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drawings/drawing8.xml" ContentType="application/vnd.openxmlformats-officedocument.drawing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DE\examples\"/>
    </mc:Choice>
  </mc:AlternateContent>
  <xr:revisionPtr revIDLastSave="0" documentId="13_ncr:1_{5A75DBAA-1AA1-49E4-AB82-C02714351DAF}" xr6:coauthVersionLast="47" xr6:coauthVersionMax="47" xr10:uidLastSave="{00000000-0000-0000-0000-000000000000}"/>
  <bookViews>
    <workbookView xWindow="-120" yWindow="-120" windowWidth="38640" windowHeight="15840" tabRatio="611" activeTab="2" xr2:uid="{00000000-000D-0000-FFFF-FFFF00000000}"/>
  </bookViews>
  <sheets>
    <sheet name="Demand" sheetId="53" r:id="rId1"/>
    <sheet name="Supply" sheetId="54" r:id="rId2"/>
    <sheet name="Scenario" sheetId="55" r:id="rId3"/>
    <sheet name="Rules" sheetId="56" r:id="rId4"/>
    <sheet name="시나리오" sheetId="68" r:id="rId5"/>
    <sheet name="유형화" sheetId="28" r:id="rId6"/>
    <sheet name="Inputdata" sheetId="60" r:id="rId7"/>
    <sheet name="ES" sheetId="64" r:id="rId8"/>
    <sheet name="control" sheetId="1" state="hidden" r:id="rId9"/>
    <sheet name="TechDB" sheetId="61" state="hidden" r:id="rId10"/>
    <sheet name="Hourly" sheetId="4" state="hidden" r:id="rId11"/>
    <sheet name="Potential" sheetId="48" state="hidden" r:id="rId12"/>
    <sheet name="hourly1" sheetId="29" state="hidden" r:id="rId13"/>
    <sheet name="1.수요도시형" sheetId="63" r:id="rId14"/>
    <sheet name="유형화_수요형" sheetId="30" state="hidden" r:id="rId15"/>
    <sheet name="주거중심형" sheetId="31" state="hidden" r:id="rId16"/>
    <sheet name="상업중심형" sheetId="32" state="hidden" r:id="rId17"/>
    <sheet name="교통연계형" sheetId="33" state="hidden" r:id="rId18"/>
    <sheet name="2.산업중심형" sheetId="66" r:id="rId19"/>
    <sheet name="산업중심형" sheetId="38" state="hidden" r:id="rId20"/>
    <sheet name="3.항만연계형" sheetId="65" r:id="rId21"/>
    <sheet name="항만인프라형" sheetId="43" state="hidden" r:id="rId22"/>
    <sheet name="해상풍력연계형" sheetId="45" state="hidden" r:id="rId23"/>
    <sheet name="4.농어촌연계형" sheetId="67" r:id="rId24"/>
    <sheet name="농어촌지역형(농촌)" sheetId="40" state="hidden" r:id="rId25"/>
    <sheet name="농어촌지역형(어촌)" sheetId="41" state="hidden" r:id="rId26"/>
    <sheet name="참고_농어촌연계형 자료" sheetId="59" state="hidden" r:id="rId27"/>
    <sheet name="환경연계형" sheetId="34" state="hidden" r:id="rId28"/>
    <sheet name="발전연계형" sheetId="37" state="hidden" r:id="rId29"/>
    <sheet name="농어촌지역형_자료" sheetId="42" state="hidden" r:id="rId30"/>
    <sheet name="환경연계형(물재생센터)" sheetId="35" state="hidden" r:id="rId31"/>
    <sheet name="환경연계형(자원회수)" sheetId="36" state="hidden" r:id="rId32"/>
    <sheet name="참고_산업단지연계형" sheetId="58" state="hidden" r:id="rId3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35" i="55" l="1"/>
  <c r="K34" i="55"/>
  <c r="K33" i="55"/>
  <c r="K32" i="55"/>
  <c r="K31" i="55"/>
  <c r="K30" i="55"/>
  <c r="K29" i="55"/>
  <c r="K28" i="55"/>
  <c r="K26" i="55"/>
  <c r="K25" i="55"/>
  <c r="K8" i="55"/>
  <c r="K7" i="55"/>
  <c r="K5" i="55"/>
  <c r="K4" i="55"/>
  <c r="K2" i="55"/>
  <c r="Q49" i="54" l="1"/>
  <c r="Q47" i="54"/>
  <c r="Q48" i="54" s="1"/>
  <c r="R46" i="54"/>
  <c r="O47" i="54"/>
  <c r="B33" i="60"/>
  <c r="B32" i="60"/>
  <c r="B34" i="60"/>
  <c r="G37" i="60"/>
  <c r="O53" i="43" l="1"/>
  <c r="O52" i="43"/>
  <c r="O51" i="43"/>
  <c r="O50" i="43"/>
  <c r="O49" i="43"/>
  <c r="O48" i="43"/>
  <c r="O47" i="43"/>
  <c r="O46" i="43"/>
  <c r="O45" i="43"/>
  <c r="O44" i="43"/>
  <c r="O43" i="43"/>
  <c r="O42" i="43"/>
  <c r="O41" i="43"/>
  <c r="O40" i="43"/>
  <c r="I36" i="68" l="1"/>
  <c r="C99" i="38"/>
  <c r="F39" i="68"/>
  <c r="E39" i="68"/>
  <c r="F38" i="68"/>
  <c r="E38" i="68"/>
  <c r="F37" i="68"/>
  <c r="E37" i="68"/>
  <c r="F36" i="68"/>
  <c r="E36" i="68"/>
  <c r="F35" i="68"/>
  <c r="E35" i="68"/>
  <c r="C39" i="68"/>
  <c r="B39" i="68"/>
  <c r="D22" i="68"/>
  <c r="C22" i="68"/>
  <c r="D21" i="68"/>
  <c r="C21" i="68"/>
  <c r="D20" i="68"/>
  <c r="C20" i="68"/>
  <c r="D19" i="68"/>
  <c r="C19" i="68"/>
  <c r="N16" i="68"/>
  <c r="N17" i="68" s="1"/>
  <c r="M17" i="68"/>
  <c r="M16" i="68"/>
  <c r="L17" i="68"/>
  <c r="L16" i="68"/>
  <c r="I12" i="68"/>
  <c r="H12" i="68"/>
  <c r="G12" i="68"/>
  <c r="D11" i="68"/>
  <c r="C11" i="68"/>
  <c r="B11" i="68"/>
  <c r="B29" i="60"/>
  <c r="AB52" i="38"/>
  <c r="AD52" i="38" s="1"/>
  <c r="AB51" i="38"/>
  <c r="AD51" i="38"/>
  <c r="AC52" i="38"/>
  <c r="AC51" i="38"/>
  <c r="Y68" i="38"/>
  <c r="Y67" i="38"/>
  <c r="W67" i="38"/>
  <c r="B8" i="1" l="1"/>
  <c r="M22" i="64"/>
  <c r="D22" i="64"/>
  <c r="C22" i="64"/>
  <c r="E16" i="53" l="1"/>
  <c r="E55" i="53"/>
  <c r="E28" i="53" l="1"/>
  <c r="E27" i="53"/>
  <c r="E45" i="53"/>
  <c r="E44" i="53"/>
  <c r="E43" i="53"/>
  <c r="I7" i="67"/>
  <c r="G7" i="67"/>
  <c r="E41" i="53"/>
  <c r="E40" i="53"/>
  <c r="E39" i="53"/>
  <c r="G18" i="67"/>
  <c r="D20" i="67"/>
  <c r="D19" i="67"/>
  <c r="D18" i="67"/>
  <c r="E38" i="53" l="1"/>
  <c r="E37" i="53"/>
  <c r="E36" i="53"/>
  <c r="E35" i="64"/>
  <c r="B35" i="64" s="1"/>
  <c r="E34" i="64"/>
  <c r="B34" i="64" s="1"/>
  <c r="E33" i="64"/>
  <c r="B33" i="64" s="1"/>
  <c r="E32" i="64"/>
  <c r="B32" i="64" s="1"/>
  <c r="B36" i="64" s="1"/>
  <c r="E31" i="64"/>
  <c r="B31" i="64" s="1"/>
  <c r="E30" i="64"/>
  <c r="B30" i="64" s="1"/>
  <c r="E29" i="64"/>
  <c r="B29" i="64" s="1"/>
  <c r="E28" i="64"/>
  <c r="E27" i="64"/>
  <c r="E58" i="53" s="1"/>
  <c r="E26" i="64"/>
  <c r="B26" i="64" s="1"/>
  <c r="AE30" i="64"/>
  <c r="AF29" i="64"/>
  <c r="AF27" i="64"/>
  <c r="D22" i="45"/>
  <c r="AE27" i="64"/>
  <c r="Y24" i="43"/>
  <c r="AD27" i="64"/>
  <c r="AD29" i="64" s="1"/>
  <c r="AC27" i="64"/>
  <c r="U33" i="41"/>
  <c r="U32" i="41"/>
  <c r="R33" i="41"/>
  <c r="O26" i="41"/>
  <c r="M26" i="41"/>
  <c r="AB27" i="64"/>
  <c r="AB30" i="64" s="1"/>
  <c r="AB38" i="64" s="1"/>
  <c r="AB39" i="64" s="1"/>
  <c r="AA27" i="64"/>
  <c r="AA30" i="64" s="1"/>
  <c r="I101" i="59"/>
  <c r="I98" i="59"/>
  <c r="H98" i="59"/>
  <c r="P6" i="64"/>
  <c r="S8" i="64"/>
  <c r="S9" i="64" s="1"/>
  <c r="M21" i="64"/>
  <c r="B27" i="64" l="1"/>
  <c r="AC30" i="64"/>
  <c r="AC38" i="64" s="1"/>
  <c r="AC39" i="64" s="1"/>
  <c r="B6" i="64"/>
  <c r="B7" i="64"/>
  <c r="B8" i="64"/>
  <c r="B28" i="64" l="1"/>
  <c r="B4" i="64"/>
  <c r="B2" i="64"/>
  <c r="AF38" i="64" l="1"/>
  <c r="AF39" i="64" s="1"/>
  <c r="AE38" i="64"/>
  <c r="AE39" i="64" s="1"/>
  <c r="AD38" i="64"/>
  <c r="AD39" i="64" s="1"/>
  <c r="AA38" i="64"/>
  <c r="AA39" i="64" s="1"/>
  <c r="Z38" i="64"/>
  <c r="Z39" i="64" s="1"/>
  <c r="Y38" i="64"/>
  <c r="Y39" i="64" s="1"/>
  <c r="W38" i="64"/>
  <c r="W39" i="64" s="1"/>
  <c r="X38" i="64"/>
  <c r="X39" i="64" s="1"/>
  <c r="H71" i="38"/>
  <c r="G71" i="38"/>
  <c r="C71" i="38"/>
  <c r="B71" i="38"/>
  <c r="W38" i="45"/>
  <c r="W37" i="45"/>
  <c r="W36" i="45"/>
  <c r="B3" i="64"/>
  <c r="B5" i="64"/>
  <c r="C6" i="64"/>
  <c r="E6" i="64"/>
  <c r="B9" i="64"/>
  <c r="B10" i="64"/>
  <c r="B11" i="64"/>
  <c r="B12" i="64"/>
  <c r="B13" i="64"/>
  <c r="B14" i="64"/>
  <c r="B15" i="64"/>
  <c r="B16" i="64"/>
  <c r="B19" i="64"/>
  <c r="B20" i="64"/>
  <c r="D20" i="64"/>
  <c r="B21" i="64"/>
  <c r="C21" i="64"/>
  <c r="D21" i="64"/>
  <c r="H26" i="55" l="1"/>
  <c r="H25" i="55"/>
  <c r="F36" i="31"/>
  <c r="E11" i="53" l="1"/>
  <c r="E28" i="28" s="1"/>
  <c r="H29" i="55"/>
  <c r="P56" i="31"/>
  <c r="P64" i="31"/>
  <c r="P63" i="31"/>
  <c r="P62" i="31"/>
  <c r="P61" i="31"/>
  <c r="P60" i="31"/>
  <c r="P59" i="31"/>
  <c r="P58" i="31"/>
  <c r="P57" i="31"/>
  <c r="Q47" i="31"/>
  <c r="P47" i="31"/>
  <c r="N47" i="31"/>
  <c r="O47" i="31"/>
  <c r="Q55" i="31"/>
  <c r="Q54" i="31"/>
  <c r="Q53" i="31"/>
  <c r="Q52" i="31"/>
  <c r="Q51" i="31"/>
  <c r="Q50" i="31"/>
  <c r="Q49" i="31"/>
  <c r="Q48" i="31"/>
  <c r="P55" i="31"/>
  <c r="P54" i="31"/>
  <c r="P53" i="31"/>
  <c r="P52" i="31"/>
  <c r="P51" i="31"/>
  <c r="P50" i="31"/>
  <c r="P49" i="31"/>
  <c r="P48" i="31"/>
  <c r="O55" i="31"/>
  <c r="O54" i="31"/>
  <c r="O53" i="31"/>
  <c r="O52" i="31"/>
  <c r="O51" i="31"/>
  <c r="O50" i="31"/>
  <c r="O49" i="31"/>
  <c r="O48" i="31"/>
  <c r="N55" i="31"/>
  <c r="N54" i="31"/>
  <c r="N53" i="31"/>
  <c r="N52" i="31"/>
  <c r="N51" i="31"/>
  <c r="N50" i="31"/>
  <c r="N49" i="31"/>
  <c r="N48" i="31"/>
  <c r="H31" i="55"/>
  <c r="H28" i="55" l="1"/>
  <c r="E50" i="31"/>
  <c r="B60" i="31"/>
  <c r="B59" i="31"/>
  <c r="B58" i="31"/>
  <c r="B57" i="31"/>
  <c r="B56" i="31"/>
  <c r="B55" i="31"/>
  <c r="B54" i="31"/>
  <c r="B53" i="31"/>
  <c r="C20" i="60" l="1"/>
  <c r="E43" i="28" l="1"/>
  <c r="E42" i="28"/>
  <c r="E41" i="28"/>
  <c r="E40" i="28"/>
  <c r="E39" i="28"/>
  <c r="E25" i="53"/>
  <c r="E37" i="28"/>
  <c r="E36" i="28"/>
  <c r="E35" i="28"/>
  <c r="E34" i="28"/>
  <c r="E33" i="28"/>
  <c r="E26" i="28"/>
  <c r="E25" i="28"/>
  <c r="E24" i="28"/>
  <c r="E23" i="28"/>
  <c r="E9" i="53"/>
  <c r="E21" i="28"/>
  <c r="E13" i="28"/>
  <c r="E14" i="28"/>
  <c r="E16" i="28"/>
  <c r="E15" i="28"/>
  <c r="F11" i="41"/>
  <c r="F12" i="40"/>
  <c r="G260" i="59"/>
  <c r="F260" i="59"/>
  <c r="E260" i="59"/>
  <c r="D260" i="59"/>
  <c r="C260" i="59"/>
  <c r="H259" i="59"/>
  <c r="H258" i="59"/>
  <c r="H257" i="59"/>
  <c r="H256" i="59"/>
  <c r="H255" i="59"/>
  <c r="H254" i="59"/>
  <c r="H253" i="59"/>
  <c r="H252" i="59"/>
  <c r="H251" i="59"/>
  <c r="H250" i="59"/>
  <c r="H249" i="59"/>
  <c r="H248" i="59"/>
  <c r="H247" i="59"/>
  <c r="H246" i="59"/>
  <c r="H245" i="59"/>
  <c r="H244" i="59"/>
  <c r="H243" i="59"/>
  <c r="H242" i="59"/>
  <c r="H241" i="59"/>
  <c r="H240" i="59"/>
  <c r="H239" i="59"/>
  <c r="H238" i="59"/>
  <c r="H237" i="59"/>
  <c r="H236" i="59"/>
  <c r="H235" i="59"/>
  <c r="H234" i="59"/>
  <c r="H233" i="59"/>
  <c r="H232" i="59"/>
  <c r="H231" i="59"/>
  <c r="H230" i="59"/>
  <c r="H229" i="59"/>
  <c r="H228" i="59"/>
  <c r="H227" i="59"/>
  <c r="H226" i="59"/>
  <c r="H225" i="59"/>
  <c r="H224" i="59"/>
  <c r="H223" i="59"/>
  <c r="H222" i="59"/>
  <c r="H221" i="59"/>
  <c r="H220" i="59"/>
  <c r="H219" i="59"/>
  <c r="H218" i="59"/>
  <c r="H217" i="59"/>
  <c r="H216" i="59"/>
  <c r="H215" i="59"/>
  <c r="H214" i="59"/>
  <c r="H213" i="59"/>
  <c r="H212" i="59"/>
  <c r="H211" i="59"/>
  <c r="H210" i="59"/>
  <c r="H209" i="59"/>
  <c r="H208" i="59"/>
  <c r="H207" i="59"/>
  <c r="H206" i="59"/>
  <c r="H205" i="59"/>
  <c r="H204" i="59"/>
  <c r="H203" i="59"/>
  <c r="H202" i="59"/>
  <c r="H201" i="59"/>
  <c r="H200" i="59"/>
  <c r="H199" i="59"/>
  <c r="H198" i="59"/>
  <c r="H197" i="59"/>
  <c r="H196" i="59"/>
  <c r="H195" i="59"/>
  <c r="H194" i="59"/>
  <c r="H193" i="59"/>
  <c r="H192" i="59"/>
  <c r="H191" i="59"/>
  <c r="H190" i="59"/>
  <c r="H189" i="59"/>
  <c r="H188" i="59"/>
  <c r="H187" i="59"/>
  <c r="H186" i="59"/>
  <c r="H185" i="59"/>
  <c r="H184" i="59"/>
  <c r="H183" i="59"/>
  <c r="H182" i="59"/>
  <c r="H181" i="59"/>
  <c r="H180" i="59"/>
  <c r="H179" i="59"/>
  <c r="H178" i="59"/>
  <c r="H260" i="59" s="1"/>
  <c r="E173" i="59"/>
  <c r="D173" i="59"/>
  <c r="C173" i="59"/>
  <c r="E172" i="59"/>
  <c r="D172" i="59"/>
  <c r="C172" i="59"/>
  <c r="E171" i="59"/>
  <c r="D171" i="59"/>
  <c r="C171" i="59"/>
  <c r="B171" i="59"/>
  <c r="B172" i="59" s="1"/>
  <c r="F170" i="59"/>
  <c r="F169" i="59"/>
  <c r="F168" i="59"/>
  <c r="F167" i="59"/>
  <c r="F166" i="59"/>
  <c r="F165" i="59"/>
  <c r="F164" i="59"/>
  <c r="F163" i="59"/>
  <c r="F162" i="59"/>
  <c r="F161" i="59"/>
  <c r="F160" i="59"/>
  <c r="F159" i="59"/>
  <c r="F158" i="59"/>
  <c r="F157" i="59"/>
  <c r="F156" i="59"/>
  <c r="F155" i="59"/>
  <c r="F154" i="59"/>
  <c r="F153" i="59"/>
  <c r="F152" i="59"/>
  <c r="F151" i="59"/>
  <c r="F150" i="59"/>
  <c r="F149" i="59"/>
  <c r="F148" i="59"/>
  <c r="F147" i="59"/>
  <c r="F146" i="59"/>
  <c r="F145" i="59"/>
  <c r="F144" i="59"/>
  <c r="F143" i="59"/>
  <c r="F142" i="59"/>
  <c r="M141" i="59"/>
  <c r="F141" i="59"/>
  <c r="F140" i="59"/>
  <c r="F171" i="59" s="1"/>
  <c r="A135" i="59"/>
  <c r="B135" i="59" s="1"/>
  <c r="C135" i="59" s="1"/>
  <c r="D135" i="59" s="1"/>
  <c r="C127" i="59"/>
  <c r="D127" i="59" s="1"/>
  <c r="E127" i="59" s="1"/>
  <c r="B127" i="59"/>
  <c r="C123" i="59"/>
  <c r="D123" i="59" s="1"/>
  <c r="E123" i="59" s="1"/>
  <c r="F123" i="59" s="1"/>
  <c r="B119" i="59"/>
  <c r="C119" i="59" s="1"/>
  <c r="D119" i="59" s="1"/>
  <c r="A115" i="59"/>
  <c r="B115" i="59" s="1"/>
  <c r="C115" i="59" s="1"/>
  <c r="D115" i="59" s="1"/>
  <c r="G112" i="59"/>
  <c r="H112" i="59" s="1"/>
  <c r="I112" i="59" s="1"/>
  <c r="C108" i="59"/>
  <c r="A101" i="59"/>
  <c r="C98" i="59"/>
  <c r="B87" i="59"/>
  <c r="B91" i="59" s="1"/>
  <c r="A87" i="59"/>
  <c r="A91" i="59" s="1"/>
  <c r="P83" i="59"/>
  <c r="O83" i="59"/>
  <c r="N83" i="59"/>
  <c r="M83" i="59"/>
  <c r="L83" i="59"/>
  <c r="K83" i="59"/>
  <c r="J83" i="59"/>
  <c r="P82" i="59"/>
  <c r="O82" i="59"/>
  <c r="N82" i="59"/>
  <c r="M82" i="59"/>
  <c r="L82" i="59"/>
  <c r="K82" i="59"/>
  <c r="J82" i="59"/>
  <c r="P81" i="59"/>
  <c r="O81" i="59"/>
  <c r="N81" i="59"/>
  <c r="M81" i="59"/>
  <c r="L81" i="59"/>
  <c r="K81" i="59"/>
  <c r="J81" i="59"/>
  <c r="P80" i="59"/>
  <c r="O80" i="59"/>
  <c r="N80" i="59"/>
  <c r="M80" i="59"/>
  <c r="L80" i="59"/>
  <c r="K80" i="59"/>
  <c r="J80" i="59"/>
  <c r="P79" i="59"/>
  <c r="O79" i="59"/>
  <c r="N79" i="59"/>
  <c r="M79" i="59"/>
  <c r="L79" i="59"/>
  <c r="K79" i="59"/>
  <c r="J79" i="59"/>
  <c r="P78" i="59"/>
  <c r="O78" i="59"/>
  <c r="N78" i="59"/>
  <c r="M78" i="59"/>
  <c r="L78" i="59"/>
  <c r="K78" i="59"/>
  <c r="J78" i="59"/>
  <c r="J73" i="59"/>
  <c r="I73" i="59"/>
  <c r="H73" i="59"/>
  <c r="G73" i="59"/>
  <c r="J72" i="59"/>
  <c r="I72" i="59"/>
  <c r="H72" i="59"/>
  <c r="G72" i="59"/>
  <c r="J71" i="59"/>
  <c r="I71" i="59"/>
  <c r="H71" i="59"/>
  <c r="G71" i="59"/>
  <c r="J70" i="59"/>
  <c r="I70" i="59"/>
  <c r="H70" i="59"/>
  <c r="G70" i="59"/>
  <c r="J69" i="59"/>
  <c r="I69" i="59"/>
  <c r="H69" i="59"/>
  <c r="G69" i="59"/>
  <c r="J68" i="59"/>
  <c r="I68" i="59"/>
  <c r="H68" i="59"/>
  <c r="G68" i="59"/>
  <c r="H60" i="59"/>
  <c r="F60" i="59"/>
  <c r="J59" i="59"/>
  <c r="E59" i="59"/>
  <c r="H63" i="59" s="1"/>
  <c r="D59" i="59"/>
  <c r="B98" i="59" s="1"/>
  <c r="C59" i="59"/>
  <c r="B63" i="59" s="1"/>
  <c r="A59" i="59"/>
  <c r="F54" i="59"/>
  <c r="E54" i="59"/>
  <c r="D54" i="59"/>
  <c r="C54" i="59"/>
  <c r="F53" i="59"/>
  <c r="E53" i="59"/>
  <c r="D53" i="59"/>
  <c r="C53" i="59"/>
  <c r="D52" i="59"/>
  <c r="A63" i="59" s="1"/>
  <c r="C63" i="59" s="1"/>
  <c r="C52" i="59"/>
  <c r="D63" i="59" s="1"/>
  <c r="F51" i="59"/>
  <c r="F52" i="59" s="1"/>
  <c r="E51" i="59"/>
  <c r="K59" i="59" s="1"/>
  <c r="D51" i="59"/>
  <c r="B59" i="59" s="1"/>
  <c r="A98" i="59" s="1"/>
  <c r="D98" i="59" s="1"/>
  <c r="E98" i="59" s="1"/>
  <c r="C51" i="59"/>
  <c r="B51" i="59"/>
  <c r="G63" i="59" s="1"/>
  <c r="J20" i="59"/>
  <c r="U26" i="58"/>
  <c r="U25" i="58"/>
  <c r="V25" i="58" s="1"/>
  <c r="U24" i="58"/>
  <c r="V24" i="58" s="1"/>
  <c r="U23" i="58"/>
  <c r="V23" i="58" s="1"/>
  <c r="T22" i="58"/>
  <c r="U22" i="58" s="1"/>
  <c r="V22" i="58" s="1"/>
  <c r="T18" i="58"/>
  <c r="E22" i="58" s="1"/>
  <c r="E13" i="53" l="1"/>
  <c r="E14" i="53"/>
  <c r="A131" i="59"/>
  <c r="B131" i="59" s="1"/>
  <c r="C131" i="59" s="1"/>
  <c r="D131" i="59" s="1"/>
  <c r="F131" i="59" s="1"/>
  <c r="E131" i="59"/>
  <c r="F98" i="59"/>
  <c r="G171" i="59"/>
  <c r="F173" i="59"/>
  <c r="C87" i="59" s="1"/>
  <c r="F172" i="59"/>
  <c r="E52" i="59"/>
  <c r="E63" i="59" s="1"/>
  <c r="I63" i="59" s="1"/>
  <c r="B101" i="59"/>
  <c r="C101" i="59" s="1"/>
  <c r="D101" i="59" s="1"/>
  <c r="E19" i="58"/>
  <c r="E20" i="58"/>
  <c r="E21" i="58"/>
  <c r="F63" i="59"/>
  <c r="E101" i="59" l="1"/>
  <c r="B102" i="59"/>
  <c r="B104" i="59" s="1"/>
  <c r="C91" i="59"/>
  <c r="G87" i="59"/>
  <c r="G88" i="59" s="1"/>
  <c r="D87" i="59"/>
  <c r="D91" i="59" s="1"/>
  <c r="F87" i="59"/>
  <c r="C104" i="59"/>
  <c r="F27" i="58"/>
  <c r="E27" i="58" s="1"/>
  <c r="F26" i="58"/>
  <c r="E26" i="58" s="1"/>
  <c r="F88" i="59" l="1"/>
  <c r="H87" i="59"/>
  <c r="AB73" i="43" l="1"/>
  <c r="AE73" i="43"/>
  <c r="AE72" i="43"/>
  <c r="D18" i="41"/>
  <c r="D20" i="40"/>
  <c r="B15" i="41" l="1"/>
  <c r="B19" i="41"/>
  <c r="C19" i="41"/>
  <c r="D15" i="40"/>
  <c r="D16" i="40"/>
  <c r="D15" i="41"/>
  <c r="D19" i="41"/>
  <c r="E19" i="41"/>
  <c r="B20" i="41"/>
  <c r="B17" i="40"/>
  <c r="D17" i="40"/>
  <c r="C16" i="41"/>
  <c r="C20" i="41"/>
  <c r="E18" i="41"/>
  <c r="E15" i="41"/>
  <c r="B18" i="40"/>
  <c r="D16" i="41"/>
  <c r="D20" i="41"/>
  <c r="B16" i="41"/>
  <c r="C18" i="40"/>
  <c r="E16" i="41"/>
  <c r="E20" i="41"/>
  <c r="B16" i="40"/>
  <c r="C17" i="40"/>
  <c r="D18" i="40"/>
  <c r="B17" i="41"/>
  <c r="C15" i="41"/>
  <c r="B19" i="40"/>
  <c r="C17" i="41"/>
  <c r="C19" i="40"/>
  <c r="D17" i="41"/>
  <c r="E17" i="41"/>
  <c r="B20" i="40"/>
  <c r="B18" i="41"/>
  <c r="D19" i="40"/>
  <c r="B15" i="40"/>
  <c r="C20" i="40"/>
  <c r="C18" i="41"/>
  <c r="C16" i="40"/>
  <c r="C15" i="40"/>
  <c r="B9" i="1" l="1"/>
  <c r="B3" i="1"/>
  <c r="R31" i="28"/>
  <c r="R36" i="28"/>
  <c r="J10" i="48" s="1"/>
  <c r="R35" i="28"/>
  <c r="R33" i="28"/>
  <c r="H9" i="48" s="1"/>
  <c r="R30" i="28"/>
  <c r="R29" i="28"/>
  <c r="R28" i="28"/>
  <c r="R27" i="28"/>
  <c r="F11" i="48" s="1"/>
  <c r="R26" i="28"/>
  <c r="E11" i="48" s="1"/>
  <c r="R25" i="28"/>
  <c r="D11" i="48" s="1"/>
  <c r="R24" i="28"/>
  <c r="C11" i="48" s="1"/>
  <c r="R23" i="28"/>
  <c r="B11" i="48" s="1"/>
  <c r="S70" i="35" l="1"/>
  <c r="S69" i="35"/>
  <c r="L8752" i="29" l="1"/>
  <c r="L8750" i="29"/>
  <c r="L8656" i="29"/>
  <c r="L8654" i="29"/>
  <c r="L8609" i="29"/>
  <c r="L8608" i="29"/>
  <c r="L8606" i="29"/>
  <c r="L8415" i="29"/>
  <c r="L8032" i="29"/>
  <c r="L8030" i="29"/>
  <c r="L8008" i="29"/>
  <c r="L8006" i="29"/>
  <c r="L7744" i="29"/>
  <c r="L7743" i="29"/>
  <c r="L7742" i="29"/>
  <c r="L7741" i="29"/>
  <c r="L7721" i="29"/>
  <c r="L7720" i="29"/>
  <c r="L7719" i="29"/>
  <c r="L7718" i="29"/>
  <c r="L7717" i="29"/>
  <c r="L7672" i="29"/>
  <c r="L7670" i="29"/>
  <c r="L7625" i="29"/>
  <c r="L7624" i="29"/>
  <c r="L7623" i="29"/>
  <c r="L7622" i="29"/>
  <c r="L7576" i="29"/>
  <c r="L7575" i="29"/>
  <c r="L7574" i="29"/>
  <c r="L7573" i="29"/>
  <c r="L7553" i="29"/>
  <c r="L7552" i="29"/>
  <c r="L7551" i="29"/>
  <c r="L7550" i="29"/>
  <c r="L7549" i="29"/>
  <c r="L7548" i="29"/>
  <c r="L7504" i="29"/>
  <c r="L7503" i="29"/>
  <c r="L7502" i="29"/>
  <c r="L7501" i="29"/>
  <c r="L7480" i="29"/>
  <c r="L7479" i="29"/>
  <c r="L7478" i="29"/>
  <c r="L7433" i="29"/>
  <c r="L7432" i="29"/>
  <c r="L7430" i="29"/>
  <c r="L7429" i="29"/>
  <c r="L7409" i="29"/>
  <c r="L7408" i="29"/>
  <c r="L7407" i="29"/>
  <c r="L7406" i="29"/>
  <c r="L7405" i="29"/>
  <c r="L7404" i="29"/>
  <c r="L7385" i="29"/>
  <c r="L7384" i="29"/>
  <c r="L7383" i="29"/>
  <c r="L7382" i="29"/>
  <c r="L7381" i="29"/>
  <c r="L7289" i="29"/>
  <c r="L7288" i="29"/>
  <c r="L7287" i="29"/>
  <c r="L7286" i="29"/>
  <c r="L7285" i="29"/>
  <c r="L7284" i="29"/>
  <c r="L7265" i="29"/>
  <c r="L7264" i="29"/>
  <c r="L7263" i="29"/>
  <c r="L7262" i="29"/>
  <c r="L7261" i="29"/>
  <c r="L7260" i="29"/>
  <c r="L7241" i="29"/>
  <c r="L7240" i="29"/>
  <c r="L7238" i="29"/>
  <c r="L7237" i="29"/>
  <c r="L7145" i="29"/>
  <c r="L7144" i="29"/>
  <c r="L7143" i="29"/>
  <c r="L7142" i="29"/>
  <c r="L7141" i="29"/>
  <c r="L7096" i="29"/>
  <c r="L7095" i="29"/>
  <c r="L7094" i="29"/>
  <c r="L7093" i="29"/>
  <c r="L7073" i="29"/>
  <c r="L7072" i="29"/>
  <c r="L7071" i="29"/>
  <c r="L7070" i="29"/>
  <c r="L7069" i="29"/>
  <c r="L7068" i="29"/>
  <c r="L7049" i="29"/>
  <c r="L7048" i="29"/>
  <c r="L7047" i="29"/>
  <c r="L7046" i="29"/>
  <c r="L7045" i="29"/>
  <c r="L7044" i="29"/>
  <c r="L7025" i="29"/>
  <c r="L7024" i="29"/>
  <c r="L7023" i="29"/>
  <c r="L7022" i="29"/>
  <c r="L7021" i="29"/>
  <c r="L6881" i="29"/>
  <c r="L6880" i="29"/>
  <c r="L6878" i="29"/>
  <c r="L6857" i="29"/>
  <c r="L6856" i="29"/>
  <c r="L6855" i="29"/>
  <c r="L6854" i="29"/>
  <c r="L6853" i="29"/>
  <c r="L6852" i="29"/>
  <c r="L6760" i="29"/>
  <c r="L6759" i="29"/>
  <c r="L6758" i="29"/>
  <c r="L6757" i="29"/>
  <c r="L6736" i="29"/>
  <c r="L6735" i="29"/>
  <c r="L6734" i="29"/>
  <c r="L6733" i="29"/>
  <c r="L6732" i="29"/>
  <c r="L6713" i="29"/>
  <c r="L6712" i="29"/>
  <c r="L6710" i="29"/>
  <c r="L6709" i="29"/>
  <c r="L6641" i="29"/>
  <c r="L6640" i="29"/>
  <c r="L6639" i="29"/>
  <c r="L6638" i="29"/>
  <c r="L6637" i="29"/>
  <c r="L6636" i="29"/>
  <c r="L6617" i="29"/>
  <c r="L6616" i="29"/>
  <c r="L6615" i="29"/>
  <c r="L6614" i="29"/>
  <c r="L6613" i="29"/>
  <c r="L6612" i="29"/>
  <c r="L6545" i="29"/>
  <c r="L6544" i="29"/>
  <c r="L6543" i="29"/>
  <c r="L6542" i="29"/>
  <c r="L6541" i="29"/>
  <c r="L6540" i="29"/>
  <c r="L6521" i="29"/>
  <c r="L6520" i="29"/>
  <c r="L6519" i="29"/>
  <c r="L6518" i="29"/>
  <c r="L6517" i="29"/>
  <c r="L6516" i="29"/>
  <c r="L6498" i="29"/>
  <c r="L6497" i="29"/>
  <c r="L6496" i="29"/>
  <c r="L6495" i="29"/>
  <c r="L6494" i="29"/>
  <c r="L6493" i="29"/>
  <c r="L6448" i="29"/>
  <c r="L6447" i="29"/>
  <c r="L6445" i="29"/>
  <c r="L6425" i="29"/>
  <c r="L6424" i="29"/>
  <c r="L6422" i="29"/>
  <c r="L6401" i="29"/>
  <c r="L6400" i="29"/>
  <c r="L6399" i="29"/>
  <c r="L6398" i="29"/>
  <c r="L6397" i="29"/>
  <c r="L6352" i="29"/>
  <c r="L6350" i="29"/>
  <c r="L6349" i="29"/>
  <c r="L6329" i="29"/>
  <c r="L6327" i="29"/>
  <c r="L6326" i="29"/>
  <c r="L6325" i="29"/>
  <c r="L6256" i="29"/>
  <c r="L6255" i="29"/>
  <c r="L6254" i="29"/>
  <c r="L6253" i="29"/>
  <c r="L6252" i="29"/>
  <c r="L6233" i="29"/>
  <c r="L6232" i="29"/>
  <c r="L6231" i="29"/>
  <c r="L6230" i="29"/>
  <c r="L6229" i="29"/>
  <c r="L6161" i="29"/>
  <c r="L6160" i="29"/>
  <c r="L6159" i="29"/>
  <c r="L6158" i="29"/>
  <c r="L6157" i="29"/>
  <c r="L6156" i="29"/>
  <c r="L6138" i="29"/>
  <c r="L6137" i="29"/>
  <c r="L6136" i="29"/>
  <c r="L6135" i="29"/>
  <c r="L6134" i="29"/>
  <c r="L6133" i="29"/>
  <c r="L6132" i="29"/>
  <c r="L6113" i="29"/>
  <c r="L6112" i="29"/>
  <c r="L6111" i="29"/>
  <c r="L6110" i="29"/>
  <c r="L6109" i="29"/>
  <c r="L6037" i="29"/>
  <c r="L6017" i="29"/>
  <c r="L6016" i="29"/>
  <c r="L6015" i="29"/>
  <c r="L6014" i="29"/>
  <c r="L6013" i="29"/>
  <c r="L5898" i="29"/>
  <c r="L5897" i="29"/>
  <c r="L5896" i="29"/>
  <c r="L5895" i="29"/>
  <c r="L5894" i="29"/>
  <c r="L5893" i="29"/>
  <c r="L5892" i="29"/>
  <c r="L5872" i="29"/>
  <c r="L5869" i="29"/>
  <c r="L5849" i="29"/>
  <c r="L5848" i="29"/>
  <c r="L5847" i="29"/>
  <c r="L5846" i="29"/>
  <c r="L5845" i="29"/>
  <c r="L5844" i="29"/>
  <c r="L5825" i="29"/>
  <c r="L5824" i="29"/>
  <c r="L5823" i="29"/>
  <c r="L5822" i="29"/>
  <c r="L5821" i="29"/>
  <c r="L5820" i="29"/>
  <c r="L5778" i="29"/>
  <c r="L5777" i="29"/>
  <c r="L5776" i="29"/>
  <c r="L5775" i="29"/>
  <c r="L5774" i="29"/>
  <c r="L5773" i="29"/>
  <c r="L5729" i="29"/>
  <c r="L5728" i="29"/>
  <c r="L5727" i="29"/>
  <c r="L5726" i="29"/>
  <c r="L5725" i="29"/>
  <c r="L5706" i="29"/>
  <c r="L5705" i="29"/>
  <c r="L5704" i="29"/>
  <c r="L5703" i="29"/>
  <c r="L5702" i="29"/>
  <c r="L5701" i="29"/>
  <c r="L5700" i="29"/>
  <c r="L4168" i="29"/>
  <c r="L4145" i="29"/>
  <c r="L4144" i="29"/>
  <c r="L4142" i="29"/>
  <c r="L4073" i="29"/>
  <c r="L4070" i="29"/>
  <c r="L4069" i="29"/>
  <c r="L4050" i="29"/>
  <c r="L4049" i="29"/>
  <c r="L4048" i="29"/>
  <c r="L4047" i="29"/>
  <c r="L4046" i="29"/>
  <c r="L4045" i="29"/>
  <c r="L4044" i="29"/>
  <c r="L4025" i="29"/>
  <c r="L4024" i="29"/>
  <c r="L4023" i="29"/>
  <c r="L4022" i="29"/>
  <c r="L4021" i="29"/>
  <c r="L4020" i="29"/>
  <c r="L4001" i="29"/>
  <c r="L4000" i="29"/>
  <c r="L3999" i="29"/>
  <c r="L3998" i="29"/>
  <c r="L3997" i="29"/>
  <c r="L3977" i="29"/>
  <c r="L3976" i="29"/>
  <c r="L3975" i="29"/>
  <c r="L3974" i="29"/>
  <c r="L3973" i="29"/>
  <c r="L3972" i="29"/>
  <c r="L3954" i="29"/>
  <c r="L3953" i="29"/>
  <c r="L3952" i="29"/>
  <c r="L3951" i="29"/>
  <c r="L3950" i="29"/>
  <c r="L3949" i="29"/>
  <c r="L3948" i="29"/>
  <c r="L3928" i="29"/>
  <c r="L3926" i="29"/>
  <c r="L3925" i="29"/>
  <c r="L3904" i="29"/>
  <c r="L3901" i="29"/>
  <c r="L3882" i="29"/>
  <c r="L3881" i="29"/>
  <c r="L3880" i="29"/>
  <c r="L3879" i="29"/>
  <c r="L3878" i="29"/>
  <c r="L3877" i="29"/>
  <c r="L3876" i="29"/>
  <c r="L3856" i="29"/>
  <c r="L3854" i="29"/>
  <c r="L3834" i="29"/>
  <c r="L3833" i="29"/>
  <c r="L3832" i="29"/>
  <c r="L3831" i="29"/>
  <c r="L3830" i="29"/>
  <c r="L3829" i="29"/>
  <c r="L3828" i="29"/>
  <c r="L3810" i="29"/>
  <c r="L3809" i="29"/>
  <c r="L3808" i="29"/>
  <c r="L3807" i="29"/>
  <c r="L3806" i="29"/>
  <c r="L3805" i="29"/>
  <c r="L3738" i="29"/>
  <c r="L3737" i="29"/>
  <c r="L3736" i="29"/>
  <c r="L3735" i="29"/>
  <c r="L3734" i="29"/>
  <c r="L3733" i="29"/>
  <c r="L3732" i="29"/>
  <c r="L3714" i="29"/>
  <c r="L3713" i="29"/>
  <c r="L3712" i="29"/>
  <c r="L3711" i="29"/>
  <c r="L3710" i="29"/>
  <c r="L3709" i="29"/>
  <c r="L3708" i="29"/>
  <c r="L3707" i="29"/>
  <c r="L3690" i="29"/>
  <c r="L3689" i="29"/>
  <c r="L3688" i="29"/>
  <c r="L3687" i="29"/>
  <c r="L3686" i="29"/>
  <c r="L3685" i="29"/>
  <c r="L3684" i="29"/>
  <c r="L3683" i="29"/>
  <c r="L3666" i="29"/>
  <c r="L3665" i="29"/>
  <c r="L3664" i="29"/>
  <c r="L3663" i="29"/>
  <c r="L3662" i="29"/>
  <c r="L3661" i="29"/>
  <c r="L3660" i="29"/>
  <c r="L3569" i="29"/>
  <c r="L3568" i="29"/>
  <c r="L3567" i="29"/>
  <c r="L3566" i="29"/>
  <c r="L3565" i="29"/>
  <c r="L3546" i="29"/>
  <c r="L3545" i="29"/>
  <c r="L3544" i="29"/>
  <c r="L3543" i="29"/>
  <c r="L3542" i="29"/>
  <c r="L3541" i="29"/>
  <c r="L3540" i="29"/>
  <c r="L3522" i="29"/>
  <c r="L3521" i="29"/>
  <c r="L3520" i="29"/>
  <c r="L3519" i="29"/>
  <c r="L3518" i="29"/>
  <c r="L3517" i="29"/>
  <c r="L3516" i="29"/>
  <c r="L3498" i="29"/>
  <c r="L3497" i="29"/>
  <c r="L3496" i="29"/>
  <c r="L3495" i="29"/>
  <c r="L3494" i="29"/>
  <c r="L3493" i="29"/>
  <c r="L3492" i="29"/>
  <c r="L3491" i="29"/>
  <c r="L3474" i="29"/>
  <c r="L3473" i="29"/>
  <c r="L3472" i="29"/>
  <c r="L3471" i="29"/>
  <c r="L3470" i="29"/>
  <c r="L3469" i="29"/>
  <c r="L3468" i="29"/>
  <c r="L3400" i="29"/>
  <c r="L3399" i="29"/>
  <c r="L3398" i="29"/>
  <c r="L3397" i="29"/>
  <c r="L3396" i="29"/>
  <c r="L3378" i="29"/>
  <c r="L3377" i="29"/>
  <c r="L3376" i="29"/>
  <c r="L3375" i="29"/>
  <c r="L3374" i="29"/>
  <c r="L3373" i="29"/>
  <c r="L3372" i="29"/>
  <c r="L3353" i="29"/>
  <c r="L3352" i="29"/>
  <c r="L3351" i="29"/>
  <c r="L3350" i="29"/>
  <c r="L3349" i="29"/>
  <c r="L3348" i="29"/>
  <c r="L3330" i="29"/>
  <c r="L3329" i="29"/>
  <c r="L3328" i="29"/>
  <c r="L3327" i="29"/>
  <c r="L3326" i="29"/>
  <c r="L3325" i="29"/>
  <c r="L3324" i="29"/>
  <c r="L3306" i="29"/>
  <c r="L3305" i="29"/>
  <c r="L3304" i="29"/>
  <c r="L3303" i="29"/>
  <c r="L3302" i="29"/>
  <c r="L3301" i="29"/>
  <c r="L3300" i="29"/>
  <c r="L3280" i="29"/>
  <c r="L3279" i="29"/>
  <c r="L3278" i="29"/>
  <c r="L3277" i="29"/>
  <c r="L3276" i="29"/>
  <c r="L3256" i="29"/>
  <c r="L3255" i="29"/>
  <c r="L3254" i="29"/>
  <c r="L3253" i="29"/>
  <c r="L3232" i="29"/>
  <c r="L3231" i="29"/>
  <c r="L3230" i="29"/>
  <c r="L3229" i="29"/>
  <c r="L3228" i="29"/>
  <c r="L3211" i="29"/>
  <c r="L3210" i="29"/>
  <c r="L3209" i="29"/>
  <c r="L3208" i="29"/>
  <c r="L3207" i="29"/>
  <c r="L3206" i="29"/>
  <c r="L3205" i="29"/>
  <c r="L3204" i="29"/>
  <c r="L3203" i="29"/>
  <c r="L3185" i="29"/>
  <c r="L3184" i="29"/>
  <c r="L3183" i="29"/>
  <c r="L3182" i="29"/>
  <c r="L3181" i="29"/>
  <c r="L3180" i="29"/>
  <c r="L3136" i="29"/>
  <c r="L3134" i="29"/>
  <c r="L3133" i="29"/>
  <c r="L3042" i="29"/>
  <c r="L3041" i="29"/>
  <c r="L3040" i="29"/>
  <c r="L3039" i="29"/>
  <c r="L3038" i="29"/>
  <c r="L3037" i="29"/>
  <c r="L3036" i="29"/>
  <c r="L3018" i="29"/>
  <c r="L3017" i="29"/>
  <c r="L3016" i="29"/>
  <c r="L3015" i="29"/>
  <c r="L3014" i="29"/>
  <c r="L3013" i="29"/>
  <c r="L3012" i="29"/>
  <c r="L2968" i="29"/>
  <c r="L2967" i="29"/>
  <c r="L2966" i="29"/>
  <c r="L2965" i="29"/>
  <c r="L2964" i="29"/>
  <c r="L2946" i="29"/>
  <c r="L2945" i="29"/>
  <c r="L2944" i="29"/>
  <c r="L2943" i="29"/>
  <c r="L2942" i="29"/>
  <c r="L2941" i="29"/>
  <c r="L2940" i="29"/>
  <c r="L2920" i="29"/>
  <c r="L2918" i="29"/>
  <c r="L2917" i="29"/>
  <c r="L2898" i="29"/>
  <c r="L2897" i="29"/>
  <c r="L2896" i="29"/>
  <c r="L2895" i="29"/>
  <c r="L2894" i="29"/>
  <c r="L2893" i="29"/>
  <c r="L2892" i="29"/>
  <c r="L2874" i="29"/>
  <c r="L2873" i="29"/>
  <c r="L2872" i="29"/>
  <c r="L2871" i="29"/>
  <c r="L2870" i="29"/>
  <c r="L2869" i="29"/>
  <c r="L2868" i="29"/>
  <c r="L2850" i="29"/>
  <c r="L2849" i="29"/>
  <c r="L2848" i="29"/>
  <c r="L2847" i="29"/>
  <c r="L2846" i="29"/>
  <c r="L2845" i="29"/>
  <c r="L2844" i="29"/>
  <c r="L2826" i="29"/>
  <c r="L2825" i="29"/>
  <c r="L2824" i="29"/>
  <c r="L2823" i="29"/>
  <c r="L2822" i="29"/>
  <c r="L2821" i="29"/>
  <c r="L2820" i="29"/>
  <c r="L2802" i="29"/>
  <c r="L2801" i="29"/>
  <c r="L2800" i="29"/>
  <c r="L2799" i="29"/>
  <c r="L2798" i="29"/>
  <c r="L2797" i="29"/>
  <c r="L2796" i="29"/>
  <c r="L2778" i="29"/>
  <c r="L2776" i="29"/>
  <c r="L2775" i="29"/>
  <c r="L2774" i="29"/>
  <c r="L2730" i="29"/>
  <c r="L2729" i="29"/>
  <c r="L2728" i="29"/>
  <c r="L2727" i="29"/>
  <c r="L2726" i="29"/>
  <c r="L2725" i="29"/>
  <c r="L2724" i="29"/>
  <c r="L2706" i="29"/>
  <c r="L2705" i="29"/>
  <c r="L2704" i="29"/>
  <c r="L2703" i="29"/>
  <c r="L2702" i="29"/>
  <c r="L2701" i="29"/>
  <c r="L2700" i="29"/>
  <c r="L2682" i="29"/>
  <c r="L2681" i="29"/>
  <c r="L2680" i="29"/>
  <c r="L2679" i="29"/>
  <c r="L2678" i="29"/>
  <c r="L2677" i="29"/>
  <c r="L2676" i="29"/>
  <c r="L2657" i="29"/>
  <c r="L2656" i="29"/>
  <c r="L2655" i="29"/>
  <c r="L2654" i="29"/>
  <c r="L2653" i="29"/>
  <c r="L2610" i="29"/>
  <c r="L2609" i="29"/>
  <c r="L2608" i="29"/>
  <c r="L2607" i="29"/>
  <c r="L2606" i="29"/>
  <c r="L2605" i="29"/>
  <c r="L2604" i="29"/>
  <c r="L2538" i="29"/>
  <c r="L2537" i="29"/>
  <c r="L2536" i="29"/>
  <c r="L2535" i="29"/>
  <c r="L2534" i="29"/>
  <c r="L2533" i="29"/>
  <c r="L2532" i="29"/>
  <c r="L2513" i="29"/>
  <c r="L2512" i="29"/>
  <c r="L2511" i="29"/>
  <c r="L2510" i="29"/>
  <c r="L2509" i="29"/>
  <c r="L2508" i="29"/>
  <c r="L2465" i="29"/>
  <c r="L2464" i="29"/>
  <c r="L2463" i="29"/>
  <c r="L2462" i="29"/>
  <c r="L2461" i="29"/>
  <c r="L2460" i="29"/>
  <c r="L2442" i="29"/>
  <c r="L2441" i="29"/>
  <c r="L2440" i="29"/>
  <c r="L2439" i="29"/>
  <c r="L2438" i="29"/>
  <c r="L2437" i="29"/>
  <c r="L2436" i="29"/>
  <c r="L2418" i="29"/>
  <c r="L2417" i="29"/>
  <c r="L2416" i="29"/>
  <c r="L2415" i="29"/>
  <c r="L2414" i="29"/>
  <c r="L2393" i="29"/>
  <c r="L2392" i="29"/>
  <c r="L2391" i="29"/>
  <c r="L2390" i="29"/>
  <c r="L2389" i="29"/>
  <c r="L2366" i="29"/>
  <c r="L2345" i="29"/>
  <c r="L2344" i="29"/>
  <c r="L2343" i="29"/>
  <c r="L2342" i="29"/>
  <c r="L2341" i="29"/>
  <c r="L2321" i="29"/>
  <c r="L2320" i="29"/>
  <c r="L2319" i="29"/>
  <c r="L2318" i="29"/>
  <c r="L2317" i="29"/>
  <c r="L2249" i="29"/>
  <c r="L2248" i="29"/>
  <c r="L2247" i="29"/>
  <c r="L2246" i="29"/>
  <c r="L2245" i="29"/>
  <c r="L2226" i="29"/>
  <c r="L2225" i="29"/>
  <c r="L2224" i="29"/>
  <c r="L2223" i="29"/>
  <c r="L2222" i="29"/>
  <c r="L2221" i="29"/>
  <c r="L2220" i="29"/>
  <c r="L2202" i="29"/>
  <c r="L2201" i="29"/>
  <c r="L2200" i="29"/>
  <c r="L2199" i="29"/>
  <c r="L2198" i="29"/>
  <c r="L2197" i="29"/>
  <c r="L2176" i="29"/>
  <c r="L2174" i="29"/>
  <c r="L2130" i="29"/>
  <c r="L2129" i="29"/>
  <c r="L2128" i="29"/>
  <c r="L2127" i="29"/>
  <c r="L2126" i="29"/>
  <c r="L2125" i="29"/>
  <c r="L2078" i="29"/>
  <c r="L1935" i="29"/>
  <c r="L1913" i="29"/>
  <c r="L1912" i="29"/>
  <c r="L1911" i="29"/>
  <c r="L1910" i="29"/>
  <c r="L1909" i="29"/>
  <c r="L1865" i="29"/>
  <c r="L1864" i="29"/>
  <c r="L1863" i="29"/>
  <c r="L1862" i="29"/>
  <c r="L1861" i="29"/>
  <c r="L1841" i="29"/>
  <c r="L1817" i="29"/>
  <c r="L1816" i="29"/>
  <c r="L1815" i="29"/>
  <c r="L1814" i="29"/>
  <c r="L1813" i="29"/>
  <c r="L1769" i="29"/>
  <c r="L1768" i="29"/>
  <c r="L1767" i="29"/>
  <c r="L1766" i="29"/>
  <c r="L1765" i="29"/>
  <c r="L1745" i="29"/>
  <c r="L1744" i="29"/>
  <c r="L1743" i="29"/>
  <c r="L1742" i="29"/>
  <c r="L1741" i="29"/>
  <c r="L1718" i="29"/>
  <c r="L1717" i="29"/>
  <c r="L1697" i="29"/>
  <c r="L1696" i="29"/>
  <c r="L1695" i="29"/>
  <c r="L1694" i="29"/>
  <c r="L1693" i="29"/>
  <c r="L1674" i="29"/>
  <c r="L1673" i="29"/>
  <c r="L1672" i="29"/>
  <c r="L1671" i="29"/>
  <c r="L1670" i="29"/>
  <c r="L1669" i="29"/>
  <c r="L1650" i="29"/>
  <c r="L1649" i="29"/>
  <c r="L1648" i="29"/>
  <c r="L1647" i="29"/>
  <c r="L1646" i="29"/>
  <c r="L1645" i="29"/>
  <c r="L1625" i="29"/>
  <c r="L1624" i="29"/>
  <c r="L1623" i="29"/>
  <c r="L1622" i="29"/>
  <c r="L1621" i="29"/>
  <c r="L1554" i="29"/>
  <c r="L1553" i="29"/>
  <c r="L1552" i="29"/>
  <c r="L1551" i="29"/>
  <c r="L1550" i="29"/>
  <c r="L1549" i="29"/>
  <c r="L1527" i="29"/>
  <c r="L1506" i="29"/>
  <c r="L1505" i="29"/>
  <c r="L1504" i="29"/>
  <c r="L1503" i="29"/>
  <c r="L1502" i="29"/>
  <c r="L1501" i="29"/>
  <c r="L1481" i="29"/>
  <c r="L1480" i="29"/>
  <c r="L1478" i="29"/>
  <c r="L1477" i="29"/>
  <c r="L1409" i="29"/>
  <c r="L1408" i="29"/>
  <c r="L1406" i="29"/>
  <c r="L1385" i="29"/>
  <c r="L1361" i="29"/>
  <c r="L1359" i="29"/>
  <c r="L1358" i="29"/>
  <c r="L1337" i="29"/>
  <c r="L1336" i="29"/>
  <c r="L1334" i="29"/>
  <c r="L1333" i="29"/>
  <c r="L1314" i="29"/>
  <c r="L1313" i="29"/>
  <c r="L1312" i="29"/>
  <c r="L1311" i="29"/>
  <c r="L1310" i="29"/>
  <c r="L1309" i="29"/>
  <c r="L1289" i="29"/>
  <c r="L1286" i="29"/>
  <c r="L1240" i="29"/>
  <c r="L1217" i="29"/>
  <c r="L1215" i="29"/>
  <c r="L1192" i="29"/>
  <c r="L1169" i="29"/>
  <c r="L1168" i="29"/>
  <c r="L1167" i="29"/>
  <c r="L1166" i="29"/>
  <c r="L1165" i="29"/>
  <c r="L1145" i="29"/>
  <c r="L1143" i="29"/>
  <c r="L1025" i="29"/>
  <c r="L1024" i="29"/>
  <c r="L1023" i="29"/>
  <c r="L1022" i="29"/>
  <c r="L1021" i="29"/>
  <c r="L785" i="29"/>
  <c r="L783" i="29"/>
  <c r="L782" i="29"/>
  <c r="L665" i="29"/>
  <c r="L664" i="29"/>
  <c r="L663" i="29"/>
  <c r="L662" i="29"/>
  <c r="L661" i="29"/>
  <c r="L642" i="29"/>
  <c r="L641" i="29"/>
  <c r="L640" i="29"/>
  <c r="L639" i="29"/>
  <c r="L638" i="29"/>
  <c r="L353" i="29"/>
  <c r="L352" i="29"/>
  <c r="L350" i="29"/>
  <c r="L8756" i="29" l="1"/>
  <c r="L8740" i="29"/>
  <c r="L8724" i="29"/>
  <c r="L8708" i="29"/>
  <c r="L8692" i="29"/>
  <c r="L8676" i="29"/>
  <c r="L8660" i="29"/>
  <c r="L8644" i="29"/>
  <c r="L8628" i="29"/>
  <c r="L8612" i="29"/>
  <c r="L8596" i="29"/>
  <c r="L8580" i="29"/>
  <c r="L8564" i="29"/>
  <c r="L8548" i="29"/>
  <c r="L8532" i="29"/>
  <c r="L8516" i="29"/>
  <c r="L8500" i="29"/>
  <c r="L8484" i="29"/>
  <c r="L8468" i="29"/>
  <c r="L8452" i="29"/>
  <c r="L8436" i="29"/>
  <c r="L8420" i="29"/>
  <c r="L8404" i="29"/>
  <c r="L8388" i="29"/>
  <c r="L8372" i="29"/>
  <c r="L8356" i="29"/>
  <c r="L8340" i="29"/>
  <c r="L8324" i="29"/>
  <c r="L8308" i="29"/>
  <c r="L8292" i="29"/>
  <c r="L8276" i="29"/>
  <c r="L8260" i="29"/>
  <c r="L8244" i="29"/>
  <c r="L8228" i="29"/>
  <c r="L8212" i="29"/>
  <c r="L8196" i="29"/>
  <c r="L8180" i="29"/>
  <c r="L8164" i="29"/>
  <c r="L8148" i="29"/>
  <c r="L8132" i="29"/>
  <c r="L8116" i="29"/>
  <c r="L8100" i="29"/>
  <c r="L8084" i="29"/>
  <c r="L8068" i="29"/>
  <c r="L8052" i="29"/>
  <c r="L8036" i="29"/>
  <c r="L8020" i="29"/>
  <c r="L8004" i="29"/>
  <c r="L7988" i="29"/>
  <c r="L7972" i="29"/>
  <c r="L7956" i="29"/>
  <c r="L7940" i="29"/>
  <c r="L7924" i="29"/>
  <c r="L7908" i="29"/>
  <c r="L7892" i="29"/>
  <c r="L7876" i="29"/>
  <c r="L7860" i="29"/>
  <c r="L7844" i="29"/>
  <c r="L7828" i="29"/>
  <c r="L7812" i="29"/>
  <c r="L7796" i="29"/>
  <c r="L7780" i="29"/>
  <c r="L7764" i="29"/>
  <c r="L7748" i="29"/>
  <c r="L7732" i="29"/>
  <c r="L7716" i="29"/>
  <c r="L7700" i="29"/>
  <c r="L7684" i="29"/>
  <c r="L7668" i="29"/>
  <c r="L7652" i="29"/>
  <c r="L7636" i="29"/>
  <c r="L7620" i="29"/>
  <c r="L7604" i="29"/>
  <c r="L7588" i="29"/>
  <c r="L7572" i="29"/>
  <c r="L7556" i="29"/>
  <c r="L7540" i="29"/>
  <c r="L7524" i="29"/>
  <c r="L7508" i="29"/>
  <c r="L7492" i="29"/>
  <c r="L7476" i="29"/>
  <c r="L7460" i="29"/>
  <c r="L7444" i="29"/>
  <c r="L7428" i="29"/>
  <c r="L7412" i="29"/>
  <c r="L8755" i="29"/>
  <c r="L8739" i="29"/>
  <c r="L8723" i="29"/>
  <c r="L8707" i="29"/>
  <c r="L8691" i="29"/>
  <c r="L8675" i="29"/>
  <c r="L8659" i="29"/>
  <c r="L8643" i="29"/>
  <c r="L8627" i="29"/>
  <c r="L8611" i="29"/>
  <c r="L8595" i="29"/>
  <c r="L8579" i="29"/>
  <c r="L8563" i="29"/>
  <c r="L8547" i="29"/>
  <c r="L8531" i="29"/>
  <c r="L8515" i="29"/>
  <c r="L8499" i="29"/>
  <c r="L8483" i="29"/>
  <c r="L8467" i="29"/>
  <c r="L8451" i="29"/>
  <c r="L8435" i="29"/>
  <c r="L8419" i="29"/>
  <c r="L8403" i="29"/>
  <c r="L8387" i="29"/>
  <c r="L8371" i="29"/>
  <c r="L8355" i="29"/>
  <c r="L8339" i="29"/>
  <c r="L8323" i="29"/>
  <c r="L8307" i="29"/>
  <c r="L8291" i="29"/>
  <c r="L8275" i="29"/>
  <c r="L8259" i="29"/>
  <c r="L8243" i="29"/>
  <c r="L8227" i="29"/>
  <c r="L8211" i="29"/>
  <c r="L8195" i="29"/>
  <c r="L8179" i="29"/>
  <c r="L8163" i="29"/>
  <c r="L8147" i="29"/>
  <c r="L8131" i="29"/>
  <c r="L8115" i="29"/>
  <c r="L8099" i="29"/>
  <c r="L8083" i="29"/>
  <c r="L8067" i="29"/>
  <c r="L8051" i="29"/>
  <c r="L8035" i="29"/>
  <c r="L8019" i="29"/>
  <c r="L8003" i="29"/>
  <c r="L7987" i="29"/>
  <c r="L7971" i="29"/>
  <c r="L7955" i="29"/>
  <c r="L7939" i="29"/>
  <c r="L7923" i="29"/>
  <c r="L7907" i="29"/>
  <c r="L7891" i="29"/>
  <c r="L7875" i="29"/>
  <c r="L7859" i="29"/>
  <c r="L7843" i="29"/>
  <c r="L7827" i="29"/>
  <c r="L7811" i="29"/>
  <c r="L7795" i="29"/>
  <c r="L7779" i="29"/>
  <c r="L7763" i="29"/>
  <c r="L7747" i="29"/>
  <c r="L7731" i="29"/>
  <c r="L7715" i="29"/>
  <c r="L7699" i="29"/>
  <c r="L7683" i="29"/>
  <c r="L7667" i="29"/>
  <c r="L7651" i="29"/>
  <c r="L7635" i="29"/>
  <c r="L7619" i="29"/>
  <c r="L7603" i="29"/>
  <c r="L7587" i="29"/>
  <c r="L7571" i="29"/>
  <c r="L7555" i="29"/>
  <c r="L7539" i="29"/>
  <c r="L7523" i="29"/>
  <c r="L7507" i="29"/>
  <c r="L7491" i="29"/>
  <c r="L7475" i="29"/>
  <c r="L7459" i="29"/>
  <c r="L7443" i="29"/>
  <c r="L7427" i="29"/>
  <c r="L7411" i="29"/>
  <c r="L8754" i="29"/>
  <c r="L8738" i="29"/>
  <c r="L8722" i="29"/>
  <c r="L8706" i="29"/>
  <c r="L8690" i="29"/>
  <c r="L8674" i="29"/>
  <c r="L8658" i="29"/>
  <c r="L8642" i="29"/>
  <c r="L8626" i="29"/>
  <c r="L8610" i="29"/>
  <c r="L8594" i="29"/>
  <c r="L8578" i="29"/>
  <c r="L8562" i="29"/>
  <c r="L8546" i="29"/>
  <c r="L8530" i="29"/>
  <c r="L8514" i="29"/>
  <c r="L8498" i="29"/>
  <c r="L8482" i="29"/>
  <c r="L8466" i="29"/>
  <c r="L8450" i="29"/>
  <c r="L8434" i="29"/>
  <c r="L8418" i="29"/>
  <c r="L8402" i="29"/>
  <c r="L8386" i="29"/>
  <c r="L8370" i="29"/>
  <c r="L8354" i="29"/>
  <c r="L8338" i="29"/>
  <c r="L8322" i="29"/>
  <c r="L8306" i="29"/>
  <c r="L8290" i="29"/>
  <c r="L8274" i="29"/>
  <c r="L8258" i="29"/>
  <c r="L8242" i="29"/>
  <c r="L8226" i="29"/>
  <c r="L8210" i="29"/>
  <c r="L8194" i="29"/>
  <c r="L8178" i="29"/>
  <c r="L8162" i="29"/>
  <c r="L8146" i="29"/>
  <c r="L8130" i="29"/>
  <c r="L8114" i="29"/>
  <c r="L8098" i="29"/>
  <c r="L8082" i="29"/>
  <c r="L8066" i="29"/>
  <c r="L8050" i="29"/>
  <c r="L8034" i="29"/>
  <c r="L8018" i="29"/>
  <c r="L8002" i="29"/>
  <c r="L7986" i="29"/>
  <c r="L7970" i="29"/>
  <c r="L7954" i="29"/>
  <c r="L7938" i="29"/>
  <c r="L7922" i="29"/>
  <c r="L7906" i="29"/>
  <c r="L7890" i="29"/>
  <c r="L7874" i="29"/>
  <c r="L7858" i="29"/>
  <c r="L7842" i="29"/>
  <c r="L7826" i="29"/>
  <c r="L7810" i="29"/>
  <c r="L7794" i="29"/>
  <c r="L7778" i="29"/>
  <c r="L7762" i="29"/>
  <c r="L7746" i="29"/>
  <c r="L7730" i="29"/>
  <c r="L7714" i="29"/>
  <c r="L7698" i="29"/>
  <c r="L7682" i="29"/>
  <c r="L7666" i="29"/>
  <c r="L7650" i="29"/>
  <c r="L7634" i="29"/>
  <c r="L7618" i="29"/>
  <c r="L7602" i="29"/>
  <c r="L7586" i="29"/>
  <c r="L7570" i="29"/>
  <c r="L7554" i="29"/>
  <c r="L7538" i="29"/>
  <c r="L7522" i="29"/>
  <c r="L7506" i="29"/>
  <c r="L7490" i="29"/>
  <c r="L7474" i="29"/>
  <c r="L7458" i="29"/>
  <c r="L7442" i="29"/>
  <c r="L8753" i="29"/>
  <c r="L8737" i="29"/>
  <c r="L8721" i="29"/>
  <c r="L8705" i="29"/>
  <c r="L8689" i="29"/>
  <c r="L8673" i="29"/>
  <c r="L8657" i="29"/>
  <c r="L8641" i="29"/>
  <c r="L8625" i="29"/>
  <c r="L8593" i="29"/>
  <c r="L8577" i="29"/>
  <c r="L8561" i="29"/>
  <c r="L8545" i="29"/>
  <c r="L8529" i="29"/>
  <c r="L8513" i="29"/>
  <c r="L8497" i="29"/>
  <c r="L8481" i="29"/>
  <c r="L8465" i="29"/>
  <c r="L8449" i="29"/>
  <c r="L8433" i="29"/>
  <c r="L8417" i="29"/>
  <c r="L8401" i="29"/>
  <c r="L8385" i="29"/>
  <c r="L8369" i="29"/>
  <c r="L8353" i="29"/>
  <c r="L8337" i="29"/>
  <c r="L8321" i="29"/>
  <c r="L8305" i="29"/>
  <c r="L8289" i="29"/>
  <c r="L8273" i="29"/>
  <c r="L8257" i="29"/>
  <c r="L8241" i="29"/>
  <c r="L8225" i="29"/>
  <c r="L8209" i="29"/>
  <c r="L8193" i="29"/>
  <c r="L8177" i="29"/>
  <c r="L8161" i="29"/>
  <c r="L8145" i="29"/>
  <c r="L8129" i="29"/>
  <c r="L8113" i="29"/>
  <c r="L8097" i="29"/>
  <c r="L8081" i="29"/>
  <c r="L8065" i="29"/>
  <c r="L8049" i="29"/>
  <c r="L8033" i="29"/>
  <c r="L8017" i="29"/>
  <c r="L8001" i="29"/>
  <c r="L7985" i="29"/>
  <c r="L7969" i="29"/>
  <c r="L7953" i="29"/>
  <c r="L7937" i="29"/>
  <c r="L7921" i="29"/>
  <c r="L7905" i="29"/>
  <c r="L7889" i="29"/>
  <c r="L7873" i="29"/>
  <c r="L7857" i="29"/>
  <c r="L7841" i="29"/>
  <c r="L7825" i="29"/>
  <c r="L7809" i="29"/>
  <c r="L8736" i="29"/>
  <c r="L8720" i="29"/>
  <c r="L8704" i="29"/>
  <c r="L8688" i="29"/>
  <c r="L8672" i="29"/>
  <c r="L8640" i="29"/>
  <c r="L8624" i="29"/>
  <c r="L8592" i="29"/>
  <c r="L8576" i="29"/>
  <c r="L8560" i="29"/>
  <c r="L8544" i="29"/>
  <c r="L8528" i="29"/>
  <c r="L8512" i="29"/>
  <c r="L8496" i="29"/>
  <c r="L8480" i="29"/>
  <c r="L8464" i="29"/>
  <c r="L8448" i="29"/>
  <c r="L8432" i="29"/>
  <c r="L8416" i="29"/>
  <c r="L8400" i="29"/>
  <c r="L8384" i="29"/>
  <c r="L8368" i="29"/>
  <c r="L8352" i="29"/>
  <c r="L8336" i="29"/>
  <c r="L8320" i="29"/>
  <c r="L8304" i="29"/>
  <c r="L8288" i="29"/>
  <c r="L8272" i="29"/>
  <c r="L8256" i="29"/>
  <c r="L8240" i="29"/>
  <c r="L8224" i="29"/>
  <c r="L8208" i="29"/>
  <c r="L8192" i="29"/>
  <c r="L8176" i="29"/>
  <c r="L8160" i="29"/>
  <c r="L8144" i="29"/>
  <c r="L8128" i="29"/>
  <c r="L8112" i="29"/>
  <c r="L8096" i="29"/>
  <c r="L8080" i="29"/>
  <c r="L8064" i="29"/>
  <c r="L8048" i="29"/>
  <c r="L8016" i="29"/>
  <c r="L8000" i="29"/>
  <c r="L7984" i="29"/>
  <c r="L7968" i="29"/>
  <c r="L7952" i="29"/>
  <c r="L7936" i="29"/>
  <c r="L7920" i="29"/>
  <c r="L7904" i="29"/>
  <c r="L7888" i="29"/>
  <c r="L7872" i="29"/>
  <c r="L7856" i="29"/>
  <c r="L7840" i="29"/>
  <c r="L7824" i="29"/>
  <c r="L7808" i="29"/>
  <c r="L7792" i="29"/>
  <c r="L7776" i="29"/>
  <c r="L7760" i="29"/>
  <c r="L7728" i="29"/>
  <c r="L7712" i="29"/>
  <c r="L7696" i="29"/>
  <c r="L7680" i="29"/>
  <c r="L7664" i="29"/>
  <c r="L7648" i="29"/>
  <c r="L7632" i="29"/>
  <c r="L7616" i="29"/>
  <c r="L7600" i="29"/>
  <c r="L7584" i="29"/>
  <c r="L7568" i="29"/>
  <c r="L7536" i="29"/>
  <c r="L7520" i="29"/>
  <c r="L7488" i="29"/>
  <c r="L7472" i="29"/>
  <c r="L7456" i="29"/>
  <c r="L7440" i="29"/>
  <c r="L7424" i="29"/>
  <c r="L8751" i="29"/>
  <c r="L8735" i="29"/>
  <c r="L8719" i="29"/>
  <c r="L8703" i="29"/>
  <c r="L8687" i="29"/>
  <c r="L8671" i="29"/>
  <c r="L8655" i="29"/>
  <c r="L8639" i="29"/>
  <c r="L8623" i="29"/>
  <c r="L8607" i="29"/>
  <c r="L8591" i="29"/>
  <c r="L8575" i="29"/>
  <c r="L8559" i="29"/>
  <c r="L8543" i="29"/>
  <c r="L8527" i="29"/>
  <c r="L8511" i="29"/>
  <c r="L8495" i="29"/>
  <c r="L8479" i="29"/>
  <c r="L8463" i="29"/>
  <c r="L8447" i="29"/>
  <c r="L8431" i="29"/>
  <c r="L8399" i="29"/>
  <c r="L8383" i="29"/>
  <c r="L8367" i="29"/>
  <c r="L8351" i="29"/>
  <c r="L8335" i="29"/>
  <c r="L8319" i="29"/>
  <c r="L8303" i="29"/>
  <c r="L8287" i="29"/>
  <c r="L8271" i="29"/>
  <c r="L8255" i="29"/>
  <c r="L8239" i="29"/>
  <c r="L8223" i="29"/>
  <c r="L8207" i="29"/>
  <c r="L8191" i="29"/>
  <c r="L8175" i="29"/>
  <c r="L8159" i="29"/>
  <c r="L8143" i="29"/>
  <c r="L8127" i="29"/>
  <c r="L8111" i="29"/>
  <c r="L8095" i="29"/>
  <c r="L8079" i="29"/>
  <c r="L8063" i="29"/>
  <c r="L8047" i="29"/>
  <c r="L8031" i="29"/>
  <c r="L8015" i="29"/>
  <c r="L7999" i="29"/>
  <c r="L7983" i="29"/>
  <c r="L7967" i="29"/>
  <c r="L7951" i="29"/>
  <c r="L7935" i="29"/>
  <c r="L7919" i="29"/>
  <c r="L8734" i="29"/>
  <c r="L8718" i="29"/>
  <c r="L8702" i="29"/>
  <c r="L8686" i="29"/>
  <c r="L8670" i="29"/>
  <c r="L8638" i="29"/>
  <c r="L8622" i="29"/>
  <c r="L8590" i="29"/>
  <c r="L8574" i="29"/>
  <c r="L8558" i="29"/>
  <c r="L8542" i="29"/>
  <c r="L8526" i="29"/>
  <c r="L8510" i="29"/>
  <c r="L8494" i="29"/>
  <c r="L8478" i="29"/>
  <c r="L8462" i="29"/>
  <c r="L8446" i="29"/>
  <c r="L8430" i="29"/>
  <c r="L8414" i="29"/>
  <c r="L8398" i="29"/>
  <c r="L8382" i="29"/>
  <c r="L8366" i="29"/>
  <c r="L8350" i="29"/>
  <c r="L8334" i="29"/>
  <c r="L8318" i="29"/>
  <c r="L8302" i="29"/>
  <c r="L8286" i="29"/>
  <c r="L8270" i="29"/>
  <c r="L8254" i="29"/>
  <c r="L8238" i="29"/>
  <c r="L8222" i="29"/>
  <c r="L8206" i="29"/>
  <c r="L8190" i="29"/>
  <c r="L8174" i="29"/>
  <c r="L8158" i="29"/>
  <c r="L8142" i="29"/>
  <c r="L8126" i="29"/>
  <c r="L8110" i="29"/>
  <c r="L8094" i="29"/>
  <c r="L8078" i="29"/>
  <c r="L8062" i="29"/>
  <c r="L8046" i="29"/>
  <c r="L8014" i="29"/>
  <c r="L7998" i="29"/>
  <c r="L7982" i="29"/>
  <c r="L7966" i="29"/>
  <c r="L7950" i="29"/>
  <c r="L7934" i="29"/>
  <c r="L7918" i="29"/>
  <c r="L7902" i="29"/>
  <c r="L7886" i="29"/>
  <c r="L7870" i="29"/>
  <c r="L7854" i="29"/>
  <c r="L7838" i="29"/>
  <c r="L7822" i="29"/>
  <c r="L7806" i="29"/>
  <c r="L8749" i="29"/>
  <c r="L8733" i="29"/>
  <c r="L8717" i="29"/>
  <c r="L8701" i="29"/>
  <c r="L8685" i="29"/>
  <c r="L8669" i="29"/>
  <c r="L8653" i="29"/>
  <c r="L8637" i="29"/>
  <c r="L8621" i="29"/>
  <c r="L8605" i="29"/>
  <c r="L8589" i="29"/>
  <c r="L8573" i="29"/>
  <c r="L8557" i="29"/>
  <c r="L8541" i="29"/>
  <c r="L8525" i="29"/>
  <c r="L8509" i="29"/>
  <c r="L8493" i="29"/>
  <c r="L8477" i="29"/>
  <c r="L8461" i="29"/>
  <c r="L8445" i="29"/>
  <c r="L8429" i="29"/>
  <c r="L8413" i="29"/>
  <c r="L8397" i="29"/>
  <c r="L8381" i="29"/>
  <c r="L8365" i="29"/>
  <c r="L8349" i="29"/>
  <c r="L8333" i="29"/>
  <c r="L8317" i="29"/>
  <c r="L8301" i="29"/>
  <c r="L8285" i="29"/>
  <c r="L8269" i="29"/>
  <c r="L8253" i="29"/>
  <c r="L8237" i="29"/>
  <c r="L8221" i="29"/>
  <c r="L8205" i="29"/>
  <c r="L8189" i="29"/>
  <c r="L8173" i="29"/>
  <c r="L8157" i="29"/>
  <c r="L8141" i="29"/>
  <c r="L8125" i="29"/>
  <c r="L8109" i="29"/>
  <c r="L8093" i="29"/>
  <c r="L8077" i="29"/>
  <c r="L8061" i="29"/>
  <c r="L8045" i="29"/>
  <c r="L8029" i="29"/>
  <c r="L8013" i="29"/>
  <c r="L7997" i="29"/>
  <c r="L7981" i="29"/>
  <c r="L7965" i="29"/>
  <c r="L7949" i="29"/>
  <c r="L7933" i="29"/>
  <c r="L7917" i="29"/>
  <c r="L7901" i="29"/>
  <c r="L7885" i="29"/>
  <c r="L7869" i="29"/>
  <c r="L7853" i="29"/>
  <c r="L7837" i="29"/>
  <c r="L7821" i="29"/>
  <c r="L7805" i="29"/>
  <c r="L8748" i="29"/>
  <c r="L8732" i="29"/>
  <c r="L8716" i="29"/>
  <c r="L8700" i="29"/>
  <c r="L8684" i="29"/>
  <c r="L8668" i="29"/>
  <c r="L8652" i="29"/>
  <c r="L8636" i="29"/>
  <c r="L8620" i="29"/>
  <c r="L8604" i="29"/>
  <c r="L8588" i="29"/>
  <c r="L8572" i="29"/>
  <c r="L8556" i="29"/>
  <c r="L8540" i="29"/>
  <c r="L8524" i="29"/>
  <c r="L8508" i="29"/>
  <c r="L8492" i="29"/>
  <c r="L8476" i="29"/>
  <c r="L8460" i="29"/>
  <c r="L8444" i="29"/>
  <c r="L8428" i="29"/>
  <c r="L8412" i="29"/>
  <c r="L8396" i="29"/>
  <c r="L8380" i="29"/>
  <c r="L8364" i="29"/>
  <c r="L8348" i="29"/>
  <c r="L8332" i="29"/>
  <c r="L8316" i="29"/>
  <c r="L8300" i="29"/>
  <c r="L8284" i="29"/>
  <c r="L8268" i="29"/>
  <c r="L8252" i="29"/>
  <c r="L8236" i="29"/>
  <c r="L8220" i="29"/>
  <c r="L8204" i="29"/>
  <c r="L8188" i="29"/>
  <c r="L8172" i="29"/>
  <c r="L8156" i="29"/>
  <c r="L8140" i="29"/>
  <c r="L8124" i="29"/>
  <c r="L8108" i="29"/>
  <c r="L8092" i="29"/>
  <c r="L8076" i="29"/>
  <c r="L8060" i="29"/>
  <c r="L8044" i="29"/>
  <c r="L8028" i="29"/>
  <c r="L8012" i="29"/>
  <c r="L7996" i="29"/>
  <c r="L7980" i="29"/>
  <c r="L7964" i="29"/>
  <c r="L7948" i="29"/>
  <c r="L7932" i="29"/>
  <c r="L7916" i="29"/>
  <c r="L7900" i="29"/>
  <c r="L7884" i="29"/>
  <c r="L7868" i="29"/>
  <c r="L7852" i="29"/>
  <c r="L7836" i="29"/>
  <c r="L7820" i="29"/>
  <c r="L7804" i="29"/>
  <c r="L8747" i="29"/>
  <c r="L8731" i="29"/>
  <c r="L8715" i="29"/>
  <c r="L8699" i="29"/>
  <c r="L8683" i="29"/>
  <c r="L8667" i="29"/>
  <c r="L8651" i="29"/>
  <c r="L8635" i="29"/>
  <c r="L8619" i="29"/>
  <c r="L8603" i="29"/>
  <c r="L8587" i="29"/>
  <c r="L8571" i="29"/>
  <c r="L8555" i="29"/>
  <c r="L8539" i="29"/>
  <c r="L8523" i="29"/>
  <c r="L8507" i="29"/>
  <c r="L8491" i="29"/>
  <c r="L8475" i="29"/>
  <c r="L8459" i="29"/>
  <c r="L8443" i="29"/>
  <c r="L8427" i="29"/>
  <c r="L8411" i="29"/>
  <c r="L8395" i="29"/>
  <c r="L8379" i="29"/>
  <c r="L8363" i="29"/>
  <c r="L8347" i="29"/>
  <c r="L8331" i="29"/>
  <c r="L8315" i="29"/>
  <c r="L8299" i="29"/>
  <c r="L8283" i="29"/>
  <c r="L8267" i="29"/>
  <c r="L8251" i="29"/>
  <c r="L8235" i="29"/>
  <c r="L8219" i="29"/>
  <c r="L8203" i="29"/>
  <c r="L8187" i="29"/>
  <c r="L8171" i="29"/>
  <c r="L8155" i="29"/>
  <c r="L8139" i="29"/>
  <c r="L8123" i="29"/>
  <c r="L8107" i="29"/>
  <c r="L8091" i="29"/>
  <c r="L8075" i="29"/>
  <c r="L8059" i="29"/>
  <c r="L8043" i="29"/>
  <c r="L8027" i="29"/>
  <c r="L8011" i="29"/>
  <c r="L7995" i="29"/>
  <c r="L7979" i="29"/>
  <c r="L7963" i="29"/>
  <c r="L7947" i="29"/>
  <c r="L7931" i="29"/>
  <c r="L7915" i="29"/>
  <c r="L7899" i="29"/>
  <c r="L7883" i="29"/>
  <c r="L7867" i="29"/>
  <c r="L7851" i="29"/>
  <c r="L7835" i="29"/>
  <c r="L7819" i="29"/>
  <c r="L7803" i="29"/>
  <c r="L7787" i="29"/>
  <c r="L7771" i="29"/>
  <c r="L7755" i="29"/>
  <c r="L7739" i="29"/>
  <c r="L7723" i="29"/>
  <c r="L7707" i="29"/>
  <c r="L7691" i="29"/>
  <c r="L7675" i="29"/>
  <c r="L7659" i="29"/>
  <c r="L7643" i="29"/>
  <c r="L7627" i="29"/>
  <c r="L7611" i="29"/>
  <c r="L7595" i="29"/>
  <c r="L7579" i="29"/>
  <c r="L7563" i="29"/>
  <c r="L8762" i="29"/>
  <c r="L8746" i="29"/>
  <c r="L8730" i="29"/>
  <c r="L8714" i="29"/>
  <c r="L8698" i="29"/>
  <c r="L8682" i="29"/>
  <c r="L8666" i="29"/>
  <c r="L8650" i="29"/>
  <c r="L8634" i="29"/>
  <c r="L8618" i="29"/>
  <c r="L8602" i="29"/>
  <c r="L8586" i="29"/>
  <c r="L8570" i="29"/>
  <c r="L8554" i="29"/>
  <c r="L8538" i="29"/>
  <c r="L8522" i="29"/>
  <c r="L8506" i="29"/>
  <c r="L8490" i="29"/>
  <c r="L8474" i="29"/>
  <c r="L8458" i="29"/>
  <c r="L8442" i="29"/>
  <c r="L8426" i="29"/>
  <c r="L8410" i="29"/>
  <c r="L8394" i="29"/>
  <c r="L8378" i="29"/>
  <c r="L8362" i="29"/>
  <c r="L8346" i="29"/>
  <c r="L8330" i="29"/>
  <c r="L8314" i="29"/>
  <c r="L8298" i="29"/>
  <c r="L8282" i="29"/>
  <c r="L8266" i="29"/>
  <c r="L8250" i="29"/>
  <c r="L8234" i="29"/>
  <c r="L8218" i="29"/>
  <c r="L8202" i="29"/>
  <c r="L8186" i="29"/>
  <c r="L8170" i="29"/>
  <c r="L8154" i="29"/>
  <c r="L8138" i="29"/>
  <c r="L8122" i="29"/>
  <c r="L8106" i="29"/>
  <c r="L8090" i="29"/>
  <c r="L8074" i="29"/>
  <c r="L8058" i="29"/>
  <c r="L8042" i="29"/>
  <c r="L8026" i="29"/>
  <c r="L8010" i="29"/>
  <c r="L7994" i="29"/>
  <c r="L7978" i="29"/>
  <c r="L7962" i="29"/>
  <c r="L7946" i="29"/>
  <c r="L7930" i="29"/>
  <c r="L7914" i="29"/>
  <c r="L7898" i="29"/>
  <c r="L7882" i="29"/>
  <c r="L7866" i="29"/>
  <c r="L7850" i="29"/>
  <c r="L8761" i="29"/>
  <c r="L8745" i="29"/>
  <c r="L8729" i="29"/>
  <c r="L8713" i="29"/>
  <c r="L8697" i="29"/>
  <c r="L8681" i="29"/>
  <c r="L8665" i="29"/>
  <c r="L8649" i="29"/>
  <c r="L8633" i="29"/>
  <c r="L8617" i="29"/>
  <c r="L8601" i="29"/>
  <c r="L8585" i="29"/>
  <c r="L8569" i="29"/>
  <c r="L8553" i="29"/>
  <c r="L8537" i="29"/>
  <c r="L8521" i="29"/>
  <c r="L8505" i="29"/>
  <c r="L8489" i="29"/>
  <c r="L8473" i="29"/>
  <c r="L8457" i="29"/>
  <c r="L8441" i="29"/>
  <c r="L8425" i="29"/>
  <c r="L8409" i="29"/>
  <c r="L8393" i="29"/>
  <c r="L8377" i="29"/>
  <c r="L8361" i="29"/>
  <c r="L8345" i="29"/>
  <c r="L8329" i="29"/>
  <c r="L8313" i="29"/>
  <c r="L8297" i="29"/>
  <c r="L8281" i="29"/>
  <c r="L8265" i="29"/>
  <c r="L8249" i="29"/>
  <c r="L8233" i="29"/>
  <c r="L8217" i="29"/>
  <c r="L8201" i="29"/>
  <c r="L8185" i="29"/>
  <c r="L8169" i="29"/>
  <c r="L8153" i="29"/>
  <c r="L8137" i="29"/>
  <c r="L8121" i="29"/>
  <c r="L8105" i="29"/>
  <c r="L8089" i="29"/>
  <c r="L8073" i="29"/>
  <c r="L8057" i="29"/>
  <c r="L8041" i="29"/>
  <c r="L8025" i="29"/>
  <c r="L8009" i="29"/>
  <c r="L7993" i="29"/>
  <c r="L7977" i="29"/>
  <c r="L7961" i="29"/>
  <c r="L7945" i="29"/>
  <c r="L7929" i="29"/>
  <c r="L7913" i="29"/>
  <c r="L7897" i="29"/>
  <c r="L7881" i="29"/>
  <c r="L7865" i="29"/>
  <c r="L7849" i="29"/>
  <c r="L8760" i="29"/>
  <c r="L8744" i="29"/>
  <c r="L8728" i="29"/>
  <c r="L8712" i="29"/>
  <c r="L8696" i="29"/>
  <c r="L8680" i="29"/>
  <c r="L8664" i="29"/>
  <c r="L8648" i="29"/>
  <c r="L8632" i="29"/>
  <c r="L8616" i="29"/>
  <c r="L8600" i="29"/>
  <c r="L8584" i="29"/>
  <c r="L8568" i="29"/>
  <c r="L8552" i="29"/>
  <c r="L8536" i="29"/>
  <c r="L8520" i="29"/>
  <c r="L8504" i="29"/>
  <c r="L8488" i="29"/>
  <c r="L8472" i="29"/>
  <c r="L8456" i="29"/>
  <c r="L8440" i="29"/>
  <c r="L8424" i="29"/>
  <c r="L8408" i="29"/>
  <c r="L8392" i="29"/>
  <c r="L8376" i="29"/>
  <c r="L8360" i="29"/>
  <c r="L8344" i="29"/>
  <c r="L8328" i="29"/>
  <c r="L8312" i="29"/>
  <c r="L8296" i="29"/>
  <c r="L8280" i="29"/>
  <c r="L8264" i="29"/>
  <c r="L8248" i="29"/>
  <c r="L8232" i="29"/>
  <c r="L8216" i="29"/>
  <c r="L8200" i="29"/>
  <c r="L8184" i="29"/>
  <c r="L8168" i="29"/>
  <c r="L8152" i="29"/>
  <c r="L8136" i="29"/>
  <c r="L8120" i="29"/>
  <c r="L8104" i="29"/>
  <c r="L8088" i="29"/>
  <c r="L8072" i="29"/>
  <c r="L8056" i="29"/>
  <c r="L8040" i="29"/>
  <c r="L8024" i="29"/>
  <c r="L7992" i="29"/>
  <c r="L7976" i="29"/>
  <c r="L7960" i="29"/>
  <c r="L7944" i="29"/>
  <c r="L7928" i="29"/>
  <c r="L7912" i="29"/>
  <c r="L7896" i="29"/>
  <c r="L7880" i="29"/>
  <c r="L7864" i="29"/>
  <c r="L7848" i="29"/>
  <c r="L7832" i="29"/>
  <c r="L7816" i="29"/>
  <c r="L7800" i="29"/>
  <c r="L7784" i="29"/>
  <c r="L7768" i="29"/>
  <c r="L7752" i="29"/>
  <c r="L7736" i="29"/>
  <c r="L7704" i="29"/>
  <c r="L7688" i="29"/>
  <c r="L7656" i="29"/>
  <c r="L7640" i="29"/>
  <c r="L7608" i="29"/>
  <c r="L7592" i="29"/>
  <c r="L7560" i="29"/>
  <c r="L7544" i="29"/>
  <c r="L7528" i="29"/>
  <c r="L7512" i="29"/>
  <c r="L7496" i="29"/>
  <c r="L7464" i="29"/>
  <c r="L7448" i="29"/>
  <c r="L8759" i="29"/>
  <c r="L8743" i="29"/>
  <c r="L8727" i="29"/>
  <c r="L8711" i="29"/>
  <c r="L8695" i="29"/>
  <c r="L8679" i="29"/>
  <c r="L8663" i="29"/>
  <c r="L8647" i="29"/>
  <c r="L8631" i="29"/>
  <c r="L8615" i="29"/>
  <c r="L8599" i="29"/>
  <c r="L8583" i="29"/>
  <c r="L8567" i="29"/>
  <c r="L8551" i="29"/>
  <c r="L8535" i="29"/>
  <c r="L8519" i="29"/>
  <c r="L8503" i="29"/>
  <c r="L8487" i="29"/>
  <c r="L8471" i="29"/>
  <c r="L8455" i="29"/>
  <c r="L8439" i="29"/>
  <c r="L8423" i="29"/>
  <c r="L8407" i="29"/>
  <c r="L8391" i="29"/>
  <c r="L8375" i="29"/>
  <c r="L8359" i="29"/>
  <c r="L8343" i="29"/>
  <c r="L8327" i="29"/>
  <c r="L8311" i="29"/>
  <c r="L8295" i="29"/>
  <c r="L8279" i="29"/>
  <c r="L8263" i="29"/>
  <c r="L8247" i="29"/>
  <c r="L8231" i="29"/>
  <c r="L8215" i="29"/>
  <c r="L8199" i="29"/>
  <c r="L8183" i="29"/>
  <c r="L8167" i="29"/>
  <c r="L8151" i="29"/>
  <c r="L8135" i="29"/>
  <c r="L8119" i="29"/>
  <c r="L8103" i="29"/>
  <c r="L8087" i="29"/>
  <c r="L8071" i="29"/>
  <c r="L8055" i="29"/>
  <c r="L8039" i="29"/>
  <c r="L8023" i="29"/>
  <c r="L8007" i="29"/>
  <c r="L7991" i="29"/>
  <c r="L7975" i="29"/>
  <c r="L8758" i="29"/>
  <c r="L8742" i="29"/>
  <c r="L8726" i="29"/>
  <c r="L8710" i="29"/>
  <c r="L8694" i="29"/>
  <c r="L8678" i="29"/>
  <c r="L8662" i="29"/>
  <c r="L8646" i="29"/>
  <c r="L8630" i="29"/>
  <c r="L8614" i="29"/>
  <c r="L8598" i="29"/>
  <c r="L8582" i="29"/>
  <c r="L8566" i="29"/>
  <c r="L8550" i="29"/>
  <c r="L8534" i="29"/>
  <c r="L8518" i="29"/>
  <c r="L8502" i="29"/>
  <c r="L8486" i="29"/>
  <c r="L8470" i="29"/>
  <c r="L8454" i="29"/>
  <c r="L8438" i="29"/>
  <c r="L8422" i="29"/>
  <c r="L8406" i="29"/>
  <c r="L8390" i="29"/>
  <c r="L8374" i="29"/>
  <c r="L8358" i="29"/>
  <c r="L8342" i="29"/>
  <c r="L8326" i="29"/>
  <c r="L8310" i="29"/>
  <c r="L8294" i="29"/>
  <c r="L8278" i="29"/>
  <c r="L8262" i="29"/>
  <c r="L8246" i="29"/>
  <c r="L8230" i="29"/>
  <c r="L8214" i="29"/>
  <c r="L8198" i="29"/>
  <c r="L8182" i="29"/>
  <c r="L8166" i="29"/>
  <c r="L8150" i="29"/>
  <c r="L8134" i="29"/>
  <c r="L8118" i="29"/>
  <c r="L8102" i="29"/>
  <c r="L8086" i="29"/>
  <c r="L8070" i="29"/>
  <c r="L8054" i="29"/>
  <c r="L8038" i="29"/>
  <c r="L8022" i="29"/>
  <c r="L7990" i="29"/>
  <c r="L7974" i="29"/>
  <c r="L7958" i="29"/>
  <c r="L7942" i="29"/>
  <c r="L7926" i="29"/>
  <c r="L7910" i="29"/>
  <c r="L7894" i="29"/>
  <c r="L7878" i="29"/>
  <c r="L7862" i="29"/>
  <c r="L7846" i="29"/>
  <c r="L7830" i="29"/>
  <c r="L7814" i="29"/>
  <c r="L7798" i="29"/>
  <c r="L7782" i="29"/>
  <c r="L7766" i="29"/>
  <c r="L7750" i="29"/>
  <c r="L7734" i="29"/>
  <c r="L7702" i="29"/>
  <c r="L7686" i="29"/>
  <c r="L7654" i="29"/>
  <c r="L7638" i="29"/>
  <c r="L7606" i="29"/>
  <c r="L7590" i="29"/>
  <c r="L7558" i="29"/>
  <c r="L7542" i="29"/>
  <c r="L7526" i="29"/>
  <c r="L7510" i="29"/>
  <c r="L7494" i="29"/>
  <c r="L7462" i="29"/>
  <c r="L7446" i="29"/>
  <c r="L7414" i="29"/>
  <c r="L8757" i="29"/>
  <c r="L8741" i="29"/>
  <c r="L8725" i="29"/>
  <c r="L8709" i="29"/>
  <c r="L8693" i="29"/>
  <c r="L8677" i="29"/>
  <c r="L8661" i="29"/>
  <c r="L8645" i="29"/>
  <c r="L8629" i="29"/>
  <c r="L8613" i="29"/>
  <c r="L8597" i="29"/>
  <c r="L8581" i="29"/>
  <c r="L8565" i="29"/>
  <c r="L8549" i="29"/>
  <c r="L8533" i="29"/>
  <c r="L8517" i="29"/>
  <c r="L8501" i="29"/>
  <c r="L8485" i="29"/>
  <c r="L8469" i="29"/>
  <c r="L8453" i="29"/>
  <c r="L8437" i="29"/>
  <c r="L8421" i="29"/>
  <c r="L8405" i="29"/>
  <c r="L8389" i="29"/>
  <c r="L8373" i="29"/>
  <c r="L8357" i="29"/>
  <c r="L8341" i="29"/>
  <c r="L8325" i="29"/>
  <c r="L8309" i="29"/>
  <c r="L8293" i="29"/>
  <c r="L8277" i="29"/>
  <c r="L8261" i="29"/>
  <c r="L8245" i="29"/>
  <c r="L8229" i="29"/>
  <c r="L8213" i="29"/>
  <c r="L8197" i="29"/>
  <c r="L8181" i="29"/>
  <c r="L8165" i="29"/>
  <c r="L8149" i="29"/>
  <c r="L8133" i="29"/>
  <c r="L8117" i="29"/>
  <c r="L8101" i="29"/>
  <c r="L8085" i="29"/>
  <c r="L8069" i="29"/>
  <c r="L8053" i="29"/>
  <c r="L8037" i="29"/>
  <c r="L8021" i="29"/>
  <c r="L8005" i="29"/>
  <c r="L7989" i="29"/>
  <c r="L7973" i="29"/>
  <c r="L7957" i="29"/>
  <c r="L7941" i="29"/>
  <c r="L7925" i="29"/>
  <c r="L7909" i="29"/>
  <c r="L7893" i="29"/>
  <c r="L7877" i="29"/>
  <c r="L7861" i="29"/>
  <c r="L7845" i="29"/>
  <c r="L7829" i="29"/>
  <c r="L7813" i="29"/>
  <c r="L7797" i="29"/>
  <c r="L7781" i="29"/>
  <c r="L7765" i="29"/>
  <c r="L7749" i="29"/>
  <c r="L7733" i="29"/>
  <c r="L7701" i="29"/>
  <c r="L7685" i="29"/>
  <c r="L7669" i="29"/>
  <c r="L7653" i="29"/>
  <c r="L7637" i="29"/>
  <c r="L7621" i="29"/>
  <c r="L7605" i="29"/>
  <c r="L7589" i="29"/>
  <c r="L7557" i="29"/>
  <c r="L7541" i="29"/>
  <c r="L7525" i="29"/>
  <c r="L7509" i="29"/>
  <c r="L7493" i="29"/>
  <c r="L7477" i="29"/>
  <c r="L7461" i="29"/>
  <c r="L7445" i="29"/>
  <c r="L7413" i="29"/>
  <c r="L7847" i="29"/>
  <c r="L7789" i="29"/>
  <c r="L7757" i="29"/>
  <c r="L7726" i="29"/>
  <c r="L7703" i="29"/>
  <c r="L7642" i="29"/>
  <c r="L7613" i="29"/>
  <c r="L7581" i="29"/>
  <c r="L7530" i="29"/>
  <c r="L7450" i="29"/>
  <c r="L7425" i="29"/>
  <c r="L7388" i="29"/>
  <c r="L7372" i="29"/>
  <c r="L7356" i="29"/>
  <c r="L7340" i="29"/>
  <c r="L7324" i="29"/>
  <c r="L7308" i="29"/>
  <c r="L7292" i="29"/>
  <c r="L7276" i="29"/>
  <c r="L7244" i="29"/>
  <c r="L7228" i="29"/>
  <c r="L7212" i="29"/>
  <c r="L7196" i="29"/>
  <c r="L7180" i="29"/>
  <c r="L7164" i="29"/>
  <c r="L7148" i="29"/>
  <c r="L7132" i="29"/>
  <c r="L7116" i="29"/>
  <c r="L7100" i="29"/>
  <c r="L7084" i="29"/>
  <c r="L7052" i="29"/>
  <c r="L7036" i="29"/>
  <c r="L7020" i="29"/>
  <c r="L7004" i="29"/>
  <c r="L6988" i="29"/>
  <c r="L6972" i="29"/>
  <c r="L6956" i="29"/>
  <c r="L6940" i="29"/>
  <c r="L6924" i="29"/>
  <c r="L6908" i="29"/>
  <c r="L6892" i="29"/>
  <c r="L6876" i="29"/>
  <c r="L6860" i="29"/>
  <c r="L6844" i="29"/>
  <c r="L6828" i="29"/>
  <c r="L6812" i="29"/>
  <c r="L6796" i="29"/>
  <c r="L6780" i="29"/>
  <c r="L6764" i="29"/>
  <c r="L6748" i="29"/>
  <c r="L6716" i="29"/>
  <c r="L6700" i="29"/>
  <c r="L6684" i="29"/>
  <c r="L6668" i="29"/>
  <c r="L6652" i="29"/>
  <c r="L6620" i="29"/>
  <c r="L6604" i="29"/>
  <c r="L6588" i="29"/>
  <c r="L6572" i="29"/>
  <c r="L6556" i="29"/>
  <c r="L6524" i="29"/>
  <c r="L6508" i="29"/>
  <c r="L6492" i="29"/>
  <c r="L6476" i="29"/>
  <c r="L6460" i="29"/>
  <c r="L6444" i="29"/>
  <c r="L6428" i="29"/>
  <c r="L6412" i="29"/>
  <c r="L6396" i="29"/>
  <c r="L6380" i="29"/>
  <c r="L6364" i="29"/>
  <c r="L6348" i="29"/>
  <c r="L6332" i="29"/>
  <c r="L6316" i="29"/>
  <c r="L6300" i="29"/>
  <c r="L6284" i="29"/>
  <c r="L6268" i="29"/>
  <c r="L6236" i="29"/>
  <c r="L6220" i="29"/>
  <c r="L6204" i="29"/>
  <c r="L6188" i="29"/>
  <c r="L7839" i="29"/>
  <c r="L7788" i="29"/>
  <c r="L7756" i="29"/>
  <c r="L7725" i="29"/>
  <c r="L7697" i="29"/>
  <c r="L7671" i="29"/>
  <c r="L7641" i="29"/>
  <c r="L7612" i="29"/>
  <c r="L7580" i="29"/>
  <c r="L7529" i="29"/>
  <c r="L7500" i="29"/>
  <c r="L7473" i="29"/>
  <c r="L7449" i="29"/>
  <c r="L7423" i="29"/>
  <c r="L7403" i="29"/>
  <c r="L7387" i="29"/>
  <c r="L7371" i="29"/>
  <c r="L7355" i="29"/>
  <c r="L7339" i="29"/>
  <c r="L7323" i="29"/>
  <c r="L7307" i="29"/>
  <c r="L7291" i="29"/>
  <c r="L7275" i="29"/>
  <c r="L7259" i="29"/>
  <c r="L7243" i="29"/>
  <c r="L7227" i="29"/>
  <c r="L7211" i="29"/>
  <c r="L7195" i="29"/>
  <c r="L7179" i="29"/>
  <c r="L7163" i="29"/>
  <c r="L7147" i="29"/>
  <c r="L7131" i="29"/>
  <c r="L7115" i="29"/>
  <c r="L7099" i="29"/>
  <c r="L7083" i="29"/>
  <c r="L7067" i="29"/>
  <c r="L7051" i="29"/>
  <c r="L7035" i="29"/>
  <c r="L7019" i="29"/>
  <c r="L7003" i="29"/>
  <c r="L6987" i="29"/>
  <c r="L6971" i="29"/>
  <c r="L6955" i="29"/>
  <c r="L6939" i="29"/>
  <c r="L6923" i="29"/>
  <c r="L6907" i="29"/>
  <c r="L6891" i="29"/>
  <c r="L6875" i="29"/>
  <c r="L6859" i="29"/>
  <c r="L6843" i="29"/>
  <c r="L6827" i="29"/>
  <c r="L6811" i="29"/>
  <c r="L6795" i="29"/>
  <c r="L6779" i="29"/>
  <c r="L6763" i="29"/>
  <c r="L6747" i="29"/>
  <c r="L6731" i="29"/>
  <c r="L6715" i="29"/>
  <c r="L6699" i="29"/>
  <c r="L6683" i="29"/>
  <c r="L6667" i="29"/>
  <c r="L6651" i="29"/>
  <c r="L6635" i="29"/>
  <c r="L6619" i="29"/>
  <c r="L6603" i="29"/>
  <c r="L6587" i="29"/>
  <c r="L6571" i="29"/>
  <c r="L6555" i="29"/>
  <c r="L6539" i="29"/>
  <c r="L6523" i="29"/>
  <c r="L6507" i="29"/>
  <c r="L6491" i="29"/>
  <c r="L6475" i="29"/>
  <c r="L6459" i="29"/>
  <c r="L6443" i="29"/>
  <c r="L6427" i="29"/>
  <c r="L6411" i="29"/>
  <c r="L6395" i="29"/>
  <c r="L6379" i="29"/>
  <c r="L6363" i="29"/>
  <c r="L6347" i="29"/>
  <c r="L6331" i="29"/>
  <c r="L6315" i="29"/>
  <c r="L6299" i="29"/>
  <c r="L6283" i="29"/>
  <c r="L6267" i="29"/>
  <c r="L6251" i="29"/>
  <c r="L6235" i="29"/>
  <c r="L6219" i="29"/>
  <c r="L6203" i="29"/>
  <c r="L6187" i="29"/>
  <c r="L7834" i="29"/>
  <c r="L7786" i="29"/>
  <c r="L7754" i="29"/>
  <c r="L7724" i="29"/>
  <c r="L7695" i="29"/>
  <c r="L7639" i="29"/>
  <c r="L7610" i="29"/>
  <c r="L7578" i="29"/>
  <c r="L7527" i="29"/>
  <c r="L7499" i="29"/>
  <c r="L7471" i="29"/>
  <c r="L7447" i="29"/>
  <c r="L7422" i="29"/>
  <c r="L7402" i="29"/>
  <c r="L7386" i="29"/>
  <c r="L7370" i="29"/>
  <c r="L7354" i="29"/>
  <c r="L7338" i="29"/>
  <c r="L7322" i="29"/>
  <c r="L7306" i="29"/>
  <c r="L7290" i="29"/>
  <c r="L7274" i="29"/>
  <c r="L7258" i="29"/>
  <c r="L7242" i="29"/>
  <c r="L7226" i="29"/>
  <c r="L7210" i="29"/>
  <c r="L7194" i="29"/>
  <c r="L7178" i="29"/>
  <c r="L7162" i="29"/>
  <c r="L7146" i="29"/>
  <c r="L7130" i="29"/>
  <c r="L7114" i="29"/>
  <c r="L7098" i="29"/>
  <c r="L7082" i="29"/>
  <c r="L7066" i="29"/>
  <c r="L7050" i="29"/>
  <c r="L7034" i="29"/>
  <c r="L7018" i="29"/>
  <c r="L7002" i="29"/>
  <c r="L6986" i="29"/>
  <c r="L6970" i="29"/>
  <c r="L6954" i="29"/>
  <c r="L6938" i="29"/>
  <c r="L6922" i="29"/>
  <c r="L6906" i="29"/>
  <c r="L6890" i="29"/>
  <c r="L6874" i="29"/>
  <c r="L6858" i="29"/>
  <c r="L6842" i="29"/>
  <c r="L6826" i="29"/>
  <c r="L6810" i="29"/>
  <c r="L6794" i="29"/>
  <c r="L6778" i="29"/>
  <c r="L6762" i="29"/>
  <c r="L6746" i="29"/>
  <c r="L6730" i="29"/>
  <c r="L6714" i="29"/>
  <c r="L6698" i="29"/>
  <c r="L6682" i="29"/>
  <c r="L6666" i="29"/>
  <c r="L6650" i="29"/>
  <c r="L6634" i="29"/>
  <c r="L6618" i="29"/>
  <c r="L6602" i="29"/>
  <c r="L6586" i="29"/>
  <c r="L6570" i="29"/>
  <c r="L6554" i="29"/>
  <c r="L6538" i="29"/>
  <c r="L6522" i="29"/>
  <c r="L6506" i="29"/>
  <c r="L6490" i="29"/>
  <c r="L6474" i="29"/>
  <c r="L6458" i="29"/>
  <c r="L6442" i="29"/>
  <c r="L6426" i="29"/>
  <c r="L6410" i="29"/>
  <c r="L6394" i="29"/>
  <c r="L6378" i="29"/>
  <c r="L6362" i="29"/>
  <c r="L6346" i="29"/>
  <c r="L6330" i="29"/>
  <c r="L6314" i="29"/>
  <c r="L6298" i="29"/>
  <c r="L6282" i="29"/>
  <c r="L6266" i="29"/>
  <c r="L7833" i="29"/>
  <c r="L7785" i="29"/>
  <c r="L7753" i="29"/>
  <c r="L7722" i="29"/>
  <c r="L7694" i="29"/>
  <c r="L7665" i="29"/>
  <c r="L7633" i="29"/>
  <c r="L7609" i="29"/>
  <c r="L7577" i="29"/>
  <c r="L7521" i="29"/>
  <c r="L7498" i="29"/>
  <c r="L7470" i="29"/>
  <c r="L7441" i="29"/>
  <c r="L7421" i="29"/>
  <c r="L7401" i="29"/>
  <c r="L7369" i="29"/>
  <c r="L7353" i="29"/>
  <c r="L7337" i="29"/>
  <c r="L7321" i="29"/>
  <c r="L7305" i="29"/>
  <c r="L7273" i="29"/>
  <c r="L7257" i="29"/>
  <c r="L7225" i="29"/>
  <c r="L7209" i="29"/>
  <c r="L7193" i="29"/>
  <c r="L7177" i="29"/>
  <c r="L7161" i="29"/>
  <c r="L7129" i="29"/>
  <c r="L7113" i="29"/>
  <c r="L7097" i="29"/>
  <c r="L7081" i="29"/>
  <c r="L7065" i="29"/>
  <c r="L7033" i="29"/>
  <c r="L7017" i="29"/>
  <c r="L7001" i="29"/>
  <c r="L6985" i="29"/>
  <c r="L6969" i="29"/>
  <c r="L6953" i="29"/>
  <c r="L6937" i="29"/>
  <c r="L6921" i="29"/>
  <c r="L6905" i="29"/>
  <c r="L6889" i="29"/>
  <c r="L6873" i="29"/>
  <c r="L6841" i="29"/>
  <c r="L6825" i="29"/>
  <c r="L6809" i="29"/>
  <c r="L6793" i="29"/>
  <c r="L6777" i="29"/>
  <c r="L6761" i="29"/>
  <c r="L6745" i="29"/>
  <c r="L7831" i="29"/>
  <c r="L7783" i="29"/>
  <c r="L7751" i="29"/>
  <c r="L7959" i="29"/>
  <c r="L7823" i="29"/>
  <c r="L7777" i="29"/>
  <c r="L7745" i="29"/>
  <c r="L7692" i="29"/>
  <c r="L7662" i="29"/>
  <c r="L7630" i="29"/>
  <c r="L7601" i="29"/>
  <c r="L7518" i="29"/>
  <c r="L7495" i="29"/>
  <c r="L7468" i="29"/>
  <c r="L7438" i="29"/>
  <c r="L7419" i="29"/>
  <c r="L7399" i="29"/>
  <c r="L7367" i="29"/>
  <c r="L7351" i="29"/>
  <c r="L7335" i="29"/>
  <c r="L7319" i="29"/>
  <c r="L7303" i="29"/>
  <c r="L7271" i="29"/>
  <c r="L7255" i="29"/>
  <c r="L7239" i="29"/>
  <c r="L7223" i="29"/>
  <c r="L7207" i="29"/>
  <c r="L7191" i="29"/>
  <c r="L7175" i="29"/>
  <c r="L7159" i="29"/>
  <c r="L7127" i="29"/>
  <c r="L7111" i="29"/>
  <c r="L7079" i="29"/>
  <c r="L7063" i="29"/>
  <c r="L7031" i="29"/>
  <c r="L7015" i="29"/>
  <c r="L6999" i="29"/>
  <c r="L6983" i="29"/>
  <c r="L6967" i="29"/>
  <c r="L6951" i="29"/>
  <c r="L6935" i="29"/>
  <c r="L6919" i="29"/>
  <c r="L6903" i="29"/>
  <c r="L6887" i="29"/>
  <c r="L6871" i="29"/>
  <c r="L6839" i="29"/>
  <c r="L6823" i="29"/>
  <c r="L6807" i="29"/>
  <c r="L6791" i="29"/>
  <c r="L7943" i="29"/>
  <c r="L7818" i="29"/>
  <c r="L7775" i="29"/>
  <c r="L7690" i="29"/>
  <c r="L7661" i="29"/>
  <c r="L7629" i="29"/>
  <c r="L7599" i="29"/>
  <c r="L7547" i="29"/>
  <c r="L7517" i="29"/>
  <c r="L7489" i="29"/>
  <c r="L7467" i="29"/>
  <c r="L7437" i="29"/>
  <c r="L7418" i="29"/>
  <c r="L7398" i="29"/>
  <c r="L7366" i="29"/>
  <c r="L7350" i="29"/>
  <c r="L7334" i="29"/>
  <c r="L7318" i="29"/>
  <c r="L7302" i="29"/>
  <c r="L7270" i="29"/>
  <c r="L7254" i="29"/>
  <c r="L7222" i="29"/>
  <c r="L7206" i="29"/>
  <c r="L7190" i="29"/>
  <c r="L7174" i="29"/>
  <c r="L7158" i="29"/>
  <c r="L7126" i="29"/>
  <c r="L7110" i="29"/>
  <c r="L7078" i="29"/>
  <c r="L7062" i="29"/>
  <c r="L7030" i="29"/>
  <c r="L7014" i="29"/>
  <c r="L6998" i="29"/>
  <c r="L6982" i="29"/>
  <c r="L6966" i="29"/>
  <c r="L6950" i="29"/>
  <c r="L6934" i="29"/>
  <c r="L6918" i="29"/>
  <c r="L6902" i="29"/>
  <c r="L6886" i="29"/>
  <c r="L6870" i="29"/>
  <c r="L6838" i="29"/>
  <c r="L6822" i="29"/>
  <c r="L6806" i="29"/>
  <c r="L6790" i="29"/>
  <c r="L6774" i="29"/>
  <c r="L6742" i="29"/>
  <c r="L6726" i="29"/>
  <c r="L6694" i="29"/>
  <c r="L6678" i="29"/>
  <c r="L7927" i="29"/>
  <c r="L7817" i="29"/>
  <c r="L7774" i="29"/>
  <c r="L7689" i="29"/>
  <c r="L7660" i="29"/>
  <c r="L7628" i="29"/>
  <c r="L7598" i="29"/>
  <c r="L7546" i="29"/>
  <c r="L7516" i="29"/>
  <c r="L7487" i="29"/>
  <c r="L7466" i="29"/>
  <c r="L7436" i="29"/>
  <c r="L7417" i="29"/>
  <c r="L7397" i="29"/>
  <c r="L7365" i="29"/>
  <c r="L7349" i="29"/>
  <c r="L7333" i="29"/>
  <c r="L7317" i="29"/>
  <c r="L7301" i="29"/>
  <c r="L7269" i="29"/>
  <c r="L7253" i="29"/>
  <c r="L7221" i="29"/>
  <c r="L7205" i="29"/>
  <c r="L7189" i="29"/>
  <c r="L7173" i="29"/>
  <c r="L7157" i="29"/>
  <c r="L7125" i="29"/>
  <c r="L7109" i="29"/>
  <c r="L7077" i="29"/>
  <c r="L7061" i="29"/>
  <c r="L7029" i="29"/>
  <c r="L7013" i="29"/>
  <c r="L6997" i="29"/>
  <c r="L6981" i="29"/>
  <c r="L6965" i="29"/>
  <c r="L6949" i="29"/>
  <c r="L6933" i="29"/>
  <c r="L6917" i="29"/>
  <c r="L6901" i="29"/>
  <c r="L6885" i="29"/>
  <c r="L6869" i="29"/>
  <c r="L6837" i="29"/>
  <c r="L6821" i="29"/>
  <c r="L6805" i="29"/>
  <c r="L6789" i="29"/>
  <c r="L6773" i="29"/>
  <c r="L6741" i="29"/>
  <c r="L6725" i="29"/>
  <c r="L6693" i="29"/>
  <c r="L6677" i="29"/>
  <c r="L6661" i="29"/>
  <c r="L6645" i="29"/>
  <c r="L6629" i="29"/>
  <c r="L6597" i="29"/>
  <c r="L6581" i="29"/>
  <c r="L6565" i="29"/>
  <c r="L6549" i="29"/>
  <c r="L6533" i="29"/>
  <c r="L6501" i="29"/>
  <c r="L6485" i="29"/>
  <c r="L6469" i="29"/>
  <c r="L6453" i="29"/>
  <c r="L6437" i="29"/>
  <c r="L6421" i="29"/>
  <c r="L6405" i="29"/>
  <c r="L6389" i="29"/>
  <c r="L6373" i="29"/>
  <c r="L6357" i="29"/>
  <c r="L6341" i="29"/>
  <c r="L7911" i="29"/>
  <c r="L7815" i="29"/>
  <c r="L7773" i="29"/>
  <c r="L7687" i="29"/>
  <c r="L7658" i="29"/>
  <c r="L7626" i="29"/>
  <c r="L7597" i="29"/>
  <c r="L7569" i="29"/>
  <c r="L7545" i="29"/>
  <c r="L7515" i="29"/>
  <c r="L7486" i="29"/>
  <c r="L7465" i="29"/>
  <c r="L7435" i="29"/>
  <c r="L7416" i="29"/>
  <c r="L7396" i="29"/>
  <c r="L7380" i="29"/>
  <c r="L7364" i="29"/>
  <c r="L7348" i="29"/>
  <c r="L7332" i="29"/>
  <c r="L7316" i="29"/>
  <c r="L7300" i="29"/>
  <c r="L7268" i="29"/>
  <c r="L7252" i="29"/>
  <c r="L7236" i="29"/>
  <c r="L7220" i="29"/>
  <c r="L7204" i="29"/>
  <c r="L7188" i="29"/>
  <c r="L7172" i="29"/>
  <c r="L7156" i="29"/>
  <c r="L7140" i="29"/>
  <c r="L7124" i="29"/>
  <c r="L7108" i="29"/>
  <c r="L7092" i="29"/>
  <c r="L7076" i="29"/>
  <c r="L7060" i="29"/>
  <c r="L7028" i="29"/>
  <c r="L7012" i="29"/>
  <c r="L6996" i="29"/>
  <c r="L6980" i="29"/>
  <c r="L6964" i="29"/>
  <c r="L6948" i="29"/>
  <c r="L6932" i="29"/>
  <c r="L6916" i="29"/>
  <c r="L6900" i="29"/>
  <c r="L6884" i="29"/>
  <c r="L6868" i="29"/>
  <c r="L6836" i="29"/>
  <c r="L6820" i="29"/>
  <c r="L6804" i="29"/>
  <c r="L6788" i="29"/>
  <c r="L6772" i="29"/>
  <c r="L6756" i="29"/>
  <c r="L6740" i="29"/>
  <c r="L6724" i="29"/>
  <c r="L6708" i="29"/>
  <c r="L6692" i="29"/>
  <c r="L6676" i="29"/>
  <c r="L7903" i="29"/>
  <c r="L7807" i="29"/>
  <c r="L7772" i="29"/>
  <c r="L7713" i="29"/>
  <c r="L7681" i="29"/>
  <c r="L7657" i="29"/>
  <c r="L7596" i="29"/>
  <c r="L7567" i="29"/>
  <c r="L7543" i="29"/>
  <c r="L7514" i="29"/>
  <c r="L7485" i="29"/>
  <c r="L7463" i="29"/>
  <c r="L7434" i="29"/>
  <c r="L7415" i="29"/>
  <c r="L7395" i="29"/>
  <c r="L7379" i="29"/>
  <c r="L7363" i="29"/>
  <c r="L7347" i="29"/>
  <c r="L7331" i="29"/>
  <c r="L7315" i="29"/>
  <c r="L7299" i="29"/>
  <c r="L7283" i="29"/>
  <c r="L7267" i="29"/>
  <c r="L7251" i="29"/>
  <c r="L7235" i="29"/>
  <c r="L7219" i="29"/>
  <c r="L7203" i="29"/>
  <c r="L7187" i="29"/>
  <c r="L7171" i="29"/>
  <c r="L7155" i="29"/>
  <c r="L7139" i="29"/>
  <c r="L7123" i="29"/>
  <c r="L7107" i="29"/>
  <c r="L7091" i="29"/>
  <c r="L7075" i="29"/>
  <c r="L7059" i="29"/>
  <c r="L7043" i="29"/>
  <c r="L7027" i="29"/>
  <c r="L7011" i="29"/>
  <c r="L6995" i="29"/>
  <c r="L6979" i="29"/>
  <c r="L6963" i="29"/>
  <c r="L6947" i="29"/>
  <c r="L6931" i="29"/>
  <c r="L6915" i="29"/>
  <c r="L6899" i="29"/>
  <c r="L6883" i="29"/>
  <c r="L6867" i="29"/>
  <c r="L6851" i="29"/>
  <c r="L6835" i="29"/>
  <c r="L6819" i="29"/>
  <c r="L6803" i="29"/>
  <c r="L6787" i="29"/>
  <c r="L6771" i="29"/>
  <c r="L6755" i="29"/>
  <c r="L6739" i="29"/>
  <c r="L6723" i="29"/>
  <c r="L6707" i="29"/>
  <c r="L6691" i="29"/>
  <c r="L6675" i="29"/>
  <c r="L6659" i="29"/>
  <c r="L6643" i="29"/>
  <c r="L6627" i="29"/>
  <c r="L6611" i="29"/>
  <c r="L6595" i="29"/>
  <c r="L6579" i="29"/>
  <c r="L6563" i="29"/>
  <c r="L6547" i="29"/>
  <c r="L6531" i="29"/>
  <c r="L6515" i="29"/>
  <c r="L6499" i="29"/>
  <c r="L6483" i="29"/>
  <c r="L6467" i="29"/>
  <c r="L6451" i="29"/>
  <c r="L6435" i="29"/>
  <c r="L6419" i="29"/>
  <c r="L6403" i="29"/>
  <c r="L6387" i="29"/>
  <c r="L6371" i="29"/>
  <c r="L6355" i="29"/>
  <c r="L7895" i="29"/>
  <c r="L7802" i="29"/>
  <c r="L7770" i="29"/>
  <c r="L7740" i="29"/>
  <c r="L7711" i="29"/>
  <c r="L7679" i="29"/>
  <c r="L7655" i="29"/>
  <c r="L7594" i="29"/>
  <c r="L7566" i="29"/>
  <c r="L7537" i="29"/>
  <c r="L7513" i="29"/>
  <c r="L7484" i="29"/>
  <c r="L7457" i="29"/>
  <c r="L7410" i="29"/>
  <c r="L7394" i="29"/>
  <c r="L7378" i="29"/>
  <c r="L7362" i="29"/>
  <c r="L7346" i="29"/>
  <c r="L7330" i="29"/>
  <c r="L7314" i="29"/>
  <c r="L7298" i="29"/>
  <c r="L7282" i="29"/>
  <c r="L7266" i="29"/>
  <c r="L7250" i="29"/>
  <c r="L7234" i="29"/>
  <c r="L7218" i="29"/>
  <c r="L7202" i="29"/>
  <c r="L7186" i="29"/>
  <c r="L7170" i="29"/>
  <c r="L7154" i="29"/>
  <c r="L7138" i="29"/>
  <c r="L7122" i="29"/>
  <c r="L7106" i="29"/>
  <c r="L7090" i="29"/>
  <c r="L7074" i="29"/>
  <c r="L7058" i="29"/>
  <c r="L7042" i="29"/>
  <c r="L7026" i="29"/>
  <c r="L7010" i="29"/>
  <c r="L6994" i="29"/>
  <c r="L6978" i="29"/>
  <c r="L6962" i="29"/>
  <c r="L6946" i="29"/>
  <c r="L6930" i="29"/>
  <c r="L6914" i="29"/>
  <c r="L6898" i="29"/>
  <c r="L6882" i="29"/>
  <c r="L6866" i="29"/>
  <c r="L6850" i="29"/>
  <c r="L6834" i="29"/>
  <c r="L6818" i="29"/>
  <c r="L6802" i="29"/>
  <c r="L6786" i="29"/>
  <c r="L6770" i="29"/>
  <c r="L6754" i="29"/>
  <c r="L6738" i="29"/>
  <c r="L7887" i="29"/>
  <c r="L7801" i="29"/>
  <c r="L7769" i="29"/>
  <c r="L7738" i="29"/>
  <c r="L7710" i="29"/>
  <c r="L7678" i="29"/>
  <c r="L7649" i="29"/>
  <c r="L7593" i="29"/>
  <c r="L7565" i="29"/>
  <c r="L7535" i="29"/>
  <c r="L7511" i="29"/>
  <c r="L7483" i="29"/>
  <c r="L7455" i="29"/>
  <c r="L7393" i="29"/>
  <c r="L7377" i="29"/>
  <c r="L7361" i="29"/>
  <c r="L7345" i="29"/>
  <c r="L7329" i="29"/>
  <c r="L7313" i="29"/>
  <c r="L7297" i="29"/>
  <c r="L7281" i="29"/>
  <c r="L7249" i="29"/>
  <c r="L7233" i="29"/>
  <c r="L7217" i="29"/>
  <c r="L7201" i="29"/>
  <c r="L7185" i="29"/>
  <c r="L7169" i="29"/>
  <c r="L7153" i="29"/>
  <c r="L7137" i="29"/>
  <c r="L7121" i="29"/>
  <c r="L7105" i="29"/>
  <c r="L7089" i="29"/>
  <c r="L7057" i="29"/>
  <c r="L7041" i="29"/>
  <c r="L7009" i="29"/>
  <c r="L6993" i="29"/>
  <c r="L6977" i="29"/>
  <c r="L6961" i="29"/>
  <c r="L6945" i="29"/>
  <c r="L6929" i="29"/>
  <c r="L6913" i="29"/>
  <c r="L6897" i="29"/>
  <c r="L6865" i="29"/>
  <c r="L6849" i="29"/>
  <c r="L6833" i="29"/>
  <c r="L6817" i="29"/>
  <c r="L6801" i="29"/>
  <c r="L6785" i="29"/>
  <c r="L6769" i="29"/>
  <c r="L6753" i="29"/>
  <c r="L6737" i="29"/>
  <c r="L6721" i="29"/>
  <c r="L6705" i="29"/>
  <c r="L6689" i="29"/>
  <c r="L6673" i="29"/>
  <c r="L7879" i="29"/>
  <c r="L7799" i="29"/>
  <c r="L7767" i="29"/>
  <c r="L7737" i="29"/>
  <c r="L7709" i="29"/>
  <c r="L7677" i="29"/>
  <c r="L7647" i="29"/>
  <c r="L7591" i="29"/>
  <c r="L7564" i="29"/>
  <c r="L7534" i="29"/>
  <c r="L7505" i="29"/>
  <c r="L7482" i="29"/>
  <c r="L7454" i="29"/>
  <c r="L7431" i="29"/>
  <c r="L7392" i="29"/>
  <c r="L7376" i="29"/>
  <c r="L7360" i="29"/>
  <c r="L7344" i="29"/>
  <c r="L7328" i="29"/>
  <c r="L7312" i="29"/>
  <c r="L7296" i="29"/>
  <c r="L7280" i="29"/>
  <c r="L7248" i="29"/>
  <c r="L7232" i="29"/>
  <c r="L7216" i="29"/>
  <c r="L7200" i="29"/>
  <c r="L7184" i="29"/>
  <c r="L7168" i="29"/>
  <c r="L7152" i="29"/>
  <c r="L7136" i="29"/>
  <c r="L7120" i="29"/>
  <c r="L7104" i="29"/>
  <c r="L7088" i="29"/>
  <c r="L7056" i="29"/>
  <c r="L7040" i="29"/>
  <c r="L7008" i="29"/>
  <c r="L6992" i="29"/>
  <c r="L6976" i="29"/>
  <c r="L6960" i="29"/>
  <c r="L6944" i="29"/>
  <c r="L6928" i="29"/>
  <c r="L6912" i="29"/>
  <c r="L6896" i="29"/>
  <c r="L6864" i="29"/>
  <c r="L6848" i="29"/>
  <c r="L6832" i="29"/>
  <c r="L6816" i="29"/>
  <c r="L6800" i="29"/>
  <c r="L6784" i="29"/>
  <c r="L6768" i="29"/>
  <c r="L6752" i="29"/>
  <c r="L6720" i="29"/>
  <c r="L6704" i="29"/>
  <c r="L6688" i="29"/>
  <c r="L6672" i="29"/>
  <c r="L6656" i="29"/>
  <c r="L6624" i="29"/>
  <c r="L6608" i="29"/>
  <c r="L6592" i="29"/>
  <c r="L6576" i="29"/>
  <c r="L6560" i="29"/>
  <c r="L6528" i="29"/>
  <c r="L6512" i="29"/>
  <c r="L6480" i="29"/>
  <c r="L6464" i="29"/>
  <c r="L6432" i="29"/>
  <c r="L6416" i="29"/>
  <c r="L6384" i="29"/>
  <c r="L6368" i="29"/>
  <c r="L6336" i="29"/>
  <c r="L6320" i="29"/>
  <c r="L6304" i="29"/>
  <c r="L6288" i="29"/>
  <c r="L6272" i="29"/>
  <c r="L6240" i="29"/>
  <c r="L6224" i="29"/>
  <c r="L6208" i="29"/>
  <c r="L7871" i="29"/>
  <c r="L7793" i="29"/>
  <c r="L7761" i="29"/>
  <c r="L7735" i="29"/>
  <c r="L7708" i="29"/>
  <c r="L7676" i="29"/>
  <c r="L7646" i="29"/>
  <c r="L7617" i="29"/>
  <c r="L7585" i="29"/>
  <c r="L7562" i="29"/>
  <c r="L7533" i="29"/>
  <c r="L7481" i="29"/>
  <c r="L7453" i="29"/>
  <c r="L7391" i="29"/>
  <c r="L7375" i="29"/>
  <c r="L7359" i="29"/>
  <c r="L7343" i="29"/>
  <c r="L7327" i="29"/>
  <c r="L7311" i="29"/>
  <c r="L7295" i="29"/>
  <c r="L7279" i="29"/>
  <c r="L7247" i="29"/>
  <c r="L7231" i="29"/>
  <c r="L7215" i="29"/>
  <c r="L7199" i="29"/>
  <c r="L7183" i="29"/>
  <c r="L7167" i="29"/>
  <c r="L7151" i="29"/>
  <c r="L7135" i="29"/>
  <c r="L7119" i="29"/>
  <c r="L7103" i="29"/>
  <c r="L7087" i="29"/>
  <c r="L7055" i="29"/>
  <c r="L7039" i="29"/>
  <c r="L7007" i="29"/>
  <c r="L6991" i="29"/>
  <c r="L6975" i="29"/>
  <c r="L6959" i="29"/>
  <c r="L6943" i="29"/>
  <c r="L6927" i="29"/>
  <c r="L6911" i="29"/>
  <c r="L6895" i="29"/>
  <c r="L6879" i="29"/>
  <c r="L6863" i="29"/>
  <c r="L6847" i="29"/>
  <c r="L6831" i="29"/>
  <c r="L7863" i="29"/>
  <c r="L7791" i="29"/>
  <c r="L7759" i="29"/>
  <c r="L7729" i="29"/>
  <c r="L7706" i="29"/>
  <c r="L7674" i="29"/>
  <c r="L7645" i="29"/>
  <c r="L7615" i="29"/>
  <c r="L7583" i="29"/>
  <c r="L7561" i="29"/>
  <c r="L7532" i="29"/>
  <c r="L7452" i="29"/>
  <c r="L7390" i="29"/>
  <c r="L7374" i="29"/>
  <c r="L7358" i="29"/>
  <c r="L7342" i="29"/>
  <c r="L7326" i="29"/>
  <c r="L7310" i="29"/>
  <c r="L7294" i="29"/>
  <c r="L7278" i="29"/>
  <c r="L7246" i="29"/>
  <c r="L7230" i="29"/>
  <c r="L7214" i="29"/>
  <c r="L7198" i="29"/>
  <c r="L7182" i="29"/>
  <c r="L7166" i="29"/>
  <c r="L7150" i="29"/>
  <c r="L7134" i="29"/>
  <c r="L7118" i="29"/>
  <c r="L7102" i="29"/>
  <c r="L7086" i="29"/>
  <c r="L7054" i="29"/>
  <c r="L7038" i="29"/>
  <c r="L7006" i="29"/>
  <c r="L6990" i="29"/>
  <c r="L6974" i="29"/>
  <c r="L6958" i="29"/>
  <c r="L6942" i="29"/>
  <c r="L6926" i="29"/>
  <c r="L6910" i="29"/>
  <c r="L6894" i="29"/>
  <c r="L6862" i="29"/>
  <c r="L6846" i="29"/>
  <c r="L6830" i="29"/>
  <c r="L6814" i="29"/>
  <c r="L6798" i="29"/>
  <c r="L6782" i="29"/>
  <c r="L6766" i="29"/>
  <c r="L6750" i="29"/>
  <c r="L6718" i="29"/>
  <c r="L6702" i="29"/>
  <c r="L6686" i="29"/>
  <c r="L6670" i="29"/>
  <c r="L6654" i="29"/>
  <c r="L6622" i="29"/>
  <c r="L6606" i="29"/>
  <c r="L6590" i="29"/>
  <c r="L6574" i="29"/>
  <c r="L6558" i="29"/>
  <c r="L6526" i="29"/>
  <c r="L6510" i="29"/>
  <c r="L6478" i="29"/>
  <c r="L6462" i="29"/>
  <c r="L6446" i="29"/>
  <c r="L6430" i="29"/>
  <c r="L6414" i="29"/>
  <c r="L6382" i="29"/>
  <c r="L6366" i="29"/>
  <c r="L6334" i="29"/>
  <c r="L6318" i="29"/>
  <c r="L6302" i="29"/>
  <c r="L6286" i="29"/>
  <c r="L6270" i="29"/>
  <c r="L6238" i="29"/>
  <c r="L6222" i="29"/>
  <c r="L6206" i="29"/>
  <c r="L7855" i="29"/>
  <c r="L7790" i="29"/>
  <c r="L7758" i="29"/>
  <c r="L7727" i="29"/>
  <c r="L7705" i="29"/>
  <c r="L7673" i="29"/>
  <c r="L7644" i="29"/>
  <c r="L7614" i="29"/>
  <c r="L7582" i="29"/>
  <c r="L7559" i="29"/>
  <c r="L7531" i="29"/>
  <c r="L7451" i="29"/>
  <c r="L7426" i="29"/>
  <c r="L7389" i="29"/>
  <c r="L7373" i="29"/>
  <c r="L7357" i="29"/>
  <c r="L7341" i="29"/>
  <c r="L7325" i="29"/>
  <c r="L7309" i="29"/>
  <c r="L7293" i="29"/>
  <c r="L7277" i="29"/>
  <c r="L7245" i="29"/>
  <c r="L7229" i="29"/>
  <c r="L7213" i="29"/>
  <c r="L7197" i="29"/>
  <c r="L7181" i="29"/>
  <c r="L7165" i="29"/>
  <c r="L7149" i="29"/>
  <c r="L7133" i="29"/>
  <c r="L7117" i="29"/>
  <c r="L7101" i="29"/>
  <c r="L7085" i="29"/>
  <c r="L7053" i="29"/>
  <c r="L7037" i="29"/>
  <c r="L7005" i="29"/>
  <c r="L6989" i="29"/>
  <c r="L6973" i="29"/>
  <c r="L6957" i="29"/>
  <c r="L6941" i="29"/>
  <c r="L6925" i="29"/>
  <c r="L6909" i="29"/>
  <c r="L6893" i="29"/>
  <c r="L6877" i="29"/>
  <c r="L6861" i="29"/>
  <c r="L6845" i="29"/>
  <c r="L6829" i="29"/>
  <c r="L6813" i="29"/>
  <c r="L6797" i="29"/>
  <c r="L6781" i="29"/>
  <c r="L6765" i="29"/>
  <c r="L6749" i="29"/>
  <c r="L6717" i="29"/>
  <c r="L6701" i="29"/>
  <c r="L6685" i="29"/>
  <c r="L6669" i="29"/>
  <c r="L6653" i="29"/>
  <c r="L6621" i="29"/>
  <c r="L6605" i="29"/>
  <c r="L6589" i="29"/>
  <c r="L6573" i="29"/>
  <c r="L6557" i="29"/>
  <c r="L6525" i="29"/>
  <c r="L6509" i="29"/>
  <c r="L6477" i="29"/>
  <c r="L6461" i="29"/>
  <c r="L6429" i="29"/>
  <c r="L6413" i="29"/>
  <c r="L6381" i="29"/>
  <c r="L6365" i="29"/>
  <c r="L6333" i="29"/>
  <c r="L6317" i="29"/>
  <c r="L6301" i="29"/>
  <c r="L6285" i="29"/>
  <c r="L6269" i="29"/>
  <c r="L6237" i="29"/>
  <c r="L6221" i="29"/>
  <c r="L7336" i="29"/>
  <c r="L7256" i="29"/>
  <c r="L7112" i="29"/>
  <c r="L6904" i="29"/>
  <c r="L6799" i="29"/>
  <c r="L6695" i="29"/>
  <c r="L6649" i="29"/>
  <c r="L6628" i="29"/>
  <c r="L6598" i="29"/>
  <c r="L6566" i="29"/>
  <c r="L6513" i="29"/>
  <c r="L6486" i="29"/>
  <c r="L6454" i="29"/>
  <c r="L6369" i="29"/>
  <c r="L6342" i="29"/>
  <c r="L6313" i="29"/>
  <c r="L6291" i="29"/>
  <c r="L6263" i="29"/>
  <c r="L6246" i="29"/>
  <c r="L6225" i="29"/>
  <c r="L6200" i="29"/>
  <c r="L6182" i="29"/>
  <c r="L6166" i="29"/>
  <c r="L6150" i="29"/>
  <c r="L6118" i="29"/>
  <c r="L6102" i="29"/>
  <c r="L6086" i="29"/>
  <c r="L6070" i="29"/>
  <c r="L6054" i="29"/>
  <c r="L6038" i="29"/>
  <c r="L6022" i="29"/>
  <c r="L6006" i="29"/>
  <c r="L5990" i="29"/>
  <c r="L5974" i="29"/>
  <c r="L5958" i="29"/>
  <c r="L5942" i="29"/>
  <c r="L5926" i="29"/>
  <c r="L5910" i="29"/>
  <c r="L5878" i="29"/>
  <c r="L5862" i="29"/>
  <c r="L5830" i="29"/>
  <c r="L5814" i="29"/>
  <c r="L5798" i="29"/>
  <c r="L5782" i="29"/>
  <c r="L5766" i="29"/>
  <c r="L5750" i="29"/>
  <c r="L5734" i="29"/>
  <c r="L5718" i="29"/>
  <c r="L5686" i="29"/>
  <c r="L5670" i="29"/>
  <c r="L5654" i="29"/>
  <c r="L5638" i="29"/>
  <c r="L5622" i="29"/>
  <c r="L5606" i="29"/>
  <c r="L5590" i="29"/>
  <c r="L5574" i="29"/>
  <c r="L5558" i="29"/>
  <c r="L5542" i="29"/>
  <c r="L5526" i="29"/>
  <c r="L5510" i="29"/>
  <c r="L5494" i="29"/>
  <c r="L5478" i="29"/>
  <c r="L5462" i="29"/>
  <c r="L5446" i="29"/>
  <c r="L5430" i="29"/>
  <c r="L5414" i="29"/>
  <c r="L5398" i="29"/>
  <c r="L5382" i="29"/>
  <c r="L5366" i="29"/>
  <c r="L5350" i="29"/>
  <c r="L5334" i="29"/>
  <c r="L5318" i="29"/>
  <c r="L5302" i="29"/>
  <c r="L5286" i="29"/>
  <c r="L5270" i="29"/>
  <c r="L5254" i="29"/>
  <c r="L5238" i="29"/>
  <c r="L5222" i="29"/>
  <c r="L5206" i="29"/>
  <c r="L5190" i="29"/>
  <c r="L5174" i="29"/>
  <c r="L5158" i="29"/>
  <c r="L5142" i="29"/>
  <c r="L5126" i="29"/>
  <c r="L5110" i="29"/>
  <c r="L7663" i="29"/>
  <c r="L7420" i="29"/>
  <c r="L7320" i="29"/>
  <c r="L6888" i="29"/>
  <c r="L6792" i="29"/>
  <c r="L6690" i="29"/>
  <c r="L6648" i="29"/>
  <c r="L6626" i="29"/>
  <c r="L6596" i="29"/>
  <c r="L6564" i="29"/>
  <c r="L6537" i="29"/>
  <c r="L6511" i="29"/>
  <c r="L6484" i="29"/>
  <c r="L6452" i="29"/>
  <c r="L6423" i="29"/>
  <c r="L6367" i="29"/>
  <c r="L6340" i="29"/>
  <c r="L6312" i="29"/>
  <c r="L6290" i="29"/>
  <c r="L6262" i="29"/>
  <c r="L6245" i="29"/>
  <c r="L6223" i="29"/>
  <c r="L6199" i="29"/>
  <c r="L6181" i="29"/>
  <c r="L6165" i="29"/>
  <c r="L6149" i="29"/>
  <c r="L6117" i="29"/>
  <c r="L6101" i="29"/>
  <c r="L6085" i="29"/>
  <c r="L6069" i="29"/>
  <c r="L6053" i="29"/>
  <c r="L6021" i="29"/>
  <c r="L6005" i="29"/>
  <c r="L5989" i="29"/>
  <c r="L5973" i="29"/>
  <c r="L5957" i="29"/>
  <c r="L5941" i="29"/>
  <c r="L5925" i="29"/>
  <c r="L5909" i="29"/>
  <c r="L5877" i="29"/>
  <c r="L5861" i="29"/>
  <c r="L5829" i="29"/>
  <c r="L5813" i="29"/>
  <c r="L5797" i="29"/>
  <c r="L5781" i="29"/>
  <c r="L5765" i="29"/>
  <c r="L5749" i="29"/>
  <c r="L5733" i="29"/>
  <c r="L5717" i="29"/>
  <c r="L5685" i="29"/>
  <c r="L5669" i="29"/>
  <c r="L5653" i="29"/>
  <c r="L5637" i="29"/>
  <c r="L5621" i="29"/>
  <c r="L5605" i="29"/>
  <c r="L5589" i="29"/>
  <c r="L5573" i="29"/>
  <c r="L5557" i="29"/>
  <c r="L5541" i="29"/>
  <c r="L5525" i="29"/>
  <c r="L5509" i="29"/>
  <c r="L5493" i="29"/>
  <c r="L5477" i="29"/>
  <c r="L5461" i="29"/>
  <c r="L5445" i="29"/>
  <c r="L5429" i="29"/>
  <c r="L5413" i="29"/>
  <c r="L5397" i="29"/>
  <c r="L5381" i="29"/>
  <c r="L5365" i="29"/>
  <c r="L5349" i="29"/>
  <c r="L5333" i="29"/>
  <c r="L5317" i="29"/>
  <c r="L5301" i="29"/>
  <c r="L5285" i="29"/>
  <c r="L5269" i="29"/>
  <c r="L5253" i="29"/>
  <c r="L5237" i="29"/>
  <c r="L5221" i="29"/>
  <c r="L5205" i="29"/>
  <c r="L5189" i="29"/>
  <c r="L5173" i="29"/>
  <c r="L5157" i="29"/>
  <c r="L5141" i="29"/>
  <c r="L5125" i="29"/>
  <c r="L5109" i="29"/>
  <c r="L7631" i="29"/>
  <c r="L7519" i="29"/>
  <c r="L7304" i="29"/>
  <c r="L6783" i="29"/>
  <c r="L6729" i="29"/>
  <c r="L6687" i="29"/>
  <c r="L6647" i="29"/>
  <c r="L6625" i="29"/>
  <c r="L6594" i="29"/>
  <c r="L6562" i="29"/>
  <c r="L6536" i="29"/>
  <c r="L6505" i="29"/>
  <c r="L6482" i="29"/>
  <c r="L6450" i="29"/>
  <c r="L6393" i="29"/>
  <c r="L6361" i="29"/>
  <c r="L6339" i="29"/>
  <c r="L6311" i="29"/>
  <c r="L6289" i="29"/>
  <c r="L6261" i="29"/>
  <c r="L6244" i="29"/>
  <c r="L6218" i="29"/>
  <c r="L6198" i="29"/>
  <c r="L6180" i="29"/>
  <c r="L6164" i="29"/>
  <c r="L6148" i="29"/>
  <c r="L6116" i="29"/>
  <c r="L6100" i="29"/>
  <c r="L6084" i="29"/>
  <c r="L6068" i="29"/>
  <c r="L6052" i="29"/>
  <c r="L6036" i="29"/>
  <c r="L6020" i="29"/>
  <c r="L6004" i="29"/>
  <c r="L5988" i="29"/>
  <c r="L5972" i="29"/>
  <c r="L5956" i="29"/>
  <c r="L5940" i="29"/>
  <c r="L5924" i="29"/>
  <c r="L5908" i="29"/>
  <c r="L5876" i="29"/>
  <c r="L5860" i="29"/>
  <c r="L5828" i="29"/>
  <c r="L5812" i="29"/>
  <c r="L5796" i="29"/>
  <c r="L5780" i="29"/>
  <c r="L5764" i="29"/>
  <c r="L5748" i="29"/>
  <c r="L5732" i="29"/>
  <c r="L5716" i="29"/>
  <c r="L5684" i="29"/>
  <c r="L5668" i="29"/>
  <c r="L5652" i="29"/>
  <c r="L5636" i="29"/>
  <c r="L5620" i="29"/>
  <c r="L5604" i="29"/>
  <c r="L5588" i="29"/>
  <c r="L5572" i="29"/>
  <c r="L5556" i="29"/>
  <c r="L5540" i="29"/>
  <c r="L5524" i="29"/>
  <c r="L5508" i="29"/>
  <c r="L5492" i="29"/>
  <c r="L5476" i="29"/>
  <c r="L5460" i="29"/>
  <c r="L5444" i="29"/>
  <c r="L5428" i="29"/>
  <c r="L5412" i="29"/>
  <c r="L5396" i="29"/>
  <c r="L5380" i="29"/>
  <c r="L5364" i="29"/>
  <c r="L5348" i="29"/>
  <c r="L5332" i="29"/>
  <c r="L5316" i="29"/>
  <c r="L5300" i="29"/>
  <c r="L5284" i="29"/>
  <c r="L5268" i="29"/>
  <c r="L7032" i="29"/>
  <c r="L6776" i="29"/>
  <c r="L6728" i="29"/>
  <c r="L6681" i="29"/>
  <c r="L6646" i="29"/>
  <c r="L6623" i="29"/>
  <c r="L6593" i="29"/>
  <c r="L6561" i="29"/>
  <c r="L6535" i="29"/>
  <c r="L6504" i="29"/>
  <c r="L6481" i="29"/>
  <c r="L6449" i="29"/>
  <c r="L6420" i="29"/>
  <c r="L6392" i="29"/>
  <c r="L6360" i="29"/>
  <c r="L6338" i="29"/>
  <c r="L6310" i="29"/>
  <c r="L6287" i="29"/>
  <c r="L6260" i="29"/>
  <c r="L6243" i="29"/>
  <c r="L6217" i="29"/>
  <c r="L6197" i="29"/>
  <c r="L6179" i="29"/>
  <c r="L6163" i="29"/>
  <c r="L6147" i="29"/>
  <c r="L6131" i="29"/>
  <c r="L6115" i="29"/>
  <c r="L6099" i="29"/>
  <c r="L6083" i="29"/>
  <c r="L6067" i="29"/>
  <c r="L6051" i="29"/>
  <c r="L6035" i="29"/>
  <c r="L6019" i="29"/>
  <c r="L6003" i="29"/>
  <c r="L5987" i="29"/>
  <c r="L5971" i="29"/>
  <c r="L5955" i="29"/>
  <c r="L5939" i="29"/>
  <c r="L5923" i="29"/>
  <c r="L5907" i="29"/>
  <c r="L5891" i="29"/>
  <c r="L5875" i="29"/>
  <c r="L5859" i="29"/>
  <c r="L5843" i="29"/>
  <c r="L5827" i="29"/>
  <c r="L5811" i="29"/>
  <c r="L5795" i="29"/>
  <c r="L5779" i="29"/>
  <c r="L5763" i="29"/>
  <c r="L5747" i="29"/>
  <c r="L5731" i="29"/>
  <c r="L5715" i="29"/>
  <c r="L5699" i="29"/>
  <c r="L5683" i="29"/>
  <c r="L5667" i="29"/>
  <c r="L5651" i="29"/>
  <c r="L5635" i="29"/>
  <c r="L5619" i="29"/>
  <c r="L5603" i="29"/>
  <c r="L5587" i="29"/>
  <c r="L5571" i="29"/>
  <c r="L5555" i="29"/>
  <c r="L5539" i="29"/>
  <c r="L5523" i="29"/>
  <c r="L5507" i="29"/>
  <c r="L5491" i="29"/>
  <c r="L6775" i="29"/>
  <c r="L6727" i="29"/>
  <c r="L6680" i="29"/>
  <c r="L6644" i="29"/>
  <c r="L6591" i="29"/>
  <c r="L6559" i="29"/>
  <c r="L6534" i="29"/>
  <c r="L6503" i="29"/>
  <c r="L6479" i="29"/>
  <c r="L6418" i="29"/>
  <c r="L6391" i="29"/>
  <c r="L6359" i="29"/>
  <c r="L6337" i="29"/>
  <c r="L6309" i="29"/>
  <c r="L6281" i="29"/>
  <c r="L6259" i="29"/>
  <c r="L6242" i="29"/>
  <c r="L6216" i="29"/>
  <c r="L6196" i="29"/>
  <c r="L6178" i="29"/>
  <c r="L6162" i="29"/>
  <c r="L6146" i="29"/>
  <c r="L6130" i="29"/>
  <c r="L6114" i="29"/>
  <c r="L6098" i="29"/>
  <c r="L6082" i="29"/>
  <c r="L6066" i="29"/>
  <c r="L6050" i="29"/>
  <c r="L6034" i="29"/>
  <c r="L6018" i="29"/>
  <c r="L6002" i="29"/>
  <c r="L5986" i="29"/>
  <c r="L5970" i="29"/>
  <c r="L5954" i="29"/>
  <c r="L5938" i="29"/>
  <c r="L5922" i="29"/>
  <c r="L5906" i="29"/>
  <c r="L5890" i="29"/>
  <c r="L5874" i="29"/>
  <c r="L5858" i="29"/>
  <c r="L5842" i="29"/>
  <c r="L5826" i="29"/>
  <c r="L5810" i="29"/>
  <c r="L5794" i="29"/>
  <c r="L5762" i="29"/>
  <c r="L5746" i="29"/>
  <c r="L7224" i="29"/>
  <c r="L7080" i="29"/>
  <c r="L6872" i="29"/>
  <c r="L6767" i="29"/>
  <c r="L6722" i="29"/>
  <c r="L6679" i="29"/>
  <c r="L6642" i="29"/>
  <c r="L6585" i="29"/>
  <c r="L6553" i="29"/>
  <c r="L6532" i="29"/>
  <c r="L6502" i="29"/>
  <c r="L6473" i="29"/>
  <c r="L6417" i="29"/>
  <c r="L6390" i="29"/>
  <c r="L6358" i="29"/>
  <c r="L6335" i="29"/>
  <c r="L6308" i="29"/>
  <c r="L6280" i="29"/>
  <c r="L6258" i="29"/>
  <c r="L6241" i="29"/>
  <c r="L6215" i="29"/>
  <c r="L6195" i="29"/>
  <c r="L6177" i="29"/>
  <c r="L6145" i="29"/>
  <c r="L6129" i="29"/>
  <c r="L6097" i="29"/>
  <c r="L6081" i="29"/>
  <c r="L6065" i="29"/>
  <c r="L6049" i="29"/>
  <c r="L6033" i="29"/>
  <c r="L6001" i="29"/>
  <c r="L5985" i="29"/>
  <c r="L5969" i="29"/>
  <c r="L5953" i="29"/>
  <c r="L5937" i="29"/>
  <c r="L5921" i="29"/>
  <c r="L5905" i="29"/>
  <c r="L5889" i="29"/>
  <c r="L5873" i="29"/>
  <c r="L5857" i="29"/>
  <c r="L5841" i="29"/>
  <c r="L5809" i="29"/>
  <c r="L5793" i="29"/>
  <c r="L5761" i="29"/>
  <c r="L5745" i="29"/>
  <c r="L5713" i="29"/>
  <c r="L5697" i="29"/>
  <c r="L5681" i="29"/>
  <c r="L5665" i="29"/>
  <c r="L5649" i="29"/>
  <c r="L5633" i="29"/>
  <c r="L5617" i="29"/>
  <c r="L5601" i="29"/>
  <c r="L5585" i="29"/>
  <c r="L5569" i="29"/>
  <c r="L5553" i="29"/>
  <c r="L5537" i="29"/>
  <c r="L5521" i="29"/>
  <c r="L5505" i="29"/>
  <c r="L7208" i="29"/>
  <c r="L6719" i="29"/>
  <c r="L6674" i="29"/>
  <c r="L6584" i="29"/>
  <c r="L6552" i="29"/>
  <c r="L6530" i="29"/>
  <c r="L6500" i="29"/>
  <c r="L6472" i="29"/>
  <c r="L6415" i="29"/>
  <c r="L6388" i="29"/>
  <c r="L6356" i="29"/>
  <c r="L6307" i="29"/>
  <c r="L6279" i="29"/>
  <c r="L6257" i="29"/>
  <c r="L6239" i="29"/>
  <c r="L6214" i="29"/>
  <c r="L6194" i="29"/>
  <c r="L6176" i="29"/>
  <c r="L6144" i="29"/>
  <c r="L6128" i="29"/>
  <c r="L6096" i="29"/>
  <c r="L6080" i="29"/>
  <c r="L6064" i="29"/>
  <c r="L6048" i="29"/>
  <c r="L6032" i="29"/>
  <c r="L6000" i="29"/>
  <c r="L5984" i="29"/>
  <c r="L5968" i="29"/>
  <c r="L5952" i="29"/>
  <c r="L5936" i="29"/>
  <c r="L5920" i="29"/>
  <c r="L5904" i="29"/>
  <c r="L5888" i="29"/>
  <c r="L5856" i="29"/>
  <c r="L5840" i="29"/>
  <c r="L5808" i="29"/>
  <c r="L5792" i="29"/>
  <c r="L5760" i="29"/>
  <c r="L5744" i="29"/>
  <c r="L5712" i="29"/>
  <c r="L5696" i="29"/>
  <c r="L5680" i="29"/>
  <c r="L5664" i="29"/>
  <c r="L5648" i="29"/>
  <c r="L5632" i="29"/>
  <c r="L5616" i="29"/>
  <c r="L5600" i="29"/>
  <c r="L5584" i="29"/>
  <c r="L5568" i="29"/>
  <c r="L5552" i="29"/>
  <c r="L5536" i="29"/>
  <c r="L5520" i="29"/>
  <c r="L5504" i="29"/>
  <c r="L5488" i="29"/>
  <c r="L5472" i="29"/>
  <c r="L5456" i="29"/>
  <c r="L5440" i="29"/>
  <c r="L7607" i="29"/>
  <c r="L7497" i="29"/>
  <c r="L7192" i="29"/>
  <c r="L6671" i="29"/>
  <c r="L6583" i="29"/>
  <c r="L6551" i="29"/>
  <c r="L6529" i="29"/>
  <c r="L6471" i="29"/>
  <c r="L6441" i="29"/>
  <c r="L6409" i="29"/>
  <c r="L6386" i="29"/>
  <c r="L6354" i="29"/>
  <c r="L6328" i="29"/>
  <c r="L6306" i="29"/>
  <c r="L6278" i="29"/>
  <c r="L6234" i="29"/>
  <c r="L6213" i="29"/>
  <c r="L6193" i="29"/>
  <c r="L6175" i="29"/>
  <c r="L6143" i="29"/>
  <c r="L6127" i="29"/>
  <c r="L6095" i="29"/>
  <c r="L6079" i="29"/>
  <c r="L6063" i="29"/>
  <c r="L6047" i="29"/>
  <c r="L6031" i="29"/>
  <c r="L5999" i="29"/>
  <c r="L5983" i="29"/>
  <c r="L5967" i="29"/>
  <c r="L5951" i="29"/>
  <c r="L5935" i="29"/>
  <c r="L5919" i="29"/>
  <c r="L5903" i="29"/>
  <c r="L5887" i="29"/>
  <c r="L5871" i="29"/>
  <c r="L5855" i="29"/>
  <c r="L5839" i="29"/>
  <c r="L5807" i="29"/>
  <c r="L5791" i="29"/>
  <c r="L5759" i="29"/>
  <c r="L5743" i="29"/>
  <c r="L5711" i="29"/>
  <c r="L5695" i="29"/>
  <c r="L5679" i="29"/>
  <c r="L5663" i="29"/>
  <c r="L5647" i="29"/>
  <c r="L5631" i="29"/>
  <c r="L5615" i="29"/>
  <c r="L5599" i="29"/>
  <c r="L5583" i="29"/>
  <c r="L5567" i="29"/>
  <c r="L5551" i="29"/>
  <c r="L5535" i="29"/>
  <c r="L5519" i="29"/>
  <c r="L5503" i="29"/>
  <c r="L5487" i="29"/>
  <c r="L5471" i="29"/>
  <c r="L5455" i="29"/>
  <c r="L5439" i="29"/>
  <c r="L5423" i="29"/>
  <c r="L5407" i="29"/>
  <c r="L5391" i="29"/>
  <c r="L5375" i="29"/>
  <c r="L5359" i="29"/>
  <c r="L5343" i="29"/>
  <c r="L5327" i="29"/>
  <c r="L5311" i="29"/>
  <c r="L5295" i="29"/>
  <c r="L5279" i="29"/>
  <c r="L5263" i="29"/>
  <c r="L5247" i="29"/>
  <c r="L5231" i="29"/>
  <c r="L5215" i="29"/>
  <c r="L5199" i="29"/>
  <c r="L5183" i="29"/>
  <c r="L5167" i="29"/>
  <c r="L5151" i="29"/>
  <c r="L5135" i="29"/>
  <c r="L7400" i="29"/>
  <c r="L7176" i="29"/>
  <c r="L6665" i="29"/>
  <c r="L6582" i="29"/>
  <c r="L6550" i="29"/>
  <c r="L6527" i="29"/>
  <c r="L6470" i="29"/>
  <c r="L6440" i="29"/>
  <c r="L6408" i="29"/>
  <c r="L6385" i="29"/>
  <c r="L6353" i="29"/>
  <c r="L6305" i="29"/>
  <c r="L6277" i="29"/>
  <c r="L6212" i="29"/>
  <c r="L6192" i="29"/>
  <c r="L6174" i="29"/>
  <c r="L6142" i="29"/>
  <c r="L6126" i="29"/>
  <c r="L6094" i="29"/>
  <c r="L6078" i="29"/>
  <c r="L6062" i="29"/>
  <c r="L6046" i="29"/>
  <c r="L6030" i="29"/>
  <c r="L5998" i="29"/>
  <c r="L5982" i="29"/>
  <c r="L5966" i="29"/>
  <c r="L5950" i="29"/>
  <c r="L5934" i="29"/>
  <c r="L5918" i="29"/>
  <c r="L5902" i="29"/>
  <c r="L5886" i="29"/>
  <c r="L5870" i="29"/>
  <c r="L5854" i="29"/>
  <c r="L5838" i="29"/>
  <c r="L5806" i="29"/>
  <c r="L5790" i="29"/>
  <c r="L5758" i="29"/>
  <c r="L5742" i="29"/>
  <c r="L5710" i="29"/>
  <c r="L5694" i="29"/>
  <c r="L5678" i="29"/>
  <c r="L5662" i="29"/>
  <c r="L5646" i="29"/>
  <c r="L5630" i="29"/>
  <c r="L5614" i="29"/>
  <c r="L5598" i="29"/>
  <c r="L5582" i="29"/>
  <c r="L5566" i="29"/>
  <c r="L5550" i="29"/>
  <c r="L5534" i="29"/>
  <c r="L5518" i="29"/>
  <c r="L5502" i="29"/>
  <c r="L5486" i="29"/>
  <c r="L5470" i="29"/>
  <c r="L5454" i="29"/>
  <c r="L5438" i="29"/>
  <c r="L7272" i="29"/>
  <c r="L7160" i="29"/>
  <c r="L7016" i="29"/>
  <c r="L6711" i="29"/>
  <c r="L6664" i="29"/>
  <c r="L6580" i="29"/>
  <c r="L6548" i="29"/>
  <c r="L6468" i="29"/>
  <c r="L6439" i="29"/>
  <c r="L6407" i="29"/>
  <c r="L6383" i="29"/>
  <c r="L6303" i="29"/>
  <c r="L6276" i="29"/>
  <c r="L6211" i="29"/>
  <c r="L6191" i="29"/>
  <c r="L6173" i="29"/>
  <c r="L6141" i="29"/>
  <c r="L6125" i="29"/>
  <c r="L6093" i="29"/>
  <c r="L6077" i="29"/>
  <c r="L6061" i="29"/>
  <c r="L6045" i="29"/>
  <c r="L6029" i="29"/>
  <c r="L5997" i="29"/>
  <c r="L5981" i="29"/>
  <c r="L5965" i="29"/>
  <c r="L5949" i="29"/>
  <c r="L5933" i="29"/>
  <c r="L5917" i="29"/>
  <c r="L5901" i="29"/>
  <c r="L5885" i="29"/>
  <c r="L5853" i="29"/>
  <c r="L5837" i="29"/>
  <c r="L5805" i="29"/>
  <c r="L5789" i="29"/>
  <c r="L5757" i="29"/>
  <c r="L5741" i="29"/>
  <c r="L5709" i="29"/>
  <c r="L5693" i="29"/>
  <c r="L5677" i="29"/>
  <c r="L5661" i="29"/>
  <c r="L5645" i="29"/>
  <c r="L5629" i="29"/>
  <c r="L5613" i="29"/>
  <c r="L5597" i="29"/>
  <c r="L5581" i="29"/>
  <c r="L5565" i="29"/>
  <c r="L5549" i="29"/>
  <c r="L5533" i="29"/>
  <c r="L5517" i="29"/>
  <c r="L5501" i="29"/>
  <c r="L5485" i="29"/>
  <c r="L5469" i="29"/>
  <c r="L5453" i="29"/>
  <c r="L5437" i="29"/>
  <c r="L5421" i="29"/>
  <c r="L5405" i="29"/>
  <c r="L5389" i="29"/>
  <c r="L5373" i="29"/>
  <c r="L5357" i="29"/>
  <c r="L5341" i="29"/>
  <c r="L5325" i="29"/>
  <c r="L5309" i="29"/>
  <c r="L5293" i="29"/>
  <c r="L7000" i="29"/>
  <c r="L6751" i="29"/>
  <c r="L6663" i="29"/>
  <c r="L6610" i="29"/>
  <c r="L6578" i="29"/>
  <c r="L6546" i="29"/>
  <c r="L6466" i="29"/>
  <c r="L6438" i="29"/>
  <c r="L6406" i="29"/>
  <c r="L6377" i="29"/>
  <c r="L6351" i="29"/>
  <c r="L6297" i="29"/>
  <c r="L6275" i="29"/>
  <c r="L6210" i="29"/>
  <c r="L6190" i="29"/>
  <c r="L6172" i="29"/>
  <c r="L6140" i="29"/>
  <c r="L6124" i="29"/>
  <c r="L6108" i="29"/>
  <c r="L6092" i="29"/>
  <c r="L6076" i="29"/>
  <c r="L6060" i="29"/>
  <c r="L6044" i="29"/>
  <c r="L6028" i="29"/>
  <c r="L6012" i="29"/>
  <c r="L5996" i="29"/>
  <c r="L5980" i="29"/>
  <c r="L5964" i="29"/>
  <c r="L5948" i="29"/>
  <c r="L5932" i="29"/>
  <c r="L5916" i="29"/>
  <c r="L5900" i="29"/>
  <c r="L5884" i="29"/>
  <c r="L5868" i="29"/>
  <c r="L5852" i="29"/>
  <c r="L5836" i="29"/>
  <c r="L5804" i="29"/>
  <c r="L5788" i="29"/>
  <c r="L5772" i="29"/>
  <c r="L5756" i="29"/>
  <c r="L5740" i="29"/>
  <c r="L5724" i="29"/>
  <c r="L5708" i="29"/>
  <c r="L5692" i="29"/>
  <c r="L5676" i="29"/>
  <c r="L5660" i="29"/>
  <c r="L5644" i="29"/>
  <c r="L5628" i="29"/>
  <c r="L5612" i="29"/>
  <c r="L5596" i="29"/>
  <c r="L5580" i="29"/>
  <c r="L5564" i="29"/>
  <c r="L5548" i="29"/>
  <c r="L5532" i="29"/>
  <c r="L5516" i="29"/>
  <c r="L7469" i="29"/>
  <c r="L6984" i="29"/>
  <c r="L6744" i="29"/>
  <c r="L6662" i="29"/>
  <c r="L6609" i="29"/>
  <c r="L6577" i="29"/>
  <c r="L6465" i="29"/>
  <c r="L6436" i="29"/>
  <c r="L6404" i="29"/>
  <c r="L6376" i="29"/>
  <c r="L6324" i="29"/>
  <c r="L6296" i="29"/>
  <c r="L6274" i="29"/>
  <c r="L6209" i="29"/>
  <c r="L6189" i="29"/>
  <c r="L6171" i="29"/>
  <c r="L6155" i="29"/>
  <c r="L6139" i="29"/>
  <c r="L6123" i="29"/>
  <c r="L6107" i="29"/>
  <c r="L6091" i="29"/>
  <c r="L6075" i="29"/>
  <c r="L6059" i="29"/>
  <c r="L6043" i="29"/>
  <c r="L6027" i="29"/>
  <c r="L6011" i="29"/>
  <c r="L5995" i="29"/>
  <c r="L5979" i="29"/>
  <c r="L5963" i="29"/>
  <c r="L5947" i="29"/>
  <c r="L5931" i="29"/>
  <c r="L5915" i="29"/>
  <c r="L5899" i="29"/>
  <c r="L5883" i="29"/>
  <c r="L5867" i="29"/>
  <c r="L5851" i="29"/>
  <c r="L5835" i="29"/>
  <c r="L5819" i="29"/>
  <c r="L5803" i="29"/>
  <c r="L5787" i="29"/>
  <c r="L5771" i="29"/>
  <c r="L5755" i="29"/>
  <c r="L5739" i="29"/>
  <c r="L5723" i="29"/>
  <c r="L5707" i="29"/>
  <c r="L5691" i="29"/>
  <c r="L5675" i="29"/>
  <c r="L5659" i="29"/>
  <c r="L5643" i="29"/>
  <c r="L5627" i="29"/>
  <c r="L5611" i="29"/>
  <c r="L5595" i="29"/>
  <c r="L5579" i="29"/>
  <c r="L5563" i="29"/>
  <c r="L5547" i="29"/>
  <c r="L5531" i="29"/>
  <c r="L5515" i="29"/>
  <c r="L5499" i="29"/>
  <c r="L5483" i="29"/>
  <c r="L5467" i="29"/>
  <c r="L5451" i="29"/>
  <c r="L5435" i="29"/>
  <c r="L7439" i="29"/>
  <c r="L7064" i="29"/>
  <c r="L6968" i="29"/>
  <c r="L6840" i="29"/>
  <c r="L6743" i="29"/>
  <c r="L6706" i="29"/>
  <c r="L6660" i="29"/>
  <c r="L6633" i="29"/>
  <c r="L6607" i="29"/>
  <c r="L6575" i="29"/>
  <c r="L6463" i="29"/>
  <c r="L6434" i="29"/>
  <c r="L6402" i="29"/>
  <c r="L6375" i="29"/>
  <c r="L6323" i="29"/>
  <c r="L6295" i="29"/>
  <c r="L6273" i="29"/>
  <c r="L6250" i="29"/>
  <c r="L6207" i="29"/>
  <c r="L6186" i="29"/>
  <c r="L6170" i="29"/>
  <c r="L6154" i="29"/>
  <c r="L6122" i="29"/>
  <c r="L6106" i="29"/>
  <c r="L6090" i="29"/>
  <c r="L6074" i="29"/>
  <c r="L6058" i="29"/>
  <c r="L6042" i="29"/>
  <c r="L6026" i="29"/>
  <c r="L6010" i="29"/>
  <c r="L5994" i="29"/>
  <c r="L5978" i="29"/>
  <c r="L5962" i="29"/>
  <c r="L5946" i="29"/>
  <c r="L5930" i="29"/>
  <c r="L5914" i="29"/>
  <c r="L5882" i="29"/>
  <c r="L5866" i="29"/>
  <c r="L5850" i="29"/>
  <c r="L5834" i="29"/>
  <c r="L5818" i="29"/>
  <c r="L5802" i="29"/>
  <c r="L5786" i="29"/>
  <c r="L5770" i="29"/>
  <c r="L5754" i="29"/>
  <c r="L5738" i="29"/>
  <c r="L5722" i="29"/>
  <c r="L5690" i="29"/>
  <c r="L5674" i="29"/>
  <c r="L5658" i="29"/>
  <c r="L5642" i="29"/>
  <c r="L5626" i="29"/>
  <c r="L5610" i="29"/>
  <c r="L5594" i="29"/>
  <c r="L5578" i="29"/>
  <c r="L5562" i="29"/>
  <c r="L5546" i="29"/>
  <c r="L5530" i="29"/>
  <c r="L5514" i="29"/>
  <c r="L5498" i="29"/>
  <c r="L5482" i="29"/>
  <c r="L5466" i="29"/>
  <c r="L5450" i="29"/>
  <c r="L5434" i="29"/>
  <c r="L5418" i="29"/>
  <c r="L5402" i="29"/>
  <c r="L5386" i="29"/>
  <c r="L5370" i="29"/>
  <c r="L5354" i="29"/>
  <c r="L5338" i="29"/>
  <c r="L5322" i="29"/>
  <c r="L5306" i="29"/>
  <c r="L5290" i="29"/>
  <c r="L5274" i="29"/>
  <c r="L5258" i="29"/>
  <c r="L5242" i="29"/>
  <c r="L5226" i="29"/>
  <c r="L5210" i="29"/>
  <c r="L5194" i="29"/>
  <c r="L5178" i="29"/>
  <c r="L5162" i="29"/>
  <c r="L5146" i="29"/>
  <c r="L5130" i="29"/>
  <c r="L5114" i="29"/>
  <c r="L5098" i="29"/>
  <c r="L6952" i="29"/>
  <c r="L6824" i="29"/>
  <c r="L6703" i="29"/>
  <c r="L6658" i="29"/>
  <c r="L6632" i="29"/>
  <c r="L6601" i="29"/>
  <c r="L6569" i="29"/>
  <c r="L6489" i="29"/>
  <c r="L6457" i="29"/>
  <c r="L6433" i="29"/>
  <c r="L6374" i="29"/>
  <c r="L6345" i="29"/>
  <c r="L6322" i="29"/>
  <c r="L6294" i="29"/>
  <c r="L6271" i="29"/>
  <c r="L6249" i="29"/>
  <c r="L6228" i="29"/>
  <c r="L6205" i="29"/>
  <c r="L6185" i="29"/>
  <c r="L6169" i="29"/>
  <c r="L6153" i="29"/>
  <c r="L6121" i="29"/>
  <c r="L6105" i="29"/>
  <c r="L6089" i="29"/>
  <c r="L6073" i="29"/>
  <c r="L6057" i="29"/>
  <c r="L6041" i="29"/>
  <c r="L6025" i="29"/>
  <c r="L6009" i="29"/>
  <c r="L5993" i="29"/>
  <c r="L5977" i="29"/>
  <c r="L5961" i="29"/>
  <c r="L5945" i="29"/>
  <c r="L5929" i="29"/>
  <c r="L5913" i="29"/>
  <c r="L5881" i="29"/>
  <c r="L5865" i="29"/>
  <c r="L5833" i="29"/>
  <c r="L5817" i="29"/>
  <c r="L5801" i="29"/>
  <c r="L5785" i="29"/>
  <c r="L5769" i="29"/>
  <c r="L5753" i="29"/>
  <c r="L5737" i="29"/>
  <c r="L5721" i="29"/>
  <c r="L5689" i="29"/>
  <c r="L5673" i="29"/>
  <c r="L5657" i="29"/>
  <c r="L5641" i="29"/>
  <c r="L5625" i="29"/>
  <c r="L5609" i="29"/>
  <c r="L5593" i="29"/>
  <c r="L5577" i="29"/>
  <c r="L5561" i="29"/>
  <c r="L7693" i="29"/>
  <c r="L7368" i="29"/>
  <c r="L6936" i="29"/>
  <c r="L6815" i="29"/>
  <c r="L6697" i="29"/>
  <c r="L6657" i="29"/>
  <c r="L6631" i="29"/>
  <c r="L6600" i="29"/>
  <c r="L6568" i="29"/>
  <c r="L6488" i="29"/>
  <c r="L6456" i="29"/>
  <c r="L6431" i="29"/>
  <c r="L6372" i="29"/>
  <c r="L6344" i="29"/>
  <c r="L6321" i="29"/>
  <c r="L6293" i="29"/>
  <c r="L6265" i="29"/>
  <c r="L6248" i="29"/>
  <c r="L6227" i="29"/>
  <c r="L6202" i="29"/>
  <c r="L6184" i="29"/>
  <c r="L6168" i="29"/>
  <c r="L6152" i="29"/>
  <c r="L6120" i="29"/>
  <c r="L6104" i="29"/>
  <c r="L6088" i="29"/>
  <c r="L6072" i="29"/>
  <c r="L6056" i="29"/>
  <c r="L6040" i="29"/>
  <c r="L6024" i="29"/>
  <c r="L6008" i="29"/>
  <c r="L5992" i="29"/>
  <c r="L5976" i="29"/>
  <c r="L5960" i="29"/>
  <c r="L5944" i="29"/>
  <c r="L5928" i="29"/>
  <c r="L5912" i="29"/>
  <c r="L5880" i="29"/>
  <c r="L5864" i="29"/>
  <c r="L5832" i="29"/>
  <c r="L5816" i="29"/>
  <c r="L5800" i="29"/>
  <c r="L5784" i="29"/>
  <c r="L5768" i="29"/>
  <c r="L5752" i="29"/>
  <c r="L5736" i="29"/>
  <c r="L5720" i="29"/>
  <c r="L5688" i="29"/>
  <c r="L5672" i="29"/>
  <c r="L5656" i="29"/>
  <c r="L5640" i="29"/>
  <c r="L5624" i="29"/>
  <c r="L5608" i="29"/>
  <c r="L5592" i="29"/>
  <c r="L5576" i="29"/>
  <c r="L5560" i="29"/>
  <c r="L5544" i="29"/>
  <c r="L7352" i="29"/>
  <c r="L7128" i="29"/>
  <c r="L6920" i="29"/>
  <c r="L6808" i="29"/>
  <c r="L6696" i="29"/>
  <c r="L6655" i="29"/>
  <c r="L6630" i="29"/>
  <c r="L6599" i="29"/>
  <c r="L6567" i="29"/>
  <c r="L6514" i="29"/>
  <c r="L6487" i="29"/>
  <c r="L6455" i="29"/>
  <c r="L6370" i="29"/>
  <c r="L6343" i="29"/>
  <c r="L6319" i="29"/>
  <c r="L6292" i="29"/>
  <c r="L6264" i="29"/>
  <c r="L6247" i="29"/>
  <c r="L6226" i="29"/>
  <c r="L6201" i="29"/>
  <c r="L6183" i="29"/>
  <c r="L6167" i="29"/>
  <c r="L6151" i="29"/>
  <c r="L6119" i="29"/>
  <c r="L6103" i="29"/>
  <c r="L6087" i="29"/>
  <c r="L6071" i="29"/>
  <c r="L6055" i="29"/>
  <c r="L6039" i="29"/>
  <c r="L6023" i="29"/>
  <c r="L6007" i="29"/>
  <c r="L5991" i="29"/>
  <c r="L5975" i="29"/>
  <c r="L5959" i="29"/>
  <c r="L5943" i="29"/>
  <c r="L5927" i="29"/>
  <c r="L5911" i="29"/>
  <c r="L5879" i="29"/>
  <c r="L5863" i="29"/>
  <c r="L5831" i="29"/>
  <c r="L5815" i="29"/>
  <c r="L5799" i="29"/>
  <c r="L5783" i="29"/>
  <c r="L5767" i="29"/>
  <c r="L5751" i="29"/>
  <c r="L5735" i="29"/>
  <c r="L5719" i="29"/>
  <c r="L5687" i="29"/>
  <c r="L5671" i="29"/>
  <c r="L5655" i="29"/>
  <c r="L5639" i="29"/>
  <c r="L5623" i="29"/>
  <c r="L5607" i="29"/>
  <c r="L5591" i="29"/>
  <c r="L5575" i="29"/>
  <c r="L5559" i="29"/>
  <c r="L5543" i="29"/>
  <c r="L5527" i="29"/>
  <c r="L5511" i="29"/>
  <c r="L5495" i="29"/>
  <c r="L5479" i="29"/>
  <c r="L5463" i="29"/>
  <c r="L5447" i="29"/>
  <c r="L5431" i="29"/>
  <c r="L5415" i="29"/>
  <c r="L5399" i="29"/>
  <c r="L5383" i="29"/>
  <c r="L5367" i="29"/>
  <c r="L5351" i="29"/>
  <c r="L5335" i="29"/>
  <c r="L5319" i="29"/>
  <c r="L5303" i="29"/>
  <c r="L5287" i="29"/>
  <c r="L5271" i="29"/>
  <c r="L5255" i="29"/>
  <c r="L5239" i="29"/>
  <c r="L5223" i="29"/>
  <c r="L5207" i="29"/>
  <c r="L5191" i="29"/>
  <c r="L5175" i="29"/>
  <c r="L5159" i="29"/>
  <c r="L5143" i="29"/>
  <c r="L5127" i="29"/>
  <c r="L5682" i="29"/>
  <c r="L5506" i="29"/>
  <c r="L5458" i="29"/>
  <c r="L5420" i="29"/>
  <c r="L5392" i="29"/>
  <c r="L5362" i="29"/>
  <c r="L5336" i="29"/>
  <c r="L5307" i="29"/>
  <c r="L5278" i="29"/>
  <c r="L5252" i="29"/>
  <c r="L5230" i="29"/>
  <c r="L5208" i="29"/>
  <c r="L5184" i="29"/>
  <c r="L5161" i="29"/>
  <c r="L5137" i="29"/>
  <c r="L5116" i="29"/>
  <c r="L5096" i="29"/>
  <c r="L5080" i="29"/>
  <c r="L5064" i="29"/>
  <c r="L5048" i="29"/>
  <c r="L5032" i="29"/>
  <c r="L5016" i="29"/>
  <c r="L5000" i="29"/>
  <c r="L4984" i="29"/>
  <c r="L4968" i="29"/>
  <c r="L4952" i="29"/>
  <c r="L4936" i="29"/>
  <c r="L4920" i="29"/>
  <c r="L4904" i="29"/>
  <c r="L4888" i="29"/>
  <c r="L4872" i="29"/>
  <c r="L4856" i="29"/>
  <c r="L4840" i="29"/>
  <c r="L4824" i="29"/>
  <c r="L4808" i="29"/>
  <c r="L4792" i="29"/>
  <c r="L4776" i="29"/>
  <c r="L4760" i="29"/>
  <c r="L4744" i="29"/>
  <c r="L4728" i="29"/>
  <c r="L4712" i="29"/>
  <c r="L4696" i="29"/>
  <c r="L4680" i="29"/>
  <c r="L4664" i="29"/>
  <c r="L4648" i="29"/>
  <c r="L4632" i="29"/>
  <c r="L4616" i="29"/>
  <c r="L4600" i="29"/>
  <c r="L4584" i="29"/>
  <c r="L4568" i="29"/>
  <c r="L4552" i="29"/>
  <c r="L4536" i="29"/>
  <c r="L4520" i="29"/>
  <c r="L4504" i="29"/>
  <c r="L4488" i="29"/>
  <c r="L4472" i="29"/>
  <c r="L4456" i="29"/>
  <c r="L4440" i="29"/>
  <c r="L4424" i="29"/>
  <c r="L4408" i="29"/>
  <c r="L4392" i="29"/>
  <c r="L4376" i="29"/>
  <c r="L4360" i="29"/>
  <c r="L4344" i="29"/>
  <c r="L4328" i="29"/>
  <c r="L4312" i="29"/>
  <c r="L4296" i="29"/>
  <c r="L4280" i="29"/>
  <c r="L4264" i="29"/>
  <c r="L4248" i="29"/>
  <c r="L4232" i="29"/>
  <c r="L4216" i="29"/>
  <c r="L4200" i="29"/>
  <c r="L4184" i="29"/>
  <c r="L4152" i="29"/>
  <c r="L4136" i="29"/>
  <c r="L4120" i="29"/>
  <c r="L4104" i="29"/>
  <c r="L4088" i="29"/>
  <c r="L4072" i="29"/>
  <c r="L4056" i="29"/>
  <c r="L4040" i="29"/>
  <c r="L4008" i="29"/>
  <c r="L3992" i="29"/>
  <c r="L3960" i="29"/>
  <c r="L5730" i="29"/>
  <c r="L5666" i="29"/>
  <c r="L5500" i="29"/>
  <c r="L5457" i="29"/>
  <c r="L5419" i="29"/>
  <c r="L5390" i="29"/>
  <c r="L5361" i="29"/>
  <c r="L5331" i="29"/>
  <c r="L5305" i="29"/>
  <c r="L5277" i="29"/>
  <c r="L5251" i="29"/>
  <c r="L5229" i="29"/>
  <c r="L5204" i="29"/>
  <c r="L5182" i="29"/>
  <c r="L5160" i="29"/>
  <c r="L5136" i="29"/>
  <c r="L5115" i="29"/>
  <c r="L5095" i="29"/>
  <c r="L5079" i="29"/>
  <c r="L5063" i="29"/>
  <c r="L5047" i="29"/>
  <c r="L5031" i="29"/>
  <c r="L5015" i="29"/>
  <c r="L4999" i="29"/>
  <c r="L4983" i="29"/>
  <c r="L4967" i="29"/>
  <c r="L4951" i="29"/>
  <c r="L4935" i="29"/>
  <c r="L4919" i="29"/>
  <c r="L4903" i="29"/>
  <c r="L4887" i="29"/>
  <c r="L4871" i="29"/>
  <c r="L4855" i="29"/>
  <c r="L4839" i="29"/>
  <c r="L4823" i="29"/>
  <c r="L4807" i="29"/>
  <c r="L4791" i="29"/>
  <c r="L4775" i="29"/>
  <c r="L4759" i="29"/>
  <c r="L4743" i="29"/>
  <c r="L4727" i="29"/>
  <c r="L4711" i="29"/>
  <c r="L4695" i="29"/>
  <c r="L4679" i="29"/>
  <c r="L4663" i="29"/>
  <c r="L4647" i="29"/>
  <c r="L4631" i="29"/>
  <c r="L4615" i="29"/>
  <c r="L4599" i="29"/>
  <c r="L4583" i="29"/>
  <c r="L4567" i="29"/>
  <c r="L4551" i="29"/>
  <c r="L4535" i="29"/>
  <c r="L4519" i="29"/>
  <c r="L4503" i="29"/>
  <c r="L4487" i="29"/>
  <c r="L4471" i="29"/>
  <c r="L4455" i="29"/>
  <c r="L4439" i="29"/>
  <c r="L4423" i="29"/>
  <c r="L4407" i="29"/>
  <c r="L4391" i="29"/>
  <c r="L4375" i="29"/>
  <c r="L4359" i="29"/>
  <c r="L4343" i="29"/>
  <c r="L4327" i="29"/>
  <c r="L4311" i="29"/>
  <c r="L4295" i="29"/>
  <c r="L4279" i="29"/>
  <c r="L4263" i="29"/>
  <c r="L4247" i="29"/>
  <c r="L4231" i="29"/>
  <c r="L4215" i="29"/>
  <c r="L4199" i="29"/>
  <c r="L4183" i="29"/>
  <c r="L4167" i="29"/>
  <c r="L4151" i="29"/>
  <c r="L4135" i="29"/>
  <c r="L4119" i="29"/>
  <c r="L4103" i="29"/>
  <c r="L4087" i="29"/>
  <c r="L4071" i="29"/>
  <c r="L4055" i="29"/>
  <c r="L4039" i="29"/>
  <c r="L4007" i="29"/>
  <c r="L3991" i="29"/>
  <c r="L3959" i="29"/>
  <c r="L5650" i="29"/>
  <c r="L5497" i="29"/>
  <c r="L5452" i="29"/>
  <c r="L5417" i="29"/>
  <c r="L5388" i="29"/>
  <c r="L5360" i="29"/>
  <c r="L5330" i="29"/>
  <c r="L5304" i="29"/>
  <c r="L5276" i="29"/>
  <c r="L5250" i="29"/>
  <c r="L5228" i="29"/>
  <c r="L5203" i="29"/>
  <c r="L5181" i="29"/>
  <c r="L5156" i="29"/>
  <c r="L5134" i="29"/>
  <c r="L5113" i="29"/>
  <c r="L5094" i="29"/>
  <c r="L5078" i="29"/>
  <c r="L5062" i="29"/>
  <c r="L5046" i="29"/>
  <c r="L5030" i="29"/>
  <c r="L5014" i="29"/>
  <c r="L4998" i="29"/>
  <c r="L4982" i="29"/>
  <c r="L4966" i="29"/>
  <c r="L4950" i="29"/>
  <c r="L4934" i="29"/>
  <c r="L4918" i="29"/>
  <c r="L4902" i="29"/>
  <c r="L4886" i="29"/>
  <c r="L4870" i="29"/>
  <c r="L4854" i="29"/>
  <c r="L4838" i="29"/>
  <c r="L4822" i="29"/>
  <c r="L4806" i="29"/>
  <c r="L4790" i="29"/>
  <c r="L4774" i="29"/>
  <c r="L4758" i="29"/>
  <c r="L4742" i="29"/>
  <c r="L4726" i="29"/>
  <c r="L4710" i="29"/>
  <c r="L4694" i="29"/>
  <c r="L4678" i="29"/>
  <c r="L4662" i="29"/>
  <c r="L4646" i="29"/>
  <c r="L4630" i="29"/>
  <c r="L4614" i="29"/>
  <c r="L4598" i="29"/>
  <c r="L4582" i="29"/>
  <c r="L4566" i="29"/>
  <c r="L4550" i="29"/>
  <c r="L4534" i="29"/>
  <c r="L4518" i="29"/>
  <c r="L4502" i="29"/>
  <c r="L4486" i="29"/>
  <c r="L4470" i="29"/>
  <c r="L4454" i="29"/>
  <c r="L4438" i="29"/>
  <c r="L4422" i="29"/>
  <c r="L4406" i="29"/>
  <c r="L4390" i="29"/>
  <c r="L4374" i="29"/>
  <c r="L4358" i="29"/>
  <c r="L4342" i="29"/>
  <c r="L4326" i="29"/>
  <c r="L4310" i="29"/>
  <c r="L4294" i="29"/>
  <c r="L4278" i="29"/>
  <c r="L4262" i="29"/>
  <c r="L4246" i="29"/>
  <c r="L4230" i="29"/>
  <c r="L4214" i="29"/>
  <c r="L4198" i="29"/>
  <c r="L4182" i="29"/>
  <c r="L4166" i="29"/>
  <c r="L4150" i="29"/>
  <c r="L4134" i="29"/>
  <c r="L4118" i="29"/>
  <c r="L4102" i="29"/>
  <c r="L4086" i="29"/>
  <c r="L4054" i="29"/>
  <c r="L4038" i="29"/>
  <c r="L4006" i="29"/>
  <c r="L3990" i="29"/>
  <c r="L5634" i="29"/>
  <c r="L5496" i="29"/>
  <c r="L5449" i="29"/>
  <c r="L5416" i="29"/>
  <c r="L5387" i="29"/>
  <c r="L5358" i="29"/>
  <c r="L5329" i="29"/>
  <c r="L5299" i="29"/>
  <c r="L5275" i="29"/>
  <c r="L5249" i="29"/>
  <c r="L5227" i="29"/>
  <c r="L5202" i="29"/>
  <c r="L5180" i="29"/>
  <c r="L5155" i="29"/>
  <c r="L5133" i="29"/>
  <c r="L5112" i="29"/>
  <c r="L5093" i="29"/>
  <c r="L5077" i="29"/>
  <c r="L5061" i="29"/>
  <c r="L5045" i="29"/>
  <c r="L5029" i="29"/>
  <c r="L5013" i="29"/>
  <c r="L4997" i="29"/>
  <c r="L4981" i="29"/>
  <c r="L4965" i="29"/>
  <c r="L4949" i="29"/>
  <c r="L4933" i="29"/>
  <c r="L4917" i="29"/>
  <c r="L4901" i="29"/>
  <c r="L4885" i="29"/>
  <c r="L4869" i="29"/>
  <c r="L4853" i="29"/>
  <c r="L4837" i="29"/>
  <c r="L4821" i="29"/>
  <c r="L4805" i="29"/>
  <c r="L4789" i="29"/>
  <c r="L4773" i="29"/>
  <c r="L4757" i="29"/>
  <c r="L4741" i="29"/>
  <c r="L4725" i="29"/>
  <c r="L4709" i="29"/>
  <c r="L4693" i="29"/>
  <c r="L4677" i="29"/>
  <c r="L4661" i="29"/>
  <c r="L4645" i="29"/>
  <c r="L4629" i="29"/>
  <c r="L4613" i="29"/>
  <c r="L4597" i="29"/>
  <c r="L4581" i="29"/>
  <c r="L4565" i="29"/>
  <c r="L4549" i="29"/>
  <c r="L4533" i="29"/>
  <c r="L4517" i="29"/>
  <c r="L4501" i="29"/>
  <c r="L4485" i="29"/>
  <c r="L4469" i="29"/>
  <c r="L4453" i="29"/>
  <c r="L4437" i="29"/>
  <c r="L4421" i="29"/>
  <c r="L4405" i="29"/>
  <c r="L4389" i="29"/>
  <c r="L4373" i="29"/>
  <c r="L4357" i="29"/>
  <c r="L4341" i="29"/>
  <c r="L4325" i="29"/>
  <c r="L4309" i="29"/>
  <c r="L4293" i="29"/>
  <c r="L4277" i="29"/>
  <c r="L4261" i="29"/>
  <c r="L4245" i="29"/>
  <c r="L4229" i="29"/>
  <c r="L5618" i="29"/>
  <c r="L5490" i="29"/>
  <c r="L5448" i="29"/>
  <c r="L5411" i="29"/>
  <c r="L5385" i="29"/>
  <c r="L5356" i="29"/>
  <c r="L5328" i="29"/>
  <c r="L5298" i="29"/>
  <c r="L5273" i="29"/>
  <c r="L5248" i="29"/>
  <c r="L5225" i="29"/>
  <c r="L5201" i="29"/>
  <c r="L5179" i="29"/>
  <c r="L5154" i="29"/>
  <c r="L5132" i="29"/>
  <c r="L5111" i="29"/>
  <c r="L5092" i="29"/>
  <c r="L5076" i="29"/>
  <c r="L5060" i="29"/>
  <c r="L5044" i="29"/>
  <c r="L5028" i="29"/>
  <c r="L5012" i="29"/>
  <c r="L4996" i="29"/>
  <c r="L4980" i="29"/>
  <c r="L4964" i="29"/>
  <c r="L4948" i="29"/>
  <c r="L4932" i="29"/>
  <c r="L4916" i="29"/>
  <c r="L4900" i="29"/>
  <c r="L4884" i="29"/>
  <c r="L4868" i="29"/>
  <c r="L4852" i="29"/>
  <c r="L4836" i="29"/>
  <c r="L4820" i="29"/>
  <c r="L4804" i="29"/>
  <c r="L4788" i="29"/>
  <c r="L4772" i="29"/>
  <c r="L4756" i="29"/>
  <c r="L4740" i="29"/>
  <c r="L4724" i="29"/>
  <c r="L4708" i="29"/>
  <c r="L4692" i="29"/>
  <c r="L4676" i="29"/>
  <c r="L4660" i="29"/>
  <c r="L4644" i="29"/>
  <c r="L4628" i="29"/>
  <c r="L4612" i="29"/>
  <c r="L4596" i="29"/>
  <c r="L4580" i="29"/>
  <c r="L4564" i="29"/>
  <c r="L4548" i="29"/>
  <c r="L4532" i="29"/>
  <c r="L4516" i="29"/>
  <c r="L4500" i="29"/>
  <c r="L4484" i="29"/>
  <c r="L4468" i="29"/>
  <c r="L4452" i="29"/>
  <c r="L4436" i="29"/>
  <c r="L4420" i="29"/>
  <c r="L4404" i="29"/>
  <c r="L4388" i="29"/>
  <c r="L4372" i="29"/>
  <c r="L4356" i="29"/>
  <c r="L4340" i="29"/>
  <c r="L4324" i="29"/>
  <c r="L4308" i="29"/>
  <c r="L4292" i="29"/>
  <c r="L4276" i="29"/>
  <c r="L4260" i="29"/>
  <c r="L4244" i="29"/>
  <c r="L4228" i="29"/>
  <c r="L4212" i="29"/>
  <c r="L5602" i="29"/>
  <c r="L5489" i="29"/>
  <c r="L5443" i="29"/>
  <c r="L5410" i="29"/>
  <c r="L5384" i="29"/>
  <c r="L5355" i="29"/>
  <c r="L5326" i="29"/>
  <c r="L5297" i="29"/>
  <c r="L5272" i="29"/>
  <c r="L5246" i="29"/>
  <c r="L5224" i="29"/>
  <c r="L5200" i="29"/>
  <c r="L5177" i="29"/>
  <c r="L5153" i="29"/>
  <c r="L5131" i="29"/>
  <c r="L5108" i="29"/>
  <c r="L5091" i="29"/>
  <c r="L5075" i="29"/>
  <c r="L5059" i="29"/>
  <c r="L5043" i="29"/>
  <c r="L5027" i="29"/>
  <c r="L5011" i="29"/>
  <c r="L4995" i="29"/>
  <c r="L4979" i="29"/>
  <c r="L4963" i="29"/>
  <c r="L4947" i="29"/>
  <c r="L4931" i="29"/>
  <c r="L4915" i="29"/>
  <c r="L4899" i="29"/>
  <c r="L4883" i="29"/>
  <c r="L4867" i="29"/>
  <c r="L4851" i="29"/>
  <c r="L4835" i="29"/>
  <c r="L4819" i="29"/>
  <c r="L4803" i="29"/>
  <c r="L4787" i="29"/>
  <c r="L4771" i="29"/>
  <c r="L4755" i="29"/>
  <c r="L4739" i="29"/>
  <c r="L4723" i="29"/>
  <c r="L4707" i="29"/>
  <c r="L4691" i="29"/>
  <c r="L4675" i="29"/>
  <c r="L4659" i="29"/>
  <c r="L4643" i="29"/>
  <c r="L4627" i="29"/>
  <c r="L4611" i="29"/>
  <c r="L4595" i="29"/>
  <c r="L4579" i="29"/>
  <c r="L4563" i="29"/>
  <c r="L4547" i="29"/>
  <c r="L4531" i="29"/>
  <c r="L4515" i="29"/>
  <c r="L4499" i="29"/>
  <c r="L4483" i="29"/>
  <c r="L4467" i="29"/>
  <c r="L4451" i="29"/>
  <c r="L4435" i="29"/>
  <c r="L4419" i="29"/>
  <c r="L4403" i="29"/>
  <c r="L4387" i="29"/>
  <c r="L5586" i="29"/>
  <c r="L5484" i="29"/>
  <c r="L5442" i="29"/>
  <c r="L5409" i="29"/>
  <c r="L5379" i="29"/>
  <c r="L5353" i="29"/>
  <c r="L5324" i="29"/>
  <c r="L5296" i="29"/>
  <c r="L5267" i="29"/>
  <c r="L5245" i="29"/>
  <c r="L5220" i="29"/>
  <c r="L5198" i="29"/>
  <c r="L5176" i="29"/>
  <c r="L5152" i="29"/>
  <c r="L5129" i="29"/>
  <c r="L5107" i="29"/>
  <c r="L5090" i="29"/>
  <c r="L5074" i="29"/>
  <c r="L5058" i="29"/>
  <c r="L5042" i="29"/>
  <c r="L5026" i="29"/>
  <c r="L5010" i="29"/>
  <c r="L4994" i="29"/>
  <c r="L4978" i="29"/>
  <c r="L4962" i="29"/>
  <c r="L4946" i="29"/>
  <c r="L4930" i="29"/>
  <c r="L4914" i="29"/>
  <c r="L4898" i="29"/>
  <c r="L4882" i="29"/>
  <c r="L4866" i="29"/>
  <c r="L4850" i="29"/>
  <c r="L4834" i="29"/>
  <c r="L4818" i="29"/>
  <c r="L4802" i="29"/>
  <c r="L4786" i="29"/>
  <c r="L4770" i="29"/>
  <c r="L4754" i="29"/>
  <c r="L4738" i="29"/>
  <c r="L4722" i="29"/>
  <c r="L4706" i="29"/>
  <c r="L4690" i="29"/>
  <c r="L4674" i="29"/>
  <c r="L4658" i="29"/>
  <c r="L4642" i="29"/>
  <c r="L4626" i="29"/>
  <c r="L4610" i="29"/>
  <c r="L4594" i="29"/>
  <c r="L4578" i="29"/>
  <c r="L4562" i="29"/>
  <c r="L4546" i="29"/>
  <c r="L4530" i="29"/>
  <c r="L4514" i="29"/>
  <c r="L4498" i="29"/>
  <c r="L4482" i="29"/>
  <c r="L4466" i="29"/>
  <c r="L4450" i="29"/>
  <c r="L4434" i="29"/>
  <c r="L4418" i="29"/>
  <c r="L4402" i="29"/>
  <c r="L4386" i="29"/>
  <c r="L4370" i="29"/>
  <c r="L4354" i="29"/>
  <c r="L4338" i="29"/>
  <c r="L4322" i="29"/>
  <c r="L4306" i="29"/>
  <c r="L4290" i="29"/>
  <c r="L4274" i="29"/>
  <c r="L4258" i="29"/>
  <c r="L4242" i="29"/>
  <c r="L4226" i="29"/>
  <c r="L4210" i="29"/>
  <c r="L4194" i="29"/>
  <c r="L4178" i="29"/>
  <c r="L5714" i="29"/>
  <c r="L5570" i="29"/>
  <c r="L5481" i="29"/>
  <c r="L5441" i="29"/>
  <c r="L5408" i="29"/>
  <c r="L5378" i="29"/>
  <c r="L5352" i="29"/>
  <c r="L5323" i="29"/>
  <c r="L5294" i="29"/>
  <c r="L5266" i="29"/>
  <c r="L5244" i="29"/>
  <c r="L5219" i="29"/>
  <c r="L5197" i="29"/>
  <c r="L5172" i="29"/>
  <c r="L5150" i="29"/>
  <c r="L5128" i="29"/>
  <c r="L5106" i="29"/>
  <c r="L5089" i="29"/>
  <c r="L5073" i="29"/>
  <c r="L5057" i="29"/>
  <c r="L5041" i="29"/>
  <c r="L5025" i="29"/>
  <c r="L5009" i="29"/>
  <c r="L4993" i="29"/>
  <c r="L4977" i="29"/>
  <c r="L4961" i="29"/>
  <c r="L4945" i="29"/>
  <c r="L4929" i="29"/>
  <c r="L4913" i="29"/>
  <c r="L4897" i="29"/>
  <c r="L4881" i="29"/>
  <c r="L4865" i="29"/>
  <c r="L4849" i="29"/>
  <c r="L4833" i="29"/>
  <c r="L4817" i="29"/>
  <c r="L4801" i="29"/>
  <c r="L4785" i="29"/>
  <c r="L4769" i="29"/>
  <c r="L4753" i="29"/>
  <c r="L4737" i="29"/>
  <c r="L4721" i="29"/>
  <c r="L4705" i="29"/>
  <c r="L4689" i="29"/>
  <c r="L4673" i="29"/>
  <c r="L4657" i="29"/>
  <c r="L4641" i="29"/>
  <c r="L4625" i="29"/>
  <c r="L4609" i="29"/>
  <c r="L4593" i="29"/>
  <c r="L4577" i="29"/>
  <c r="L4561" i="29"/>
  <c r="L4545" i="29"/>
  <c r="L4529" i="29"/>
  <c r="L4513" i="29"/>
  <c r="L4497" i="29"/>
  <c r="L4481" i="29"/>
  <c r="L4465" i="29"/>
  <c r="L4449" i="29"/>
  <c r="L4433" i="29"/>
  <c r="L4417" i="29"/>
  <c r="L4401" i="29"/>
  <c r="L4385" i="29"/>
  <c r="L4369" i="29"/>
  <c r="L4353" i="29"/>
  <c r="L4337" i="29"/>
  <c r="L4321" i="29"/>
  <c r="L4305" i="29"/>
  <c r="L4289" i="29"/>
  <c r="L4273" i="29"/>
  <c r="L4257" i="29"/>
  <c r="L4241" i="29"/>
  <c r="L4225" i="29"/>
  <c r="L4209" i="29"/>
  <c r="L4193" i="29"/>
  <c r="L4177" i="29"/>
  <c r="L4161" i="29"/>
  <c r="L4129" i="29"/>
  <c r="L4113" i="29"/>
  <c r="L4097" i="29"/>
  <c r="L4081" i="29"/>
  <c r="L4065" i="29"/>
  <c r="L4033" i="29"/>
  <c r="L4017" i="29"/>
  <c r="L3985" i="29"/>
  <c r="L3969" i="29"/>
  <c r="L5554" i="29"/>
  <c r="L5480" i="29"/>
  <c r="L5436" i="29"/>
  <c r="L5406" i="29"/>
  <c r="L5377" i="29"/>
  <c r="L5347" i="29"/>
  <c r="L5321" i="29"/>
  <c r="L5292" i="29"/>
  <c r="L5265" i="29"/>
  <c r="L5243" i="29"/>
  <c r="L5218" i="29"/>
  <c r="L5196" i="29"/>
  <c r="L5171" i="29"/>
  <c r="L5149" i="29"/>
  <c r="L5124" i="29"/>
  <c r="L5105" i="29"/>
  <c r="L5088" i="29"/>
  <c r="L5072" i="29"/>
  <c r="L5056" i="29"/>
  <c r="L5040" i="29"/>
  <c r="L5024" i="29"/>
  <c r="L5008" i="29"/>
  <c r="L4992" i="29"/>
  <c r="L4976" i="29"/>
  <c r="L4960" i="29"/>
  <c r="L4944" i="29"/>
  <c r="L4928" i="29"/>
  <c r="L4912" i="29"/>
  <c r="L4896" i="29"/>
  <c r="L4880" i="29"/>
  <c r="L4864" i="29"/>
  <c r="L4848" i="29"/>
  <c r="L4832" i="29"/>
  <c r="L4816" i="29"/>
  <c r="L4800" i="29"/>
  <c r="L4784" i="29"/>
  <c r="L4768" i="29"/>
  <c r="L4752" i="29"/>
  <c r="L4736" i="29"/>
  <c r="L4720" i="29"/>
  <c r="L4704" i="29"/>
  <c r="L4688" i="29"/>
  <c r="L4672" i="29"/>
  <c r="L4656" i="29"/>
  <c r="L4640" i="29"/>
  <c r="L4624" i="29"/>
  <c r="L4608" i="29"/>
  <c r="L4592" i="29"/>
  <c r="L4576" i="29"/>
  <c r="L4560" i="29"/>
  <c r="L4544" i="29"/>
  <c r="L4528" i="29"/>
  <c r="L4512" i="29"/>
  <c r="L4496" i="29"/>
  <c r="L4480" i="29"/>
  <c r="L4464" i="29"/>
  <c r="L4448" i="29"/>
  <c r="L4432" i="29"/>
  <c r="L4416" i="29"/>
  <c r="L4400" i="29"/>
  <c r="L4384" i="29"/>
  <c r="L4368" i="29"/>
  <c r="L4352" i="29"/>
  <c r="L4336" i="29"/>
  <c r="L4320" i="29"/>
  <c r="L4304" i="29"/>
  <c r="L4288" i="29"/>
  <c r="L4272" i="29"/>
  <c r="L4256" i="29"/>
  <c r="L4240" i="29"/>
  <c r="L4224" i="29"/>
  <c r="L4208" i="29"/>
  <c r="L4192" i="29"/>
  <c r="L5545" i="29"/>
  <c r="L5475" i="29"/>
  <c r="L5433" i="29"/>
  <c r="L5404" i="29"/>
  <c r="L5376" i="29"/>
  <c r="L5346" i="29"/>
  <c r="L5320" i="29"/>
  <c r="L5291" i="29"/>
  <c r="L5264" i="29"/>
  <c r="L5241" i="29"/>
  <c r="L5217" i="29"/>
  <c r="L5195" i="29"/>
  <c r="L5170" i="29"/>
  <c r="L5148" i="29"/>
  <c r="L5123" i="29"/>
  <c r="L5104" i="29"/>
  <c r="L5087" i="29"/>
  <c r="L5071" i="29"/>
  <c r="L5055" i="29"/>
  <c r="L5039" i="29"/>
  <c r="L5023" i="29"/>
  <c r="L5007" i="29"/>
  <c r="L4991" i="29"/>
  <c r="L4975" i="29"/>
  <c r="L4959" i="29"/>
  <c r="L4943" i="29"/>
  <c r="L4927" i="29"/>
  <c r="L4911" i="29"/>
  <c r="L4895" i="29"/>
  <c r="L4879" i="29"/>
  <c r="L4863" i="29"/>
  <c r="L4847" i="29"/>
  <c r="L4831" i="29"/>
  <c r="L4815" i="29"/>
  <c r="L4799" i="29"/>
  <c r="L4783" i="29"/>
  <c r="L4767" i="29"/>
  <c r="L4751" i="29"/>
  <c r="L4735" i="29"/>
  <c r="L4719" i="29"/>
  <c r="L4703" i="29"/>
  <c r="L4687" i="29"/>
  <c r="L4671" i="29"/>
  <c r="L4655" i="29"/>
  <c r="L4639" i="29"/>
  <c r="L4623" i="29"/>
  <c r="L4607" i="29"/>
  <c r="L4591" i="29"/>
  <c r="L4575" i="29"/>
  <c r="L4559" i="29"/>
  <c r="L4543" i="29"/>
  <c r="L4527" i="29"/>
  <c r="L4511" i="29"/>
  <c r="L4495" i="29"/>
  <c r="L4479" i="29"/>
  <c r="L4463" i="29"/>
  <c r="L4447" i="29"/>
  <c r="L4431" i="29"/>
  <c r="L4415" i="29"/>
  <c r="L4399" i="29"/>
  <c r="L4383" i="29"/>
  <c r="L4367" i="29"/>
  <c r="L4351" i="29"/>
  <c r="L4335" i="29"/>
  <c r="L4319" i="29"/>
  <c r="L4303" i="29"/>
  <c r="L4287" i="29"/>
  <c r="L4271" i="29"/>
  <c r="L4255" i="29"/>
  <c r="L4239" i="29"/>
  <c r="L4223" i="29"/>
  <c r="L4207" i="29"/>
  <c r="L4191" i="29"/>
  <c r="L4175" i="29"/>
  <c r="L4159" i="29"/>
  <c r="L4143" i="29"/>
  <c r="L4127" i="29"/>
  <c r="L4111" i="29"/>
  <c r="L4095" i="29"/>
  <c r="L4079" i="29"/>
  <c r="L4063" i="29"/>
  <c r="L4031" i="29"/>
  <c r="L4015" i="29"/>
  <c r="L3983" i="29"/>
  <c r="L5538" i="29"/>
  <c r="L5474" i="29"/>
  <c r="L5432" i="29"/>
  <c r="L5403" i="29"/>
  <c r="L5374" i="29"/>
  <c r="L5345" i="29"/>
  <c r="L5315" i="29"/>
  <c r="L5289" i="29"/>
  <c r="L5262" i="29"/>
  <c r="L5240" i="29"/>
  <c r="L5216" i="29"/>
  <c r="L5193" i="29"/>
  <c r="L5169" i="29"/>
  <c r="L5147" i="29"/>
  <c r="L5122" i="29"/>
  <c r="L5103" i="29"/>
  <c r="L5086" i="29"/>
  <c r="L5070" i="29"/>
  <c r="L5054" i="29"/>
  <c r="L5038" i="29"/>
  <c r="L5022" i="29"/>
  <c r="L5006" i="29"/>
  <c r="L4990" i="29"/>
  <c r="L4974" i="29"/>
  <c r="L4958" i="29"/>
  <c r="L4942" i="29"/>
  <c r="L4926" i="29"/>
  <c r="L4910" i="29"/>
  <c r="L4894" i="29"/>
  <c r="L4878" i="29"/>
  <c r="L4862" i="29"/>
  <c r="L4846" i="29"/>
  <c r="L4830" i="29"/>
  <c r="L4814" i="29"/>
  <c r="L4798" i="29"/>
  <c r="L4782" i="29"/>
  <c r="L4766" i="29"/>
  <c r="L4750" i="29"/>
  <c r="L4734" i="29"/>
  <c r="L4718" i="29"/>
  <c r="L4702" i="29"/>
  <c r="L4686" i="29"/>
  <c r="L4670" i="29"/>
  <c r="L4654" i="29"/>
  <c r="L4638" i="29"/>
  <c r="L4622" i="29"/>
  <c r="L4606" i="29"/>
  <c r="L4590" i="29"/>
  <c r="L4574" i="29"/>
  <c r="L4558" i="29"/>
  <c r="L4542" i="29"/>
  <c r="L4526" i="29"/>
  <c r="L4510" i="29"/>
  <c r="L4494" i="29"/>
  <c r="L4478" i="29"/>
  <c r="L4462" i="29"/>
  <c r="L4446" i="29"/>
  <c r="L4430" i="29"/>
  <c r="L4414" i="29"/>
  <c r="L4398" i="29"/>
  <c r="L4382" i="29"/>
  <c r="L4366" i="29"/>
  <c r="L4350" i="29"/>
  <c r="L4334" i="29"/>
  <c r="L4318" i="29"/>
  <c r="L4302" i="29"/>
  <c r="L5529" i="29"/>
  <c r="L5473" i="29"/>
  <c r="L5427" i="29"/>
  <c r="L5401" i="29"/>
  <c r="L5372" i="29"/>
  <c r="L5344" i="29"/>
  <c r="L5314" i="29"/>
  <c r="L5288" i="29"/>
  <c r="L5261" i="29"/>
  <c r="L5236" i="29"/>
  <c r="L5214" i="29"/>
  <c r="L5192" i="29"/>
  <c r="L5168" i="29"/>
  <c r="L5145" i="29"/>
  <c r="L5121" i="29"/>
  <c r="L5102" i="29"/>
  <c r="L5085" i="29"/>
  <c r="L5069" i="29"/>
  <c r="L5053" i="29"/>
  <c r="L5037" i="29"/>
  <c r="L5021" i="29"/>
  <c r="L5005" i="29"/>
  <c r="L4989" i="29"/>
  <c r="L4973" i="29"/>
  <c r="L4957" i="29"/>
  <c r="L4941" i="29"/>
  <c r="L4925" i="29"/>
  <c r="L4909" i="29"/>
  <c r="L4893" i="29"/>
  <c r="L4877" i="29"/>
  <c r="L4861" i="29"/>
  <c r="L4845" i="29"/>
  <c r="L4829" i="29"/>
  <c r="L4813" i="29"/>
  <c r="L4797" i="29"/>
  <c r="L4781" i="29"/>
  <c r="L4765" i="29"/>
  <c r="L4749" i="29"/>
  <c r="L4733" i="29"/>
  <c r="L4717" i="29"/>
  <c r="L4701" i="29"/>
  <c r="L4685" i="29"/>
  <c r="L4669" i="29"/>
  <c r="L4653" i="29"/>
  <c r="L4637" i="29"/>
  <c r="L4621" i="29"/>
  <c r="L4605" i="29"/>
  <c r="L4589" i="29"/>
  <c r="L4573" i="29"/>
  <c r="L4557" i="29"/>
  <c r="L4541" i="29"/>
  <c r="L4525" i="29"/>
  <c r="L4509" i="29"/>
  <c r="L4493" i="29"/>
  <c r="L4477" i="29"/>
  <c r="L4461" i="29"/>
  <c r="L4445" i="29"/>
  <c r="L4429" i="29"/>
  <c r="L4413" i="29"/>
  <c r="L4397" i="29"/>
  <c r="L4381" i="29"/>
  <c r="L4365" i="29"/>
  <c r="L4349" i="29"/>
  <c r="L4333" i="29"/>
  <c r="L4317" i="29"/>
  <c r="L4301" i="29"/>
  <c r="L4285" i="29"/>
  <c r="L4269" i="29"/>
  <c r="L4253" i="29"/>
  <c r="L4237" i="29"/>
  <c r="L5528" i="29"/>
  <c r="L5468" i="29"/>
  <c r="L5426" i="29"/>
  <c r="L5400" i="29"/>
  <c r="L5371" i="29"/>
  <c r="L5342" i="29"/>
  <c r="L5313" i="29"/>
  <c r="L5283" i="29"/>
  <c r="L5260" i="29"/>
  <c r="L5235" i="29"/>
  <c r="L5213" i="29"/>
  <c r="L5188" i="29"/>
  <c r="L5166" i="29"/>
  <c r="L5144" i="29"/>
  <c r="L5120" i="29"/>
  <c r="L5101" i="29"/>
  <c r="L5084" i="29"/>
  <c r="L5068" i="29"/>
  <c r="L5052" i="29"/>
  <c r="L5036" i="29"/>
  <c r="L5020" i="29"/>
  <c r="L5004" i="29"/>
  <c r="L4988" i="29"/>
  <c r="L4972" i="29"/>
  <c r="L4956" i="29"/>
  <c r="L4940" i="29"/>
  <c r="L4924" i="29"/>
  <c r="L4908" i="29"/>
  <c r="L4892" i="29"/>
  <c r="L4876" i="29"/>
  <c r="L4860" i="29"/>
  <c r="L4844" i="29"/>
  <c r="L4828" i="29"/>
  <c r="L4812" i="29"/>
  <c r="L4796" i="29"/>
  <c r="L4780" i="29"/>
  <c r="L4764" i="29"/>
  <c r="L4748" i="29"/>
  <c r="L4732" i="29"/>
  <c r="L4716" i="29"/>
  <c r="L4700" i="29"/>
  <c r="L4684" i="29"/>
  <c r="L4668" i="29"/>
  <c r="L4652" i="29"/>
  <c r="L4636" i="29"/>
  <c r="L4620" i="29"/>
  <c r="L4604" i="29"/>
  <c r="L4588" i="29"/>
  <c r="L4572" i="29"/>
  <c r="L4556" i="29"/>
  <c r="L4540" i="29"/>
  <c r="L4524" i="29"/>
  <c r="L4508" i="29"/>
  <c r="L4492" i="29"/>
  <c r="L4476" i="29"/>
  <c r="L4460" i="29"/>
  <c r="L4444" i="29"/>
  <c r="L4428" i="29"/>
  <c r="L4412" i="29"/>
  <c r="L4396" i="29"/>
  <c r="L4380" i="29"/>
  <c r="L4364" i="29"/>
  <c r="L4348" i="29"/>
  <c r="L4332" i="29"/>
  <c r="L4316" i="29"/>
  <c r="L4300" i="29"/>
  <c r="L4284" i="29"/>
  <c r="L4268" i="29"/>
  <c r="L4252" i="29"/>
  <c r="L4236" i="29"/>
  <c r="L4220" i="29"/>
  <c r="L4204" i="29"/>
  <c r="L4188" i="29"/>
  <c r="L4172" i="29"/>
  <c r="L4156" i="29"/>
  <c r="L4140" i="29"/>
  <c r="L4124" i="29"/>
  <c r="L4108" i="29"/>
  <c r="L4092" i="29"/>
  <c r="L4076" i="29"/>
  <c r="L4060" i="29"/>
  <c r="L4028" i="29"/>
  <c r="L4012" i="29"/>
  <c r="L3996" i="29"/>
  <c r="L5522" i="29"/>
  <c r="L5465" i="29"/>
  <c r="L5425" i="29"/>
  <c r="L5395" i="29"/>
  <c r="L5369" i="29"/>
  <c r="L5340" i="29"/>
  <c r="L5312" i="29"/>
  <c r="L5282" i="29"/>
  <c r="L5259" i="29"/>
  <c r="L5234" i="29"/>
  <c r="L5212" i="29"/>
  <c r="L5187" i="29"/>
  <c r="L5165" i="29"/>
  <c r="L5140" i="29"/>
  <c r="L5119" i="29"/>
  <c r="L5100" i="29"/>
  <c r="L5083" i="29"/>
  <c r="L5067" i="29"/>
  <c r="L5051" i="29"/>
  <c r="L5035" i="29"/>
  <c r="L5019" i="29"/>
  <c r="L5003" i="29"/>
  <c r="L4987" i="29"/>
  <c r="L4971" i="29"/>
  <c r="L4955" i="29"/>
  <c r="L4939" i="29"/>
  <c r="L4923" i="29"/>
  <c r="L4907" i="29"/>
  <c r="L4891" i="29"/>
  <c r="L4875" i="29"/>
  <c r="L4859" i="29"/>
  <c r="L4843" i="29"/>
  <c r="L4827" i="29"/>
  <c r="L4811" i="29"/>
  <c r="L4795" i="29"/>
  <c r="L4779" i="29"/>
  <c r="L4763" i="29"/>
  <c r="L4747" i="29"/>
  <c r="L4731" i="29"/>
  <c r="L4715" i="29"/>
  <c r="L4699" i="29"/>
  <c r="L4683" i="29"/>
  <c r="L4667" i="29"/>
  <c r="L4651" i="29"/>
  <c r="L4635" i="29"/>
  <c r="L4619" i="29"/>
  <c r="L4603" i="29"/>
  <c r="L4587" i="29"/>
  <c r="L4571" i="29"/>
  <c r="L4555" i="29"/>
  <c r="L4539" i="29"/>
  <c r="L4523" i="29"/>
  <c r="L4507" i="29"/>
  <c r="L4491" i="29"/>
  <c r="L4475" i="29"/>
  <c r="L4459" i="29"/>
  <c r="L4443" i="29"/>
  <c r="L4427" i="29"/>
  <c r="L5513" i="29"/>
  <c r="L5464" i="29"/>
  <c r="L5424" i="29"/>
  <c r="L5394" i="29"/>
  <c r="L5368" i="29"/>
  <c r="L5339" i="29"/>
  <c r="L5310" i="29"/>
  <c r="L5281" i="29"/>
  <c r="L5257" i="29"/>
  <c r="L5233" i="29"/>
  <c r="L5211" i="29"/>
  <c r="L5186" i="29"/>
  <c r="L5164" i="29"/>
  <c r="L5139" i="29"/>
  <c r="L5118" i="29"/>
  <c r="L5099" i="29"/>
  <c r="L5082" i="29"/>
  <c r="L5066" i="29"/>
  <c r="L5050" i="29"/>
  <c r="L5034" i="29"/>
  <c r="L5018" i="29"/>
  <c r="L5002" i="29"/>
  <c r="L4986" i="29"/>
  <c r="L4970" i="29"/>
  <c r="L4954" i="29"/>
  <c r="L4938" i="29"/>
  <c r="L4922" i="29"/>
  <c r="L4906" i="29"/>
  <c r="L4890" i="29"/>
  <c r="L4874" i="29"/>
  <c r="L4858" i="29"/>
  <c r="L4842" i="29"/>
  <c r="L4826" i="29"/>
  <c r="L4810" i="29"/>
  <c r="L4794" i="29"/>
  <c r="L4778" i="29"/>
  <c r="L4762" i="29"/>
  <c r="L4746" i="29"/>
  <c r="L4730" i="29"/>
  <c r="L4714" i="29"/>
  <c r="L4698" i="29"/>
  <c r="L4682" i="29"/>
  <c r="L4666" i="29"/>
  <c r="L4650" i="29"/>
  <c r="L4634" i="29"/>
  <c r="L4618" i="29"/>
  <c r="L4602" i="29"/>
  <c r="L4586" i="29"/>
  <c r="L4570" i="29"/>
  <c r="L4554" i="29"/>
  <c r="L4538" i="29"/>
  <c r="L4522" i="29"/>
  <c r="L4506" i="29"/>
  <c r="L4490" i="29"/>
  <c r="L4474" i="29"/>
  <c r="L4458" i="29"/>
  <c r="L4442" i="29"/>
  <c r="L4426" i="29"/>
  <c r="L4410" i="29"/>
  <c r="L4394" i="29"/>
  <c r="L4378" i="29"/>
  <c r="L4362" i="29"/>
  <c r="L4346" i="29"/>
  <c r="L4330" i="29"/>
  <c r="L4314" i="29"/>
  <c r="L4298" i="29"/>
  <c r="L4282" i="29"/>
  <c r="L4266" i="29"/>
  <c r="L4250" i="29"/>
  <c r="L4234" i="29"/>
  <c r="L4218" i="29"/>
  <c r="L4202" i="29"/>
  <c r="L4186" i="29"/>
  <c r="L4170" i="29"/>
  <c r="L4154" i="29"/>
  <c r="L4138" i="29"/>
  <c r="L4122" i="29"/>
  <c r="L4106" i="29"/>
  <c r="L4090" i="29"/>
  <c r="L4074" i="29"/>
  <c r="L4058" i="29"/>
  <c r="L4042" i="29"/>
  <c r="L4026" i="29"/>
  <c r="L4010" i="29"/>
  <c r="L3994" i="29"/>
  <c r="L5698" i="29"/>
  <c r="L5512" i="29"/>
  <c r="L5459" i="29"/>
  <c r="L5422" i="29"/>
  <c r="L5393" i="29"/>
  <c r="L5363" i="29"/>
  <c r="L5337" i="29"/>
  <c r="L5308" i="29"/>
  <c r="L5280" i="29"/>
  <c r="L5256" i="29"/>
  <c r="L5232" i="29"/>
  <c r="L5209" i="29"/>
  <c r="L5185" i="29"/>
  <c r="L5163" i="29"/>
  <c r="L5138" i="29"/>
  <c r="L5117" i="29"/>
  <c r="L5097" i="29"/>
  <c r="L5081" i="29"/>
  <c r="L5065" i="29"/>
  <c r="L5049" i="29"/>
  <c r="L5033" i="29"/>
  <c r="L5017" i="29"/>
  <c r="L5001" i="29"/>
  <c r="L4985" i="29"/>
  <c r="L4969" i="29"/>
  <c r="L4953" i="29"/>
  <c r="L4937" i="29"/>
  <c r="L4921" i="29"/>
  <c r="L4905" i="29"/>
  <c r="L4889" i="29"/>
  <c r="L4873" i="29"/>
  <c r="L4857" i="29"/>
  <c r="L4841" i="29"/>
  <c r="L4825" i="29"/>
  <c r="L4809" i="29"/>
  <c r="L4793" i="29"/>
  <c r="L4777" i="29"/>
  <c r="L4761" i="29"/>
  <c r="L4745" i="29"/>
  <c r="L4729" i="29"/>
  <c r="L4713" i="29"/>
  <c r="L4697" i="29"/>
  <c r="L4681" i="29"/>
  <c r="L4665" i="29"/>
  <c r="L4649" i="29"/>
  <c r="L4633" i="29"/>
  <c r="L4617" i="29"/>
  <c r="L4601" i="29"/>
  <c r="L4585" i="29"/>
  <c r="L4569" i="29"/>
  <c r="L4553" i="29"/>
  <c r="L4537" i="29"/>
  <c r="L4521" i="29"/>
  <c r="L4505" i="29"/>
  <c r="L4489" i="29"/>
  <c r="L4473" i="29"/>
  <c r="L4457" i="29"/>
  <c r="L4441" i="29"/>
  <c r="L4425" i="29"/>
  <c r="L4409" i="29"/>
  <c r="L4393" i="29"/>
  <c r="L4377" i="29"/>
  <c r="L4361" i="29"/>
  <c r="L4345" i="29"/>
  <c r="L4329" i="29"/>
  <c r="L4313" i="29"/>
  <c r="L4297" i="29"/>
  <c r="L4281" i="29"/>
  <c r="L4265" i="29"/>
  <c r="L4249" i="29"/>
  <c r="L4233" i="29"/>
  <c r="L4217" i="29"/>
  <c r="L4201" i="29"/>
  <c r="L4185" i="29"/>
  <c r="L4169" i="29"/>
  <c r="L4153" i="29"/>
  <c r="L4137" i="29"/>
  <c r="L4121" i="29"/>
  <c r="L4105" i="29"/>
  <c r="L4089" i="29"/>
  <c r="L4057" i="29"/>
  <c r="L4041" i="29"/>
  <c r="L4009" i="29"/>
  <c r="L3993" i="29"/>
  <c r="L4371" i="29"/>
  <c r="L4259" i="29"/>
  <c r="L4196" i="29"/>
  <c r="L4162" i="29"/>
  <c r="L4131" i="29"/>
  <c r="L4099" i="29"/>
  <c r="L3995" i="29"/>
  <c r="L3937" i="29"/>
  <c r="L3921" i="29"/>
  <c r="L3905" i="29"/>
  <c r="L3889" i="29"/>
  <c r="L3873" i="29"/>
  <c r="L3857" i="29"/>
  <c r="L3841" i="29"/>
  <c r="L3825" i="29"/>
  <c r="L3793" i="29"/>
  <c r="L3777" i="29"/>
  <c r="L3761" i="29"/>
  <c r="L3745" i="29"/>
  <c r="L3729" i="29"/>
  <c r="L3697" i="29"/>
  <c r="L3681" i="29"/>
  <c r="L3649" i="29"/>
  <c r="L3633" i="29"/>
  <c r="L3617" i="29"/>
  <c r="L3601" i="29"/>
  <c r="L3585" i="29"/>
  <c r="L3553" i="29"/>
  <c r="L3537" i="29"/>
  <c r="L3505" i="29"/>
  <c r="L3489" i="29"/>
  <c r="L3457" i="29"/>
  <c r="L3441" i="29"/>
  <c r="L3425" i="29"/>
  <c r="L3409" i="29"/>
  <c r="L3393" i="29"/>
  <c r="L3361" i="29"/>
  <c r="L3345" i="29"/>
  <c r="L3313" i="29"/>
  <c r="L3297" i="29"/>
  <c r="L3281" i="29"/>
  <c r="L3265" i="29"/>
  <c r="L3249" i="29"/>
  <c r="L3233" i="29"/>
  <c r="L3217" i="29"/>
  <c r="L3201" i="29"/>
  <c r="L3169" i="29"/>
  <c r="L3153" i="29"/>
  <c r="L3137" i="29"/>
  <c r="L3121" i="29"/>
  <c r="L3105" i="29"/>
  <c r="L3089" i="29"/>
  <c r="L3073" i="29"/>
  <c r="L3057" i="29"/>
  <c r="L3025" i="29"/>
  <c r="L3009" i="29"/>
  <c r="L2993" i="29"/>
  <c r="L2977" i="29"/>
  <c r="L2961" i="29"/>
  <c r="L2929" i="29"/>
  <c r="L2913" i="29"/>
  <c r="L2881" i="29"/>
  <c r="L2865" i="29"/>
  <c r="L2833" i="29"/>
  <c r="L4363" i="29"/>
  <c r="L4254" i="29"/>
  <c r="L4195" i="29"/>
  <c r="L4160" i="29"/>
  <c r="L4130" i="29"/>
  <c r="L4098" i="29"/>
  <c r="L4068" i="29"/>
  <c r="L4019" i="29"/>
  <c r="L3989" i="29"/>
  <c r="L3971" i="29"/>
  <c r="L3936" i="29"/>
  <c r="L3920" i="29"/>
  <c r="L3888" i="29"/>
  <c r="L3872" i="29"/>
  <c r="L3840" i="29"/>
  <c r="L3824" i="29"/>
  <c r="L3792" i="29"/>
  <c r="L3776" i="29"/>
  <c r="L3760" i="29"/>
  <c r="L3744" i="29"/>
  <c r="L3728" i="29"/>
  <c r="L3696" i="29"/>
  <c r="L3680" i="29"/>
  <c r="L3648" i="29"/>
  <c r="L3632" i="29"/>
  <c r="L3616" i="29"/>
  <c r="L3600" i="29"/>
  <c r="L3584" i="29"/>
  <c r="L3552" i="29"/>
  <c r="L3536" i="29"/>
  <c r="L3504" i="29"/>
  <c r="L3488" i="29"/>
  <c r="L3456" i="29"/>
  <c r="L3440" i="29"/>
  <c r="L3424" i="29"/>
  <c r="L3408" i="29"/>
  <c r="L3392" i="29"/>
  <c r="L3360" i="29"/>
  <c r="L3344" i="29"/>
  <c r="L3312" i="29"/>
  <c r="L3296" i="29"/>
  <c r="L3264" i="29"/>
  <c r="L3248" i="29"/>
  <c r="L3216" i="29"/>
  <c r="L3200" i="29"/>
  <c r="L3168" i="29"/>
  <c r="L3152" i="29"/>
  <c r="L3120" i="29"/>
  <c r="L3104" i="29"/>
  <c r="L3088" i="29"/>
  <c r="L3072" i="29"/>
  <c r="L3056" i="29"/>
  <c r="L3024" i="29"/>
  <c r="L3008" i="29"/>
  <c r="L2992" i="29"/>
  <c r="L2976" i="29"/>
  <c r="L2960" i="29"/>
  <c r="L2928" i="29"/>
  <c r="L2912" i="29"/>
  <c r="L2880" i="29"/>
  <c r="L2864" i="29"/>
  <c r="L2832" i="29"/>
  <c r="L4355" i="29"/>
  <c r="L4251" i="29"/>
  <c r="L4190" i="29"/>
  <c r="L4158" i="29"/>
  <c r="L4128" i="29"/>
  <c r="L4096" i="29"/>
  <c r="L4067" i="29"/>
  <c r="L4043" i="29"/>
  <c r="L4018" i="29"/>
  <c r="L3988" i="29"/>
  <c r="L3970" i="29"/>
  <c r="L3935" i="29"/>
  <c r="L3919" i="29"/>
  <c r="L3903" i="29"/>
  <c r="L3887" i="29"/>
  <c r="L3871" i="29"/>
  <c r="L3855" i="29"/>
  <c r="L3839" i="29"/>
  <c r="L3823" i="29"/>
  <c r="L3791" i="29"/>
  <c r="L3775" i="29"/>
  <c r="L3759" i="29"/>
  <c r="L3743" i="29"/>
  <c r="L3727" i="29"/>
  <c r="L3695" i="29"/>
  <c r="L3679" i="29"/>
  <c r="L3647" i="29"/>
  <c r="L3631" i="29"/>
  <c r="L3615" i="29"/>
  <c r="L3599" i="29"/>
  <c r="L3583" i="29"/>
  <c r="L3551" i="29"/>
  <c r="L3535" i="29"/>
  <c r="L3503" i="29"/>
  <c r="L3487" i="29"/>
  <c r="L3455" i="29"/>
  <c r="L3439" i="29"/>
  <c r="L3423" i="29"/>
  <c r="L3407" i="29"/>
  <c r="L3391" i="29"/>
  <c r="L3359" i="29"/>
  <c r="L3343" i="29"/>
  <c r="L3311" i="29"/>
  <c r="L3295" i="29"/>
  <c r="L3263" i="29"/>
  <c r="L3247" i="29"/>
  <c r="L3215" i="29"/>
  <c r="L3199" i="29"/>
  <c r="L3167" i="29"/>
  <c r="L3151" i="29"/>
  <c r="L3135" i="29"/>
  <c r="L3119" i="29"/>
  <c r="L3103" i="29"/>
  <c r="L3087" i="29"/>
  <c r="L3071" i="29"/>
  <c r="L3055" i="29"/>
  <c r="L3023" i="29"/>
  <c r="L3007" i="29"/>
  <c r="L2991" i="29"/>
  <c r="L2975" i="29"/>
  <c r="L2959" i="29"/>
  <c r="L4347" i="29"/>
  <c r="L4243" i="29"/>
  <c r="L4189" i="29"/>
  <c r="L4157" i="29"/>
  <c r="L4126" i="29"/>
  <c r="L4094" i="29"/>
  <c r="L4066" i="29"/>
  <c r="L4037" i="29"/>
  <c r="L4016" i="29"/>
  <c r="L3987" i="29"/>
  <c r="L3968" i="29"/>
  <c r="L3934" i="29"/>
  <c r="L3918" i="29"/>
  <c r="L3902" i="29"/>
  <c r="L3886" i="29"/>
  <c r="L3870" i="29"/>
  <c r="L3838" i="29"/>
  <c r="L3822" i="29"/>
  <c r="L3790" i="29"/>
  <c r="L3774" i="29"/>
  <c r="L3758" i="29"/>
  <c r="L3742" i="29"/>
  <c r="L3726" i="29"/>
  <c r="L3694" i="29"/>
  <c r="L3678" i="29"/>
  <c r="L3646" i="29"/>
  <c r="L3630" i="29"/>
  <c r="L3614" i="29"/>
  <c r="L3598" i="29"/>
  <c r="L3582" i="29"/>
  <c r="L3550" i="29"/>
  <c r="L3534" i="29"/>
  <c r="L3502" i="29"/>
  <c r="L3486" i="29"/>
  <c r="L3454" i="29"/>
  <c r="L3438" i="29"/>
  <c r="L3422" i="29"/>
  <c r="L3406" i="29"/>
  <c r="L3390" i="29"/>
  <c r="L3358" i="29"/>
  <c r="L3342" i="29"/>
  <c r="L3310" i="29"/>
  <c r="L3294" i="29"/>
  <c r="L3262" i="29"/>
  <c r="L3246" i="29"/>
  <c r="L3214" i="29"/>
  <c r="L3198" i="29"/>
  <c r="L3166" i="29"/>
  <c r="L3150" i="29"/>
  <c r="L3118" i="29"/>
  <c r="L3102" i="29"/>
  <c r="L3086" i="29"/>
  <c r="L3070" i="29"/>
  <c r="L3054" i="29"/>
  <c r="L3022" i="29"/>
  <c r="L3006" i="29"/>
  <c r="L2990" i="29"/>
  <c r="L2974" i="29"/>
  <c r="L2958" i="29"/>
  <c r="L2926" i="29"/>
  <c r="L2910" i="29"/>
  <c r="L2878" i="29"/>
  <c r="L2862" i="29"/>
  <c r="L2830" i="29"/>
  <c r="L2814" i="29"/>
  <c r="L2782" i="29"/>
  <c r="L2766" i="29"/>
  <c r="L2750" i="29"/>
  <c r="L4331" i="29"/>
  <c r="L4235" i="29"/>
  <c r="L4181" i="29"/>
  <c r="L4149" i="29"/>
  <c r="L4123" i="29"/>
  <c r="L4091" i="29"/>
  <c r="L4062" i="29"/>
  <c r="L4035" i="29"/>
  <c r="L4013" i="29"/>
  <c r="L3984" i="29"/>
  <c r="L3966" i="29"/>
  <c r="L3932" i="29"/>
  <c r="L3916" i="29"/>
  <c r="L3900" i="29"/>
  <c r="L3884" i="29"/>
  <c r="L3868" i="29"/>
  <c r="L3852" i="29"/>
  <c r="L3836" i="29"/>
  <c r="L3820" i="29"/>
  <c r="L3804" i="29"/>
  <c r="L3788" i="29"/>
  <c r="L3772" i="29"/>
  <c r="L3756" i="29"/>
  <c r="L3740" i="29"/>
  <c r="L3724" i="29"/>
  <c r="L3692" i="29"/>
  <c r="L3676" i="29"/>
  <c r="L3644" i="29"/>
  <c r="L3628" i="29"/>
  <c r="L3612" i="29"/>
  <c r="L3596" i="29"/>
  <c r="L3580" i="29"/>
  <c r="L3564" i="29"/>
  <c r="L3548" i="29"/>
  <c r="L3532" i="29"/>
  <c r="L3500" i="29"/>
  <c r="L3484" i="29"/>
  <c r="L3452" i="29"/>
  <c r="L3436" i="29"/>
  <c r="L3420" i="29"/>
  <c r="L3404" i="29"/>
  <c r="L3388" i="29"/>
  <c r="L3356" i="29"/>
  <c r="L3340" i="29"/>
  <c r="L3308" i="29"/>
  <c r="L3292" i="29"/>
  <c r="L3260" i="29"/>
  <c r="L3244" i="29"/>
  <c r="L3212" i="29"/>
  <c r="L3196" i="29"/>
  <c r="L3164" i="29"/>
  <c r="L3148" i="29"/>
  <c r="L4323" i="29"/>
  <c r="L4227" i="29"/>
  <c r="L4180" i="29"/>
  <c r="L4148" i="29"/>
  <c r="L4117" i="29"/>
  <c r="L4085" i="29"/>
  <c r="L4061" i="29"/>
  <c r="L4034" i="29"/>
  <c r="L4011" i="29"/>
  <c r="L3982" i="29"/>
  <c r="L3965" i="29"/>
  <c r="L3947" i="29"/>
  <c r="L3931" i="29"/>
  <c r="L3915" i="29"/>
  <c r="L3899" i="29"/>
  <c r="L3883" i="29"/>
  <c r="L3867" i="29"/>
  <c r="L3851" i="29"/>
  <c r="L3835" i="29"/>
  <c r="L3819" i="29"/>
  <c r="L3803" i="29"/>
  <c r="L3787" i="29"/>
  <c r="L3771" i="29"/>
  <c r="L3755" i="29"/>
  <c r="L3739" i="29"/>
  <c r="L3723" i="29"/>
  <c r="L3691" i="29"/>
  <c r="L3675" i="29"/>
  <c r="L3659" i="29"/>
  <c r="L3643" i="29"/>
  <c r="L3627" i="29"/>
  <c r="L3611" i="29"/>
  <c r="L3595" i="29"/>
  <c r="L3579" i="29"/>
  <c r="L3563" i="29"/>
  <c r="L3547" i="29"/>
  <c r="L3531" i="29"/>
  <c r="L3515" i="29"/>
  <c r="L3499" i="29"/>
  <c r="L3483" i="29"/>
  <c r="L3467" i="29"/>
  <c r="L3451" i="29"/>
  <c r="L3435" i="29"/>
  <c r="L3419" i="29"/>
  <c r="L3403" i="29"/>
  <c r="L3387" i="29"/>
  <c r="L3371" i="29"/>
  <c r="L3355" i="29"/>
  <c r="L3339" i="29"/>
  <c r="L3323" i="29"/>
  <c r="L3307" i="29"/>
  <c r="L3291" i="29"/>
  <c r="L3275" i="29"/>
  <c r="L3259" i="29"/>
  <c r="L3243" i="29"/>
  <c r="L3227" i="29"/>
  <c r="L3195" i="29"/>
  <c r="L3179" i="29"/>
  <c r="L3163" i="29"/>
  <c r="L3147" i="29"/>
  <c r="L3131" i="29"/>
  <c r="L3115" i="29"/>
  <c r="L3099" i="29"/>
  <c r="L3083" i="29"/>
  <c r="L3067" i="29"/>
  <c r="L3051" i="29"/>
  <c r="L3035" i="29"/>
  <c r="L3019" i="29"/>
  <c r="L3003" i="29"/>
  <c r="L2987" i="29"/>
  <c r="L2971" i="29"/>
  <c r="L2955" i="29"/>
  <c r="L2939" i="29"/>
  <c r="L2923" i="29"/>
  <c r="L2907" i="29"/>
  <c r="L2891" i="29"/>
  <c r="L2875" i="29"/>
  <c r="L2859" i="29"/>
  <c r="L2843" i="29"/>
  <c r="L2827" i="29"/>
  <c r="L2811" i="29"/>
  <c r="L2795" i="29"/>
  <c r="L2779" i="29"/>
  <c r="L2763" i="29"/>
  <c r="L2747" i="29"/>
  <c r="L4315" i="29"/>
  <c r="L4222" i="29"/>
  <c r="L4179" i="29"/>
  <c r="L4147" i="29"/>
  <c r="L4116" i="29"/>
  <c r="L4084" i="29"/>
  <c r="L4059" i="29"/>
  <c r="L4032" i="29"/>
  <c r="L4005" i="29"/>
  <c r="L3981" i="29"/>
  <c r="L3964" i="29"/>
  <c r="L3946" i="29"/>
  <c r="L3930" i="29"/>
  <c r="L3914" i="29"/>
  <c r="L3898" i="29"/>
  <c r="L3866" i="29"/>
  <c r="L3850" i="29"/>
  <c r="L3818" i="29"/>
  <c r="L3802" i="29"/>
  <c r="L3786" i="29"/>
  <c r="L3770" i="29"/>
  <c r="L3754" i="29"/>
  <c r="L3722" i="29"/>
  <c r="L3706" i="29"/>
  <c r="L3674" i="29"/>
  <c r="L3658" i="29"/>
  <c r="L3642" i="29"/>
  <c r="L3626" i="29"/>
  <c r="L3610" i="29"/>
  <c r="L3594" i="29"/>
  <c r="L3578" i="29"/>
  <c r="L3562" i="29"/>
  <c r="L3530" i="29"/>
  <c r="L3514" i="29"/>
  <c r="L3482" i="29"/>
  <c r="L3466" i="29"/>
  <c r="L3450" i="29"/>
  <c r="L3434" i="29"/>
  <c r="L3418" i="29"/>
  <c r="L3402" i="29"/>
  <c r="L3386" i="29"/>
  <c r="L3370" i="29"/>
  <c r="L3354" i="29"/>
  <c r="L3338" i="29"/>
  <c r="L3322" i="29"/>
  <c r="L3290" i="29"/>
  <c r="L3274" i="29"/>
  <c r="L3258" i="29"/>
  <c r="L3242" i="29"/>
  <c r="L3226" i="29"/>
  <c r="L3194" i="29"/>
  <c r="L3178" i="29"/>
  <c r="L3162" i="29"/>
  <c r="L3146" i="29"/>
  <c r="L3130" i="29"/>
  <c r="L3114" i="29"/>
  <c r="L3098" i="29"/>
  <c r="L3082" i="29"/>
  <c r="L3066" i="29"/>
  <c r="L3050" i="29"/>
  <c r="L3034" i="29"/>
  <c r="L3002" i="29"/>
  <c r="L4307" i="29"/>
  <c r="L4221" i="29"/>
  <c r="L4176" i="29"/>
  <c r="L4146" i="29"/>
  <c r="L4115" i="29"/>
  <c r="L4083" i="29"/>
  <c r="L4053" i="29"/>
  <c r="L4030" i="29"/>
  <c r="L4004" i="29"/>
  <c r="L3980" i="29"/>
  <c r="L3963" i="29"/>
  <c r="L3945" i="29"/>
  <c r="L3929" i="29"/>
  <c r="L3913" i="29"/>
  <c r="L3897" i="29"/>
  <c r="L3865" i="29"/>
  <c r="L3849" i="29"/>
  <c r="L3817" i="29"/>
  <c r="L3801" i="29"/>
  <c r="L3785" i="29"/>
  <c r="L3769" i="29"/>
  <c r="L3753" i="29"/>
  <c r="L3721" i="29"/>
  <c r="L3705" i="29"/>
  <c r="L3673" i="29"/>
  <c r="L3657" i="29"/>
  <c r="L3641" i="29"/>
  <c r="L3625" i="29"/>
  <c r="L3609" i="29"/>
  <c r="L3593" i="29"/>
  <c r="L3577" i="29"/>
  <c r="L3561" i="29"/>
  <c r="L3529" i="29"/>
  <c r="L3513" i="29"/>
  <c r="L3481" i="29"/>
  <c r="L3465" i="29"/>
  <c r="L3449" i="29"/>
  <c r="L3433" i="29"/>
  <c r="L3417" i="29"/>
  <c r="L3401" i="29"/>
  <c r="L3385" i="29"/>
  <c r="L3369" i="29"/>
  <c r="L3337" i="29"/>
  <c r="L3321" i="29"/>
  <c r="L3289" i="29"/>
  <c r="L3273" i="29"/>
  <c r="L3257" i="29"/>
  <c r="L3241" i="29"/>
  <c r="L3225" i="29"/>
  <c r="L3193" i="29"/>
  <c r="L3177" i="29"/>
  <c r="L3161" i="29"/>
  <c r="L3145" i="29"/>
  <c r="L3129" i="29"/>
  <c r="L3113" i="29"/>
  <c r="L3097" i="29"/>
  <c r="L3081" i="29"/>
  <c r="L3065" i="29"/>
  <c r="L3049" i="29"/>
  <c r="L3033" i="29"/>
  <c r="L3001" i="29"/>
  <c r="L2985" i="29"/>
  <c r="L2969" i="29"/>
  <c r="L2953" i="29"/>
  <c r="L2937" i="29"/>
  <c r="L2921" i="29"/>
  <c r="L2905" i="29"/>
  <c r="L2889" i="29"/>
  <c r="L2857" i="29"/>
  <c r="L2841" i="29"/>
  <c r="L2809" i="29"/>
  <c r="L2793" i="29"/>
  <c r="L2777" i="29"/>
  <c r="L2761" i="29"/>
  <c r="L2745" i="29"/>
  <c r="L2713" i="29"/>
  <c r="L4299" i="29"/>
  <c r="L4219" i="29"/>
  <c r="L4174" i="29"/>
  <c r="L4114" i="29"/>
  <c r="L4082" i="29"/>
  <c r="L4052" i="29"/>
  <c r="L4029" i="29"/>
  <c r="L4003" i="29"/>
  <c r="L3979" i="29"/>
  <c r="L3962" i="29"/>
  <c r="L3944" i="29"/>
  <c r="L3912" i="29"/>
  <c r="L3896" i="29"/>
  <c r="L3864" i="29"/>
  <c r="L3848" i="29"/>
  <c r="L3816" i="29"/>
  <c r="L3800" i="29"/>
  <c r="L3784" i="29"/>
  <c r="L3768" i="29"/>
  <c r="L3752" i="29"/>
  <c r="L3720" i="29"/>
  <c r="L3704" i="29"/>
  <c r="L3672" i="29"/>
  <c r="L3656" i="29"/>
  <c r="L3640" i="29"/>
  <c r="L3624" i="29"/>
  <c r="L3608" i="29"/>
  <c r="L3592" i="29"/>
  <c r="L3576" i="29"/>
  <c r="L3560" i="29"/>
  <c r="L3528" i="29"/>
  <c r="L3512" i="29"/>
  <c r="L3480" i="29"/>
  <c r="L3464" i="29"/>
  <c r="L3448" i="29"/>
  <c r="L3432" i="29"/>
  <c r="L3416" i="29"/>
  <c r="L3384" i="29"/>
  <c r="L3368" i="29"/>
  <c r="L3336" i="29"/>
  <c r="L3320" i="29"/>
  <c r="L3288" i="29"/>
  <c r="L3272" i="29"/>
  <c r="L3240" i="29"/>
  <c r="L3224" i="29"/>
  <c r="L3192" i="29"/>
  <c r="L3176" i="29"/>
  <c r="L3160" i="29"/>
  <c r="L4291" i="29"/>
  <c r="L4213" i="29"/>
  <c r="L4173" i="29"/>
  <c r="L4112" i="29"/>
  <c r="L4080" i="29"/>
  <c r="L4051" i="29"/>
  <c r="L4027" i="29"/>
  <c r="L4002" i="29"/>
  <c r="L3978" i="29"/>
  <c r="L3961" i="29"/>
  <c r="L3943" i="29"/>
  <c r="L3927" i="29"/>
  <c r="L3911" i="29"/>
  <c r="L3895" i="29"/>
  <c r="L3863" i="29"/>
  <c r="L3847" i="29"/>
  <c r="L3815" i="29"/>
  <c r="L3799" i="29"/>
  <c r="L3783" i="29"/>
  <c r="L3767" i="29"/>
  <c r="L3751" i="29"/>
  <c r="L3719" i="29"/>
  <c r="L3703" i="29"/>
  <c r="L3671" i="29"/>
  <c r="L3655" i="29"/>
  <c r="L3639" i="29"/>
  <c r="L3623" i="29"/>
  <c r="L3607" i="29"/>
  <c r="L3591" i="29"/>
  <c r="L3575" i="29"/>
  <c r="L3559" i="29"/>
  <c r="L3527" i="29"/>
  <c r="L3511" i="29"/>
  <c r="L3479" i="29"/>
  <c r="L3463" i="29"/>
  <c r="L3447" i="29"/>
  <c r="L3431" i="29"/>
  <c r="L3415" i="29"/>
  <c r="L3383" i="29"/>
  <c r="L3367" i="29"/>
  <c r="L3335" i="29"/>
  <c r="L3319" i="29"/>
  <c r="L3287" i="29"/>
  <c r="L3271" i="29"/>
  <c r="L3239" i="29"/>
  <c r="L3223" i="29"/>
  <c r="L3191" i="29"/>
  <c r="L3175" i="29"/>
  <c r="L3159" i="29"/>
  <c r="L3143" i="29"/>
  <c r="L3127" i="29"/>
  <c r="L3111" i="29"/>
  <c r="L3095" i="29"/>
  <c r="L3079" i="29"/>
  <c r="L3063" i="29"/>
  <c r="L3047" i="29"/>
  <c r="L4286" i="29"/>
  <c r="L4211" i="29"/>
  <c r="L4171" i="29"/>
  <c r="L4110" i="29"/>
  <c r="L4078" i="29"/>
  <c r="L3958" i="29"/>
  <c r="L3942" i="29"/>
  <c r="L3910" i="29"/>
  <c r="L3894" i="29"/>
  <c r="L3862" i="29"/>
  <c r="L3846" i="29"/>
  <c r="L3814" i="29"/>
  <c r="L3798" i="29"/>
  <c r="L3782" i="29"/>
  <c r="L3766" i="29"/>
  <c r="L3750" i="29"/>
  <c r="L3718" i="29"/>
  <c r="L3702" i="29"/>
  <c r="L3670" i="29"/>
  <c r="L3654" i="29"/>
  <c r="L3638" i="29"/>
  <c r="L3622" i="29"/>
  <c r="L3606" i="29"/>
  <c r="L3590" i="29"/>
  <c r="L3574" i="29"/>
  <c r="L3558" i="29"/>
  <c r="L3526" i="29"/>
  <c r="L3510" i="29"/>
  <c r="L3478" i="29"/>
  <c r="L3462" i="29"/>
  <c r="L3446" i="29"/>
  <c r="L3430" i="29"/>
  <c r="L3414" i="29"/>
  <c r="L3382" i="29"/>
  <c r="L3366" i="29"/>
  <c r="L3334" i="29"/>
  <c r="L3318" i="29"/>
  <c r="L3286" i="29"/>
  <c r="L3270" i="29"/>
  <c r="L3238" i="29"/>
  <c r="L3222" i="29"/>
  <c r="L3190" i="29"/>
  <c r="L3174" i="29"/>
  <c r="L3158" i="29"/>
  <c r="L3142" i="29"/>
  <c r="L3126" i="29"/>
  <c r="L3110" i="29"/>
  <c r="L3094" i="29"/>
  <c r="L3078" i="29"/>
  <c r="L3062" i="29"/>
  <c r="L3046" i="29"/>
  <c r="L3030" i="29"/>
  <c r="L2998" i="29"/>
  <c r="L2982" i="29"/>
  <c r="L2950" i="29"/>
  <c r="L2934" i="29"/>
  <c r="L2902" i="29"/>
  <c r="L2886" i="29"/>
  <c r="L2854" i="29"/>
  <c r="L2838" i="29"/>
  <c r="L2806" i="29"/>
  <c r="L2790" i="29"/>
  <c r="L2758" i="29"/>
  <c r="L2742" i="29"/>
  <c r="L4283" i="29"/>
  <c r="L4206" i="29"/>
  <c r="L4141" i="29"/>
  <c r="L4109" i="29"/>
  <c r="L4077" i="29"/>
  <c r="L3957" i="29"/>
  <c r="L3941" i="29"/>
  <c r="L3909" i="29"/>
  <c r="L3893" i="29"/>
  <c r="L3861" i="29"/>
  <c r="L3845" i="29"/>
  <c r="L3813" i="29"/>
  <c r="L3797" i="29"/>
  <c r="L3781" i="29"/>
  <c r="L3765" i="29"/>
  <c r="L3749" i="29"/>
  <c r="L3717" i="29"/>
  <c r="L3701" i="29"/>
  <c r="L3669" i="29"/>
  <c r="L3653" i="29"/>
  <c r="L3637" i="29"/>
  <c r="L3621" i="29"/>
  <c r="L3605" i="29"/>
  <c r="L3589" i="29"/>
  <c r="L3573" i="29"/>
  <c r="L3557" i="29"/>
  <c r="L3525" i="29"/>
  <c r="L3509" i="29"/>
  <c r="L3477" i="29"/>
  <c r="L3461" i="29"/>
  <c r="L3445" i="29"/>
  <c r="L3429" i="29"/>
  <c r="L3413" i="29"/>
  <c r="L3381" i="29"/>
  <c r="L3365" i="29"/>
  <c r="L3333" i="29"/>
  <c r="L3317" i="29"/>
  <c r="L3285" i="29"/>
  <c r="L3269" i="29"/>
  <c r="L3237" i="29"/>
  <c r="L3221" i="29"/>
  <c r="L3189" i="29"/>
  <c r="L3173" i="29"/>
  <c r="L3157" i="29"/>
  <c r="L3141" i="29"/>
  <c r="L3125" i="29"/>
  <c r="L3109" i="29"/>
  <c r="L3093" i="29"/>
  <c r="L3077" i="29"/>
  <c r="L3061" i="29"/>
  <c r="L3045" i="29"/>
  <c r="L3029" i="29"/>
  <c r="L2997" i="29"/>
  <c r="L2981" i="29"/>
  <c r="L2949" i="29"/>
  <c r="L2933" i="29"/>
  <c r="L2901" i="29"/>
  <c r="L4411" i="29"/>
  <c r="L4275" i="29"/>
  <c r="L4205" i="29"/>
  <c r="L4165" i="29"/>
  <c r="L4139" i="29"/>
  <c r="L4107" i="29"/>
  <c r="L4075" i="29"/>
  <c r="L3956" i="29"/>
  <c r="L3940" i="29"/>
  <c r="L3924" i="29"/>
  <c r="L3908" i="29"/>
  <c r="L3892" i="29"/>
  <c r="L3860" i="29"/>
  <c r="L3844" i="29"/>
  <c r="L3812" i="29"/>
  <c r="L3796" i="29"/>
  <c r="L3780" i="29"/>
  <c r="L3764" i="29"/>
  <c r="L3748" i="29"/>
  <c r="L3716" i="29"/>
  <c r="L3700" i="29"/>
  <c r="L3668" i="29"/>
  <c r="L3652" i="29"/>
  <c r="L3636" i="29"/>
  <c r="L3620" i="29"/>
  <c r="L3604" i="29"/>
  <c r="L3588" i="29"/>
  <c r="L3572" i="29"/>
  <c r="L3556" i="29"/>
  <c r="L3524" i="29"/>
  <c r="L3508" i="29"/>
  <c r="L3476" i="29"/>
  <c r="L3460" i="29"/>
  <c r="L3444" i="29"/>
  <c r="L3428" i="29"/>
  <c r="L3412" i="29"/>
  <c r="L3380" i="29"/>
  <c r="L3364" i="29"/>
  <c r="L3332" i="29"/>
  <c r="L3316" i="29"/>
  <c r="L3284" i="29"/>
  <c r="L3268" i="29"/>
  <c r="L3252" i="29"/>
  <c r="L3236" i="29"/>
  <c r="L3220" i="29"/>
  <c r="L3188" i="29"/>
  <c r="L3172" i="29"/>
  <c r="L3156" i="29"/>
  <c r="L3140" i="29"/>
  <c r="L3124" i="29"/>
  <c r="L3108" i="29"/>
  <c r="L3092" i="29"/>
  <c r="L3076" i="29"/>
  <c r="L3060" i="29"/>
  <c r="L3044" i="29"/>
  <c r="L3028" i="29"/>
  <c r="L4395" i="29"/>
  <c r="L4270" i="29"/>
  <c r="L4203" i="29"/>
  <c r="L4164" i="29"/>
  <c r="L4133" i="29"/>
  <c r="L4101" i="29"/>
  <c r="L3955" i="29"/>
  <c r="L3939" i="29"/>
  <c r="L3923" i="29"/>
  <c r="L3907" i="29"/>
  <c r="L3891" i="29"/>
  <c r="L3875" i="29"/>
  <c r="L3859" i="29"/>
  <c r="L3843" i="29"/>
  <c r="L3827" i="29"/>
  <c r="L3811" i="29"/>
  <c r="L3795" i="29"/>
  <c r="L3779" i="29"/>
  <c r="L3763" i="29"/>
  <c r="L3747" i="29"/>
  <c r="L3731" i="29"/>
  <c r="L3715" i="29"/>
  <c r="L3699" i="29"/>
  <c r="L3667" i="29"/>
  <c r="L3651" i="29"/>
  <c r="L3635" i="29"/>
  <c r="L3619" i="29"/>
  <c r="L3603" i="29"/>
  <c r="L3587" i="29"/>
  <c r="L3571" i="29"/>
  <c r="L3555" i="29"/>
  <c r="L3539" i="29"/>
  <c r="L3523" i="29"/>
  <c r="L3507" i="29"/>
  <c r="L3475" i="29"/>
  <c r="L3459" i="29"/>
  <c r="L3443" i="29"/>
  <c r="L3427" i="29"/>
  <c r="L3411" i="29"/>
  <c r="L3395" i="29"/>
  <c r="L3379" i="29"/>
  <c r="L3363" i="29"/>
  <c r="L3347" i="29"/>
  <c r="L3331" i="29"/>
  <c r="L3315" i="29"/>
  <c r="L3299" i="29"/>
  <c r="L3283" i="29"/>
  <c r="L3267" i="29"/>
  <c r="L3251" i="29"/>
  <c r="L3235" i="29"/>
  <c r="L3219" i="29"/>
  <c r="L3187" i="29"/>
  <c r="L3171" i="29"/>
  <c r="L3155" i="29"/>
  <c r="L3139" i="29"/>
  <c r="L3123" i="29"/>
  <c r="L3107" i="29"/>
  <c r="L3091" i="29"/>
  <c r="L3075" i="29"/>
  <c r="L3059" i="29"/>
  <c r="L3043" i="29"/>
  <c r="L3027" i="29"/>
  <c r="L3011" i="29"/>
  <c r="L2995" i="29"/>
  <c r="L2979" i="29"/>
  <c r="L2963" i="29"/>
  <c r="L2947" i="29"/>
  <c r="L2931" i="29"/>
  <c r="L4379" i="29"/>
  <c r="L4267" i="29"/>
  <c r="L4197" i="29"/>
  <c r="L4163" i="29"/>
  <c r="L4132" i="29"/>
  <c r="L4100" i="29"/>
  <c r="L3938" i="29"/>
  <c r="L3922" i="29"/>
  <c r="L3906" i="29"/>
  <c r="L3890" i="29"/>
  <c r="L3874" i="29"/>
  <c r="L3858" i="29"/>
  <c r="L3842" i="29"/>
  <c r="L3826" i="29"/>
  <c r="L3794" i="29"/>
  <c r="L3778" i="29"/>
  <c r="L3762" i="29"/>
  <c r="L3746" i="29"/>
  <c r="L3730" i="29"/>
  <c r="L3698" i="29"/>
  <c r="L3682" i="29"/>
  <c r="L3650" i="29"/>
  <c r="L3634" i="29"/>
  <c r="L3618" i="29"/>
  <c r="L3602" i="29"/>
  <c r="L3586" i="29"/>
  <c r="L3570" i="29"/>
  <c r="L3554" i="29"/>
  <c r="L3538" i="29"/>
  <c r="L3506" i="29"/>
  <c r="L3490" i="29"/>
  <c r="L3458" i="29"/>
  <c r="L3442" i="29"/>
  <c r="L3426" i="29"/>
  <c r="L3410" i="29"/>
  <c r="L3394" i="29"/>
  <c r="L3362" i="29"/>
  <c r="L3346" i="29"/>
  <c r="L3314" i="29"/>
  <c r="L3298" i="29"/>
  <c r="L3282" i="29"/>
  <c r="L3266" i="29"/>
  <c r="L3250" i="29"/>
  <c r="L3234" i="29"/>
  <c r="L3218" i="29"/>
  <c r="L3202" i="29"/>
  <c r="L3186" i="29"/>
  <c r="L3170" i="29"/>
  <c r="L3154" i="29"/>
  <c r="L3138" i="29"/>
  <c r="L3122" i="29"/>
  <c r="L3106" i="29"/>
  <c r="L3090" i="29"/>
  <c r="L3074" i="29"/>
  <c r="L3058" i="29"/>
  <c r="L3026" i="29"/>
  <c r="L3010" i="29"/>
  <c r="L2994" i="29"/>
  <c r="L2978" i="29"/>
  <c r="L2962" i="29"/>
  <c r="L2930" i="29"/>
  <c r="L2914" i="29"/>
  <c r="L2882" i="29"/>
  <c r="L3853" i="29"/>
  <c r="L3789" i="29"/>
  <c r="L3453" i="29"/>
  <c r="L3309" i="29"/>
  <c r="L3132" i="29"/>
  <c r="L3048" i="29"/>
  <c r="L2970" i="29"/>
  <c r="L2915" i="29"/>
  <c r="L2890" i="29"/>
  <c r="L2867" i="29"/>
  <c r="L2783" i="29"/>
  <c r="L2762" i="29"/>
  <c r="L2740" i="29"/>
  <c r="L2707" i="29"/>
  <c r="L2691" i="29"/>
  <c r="L2675" i="29"/>
  <c r="L2659" i="29"/>
  <c r="L2643" i="29"/>
  <c r="L2627" i="29"/>
  <c r="L2611" i="29"/>
  <c r="L2595" i="29"/>
  <c r="L2579" i="29"/>
  <c r="L2563" i="29"/>
  <c r="L2547" i="29"/>
  <c r="L2531" i="29"/>
  <c r="L2515" i="29"/>
  <c r="L2499" i="29"/>
  <c r="L2483" i="29"/>
  <c r="L2467" i="29"/>
  <c r="L2451" i="29"/>
  <c r="L2435" i="29"/>
  <c r="L2419" i="29"/>
  <c r="L2403" i="29"/>
  <c r="L2387" i="29"/>
  <c r="L2371" i="29"/>
  <c r="L2355" i="29"/>
  <c r="L2339" i="29"/>
  <c r="L2323" i="29"/>
  <c r="L2307" i="29"/>
  <c r="L2291" i="29"/>
  <c r="L2275" i="29"/>
  <c r="L2259" i="29"/>
  <c r="L2243" i="29"/>
  <c r="L2227" i="29"/>
  <c r="L2211" i="29"/>
  <c r="L2195" i="29"/>
  <c r="L2179" i="29"/>
  <c r="L2163" i="29"/>
  <c r="L2147" i="29"/>
  <c r="L2131" i="29"/>
  <c r="L2115" i="29"/>
  <c r="L2099" i="29"/>
  <c r="L2083" i="29"/>
  <c r="L2067" i="29"/>
  <c r="L2051" i="29"/>
  <c r="L2035" i="29"/>
  <c r="L2019" i="29"/>
  <c r="L2003" i="29"/>
  <c r="L1987" i="29"/>
  <c r="L1971" i="29"/>
  <c r="L1955" i="29"/>
  <c r="L1939" i="29"/>
  <c r="L1923" i="29"/>
  <c r="L1907" i="29"/>
  <c r="L1891" i="29"/>
  <c r="L1875" i="29"/>
  <c r="L1859" i="29"/>
  <c r="L1843" i="29"/>
  <c r="L1827" i="29"/>
  <c r="L1811" i="29"/>
  <c r="L1795" i="29"/>
  <c r="L1779" i="29"/>
  <c r="L1763" i="29"/>
  <c r="L1747" i="29"/>
  <c r="L1731" i="29"/>
  <c r="L1715" i="29"/>
  <c r="L1699" i="29"/>
  <c r="L1683" i="29"/>
  <c r="L1667" i="29"/>
  <c r="L1651" i="29"/>
  <c r="L1635" i="29"/>
  <c r="L1619" i="29"/>
  <c r="L1603" i="29"/>
  <c r="L1587" i="29"/>
  <c r="L1571" i="29"/>
  <c r="L1555" i="29"/>
  <c r="L1539" i="29"/>
  <c r="L1523" i="29"/>
  <c r="L4155" i="29"/>
  <c r="L3837" i="29"/>
  <c r="L3773" i="29"/>
  <c r="L3437" i="29"/>
  <c r="L3357" i="29"/>
  <c r="L3128" i="29"/>
  <c r="L2911" i="29"/>
  <c r="L2888" i="29"/>
  <c r="L2866" i="29"/>
  <c r="L2781" i="29"/>
  <c r="L2760" i="29"/>
  <c r="L2739" i="29"/>
  <c r="L2723" i="29"/>
  <c r="L2690" i="29"/>
  <c r="L2674" i="29"/>
  <c r="L2658" i="29"/>
  <c r="L2642" i="29"/>
  <c r="L2626" i="29"/>
  <c r="L2594" i="29"/>
  <c r="L2578" i="29"/>
  <c r="L2562" i="29"/>
  <c r="L2546" i="29"/>
  <c r="L2530" i="29"/>
  <c r="L2514" i="29"/>
  <c r="L2498" i="29"/>
  <c r="L2482" i="29"/>
  <c r="L2466" i="29"/>
  <c r="L2450" i="29"/>
  <c r="L2434" i="29"/>
  <c r="L2402" i="29"/>
  <c r="L2386" i="29"/>
  <c r="L2370" i="29"/>
  <c r="L2354" i="29"/>
  <c r="L2338" i="29"/>
  <c r="L2322" i="29"/>
  <c r="L2306" i="29"/>
  <c r="L2290" i="29"/>
  <c r="L2274" i="29"/>
  <c r="L2258" i="29"/>
  <c r="L2242" i="29"/>
  <c r="L2210" i="29"/>
  <c r="L2194" i="29"/>
  <c r="L2178" i="29"/>
  <c r="L2162" i="29"/>
  <c r="L2146" i="29"/>
  <c r="L2114" i="29"/>
  <c r="L2098" i="29"/>
  <c r="L2082" i="29"/>
  <c r="L2066" i="29"/>
  <c r="L2050" i="29"/>
  <c r="L2034" i="29"/>
  <c r="L2018" i="29"/>
  <c r="L2002" i="29"/>
  <c r="L1986" i="29"/>
  <c r="L1970" i="29"/>
  <c r="L1954" i="29"/>
  <c r="L1938" i="29"/>
  <c r="L1922" i="29"/>
  <c r="L1906" i="29"/>
  <c r="L1890" i="29"/>
  <c r="L1874" i="29"/>
  <c r="L1858" i="29"/>
  <c r="L1842" i="29"/>
  <c r="L1826" i="29"/>
  <c r="L1810" i="29"/>
  <c r="L1794" i="29"/>
  <c r="L1778" i="29"/>
  <c r="L1762" i="29"/>
  <c r="L1746" i="29"/>
  <c r="L1730" i="29"/>
  <c r="L1714" i="29"/>
  <c r="L1698" i="29"/>
  <c r="L1682" i="29"/>
  <c r="L1666" i="29"/>
  <c r="L1634" i="29"/>
  <c r="L1618" i="29"/>
  <c r="L1602" i="29"/>
  <c r="L1586" i="29"/>
  <c r="L1570" i="29"/>
  <c r="L1538" i="29"/>
  <c r="L1522" i="29"/>
  <c r="L4036" i="29"/>
  <c r="L3917" i="29"/>
  <c r="L3757" i="29"/>
  <c r="L3421" i="29"/>
  <c r="L3117" i="29"/>
  <c r="L2909" i="29"/>
  <c r="L2887" i="29"/>
  <c r="L2863" i="29"/>
  <c r="L2842" i="29"/>
  <c r="L2780" i="29"/>
  <c r="L2759" i="29"/>
  <c r="L2738" i="29"/>
  <c r="L2722" i="29"/>
  <c r="L2689" i="29"/>
  <c r="L2673" i="29"/>
  <c r="L2641" i="29"/>
  <c r="L2625" i="29"/>
  <c r="L2593" i="29"/>
  <c r="L2577" i="29"/>
  <c r="L2561" i="29"/>
  <c r="L2545" i="29"/>
  <c r="L2529" i="29"/>
  <c r="L2497" i="29"/>
  <c r="L2481" i="29"/>
  <c r="L2449" i="29"/>
  <c r="L2433" i="29"/>
  <c r="L2401" i="29"/>
  <c r="L2385" i="29"/>
  <c r="L2369" i="29"/>
  <c r="L2353" i="29"/>
  <c r="L2337" i="29"/>
  <c r="L2305" i="29"/>
  <c r="L2289" i="29"/>
  <c r="L2273" i="29"/>
  <c r="L2257" i="29"/>
  <c r="L2241" i="29"/>
  <c r="L2209" i="29"/>
  <c r="L2193" i="29"/>
  <c r="L2177" i="29"/>
  <c r="L2161" i="29"/>
  <c r="L2145" i="29"/>
  <c r="L2113" i="29"/>
  <c r="L2097" i="29"/>
  <c r="L2081" i="29"/>
  <c r="L2065" i="29"/>
  <c r="L2049" i="29"/>
  <c r="L2033" i="29"/>
  <c r="L2017" i="29"/>
  <c r="L2001" i="29"/>
  <c r="L1985" i="29"/>
  <c r="L1969" i="29"/>
  <c r="L1953" i="29"/>
  <c r="L1937" i="29"/>
  <c r="L1921" i="29"/>
  <c r="L1905" i="29"/>
  <c r="L1889" i="29"/>
  <c r="L1873" i="29"/>
  <c r="L1857" i="29"/>
  <c r="L1825" i="29"/>
  <c r="L1809" i="29"/>
  <c r="L1793" i="29"/>
  <c r="L1777" i="29"/>
  <c r="L1761" i="29"/>
  <c r="L1729" i="29"/>
  <c r="L1713" i="29"/>
  <c r="L1681" i="29"/>
  <c r="L1665" i="29"/>
  <c r="L1633" i="29"/>
  <c r="L1617" i="29"/>
  <c r="L1601" i="29"/>
  <c r="L1585" i="29"/>
  <c r="L1569" i="29"/>
  <c r="L1537" i="29"/>
  <c r="L1521" i="29"/>
  <c r="L3741" i="29"/>
  <c r="L3405" i="29"/>
  <c r="L3245" i="29"/>
  <c r="L3197" i="29"/>
  <c r="L3116" i="29"/>
  <c r="L3005" i="29"/>
  <c r="L2938" i="29"/>
  <c r="L2908" i="29"/>
  <c r="L2885" i="29"/>
  <c r="L2861" i="29"/>
  <c r="L2840" i="29"/>
  <c r="L2819" i="29"/>
  <c r="L2757" i="29"/>
  <c r="L2737" i="29"/>
  <c r="L2721" i="29"/>
  <c r="L2688" i="29"/>
  <c r="L2672" i="29"/>
  <c r="L2640" i="29"/>
  <c r="L2624" i="29"/>
  <c r="L2592" i="29"/>
  <c r="L2576" i="29"/>
  <c r="L2560" i="29"/>
  <c r="L2544" i="29"/>
  <c r="L2528" i="29"/>
  <c r="L2496" i="29"/>
  <c r="L2480" i="29"/>
  <c r="L2448" i="29"/>
  <c r="L2432" i="29"/>
  <c r="L2400" i="29"/>
  <c r="L2384" i="29"/>
  <c r="L2368" i="29"/>
  <c r="L2352" i="29"/>
  <c r="L2336" i="29"/>
  <c r="L2304" i="29"/>
  <c r="L2288" i="29"/>
  <c r="L2272" i="29"/>
  <c r="L2256" i="29"/>
  <c r="L2240" i="29"/>
  <c r="L2208" i="29"/>
  <c r="L2192" i="29"/>
  <c r="L2160" i="29"/>
  <c r="L2144" i="29"/>
  <c r="L2112" i="29"/>
  <c r="L2096" i="29"/>
  <c r="L2080" i="29"/>
  <c r="L2064" i="29"/>
  <c r="L2048" i="29"/>
  <c r="L2032" i="29"/>
  <c r="L2016" i="29"/>
  <c r="L2000" i="29"/>
  <c r="L1984" i="29"/>
  <c r="L1968" i="29"/>
  <c r="L1952" i="29"/>
  <c r="L1936" i="29"/>
  <c r="L1920" i="29"/>
  <c r="L1904" i="29"/>
  <c r="L1888" i="29"/>
  <c r="L1872" i="29"/>
  <c r="L1856" i="29"/>
  <c r="L1840" i="29"/>
  <c r="L1824" i="29"/>
  <c r="L1808" i="29"/>
  <c r="L1792" i="29"/>
  <c r="L1776" i="29"/>
  <c r="L1760" i="29"/>
  <c r="L3693" i="29"/>
  <c r="L3112" i="29"/>
  <c r="L3004" i="29"/>
  <c r="L2936" i="29"/>
  <c r="L2906" i="29"/>
  <c r="L2884" i="29"/>
  <c r="L2860" i="29"/>
  <c r="L2839" i="29"/>
  <c r="L2818" i="29"/>
  <c r="L2756" i="29"/>
  <c r="L2736" i="29"/>
  <c r="L2720" i="29"/>
  <c r="L2687" i="29"/>
  <c r="L2671" i="29"/>
  <c r="L2639" i="29"/>
  <c r="L2623" i="29"/>
  <c r="L2591" i="29"/>
  <c r="L2575" i="29"/>
  <c r="L2559" i="29"/>
  <c r="L2543" i="29"/>
  <c r="L2527" i="29"/>
  <c r="L2495" i="29"/>
  <c r="L2479" i="29"/>
  <c r="L2447" i="29"/>
  <c r="L2431" i="29"/>
  <c r="L2399" i="29"/>
  <c r="L2383" i="29"/>
  <c r="L2367" i="29"/>
  <c r="L2351" i="29"/>
  <c r="L2335" i="29"/>
  <c r="L2303" i="29"/>
  <c r="L2287" i="29"/>
  <c r="L2271" i="29"/>
  <c r="L2255" i="29"/>
  <c r="L2239" i="29"/>
  <c r="L2207" i="29"/>
  <c r="L2191" i="29"/>
  <c r="L2175" i="29"/>
  <c r="L2159" i="29"/>
  <c r="L2143" i="29"/>
  <c r="L2111" i="29"/>
  <c r="L2095" i="29"/>
  <c r="L2079" i="29"/>
  <c r="L2063" i="29"/>
  <c r="L2047" i="29"/>
  <c r="L2031" i="29"/>
  <c r="L2015" i="29"/>
  <c r="L1999" i="29"/>
  <c r="L1983" i="29"/>
  <c r="L1967" i="29"/>
  <c r="L1951" i="29"/>
  <c r="L1919" i="29"/>
  <c r="L1903" i="29"/>
  <c r="L1887" i="29"/>
  <c r="L1871" i="29"/>
  <c r="L1855" i="29"/>
  <c r="L1839" i="29"/>
  <c r="L1823" i="29"/>
  <c r="L1807" i="29"/>
  <c r="L1791" i="29"/>
  <c r="L1775" i="29"/>
  <c r="L1759" i="29"/>
  <c r="L4125" i="29"/>
  <c r="L3885" i="29"/>
  <c r="L3645" i="29"/>
  <c r="L3101" i="29"/>
  <c r="L3000" i="29"/>
  <c r="L2935" i="29"/>
  <c r="L2904" i="29"/>
  <c r="L2883" i="29"/>
  <c r="L2858" i="29"/>
  <c r="L2837" i="29"/>
  <c r="L2817" i="29"/>
  <c r="L2755" i="29"/>
  <c r="L2735" i="29"/>
  <c r="L2719" i="29"/>
  <c r="L2686" i="29"/>
  <c r="L2670" i="29"/>
  <c r="L2638" i="29"/>
  <c r="L2622" i="29"/>
  <c r="L2590" i="29"/>
  <c r="L2574" i="29"/>
  <c r="L2558" i="29"/>
  <c r="L2542" i="29"/>
  <c r="L2526" i="29"/>
  <c r="L2494" i="29"/>
  <c r="L2478" i="29"/>
  <c r="L2446" i="29"/>
  <c r="L2430" i="29"/>
  <c r="L2398" i="29"/>
  <c r="L2382" i="29"/>
  <c r="L2350" i="29"/>
  <c r="L2334" i="29"/>
  <c r="L2302" i="29"/>
  <c r="L2286" i="29"/>
  <c r="L2270" i="29"/>
  <c r="L2254" i="29"/>
  <c r="L2238" i="29"/>
  <c r="L2206" i="29"/>
  <c r="L2190" i="29"/>
  <c r="L2158" i="29"/>
  <c r="L2142" i="29"/>
  <c r="L2110" i="29"/>
  <c r="L2094" i="29"/>
  <c r="L2062" i="29"/>
  <c r="L2046" i="29"/>
  <c r="L2030" i="29"/>
  <c r="L2014" i="29"/>
  <c r="L1998" i="29"/>
  <c r="L1982" i="29"/>
  <c r="L1966" i="29"/>
  <c r="L1950" i="29"/>
  <c r="L1934" i="29"/>
  <c r="L1918" i="29"/>
  <c r="L1902" i="29"/>
  <c r="L1886" i="29"/>
  <c r="L1870" i="29"/>
  <c r="L1854" i="29"/>
  <c r="L1838" i="29"/>
  <c r="L1822" i="29"/>
  <c r="L4093" i="29"/>
  <c r="L3967" i="29"/>
  <c r="L3629" i="29"/>
  <c r="L3100" i="29"/>
  <c r="L2999" i="29"/>
  <c r="L2957" i="29"/>
  <c r="L2932" i="29"/>
  <c r="L2903" i="29"/>
  <c r="L2879" i="29"/>
  <c r="L2856" i="29"/>
  <c r="L2836" i="29"/>
  <c r="L2816" i="29"/>
  <c r="L2754" i="29"/>
  <c r="L2734" i="29"/>
  <c r="L2718" i="29"/>
  <c r="L2685" i="29"/>
  <c r="L2669" i="29"/>
  <c r="L2637" i="29"/>
  <c r="L2621" i="29"/>
  <c r="L2589" i="29"/>
  <c r="L2573" i="29"/>
  <c r="L2557" i="29"/>
  <c r="L2541" i="29"/>
  <c r="L2525" i="29"/>
  <c r="L2493" i="29"/>
  <c r="L2477" i="29"/>
  <c r="L2445" i="29"/>
  <c r="L2429" i="29"/>
  <c r="L2413" i="29"/>
  <c r="L2397" i="29"/>
  <c r="L2381" i="29"/>
  <c r="L2365" i="29"/>
  <c r="L2349" i="29"/>
  <c r="L2333" i="29"/>
  <c r="L2301" i="29"/>
  <c r="L2285" i="29"/>
  <c r="L2269" i="29"/>
  <c r="L2253" i="29"/>
  <c r="L2237" i="29"/>
  <c r="L2205" i="29"/>
  <c r="L2189" i="29"/>
  <c r="L2173" i="29"/>
  <c r="L2157" i="29"/>
  <c r="L2141" i="29"/>
  <c r="L2109" i="29"/>
  <c r="L2093" i="29"/>
  <c r="L2077" i="29"/>
  <c r="L2061" i="29"/>
  <c r="L2045" i="29"/>
  <c r="L2029" i="29"/>
  <c r="L2013" i="29"/>
  <c r="L1997" i="29"/>
  <c r="L1981" i="29"/>
  <c r="L1965" i="29"/>
  <c r="L1949" i="29"/>
  <c r="L1933" i="29"/>
  <c r="L1917" i="29"/>
  <c r="L1901" i="29"/>
  <c r="L1885" i="29"/>
  <c r="L1869" i="29"/>
  <c r="L1853" i="29"/>
  <c r="L1837" i="29"/>
  <c r="L1821" i="29"/>
  <c r="L1805" i="29"/>
  <c r="L1789" i="29"/>
  <c r="L1773" i="29"/>
  <c r="L1757" i="29"/>
  <c r="L3613" i="29"/>
  <c r="L3533" i="29"/>
  <c r="L3096" i="29"/>
  <c r="L2996" i="29"/>
  <c r="L2956" i="29"/>
  <c r="L2927" i="29"/>
  <c r="L2900" i="29"/>
  <c r="L2877" i="29"/>
  <c r="L2855" i="29"/>
  <c r="L2835" i="29"/>
  <c r="L2815" i="29"/>
  <c r="L2794" i="29"/>
  <c r="L2773" i="29"/>
  <c r="L2753" i="29"/>
  <c r="L2733" i="29"/>
  <c r="L2717" i="29"/>
  <c r="L2684" i="29"/>
  <c r="L2668" i="29"/>
  <c r="L2652" i="29"/>
  <c r="L2636" i="29"/>
  <c r="L2620" i="29"/>
  <c r="L2588" i="29"/>
  <c r="L2572" i="29"/>
  <c r="L2556" i="29"/>
  <c r="L2540" i="29"/>
  <c r="L2524" i="29"/>
  <c r="L2492" i="29"/>
  <c r="L2476" i="29"/>
  <c r="L2444" i="29"/>
  <c r="L2428" i="29"/>
  <c r="L2412" i="29"/>
  <c r="L2396" i="29"/>
  <c r="L2380" i="29"/>
  <c r="L2364" i="29"/>
  <c r="L2348" i="29"/>
  <c r="L2332" i="29"/>
  <c r="L2316" i="29"/>
  <c r="L2300" i="29"/>
  <c r="L2284" i="29"/>
  <c r="L2268" i="29"/>
  <c r="L2252" i="29"/>
  <c r="L2236" i="29"/>
  <c r="L2204" i="29"/>
  <c r="L2188" i="29"/>
  <c r="L2172" i="29"/>
  <c r="L2156" i="29"/>
  <c r="L2140" i="29"/>
  <c r="L2124" i="29"/>
  <c r="L2108" i="29"/>
  <c r="L2092" i="29"/>
  <c r="L2076" i="29"/>
  <c r="L2060" i="29"/>
  <c r="L2044" i="29"/>
  <c r="L2028" i="29"/>
  <c r="L2012" i="29"/>
  <c r="L1996" i="29"/>
  <c r="L1980" i="29"/>
  <c r="L1964" i="29"/>
  <c r="L1948" i="29"/>
  <c r="L1932" i="29"/>
  <c r="L1916" i="29"/>
  <c r="L1900" i="29"/>
  <c r="L1884" i="29"/>
  <c r="L1868" i="29"/>
  <c r="L1852" i="29"/>
  <c r="L1836" i="29"/>
  <c r="L1820" i="29"/>
  <c r="L1804" i="29"/>
  <c r="L1788" i="29"/>
  <c r="L1772" i="29"/>
  <c r="L1756" i="29"/>
  <c r="L1740" i="29"/>
  <c r="L1724" i="29"/>
  <c r="L1708" i="29"/>
  <c r="L1692" i="29"/>
  <c r="L1676" i="29"/>
  <c r="L1660" i="29"/>
  <c r="L1644" i="29"/>
  <c r="L1628" i="29"/>
  <c r="L3597" i="29"/>
  <c r="L3485" i="29"/>
  <c r="L3341" i="29"/>
  <c r="L3293" i="29"/>
  <c r="L3085" i="29"/>
  <c r="L3032" i="29"/>
  <c r="L2989" i="29"/>
  <c r="L2954" i="29"/>
  <c r="L2925" i="29"/>
  <c r="L2899" i="29"/>
  <c r="L2876" i="29"/>
  <c r="L2853" i="29"/>
  <c r="L2834" i="29"/>
  <c r="L2813" i="29"/>
  <c r="L2792" i="29"/>
  <c r="L2772" i="29"/>
  <c r="L2752" i="29"/>
  <c r="L2732" i="29"/>
  <c r="L2716" i="29"/>
  <c r="L2699" i="29"/>
  <c r="L2683" i="29"/>
  <c r="L2667" i="29"/>
  <c r="L2651" i="29"/>
  <c r="L2635" i="29"/>
  <c r="L2619" i="29"/>
  <c r="L2603" i="29"/>
  <c r="L2587" i="29"/>
  <c r="L2571" i="29"/>
  <c r="L2555" i="29"/>
  <c r="L2539" i="29"/>
  <c r="L2523" i="29"/>
  <c r="L2507" i="29"/>
  <c r="L2491" i="29"/>
  <c r="L2475" i="29"/>
  <c r="L2459" i="29"/>
  <c r="L2443" i="29"/>
  <c r="L2427" i="29"/>
  <c r="L2411" i="29"/>
  <c r="L2395" i="29"/>
  <c r="L2379" i="29"/>
  <c r="L2363" i="29"/>
  <c r="L2347" i="29"/>
  <c r="L2331" i="29"/>
  <c r="L2315" i="29"/>
  <c r="L2299" i="29"/>
  <c r="L2283" i="29"/>
  <c r="L2267" i="29"/>
  <c r="L2251" i="29"/>
  <c r="L2235" i="29"/>
  <c r="L2219" i="29"/>
  <c r="L2203" i="29"/>
  <c r="L2187" i="29"/>
  <c r="L2171" i="29"/>
  <c r="L2155" i="29"/>
  <c r="L2139" i="29"/>
  <c r="L2123" i="29"/>
  <c r="L2107" i="29"/>
  <c r="L2091" i="29"/>
  <c r="L2075" i="29"/>
  <c r="L2059" i="29"/>
  <c r="L2043" i="29"/>
  <c r="L2027" i="29"/>
  <c r="L2011" i="29"/>
  <c r="L1995" i="29"/>
  <c r="L1979" i="29"/>
  <c r="L1963" i="29"/>
  <c r="L1947" i="29"/>
  <c r="L1931" i="29"/>
  <c r="L1915" i="29"/>
  <c r="L1899" i="29"/>
  <c r="L1883" i="29"/>
  <c r="L1867" i="29"/>
  <c r="L1851" i="29"/>
  <c r="L1835" i="29"/>
  <c r="L1819" i="29"/>
  <c r="L1803" i="29"/>
  <c r="L1787" i="29"/>
  <c r="L1771" i="29"/>
  <c r="L1755" i="29"/>
  <c r="L4014" i="29"/>
  <c r="L3821" i="29"/>
  <c r="L3581" i="29"/>
  <c r="L3389" i="29"/>
  <c r="L3213" i="29"/>
  <c r="L3084" i="29"/>
  <c r="L3031" i="29"/>
  <c r="L2988" i="29"/>
  <c r="L2952" i="29"/>
  <c r="L2924" i="29"/>
  <c r="L2852" i="29"/>
  <c r="L2831" i="29"/>
  <c r="L2812" i="29"/>
  <c r="L2791" i="29"/>
  <c r="L2771" i="29"/>
  <c r="L2751" i="29"/>
  <c r="L2731" i="29"/>
  <c r="L2715" i="29"/>
  <c r="L2698" i="29"/>
  <c r="L2666" i="29"/>
  <c r="L2650" i="29"/>
  <c r="L2634" i="29"/>
  <c r="L2618" i="29"/>
  <c r="L2602" i="29"/>
  <c r="L2586" i="29"/>
  <c r="L2570" i="29"/>
  <c r="L2554" i="29"/>
  <c r="L2522" i="29"/>
  <c r="L2506" i="29"/>
  <c r="L2490" i="29"/>
  <c r="L2474" i="29"/>
  <c r="L2458" i="29"/>
  <c r="L2426" i="29"/>
  <c r="L2410" i="29"/>
  <c r="L2394" i="29"/>
  <c r="L2378" i="29"/>
  <c r="L2362" i="29"/>
  <c r="L2346" i="29"/>
  <c r="L2330" i="29"/>
  <c r="L2314" i="29"/>
  <c r="L2298" i="29"/>
  <c r="L2282" i="29"/>
  <c r="L2266" i="29"/>
  <c r="L2250" i="29"/>
  <c r="L2234" i="29"/>
  <c r="L2218" i="29"/>
  <c r="L2186" i="29"/>
  <c r="L2170" i="29"/>
  <c r="L2154" i="29"/>
  <c r="L2138" i="29"/>
  <c r="L2122" i="29"/>
  <c r="L2106" i="29"/>
  <c r="L2090" i="29"/>
  <c r="L2074" i="29"/>
  <c r="L2058" i="29"/>
  <c r="L2042" i="29"/>
  <c r="L2026" i="29"/>
  <c r="L2010" i="29"/>
  <c r="L1994" i="29"/>
  <c r="L1978" i="29"/>
  <c r="L1962" i="29"/>
  <c r="L1946" i="29"/>
  <c r="L1930" i="29"/>
  <c r="L1914" i="29"/>
  <c r="L1898" i="29"/>
  <c r="L1882" i="29"/>
  <c r="L1866" i="29"/>
  <c r="L1850" i="29"/>
  <c r="L1834" i="29"/>
  <c r="L1818" i="29"/>
  <c r="L1802" i="29"/>
  <c r="L1786" i="29"/>
  <c r="L1770" i="29"/>
  <c r="L1754" i="29"/>
  <c r="L1738" i="29"/>
  <c r="L1722" i="29"/>
  <c r="L1706" i="29"/>
  <c r="L1690" i="29"/>
  <c r="L1658" i="29"/>
  <c r="L1642" i="29"/>
  <c r="L1626" i="29"/>
  <c r="L1610" i="29"/>
  <c r="L1594" i="29"/>
  <c r="L1578" i="29"/>
  <c r="L1562" i="29"/>
  <c r="L4064" i="29"/>
  <c r="L3165" i="29"/>
  <c r="L3080" i="29"/>
  <c r="L3021" i="29"/>
  <c r="L2986" i="29"/>
  <c r="L2951" i="29"/>
  <c r="L2922" i="29"/>
  <c r="L2851" i="29"/>
  <c r="L2829" i="29"/>
  <c r="L2810" i="29"/>
  <c r="L2789" i="29"/>
  <c r="L2770" i="29"/>
  <c r="L2749" i="29"/>
  <c r="L2714" i="29"/>
  <c r="L2697" i="29"/>
  <c r="L2665" i="29"/>
  <c r="L2649" i="29"/>
  <c r="L2633" i="29"/>
  <c r="L2617" i="29"/>
  <c r="L2601" i="29"/>
  <c r="L2585" i="29"/>
  <c r="L2569" i="29"/>
  <c r="L2553" i="29"/>
  <c r="L2521" i="29"/>
  <c r="L2505" i="29"/>
  <c r="L2489" i="29"/>
  <c r="L2473" i="29"/>
  <c r="L2457" i="29"/>
  <c r="L2425" i="29"/>
  <c r="L2409" i="29"/>
  <c r="L2377" i="29"/>
  <c r="L2361" i="29"/>
  <c r="L2329" i="29"/>
  <c r="L2313" i="29"/>
  <c r="L2297" i="29"/>
  <c r="L2281" i="29"/>
  <c r="L2265" i="29"/>
  <c r="L2233" i="29"/>
  <c r="L2217" i="29"/>
  <c r="L2185" i="29"/>
  <c r="L2169" i="29"/>
  <c r="L2153" i="29"/>
  <c r="L2137" i="29"/>
  <c r="L2121" i="29"/>
  <c r="L2105" i="29"/>
  <c r="L2089" i="29"/>
  <c r="L2073" i="29"/>
  <c r="L2057" i="29"/>
  <c r="L2041" i="29"/>
  <c r="L2025" i="29"/>
  <c r="L2009" i="29"/>
  <c r="L1993" i="29"/>
  <c r="L1977" i="29"/>
  <c r="L1961" i="29"/>
  <c r="L1945" i="29"/>
  <c r="L1929" i="29"/>
  <c r="L1897" i="29"/>
  <c r="L1881" i="29"/>
  <c r="L1849" i="29"/>
  <c r="L1833" i="29"/>
  <c r="L1801" i="29"/>
  <c r="L1785" i="29"/>
  <c r="L3725" i="29"/>
  <c r="L3149" i="29"/>
  <c r="L3069" i="29"/>
  <c r="L3020" i="29"/>
  <c r="L2984" i="29"/>
  <c r="L2948" i="29"/>
  <c r="L2828" i="29"/>
  <c r="L2808" i="29"/>
  <c r="L2788" i="29"/>
  <c r="L2769" i="29"/>
  <c r="L2748" i="29"/>
  <c r="L2712" i="29"/>
  <c r="L2696" i="29"/>
  <c r="L2664" i="29"/>
  <c r="L2648" i="29"/>
  <c r="L2632" i="29"/>
  <c r="L2616" i="29"/>
  <c r="L2600" i="29"/>
  <c r="L2584" i="29"/>
  <c r="L2568" i="29"/>
  <c r="L2552" i="29"/>
  <c r="L2520" i="29"/>
  <c r="L2504" i="29"/>
  <c r="L2488" i="29"/>
  <c r="L2472" i="29"/>
  <c r="L2456" i="29"/>
  <c r="L2424" i="29"/>
  <c r="L2408" i="29"/>
  <c r="L2376" i="29"/>
  <c r="L2360" i="29"/>
  <c r="L2328" i="29"/>
  <c r="L2312" i="29"/>
  <c r="L2296" i="29"/>
  <c r="L2280" i="29"/>
  <c r="L2264" i="29"/>
  <c r="L2232" i="29"/>
  <c r="L2216" i="29"/>
  <c r="L2184" i="29"/>
  <c r="L2168" i="29"/>
  <c r="L2152" i="29"/>
  <c r="L2136" i="29"/>
  <c r="L2120" i="29"/>
  <c r="L2104" i="29"/>
  <c r="L2088" i="29"/>
  <c r="L2072" i="29"/>
  <c r="L2056" i="29"/>
  <c r="L2040" i="29"/>
  <c r="L2024" i="29"/>
  <c r="L2008" i="29"/>
  <c r="L1992" i="29"/>
  <c r="L1976" i="29"/>
  <c r="L1960" i="29"/>
  <c r="L1944" i="29"/>
  <c r="L1928" i="29"/>
  <c r="L1896" i="29"/>
  <c r="L1880" i="29"/>
  <c r="L1848" i="29"/>
  <c r="L1832" i="29"/>
  <c r="L1800" i="29"/>
  <c r="L1784" i="29"/>
  <c r="L1752" i="29"/>
  <c r="L3144" i="29"/>
  <c r="L3068" i="29"/>
  <c r="L2983" i="29"/>
  <c r="L2919" i="29"/>
  <c r="L2807" i="29"/>
  <c r="L2787" i="29"/>
  <c r="L2768" i="29"/>
  <c r="L2746" i="29"/>
  <c r="L2711" i="29"/>
  <c r="L2695" i="29"/>
  <c r="L2663" i="29"/>
  <c r="L2647" i="29"/>
  <c r="L2631" i="29"/>
  <c r="L2615" i="29"/>
  <c r="L2599" i="29"/>
  <c r="L2583" i="29"/>
  <c r="L2567" i="29"/>
  <c r="L2551" i="29"/>
  <c r="L2519" i="29"/>
  <c r="L2503" i="29"/>
  <c r="L2487" i="29"/>
  <c r="L2471" i="29"/>
  <c r="L2455" i="29"/>
  <c r="L2423" i="29"/>
  <c r="L2407" i="29"/>
  <c r="L2375" i="29"/>
  <c r="L2359" i="29"/>
  <c r="L2327" i="29"/>
  <c r="L2311" i="29"/>
  <c r="L2295" i="29"/>
  <c r="L2279" i="29"/>
  <c r="L2263" i="29"/>
  <c r="L2231" i="29"/>
  <c r="L2215" i="29"/>
  <c r="L2183" i="29"/>
  <c r="L2167" i="29"/>
  <c r="L2151" i="29"/>
  <c r="L2135" i="29"/>
  <c r="L2119" i="29"/>
  <c r="L2103" i="29"/>
  <c r="L2087" i="29"/>
  <c r="L2071" i="29"/>
  <c r="L2055" i="29"/>
  <c r="L2039" i="29"/>
  <c r="L2023" i="29"/>
  <c r="L2007" i="29"/>
  <c r="L1991" i="29"/>
  <c r="L1975" i="29"/>
  <c r="L1959" i="29"/>
  <c r="L1943" i="29"/>
  <c r="L1927" i="29"/>
  <c r="L1895" i="29"/>
  <c r="L1879" i="29"/>
  <c r="L1847" i="29"/>
  <c r="L1831" i="29"/>
  <c r="L1799" i="29"/>
  <c r="L1783" i="29"/>
  <c r="L1751" i="29"/>
  <c r="L1735" i="29"/>
  <c r="L1719" i="29"/>
  <c r="L1703" i="29"/>
  <c r="L1687" i="29"/>
  <c r="L1655" i="29"/>
  <c r="L1639" i="29"/>
  <c r="L1607" i="29"/>
  <c r="L1591" i="29"/>
  <c r="L1575" i="29"/>
  <c r="L1559" i="29"/>
  <c r="L1543" i="29"/>
  <c r="L4339" i="29"/>
  <c r="L3869" i="29"/>
  <c r="L3677" i="29"/>
  <c r="L3064" i="29"/>
  <c r="L2980" i="29"/>
  <c r="L2805" i="29"/>
  <c r="L2786" i="29"/>
  <c r="L2767" i="29"/>
  <c r="L2744" i="29"/>
  <c r="L2710" i="29"/>
  <c r="L2694" i="29"/>
  <c r="L2662" i="29"/>
  <c r="L2646" i="29"/>
  <c r="L2630" i="29"/>
  <c r="L2614" i="29"/>
  <c r="L2598" i="29"/>
  <c r="L2582" i="29"/>
  <c r="L2566" i="29"/>
  <c r="L2550" i="29"/>
  <c r="L2518" i="29"/>
  <c r="L2502" i="29"/>
  <c r="L2486" i="29"/>
  <c r="L2470" i="29"/>
  <c r="L2454" i="29"/>
  <c r="L2422" i="29"/>
  <c r="L2406" i="29"/>
  <c r="L2374" i="29"/>
  <c r="L2358" i="29"/>
  <c r="L2326" i="29"/>
  <c r="L2310" i="29"/>
  <c r="L2294" i="29"/>
  <c r="L2278" i="29"/>
  <c r="L2262" i="29"/>
  <c r="L2230" i="29"/>
  <c r="L2214" i="29"/>
  <c r="L2182" i="29"/>
  <c r="L2166" i="29"/>
  <c r="L2150" i="29"/>
  <c r="L2134" i="29"/>
  <c r="L2118" i="29"/>
  <c r="L2102" i="29"/>
  <c r="L2086" i="29"/>
  <c r="L2070" i="29"/>
  <c r="L2054" i="29"/>
  <c r="L2038" i="29"/>
  <c r="L2022" i="29"/>
  <c r="L2006" i="29"/>
  <c r="L1990" i="29"/>
  <c r="L1974" i="29"/>
  <c r="L1958" i="29"/>
  <c r="L1942" i="29"/>
  <c r="L1926" i="29"/>
  <c r="L1894" i="29"/>
  <c r="L4238" i="29"/>
  <c r="L3933" i="29"/>
  <c r="L3261" i="29"/>
  <c r="L3053" i="29"/>
  <c r="L2973" i="29"/>
  <c r="L2804" i="29"/>
  <c r="L2785" i="29"/>
  <c r="L2765" i="29"/>
  <c r="L2743" i="29"/>
  <c r="L2709" i="29"/>
  <c r="L2693" i="29"/>
  <c r="L2661" i="29"/>
  <c r="L2645" i="29"/>
  <c r="L2629" i="29"/>
  <c r="L2613" i="29"/>
  <c r="L2597" i="29"/>
  <c r="L2581" i="29"/>
  <c r="L2565" i="29"/>
  <c r="L2549" i="29"/>
  <c r="L2517" i="29"/>
  <c r="L2501" i="29"/>
  <c r="L2485" i="29"/>
  <c r="L2469" i="29"/>
  <c r="L2453" i="29"/>
  <c r="L2421" i="29"/>
  <c r="L2405" i="29"/>
  <c r="L2373" i="29"/>
  <c r="L2357" i="29"/>
  <c r="L2325" i="29"/>
  <c r="L2309" i="29"/>
  <c r="L2293" i="29"/>
  <c r="L2277" i="29"/>
  <c r="L2261" i="29"/>
  <c r="L2229" i="29"/>
  <c r="L2213" i="29"/>
  <c r="L2181" i="29"/>
  <c r="L2165" i="29"/>
  <c r="L2149" i="29"/>
  <c r="L2133" i="29"/>
  <c r="L2117" i="29"/>
  <c r="L2101" i="29"/>
  <c r="L2085" i="29"/>
  <c r="L2069" i="29"/>
  <c r="L2053" i="29"/>
  <c r="L2037" i="29"/>
  <c r="L2021" i="29"/>
  <c r="L2005" i="29"/>
  <c r="L1989" i="29"/>
  <c r="L1973" i="29"/>
  <c r="L1957" i="29"/>
  <c r="L1941" i="29"/>
  <c r="L1925" i="29"/>
  <c r="L1893" i="29"/>
  <c r="L1877" i="29"/>
  <c r="L1845" i="29"/>
  <c r="L1829" i="29"/>
  <c r="L1797" i="29"/>
  <c r="L1781" i="29"/>
  <c r="L1749" i="29"/>
  <c r="L1733" i="29"/>
  <c r="L1701" i="29"/>
  <c r="L1685" i="29"/>
  <c r="L1653" i="29"/>
  <c r="L1637" i="29"/>
  <c r="L1605" i="29"/>
  <c r="L1589" i="29"/>
  <c r="L1573" i="29"/>
  <c r="L1557" i="29"/>
  <c r="L1541" i="29"/>
  <c r="L1525" i="29"/>
  <c r="L4187" i="29"/>
  <c r="L3986" i="29"/>
  <c r="L3549" i="29"/>
  <c r="L3501" i="29"/>
  <c r="L3052" i="29"/>
  <c r="L2972" i="29"/>
  <c r="L2916" i="29"/>
  <c r="L2803" i="29"/>
  <c r="L2784" i="29"/>
  <c r="L2764" i="29"/>
  <c r="L2741" i="29"/>
  <c r="L2708" i="29"/>
  <c r="L2692" i="29"/>
  <c r="L2660" i="29"/>
  <c r="L2644" i="29"/>
  <c r="L2628" i="29"/>
  <c r="L2612" i="29"/>
  <c r="L2596" i="29"/>
  <c r="L2580" i="29"/>
  <c r="L2564" i="29"/>
  <c r="L2548" i="29"/>
  <c r="L2516" i="29"/>
  <c r="L2500" i="29"/>
  <c r="L2484" i="29"/>
  <c r="L2468" i="29"/>
  <c r="L2452" i="29"/>
  <c r="L2420" i="29"/>
  <c r="L2404" i="29"/>
  <c r="L2388" i="29"/>
  <c r="L2372" i="29"/>
  <c r="L2356" i="29"/>
  <c r="L2340" i="29"/>
  <c r="L2324" i="29"/>
  <c r="L2308" i="29"/>
  <c r="L2292" i="29"/>
  <c r="L2276" i="29"/>
  <c r="L2260" i="29"/>
  <c r="L2244" i="29"/>
  <c r="L2228" i="29"/>
  <c r="L2212" i="29"/>
  <c r="L2196" i="29"/>
  <c r="L2180" i="29"/>
  <c r="L2164" i="29"/>
  <c r="L2148" i="29"/>
  <c r="L2132" i="29"/>
  <c r="L2116" i="29"/>
  <c r="L2100" i="29"/>
  <c r="L2084" i="29"/>
  <c r="L2068" i="29"/>
  <c r="L2052" i="29"/>
  <c r="L2036" i="29"/>
  <c r="L2020" i="29"/>
  <c r="L2004" i="29"/>
  <c r="L1988" i="29"/>
  <c r="L1972" i="29"/>
  <c r="L1956" i="29"/>
  <c r="L1940" i="29"/>
  <c r="L1924" i="29"/>
  <c r="L1908" i="29"/>
  <c r="L1892" i="29"/>
  <c r="L1876" i="29"/>
  <c r="L1860" i="29"/>
  <c r="L1844" i="29"/>
  <c r="L1828" i="29"/>
  <c r="L1812" i="29"/>
  <c r="L1796" i="29"/>
  <c r="L1780" i="29"/>
  <c r="L1764" i="29"/>
  <c r="L1748" i="29"/>
  <c r="L1732" i="29"/>
  <c r="L1716" i="29"/>
  <c r="L1700" i="29"/>
  <c r="L1684" i="29"/>
  <c r="L1668" i="29"/>
  <c r="L1652" i="29"/>
  <c r="L1636" i="29"/>
  <c r="L1620" i="29"/>
  <c r="L1604" i="29"/>
  <c r="L1588" i="29"/>
  <c r="L1572" i="29"/>
  <c r="L1556" i="29"/>
  <c r="L1540" i="29"/>
  <c r="L1712" i="29"/>
  <c r="L1686" i="29"/>
  <c r="L1659" i="29"/>
  <c r="L1630" i="29"/>
  <c r="L1606" i="29"/>
  <c r="L1577" i="29"/>
  <c r="L1528" i="29"/>
  <c r="L1508" i="29"/>
  <c r="L1492" i="29"/>
  <c r="L1476" i="29"/>
  <c r="L1460" i="29"/>
  <c r="L1444" i="29"/>
  <c r="L1428" i="29"/>
  <c r="L1412" i="29"/>
  <c r="L1396" i="29"/>
  <c r="L1380" i="29"/>
  <c r="L1364" i="29"/>
  <c r="L1348" i="29"/>
  <c r="L1332" i="29"/>
  <c r="L1316" i="29"/>
  <c r="L1300" i="29"/>
  <c r="L1284" i="29"/>
  <c r="L1268" i="29"/>
  <c r="L1252" i="29"/>
  <c r="L1236" i="29"/>
  <c r="L1220" i="29"/>
  <c r="L1204" i="29"/>
  <c r="L1188" i="29"/>
  <c r="L1172" i="29"/>
  <c r="L1156" i="29"/>
  <c r="L1140" i="29"/>
  <c r="L1124" i="29"/>
  <c r="L1108" i="29"/>
  <c r="L1092" i="29"/>
  <c r="L1076" i="29"/>
  <c r="L1060" i="29"/>
  <c r="L1044" i="29"/>
  <c r="L1028" i="29"/>
  <c r="L1012" i="29"/>
  <c r="L996" i="29"/>
  <c r="L980" i="29"/>
  <c r="L964" i="29"/>
  <c r="L948" i="29"/>
  <c r="L932" i="29"/>
  <c r="L916" i="29"/>
  <c r="L900" i="29"/>
  <c r="L884" i="29"/>
  <c r="L868" i="29"/>
  <c r="L852" i="29"/>
  <c r="L836" i="29"/>
  <c r="L820" i="29"/>
  <c r="L804" i="29"/>
  <c r="L788" i="29"/>
  <c r="L772" i="29"/>
  <c r="L756" i="29"/>
  <c r="L740" i="29"/>
  <c r="L724" i="29"/>
  <c r="L708" i="29"/>
  <c r="L692" i="29"/>
  <c r="L676" i="29"/>
  <c r="L660" i="29"/>
  <c r="L644" i="29"/>
  <c r="L628" i="29"/>
  <c r="L612" i="29"/>
  <c r="L596" i="29"/>
  <c r="L580" i="29"/>
  <c r="L564" i="29"/>
  <c r="L548" i="29"/>
  <c r="L532" i="29"/>
  <c r="L516" i="29"/>
  <c r="L500" i="29"/>
  <c r="L484" i="29"/>
  <c r="L468" i="29"/>
  <c r="L452" i="29"/>
  <c r="L436" i="29"/>
  <c r="L420" i="29"/>
  <c r="L404" i="29"/>
  <c r="L388" i="29"/>
  <c r="L372" i="29"/>
  <c r="L356" i="29"/>
  <c r="L340" i="29"/>
  <c r="L324" i="29"/>
  <c r="L308" i="29"/>
  <c r="L292" i="29"/>
  <c r="L276" i="29"/>
  <c r="L260" i="29"/>
  <c r="L244" i="29"/>
  <c r="L228" i="29"/>
  <c r="L212" i="29"/>
  <c r="L196" i="29"/>
  <c r="L1806" i="29"/>
  <c r="L1711" i="29"/>
  <c r="L1680" i="29"/>
  <c r="L1657" i="29"/>
  <c r="L1629" i="29"/>
  <c r="L1600" i="29"/>
  <c r="L1576" i="29"/>
  <c r="L1507" i="29"/>
  <c r="L1491" i="29"/>
  <c r="L1475" i="29"/>
  <c r="L1459" i="29"/>
  <c r="L1443" i="29"/>
  <c r="L1427" i="29"/>
  <c r="L1411" i="29"/>
  <c r="L1395" i="29"/>
  <c r="L1379" i="29"/>
  <c r="L1363" i="29"/>
  <c r="L1347" i="29"/>
  <c r="L1331" i="29"/>
  <c r="L1315" i="29"/>
  <c r="L1299" i="29"/>
  <c r="L1283" i="29"/>
  <c r="L1267" i="29"/>
  <c r="L1251" i="29"/>
  <c r="L1235" i="29"/>
  <c r="L1219" i="29"/>
  <c r="L1203" i="29"/>
  <c r="L1187" i="29"/>
  <c r="L1171" i="29"/>
  <c r="L1155" i="29"/>
  <c r="L1139" i="29"/>
  <c r="L1123" i="29"/>
  <c r="L1107" i="29"/>
  <c r="L1091" i="29"/>
  <c r="L1075" i="29"/>
  <c r="L1059" i="29"/>
  <c r="L1043" i="29"/>
  <c r="L1027" i="29"/>
  <c r="L1011" i="29"/>
  <c r="L995" i="29"/>
  <c r="L979" i="29"/>
  <c r="L963" i="29"/>
  <c r="L947" i="29"/>
  <c r="L931" i="29"/>
  <c r="L915" i="29"/>
  <c r="L899" i="29"/>
  <c r="L883" i="29"/>
  <c r="L867" i="29"/>
  <c r="L851" i="29"/>
  <c r="L835" i="29"/>
  <c r="L819" i="29"/>
  <c r="L803" i="29"/>
  <c r="L787" i="29"/>
  <c r="L771" i="29"/>
  <c r="L755" i="29"/>
  <c r="L739" i="29"/>
  <c r="L723" i="29"/>
  <c r="L707" i="29"/>
  <c r="L691" i="29"/>
  <c r="L675" i="29"/>
  <c r="L659" i="29"/>
  <c r="L643" i="29"/>
  <c r="L627" i="29"/>
  <c r="L611" i="29"/>
  <c r="L595" i="29"/>
  <c r="L579" i="29"/>
  <c r="L563" i="29"/>
  <c r="L547" i="29"/>
  <c r="L531" i="29"/>
  <c r="L515" i="29"/>
  <c r="L499" i="29"/>
  <c r="L483" i="29"/>
  <c r="L467" i="29"/>
  <c r="L451" i="29"/>
  <c r="L435" i="29"/>
  <c r="L419" i="29"/>
  <c r="L403" i="29"/>
  <c r="L387" i="29"/>
  <c r="L371" i="29"/>
  <c r="L355" i="29"/>
  <c r="L339" i="29"/>
  <c r="L323" i="29"/>
  <c r="L307" i="29"/>
  <c r="L291" i="29"/>
  <c r="L275" i="29"/>
  <c r="L259" i="29"/>
  <c r="L243" i="29"/>
  <c r="L227" i="29"/>
  <c r="L211" i="29"/>
  <c r="L195" i="29"/>
  <c r="L1798" i="29"/>
  <c r="L1710" i="29"/>
  <c r="L1679" i="29"/>
  <c r="L1656" i="29"/>
  <c r="L1627" i="29"/>
  <c r="L1599" i="29"/>
  <c r="L1574" i="29"/>
  <c r="L1548" i="29"/>
  <c r="L1526" i="29"/>
  <c r="L1490" i="29"/>
  <c r="L1474" i="29"/>
  <c r="L1458" i="29"/>
  <c r="L1442" i="29"/>
  <c r="L1426" i="29"/>
  <c r="L1410" i="29"/>
  <c r="L1394" i="29"/>
  <c r="L1378" i="29"/>
  <c r="L1362" i="29"/>
  <c r="L1346" i="29"/>
  <c r="L1330" i="29"/>
  <c r="L1298" i="29"/>
  <c r="L1282" i="29"/>
  <c r="L1266" i="29"/>
  <c r="L1250" i="29"/>
  <c r="L1234" i="29"/>
  <c r="L1218" i="29"/>
  <c r="L1202" i="29"/>
  <c r="L1186" i="29"/>
  <c r="L1170" i="29"/>
  <c r="L1154" i="29"/>
  <c r="L1138" i="29"/>
  <c r="L1122" i="29"/>
  <c r="L1106" i="29"/>
  <c r="L1090" i="29"/>
  <c r="L1074" i="29"/>
  <c r="L1058" i="29"/>
  <c r="L1042" i="29"/>
  <c r="L1026" i="29"/>
  <c r="L1010" i="29"/>
  <c r="L994" i="29"/>
  <c r="L978" i="29"/>
  <c r="L962" i="29"/>
  <c r="L946" i="29"/>
  <c r="L930" i="29"/>
  <c r="L914" i="29"/>
  <c r="L898" i="29"/>
  <c r="L882" i="29"/>
  <c r="L866" i="29"/>
  <c r="L850" i="29"/>
  <c r="L834" i="29"/>
  <c r="L818" i="29"/>
  <c r="L802" i="29"/>
  <c r="L786" i="29"/>
  <c r="L770" i="29"/>
  <c r="L754" i="29"/>
  <c r="L738" i="29"/>
  <c r="L722" i="29"/>
  <c r="L706" i="29"/>
  <c r="L690" i="29"/>
  <c r="L674" i="29"/>
  <c r="L658" i="29"/>
  <c r="L626" i="29"/>
  <c r="L610" i="29"/>
  <c r="L594" i="29"/>
  <c r="L578" i="29"/>
  <c r="L562" i="29"/>
  <c r="L546" i="29"/>
  <c r="L530" i="29"/>
  <c r="L514" i="29"/>
  <c r="L498" i="29"/>
  <c r="L482" i="29"/>
  <c r="L466" i="29"/>
  <c r="L450" i="29"/>
  <c r="L434" i="29"/>
  <c r="L418" i="29"/>
  <c r="L402" i="29"/>
  <c r="L386" i="29"/>
  <c r="L370" i="29"/>
  <c r="L354" i="29"/>
  <c r="L338" i="29"/>
  <c r="L322" i="29"/>
  <c r="L306" i="29"/>
  <c r="L290" i="29"/>
  <c r="L274" i="29"/>
  <c r="L258" i="29"/>
  <c r="L242" i="29"/>
  <c r="L226" i="29"/>
  <c r="L210" i="29"/>
  <c r="L194" i="29"/>
  <c r="L1878" i="29"/>
  <c r="L1790" i="29"/>
  <c r="L1739" i="29"/>
  <c r="L1709" i="29"/>
  <c r="L1678" i="29"/>
  <c r="L1654" i="29"/>
  <c r="L1598" i="29"/>
  <c r="L1568" i="29"/>
  <c r="L1547" i="29"/>
  <c r="L1524" i="29"/>
  <c r="L1489" i="29"/>
  <c r="L1473" i="29"/>
  <c r="L1457" i="29"/>
  <c r="L1441" i="29"/>
  <c r="L1425" i="29"/>
  <c r="L1393" i="29"/>
  <c r="L1377" i="29"/>
  <c r="L1345" i="29"/>
  <c r="L1329" i="29"/>
  <c r="L1297" i="29"/>
  <c r="L1281" i="29"/>
  <c r="L1265" i="29"/>
  <c r="L1249" i="29"/>
  <c r="L1233" i="29"/>
  <c r="L1201" i="29"/>
  <c r="L1185" i="29"/>
  <c r="L1153" i="29"/>
  <c r="L1137" i="29"/>
  <c r="L1121" i="29"/>
  <c r="L1105" i="29"/>
  <c r="L1089" i="29"/>
  <c r="L1073" i="29"/>
  <c r="L1057" i="29"/>
  <c r="L1041" i="29"/>
  <c r="L1009" i="29"/>
  <c r="L993" i="29"/>
  <c r="L977" i="29"/>
  <c r="L961" i="29"/>
  <c r="L945" i="29"/>
  <c r="L929" i="29"/>
  <c r="L913" i="29"/>
  <c r="L897" i="29"/>
  <c r="L881" i="29"/>
  <c r="L865" i="29"/>
  <c r="L849" i="29"/>
  <c r="L833" i="29"/>
  <c r="L817" i="29"/>
  <c r="L801" i="29"/>
  <c r="L769" i="29"/>
  <c r="L753" i="29"/>
  <c r="L737" i="29"/>
  <c r="L721" i="29"/>
  <c r="L705" i="29"/>
  <c r="L689" i="29"/>
  <c r="L673" i="29"/>
  <c r="L657" i="29"/>
  <c r="L625" i="29"/>
  <c r="L609" i="29"/>
  <c r="L593" i="29"/>
  <c r="L577" i="29"/>
  <c r="L561" i="29"/>
  <c r="L545" i="29"/>
  <c r="L529" i="29"/>
  <c r="L513" i="29"/>
  <c r="L497" i="29"/>
  <c r="L481" i="29"/>
  <c r="L465" i="29"/>
  <c r="L449" i="29"/>
  <c r="L433" i="29"/>
  <c r="L417" i="29"/>
  <c r="L401" i="29"/>
  <c r="L385" i="29"/>
  <c r="L369" i="29"/>
  <c r="L337" i="29"/>
  <c r="L321" i="29"/>
  <c r="L305" i="29"/>
  <c r="L289" i="29"/>
  <c r="L273" i="29"/>
  <c r="L257" i="29"/>
  <c r="L241" i="29"/>
  <c r="L1782" i="29"/>
  <c r="L1737" i="29"/>
  <c r="L1707" i="29"/>
  <c r="L1677" i="29"/>
  <c r="L1597" i="29"/>
  <c r="L1567" i="29"/>
  <c r="L1546" i="29"/>
  <c r="L1520" i="29"/>
  <c r="L1488" i="29"/>
  <c r="L1472" i="29"/>
  <c r="L1456" i="29"/>
  <c r="L1440" i="29"/>
  <c r="L1424" i="29"/>
  <c r="L1392" i="29"/>
  <c r="L1376" i="29"/>
  <c r="L1360" i="29"/>
  <c r="L1344" i="29"/>
  <c r="L1328" i="29"/>
  <c r="L1296" i="29"/>
  <c r="L1280" i="29"/>
  <c r="L1264" i="29"/>
  <c r="L1248" i="29"/>
  <c r="L1232" i="29"/>
  <c r="L1216" i="29"/>
  <c r="L1200" i="29"/>
  <c r="L1184" i="29"/>
  <c r="L1152" i="29"/>
  <c r="L1136" i="29"/>
  <c r="L1120" i="29"/>
  <c r="L1104" i="29"/>
  <c r="L1088" i="29"/>
  <c r="L1072" i="29"/>
  <c r="L1056" i="29"/>
  <c r="L1040" i="29"/>
  <c r="L1008" i="29"/>
  <c r="L992" i="29"/>
  <c r="L976" i="29"/>
  <c r="L960" i="29"/>
  <c r="L944" i="29"/>
  <c r="L928" i="29"/>
  <c r="L912" i="29"/>
  <c r="L896" i="29"/>
  <c r="L880" i="29"/>
  <c r="L864" i="29"/>
  <c r="L848" i="29"/>
  <c r="L832" i="29"/>
  <c r="L816" i="29"/>
  <c r="L800" i="29"/>
  <c r="L784" i="29"/>
  <c r="L768" i="29"/>
  <c r="L752" i="29"/>
  <c r="L736" i="29"/>
  <c r="L720" i="29"/>
  <c r="L704" i="29"/>
  <c r="L688" i="29"/>
  <c r="L672" i="29"/>
  <c r="L656" i="29"/>
  <c r="L624" i="29"/>
  <c r="L608" i="29"/>
  <c r="L592" i="29"/>
  <c r="L576" i="29"/>
  <c r="L560" i="29"/>
  <c r="L544" i="29"/>
  <c r="L528" i="29"/>
  <c r="L512" i="29"/>
  <c r="L496" i="29"/>
  <c r="L480" i="29"/>
  <c r="L464" i="29"/>
  <c r="L448" i="29"/>
  <c r="L432" i="29"/>
  <c r="L416" i="29"/>
  <c r="L400" i="29"/>
  <c r="L384" i="29"/>
  <c r="L368" i="29"/>
  <c r="L336" i="29"/>
  <c r="L320" i="29"/>
  <c r="L304" i="29"/>
  <c r="L288" i="29"/>
  <c r="L272" i="29"/>
  <c r="L256" i="29"/>
  <c r="L240" i="29"/>
  <c r="L224" i="29"/>
  <c r="L1774" i="29"/>
  <c r="L1736" i="29"/>
  <c r="L1705" i="29"/>
  <c r="L1675" i="29"/>
  <c r="L1596" i="29"/>
  <c r="L1566" i="29"/>
  <c r="L1545" i="29"/>
  <c r="L1519" i="29"/>
  <c r="L1487" i="29"/>
  <c r="L1471" i="29"/>
  <c r="L1455" i="29"/>
  <c r="L1439" i="29"/>
  <c r="L1423" i="29"/>
  <c r="L1407" i="29"/>
  <c r="L1391" i="29"/>
  <c r="L1375" i="29"/>
  <c r="L1343" i="29"/>
  <c r="L1327" i="29"/>
  <c r="L1295" i="29"/>
  <c r="L1279" i="29"/>
  <c r="L1263" i="29"/>
  <c r="L1247" i="29"/>
  <c r="L1231" i="29"/>
  <c r="L1199" i="29"/>
  <c r="L1183" i="29"/>
  <c r="L1151" i="29"/>
  <c r="L1135" i="29"/>
  <c r="L1119" i="29"/>
  <c r="L1103" i="29"/>
  <c r="L1087" i="29"/>
  <c r="L1071" i="29"/>
  <c r="L1055" i="29"/>
  <c r="L1039" i="29"/>
  <c r="L1007" i="29"/>
  <c r="L991" i="29"/>
  <c r="L975" i="29"/>
  <c r="L959" i="29"/>
  <c r="L943" i="29"/>
  <c r="L927" i="29"/>
  <c r="L911" i="29"/>
  <c r="L895" i="29"/>
  <c r="L879" i="29"/>
  <c r="L863" i="29"/>
  <c r="L847" i="29"/>
  <c r="L831" i="29"/>
  <c r="L815" i="29"/>
  <c r="L799" i="29"/>
  <c r="L767" i="29"/>
  <c r="L751" i="29"/>
  <c r="L735" i="29"/>
  <c r="L719" i="29"/>
  <c r="L703" i="29"/>
  <c r="L687" i="29"/>
  <c r="L671" i="29"/>
  <c r="L655" i="29"/>
  <c r="L623" i="29"/>
  <c r="L607" i="29"/>
  <c r="L591" i="29"/>
  <c r="L575" i="29"/>
  <c r="L559" i="29"/>
  <c r="L543" i="29"/>
  <c r="L527" i="29"/>
  <c r="L511" i="29"/>
  <c r="L495" i="29"/>
  <c r="L479" i="29"/>
  <c r="L463" i="29"/>
  <c r="L447" i="29"/>
  <c r="L431" i="29"/>
  <c r="L415" i="29"/>
  <c r="L399" i="29"/>
  <c r="L383" i="29"/>
  <c r="L1734" i="29"/>
  <c r="L1704" i="29"/>
  <c r="L1595" i="29"/>
  <c r="L1565" i="29"/>
  <c r="L1544" i="29"/>
  <c r="L1518" i="29"/>
  <c r="L1486" i="29"/>
  <c r="L1470" i="29"/>
  <c r="L1454" i="29"/>
  <c r="L1438" i="29"/>
  <c r="L1422" i="29"/>
  <c r="L1390" i="29"/>
  <c r="L1374" i="29"/>
  <c r="L1342" i="29"/>
  <c r="L1326" i="29"/>
  <c r="L1294" i="29"/>
  <c r="L1278" i="29"/>
  <c r="L1262" i="29"/>
  <c r="L1246" i="29"/>
  <c r="L1230" i="29"/>
  <c r="L1214" i="29"/>
  <c r="L1198" i="29"/>
  <c r="L1182" i="29"/>
  <c r="L1150" i="29"/>
  <c r="L1134" i="29"/>
  <c r="L1118" i="29"/>
  <c r="L1102" i="29"/>
  <c r="L1086" i="29"/>
  <c r="L1070" i="29"/>
  <c r="L1054" i="29"/>
  <c r="L1038" i="29"/>
  <c r="L1006" i="29"/>
  <c r="L990" i="29"/>
  <c r="L974" i="29"/>
  <c r="L958" i="29"/>
  <c r="L942" i="29"/>
  <c r="L926" i="29"/>
  <c r="L910" i="29"/>
  <c r="L894" i="29"/>
  <c r="L878" i="29"/>
  <c r="L862" i="29"/>
  <c r="L846" i="29"/>
  <c r="L830" i="29"/>
  <c r="L814" i="29"/>
  <c r="L798" i="29"/>
  <c r="L766" i="29"/>
  <c r="L750" i="29"/>
  <c r="L734" i="29"/>
  <c r="L718" i="29"/>
  <c r="L702" i="29"/>
  <c r="L686" i="29"/>
  <c r="L670" i="29"/>
  <c r="L654" i="29"/>
  <c r="L622" i="29"/>
  <c r="L606" i="29"/>
  <c r="L590" i="29"/>
  <c r="L574" i="29"/>
  <c r="L558" i="29"/>
  <c r="L542" i="29"/>
  <c r="L526" i="29"/>
  <c r="L510" i="29"/>
  <c r="L494" i="29"/>
  <c r="L478" i="29"/>
  <c r="L462" i="29"/>
  <c r="L446" i="29"/>
  <c r="L430" i="29"/>
  <c r="L414" i="29"/>
  <c r="L398" i="29"/>
  <c r="L382" i="29"/>
  <c r="L366" i="29"/>
  <c r="L334" i="29"/>
  <c r="L318" i="29"/>
  <c r="L302" i="29"/>
  <c r="L286" i="29"/>
  <c r="L270" i="29"/>
  <c r="L254" i="29"/>
  <c r="L1728" i="29"/>
  <c r="L1702" i="29"/>
  <c r="L1593" i="29"/>
  <c r="L1564" i="29"/>
  <c r="L1542" i="29"/>
  <c r="L1517" i="29"/>
  <c r="L1485" i="29"/>
  <c r="L1469" i="29"/>
  <c r="L1453" i="29"/>
  <c r="L1437" i="29"/>
  <c r="L1421" i="29"/>
  <c r="L1405" i="29"/>
  <c r="L1389" i="29"/>
  <c r="L1373" i="29"/>
  <c r="L1357" i="29"/>
  <c r="L1341" i="29"/>
  <c r="L1325" i="29"/>
  <c r="L1293" i="29"/>
  <c r="L1277" i="29"/>
  <c r="L1261" i="29"/>
  <c r="L1245" i="29"/>
  <c r="L1229" i="29"/>
  <c r="L1213" i="29"/>
  <c r="L1197" i="29"/>
  <c r="L1181" i="29"/>
  <c r="L1149" i="29"/>
  <c r="L1133" i="29"/>
  <c r="L1117" i="29"/>
  <c r="L1101" i="29"/>
  <c r="L1085" i="29"/>
  <c r="L1069" i="29"/>
  <c r="L1053" i="29"/>
  <c r="L1037" i="29"/>
  <c r="L1005" i="29"/>
  <c r="L989" i="29"/>
  <c r="L973" i="29"/>
  <c r="L957" i="29"/>
  <c r="L941" i="29"/>
  <c r="L925" i="29"/>
  <c r="L909" i="29"/>
  <c r="L893" i="29"/>
  <c r="L877" i="29"/>
  <c r="L861" i="29"/>
  <c r="L845" i="29"/>
  <c r="L829" i="29"/>
  <c r="L813" i="29"/>
  <c r="L797" i="29"/>
  <c r="L781" i="29"/>
  <c r="L765" i="29"/>
  <c r="L749" i="29"/>
  <c r="L733" i="29"/>
  <c r="L717" i="29"/>
  <c r="L701" i="29"/>
  <c r="L685" i="29"/>
  <c r="L669" i="29"/>
  <c r="L653" i="29"/>
  <c r="L637" i="29"/>
  <c r="L621" i="29"/>
  <c r="L605" i="29"/>
  <c r="L589" i="29"/>
  <c r="L573" i="29"/>
  <c r="L557" i="29"/>
  <c r="L541" i="29"/>
  <c r="L525" i="29"/>
  <c r="L509" i="29"/>
  <c r="L493" i="29"/>
  <c r="L477" i="29"/>
  <c r="L461" i="29"/>
  <c r="L445" i="29"/>
  <c r="L429" i="29"/>
  <c r="L413" i="29"/>
  <c r="L397" i="29"/>
  <c r="L381" i="29"/>
  <c r="L365" i="29"/>
  <c r="L349" i="29"/>
  <c r="L333" i="29"/>
  <c r="L317" i="29"/>
  <c r="L301" i="29"/>
  <c r="L285" i="29"/>
  <c r="L269" i="29"/>
  <c r="L253" i="29"/>
  <c r="L237" i="29"/>
  <c r="L1727" i="29"/>
  <c r="L1616" i="29"/>
  <c r="L1592" i="29"/>
  <c r="L1563" i="29"/>
  <c r="L1536" i="29"/>
  <c r="L1516" i="29"/>
  <c r="L1500" i="29"/>
  <c r="L1484" i="29"/>
  <c r="L1468" i="29"/>
  <c r="L1452" i="29"/>
  <c r="L1436" i="29"/>
  <c r="L1420" i="29"/>
  <c r="L1404" i="29"/>
  <c r="L1388" i="29"/>
  <c r="L1372" i="29"/>
  <c r="L1356" i="29"/>
  <c r="L1340" i="29"/>
  <c r="L1324" i="29"/>
  <c r="L1308" i="29"/>
  <c r="L1292" i="29"/>
  <c r="L1276" i="29"/>
  <c r="L1260" i="29"/>
  <c r="L1244" i="29"/>
  <c r="L1228" i="29"/>
  <c r="L1212" i="29"/>
  <c r="L1196" i="29"/>
  <c r="L1180" i="29"/>
  <c r="L1164" i="29"/>
  <c r="L1148" i="29"/>
  <c r="L1132" i="29"/>
  <c r="L1116" i="29"/>
  <c r="L1100" i="29"/>
  <c r="L1084" i="29"/>
  <c r="L1068" i="29"/>
  <c r="L1052" i="29"/>
  <c r="L1036" i="29"/>
  <c r="L1020" i="29"/>
  <c r="L1004" i="29"/>
  <c r="L988" i="29"/>
  <c r="L972" i="29"/>
  <c r="L956" i="29"/>
  <c r="L940" i="29"/>
  <c r="L924" i="29"/>
  <c r="L908" i="29"/>
  <c r="L892" i="29"/>
  <c r="L876" i="29"/>
  <c r="L860" i="29"/>
  <c r="L844" i="29"/>
  <c r="L828" i="29"/>
  <c r="L812" i="29"/>
  <c r="L796" i="29"/>
  <c r="L780" i="29"/>
  <c r="L764" i="29"/>
  <c r="L748" i="29"/>
  <c r="L732" i="29"/>
  <c r="L716" i="29"/>
  <c r="L700" i="29"/>
  <c r="L684" i="29"/>
  <c r="L668" i="29"/>
  <c r="L652" i="29"/>
  <c r="L636" i="29"/>
  <c r="L620" i="29"/>
  <c r="L604" i="29"/>
  <c r="L588" i="29"/>
  <c r="L572" i="29"/>
  <c r="L556" i="29"/>
  <c r="L540" i="29"/>
  <c r="L524" i="29"/>
  <c r="L508" i="29"/>
  <c r="L492" i="29"/>
  <c r="L476" i="29"/>
  <c r="L460" i="29"/>
  <c r="L444" i="29"/>
  <c r="L428" i="29"/>
  <c r="L412" i="29"/>
  <c r="L396" i="29"/>
  <c r="L380" i="29"/>
  <c r="L364" i="29"/>
  <c r="L348" i="29"/>
  <c r="L332" i="29"/>
  <c r="L316" i="29"/>
  <c r="L300" i="29"/>
  <c r="L284" i="29"/>
  <c r="L268" i="29"/>
  <c r="L1846" i="29"/>
  <c r="L1726" i="29"/>
  <c r="L1615" i="29"/>
  <c r="L1590" i="29"/>
  <c r="L1561" i="29"/>
  <c r="L1535" i="29"/>
  <c r="L1515" i="29"/>
  <c r="L1499" i="29"/>
  <c r="L1483" i="29"/>
  <c r="L1467" i="29"/>
  <c r="L1451" i="29"/>
  <c r="L1435" i="29"/>
  <c r="L1419" i="29"/>
  <c r="L1403" i="29"/>
  <c r="L1387" i="29"/>
  <c r="L1371" i="29"/>
  <c r="L1355" i="29"/>
  <c r="L1339" i="29"/>
  <c r="L1323" i="29"/>
  <c r="L1307" i="29"/>
  <c r="L1291" i="29"/>
  <c r="L1275" i="29"/>
  <c r="L1259" i="29"/>
  <c r="L1243" i="29"/>
  <c r="L1227" i="29"/>
  <c r="L1211" i="29"/>
  <c r="L1195" i="29"/>
  <c r="L1179" i="29"/>
  <c r="L1163" i="29"/>
  <c r="L1147" i="29"/>
  <c r="L1131" i="29"/>
  <c r="L1115" i="29"/>
  <c r="L1099" i="29"/>
  <c r="L1083" i="29"/>
  <c r="L1067" i="29"/>
  <c r="L1051" i="29"/>
  <c r="L1035" i="29"/>
  <c r="L1019" i="29"/>
  <c r="L1003" i="29"/>
  <c r="L987" i="29"/>
  <c r="L971" i="29"/>
  <c r="L955" i="29"/>
  <c r="L939" i="29"/>
  <c r="L923" i="29"/>
  <c r="L907" i="29"/>
  <c r="L891" i="29"/>
  <c r="L875" i="29"/>
  <c r="L859" i="29"/>
  <c r="L843" i="29"/>
  <c r="L827" i="29"/>
  <c r="L811" i="29"/>
  <c r="L795" i="29"/>
  <c r="L779" i="29"/>
  <c r="L763" i="29"/>
  <c r="L747" i="29"/>
  <c r="L731" i="29"/>
  <c r="L715" i="29"/>
  <c r="L699" i="29"/>
  <c r="L683" i="29"/>
  <c r="L667" i="29"/>
  <c r="L651" i="29"/>
  <c r="L635" i="29"/>
  <c r="L619" i="29"/>
  <c r="L603" i="29"/>
  <c r="L587" i="29"/>
  <c r="L571" i="29"/>
  <c r="L555" i="29"/>
  <c r="L539" i="29"/>
  <c r="L523" i="29"/>
  <c r="L507" i="29"/>
  <c r="L491" i="29"/>
  <c r="L475" i="29"/>
  <c r="L459" i="29"/>
  <c r="L443" i="29"/>
  <c r="L427" i="29"/>
  <c r="L411" i="29"/>
  <c r="L395" i="29"/>
  <c r="L379" i="29"/>
  <c r="L363" i="29"/>
  <c r="L347" i="29"/>
  <c r="L331" i="29"/>
  <c r="L315" i="29"/>
  <c r="L299" i="29"/>
  <c r="L283" i="29"/>
  <c r="L267" i="29"/>
  <c r="L251" i="29"/>
  <c r="L1725" i="29"/>
  <c r="L1643" i="29"/>
  <c r="L1614" i="29"/>
  <c r="L1584" i="29"/>
  <c r="L1560" i="29"/>
  <c r="L1534" i="29"/>
  <c r="L1514" i="29"/>
  <c r="L1498" i="29"/>
  <c r="L1482" i="29"/>
  <c r="L1466" i="29"/>
  <c r="L1450" i="29"/>
  <c r="L1434" i="29"/>
  <c r="L1418" i="29"/>
  <c r="L1402" i="29"/>
  <c r="L1386" i="29"/>
  <c r="L1370" i="29"/>
  <c r="L1354" i="29"/>
  <c r="L1338" i="29"/>
  <c r="L1322" i="29"/>
  <c r="L1306" i="29"/>
  <c r="L1290" i="29"/>
  <c r="L1274" i="29"/>
  <c r="L1258" i="29"/>
  <c r="L1242" i="29"/>
  <c r="L1226" i="29"/>
  <c r="L1210" i="29"/>
  <c r="L1194" i="29"/>
  <c r="L1178" i="29"/>
  <c r="L1162" i="29"/>
  <c r="L1146" i="29"/>
  <c r="L1130" i="29"/>
  <c r="L1114" i="29"/>
  <c r="L1098" i="29"/>
  <c r="L1082" i="29"/>
  <c r="L1066" i="29"/>
  <c r="L1050" i="29"/>
  <c r="L1034" i="29"/>
  <c r="L1018" i="29"/>
  <c r="L1002" i="29"/>
  <c r="L986" i="29"/>
  <c r="L970" i="29"/>
  <c r="L954" i="29"/>
  <c r="L938" i="29"/>
  <c r="L922" i="29"/>
  <c r="L906" i="29"/>
  <c r="L890" i="29"/>
  <c r="L874" i="29"/>
  <c r="L858" i="29"/>
  <c r="L842" i="29"/>
  <c r="L826" i="29"/>
  <c r="L810" i="29"/>
  <c r="L794" i="29"/>
  <c r="L778" i="29"/>
  <c r="L762" i="29"/>
  <c r="L746" i="29"/>
  <c r="L730" i="29"/>
  <c r="L714" i="29"/>
  <c r="L698" i="29"/>
  <c r="L682" i="29"/>
  <c r="L666" i="29"/>
  <c r="L650" i="29"/>
  <c r="L634" i="29"/>
  <c r="L618" i="29"/>
  <c r="L602" i="29"/>
  <c r="L586" i="29"/>
  <c r="L570" i="29"/>
  <c r="L554" i="29"/>
  <c r="L538" i="29"/>
  <c r="L522" i="29"/>
  <c r="L506" i="29"/>
  <c r="L490" i="29"/>
  <c r="L474" i="29"/>
  <c r="L458" i="29"/>
  <c r="L442" i="29"/>
  <c r="L426" i="29"/>
  <c r="L410" i="29"/>
  <c r="L394" i="29"/>
  <c r="L378" i="29"/>
  <c r="L362" i="29"/>
  <c r="L1830" i="29"/>
  <c r="L1758" i="29"/>
  <c r="L1723" i="29"/>
  <c r="L1641" i="29"/>
  <c r="L1613" i="29"/>
  <c r="L1583" i="29"/>
  <c r="L1558" i="29"/>
  <c r="L1533" i="29"/>
  <c r="L1513" i="29"/>
  <c r="L1497" i="29"/>
  <c r="L1465" i="29"/>
  <c r="L1449" i="29"/>
  <c r="L1433" i="29"/>
  <c r="L1417" i="29"/>
  <c r="L1401" i="29"/>
  <c r="L1369" i="29"/>
  <c r="L1353" i="29"/>
  <c r="L1321" i="29"/>
  <c r="L1305" i="29"/>
  <c r="L1273" i="29"/>
  <c r="L1257" i="29"/>
  <c r="L1241" i="29"/>
  <c r="L1225" i="29"/>
  <c r="L1209" i="29"/>
  <c r="L1193" i="29"/>
  <c r="L1177" i="29"/>
  <c r="L1161" i="29"/>
  <c r="L1129" i="29"/>
  <c r="L1113" i="29"/>
  <c r="L1097" i="29"/>
  <c r="L1081" i="29"/>
  <c r="L1065" i="29"/>
  <c r="L1049" i="29"/>
  <c r="L1033" i="29"/>
  <c r="L1017" i="29"/>
  <c r="L1001" i="29"/>
  <c r="L985" i="29"/>
  <c r="L969" i="29"/>
  <c r="L953" i="29"/>
  <c r="L937" i="29"/>
  <c r="L921" i="29"/>
  <c r="L905" i="29"/>
  <c r="L889" i="29"/>
  <c r="L873" i="29"/>
  <c r="L857" i="29"/>
  <c r="L841" i="29"/>
  <c r="L825" i="29"/>
  <c r="L809" i="29"/>
  <c r="L793" i="29"/>
  <c r="L777" i="29"/>
  <c r="L761" i="29"/>
  <c r="L745" i="29"/>
  <c r="L729" i="29"/>
  <c r="L713" i="29"/>
  <c r="L697" i="29"/>
  <c r="L681" i="29"/>
  <c r="L649" i="29"/>
  <c r="L633" i="29"/>
  <c r="L617" i="29"/>
  <c r="L601" i="29"/>
  <c r="L585" i="29"/>
  <c r="L569" i="29"/>
  <c r="L553" i="29"/>
  <c r="L537" i="29"/>
  <c r="L521" i="29"/>
  <c r="L505" i="29"/>
  <c r="L489" i="29"/>
  <c r="L473" i="29"/>
  <c r="L457" i="29"/>
  <c r="L441" i="29"/>
  <c r="L425" i="29"/>
  <c r="L409" i="29"/>
  <c r="L393" i="29"/>
  <c r="L377" i="29"/>
  <c r="L361" i="29"/>
  <c r="L345" i="29"/>
  <c r="L1753" i="29"/>
  <c r="L1721" i="29"/>
  <c r="L1664" i="29"/>
  <c r="L1640" i="29"/>
  <c r="L1612" i="29"/>
  <c r="L1582" i="29"/>
  <c r="L1532" i="29"/>
  <c r="L1512" i="29"/>
  <c r="L1496" i="29"/>
  <c r="L1464" i="29"/>
  <c r="L1448" i="29"/>
  <c r="L1432" i="29"/>
  <c r="L1416" i="29"/>
  <c r="L1400" i="29"/>
  <c r="L1384" i="29"/>
  <c r="L1368" i="29"/>
  <c r="L1352" i="29"/>
  <c r="L1320" i="29"/>
  <c r="L1304" i="29"/>
  <c r="L1288" i="29"/>
  <c r="L1272" i="29"/>
  <c r="L1256" i="29"/>
  <c r="L1224" i="29"/>
  <c r="L1208" i="29"/>
  <c r="L1176" i="29"/>
  <c r="L1160" i="29"/>
  <c r="L1144" i="29"/>
  <c r="L1128" i="29"/>
  <c r="L1112" i="29"/>
  <c r="L1096" i="29"/>
  <c r="L1080" i="29"/>
  <c r="L1064" i="29"/>
  <c r="L1048" i="29"/>
  <c r="L1032" i="29"/>
  <c r="L1016" i="29"/>
  <c r="L1000" i="29"/>
  <c r="L984" i="29"/>
  <c r="L968" i="29"/>
  <c r="L952" i="29"/>
  <c r="L936" i="29"/>
  <c r="L920" i="29"/>
  <c r="L904" i="29"/>
  <c r="L888" i="29"/>
  <c r="L872" i="29"/>
  <c r="L856" i="29"/>
  <c r="L840" i="29"/>
  <c r="L824" i="29"/>
  <c r="L808" i="29"/>
  <c r="L792" i="29"/>
  <c r="L776" i="29"/>
  <c r="L760" i="29"/>
  <c r="L744" i="29"/>
  <c r="L728" i="29"/>
  <c r="L712" i="29"/>
  <c r="L696" i="29"/>
  <c r="L680" i="29"/>
  <c r="L648" i="29"/>
  <c r="L632" i="29"/>
  <c r="L616" i="29"/>
  <c r="L600" i="29"/>
  <c r="L584" i="29"/>
  <c r="L568" i="29"/>
  <c r="L552" i="29"/>
  <c r="L536" i="29"/>
  <c r="L520" i="29"/>
  <c r="L504" i="29"/>
  <c r="L488" i="29"/>
  <c r="L472" i="29"/>
  <c r="L456" i="29"/>
  <c r="L440" i="29"/>
  <c r="L424" i="29"/>
  <c r="L408" i="29"/>
  <c r="L392" i="29"/>
  <c r="L376" i="29"/>
  <c r="L360" i="29"/>
  <c r="L344" i="29"/>
  <c r="L328" i="29"/>
  <c r="L312" i="29"/>
  <c r="L296" i="29"/>
  <c r="L280" i="29"/>
  <c r="L264" i="29"/>
  <c r="L248" i="29"/>
  <c r="L232" i="29"/>
  <c r="L216" i="29"/>
  <c r="L1750" i="29"/>
  <c r="L1720" i="29"/>
  <c r="L1691" i="29"/>
  <c r="L1663" i="29"/>
  <c r="L1638" i="29"/>
  <c r="L1611" i="29"/>
  <c r="L1581" i="29"/>
  <c r="L1531" i="29"/>
  <c r="L1511" i="29"/>
  <c r="L1495" i="29"/>
  <c r="L1479" i="29"/>
  <c r="L1463" i="29"/>
  <c r="L1447" i="29"/>
  <c r="L1431" i="29"/>
  <c r="L1415" i="29"/>
  <c r="L1399" i="29"/>
  <c r="L1383" i="29"/>
  <c r="L1367" i="29"/>
  <c r="L1351" i="29"/>
  <c r="L1335" i="29"/>
  <c r="L1319" i="29"/>
  <c r="L1303" i="29"/>
  <c r="L1287" i="29"/>
  <c r="L1271" i="29"/>
  <c r="L1255" i="29"/>
  <c r="L1239" i="29"/>
  <c r="L1223" i="29"/>
  <c r="L1207" i="29"/>
  <c r="L1191" i="29"/>
  <c r="L1175" i="29"/>
  <c r="L1159" i="29"/>
  <c r="L1127" i="29"/>
  <c r="L1111" i="29"/>
  <c r="L1095" i="29"/>
  <c r="L1079" i="29"/>
  <c r="L1063" i="29"/>
  <c r="L1047" i="29"/>
  <c r="L1031" i="29"/>
  <c r="L1015" i="29"/>
  <c r="L999" i="29"/>
  <c r="L983" i="29"/>
  <c r="L967" i="29"/>
  <c r="L951" i="29"/>
  <c r="L935" i="29"/>
  <c r="L919" i="29"/>
  <c r="L903" i="29"/>
  <c r="L887" i="29"/>
  <c r="L871" i="29"/>
  <c r="L855" i="29"/>
  <c r="L839" i="29"/>
  <c r="L823" i="29"/>
  <c r="L807" i="29"/>
  <c r="L791" i="29"/>
  <c r="L775" i="29"/>
  <c r="L759" i="29"/>
  <c r="L743" i="29"/>
  <c r="L727" i="29"/>
  <c r="L711" i="29"/>
  <c r="L695" i="29"/>
  <c r="L679" i="29"/>
  <c r="L647" i="29"/>
  <c r="L631" i="29"/>
  <c r="L615" i="29"/>
  <c r="L599" i="29"/>
  <c r="L583" i="29"/>
  <c r="L1689" i="29"/>
  <c r="L1662" i="29"/>
  <c r="L1632" i="29"/>
  <c r="L1609" i="29"/>
  <c r="L1580" i="29"/>
  <c r="L1530" i="29"/>
  <c r="L1510" i="29"/>
  <c r="L1494" i="29"/>
  <c r="L1462" i="29"/>
  <c r="L1446" i="29"/>
  <c r="L1430" i="29"/>
  <c r="L1414" i="29"/>
  <c r="L1398" i="29"/>
  <c r="L1382" i="29"/>
  <c r="L1366" i="29"/>
  <c r="L1350" i="29"/>
  <c r="L1318" i="29"/>
  <c r="L1302" i="29"/>
  <c r="L1270" i="29"/>
  <c r="L1254" i="29"/>
  <c r="L1238" i="29"/>
  <c r="L1222" i="29"/>
  <c r="L1206" i="29"/>
  <c r="L1190" i="29"/>
  <c r="L1174" i="29"/>
  <c r="L1158" i="29"/>
  <c r="L1142" i="29"/>
  <c r="L1126" i="29"/>
  <c r="L1110" i="29"/>
  <c r="L1094" i="29"/>
  <c r="L1078" i="29"/>
  <c r="L1062" i="29"/>
  <c r="L1046" i="29"/>
  <c r="L1030" i="29"/>
  <c r="L1014" i="29"/>
  <c r="L998" i="29"/>
  <c r="L982" i="29"/>
  <c r="L966" i="29"/>
  <c r="L950" i="29"/>
  <c r="L934" i="29"/>
  <c r="L918" i="29"/>
  <c r="L902" i="29"/>
  <c r="L886" i="29"/>
  <c r="L870" i="29"/>
  <c r="L854" i="29"/>
  <c r="L838" i="29"/>
  <c r="L822" i="29"/>
  <c r="L806" i="29"/>
  <c r="L790" i="29"/>
  <c r="L774" i="29"/>
  <c r="L758" i="29"/>
  <c r="L742" i="29"/>
  <c r="L726" i="29"/>
  <c r="L710" i="29"/>
  <c r="L694" i="29"/>
  <c r="L678" i="29"/>
  <c r="L646" i="29"/>
  <c r="L630" i="29"/>
  <c r="L614" i="29"/>
  <c r="L598" i="29"/>
  <c r="L582" i="29"/>
  <c r="L566" i="29"/>
  <c r="L550" i="29"/>
  <c r="L534" i="29"/>
  <c r="L518" i="29"/>
  <c r="L502" i="29"/>
  <c r="L486" i="29"/>
  <c r="L470" i="29"/>
  <c r="L454" i="29"/>
  <c r="L438" i="29"/>
  <c r="L422" i="29"/>
  <c r="L406" i="29"/>
  <c r="L390" i="29"/>
  <c r="L374" i="29"/>
  <c r="L358" i="29"/>
  <c r="L342" i="29"/>
  <c r="L326" i="29"/>
  <c r="L310" i="29"/>
  <c r="L294" i="29"/>
  <c r="L278" i="29"/>
  <c r="L262" i="29"/>
  <c r="L246" i="29"/>
  <c r="L230" i="29"/>
  <c r="L214" i="29"/>
  <c r="L198" i="29"/>
  <c r="L1688" i="29"/>
  <c r="L1661" i="29"/>
  <c r="L1631" i="29"/>
  <c r="L1608" i="29"/>
  <c r="L1579" i="29"/>
  <c r="L1529" i="29"/>
  <c r="L1509" i="29"/>
  <c r="L1493" i="29"/>
  <c r="L1461" i="29"/>
  <c r="L1445" i="29"/>
  <c r="L1429" i="29"/>
  <c r="L1413" i="29"/>
  <c r="L1397" i="29"/>
  <c r="L1381" i="29"/>
  <c r="L1365" i="29"/>
  <c r="L1349" i="29"/>
  <c r="L1317" i="29"/>
  <c r="L1301" i="29"/>
  <c r="L1285" i="29"/>
  <c r="L1269" i="29"/>
  <c r="L1253" i="29"/>
  <c r="L1237" i="29"/>
  <c r="L1221" i="29"/>
  <c r="L1205" i="29"/>
  <c r="L1189" i="29"/>
  <c r="L1173" i="29"/>
  <c r="L1157" i="29"/>
  <c r="L1141" i="29"/>
  <c r="L1125" i="29"/>
  <c r="L1109" i="29"/>
  <c r="L1093" i="29"/>
  <c r="L1077" i="29"/>
  <c r="L1061" i="29"/>
  <c r="L1045" i="29"/>
  <c r="L1029" i="29"/>
  <c r="L1013" i="29"/>
  <c r="L997" i="29"/>
  <c r="L981" i="29"/>
  <c r="L965" i="29"/>
  <c r="L949" i="29"/>
  <c r="L933" i="29"/>
  <c r="L917" i="29"/>
  <c r="L901" i="29"/>
  <c r="L885" i="29"/>
  <c r="L869" i="29"/>
  <c r="L853" i="29"/>
  <c r="L837" i="29"/>
  <c r="L821" i="29"/>
  <c r="L805" i="29"/>
  <c r="L789" i="29"/>
  <c r="L773" i="29"/>
  <c r="L757" i="29"/>
  <c r="L741" i="29"/>
  <c r="L725" i="29"/>
  <c r="L709" i="29"/>
  <c r="L693" i="29"/>
  <c r="L677" i="29"/>
  <c r="L645" i="29"/>
  <c r="L629" i="29"/>
  <c r="L613" i="29"/>
  <c r="L597" i="29"/>
  <c r="L581" i="29"/>
  <c r="L565" i="29"/>
  <c r="L549" i="29"/>
  <c r="L533" i="29"/>
  <c r="L517" i="29"/>
  <c r="L501" i="29"/>
  <c r="L485" i="29"/>
  <c r="L469" i="29"/>
  <c r="L453" i="29"/>
  <c r="L437" i="29"/>
  <c r="L421" i="29"/>
  <c r="L405" i="29"/>
  <c r="L389" i="29"/>
  <c r="L373" i="29"/>
  <c r="L357" i="29"/>
  <c r="L341" i="29"/>
  <c r="L325" i="29"/>
  <c r="L309" i="29"/>
  <c r="L293" i="29"/>
  <c r="L277" i="29"/>
  <c r="L261" i="29"/>
  <c r="L245" i="29"/>
  <c r="L229" i="29"/>
  <c r="L213" i="29"/>
  <c r="L297" i="29"/>
  <c r="L238" i="29"/>
  <c r="L208" i="29"/>
  <c r="L188" i="29"/>
  <c r="L172" i="29"/>
  <c r="L156" i="29"/>
  <c r="L140" i="29"/>
  <c r="L124" i="29"/>
  <c r="L108" i="29"/>
  <c r="L92" i="29"/>
  <c r="L76" i="29"/>
  <c r="L60" i="29"/>
  <c r="L44" i="29"/>
  <c r="L28" i="29"/>
  <c r="L11" i="29"/>
  <c r="L26" i="29"/>
  <c r="L153" i="29"/>
  <c r="L57" i="29"/>
  <c r="L40" i="29"/>
  <c r="L55" i="29"/>
  <c r="L22" i="29"/>
  <c r="L567" i="29"/>
  <c r="L295" i="29"/>
  <c r="L236" i="29"/>
  <c r="L207" i="29"/>
  <c r="L187" i="29"/>
  <c r="L171" i="29"/>
  <c r="L155" i="29"/>
  <c r="L139" i="29"/>
  <c r="L123" i="29"/>
  <c r="L107" i="29"/>
  <c r="L91" i="29"/>
  <c r="L75" i="29"/>
  <c r="L59" i="29"/>
  <c r="L43" i="29"/>
  <c r="L27" i="29"/>
  <c r="L42" i="29"/>
  <c r="L137" i="29"/>
  <c r="L73" i="29"/>
  <c r="L72" i="29"/>
  <c r="L8" i="29"/>
  <c r="L7" i="29"/>
  <c r="L551" i="29"/>
  <c r="L351" i="29"/>
  <c r="L287" i="29"/>
  <c r="L235" i="29"/>
  <c r="L206" i="29"/>
  <c r="L186" i="29"/>
  <c r="L170" i="29"/>
  <c r="L154" i="29"/>
  <c r="L138" i="29"/>
  <c r="L122" i="29"/>
  <c r="L106" i="29"/>
  <c r="L90" i="29"/>
  <c r="L74" i="29"/>
  <c r="L10" i="29"/>
  <c r="L89" i="29"/>
  <c r="L104" i="29"/>
  <c r="L23" i="29"/>
  <c r="L535" i="29"/>
  <c r="L282" i="29"/>
  <c r="L234" i="29"/>
  <c r="L205" i="29"/>
  <c r="L185" i="29"/>
  <c r="L169" i="29"/>
  <c r="L121" i="29"/>
  <c r="L9" i="29"/>
  <c r="L87" i="29"/>
  <c r="L519" i="29"/>
  <c r="L346" i="29"/>
  <c r="L281" i="29"/>
  <c r="L233" i="29"/>
  <c r="L204" i="29"/>
  <c r="L184" i="29"/>
  <c r="L168" i="29"/>
  <c r="L152" i="29"/>
  <c r="L136" i="29"/>
  <c r="L120" i="29"/>
  <c r="L24" i="29"/>
  <c r="L54" i="29"/>
  <c r="L503" i="29"/>
  <c r="L343" i="29"/>
  <c r="L279" i="29"/>
  <c r="L231" i="29"/>
  <c r="L203" i="29"/>
  <c r="L183" i="29"/>
  <c r="L167" i="29"/>
  <c r="L151" i="29"/>
  <c r="L135" i="29"/>
  <c r="L119" i="29"/>
  <c r="L71" i="29"/>
  <c r="L487" i="29"/>
  <c r="L335" i="29"/>
  <c r="L271" i="29"/>
  <c r="L225" i="29"/>
  <c r="L202" i="29"/>
  <c r="L182" i="29"/>
  <c r="L166" i="29"/>
  <c r="L150" i="29"/>
  <c r="L134" i="29"/>
  <c r="L118" i="29"/>
  <c r="L102" i="29"/>
  <c r="L86" i="29"/>
  <c r="L70" i="29"/>
  <c r="L471" i="29"/>
  <c r="L330" i="29"/>
  <c r="L266" i="29"/>
  <c r="L223" i="29"/>
  <c r="L201" i="29"/>
  <c r="L181" i="29"/>
  <c r="L165" i="29"/>
  <c r="L149" i="29"/>
  <c r="L133" i="29"/>
  <c r="L117" i="29"/>
  <c r="L101" i="29"/>
  <c r="L85" i="29"/>
  <c r="L69" i="29"/>
  <c r="L53" i="29"/>
  <c r="L37" i="29"/>
  <c r="L21" i="29"/>
  <c r="L5" i="29"/>
  <c r="L180" i="29"/>
  <c r="L132" i="29"/>
  <c r="L84" i="29"/>
  <c r="L52" i="29"/>
  <c r="L20" i="29"/>
  <c r="L17" i="29"/>
  <c r="L455" i="29"/>
  <c r="L329" i="29"/>
  <c r="L265" i="29"/>
  <c r="L222" i="29"/>
  <c r="L200" i="29"/>
  <c r="L164" i="29"/>
  <c r="L148" i="29"/>
  <c r="L116" i="29"/>
  <c r="L100" i="29"/>
  <c r="L68" i="29"/>
  <c r="L36" i="29"/>
  <c r="L4" i="29"/>
  <c r="L439" i="29"/>
  <c r="L327" i="29"/>
  <c r="L263" i="29"/>
  <c r="L221" i="29"/>
  <c r="L199" i="29"/>
  <c r="L179" i="29"/>
  <c r="L163" i="29"/>
  <c r="L147" i="29"/>
  <c r="L131" i="29"/>
  <c r="L115" i="29"/>
  <c r="L99" i="29"/>
  <c r="L83" i="29"/>
  <c r="L67" i="29"/>
  <c r="L51" i="29"/>
  <c r="L35" i="29"/>
  <c r="L19" i="29"/>
  <c r="L3" i="29"/>
  <c r="M3" i="29" s="1"/>
  <c r="L98" i="29"/>
  <c r="L66" i="29"/>
  <c r="L34" i="29"/>
  <c r="L423" i="29"/>
  <c r="L319" i="29"/>
  <c r="L255" i="29"/>
  <c r="L220" i="29"/>
  <c r="L197" i="29"/>
  <c r="L178" i="29"/>
  <c r="L162" i="29"/>
  <c r="L146" i="29"/>
  <c r="L130" i="29"/>
  <c r="L114" i="29"/>
  <c r="L82" i="29"/>
  <c r="L50" i="29"/>
  <c r="L18" i="29"/>
  <c r="L407" i="29"/>
  <c r="L314" i="29"/>
  <c r="L252" i="29"/>
  <c r="L219" i="29"/>
  <c r="L193" i="29"/>
  <c r="L177" i="29"/>
  <c r="L161" i="29"/>
  <c r="L145" i="29"/>
  <c r="L129" i="29"/>
  <c r="L113" i="29"/>
  <c r="L97" i="29"/>
  <c r="L81" i="29"/>
  <c r="L65" i="29"/>
  <c r="L49" i="29"/>
  <c r="L33" i="29"/>
  <c r="L391" i="29"/>
  <c r="L313" i="29"/>
  <c r="L250" i="29"/>
  <c r="L218" i="29"/>
  <c r="L192" i="29"/>
  <c r="L176" i="29"/>
  <c r="L160" i="29"/>
  <c r="L144" i="29"/>
  <c r="L128" i="29"/>
  <c r="L112" i="29"/>
  <c r="L96" i="29"/>
  <c r="L80" i="29"/>
  <c r="L64" i="29"/>
  <c r="L48" i="29"/>
  <c r="L32" i="29"/>
  <c r="L16" i="29"/>
  <c r="L159" i="29"/>
  <c r="L127" i="29"/>
  <c r="L111" i="29"/>
  <c r="L79" i="29"/>
  <c r="L47" i="29"/>
  <c r="L31" i="29"/>
  <c r="L375" i="29"/>
  <c r="L311" i="29"/>
  <c r="L249" i="29"/>
  <c r="L217" i="29"/>
  <c r="L191" i="29"/>
  <c r="L175" i="29"/>
  <c r="L143" i="29"/>
  <c r="L95" i="29"/>
  <c r="L63" i="29"/>
  <c r="L15" i="29"/>
  <c r="L367" i="29"/>
  <c r="L303" i="29"/>
  <c r="L247" i="29"/>
  <c r="L215" i="29"/>
  <c r="L190" i="29"/>
  <c r="L174" i="29"/>
  <c r="L158" i="29"/>
  <c r="L142" i="29"/>
  <c r="L126" i="29"/>
  <c r="L110" i="29"/>
  <c r="L94" i="29"/>
  <c r="L78" i="29"/>
  <c r="L62" i="29"/>
  <c r="L46" i="29"/>
  <c r="L30" i="29"/>
  <c r="L14" i="29"/>
  <c r="L25" i="29"/>
  <c r="L56" i="29"/>
  <c r="L103" i="29"/>
  <c r="L6" i="29"/>
  <c r="L359" i="29"/>
  <c r="L298" i="29"/>
  <c r="L239" i="29"/>
  <c r="L209" i="29"/>
  <c r="L189" i="29"/>
  <c r="L173" i="29"/>
  <c r="L157" i="29"/>
  <c r="L141" i="29"/>
  <c r="L125" i="29"/>
  <c r="L109" i="29"/>
  <c r="L93" i="29"/>
  <c r="L77" i="29"/>
  <c r="L61" i="29"/>
  <c r="L45" i="29"/>
  <c r="L29" i="29"/>
  <c r="L13" i="29"/>
  <c r="L12" i="29"/>
  <c r="L58" i="29"/>
  <c r="L105" i="29"/>
  <c r="L41" i="29"/>
  <c r="L88" i="29"/>
  <c r="L39" i="29"/>
  <c r="L38" i="29"/>
  <c r="E26" i="43"/>
  <c r="I10" i="48" s="1"/>
  <c r="R34" i="28"/>
  <c r="F50" i="40"/>
  <c r="C50" i="40"/>
  <c r="D22" i="43"/>
  <c r="F29" i="41"/>
  <c r="F48" i="40"/>
  <c r="H70" i="38"/>
  <c r="H69" i="38"/>
  <c r="H68" i="38"/>
  <c r="H67" i="38"/>
  <c r="H66" i="38"/>
  <c r="K12" i="48"/>
  <c r="H21" i="33"/>
  <c r="H11" i="48" l="1"/>
  <c r="B24" i="40"/>
  <c r="H120" i="28" l="1"/>
  <c r="F120" i="28"/>
  <c r="C34" i="45"/>
  <c r="B34" i="45"/>
  <c r="I115" i="28"/>
  <c r="G115" i="28"/>
  <c r="E115" i="28"/>
  <c r="D115" i="28"/>
  <c r="C115" i="28"/>
  <c r="I114" i="28"/>
  <c r="H114" i="28"/>
  <c r="G114" i="28"/>
  <c r="F114" i="28"/>
  <c r="E114" i="28"/>
  <c r="D114" i="28"/>
  <c r="C114" i="28"/>
  <c r="I109" i="28" l="1"/>
  <c r="G109" i="28"/>
  <c r="E109" i="28"/>
  <c r="D109" i="28"/>
  <c r="C109" i="28"/>
  <c r="H106" i="28"/>
  <c r="G106" i="28"/>
  <c r="I108" i="28"/>
  <c r="H108" i="28"/>
  <c r="G108" i="28"/>
  <c r="E108" i="28"/>
  <c r="D108" i="28"/>
  <c r="C108" i="28"/>
  <c r="H105" i="28"/>
  <c r="G105" i="28"/>
  <c r="H78" i="40"/>
  <c r="G78" i="40"/>
  <c r="F11" i="40"/>
  <c r="I99" i="28"/>
  <c r="H99" i="28"/>
  <c r="E99" i="28"/>
  <c r="D99" i="28"/>
  <c r="C99" i="28"/>
  <c r="I98" i="28"/>
  <c r="H98" i="28"/>
  <c r="E98" i="28"/>
  <c r="D98" i="28"/>
  <c r="C98" i="28"/>
  <c r="I97" i="28"/>
  <c r="E97" i="28"/>
  <c r="D97" i="28"/>
  <c r="C97" i="28"/>
  <c r="I96" i="28"/>
  <c r="H96" i="28"/>
  <c r="E96" i="28"/>
  <c r="D96" i="28"/>
  <c r="C96" i="28"/>
  <c r="I95" i="28"/>
  <c r="H95" i="28"/>
  <c r="E95" i="28"/>
  <c r="D95" i="28"/>
  <c r="C95" i="28"/>
  <c r="K9" i="48" l="1"/>
  <c r="B2" i="48" s="1"/>
  <c r="J119" i="28"/>
  <c r="J120" i="28"/>
  <c r="J114" i="28"/>
  <c r="D110" i="28"/>
  <c r="E110" i="28"/>
  <c r="G110" i="28"/>
  <c r="G107" i="28"/>
  <c r="I110" i="28"/>
  <c r="H107" i="28"/>
  <c r="C110" i="28"/>
  <c r="E38" i="28"/>
  <c r="C31" i="38"/>
  <c r="H35" i="38"/>
  <c r="H34" i="38"/>
  <c r="H33" i="38"/>
  <c r="H32" i="38"/>
  <c r="R32" i="28" l="1"/>
  <c r="G11" i="48" s="1"/>
  <c r="H36" i="38"/>
  <c r="E30" i="28" l="1"/>
  <c r="B26" i="60" s="1"/>
  <c r="X30" i="32" l="1"/>
  <c r="V30" i="32"/>
  <c r="W30" i="32"/>
  <c r="W28" i="32"/>
  <c r="V28" i="32"/>
  <c r="I8763" i="29"/>
  <c r="H8763" i="29"/>
  <c r="G8763" i="29"/>
  <c r="F8763" i="29"/>
  <c r="E8763" i="29"/>
  <c r="D8763" i="29"/>
  <c r="C8763" i="29"/>
  <c r="B8763" i="29"/>
  <c r="V7" i="28"/>
  <c r="AC7" i="28" s="1"/>
  <c r="V6" i="28"/>
  <c r="AC6" i="28" s="1"/>
  <c r="V5" i="28"/>
  <c r="AC5" i="28" s="1"/>
  <c r="V4" i="28"/>
  <c r="AC4" i="28" s="1"/>
  <c r="V3" i="28"/>
  <c r="AC3" i="28" s="1"/>
  <c r="Z28" i="45"/>
  <c r="B19" i="45"/>
  <c r="B21" i="45" s="1"/>
  <c r="B22" i="45" s="1"/>
  <c r="B24" i="45" s="1"/>
  <c r="B25" i="45" s="1"/>
  <c r="M13" i="45"/>
  <c r="K13" i="45"/>
  <c r="J13" i="45"/>
  <c r="I13" i="45"/>
  <c r="H13" i="45"/>
  <c r="G13" i="45"/>
  <c r="F13" i="45"/>
  <c r="E13" i="45"/>
  <c r="D13" i="45"/>
  <c r="B18" i="45" s="1"/>
  <c r="C13" i="45"/>
  <c r="B13" i="45"/>
  <c r="R26" i="41" s="1"/>
  <c r="R27" i="41" s="1"/>
  <c r="L12" i="45"/>
  <c r="N12" i="45" s="1"/>
  <c r="L11" i="45"/>
  <c r="N11" i="45" s="1"/>
  <c r="L10" i="45"/>
  <c r="N10" i="45" s="1"/>
  <c r="L9" i="45"/>
  <c r="N9" i="45" s="1"/>
  <c r="L8" i="45"/>
  <c r="N8" i="45" s="1"/>
  <c r="N7" i="45"/>
  <c r="L7" i="45"/>
  <c r="L6" i="45"/>
  <c r="N6" i="45" s="1"/>
  <c r="L5" i="45"/>
  <c r="F1" i="45"/>
  <c r="S85" i="43"/>
  <c r="T85" i="43" s="1"/>
  <c r="W82" i="43"/>
  <c r="R85" i="43" s="1"/>
  <c r="T79" i="43"/>
  <c r="Y65" i="43"/>
  <c r="X64" i="43"/>
  <c r="Y64" i="43" s="1"/>
  <c r="B9" i="43" s="1"/>
  <c r="D9" i="43" s="1"/>
  <c r="E38" i="43" s="1"/>
  <c r="X63" i="43"/>
  <c r="Y63" i="43" s="1"/>
  <c r="Y62" i="43"/>
  <c r="B8" i="43" s="1"/>
  <c r="D8" i="43" s="1"/>
  <c r="D38" i="43" s="1"/>
  <c r="X62" i="43"/>
  <c r="Z67" i="43" s="1"/>
  <c r="X61" i="43"/>
  <c r="Y61" i="43" s="1"/>
  <c r="P53" i="43"/>
  <c r="P52" i="43"/>
  <c r="P51" i="43"/>
  <c r="P50" i="43"/>
  <c r="P49" i="43"/>
  <c r="P48" i="43"/>
  <c r="P47" i="43"/>
  <c r="P46" i="43"/>
  <c r="P45" i="43"/>
  <c r="P44" i="43"/>
  <c r="P43" i="43"/>
  <c r="P42" i="43"/>
  <c r="P41" i="43"/>
  <c r="U27" i="43"/>
  <c r="C20" i="43" s="1"/>
  <c r="C21" i="43" s="1"/>
  <c r="C26" i="43"/>
  <c r="U24" i="43"/>
  <c r="U23" i="43"/>
  <c r="C19" i="43"/>
  <c r="W18" i="43"/>
  <c r="D11" i="43" s="1"/>
  <c r="V18" i="43"/>
  <c r="U18" i="43"/>
  <c r="T18" i="43"/>
  <c r="W17" i="43"/>
  <c r="D12" i="43"/>
  <c r="X9" i="43"/>
  <c r="T9" i="43"/>
  <c r="X8" i="43"/>
  <c r="Y8" i="43" s="1"/>
  <c r="Y7" i="43"/>
  <c r="X7" i="43"/>
  <c r="X6" i="43"/>
  <c r="Y6" i="43" s="1"/>
  <c r="W5" i="43"/>
  <c r="X5" i="43" s="1"/>
  <c r="Y5" i="43" s="1"/>
  <c r="B41" i="42"/>
  <c r="B36" i="42"/>
  <c r="AD33" i="42"/>
  <c r="X33" i="42"/>
  <c r="AF33" i="42" s="1"/>
  <c r="W33" i="42"/>
  <c r="AE33" i="42" s="1"/>
  <c r="V33" i="42"/>
  <c r="U33" i="42"/>
  <c r="T33" i="42"/>
  <c r="AB33" i="42" s="1"/>
  <c r="S33" i="42"/>
  <c r="R33" i="42"/>
  <c r="Z33" i="42" s="1"/>
  <c r="B33" i="42"/>
  <c r="AC32" i="42"/>
  <c r="X32" i="42"/>
  <c r="AF32" i="42" s="1"/>
  <c r="W32" i="42"/>
  <c r="AE32" i="42" s="1"/>
  <c r="V32" i="42"/>
  <c r="AD32" i="42" s="1"/>
  <c r="U32" i="42"/>
  <c r="T32" i="42"/>
  <c r="S32" i="42"/>
  <c r="AA32" i="42" s="1"/>
  <c r="R32" i="42"/>
  <c r="AF31" i="42"/>
  <c r="AA31" i="42"/>
  <c r="X31" i="42"/>
  <c r="W31" i="42"/>
  <c r="AE31" i="42" s="1"/>
  <c r="V31" i="42"/>
  <c r="AD31" i="42" s="1"/>
  <c r="U31" i="42"/>
  <c r="AC31" i="42" s="1"/>
  <c r="T31" i="42"/>
  <c r="AB31" i="42" s="1"/>
  <c r="S31" i="42"/>
  <c r="R31" i="42"/>
  <c r="AD30" i="42"/>
  <c r="X30" i="42"/>
  <c r="AF30" i="42" s="1"/>
  <c r="W30" i="42"/>
  <c r="AE30" i="42" s="1"/>
  <c r="V30" i="42"/>
  <c r="U30" i="42"/>
  <c r="AC30" i="42" s="1"/>
  <c r="T30" i="42"/>
  <c r="AB30" i="42" s="1"/>
  <c r="S30" i="42"/>
  <c r="AA30" i="42" s="1"/>
  <c r="R30" i="42"/>
  <c r="Z30" i="42" s="1"/>
  <c r="B30" i="42"/>
  <c r="AC29" i="42"/>
  <c r="X29" i="42"/>
  <c r="AF29" i="42" s="1"/>
  <c r="W29" i="42"/>
  <c r="AE29" i="42" s="1"/>
  <c r="V29" i="42"/>
  <c r="AD29" i="42" s="1"/>
  <c r="U29" i="42"/>
  <c r="T29" i="42"/>
  <c r="AB29" i="42" s="1"/>
  <c r="S29" i="42"/>
  <c r="AA29" i="42" s="1"/>
  <c r="R29" i="42"/>
  <c r="Z29" i="42" s="1"/>
  <c r="AF28" i="42"/>
  <c r="AE28" i="42"/>
  <c r="AA28" i="42"/>
  <c r="X28" i="42"/>
  <c r="W28" i="42"/>
  <c r="V28" i="42"/>
  <c r="AD28" i="42" s="1"/>
  <c r="U28" i="42"/>
  <c r="AC28" i="42" s="1"/>
  <c r="T28" i="42"/>
  <c r="AB28" i="42" s="1"/>
  <c r="S28" i="42"/>
  <c r="R28" i="42"/>
  <c r="Z28" i="42" s="1"/>
  <c r="B24" i="42"/>
  <c r="AC33" i="42" s="1"/>
  <c r="Z23" i="42"/>
  <c r="Y23" i="42"/>
  <c r="U23" i="42"/>
  <c r="T23" i="42"/>
  <c r="S23" i="42"/>
  <c r="X23" i="42" s="1"/>
  <c r="R23" i="42"/>
  <c r="W23" i="42" s="1"/>
  <c r="B23" i="42"/>
  <c r="X22" i="42"/>
  <c r="U22" i="42"/>
  <c r="Z22" i="42" s="1"/>
  <c r="T22" i="42"/>
  <c r="Y22" i="42" s="1"/>
  <c r="S22" i="42"/>
  <c r="R22" i="42"/>
  <c r="W22" i="42" s="1"/>
  <c r="Z21" i="42"/>
  <c r="U21" i="42"/>
  <c r="T21" i="42"/>
  <c r="Y21" i="42" s="1"/>
  <c r="S21" i="42"/>
  <c r="X21" i="42" s="1"/>
  <c r="R21" i="42"/>
  <c r="W21" i="42" s="1"/>
  <c r="X20" i="42"/>
  <c r="U20" i="42"/>
  <c r="Z20" i="42" s="1"/>
  <c r="T20" i="42"/>
  <c r="Y20" i="42" s="1"/>
  <c r="S20" i="42"/>
  <c r="R20" i="42"/>
  <c r="W20" i="42" s="1"/>
  <c r="Z19" i="42"/>
  <c r="U19" i="42"/>
  <c r="T19" i="42"/>
  <c r="Y19" i="42" s="1"/>
  <c r="S19" i="42"/>
  <c r="X19" i="42" s="1"/>
  <c r="R19" i="42"/>
  <c r="W19" i="42" s="1"/>
  <c r="X18" i="42"/>
  <c r="U18" i="42"/>
  <c r="Z18" i="42" s="1"/>
  <c r="T18" i="42"/>
  <c r="Y18" i="42" s="1"/>
  <c r="S18" i="42"/>
  <c r="R18" i="42"/>
  <c r="W18" i="42" s="1"/>
  <c r="E15" i="40" s="1"/>
  <c r="W16" i="40" s="1"/>
  <c r="AA20" i="40" s="1"/>
  <c r="C17" i="42"/>
  <c r="G14" i="42"/>
  <c r="G13" i="42"/>
  <c r="D12" i="42"/>
  <c r="E12" i="42" s="1"/>
  <c r="H52" i="41"/>
  <c r="D52" i="41"/>
  <c r="M44" i="41"/>
  <c r="T30" i="41"/>
  <c r="C27" i="43" s="1"/>
  <c r="C28" i="43" s="1"/>
  <c r="H28" i="43" s="1"/>
  <c r="O29" i="41"/>
  <c r="T17" i="41"/>
  <c r="V17" i="41" s="1"/>
  <c r="F10" i="41"/>
  <c r="B10" i="41"/>
  <c r="G72" i="40"/>
  <c r="G71" i="40"/>
  <c r="M66" i="40"/>
  <c r="M67" i="40" s="1"/>
  <c r="N62" i="40"/>
  <c r="N63" i="40" s="1"/>
  <c r="O63" i="40" s="1"/>
  <c r="C61" i="40"/>
  <c r="B61" i="40"/>
  <c r="A61" i="40"/>
  <c r="D59" i="40"/>
  <c r="C59" i="40"/>
  <c r="B59" i="40"/>
  <c r="D58" i="40"/>
  <c r="R43" i="40"/>
  <c r="M43" i="40"/>
  <c r="M44" i="40" s="1"/>
  <c r="F37" i="40"/>
  <c r="G36" i="40"/>
  <c r="I36" i="40" s="1"/>
  <c r="C43" i="40" s="1"/>
  <c r="G35" i="40"/>
  <c r="I35" i="40" s="1"/>
  <c r="C42" i="40" s="1"/>
  <c r="G34" i="40"/>
  <c r="G37" i="40" s="1"/>
  <c r="I37" i="40" s="1"/>
  <c r="AH24" i="40"/>
  <c r="F10" i="40"/>
  <c r="C24" i="40" s="1"/>
  <c r="C25" i="40" s="1"/>
  <c r="O23" i="40" s="1"/>
  <c r="B10" i="40"/>
  <c r="B25" i="40" s="1"/>
  <c r="O17" i="40" s="1"/>
  <c r="R141" i="38"/>
  <c r="F91" i="38" s="1"/>
  <c r="H53" i="38" s="1"/>
  <c r="G100" i="28" s="1"/>
  <c r="Q120" i="38"/>
  <c r="S120" i="38" s="1"/>
  <c r="T116" i="38"/>
  <c r="H90" i="38" s="1"/>
  <c r="J46" i="38" s="1"/>
  <c r="I93" i="28" s="1"/>
  <c r="R116" i="38"/>
  <c r="C90" i="38" s="1"/>
  <c r="E46" i="38" s="1"/>
  <c r="D93" i="28" s="1"/>
  <c r="Q116" i="38"/>
  <c r="B90" i="38" s="1"/>
  <c r="D46" i="38" s="1"/>
  <c r="C93" i="28" s="1"/>
  <c r="U115" i="38"/>
  <c r="U116" i="38" s="1"/>
  <c r="T115" i="38"/>
  <c r="S115" i="38"/>
  <c r="S116" i="38" s="1"/>
  <c r="D90" i="38" s="1"/>
  <c r="F46" i="38" s="1"/>
  <c r="E93" i="28" s="1"/>
  <c r="R115" i="38"/>
  <c r="Q109" i="38"/>
  <c r="Q110" i="38" s="1"/>
  <c r="Q111" i="38" s="1"/>
  <c r="Q108" i="38"/>
  <c r="P97" i="38"/>
  <c r="P98" i="38" s="1"/>
  <c r="P100" i="38" s="1"/>
  <c r="Q100" i="38" s="1"/>
  <c r="P96" i="38"/>
  <c r="T85" i="38"/>
  <c r="S85" i="38"/>
  <c r="R85" i="38"/>
  <c r="R89" i="38" s="1"/>
  <c r="Q85" i="38"/>
  <c r="P85" i="38"/>
  <c r="K85" i="38"/>
  <c r="K84" i="38"/>
  <c r="K82" i="38"/>
  <c r="K81" i="38"/>
  <c r="R75" i="38"/>
  <c r="B68" i="38" s="1"/>
  <c r="D68" i="38" s="1"/>
  <c r="E68" i="38" s="1"/>
  <c r="H77" i="38" s="1"/>
  <c r="T72" i="38"/>
  <c r="Q72" i="38"/>
  <c r="U71" i="38"/>
  <c r="R71" i="38"/>
  <c r="U70" i="38"/>
  <c r="R70" i="38"/>
  <c r="C70" i="38"/>
  <c r="AG69" i="38"/>
  <c r="U69" i="38"/>
  <c r="C59" i="38" s="1"/>
  <c r="K77" i="38" s="1"/>
  <c r="K83" i="38" s="1"/>
  <c r="R69" i="38"/>
  <c r="C69" i="38"/>
  <c r="B69" i="38"/>
  <c r="D69" i="38" s="1"/>
  <c r="E69" i="38" s="1"/>
  <c r="AH68" i="38"/>
  <c r="AG68" i="38"/>
  <c r="AF68" i="38"/>
  <c r="AE68" i="38"/>
  <c r="AD68" i="38"/>
  <c r="AC68" i="38"/>
  <c r="AI68" i="38" s="1"/>
  <c r="U68" i="38"/>
  <c r="R68" i="38"/>
  <c r="C68" i="38"/>
  <c r="AH67" i="38"/>
  <c r="AH69" i="38" s="1"/>
  <c r="AG67" i="38"/>
  <c r="AF67" i="38"/>
  <c r="AE67" i="38"/>
  <c r="AD67" i="38"/>
  <c r="AC67" i="38"/>
  <c r="U67" i="38"/>
  <c r="R67" i="38"/>
  <c r="D67" i="38"/>
  <c r="E67" i="38" s="1"/>
  <c r="C67" i="38"/>
  <c r="B67" i="38"/>
  <c r="AF66" i="38"/>
  <c r="AE66" i="38"/>
  <c r="AE69" i="38" s="1"/>
  <c r="AD66" i="38"/>
  <c r="AD69" i="38" s="1"/>
  <c r="AC66" i="38"/>
  <c r="AI66" i="38" s="1"/>
  <c r="AA66" i="38"/>
  <c r="D66" i="38"/>
  <c r="E66" i="38" s="1"/>
  <c r="C66" i="38"/>
  <c r="B66" i="38"/>
  <c r="C60" i="38"/>
  <c r="C61" i="38" s="1"/>
  <c r="Q59" i="38"/>
  <c r="T58" i="38"/>
  <c r="R58" i="38"/>
  <c r="R57" i="38"/>
  <c r="R56" i="38"/>
  <c r="Z54" i="38"/>
  <c r="Y54" i="38"/>
  <c r="Q54" i="38"/>
  <c r="Q60" i="38" s="1"/>
  <c r="Y53" i="38"/>
  <c r="W59" i="38" s="1"/>
  <c r="J53" i="38"/>
  <c r="I53" i="38"/>
  <c r="H100" i="28" s="1"/>
  <c r="F53" i="38"/>
  <c r="E100" i="28" s="1"/>
  <c r="E101" i="28" s="1"/>
  <c r="F64" i="28" s="1"/>
  <c r="E53" i="38"/>
  <c r="D53" i="38"/>
  <c r="C100" i="28" s="1"/>
  <c r="Y52" i="38"/>
  <c r="W58" i="38" s="1"/>
  <c r="Y51" i="38"/>
  <c r="Y50" i="38"/>
  <c r="W56" i="38" s="1"/>
  <c r="Q46" i="38"/>
  <c r="I46" i="38"/>
  <c r="H93" i="28" s="1"/>
  <c r="H46" i="38"/>
  <c r="G93" i="28" s="1"/>
  <c r="G46" i="38"/>
  <c r="F93" i="28" s="1"/>
  <c r="W45" i="38"/>
  <c r="V45" i="38"/>
  <c r="U45" i="38"/>
  <c r="T45" i="38"/>
  <c r="S45" i="38"/>
  <c r="R45" i="38"/>
  <c r="Q45" i="38"/>
  <c r="W44" i="38"/>
  <c r="V44" i="38"/>
  <c r="U44" i="38"/>
  <c r="T44" i="38"/>
  <c r="G43" i="38" s="1"/>
  <c r="F90" i="28" s="1"/>
  <c r="S44" i="38"/>
  <c r="R44" i="38"/>
  <c r="E43" i="38" s="1"/>
  <c r="D90" i="28" s="1"/>
  <c r="Q44" i="38"/>
  <c r="G44" i="38"/>
  <c r="F91" i="28" s="1"/>
  <c r="W43" i="38"/>
  <c r="V43" i="38"/>
  <c r="U43" i="38"/>
  <c r="T43" i="38"/>
  <c r="S43" i="38"/>
  <c r="R43" i="38"/>
  <c r="Q43" i="38"/>
  <c r="I43" i="38"/>
  <c r="H90" i="28" s="1"/>
  <c r="F43" i="38"/>
  <c r="E90" i="28" s="1"/>
  <c r="D43" i="38"/>
  <c r="C90" i="28" s="1"/>
  <c r="W42" i="38"/>
  <c r="V42" i="38"/>
  <c r="U42" i="38"/>
  <c r="T42" i="38"/>
  <c r="S42" i="38"/>
  <c r="R42" i="38"/>
  <c r="Q42" i="38"/>
  <c r="G36" i="38"/>
  <c r="J36" i="38" s="1"/>
  <c r="K35" i="38"/>
  <c r="J44" i="38" s="1"/>
  <c r="I91" i="28" s="1"/>
  <c r="J35" i="38"/>
  <c r="G35" i="38"/>
  <c r="K34" i="38"/>
  <c r="H43" i="38" s="1"/>
  <c r="G90" i="28" s="1"/>
  <c r="J34" i="38"/>
  <c r="G34" i="38"/>
  <c r="K33" i="38"/>
  <c r="J33" i="38"/>
  <c r="G33" i="38"/>
  <c r="K32" i="38"/>
  <c r="J41" i="38" s="1"/>
  <c r="I88" i="28" s="1"/>
  <c r="G32" i="38"/>
  <c r="J32" i="38" s="1"/>
  <c r="J25" i="38"/>
  <c r="AJ22" i="38"/>
  <c r="AI22" i="38"/>
  <c r="AH22" i="38"/>
  <c r="AG22" i="38"/>
  <c r="AF22" i="38"/>
  <c r="AK22" i="38" s="1"/>
  <c r="AJ21" i="38"/>
  <c r="AI21" i="38"/>
  <c r="AH21" i="38"/>
  <c r="AK21" i="38" s="1"/>
  <c r="AG21" i="38"/>
  <c r="AF21" i="38"/>
  <c r="AK18" i="38"/>
  <c r="H18" i="38"/>
  <c r="AK17" i="38"/>
  <c r="AG13" i="38"/>
  <c r="H13" i="38"/>
  <c r="G13" i="38"/>
  <c r="F13" i="38"/>
  <c r="E13" i="38"/>
  <c r="C13" i="38"/>
  <c r="H12" i="38"/>
  <c r="H19" i="38" s="1"/>
  <c r="AL11" i="38"/>
  <c r="AP11" i="38" s="1"/>
  <c r="AK11" i="38"/>
  <c r="AM11" i="38" s="1"/>
  <c r="AO11" i="38" s="1"/>
  <c r="AI11" i="38"/>
  <c r="AL10" i="38"/>
  <c r="AK10" i="38"/>
  <c r="AM10" i="38" s="1"/>
  <c r="AO10" i="38" s="1"/>
  <c r="AI10" i="38"/>
  <c r="AL9" i="38"/>
  <c r="AK9" i="38"/>
  <c r="AI9" i="38"/>
  <c r="C9" i="38"/>
  <c r="AL8" i="38"/>
  <c r="AK8" i="38"/>
  <c r="AM8" i="38" s="1"/>
  <c r="AO8" i="38" s="1"/>
  <c r="E9" i="38" s="1"/>
  <c r="AI8" i="38"/>
  <c r="H8" i="38"/>
  <c r="G8" i="38"/>
  <c r="G12" i="38" s="1"/>
  <c r="F8" i="38"/>
  <c r="F12" i="38" s="1"/>
  <c r="AL7" i="38"/>
  <c r="AL12" i="38" s="1"/>
  <c r="AK7" i="38"/>
  <c r="AM7" i="38" s="1"/>
  <c r="AP7" i="38" s="1"/>
  <c r="D8" i="38" s="1"/>
  <c r="D12" i="38" s="1"/>
  <c r="AI7" i="38"/>
  <c r="AP6" i="38"/>
  <c r="C8" i="38" s="1"/>
  <c r="AO6" i="38"/>
  <c r="AM6" i="38"/>
  <c r="AL6" i="38"/>
  <c r="AK6" i="38"/>
  <c r="AI6" i="38"/>
  <c r="H5" i="38"/>
  <c r="F5" i="38"/>
  <c r="D5" i="38"/>
  <c r="C5" i="38"/>
  <c r="I4" i="38"/>
  <c r="G5" i="38" s="1"/>
  <c r="E59" i="37"/>
  <c r="E60" i="37" s="1"/>
  <c r="E55" i="37"/>
  <c r="F47" i="37"/>
  <c r="F52" i="37" s="1"/>
  <c r="F20" i="37" s="1"/>
  <c r="D41" i="37"/>
  <c r="D43" i="37" s="1"/>
  <c r="E43" i="37" s="1"/>
  <c r="G43" i="37" s="1"/>
  <c r="G44" i="37" s="1"/>
  <c r="D40" i="37"/>
  <c r="B39" i="37"/>
  <c r="P38" i="37"/>
  <c r="B37" i="37"/>
  <c r="B38" i="37" s="1"/>
  <c r="Q35" i="37"/>
  <c r="Q38" i="37" s="1"/>
  <c r="P35" i="37"/>
  <c r="O35" i="37"/>
  <c r="B35" i="37"/>
  <c r="Q34" i="37"/>
  <c r="P34" i="37"/>
  <c r="O34" i="37"/>
  <c r="R34" i="37" s="1"/>
  <c r="M34" i="37"/>
  <c r="M35" i="37" s="1"/>
  <c r="M38" i="37" s="1"/>
  <c r="M39" i="37" s="1"/>
  <c r="D46" i="37" s="1"/>
  <c r="I31" i="37"/>
  <c r="I32" i="37" s="1"/>
  <c r="B30" i="37"/>
  <c r="D32" i="37" s="1"/>
  <c r="E32" i="37" s="1"/>
  <c r="O39" i="37" s="1"/>
  <c r="B25" i="37"/>
  <c r="B24" i="37"/>
  <c r="M16" i="37"/>
  <c r="N10" i="37"/>
  <c r="D10" i="37"/>
  <c r="D11" i="37" s="1"/>
  <c r="C9" i="37"/>
  <c r="C10" i="37" s="1"/>
  <c r="C8" i="37"/>
  <c r="M7" i="37"/>
  <c r="D6" i="37"/>
  <c r="D8" i="37" s="1"/>
  <c r="D9" i="37" s="1"/>
  <c r="C6" i="37"/>
  <c r="B6" i="37"/>
  <c r="I187" i="36"/>
  <c r="H187" i="36"/>
  <c r="G187" i="36"/>
  <c r="F187" i="36"/>
  <c r="M186" i="36"/>
  <c r="L186" i="36"/>
  <c r="N186" i="36" s="1"/>
  <c r="K186" i="36"/>
  <c r="D186" i="36"/>
  <c r="E186" i="36" s="1"/>
  <c r="J186" i="36" s="1"/>
  <c r="D184" i="36"/>
  <c r="E184" i="36" s="1"/>
  <c r="J184" i="36" s="1"/>
  <c r="I181" i="36"/>
  <c r="H181" i="36"/>
  <c r="G181" i="36"/>
  <c r="F181" i="36"/>
  <c r="I172" i="36"/>
  <c r="H172" i="36"/>
  <c r="G172" i="36"/>
  <c r="F172" i="36"/>
  <c r="D171" i="36"/>
  <c r="E171" i="36" s="1"/>
  <c r="J171" i="36" s="1"/>
  <c r="D170" i="36"/>
  <c r="E170" i="36" s="1"/>
  <c r="J170" i="36" s="1"/>
  <c r="I166" i="36"/>
  <c r="H166" i="36"/>
  <c r="G166" i="36"/>
  <c r="F166" i="36"/>
  <c r="D165" i="36"/>
  <c r="E165" i="36" s="1"/>
  <c r="J165" i="36" s="1"/>
  <c r="I157" i="36"/>
  <c r="H157" i="36"/>
  <c r="G157" i="36"/>
  <c r="F157" i="36"/>
  <c r="D156" i="36"/>
  <c r="E156" i="36" s="1"/>
  <c r="J156" i="36" s="1"/>
  <c r="D154" i="36"/>
  <c r="E154" i="36" s="1"/>
  <c r="J154" i="36" s="1"/>
  <c r="I151" i="36"/>
  <c r="H151" i="36"/>
  <c r="G151" i="36"/>
  <c r="F151" i="36"/>
  <c r="B144" i="36"/>
  <c r="C144" i="36" s="1"/>
  <c r="F142" i="36"/>
  <c r="D183" i="36" s="1"/>
  <c r="E142" i="36"/>
  <c r="F141" i="36"/>
  <c r="D179" i="36" s="1"/>
  <c r="E179" i="36" s="1"/>
  <c r="J179" i="36" s="1"/>
  <c r="E141" i="36"/>
  <c r="W136" i="36"/>
  <c r="V136" i="36"/>
  <c r="U136" i="36"/>
  <c r="T136" i="36"/>
  <c r="I136" i="36"/>
  <c r="H136" i="36"/>
  <c r="G136" i="36"/>
  <c r="F136" i="36"/>
  <c r="S135" i="36"/>
  <c r="X135" i="36" s="1"/>
  <c r="R135" i="36"/>
  <c r="K135" i="36"/>
  <c r="M135" i="36" s="1"/>
  <c r="E135" i="36"/>
  <c r="J135" i="36" s="1"/>
  <c r="L135" i="36" s="1"/>
  <c r="N135" i="36" s="1"/>
  <c r="D135" i="36"/>
  <c r="S134" i="36"/>
  <c r="X134" i="36" s="1"/>
  <c r="R134" i="36"/>
  <c r="E134" i="36"/>
  <c r="E136" i="36" s="1"/>
  <c r="D134" i="36"/>
  <c r="R133" i="36"/>
  <c r="S133" i="36" s="1"/>
  <c r="X133" i="36" s="1"/>
  <c r="M133" i="36"/>
  <c r="L133" i="36"/>
  <c r="N133" i="36" s="1"/>
  <c r="D133" i="36"/>
  <c r="E133" i="36" s="1"/>
  <c r="J133" i="36" s="1"/>
  <c r="K133" i="36" s="1"/>
  <c r="R132" i="36"/>
  <c r="R136" i="36" s="1"/>
  <c r="K132" i="36"/>
  <c r="M132" i="36" s="1"/>
  <c r="J132" i="36"/>
  <c r="D132" i="36"/>
  <c r="E132" i="36" s="1"/>
  <c r="F129" i="36"/>
  <c r="F128" i="36"/>
  <c r="F127" i="36"/>
  <c r="F126" i="36"/>
  <c r="F130" i="36" s="1"/>
  <c r="I122" i="36"/>
  <c r="K128" i="36" s="1"/>
  <c r="H122" i="36"/>
  <c r="G122" i="36"/>
  <c r="F122" i="36"/>
  <c r="D122" i="36"/>
  <c r="J121" i="36"/>
  <c r="K121" i="36" s="1"/>
  <c r="M121" i="36" s="1"/>
  <c r="G129" i="36" s="1"/>
  <c r="E121" i="36"/>
  <c r="E120" i="36"/>
  <c r="J120" i="36" s="1"/>
  <c r="E119" i="36"/>
  <c r="J119" i="36" s="1"/>
  <c r="E118" i="36"/>
  <c r="E122" i="36" s="1"/>
  <c r="E112" i="36"/>
  <c r="I96" i="36"/>
  <c r="E88" i="36"/>
  <c r="E89" i="36" s="1"/>
  <c r="M71" i="36"/>
  <c r="F67" i="36"/>
  <c r="G67" i="36" s="1"/>
  <c r="I67" i="36" s="1"/>
  <c r="H73" i="36" s="1"/>
  <c r="D67" i="36"/>
  <c r="M63" i="36"/>
  <c r="Q34" i="36"/>
  <c r="Q35" i="36" s="1"/>
  <c r="Q44" i="36" s="1"/>
  <c r="N44" i="36" s="1"/>
  <c r="Q28" i="36"/>
  <c r="K19" i="36" s="1"/>
  <c r="M19" i="36" s="1"/>
  <c r="K25" i="36" s="1"/>
  <c r="O28" i="36"/>
  <c r="L27" i="36"/>
  <c r="B27" i="36"/>
  <c r="B26" i="36"/>
  <c r="M25" i="36"/>
  <c r="L25" i="36"/>
  <c r="B25" i="36"/>
  <c r="H24" i="36"/>
  <c r="H23" i="36"/>
  <c r="L22" i="36"/>
  <c r="K22" i="36"/>
  <c r="M22" i="36" s="1"/>
  <c r="K28" i="36" s="1"/>
  <c r="J22" i="36"/>
  <c r="L28" i="36" s="1"/>
  <c r="M34" i="36" s="1"/>
  <c r="I22" i="36"/>
  <c r="L21" i="36"/>
  <c r="J21" i="36"/>
  <c r="I21" i="36"/>
  <c r="L20" i="36"/>
  <c r="J20" i="36"/>
  <c r="L26" i="36" s="1"/>
  <c r="I20" i="36"/>
  <c r="L19" i="36"/>
  <c r="J19" i="36"/>
  <c r="I19" i="36"/>
  <c r="H18" i="36"/>
  <c r="L17" i="36"/>
  <c r="K17" i="36"/>
  <c r="G18" i="36" s="1"/>
  <c r="J17" i="36"/>
  <c r="I17" i="36"/>
  <c r="G17" i="36"/>
  <c r="L16" i="36"/>
  <c r="M15" i="36"/>
  <c r="L15" i="36"/>
  <c r="K15" i="36"/>
  <c r="J15" i="36"/>
  <c r="J16" i="36" s="1"/>
  <c r="I55" i="36" s="1"/>
  <c r="G73" i="36" s="1"/>
  <c r="I15" i="36"/>
  <c r="I16" i="36" s="1"/>
  <c r="H55" i="36" s="1"/>
  <c r="F93" i="36" s="1"/>
  <c r="G15" i="36"/>
  <c r="M75" i="36" s="1"/>
  <c r="E15" i="36"/>
  <c r="E19" i="36" s="1"/>
  <c r="C15" i="36"/>
  <c r="B15" i="36"/>
  <c r="B19" i="36" s="1"/>
  <c r="X14" i="36"/>
  <c r="X13" i="36"/>
  <c r="N13" i="36"/>
  <c r="M27" i="36" s="1"/>
  <c r="X12" i="36"/>
  <c r="X11" i="36"/>
  <c r="AG9" i="36"/>
  <c r="N14" i="36" s="1"/>
  <c r="M28" i="36" s="1"/>
  <c r="AF9" i="36"/>
  <c r="AE9" i="36"/>
  <c r="N12" i="36" s="1"/>
  <c r="M26" i="36" s="1"/>
  <c r="AD9" i="36"/>
  <c r="N11" i="36" s="1"/>
  <c r="N15" i="36" s="1"/>
  <c r="P15" i="36" s="1"/>
  <c r="Q47" i="36" s="1"/>
  <c r="N47" i="36" s="1"/>
  <c r="G6" i="36"/>
  <c r="I4" i="36"/>
  <c r="G4" i="36"/>
  <c r="F4" i="36"/>
  <c r="W139" i="35"/>
  <c r="W138" i="35"/>
  <c r="W137" i="35"/>
  <c r="U127" i="35"/>
  <c r="T127" i="35"/>
  <c r="S118" i="35"/>
  <c r="X92" i="35"/>
  <c r="Y90" i="35" s="1"/>
  <c r="Z90" i="35" s="1"/>
  <c r="X72" i="35"/>
  <c r="X73" i="35" s="1"/>
  <c r="X74" i="35" s="1"/>
  <c r="X75" i="35" s="1"/>
  <c r="X57" i="35" s="1"/>
  <c r="L72" i="35"/>
  <c r="K71" i="35"/>
  <c r="I71" i="35"/>
  <c r="H71" i="35"/>
  <c r="G71" i="35"/>
  <c r="F71" i="35"/>
  <c r="AK68" i="35"/>
  <c r="X63" i="35"/>
  <c r="X62" i="35"/>
  <c r="S57" i="35"/>
  <c r="AJ55" i="35"/>
  <c r="AE55" i="35"/>
  <c r="AF55" i="35" s="1"/>
  <c r="AH55" i="35" s="1"/>
  <c r="W57" i="35" s="1"/>
  <c r="W51" i="35"/>
  <c r="U57" i="35" s="1"/>
  <c r="A51" i="35"/>
  <c r="C51" i="35" s="1"/>
  <c r="W50" i="35"/>
  <c r="M50" i="35"/>
  <c r="W49" i="35"/>
  <c r="M49" i="35"/>
  <c r="C46" i="35"/>
  <c r="C45" i="35"/>
  <c r="U39" i="35"/>
  <c r="AC30" i="35" s="1"/>
  <c r="T39" i="35"/>
  <c r="P31" i="35"/>
  <c r="P32" i="35" s="1"/>
  <c r="X30" i="35"/>
  <c r="U30" i="35"/>
  <c r="T30" i="35"/>
  <c r="S30" i="35"/>
  <c r="C26" i="35"/>
  <c r="C25" i="35"/>
  <c r="A50" i="35" s="1"/>
  <c r="C50" i="35" s="1"/>
  <c r="C49" i="35" s="1"/>
  <c r="B42" i="42" s="1"/>
  <c r="B43" i="42" s="1"/>
  <c r="AD23" i="35"/>
  <c r="I7" i="35" s="1"/>
  <c r="AD22" i="35"/>
  <c r="AD14" i="35"/>
  <c r="Y57" i="35" s="1"/>
  <c r="F14" i="35"/>
  <c r="C16" i="35" s="1"/>
  <c r="C14" i="35"/>
  <c r="AD9" i="35"/>
  <c r="AF9" i="35" s="1"/>
  <c r="AG9" i="35" s="1"/>
  <c r="V57" i="35" s="1"/>
  <c r="C9" i="35"/>
  <c r="F7" i="35"/>
  <c r="E71" i="35" s="1"/>
  <c r="C23" i="34"/>
  <c r="B23" i="34"/>
  <c r="J18" i="34"/>
  <c r="I18" i="34"/>
  <c r="F18" i="34"/>
  <c r="H10" i="34"/>
  <c r="D10" i="34"/>
  <c r="I10" i="34" s="1"/>
  <c r="E3" i="34"/>
  <c r="D102" i="33"/>
  <c r="D103" i="33" s="1"/>
  <c r="B101" i="33"/>
  <c r="I99" i="33"/>
  <c r="H99" i="33"/>
  <c r="J99" i="33" s="1"/>
  <c r="J100" i="33" s="1"/>
  <c r="G101" i="33" s="1"/>
  <c r="J98" i="33"/>
  <c r="B97" i="33"/>
  <c r="B96" i="33"/>
  <c r="C87" i="33"/>
  <c r="C88" i="33" s="1"/>
  <c r="C89" i="33" s="1"/>
  <c r="D83" i="33"/>
  <c r="C96" i="33" s="1"/>
  <c r="C97" i="33" s="1"/>
  <c r="F96" i="33" s="1"/>
  <c r="B83" i="33"/>
  <c r="A96" i="33" s="1"/>
  <c r="A97" i="33" s="1"/>
  <c r="H81" i="33"/>
  <c r="H80" i="33"/>
  <c r="H79" i="33"/>
  <c r="H76" i="33"/>
  <c r="D75" i="33"/>
  <c r="C75" i="33"/>
  <c r="B75" i="33" s="1"/>
  <c r="B72" i="33"/>
  <c r="D71" i="33"/>
  <c r="E75" i="33" s="1"/>
  <c r="C101" i="33" s="1"/>
  <c r="C102" i="33" s="1"/>
  <c r="C103" i="33" s="1"/>
  <c r="D69" i="33"/>
  <c r="S67" i="33"/>
  <c r="M67" i="33"/>
  <c r="F67" i="33"/>
  <c r="F59" i="33"/>
  <c r="B56" i="33"/>
  <c r="N48" i="33"/>
  <c r="N37" i="33"/>
  <c r="V35" i="33"/>
  <c r="Q35" i="33"/>
  <c r="N35" i="33"/>
  <c r="T33" i="33"/>
  <c r="U33" i="33" s="1"/>
  <c r="W26" i="33"/>
  <c r="B26" i="33"/>
  <c r="B27" i="33" s="1"/>
  <c r="I24" i="33" s="1"/>
  <c r="C25" i="33"/>
  <c r="C26" i="33" s="1"/>
  <c r="C27" i="33" s="1"/>
  <c r="B25" i="33"/>
  <c r="F18" i="33"/>
  <c r="E18" i="33"/>
  <c r="C18" i="33"/>
  <c r="D25" i="33" s="1"/>
  <c r="D26" i="33" s="1"/>
  <c r="D27" i="33" s="1"/>
  <c r="B18" i="33"/>
  <c r="A18" i="33"/>
  <c r="J15" i="33"/>
  <c r="S14" i="33"/>
  <c r="B9" i="33"/>
  <c r="F7" i="33"/>
  <c r="D7" i="33"/>
  <c r="C7" i="33"/>
  <c r="C9" i="33" s="1"/>
  <c r="B7" i="33"/>
  <c r="A5" i="33"/>
  <c r="A7" i="33" s="1"/>
  <c r="U4" i="33"/>
  <c r="P3" i="33" s="1"/>
  <c r="R83" i="32"/>
  <c r="T79" i="32"/>
  <c r="S79" i="32"/>
  <c r="R79" i="32"/>
  <c r="Q79" i="32"/>
  <c r="U79" i="32" s="1"/>
  <c r="P79" i="32"/>
  <c r="P72" i="32"/>
  <c r="N47" i="32"/>
  <c r="M47" i="32"/>
  <c r="N46" i="32"/>
  <c r="N45" i="32"/>
  <c r="I45" i="32"/>
  <c r="N44" i="32"/>
  <c r="N43" i="32"/>
  <c r="P40" i="32"/>
  <c r="R40" i="32" s="1"/>
  <c r="N40" i="32"/>
  <c r="M40" i="32"/>
  <c r="N39" i="32"/>
  <c r="B39" i="32"/>
  <c r="C39" i="32" s="1"/>
  <c r="N38" i="32"/>
  <c r="C38" i="32"/>
  <c r="N37" i="32"/>
  <c r="C37" i="32"/>
  <c r="N36" i="32"/>
  <c r="C36" i="32"/>
  <c r="C35" i="32"/>
  <c r="B27" i="32"/>
  <c r="C27" i="32" s="1"/>
  <c r="B26" i="32"/>
  <c r="C26" i="32" s="1"/>
  <c r="W22" i="32"/>
  <c r="W21" i="32"/>
  <c r="W20" i="32"/>
  <c r="W19" i="32"/>
  <c r="W24" i="32" s="1"/>
  <c r="F18" i="32"/>
  <c r="F15" i="32" s="1"/>
  <c r="E18" i="32"/>
  <c r="D18" i="32"/>
  <c r="D17" i="32" s="1"/>
  <c r="C18" i="32"/>
  <c r="C13" i="32" s="1"/>
  <c r="B18" i="32"/>
  <c r="B16" i="32" s="1"/>
  <c r="G17" i="32"/>
  <c r="B29" i="32" s="1"/>
  <c r="E17" i="32"/>
  <c r="G16" i="32"/>
  <c r="B28" i="32" s="1"/>
  <c r="F16" i="32"/>
  <c r="E16" i="32"/>
  <c r="C16" i="32"/>
  <c r="G15" i="32"/>
  <c r="E15" i="32"/>
  <c r="D15" i="32"/>
  <c r="C15" i="32"/>
  <c r="G14" i="32"/>
  <c r="E14" i="32"/>
  <c r="D14" i="32"/>
  <c r="C14" i="32"/>
  <c r="B14" i="32"/>
  <c r="G13" i="32"/>
  <c r="B25" i="32" s="1"/>
  <c r="E13" i="32"/>
  <c r="D13" i="32"/>
  <c r="G12" i="32"/>
  <c r="B24" i="32" s="1"/>
  <c r="F12" i="32"/>
  <c r="E12" i="32"/>
  <c r="D12" i="32"/>
  <c r="C12" i="32"/>
  <c r="D7" i="32"/>
  <c r="C7" i="32"/>
  <c r="D6" i="32"/>
  <c r="D5" i="32"/>
  <c r="I49" i="31"/>
  <c r="I42" i="31"/>
  <c r="I40" i="31"/>
  <c r="B36" i="31"/>
  <c r="C36" i="31" s="1"/>
  <c r="D31" i="31"/>
  <c r="B30" i="31"/>
  <c r="Y23" i="31"/>
  <c r="Y22" i="31"/>
  <c r="C20" i="31"/>
  <c r="B20" i="31"/>
  <c r="B35" i="31" s="1"/>
  <c r="C35" i="31" s="1"/>
  <c r="Y19" i="31"/>
  <c r="AA19" i="31" s="1"/>
  <c r="E19" i="31"/>
  <c r="AA18" i="31"/>
  <c r="Y18" i="31"/>
  <c r="O18" i="31"/>
  <c r="D30" i="31" s="1"/>
  <c r="N18" i="31"/>
  <c r="C31" i="31" s="1"/>
  <c r="M18" i="31"/>
  <c r="B31" i="31" s="1"/>
  <c r="E18" i="31"/>
  <c r="Y15" i="31"/>
  <c r="X15" i="31"/>
  <c r="F14" i="31"/>
  <c r="F26" i="31" s="1"/>
  <c r="H10" i="31"/>
  <c r="H14" i="31" s="1"/>
  <c r="H26" i="31" s="1"/>
  <c r="G10" i="31"/>
  <c r="G14" i="31" s="1"/>
  <c r="G26" i="31" s="1"/>
  <c r="F10" i="31"/>
  <c r="I10" i="31" s="1"/>
  <c r="E10" i="31"/>
  <c r="E14" i="31" s="1"/>
  <c r="E26" i="31" s="1"/>
  <c r="D10" i="31"/>
  <c r="D14" i="31" s="1"/>
  <c r="D26" i="31" s="1"/>
  <c r="C10" i="31"/>
  <c r="C14" i="31" s="1"/>
  <c r="C26" i="31" s="1"/>
  <c r="B10" i="31"/>
  <c r="B14" i="31" s="1"/>
  <c r="H9" i="31"/>
  <c r="H13" i="31" s="1"/>
  <c r="H25" i="31" s="1"/>
  <c r="G9" i="31"/>
  <c r="G13" i="31" s="1"/>
  <c r="G25" i="31" s="1"/>
  <c r="F9" i="31"/>
  <c r="F13" i="31" s="1"/>
  <c r="F25" i="31" s="1"/>
  <c r="E9" i="31"/>
  <c r="E13" i="31" s="1"/>
  <c r="E25" i="31" s="1"/>
  <c r="D9" i="31"/>
  <c r="D13" i="31" s="1"/>
  <c r="D25" i="31" s="1"/>
  <c r="C9" i="31"/>
  <c r="C13" i="31" s="1"/>
  <c r="C25" i="31" s="1"/>
  <c r="B9" i="31"/>
  <c r="I9" i="31" s="1"/>
  <c r="T21" i="30"/>
  <c r="U20" i="30" s="1"/>
  <c r="C21" i="30"/>
  <c r="T20" i="30"/>
  <c r="E18" i="30"/>
  <c r="T17" i="30"/>
  <c r="U17" i="30" s="1"/>
  <c r="T16" i="30"/>
  <c r="U16" i="30" s="1"/>
  <c r="I14" i="30"/>
  <c r="H14" i="30"/>
  <c r="G14" i="30"/>
  <c r="F14" i="30"/>
  <c r="E14" i="30"/>
  <c r="C14" i="30"/>
  <c r="Z13" i="30"/>
  <c r="Z14" i="30" s="1"/>
  <c r="Z16" i="30" s="1"/>
  <c r="S13" i="30"/>
  <c r="Z12" i="30"/>
  <c r="Y12" i="30"/>
  <c r="U12" i="30"/>
  <c r="Q12" i="30"/>
  <c r="Z11" i="30"/>
  <c r="Y11" i="30"/>
  <c r="U11" i="30"/>
  <c r="Q11" i="30"/>
  <c r="I4" i="30"/>
  <c r="J83" i="28"/>
  <c r="J76" i="28"/>
  <c r="C73" i="28"/>
  <c r="AA9" i="28"/>
  <c r="T6" i="28" s="1"/>
  <c r="P9" i="28"/>
  <c r="W8" i="28"/>
  <c r="W7" i="28"/>
  <c r="W6" i="28"/>
  <c r="Z5" i="28"/>
  <c r="W5" i="28"/>
  <c r="Y4" i="28"/>
  <c r="X4" i="28"/>
  <c r="W4" i="28"/>
  <c r="U4" i="28"/>
  <c r="AB4" i="28" s="1"/>
  <c r="S4" i="28"/>
  <c r="Z4" i="28" s="1"/>
  <c r="X3" i="28"/>
  <c r="W3" i="28"/>
  <c r="D21" i="43" l="1"/>
  <c r="E21" i="43" s="1"/>
  <c r="H27" i="43" s="1"/>
  <c r="C22" i="43"/>
  <c r="G21" i="43"/>
  <c r="I11" i="48" s="1"/>
  <c r="K11" i="48" s="1"/>
  <c r="B4" i="48" s="1"/>
  <c r="I72" i="28"/>
  <c r="J93" i="28"/>
  <c r="C101" i="28"/>
  <c r="D64" i="28" s="1"/>
  <c r="E54" i="38"/>
  <c r="D100" i="28"/>
  <c r="D101" i="28" s="1"/>
  <c r="E64" i="28" s="1"/>
  <c r="J54" i="38"/>
  <c r="I100" i="28"/>
  <c r="I101" i="28" s="1"/>
  <c r="J64" i="28" s="1"/>
  <c r="D54" i="38"/>
  <c r="F54" i="38"/>
  <c r="F44" i="38"/>
  <c r="E91" i="28" s="1"/>
  <c r="H44" i="38"/>
  <c r="G91" i="28" s="1"/>
  <c r="D44" i="38"/>
  <c r="C91" i="28" s="1"/>
  <c r="I50" i="38"/>
  <c r="J43" i="38"/>
  <c r="I90" i="28" s="1"/>
  <c r="J90" i="28" s="1"/>
  <c r="D42" i="38"/>
  <c r="C89" i="28" s="1"/>
  <c r="D41" i="38"/>
  <c r="C88" i="28" s="1"/>
  <c r="F41" i="38"/>
  <c r="E88" i="28" s="1"/>
  <c r="G41" i="38"/>
  <c r="F88" i="28" s="1"/>
  <c r="H41" i="38"/>
  <c r="G88" i="28" s="1"/>
  <c r="I41" i="38"/>
  <c r="H88" i="28" s="1"/>
  <c r="E41" i="38"/>
  <c r="D88" i="28" s="1"/>
  <c r="E29" i="28"/>
  <c r="B25" i="60" s="1"/>
  <c r="V8" i="28"/>
  <c r="AC8" i="28" s="1"/>
  <c r="R16" i="37"/>
  <c r="R17" i="37" s="1"/>
  <c r="R18" i="37" s="1"/>
  <c r="R19" i="37" s="1"/>
  <c r="W9" i="28"/>
  <c r="B26" i="31"/>
  <c r="I26" i="31" s="1"/>
  <c r="I14" i="31"/>
  <c r="F27" i="32"/>
  <c r="M77" i="36"/>
  <c r="F73" i="36"/>
  <c r="Y133" i="36"/>
  <c r="AA133" i="36" s="1"/>
  <c r="L184" i="36"/>
  <c r="N184" i="36" s="1"/>
  <c r="K184" i="36"/>
  <c r="M184" i="36" s="1"/>
  <c r="D35" i="31"/>
  <c r="H39" i="31"/>
  <c r="G39" i="31"/>
  <c r="F39" i="31"/>
  <c r="F43" i="31" s="1"/>
  <c r="E48" i="31" s="1"/>
  <c r="E39" i="31"/>
  <c r="D39" i="31"/>
  <c r="AA4" i="28"/>
  <c r="T4" i="28" s="1"/>
  <c r="AA5" i="28"/>
  <c r="T5" i="28" s="1"/>
  <c r="B30" i="32"/>
  <c r="C30" i="32" s="1"/>
  <c r="C24" i="32"/>
  <c r="C28" i="32"/>
  <c r="AC32" i="35"/>
  <c r="AC33" i="35" s="1"/>
  <c r="AC31" i="35"/>
  <c r="D18" i="38"/>
  <c r="D19" i="38"/>
  <c r="L179" i="36"/>
  <c r="N179" i="36" s="1"/>
  <c r="K179" i="36"/>
  <c r="M179" i="36" s="1"/>
  <c r="C29" i="32"/>
  <c r="L57" i="35"/>
  <c r="Y134" i="36"/>
  <c r="AA134" i="36" s="1"/>
  <c r="F26" i="32"/>
  <c r="C25" i="32"/>
  <c r="E183" i="36"/>
  <c r="B35" i="45"/>
  <c r="B38" i="45" s="1"/>
  <c r="B29" i="45"/>
  <c r="B28" i="45"/>
  <c r="D51" i="37"/>
  <c r="I46" i="37"/>
  <c r="G41" i="31"/>
  <c r="F41" i="31"/>
  <c r="E41" i="31"/>
  <c r="D41" i="31"/>
  <c r="C41" i="31"/>
  <c r="H41" i="31"/>
  <c r="D36" i="31"/>
  <c r="O57" i="35"/>
  <c r="U60" i="35"/>
  <c r="N57" i="35"/>
  <c r="L171" i="36"/>
  <c r="N171" i="36" s="1"/>
  <c r="K171" i="36"/>
  <c r="M171" i="36" s="1"/>
  <c r="E101" i="33"/>
  <c r="T18" i="30"/>
  <c r="U18" i="30" s="1"/>
  <c r="D3" i="34"/>
  <c r="E31" i="31"/>
  <c r="Z135" i="36"/>
  <c r="AB135" i="36" s="1"/>
  <c r="Y135" i="36"/>
  <c r="AA135" i="36" s="1"/>
  <c r="G32" i="33"/>
  <c r="H73" i="28" s="1"/>
  <c r="E9" i="33"/>
  <c r="I25" i="33"/>
  <c r="K57" i="35"/>
  <c r="J60" i="35" s="1"/>
  <c r="M57" i="35"/>
  <c r="L154" i="36"/>
  <c r="N154" i="36" s="1"/>
  <c r="K154" i="36"/>
  <c r="M154" i="36" s="1"/>
  <c r="C15" i="30"/>
  <c r="Q46" i="36"/>
  <c r="N46" i="36" s="1"/>
  <c r="L29" i="36"/>
  <c r="K156" i="36"/>
  <c r="M156" i="36" s="1"/>
  <c r="G15" i="30"/>
  <c r="AC78" i="32"/>
  <c r="N11" i="32"/>
  <c r="F36" i="32" s="1"/>
  <c r="F15" i="30"/>
  <c r="D32" i="33"/>
  <c r="E73" i="28" s="1"/>
  <c r="I57" i="35"/>
  <c r="K120" i="36"/>
  <c r="M120" i="36" s="1"/>
  <c r="G128" i="36" s="1"/>
  <c r="N20" i="31"/>
  <c r="F13" i="32"/>
  <c r="D16" i="32"/>
  <c r="L132" i="36"/>
  <c r="O36" i="37"/>
  <c r="AP10" i="38"/>
  <c r="H83" i="38"/>
  <c r="L13" i="45"/>
  <c r="N5" i="45"/>
  <c r="N13" i="45" s="1"/>
  <c r="M21" i="30"/>
  <c r="M24" i="30" s="1"/>
  <c r="C24" i="30" s="1"/>
  <c r="D9" i="33"/>
  <c r="C32" i="33"/>
  <c r="D147" i="36"/>
  <c r="AO7" i="38"/>
  <c r="D9" i="38" s="1"/>
  <c r="D13" i="38" s="1"/>
  <c r="F42" i="38"/>
  <c r="E89" i="28" s="1"/>
  <c r="O15" i="36"/>
  <c r="Q45" i="36" s="1"/>
  <c r="N45" i="36" s="1"/>
  <c r="L170" i="36"/>
  <c r="N170" i="36" s="1"/>
  <c r="K170" i="36"/>
  <c r="M170" i="36" s="1"/>
  <c r="D177" i="36"/>
  <c r="C11" i="37"/>
  <c r="AI67" i="38"/>
  <c r="H78" i="38"/>
  <c r="F69" i="38"/>
  <c r="G51" i="38" s="1"/>
  <c r="F98" i="28" s="1"/>
  <c r="B83" i="38"/>
  <c r="B85" i="38"/>
  <c r="B82" i="38"/>
  <c r="B84" i="38"/>
  <c r="B81" i="38"/>
  <c r="U21" i="30"/>
  <c r="B13" i="31"/>
  <c r="F9" i="33"/>
  <c r="AI23" i="35"/>
  <c r="U42" i="35"/>
  <c r="U44" i="35" s="1"/>
  <c r="U45" i="35" s="1"/>
  <c r="Q48" i="36"/>
  <c r="N48" i="36" s="1"/>
  <c r="L121" i="36"/>
  <c r="N121" i="36" s="1"/>
  <c r="H129" i="36" s="1"/>
  <c r="D162" i="36"/>
  <c r="F19" i="38"/>
  <c r="F18" i="38"/>
  <c r="H42" i="38"/>
  <c r="G89" i="28" s="1"/>
  <c r="G42" i="38"/>
  <c r="F89" i="28" s="1"/>
  <c r="E42" i="38"/>
  <c r="D89" i="28" s="1"/>
  <c r="K86" i="38"/>
  <c r="E18" i="40"/>
  <c r="W19" i="40" s="1"/>
  <c r="D77" i="40" s="1"/>
  <c r="E105" i="28" s="1"/>
  <c r="C141" i="36"/>
  <c r="C140" i="36"/>
  <c r="B17" i="32"/>
  <c r="A6" i="33"/>
  <c r="F87" i="33"/>
  <c r="AC43" i="35"/>
  <c r="S132" i="36"/>
  <c r="J134" i="36"/>
  <c r="J136" i="36" s="1"/>
  <c r="G19" i="38"/>
  <c r="G18" i="38"/>
  <c r="I42" i="38"/>
  <c r="H89" i="28" s="1"/>
  <c r="E42" i="40"/>
  <c r="AD18" i="40" s="1"/>
  <c r="Z18" i="40"/>
  <c r="C23" i="41"/>
  <c r="B29" i="41" s="1"/>
  <c r="C29" i="41" s="1"/>
  <c r="D29" i="41" s="1"/>
  <c r="B23" i="41"/>
  <c r="D23" i="41" s="1"/>
  <c r="B30" i="41" s="1"/>
  <c r="F16" i="41"/>
  <c r="B37" i="41" s="1"/>
  <c r="B77" i="41" s="1"/>
  <c r="J14" i="30"/>
  <c r="C30" i="31"/>
  <c r="E30" i="31" s="1"/>
  <c r="C17" i="32"/>
  <c r="B6" i="33"/>
  <c r="Q18" i="36"/>
  <c r="K16" i="36"/>
  <c r="J118" i="36"/>
  <c r="J42" i="38"/>
  <c r="I89" i="28" s="1"/>
  <c r="Z19" i="40"/>
  <c r="F43" i="40"/>
  <c r="M22" i="30"/>
  <c r="M25" i="30" s="1"/>
  <c r="C25" i="30" s="1"/>
  <c r="B12" i="32"/>
  <c r="F14" i="32"/>
  <c r="C6" i="33"/>
  <c r="AK55" i="35"/>
  <c r="M29" i="36"/>
  <c r="K165" i="36"/>
  <c r="M165" i="36" s="1"/>
  <c r="H76" i="38"/>
  <c r="F67" i="38"/>
  <c r="G49" i="38" s="1"/>
  <c r="F96" i="28" s="1"/>
  <c r="D6" i="33"/>
  <c r="B102" i="33"/>
  <c r="B103" i="33" s="1"/>
  <c r="E103" i="33" s="1"/>
  <c r="L71" i="35"/>
  <c r="D178" i="36"/>
  <c r="E178" i="36" s="1"/>
  <c r="J178" i="36" s="1"/>
  <c r="Q39" i="37"/>
  <c r="G47" i="37" s="1"/>
  <c r="G52" i="37" s="1"/>
  <c r="G20" i="37" s="1"/>
  <c r="F66" i="38"/>
  <c r="G48" i="38" s="1"/>
  <c r="F95" i="28" s="1"/>
  <c r="H75" i="38"/>
  <c r="K46" i="38"/>
  <c r="F18" i="41"/>
  <c r="B39" i="41" s="1"/>
  <c r="D77" i="41" s="1"/>
  <c r="E106" i="28" s="1"/>
  <c r="W57" i="38"/>
  <c r="V57" i="38"/>
  <c r="U57" i="38"/>
  <c r="T57" i="38"/>
  <c r="S57" i="38"/>
  <c r="Q57" i="38"/>
  <c r="F19" i="30"/>
  <c r="B15" i="32"/>
  <c r="F17" i="32"/>
  <c r="F6" i="33"/>
  <c r="K119" i="36"/>
  <c r="M119" i="36" s="1"/>
  <c r="G127" i="36" s="1"/>
  <c r="L119" i="36"/>
  <c r="N119" i="36" s="1"/>
  <c r="H127" i="36" s="1"/>
  <c r="D136" i="36"/>
  <c r="D149" i="36"/>
  <c r="E149" i="36" s="1"/>
  <c r="J149" i="36" s="1"/>
  <c r="AP8" i="38"/>
  <c r="E8" i="38" s="1"/>
  <c r="E12" i="38" s="1"/>
  <c r="I13" i="38"/>
  <c r="E19" i="40"/>
  <c r="W20" i="40" s="1"/>
  <c r="E77" i="40" s="1"/>
  <c r="F105" i="28" s="1"/>
  <c r="T19" i="30"/>
  <c r="U19" i="30" s="1"/>
  <c r="K20" i="36"/>
  <c r="M20" i="36" s="1"/>
  <c r="K26" i="36" s="1"/>
  <c r="K29" i="36" s="1"/>
  <c r="M31" i="36"/>
  <c r="P39" i="37"/>
  <c r="I9" i="38"/>
  <c r="F68" i="38"/>
  <c r="G50" i="38" s="1"/>
  <c r="F97" i="28" s="1"/>
  <c r="E16" i="40"/>
  <c r="W17" i="40" s="1"/>
  <c r="B77" i="40" s="1"/>
  <c r="G16" i="36"/>
  <c r="D55" i="36" s="1"/>
  <c r="D163" i="36"/>
  <c r="E163" i="36" s="1"/>
  <c r="J163" i="36" s="1"/>
  <c r="D148" i="36"/>
  <c r="E148" i="36" s="1"/>
  <c r="J148" i="36" s="1"/>
  <c r="D180" i="36"/>
  <c r="E180" i="36" s="1"/>
  <c r="J180" i="36" s="1"/>
  <c r="D164" i="36"/>
  <c r="E164" i="36" s="1"/>
  <c r="J164" i="36" s="1"/>
  <c r="E47" i="37"/>
  <c r="G55" i="36"/>
  <c r="E73" i="36"/>
  <c r="C142" i="36"/>
  <c r="H37" i="38"/>
  <c r="K37" i="38" s="1"/>
  <c r="K36" i="38"/>
  <c r="D45" i="38" s="1"/>
  <c r="C92" i="28" s="1"/>
  <c r="B75" i="38"/>
  <c r="B77" i="38"/>
  <c r="B74" i="38"/>
  <c r="B76" i="38"/>
  <c r="B78" i="38"/>
  <c r="B13" i="32"/>
  <c r="U130" i="35"/>
  <c r="U132" i="35" s="1"/>
  <c r="U133" i="35" s="1"/>
  <c r="AF69" i="38"/>
  <c r="D168" i="36"/>
  <c r="D155" i="36"/>
  <c r="E155" i="36" s="1"/>
  <c r="J155" i="36" s="1"/>
  <c r="D185" i="36"/>
  <c r="E185" i="36" s="1"/>
  <c r="J185" i="36" s="1"/>
  <c r="D153" i="36"/>
  <c r="D150" i="36"/>
  <c r="E150" i="36" s="1"/>
  <c r="J150" i="36" s="1"/>
  <c r="D169" i="36"/>
  <c r="E169" i="36" s="1"/>
  <c r="J169" i="36" s="1"/>
  <c r="I8" i="38"/>
  <c r="C12" i="38"/>
  <c r="C52" i="40"/>
  <c r="C53" i="40" s="1"/>
  <c r="Z20" i="40" s="1"/>
  <c r="D48" i="40"/>
  <c r="D47" i="40"/>
  <c r="D46" i="40"/>
  <c r="H29" i="43"/>
  <c r="E39" i="43" s="1"/>
  <c r="K21" i="36"/>
  <c r="M21" i="36" s="1"/>
  <c r="K27" i="36" s="1"/>
  <c r="M33" i="36" s="1"/>
  <c r="B28" i="36"/>
  <c r="K129" i="36"/>
  <c r="C143" i="36"/>
  <c r="I90" i="38"/>
  <c r="E17" i="40"/>
  <c r="W18" i="40" s="1"/>
  <c r="C77" i="40" s="1"/>
  <c r="D105" i="28" s="1"/>
  <c r="O54" i="43"/>
  <c r="B7" i="43"/>
  <c r="D7" i="43" s="1"/>
  <c r="C38" i="43" s="1"/>
  <c r="I38" i="43" s="1"/>
  <c r="Z61" i="43"/>
  <c r="D10" i="43"/>
  <c r="E20" i="40"/>
  <c r="W21" i="40" s="1"/>
  <c r="H77" i="40" s="1"/>
  <c r="I105" i="28" s="1"/>
  <c r="D6" i="43"/>
  <c r="P40" i="43"/>
  <c r="P54" i="43" s="1"/>
  <c r="AK12" i="38"/>
  <c r="R59" i="38"/>
  <c r="X59" i="38" s="1"/>
  <c r="AC69" i="38"/>
  <c r="E91" i="38"/>
  <c r="V115" i="38"/>
  <c r="V116" i="38" s="1"/>
  <c r="S59" i="38"/>
  <c r="I34" i="40"/>
  <c r="C41" i="40" s="1"/>
  <c r="Z32" i="42"/>
  <c r="AA33" i="42"/>
  <c r="F20" i="41" s="1"/>
  <c r="B41" i="41" s="1"/>
  <c r="H77" i="41" s="1"/>
  <c r="I106" i="28" s="1"/>
  <c r="T59" i="38"/>
  <c r="U59" i="38"/>
  <c r="Z31" i="42"/>
  <c r="AB32" i="42"/>
  <c r="V59" i="38"/>
  <c r="E44" i="38"/>
  <c r="D91" i="28" s="1"/>
  <c r="N66" i="40"/>
  <c r="N67" i="40" s="1"/>
  <c r="N12" i="37"/>
  <c r="E5" i="38"/>
  <c r="Q56" i="38"/>
  <c r="Q58" i="38"/>
  <c r="B70" i="38"/>
  <c r="D70" i="38" s="1"/>
  <c r="E70" i="38" s="1"/>
  <c r="S56" i="38"/>
  <c r="S58" i="38"/>
  <c r="I44" i="38"/>
  <c r="H91" i="28" s="1"/>
  <c r="T56" i="38"/>
  <c r="AM9" i="38"/>
  <c r="AO9" i="38" s="1"/>
  <c r="G37" i="38"/>
  <c r="J37" i="38" s="1"/>
  <c r="U56" i="38"/>
  <c r="U58" i="38"/>
  <c r="V56" i="38"/>
  <c r="V58" i="38"/>
  <c r="D31" i="43" l="1"/>
  <c r="D33" i="43" s="1"/>
  <c r="D34" i="43" s="1"/>
  <c r="G39" i="43" s="1"/>
  <c r="H115" i="28" s="1"/>
  <c r="E52" i="53"/>
  <c r="C30" i="41"/>
  <c r="D30" i="41" s="1"/>
  <c r="E41" i="41" s="1"/>
  <c r="F30" i="41"/>
  <c r="H10" i="48" s="1"/>
  <c r="K10" i="48" s="1"/>
  <c r="B3" i="48" s="1"/>
  <c r="B5" i="48"/>
  <c r="I39" i="43"/>
  <c r="F115" i="28"/>
  <c r="J115" i="28" s="1"/>
  <c r="I107" i="28"/>
  <c r="E107" i="28"/>
  <c r="C106" i="28"/>
  <c r="C105" i="28"/>
  <c r="I77" i="40"/>
  <c r="F80" i="28"/>
  <c r="F79" i="28"/>
  <c r="F78" i="28"/>
  <c r="F82" i="28"/>
  <c r="F81" i="28"/>
  <c r="I54" i="38"/>
  <c r="H97" i="28"/>
  <c r="H101" i="28" s="1"/>
  <c r="J91" i="28"/>
  <c r="K43" i="38"/>
  <c r="J88" i="28"/>
  <c r="C94" i="28"/>
  <c r="J89" i="28"/>
  <c r="K41" i="38"/>
  <c r="K42" i="38"/>
  <c r="K44" i="38"/>
  <c r="G36" i="32"/>
  <c r="D47" i="38"/>
  <c r="C74" i="38"/>
  <c r="E74" i="38" s="1"/>
  <c r="H48" i="38" s="1"/>
  <c r="I75" i="38"/>
  <c r="I81" i="38" s="1"/>
  <c r="K148" i="36"/>
  <c r="M148" i="36" s="1"/>
  <c r="H82" i="38"/>
  <c r="K118" i="36"/>
  <c r="J122" i="36"/>
  <c r="E40" i="41"/>
  <c r="D31" i="41"/>
  <c r="J75" i="38"/>
  <c r="J81" i="38" s="1"/>
  <c r="C81" i="38"/>
  <c r="N132" i="36"/>
  <c r="D187" i="36"/>
  <c r="H82" i="28"/>
  <c r="AA7" i="28"/>
  <c r="T7" i="28" s="1"/>
  <c r="K169" i="36"/>
  <c r="M169" i="36" s="1"/>
  <c r="L169" i="36"/>
  <c r="N169" i="36" s="1"/>
  <c r="C77" i="38"/>
  <c r="I78" i="38"/>
  <c r="I84" i="38" s="1"/>
  <c r="K163" i="36"/>
  <c r="M163" i="36" s="1"/>
  <c r="F55" i="36"/>
  <c r="E93" i="36" s="1"/>
  <c r="D73" i="36"/>
  <c r="J78" i="38"/>
  <c r="J84" i="38" s="1"/>
  <c r="C84" i="38"/>
  <c r="F38" i="32"/>
  <c r="F37" i="32"/>
  <c r="J183" i="36"/>
  <c r="E187" i="36"/>
  <c r="Z133" i="36"/>
  <c r="AB133" i="36" s="1"/>
  <c r="L150" i="36"/>
  <c r="N150" i="36" s="1"/>
  <c r="K150" i="36"/>
  <c r="M150" i="36" s="1"/>
  <c r="C75" i="38"/>
  <c r="I76" i="38"/>
  <c r="I82" i="38" s="1"/>
  <c r="L165" i="36"/>
  <c r="N165" i="36" s="1"/>
  <c r="J76" i="38"/>
  <c r="J82" i="38" s="1"/>
  <c r="C82" i="38"/>
  <c r="AB78" i="32"/>
  <c r="AB79" i="32" s="1"/>
  <c r="AC79" i="32"/>
  <c r="F25" i="32"/>
  <c r="I79" i="28"/>
  <c r="H79" i="28"/>
  <c r="G79" i="28"/>
  <c r="H72" i="28"/>
  <c r="E79" i="28"/>
  <c r="D79" i="28"/>
  <c r="C79" i="28"/>
  <c r="M32" i="36"/>
  <c r="E153" i="36"/>
  <c r="D157" i="36"/>
  <c r="J79" i="38"/>
  <c r="J85" i="38" s="1"/>
  <c r="C85" i="38"/>
  <c r="E147" i="36"/>
  <c r="D151" i="36"/>
  <c r="K180" i="36"/>
  <c r="M180" i="36" s="1"/>
  <c r="L185" i="36"/>
  <c r="N185" i="36" s="1"/>
  <c r="K185" i="36"/>
  <c r="M185" i="36" s="1"/>
  <c r="E19" i="38"/>
  <c r="E18" i="38"/>
  <c r="C83" i="38"/>
  <c r="J77" i="38"/>
  <c r="J83" i="38" s="1"/>
  <c r="C35" i="33"/>
  <c r="D73" i="28"/>
  <c r="P69" i="40"/>
  <c r="O69" i="40"/>
  <c r="O71" i="40" s="1"/>
  <c r="K155" i="36"/>
  <c r="M155" i="36" s="1"/>
  <c r="L155" i="36"/>
  <c r="N155" i="36" s="1"/>
  <c r="E32" i="33"/>
  <c r="F73" i="28" s="1"/>
  <c r="L156" i="36"/>
  <c r="N156" i="36" s="1"/>
  <c r="I41" i="31"/>
  <c r="D43" i="31"/>
  <c r="C48" i="31" s="1"/>
  <c r="A9" i="33"/>
  <c r="D172" i="36"/>
  <c r="E168" i="36"/>
  <c r="F17" i="41"/>
  <c r="B38" i="41" s="1"/>
  <c r="C77" i="41" s="1"/>
  <c r="D106" i="28" s="1"/>
  <c r="D107" i="28" s="1"/>
  <c r="K134" i="36"/>
  <c r="E162" i="36"/>
  <c r="D166" i="36"/>
  <c r="L78" i="38"/>
  <c r="L84" i="38" s="1"/>
  <c r="H84" i="38"/>
  <c r="M30" i="36"/>
  <c r="N29" i="36"/>
  <c r="G26" i="32"/>
  <c r="T57" i="35"/>
  <c r="AE33" i="35"/>
  <c r="E43" i="31"/>
  <c r="D48" i="31" s="1"/>
  <c r="F35" i="32"/>
  <c r="C19" i="38"/>
  <c r="C18" i="38"/>
  <c r="I12" i="38"/>
  <c r="T15" i="30"/>
  <c r="U15" i="30" s="1"/>
  <c r="D33" i="30"/>
  <c r="D32" i="30"/>
  <c r="D24" i="30"/>
  <c r="R3" i="28" s="1"/>
  <c r="F28" i="32"/>
  <c r="K149" i="36"/>
  <c r="M149" i="36" s="1"/>
  <c r="X132" i="36"/>
  <c r="S136" i="36"/>
  <c r="H81" i="38"/>
  <c r="E20" i="30"/>
  <c r="D21" i="30"/>
  <c r="AC46" i="35"/>
  <c r="AC44" i="35"/>
  <c r="AF43" i="35"/>
  <c r="L120" i="36"/>
  <c r="N120" i="36" s="1"/>
  <c r="H128" i="36" s="1"/>
  <c r="Z134" i="36"/>
  <c r="AB134" i="36" s="1"/>
  <c r="G43" i="31"/>
  <c r="F48" i="31" s="1"/>
  <c r="D105" i="36"/>
  <c r="G93" i="36"/>
  <c r="D93" i="36" s="1"/>
  <c r="AK69" i="35"/>
  <c r="Z57" i="35"/>
  <c r="E15" i="30"/>
  <c r="H3" i="34"/>
  <c r="B3" i="34" s="1"/>
  <c r="G3" i="34"/>
  <c r="A3" i="34" s="1"/>
  <c r="H43" i="31"/>
  <c r="G48" i="31" s="1"/>
  <c r="D25" i="30"/>
  <c r="I74" i="28"/>
  <c r="H74" i="28"/>
  <c r="E81" i="28"/>
  <c r="D81" i="28"/>
  <c r="C81" i="28"/>
  <c r="D74" i="28"/>
  <c r="C74" i="28"/>
  <c r="K60" i="35"/>
  <c r="F24" i="32"/>
  <c r="F70" i="38"/>
  <c r="G52" i="38" s="1"/>
  <c r="F99" i="28" s="1"/>
  <c r="H79" i="38"/>
  <c r="F19" i="41"/>
  <c r="B40" i="41" s="1"/>
  <c r="E77" i="41" s="1"/>
  <c r="F106" i="28" s="1"/>
  <c r="F107" i="28" s="1"/>
  <c r="K178" i="36"/>
  <c r="M178" i="36" s="1"/>
  <c r="F15" i="41"/>
  <c r="B36" i="41" s="1"/>
  <c r="F10" i="33"/>
  <c r="H32" i="33"/>
  <c r="I73" i="28" s="1"/>
  <c r="E177" i="36"/>
  <c r="D181" i="36"/>
  <c r="I15" i="30"/>
  <c r="G27" i="32"/>
  <c r="I91" i="38"/>
  <c r="G53" i="38"/>
  <c r="I51" i="37"/>
  <c r="D19" i="37"/>
  <c r="F29" i="32"/>
  <c r="H15" i="30"/>
  <c r="E42" i="41"/>
  <c r="AI69" i="38"/>
  <c r="AC70" i="38"/>
  <c r="R54" i="38" s="1"/>
  <c r="X58" i="38"/>
  <c r="E52" i="37"/>
  <c r="I52" i="37" s="1"/>
  <c r="I47" i="37"/>
  <c r="X57" i="38"/>
  <c r="AE19" i="40"/>
  <c r="AE22" i="40" s="1"/>
  <c r="F46" i="40"/>
  <c r="B36" i="45"/>
  <c r="B39" i="45" s="1"/>
  <c r="B33" i="45"/>
  <c r="H80" i="28"/>
  <c r="G80" i="28"/>
  <c r="G73" i="28"/>
  <c r="E80" i="28"/>
  <c r="D80" i="28"/>
  <c r="C80" i="28"/>
  <c r="I80" i="28"/>
  <c r="C76" i="38"/>
  <c r="E76" i="38" s="1"/>
  <c r="H50" i="38" s="1"/>
  <c r="I77" i="38"/>
  <c r="AM12" i="38"/>
  <c r="AP12" i="38" s="1"/>
  <c r="Z17" i="40"/>
  <c r="D41" i="40"/>
  <c r="AC17" i="40" s="1"/>
  <c r="X56" i="38"/>
  <c r="AP9" i="38"/>
  <c r="I79" i="38"/>
  <c r="I85" i="38" s="1"/>
  <c r="C78" i="38"/>
  <c r="E78" i="38" s="1"/>
  <c r="H52" i="38" s="1"/>
  <c r="G99" i="28" s="1"/>
  <c r="K164" i="36"/>
  <c r="M164" i="36" s="1"/>
  <c r="L164" i="36"/>
  <c r="N164" i="36" s="1"/>
  <c r="I13" i="31"/>
  <c r="B25" i="31"/>
  <c r="C36" i="45"/>
  <c r="C39" i="45" s="1"/>
  <c r="B30" i="45"/>
  <c r="E19" i="30"/>
  <c r="R44" i="41" l="1"/>
  <c r="R45" i="41" s="1"/>
  <c r="U45" i="41" s="1"/>
  <c r="G78" i="41" s="1"/>
  <c r="H109" i="28" s="1"/>
  <c r="H110" i="28" s="1"/>
  <c r="I64" i="28" s="1"/>
  <c r="U44" i="41"/>
  <c r="E78" i="41" s="1"/>
  <c r="J106" i="28"/>
  <c r="I77" i="41"/>
  <c r="C21" i="41"/>
  <c r="B21" i="41"/>
  <c r="J105" i="28"/>
  <c r="C107" i="28"/>
  <c r="J107" i="28" s="1"/>
  <c r="K53" i="38"/>
  <c r="F100" i="28"/>
  <c r="J100" i="28" s="1"/>
  <c r="K50" i="38"/>
  <c r="G97" i="28"/>
  <c r="J97" i="28" s="1"/>
  <c r="K48" i="38"/>
  <c r="G95" i="28"/>
  <c r="J99" i="28"/>
  <c r="J73" i="28"/>
  <c r="R46" i="38"/>
  <c r="E45" i="38" s="1"/>
  <c r="D92" i="28" s="1"/>
  <c r="R60" i="38"/>
  <c r="AD70" i="38"/>
  <c r="S54" i="38" s="1"/>
  <c r="AH70" i="38"/>
  <c r="W54" i="38" s="1"/>
  <c r="AG70" i="38"/>
  <c r="V54" i="38" s="1"/>
  <c r="AE70" i="38"/>
  <c r="T54" i="38" s="1"/>
  <c r="E181" i="36"/>
  <c r="J177" i="36"/>
  <c r="D94" i="36"/>
  <c r="D95" i="36"/>
  <c r="L149" i="36"/>
  <c r="N149" i="36" s="1"/>
  <c r="X83" i="32"/>
  <c r="Y83" i="32" s="1"/>
  <c r="V20" i="32"/>
  <c r="Z20" i="32" s="1"/>
  <c r="D44" i="32"/>
  <c r="A10" i="33"/>
  <c r="C10" i="33"/>
  <c r="B10" i="33"/>
  <c r="E157" i="36"/>
  <c r="J153" i="36"/>
  <c r="X136" i="36"/>
  <c r="Y132" i="36"/>
  <c r="Z132" i="36" s="1"/>
  <c r="E77" i="38"/>
  <c r="H51" i="38" s="1"/>
  <c r="L76" i="38"/>
  <c r="L82" i="38" s="1"/>
  <c r="J57" i="35"/>
  <c r="I60" i="35" s="1"/>
  <c r="U59" i="35"/>
  <c r="AF70" i="38"/>
  <c r="U54" i="38" s="1"/>
  <c r="J79" i="28"/>
  <c r="E75" i="38"/>
  <c r="H49" i="38" s="1"/>
  <c r="I25" i="31"/>
  <c r="F27" i="31" s="1"/>
  <c r="C39" i="31"/>
  <c r="L148" i="36"/>
  <c r="N148" i="36" s="1"/>
  <c r="G29" i="32"/>
  <c r="G28" i="32"/>
  <c r="I75" i="28"/>
  <c r="H75" i="28"/>
  <c r="G75" i="28"/>
  <c r="F75" i="28"/>
  <c r="E82" i="28"/>
  <c r="I82" i="28"/>
  <c r="D82" i="28"/>
  <c r="C82" i="28"/>
  <c r="D75" i="28"/>
  <c r="C75" i="28"/>
  <c r="G82" i="28"/>
  <c r="D37" i="30"/>
  <c r="D10" i="33"/>
  <c r="E21" i="41"/>
  <c r="D21" i="41"/>
  <c r="F23" i="34"/>
  <c r="G74" i="28" s="1"/>
  <c r="E23" i="34"/>
  <c r="F74" i="28" s="1"/>
  <c r="B28" i="34"/>
  <c r="H24" i="34"/>
  <c r="I81" i="28" s="1"/>
  <c r="G24" i="34"/>
  <c r="H81" i="28" s="1"/>
  <c r="F24" i="34"/>
  <c r="G81" i="28" s="1"/>
  <c r="E24" i="34"/>
  <c r="AC45" i="35"/>
  <c r="AF45" i="35" s="1"/>
  <c r="AF44" i="35"/>
  <c r="D34" i="30"/>
  <c r="E34" i="30" s="1"/>
  <c r="H35" i="30" s="1"/>
  <c r="D38" i="30"/>
  <c r="L180" i="36"/>
  <c r="N180" i="36" s="1"/>
  <c r="J187" i="36"/>
  <c r="K183" i="36"/>
  <c r="M118" i="36"/>
  <c r="K122" i="36"/>
  <c r="I19" i="37"/>
  <c r="E75" i="28"/>
  <c r="L178" i="36"/>
  <c r="N178" i="36" s="1"/>
  <c r="L79" i="38"/>
  <c r="L85" i="38" s="1"/>
  <c r="H85" i="38"/>
  <c r="D23" i="34"/>
  <c r="B29" i="34"/>
  <c r="AF46" i="35"/>
  <c r="AC47" i="35"/>
  <c r="E71" i="28"/>
  <c r="AA3" i="28"/>
  <c r="V9" i="28"/>
  <c r="AC9" i="28" s="1"/>
  <c r="E10" i="33"/>
  <c r="H37" i="32"/>
  <c r="G37" i="32"/>
  <c r="E44" i="32" s="1"/>
  <c r="K52" i="38"/>
  <c r="C28" i="30"/>
  <c r="C29" i="30" s="1"/>
  <c r="D29" i="30" s="1"/>
  <c r="J24" i="30"/>
  <c r="Q31" i="30"/>
  <c r="C27" i="30"/>
  <c r="C26" i="30"/>
  <c r="F21" i="30"/>
  <c r="F22" i="30" s="1"/>
  <c r="J162" i="36"/>
  <c r="E166" i="36"/>
  <c r="T87" i="32"/>
  <c r="H25" i="32"/>
  <c r="G25" i="32"/>
  <c r="G38" i="32"/>
  <c r="H38" i="32"/>
  <c r="I18" i="38"/>
  <c r="M134" i="36"/>
  <c r="M136" i="36" s="1"/>
  <c r="K136" i="36"/>
  <c r="J147" i="36"/>
  <c r="E151" i="36"/>
  <c r="J86" i="38"/>
  <c r="L163" i="36"/>
  <c r="N163" i="36" s="1"/>
  <c r="P57" i="35"/>
  <c r="U61" i="35"/>
  <c r="I19" i="38"/>
  <c r="Q69" i="40"/>
  <c r="S69" i="40" s="1"/>
  <c r="C51" i="40" s="1"/>
  <c r="Z21" i="40" s="1"/>
  <c r="Y3" i="28"/>
  <c r="S3" i="28"/>
  <c r="AO12" i="38"/>
  <c r="U89" i="32"/>
  <c r="V21" i="32"/>
  <c r="X84" i="32"/>
  <c r="Y84" i="32" s="1"/>
  <c r="F30" i="32"/>
  <c r="H24" i="32"/>
  <c r="G24" i="32"/>
  <c r="T86" i="32"/>
  <c r="H86" i="38"/>
  <c r="L134" i="36"/>
  <c r="I83" i="38"/>
  <c r="I86" i="38" s="1"/>
  <c r="L77" i="38"/>
  <c r="L83" i="38" s="1"/>
  <c r="L75" i="38"/>
  <c r="L81" i="38" s="1"/>
  <c r="L86" i="38" s="1"/>
  <c r="F39" i="32"/>
  <c r="H35" i="32"/>
  <c r="G35" i="32"/>
  <c r="F38" i="41"/>
  <c r="H38" i="41" s="1"/>
  <c r="D54" i="41" s="1"/>
  <c r="J38" i="41" s="1"/>
  <c r="J45" i="41" s="1"/>
  <c r="F40" i="41"/>
  <c r="G40" i="41" s="1"/>
  <c r="G42" i="41" s="1"/>
  <c r="J44" i="41" s="1"/>
  <c r="W26" i="32"/>
  <c r="AC80" i="32"/>
  <c r="W27" i="32"/>
  <c r="E36" i="41"/>
  <c r="D36" i="45"/>
  <c r="D39" i="45" s="1"/>
  <c r="C33" i="45"/>
  <c r="G54" i="38"/>
  <c r="J168" i="36"/>
  <c r="E172" i="36"/>
  <c r="I32" i="33"/>
  <c r="V26" i="32"/>
  <c r="AB80" i="32"/>
  <c r="T91" i="32" s="1"/>
  <c r="V27" i="32"/>
  <c r="L118" i="36"/>
  <c r="I78" i="41" l="1"/>
  <c r="F109" i="28"/>
  <c r="J109" i="28" s="1"/>
  <c r="D63" i="28"/>
  <c r="D94" i="28"/>
  <c r="E63" i="28" s="1"/>
  <c r="K49" i="38"/>
  <c r="G96" i="28"/>
  <c r="J96" i="28" s="1"/>
  <c r="J95" i="28"/>
  <c r="K51" i="38"/>
  <c r="G98" i="28"/>
  <c r="J98" i="28" s="1"/>
  <c r="F101" i="28"/>
  <c r="E47" i="32"/>
  <c r="E48" i="32"/>
  <c r="F72" i="28"/>
  <c r="Z22" i="40"/>
  <c r="E78" i="40" s="1"/>
  <c r="AB20" i="40"/>
  <c r="AB22" i="40" s="1"/>
  <c r="AE24" i="40" s="1"/>
  <c r="Z16" i="40"/>
  <c r="Z136" i="36"/>
  <c r="AB132" i="36"/>
  <c r="AB136" i="36" s="1"/>
  <c r="N134" i="36"/>
  <c r="N136" i="36" s="1"/>
  <c r="L136" i="36"/>
  <c r="K187" i="36"/>
  <c r="M183" i="36"/>
  <c r="M187" i="36" s="1"/>
  <c r="U62" i="35"/>
  <c r="U88" i="32"/>
  <c r="U60" i="38"/>
  <c r="U46" i="38"/>
  <c r="H45" i="38" s="1"/>
  <c r="K162" i="36"/>
  <c r="L162" i="36" s="1"/>
  <c r="J166" i="36"/>
  <c r="L183" i="36"/>
  <c r="AA8" i="28"/>
  <c r="T8" i="28" s="1"/>
  <c r="T3" i="28"/>
  <c r="G126" i="36"/>
  <c r="G130" i="36" s="1"/>
  <c r="M122" i="36"/>
  <c r="U86" i="32"/>
  <c r="X81" i="32"/>
  <c r="Y81" i="32" s="1"/>
  <c r="V18" i="32"/>
  <c r="Z18" i="32" s="1"/>
  <c r="B44" i="32"/>
  <c r="H78" i="28"/>
  <c r="H84" i="28" s="1"/>
  <c r="I61" i="28" s="1"/>
  <c r="I71" i="28"/>
  <c r="G78" i="28"/>
  <c r="E78" i="28"/>
  <c r="E84" i="28" s="1"/>
  <c r="F61" i="28" s="1"/>
  <c r="D78" i="28"/>
  <c r="D84" i="28" s="1"/>
  <c r="E61" i="28" s="1"/>
  <c r="C78" i="28"/>
  <c r="I78" i="28"/>
  <c r="I84" i="28" s="1"/>
  <c r="J61" i="28" s="1"/>
  <c r="F71" i="28"/>
  <c r="T90" i="32"/>
  <c r="D96" i="36"/>
  <c r="G95" i="36"/>
  <c r="G97" i="36" s="1"/>
  <c r="F95" i="36"/>
  <c r="J105" i="36" s="1"/>
  <c r="F112" i="36" s="1"/>
  <c r="AC48" i="35"/>
  <c r="AF47" i="35"/>
  <c r="H71" i="28"/>
  <c r="D71" i="28"/>
  <c r="J46" i="41"/>
  <c r="S13" i="33"/>
  <c r="F26" i="30"/>
  <c r="G26" i="30" s="1"/>
  <c r="Q5" i="28" s="1"/>
  <c r="D26" i="30"/>
  <c r="D39" i="30"/>
  <c r="V22" i="32"/>
  <c r="Z22" i="32" s="1"/>
  <c r="U90" i="32"/>
  <c r="X85" i="32"/>
  <c r="Y85" i="32" s="1"/>
  <c r="F44" i="32"/>
  <c r="AA20" i="32"/>
  <c r="AA23" i="32"/>
  <c r="AA18" i="32"/>
  <c r="AA22" i="32"/>
  <c r="AA24" i="32"/>
  <c r="AA19" i="32"/>
  <c r="AA21" i="32"/>
  <c r="G30" i="32"/>
  <c r="H27" i="32"/>
  <c r="H26" i="32"/>
  <c r="H54" i="38"/>
  <c r="H28" i="32"/>
  <c r="K177" i="36"/>
  <c r="J181" i="36"/>
  <c r="L177" i="36"/>
  <c r="L122" i="36"/>
  <c r="N118" i="36"/>
  <c r="P45" i="32"/>
  <c r="P47" i="32"/>
  <c r="P44" i="32"/>
  <c r="P43" i="32"/>
  <c r="P46" i="32"/>
  <c r="K147" i="36"/>
  <c r="J151" i="36"/>
  <c r="L147" i="36"/>
  <c r="F27" i="30"/>
  <c r="G27" i="30" s="1"/>
  <c r="Q6" i="28" s="1"/>
  <c r="D27" i="30"/>
  <c r="G22" i="30" s="1"/>
  <c r="U91" i="32"/>
  <c r="X86" i="32"/>
  <c r="Y86" i="32" s="1"/>
  <c r="V23" i="32"/>
  <c r="Z23" i="32" s="1"/>
  <c r="H44" i="32"/>
  <c r="D47" i="32"/>
  <c r="D48" i="32"/>
  <c r="E72" i="28"/>
  <c r="Q27" i="30"/>
  <c r="Q26" i="30"/>
  <c r="Q25" i="30"/>
  <c r="Q28" i="30"/>
  <c r="J75" i="28"/>
  <c r="AA132" i="36"/>
  <c r="AA136" i="36" s="1"/>
  <c r="Y136" i="36"/>
  <c r="T60" i="38"/>
  <c r="T46" i="38"/>
  <c r="G45" i="38" s="1"/>
  <c r="X82" i="32"/>
  <c r="Y82" i="32" s="1"/>
  <c r="V19" i="32"/>
  <c r="Z19" i="32" s="1"/>
  <c r="C44" i="32"/>
  <c r="U87" i="32"/>
  <c r="I23" i="34"/>
  <c r="E74" i="28"/>
  <c r="S87" i="32"/>
  <c r="R87" i="32"/>
  <c r="S89" i="32"/>
  <c r="R89" i="32"/>
  <c r="S91" i="32"/>
  <c r="R91" i="32"/>
  <c r="S88" i="32"/>
  <c r="S86" i="32"/>
  <c r="S92" i="32" s="1"/>
  <c r="R88" i="32"/>
  <c r="R86" i="32"/>
  <c r="S90" i="32"/>
  <c r="R90" i="32"/>
  <c r="P89" i="32"/>
  <c r="P88" i="32"/>
  <c r="P91" i="32"/>
  <c r="Q89" i="32"/>
  <c r="P86" i="32"/>
  <c r="P90" i="32"/>
  <c r="Q88" i="32"/>
  <c r="P87" i="32"/>
  <c r="Q91" i="32"/>
  <c r="T89" i="32"/>
  <c r="Q87" i="32"/>
  <c r="Q86" i="32"/>
  <c r="Q90" i="32"/>
  <c r="T88" i="32"/>
  <c r="T92" i="32" s="1"/>
  <c r="Z21" i="32"/>
  <c r="F25" i="30"/>
  <c r="G25" i="30" s="1"/>
  <c r="F24" i="30"/>
  <c r="I24" i="34"/>
  <c r="J81" i="28"/>
  <c r="H29" i="32"/>
  <c r="V60" i="38"/>
  <c r="V46" i="38"/>
  <c r="I45" i="38" s="1"/>
  <c r="K153" i="36"/>
  <c r="J157" i="36"/>
  <c r="W46" i="38"/>
  <c r="J45" i="38" s="1"/>
  <c r="W60" i="38"/>
  <c r="G71" i="28"/>
  <c r="S46" i="38"/>
  <c r="F45" i="38" s="1"/>
  <c r="S60" i="38"/>
  <c r="X60" i="38" s="1"/>
  <c r="X61" i="38" s="1"/>
  <c r="O136" i="36"/>
  <c r="I39" i="31"/>
  <c r="I43" i="31" s="1"/>
  <c r="C43" i="31"/>
  <c r="B48" i="31" s="1"/>
  <c r="D28" i="30"/>
  <c r="F28" i="30"/>
  <c r="G28" i="30" s="1"/>
  <c r="Q7" i="28" s="1"/>
  <c r="Z3" i="28"/>
  <c r="L168" i="36"/>
  <c r="J172" i="36"/>
  <c r="K168" i="36"/>
  <c r="I39" i="32"/>
  <c r="G39" i="32"/>
  <c r="H36" i="32"/>
  <c r="E47" i="38"/>
  <c r="E65" i="28" l="1"/>
  <c r="D65" i="28"/>
  <c r="B8750" i="4"/>
  <c r="B8734" i="4"/>
  <c r="B8718" i="4"/>
  <c r="B8702" i="4"/>
  <c r="B8686" i="4"/>
  <c r="B8670" i="4"/>
  <c r="B8654" i="4"/>
  <c r="B8638" i="4"/>
  <c r="B8622" i="4"/>
  <c r="B8606" i="4"/>
  <c r="B8590" i="4"/>
  <c r="B8574" i="4"/>
  <c r="B8558" i="4"/>
  <c r="B8542" i="4"/>
  <c r="B8526" i="4"/>
  <c r="B8510" i="4"/>
  <c r="B8494" i="4"/>
  <c r="B8478" i="4"/>
  <c r="B8462" i="4"/>
  <c r="B8446" i="4"/>
  <c r="B8430" i="4"/>
  <c r="B8414" i="4"/>
  <c r="B8398" i="4"/>
  <c r="B8382" i="4"/>
  <c r="B8366" i="4"/>
  <c r="B8350" i="4"/>
  <c r="B8749" i="4"/>
  <c r="B8733" i="4"/>
  <c r="B8717" i="4"/>
  <c r="B8701" i="4"/>
  <c r="B8685" i="4"/>
  <c r="B8669" i="4"/>
  <c r="B8653" i="4"/>
  <c r="B8637" i="4"/>
  <c r="B8621" i="4"/>
  <c r="B8605" i="4"/>
  <c r="B8589" i="4"/>
  <c r="B8573" i="4"/>
  <c r="B8557" i="4"/>
  <c r="B8541" i="4"/>
  <c r="B8525" i="4"/>
  <c r="B8509" i="4"/>
  <c r="B8493" i="4"/>
  <c r="B8477" i="4"/>
  <c r="B8461" i="4"/>
  <c r="B8445" i="4"/>
  <c r="B8429" i="4"/>
  <c r="B8413" i="4"/>
  <c r="B8397" i="4"/>
  <c r="B8381" i="4"/>
  <c r="B8365" i="4"/>
  <c r="B8349" i="4"/>
  <c r="B8748" i="4"/>
  <c r="B8732" i="4"/>
  <c r="B8716" i="4"/>
  <c r="B8700" i="4"/>
  <c r="B8684" i="4"/>
  <c r="B8668" i="4"/>
  <c r="B8652" i="4"/>
  <c r="B8636" i="4"/>
  <c r="B8620" i="4"/>
  <c r="B8604" i="4"/>
  <c r="B8588" i="4"/>
  <c r="B8572" i="4"/>
  <c r="B8556" i="4"/>
  <c r="B8540" i="4"/>
  <c r="B8524" i="4"/>
  <c r="B8508" i="4"/>
  <c r="B8492" i="4"/>
  <c r="B8476" i="4"/>
  <c r="B8460" i="4"/>
  <c r="B8444" i="4"/>
  <c r="B8428" i="4"/>
  <c r="B8412" i="4"/>
  <c r="B8396" i="4"/>
  <c r="B8380" i="4"/>
  <c r="B8364" i="4"/>
  <c r="B8348" i="4"/>
  <c r="B8759" i="4"/>
  <c r="B8743" i="4"/>
  <c r="B8727" i="4"/>
  <c r="B8711" i="4"/>
  <c r="B8695" i="4"/>
  <c r="B8679" i="4"/>
  <c r="B8663" i="4"/>
  <c r="B8647" i="4"/>
  <c r="B8631" i="4"/>
  <c r="B8615" i="4"/>
  <c r="B8599" i="4"/>
  <c r="B8583" i="4"/>
  <c r="B8567" i="4"/>
  <c r="B8551" i="4"/>
  <c r="B8535" i="4"/>
  <c r="B8519" i="4"/>
  <c r="B8503" i="4"/>
  <c r="B8487" i="4"/>
  <c r="B8471" i="4"/>
  <c r="B8455" i="4"/>
  <c r="B8439" i="4"/>
  <c r="B8423" i="4"/>
  <c r="B8407" i="4"/>
  <c r="B8391" i="4"/>
  <c r="B8375" i="4"/>
  <c r="B8359" i="4"/>
  <c r="B8343" i="4"/>
  <c r="B8758" i="4"/>
  <c r="B8742" i="4"/>
  <c r="B8726" i="4"/>
  <c r="B8710" i="4"/>
  <c r="B8694" i="4"/>
  <c r="B8678" i="4"/>
  <c r="B8662" i="4"/>
  <c r="B8646" i="4"/>
  <c r="B8630" i="4"/>
  <c r="B8614" i="4"/>
  <c r="B8598" i="4"/>
  <c r="B8582" i="4"/>
  <c r="B8566" i="4"/>
  <c r="B8550" i="4"/>
  <c r="B8534" i="4"/>
  <c r="B8518" i="4"/>
  <c r="B8502" i="4"/>
  <c r="B8486" i="4"/>
  <c r="B8470" i="4"/>
  <c r="B8454" i="4"/>
  <c r="B8438" i="4"/>
  <c r="B8422" i="4"/>
  <c r="B8406" i="4"/>
  <c r="B8390" i="4"/>
  <c r="B8374" i="4"/>
  <c r="B8358" i="4"/>
  <c r="B8757" i="4"/>
  <c r="B8741" i="4"/>
  <c r="B8725" i="4"/>
  <c r="B8709" i="4"/>
  <c r="B8693" i="4"/>
  <c r="B8677" i="4"/>
  <c r="B8661" i="4"/>
  <c r="B8645" i="4"/>
  <c r="B8629" i="4"/>
  <c r="B8613" i="4"/>
  <c r="B8597" i="4"/>
  <c r="B8581" i="4"/>
  <c r="B8565" i="4"/>
  <c r="B8549" i="4"/>
  <c r="B8533" i="4"/>
  <c r="B8517" i="4"/>
  <c r="B8501" i="4"/>
  <c r="B8485" i="4"/>
  <c r="B8469" i="4"/>
  <c r="B8453" i="4"/>
  <c r="B8437" i="4"/>
  <c r="B8421" i="4"/>
  <c r="B8405" i="4"/>
  <c r="B8389" i="4"/>
  <c r="B8373" i="4"/>
  <c r="B8357" i="4"/>
  <c r="B8756" i="4"/>
  <c r="B8740" i="4"/>
  <c r="B8724" i="4"/>
  <c r="B8708" i="4"/>
  <c r="B8692" i="4"/>
  <c r="B8676" i="4"/>
  <c r="B8660" i="4"/>
  <c r="B8644" i="4"/>
  <c r="B8628" i="4"/>
  <c r="B8612" i="4"/>
  <c r="B8596" i="4"/>
  <c r="B8580" i="4"/>
  <c r="B8564" i="4"/>
  <c r="B8548" i="4"/>
  <c r="B8532" i="4"/>
  <c r="B8516" i="4"/>
  <c r="B8500" i="4"/>
  <c r="B8484" i="4"/>
  <c r="B8468" i="4"/>
  <c r="B8452" i="4"/>
  <c r="B8436" i="4"/>
  <c r="B8420" i="4"/>
  <c r="B8404" i="4"/>
  <c r="B8388" i="4"/>
  <c r="B8372" i="4"/>
  <c r="B8356" i="4"/>
  <c r="B8747" i="4"/>
  <c r="B8720" i="4"/>
  <c r="B8690" i="4"/>
  <c r="B8664" i="4"/>
  <c r="B8634" i="4"/>
  <c r="B8607" i="4"/>
  <c r="B8577" i="4"/>
  <c r="B8547" i="4"/>
  <c r="B8521" i="4"/>
  <c r="B8491" i="4"/>
  <c r="B8464" i="4"/>
  <c r="B8434" i="4"/>
  <c r="B8408" i="4"/>
  <c r="B8378" i="4"/>
  <c r="B8351" i="4"/>
  <c r="B8331" i="4"/>
  <c r="B8315" i="4"/>
  <c r="B8299" i="4"/>
  <c r="B8283" i="4"/>
  <c r="B8267" i="4"/>
  <c r="B8251" i="4"/>
  <c r="B8235" i="4"/>
  <c r="B8219" i="4"/>
  <c r="B8203" i="4"/>
  <c r="B8746" i="4"/>
  <c r="B8719" i="4"/>
  <c r="B8689" i="4"/>
  <c r="B8659" i="4"/>
  <c r="B8633" i="4"/>
  <c r="B8603" i="4"/>
  <c r="B8576" i="4"/>
  <c r="B8546" i="4"/>
  <c r="B8520" i="4"/>
  <c r="B8490" i="4"/>
  <c r="B8463" i="4"/>
  <c r="B8433" i="4"/>
  <c r="B8403" i="4"/>
  <c r="B8377" i="4"/>
  <c r="B8347" i="4"/>
  <c r="B8330" i="4"/>
  <c r="B8314" i="4"/>
  <c r="B8298" i="4"/>
  <c r="B8282" i="4"/>
  <c r="B8266" i="4"/>
  <c r="B8250" i="4"/>
  <c r="B8234" i="4"/>
  <c r="B8218" i="4"/>
  <c r="B8202" i="4"/>
  <c r="B8186" i="4"/>
  <c r="B8170" i="4"/>
  <c r="B8154" i="4"/>
  <c r="B8138" i="4"/>
  <c r="B8122" i="4"/>
  <c r="B8106" i="4"/>
  <c r="B8090" i="4"/>
  <c r="B8074" i="4"/>
  <c r="B8058" i="4"/>
  <c r="B8042" i="4"/>
  <c r="B8026" i="4"/>
  <c r="B8010" i="4"/>
  <c r="B7994" i="4"/>
  <c r="B7978" i="4"/>
  <c r="B7962" i="4"/>
  <c r="B7946" i="4"/>
  <c r="B7930" i="4"/>
  <c r="B7914" i="4"/>
  <c r="B7898" i="4"/>
  <c r="B7882" i="4"/>
  <c r="B7866" i="4"/>
  <c r="B7850" i="4"/>
  <c r="B7834" i="4"/>
  <c r="B7818" i="4"/>
  <c r="B7802" i="4"/>
  <c r="B7786" i="4"/>
  <c r="B7770" i="4"/>
  <c r="B7754" i="4"/>
  <c r="B7738" i="4"/>
  <c r="B7722" i="4"/>
  <c r="B7706" i="4"/>
  <c r="B7690" i="4"/>
  <c r="B7674" i="4"/>
  <c r="B7658" i="4"/>
  <c r="B7642" i="4"/>
  <c r="B7626" i="4"/>
  <c r="B7610" i="4"/>
  <c r="B7594" i="4"/>
  <c r="B7578" i="4"/>
  <c r="B7562" i="4"/>
  <c r="B7546" i="4"/>
  <c r="B7530" i="4"/>
  <c r="B7514" i="4"/>
  <c r="B8745" i="4"/>
  <c r="B8715" i="4"/>
  <c r="B8688" i="4"/>
  <c r="B8658" i="4"/>
  <c r="B8632" i="4"/>
  <c r="B8602" i="4"/>
  <c r="B8575" i="4"/>
  <c r="B8545" i="4"/>
  <c r="B8515" i="4"/>
  <c r="B8489" i="4"/>
  <c r="B8459" i="4"/>
  <c r="B8432" i="4"/>
  <c r="B8402" i="4"/>
  <c r="B8376" i="4"/>
  <c r="B8346" i="4"/>
  <c r="B8329" i="4"/>
  <c r="B8313" i="4"/>
  <c r="B8297" i="4"/>
  <c r="B8281" i="4"/>
  <c r="B8265" i="4"/>
  <c r="B8249" i="4"/>
  <c r="B8233" i="4"/>
  <c r="B8217" i="4"/>
  <c r="B8201" i="4"/>
  <c r="B8185" i="4"/>
  <c r="B8169" i="4"/>
  <c r="B8153" i="4"/>
  <c r="B8137" i="4"/>
  <c r="B8121" i="4"/>
  <c r="B8105" i="4"/>
  <c r="B8089" i="4"/>
  <c r="B8073" i="4"/>
  <c r="B8057" i="4"/>
  <c r="B8041" i="4"/>
  <c r="B8025" i="4"/>
  <c r="B8009" i="4"/>
  <c r="B7993" i="4"/>
  <c r="B7977" i="4"/>
  <c r="B7961" i="4"/>
  <c r="B7945" i="4"/>
  <c r="B7929" i="4"/>
  <c r="B7913" i="4"/>
  <c r="B7897" i="4"/>
  <c r="B7881" i="4"/>
  <c r="B7865" i="4"/>
  <c r="B7849" i="4"/>
  <c r="B7833" i="4"/>
  <c r="B7817" i="4"/>
  <c r="B7801" i="4"/>
  <c r="B7785" i="4"/>
  <c r="B7769" i="4"/>
  <c r="B7753" i="4"/>
  <c r="B7737" i="4"/>
  <c r="B7721" i="4"/>
  <c r="B7705" i="4"/>
  <c r="B7689" i="4"/>
  <c r="B7673" i="4"/>
  <c r="B7657" i="4"/>
  <c r="B7641" i="4"/>
  <c r="B7625" i="4"/>
  <c r="B7609" i="4"/>
  <c r="B7593" i="4"/>
  <c r="B7577" i="4"/>
  <c r="B7561" i="4"/>
  <c r="B7545" i="4"/>
  <c r="B7529" i="4"/>
  <c r="B7513" i="4"/>
  <c r="B8744" i="4"/>
  <c r="B8714" i="4"/>
  <c r="B8687" i="4"/>
  <c r="B8657" i="4"/>
  <c r="B8627" i="4"/>
  <c r="B8601" i="4"/>
  <c r="B8571" i="4"/>
  <c r="B8544" i="4"/>
  <c r="B8514" i="4"/>
  <c r="B8488" i="4"/>
  <c r="B8458" i="4"/>
  <c r="B8431" i="4"/>
  <c r="B8401" i="4"/>
  <c r="B8371" i="4"/>
  <c r="B8345" i="4"/>
  <c r="B8328" i="4"/>
  <c r="B8312" i="4"/>
  <c r="B8296" i="4"/>
  <c r="B8280" i="4"/>
  <c r="B8264" i="4"/>
  <c r="B8248" i="4"/>
  <c r="B8232" i="4"/>
  <c r="B8216" i="4"/>
  <c r="B8200" i="4"/>
  <c r="B8738" i="4"/>
  <c r="B8712" i="4"/>
  <c r="B8682" i="4"/>
  <c r="B8655" i="4"/>
  <c r="B8625" i="4"/>
  <c r="B8595" i="4"/>
  <c r="B8569" i="4"/>
  <c r="B8539" i="4"/>
  <c r="B8512" i="4"/>
  <c r="B8482" i="4"/>
  <c r="B8456" i="4"/>
  <c r="B8426" i="4"/>
  <c r="B8399" i="4"/>
  <c r="B8369" i="4"/>
  <c r="B8342" i="4"/>
  <c r="B8326" i="4"/>
  <c r="B8310" i="4"/>
  <c r="B8294" i="4"/>
  <c r="B8278" i="4"/>
  <c r="B8262" i="4"/>
  <c r="B8246" i="4"/>
  <c r="B8230" i="4"/>
  <c r="B8214" i="4"/>
  <c r="B8198" i="4"/>
  <c r="B8737" i="4"/>
  <c r="B8707" i="4"/>
  <c r="B8681" i="4"/>
  <c r="B8651" i="4"/>
  <c r="B8624" i="4"/>
  <c r="B8594" i="4"/>
  <c r="B8568" i="4"/>
  <c r="B8538" i="4"/>
  <c r="B8511" i="4"/>
  <c r="B8481" i="4"/>
  <c r="B8451" i="4"/>
  <c r="B8425" i="4"/>
  <c r="B8395" i="4"/>
  <c r="B8368" i="4"/>
  <c r="B8341" i="4"/>
  <c r="B8325" i="4"/>
  <c r="B8309" i="4"/>
  <c r="B8293" i="4"/>
  <c r="B8277" i="4"/>
  <c r="B8261" i="4"/>
  <c r="B8245" i="4"/>
  <c r="B8229" i="4"/>
  <c r="B8213" i="4"/>
  <c r="B8197" i="4"/>
  <c r="B8181" i="4"/>
  <c r="B8165" i="4"/>
  <c r="B8149" i="4"/>
  <c r="B8133" i="4"/>
  <c r="B8117" i="4"/>
  <c r="B8101" i="4"/>
  <c r="B8085" i="4"/>
  <c r="B8069" i="4"/>
  <c r="B8053" i="4"/>
  <c r="B8037" i="4"/>
  <c r="B8021" i="4"/>
  <c r="B8005" i="4"/>
  <c r="B7989" i="4"/>
  <c r="B7973" i="4"/>
  <c r="B7957" i="4"/>
  <c r="B7941" i="4"/>
  <c r="B7925" i="4"/>
  <c r="B7909" i="4"/>
  <c r="B7893" i="4"/>
  <c r="B7877" i="4"/>
  <c r="B7861" i="4"/>
  <c r="B7845" i="4"/>
  <c r="B7829" i="4"/>
  <c r="B7813" i="4"/>
  <c r="B7797" i="4"/>
  <c r="B7781" i="4"/>
  <c r="B7765" i="4"/>
  <c r="B7749" i="4"/>
  <c r="B7733" i="4"/>
  <c r="B7717" i="4"/>
  <c r="B7701" i="4"/>
  <c r="B7685" i="4"/>
  <c r="B7669" i="4"/>
  <c r="B7653" i="4"/>
  <c r="B7637" i="4"/>
  <c r="B7621" i="4"/>
  <c r="B7605" i="4"/>
  <c r="B7589" i="4"/>
  <c r="B7573" i="4"/>
  <c r="B7557" i="4"/>
  <c r="B7541" i="4"/>
  <c r="B7525" i="4"/>
  <c r="B8736" i="4"/>
  <c r="B8706" i="4"/>
  <c r="B8680" i="4"/>
  <c r="B8650" i="4"/>
  <c r="B8623" i="4"/>
  <c r="B8593" i="4"/>
  <c r="B8563" i="4"/>
  <c r="B8537" i="4"/>
  <c r="B8507" i="4"/>
  <c r="B8480" i="4"/>
  <c r="B8450" i="4"/>
  <c r="B8424" i="4"/>
  <c r="B8394" i="4"/>
  <c r="B8367" i="4"/>
  <c r="B8340" i="4"/>
  <c r="B8324" i="4"/>
  <c r="B8308" i="4"/>
  <c r="B8292" i="4"/>
  <c r="B8276" i="4"/>
  <c r="B8260" i="4"/>
  <c r="B8244" i="4"/>
  <c r="B8228" i="4"/>
  <c r="B8212" i="4"/>
  <c r="B8196" i="4"/>
  <c r="B8180" i="4"/>
  <c r="B8164" i="4"/>
  <c r="B8148" i="4"/>
  <c r="B8132" i="4"/>
  <c r="B8116" i="4"/>
  <c r="B8100" i="4"/>
  <c r="B8084" i="4"/>
  <c r="B8068" i="4"/>
  <c r="B8052" i="4"/>
  <c r="B8036" i="4"/>
  <c r="B8020" i="4"/>
  <c r="B8004" i="4"/>
  <c r="B7988" i="4"/>
  <c r="B7972" i="4"/>
  <c r="B7956" i="4"/>
  <c r="B7940" i="4"/>
  <c r="B7924" i="4"/>
  <c r="B7908" i="4"/>
  <c r="B7892" i="4"/>
  <c r="B7876" i="4"/>
  <c r="B7860" i="4"/>
  <c r="B7844" i="4"/>
  <c r="B7828" i="4"/>
  <c r="B7812" i="4"/>
  <c r="B7796" i="4"/>
  <c r="B7780" i="4"/>
  <c r="B7764" i="4"/>
  <c r="B7748" i="4"/>
  <c r="B7732" i="4"/>
  <c r="B7716" i="4"/>
  <c r="B7700" i="4"/>
  <c r="B7684" i="4"/>
  <c r="B7668" i="4"/>
  <c r="B7652" i="4"/>
  <c r="B7636" i="4"/>
  <c r="B7620" i="4"/>
  <c r="B7604" i="4"/>
  <c r="B7588" i="4"/>
  <c r="B7572" i="4"/>
  <c r="B7556" i="4"/>
  <c r="B7540" i="4"/>
  <c r="B7524" i="4"/>
  <c r="B8735" i="4"/>
  <c r="B8705" i="4"/>
  <c r="B8675" i="4"/>
  <c r="B8649" i="4"/>
  <c r="B8619" i="4"/>
  <c r="B8592" i="4"/>
  <c r="B8562" i="4"/>
  <c r="B8536" i="4"/>
  <c r="B8506" i="4"/>
  <c r="B8479" i="4"/>
  <c r="B8449" i="4"/>
  <c r="B8419" i="4"/>
  <c r="B8393" i="4"/>
  <c r="B8363" i="4"/>
  <c r="B8339" i="4"/>
  <c r="B8323" i="4"/>
  <c r="B8307" i="4"/>
  <c r="B8291" i="4"/>
  <c r="B8275" i="4"/>
  <c r="B8259" i="4"/>
  <c r="B8243" i="4"/>
  <c r="B8227" i="4"/>
  <c r="B8211" i="4"/>
  <c r="B8195" i="4"/>
  <c r="B8179" i="4"/>
  <c r="B8163" i="4"/>
  <c r="B8147" i="4"/>
  <c r="B8131" i="4"/>
  <c r="B8115" i="4"/>
  <c r="B8099" i="4"/>
  <c r="B8083" i="4"/>
  <c r="B8067" i="4"/>
  <c r="B8051" i="4"/>
  <c r="B8035" i="4"/>
  <c r="B8019" i="4"/>
  <c r="B8003" i="4"/>
  <c r="B7987" i="4"/>
  <c r="B7971" i="4"/>
  <c r="B7955" i="4"/>
  <c r="B7939" i="4"/>
  <c r="B7923" i="4"/>
  <c r="B7907" i="4"/>
  <c r="B7891" i="4"/>
  <c r="B7875" i="4"/>
  <c r="B7859" i="4"/>
  <c r="B7843" i="4"/>
  <c r="B7827" i="4"/>
  <c r="B7811" i="4"/>
  <c r="B7795" i="4"/>
  <c r="B7779" i="4"/>
  <c r="B7763" i="4"/>
  <c r="B7747" i="4"/>
  <c r="B7731" i="4"/>
  <c r="B7715" i="4"/>
  <c r="B7699" i="4"/>
  <c r="B7683" i="4"/>
  <c r="B7667" i="4"/>
  <c r="B7651" i="4"/>
  <c r="B7635" i="4"/>
  <c r="B7619" i="4"/>
  <c r="B7603" i="4"/>
  <c r="B7587" i="4"/>
  <c r="B7571" i="4"/>
  <c r="B7555" i="4"/>
  <c r="B7539" i="4"/>
  <c r="B7523" i="4"/>
  <c r="B7507" i="4"/>
  <c r="B8761" i="4"/>
  <c r="B8731" i="4"/>
  <c r="B8704" i="4"/>
  <c r="B8674" i="4"/>
  <c r="B8648" i="4"/>
  <c r="B8618" i="4"/>
  <c r="B8591" i="4"/>
  <c r="B8561" i="4"/>
  <c r="B8531" i="4"/>
  <c r="B8505" i="4"/>
  <c r="B8475" i="4"/>
  <c r="B8448" i="4"/>
  <c r="B8418" i="4"/>
  <c r="B8392" i="4"/>
  <c r="B8362" i="4"/>
  <c r="B8338" i="4"/>
  <c r="B8322" i="4"/>
  <c r="B8306" i="4"/>
  <c r="B8290" i="4"/>
  <c r="B8274" i="4"/>
  <c r="B8258" i="4"/>
  <c r="B8242" i="4"/>
  <c r="B8226" i="4"/>
  <c r="B8210" i="4"/>
  <c r="B8194" i="4"/>
  <c r="B8178" i="4"/>
  <c r="B8162" i="4"/>
  <c r="B8146" i="4"/>
  <c r="B8130" i="4"/>
  <c r="B8114" i="4"/>
  <c r="B8098" i="4"/>
  <c r="B8082" i="4"/>
  <c r="B8066" i="4"/>
  <c r="B8050" i="4"/>
  <c r="B8034" i="4"/>
  <c r="B8018" i="4"/>
  <c r="B8002" i="4"/>
  <c r="B7986" i="4"/>
  <c r="B7970" i="4"/>
  <c r="B7954" i="4"/>
  <c r="B7938" i="4"/>
  <c r="B7922" i="4"/>
  <c r="B7906" i="4"/>
  <c r="B7890" i="4"/>
  <c r="B7874" i="4"/>
  <c r="B7858" i="4"/>
  <c r="B7842" i="4"/>
  <c r="B7826" i="4"/>
  <c r="B7810" i="4"/>
  <c r="B7794" i="4"/>
  <c r="B7778" i="4"/>
  <c r="B7762" i="4"/>
  <c r="B7746" i="4"/>
  <c r="B7730" i="4"/>
  <c r="B7714" i="4"/>
  <c r="B7698" i="4"/>
  <c r="B7682" i="4"/>
  <c r="B7666" i="4"/>
  <c r="B7650" i="4"/>
  <c r="B7634" i="4"/>
  <c r="B7618" i="4"/>
  <c r="B7602" i="4"/>
  <c r="B7586" i="4"/>
  <c r="B7570" i="4"/>
  <c r="B7554" i="4"/>
  <c r="B7538" i="4"/>
  <c r="B7522" i="4"/>
  <c r="B8760" i="4"/>
  <c r="B8730" i="4"/>
  <c r="B8703" i="4"/>
  <c r="B8673" i="4"/>
  <c r="B8643" i="4"/>
  <c r="B8617" i="4"/>
  <c r="B8587" i="4"/>
  <c r="B8560" i="4"/>
  <c r="B8530" i="4"/>
  <c r="B8504" i="4"/>
  <c r="B8474" i="4"/>
  <c r="B8447" i="4"/>
  <c r="B8417" i="4"/>
  <c r="B8387" i="4"/>
  <c r="B8361" i="4"/>
  <c r="B8337" i="4"/>
  <c r="B8321" i="4"/>
  <c r="B8305" i="4"/>
  <c r="B8289" i="4"/>
  <c r="B8273" i="4"/>
  <c r="B8257" i="4"/>
  <c r="B8241" i="4"/>
  <c r="B8225" i="4"/>
  <c r="B8209" i="4"/>
  <c r="B8193" i="4"/>
  <c r="B8755" i="4"/>
  <c r="B8729" i="4"/>
  <c r="B8699" i="4"/>
  <c r="B8672" i="4"/>
  <c r="B8642" i="4"/>
  <c r="B8616" i="4"/>
  <c r="B8586" i="4"/>
  <c r="B8559" i="4"/>
  <c r="B8529" i="4"/>
  <c r="B8499" i="4"/>
  <c r="B8473" i="4"/>
  <c r="B8443" i="4"/>
  <c r="B8416" i="4"/>
  <c r="B8386" i="4"/>
  <c r="B8360" i="4"/>
  <c r="B8336" i="4"/>
  <c r="B8320" i="4"/>
  <c r="B8304" i="4"/>
  <c r="B8288" i="4"/>
  <c r="B8272" i="4"/>
  <c r="B8256" i="4"/>
  <c r="B8240" i="4"/>
  <c r="B8224" i="4"/>
  <c r="B8208" i="4"/>
  <c r="B8192" i="4"/>
  <c r="B8754" i="4"/>
  <c r="B8728" i="4"/>
  <c r="B8698" i="4"/>
  <c r="B8671" i="4"/>
  <c r="B8641" i="4"/>
  <c r="B8611" i="4"/>
  <c r="B8585" i="4"/>
  <c r="B8555" i="4"/>
  <c r="B8528" i="4"/>
  <c r="B8498" i="4"/>
  <c r="B8472" i="4"/>
  <c r="B8442" i="4"/>
  <c r="B8415" i="4"/>
  <c r="B8385" i="4"/>
  <c r="B8355" i="4"/>
  <c r="B8335" i="4"/>
  <c r="B8319" i="4"/>
  <c r="B8303" i="4"/>
  <c r="B8287" i="4"/>
  <c r="B8271" i="4"/>
  <c r="B8255" i="4"/>
  <c r="B8239" i="4"/>
  <c r="B8223" i="4"/>
  <c r="B8207" i="4"/>
  <c r="B8752" i="4"/>
  <c r="B8722" i="4"/>
  <c r="B8696" i="4"/>
  <c r="B8666" i="4"/>
  <c r="B8639" i="4"/>
  <c r="B8609" i="4"/>
  <c r="B8579" i="4"/>
  <c r="B8553" i="4"/>
  <c r="B8523" i="4"/>
  <c r="B8496" i="4"/>
  <c r="B8466" i="4"/>
  <c r="B8440" i="4"/>
  <c r="B8410" i="4"/>
  <c r="B8383" i="4"/>
  <c r="B8353" i="4"/>
  <c r="B8333" i="4"/>
  <c r="B8317" i="4"/>
  <c r="B8301" i="4"/>
  <c r="B8285" i="4"/>
  <c r="B8269" i="4"/>
  <c r="B8253" i="4"/>
  <c r="B8237" i="4"/>
  <c r="B8221" i="4"/>
  <c r="B8205" i="4"/>
  <c r="B8189" i="4"/>
  <c r="B8173" i="4"/>
  <c r="B8157" i="4"/>
  <c r="B8141" i="4"/>
  <c r="B8125" i="4"/>
  <c r="B8109" i="4"/>
  <c r="B8093" i="4"/>
  <c r="B8077" i="4"/>
  <c r="B8061" i="4"/>
  <c r="B8045" i="4"/>
  <c r="B8029" i="4"/>
  <c r="B8013" i="4"/>
  <c r="B7997" i="4"/>
  <c r="B7981" i="4"/>
  <c r="B7965" i="4"/>
  <c r="B7949" i="4"/>
  <c r="B7933" i="4"/>
  <c r="B7917" i="4"/>
  <c r="B7901" i="4"/>
  <c r="B7885" i="4"/>
  <c r="B7869" i="4"/>
  <c r="B7853" i="4"/>
  <c r="B7837" i="4"/>
  <c r="B7821" i="4"/>
  <c r="B7805" i="4"/>
  <c r="B7789" i="4"/>
  <c r="B7773" i="4"/>
  <c r="B7757" i="4"/>
  <c r="B7741" i="4"/>
  <c r="B7725" i="4"/>
  <c r="B7709" i="4"/>
  <c r="B7693" i="4"/>
  <c r="B7677" i="4"/>
  <c r="B7661" i="4"/>
  <c r="B7645" i="4"/>
  <c r="B7629" i="4"/>
  <c r="B7613" i="4"/>
  <c r="B7597" i="4"/>
  <c r="B7581" i="4"/>
  <c r="B7565" i="4"/>
  <c r="B7549" i="4"/>
  <c r="B7533" i="4"/>
  <c r="B7517" i="4"/>
  <c r="B8697" i="4"/>
  <c r="B8552" i="4"/>
  <c r="B8400" i="4"/>
  <c r="B8286" i="4"/>
  <c r="B8204" i="4"/>
  <c r="B8167" i="4"/>
  <c r="B8139" i="4"/>
  <c r="B8110" i="4"/>
  <c r="B8080" i="4"/>
  <c r="B8054" i="4"/>
  <c r="B8024" i="4"/>
  <c r="B7996" i="4"/>
  <c r="B7967" i="4"/>
  <c r="B7937" i="4"/>
  <c r="B7911" i="4"/>
  <c r="B7883" i="4"/>
  <c r="B7854" i="4"/>
  <c r="B7824" i="4"/>
  <c r="B7798" i="4"/>
  <c r="B7768" i="4"/>
  <c r="B7740" i="4"/>
  <c r="B7711" i="4"/>
  <c r="B7681" i="4"/>
  <c r="B7655" i="4"/>
  <c r="B7627" i="4"/>
  <c r="B7598" i="4"/>
  <c r="B7568" i="4"/>
  <c r="B7542" i="4"/>
  <c r="B7512" i="4"/>
  <c r="B7495" i="4"/>
  <c r="B7479" i="4"/>
  <c r="B7463" i="4"/>
  <c r="B7447" i="4"/>
  <c r="B7431" i="4"/>
  <c r="B7415" i="4"/>
  <c r="B7399" i="4"/>
  <c r="B7383" i="4"/>
  <c r="B7367" i="4"/>
  <c r="B7351" i="4"/>
  <c r="B7335" i="4"/>
  <c r="B7319" i="4"/>
  <c r="B7303" i="4"/>
  <c r="B7287" i="4"/>
  <c r="B7271" i="4"/>
  <c r="B7255" i="4"/>
  <c r="B7239" i="4"/>
  <c r="B7223" i="4"/>
  <c r="B7207" i="4"/>
  <c r="B7191" i="4"/>
  <c r="B7175" i="4"/>
  <c r="B7159" i="4"/>
  <c r="B7143" i="4"/>
  <c r="B7127" i="4"/>
  <c r="B7111" i="4"/>
  <c r="B7095" i="4"/>
  <c r="B7079" i="4"/>
  <c r="B7063" i="4"/>
  <c r="B7047" i="4"/>
  <c r="B7031" i="4"/>
  <c r="B7015" i="4"/>
  <c r="B6999" i="4"/>
  <c r="B6983" i="4"/>
  <c r="B6967" i="4"/>
  <c r="B6951" i="4"/>
  <c r="B6935" i="4"/>
  <c r="B6919" i="4"/>
  <c r="B6903" i="4"/>
  <c r="B6887" i="4"/>
  <c r="B6871" i="4"/>
  <c r="B6855" i="4"/>
  <c r="B6839" i="4"/>
  <c r="B6823" i="4"/>
  <c r="B6807" i="4"/>
  <c r="B6791" i="4"/>
  <c r="B6775" i="4"/>
  <c r="B6759" i="4"/>
  <c r="B6743" i="4"/>
  <c r="B6727" i="4"/>
  <c r="B6711" i="4"/>
  <c r="B6695" i="4"/>
  <c r="B6679" i="4"/>
  <c r="B6663" i="4"/>
  <c r="B8691" i="4"/>
  <c r="B8543" i="4"/>
  <c r="B8384" i="4"/>
  <c r="B8284" i="4"/>
  <c r="B8199" i="4"/>
  <c r="B8166" i="4"/>
  <c r="B8136" i="4"/>
  <c r="B8108" i="4"/>
  <c r="B8079" i="4"/>
  <c r="B8049" i="4"/>
  <c r="B8023" i="4"/>
  <c r="B7995" i="4"/>
  <c r="B7966" i="4"/>
  <c r="B7936" i="4"/>
  <c r="B7910" i="4"/>
  <c r="B7880" i="4"/>
  <c r="B7852" i="4"/>
  <c r="B7823" i="4"/>
  <c r="B7793" i="4"/>
  <c r="B7767" i="4"/>
  <c r="B7739" i="4"/>
  <c r="B7710" i="4"/>
  <c r="B7680" i="4"/>
  <c r="B7654" i="4"/>
  <c r="B7624" i="4"/>
  <c r="B7596" i="4"/>
  <c r="B7567" i="4"/>
  <c r="B7537" i="4"/>
  <c r="B7511" i="4"/>
  <c r="B7494" i="4"/>
  <c r="B7478" i="4"/>
  <c r="B7462" i="4"/>
  <c r="B7446" i="4"/>
  <c r="B7430" i="4"/>
  <c r="B7414" i="4"/>
  <c r="B7398" i="4"/>
  <c r="B7382" i="4"/>
  <c r="B7366" i="4"/>
  <c r="B7350" i="4"/>
  <c r="B7334" i="4"/>
  <c r="B7318" i="4"/>
  <c r="B7302" i="4"/>
  <c r="B7286" i="4"/>
  <c r="B7270" i="4"/>
  <c r="B7254" i="4"/>
  <c r="B7238" i="4"/>
  <c r="B7222" i="4"/>
  <c r="B7206" i="4"/>
  <c r="B7190" i="4"/>
  <c r="B7174" i="4"/>
  <c r="B7158" i="4"/>
  <c r="B7142" i="4"/>
  <c r="B7126" i="4"/>
  <c r="B7110" i="4"/>
  <c r="B7094" i="4"/>
  <c r="B7078" i="4"/>
  <c r="B7062" i="4"/>
  <c r="B7046" i="4"/>
  <c r="B7030" i="4"/>
  <c r="B7014" i="4"/>
  <c r="B6998" i="4"/>
  <c r="B6982" i="4"/>
  <c r="B6966" i="4"/>
  <c r="B6950" i="4"/>
  <c r="B6934" i="4"/>
  <c r="B6918" i="4"/>
  <c r="B6902" i="4"/>
  <c r="B6886" i="4"/>
  <c r="B6870" i="4"/>
  <c r="B6854" i="4"/>
  <c r="B6838" i="4"/>
  <c r="B6822" i="4"/>
  <c r="B6806" i="4"/>
  <c r="B6790" i="4"/>
  <c r="B6774" i="4"/>
  <c r="B6758" i="4"/>
  <c r="B6742" i="4"/>
  <c r="B6726" i="4"/>
  <c r="B6710" i="4"/>
  <c r="B6694" i="4"/>
  <c r="B6678" i="4"/>
  <c r="B6662" i="4"/>
  <c r="B8683" i="4"/>
  <c r="B8527" i="4"/>
  <c r="B8379" i="4"/>
  <c r="B8279" i="4"/>
  <c r="B8191" i="4"/>
  <c r="B8161" i="4"/>
  <c r="B8135" i="4"/>
  <c r="B8107" i="4"/>
  <c r="B8078" i="4"/>
  <c r="B8048" i="4"/>
  <c r="B8022" i="4"/>
  <c r="B7992" i="4"/>
  <c r="B7964" i="4"/>
  <c r="B7935" i="4"/>
  <c r="B7905" i="4"/>
  <c r="B7879" i="4"/>
  <c r="B7851" i="4"/>
  <c r="B7822" i="4"/>
  <c r="B7792" i="4"/>
  <c r="B7766" i="4"/>
  <c r="B7736" i="4"/>
  <c r="B7708" i="4"/>
  <c r="B7679" i="4"/>
  <c r="B7649" i="4"/>
  <c r="B7623" i="4"/>
  <c r="B7595" i="4"/>
  <c r="B7566" i="4"/>
  <c r="B7536" i="4"/>
  <c r="B7510" i="4"/>
  <c r="B7493" i="4"/>
  <c r="B7477" i="4"/>
  <c r="B7461" i="4"/>
  <c r="B7445" i="4"/>
  <c r="B7429" i="4"/>
  <c r="B7413" i="4"/>
  <c r="B7397" i="4"/>
  <c r="B7381" i="4"/>
  <c r="B7365" i="4"/>
  <c r="B7349" i="4"/>
  <c r="B7333" i="4"/>
  <c r="B7317" i="4"/>
  <c r="B7301" i="4"/>
  <c r="B7285" i="4"/>
  <c r="B7269" i="4"/>
  <c r="B7253" i="4"/>
  <c r="B7237" i="4"/>
  <c r="B7221" i="4"/>
  <c r="B7205" i="4"/>
  <c r="B7189" i="4"/>
  <c r="B7173" i="4"/>
  <c r="B7157" i="4"/>
  <c r="B7141" i="4"/>
  <c r="B7125" i="4"/>
  <c r="B7109" i="4"/>
  <c r="B7093" i="4"/>
  <c r="B7077" i="4"/>
  <c r="B7061" i="4"/>
  <c r="B7045" i="4"/>
  <c r="B7029" i="4"/>
  <c r="B7013" i="4"/>
  <c r="B6997" i="4"/>
  <c r="B6981" i="4"/>
  <c r="B6965" i="4"/>
  <c r="B6949" i="4"/>
  <c r="B6933" i="4"/>
  <c r="B6917" i="4"/>
  <c r="B6901" i="4"/>
  <c r="B6885" i="4"/>
  <c r="B6869" i="4"/>
  <c r="B6853" i="4"/>
  <c r="B6837" i="4"/>
  <c r="B6821" i="4"/>
  <c r="B6805" i="4"/>
  <c r="B6789" i="4"/>
  <c r="B6773" i="4"/>
  <c r="B6757" i="4"/>
  <c r="B6741" i="4"/>
  <c r="B6725" i="4"/>
  <c r="B6709" i="4"/>
  <c r="B6693" i="4"/>
  <c r="B6677" i="4"/>
  <c r="B6661" i="4"/>
  <c r="B8635" i="4"/>
  <c r="B8483" i="4"/>
  <c r="B8334" i="4"/>
  <c r="B8252" i="4"/>
  <c r="B8183" i="4"/>
  <c r="B8155" i="4"/>
  <c r="B8126" i="4"/>
  <c r="B8096" i="4"/>
  <c r="B8070" i="4"/>
  <c r="B8040" i="4"/>
  <c r="B8012" i="4"/>
  <c r="B7983" i="4"/>
  <c r="B7953" i="4"/>
  <c r="B7927" i="4"/>
  <c r="B7899" i="4"/>
  <c r="B7870" i="4"/>
  <c r="B7840" i="4"/>
  <c r="B7814" i="4"/>
  <c r="B7784" i="4"/>
  <c r="B7756" i="4"/>
  <c r="B7727" i="4"/>
  <c r="B7697" i="4"/>
  <c r="B7671" i="4"/>
  <c r="B7643" i="4"/>
  <c r="B7614" i="4"/>
  <c r="B7584" i="4"/>
  <c r="B7558" i="4"/>
  <c r="B7528" i="4"/>
  <c r="B7504" i="4"/>
  <c r="B7488" i="4"/>
  <c r="B7472" i="4"/>
  <c r="B7456" i="4"/>
  <c r="B7440" i="4"/>
  <c r="B7424" i="4"/>
  <c r="B7408" i="4"/>
  <c r="B7392" i="4"/>
  <c r="B7376" i="4"/>
  <c r="B7360" i="4"/>
  <c r="B7344" i="4"/>
  <c r="B7328" i="4"/>
  <c r="B7312" i="4"/>
  <c r="B7296" i="4"/>
  <c r="B7280" i="4"/>
  <c r="B7264" i="4"/>
  <c r="B7248" i="4"/>
  <c r="B7232" i="4"/>
  <c r="B7216" i="4"/>
  <c r="B7200" i="4"/>
  <c r="B7184" i="4"/>
  <c r="B7168" i="4"/>
  <c r="B7152" i="4"/>
  <c r="B7136" i="4"/>
  <c r="B7120" i="4"/>
  <c r="B7104" i="4"/>
  <c r="B7088" i="4"/>
  <c r="B7072" i="4"/>
  <c r="B7056" i="4"/>
  <c r="B7040" i="4"/>
  <c r="B7024" i="4"/>
  <c r="B7008" i="4"/>
  <c r="B6992" i="4"/>
  <c r="B6976" i="4"/>
  <c r="B6960" i="4"/>
  <c r="B6944" i="4"/>
  <c r="B6928" i="4"/>
  <c r="B6912" i="4"/>
  <c r="B6896" i="4"/>
  <c r="B6880" i="4"/>
  <c r="B6864" i="4"/>
  <c r="B6848" i="4"/>
  <c r="B6832" i="4"/>
  <c r="B6816" i="4"/>
  <c r="B6800" i="4"/>
  <c r="B6784" i="4"/>
  <c r="B6768" i="4"/>
  <c r="B6752" i="4"/>
  <c r="B6736" i="4"/>
  <c r="B6720" i="4"/>
  <c r="B6704" i="4"/>
  <c r="B6688" i="4"/>
  <c r="B6672" i="4"/>
  <c r="B6656" i="4"/>
  <c r="B8626" i="4"/>
  <c r="B8467" i="4"/>
  <c r="B8332" i="4"/>
  <c r="B8247" i="4"/>
  <c r="B8182" i="4"/>
  <c r="B8152" i="4"/>
  <c r="B8124" i="4"/>
  <c r="B8095" i="4"/>
  <c r="B8065" i="4"/>
  <c r="B8039" i="4"/>
  <c r="B8011" i="4"/>
  <c r="B7982" i="4"/>
  <c r="B7952" i="4"/>
  <c r="B7926" i="4"/>
  <c r="B7896" i="4"/>
  <c r="B7868" i="4"/>
  <c r="B7839" i="4"/>
  <c r="B7809" i="4"/>
  <c r="B7783" i="4"/>
  <c r="B7755" i="4"/>
  <c r="B7726" i="4"/>
  <c r="B7696" i="4"/>
  <c r="B7670" i="4"/>
  <c r="B7640" i="4"/>
  <c r="B7612" i="4"/>
  <c r="B7583" i="4"/>
  <c r="B7553" i="4"/>
  <c r="B7527" i="4"/>
  <c r="B7503" i="4"/>
  <c r="B7487" i="4"/>
  <c r="B7471" i="4"/>
  <c r="B7455" i="4"/>
  <c r="B7439" i="4"/>
  <c r="B7423" i="4"/>
  <c r="B7407" i="4"/>
  <c r="B7391" i="4"/>
  <c r="B7375" i="4"/>
  <c r="B7359" i="4"/>
  <c r="B7343" i="4"/>
  <c r="B7327" i="4"/>
  <c r="B7311" i="4"/>
  <c r="B7295" i="4"/>
  <c r="B7279" i="4"/>
  <c r="B7263" i="4"/>
  <c r="B7247" i="4"/>
  <c r="B7231" i="4"/>
  <c r="B7215" i="4"/>
  <c r="B7199" i="4"/>
  <c r="B7183" i="4"/>
  <c r="B7167" i="4"/>
  <c r="B7151" i="4"/>
  <c r="B7135" i="4"/>
  <c r="B7119" i="4"/>
  <c r="B7103" i="4"/>
  <c r="B7087" i="4"/>
  <c r="B7071" i="4"/>
  <c r="B7055" i="4"/>
  <c r="B7039" i="4"/>
  <c r="B7023" i="4"/>
  <c r="B7007" i="4"/>
  <c r="B6991" i="4"/>
  <c r="B6975" i="4"/>
  <c r="B6959" i="4"/>
  <c r="B6943" i="4"/>
  <c r="B6927" i="4"/>
  <c r="B6911" i="4"/>
  <c r="B6895" i="4"/>
  <c r="B6879" i="4"/>
  <c r="B6863" i="4"/>
  <c r="B6847" i="4"/>
  <c r="B6831" i="4"/>
  <c r="B6815" i="4"/>
  <c r="B6799" i="4"/>
  <c r="B6783" i="4"/>
  <c r="B6767" i="4"/>
  <c r="B6751" i="4"/>
  <c r="B6735" i="4"/>
  <c r="B6719" i="4"/>
  <c r="B6703" i="4"/>
  <c r="B6687" i="4"/>
  <c r="B6671" i="4"/>
  <c r="B6655" i="4"/>
  <c r="B8610" i="4"/>
  <c r="B8465" i="4"/>
  <c r="B8327" i="4"/>
  <c r="B8238" i="4"/>
  <c r="B8177" i="4"/>
  <c r="B8151" i="4"/>
  <c r="B8123" i="4"/>
  <c r="B8094" i="4"/>
  <c r="B8064" i="4"/>
  <c r="B8038" i="4"/>
  <c r="B8008" i="4"/>
  <c r="B7980" i="4"/>
  <c r="B7951" i="4"/>
  <c r="B7921" i="4"/>
  <c r="B7895" i="4"/>
  <c r="B7867" i="4"/>
  <c r="B7838" i="4"/>
  <c r="B7808" i="4"/>
  <c r="B7782" i="4"/>
  <c r="B7752" i="4"/>
  <c r="B7724" i="4"/>
  <c r="B7695" i="4"/>
  <c r="B7665" i="4"/>
  <c r="B7639" i="4"/>
  <c r="B7611" i="4"/>
  <c r="B7582" i="4"/>
  <c r="B7552" i="4"/>
  <c r="B7526" i="4"/>
  <c r="B7502" i="4"/>
  <c r="B7486" i="4"/>
  <c r="B7470" i="4"/>
  <c r="B7454" i="4"/>
  <c r="B7438" i="4"/>
  <c r="B7422" i="4"/>
  <c r="B7406" i="4"/>
  <c r="B7390" i="4"/>
  <c r="B7374" i="4"/>
  <c r="B7358" i="4"/>
  <c r="B7342" i="4"/>
  <c r="B7326" i="4"/>
  <c r="B7310" i="4"/>
  <c r="B7294" i="4"/>
  <c r="B7278" i="4"/>
  <c r="B7262" i="4"/>
  <c r="B7246" i="4"/>
  <c r="B7230" i="4"/>
  <c r="B7214" i="4"/>
  <c r="B7198" i="4"/>
  <c r="B7182" i="4"/>
  <c r="B7166" i="4"/>
  <c r="B7150" i="4"/>
  <c r="B7134" i="4"/>
  <c r="B7118" i="4"/>
  <c r="B7102" i="4"/>
  <c r="B7086" i="4"/>
  <c r="B7070" i="4"/>
  <c r="B7054" i="4"/>
  <c r="B7038" i="4"/>
  <c r="B7022" i="4"/>
  <c r="B7006" i="4"/>
  <c r="B6990" i="4"/>
  <c r="B6974" i="4"/>
  <c r="B6958" i="4"/>
  <c r="B6942" i="4"/>
  <c r="B6926" i="4"/>
  <c r="B6910" i="4"/>
  <c r="B6894" i="4"/>
  <c r="B6878" i="4"/>
  <c r="B6862" i="4"/>
  <c r="B6846" i="4"/>
  <c r="B6830" i="4"/>
  <c r="B6814" i="4"/>
  <c r="B6798" i="4"/>
  <c r="B6782" i="4"/>
  <c r="B6766" i="4"/>
  <c r="B6750" i="4"/>
  <c r="B6734" i="4"/>
  <c r="B6718" i="4"/>
  <c r="B6702" i="4"/>
  <c r="B6686" i="4"/>
  <c r="B6670" i="4"/>
  <c r="B6654" i="4"/>
  <c r="B8751" i="4"/>
  <c r="B8600" i="4"/>
  <c r="B8441" i="4"/>
  <c r="B8316" i="4"/>
  <c r="B8231" i="4"/>
  <c r="B8175" i="4"/>
  <c r="B8145" i="4"/>
  <c r="B8119" i="4"/>
  <c r="B8091" i="4"/>
  <c r="B8062" i="4"/>
  <c r="B8032" i="4"/>
  <c r="B8006" i="4"/>
  <c r="B7976" i="4"/>
  <c r="B7948" i="4"/>
  <c r="B7919" i="4"/>
  <c r="B7889" i="4"/>
  <c r="B7863" i="4"/>
  <c r="B7835" i="4"/>
  <c r="B7806" i="4"/>
  <c r="B7776" i="4"/>
  <c r="B7750" i="4"/>
  <c r="B7720" i="4"/>
  <c r="B7692" i="4"/>
  <c r="B7663" i="4"/>
  <c r="B7633" i="4"/>
  <c r="B7607" i="4"/>
  <c r="B7579" i="4"/>
  <c r="B7550" i="4"/>
  <c r="B7520" i="4"/>
  <c r="B7500" i="4"/>
  <c r="B7484" i="4"/>
  <c r="B7468" i="4"/>
  <c r="B7452" i="4"/>
  <c r="B7436" i="4"/>
  <c r="B7420" i="4"/>
  <c r="B7404" i="4"/>
  <c r="B7388" i="4"/>
  <c r="B7372" i="4"/>
  <c r="B7356" i="4"/>
  <c r="B7340" i="4"/>
  <c r="B7324" i="4"/>
  <c r="B7308" i="4"/>
  <c r="B7292" i="4"/>
  <c r="B7276" i="4"/>
  <c r="B7260" i="4"/>
  <c r="B7244" i="4"/>
  <c r="B7228" i="4"/>
  <c r="B7212" i="4"/>
  <c r="B7196" i="4"/>
  <c r="B7180" i="4"/>
  <c r="B7164" i="4"/>
  <c r="B7148" i="4"/>
  <c r="B7132" i="4"/>
  <c r="B7116" i="4"/>
  <c r="B7100" i="4"/>
  <c r="B7084" i="4"/>
  <c r="B7068" i="4"/>
  <c r="B7052" i="4"/>
  <c r="B7036" i="4"/>
  <c r="B7020" i="4"/>
  <c r="B7004" i="4"/>
  <c r="B6988" i="4"/>
  <c r="B6972" i="4"/>
  <c r="B6956" i="4"/>
  <c r="B6940" i="4"/>
  <c r="B6924" i="4"/>
  <c r="B6908" i="4"/>
  <c r="B6892" i="4"/>
  <c r="B6876" i="4"/>
  <c r="B6860" i="4"/>
  <c r="B6844" i="4"/>
  <c r="B6828" i="4"/>
  <c r="B6812" i="4"/>
  <c r="B6796" i="4"/>
  <c r="B6780" i="4"/>
  <c r="B6764" i="4"/>
  <c r="B6748" i="4"/>
  <c r="B6732" i="4"/>
  <c r="B6716" i="4"/>
  <c r="B6700" i="4"/>
  <c r="B6684" i="4"/>
  <c r="B6668" i="4"/>
  <c r="B6652" i="4"/>
  <c r="B8522" i="4"/>
  <c r="B8300" i="4"/>
  <c r="B8174" i="4"/>
  <c r="B8127" i="4"/>
  <c r="B8075" i="4"/>
  <c r="B8027" i="4"/>
  <c r="B7974" i="4"/>
  <c r="B7920" i="4"/>
  <c r="B7872" i="4"/>
  <c r="B7820" i="4"/>
  <c r="B7772" i="4"/>
  <c r="B7719" i="4"/>
  <c r="B7672" i="4"/>
  <c r="B7617" i="4"/>
  <c r="B7569" i="4"/>
  <c r="B7518" i="4"/>
  <c r="B7485" i="4"/>
  <c r="B7458" i="4"/>
  <c r="B7428" i="4"/>
  <c r="B7401" i="4"/>
  <c r="B7371" i="4"/>
  <c r="B7345" i="4"/>
  <c r="B7315" i="4"/>
  <c r="B7288" i="4"/>
  <c r="B7258" i="4"/>
  <c r="B7229" i="4"/>
  <c r="B7202" i="4"/>
  <c r="B7172" i="4"/>
  <c r="B7145" i="4"/>
  <c r="B7115" i="4"/>
  <c r="B7089" i="4"/>
  <c r="B7059" i="4"/>
  <c r="B7032" i="4"/>
  <c r="B7002" i="4"/>
  <c r="B6973" i="4"/>
  <c r="B6946" i="4"/>
  <c r="B6916" i="4"/>
  <c r="B6889" i="4"/>
  <c r="B6859" i="4"/>
  <c r="B6833" i="4"/>
  <c r="B6803" i="4"/>
  <c r="B6776" i="4"/>
  <c r="B6746" i="4"/>
  <c r="B6717" i="4"/>
  <c r="B6690" i="4"/>
  <c r="B6660" i="4"/>
  <c r="B6640" i="4"/>
  <c r="B6624" i="4"/>
  <c r="B6608" i="4"/>
  <c r="B6592" i="4"/>
  <c r="B6576" i="4"/>
  <c r="B6560" i="4"/>
  <c r="B6544" i="4"/>
  <c r="B6528" i="4"/>
  <c r="B6512" i="4"/>
  <c r="B6496" i="4"/>
  <c r="B6480" i="4"/>
  <c r="B6464" i="4"/>
  <c r="B6448" i="4"/>
  <c r="B6432" i="4"/>
  <c r="B6416" i="4"/>
  <c r="B6400" i="4"/>
  <c r="B6384" i="4"/>
  <c r="B6368" i="4"/>
  <c r="B6352" i="4"/>
  <c r="B6336" i="4"/>
  <c r="B6320" i="4"/>
  <c r="B6304" i="4"/>
  <c r="B6288" i="4"/>
  <c r="B6272" i="4"/>
  <c r="B6256" i="4"/>
  <c r="B6240" i="4"/>
  <c r="B6224" i="4"/>
  <c r="B6208" i="4"/>
  <c r="B6192" i="4"/>
  <c r="B6176" i="4"/>
  <c r="B6160" i="4"/>
  <c r="B6144" i="4"/>
  <c r="B6128" i="4"/>
  <c r="B6112" i="4"/>
  <c r="B6096" i="4"/>
  <c r="B6080" i="4"/>
  <c r="B6064" i="4"/>
  <c r="B6048" i="4"/>
  <c r="B8513" i="4"/>
  <c r="B8295" i="4"/>
  <c r="B8172" i="4"/>
  <c r="B8120" i="4"/>
  <c r="B8072" i="4"/>
  <c r="B8017" i="4"/>
  <c r="B7969" i="4"/>
  <c r="B7918" i="4"/>
  <c r="B7871" i="4"/>
  <c r="B7819" i="4"/>
  <c r="B7771" i="4"/>
  <c r="B7718" i="4"/>
  <c r="B7664" i="4"/>
  <c r="B7616" i="4"/>
  <c r="B7564" i="4"/>
  <c r="B7516" i="4"/>
  <c r="B7483" i="4"/>
  <c r="B7457" i="4"/>
  <c r="B7427" i="4"/>
  <c r="B7400" i="4"/>
  <c r="B7370" i="4"/>
  <c r="B7341" i="4"/>
  <c r="B7314" i="4"/>
  <c r="B7284" i="4"/>
  <c r="B7257" i="4"/>
  <c r="B7227" i="4"/>
  <c r="B7201" i="4"/>
  <c r="B7171" i="4"/>
  <c r="B7144" i="4"/>
  <c r="B7114" i="4"/>
  <c r="B7085" i="4"/>
  <c r="B7058" i="4"/>
  <c r="B7028" i="4"/>
  <c r="B7001" i="4"/>
  <c r="B6971" i="4"/>
  <c r="B6945" i="4"/>
  <c r="B6915" i="4"/>
  <c r="B6888" i="4"/>
  <c r="B6858" i="4"/>
  <c r="B6829" i="4"/>
  <c r="B6802" i="4"/>
  <c r="B6772" i="4"/>
  <c r="B6745" i="4"/>
  <c r="B6715" i="4"/>
  <c r="B6689" i="4"/>
  <c r="B6659" i="4"/>
  <c r="B6639" i="4"/>
  <c r="B6623" i="4"/>
  <c r="B6607" i="4"/>
  <c r="B6591" i="4"/>
  <c r="B6575" i="4"/>
  <c r="B6559" i="4"/>
  <c r="B6543" i="4"/>
  <c r="B6527" i="4"/>
  <c r="B6511" i="4"/>
  <c r="B6495" i="4"/>
  <c r="B6479" i="4"/>
  <c r="B6463" i="4"/>
  <c r="B6447" i="4"/>
  <c r="B6431" i="4"/>
  <c r="B6415" i="4"/>
  <c r="B6399" i="4"/>
  <c r="B6383" i="4"/>
  <c r="B6367" i="4"/>
  <c r="B6351" i="4"/>
  <c r="B6335" i="4"/>
  <c r="B6319" i="4"/>
  <c r="B6303" i="4"/>
  <c r="B6287" i="4"/>
  <c r="B6271" i="4"/>
  <c r="B6255" i="4"/>
  <c r="B6239" i="4"/>
  <c r="B6223" i="4"/>
  <c r="B6207" i="4"/>
  <c r="B6191" i="4"/>
  <c r="B6175" i="4"/>
  <c r="B6159" i="4"/>
  <c r="B6143" i="4"/>
  <c r="B6127" i="4"/>
  <c r="B6111" i="4"/>
  <c r="B6095" i="4"/>
  <c r="B6079" i="4"/>
  <c r="B6063" i="4"/>
  <c r="B6047" i="4"/>
  <c r="B8753" i="4"/>
  <c r="B8497" i="4"/>
  <c r="B8270" i="4"/>
  <c r="B8171" i="4"/>
  <c r="B8118" i="4"/>
  <c r="B8071" i="4"/>
  <c r="B8016" i="4"/>
  <c r="B7968" i="4"/>
  <c r="B7916" i="4"/>
  <c r="B7864" i="4"/>
  <c r="B7816" i="4"/>
  <c r="B7761" i="4"/>
  <c r="B7713" i="4"/>
  <c r="B7662" i="4"/>
  <c r="B7615" i="4"/>
  <c r="B7563" i="4"/>
  <c r="B7515" i="4"/>
  <c r="B7482" i="4"/>
  <c r="B7453" i="4"/>
  <c r="B7426" i="4"/>
  <c r="B7396" i="4"/>
  <c r="B7369" i="4"/>
  <c r="B7339" i="4"/>
  <c r="B7313" i="4"/>
  <c r="B7283" i="4"/>
  <c r="B7256" i="4"/>
  <c r="B7226" i="4"/>
  <c r="B7197" i="4"/>
  <c r="B7170" i="4"/>
  <c r="B7140" i="4"/>
  <c r="B7113" i="4"/>
  <c r="B7083" i="4"/>
  <c r="B7057" i="4"/>
  <c r="B7027" i="4"/>
  <c r="B7000" i="4"/>
  <c r="B6970" i="4"/>
  <c r="B6941" i="4"/>
  <c r="B6914" i="4"/>
  <c r="B6884" i="4"/>
  <c r="B6857" i="4"/>
  <c r="B6827" i="4"/>
  <c r="B6801" i="4"/>
  <c r="B6771" i="4"/>
  <c r="B6744" i="4"/>
  <c r="B6714" i="4"/>
  <c r="B6685" i="4"/>
  <c r="B6658" i="4"/>
  <c r="B6638" i="4"/>
  <c r="B6622" i="4"/>
  <c r="B6606" i="4"/>
  <c r="B6590" i="4"/>
  <c r="B6574" i="4"/>
  <c r="B6558" i="4"/>
  <c r="B6542" i="4"/>
  <c r="B6526" i="4"/>
  <c r="B6510" i="4"/>
  <c r="B6494" i="4"/>
  <c r="B6478" i="4"/>
  <c r="B6462" i="4"/>
  <c r="B6446" i="4"/>
  <c r="B6430" i="4"/>
  <c r="B6414" i="4"/>
  <c r="B6398" i="4"/>
  <c r="B6382" i="4"/>
  <c r="B6366" i="4"/>
  <c r="B6350" i="4"/>
  <c r="B6334" i="4"/>
  <c r="B6318" i="4"/>
  <c r="B6302" i="4"/>
  <c r="B6286" i="4"/>
  <c r="B6270" i="4"/>
  <c r="B6254" i="4"/>
  <c r="B6238" i="4"/>
  <c r="B6222" i="4"/>
  <c r="B6206" i="4"/>
  <c r="B6190" i="4"/>
  <c r="B6174" i="4"/>
  <c r="B6158" i="4"/>
  <c r="B6142" i="4"/>
  <c r="B6126" i="4"/>
  <c r="B6110" i="4"/>
  <c r="B6094" i="4"/>
  <c r="B6078" i="4"/>
  <c r="B6062" i="4"/>
  <c r="B8739" i="4"/>
  <c r="B8495" i="4"/>
  <c r="B8268" i="4"/>
  <c r="B8168" i="4"/>
  <c r="B8113" i="4"/>
  <c r="B8063" i="4"/>
  <c r="B8015" i="4"/>
  <c r="B7963" i="4"/>
  <c r="B7915" i="4"/>
  <c r="B7862" i="4"/>
  <c r="B7815" i="4"/>
  <c r="B7760" i="4"/>
  <c r="B7712" i="4"/>
  <c r="B7660" i="4"/>
  <c r="B7608" i="4"/>
  <c r="B7560" i="4"/>
  <c r="B7509" i="4"/>
  <c r="B7481" i="4"/>
  <c r="B7451" i="4"/>
  <c r="B7425" i="4"/>
  <c r="B7395" i="4"/>
  <c r="B7368" i="4"/>
  <c r="B8723" i="4"/>
  <c r="B8457" i="4"/>
  <c r="B8263" i="4"/>
  <c r="B8160" i="4"/>
  <c r="B8112" i="4"/>
  <c r="B8060" i="4"/>
  <c r="B8014" i="4"/>
  <c r="B7960" i="4"/>
  <c r="B7912" i="4"/>
  <c r="B7857" i="4"/>
  <c r="B7807" i="4"/>
  <c r="B7759" i="4"/>
  <c r="B7707" i="4"/>
  <c r="B7659" i="4"/>
  <c r="B7606" i="4"/>
  <c r="B7559" i="4"/>
  <c r="B7508" i="4"/>
  <c r="B7480" i="4"/>
  <c r="B7450" i="4"/>
  <c r="B7421" i="4"/>
  <c r="B7394" i="4"/>
  <c r="B7364" i="4"/>
  <c r="B7337" i="4"/>
  <c r="B7307" i="4"/>
  <c r="B7281" i="4"/>
  <c r="B7251" i="4"/>
  <c r="B7224" i="4"/>
  <c r="B7194" i="4"/>
  <c r="B7165" i="4"/>
  <c r="B7138" i="4"/>
  <c r="B7108" i="4"/>
  <c r="B7081" i="4"/>
  <c r="B7051" i="4"/>
  <c r="B7025" i="4"/>
  <c r="B6995" i="4"/>
  <c r="B6968" i="4"/>
  <c r="B6938" i="4"/>
  <c r="B6909" i="4"/>
  <c r="B6882" i="4"/>
  <c r="B6852" i="4"/>
  <c r="B6825" i="4"/>
  <c r="B6795" i="4"/>
  <c r="B6769" i="4"/>
  <c r="B6739" i="4"/>
  <c r="B6712" i="4"/>
  <c r="B6682" i="4"/>
  <c r="B6653" i="4"/>
  <c r="B6636" i="4"/>
  <c r="B6620" i="4"/>
  <c r="B6604" i="4"/>
  <c r="B6588" i="4"/>
  <c r="B6572" i="4"/>
  <c r="B6556" i="4"/>
  <c r="B6540" i="4"/>
  <c r="B6524" i="4"/>
  <c r="B6508" i="4"/>
  <c r="B6492" i="4"/>
  <c r="B6476" i="4"/>
  <c r="B6460" i="4"/>
  <c r="B6444" i="4"/>
  <c r="B6428" i="4"/>
  <c r="B6412" i="4"/>
  <c r="B6396" i="4"/>
  <c r="B6380" i="4"/>
  <c r="B6364" i="4"/>
  <c r="B6348" i="4"/>
  <c r="B6332" i="4"/>
  <c r="B6316" i="4"/>
  <c r="B6300" i="4"/>
  <c r="B6284" i="4"/>
  <c r="B6268" i="4"/>
  <c r="B6252" i="4"/>
  <c r="B6236" i="4"/>
  <c r="B6220" i="4"/>
  <c r="B6204" i="4"/>
  <c r="B6188" i="4"/>
  <c r="B6172" i="4"/>
  <c r="B6156" i="4"/>
  <c r="B6140" i="4"/>
  <c r="B6124" i="4"/>
  <c r="B6108" i="4"/>
  <c r="B6092" i="4"/>
  <c r="B6076" i="4"/>
  <c r="B6060" i="4"/>
  <c r="B8721" i="4"/>
  <c r="B8435" i="4"/>
  <c r="B8254" i="4"/>
  <c r="B8159" i="4"/>
  <c r="B8111" i="4"/>
  <c r="B8059" i="4"/>
  <c r="B8007" i="4"/>
  <c r="B7959" i="4"/>
  <c r="B7904" i="4"/>
  <c r="B7856" i="4"/>
  <c r="B7804" i="4"/>
  <c r="B7758" i="4"/>
  <c r="B7704" i="4"/>
  <c r="B7656" i="4"/>
  <c r="B7601" i="4"/>
  <c r="B7551" i="4"/>
  <c r="B7506" i="4"/>
  <c r="B7476" i="4"/>
  <c r="B7449" i="4"/>
  <c r="B7419" i="4"/>
  <c r="B7393" i="4"/>
  <c r="B7363" i="4"/>
  <c r="B8713" i="4"/>
  <c r="B8427" i="4"/>
  <c r="B8236" i="4"/>
  <c r="B8158" i="4"/>
  <c r="B8104" i="4"/>
  <c r="B8056" i="4"/>
  <c r="B8001" i="4"/>
  <c r="B7958" i="4"/>
  <c r="B7903" i="4"/>
  <c r="B7855" i="4"/>
  <c r="B7803" i="4"/>
  <c r="B7751" i="4"/>
  <c r="B7703" i="4"/>
  <c r="B7648" i="4"/>
  <c r="B7600" i="4"/>
  <c r="B7548" i="4"/>
  <c r="B7505" i="4"/>
  <c r="B7475" i="4"/>
  <c r="B7448" i="4"/>
  <c r="B7418" i="4"/>
  <c r="B7389" i="4"/>
  <c r="B7362" i="4"/>
  <c r="B8667" i="4"/>
  <c r="B8411" i="4"/>
  <c r="B8222" i="4"/>
  <c r="B8156" i="4"/>
  <c r="B8103" i="4"/>
  <c r="B8055" i="4"/>
  <c r="B8000" i="4"/>
  <c r="B7950" i="4"/>
  <c r="B7902" i="4"/>
  <c r="B7848" i="4"/>
  <c r="B7800" i="4"/>
  <c r="B7745" i="4"/>
  <c r="B7702" i="4"/>
  <c r="B7647" i="4"/>
  <c r="B7599" i="4"/>
  <c r="B7547" i="4"/>
  <c r="B7501" i="4"/>
  <c r="B7474" i="4"/>
  <c r="B7444" i="4"/>
  <c r="B7417" i="4"/>
  <c r="B7387" i="4"/>
  <c r="B7361" i="4"/>
  <c r="B8665" i="4"/>
  <c r="B8409" i="4"/>
  <c r="B8220" i="4"/>
  <c r="B8150" i="4"/>
  <c r="B8102" i="4"/>
  <c r="B8047" i="4"/>
  <c r="B7999" i="4"/>
  <c r="B7947" i="4"/>
  <c r="B7900" i="4"/>
  <c r="B7847" i="4"/>
  <c r="B7799" i="4"/>
  <c r="B7744" i="4"/>
  <c r="B7694" i="4"/>
  <c r="B7646" i="4"/>
  <c r="B7592" i="4"/>
  <c r="B7544" i="4"/>
  <c r="B7499" i="4"/>
  <c r="B7473" i="4"/>
  <c r="B7443" i="4"/>
  <c r="B7416" i="4"/>
  <c r="B7386" i="4"/>
  <c r="B7357" i="4"/>
  <c r="B7330" i="4"/>
  <c r="B7300" i="4"/>
  <c r="B7273" i="4"/>
  <c r="B7243" i="4"/>
  <c r="B7217" i="4"/>
  <c r="B7187" i="4"/>
  <c r="B7160" i="4"/>
  <c r="B7130" i="4"/>
  <c r="B7101" i="4"/>
  <c r="B7074" i="4"/>
  <c r="B7044" i="4"/>
  <c r="B7017" i="4"/>
  <c r="B6987" i="4"/>
  <c r="B6961" i="4"/>
  <c r="B6931" i="4"/>
  <c r="B6904" i="4"/>
  <c r="B6874" i="4"/>
  <c r="B6845" i="4"/>
  <c r="B6818" i="4"/>
  <c r="B6788" i="4"/>
  <c r="B6761" i="4"/>
  <c r="B6731" i="4"/>
  <c r="B6705" i="4"/>
  <c r="B6675" i="4"/>
  <c r="B6648" i="4"/>
  <c r="B6632" i="4"/>
  <c r="B6616" i="4"/>
  <c r="B6600" i="4"/>
  <c r="B6584" i="4"/>
  <c r="B6568" i="4"/>
  <c r="B6552" i="4"/>
  <c r="B6536" i="4"/>
  <c r="B6520" i="4"/>
  <c r="B6504" i="4"/>
  <c r="B6488" i="4"/>
  <c r="B6472" i="4"/>
  <c r="B6456" i="4"/>
  <c r="B6440" i="4"/>
  <c r="B6424" i="4"/>
  <c r="B6408" i="4"/>
  <c r="B6392" i="4"/>
  <c r="B6376" i="4"/>
  <c r="B6360" i="4"/>
  <c r="B6344" i="4"/>
  <c r="B6328" i="4"/>
  <c r="B6312" i="4"/>
  <c r="B6296" i="4"/>
  <c r="B6280" i="4"/>
  <c r="B6264" i="4"/>
  <c r="B6248" i="4"/>
  <c r="B6232" i="4"/>
  <c r="B6216" i="4"/>
  <c r="B6200" i="4"/>
  <c r="B6184" i="4"/>
  <c r="B6168" i="4"/>
  <c r="B6152" i="4"/>
  <c r="B6136" i="4"/>
  <c r="B6120" i="4"/>
  <c r="B6104" i="4"/>
  <c r="B6088" i="4"/>
  <c r="B6072" i="4"/>
  <c r="B6056" i="4"/>
  <c r="B8656" i="4"/>
  <c r="B8370" i="4"/>
  <c r="B8215" i="4"/>
  <c r="B8144" i="4"/>
  <c r="B8097" i="4"/>
  <c r="B8046" i="4"/>
  <c r="B7998" i="4"/>
  <c r="B7944" i="4"/>
  <c r="B7894" i="4"/>
  <c r="B7846" i="4"/>
  <c r="B7791" i="4"/>
  <c r="B7743" i="4"/>
  <c r="B7691" i="4"/>
  <c r="B7644" i="4"/>
  <c r="B7591" i="4"/>
  <c r="B7543" i="4"/>
  <c r="B7498" i="4"/>
  <c r="B7469" i="4"/>
  <c r="B7442" i="4"/>
  <c r="B7412" i="4"/>
  <c r="B7385" i="4"/>
  <c r="B7355" i="4"/>
  <c r="B7329" i="4"/>
  <c r="B7299" i="4"/>
  <c r="B7272" i="4"/>
  <c r="B7242" i="4"/>
  <c r="B7213" i="4"/>
  <c r="B7186" i="4"/>
  <c r="B7156" i="4"/>
  <c r="B7129" i="4"/>
  <c r="B7099" i="4"/>
  <c r="B7073" i="4"/>
  <c r="B7043" i="4"/>
  <c r="B7016" i="4"/>
  <c r="B6986" i="4"/>
  <c r="B6957" i="4"/>
  <c r="B6930" i="4"/>
  <c r="B6900" i="4"/>
  <c r="B6873" i="4"/>
  <c r="B6843" i="4"/>
  <c r="B6817" i="4"/>
  <c r="B6787" i="4"/>
  <c r="B6760" i="4"/>
  <c r="B6730" i="4"/>
  <c r="B6701" i="4"/>
  <c r="B6674" i="4"/>
  <c r="B6647" i="4"/>
  <c r="B6631" i="4"/>
  <c r="B6615" i="4"/>
  <c r="B6599" i="4"/>
  <c r="B6583" i="4"/>
  <c r="B6567" i="4"/>
  <c r="B6551" i="4"/>
  <c r="B6535" i="4"/>
  <c r="B6519" i="4"/>
  <c r="B6503" i="4"/>
  <c r="B6487" i="4"/>
  <c r="B6471" i="4"/>
  <c r="B6455" i="4"/>
  <c r="B6439" i="4"/>
  <c r="B6423" i="4"/>
  <c r="B6407" i="4"/>
  <c r="B6391" i="4"/>
  <c r="B6375" i="4"/>
  <c r="B6359" i="4"/>
  <c r="B6343" i="4"/>
  <c r="B6327" i="4"/>
  <c r="B6311" i="4"/>
  <c r="B6295" i="4"/>
  <c r="B6279" i="4"/>
  <c r="B6263" i="4"/>
  <c r="B6247" i="4"/>
  <c r="B6231" i="4"/>
  <c r="B6215" i="4"/>
  <c r="B6199" i="4"/>
  <c r="B6183" i="4"/>
  <c r="B6167" i="4"/>
  <c r="B6151" i="4"/>
  <c r="B6135" i="4"/>
  <c r="B6119" i="4"/>
  <c r="B6103" i="4"/>
  <c r="B6087" i="4"/>
  <c r="B6071" i="4"/>
  <c r="B6055" i="4"/>
  <c r="B8640" i="4"/>
  <c r="B8354" i="4"/>
  <c r="B8206" i="4"/>
  <c r="B8143" i="4"/>
  <c r="B8092" i="4"/>
  <c r="B8044" i="4"/>
  <c r="B7991" i="4"/>
  <c r="B7943" i="4"/>
  <c r="B7888" i="4"/>
  <c r="B7841" i="4"/>
  <c r="B7790" i="4"/>
  <c r="B7742" i="4"/>
  <c r="B7688" i="4"/>
  <c r="B7638" i="4"/>
  <c r="B7590" i="4"/>
  <c r="B7535" i="4"/>
  <c r="B7497" i="4"/>
  <c r="B7467" i="4"/>
  <c r="B7441" i="4"/>
  <c r="B7411" i="4"/>
  <c r="B7384" i="4"/>
  <c r="B8608" i="4"/>
  <c r="B8352" i="4"/>
  <c r="B8190" i="4"/>
  <c r="B8142" i="4"/>
  <c r="B8088" i="4"/>
  <c r="B8043" i="4"/>
  <c r="B7990" i="4"/>
  <c r="B7942" i="4"/>
  <c r="B7887" i="4"/>
  <c r="B7836" i="4"/>
  <c r="B7788" i="4"/>
  <c r="B7735" i="4"/>
  <c r="B7687" i="4"/>
  <c r="B7632" i="4"/>
  <c r="B7585" i="4"/>
  <c r="B7534" i="4"/>
  <c r="B7496" i="4"/>
  <c r="B7466" i="4"/>
  <c r="B7437" i="4"/>
  <c r="B7410" i="4"/>
  <c r="B7380" i="4"/>
  <c r="B7353" i="4"/>
  <c r="B7323" i="4"/>
  <c r="B7297" i="4"/>
  <c r="B7267" i="4"/>
  <c r="B7240" i="4"/>
  <c r="B7210" i="4"/>
  <c r="B7181" i="4"/>
  <c r="B7154" i="4"/>
  <c r="B7124" i="4"/>
  <c r="B7097" i="4"/>
  <c r="B7067" i="4"/>
  <c r="B7041" i="4"/>
  <c r="B7011" i="4"/>
  <c r="B6984" i="4"/>
  <c r="B6954" i="4"/>
  <c r="B6925" i="4"/>
  <c r="B6898" i="4"/>
  <c r="B6868" i="4"/>
  <c r="B6841" i="4"/>
  <c r="B6811" i="4"/>
  <c r="B6785" i="4"/>
  <c r="B6755" i="4"/>
  <c r="B6728" i="4"/>
  <c r="B6698" i="4"/>
  <c r="B6669" i="4"/>
  <c r="B6645" i="4"/>
  <c r="B6629" i="4"/>
  <c r="B6613" i="4"/>
  <c r="B6597" i="4"/>
  <c r="B6581" i="4"/>
  <c r="B6565" i="4"/>
  <c r="B6549" i="4"/>
  <c r="B6533" i="4"/>
  <c r="B6517" i="4"/>
  <c r="B6501" i="4"/>
  <c r="B6485" i="4"/>
  <c r="B6469" i="4"/>
  <c r="B6453" i="4"/>
  <c r="B6437" i="4"/>
  <c r="B6421" i="4"/>
  <c r="B6405" i="4"/>
  <c r="B6389" i="4"/>
  <c r="B6373" i="4"/>
  <c r="B6357" i="4"/>
  <c r="B6341" i="4"/>
  <c r="B6325" i="4"/>
  <c r="B6309" i="4"/>
  <c r="B6293" i="4"/>
  <c r="B6277" i="4"/>
  <c r="B6261" i="4"/>
  <c r="B6245" i="4"/>
  <c r="B6229" i="4"/>
  <c r="B6213" i="4"/>
  <c r="B6197" i="4"/>
  <c r="B6181" i="4"/>
  <c r="B6165" i="4"/>
  <c r="B6149" i="4"/>
  <c r="B6133" i="4"/>
  <c r="B6117" i="4"/>
  <c r="B6101" i="4"/>
  <c r="B6085" i="4"/>
  <c r="B6069" i="4"/>
  <c r="B6053" i="4"/>
  <c r="B8584" i="4"/>
  <c r="B8344" i="4"/>
  <c r="B8188" i="4"/>
  <c r="B8140" i="4"/>
  <c r="B8087" i="4"/>
  <c r="B8033" i="4"/>
  <c r="B7985" i="4"/>
  <c r="B7934" i="4"/>
  <c r="B7886" i="4"/>
  <c r="B7832" i="4"/>
  <c r="B7787" i="4"/>
  <c r="B7734" i="4"/>
  <c r="B7686" i="4"/>
  <c r="B7631" i="4"/>
  <c r="B7580" i="4"/>
  <c r="B7532" i="4"/>
  <c r="B7492" i="4"/>
  <c r="B7465" i="4"/>
  <c r="B7435" i="4"/>
  <c r="B7409" i="4"/>
  <c r="B7379" i="4"/>
  <c r="B7352" i="4"/>
  <c r="B7322" i="4"/>
  <c r="B7293" i="4"/>
  <c r="B7266" i="4"/>
  <c r="B7236" i="4"/>
  <c r="B7209" i="4"/>
  <c r="B7179" i="4"/>
  <c r="B7153" i="4"/>
  <c r="B7123" i="4"/>
  <c r="B7096" i="4"/>
  <c r="B7066" i="4"/>
  <c r="B7037" i="4"/>
  <c r="B7010" i="4"/>
  <c r="B6980" i="4"/>
  <c r="B6953" i="4"/>
  <c r="B6923" i="4"/>
  <c r="B6897" i="4"/>
  <c r="B6867" i="4"/>
  <c r="B6840" i="4"/>
  <c r="B6810" i="4"/>
  <c r="B6781" i="4"/>
  <c r="B6754" i="4"/>
  <c r="B6724" i="4"/>
  <c r="B6697" i="4"/>
  <c r="B6667" i="4"/>
  <c r="B6644" i="4"/>
  <c r="B6628" i="4"/>
  <c r="B6612" i="4"/>
  <c r="B6596" i="4"/>
  <c r="B6580" i="4"/>
  <c r="B6564" i="4"/>
  <c r="B6548" i="4"/>
  <c r="B6532" i="4"/>
  <c r="B6516" i="4"/>
  <c r="B6500" i="4"/>
  <c r="B6484" i="4"/>
  <c r="B6468" i="4"/>
  <c r="B6452" i="4"/>
  <c r="B6436" i="4"/>
  <c r="B6420" i="4"/>
  <c r="B6404" i="4"/>
  <c r="B6388" i="4"/>
  <c r="B6372" i="4"/>
  <c r="B6356" i="4"/>
  <c r="B6340" i="4"/>
  <c r="B6324" i="4"/>
  <c r="B6308" i="4"/>
  <c r="B6292" i="4"/>
  <c r="B6276" i="4"/>
  <c r="B6260" i="4"/>
  <c r="B6244" i="4"/>
  <c r="B6228" i="4"/>
  <c r="B6212" i="4"/>
  <c r="B6196" i="4"/>
  <c r="B6180" i="4"/>
  <c r="B6164" i="4"/>
  <c r="B6148" i="4"/>
  <c r="B6132" i="4"/>
  <c r="B6116" i="4"/>
  <c r="B6100" i="4"/>
  <c r="B6084" i="4"/>
  <c r="B6068" i="4"/>
  <c r="B6052" i="4"/>
  <c r="B8578" i="4"/>
  <c r="B8318" i="4"/>
  <c r="B8187" i="4"/>
  <c r="B8134" i="4"/>
  <c r="B8086" i="4"/>
  <c r="B8031" i="4"/>
  <c r="B7984" i="4"/>
  <c r="B7932" i="4"/>
  <c r="B7884" i="4"/>
  <c r="B7831" i="4"/>
  <c r="B7777" i="4"/>
  <c r="B7729" i="4"/>
  <c r="B7678" i="4"/>
  <c r="B7630" i="4"/>
  <c r="B7576" i="4"/>
  <c r="B7531" i="4"/>
  <c r="B7491" i="4"/>
  <c r="B7464" i="4"/>
  <c r="B7434" i="4"/>
  <c r="B7405" i="4"/>
  <c r="B7378" i="4"/>
  <c r="B8076" i="4"/>
  <c r="B7675" i="4"/>
  <c r="B7373" i="4"/>
  <c r="B7304" i="4"/>
  <c r="B7245" i="4"/>
  <c r="B7188" i="4"/>
  <c r="B7131" i="4"/>
  <c r="B7075" i="4"/>
  <c r="B7018" i="4"/>
  <c r="B6962" i="4"/>
  <c r="B6905" i="4"/>
  <c r="B6849" i="4"/>
  <c r="B6792" i="4"/>
  <c r="B6733" i="4"/>
  <c r="B6676" i="4"/>
  <c r="B6633" i="4"/>
  <c r="B6601" i="4"/>
  <c r="B6569" i="4"/>
  <c r="B6537" i="4"/>
  <c r="B6505" i="4"/>
  <c r="B6473" i="4"/>
  <c r="B6441" i="4"/>
  <c r="B6409" i="4"/>
  <c r="B6377" i="4"/>
  <c r="B6345" i="4"/>
  <c r="B6313" i="4"/>
  <c r="B6281" i="4"/>
  <c r="B6249" i="4"/>
  <c r="B6217" i="4"/>
  <c r="B6185" i="4"/>
  <c r="B6153" i="4"/>
  <c r="B6121" i="4"/>
  <c r="B6089" i="4"/>
  <c r="B6057" i="4"/>
  <c r="B6035" i="4"/>
  <c r="B6019" i="4"/>
  <c r="B6003" i="4"/>
  <c r="B5987" i="4"/>
  <c r="B5971" i="4"/>
  <c r="B5955" i="4"/>
  <c r="B5939" i="4"/>
  <c r="B5923" i="4"/>
  <c r="B5907" i="4"/>
  <c r="B5891" i="4"/>
  <c r="B5875" i="4"/>
  <c r="B5859" i="4"/>
  <c r="B5843" i="4"/>
  <c r="B5827" i="4"/>
  <c r="B5811" i="4"/>
  <c r="B5795" i="4"/>
  <c r="B5779" i="4"/>
  <c r="B5763" i="4"/>
  <c r="B5747" i="4"/>
  <c r="B5731" i="4"/>
  <c r="B5715" i="4"/>
  <c r="B5699" i="4"/>
  <c r="B5683" i="4"/>
  <c r="B5667" i="4"/>
  <c r="B5651" i="4"/>
  <c r="B5635" i="4"/>
  <c r="B5619" i="4"/>
  <c r="B5603" i="4"/>
  <c r="B5587" i="4"/>
  <c r="B5571" i="4"/>
  <c r="B5555" i="4"/>
  <c r="B5539" i="4"/>
  <c r="B5523" i="4"/>
  <c r="B5507" i="4"/>
  <c r="B5491" i="4"/>
  <c r="B5475" i="4"/>
  <c r="B5459" i="4"/>
  <c r="B5443" i="4"/>
  <c r="B5427" i="4"/>
  <c r="B5411" i="4"/>
  <c r="B5395" i="4"/>
  <c r="B5379" i="4"/>
  <c r="B5363" i="4"/>
  <c r="B5347" i="4"/>
  <c r="B5331" i="4"/>
  <c r="B5315" i="4"/>
  <c r="B5299" i="4"/>
  <c r="B5283" i="4"/>
  <c r="B5267" i="4"/>
  <c r="B5251" i="4"/>
  <c r="B5235" i="4"/>
  <c r="B5219" i="4"/>
  <c r="B5203" i="4"/>
  <c r="B5187" i="4"/>
  <c r="B5171" i="4"/>
  <c r="B5155" i="4"/>
  <c r="B5139" i="4"/>
  <c r="B5123" i="4"/>
  <c r="B5107" i="4"/>
  <c r="B5091" i="4"/>
  <c r="B5075" i="4"/>
  <c r="B5059" i="4"/>
  <c r="B5043" i="4"/>
  <c r="B5027" i="4"/>
  <c r="B5011" i="4"/>
  <c r="B4995" i="4"/>
  <c r="B4979" i="4"/>
  <c r="B4963" i="4"/>
  <c r="B4947" i="4"/>
  <c r="B4931" i="4"/>
  <c r="B4915" i="4"/>
  <c r="B4899" i="4"/>
  <c r="B4883" i="4"/>
  <c r="B4867" i="4"/>
  <c r="B4851" i="4"/>
  <c r="B4835" i="4"/>
  <c r="B4819" i="4"/>
  <c r="B4803" i="4"/>
  <c r="B4787" i="4"/>
  <c r="B4771" i="4"/>
  <c r="B4755" i="4"/>
  <c r="B4739" i="4"/>
  <c r="B4723" i="4"/>
  <c r="B4707" i="4"/>
  <c r="B4691" i="4"/>
  <c r="B4675" i="4"/>
  <c r="B4659" i="4"/>
  <c r="B4643" i="4"/>
  <c r="B4627" i="4"/>
  <c r="B4611" i="4"/>
  <c r="B4595" i="4"/>
  <c r="B4579" i="4"/>
  <c r="B4563" i="4"/>
  <c r="B4547" i="4"/>
  <c r="B4531" i="4"/>
  <c r="B4515" i="4"/>
  <c r="B4499" i="4"/>
  <c r="B4483" i="4"/>
  <c r="B4467" i="4"/>
  <c r="B4451" i="4"/>
  <c r="B4435" i="4"/>
  <c r="B4419" i="4"/>
  <c r="B4403" i="4"/>
  <c r="B4387" i="4"/>
  <c r="B4371" i="4"/>
  <c r="B4355" i="4"/>
  <c r="B4339" i="4"/>
  <c r="B4323" i="4"/>
  <c r="B4307" i="4"/>
  <c r="B4291" i="4"/>
  <c r="B4275" i="4"/>
  <c r="B4259" i="4"/>
  <c r="B4243" i="4"/>
  <c r="B4227" i="4"/>
  <c r="B4211" i="4"/>
  <c r="B4195" i="4"/>
  <c r="B4179" i="4"/>
  <c r="B4163" i="4"/>
  <c r="B4147" i="4"/>
  <c r="B4131" i="4"/>
  <c r="B4115" i="4"/>
  <c r="B4099" i="4"/>
  <c r="B4083" i="4"/>
  <c r="B4067" i="4"/>
  <c r="B4051" i="4"/>
  <c r="B4035" i="4"/>
  <c r="B4019" i="4"/>
  <c r="B4003" i="4"/>
  <c r="B3987" i="4"/>
  <c r="B3971" i="4"/>
  <c r="B3955" i="4"/>
  <c r="B3939" i="4"/>
  <c r="B3923" i="4"/>
  <c r="B3907" i="4"/>
  <c r="B3891" i="4"/>
  <c r="B8030" i="4"/>
  <c r="B7628" i="4"/>
  <c r="B7354" i="4"/>
  <c r="B7298" i="4"/>
  <c r="B7241" i="4"/>
  <c r="B7185" i="4"/>
  <c r="B7128" i="4"/>
  <c r="B7069" i="4"/>
  <c r="B7012" i="4"/>
  <c r="B6955" i="4"/>
  <c r="B6899" i="4"/>
  <c r="B6842" i="4"/>
  <c r="B6786" i="4"/>
  <c r="B6729" i="4"/>
  <c r="B6673" i="4"/>
  <c r="B6630" i="4"/>
  <c r="B6598" i="4"/>
  <c r="B6566" i="4"/>
  <c r="B6534" i="4"/>
  <c r="B6502" i="4"/>
  <c r="B6470" i="4"/>
  <c r="B6438" i="4"/>
  <c r="B6406" i="4"/>
  <c r="B6374" i="4"/>
  <c r="B6342" i="4"/>
  <c r="B6310" i="4"/>
  <c r="B6278" i="4"/>
  <c r="B6246" i="4"/>
  <c r="B6214" i="4"/>
  <c r="B6182" i="4"/>
  <c r="B6150" i="4"/>
  <c r="B6118" i="4"/>
  <c r="B6086" i="4"/>
  <c r="B6054" i="4"/>
  <c r="B6034" i="4"/>
  <c r="B6018" i="4"/>
  <c r="B6002" i="4"/>
  <c r="B5986" i="4"/>
  <c r="B5970" i="4"/>
  <c r="B5954" i="4"/>
  <c r="B5938" i="4"/>
  <c r="B5922" i="4"/>
  <c r="B5906" i="4"/>
  <c r="B5890" i="4"/>
  <c r="B5874" i="4"/>
  <c r="B5858" i="4"/>
  <c r="B5842" i="4"/>
  <c r="B5826" i="4"/>
  <c r="B5810" i="4"/>
  <c r="B5794" i="4"/>
  <c r="B5778" i="4"/>
  <c r="B5762" i="4"/>
  <c r="B5746" i="4"/>
  <c r="B8028" i="4"/>
  <c r="B7622" i="4"/>
  <c r="B7348" i="4"/>
  <c r="B7291" i="4"/>
  <c r="B7235" i="4"/>
  <c r="B7178" i="4"/>
  <c r="B7122" i="4"/>
  <c r="B7065" i="4"/>
  <c r="B7009" i="4"/>
  <c r="B6952" i="4"/>
  <c r="B6893" i="4"/>
  <c r="B6836" i="4"/>
  <c r="B6779" i="4"/>
  <c r="B6723" i="4"/>
  <c r="B6666" i="4"/>
  <c r="B6627" i="4"/>
  <c r="B6595" i="4"/>
  <c r="B6563" i="4"/>
  <c r="B6531" i="4"/>
  <c r="B6499" i="4"/>
  <c r="B6467" i="4"/>
  <c r="B6435" i="4"/>
  <c r="B6403" i="4"/>
  <c r="B6371" i="4"/>
  <c r="B6339" i="4"/>
  <c r="B6307" i="4"/>
  <c r="B6275" i="4"/>
  <c r="B6243" i="4"/>
  <c r="B6211" i="4"/>
  <c r="B6179" i="4"/>
  <c r="B6147" i="4"/>
  <c r="B6115" i="4"/>
  <c r="B6083" i="4"/>
  <c r="B6051" i="4"/>
  <c r="B6033" i="4"/>
  <c r="B6017" i="4"/>
  <c r="B6001" i="4"/>
  <c r="B5985" i="4"/>
  <c r="B5969" i="4"/>
  <c r="B5953" i="4"/>
  <c r="B5937" i="4"/>
  <c r="B5921" i="4"/>
  <c r="B5905" i="4"/>
  <c r="B5889" i="4"/>
  <c r="B5873" i="4"/>
  <c r="B5857" i="4"/>
  <c r="B5841" i="4"/>
  <c r="B5825" i="4"/>
  <c r="B5809" i="4"/>
  <c r="B5793" i="4"/>
  <c r="B5777" i="4"/>
  <c r="B5761" i="4"/>
  <c r="B5745" i="4"/>
  <c r="B5729" i="4"/>
  <c r="B5713" i="4"/>
  <c r="B5697" i="4"/>
  <c r="B5681" i="4"/>
  <c r="B5665" i="4"/>
  <c r="B5649" i="4"/>
  <c r="B5633" i="4"/>
  <c r="B5617" i="4"/>
  <c r="B5601" i="4"/>
  <c r="B5585" i="4"/>
  <c r="B5569" i="4"/>
  <c r="B5553" i="4"/>
  <c r="B5537" i="4"/>
  <c r="B5521" i="4"/>
  <c r="B5505" i="4"/>
  <c r="B5489" i="4"/>
  <c r="B5473" i="4"/>
  <c r="B5457" i="4"/>
  <c r="B5441" i="4"/>
  <c r="B5425" i="4"/>
  <c r="B5409" i="4"/>
  <c r="B5393" i="4"/>
  <c r="B5377" i="4"/>
  <c r="B5361" i="4"/>
  <c r="B5345" i="4"/>
  <c r="B5329" i="4"/>
  <c r="B5313" i="4"/>
  <c r="B5297" i="4"/>
  <c r="B5281" i="4"/>
  <c r="B5265" i="4"/>
  <c r="B5249" i="4"/>
  <c r="B5233" i="4"/>
  <c r="B5217" i="4"/>
  <c r="B5201" i="4"/>
  <c r="B5185" i="4"/>
  <c r="B5169" i="4"/>
  <c r="B5153" i="4"/>
  <c r="B5137" i="4"/>
  <c r="B5121" i="4"/>
  <c r="B5105" i="4"/>
  <c r="B5089" i="4"/>
  <c r="B5073" i="4"/>
  <c r="B5057" i="4"/>
  <c r="B5041" i="4"/>
  <c r="B5025" i="4"/>
  <c r="B5009" i="4"/>
  <c r="B4993" i="4"/>
  <c r="B4977" i="4"/>
  <c r="B4961" i="4"/>
  <c r="B4945" i="4"/>
  <c r="B4929" i="4"/>
  <c r="B4913" i="4"/>
  <c r="B4897" i="4"/>
  <c r="B4881" i="4"/>
  <c r="B4865" i="4"/>
  <c r="B4849" i="4"/>
  <c r="B4833" i="4"/>
  <c r="B4817" i="4"/>
  <c r="B4801" i="4"/>
  <c r="B4785" i="4"/>
  <c r="B4769" i="4"/>
  <c r="B4753" i="4"/>
  <c r="B4737" i="4"/>
  <c r="B4721" i="4"/>
  <c r="B4705" i="4"/>
  <c r="B4689" i="4"/>
  <c r="B4673" i="4"/>
  <c r="B4657" i="4"/>
  <c r="B4641" i="4"/>
  <c r="B4625" i="4"/>
  <c r="B4609" i="4"/>
  <c r="B4593" i="4"/>
  <c r="B4577" i="4"/>
  <c r="B4561" i="4"/>
  <c r="B4545" i="4"/>
  <c r="B4529" i="4"/>
  <c r="B4513" i="4"/>
  <c r="B4497" i="4"/>
  <c r="B4481" i="4"/>
  <c r="B4465" i="4"/>
  <c r="B4449" i="4"/>
  <c r="B4433" i="4"/>
  <c r="B4417" i="4"/>
  <c r="B4401" i="4"/>
  <c r="B4385" i="4"/>
  <c r="B4369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7979" i="4"/>
  <c r="B7575" i="4"/>
  <c r="B7347" i="4"/>
  <c r="B7290" i="4"/>
  <c r="B7234" i="4"/>
  <c r="B7177" i="4"/>
  <c r="B7121" i="4"/>
  <c r="B7064" i="4"/>
  <c r="B7005" i="4"/>
  <c r="B6948" i="4"/>
  <c r="B6891" i="4"/>
  <c r="B6835" i="4"/>
  <c r="B6778" i="4"/>
  <c r="B6722" i="4"/>
  <c r="B6665" i="4"/>
  <c r="B6626" i="4"/>
  <c r="B6594" i="4"/>
  <c r="B6562" i="4"/>
  <c r="B6530" i="4"/>
  <c r="B6498" i="4"/>
  <c r="B6466" i="4"/>
  <c r="B6434" i="4"/>
  <c r="B6402" i="4"/>
  <c r="B6370" i="4"/>
  <c r="B6338" i="4"/>
  <c r="B6306" i="4"/>
  <c r="B6274" i="4"/>
  <c r="B6242" i="4"/>
  <c r="B6210" i="4"/>
  <c r="B6178" i="4"/>
  <c r="B6146" i="4"/>
  <c r="B6114" i="4"/>
  <c r="B6082" i="4"/>
  <c r="B6050" i="4"/>
  <c r="B6032" i="4"/>
  <c r="B6016" i="4"/>
  <c r="B6000" i="4"/>
  <c r="B5984" i="4"/>
  <c r="B5968" i="4"/>
  <c r="B5952" i="4"/>
  <c r="B5936" i="4"/>
  <c r="B5920" i="4"/>
  <c r="B5904" i="4"/>
  <c r="B5888" i="4"/>
  <c r="B5872" i="4"/>
  <c r="B5856" i="4"/>
  <c r="B5840" i="4"/>
  <c r="B5824" i="4"/>
  <c r="B5808" i="4"/>
  <c r="B5792" i="4"/>
  <c r="B5776" i="4"/>
  <c r="B5760" i="4"/>
  <c r="B5744" i="4"/>
  <c r="B5728" i="4"/>
  <c r="B5712" i="4"/>
  <c r="B5696" i="4"/>
  <c r="B5680" i="4"/>
  <c r="B5664" i="4"/>
  <c r="B5648" i="4"/>
  <c r="B5632" i="4"/>
  <c r="B5616" i="4"/>
  <c r="B5600" i="4"/>
  <c r="B5584" i="4"/>
  <c r="B5568" i="4"/>
  <c r="B5552" i="4"/>
  <c r="B5536" i="4"/>
  <c r="B5520" i="4"/>
  <c r="B5504" i="4"/>
  <c r="B5488" i="4"/>
  <c r="B5472" i="4"/>
  <c r="B5456" i="4"/>
  <c r="B5440" i="4"/>
  <c r="B5424" i="4"/>
  <c r="B5408" i="4"/>
  <c r="B5392" i="4"/>
  <c r="B5376" i="4"/>
  <c r="B5360" i="4"/>
  <c r="B5344" i="4"/>
  <c r="B5328" i="4"/>
  <c r="B5312" i="4"/>
  <c r="B5296" i="4"/>
  <c r="B5280" i="4"/>
  <c r="B5264" i="4"/>
  <c r="B5248" i="4"/>
  <c r="B5232" i="4"/>
  <c r="B5216" i="4"/>
  <c r="B5200" i="4"/>
  <c r="B5184" i="4"/>
  <c r="B5168" i="4"/>
  <c r="B5152" i="4"/>
  <c r="B5136" i="4"/>
  <c r="B5120" i="4"/>
  <c r="B5104" i="4"/>
  <c r="B5088" i="4"/>
  <c r="B5072" i="4"/>
  <c r="B5056" i="4"/>
  <c r="B5040" i="4"/>
  <c r="B5024" i="4"/>
  <c r="B5008" i="4"/>
  <c r="B4992" i="4"/>
  <c r="B4976" i="4"/>
  <c r="B4960" i="4"/>
  <c r="B4944" i="4"/>
  <c r="B4928" i="4"/>
  <c r="B4912" i="4"/>
  <c r="B4896" i="4"/>
  <c r="B4880" i="4"/>
  <c r="B4864" i="4"/>
  <c r="B4848" i="4"/>
  <c r="B4832" i="4"/>
  <c r="B4816" i="4"/>
  <c r="B4800" i="4"/>
  <c r="B4784" i="4"/>
  <c r="B4768" i="4"/>
  <c r="B4752" i="4"/>
  <c r="B4736" i="4"/>
  <c r="B4720" i="4"/>
  <c r="B4704" i="4"/>
  <c r="B4688" i="4"/>
  <c r="B4672" i="4"/>
  <c r="B4656" i="4"/>
  <c r="B4640" i="4"/>
  <c r="B4624" i="4"/>
  <c r="B4608" i="4"/>
  <c r="B4592" i="4"/>
  <c r="B4576" i="4"/>
  <c r="B4560" i="4"/>
  <c r="B4544" i="4"/>
  <c r="B4528" i="4"/>
  <c r="B4512" i="4"/>
  <c r="B4496" i="4"/>
  <c r="B4480" i="4"/>
  <c r="B4464" i="4"/>
  <c r="B4448" i="4"/>
  <c r="B4432" i="4"/>
  <c r="B4416" i="4"/>
  <c r="B4400" i="4"/>
  <c r="B4384" i="4"/>
  <c r="B4368" i="4"/>
  <c r="B4352" i="4"/>
  <c r="B4336" i="4"/>
  <c r="B4320" i="4"/>
  <c r="B4304" i="4"/>
  <c r="B4288" i="4"/>
  <c r="B4272" i="4"/>
  <c r="B4256" i="4"/>
  <c r="B4240" i="4"/>
  <c r="B4224" i="4"/>
  <c r="B4208" i="4"/>
  <c r="B4192" i="4"/>
  <c r="B4176" i="4"/>
  <c r="B4160" i="4"/>
  <c r="B4144" i="4"/>
  <c r="B4128" i="4"/>
  <c r="B4112" i="4"/>
  <c r="B4096" i="4"/>
  <c r="B4080" i="4"/>
  <c r="B4064" i="4"/>
  <c r="B4048" i="4"/>
  <c r="B4032" i="4"/>
  <c r="B4016" i="4"/>
  <c r="B4000" i="4"/>
  <c r="B3984" i="4"/>
  <c r="B3968" i="4"/>
  <c r="B3952" i="4"/>
  <c r="B3936" i="4"/>
  <c r="B3920" i="4"/>
  <c r="B3904" i="4"/>
  <c r="B3888" i="4"/>
  <c r="B7975" i="4"/>
  <c r="B7574" i="4"/>
  <c r="B7346" i="4"/>
  <c r="B7289" i="4"/>
  <c r="B7233" i="4"/>
  <c r="B7176" i="4"/>
  <c r="B7117" i="4"/>
  <c r="B7060" i="4"/>
  <c r="B7003" i="4"/>
  <c r="B6947" i="4"/>
  <c r="B6890" i="4"/>
  <c r="B6834" i="4"/>
  <c r="B6777" i="4"/>
  <c r="B6721" i="4"/>
  <c r="B6664" i="4"/>
  <c r="B6625" i="4"/>
  <c r="B6593" i="4"/>
  <c r="B6561" i="4"/>
  <c r="B6529" i="4"/>
  <c r="B6497" i="4"/>
  <c r="B6465" i="4"/>
  <c r="B6433" i="4"/>
  <c r="B6401" i="4"/>
  <c r="B6369" i="4"/>
  <c r="B6337" i="4"/>
  <c r="B6305" i="4"/>
  <c r="B6273" i="4"/>
  <c r="B6241" i="4"/>
  <c r="B6209" i="4"/>
  <c r="B6177" i="4"/>
  <c r="B6145" i="4"/>
  <c r="B6113" i="4"/>
  <c r="B6081" i="4"/>
  <c r="B6049" i="4"/>
  <c r="B6031" i="4"/>
  <c r="B6015" i="4"/>
  <c r="B5999" i="4"/>
  <c r="B5983" i="4"/>
  <c r="B5967" i="4"/>
  <c r="B5951" i="4"/>
  <c r="B5935" i="4"/>
  <c r="B5919" i="4"/>
  <c r="B5903" i="4"/>
  <c r="B5887" i="4"/>
  <c r="B5871" i="4"/>
  <c r="B5855" i="4"/>
  <c r="B5839" i="4"/>
  <c r="B5823" i="4"/>
  <c r="B5807" i="4"/>
  <c r="B5791" i="4"/>
  <c r="B5775" i="4"/>
  <c r="B5759" i="4"/>
  <c r="B7931" i="4"/>
  <c r="B7521" i="4"/>
  <c r="B7338" i="4"/>
  <c r="B7282" i="4"/>
  <c r="B7225" i="4"/>
  <c r="B7169" i="4"/>
  <c r="B7112" i="4"/>
  <c r="B7053" i="4"/>
  <c r="B6996" i="4"/>
  <c r="B6939" i="4"/>
  <c r="B6883" i="4"/>
  <c r="B6826" i="4"/>
  <c r="B6770" i="4"/>
  <c r="B6713" i="4"/>
  <c r="B6657" i="4"/>
  <c r="B6621" i="4"/>
  <c r="B6589" i="4"/>
  <c r="B6557" i="4"/>
  <c r="B6525" i="4"/>
  <c r="B6493" i="4"/>
  <c r="B6461" i="4"/>
  <c r="B6429" i="4"/>
  <c r="B6397" i="4"/>
  <c r="B6365" i="4"/>
  <c r="B6333" i="4"/>
  <c r="B6301" i="4"/>
  <c r="B6269" i="4"/>
  <c r="B6237" i="4"/>
  <c r="B6205" i="4"/>
  <c r="B6173" i="4"/>
  <c r="B6141" i="4"/>
  <c r="B6109" i="4"/>
  <c r="B6077" i="4"/>
  <c r="B6046" i="4"/>
  <c r="B6030" i="4"/>
  <c r="B6014" i="4"/>
  <c r="B5998" i="4"/>
  <c r="B5982" i="4"/>
  <c r="B5966" i="4"/>
  <c r="B5950" i="4"/>
  <c r="B5934" i="4"/>
  <c r="B5918" i="4"/>
  <c r="B5902" i="4"/>
  <c r="B5886" i="4"/>
  <c r="B5870" i="4"/>
  <c r="B5854" i="4"/>
  <c r="B5838" i="4"/>
  <c r="B5822" i="4"/>
  <c r="B5806" i="4"/>
  <c r="B5790" i="4"/>
  <c r="B5774" i="4"/>
  <c r="B5758" i="4"/>
  <c r="B7928" i="4"/>
  <c r="B7519" i="4"/>
  <c r="B7336" i="4"/>
  <c r="B7277" i="4"/>
  <c r="B7220" i="4"/>
  <c r="B7163" i="4"/>
  <c r="B7107" i="4"/>
  <c r="B7050" i="4"/>
  <c r="B6994" i="4"/>
  <c r="B6937" i="4"/>
  <c r="B6881" i="4"/>
  <c r="B6824" i="4"/>
  <c r="B6765" i="4"/>
  <c r="B6708" i="4"/>
  <c r="B6651" i="4"/>
  <c r="B6619" i="4"/>
  <c r="B6587" i="4"/>
  <c r="B6555" i="4"/>
  <c r="B6523" i="4"/>
  <c r="B6491" i="4"/>
  <c r="B6459" i="4"/>
  <c r="B6427" i="4"/>
  <c r="B6395" i="4"/>
  <c r="B6363" i="4"/>
  <c r="B6331" i="4"/>
  <c r="B6299" i="4"/>
  <c r="B6267" i="4"/>
  <c r="B6235" i="4"/>
  <c r="B6203" i="4"/>
  <c r="B6171" i="4"/>
  <c r="B6139" i="4"/>
  <c r="B6107" i="4"/>
  <c r="B6075" i="4"/>
  <c r="B6045" i="4"/>
  <c r="B6029" i="4"/>
  <c r="B6013" i="4"/>
  <c r="B5997" i="4"/>
  <c r="B5981" i="4"/>
  <c r="B5965" i="4"/>
  <c r="B5949" i="4"/>
  <c r="B5933" i="4"/>
  <c r="B5917" i="4"/>
  <c r="B5901" i="4"/>
  <c r="B5885" i="4"/>
  <c r="B5869" i="4"/>
  <c r="B5853" i="4"/>
  <c r="B5837" i="4"/>
  <c r="B5821" i="4"/>
  <c r="B5805" i="4"/>
  <c r="B5789" i="4"/>
  <c r="B5773" i="4"/>
  <c r="B5757" i="4"/>
  <c r="B8570" i="4"/>
  <c r="B7878" i="4"/>
  <c r="B7490" i="4"/>
  <c r="B7332" i="4"/>
  <c r="B7275" i="4"/>
  <c r="B7219" i="4"/>
  <c r="B7162" i="4"/>
  <c r="B7106" i="4"/>
  <c r="B7049" i="4"/>
  <c r="B6993" i="4"/>
  <c r="B6936" i="4"/>
  <c r="B6877" i="4"/>
  <c r="B6820" i="4"/>
  <c r="B6763" i="4"/>
  <c r="B6707" i="4"/>
  <c r="B6650" i="4"/>
  <c r="B6618" i="4"/>
  <c r="B6586" i="4"/>
  <c r="B6554" i="4"/>
  <c r="B6522" i="4"/>
  <c r="B6490" i="4"/>
  <c r="B6458" i="4"/>
  <c r="B6426" i="4"/>
  <c r="B6394" i="4"/>
  <c r="B6362" i="4"/>
  <c r="B6330" i="4"/>
  <c r="B6298" i="4"/>
  <c r="B6266" i="4"/>
  <c r="B6234" i="4"/>
  <c r="B6202" i="4"/>
  <c r="B6170" i="4"/>
  <c r="B6138" i="4"/>
  <c r="B6106" i="4"/>
  <c r="B6074" i="4"/>
  <c r="B6044" i="4"/>
  <c r="B6028" i="4"/>
  <c r="B6012" i="4"/>
  <c r="B5996" i="4"/>
  <c r="B5980" i="4"/>
  <c r="B5964" i="4"/>
  <c r="B5948" i="4"/>
  <c r="B5932" i="4"/>
  <c r="B5916" i="4"/>
  <c r="B5900" i="4"/>
  <c r="B5884" i="4"/>
  <c r="B5868" i="4"/>
  <c r="B5852" i="4"/>
  <c r="B5836" i="4"/>
  <c r="B5820" i="4"/>
  <c r="B5804" i="4"/>
  <c r="B5788" i="4"/>
  <c r="B5772" i="4"/>
  <c r="B5756" i="4"/>
  <c r="B8554" i="4"/>
  <c r="B7873" i="4"/>
  <c r="B7489" i="4"/>
  <c r="B7331" i="4"/>
  <c r="B7274" i="4"/>
  <c r="B7218" i="4"/>
  <c r="B7161" i="4"/>
  <c r="B7105" i="4"/>
  <c r="B7048" i="4"/>
  <c r="B6989" i="4"/>
  <c r="B6932" i="4"/>
  <c r="B6875" i="4"/>
  <c r="B6819" i="4"/>
  <c r="B6762" i="4"/>
  <c r="B6706" i="4"/>
  <c r="B6649" i="4"/>
  <c r="B6617" i="4"/>
  <c r="B6585" i="4"/>
  <c r="B6553" i="4"/>
  <c r="B6521" i="4"/>
  <c r="B6489" i="4"/>
  <c r="B6457" i="4"/>
  <c r="B6425" i="4"/>
  <c r="B6393" i="4"/>
  <c r="B6361" i="4"/>
  <c r="B6329" i="4"/>
  <c r="B6297" i="4"/>
  <c r="B6265" i="4"/>
  <c r="B6233" i="4"/>
  <c r="B6201" i="4"/>
  <c r="B6169" i="4"/>
  <c r="B6137" i="4"/>
  <c r="B6105" i="4"/>
  <c r="B6073" i="4"/>
  <c r="B6043" i="4"/>
  <c r="B6027" i="4"/>
  <c r="B6011" i="4"/>
  <c r="B5995" i="4"/>
  <c r="B5979" i="4"/>
  <c r="B5963" i="4"/>
  <c r="B5947" i="4"/>
  <c r="B5931" i="4"/>
  <c r="B5915" i="4"/>
  <c r="B5899" i="4"/>
  <c r="B5883" i="4"/>
  <c r="B5867" i="4"/>
  <c r="B5851" i="4"/>
  <c r="B5835" i="4"/>
  <c r="B5819" i="4"/>
  <c r="B5803" i="4"/>
  <c r="B5787" i="4"/>
  <c r="B5771" i="4"/>
  <c r="B5755" i="4"/>
  <c r="B5739" i="4"/>
  <c r="B5723" i="4"/>
  <c r="B5707" i="4"/>
  <c r="B5691" i="4"/>
  <c r="B5675" i="4"/>
  <c r="B5659" i="4"/>
  <c r="B5643" i="4"/>
  <c r="B5627" i="4"/>
  <c r="B5611" i="4"/>
  <c r="B5595" i="4"/>
  <c r="B5579" i="4"/>
  <c r="B5563" i="4"/>
  <c r="B5547" i="4"/>
  <c r="B5531" i="4"/>
  <c r="B5515" i="4"/>
  <c r="B5499" i="4"/>
  <c r="B5483" i="4"/>
  <c r="B5467" i="4"/>
  <c r="B5451" i="4"/>
  <c r="B5435" i="4"/>
  <c r="B5419" i="4"/>
  <c r="B5403" i="4"/>
  <c r="B5387" i="4"/>
  <c r="B5371" i="4"/>
  <c r="B5355" i="4"/>
  <c r="B5339" i="4"/>
  <c r="B5323" i="4"/>
  <c r="B5307" i="4"/>
  <c r="B5291" i="4"/>
  <c r="B5275" i="4"/>
  <c r="B5259" i="4"/>
  <c r="B5243" i="4"/>
  <c r="B5227" i="4"/>
  <c r="B5211" i="4"/>
  <c r="B5195" i="4"/>
  <c r="B5179" i="4"/>
  <c r="B5163" i="4"/>
  <c r="B5147" i="4"/>
  <c r="B5131" i="4"/>
  <c r="B5115" i="4"/>
  <c r="B5099" i="4"/>
  <c r="B5083" i="4"/>
  <c r="B5067" i="4"/>
  <c r="B5051" i="4"/>
  <c r="B5035" i="4"/>
  <c r="B5019" i="4"/>
  <c r="B5003" i="4"/>
  <c r="B4987" i="4"/>
  <c r="B4971" i="4"/>
  <c r="B4955" i="4"/>
  <c r="B4939" i="4"/>
  <c r="B4923" i="4"/>
  <c r="B4907" i="4"/>
  <c r="B4891" i="4"/>
  <c r="B4875" i="4"/>
  <c r="B4859" i="4"/>
  <c r="B4843" i="4"/>
  <c r="B4827" i="4"/>
  <c r="B4811" i="4"/>
  <c r="B4795" i="4"/>
  <c r="B4779" i="4"/>
  <c r="B4763" i="4"/>
  <c r="B4747" i="4"/>
  <c r="B4731" i="4"/>
  <c r="B4715" i="4"/>
  <c r="B4699" i="4"/>
  <c r="B4683" i="4"/>
  <c r="B4667" i="4"/>
  <c r="B4651" i="4"/>
  <c r="B4635" i="4"/>
  <c r="B4619" i="4"/>
  <c r="B4603" i="4"/>
  <c r="B4587" i="4"/>
  <c r="B4571" i="4"/>
  <c r="B4555" i="4"/>
  <c r="B4539" i="4"/>
  <c r="B4523" i="4"/>
  <c r="B4507" i="4"/>
  <c r="B4491" i="4"/>
  <c r="B4475" i="4"/>
  <c r="B4459" i="4"/>
  <c r="B4443" i="4"/>
  <c r="B4427" i="4"/>
  <c r="B4411" i="4"/>
  <c r="B4395" i="4"/>
  <c r="B4379" i="4"/>
  <c r="B4363" i="4"/>
  <c r="B4347" i="4"/>
  <c r="B4331" i="4"/>
  <c r="B4315" i="4"/>
  <c r="B4299" i="4"/>
  <c r="B4283" i="4"/>
  <c r="B4267" i="4"/>
  <c r="B4251" i="4"/>
  <c r="B4235" i="4"/>
  <c r="B4219" i="4"/>
  <c r="B4203" i="4"/>
  <c r="B4187" i="4"/>
  <c r="B4171" i="4"/>
  <c r="B4155" i="4"/>
  <c r="B4139" i="4"/>
  <c r="B4123" i="4"/>
  <c r="B4107" i="4"/>
  <c r="B4091" i="4"/>
  <c r="B4075" i="4"/>
  <c r="B4059" i="4"/>
  <c r="B4043" i="4"/>
  <c r="B4027" i="4"/>
  <c r="B4011" i="4"/>
  <c r="B3995" i="4"/>
  <c r="B3979" i="4"/>
  <c r="B3963" i="4"/>
  <c r="B3947" i="4"/>
  <c r="B3931" i="4"/>
  <c r="B3915" i="4"/>
  <c r="B3899" i="4"/>
  <c r="B3883" i="4"/>
  <c r="B8311" i="4"/>
  <c r="B7830" i="4"/>
  <c r="B7460" i="4"/>
  <c r="B7325" i="4"/>
  <c r="B7268" i="4"/>
  <c r="B7211" i="4"/>
  <c r="B7155" i="4"/>
  <c r="B7098" i="4"/>
  <c r="B7042" i="4"/>
  <c r="B6985" i="4"/>
  <c r="B6929" i="4"/>
  <c r="B6872" i="4"/>
  <c r="B6813" i="4"/>
  <c r="B6756" i="4"/>
  <c r="B6699" i="4"/>
  <c r="B6646" i="4"/>
  <c r="B6614" i="4"/>
  <c r="B6582" i="4"/>
  <c r="B6550" i="4"/>
  <c r="B6518" i="4"/>
  <c r="B6486" i="4"/>
  <c r="B6454" i="4"/>
  <c r="B6422" i="4"/>
  <c r="B6390" i="4"/>
  <c r="B6358" i="4"/>
  <c r="B6326" i="4"/>
  <c r="B6294" i="4"/>
  <c r="B6262" i="4"/>
  <c r="B6230" i="4"/>
  <c r="B6198" i="4"/>
  <c r="B6166" i="4"/>
  <c r="B6134" i="4"/>
  <c r="B6102" i="4"/>
  <c r="B6070" i="4"/>
  <c r="B6042" i="4"/>
  <c r="B6026" i="4"/>
  <c r="B6010" i="4"/>
  <c r="B5994" i="4"/>
  <c r="B5978" i="4"/>
  <c r="B5962" i="4"/>
  <c r="B5946" i="4"/>
  <c r="B5930" i="4"/>
  <c r="B5914" i="4"/>
  <c r="B5898" i="4"/>
  <c r="B5882" i="4"/>
  <c r="B5866" i="4"/>
  <c r="B5850" i="4"/>
  <c r="B5834" i="4"/>
  <c r="B5818" i="4"/>
  <c r="B5802" i="4"/>
  <c r="B5786" i="4"/>
  <c r="B5770" i="4"/>
  <c r="B5754" i="4"/>
  <c r="B5738" i="4"/>
  <c r="B5722" i="4"/>
  <c r="B5706" i="4"/>
  <c r="B5690" i="4"/>
  <c r="B5674" i="4"/>
  <c r="B5658" i="4"/>
  <c r="B5642" i="4"/>
  <c r="B5626" i="4"/>
  <c r="B5610" i="4"/>
  <c r="B5594" i="4"/>
  <c r="B5578" i="4"/>
  <c r="B5562" i="4"/>
  <c r="B5546" i="4"/>
  <c r="B5530" i="4"/>
  <c r="B5514" i="4"/>
  <c r="B5498" i="4"/>
  <c r="B5482" i="4"/>
  <c r="B5466" i="4"/>
  <c r="B5450" i="4"/>
  <c r="B5434" i="4"/>
  <c r="B5418" i="4"/>
  <c r="B5402" i="4"/>
  <c r="B5386" i="4"/>
  <c r="B5370" i="4"/>
  <c r="B5354" i="4"/>
  <c r="B5338" i="4"/>
  <c r="B5322" i="4"/>
  <c r="B5306" i="4"/>
  <c r="B5290" i="4"/>
  <c r="B5274" i="4"/>
  <c r="B5258" i="4"/>
  <c r="B5242" i="4"/>
  <c r="B5226" i="4"/>
  <c r="B5210" i="4"/>
  <c r="B5194" i="4"/>
  <c r="B5178" i="4"/>
  <c r="B5162" i="4"/>
  <c r="B5146" i="4"/>
  <c r="B5130" i="4"/>
  <c r="B5114" i="4"/>
  <c r="B5098" i="4"/>
  <c r="B5082" i="4"/>
  <c r="B5066" i="4"/>
  <c r="B5050" i="4"/>
  <c r="B5034" i="4"/>
  <c r="B5018" i="4"/>
  <c r="B5002" i="4"/>
  <c r="B4986" i="4"/>
  <c r="B4970" i="4"/>
  <c r="B4954" i="4"/>
  <c r="B4938" i="4"/>
  <c r="B4922" i="4"/>
  <c r="B4906" i="4"/>
  <c r="B4890" i="4"/>
  <c r="B4874" i="4"/>
  <c r="B4858" i="4"/>
  <c r="B4842" i="4"/>
  <c r="B4826" i="4"/>
  <c r="B4810" i="4"/>
  <c r="B4794" i="4"/>
  <c r="B4778" i="4"/>
  <c r="B4762" i="4"/>
  <c r="B4746" i="4"/>
  <c r="B4730" i="4"/>
  <c r="B4714" i="4"/>
  <c r="B4698" i="4"/>
  <c r="B4682" i="4"/>
  <c r="B4666" i="4"/>
  <c r="B4650" i="4"/>
  <c r="B4634" i="4"/>
  <c r="B4618" i="4"/>
  <c r="B4602" i="4"/>
  <c r="B4586" i="4"/>
  <c r="B4570" i="4"/>
  <c r="B4554" i="4"/>
  <c r="B4538" i="4"/>
  <c r="B4522" i="4"/>
  <c r="B4506" i="4"/>
  <c r="B4490" i="4"/>
  <c r="B4474" i="4"/>
  <c r="B4458" i="4"/>
  <c r="B4442" i="4"/>
  <c r="B4426" i="4"/>
  <c r="B4410" i="4"/>
  <c r="B4394" i="4"/>
  <c r="B4378" i="4"/>
  <c r="B4362" i="4"/>
  <c r="B4346" i="4"/>
  <c r="B4330" i="4"/>
  <c r="B4314" i="4"/>
  <c r="B4298" i="4"/>
  <c r="B4282" i="4"/>
  <c r="B4266" i="4"/>
  <c r="B4250" i="4"/>
  <c r="B4234" i="4"/>
  <c r="B4218" i="4"/>
  <c r="B4202" i="4"/>
  <c r="B4186" i="4"/>
  <c r="B4170" i="4"/>
  <c r="B4154" i="4"/>
  <c r="B4138" i="4"/>
  <c r="B4122" i="4"/>
  <c r="B4106" i="4"/>
  <c r="B4090" i="4"/>
  <c r="B4074" i="4"/>
  <c r="B4058" i="4"/>
  <c r="B4042" i="4"/>
  <c r="B4026" i="4"/>
  <c r="B4010" i="4"/>
  <c r="B3994" i="4"/>
  <c r="B3978" i="4"/>
  <c r="B3962" i="4"/>
  <c r="B3946" i="4"/>
  <c r="B3930" i="4"/>
  <c r="B3914" i="4"/>
  <c r="B3898" i="4"/>
  <c r="B3882" i="4"/>
  <c r="B8302" i="4"/>
  <c r="B7825" i="4"/>
  <c r="B7459" i="4"/>
  <c r="B7321" i="4"/>
  <c r="B7265" i="4"/>
  <c r="B7208" i="4"/>
  <c r="B7149" i="4"/>
  <c r="B7092" i="4"/>
  <c r="B7035" i="4"/>
  <c r="B6979" i="4"/>
  <c r="B6922" i="4"/>
  <c r="B6866" i="4"/>
  <c r="B6809" i="4"/>
  <c r="B6753" i="4"/>
  <c r="B6696" i="4"/>
  <c r="B6643" i="4"/>
  <c r="B6611" i="4"/>
  <c r="B6579" i="4"/>
  <c r="B6547" i="4"/>
  <c r="B6515" i="4"/>
  <c r="B6483" i="4"/>
  <c r="B6451" i="4"/>
  <c r="B6419" i="4"/>
  <c r="B6387" i="4"/>
  <c r="B6355" i="4"/>
  <c r="B6323" i="4"/>
  <c r="B6291" i="4"/>
  <c r="B6259" i="4"/>
  <c r="B6227" i="4"/>
  <c r="B6195" i="4"/>
  <c r="B6163" i="4"/>
  <c r="B6131" i="4"/>
  <c r="B6099" i="4"/>
  <c r="B6067" i="4"/>
  <c r="B6041" i="4"/>
  <c r="B6025" i="4"/>
  <c r="B6009" i="4"/>
  <c r="B5993" i="4"/>
  <c r="B5977" i="4"/>
  <c r="B5961" i="4"/>
  <c r="B5945" i="4"/>
  <c r="B5929" i="4"/>
  <c r="B5913" i="4"/>
  <c r="B5897" i="4"/>
  <c r="B5881" i="4"/>
  <c r="B5865" i="4"/>
  <c r="B5849" i="4"/>
  <c r="B5833" i="4"/>
  <c r="B5817" i="4"/>
  <c r="B5801" i="4"/>
  <c r="B5785" i="4"/>
  <c r="B5769" i="4"/>
  <c r="B5753" i="4"/>
  <c r="B5737" i="4"/>
  <c r="B5721" i="4"/>
  <c r="B5705" i="4"/>
  <c r="B5689" i="4"/>
  <c r="B5673" i="4"/>
  <c r="B5657" i="4"/>
  <c r="B5641" i="4"/>
  <c r="B5625" i="4"/>
  <c r="B5609" i="4"/>
  <c r="B5593" i="4"/>
  <c r="B5577" i="4"/>
  <c r="B5561" i="4"/>
  <c r="B5545" i="4"/>
  <c r="B5529" i="4"/>
  <c r="B5513" i="4"/>
  <c r="B5497" i="4"/>
  <c r="B5481" i="4"/>
  <c r="B5465" i="4"/>
  <c r="B5449" i="4"/>
  <c r="B5433" i="4"/>
  <c r="B5417" i="4"/>
  <c r="B5401" i="4"/>
  <c r="B5385" i="4"/>
  <c r="B5369" i="4"/>
  <c r="B5353" i="4"/>
  <c r="B5337" i="4"/>
  <c r="B5321" i="4"/>
  <c r="B5305" i="4"/>
  <c r="B5289" i="4"/>
  <c r="B5273" i="4"/>
  <c r="B5257" i="4"/>
  <c r="B5241" i="4"/>
  <c r="B5225" i="4"/>
  <c r="B5209" i="4"/>
  <c r="B5193" i="4"/>
  <c r="B5177" i="4"/>
  <c r="B5161" i="4"/>
  <c r="B5145" i="4"/>
  <c r="B5129" i="4"/>
  <c r="B5113" i="4"/>
  <c r="B5097" i="4"/>
  <c r="B5081" i="4"/>
  <c r="B5065" i="4"/>
  <c r="B5049" i="4"/>
  <c r="B5033" i="4"/>
  <c r="B5017" i="4"/>
  <c r="B5001" i="4"/>
  <c r="B4985" i="4"/>
  <c r="B4969" i="4"/>
  <c r="B4953" i="4"/>
  <c r="B4937" i="4"/>
  <c r="B4921" i="4"/>
  <c r="B4905" i="4"/>
  <c r="B4889" i="4"/>
  <c r="B4873" i="4"/>
  <c r="B4857" i="4"/>
  <c r="B4841" i="4"/>
  <c r="B4825" i="4"/>
  <c r="B4809" i="4"/>
  <c r="B4793" i="4"/>
  <c r="B4777" i="4"/>
  <c r="B4761" i="4"/>
  <c r="B4745" i="4"/>
  <c r="B4729" i="4"/>
  <c r="B4713" i="4"/>
  <c r="B4697" i="4"/>
  <c r="B4681" i="4"/>
  <c r="B4665" i="4"/>
  <c r="B4649" i="4"/>
  <c r="B4633" i="4"/>
  <c r="B4617" i="4"/>
  <c r="B4601" i="4"/>
  <c r="B4585" i="4"/>
  <c r="B4569" i="4"/>
  <c r="B4553" i="4"/>
  <c r="B4537" i="4"/>
  <c r="B4521" i="4"/>
  <c r="B4505" i="4"/>
  <c r="B4489" i="4"/>
  <c r="B4473" i="4"/>
  <c r="B4457" i="4"/>
  <c r="B4441" i="4"/>
  <c r="B4425" i="4"/>
  <c r="B4409" i="4"/>
  <c r="B4393" i="4"/>
  <c r="B4377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8184" i="4"/>
  <c r="B7775" i="4"/>
  <c r="B7433" i="4"/>
  <c r="B7320" i="4"/>
  <c r="B7261" i="4"/>
  <c r="B7204" i="4"/>
  <c r="B7147" i="4"/>
  <c r="B7091" i="4"/>
  <c r="B7034" i="4"/>
  <c r="B6978" i="4"/>
  <c r="B6921" i="4"/>
  <c r="B6865" i="4"/>
  <c r="B6808" i="4"/>
  <c r="B6749" i="4"/>
  <c r="B6692" i="4"/>
  <c r="B6642" i="4"/>
  <c r="B6610" i="4"/>
  <c r="B6578" i="4"/>
  <c r="B6546" i="4"/>
  <c r="B6514" i="4"/>
  <c r="B6482" i="4"/>
  <c r="B6450" i="4"/>
  <c r="B6418" i="4"/>
  <c r="B6386" i="4"/>
  <c r="B6354" i="4"/>
  <c r="B6322" i="4"/>
  <c r="B6290" i="4"/>
  <c r="B6258" i="4"/>
  <c r="B6226" i="4"/>
  <c r="B6194" i="4"/>
  <c r="B6162" i="4"/>
  <c r="B6130" i="4"/>
  <c r="B6098" i="4"/>
  <c r="B6066" i="4"/>
  <c r="B6040" i="4"/>
  <c r="B6024" i="4"/>
  <c r="B6008" i="4"/>
  <c r="B5992" i="4"/>
  <c r="B5976" i="4"/>
  <c r="B5960" i="4"/>
  <c r="B5944" i="4"/>
  <c r="B5928" i="4"/>
  <c r="B5912" i="4"/>
  <c r="B5896" i="4"/>
  <c r="B5880" i="4"/>
  <c r="B5864" i="4"/>
  <c r="B5848" i="4"/>
  <c r="B5832" i="4"/>
  <c r="B5816" i="4"/>
  <c r="B5800" i="4"/>
  <c r="B5784" i="4"/>
  <c r="B5768" i="4"/>
  <c r="B5752" i="4"/>
  <c r="B5736" i="4"/>
  <c r="B5720" i="4"/>
  <c r="B5704" i="4"/>
  <c r="B5688" i="4"/>
  <c r="B5672" i="4"/>
  <c r="B5656" i="4"/>
  <c r="B5640" i="4"/>
  <c r="B5624" i="4"/>
  <c r="B5608" i="4"/>
  <c r="B5592" i="4"/>
  <c r="B5576" i="4"/>
  <c r="B5560" i="4"/>
  <c r="B5544" i="4"/>
  <c r="B5528" i="4"/>
  <c r="B5512" i="4"/>
  <c r="B5496" i="4"/>
  <c r="B5480" i="4"/>
  <c r="B5464" i="4"/>
  <c r="B5448" i="4"/>
  <c r="B5432" i="4"/>
  <c r="B5416" i="4"/>
  <c r="B5400" i="4"/>
  <c r="B5384" i="4"/>
  <c r="B5368" i="4"/>
  <c r="B5352" i="4"/>
  <c r="B5336" i="4"/>
  <c r="B5320" i="4"/>
  <c r="B5304" i="4"/>
  <c r="B5288" i="4"/>
  <c r="B5272" i="4"/>
  <c r="B5256" i="4"/>
  <c r="B5240" i="4"/>
  <c r="B5224" i="4"/>
  <c r="B5208" i="4"/>
  <c r="B5192" i="4"/>
  <c r="B5176" i="4"/>
  <c r="B5160" i="4"/>
  <c r="B5144" i="4"/>
  <c r="B5128" i="4"/>
  <c r="B5112" i="4"/>
  <c r="B5096" i="4"/>
  <c r="B5080" i="4"/>
  <c r="B5064" i="4"/>
  <c r="B5048" i="4"/>
  <c r="B5032" i="4"/>
  <c r="B5016" i="4"/>
  <c r="B5000" i="4"/>
  <c r="B4984" i="4"/>
  <c r="B4968" i="4"/>
  <c r="B4952" i="4"/>
  <c r="B4936" i="4"/>
  <c r="B4920" i="4"/>
  <c r="B4904" i="4"/>
  <c r="B4888" i="4"/>
  <c r="B4872" i="4"/>
  <c r="B4856" i="4"/>
  <c r="B4840" i="4"/>
  <c r="B4824" i="4"/>
  <c r="B4808" i="4"/>
  <c r="B4792" i="4"/>
  <c r="B4776" i="4"/>
  <c r="B4760" i="4"/>
  <c r="B4744" i="4"/>
  <c r="B4728" i="4"/>
  <c r="B4712" i="4"/>
  <c r="B4696" i="4"/>
  <c r="B4680" i="4"/>
  <c r="B4664" i="4"/>
  <c r="B4648" i="4"/>
  <c r="B4632" i="4"/>
  <c r="B4616" i="4"/>
  <c r="B4600" i="4"/>
  <c r="B4584" i="4"/>
  <c r="B4568" i="4"/>
  <c r="B4552" i="4"/>
  <c r="B4536" i="4"/>
  <c r="B4520" i="4"/>
  <c r="B4504" i="4"/>
  <c r="B4488" i="4"/>
  <c r="B4472" i="4"/>
  <c r="B4456" i="4"/>
  <c r="B4440" i="4"/>
  <c r="B4424" i="4"/>
  <c r="B4408" i="4"/>
  <c r="B4392" i="4"/>
  <c r="B4376" i="4"/>
  <c r="B4360" i="4"/>
  <c r="B4344" i="4"/>
  <c r="B4328" i="4"/>
  <c r="B4312" i="4"/>
  <c r="B4296" i="4"/>
  <c r="B4280" i="4"/>
  <c r="B4264" i="4"/>
  <c r="B4248" i="4"/>
  <c r="B4232" i="4"/>
  <c r="B4216" i="4"/>
  <c r="B4200" i="4"/>
  <c r="B4184" i="4"/>
  <c r="B4168" i="4"/>
  <c r="B4152" i="4"/>
  <c r="B4136" i="4"/>
  <c r="B4120" i="4"/>
  <c r="B4104" i="4"/>
  <c r="B4088" i="4"/>
  <c r="B4072" i="4"/>
  <c r="B4056" i="4"/>
  <c r="B4040" i="4"/>
  <c r="B4024" i="4"/>
  <c r="B4008" i="4"/>
  <c r="B3992" i="4"/>
  <c r="B3976" i="4"/>
  <c r="B3960" i="4"/>
  <c r="B3944" i="4"/>
  <c r="B3928" i="4"/>
  <c r="B3912" i="4"/>
  <c r="B3896" i="4"/>
  <c r="B3880" i="4"/>
  <c r="B8176" i="4"/>
  <c r="B7774" i="4"/>
  <c r="B7432" i="4"/>
  <c r="B7316" i="4"/>
  <c r="B7259" i="4"/>
  <c r="B7203" i="4"/>
  <c r="B7146" i="4"/>
  <c r="B7090" i="4"/>
  <c r="B7033" i="4"/>
  <c r="B6977" i="4"/>
  <c r="B6920" i="4"/>
  <c r="B6861" i="4"/>
  <c r="B6804" i="4"/>
  <c r="B6747" i="4"/>
  <c r="B6691" i="4"/>
  <c r="B6641" i="4"/>
  <c r="B6609" i="4"/>
  <c r="B6577" i="4"/>
  <c r="B6545" i="4"/>
  <c r="B6513" i="4"/>
  <c r="B6481" i="4"/>
  <c r="B6449" i="4"/>
  <c r="B6417" i="4"/>
  <c r="B6385" i="4"/>
  <c r="B6353" i="4"/>
  <c r="B6321" i="4"/>
  <c r="B6289" i="4"/>
  <c r="B6257" i="4"/>
  <c r="B6225" i="4"/>
  <c r="B6193" i="4"/>
  <c r="B6161" i="4"/>
  <c r="B6129" i="4"/>
  <c r="B6097" i="4"/>
  <c r="B6065" i="4"/>
  <c r="B6039" i="4"/>
  <c r="B6023" i="4"/>
  <c r="B6007" i="4"/>
  <c r="B5991" i="4"/>
  <c r="B5975" i="4"/>
  <c r="B5959" i="4"/>
  <c r="B5943" i="4"/>
  <c r="B5927" i="4"/>
  <c r="B5911" i="4"/>
  <c r="B5895" i="4"/>
  <c r="B5879" i="4"/>
  <c r="B5863" i="4"/>
  <c r="B5847" i="4"/>
  <c r="B5831" i="4"/>
  <c r="B5815" i="4"/>
  <c r="B5799" i="4"/>
  <c r="B5783" i="4"/>
  <c r="B5767" i="4"/>
  <c r="B8128" i="4"/>
  <c r="B7723" i="4"/>
  <c r="B7402" i="4"/>
  <c r="B7306" i="4"/>
  <c r="B7250" i="4"/>
  <c r="B7193" i="4"/>
  <c r="B7137" i="4"/>
  <c r="B7080" i="4"/>
  <c r="B7021" i="4"/>
  <c r="B6964" i="4"/>
  <c r="B6907" i="4"/>
  <c r="B6851" i="4"/>
  <c r="B6794" i="4"/>
  <c r="B6738" i="4"/>
  <c r="B6681" i="4"/>
  <c r="B6635" i="4"/>
  <c r="B6603" i="4"/>
  <c r="B6571" i="4"/>
  <c r="B6539" i="4"/>
  <c r="B6507" i="4"/>
  <c r="B6475" i="4"/>
  <c r="B6443" i="4"/>
  <c r="B6411" i="4"/>
  <c r="B6379" i="4"/>
  <c r="B6347" i="4"/>
  <c r="B6315" i="4"/>
  <c r="B6283" i="4"/>
  <c r="B6251" i="4"/>
  <c r="B6219" i="4"/>
  <c r="B6187" i="4"/>
  <c r="B6155" i="4"/>
  <c r="B6123" i="4"/>
  <c r="B6091" i="4"/>
  <c r="B6059" i="4"/>
  <c r="B6037" i="4"/>
  <c r="B6021" i="4"/>
  <c r="B6005" i="4"/>
  <c r="B5989" i="4"/>
  <c r="B5973" i="4"/>
  <c r="B5957" i="4"/>
  <c r="B5941" i="4"/>
  <c r="B5925" i="4"/>
  <c r="B5909" i="4"/>
  <c r="B5893" i="4"/>
  <c r="B5877" i="4"/>
  <c r="B5861" i="4"/>
  <c r="B7133" i="4"/>
  <c r="B6680" i="4"/>
  <c r="B6410" i="4"/>
  <c r="B6154" i="4"/>
  <c r="B5972" i="4"/>
  <c r="B5845" i="4"/>
  <c r="B5764" i="4"/>
  <c r="B5725" i="4"/>
  <c r="B5695" i="4"/>
  <c r="B5668" i="4"/>
  <c r="B5638" i="4"/>
  <c r="B5612" i="4"/>
  <c r="B5582" i="4"/>
  <c r="B5554" i="4"/>
  <c r="B5525" i="4"/>
  <c r="B5495" i="4"/>
  <c r="B5469" i="4"/>
  <c r="B5439" i="4"/>
  <c r="B5412" i="4"/>
  <c r="B5382" i="4"/>
  <c r="B5356" i="4"/>
  <c r="B5326" i="4"/>
  <c r="B5298" i="4"/>
  <c r="B5269" i="4"/>
  <c r="B5239" i="4"/>
  <c r="B5213" i="4"/>
  <c r="B5183" i="4"/>
  <c r="B5156" i="4"/>
  <c r="B5126" i="4"/>
  <c r="B5100" i="4"/>
  <c r="B5070" i="4"/>
  <c r="B5042" i="4"/>
  <c r="B5013" i="4"/>
  <c r="B4983" i="4"/>
  <c r="B4957" i="4"/>
  <c r="B4927" i="4"/>
  <c r="B4900" i="4"/>
  <c r="B4870" i="4"/>
  <c r="B4844" i="4"/>
  <c r="B4814" i="4"/>
  <c r="B4786" i="4"/>
  <c r="B4757" i="4"/>
  <c r="B4727" i="4"/>
  <c r="B4701" i="4"/>
  <c r="B4671" i="4"/>
  <c r="B4644" i="4"/>
  <c r="B4614" i="4"/>
  <c r="B4588" i="4"/>
  <c r="B4558" i="4"/>
  <c r="B4530" i="4"/>
  <c r="B4501" i="4"/>
  <c r="B4471" i="4"/>
  <c r="B4445" i="4"/>
  <c r="B4415" i="4"/>
  <c r="B4388" i="4"/>
  <c r="B4358" i="4"/>
  <c r="B4332" i="4"/>
  <c r="B4302" i="4"/>
  <c r="B4274" i="4"/>
  <c r="B4245" i="4"/>
  <c r="B4215" i="4"/>
  <c r="B4189" i="4"/>
  <c r="B4159" i="4"/>
  <c r="B4132" i="4"/>
  <c r="B4102" i="4"/>
  <c r="B4076" i="4"/>
  <c r="B4046" i="4"/>
  <c r="B4018" i="4"/>
  <c r="B3989" i="4"/>
  <c r="B3959" i="4"/>
  <c r="B3933" i="4"/>
  <c r="B3903" i="4"/>
  <c r="B3876" i="4"/>
  <c r="B3860" i="4"/>
  <c r="B3844" i="4"/>
  <c r="B3828" i="4"/>
  <c r="B3812" i="4"/>
  <c r="B3796" i="4"/>
  <c r="B3780" i="4"/>
  <c r="B3764" i="4"/>
  <c r="B3748" i="4"/>
  <c r="B3732" i="4"/>
  <c r="B3716" i="4"/>
  <c r="B3700" i="4"/>
  <c r="B3684" i="4"/>
  <c r="B3668" i="4"/>
  <c r="B3652" i="4"/>
  <c r="B3636" i="4"/>
  <c r="B3620" i="4"/>
  <c r="B3604" i="4"/>
  <c r="B3588" i="4"/>
  <c r="B3572" i="4"/>
  <c r="B3556" i="4"/>
  <c r="B3540" i="4"/>
  <c r="B3524" i="4"/>
  <c r="B3508" i="4"/>
  <c r="B3492" i="4"/>
  <c r="B3476" i="4"/>
  <c r="B3460" i="4"/>
  <c r="B3444" i="4"/>
  <c r="B3428" i="4"/>
  <c r="B3412" i="4"/>
  <c r="B3396" i="4"/>
  <c r="B3380" i="4"/>
  <c r="B3364" i="4"/>
  <c r="B3348" i="4"/>
  <c r="B3332" i="4"/>
  <c r="B3316" i="4"/>
  <c r="B3300" i="4"/>
  <c r="B3284" i="4"/>
  <c r="B3268" i="4"/>
  <c r="B3252" i="4"/>
  <c r="B3236" i="4"/>
  <c r="B3220" i="4"/>
  <c r="B3204" i="4"/>
  <c r="B3188" i="4"/>
  <c r="B3172" i="4"/>
  <c r="B3156" i="4"/>
  <c r="B3140" i="4"/>
  <c r="B3124" i="4"/>
  <c r="B3108" i="4"/>
  <c r="B3092" i="4"/>
  <c r="B3076" i="4"/>
  <c r="B3060" i="4"/>
  <c r="B3044" i="4"/>
  <c r="B3028" i="4"/>
  <c r="B3012" i="4"/>
  <c r="B2996" i="4"/>
  <c r="B2980" i="4"/>
  <c r="B2964" i="4"/>
  <c r="B2948" i="4"/>
  <c r="B2932" i="4"/>
  <c r="B2916" i="4"/>
  <c r="B2900" i="4"/>
  <c r="B2884" i="4"/>
  <c r="B2868" i="4"/>
  <c r="B2852" i="4"/>
  <c r="B2836" i="4"/>
  <c r="B2820" i="4"/>
  <c r="B2804" i="4"/>
  <c r="B2788" i="4"/>
  <c r="B2772" i="4"/>
  <c r="B2756" i="4"/>
  <c r="B2740" i="4"/>
  <c r="B2724" i="4"/>
  <c r="B2708" i="4"/>
  <c r="B2692" i="4"/>
  <c r="B2676" i="4"/>
  <c r="B2660" i="4"/>
  <c r="B2644" i="4"/>
  <c r="B2628" i="4"/>
  <c r="B2612" i="4"/>
  <c r="B7082" i="4"/>
  <c r="B6637" i="4"/>
  <c r="B6381" i="4"/>
  <c r="B6125" i="4"/>
  <c r="B5958" i="4"/>
  <c r="B5844" i="4"/>
  <c r="B5751" i="4"/>
  <c r="B5724" i="4"/>
  <c r="B5694" i="4"/>
  <c r="B5666" i="4"/>
  <c r="B5637" i="4"/>
  <c r="B5607" i="4"/>
  <c r="B5581" i="4"/>
  <c r="B5551" i="4"/>
  <c r="B5524" i="4"/>
  <c r="B5494" i="4"/>
  <c r="B5468" i="4"/>
  <c r="B5438" i="4"/>
  <c r="B5410" i="4"/>
  <c r="B5381" i="4"/>
  <c r="B5351" i="4"/>
  <c r="B5325" i="4"/>
  <c r="B5295" i="4"/>
  <c r="B5268" i="4"/>
  <c r="B5238" i="4"/>
  <c r="B5212" i="4"/>
  <c r="B5182" i="4"/>
  <c r="B5154" i="4"/>
  <c r="B5125" i="4"/>
  <c r="B5095" i="4"/>
  <c r="B5069" i="4"/>
  <c r="B5039" i="4"/>
  <c r="B5012" i="4"/>
  <c r="B4982" i="4"/>
  <c r="B4956" i="4"/>
  <c r="B4926" i="4"/>
  <c r="B4898" i="4"/>
  <c r="B4869" i="4"/>
  <c r="B4839" i="4"/>
  <c r="B4813" i="4"/>
  <c r="B4783" i="4"/>
  <c r="B4756" i="4"/>
  <c r="B4726" i="4"/>
  <c r="B4700" i="4"/>
  <c r="B4670" i="4"/>
  <c r="B4642" i="4"/>
  <c r="B4613" i="4"/>
  <c r="B4583" i="4"/>
  <c r="B4557" i="4"/>
  <c r="B4527" i="4"/>
  <c r="B4500" i="4"/>
  <c r="B4470" i="4"/>
  <c r="B4444" i="4"/>
  <c r="B4414" i="4"/>
  <c r="B4386" i="4"/>
  <c r="B4357" i="4"/>
  <c r="B4327" i="4"/>
  <c r="B4301" i="4"/>
  <c r="B4271" i="4"/>
  <c r="B4244" i="4"/>
  <c r="B4214" i="4"/>
  <c r="B4188" i="4"/>
  <c r="B4158" i="4"/>
  <c r="B4130" i="4"/>
  <c r="B4101" i="4"/>
  <c r="B4071" i="4"/>
  <c r="B4045" i="4"/>
  <c r="B4015" i="4"/>
  <c r="B3988" i="4"/>
  <c r="B3958" i="4"/>
  <c r="B3932" i="4"/>
  <c r="B3902" i="4"/>
  <c r="B3875" i="4"/>
  <c r="B3859" i="4"/>
  <c r="B3843" i="4"/>
  <c r="B3827" i="4"/>
  <c r="B3811" i="4"/>
  <c r="B3795" i="4"/>
  <c r="B3779" i="4"/>
  <c r="B3763" i="4"/>
  <c r="B3747" i="4"/>
  <c r="B3731" i="4"/>
  <c r="B3715" i="4"/>
  <c r="B3699" i="4"/>
  <c r="B3683" i="4"/>
  <c r="B7076" i="4"/>
  <c r="B6634" i="4"/>
  <c r="B6378" i="4"/>
  <c r="B6122" i="4"/>
  <c r="B5956" i="4"/>
  <c r="B5830" i="4"/>
  <c r="B5750" i="4"/>
  <c r="B5719" i="4"/>
  <c r="B5693" i="4"/>
  <c r="B5663" i="4"/>
  <c r="B5636" i="4"/>
  <c r="B5606" i="4"/>
  <c r="B5580" i="4"/>
  <c r="B5550" i="4"/>
  <c r="B5522" i="4"/>
  <c r="B5493" i="4"/>
  <c r="B5463" i="4"/>
  <c r="B5437" i="4"/>
  <c r="B5407" i="4"/>
  <c r="B5380" i="4"/>
  <c r="B5350" i="4"/>
  <c r="B5324" i="4"/>
  <c r="B5294" i="4"/>
  <c r="B5266" i="4"/>
  <c r="B5237" i="4"/>
  <c r="B5207" i="4"/>
  <c r="B5181" i="4"/>
  <c r="B5151" i="4"/>
  <c r="B5124" i="4"/>
  <c r="B5094" i="4"/>
  <c r="B5068" i="4"/>
  <c r="B5038" i="4"/>
  <c r="B5010" i="4"/>
  <c r="B4981" i="4"/>
  <c r="B4951" i="4"/>
  <c r="B4925" i="4"/>
  <c r="B4895" i="4"/>
  <c r="B4868" i="4"/>
  <c r="B4838" i="4"/>
  <c r="B4812" i="4"/>
  <c r="B4782" i="4"/>
  <c r="B4754" i="4"/>
  <c r="B4725" i="4"/>
  <c r="B4695" i="4"/>
  <c r="B4669" i="4"/>
  <c r="B4639" i="4"/>
  <c r="B4612" i="4"/>
  <c r="B4582" i="4"/>
  <c r="B4556" i="4"/>
  <c r="B4526" i="4"/>
  <c r="B4498" i="4"/>
  <c r="B4469" i="4"/>
  <c r="B4439" i="4"/>
  <c r="B4413" i="4"/>
  <c r="B4383" i="4"/>
  <c r="B4356" i="4"/>
  <c r="B4326" i="4"/>
  <c r="B4300" i="4"/>
  <c r="B4270" i="4"/>
  <c r="B4242" i="4"/>
  <c r="B4213" i="4"/>
  <c r="B4183" i="4"/>
  <c r="B4157" i="4"/>
  <c r="B4127" i="4"/>
  <c r="B4100" i="4"/>
  <c r="B4070" i="4"/>
  <c r="B4044" i="4"/>
  <c r="B4014" i="4"/>
  <c r="B3986" i="4"/>
  <c r="B3957" i="4"/>
  <c r="B3927" i="4"/>
  <c r="B3901" i="4"/>
  <c r="B3874" i="4"/>
  <c r="B3858" i="4"/>
  <c r="B3842" i="4"/>
  <c r="B3826" i="4"/>
  <c r="B3810" i="4"/>
  <c r="B3794" i="4"/>
  <c r="B3778" i="4"/>
  <c r="B3762" i="4"/>
  <c r="B3746" i="4"/>
  <c r="B3730" i="4"/>
  <c r="B3714" i="4"/>
  <c r="B3698" i="4"/>
  <c r="B3682" i="4"/>
  <c r="B3666" i="4"/>
  <c r="B3650" i="4"/>
  <c r="B3634" i="4"/>
  <c r="B3618" i="4"/>
  <c r="B3602" i="4"/>
  <c r="B3586" i="4"/>
  <c r="B3570" i="4"/>
  <c r="B3554" i="4"/>
  <c r="B3538" i="4"/>
  <c r="B3522" i="4"/>
  <c r="B3506" i="4"/>
  <c r="B3490" i="4"/>
  <c r="B3474" i="4"/>
  <c r="B3458" i="4"/>
  <c r="B3442" i="4"/>
  <c r="B3426" i="4"/>
  <c r="B3410" i="4"/>
  <c r="B3394" i="4"/>
  <c r="B3378" i="4"/>
  <c r="B3362" i="4"/>
  <c r="B3346" i="4"/>
  <c r="B3330" i="4"/>
  <c r="B3314" i="4"/>
  <c r="B3298" i="4"/>
  <c r="B3282" i="4"/>
  <c r="B3266" i="4"/>
  <c r="B3250" i="4"/>
  <c r="B3234" i="4"/>
  <c r="B3218" i="4"/>
  <c r="B3202" i="4"/>
  <c r="B3186" i="4"/>
  <c r="B3170" i="4"/>
  <c r="B3154" i="4"/>
  <c r="B3138" i="4"/>
  <c r="B3122" i="4"/>
  <c r="B3106" i="4"/>
  <c r="B3090" i="4"/>
  <c r="B3074" i="4"/>
  <c r="B3058" i="4"/>
  <c r="B3042" i="4"/>
  <c r="B3026" i="4"/>
  <c r="B3010" i="4"/>
  <c r="B2994" i="4"/>
  <c r="B2978" i="4"/>
  <c r="B2962" i="4"/>
  <c r="B2946" i="4"/>
  <c r="B2930" i="4"/>
  <c r="B2914" i="4"/>
  <c r="B2898" i="4"/>
  <c r="B2882" i="4"/>
  <c r="B2866" i="4"/>
  <c r="B2850" i="4"/>
  <c r="B2834" i="4"/>
  <c r="B2818" i="4"/>
  <c r="B2802" i="4"/>
  <c r="B2786" i="4"/>
  <c r="B2770" i="4"/>
  <c r="B2754" i="4"/>
  <c r="B2738" i="4"/>
  <c r="B2722" i="4"/>
  <c r="B2706" i="4"/>
  <c r="B2690" i="4"/>
  <c r="B2674" i="4"/>
  <c r="B2658" i="4"/>
  <c r="B2642" i="4"/>
  <c r="B2626" i="4"/>
  <c r="B2610" i="4"/>
  <c r="B8129" i="4"/>
  <c r="B7026" i="4"/>
  <c r="B6605" i="4"/>
  <c r="B6349" i="4"/>
  <c r="B6093" i="4"/>
  <c r="B5942" i="4"/>
  <c r="B5829" i="4"/>
  <c r="B5749" i="4"/>
  <c r="B5718" i="4"/>
  <c r="B5692" i="4"/>
  <c r="B5662" i="4"/>
  <c r="B5634" i="4"/>
  <c r="B5605" i="4"/>
  <c r="B5575" i="4"/>
  <c r="B5549" i="4"/>
  <c r="B5519" i="4"/>
  <c r="B5492" i="4"/>
  <c r="B5462" i="4"/>
  <c r="B5436" i="4"/>
  <c r="B5406" i="4"/>
  <c r="B5378" i="4"/>
  <c r="B5349" i="4"/>
  <c r="B5319" i="4"/>
  <c r="B5293" i="4"/>
  <c r="B5263" i="4"/>
  <c r="B5236" i="4"/>
  <c r="B5206" i="4"/>
  <c r="B5180" i="4"/>
  <c r="B5150" i="4"/>
  <c r="B5122" i="4"/>
  <c r="B5093" i="4"/>
  <c r="B5063" i="4"/>
  <c r="B5037" i="4"/>
  <c r="B5007" i="4"/>
  <c r="B4980" i="4"/>
  <c r="B4950" i="4"/>
  <c r="B4924" i="4"/>
  <c r="B4894" i="4"/>
  <c r="B4866" i="4"/>
  <c r="B4837" i="4"/>
  <c r="B4807" i="4"/>
  <c r="B4781" i="4"/>
  <c r="B4751" i="4"/>
  <c r="B4724" i="4"/>
  <c r="B4694" i="4"/>
  <c r="B4668" i="4"/>
  <c r="B4638" i="4"/>
  <c r="B4610" i="4"/>
  <c r="B4581" i="4"/>
  <c r="B4551" i="4"/>
  <c r="B4525" i="4"/>
  <c r="B4495" i="4"/>
  <c r="B4468" i="4"/>
  <c r="B4438" i="4"/>
  <c r="B4412" i="4"/>
  <c r="B4382" i="4"/>
  <c r="B4354" i="4"/>
  <c r="B4325" i="4"/>
  <c r="B4295" i="4"/>
  <c r="B4269" i="4"/>
  <c r="B4239" i="4"/>
  <c r="B4212" i="4"/>
  <c r="B4182" i="4"/>
  <c r="B4156" i="4"/>
  <c r="B4126" i="4"/>
  <c r="B4098" i="4"/>
  <c r="B4069" i="4"/>
  <c r="B4039" i="4"/>
  <c r="B4013" i="4"/>
  <c r="B3983" i="4"/>
  <c r="B3956" i="4"/>
  <c r="B3926" i="4"/>
  <c r="B3900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8081" i="4"/>
  <c r="B7019" i="4"/>
  <c r="B6602" i="4"/>
  <c r="B6346" i="4"/>
  <c r="B6090" i="4"/>
  <c r="B5940" i="4"/>
  <c r="B5828" i="4"/>
  <c r="B5748" i="4"/>
  <c r="B5717" i="4"/>
  <c r="B5687" i="4"/>
  <c r="B5661" i="4"/>
  <c r="B5631" i="4"/>
  <c r="B5604" i="4"/>
  <c r="B5574" i="4"/>
  <c r="B5548" i="4"/>
  <c r="B5518" i="4"/>
  <c r="B5490" i="4"/>
  <c r="B5461" i="4"/>
  <c r="B5431" i="4"/>
  <c r="B5405" i="4"/>
  <c r="B5375" i="4"/>
  <c r="B5348" i="4"/>
  <c r="B5318" i="4"/>
  <c r="B5292" i="4"/>
  <c r="B5262" i="4"/>
  <c r="B5234" i="4"/>
  <c r="B5205" i="4"/>
  <c r="B5175" i="4"/>
  <c r="B5149" i="4"/>
  <c r="B5119" i="4"/>
  <c r="B5092" i="4"/>
  <c r="B5062" i="4"/>
  <c r="B5036" i="4"/>
  <c r="B5006" i="4"/>
  <c r="B4978" i="4"/>
  <c r="B4949" i="4"/>
  <c r="B4919" i="4"/>
  <c r="B4893" i="4"/>
  <c r="B4863" i="4"/>
  <c r="B4836" i="4"/>
  <c r="B4806" i="4"/>
  <c r="B4780" i="4"/>
  <c r="B4750" i="4"/>
  <c r="B4722" i="4"/>
  <c r="B4693" i="4"/>
  <c r="B4663" i="4"/>
  <c r="B4637" i="4"/>
  <c r="B4607" i="4"/>
  <c r="B4580" i="4"/>
  <c r="B4550" i="4"/>
  <c r="B4524" i="4"/>
  <c r="B4494" i="4"/>
  <c r="B4466" i="4"/>
  <c r="B4437" i="4"/>
  <c r="B4407" i="4"/>
  <c r="B4381" i="4"/>
  <c r="B4351" i="4"/>
  <c r="B4324" i="4"/>
  <c r="B4294" i="4"/>
  <c r="B4268" i="4"/>
  <c r="B4238" i="4"/>
  <c r="B4210" i="4"/>
  <c r="B4181" i="4"/>
  <c r="B4151" i="4"/>
  <c r="B4125" i="4"/>
  <c r="B4095" i="4"/>
  <c r="B4068" i="4"/>
  <c r="B4038" i="4"/>
  <c r="B4012" i="4"/>
  <c r="B3982" i="4"/>
  <c r="B3954" i="4"/>
  <c r="B3925" i="4"/>
  <c r="B3895" i="4"/>
  <c r="B3872" i="4"/>
  <c r="B3856" i="4"/>
  <c r="B3840" i="4"/>
  <c r="B3824" i="4"/>
  <c r="B3808" i="4"/>
  <c r="B3792" i="4"/>
  <c r="B3776" i="4"/>
  <c r="B3760" i="4"/>
  <c r="B3744" i="4"/>
  <c r="B3728" i="4"/>
  <c r="B3712" i="4"/>
  <c r="B3696" i="4"/>
  <c r="B3680" i="4"/>
  <c r="B3664" i="4"/>
  <c r="B3648" i="4"/>
  <c r="B3632" i="4"/>
  <c r="B3616" i="4"/>
  <c r="B3600" i="4"/>
  <c r="B3584" i="4"/>
  <c r="B3568" i="4"/>
  <c r="B3552" i="4"/>
  <c r="B3536" i="4"/>
  <c r="B3520" i="4"/>
  <c r="B3504" i="4"/>
  <c r="B3488" i="4"/>
  <c r="B3472" i="4"/>
  <c r="B3456" i="4"/>
  <c r="B3440" i="4"/>
  <c r="B3424" i="4"/>
  <c r="B3408" i="4"/>
  <c r="B3392" i="4"/>
  <c r="B3376" i="4"/>
  <c r="B3360" i="4"/>
  <c r="B3344" i="4"/>
  <c r="B3328" i="4"/>
  <c r="B3312" i="4"/>
  <c r="B3296" i="4"/>
  <c r="B3280" i="4"/>
  <c r="B3264" i="4"/>
  <c r="B3248" i="4"/>
  <c r="B3232" i="4"/>
  <c r="B3216" i="4"/>
  <c r="B3200" i="4"/>
  <c r="B3184" i="4"/>
  <c r="B3168" i="4"/>
  <c r="B3152" i="4"/>
  <c r="B3136" i="4"/>
  <c r="B3120" i="4"/>
  <c r="B3104" i="4"/>
  <c r="B3088" i="4"/>
  <c r="B3072" i="4"/>
  <c r="B3056" i="4"/>
  <c r="B3040" i="4"/>
  <c r="B3024" i="4"/>
  <c r="B3008" i="4"/>
  <c r="B2992" i="4"/>
  <c r="B2976" i="4"/>
  <c r="B2960" i="4"/>
  <c r="B2944" i="4"/>
  <c r="B2928" i="4"/>
  <c r="B2912" i="4"/>
  <c r="B2896" i="4"/>
  <c r="B2880" i="4"/>
  <c r="B2864" i="4"/>
  <c r="B2848" i="4"/>
  <c r="B2832" i="4"/>
  <c r="B2816" i="4"/>
  <c r="B2800" i="4"/>
  <c r="B2784" i="4"/>
  <c r="B2768" i="4"/>
  <c r="B2752" i="4"/>
  <c r="B2736" i="4"/>
  <c r="B2720" i="4"/>
  <c r="B2704" i="4"/>
  <c r="B2688" i="4"/>
  <c r="B2672" i="4"/>
  <c r="B2656" i="4"/>
  <c r="B2640" i="4"/>
  <c r="B2624" i="4"/>
  <c r="B2608" i="4"/>
  <c r="B7728" i="4"/>
  <c r="B6969" i="4"/>
  <c r="B6573" i="4"/>
  <c r="B6317" i="4"/>
  <c r="B6061" i="4"/>
  <c r="B5926" i="4"/>
  <c r="B5814" i="4"/>
  <c r="B5743" i="4"/>
  <c r="B5716" i="4"/>
  <c r="B5686" i="4"/>
  <c r="B5660" i="4"/>
  <c r="B5630" i="4"/>
  <c r="B5602" i="4"/>
  <c r="B5573" i="4"/>
  <c r="B5543" i="4"/>
  <c r="B5517" i="4"/>
  <c r="B5487" i="4"/>
  <c r="B5460" i="4"/>
  <c r="B5430" i="4"/>
  <c r="B5404" i="4"/>
  <c r="B5374" i="4"/>
  <c r="B5346" i="4"/>
  <c r="B5317" i="4"/>
  <c r="B5287" i="4"/>
  <c r="B5261" i="4"/>
  <c r="B5231" i="4"/>
  <c r="B5204" i="4"/>
  <c r="B5174" i="4"/>
  <c r="B5148" i="4"/>
  <c r="B5118" i="4"/>
  <c r="B5090" i="4"/>
  <c r="B5061" i="4"/>
  <c r="B5031" i="4"/>
  <c r="B5005" i="4"/>
  <c r="B4975" i="4"/>
  <c r="B4948" i="4"/>
  <c r="B4918" i="4"/>
  <c r="B4892" i="4"/>
  <c r="B4862" i="4"/>
  <c r="B4834" i="4"/>
  <c r="B4805" i="4"/>
  <c r="B4775" i="4"/>
  <c r="B4749" i="4"/>
  <c r="B4719" i="4"/>
  <c r="B4692" i="4"/>
  <c r="B4662" i="4"/>
  <c r="B4636" i="4"/>
  <c r="B4606" i="4"/>
  <c r="B4578" i="4"/>
  <c r="B4549" i="4"/>
  <c r="B4519" i="4"/>
  <c r="B4493" i="4"/>
  <c r="B4463" i="4"/>
  <c r="B4436" i="4"/>
  <c r="B4406" i="4"/>
  <c r="B4380" i="4"/>
  <c r="B4350" i="4"/>
  <c r="B4322" i="4"/>
  <c r="B4293" i="4"/>
  <c r="B4263" i="4"/>
  <c r="B4237" i="4"/>
  <c r="B4207" i="4"/>
  <c r="B4180" i="4"/>
  <c r="B4150" i="4"/>
  <c r="B4124" i="4"/>
  <c r="B4094" i="4"/>
  <c r="B4066" i="4"/>
  <c r="B4037" i="4"/>
  <c r="B4007" i="4"/>
  <c r="B3981" i="4"/>
  <c r="B3951" i="4"/>
  <c r="B3924" i="4"/>
  <c r="B3894" i="4"/>
  <c r="B3871" i="4"/>
  <c r="B3855" i="4"/>
  <c r="B3839" i="4"/>
  <c r="B3823" i="4"/>
  <c r="B3807" i="4"/>
  <c r="B3791" i="4"/>
  <c r="B3775" i="4"/>
  <c r="B3759" i="4"/>
  <c r="B3743" i="4"/>
  <c r="B3727" i="4"/>
  <c r="B3711" i="4"/>
  <c r="B3695" i="4"/>
  <c r="B7676" i="4"/>
  <c r="B6963" i="4"/>
  <c r="B6570" i="4"/>
  <c r="B6314" i="4"/>
  <c r="B6058" i="4"/>
  <c r="B5924" i="4"/>
  <c r="B5813" i="4"/>
  <c r="B5742" i="4"/>
  <c r="B5714" i="4"/>
  <c r="B5685" i="4"/>
  <c r="B5655" i="4"/>
  <c r="B5629" i="4"/>
  <c r="B5599" i="4"/>
  <c r="B5572" i="4"/>
  <c r="B5542" i="4"/>
  <c r="B5516" i="4"/>
  <c r="B5486" i="4"/>
  <c r="B5458" i="4"/>
  <c r="B5429" i="4"/>
  <c r="B5399" i="4"/>
  <c r="B5373" i="4"/>
  <c r="B5343" i="4"/>
  <c r="B5316" i="4"/>
  <c r="B5286" i="4"/>
  <c r="B5260" i="4"/>
  <c r="B5230" i="4"/>
  <c r="B5202" i="4"/>
  <c r="B5173" i="4"/>
  <c r="B5143" i="4"/>
  <c r="B5117" i="4"/>
  <c r="B5087" i="4"/>
  <c r="B5060" i="4"/>
  <c r="B5030" i="4"/>
  <c r="B5004" i="4"/>
  <c r="B4974" i="4"/>
  <c r="B4946" i="4"/>
  <c r="B4917" i="4"/>
  <c r="B4887" i="4"/>
  <c r="B4861" i="4"/>
  <c r="B4831" i="4"/>
  <c r="B4804" i="4"/>
  <c r="B4774" i="4"/>
  <c r="B4748" i="4"/>
  <c r="B4718" i="4"/>
  <c r="B4690" i="4"/>
  <c r="B4661" i="4"/>
  <c r="B4631" i="4"/>
  <c r="B4605" i="4"/>
  <c r="B4575" i="4"/>
  <c r="B4548" i="4"/>
  <c r="B4518" i="4"/>
  <c r="B4492" i="4"/>
  <c r="B4462" i="4"/>
  <c r="B4434" i="4"/>
  <c r="B4405" i="4"/>
  <c r="B4375" i="4"/>
  <c r="B4349" i="4"/>
  <c r="B4319" i="4"/>
  <c r="B4292" i="4"/>
  <c r="B4262" i="4"/>
  <c r="B4236" i="4"/>
  <c r="B4206" i="4"/>
  <c r="B4178" i="4"/>
  <c r="B4149" i="4"/>
  <c r="B4119" i="4"/>
  <c r="B4093" i="4"/>
  <c r="B4063" i="4"/>
  <c r="B4036" i="4"/>
  <c r="B4006" i="4"/>
  <c r="B3980" i="4"/>
  <c r="B3950" i="4"/>
  <c r="B3922" i="4"/>
  <c r="B3893" i="4"/>
  <c r="B3870" i="4"/>
  <c r="B3854" i="4"/>
  <c r="B3838" i="4"/>
  <c r="B3822" i="4"/>
  <c r="B3806" i="4"/>
  <c r="B3790" i="4"/>
  <c r="B3774" i="4"/>
  <c r="B3758" i="4"/>
  <c r="B3742" i="4"/>
  <c r="B3726" i="4"/>
  <c r="B3710" i="4"/>
  <c r="B3694" i="4"/>
  <c r="B7403" i="4"/>
  <c r="B6913" i="4"/>
  <c r="B6541" i="4"/>
  <c r="B6285" i="4"/>
  <c r="B6038" i="4"/>
  <c r="B5910" i="4"/>
  <c r="B5812" i="4"/>
  <c r="B5741" i="4"/>
  <c r="B5711" i="4"/>
  <c r="B5684" i="4"/>
  <c r="B5654" i="4"/>
  <c r="B5628" i="4"/>
  <c r="B5598" i="4"/>
  <c r="B5570" i="4"/>
  <c r="B5541" i="4"/>
  <c r="B5511" i="4"/>
  <c r="B5485" i="4"/>
  <c r="B5455" i="4"/>
  <c r="B5428" i="4"/>
  <c r="B5398" i="4"/>
  <c r="B5372" i="4"/>
  <c r="B5342" i="4"/>
  <c r="B5314" i="4"/>
  <c r="B5285" i="4"/>
  <c r="B5255" i="4"/>
  <c r="B5229" i="4"/>
  <c r="B5199" i="4"/>
  <c r="B5172" i="4"/>
  <c r="B5142" i="4"/>
  <c r="B5116" i="4"/>
  <c r="B5086" i="4"/>
  <c r="B5058" i="4"/>
  <c r="B5029" i="4"/>
  <c r="B4999" i="4"/>
  <c r="B4973" i="4"/>
  <c r="B4943" i="4"/>
  <c r="B4916" i="4"/>
  <c r="B4886" i="4"/>
  <c r="B4860" i="4"/>
  <c r="B4830" i="4"/>
  <c r="B4802" i="4"/>
  <c r="B4773" i="4"/>
  <c r="B4743" i="4"/>
  <c r="B4717" i="4"/>
  <c r="B4687" i="4"/>
  <c r="B4660" i="4"/>
  <c r="B4630" i="4"/>
  <c r="B4604" i="4"/>
  <c r="B4574" i="4"/>
  <c r="B4546" i="4"/>
  <c r="B4517" i="4"/>
  <c r="B4487" i="4"/>
  <c r="B4461" i="4"/>
  <c r="B4431" i="4"/>
  <c r="B4404" i="4"/>
  <c r="B4374" i="4"/>
  <c r="B4348" i="4"/>
  <c r="B4318" i="4"/>
  <c r="B4290" i="4"/>
  <c r="B4261" i="4"/>
  <c r="B4231" i="4"/>
  <c r="B4205" i="4"/>
  <c r="B4175" i="4"/>
  <c r="B4148" i="4"/>
  <c r="B4118" i="4"/>
  <c r="B4092" i="4"/>
  <c r="B4062" i="4"/>
  <c r="B4034" i="4"/>
  <c r="B4005" i="4"/>
  <c r="B3975" i="4"/>
  <c r="B3949" i="4"/>
  <c r="B3919" i="4"/>
  <c r="B3892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7377" i="4"/>
  <c r="B6906" i="4"/>
  <c r="B6538" i="4"/>
  <c r="B6282" i="4"/>
  <c r="B6036" i="4"/>
  <c r="B5908" i="4"/>
  <c r="B5798" i="4"/>
  <c r="B5740" i="4"/>
  <c r="B5710" i="4"/>
  <c r="B5682" i="4"/>
  <c r="B5653" i="4"/>
  <c r="B5623" i="4"/>
  <c r="B5597" i="4"/>
  <c r="B5567" i="4"/>
  <c r="B5540" i="4"/>
  <c r="B5510" i="4"/>
  <c r="B5484" i="4"/>
  <c r="B5454" i="4"/>
  <c r="B5426" i="4"/>
  <c r="B5397" i="4"/>
  <c r="B5367" i="4"/>
  <c r="B5341" i="4"/>
  <c r="B5311" i="4"/>
  <c r="B5284" i="4"/>
  <c r="B5254" i="4"/>
  <c r="B5228" i="4"/>
  <c r="B5198" i="4"/>
  <c r="B5170" i="4"/>
  <c r="B5141" i="4"/>
  <c r="B5111" i="4"/>
  <c r="B5085" i="4"/>
  <c r="B5055" i="4"/>
  <c r="B5028" i="4"/>
  <c r="B4998" i="4"/>
  <c r="B4972" i="4"/>
  <c r="B4942" i="4"/>
  <c r="B4914" i="4"/>
  <c r="B4885" i="4"/>
  <c r="B4855" i="4"/>
  <c r="B4829" i="4"/>
  <c r="B4799" i="4"/>
  <c r="B4772" i="4"/>
  <c r="B4742" i="4"/>
  <c r="B4716" i="4"/>
  <c r="B4686" i="4"/>
  <c r="B4658" i="4"/>
  <c r="B4629" i="4"/>
  <c r="B4599" i="4"/>
  <c r="B4573" i="4"/>
  <c r="B4543" i="4"/>
  <c r="B4516" i="4"/>
  <c r="B4486" i="4"/>
  <c r="B4460" i="4"/>
  <c r="B4430" i="4"/>
  <c r="B4402" i="4"/>
  <c r="B4373" i="4"/>
  <c r="B4343" i="4"/>
  <c r="B4317" i="4"/>
  <c r="B4287" i="4"/>
  <c r="B4260" i="4"/>
  <c r="B4230" i="4"/>
  <c r="B4204" i="4"/>
  <c r="B4174" i="4"/>
  <c r="B4146" i="4"/>
  <c r="B4117" i="4"/>
  <c r="B4087" i="4"/>
  <c r="B4061" i="4"/>
  <c r="B4031" i="4"/>
  <c r="B4004" i="4"/>
  <c r="B3974" i="4"/>
  <c r="B3948" i="4"/>
  <c r="B3918" i="4"/>
  <c r="B3890" i="4"/>
  <c r="B3868" i="4"/>
  <c r="B3852" i="4"/>
  <c r="B3836" i="4"/>
  <c r="B3820" i="4"/>
  <c r="B3804" i="4"/>
  <c r="B3788" i="4"/>
  <c r="B3772" i="4"/>
  <c r="B3756" i="4"/>
  <c r="B3740" i="4"/>
  <c r="B3724" i="4"/>
  <c r="B3708" i="4"/>
  <c r="B3692" i="4"/>
  <c r="B3676" i="4"/>
  <c r="B3660" i="4"/>
  <c r="B3644" i="4"/>
  <c r="B3628" i="4"/>
  <c r="B3612" i="4"/>
  <c r="B3596" i="4"/>
  <c r="B3580" i="4"/>
  <c r="B3564" i="4"/>
  <c r="B3548" i="4"/>
  <c r="B3532" i="4"/>
  <c r="B3516" i="4"/>
  <c r="B3500" i="4"/>
  <c r="B3484" i="4"/>
  <c r="B3468" i="4"/>
  <c r="B3452" i="4"/>
  <c r="B3436" i="4"/>
  <c r="B3420" i="4"/>
  <c r="B3404" i="4"/>
  <c r="B3388" i="4"/>
  <c r="B3372" i="4"/>
  <c r="B3356" i="4"/>
  <c r="B3340" i="4"/>
  <c r="B3324" i="4"/>
  <c r="B3308" i="4"/>
  <c r="B3292" i="4"/>
  <c r="B3276" i="4"/>
  <c r="B3260" i="4"/>
  <c r="B3244" i="4"/>
  <c r="B3228" i="4"/>
  <c r="B3212" i="4"/>
  <c r="B3196" i="4"/>
  <c r="B3180" i="4"/>
  <c r="B3164" i="4"/>
  <c r="B3148" i="4"/>
  <c r="B3132" i="4"/>
  <c r="B3116" i="4"/>
  <c r="B3100" i="4"/>
  <c r="B3084" i="4"/>
  <c r="B3068" i="4"/>
  <c r="B3052" i="4"/>
  <c r="B3036" i="4"/>
  <c r="B3020" i="4"/>
  <c r="B3004" i="4"/>
  <c r="B2988" i="4"/>
  <c r="B2972" i="4"/>
  <c r="B2956" i="4"/>
  <c r="B2940" i="4"/>
  <c r="B2924" i="4"/>
  <c r="B2908" i="4"/>
  <c r="B2892" i="4"/>
  <c r="B2876" i="4"/>
  <c r="B2860" i="4"/>
  <c r="B2844" i="4"/>
  <c r="B2828" i="4"/>
  <c r="B2812" i="4"/>
  <c r="B2796" i="4"/>
  <c r="B2780" i="4"/>
  <c r="B2764" i="4"/>
  <c r="B2748" i="4"/>
  <c r="B2732" i="4"/>
  <c r="B2716" i="4"/>
  <c r="B2700" i="4"/>
  <c r="B2684" i="4"/>
  <c r="B2668" i="4"/>
  <c r="B2652" i="4"/>
  <c r="B2636" i="4"/>
  <c r="B2620" i="4"/>
  <c r="B7309" i="4"/>
  <c r="B6856" i="4"/>
  <c r="B6509" i="4"/>
  <c r="B6253" i="4"/>
  <c r="B6022" i="4"/>
  <c r="B5894" i="4"/>
  <c r="B5797" i="4"/>
  <c r="B5735" i="4"/>
  <c r="B5709" i="4"/>
  <c r="B5679" i="4"/>
  <c r="B5652" i="4"/>
  <c r="B5622" i="4"/>
  <c r="B5596" i="4"/>
  <c r="B5566" i="4"/>
  <c r="B5538" i="4"/>
  <c r="B5509" i="4"/>
  <c r="B5479" i="4"/>
  <c r="B5453" i="4"/>
  <c r="B5423" i="4"/>
  <c r="B5396" i="4"/>
  <c r="B5366" i="4"/>
  <c r="B5340" i="4"/>
  <c r="B5310" i="4"/>
  <c r="B5282" i="4"/>
  <c r="B5253" i="4"/>
  <c r="B5223" i="4"/>
  <c r="B5197" i="4"/>
  <c r="B5167" i="4"/>
  <c r="B5140" i="4"/>
  <c r="B5110" i="4"/>
  <c r="B5084" i="4"/>
  <c r="B5054" i="4"/>
  <c r="B5026" i="4"/>
  <c r="B4997" i="4"/>
  <c r="B4967" i="4"/>
  <c r="B4941" i="4"/>
  <c r="B4911" i="4"/>
  <c r="B4884" i="4"/>
  <c r="B4854" i="4"/>
  <c r="B4828" i="4"/>
  <c r="B4798" i="4"/>
  <c r="B4770" i="4"/>
  <c r="B4741" i="4"/>
  <c r="B4711" i="4"/>
  <c r="B4685" i="4"/>
  <c r="B4655" i="4"/>
  <c r="B4628" i="4"/>
  <c r="B4598" i="4"/>
  <c r="B4572" i="4"/>
  <c r="B4542" i="4"/>
  <c r="B4514" i="4"/>
  <c r="B4485" i="4"/>
  <c r="B4455" i="4"/>
  <c r="B4429" i="4"/>
  <c r="B4399" i="4"/>
  <c r="B4372" i="4"/>
  <c r="B4342" i="4"/>
  <c r="B4316" i="4"/>
  <c r="B4286" i="4"/>
  <c r="B4258" i="4"/>
  <c r="B4229" i="4"/>
  <c r="B4199" i="4"/>
  <c r="B4173" i="4"/>
  <c r="B4143" i="4"/>
  <c r="B4116" i="4"/>
  <c r="B4086" i="4"/>
  <c r="B4060" i="4"/>
  <c r="B4030" i="4"/>
  <c r="B4002" i="4"/>
  <c r="B3973" i="4"/>
  <c r="B3943" i="4"/>
  <c r="B3917" i="4"/>
  <c r="B3887" i="4"/>
  <c r="B3867" i="4"/>
  <c r="B3851" i="4"/>
  <c r="B3835" i="4"/>
  <c r="B3819" i="4"/>
  <c r="B3803" i="4"/>
  <c r="B3787" i="4"/>
  <c r="B3771" i="4"/>
  <c r="B3755" i="4"/>
  <c r="B3739" i="4"/>
  <c r="B3723" i="4"/>
  <c r="B3707" i="4"/>
  <c r="B3691" i="4"/>
  <c r="B3675" i="4"/>
  <c r="B3659" i="4"/>
  <c r="B3643" i="4"/>
  <c r="B3627" i="4"/>
  <c r="B3611" i="4"/>
  <c r="B3595" i="4"/>
  <c r="B3579" i="4"/>
  <c r="B3563" i="4"/>
  <c r="B3547" i="4"/>
  <c r="B3531" i="4"/>
  <c r="B3515" i="4"/>
  <c r="B3499" i="4"/>
  <c r="B3483" i="4"/>
  <c r="B3467" i="4"/>
  <c r="B3451" i="4"/>
  <c r="B3435" i="4"/>
  <c r="B3419" i="4"/>
  <c r="B3403" i="4"/>
  <c r="B3387" i="4"/>
  <c r="B3371" i="4"/>
  <c r="B3355" i="4"/>
  <c r="B3339" i="4"/>
  <c r="B3323" i="4"/>
  <c r="B3307" i="4"/>
  <c r="B3291" i="4"/>
  <c r="B3275" i="4"/>
  <c r="B3259" i="4"/>
  <c r="B3243" i="4"/>
  <c r="B3227" i="4"/>
  <c r="B3211" i="4"/>
  <c r="B3195" i="4"/>
  <c r="B3179" i="4"/>
  <c r="B3163" i="4"/>
  <c r="B3147" i="4"/>
  <c r="B3131" i="4"/>
  <c r="B3115" i="4"/>
  <c r="B3099" i="4"/>
  <c r="B3083" i="4"/>
  <c r="B3067" i="4"/>
  <c r="B3051" i="4"/>
  <c r="B3035" i="4"/>
  <c r="B3019" i="4"/>
  <c r="B3003" i="4"/>
  <c r="B2987" i="4"/>
  <c r="B2971" i="4"/>
  <c r="B2955" i="4"/>
  <c r="B2939" i="4"/>
  <c r="B2923" i="4"/>
  <c r="B2907" i="4"/>
  <c r="B2891" i="4"/>
  <c r="B2875" i="4"/>
  <c r="B2859" i="4"/>
  <c r="B2843" i="4"/>
  <c r="B2827" i="4"/>
  <c r="B2811" i="4"/>
  <c r="B2795" i="4"/>
  <c r="B2779" i="4"/>
  <c r="B2763" i="4"/>
  <c r="B2747" i="4"/>
  <c r="B2731" i="4"/>
  <c r="B2715" i="4"/>
  <c r="B2699" i="4"/>
  <c r="B2683" i="4"/>
  <c r="B2667" i="4"/>
  <c r="B2651" i="4"/>
  <c r="B2635" i="4"/>
  <c r="B2619" i="4"/>
  <c r="B2603" i="4"/>
  <c r="B7305" i="4"/>
  <c r="B6850" i="4"/>
  <c r="B6506" i="4"/>
  <c r="B6250" i="4"/>
  <c r="B6020" i="4"/>
  <c r="B5892" i="4"/>
  <c r="B5796" i="4"/>
  <c r="B5734" i="4"/>
  <c r="B5708" i="4"/>
  <c r="B5678" i="4"/>
  <c r="B5650" i="4"/>
  <c r="B5621" i="4"/>
  <c r="B5591" i="4"/>
  <c r="B5565" i="4"/>
  <c r="B5535" i="4"/>
  <c r="B5508" i="4"/>
  <c r="B5478" i="4"/>
  <c r="B5452" i="4"/>
  <c r="B5422" i="4"/>
  <c r="B5394" i="4"/>
  <c r="B5365" i="4"/>
  <c r="B5335" i="4"/>
  <c r="B5309" i="4"/>
  <c r="B5279" i="4"/>
  <c r="B5252" i="4"/>
  <c r="B5222" i="4"/>
  <c r="B5196" i="4"/>
  <c r="B5166" i="4"/>
  <c r="B5138" i="4"/>
  <c r="B5109" i="4"/>
  <c r="B5079" i="4"/>
  <c r="B5053" i="4"/>
  <c r="B5023" i="4"/>
  <c r="B4996" i="4"/>
  <c r="B4966" i="4"/>
  <c r="B4940" i="4"/>
  <c r="B4910" i="4"/>
  <c r="B4882" i="4"/>
  <c r="B4853" i="4"/>
  <c r="B4823" i="4"/>
  <c r="B4797" i="4"/>
  <c r="B4767" i="4"/>
  <c r="B4740" i="4"/>
  <c r="B4710" i="4"/>
  <c r="B4684" i="4"/>
  <c r="B4654" i="4"/>
  <c r="B4626" i="4"/>
  <c r="B4597" i="4"/>
  <c r="B4567" i="4"/>
  <c r="B4541" i="4"/>
  <c r="B4511" i="4"/>
  <c r="B4484" i="4"/>
  <c r="B4454" i="4"/>
  <c r="B4428" i="4"/>
  <c r="B4398" i="4"/>
  <c r="B4370" i="4"/>
  <c r="B4341" i="4"/>
  <c r="B4311" i="4"/>
  <c r="B4285" i="4"/>
  <c r="B4255" i="4"/>
  <c r="B4228" i="4"/>
  <c r="B4198" i="4"/>
  <c r="B4172" i="4"/>
  <c r="B4142" i="4"/>
  <c r="B4114" i="4"/>
  <c r="B4085" i="4"/>
  <c r="B4055" i="4"/>
  <c r="B4029" i="4"/>
  <c r="B3999" i="4"/>
  <c r="B3972" i="4"/>
  <c r="B3942" i="4"/>
  <c r="B3916" i="4"/>
  <c r="B3886" i="4"/>
  <c r="B3866" i="4"/>
  <c r="B3850" i="4"/>
  <c r="B3834" i="4"/>
  <c r="B3818" i="4"/>
  <c r="B3802" i="4"/>
  <c r="B3786" i="4"/>
  <c r="B3770" i="4"/>
  <c r="B3754" i="4"/>
  <c r="B3738" i="4"/>
  <c r="B3722" i="4"/>
  <c r="B3706" i="4"/>
  <c r="B3690" i="4"/>
  <c r="B3674" i="4"/>
  <c r="B3658" i="4"/>
  <c r="B3642" i="4"/>
  <c r="B3626" i="4"/>
  <c r="B3610" i="4"/>
  <c r="B3594" i="4"/>
  <c r="B3578" i="4"/>
  <c r="B3562" i="4"/>
  <c r="B3546" i="4"/>
  <c r="B3530" i="4"/>
  <c r="B3514" i="4"/>
  <c r="B3498" i="4"/>
  <c r="B3482" i="4"/>
  <c r="B3466" i="4"/>
  <c r="B3450" i="4"/>
  <c r="B3434" i="4"/>
  <c r="B3418" i="4"/>
  <c r="B3402" i="4"/>
  <c r="B3386" i="4"/>
  <c r="B3370" i="4"/>
  <c r="B3354" i="4"/>
  <c r="B3338" i="4"/>
  <c r="B3322" i="4"/>
  <c r="B3306" i="4"/>
  <c r="B3290" i="4"/>
  <c r="B3274" i="4"/>
  <c r="B3258" i="4"/>
  <c r="B3242" i="4"/>
  <c r="B3226" i="4"/>
  <c r="B3210" i="4"/>
  <c r="B3194" i="4"/>
  <c r="B3178" i="4"/>
  <c r="B3162" i="4"/>
  <c r="B3146" i="4"/>
  <c r="B3130" i="4"/>
  <c r="B3114" i="4"/>
  <c r="B3098" i="4"/>
  <c r="B3082" i="4"/>
  <c r="B3066" i="4"/>
  <c r="B3050" i="4"/>
  <c r="B3034" i="4"/>
  <c r="B3018" i="4"/>
  <c r="B3002" i="4"/>
  <c r="B2986" i="4"/>
  <c r="B2970" i="4"/>
  <c r="B2954" i="4"/>
  <c r="B2938" i="4"/>
  <c r="B2922" i="4"/>
  <c r="B2906" i="4"/>
  <c r="B2890" i="4"/>
  <c r="B2874" i="4"/>
  <c r="B2858" i="4"/>
  <c r="B2842" i="4"/>
  <c r="B2826" i="4"/>
  <c r="B2810" i="4"/>
  <c r="B2794" i="4"/>
  <c r="B2778" i="4"/>
  <c r="B2762" i="4"/>
  <c r="B2746" i="4"/>
  <c r="B2730" i="4"/>
  <c r="B2714" i="4"/>
  <c r="B2698" i="4"/>
  <c r="B2682" i="4"/>
  <c r="B2666" i="4"/>
  <c r="B2650" i="4"/>
  <c r="B2634" i="4"/>
  <c r="B2618" i="4"/>
  <c r="B7252" i="4"/>
  <c r="B6797" i="4"/>
  <c r="B6477" i="4"/>
  <c r="B6221" i="4"/>
  <c r="B6006" i="4"/>
  <c r="B5878" i="4"/>
  <c r="B5782" i="4"/>
  <c r="B5733" i="4"/>
  <c r="B5703" i="4"/>
  <c r="B5677" i="4"/>
  <c r="B5647" i="4"/>
  <c r="B5620" i="4"/>
  <c r="B5590" i="4"/>
  <c r="B5564" i="4"/>
  <c r="B5534" i="4"/>
  <c r="B5506" i="4"/>
  <c r="B5477" i="4"/>
  <c r="B5447" i="4"/>
  <c r="B5421" i="4"/>
  <c r="B5391" i="4"/>
  <c r="B5364" i="4"/>
  <c r="B5334" i="4"/>
  <c r="B5308" i="4"/>
  <c r="B5278" i="4"/>
  <c r="B5250" i="4"/>
  <c r="B5221" i="4"/>
  <c r="B5191" i="4"/>
  <c r="B5165" i="4"/>
  <c r="B5135" i="4"/>
  <c r="B5108" i="4"/>
  <c r="B5078" i="4"/>
  <c r="B5052" i="4"/>
  <c r="B5022" i="4"/>
  <c r="B4994" i="4"/>
  <c r="B4965" i="4"/>
  <c r="B4935" i="4"/>
  <c r="B4909" i="4"/>
  <c r="B4879" i="4"/>
  <c r="B4852" i="4"/>
  <c r="B4822" i="4"/>
  <c r="B4796" i="4"/>
  <c r="B4766" i="4"/>
  <c r="B4738" i="4"/>
  <c r="B4709" i="4"/>
  <c r="B4679" i="4"/>
  <c r="B4653" i="4"/>
  <c r="B4623" i="4"/>
  <c r="B4596" i="4"/>
  <c r="B4566" i="4"/>
  <c r="B4540" i="4"/>
  <c r="B4510" i="4"/>
  <c r="B4482" i="4"/>
  <c r="B4453" i="4"/>
  <c r="B4423" i="4"/>
  <c r="B4397" i="4"/>
  <c r="B4367" i="4"/>
  <c r="B4340" i="4"/>
  <c r="B4310" i="4"/>
  <c r="B4284" i="4"/>
  <c r="B4254" i="4"/>
  <c r="B4226" i="4"/>
  <c r="B4197" i="4"/>
  <c r="B4167" i="4"/>
  <c r="B4141" i="4"/>
  <c r="B4111" i="4"/>
  <c r="B4084" i="4"/>
  <c r="B4054" i="4"/>
  <c r="B4028" i="4"/>
  <c r="B3998" i="4"/>
  <c r="B3970" i="4"/>
  <c r="B3941" i="4"/>
  <c r="B3911" i="4"/>
  <c r="B3885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7249" i="4"/>
  <c r="B6793" i="4"/>
  <c r="B6474" i="4"/>
  <c r="B6218" i="4"/>
  <c r="B6004" i="4"/>
  <c r="B5876" i="4"/>
  <c r="B5781" i="4"/>
  <c r="B5732" i="4"/>
  <c r="B5702" i="4"/>
  <c r="B5676" i="4"/>
  <c r="B5646" i="4"/>
  <c r="B5618" i="4"/>
  <c r="B5589" i="4"/>
  <c r="B5559" i="4"/>
  <c r="B5533" i="4"/>
  <c r="B5503" i="4"/>
  <c r="B5476" i="4"/>
  <c r="B5446" i="4"/>
  <c r="B5420" i="4"/>
  <c r="B5390" i="4"/>
  <c r="B5362" i="4"/>
  <c r="B5333" i="4"/>
  <c r="B5303" i="4"/>
  <c r="B5277" i="4"/>
  <c r="B5247" i="4"/>
  <c r="B5220" i="4"/>
  <c r="B5190" i="4"/>
  <c r="B5164" i="4"/>
  <c r="B5134" i="4"/>
  <c r="B5106" i="4"/>
  <c r="B5077" i="4"/>
  <c r="B5047" i="4"/>
  <c r="B5021" i="4"/>
  <c r="B4991" i="4"/>
  <c r="B4964" i="4"/>
  <c r="B4934" i="4"/>
  <c r="B4908" i="4"/>
  <c r="B4878" i="4"/>
  <c r="B4850" i="4"/>
  <c r="B4821" i="4"/>
  <c r="B4791" i="4"/>
  <c r="B4765" i="4"/>
  <c r="B4735" i="4"/>
  <c r="B4708" i="4"/>
  <c r="B4678" i="4"/>
  <c r="B4652" i="4"/>
  <c r="B4622" i="4"/>
  <c r="B4594" i="4"/>
  <c r="B4565" i="4"/>
  <c r="B4535" i="4"/>
  <c r="B4509" i="4"/>
  <c r="B4479" i="4"/>
  <c r="B4452" i="4"/>
  <c r="B4422" i="4"/>
  <c r="B4396" i="4"/>
  <c r="B4366" i="4"/>
  <c r="B4338" i="4"/>
  <c r="B4309" i="4"/>
  <c r="B4279" i="4"/>
  <c r="B4253" i="4"/>
  <c r="B4223" i="4"/>
  <c r="B4196" i="4"/>
  <c r="B4166" i="4"/>
  <c r="B4140" i="4"/>
  <c r="B4110" i="4"/>
  <c r="B4082" i="4"/>
  <c r="B4053" i="4"/>
  <c r="B4023" i="4"/>
  <c r="B3997" i="4"/>
  <c r="B3967" i="4"/>
  <c r="B3940" i="4"/>
  <c r="B3910" i="4"/>
  <c r="B3884" i="4"/>
  <c r="B3864" i="4"/>
  <c r="B3848" i="4"/>
  <c r="B3832" i="4"/>
  <c r="B3816" i="4"/>
  <c r="B3800" i="4"/>
  <c r="B3784" i="4"/>
  <c r="B3768" i="4"/>
  <c r="B3752" i="4"/>
  <c r="B3736" i="4"/>
  <c r="B3720" i="4"/>
  <c r="B3704" i="4"/>
  <c r="B3688" i="4"/>
  <c r="B7195" i="4"/>
  <c r="B6740" i="4"/>
  <c r="B6445" i="4"/>
  <c r="B6189" i="4"/>
  <c r="B5990" i="4"/>
  <c r="B5862" i="4"/>
  <c r="B5780" i="4"/>
  <c r="B5730" i="4"/>
  <c r="B5701" i="4"/>
  <c r="B5671" i="4"/>
  <c r="B5645" i="4"/>
  <c r="B5615" i="4"/>
  <c r="B5588" i="4"/>
  <c r="B5558" i="4"/>
  <c r="B5532" i="4"/>
  <c r="B5502" i="4"/>
  <c r="B5474" i="4"/>
  <c r="B5445" i="4"/>
  <c r="B5415" i="4"/>
  <c r="B5389" i="4"/>
  <c r="B5359" i="4"/>
  <c r="B5332" i="4"/>
  <c r="B5302" i="4"/>
  <c r="B5276" i="4"/>
  <c r="B5246" i="4"/>
  <c r="B5218" i="4"/>
  <c r="B5189" i="4"/>
  <c r="B5159" i="4"/>
  <c r="B5133" i="4"/>
  <c r="B5103" i="4"/>
  <c r="B5076" i="4"/>
  <c r="B5046" i="4"/>
  <c r="B5020" i="4"/>
  <c r="B4990" i="4"/>
  <c r="B4962" i="4"/>
  <c r="B4933" i="4"/>
  <c r="B4903" i="4"/>
  <c r="B4877" i="4"/>
  <c r="B4847" i="4"/>
  <c r="B4820" i="4"/>
  <c r="B4790" i="4"/>
  <c r="B4764" i="4"/>
  <c r="B4734" i="4"/>
  <c r="B4706" i="4"/>
  <c r="B4677" i="4"/>
  <c r="B4647" i="4"/>
  <c r="B4621" i="4"/>
  <c r="B4591" i="4"/>
  <c r="B4564" i="4"/>
  <c r="B4534" i="4"/>
  <c r="B4508" i="4"/>
  <c r="B4478" i="4"/>
  <c r="B4450" i="4"/>
  <c r="B4421" i="4"/>
  <c r="B4391" i="4"/>
  <c r="B4365" i="4"/>
  <c r="B4335" i="4"/>
  <c r="B4308" i="4"/>
  <c r="B4278" i="4"/>
  <c r="B4252" i="4"/>
  <c r="B4222" i="4"/>
  <c r="B4194" i="4"/>
  <c r="B4165" i="4"/>
  <c r="B4135" i="4"/>
  <c r="B4109" i="4"/>
  <c r="B4079" i="4"/>
  <c r="B4052" i="4"/>
  <c r="B4022" i="4"/>
  <c r="B3996" i="4"/>
  <c r="B3966" i="4"/>
  <c r="B3938" i="4"/>
  <c r="B3909" i="4"/>
  <c r="B3879" i="4"/>
  <c r="B3863" i="4"/>
  <c r="B3847" i="4"/>
  <c r="B3831" i="4"/>
  <c r="B3815" i="4"/>
  <c r="B3799" i="4"/>
  <c r="B3783" i="4"/>
  <c r="B3767" i="4"/>
  <c r="B3751" i="4"/>
  <c r="B3735" i="4"/>
  <c r="B3719" i="4"/>
  <c r="B3703" i="4"/>
  <c r="B3687" i="4"/>
  <c r="B5765" i="4"/>
  <c r="B5526" i="4"/>
  <c r="B5300" i="4"/>
  <c r="B5071" i="4"/>
  <c r="B4845" i="4"/>
  <c r="B4615" i="4"/>
  <c r="B4389" i="4"/>
  <c r="B4162" i="4"/>
  <c r="B3934" i="4"/>
  <c r="B3781" i="4"/>
  <c r="B3672" i="4"/>
  <c r="B3646" i="4"/>
  <c r="B3617" i="4"/>
  <c r="B3589" i="4"/>
  <c r="B3559" i="4"/>
  <c r="B3533" i="4"/>
  <c r="B3503" i="4"/>
  <c r="B3475" i="4"/>
  <c r="B3446" i="4"/>
  <c r="B3416" i="4"/>
  <c r="B3390" i="4"/>
  <c r="B3361" i="4"/>
  <c r="B3333" i="4"/>
  <c r="B3303" i="4"/>
  <c r="B3277" i="4"/>
  <c r="B3247" i="4"/>
  <c r="B3219" i="4"/>
  <c r="B3190" i="4"/>
  <c r="B3160" i="4"/>
  <c r="B3134" i="4"/>
  <c r="B3105" i="4"/>
  <c r="B3077" i="4"/>
  <c r="B3047" i="4"/>
  <c r="B3021" i="4"/>
  <c r="B2991" i="4"/>
  <c r="B2963" i="4"/>
  <c r="B2934" i="4"/>
  <c r="B2904" i="4"/>
  <c r="B2878" i="4"/>
  <c r="B2849" i="4"/>
  <c r="B2821" i="4"/>
  <c r="B2791" i="4"/>
  <c r="B2765" i="4"/>
  <c r="B2735" i="4"/>
  <c r="B2707" i="4"/>
  <c r="B2678" i="4"/>
  <c r="B2648" i="4"/>
  <c r="B2622" i="4"/>
  <c r="B2598" i="4"/>
  <c r="B2582" i="4"/>
  <c r="B2566" i="4"/>
  <c r="B2550" i="4"/>
  <c r="B2534" i="4"/>
  <c r="B2518" i="4"/>
  <c r="B2502" i="4"/>
  <c r="B2486" i="4"/>
  <c r="B2470" i="4"/>
  <c r="B2454" i="4"/>
  <c r="B2438" i="4"/>
  <c r="B2422" i="4"/>
  <c r="B2406" i="4"/>
  <c r="B2390" i="4"/>
  <c r="B2374" i="4"/>
  <c r="B2358" i="4"/>
  <c r="B2342" i="4"/>
  <c r="B2326" i="4"/>
  <c r="B2310" i="4"/>
  <c r="B2294" i="4"/>
  <c r="B2278" i="4"/>
  <c r="B2262" i="4"/>
  <c r="B2246" i="4"/>
  <c r="B2230" i="4"/>
  <c r="B2214" i="4"/>
  <c r="B2198" i="4"/>
  <c r="B2182" i="4"/>
  <c r="B2166" i="4"/>
  <c r="B2150" i="4"/>
  <c r="B2134" i="4"/>
  <c r="B2118" i="4"/>
  <c r="B2102" i="4"/>
  <c r="B2086" i="4"/>
  <c r="B2070" i="4"/>
  <c r="B2054" i="4"/>
  <c r="B5727" i="4"/>
  <c r="B5501" i="4"/>
  <c r="B5271" i="4"/>
  <c r="B5045" i="4"/>
  <c r="B4818" i="4"/>
  <c r="B4590" i="4"/>
  <c r="B4364" i="4"/>
  <c r="B4134" i="4"/>
  <c r="B3908" i="4"/>
  <c r="B3766" i="4"/>
  <c r="B3671" i="4"/>
  <c r="B3645" i="4"/>
  <c r="B3615" i="4"/>
  <c r="B3587" i="4"/>
  <c r="B3558" i="4"/>
  <c r="B3528" i="4"/>
  <c r="B3502" i="4"/>
  <c r="B3473" i="4"/>
  <c r="B3445" i="4"/>
  <c r="B3415" i="4"/>
  <c r="B3389" i="4"/>
  <c r="B3359" i="4"/>
  <c r="B3331" i="4"/>
  <c r="B3302" i="4"/>
  <c r="B3272" i="4"/>
  <c r="B3246" i="4"/>
  <c r="B3217" i="4"/>
  <c r="B3189" i="4"/>
  <c r="B3159" i="4"/>
  <c r="B3133" i="4"/>
  <c r="B3103" i="4"/>
  <c r="B3075" i="4"/>
  <c r="B3046" i="4"/>
  <c r="B3016" i="4"/>
  <c r="B2990" i="4"/>
  <c r="B2961" i="4"/>
  <c r="B2933" i="4"/>
  <c r="B2903" i="4"/>
  <c r="B2877" i="4"/>
  <c r="B2847" i="4"/>
  <c r="B2819" i="4"/>
  <c r="B2790" i="4"/>
  <c r="B2760" i="4"/>
  <c r="B2734" i="4"/>
  <c r="B2705" i="4"/>
  <c r="B2677" i="4"/>
  <c r="B2647" i="4"/>
  <c r="B2621" i="4"/>
  <c r="B2597" i="4"/>
  <c r="B2581" i="4"/>
  <c r="B2565" i="4"/>
  <c r="B2549" i="4"/>
  <c r="B2533" i="4"/>
  <c r="B2517" i="4"/>
  <c r="B2501" i="4"/>
  <c r="B2485" i="4"/>
  <c r="B2469" i="4"/>
  <c r="B2453" i="4"/>
  <c r="B2437" i="4"/>
  <c r="B2421" i="4"/>
  <c r="B2405" i="4"/>
  <c r="B2389" i="4"/>
  <c r="B2373" i="4"/>
  <c r="B2357" i="4"/>
  <c r="B2341" i="4"/>
  <c r="B2325" i="4"/>
  <c r="B2309" i="4"/>
  <c r="B2293" i="4"/>
  <c r="B2277" i="4"/>
  <c r="B2261" i="4"/>
  <c r="B2245" i="4"/>
  <c r="B2229" i="4"/>
  <c r="B2213" i="4"/>
  <c r="B2197" i="4"/>
  <c r="B2181" i="4"/>
  <c r="B2165" i="4"/>
  <c r="B2149" i="4"/>
  <c r="B2133" i="4"/>
  <c r="B2117" i="4"/>
  <c r="B2101" i="4"/>
  <c r="B2085" i="4"/>
  <c r="B2069" i="4"/>
  <c r="B2053" i="4"/>
  <c r="B2037" i="4"/>
  <c r="B2021" i="4"/>
  <c r="B2005" i="4"/>
  <c r="B5726" i="4"/>
  <c r="B5500" i="4"/>
  <c r="B5270" i="4"/>
  <c r="B5044" i="4"/>
  <c r="B4815" i="4"/>
  <c r="B4589" i="4"/>
  <c r="B4359" i="4"/>
  <c r="B4133" i="4"/>
  <c r="B3906" i="4"/>
  <c r="B3765" i="4"/>
  <c r="B3670" i="4"/>
  <c r="B3640" i="4"/>
  <c r="B3614" i="4"/>
  <c r="B3585" i="4"/>
  <c r="B3557" i="4"/>
  <c r="B3527" i="4"/>
  <c r="B3501" i="4"/>
  <c r="B3471" i="4"/>
  <c r="B3443" i="4"/>
  <c r="B3414" i="4"/>
  <c r="B3384" i="4"/>
  <c r="B3358" i="4"/>
  <c r="B3329" i="4"/>
  <c r="B3301" i="4"/>
  <c r="B3271" i="4"/>
  <c r="B3245" i="4"/>
  <c r="B3215" i="4"/>
  <c r="B3187" i="4"/>
  <c r="B3158" i="4"/>
  <c r="B3128" i="4"/>
  <c r="B3102" i="4"/>
  <c r="B3073" i="4"/>
  <c r="B3045" i="4"/>
  <c r="B3015" i="4"/>
  <c r="B2989" i="4"/>
  <c r="B2959" i="4"/>
  <c r="B2931" i="4"/>
  <c r="B2902" i="4"/>
  <c r="B2872" i="4"/>
  <c r="B2846" i="4"/>
  <c r="B2817" i="4"/>
  <c r="B2789" i="4"/>
  <c r="B2759" i="4"/>
  <c r="B2733" i="4"/>
  <c r="B2703" i="4"/>
  <c r="B2675" i="4"/>
  <c r="B2646" i="4"/>
  <c r="B2616" i="4"/>
  <c r="B2596" i="4"/>
  <c r="B2580" i="4"/>
  <c r="B2564" i="4"/>
  <c r="B2548" i="4"/>
  <c r="B2532" i="4"/>
  <c r="B2516" i="4"/>
  <c r="B2500" i="4"/>
  <c r="B2484" i="4"/>
  <c r="B2468" i="4"/>
  <c r="B2452" i="4"/>
  <c r="B2436" i="4"/>
  <c r="B2420" i="4"/>
  <c r="B2404" i="4"/>
  <c r="B2388" i="4"/>
  <c r="B2372" i="4"/>
  <c r="B2356" i="4"/>
  <c r="B2340" i="4"/>
  <c r="B2324" i="4"/>
  <c r="B2308" i="4"/>
  <c r="B2292" i="4"/>
  <c r="B2276" i="4"/>
  <c r="B2260" i="4"/>
  <c r="B2244" i="4"/>
  <c r="B2228" i="4"/>
  <c r="B2212" i="4"/>
  <c r="B2196" i="4"/>
  <c r="B2180" i="4"/>
  <c r="B2164" i="4"/>
  <c r="B2148" i="4"/>
  <c r="B2132" i="4"/>
  <c r="B2116" i="4"/>
  <c r="B2100" i="4"/>
  <c r="B2084" i="4"/>
  <c r="B2068" i="4"/>
  <c r="B2052" i="4"/>
  <c r="B2036" i="4"/>
  <c r="B2020" i="4"/>
  <c r="B2004" i="4"/>
  <c r="B1988" i="4"/>
  <c r="B1972" i="4"/>
  <c r="B1956" i="4"/>
  <c r="B1940" i="4"/>
  <c r="B1924" i="4"/>
  <c r="B1908" i="4"/>
  <c r="B1892" i="4"/>
  <c r="B1876" i="4"/>
  <c r="B1860" i="4"/>
  <c r="B1844" i="4"/>
  <c r="B1828" i="4"/>
  <c r="B1812" i="4"/>
  <c r="B1796" i="4"/>
  <c r="B1780" i="4"/>
  <c r="B1764" i="4"/>
  <c r="B1748" i="4"/>
  <c r="B1732" i="4"/>
  <c r="B1716" i="4"/>
  <c r="B1700" i="4"/>
  <c r="B1684" i="4"/>
  <c r="B1668" i="4"/>
  <c r="B1652" i="4"/>
  <c r="B1636" i="4"/>
  <c r="B1620" i="4"/>
  <c r="B1604" i="4"/>
  <c r="B1588" i="4"/>
  <c r="B1572" i="4"/>
  <c r="B1556" i="4"/>
  <c r="B1540" i="4"/>
  <c r="B1524" i="4"/>
  <c r="B1508" i="4"/>
  <c r="B1492" i="4"/>
  <c r="B1476" i="4"/>
  <c r="B1460" i="4"/>
  <c r="B1444" i="4"/>
  <c r="B1428" i="4"/>
  <c r="B1412" i="4"/>
  <c r="B1396" i="4"/>
  <c r="B1380" i="4"/>
  <c r="B1364" i="4"/>
  <c r="B1348" i="4"/>
  <c r="B1332" i="4"/>
  <c r="B1316" i="4"/>
  <c r="B1300" i="4"/>
  <c r="B1284" i="4"/>
  <c r="B1268" i="4"/>
  <c r="B1252" i="4"/>
  <c r="B1236" i="4"/>
  <c r="B1220" i="4"/>
  <c r="B1204" i="4"/>
  <c r="B1188" i="4"/>
  <c r="B1172" i="4"/>
  <c r="B1156" i="4"/>
  <c r="B1140" i="4"/>
  <c r="B1124" i="4"/>
  <c r="B1108" i="4"/>
  <c r="B1092" i="4"/>
  <c r="B1076" i="4"/>
  <c r="B1060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756" i="4"/>
  <c r="B740" i="4"/>
  <c r="B724" i="4"/>
  <c r="B7192" i="4"/>
  <c r="B5700" i="4"/>
  <c r="B5471" i="4"/>
  <c r="B5245" i="4"/>
  <c r="B5015" i="4"/>
  <c r="B4789" i="4"/>
  <c r="B4562" i="4"/>
  <c r="B4334" i="4"/>
  <c r="B4108" i="4"/>
  <c r="B3878" i="4"/>
  <c r="B3750" i="4"/>
  <c r="B3669" i="4"/>
  <c r="B3639" i="4"/>
  <c r="B3613" i="4"/>
  <c r="B3583" i="4"/>
  <c r="B3555" i="4"/>
  <c r="B3526" i="4"/>
  <c r="B3496" i="4"/>
  <c r="B3470" i="4"/>
  <c r="B3441" i="4"/>
  <c r="B3413" i="4"/>
  <c r="B3383" i="4"/>
  <c r="B3357" i="4"/>
  <c r="B3327" i="4"/>
  <c r="B3299" i="4"/>
  <c r="B3270" i="4"/>
  <c r="B3240" i="4"/>
  <c r="B3214" i="4"/>
  <c r="B3185" i="4"/>
  <c r="B3157" i="4"/>
  <c r="B3127" i="4"/>
  <c r="B3101" i="4"/>
  <c r="B3071" i="4"/>
  <c r="B3043" i="4"/>
  <c r="B3014" i="4"/>
  <c r="B2984" i="4"/>
  <c r="B2958" i="4"/>
  <c r="B2929" i="4"/>
  <c r="B2901" i="4"/>
  <c r="B2871" i="4"/>
  <c r="B2845" i="4"/>
  <c r="B2815" i="4"/>
  <c r="B2787" i="4"/>
  <c r="B2758" i="4"/>
  <c r="B2728" i="4"/>
  <c r="B2702" i="4"/>
  <c r="B2673" i="4"/>
  <c r="B2645" i="4"/>
  <c r="B2615" i="4"/>
  <c r="B2595" i="4"/>
  <c r="B2579" i="4"/>
  <c r="B2563" i="4"/>
  <c r="B2547" i="4"/>
  <c r="B2531" i="4"/>
  <c r="B2515" i="4"/>
  <c r="B2499" i="4"/>
  <c r="B2483" i="4"/>
  <c r="B2467" i="4"/>
  <c r="B2451" i="4"/>
  <c r="B2435" i="4"/>
  <c r="B2419" i="4"/>
  <c r="B2403" i="4"/>
  <c r="B2387" i="4"/>
  <c r="B2371" i="4"/>
  <c r="B2355" i="4"/>
  <c r="B2339" i="4"/>
  <c r="B2323" i="4"/>
  <c r="B2307" i="4"/>
  <c r="B2291" i="4"/>
  <c r="B2275" i="4"/>
  <c r="B2259" i="4"/>
  <c r="B2243" i="4"/>
  <c r="B2227" i="4"/>
  <c r="B2211" i="4"/>
  <c r="B2195" i="4"/>
  <c r="B2179" i="4"/>
  <c r="B2163" i="4"/>
  <c r="B2147" i="4"/>
  <c r="B2131" i="4"/>
  <c r="B2115" i="4"/>
  <c r="B2099" i="4"/>
  <c r="B2083" i="4"/>
  <c r="B2067" i="4"/>
  <c r="B2051" i="4"/>
  <c r="B2035" i="4"/>
  <c r="B2019" i="4"/>
  <c r="B2003" i="4"/>
  <c r="B1987" i="4"/>
  <c r="B1971" i="4"/>
  <c r="B1955" i="4"/>
  <c r="B1939" i="4"/>
  <c r="B1923" i="4"/>
  <c r="B1907" i="4"/>
  <c r="B1891" i="4"/>
  <c r="B1875" i="4"/>
  <c r="B1859" i="4"/>
  <c r="B1843" i="4"/>
  <c r="B1827" i="4"/>
  <c r="B1811" i="4"/>
  <c r="B1795" i="4"/>
  <c r="B1779" i="4"/>
  <c r="B1763" i="4"/>
  <c r="B1747" i="4"/>
  <c r="B1731" i="4"/>
  <c r="B1715" i="4"/>
  <c r="B1699" i="4"/>
  <c r="B1683" i="4"/>
  <c r="B1667" i="4"/>
  <c r="B1651" i="4"/>
  <c r="B1635" i="4"/>
  <c r="B1619" i="4"/>
  <c r="B1603" i="4"/>
  <c r="B1587" i="4"/>
  <c r="B1571" i="4"/>
  <c r="B1555" i="4"/>
  <c r="B1539" i="4"/>
  <c r="B1523" i="4"/>
  <c r="B1507" i="4"/>
  <c r="B1491" i="4"/>
  <c r="B1475" i="4"/>
  <c r="B1459" i="4"/>
  <c r="B1443" i="4"/>
  <c r="B1427" i="4"/>
  <c r="B1411" i="4"/>
  <c r="B1395" i="4"/>
  <c r="B1379" i="4"/>
  <c r="B1363" i="4"/>
  <c r="B1347" i="4"/>
  <c r="B1331" i="4"/>
  <c r="B1315" i="4"/>
  <c r="B1299" i="4"/>
  <c r="B1283" i="4"/>
  <c r="B1267" i="4"/>
  <c r="B1251" i="4"/>
  <c r="B1235" i="4"/>
  <c r="B1219" i="4"/>
  <c r="B1203" i="4"/>
  <c r="B1187" i="4"/>
  <c r="B1171" i="4"/>
  <c r="B1155" i="4"/>
  <c r="B1139" i="4"/>
  <c r="B1123" i="4"/>
  <c r="B1107" i="4"/>
  <c r="B1091" i="4"/>
  <c r="B1075" i="4"/>
  <c r="B1059" i="4"/>
  <c r="B1043" i="4"/>
  <c r="B1027" i="4"/>
  <c r="B1011" i="4"/>
  <c r="B995" i="4"/>
  <c r="B979" i="4"/>
  <c r="B963" i="4"/>
  <c r="B947" i="4"/>
  <c r="B931" i="4"/>
  <c r="B915" i="4"/>
  <c r="B899" i="4"/>
  <c r="B883" i="4"/>
  <c r="B867" i="4"/>
  <c r="B851" i="4"/>
  <c r="B835" i="4"/>
  <c r="B819" i="4"/>
  <c r="B803" i="4"/>
  <c r="B787" i="4"/>
  <c r="B771" i="4"/>
  <c r="B755" i="4"/>
  <c r="B739" i="4"/>
  <c r="B723" i="4"/>
  <c r="B7139" i="4"/>
  <c r="B5698" i="4"/>
  <c r="B5470" i="4"/>
  <c r="B5244" i="4"/>
  <c r="B5014" i="4"/>
  <c r="B4788" i="4"/>
  <c r="B4559" i="4"/>
  <c r="B4333" i="4"/>
  <c r="B4103" i="4"/>
  <c r="B3877" i="4"/>
  <c r="B3749" i="4"/>
  <c r="B3667" i="4"/>
  <c r="B3638" i="4"/>
  <c r="B3608" i="4"/>
  <c r="B3582" i="4"/>
  <c r="B3553" i="4"/>
  <c r="B3525" i="4"/>
  <c r="B3495" i="4"/>
  <c r="B3469" i="4"/>
  <c r="B3439" i="4"/>
  <c r="B3411" i="4"/>
  <c r="B3382" i="4"/>
  <c r="B3352" i="4"/>
  <c r="B3326" i="4"/>
  <c r="B3297" i="4"/>
  <c r="B3269" i="4"/>
  <c r="B3239" i="4"/>
  <c r="B3213" i="4"/>
  <c r="B3183" i="4"/>
  <c r="B3155" i="4"/>
  <c r="B3126" i="4"/>
  <c r="B3096" i="4"/>
  <c r="B3070" i="4"/>
  <c r="B3041" i="4"/>
  <c r="B3013" i="4"/>
  <c r="B2983" i="4"/>
  <c r="B2957" i="4"/>
  <c r="B2927" i="4"/>
  <c r="B2899" i="4"/>
  <c r="B2870" i="4"/>
  <c r="B2840" i="4"/>
  <c r="B2814" i="4"/>
  <c r="B2785" i="4"/>
  <c r="B2757" i="4"/>
  <c r="B2727" i="4"/>
  <c r="B2701" i="4"/>
  <c r="B2671" i="4"/>
  <c r="B2643" i="4"/>
  <c r="B2614" i="4"/>
  <c r="B2594" i="4"/>
  <c r="B2578" i="4"/>
  <c r="B2562" i="4"/>
  <c r="B2546" i="4"/>
  <c r="B2530" i="4"/>
  <c r="B2514" i="4"/>
  <c r="B2498" i="4"/>
  <c r="B2482" i="4"/>
  <c r="B2466" i="4"/>
  <c r="B2450" i="4"/>
  <c r="B2434" i="4"/>
  <c r="B2418" i="4"/>
  <c r="B2402" i="4"/>
  <c r="B2386" i="4"/>
  <c r="B2370" i="4"/>
  <c r="B2354" i="4"/>
  <c r="B2338" i="4"/>
  <c r="B2322" i="4"/>
  <c r="B2306" i="4"/>
  <c r="B2290" i="4"/>
  <c r="B2274" i="4"/>
  <c r="B2258" i="4"/>
  <c r="B2242" i="4"/>
  <c r="B2226" i="4"/>
  <c r="B2210" i="4"/>
  <c r="B2194" i="4"/>
  <c r="B2178" i="4"/>
  <c r="B2162" i="4"/>
  <c r="B2146" i="4"/>
  <c r="B2130" i="4"/>
  <c r="B2114" i="4"/>
  <c r="B2098" i="4"/>
  <c r="B2082" i="4"/>
  <c r="B2066" i="4"/>
  <c r="B2050" i="4"/>
  <c r="B2034" i="4"/>
  <c r="B2018" i="4"/>
  <c r="B2002" i="4"/>
  <c r="B1986" i="4"/>
  <c r="B1970" i="4"/>
  <c r="B1954" i="4"/>
  <c r="B1938" i="4"/>
  <c r="B1922" i="4"/>
  <c r="B1906" i="4"/>
  <c r="B1890" i="4"/>
  <c r="B1874" i="4"/>
  <c r="B1858" i="4"/>
  <c r="B1842" i="4"/>
  <c r="B1826" i="4"/>
  <c r="B1810" i="4"/>
  <c r="B1794" i="4"/>
  <c r="B1778" i="4"/>
  <c r="B1762" i="4"/>
  <c r="B1746" i="4"/>
  <c r="B1730" i="4"/>
  <c r="B1714" i="4"/>
  <c r="B1698" i="4"/>
  <c r="B1682" i="4"/>
  <c r="B1666" i="4"/>
  <c r="B1650" i="4"/>
  <c r="B1634" i="4"/>
  <c r="B1618" i="4"/>
  <c r="B1602" i="4"/>
  <c r="B1586" i="4"/>
  <c r="B1570" i="4"/>
  <c r="B1554" i="4"/>
  <c r="B1538" i="4"/>
  <c r="B1522" i="4"/>
  <c r="B1506" i="4"/>
  <c r="B1490" i="4"/>
  <c r="B1474" i="4"/>
  <c r="B1458" i="4"/>
  <c r="B1442" i="4"/>
  <c r="B1426" i="4"/>
  <c r="B1410" i="4"/>
  <c r="B1394" i="4"/>
  <c r="B1378" i="4"/>
  <c r="B1362" i="4"/>
  <c r="B1346" i="4"/>
  <c r="B1330" i="4"/>
  <c r="B1314" i="4"/>
  <c r="B1298" i="4"/>
  <c r="B1282" i="4"/>
  <c r="B1266" i="4"/>
  <c r="B1250" i="4"/>
  <c r="B1234" i="4"/>
  <c r="B1218" i="4"/>
  <c r="B1202" i="4"/>
  <c r="B1186" i="4"/>
  <c r="B1170" i="4"/>
  <c r="B1154" i="4"/>
  <c r="B1138" i="4"/>
  <c r="B1122" i="4"/>
  <c r="B1106" i="4"/>
  <c r="B1090" i="4"/>
  <c r="B1074" i="4"/>
  <c r="B1058" i="4"/>
  <c r="B1042" i="4"/>
  <c r="B1026" i="4"/>
  <c r="B1010" i="4"/>
  <c r="B994" i="4"/>
  <c r="B978" i="4"/>
  <c r="B962" i="4"/>
  <c r="B946" i="4"/>
  <c r="B930" i="4"/>
  <c r="B914" i="4"/>
  <c r="B898" i="4"/>
  <c r="B882" i="4"/>
  <c r="B866" i="4"/>
  <c r="B850" i="4"/>
  <c r="B834" i="4"/>
  <c r="B818" i="4"/>
  <c r="B802" i="4"/>
  <c r="B786" i="4"/>
  <c r="B770" i="4"/>
  <c r="B754" i="4"/>
  <c r="B738" i="4"/>
  <c r="B722" i="4"/>
  <c r="B6737" i="4"/>
  <c r="B5670" i="4"/>
  <c r="B5444" i="4"/>
  <c r="B5215" i="4"/>
  <c r="B4989" i="4"/>
  <c r="B4759" i="4"/>
  <c r="B4533" i="4"/>
  <c r="B4306" i="4"/>
  <c r="B4078" i="4"/>
  <c r="B3862" i="4"/>
  <c r="B3734" i="4"/>
  <c r="B3665" i="4"/>
  <c r="B3637" i="4"/>
  <c r="B3607" i="4"/>
  <c r="B3581" i="4"/>
  <c r="B3551" i="4"/>
  <c r="B3523" i="4"/>
  <c r="B3494" i="4"/>
  <c r="B3464" i="4"/>
  <c r="B3438" i="4"/>
  <c r="B3409" i="4"/>
  <c r="B3381" i="4"/>
  <c r="B3351" i="4"/>
  <c r="B3325" i="4"/>
  <c r="B3295" i="4"/>
  <c r="B3267" i="4"/>
  <c r="B3238" i="4"/>
  <c r="B3208" i="4"/>
  <c r="B3182" i="4"/>
  <c r="B3153" i="4"/>
  <c r="B3125" i="4"/>
  <c r="B3095" i="4"/>
  <c r="B3069" i="4"/>
  <c r="B3039" i="4"/>
  <c r="B3011" i="4"/>
  <c r="B2982" i="4"/>
  <c r="B2952" i="4"/>
  <c r="B2926" i="4"/>
  <c r="B2897" i="4"/>
  <c r="B2869" i="4"/>
  <c r="B2839" i="4"/>
  <c r="B2813" i="4"/>
  <c r="B2783" i="4"/>
  <c r="B2755" i="4"/>
  <c r="B2726" i="4"/>
  <c r="B2696" i="4"/>
  <c r="B2670" i="4"/>
  <c r="B2641" i="4"/>
  <c r="B2613" i="4"/>
  <c r="B2593" i="4"/>
  <c r="B2577" i="4"/>
  <c r="B2561" i="4"/>
  <c r="B2545" i="4"/>
  <c r="B2529" i="4"/>
  <c r="B2513" i="4"/>
  <c r="B2497" i="4"/>
  <c r="B2481" i="4"/>
  <c r="B2465" i="4"/>
  <c r="B2449" i="4"/>
  <c r="B2433" i="4"/>
  <c r="B2417" i="4"/>
  <c r="B2401" i="4"/>
  <c r="B2385" i="4"/>
  <c r="B2369" i="4"/>
  <c r="B2353" i="4"/>
  <c r="B2337" i="4"/>
  <c r="B2321" i="4"/>
  <c r="B2305" i="4"/>
  <c r="B2289" i="4"/>
  <c r="B2273" i="4"/>
  <c r="B2257" i="4"/>
  <c r="B2241" i="4"/>
  <c r="B2225" i="4"/>
  <c r="B2209" i="4"/>
  <c r="B2193" i="4"/>
  <c r="B2177" i="4"/>
  <c r="B2161" i="4"/>
  <c r="B2145" i="4"/>
  <c r="B2129" i="4"/>
  <c r="B2113" i="4"/>
  <c r="B2097" i="4"/>
  <c r="B2081" i="4"/>
  <c r="B2065" i="4"/>
  <c r="B2049" i="4"/>
  <c r="B2033" i="4"/>
  <c r="B2017" i="4"/>
  <c r="B2001" i="4"/>
  <c r="B1985" i="4"/>
  <c r="B1969" i="4"/>
  <c r="B1953" i="4"/>
  <c r="B1937" i="4"/>
  <c r="B1921" i="4"/>
  <c r="B1905" i="4"/>
  <c r="B1889" i="4"/>
  <c r="B1873" i="4"/>
  <c r="B1857" i="4"/>
  <c r="B1841" i="4"/>
  <c r="B1825" i="4"/>
  <c r="B1809" i="4"/>
  <c r="B1793" i="4"/>
  <c r="B1777" i="4"/>
  <c r="B1761" i="4"/>
  <c r="B1745" i="4"/>
  <c r="B1729" i="4"/>
  <c r="B1713" i="4"/>
  <c r="B1697" i="4"/>
  <c r="B1681" i="4"/>
  <c r="B1665" i="4"/>
  <c r="B1649" i="4"/>
  <c r="B1633" i="4"/>
  <c r="B1617" i="4"/>
  <c r="B1601" i="4"/>
  <c r="B1585" i="4"/>
  <c r="B1569" i="4"/>
  <c r="B1553" i="4"/>
  <c r="B1537" i="4"/>
  <c r="B1521" i="4"/>
  <c r="B1505" i="4"/>
  <c r="B1489" i="4"/>
  <c r="B1473" i="4"/>
  <c r="B1457" i="4"/>
  <c r="B1441" i="4"/>
  <c r="B1425" i="4"/>
  <c r="B1409" i="4"/>
  <c r="B1393" i="4"/>
  <c r="B1377" i="4"/>
  <c r="B1361" i="4"/>
  <c r="B1345" i="4"/>
  <c r="B1329" i="4"/>
  <c r="B1313" i="4"/>
  <c r="B1297" i="4"/>
  <c r="B1281" i="4"/>
  <c r="B1265" i="4"/>
  <c r="B1249" i="4"/>
  <c r="B1233" i="4"/>
  <c r="B1217" i="4"/>
  <c r="B1201" i="4"/>
  <c r="B1185" i="4"/>
  <c r="B1169" i="4"/>
  <c r="B1153" i="4"/>
  <c r="B1137" i="4"/>
  <c r="B1121" i="4"/>
  <c r="B1105" i="4"/>
  <c r="B1089" i="4"/>
  <c r="B1073" i="4"/>
  <c r="B1057" i="4"/>
  <c r="B1041" i="4"/>
  <c r="B1025" i="4"/>
  <c r="B1009" i="4"/>
  <c r="B993" i="4"/>
  <c r="B977" i="4"/>
  <c r="B961" i="4"/>
  <c r="B945" i="4"/>
  <c r="B929" i="4"/>
  <c r="B913" i="4"/>
  <c r="B897" i="4"/>
  <c r="B881" i="4"/>
  <c r="B865" i="4"/>
  <c r="B849" i="4"/>
  <c r="B833" i="4"/>
  <c r="B817" i="4"/>
  <c r="B801" i="4"/>
  <c r="B785" i="4"/>
  <c r="B769" i="4"/>
  <c r="B753" i="4"/>
  <c r="B737" i="4"/>
  <c r="B721" i="4"/>
  <c r="B6683" i="4"/>
  <c r="B5669" i="4"/>
  <c r="B5442" i="4"/>
  <c r="B5214" i="4"/>
  <c r="B4988" i="4"/>
  <c r="B4758" i="4"/>
  <c r="B4532" i="4"/>
  <c r="B4303" i="4"/>
  <c r="B4077" i="4"/>
  <c r="B3861" i="4"/>
  <c r="B3733" i="4"/>
  <c r="B3663" i="4"/>
  <c r="B3635" i="4"/>
  <c r="B3606" i="4"/>
  <c r="B3576" i="4"/>
  <c r="B3550" i="4"/>
  <c r="B3521" i="4"/>
  <c r="B3493" i="4"/>
  <c r="B3463" i="4"/>
  <c r="B3437" i="4"/>
  <c r="B3407" i="4"/>
  <c r="B3379" i="4"/>
  <c r="B3350" i="4"/>
  <c r="B3320" i="4"/>
  <c r="B3294" i="4"/>
  <c r="B3265" i="4"/>
  <c r="B3237" i="4"/>
  <c r="B3207" i="4"/>
  <c r="B3181" i="4"/>
  <c r="B3151" i="4"/>
  <c r="B3123" i="4"/>
  <c r="B3094" i="4"/>
  <c r="B3064" i="4"/>
  <c r="B3038" i="4"/>
  <c r="B3009" i="4"/>
  <c r="B2981" i="4"/>
  <c r="B2951" i="4"/>
  <c r="B2925" i="4"/>
  <c r="B2895" i="4"/>
  <c r="B2867" i="4"/>
  <c r="B2838" i="4"/>
  <c r="B2808" i="4"/>
  <c r="B2782" i="4"/>
  <c r="B2753" i="4"/>
  <c r="B2725" i="4"/>
  <c r="B2695" i="4"/>
  <c r="B2669" i="4"/>
  <c r="B2639" i="4"/>
  <c r="B2611" i="4"/>
  <c r="B2592" i="4"/>
  <c r="B2576" i="4"/>
  <c r="B2560" i="4"/>
  <c r="B2544" i="4"/>
  <c r="B2528" i="4"/>
  <c r="B2512" i="4"/>
  <c r="B2496" i="4"/>
  <c r="B2480" i="4"/>
  <c r="B2464" i="4"/>
  <c r="B2448" i="4"/>
  <c r="B2432" i="4"/>
  <c r="B2416" i="4"/>
  <c r="B2400" i="4"/>
  <c r="B2384" i="4"/>
  <c r="B2368" i="4"/>
  <c r="B2352" i="4"/>
  <c r="B2336" i="4"/>
  <c r="B2320" i="4"/>
  <c r="B2304" i="4"/>
  <c r="B2288" i="4"/>
  <c r="B2272" i="4"/>
  <c r="B2256" i="4"/>
  <c r="B2240" i="4"/>
  <c r="B2224" i="4"/>
  <c r="B2208" i="4"/>
  <c r="B2192" i="4"/>
  <c r="B2176" i="4"/>
  <c r="B2160" i="4"/>
  <c r="B2144" i="4"/>
  <c r="B2128" i="4"/>
  <c r="B2112" i="4"/>
  <c r="B2096" i="4"/>
  <c r="B2080" i="4"/>
  <c r="B2064" i="4"/>
  <c r="B2048" i="4"/>
  <c r="B2032" i="4"/>
  <c r="B2016" i="4"/>
  <c r="B6413" i="4"/>
  <c r="B5639" i="4"/>
  <c r="B5413" i="4"/>
  <c r="B5186" i="4"/>
  <c r="B4958" i="4"/>
  <c r="B4732" i="4"/>
  <c r="B4502" i="4"/>
  <c r="B4276" i="4"/>
  <c r="B4047" i="4"/>
  <c r="B3845" i="4"/>
  <c r="B3717" i="4"/>
  <c r="B3661" i="4"/>
  <c r="B3631" i="4"/>
  <c r="B3603" i="4"/>
  <c r="B3574" i="4"/>
  <c r="B3544" i="4"/>
  <c r="B3518" i="4"/>
  <c r="B3489" i="4"/>
  <c r="B3461" i="4"/>
  <c r="B3431" i="4"/>
  <c r="B3405" i="4"/>
  <c r="B3375" i="4"/>
  <c r="B3347" i="4"/>
  <c r="B3318" i="4"/>
  <c r="B3288" i="4"/>
  <c r="B3262" i="4"/>
  <c r="B3233" i="4"/>
  <c r="B3205" i="4"/>
  <c r="B3175" i="4"/>
  <c r="B3149" i="4"/>
  <c r="B3119" i="4"/>
  <c r="B3091" i="4"/>
  <c r="B3062" i="4"/>
  <c r="B3032" i="4"/>
  <c r="B3006" i="4"/>
  <c r="B2977" i="4"/>
  <c r="B2949" i="4"/>
  <c r="B2919" i="4"/>
  <c r="B2893" i="4"/>
  <c r="B2863" i="4"/>
  <c r="B2835" i="4"/>
  <c r="B2806" i="4"/>
  <c r="B2776" i="4"/>
  <c r="B2750" i="4"/>
  <c r="B2721" i="4"/>
  <c r="B2693" i="4"/>
  <c r="B2663" i="4"/>
  <c r="B2637" i="4"/>
  <c r="B2607" i="4"/>
  <c r="B2590" i="4"/>
  <c r="B2574" i="4"/>
  <c r="B2558" i="4"/>
  <c r="B2542" i="4"/>
  <c r="B2526" i="4"/>
  <c r="B2510" i="4"/>
  <c r="B2494" i="4"/>
  <c r="B2478" i="4"/>
  <c r="B2462" i="4"/>
  <c r="B2446" i="4"/>
  <c r="B2430" i="4"/>
  <c r="B2414" i="4"/>
  <c r="B2398" i="4"/>
  <c r="B2382" i="4"/>
  <c r="B2366" i="4"/>
  <c r="B2350" i="4"/>
  <c r="B2334" i="4"/>
  <c r="B2318" i="4"/>
  <c r="B2302" i="4"/>
  <c r="B2286" i="4"/>
  <c r="B2270" i="4"/>
  <c r="B2254" i="4"/>
  <c r="B2238" i="4"/>
  <c r="B2222" i="4"/>
  <c r="B2206" i="4"/>
  <c r="B2190" i="4"/>
  <c r="B2174" i="4"/>
  <c r="B2158" i="4"/>
  <c r="B2142" i="4"/>
  <c r="B2126" i="4"/>
  <c r="B2110" i="4"/>
  <c r="B2094" i="4"/>
  <c r="B2078" i="4"/>
  <c r="B2062" i="4"/>
  <c r="B2046" i="4"/>
  <c r="B2030" i="4"/>
  <c r="B2014" i="4"/>
  <c r="B1998" i="4"/>
  <c r="B1982" i="4"/>
  <c r="B1966" i="4"/>
  <c r="B1950" i="4"/>
  <c r="B1934" i="4"/>
  <c r="B1918" i="4"/>
  <c r="B1902" i="4"/>
  <c r="B1886" i="4"/>
  <c r="B1870" i="4"/>
  <c r="B1854" i="4"/>
  <c r="B1838" i="4"/>
  <c r="B1822" i="4"/>
  <c r="B1806" i="4"/>
  <c r="B1790" i="4"/>
  <c r="B1774" i="4"/>
  <c r="B1758" i="4"/>
  <c r="B1742" i="4"/>
  <c r="B1726" i="4"/>
  <c r="B1710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1438" i="4"/>
  <c r="B1422" i="4"/>
  <c r="B1406" i="4"/>
  <c r="B1390" i="4"/>
  <c r="B1374" i="4"/>
  <c r="B1358" i="4"/>
  <c r="B1342" i="4"/>
  <c r="B1326" i="4"/>
  <c r="B1310" i="4"/>
  <c r="B1294" i="4"/>
  <c r="B1278" i="4"/>
  <c r="B1262" i="4"/>
  <c r="B1246" i="4"/>
  <c r="B1230" i="4"/>
  <c r="B1214" i="4"/>
  <c r="B1198" i="4"/>
  <c r="B1182" i="4"/>
  <c r="B1166" i="4"/>
  <c r="B1150" i="4"/>
  <c r="B1134" i="4"/>
  <c r="B1118" i="4"/>
  <c r="B1102" i="4"/>
  <c r="B1086" i="4"/>
  <c r="B1070" i="4"/>
  <c r="B1054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750" i="4"/>
  <c r="B734" i="4"/>
  <c r="B6186" i="4"/>
  <c r="B5614" i="4"/>
  <c r="B5388" i="4"/>
  <c r="B5158" i="4"/>
  <c r="B4932" i="4"/>
  <c r="B4703" i="4"/>
  <c r="B4477" i="4"/>
  <c r="B4247" i="4"/>
  <c r="B4021" i="4"/>
  <c r="B3830" i="4"/>
  <c r="B3702" i="4"/>
  <c r="B3656" i="4"/>
  <c r="B3630" i="4"/>
  <c r="B3601" i="4"/>
  <c r="B3573" i="4"/>
  <c r="B3543" i="4"/>
  <c r="B3517" i="4"/>
  <c r="B3487" i="4"/>
  <c r="B3459" i="4"/>
  <c r="B3430" i="4"/>
  <c r="B3400" i="4"/>
  <c r="B3374" i="4"/>
  <c r="B3345" i="4"/>
  <c r="B3317" i="4"/>
  <c r="B3287" i="4"/>
  <c r="B3261" i="4"/>
  <c r="B3231" i="4"/>
  <c r="B3203" i="4"/>
  <c r="B3174" i="4"/>
  <c r="B3144" i="4"/>
  <c r="B3118" i="4"/>
  <c r="B3089" i="4"/>
  <c r="B3061" i="4"/>
  <c r="B3031" i="4"/>
  <c r="B3005" i="4"/>
  <c r="B2975" i="4"/>
  <c r="B2947" i="4"/>
  <c r="B2918" i="4"/>
  <c r="B2888" i="4"/>
  <c r="B2862" i="4"/>
  <c r="B2833" i="4"/>
  <c r="B2805" i="4"/>
  <c r="B2775" i="4"/>
  <c r="B2749" i="4"/>
  <c r="B2719" i="4"/>
  <c r="B2691" i="4"/>
  <c r="B2662" i="4"/>
  <c r="B2632" i="4"/>
  <c r="B2606" i="4"/>
  <c r="B2589" i="4"/>
  <c r="B2573" i="4"/>
  <c r="B2557" i="4"/>
  <c r="B2541" i="4"/>
  <c r="B2525" i="4"/>
  <c r="B2509" i="4"/>
  <c r="B2493" i="4"/>
  <c r="B2477" i="4"/>
  <c r="B2461" i="4"/>
  <c r="B2445" i="4"/>
  <c r="B2429" i="4"/>
  <c r="B2413" i="4"/>
  <c r="B2397" i="4"/>
  <c r="B2381" i="4"/>
  <c r="B2365" i="4"/>
  <c r="B2349" i="4"/>
  <c r="B2333" i="4"/>
  <c r="B2317" i="4"/>
  <c r="B2301" i="4"/>
  <c r="B2285" i="4"/>
  <c r="B2269" i="4"/>
  <c r="B2253" i="4"/>
  <c r="B2237" i="4"/>
  <c r="B2221" i="4"/>
  <c r="B2205" i="4"/>
  <c r="B2189" i="4"/>
  <c r="B2173" i="4"/>
  <c r="B2157" i="4"/>
  <c r="B2141" i="4"/>
  <c r="B2125" i="4"/>
  <c r="B2109" i="4"/>
  <c r="B2093" i="4"/>
  <c r="B2077" i="4"/>
  <c r="B2061" i="4"/>
  <c r="B2045" i="4"/>
  <c r="B2029" i="4"/>
  <c r="B2013" i="4"/>
  <c r="B1997" i="4"/>
  <c r="B1981" i="4"/>
  <c r="B1965" i="4"/>
  <c r="B1949" i="4"/>
  <c r="B1933" i="4"/>
  <c r="B1917" i="4"/>
  <c r="B1901" i="4"/>
  <c r="B1885" i="4"/>
  <c r="B1869" i="4"/>
  <c r="B1853" i="4"/>
  <c r="B1837" i="4"/>
  <c r="B1821" i="4"/>
  <c r="B1805" i="4"/>
  <c r="B1789" i="4"/>
  <c r="B1773" i="4"/>
  <c r="B1757" i="4"/>
  <c r="B1741" i="4"/>
  <c r="B1725" i="4"/>
  <c r="B1709" i="4"/>
  <c r="B1693" i="4"/>
  <c r="B1677" i="4"/>
  <c r="B1661" i="4"/>
  <c r="B1645" i="4"/>
  <c r="B1629" i="4"/>
  <c r="B1613" i="4"/>
  <c r="B1597" i="4"/>
  <c r="B1581" i="4"/>
  <c r="B1565" i="4"/>
  <c r="B1549" i="4"/>
  <c r="B1533" i="4"/>
  <c r="B1517" i="4"/>
  <c r="B1501" i="4"/>
  <c r="B1485" i="4"/>
  <c r="B1469" i="4"/>
  <c r="B1453" i="4"/>
  <c r="B1437" i="4"/>
  <c r="B1421" i="4"/>
  <c r="B1405" i="4"/>
  <c r="B1389" i="4"/>
  <c r="B1373" i="4"/>
  <c r="B1357" i="4"/>
  <c r="B1341" i="4"/>
  <c r="B1325" i="4"/>
  <c r="B1309" i="4"/>
  <c r="B1293" i="4"/>
  <c r="B1277" i="4"/>
  <c r="B1261" i="4"/>
  <c r="B1245" i="4"/>
  <c r="B1229" i="4"/>
  <c r="B1213" i="4"/>
  <c r="B1197" i="4"/>
  <c r="B1181" i="4"/>
  <c r="B1165" i="4"/>
  <c r="B1149" i="4"/>
  <c r="B1133" i="4"/>
  <c r="B1117" i="4"/>
  <c r="B1101" i="4"/>
  <c r="B1085" i="4"/>
  <c r="B1069" i="4"/>
  <c r="B1053" i="4"/>
  <c r="B1037" i="4"/>
  <c r="B1021" i="4"/>
  <c r="B1005" i="4"/>
  <c r="B989" i="4"/>
  <c r="B973" i="4"/>
  <c r="B957" i="4"/>
  <c r="B941" i="4"/>
  <c r="B925" i="4"/>
  <c r="B909" i="4"/>
  <c r="B893" i="4"/>
  <c r="B877" i="4"/>
  <c r="B861" i="4"/>
  <c r="B845" i="4"/>
  <c r="B829" i="4"/>
  <c r="B813" i="4"/>
  <c r="B797" i="4"/>
  <c r="B781" i="4"/>
  <c r="B765" i="4"/>
  <c r="B749" i="4"/>
  <c r="B733" i="4"/>
  <c r="B6157" i="4"/>
  <c r="B5613" i="4"/>
  <c r="B5383" i="4"/>
  <c r="B5157" i="4"/>
  <c r="B4930" i="4"/>
  <c r="B4702" i="4"/>
  <c r="B4476" i="4"/>
  <c r="B4246" i="4"/>
  <c r="B4020" i="4"/>
  <c r="B3829" i="4"/>
  <c r="B3701" i="4"/>
  <c r="B3655" i="4"/>
  <c r="B3629" i="4"/>
  <c r="B3599" i="4"/>
  <c r="B3571" i="4"/>
  <c r="B3542" i="4"/>
  <c r="B3512" i="4"/>
  <c r="B3486" i="4"/>
  <c r="B3457" i="4"/>
  <c r="B3429" i="4"/>
  <c r="B3399" i="4"/>
  <c r="B3373" i="4"/>
  <c r="B3343" i="4"/>
  <c r="B3315" i="4"/>
  <c r="B3286" i="4"/>
  <c r="B3256" i="4"/>
  <c r="B3230" i="4"/>
  <c r="B3201" i="4"/>
  <c r="B3173" i="4"/>
  <c r="B3143" i="4"/>
  <c r="B3117" i="4"/>
  <c r="B3087" i="4"/>
  <c r="B3059" i="4"/>
  <c r="B3030" i="4"/>
  <c r="B3000" i="4"/>
  <c r="B2974" i="4"/>
  <c r="B2945" i="4"/>
  <c r="B2917" i="4"/>
  <c r="B2887" i="4"/>
  <c r="B2861" i="4"/>
  <c r="B2831" i="4"/>
  <c r="B2803" i="4"/>
  <c r="B2774" i="4"/>
  <c r="B2744" i="4"/>
  <c r="B2718" i="4"/>
  <c r="B2689" i="4"/>
  <c r="B2661" i="4"/>
  <c r="B2631" i="4"/>
  <c r="B2605" i="4"/>
  <c r="B2588" i="4"/>
  <c r="B2572" i="4"/>
  <c r="B2556" i="4"/>
  <c r="B2540" i="4"/>
  <c r="B2524" i="4"/>
  <c r="B2508" i="4"/>
  <c r="B2492" i="4"/>
  <c r="B2476" i="4"/>
  <c r="B2460" i="4"/>
  <c r="B2444" i="4"/>
  <c r="B2428" i="4"/>
  <c r="B2412" i="4"/>
  <c r="B2396" i="4"/>
  <c r="B2380" i="4"/>
  <c r="B2364" i="4"/>
  <c r="B2348" i="4"/>
  <c r="B2332" i="4"/>
  <c r="B2316" i="4"/>
  <c r="B2300" i="4"/>
  <c r="B2284" i="4"/>
  <c r="B2268" i="4"/>
  <c r="B2252" i="4"/>
  <c r="B2236" i="4"/>
  <c r="B2220" i="4"/>
  <c r="B2204" i="4"/>
  <c r="B2188" i="4"/>
  <c r="B2172" i="4"/>
  <c r="B2156" i="4"/>
  <c r="B2140" i="4"/>
  <c r="B2124" i="4"/>
  <c r="B2108" i="4"/>
  <c r="B2092" i="4"/>
  <c r="B2076" i="4"/>
  <c r="B2060" i="4"/>
  <c r="B2044" i="4"/>
  <c r="B2028" i="4"/>
  <c r="B2012" i="4"/>
  <c r="B1996" i="4"/>
  <c r="B1980" i="4"/>
  <c r="B1964" i="4"/>
  <c r="B1948" i="4"/>
  <c r="B1932" i="4"/>
  <c r="B1916" i="4"/>
  <c r="B1900" i="4"/>
  <c r="B1884" i="4"/>
  <c r="B1868" i="4"/>
  <c r="B1852" i="4"/>
  <c r="B1836" i="4"/>
  <c r="B1820" i="4"/>
  <c r="B1804" i="4"/>
  <c r="B1788" i="4"/>
  <c r="B1772" i="4"/>
  <c r="B1756" i="4"/>
  <c r="B1740" i="4"/>
  <c r="B1724" i="4"/>
  <c r="B1708" i="4"/>
  <c r="B1692" i="4"/>
  <c r="B1676" i="4"/>
  <c r="B1660" i="4"/>
  <c r="B1644" i="4"/>
  <c r="B1628" i="4"/>
  <c r="B1612" i="4"/>
  <c r="B1596" i="4"/>
  <c r="B1580" i="4"/>
  <c r="B1564" i="4"/>
  <c r="B1548" i="4"/>
  <c r="B1532" i="4"/>
  <c r="B1516" i="4"/>
  <c r="B1500" i="4"/>
  <c r="B1484" i="4"/>
  <c r="B1468" i="4"/>
  <c r="B1452" i="4"/>
  <c r="B1436" i="4"/>
  <c r="B1420" i="4"/>
  <c r="B1404" i="4"/>
  <c r="B1388" i="4"/>
  <c r="B1372" i="4"/>
  <c r="B1356" i="4"/>
  <c r="B1340" i="4"/>
  <c r="B1324" i="4"/>
  <c r="B1308" i="4"/>
  <c r="B1292" i="4"/>
  <c r="B1276" i="4"/>
  <c r="B1260" i="4"/>
  <c r="B1244" i="4"/>
  <c r="B1228" i="4"/>
  <c r="B1212" i="4"/>
  <c r="B1196" i="4"/>
  <c r="B1180" i="4"/>
  <c r="B1164" i="4"/>
  <c r="B1148" i="4"/>
  <c r="B1132" i="4"/>
  <c r="B1116" i="4"/>
  <c r="B1100" i="4"/>
  <c r="B1084" i="4"/>
  <c r="B1068" i="4"/>
  <c r="B1052" i="4"/>
  <c r="B1036" i="4"/>
  <c r="B1020" i="4"/>
  <c r="B1004" i="4"/>
  <c r="B988" i="4"/>
  <c r="B972" i="4"/>
  <c r="B956" i="4"/>
  <c r="B940" i="4"/>
  <c r="B924" i="4"/>
  <c r="B908" i="4"/>
  <c r="B892" i="4"/>
  <c r="B876" i="4"/>
  <c r="B860" i="4"/>
  <c r="B844" i="4"/>
  <c r="B828" i="4"/>
  <c r="B812" i="4"/>
  <c r="B796" i="4"/>
  <c r="B780" i="4"/>
  <c r="B764" i="4"/>
  <c r="B748" i="4"/>
  <c r="B732" i="4"/>
  <c r="B5988" i="4"/>
  <c r="B5586" i="4"/>
  <c r="B5358" i="4"/>
  <c r="B5132" i="4"/>
  <c r="B4902" i="4"/>
  <c r="B4676" i="4"/>
  <c r="B4447" i="4"/>
  <c r="B4221" i="4"/>
  <c r="B3991" i="4"/>
  <c r="B3814" i="4"/>
  <c r="B3686" i="4"/>
  <c r="B3654" i="4"/>
  <c r="B3624" i="4"/>
  <c r="B3598" i="4"/>
  <c r="B3569" i="4"/>
  <c r="B3541" i="4"/>
  <c r="B3511" i="4"/>
  <c r="B3485" i="4"/>
  <c r="B3455" i="4"/>
  <c r="B3427" i="4"/>
  <c r="B3398" i="4"/>
  <c r="B3368" i="4"/>
  <c r="B3342" i="4"/>
  <c r="B3313" i="4"/>
  <c r="B3285" i="4"/>
  <c r="B3255" i="4"/>
  <c r="B3229" i="4"/>
  <c r="B3199" i="4"/>
  <c r="B3171" i="4"/>
  <c r="B3142" i="4"/>
  <c r="B3112" i="4"/>
  <c r="B3086" i="4"/>
  <c r="B3057" i="4"/>
  <c r="B3029" i="4"/>
  <c r="B2999" i="4"/>
  <c r="B2973" i="4"/>
  <c r="B2943" i="4"/>
  <c r="B2915" i="4"/>
  <c r="B2886" i="4"/>
  <c r="B2856" i="4"/>
  <c r="B2830" i="4"/>
  <c r="B2801" i="4"/>
  <c r="B2773" i="4"/>
  <c r="B2743" i="4"/>
  <c r="B2717" i="4"/>
  <c r="B2687" i="4"/>
  <c r="B2659" i="4"/>
  <c r="B2630" i="4"/>
  <c r="B2604" i="4"/>
  <c r="B2587" i="4"/>
  <c r="B2571" i="4"/>
  <c r="B2555" i="4"/>
  <c r="B2539" i="4"/>
  <c r="B2523" i="4"/>
  <c r="B2507" i="4"/>
  <c r="B2491" i="4"/>
  <c r="B2475" i="4"/>
  <c r="B2459" i="4"/>
  <c r="B2443" i="4"/>
  <c r="B2427" i="4"/>
  <c r="B2411" i="4"/>
  <c r="B2395" i="4"/>
  <c r="B2379" i="4"/>
  <c r="B2363" i="4"/>
  <c r="B2347" i="4"/>
  <c r="B2331" i="4"/>
  <c r="B2315" i="4"/>
  <c r="B2299" i="4"/>
  <c r="B2283" i="4"/>
  <c r="B2267" i="4"/>
  <c r="B2251" i="4"/>
  <c r="B2235" i="4"/>
  <c r="B2219" i="4"/>
  <c r="B2203" i="4"/>
  <c r="B2187" i="4"/>
  <c r="B2171" i="4"/>
  <c r="B2155" i="4"/>
  <c r="B2139" i="4"/>
  <c r="B2123" i="4"/>
  <c r="B2107" i="4"/>
  <c r="B2091" i="4"/>
  <c r="B2075" i="4"/>
  <c r="B2059" i="4"/>
  <c r="B2043" i="4"/>
  <c r="B2027" i="4"/>
  <c r="B2011" i="4"/>
  <c r="B1995" i="4"/>
  <c r="B1979" i="4"/>
  <c r="B1963" i="4"/>
  <c r="B1947" i="4"/>
  <c r="B1931" i="4"/>
  <c r="B1915" i="4"/>
  <c r="B1899" i="4"/>
  <c r="B1883" i="4"/>
  <c r="B1867" i="4"/>
  <c r="B1851" i="4"/>
  <c r="B1835" i="4"/>
  <c r="B1819" i="4"/>
  <c r="B1803" i="4"/>
  <c r="B1787" i="4"/>
  <c r="B1771" i="4"/>
  <c r="B1755" i="4"/>
  <c r="B1739" i="4"/>
  <c r="B1723" i="4"/>
  <c r="B1707" i="4"/>
  <c r="B1691" i="4"/>
  <c r="B1675" i="4"/>
  <c r="B1659" i="4"/>
  <c r="B1643" i="4"/>
  <c r="B1627" i="4"/>
  <c r="B1611" i="4"/>
  <c r="B1595" i="4"/>
  <c r="B1579" i="4"/>
  <c r="B1563" i="4"/>
  <c r="B1547" i="4"/>
  <c r="B1531" i="4"/>
  <c r="B1515" i="4"/>
  <c r="B1499" i="4"/>
  <c r="B1483" i="4"/>
  <c r="B1467" i="4"/>
  <c r="B1451" i="4"/>
  <c r="B1435" i="4"/>
  <c r="B1419" i="4"/>
  <c r="B1403" i="4"/>
  <c r="B1387" i="4"/>
  <c r="B1371" i="4"/>
  <c r="B1355" i="4"/>
  <c r="B1339" i="4"/>
  <c r="B1323" i="4"/>
  <c r="B1307" i="4"/>
  <c r="B1291" i="4"/>
  <c r="B1275" i="4"/>
  <c r="B1259" i="4"/>
  <c r="B1243" i="4"/>
  <c r="B1227" i="4"/>
  <c r="B1211" i="4"/>
  <c r="B1195" i="4"/>
  <c r="B1179" i="4"/>
  <c r="B1163" i="4"/>
  <c r="B1147" i="4"/>
  <c r="B1131" i="4"/>
  <c r="B1115" i="4"/>
  <c r="B1099" i="4"/>
  <c r="B1083" i="4"/>
  <c r="B1067" i="4"/>
  <c r="B1051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843" i="4"/>
  <c r="B827" i="4"/>
  <c r="B811" i="4"/>
  <c r="B795" i="4"/>
  <c r="B779" i="4"/>
  <c r="B763" i="4"/>
  <c r="B747" i="4"/>
  <c r="B731" i="4"/>
  <c r="B5974" i="4"/>
  <c r="B5583" i="4"/>
  <c r="B5357" i="4"/>
  <c r="B5127" i="4"/>
  <c r="B4901" i="4"/>
  <c r="B4674" i="4"/>
  <c r="B4446" i="4"/>
  <c r="B4220" i="4"/>
  <c r="B3990" i="4"/>
  <c r="B3813" i="4"/>
  <c r="B3685" i="4"/>
  <c r="B3653" i="4"/>
  <c r="B3623" i="4"/>
  <c r="B3597" i="4"/>
  <c r="B3567" i="4"/>
  <c r="B3539" i="4"/>
  <c r="B3510" i="4"/>
  <c r="B3480" i="4"/>
  <c r="B3454" i="4"/>
  <c r="B3425" i="4"/>
  <c r="B3397" i="4"/>
  <c r="B3367" i="4"/>
  <c r="B3341" i="4"/>
  <c r="B3311" i="4"/>
  <c r="B3283" i="4"/>
  <c r="B3254" i="4"/>
  <c r="B3224" i="4"/>
  <c r="B3198" i="4"/>
  <c r="B3169" i="4"/>
  <c r="B3141" i="4"/>
  <c r="B3111" i="4"/>
  <c r="B3085" i="4"/>
  <c r="B3055" i="4"/>
  <c r="B3027" i="4"/>
  <c r="B2998" i="4"/>
  <c r="B2968" i="4"/>
  <c r="B2942" i="4"/>
  <c r="B2913" i="4"/>
  <c r="B2885" i="4"/>
  <c r="B2855" i="4"/>
  <c r="B2829" i="4"/>
  <c r="B2799" i="4"/>
  <c r="B2771" i="4"/>
  <c r="B2742" i="4"/>
  <c r="B2712" i="4"/>
  <c r="B2686" i="4"/>
  <c r="B2657" i="4"/>
  <c r="B2629" i="4"/>
  <c r="B2602" i="4"/>
  <c r="B2586" i="4"/>
  <c r="B2570" i="4"/>
  <c r="B2554" i="4"/>
  <c r="B2538" i="4"/>
  <c r="B2522" i="4"/>
  <c r="B2506" i="4"/>
  <c r="B2490" i="4"/>
  <c r="B2474" i="4"/>
  <c r="B2458" i="4"/>
  <c r="B2442" i="4"/>
  <c r="B2426" i="4"/>
  <c r="B2410" i="4"/>
  <c r="B2394" i="4"/>
  <c r="B2378" i="4"/>
  <c r="B2362" i="4"/>
  <c r="B2346" i="4"/>
  <c r="B2330" i="4"/>
  <c r="B2314" i="4"/>
  <c r="B2298" i="4"/>
  <c r="B2282" i="4"/>
  <c r="B2266" i="4"/>
  <c r="B2250" i="4"/>
  <c r="B2234" i="4"/>
  <c r="B2218" i="4"/>
  <c r="B2202" i="4"/>
  <c r="B2186" i="4"/>
  <c r="B2170" i="4"/>
  <c r="B2154" i="4"/>
  <c r="B2138" i="4"/>
  <c r="B2122" i="4"/>
  <c r="B2106" i="4"/>
  <c r="B2090" i="4"/>
  <c r="B2074" i="4"/>
  <c r="B2058" i="4"/>
  <c r="B2042" i="4"/>
  <c r="B2026" i="4"/>
  <c r="B2010" i="4"/>
  <c r="B5860" i="4"/>
  <c r="B5557" i="4"/>
  <c r="B5330" i="4"/>
  <c r="B5102" i="4"/>
  <c r="B4876" i="4"/>
  <c r="B4646" i="4"/>
  <c r="B4420" i="4"/>
  <c r="B4191" i="4"/>
  <c r="B3965" i="4"/>
  <c r="B3798" i="4"/>
  <c r="B3679" i="4"/>
  <c r="B3651" i="4"/>
  <c r="B3622" i="4"/>
  <c r="B3592" i="4"/>
  <c r="B3566" i="4"/>
  <c r="B3537" i="4"/>
  <c r="B3509" i="4"/>
  <c r="B3479" i="4"/>
  <c r="B3453" i="4"/>
  <c r="B3423" i="4"/>
  <c r="B3395" i="4"/>
  <c r="B3366" i="4"/>
  <c r="B3336" i="4"/>
  <c r="B3310" i="4"/>
  <c r="B3281" i="4"/>
  <c r="B3253" i="4"/>
  <c r="B3223" i="4"/>
  <c r="B3197" i="4"/>
  <c r="B3167" i="4"/>
  <c r="B3139" i="4"/>
  <c r="B3110" i="4"/>
  <c r="B3080" i="4"/>
  <c r="B3054" i="4"/>
  <c r="B3025" i="4"/>
  <c r="B2997" i="4"/>
  <c r="B2967" i="4"/>
  <c r="B2941" i="4"/>
  <c r="B2911" i="4"/>
  <c r="B2883" i="4"/>
  <c r="B2854" i="4"/>
  <c r="B2824" i="4"/>
  <c r="B2798" i="4"/>
  <c r="B2769" i="4"/>
  <c r="B2741" i="4"/>
  <c r="B2711" i="4"/>
  <c r="B2685" i="4"/>
  <c r="B2655" i="4"/>
  <c r="B2627" i="4"/>
  <c r="B2601" i="4"/>
  <c r="B2585" i="4"/>
  <c r="B2569" i="4"/>
  <c r="B2553" i="4"/>
  <c r="B2537" i="4"/>
  <c r="B2521" i="4"/>
  <c r="B2505" i="4"/>
  <c r="B2489" i="4"/>
  <c r="B2473" i="4"/>
  <c r="B2457" i="4"/>
  <c r="B2441" i="4"/>
  <c r="B2425" i="4"/>
  <c r="B2409" i="4"/>
  <c r="B2393" i="4"/>
  <c r="B2377" i="4"/>
  <c r="B2361" i="4"/>
  <c r="B2345" i="4"/>
  <c r="B2329" i="4"/>
  <c r="B2313" i="4"/>
  <c r="B2297" i="4"/>
  <c r="B2281" i="4"/>
  <c r="B2265" i="4"/>
  <c r="B2249" i="4"/>
  <c r="B2233" i="4"/>
  <c r="B2217" i="4"/>
  <c r="B2201" i="4"/>
  <c r="B2185" i="4"/>
  <c r="B2169" i="4"/>
  <c r="B2153" i="4"/>
  <c r="B2137" i="4"/>
  <c r="B2121" i="4"/>
  <c r="B2105" i="4"/>
  <c r="B2089" i="4"/>
  <c r="B2073" i="4"/>
  <c r="B2057" i="4"/>
  <c r="B2041" i="4"/>
  <c r="B5846" i="4"/>
  <c r="B5556" i="4"/>
  <c r="B5327" i="4"/>
  <c r="B5101" i="4"/>
  <c r="B4871" i="4"/>
  <c r="B4645" i="4"/>
  <c r="B4418" i="4"/>
  <c r="B4190" i="4"/>
  <c r="B3964" i="4"/>
  <c r="B3797" i="4"/>
  <c r="B3678" i="4"/>
  <c r="B3649" i="4"/>
  <c r="B3621" i="4"/>
  <c r="B3591" i="4"/>
  <c r="B3565" i="4"/>
  <c r="B3535" i="4"/>
  <c r="B3507" i="4"/>
  <c r="B3478" i="4"/>
  <c r="B3448" i="4"/>
  <c r="B3422" i="4"/>
  <c r="B3393" i="4"/>
  <c r="B3365" i="4"/>
  <c r="B3335" i="4"/>
  <c r="B3309" i="4"/>
  <c r="B3279" i="4"/>
  <c r="B3251" i="4"/>
  <c r="B3222" i="4"/>
  <c r="B3192" i="4"/>
  <c r="B3166" i="4"/>
  <c r="B3137" i="4"/>
  <c r="B3109" i="4"/>
  <c r="B3079" i="4"/>
  <c r="B3053" i="4"/>
  <c r="B3023" i="4"/>
  <c r="B2995" i="4"/>
  <c r="B2966" i="4"/>
  <c r="B2936" i="4"/>
  <c r="B2910" i="4"/>
  <c r="B2881" i="4"/>
  <c r="B2853" i="4"/>
  <c r="B2823" i="4"/>
  <c r="B2797" i="4"/>
  <c r="B2767" i="4"/>
  <c r="B2739" i="4"/>
  <c r="B2710" i="4"/>
  <c r="B2680" i="4"/>
  <c r="B2654" i="4"/>
  <c r="B2625" i="4"/>
  <c r="B2600" i="4"/>
  <c r="B2584" i="4"/>
  <c r="B2568" i="4"/>
  <c r="B2552" i="4"/>
  <c r="B2536" i="4"/>
  <c r="B2520" i="4"/>
  <c r="B2504" i="4"/>
  <c r="B2488" i="4"/>
  <c r="B2472" i="4"/>
  <c r="B2456" i="4"/>
  <c r="B2440" i="4"/>
  <c r="B2424" i="4"/>
  <c r="B2408" i="4"/>
  <c r="B2392" i="4"/>
  <c r="B2376" i="4"/>
  <c r="B2360" i="4"/>
  <c r="B2344" i="4"/>
  <c r="B2328" i="4"/>
  <c r="B2312" i="4"/>
  <c r="B2296" i="4"/>
  <c r="B2280" i="4"/>
  <c r="B2264" i="4"/>
  <c r="B2248" i="4"/>
  <c r="B2232" i="4"/>
  <c r="B2216" i="4"/>
  <c r="B2200" i="4"/>
  <c r="B2184" i="4"/>
  <c r="B2168" i="4"/>
  <c r="B2152" i="4"/>
  <c r="B2136" i="4"/>
  <c r="B2120" i="4"/>
  <c r="B2104" i="4"/>
  <c r="B2088" i="4"/>
  <c r="B2072" i="4"/>
  <c r="B2056" i="4"/>
  <c r="B2040" i="4"/>
  <c r="B2024" i="4"/>
  <c r="B4390" i="4"/>
  <c r="B3560" i="4"/>
  <c r="B3334" i="4"/>
  <c r="B3107" i="4"/>
  <c r="B2879" i="4"/>
  <c r="B2653" i="4"/>
  <c r="B2503" i="4"/>
  <c r="B2375" i="4"/>
  <c r="B2247" i="4"/>
  <c r="B2119" i="4"/>
  <c r="B2015" i="4"/>
  <c r="B1977" i="4"/>
  <c r="B1945" i="4"/>
  <c r="B1913" i="4"/>
  <c r="B1881" i="4"/>
  <c r="B1849" i="4"/>
  <c r="B1817" i="4"/>
  <c r="B1785" i="4"/>
  <c r="B1753" i="4"/>
  <c r="B1721" i="4"/>
  <c r="B1689" i="4"/>
  <c r="B1657" i="4"/>
  <c r="B1625" i="4"/>
  <c r="B1593" i="4"/>
  <c r="B1561" i="4"/>
  <c r="B1529" i="4"/>
  <c r="B1497" i="4"/>
  <c r="B1465" i="4"/>
  <c r="B1433" i="4"/>
  <c r="B1401" i="4"/>
  <c r="B1369" i="4"/>
  <c r="B1337" i="4"/>
  <c r="B1305" i="4"/>
  <c r="B1273" i="4"/>
  <c r="B1241" i="4"/>
  <c r="B1209" i="4"/>
  <c r="B1177" i="4"/>
  <c r="B1145" i="4"/>
  <c r="B1113" i="4"/>
  <c r="B1081" i="4"/>
  <c r="B1049" i="4"/>
  <c r="B1017" i="4"/>
  <c r="B985" i="4"/>
  <c r="B953" i="4"/>
  <c r="B921" i="4"/>
  <c r="B889" i="4"/>
  <c r="B857" i="4"/>
  <c r="B825" i="4"/>
  <c r="B793" i="4"/>
  <c r="B761" i="4"/>
  <c r="B729" i="4"/>
  <c r="B709" i="4"/>
  <c r="B693" i="4"/>
  <c r="B677" i="4"/>
  <c r="B661" i="4"/>
  <c r="B645" i="4"/>
  <c r="B629" i="4"/>
  <c r="B613" i="4"/>
  <c r="B597" i="4"/>
  <c r="B581" i="4"/>
  <c r="B565" i="4"/>
  <c r="B549" i="4"/>
  <c r="B533" i="4"/>
  <c r="B517" i="4"/>
  <c r="B501" i="4"/>
  <c r="B485" i="4"/>
  <c r="B469" i="4"/>
  <c r="B453" i="4"/>
  <c r="B437" i="4"/>
  <c r="B421" i="4"/>
  <c r="B405" i="4"/>
  <c r="B389" i="4"/>
  <c r="B373" i="4"/>
  <c r="B357" i="4"/>
  <c r="B341" i="4"/>
  <c r="B325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B1432" i="4"/>
  <c r="B1208" i="4"/>
  <c r="B1144" i="4"/>
  <c r="B1080" i="4"/>
  <c r="B1048" i="4"/>
  <c r="B984" i="4"/>
  <c r="B952" i="4"/>
  <c r="B888" i="4"/>
  <c r="B824" i="4"/>
  <c r="B792" i="4"/>
  <c r="B728" i="4"/>
  <c r="B708" i="4"/>
  <c r="B692" i="4"/>
  <c r="B660" i="4"/>
  <c r="B644" i="4"/>
  <c r="B628" i="4"/>
  <c r="B596" i="4"/>
  <c r="B580" i="4"/>
  <c r="B548" i="4"/>
  <c r="B516" i="4"/>
  <c r="B484" i="4"/>
  <c r="B452" i="4"/>
  <c r="B420" i="4"/>
  <c r="B388" i="4"/>
  <c r="B356" i="4"/>
  <c r="B324" i="4"/>
  <c r="B292" i="4"/>
  <c r="B260" i="4"/>
  <c r="B228" i="4"/>
  <c r="B196" i="4"/>
  <c r="B164" i="4"/>
  <c r="B132" i="4"/>
  <c r="B84" i="4"/>
  <c r="B36" i="4"/>
  <c r="B4" i="4"/>
  <c r="B1978" i="4"/>
  <c r="B662" i="4"/>
  <c r="B198" i="4"/>
  <c r="B4277" i="4"/>
  <c r="B3549" i="4"/>
  <c r="B3319" i="4"/>
  <c r="B3093" i="4"/>
  <c r="B2865" i="4"/>
  <c r="B2638" i="4"/>
  <c r="B2495" i="4"/>
  <c r="B2367" i="4"/>
  <c r="B2239" i="4"/>
  <c r="B2111" i="4"/>
  <c r="B2009" i="4"/>
  <c r="B1976" i="4"/>
  <c r="B1944" i="4"/>
  <c r="B1912" i="4"/>
  <c r="B1880" i="4"/>
  <c r="B1848" i="4"/>
  <c r="B1816" i="4"/>
  <c r="B1784" i="4"/>
  <c r="B1752" i="4"/>
  <c r="B1720" i="4"/>
  <c r="B1688" i="4"/>
  <c r="B1656" i="4"/>
  <c r="B1624" i="4"/>
  <c r="B1592" i="4"/>
  <c r="B1560" i="4"/>
  <c r="B1528" i="4"/>
  <c r="B1496" i="4"/>
  <c r="B1464" i="4"/>
  <c r="B1400" i="4"/>
  <c r="B1368" i="4"/>
  <c r="B1336" i="4"/>
  <c r="B1304" i="4"/>
  <c r="B1272" i="4"/>
  <c r="B1240" i="4"/>
  <c r="B1176" i="4"/>
  <c r="B1112" i="4"/>
  <c r="B1016" i="4"/>
  <c r="B920" i="4"/>
  <c r="B856" i="4"/>
  <c r="B760" i="4"/>
  <c r="B676" i="4"/>
  <c r="B612" i="4"/>
  <c r="B564" i="4"/>
  <c r="B532" i="4"/>
  <c r="B500" i="4"/>
  <c r="B468" i="4"/>
  <c r="B436" i="4"/>
  <c r="B404" i="4"/>
  <c r="B372" i="4"/>
  <c r="B340" i="4"/>
  <c r="B308" i="4"/>
  <c r="B276" i="4"/>
  <c r="B244" i="4"/>
  <c r="B212" i="4"/>
  <c r="B180" i="4"/>
  <c r="B148" i="4"/>
  <c r="B116" i="4"/>
  <c r="B100" i="4"/>
  <c r="B68" i="4"/>
  <c r="B52" i="4"/>
  <c r="B20" i="4"/>
  <c r="B1850" i="4"/>
  <c r="B598" i="4"/>
  <c r="B134" i="4"/>
  <c r="B4164" i="4"/>
  <c r="B3534" i="4"/>
  <c r="B3304" i="4"/>
  <c r="B3078" i="4"/>
  <c r="B2851" i="4"/>
  <c r="B2623" i="4"/>
  <c r="B2487" i="4"/>
  <c r="B2359" i="4"/>
  <c r="B2231" i="4"/>
  <c r="B2103" i="4"/>
  <c r="B2008" i="4"/>
  <c r="B1975" i="4"/>
  <c r="B1943" i="4"/>
  <c r="B1911" i="4"/>
  <c r="B1879" i="4"/>
  <c r="B1847" i="4"/>
  <c r="B1815" i="4"/>
  <c r="B1783" i="4"/>
  <c r="B1751" i="4"/>
  <c r="B1719" i="4"/>
  <c r="B1687" i="4"/>
  <c r="B1655" i="4"/>
  <c r="B1623" i="4"/>
  <c r="B1591" i="4"/>
  <c r="B1559" i="4"/>
  <c r="B1527" i="4"/>
  <c r="B1495" i="4"/>
  <c r="B1463" i="4"/>
  <c r="B1431" i="4"/>
  <c r="B1399" i="4"/>
  <c r="B1367" i="4"/>
  <c r="B1335" i="4"/>
  <c r="B1303" i="4"/>
  <c r="B1271" i="4"/>
  <c r="B1239" i="4"/>
  <c r="B1207" i="4"/>
  <c r="B1175" i="4"/>
  <c r="B1143" i="4"/>
  <c r="B1111" i="4"/>
  <c r="B1079" i="4"/>
  <c r="B1047" i="4"/>
  <c r="B1015" i="4"/>
  <c r="B983" i="4"/>
  <c r="B951" i="4"/>
  <c r="B919" i="4"/>
  <c r="B887" i="4"/>
  <c r="B855" i="4"/>
  <c r="B823" i="4"/>
  <c r="B791" i="4"/>
  <c r="B759" i="4"/>
  <c r="B727" i="4"/>
  <c r="B707" i="4"/>
  <c r="B691" i="4"/>
  <c r="B675" i="4"/>
  <c r="B659" i="4"/>
  <c r="B643" i="4"/>
  <c r="B627" i="4"/>
  <c r="B611" i="4"/>
  <c r="B595" i="4"/>
  <c r="B579" i="4"/>
  <c r="B563" i="4"/>
  <c r="B547" i="4"/>
  <c r="B531" i="4"/>
  <c r="B515" i="4"/>
  <c r="B499" i="4"/>
  <c r="B483" i="4"/>
  <c r="B467" i="4"/>
  <c r="B451" i="4"/>
  <c r="B435" i="4"/>
  <c r="B419" i="4"/>
  <c r="B403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3263" i="4"/>
  <c r="B1840" i="4"/>
  <c r="B1648" i="4"/>
  <c r="B1552" i="4"/>
  <c r="B1424" i="4"/>
  <c r="B1360" i="4"/>
  <c r="B1264" i="4"/>
  <c r="B1200" i="4"/>
  <c r="B1104" i="4"/>
  <c r="B1040" i="4"/>
  <c r="B944" i="4"/>
  <c r="B848" i="4"/>
  <c r="B784" i="4"/>
  <c r="B704" i="4"/>
  <c r="B640" i="4"/>
  <c r="B592" i="4"/>
  <c r="B544" i="4"/>
  <c r="B480" i="4"/>
  <c r="B432" i="4"/>
  <c r="B400" i="4"/>
  <c r="B368" i="4"/>
  <c r="B320" i="4"/>
  <c r="B272" i="4"/>
  <c r="B224" i="4"/>
  <c r="B176" i="4"/>
  <c r="B128" i="4"/>
  <c r="B80" i="4"/>
  <c r="B32" i="4"/>
  <c r="B1167" i="4"/>
  <c r="B879" i="4"/>
  <c r="B719" i="4"/>
  <c r="B671" i="4"/>
  <c r="B623" i="4"/>
  <c r="B591" i="4"/>
  <c r="B527" i="4"/>
  <c r="B479" i="4"/>
  <c r="B431" i="4"/>
  <c r="B383" i="4"/>
  <c r="B351" i="4"/>
  <c r="B303" i="4"/>
  <c r="B255" i="4"/>
  <c r="B207" i="4"/>
  <c r="B159" i="4"/>
  <c r="B111" i="4"/>
  <c r="B63" i="4"/>
  <c r="B574" i="4"/>
  <c r="B446" i="4"/>
  <c r="B398" i="4"/>
  <c r="B334" i="4"/>
  <c r="B270" i="4"/>
  <c r="B222" i="4"/>
  <c r="B158" i="4"/>
  <c r="B110" i="4"/>
  <c r="B46" i="4"/>
  <c r="B557" i="4"/>
  <c r="B349" i="4"/>
  <c r="B221" i="4"/>
  <c r="B109" i="4"/>
  <c r="B13" i="4"/>
  <c r="B1247" i="4"/>
  <c r="B279" i="4"/>
  <c r="B2127" i="4"/>
  <c r="B1658" i="4"/>
  <c r="B1370" i="4"/>
  <c r="B1050" i="4"/>
  <c r="B890" i="4"/>
  <c r="B678" i="4"/>
  <c r="B550" i="4"/>
  <c r="B470" i="4"/>
  <c r="B310" i="4"/>
  <c r="B182" i="4"/>
  <c r="B38" i="4"/>
  <c r="B6442" i="4"/>
  <c r="B4050" i="4"/>
  <c r="B3519" i="4"/>
  <c r="B3293" i="4"/>
  <c r="B3063" i="4"/>
  <c r="B2837" i="4"/>
  <c r="B2609" i="4"/>
  <c r="B2479" i="4"/>
  <c r="B2351" i="4"/>
  <c r="B2223" i="4"/>
  <c r="B2095" i="4"/>
  <c r="B2007" i="4"/>
  <c r="B1974" i="4"/>
  <c r="B1942" i="4"/>
  <c r="B1910" i="4"/>
  <c r="B1878" i="4"/>
  <c r="B1846" i="4"/>
  <c r="B1814" i="4"/>
  <c r="B1782" i="4"/>
  <c r="B1750" i="4"/>
  <c r="B1718" i="4"/>
  <c r="B1686" i="4"/>
  <c r="B1654" i="4"/>
  <c r="B1622" i="4"/>
  <c r="B1590" i="4"/>
  <c r="B1558" i="4"/>
  <c r="B1526" i="4"/>
  <c r="B1494" i="4"/>
  <c r="B1462" i="4"/>
  <c r="B1430" i="4"/>
  <c r="B1398" i="4"/>
  <c r="B1366" i="4"/>
  <c r="B1334" i="4"/>
  <c r="B1302" i="4"/>
  <c r="B1270" i="4"/>
  <c r="B1238" i="4"/>
  <c r="B1206" i="4"/>
  <c r="B1174" i="4"/>
  <c r="B1142" i="4"/>
  <c r="B1110" i="4"/>
  <c r="B1078" i="4"/>
  <c r="B1046" i="4"/>
  <c r="B1014" i="4"/>
  <c r="B982" i="4"/>
  <c r="B950" i="4"/>
  <c r="B918" i="4"/>
  <c r="B886" i="4"/>
  <c r="B854" i="4"/>
  <c r="B822" i="4"/>
  <c r="B790" i="4"/>
  <c r="B758" i="4"/>
  <c r="B726" i="4"/>
  <c r="B706" i="4"/>
  <c r="B690" i="4"/>
  <c r="B674" i="4"/>
  <c r="B658" i="4"/>
  <c r="B642" i="4"/>
  <c r="B626" i="4"/>
  <c r="B610" i="4"/>
  <c r="B594" i="4"/>
  <c r="B578" i="4"/>
  <c r="B562" i="4"/>
  <c r="B546" i="4"/>
  <c r="B530" i="4"/>
  <c r="B514" i="4"/>
  <c r="B498" i="4"/>
  <c r="B482" i="4"/>
  <c r="B466" i="4"/>
  <c r="B450" i="4"/>
  <c r="B434" i="4"/>
  <c r="B418" i="4"/>
  <c r="B402" i="4"/>
  <c r="B386" i="4"/>
  <c r="B370" i="4"/>
  <c r="B354" i="4"/>
  <c r="B338" i="4"/>
  <c r="B322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B2" i="4"/>
  <c r="B2807" i="4"/>
  <c r="B1968" i="4"/>
  <c r="B1904" i="4"/>
  <c r="B1808" i="4"/>
  <c r="B1712" i="4"/>
  <c r="B1680" i="4"/>
  <c r="B1616" i="4"/>
  <c r="B1584" i="4"/>
  <c r="B1456" i="4"/>
  <c r="B1392" i="4"/>
  <c r="B1296" i="4"/>
  <c r="B1232" i="4"/>
  <c r="B1136" i="4"/>
  <c r="B1008" i="4"/>
  <c r="B912" i="4"/>
  <c r="B816" i="4"/>
  <c r="B720" i="4"/>
  <c r="B672" i="4"/>
  <c r="B608" i="4"/>
  <c r="B560" i="4"/>
  <c r="B512" i="4"/>
  <c r="B464" i="4"/>
  <c r="B416" i="4"/>
  <c r="B336" i="4"/>
  <c r="B288" i="4"/>
  <c r="B240" i="4"/>
  <c r="B192" i="4"/>
  <c r="B144" i="4"/>
  <c r="B96" i="4"/>
  <c r="B48" i="4"/>
  <c r="B16" i="4"/>
  <c r="B1071" i="4"/>
  <c r="B943" i="4"/>
  <c r="B815" i="4"/>
  <c r="B751" i="4"/>
  <c r="B687" i="4"/>
  <c r="B655" i="4"/>
  <c r="B607" i="4"/>
  <c r="B559" i="4"/>
  <c r="B495" i="4"/>
  <c r="B463" i="4"/>
  <c r="B415" i="4"/>
  <c r="B367" i="4"/>
  <c r="B319" i="4"/>
  <c r="B271" i="4"/>
  <c r="B223" i="4"/>
  <c r="B175" i="4"/>
  <c r="B127" i="4"/>
  <c r="B79" i="4"/>
  <c r="B47" i="4"/>
  <c r="B526" i="4"/>
  <c r="B462" i="4"/>
  <c r="B382" i="4"/>
  <c r="B318" i="4"/>
  <c r="B254" i="4"/>
  <c r="B190" i="4"/>
  <c r="B126" i="4"/>
  <c r="B62" i="4"/>
  <c r="B14" i="4"/>
  <c r="B541" i="4"/>
  <c r="B365" i="4"/>
  <c r="B253" i="4"/>
  <c r="B157" i="4"/>
  <c r="B77" i="4"/>
  <c r="B1279" i="4"/>
  <c r="B199" i="4"/>
  <c r="B2664" i="4"/>
  <c r="B1722" i="4"/>
  <c r="B1402" i="4"/>
  <c r="B986" i="4"/>
  <c r="B710" i="4"/>
  <c r="B518" i="4"/>
  <c r="B374" i="4"/>
  <c r="B262" i="4"/>
  <c r="B150" i="4"/>
  <c r="B6" i="4"/>
  <c r="B5766" i="4"/>
  <c r="B3935" i="4"/>
  <c r="B3505" i="4"/>
  <c r="B3278" i="4"/>
  <c r="B3048" i="4"/>
  <c r="B2822" i="4"/>
  <c r="B2599" i="4"/>
  <c r="B2471" i="4"/>
  <c r="B2343" i="4"/>
  <c r="B2215" i="4"/>
  <c r="B2087" i="4"/>
  <c r="B2006" i="4"/>
  <c r="B1973" i="4"/>
  <c r="B1941" i="4"/>
  <c r="B1909" i="4"/>
  <c r="B1877" i="4"/>
  <c r="B1845" i="4"/>
  <c r="B1813" i="4"/>
  <c r="B1781" i="4"/>
  <c r="B1749" i="4"/>
  <c r="B1717" i="4"/>
  <c r="B1685" i="4"/>
  <c r="B1653" i="4"/>
  <c r="B1621" i="4"/>
  <c r="B1589" i="4"/>
  <c r="B1557" i="4"/>
  <c r="B1525" i="4"/>
  <c r="B1493" i="4"/>
  <c r="B1461" i="4"/>
  <c r="B1429" i="4"/>
  <c r="B1397" i="4"/>
  <c r="B1365" i="4"/>
  <c r="B1333" i="4"/>
  <c r="B1301" i="4"/>
  <c r="B1269" i="4"/>
  <c r="B1237" i="4"/>
  <c r="B1205" i="4"/>
  <c r="B1173" i="4"/>
  <c r="B1141" i="4"/>
  <c r="B1109" i="4"/>
  <c r="B1077" i="4"/>
  <c r="B1045" i="4"/>
  <c r="B1013" i="4"/>
  <c r="B981" i="4"/>
  <c r="B949" i="4"/>
  <c r="B917" i="4"/>
  <c r="B885" i="4"/>
  <c r="B853" i="4"/>
  <c r="B821" i="4"/>
  <c r="B789" i="4"/>
  <c r="B757" i="4"/>
  <c r="B725" i="4"/>
  <c r="B705" i="4"/>
  <c r="B689" i="4"/>
  <c r="B673" i="4"/>
  <c r="B657" i="4"/>
  <c r="B641" i="4"/>
  <c r="B625" i="4"/>
  <c r="B609" i="4"/>
  <c r="B593" i="4"/>
  <c r="B577" i="4"/>
  <c r="B561" i="4"/>
  <c r="B545" i="4"/>
  <c r="B529" i="4"/>
  <c r="B513" i="4"/>
  <c r="B497" i="4"/>
  <c r="B481" i="4"/>
  <c r="B465" i="4"/>
  <c r="B449" i="4"/>
  <c r="B433" i="4"/>
  <c r="B417" i="4"/>
  <c r="B401" i="4"/>
  <c r="B385" i="4"/>
  <c r="B369" i="4"/>
  <c r="B353" i="4"/>
  <c r="B337" i="4"/>
  <c r="B321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B3491" i="4"/>
  <c r="B1744" i="4"/>
  <c r="B1488" i="4"/>
  <c r="B1328" i="4"/>
  <c r="B1168" i="4"/>
  <c r="B1072" i="4"/>
  <c r="B976" i="4"/>
  <c r="B880" i="4"/>
  <c r="B752" i="4"/>
  <c r="B688" i="4"/>
  <c r="B624" i="4"/>
  <c r="B576" i="4"/>
  <c r="B528" i="4"/>
  <c r="B496" i="4"/>
  <c r="B448" i="4"/>
  <c r="B384" i="4"/>
  <c r="B352" i="4"/>
  <c r="B304" i="4"/>
  <c r="B256" i="4"/>
  <c r="B208" i="4"/>
  <c r="B160" i="4"/>
  <c r="B112" i="4"/>
  <c r="B64" i="4"/>
  <c r="B1135" i="4"/>
  <c r="B847" i="4"/>
  <c r="B703" i="4"/>
  <c r="B639" i="4"/>
  <c r="B575" i="4"/>
  <c r="B511" i="4"/>
  <c r="B447" i="4"/>
  <c r="B399" i="4"/>
  <c r="B335" i="4"/>
  <c r="B287" i="4"/>
  <c r="B239" i="4"/>
  <c r="B191" i="4"/>
  <c r="B143" i="4"/>
  <c r="B95" i="4"/>
  <c r="B31" i="4"/>
  <c r="B542" i="4"/>
  <c r="B430" i="4"/>
  <c r="B366" i="4"/>
  <c r="B302" i="4"/>
  <c r="B238" i="4"/>
  <c r="B174" i="4"/>
  <c r="B142" i="4"/>
  <c r="B94" i="4"/>
  <c r="B30" i="4"/>
  <c r="B525" i="4"/>
  <c r="B397" i="4"/>
  <c r="B333" i="4"/>
  <c r="B237" i="4"/>
  <c r="B125" i="4"/>
  <c r="B29" i="4"/>
  <c r="B1311" i="4"/>
  <c r="B167" i="4"/>
  <c r="B3349" i="4"/>
  <c r="B1786" i="4"/>
  <c r="B1498" i="4"/>
  <c r="B1146" i="4"/>
  <c r="B922" i="4"/>
  <c r="B630" i="4"/>
  <c r="B486" i="4"/>
  <c r="B294" i="4"/>
  <c r="B70" i="4"/>
  <c r="B5644" i="4"/>
  <c r="B3846" i="4"/>
  <c r="B3037" i="4"/>
  <c r="B2591" i="4"/>
  <c r="B2463" i="4"/>
  <c r="B2335" i="4"/>
  <c r="B2207" i="4"/>
  <c r="B2079" i="4"/>
  <c r="B2000" i="4"/>
  <c r="B1936" i="4"/>
  <c r="B1872" i="4"/>
  <c r="B1776" i="4"/>
  <c r="B1520" i="4"/>
  <c r="B656" i="4"/>
  <c r="B445" i="4"/>
  <c r="B269" i="4"/>
  <c r="B141" i="4"/>
  <c r="B1407" i="4"/>
  <c r="B927" i="4"/>
  <c r="B735" i="4"/>
  <c r="B615" i="4"/>
  <c r="B519" i="4"/>
  <c r="B391" i="4"/>
  <c r="B135" i="4"/>
  <c r="B2255" i="4"/>
  <c r="B1626" i="4"/>
  <c r="B1242" i="4"/>
  <c r="B730" i="4"/>
  <c r="B438" i="4"/>
  <c r="B118" i="4"/>
  <c r="B5527" i="4"/>
  <c r="B3782" i="4"/>
  <c r="B3477" i="4"/>
  <c r="B3249" i="4"/>
  <c r="B3022" i="4"/>
  <c r="B2792" i="4"/>
  <c r="B2583" i="4"/>
  <c r="B2455" i="4"/>
  <c r="B2327" i="4"/>
  <c r="B2199" i="4"/>
  <c r="B2071" i="4"/>
  <c r="B1999" i="4"/>
  <c r="B1967" i="4"/>
  <c r="B1935" i="4"/>
  <c r="B1903" i="4"/>
  <c r="B1871" i="4"/>
  <c r="B1839" i="4"/>
  <c r="B1807" i="4"/>
  <c r="B1775" i="4"/>
  <c r="B1743" i="4"/>
  <c r="B1711" i="4"/>
  <c r="B1679" i="4"/>
  <c r="B1647" i="4"/>
  <c r="B1615" i="4"/>
  <c r="B1583" i="4"/>
  <c r="B1551" i="4"/>
  <c r="B1519" i="4"/>
  <c r="B1487" i="4"/>
  <c r="B1455" i="4"/>
  <c r="B1423" i="4"/>
  <c r="B1391" i="4"/>
  <c r="B1359" i="4"/>
  <c r="B1327" i="4"/>
  <c r="B1295" i="4"/>
  <c r="B1263" i="4"/>
  <c r="B1231" i="4"/>
  <c r="B1199" i="4"/>
  <c r="B1103" i="4"/>
  <c r="B1039" i="4"/>
  <c r="B1007" i="4"/>
  <c r="B975" i="4"/>
  <c r="B911" i="4"/>
  <c r="B783" i="4"/>
  <c r="B543" i="4"/>
  <c r="B15" i="4"/>
  <c r="B429" i="4"/>
  <c r="B301" i="4"/>
  <c r="B189" i="4"/>
  <c r="B93" i="4"/>
  <c r="B1375" i="4"/>
  <c r="B647" i="4"/>
  <c r="B439" i="4"/>
  <c r="B295" i="4"/>
  <c r="B119" i="4"/>
  <c r="B55" i="4"/>
  <c r="B2383" i="4"/>
  <c r="B1210" i="4"/>
  <c r="B342" i="4"/>
  <c r="B5414" i="4"/>
  <c r="B3718" i="4"/>
  <c r="B3462" i="4"/>
  <c r="B3235" i="4"/>
  <c r="B3007" i="4"/>
  <c r="B2781" i="4"/>
  <c r="B2575" i="4"/>
  <c r="B2447" i="4"/>
  <c r="B2319" i="4"/>
  <c r="B2191" i="4"/>
  <c r="B2063" i="4"/>
  <c r="B1994" i="4"/>
  <c r="B1962" i="4"/>
  <c r="B1930" i="4"/>
  <c r="B1898" i="4"/>
  <c r="B1866" i="4"/>
  <c r="B1834" i="4"/>
  <c r="B1802" i="4"/>
  <c r="B1770" i="4"/>
  <c r="B1738" i="4"/>
  <c r="B1706" i="4"/>
  <c r="B1674" i="4"/>
  <c r="B1642" i="4"/>
  <c r="B1610" i="4"/>
  <c r="B1578" i="4"/>
  <c r="B1546" i="4"/>
  <c r="B1514" i="4"/>
  <c r="B1482" i="4"/>
  <c r="B1450" i="4"/>
  <c r="B1418" i="4"/>
  <c r="B1386" i="4"/>
  <c r="B1354" i="4"/>
  <c r="B1322" i="4"/>
  <c r="B1290" i="4"/>
  <c r="B1258" i="4"/>
  <c r="B1226" i="4"/>
  <c r="B1194" i="4"/>
  <c r="B1162" i="4"/>
  <c r="B1130" i="4"/>
  <c r="B1098" i="4"/>
  <c r="B1066" i="4"/>
  <c r="B1034" i="4"/>
  <c r="B1002" i="4"/>
  <c r="B970" i="4"/>
  <c r="B938" i="4"/>
  <c r="B906" i="4"/>
  <c r="B874" i="4"/>
  <c r="B842" i="4"/>
  <c r="B810" i="4"/>
  <c r="B778" i="4"/>
  <c r="B746" i="4"/>
  <c r="B718" i="4"/>
  <c r="B702" i="4"/>
  <c r="B686" i="4"/>
  <c r="B670" i="4"/>
  <c r="B654" i="4"/>
  <c r="B638" i="4"/>
  <c r="B622" i="4"/>
  <c r="B606" i="4"/>
  <c r="B590" i="4"/>
  <c r="B558" i="4"/>
  <c r="B510" i="4"/>
  <c r="B494" i="4"/>
  <c r="B478" i="4"/>
  <c r="B414" i="4"/>
  <c r="B350" i="4"/>
  <c r="B286" i="4"/>
  <c r="B206" i="4"/>
  <c r="B78" i="4"/>
  <c r="B461" i="4"/>
  <c r="B285" i="4"/>
  <c r="B173" i="4"/>
  <c r="B61" i="4"/>
  <c r="B1183" i="4"/>
  <c r="B711" i="4"/>
  <c r="B583" i="4"/>
  <c r="B471" i="4"/>
  <c r="B407" i="4"/>
  <c r="B327" i="4"/>
  <c r="B247" i="4"/>
  <c r="B87" i="4"/>
  <c r="B39" i="4"/>
  <c r="B3121" i="4"/>
  <c r="B1818" i="4"/>
  <c r="B1530" i="4"/>
  <c r="B1114" i="4"/>
  <c r="B646" i="4"/>
  <c r="B326" i="4"/>
  <c r="B5301" i="4"/>
  <c r="B3677" i="4"/>
  <c r="B3447" i="4"/>
  <c r="B3221" i="4"/>
  <c r="B2993" i="4"/>
  <c r="B2766" i="4"/>
  <c r="B2567" i="4"/>
  <c r="B2439" i="4"/>
  <c r="B2311" i="4"/>
  <c r="B2183" i="4"/>
  <c r="B2055" i="4"/>
  <c r="B1993" i="4"/>
  <c r="B1961" i="4"/>
  <c r="B1929" i="4"/>
  <c r="B1897" i="4"/>
  <c r="B1865" i="4"/>
  <c r="B1833" i="4"/>
  <c r="B1801" i="4"/>
  <c r="B1769" i="4"/>
  <c r="B1737" i="4"/>
  <c r="B1705" i="4"/>
  <c r="B1673" i="4"/>
  <c r="B1641" i="4"/>
  <c r="B1609" i="4"/>
  <c r="B1577" i="4"/>
  <c r="B1545" i="4"/>
  <c r="B1513" i="4"/>
  <c r="B1481" i="4"/>
  <c r="B1449" i="4"/>
  <c r="B1417" i="4"/>
  <c r="B1385" i="4"/>
  <c r="B1353" i="4"/>
  <c r="B1321" i="4"/>
  <c r="B1289" i="4"/>
  <c r="B1257" i="4"/>
  <c r="B1225" i="4"/>
  <c r="B1193" i="4"/>
  <c r="B1161" i="4"/>
  <c r="B1129" i="4"/>
  <c r="B1097" i="4"/>
  <c r="B1065" i="4"/>
  <c r="B1033" i="4"/>
  <c r="B1001" i="4"/>
  <c r="B969" i="4"/>
  <c r="B937" i="4"/>
  <c r="B905" i="4"/>
  <c r="B873" i="4"/>
  <c r="B841" i="4"/>
  <c r="B809" i="4"/>
  <c r="B777" i="4"/>
  <c r="B745" i="4"/>
  <c r="B717" i="4"/>
  <c r="B701" i="4"/>
  <c r="B685" i="4"/>
  <c r="B669" i="4"/>
  <c r="B653" i="4"/>
  <c r="B637" i="4"/>
  <c r="B621" i="4"/>
  <c r="B605" i="4"/>
  <c r="B589" i="4"/>
  <c r="B573" i="4"/>
  <c r="B509" i="4"/>
  <c r="B493" i="4"/>
  <c r="B477" i="4"/>
  <c r="B413" i="4"/>
  <c r="B381" i="4"/>
  <c r="B317" i="4"/>
  <c r="B205" i="4"/>
  <c r="B45" i="4"/>
  <c r="B1119" i="4"/>
  <c r="B663" i="4"/>
  <c r="B487" i="4"/>
  <c r="B343" i="4"/>
  <c r="B5188" i="4"/>
  <c r="B3662" i="4"/>
  <c r="B3432" i="4"/>
  <c r="B3206" i="4"/>
  <c r="B2979" i="4"/>
  <c r="B2751" i="4"/>
  <c r="B2559" i="4"/>
  <c r="B2431" i="4"/>
  <c r="B2303" i="4"/>
  <c r="B2175" i="4"/>
  <c r="B2047" i="4"/>
  <c r="B1992" i="4"/>
  <c r="B1960" i="4"/>
  <c r="B1928" i="4"/>
  <c r="B1896" i="4"/>
  <c r="B1864" i="4"/>
  <c r="B1832" i="4"/>
  <c r="B1800" i="4"/>
  <c r="B1768" i="4"/>
  <c r="B1736" i="4"/>
  <c r="B1704" i="4"/>
  <c r="B1672" i="4"/>
  <c r="B1640" i="4"/>
  <c r="B1608" i="4"/>
  <c r="B1576" i="4"/>
  <c r="B1544" i="4"/>
  <c r="B1512" i="4"/>
  <c r="B1480" i="4"/>
  <c r="B1448" i="4"/>
  <c r="B1416" i="4"/>
  <c r="B1384" i="4"/>
  <c r="B1352" i="4"/>
  <c r="B1320" i="4"/>
  <c r="B1288" i="4"/>
  <c r="B1256" i="4"/>
  <c r="B1224" i="4"/>
  <c r="B1192" i="4"/>
  <c r="B1160" i="4"/>
  <c r="B1128" i="4"/>
  <c r="B1096" i="4"/>
  <c r="B1064" i="4"/>
  <c r="B1032" i="4"/>
  <c r="B1000" i="4"/>
  <c r="B968" i="4"/>
  <c r="B936" i="4"/>
  <c r="B904" i="4"/>
  <c r="B872" i="4"/>
  <c r="B840" i="4"/>
  <c r="B808" i="4"/>
  <c r="B776" i="4"/>
  <c r="B744" i="4"/>
  <c r="B716" i="4"/>
  <c r="B700" i="4"/>
  <c r="B684" i="4"/>
  <c r="B668" i="4"/>
  <c r="B652" i="4"/>
  <c r="B636" i="4"/>
  <c r="B620" i="4"/>
  <c r="B604" i="4"/>
  <c r="B588" i="4"/>
  <c r="B572" i="4"/>
  <c r="B556" i="4"/>
  <c r="B540" i="4"/>
  <c r="B524" i="4"/>
  <c r="B508" i="4"/>
  <c r="B492" i="4"/>
  <c r="B476" i="4"/>
  <c r="B460" i="4"/>
  <c r="B444" i="4"/>
  <c r="B428" i="4"/>
  <c r="B412" i="4"/>
  <c r="B396" i="4"/>
  <c r="B380" i="4"/>
  <c r="B364" i="4"/>
  <c r="B348" i="4"/>
  <c r="B332" i="4"/>
  <c r="B316" i="4"/>
  <c r="B300" i="4"/>
  <c r="B284" i="4"/>
  <c r="B268" i="4"/>
  <c r="B252" i="4"/>
  <c r="B236" i="4"/>
  <c r="B220" i="4"/>
  <c r="B204" i="4"/>
  <c r="B188" i="4"/>
  <c r="B172" i="4"/>
  <c r="B156" i="4"/>
  <c r="B140" i="4"/>
  <c r="B124" i="4"/>
  <c r="B108" i="4"/>
  <c r="B92" i="4"/>
  <c r="B76" i="4"/>
  <c r="B60" i="4"/>
  <c r="B44" i="4"/>
  <c r="B28" i="4"/>
  <c r="B12" i="4"/>
  <c r="B2694" i="4"/>
  <c r="B1856" i="4"/>
  <c r="B1760" i="4"/>
  <c r="B1600" i="4"/>
  <c r="B1504" i="4"/>
  <c r="B1408" i="4"/>
  <c r="B1344" i="4"/>
  <c r="B1248" i="4"/>
  <c r="B1184" i="4"/>
  <c r="B1056" i="4"/>
  <c r="B928" i="4"/>
  <c r="B832" i="4"/>
  <c r="B712" i="4"/>
  <c r="B664" i="4"/>
  <c r="B584" i="4"/>
  <c r="B504" i="4"/>
  <c r="B440" i="4"/>
  <c r="B376" i="4"/>
  <c r="B296" i="4"/>
  <c r="B232" i="4"/>
  <c r="B168" i="4"/>
  <c r="B104" i="4"/>
  <c r="B56" i="4"/>
  <c r="B8" i="4"/>
  <c r="B1823" i="4"/>
  <c r="B151" i="4"/>
  <c r="B2511" i="4"/>
  <c r="B1690" i="4"/>
  <c r="B1434" i="4"/>
  <c r="B1082" i="4"/>
  <c r="B826" i="4"/>
  <c r="B582" i="4"/>
  <c r="B454" i="4"/>
  <c r="B278" i="4"/>
  <c r="B166" i="4"/>
  <c r="B5074" i="4"/>
  <c r="B3647" i="4"/>
  <c r="B3421" i="4"/>
  <c r="B3191" i="4"/>
  <c r="B2965" i="4"/>
  <c r="B2737" i="4"/>
  <c r="B2551" i="4"/>
  <c r="B2423" i="4"/>
  <c r="B2295" i="4"/>
  <c r="B2167" i="4"/>
  <c r="B2039" i="4"/>
  <c r="B1991" i="4"/>
  <c r="B1959" i="4"/>
  <c r="B1927" i="4"/>
  <c r="B1895" i="4"/>
  <c r="B1863" i="4"/>
  <c r="B1831" i="4"/>
  <c r="B1799" i="4"/>
  <c r="B1767" i="4"/>
  <c r="B1735" i="4"/>
  <c r="B1703" i="4"/>
  <c r="B1671" i="4"/>
  <c r="B1639" i="4"/>
  <c r="B1607" i="4"/>
  <c r="B1575" i="4"/>
  <c r="B1543" i="4"/>
  <c r="B1511" i="4"/>
  <c r="B1479" i="4"/>
  <c r="B1447" i="4"/>
  <c r="B1415" i="4"/>
  <c r="B1383" i="4"/>
  <c r="B1351" i="4"/>
  <c r="B1319" i="4"/>
  <c r="B1287" i="4"/>
  <c r="B1255" i="4"/>
  <c r="B1223" i="4"/>
  <c r="B1191" i="4"/>
  <c r="B1159" i="4"/>
  <c r="B1127" i="4"/>
  <c r="B1095" i="4"/>
  <c r="B1063" i="4"/>
  <c r="B1031" i="4"/>
  <c r="B999" i="4"/>
  <c r="B967" i="4"/>
  <c r="B935" i="4"/>
  <c r="B903" i="4"/>
  <c r="B871" i="4"/>
  <c r="B839" i="4"/>
  <c r="B807" i="4"/>
  <c r="B775" i="4"/>
  <c r="B743" i="4"/>
  <c r="B715" i="4"/>
  <c r="B699" i="4"/>
  <c r="B683" i="4"/>
  <c r="B667" i="4"/>
  <c r="B651" i="4"/>
  <c r="B635" i="4"/>
  <c r="B619" i="4"/>
  <c r="B603" i="4"/>
  <c r="B587" i="4"/>
  <c r="B571" i="4"/>
  <c r="B555" i="4"/>
  <c r="B539" i="4"/>
  <c r="B523" i="4"/>
  <c r="B507" i="4"/>
  <c r="B491" i="4"/>
  <c r="B475" i="4"/>
  <c r="B459" i="4"/>
  <c r="B443" i="4"/>
  <c r="B427" i="4"/>
  <c r="B411" i="4"/>
  <c r="B395" i="4"/>
  <c r="B379" i="4"/>
  <c r="B363" i="4"/>
  <c r="B347" i="4"/>
  <c r="B331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B2920" i="4"/>
  <c r="B1984" i="4"/>
  <c r="B1920" i="4"/>
  <c r="B1824" i="4"/>
  <c r="B1728" i="4"/>
  <c r="B1664" i="4"/>
  <c r="B1568" i="4"/>
  <c r="B1472" i="4"/>
  <c r="B1376" i="4"/>
  <c r="B1312" i="4"/>
  <c r="B1152" i="4"/>
  <c r="B1024" i="4"/>
  <c r="B896" i="4"/>
  <c r="B800" i="4"/>
  <c r="B680" i="4"/>
  <c r="B632" i="4"/>
  <c r="B568" i="4"/>
  <c r="B520" i="4"/>
  <c r="B456" i="4"/>
  <c r="B392" i="4"/>
  <c r="B344" i="4"/>
  <c r="B280" i="4"/>
  <c r="B216" i="4"/>
  <c r="B152" i="4"/>
  <c r="B88" i="4"/>
  <c r="B24" i="4"/>
  <c r="B1855" i="4"/>
  <c r="B183" i="4"/>
  <c r="B3575" i="4"/>
  <c r="B1882" i="4"/>
  <c r="B1562" i="4"/>
  <c r="B1178" i="4"/>
  <c r="B794" i="4"/>
  <c r="B566" i="4"/>
  <c r="B390" i="4"/>
  <c r="B246" i="4"/>
  <c r="B86" i="4"/>
  <c r="B4959" i="4"/>
  <c r="B3633" i="4"/>
  <c r="B3406" i="4"/>
  <c r="B3176" i="4"/>
  <c r="B2950" i="4"/>
  <c r="B2723" i="4"/>
  <c r="B2543" i="4"/>
  <c r="B2415" i="4"/>
  <c r="B2287" i="4"/>
  <c r="B2159" i="4"/>
  <c r="B2038" i="4"/>
  <c r="B1990" i="4"/>
  <c r="B1958" i="4"/>
  <c r="B1926" i="4"/>
  <c r="B1894" i="4"/>
  <c r="B1862" i="4"/>
  <c r="B1830" i="4"/>
  <c r="B1798" i="4"/>
  <c r="B1766" i="4"/>
  <c r="B1734" i="4"/>
  <c r="B1702" i="4"/>
  <c r="B1670" i="4"/>
  <c r="B1638" i="4"/>
  <c r="B1606" i="4"/>
  <c r="B1574" i="4"/>
  <c r="B1542" i="4"/>
  <c r="B1510" i="4"/>
  <c r="B1478" i="4"/>
  <c r="B1446" i="4"/>
  <c r="B1414" i="4"/>
  <c r="B1382" i="4"/>
  <c r="B1350" i="4"/>
  <c r="B1318" i="4"/>
  <c r="B1286" i="4"/>
  <c r="B1254" i="4"/>
  <c r="B1222" i="4"/>
  <c r="B1190" i="4"/>
  <c r="B1158" i="4"/>
  <c r="B1126" i="4"/>
  <c r="B1094" i="4"/>
  <c r="B1062" i="4"/>
  <c r="B1030" i="4"/>
  <c r="B998" i="4"/>
  <c r="B966" i="4"/>
  <c r="B934" i="4"/>
  <c r="B902" i="4"/>
  <c r="B870" i="4"/>
  <c r="B838" i="4"/>
  <c r="B806" i="4"/>
  <c r="B774" i="4"/>
  <c r="B742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410" i="4"/>
  <c r="B394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B3150" i="4"/>
  <c r="B1792" i="4"/>
  <c r="B1536" i="4"/>
  <c r="B1440" i="4"/>
  <c r="B1280" i="4"/>
  <c r="B1088" i="4"/>
  <c r="B992" i="4"/>
  <c r="B864" i="4"/>
  <c r="B768" i="4"/>
  <c r="B696" i="4"/>
  <c r="B648" i="4"/>
  <c r="B600" i="4"/>
  <c r="B536" i="4"/>
  <c r="B472" i="4"/>
  <c r="B408" i="4"/>
  <c r="B328" i="4"/>
  <c r="B264" i="4"/>
  <c r="B200" i="4"/>
  <c r="B136" i="4"/>
  <c r="B72" i="4"/>
  <c r="B1887" i="4"/>
  <c r="B215" i="4"/>
  <c r="B4503" i="4"/>
  <c r="B1946" i="4"/>
  <c r="B1594" i="4"/>
  <c r="B1338" i="4"/>
  <c r="B1018" i="4"/>
  <c r="B858" i="4"/>
  <c r="B694" i="4"/>
  <c r="B534" i="4"/>
  <c r="B358" i="4"/>
  <c r="B214" i="4"/>
  <c r="B22" i="4"/>
  <c r="B4846" i="4"/>
  <c r="B3619" i="4"/>
  <c r="B3391" i="4"/>
  <c r="B3165" i="4"/>
  <c r="B2935" i="4"/>
  <c r="B2709" i="4"/>
  <c r="B2535" i="4"/>
  <c r="B2407" i="4"/>
  <c r="B2279" i="4"/>
  <c r="B2151" i="4"/>
  <c r="B2031" i="4"/>
  <c r="B1989" i="4"/>
  <c r="B1957" i="4"/>
  <c r="B1925" i="4"/>
  <c r="B1893" i="4"/>
  <c r="B1861" i="4"/>
  <c r="B1829" i="4"/>
  <c r="B1797" i="4"/>
  <c r="B1765" i="4"/>
  <c r="B1733" i="4"/>
  <c r="B1701" i="4"/>
  <c r="B1669" i="4"/>
  <c r="B1637" i="4"/>
  <c r="B1605" i="4"/>
  <c r="B1573" i="4"/>
  <c r="B1541" i="4"/>
  <c r="B1509" i="4"/>
  <c r="B1477" i="4"/>
  <c r="B1445" i="4"/>
  <c r="B1413" i="4"/>
  <c r="B1381" i="4"/>
  <c r="B1349" i="4"/>
  <c r="B1317" i="4"/>
  <c r="B1285" i="4"/>
  <c r="B1253" i="4"/>
  <c r="B1221" i="4"/>
  <c r="B1189" i="4"/>
  <c r="B1157" i="4"/>
  <c r="B1125" i="4"/>
  <c r="B1093" i="4"/>
  <c r="B1061" i="4"/>
  <c r="B1029" i="4"/>
  <c r="B997" i="4"/>
  <c r="B965" i="4"/>
  <c r="B933" i="4"/>
  <c r="B901" i="4"/>
  <c r="B869" i="4"/>
  <c r="B837" i="4"/>
  <c r="B805" i="4"/>
  <c r="B773" i="4"/>
  <c r="B741" i="4"/>
  <c r="B713" i="4"/>
  <c r="B697" i="4"/>
  <c r="B681" i="4"/>
  <c r="B665" i="4"/>
  <c r="B649" i="4"/>
  <c r="B633" i="4"/>
  <c r="B617" i="4"/>
  <c r="B601" i="4"/>
  <c r="B585" i="4"/>
  <c r="B569" i="4"/>
  <c r="B553" i="4"/>
  <c r="B537" i="4"/>
  <c r="B521" i="4"/>
  <c r="B505" i="4"/>
  <c r="B489" i="4"/>
  <c r="B473" i="4"/>
  <c r="B457" i="4"/>
  <c r="B441" i="4"/>
  <c r="B425" i="4"/>
  <c r="B409" i="4"/>
  <c r="B393" i="4"/>
  <c r="B377" i="4"/>
  <c r="B361" i="4"/>
  <c r="B345" i="4"/>
  <c r="B32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B3377" i="4"/>
  <c r="B1632" i="4"/>
  <c r="B1216" i="4"/>
  <c r="B960" i="4"/>
  <c r="B736" i="4"/>
  <c r="B616" i="4"/>
  <c r="B552" i="4"/>
  <c r="B488" i="4"/>
  <c r="B424" i="4"/>
  <c r="B360" i="4"/>
  <c r="B312" i="4"/>
  <c r="B248" i="4"/>
  <c r="B184" i="4"/>
  <c r="B120" i="4"/>
  <c r="B40" i="4"/>
  <c r="B1759" i="4"/>
  <c r="B1914" i="4"/>
  <c r="B1466" i="4"/>
  <c r="B954" i="4"/>
  <c r="B614" i="4"/>
  <c r="B406" i="4"/>
  <c r="B230" i="4"/>
  <c r="B54" i="4"/>
  <c r="B4733" i="4"/>
  <c r="B3605" i="4"/>
  <c r="B2527" i="4"/>
  <c r="B2399" i="4"/>
  <c r="B2271" i="4"/>
  <c r="B2143" i="4"/>
  <c r="B2025" i="4"/>
  <c r="B1952" i="4"/>
  <c r="B1888" i="4"/>
  <c r="B1696" i="4"/>
  <c r="B1120" i="4"/>
  <c r="B1727" i="4"/>
  <c r="B1215" i="4"/>
  <c r="B1055" i="4"/>
  <c r="B991" i="4"/>
  <c r="B895" i="4"/>
  <c r="B831" i="4"/>
  <c r="B767" i="4"/>
  <c r="B679" i="4"/>
  <c r="B599" i="4"/>
  <c r="B551" i="4"/>
  <c r="B535" i="4"/>
  <c r="B455" i="4"/>
  <c r="B375" i="4"/>
  <c r="B311" i="4"/>
  <c r="B231" i="4"/>
  <c r="B71" i="4"/>
  <c r="B7" i="4"/>
  <c r="B2894" i="4"/>
  <c r="B1754" i="4"/>
  <c r="B1306" i="4"/>
  <c r="B762" i="4"/>
  <c r="B422" i="4"/>
  <c r="B102" i="4"/>
  <c r="B4620" i="4"/>
  <c r="B3590" i="4"/>
  <c r="B3363" i="4"/>
  <c r="B3135" i="4"/>
  <c r="B2909" i="4"/>
  <c r="B2679" i="4"/>
  <c r="B2519" i="4"/>
  <c r="B2391" i="4"/>
  <c r="B2263" i="4"/>
  <c r="B2135" i="4"/>
  <c r="B2023" i="4"/>
  <c r="B1983" i="4"/>
  <c r="B1951" i="4"/>
  <c r="B1919" i="4"/>
  <c r="B1791" i="4"/>
  <c r="B1695" i="4"/>
  <c r="B1663" i="4"/>
  <c r="B1631" i="4"/>
  <c r="B1599" i="4"/>
  <c r="B1567" i="4"/>
  <c r="B1535" i="4"/>
  <c r="B1503" i="4"/>
  <c r="B1471" i="4"/>
  <c r="B1439" i="4"/>
  <c r="B1343" i="4"/>
  <c r="B1151" i="4"/>
  <c r="B1087" i="4"/>
  <c r="B1023" i="4"/>
  <c r="B959" i="4"/>
  <c r="B863" i="4"/>
  <c r="B799" i="4"/>
  <c r="B695" i="4"/>
  <c r="B631" i="4"/>
  <c r="B567" i="4"/>
  <c r="B503" i="4"/>
  <c r="B423" i="4"/>
  <c r="B359" i="4"/>
  <c r="B263" i="4"/>
  <c r="B103" i="4"/>
  <c r="B23" i="4"/>
  <c r="B2022" i="4"/>
  <c r="B1274" i="4"/>
  <c r="B502" i="4"/>
  <c r="I78" i="40"/>
  <c r="F108" i="28"/>
  <c r="K54" i="38"/>
  <c r="G101" i="28"/>
  <c r="J47" i="38"/>
  <c r="I92" i="28"/>
  <c r="I94" i="28" s="1"/>
  <c r="J63" i="28" s="1"/>
  <c r="I47" i="38"/>
  <c r="H92" i="28"/>
  <c r="H94" i="28" s="1"/>
  <c r="I63" i="28" s="1"/>
  <c r="I8" i="53" s="1"/>
  <c r="B28" i="60" s="1"/>
  <c r="F47" i="38"/>
  <c r="E92" i="28"/>
  <c r="G47" i="38"/>
  <c r="F92" i="28"/>
  <c r="F94" i="28" s="1"/>
  <c r="G63" i="28" s="1"/>
  <c r="H47" i="38"/>
  <c r="G92" i="28"/>
  <c r="G94" i="28" s="1"/>
  <c r="H63" i="28" s="1"/>
  <c r="G84" i="28"/>
  <c r="H61" i="28" s="1"/>
  <c r="J74" i="28"/>
  <c r="E77" i="28"/>
  <c r="F60" i="28" s="1"/>
  <c r="N162" i="36"/>
  <c r="N166" i="36" s="1"/>
  <c r="L166" i="36"/>
  <c r="E105" i="36"/>
  <c r="D112" i="36" s="1"/>
  <c r="G98" i="36"/>
  <c r="Q49" i="36"/>
  <c r="N49" i="36" s="1"/>
  <c r="B48" i="32"/>
  <c r="I44" i="32"/>
  <c r="C72" i="28"/>
  <c r="P92" i="32"/>
  <c r="N122" i="36"/>
  <c r="J128" i="36" s="1"/>
  <c r="H126" i="36"/>
  <c r="H130" i="36" s="1"/>
  <c r="I130" i="36"/>
  <c r="K157" i="36"/>
  <c r="M153" i="36"/>
  <c r="M157" i="36" s="1"/>
  <c r="O157" i="36" s="1"/>
  <c r="C71" i="28"/>
  <c r="I48" i="31"/>
  <c r="F47" i="32"/>
  <c r="F48" i="32" s="1"/>
  <c r="G72" i="28"/>
  <c r="C1528" i="4" s="1"/>
  <c r="T9" i="28"/>
  <c r="U3" i="28"/>
  <c r="G24" i="30"/>
  <c r="E6" i="37"/>
  <c r="F29" i="30"/>
  <c r="G29" i="30" s="1"/>
  <c r="C47" i="32"/>
  <c r="C48" i="32"/>
  <c r="D72" i="28"/>
  <c r="H48" i="32"/>
  <c r="I77" i="28"/>
  <c r="J60" i="28" s="1"/>
  <c r="F77" i="28"/>
  <c r="H77" i="28"/>
  <c r="X7" i="28"/>
  <c r="S7" i="28"/>
  <c r="Z7" i="28" s="1"/>
  <c r="R7" i="28"/>
  <c r="Y7" i="28" s="1"/>
  <c r="L181" i="36"/>
  <c r="N177" i="36"/>
  <c r="N181" i="36" s="1"/>
  <c r="K45" i="38"/>
  <c r="K47" i="38" s="1"/>
  <c r="M177" i="36"/>
  <c r="M181" i="36" s="1"/>
  <c r="K181" i="36"/>
  <c r="R92" i="32"/>
  <c r="C84" i="28"/>
  <c r="D61" i="28" s="1"/>
  <c r="J78" i="28"/>
  <c r="N183" i="36"/>
  <c r="N187" i="36" s="1"/>
  <c r="L187" i="36"/>
  <c r="AC49" i="35"/>
  <c r="AF48" i="35"/>
  <c r="U92" i="32"/>
  <c r="Q92" i="32"/>
  <c r="X6" i="28"/>
  <c r="U6" i="28"/>
  <c r="AB6" i="28" s="1"/>
  <c r="S6" i="28"/>
  <c r="R6" i="28"/>
  <c r="Y6" i="28" s="1"/>
  <c r="X5" i="28"/>
  <c r="Q8" i="28"/>
  <c r="X8" i="28" s="1"/>
  <c r="U5" i="28"/>
  <c r="AB5" i="28" s="1"/>
  <c r="R5" i="28"/>
  <c r="N147" i="36"/>
  <c r="N151" i="36" s="1"/>
  <c r="L151" i="36"/>
  <c r="S15" i="33"/>
  <c r="T15" i="33" s="1"/>
  <c r="E33" i="33" s="1"/>
  <c r="T14" i="33"/>
  <c r="K166" i="36"/>
  <c r="M162" i="36"/>
  <c r="M166" i="36" s="1"/>
  <c r="M168" i="36"/>
  <c r="M172" i="36" s="1"/>
  <c r="K172" i="36"/>
  <c r="L153" i="36"/>
  <c r="V24" i="32"/>
  <c r="Z24" i="32" s="1"/>
  <c r="X87" i="32"/>
  <c r="Y87" i="32" s="1"/>
  <c r="L172" i="36"/>
  <c r="N168" i="36"/>
  <c r="N172" i="36" s="1"/>
  <c r="K151" i="36"/>
  <c r="M147" i="36"/>
  <c r="M151" i="36" s="1"/>
  <c r="O151" i="36" s="1"/>
  <c r="F62" i="28" l="1"/>
  <c r="J62" i="28"/>
  <c r="I10" i="53"/>
  <c r="I65" i="28"/>
  <c r="J65" i="28"/>
  <c r="J66" i="28" s="1"/>
  <c r="I60" i="28"/>
  <c r="C152" i="4"/>
  <c r="C279" i="4"/>
  <c r="C363" i="4"/>
  <c r="C162" i="4"/>
  <c r="C107" i="4"/>
  <c r="C55" i="4"/>
  <c r="C1650" i="4"/>
  <c r="C835" i="4"/>
  <c r="C570" i="4"/>
  <c r="C315" i="4"/>
  <c r="C232" i="4"/>
  <c r="C147" i="4"/>
  <c r="C65" i="4"/>
  <c r="C2216" i="4"/>
  <c r="C748" i="4"/>
  <c r="C440" i="4"/>
  <c r="C298" i="4"/>
  <c r="C243" i="4"/>
  <c r="C409" i="4"/>
  <c r="C716" i="4"/>
  <c r="C1872" i="4"/>
  <c r="C236" i="4"/>
  <c r="C492" i="4"/>
  <c r="C866" i="4"/>
  <c r="C61" i="4"/>
  <c r="C317" i="4"/>
  <c r="C573" i="4"/>
  <c r="C1011" i="4"/>
  <c r="C142" i="4"/>
  <c r="C398" i="4"/>
  <c r="C698" i="4"/>
  <c r="C1719" i="4"/>
  <c r="C223" i="4"/>
  <c r="C479" i="4"/>
  <c r="C842" i="4"/>
  <c r="C617" i="4"/>
  <c r="C481" i="4"/>
  <c r="C354" i="4"/>
  <c r="C1292" i="4"/>
  <c r="C850" i="4"/>
  <c r="C292" i="4"/>
  <c r="C964" i="4"/>
  <c r="C357" i="4"/>
  <c r="C1323" i="4"/>
  <c r="C438" i="4"/>
  <c r="C327" i="4"/>
  <c r="C1083" i="4"/>
  <c r="C1417" i="4"/>
  <c r="C2807" i="4"/>
  <c r="C1520" i="4"/>
  <c r="C653" i="4"/>
  <c r="C1165" i="4"/>
  <c r="C1770" i="4"/>
  <c r="C830" i="4"/>
  <c r="C1342" i="4"/>
  <c r="C2231" i="4"/>
  <c r="C1423" i="4"/>
  <c r="C2862" i="4"/>
  <c r="C1088" i="4"/>
  <c r="C1655" i="4"/>
  <c r="C753" i="4"/>
  <c r="C1265" i="4"/>
  <c r="C664" i="4"/>
  <c r="C48" i="4"/>
  <c r="C971" i="4"/>
  <c r="C192" i="4"/>
  <c r="C137" i="4"/>
  <c r="C82" i="4"/>
  <c r="C26" i="4"/>
  <c r="C1001" i="4"/>
  <c r="C692" i="4"/>
  <c r="C408" i="4"/>
  <c r="C259" i="4"/>
  <c r="C177" i="4"/>
  <c r="C91" i="4"/>
  <c r="C10" i="4"/>
  <c r="C915" i="4"/>
  <c r="C522" i="4"/>
  <c r="C360" i="4"/>
  <c r="C273" i="4"/>
  <c r="C425" i="4"/>
  <c r="C746" i="4"/>
  <c r="C2296" i="4"/>
  <c r="C252" i="4"/>
  <c r="C508" i="4"/>
  <c r="C892" i="4"/>
  <c r="C77" i="4"/>
  <c r="C333" i="4"/>
  <c r="C589" i="4"/>
  <c r="C1131" i="4"/>
  <c r="C158" i="4"/>
  <c r="C414" i="4"/>
  <c r="C728" i="4"/>
  <c r="C1923" i="4"/>
  <c r="C239" i="4"/>
  <c r="C495" i="4"/>
  <c r="C872" i="4"/>
  <c r="C644" i="4"/>
  <c r="C497" i="4"/>
  <c r="C370" i="4"/>
  <c r="C1420" i="4"/>
  <c r="C876" i="4"/>
  <c r="C308" i="4"/>
  <c r="C994" i="4"/>
  <c r="C373" i="4"/>
  <c r="C1457" i="4"/>
  <c r="C454" i="4"/>
  <c r="C343" i="4"/>
  <c r="C1211" i="4"/>
  <c r="C1433" i="4"/>
  <c r="C2969" i="4"/>
  <c r="C1541" i="4"/>
  <c r="C669" i="4"/>
  <c r="C1181" i="4"/>
  <c r="C1798" i="4"/>
  <c r="C846" i="4"/>
  <c r="C1358" i="4"/>
  <c r="C2312" i="4"/>
  <c r="C1441" i="4"/>
  <c r="C3231" i="4"/>
  <c r="C1104" i="4"/>
  <c r="C1680" i="4"/>
  <c r="C769" i="4"/>
  <c r="C1281" i="4"/>
  <c r="C187" i="4"/>
  <c r="C304" i="4"/>
  <c r="C74" i="4"/>
  <c r="C218" i="4"/>
  <c r="C167" i="4"/>
  <c r="C112" i="4"/>
  <c r="C56" i="4"/>
  <c r="C1672" i="4"/>
  <c r="C858" i="4"/>
  <c r="C490" i="4"/>
  <c r="C289" i="4"/>
  <c r="C203" i="4"/>
  <c r="C121" i="4"/>
  <c r="C40" i="4"/>
  <c r="C1228" i="4"/>
  <c r="C607" i="4"/>
  <c r="C442" i="4"/>
  <c r="C299" i="4"/>
  <c r="C441" i="4"/>
  <c r="C776" i="4"/>
  <c r="C12" i="4"/>
  <c r="C268" i="4"/>
  <c r="C524" i="4"/>
  <c r="C922" i="4"/>
  <c r="C93" i="4"/>
  <c r="C349" i="4"/>
  <c r="C611" i="4"/>
  <c r="C1259" i="4"/>
  <c r="C174" i="4"/>
  <c r="C430" i="4"/>
  <c r="C755" i="4"/>
  <c r="C2537" i="4"/>
  <c r="C255" i="4"/>
  <c r="C511" i="4"/>
  <c r="C899" i="4"/>
  <c r="C674" i="4"/>
  <c r="C513" i="4"/>
  <c r="C386" i="4"/>
  <c r="C1586" i="4"/>
  <c r="C906" i="4"/>
  <c r="C324" i="4"/>
  <c r="C1052" i="4"/>
  <c r="C389" i="4"/>
  <c r="C1626" i="4"/>
  <c r="C470" i="4"/>
  <c r="C359" i="4"/>
  <c r="C1339" i="4"/>
  <c r="C1455" i="4"/>
  <c r="C1018" i="4"/>
  <c r="C1561" i="4"/>
  <c r="C685" i="4"/>
  <c r="C1197" i="4"/>
  <c r="C1824" i="4"/>
  <c r="C862" i="4"/>
  <c r="C1374" i="4"/>
  <c r="C2441" i="4"/>
  <c r="C1462" i="4"/>
  <c r="C608" i="4"/>
  <c r="C1120" i="4"/>
  <c r="C1702" i="4"/>
  <c r="C785" i="4"/>
  <c r="C1297" i="4"/>
  <c r="C747" i="4"/>
  <c r="C136" i="4"/>
  <c r="C219" i="4"/>
  <c r="C248" i="4"/>
  <c r="C194" i="4"/>
  <c r="C138" i="4"/>
  <c r="C83" i="4"/>
  <c r="C27" i="4"/>
  <c r="C1003" i="4"/>
  <c r="C571" i="4"/>
  <c r="C328" i="4"/>
  <c r="C233" i="4"/>
  <c r="C151" i="4"/>
  <c r="C67" i="4"/>
  <c r="C2420" i="4"/>
  <c r="C772" i="4"/>
  <c r="C523" i="4"/>
  <c r="C362" i="4"/>
  <c r="C457" i="4"/>
  <c r="C803" i="4"/>
  <c r="C28" i="4"/>
  <c r="C284" i="4"/>
  <c r="C540" i="4"/>
  <c r="C952" i="4"/>
  <c r="C109" i="4"/>
  <c r="C365" i="4"/>
  <c r="C639" i="4"/>
  <c r="C1387" i="4"/>
  <c r="C190" i="4"/>
  <c r="C446" i="4"/>
  <c r="C783" i="4"/>
  <c r="C15" i="4"/>
  <c r="C271" i="4"/>
  <c r="C527" i="4"/>
  <c r="C1147" i="4"/>
  <c r="C815" i="4"/>
  <c r="C593" i="4"/>
  <c r="C466" i="4"/>
  <c r="C339" i="4"/>
  <c r="C1179" i="4"/>
  <c r="C404" i="4"/>
  <c r="C1795" i="4"/>
  <c r="C469" i="4"/>
  <c r="C38" i="4"/>
  <c r="C550" i="4"/>
  <c r="C439" i="4"/>
  <c r="C1017" i="4"/>
  <c r="C1560" i="4"/>
  <c r="C1098" i="4"/>
  <c r="C1670" i="4"/>
  <c r="C765" i="4"/>
  <c r="C1277" i="4"/>
  <c r="C1952" i="4"/>
  <c r="C942" i="4"/>
  <c r="C1461" i="4"/>
  <c r="C1023" i="4"/>
  <c r="C1569" i="4"/>
  <c r="C688" i="4"/>
  <c r="C1200" i="4"/>
  <c r="C1827" i="4"/>
  <c r="C865" i="4"/>
  <c r="C1377" i="4"/>
  <c r="C50" i="4"/>
  <c r="C193" i="4"/>
  <c r="C295" i="4"/>
  <c r="C507" i="4"/>
  <c r="C275" i="4"/>
  <c r="C224" i="4"/>
  <c r="C168" i="4"/>
  <c r="C113" i="4"/>
  <c r="C57" i="4"/>
  <c r="C1696" i="4"/>
  <c r="C715" i="4"/>
  <c r="C410" i="4"/>
  <c r="C263" i="4"/>
  <c r="C178" i="4"/>
  <c r="C97" i="4"/>
  <c r="C11" i="4"/>
  <c r="C920" i="4"/>
  <c r="C632" i="4"/>
  <c r="C443" i="4"/>
  <c r="C473" i="4"/>
  <c r="C831" i="4"/>
  <c r="C44" i="4"/>
  <c r="C300" i="4"/>
  <c r="C556" i="4"/>
  <c r="C979" i="4"/>
  <c r="C125" i="4"/>
  <c r="C381" i="4"/>
  <c r="C667" i="4"/>
  <c r="C1542" i="4"/>
  <c r="C206" i="4"/>
  <c r="C462" i="4"/>
  <c r="C811" i="4"/>
  <c r="C31" i="4"/>
  <c r="C287" i="4"/>
  <c r="C543" i="4"/>
  <c r="C1275" i="4"/>
  <c r="C843" i="4"/>
  <c r="C618" i="4"/>
  <c r="C482" i="4"/>
  <c r="C355" i="4"/>
  <c r="C1307" i="4"/>
  <c r="C420" i="4"/>
  <c r="C2054" i="4"/>
  <c r="C485" i="4"/>
  <c r="C54" i="4"/>
  <c r="C566" i="4"/>
  <c r="C455" i="4"/>
  <c r="C1033" i="4"/>
  <c r="C1583" i="4"/>
  <c r="C1114" i="4"/>
  <c r="C1695" i="4"/>
  <c r="C781" i="4"/>
  <c r="C1293" i="4"/>
  <c r="C1976" i="4"/>
  <c r="C958" i="4"/>
  <c r="C1481" i="4"/>
  <c r="C1039" i="4"/>
  <c r="C1590" i="4"/>
  <c r="C704" i="4"/>
  <c r="C1216" i="4"/>
  <c r="C1855" i="4"/>
  <c r="C881" i="4"/>
  <c r="C1393" i="4"/>
  <c r="C66" i="4"/>
  <c r="C808" i="4"/>
  <c r="C802" i="4"/>
  <c r="C80" i="4"/>
  <c r="C305" i="4"/>
  <c r="C250" i="4"/>
  <c r="C195" i="4"/>
  <c r="C139" i="4"/>
  <c r="C87" i="4"/>
  <c r="C2" i="4"/>
  <c r="C860" i="4"/>
  <c r="C491" i="4"/>
  <c r="C290" i="4"/>
  <c r="C208" i="4"/>
  <c r="C123" i="4"/>
  <c r="C41" i="4"/>
  <c r="C1243" i="4"/>
  <c r="C777" i="4"/>
  <c r="C536" i="4"/>
  <c r="C489" i="4"/>
  <c r="C859" i="4"/>
  <c r="C60" i="4"/>
  <c r="C316" i="4"/>
  <c r="C572" i="4"/>
  <c r="C1007" i="4"/>
  <c r="C141" i="4"/>
  <c r="C397" i="4"/>
  <c r="C697" i="4"/>
  <c r="C1718" i="4"/>
  <c r="C222" i="4"/>
  <c r="C478" i="4"/>
  <c r="C841" i="4"/>
  <c r="C47" i="4"/>
  <c r="C303" i="4"/>
  <c r="C559" i="4"/>
  <c r="C1403" i="4"/>
  <c r="C873" i="4"/>
  <c r="C648" i="4"/>
  <c r="C498" i="4"/>
  <c r="C371" i="4"/>
  <c r="C1437" i="4"/>
  <c r="C436" i="4"/>
  <c r="C3097" i="4"/>
  <c r="C501" i="4"/>
  <c r="C70" i="4"/>
  <c r="C582" i="4"/>
  <c r="C471" i="4"/>
  <c r="C1049" i="4"/>
  <c r="C1603" i="4"/>
  <c r="C1130" i="4"/>
  <c r="C1717" i="4"/>
  <c r="C797" i="4"/>
  <c r="C1309" i="4"/>
  <c r="C2055" i="4"/>
  <c r="C974" i="4"/>
  <c r="C1504" i="4"/>
  <c r="C1055" i="4"/>
  <c r="C1610" i="4"/>
  <c r="C720" i="4"/>
  <c r="C1232" i="4"/>
  <c r="C1879" i="4"/>
  <c r="C897" i="4"/>
  <c r="C1409" i="4"/>
  <c r="C378" i="4"/>
  <c r="C209" i="4"/>
  <c r="C9" i="4"/>
  <c r="C235" i="4"/>
  <c r="C376" i="4"/>
  <c r="C280" i="4"/>
  <c r="C225" i="4"/>
  <c r="C169" i="4"/>
  <c r="C114" i="4"/>
  <c r="C32" i="4"/>
  <c r="C1004" i="4"/>
  <c r="C584" i="4"/>
  <c r="C330" i="4"/>
  <c r="C234" i="4"/>
  <c r="C153" i="4"/>
  <c r="C71" i="4"/>
  <c r="C16" i="4"/>
  <c r="C921" i="4"/>
  <c r="C634" i="4"/>
  <c r="C505" i="4"/>
  <c r="C889" i="4"/>
  <c r="C76" i="4"/>
  <c r="C332" i="4"/>
  <c r="C588" i="4"/>
  <c r="C1116" i="4"/>
  <c r="C157" i="4"/>
  <c r="C413" i="4"/>
  <c r="C724" i="4"/>
  <c r="C1922" i="4"/>
  <c r="C238" i="4"/>
  <c r="C494" i="4"/>
  <c r="C868" i="4"/>
  <c r="C63" i="4"/>
  <c r="C319" i="4"/>
  <c r="C575" i="4"/>
  <c r="C320" i="4"/>
  <c r="C1020" i="4"/>
  <c r="C788" i="4"/>
  <c r="C578" i="4"/>
  <c r="C451" i="4"/>
  <c r="C4" i="4"/>
  <c r="C516" i="4"/>
  <c r="C69" i="4"/>
  <c r="C581" i="4"/>
  <c r="C150" i="4"/>
  <c r="C713" i="4"/>
  <c r="C551" i="4"/>
  <c r="C1129" i="4"/>
  <c r="C1715" i="4"/>
  <c r="C1210" i="4"/>
  <c r="C1843" i="4"/>
  <c r="C877" i="4"/>
  <c r="C1389" i="4"/>
  <c r="C2558" i="4"/>
  <c r="C1054" i="4"/>
  <c r="C1609" i="4"/>
  <c r="C1135" i="4"/>
  <c r="C1722" i="4"/>
  <c r="C800" i="4"/>
  <c r="C1312" i="4"/>
  <c r="C2071" i="4"/>
  <c r="C977" i="4"/>
  <c r="C1507" i="4"/>
  <c r="C426" i="4"/>
  <c r="C1212" i="4"/>
  <c r="C161" i="4"/>
  <c r="C538" i="4"/>
  <c r="C458" i="4"/>
  <c r="C307" i="4"/>
  <c r="C251" i="4"/>
  <c r="C199" i="4"/>
  <c r="C144" i="4"/>
  <c r="C58" i="4"/>
  <c r="C1847" i="4"/>
  <c r="C719" i="4"/>
  <c r="C411" i="4"/>
  <c r="C264" i="4"/>
  <c r="C183" i="4"/>
  <c r="C98" i="4"/>
  <c r="C42" i="4"/>
  <c r="C1340" i="4"/>
  <c r="C778" i="4"/>
  <c r="C521" i="4"/>
  <c r="C916" i="4"/>
  <c r="C92" i="4"/>
  <c r="C348" i="4"/>
  <c r="C610" i="4"/>
  <c r="C1244" i="4"/>
  <c r="C173" i="4"/>
  <c r="C429" i="4"/>
  <c r="C754" i="4"/>
  <c r="C2536" i="4"/>
  <c r="C254" i="4"/>
  <c r="C510" i="4"/>
  <c r="C898" i="4"/>
  <c r="C79" i="4"/>
  <c r="C335" i="4"/>
  <c r="C591" i="4"/>
  <c r="C336" i="4"/>
  <c r="C1148" i="4"/>
  <c r="C818" i="4"/>
  <c r="C594" i="4"/>
  <c r="C467" i="4"/>
  <c r="C20" i="4"/>
  <c r="C532" i="4"/>
  <c r="C85" i="4"/>
  <c r="C597" i="4"/>
  <c r="C166" i="4"/>
  <c r="C740" i="4"/>
  <c r="C567" i="4"/>
  <c r="C1145" i="4"/>
  <c r="C1738" i="4"/>
  <c r="C1226" i="4"/>
  <c r="C1871" i="4"/>
  <c r="C893" i="4"/>
  <c r="C1405" i="4"/>
  <c r="C2693" i="4"/>
  <c r="C1070" i="4"/>
  <c r="C1632" i="4"/>
  <c r="C1151" i="4"/>
  <c r="C1750" i="4"/>
  <c r="C816" i="4"/>
  <c r="C1328" i="4"/>
  <c r="C2152" i="4"/>
  <c r="C993" i="4"/>
  <c r="C8749" i="4"/>
  <c r="C8493" i="4"/>
  <c r="C8237" i="4"/>
  <c r="C7981" i="4"/>
  <c r="C7725" i="4"/>
  <c r="C8684" i="4"/>
  <c r="C8428" i="4"/>
  <c r="C8172" i="4"/>
  <c r="C7916" i="4"/>
  <c r="C7660" i="4"/>
  <c r="C8747" i="4"/>
  <c r="C8491" i="4"/>
  <c r="C8235" i="4"/>
  <c r="C7979" i="4"/>
  <c r="C7723" i="4"/>
  <c r="C7467" i="4"/>
  <c r="C8506" i="4"/>
  <c r="C8250" i="4"/>
  <c r="C7994" i="4"/>
  <c r="C7738" i="4"/>
  <c r="C7482" i="4"/>
  <c r="C8537" i="4"/>
  <c r="C8281" i="4"/>
  <c r="C8025" i="4"/>
  <c r="C7769" i="4"/>
  <c r="C7513" i="4"/>
  <c r="C8552" i="4"/>
  <c r="C8296" i="4"/>
  <c r="C8040" i="4"/>
  <c r="C7784" i="4"/>
  <c r="C7528" i="4"/>
  <c r="C8567" i="4"/>
  <c r="C8311" i="4"/>
  <c r="C8055" i="4"/>
  <c r="C7799" i="4"/>
  <c r="C7543" i="4"/>
  <c r="C8646" i="4"/>
  <c r="C8390" i="4"/>
  <c r="C8134" i="4"/>
  <c r="C7878" i="4"/>
  <c r="C7622" i="4"/>
  <c r="C8709" i="4"/>
  <c r="C8453" i="4"/>
  <c r="C8197" i="4"/>
  <c r="C7941" i="4"/>
  <c r="C7685" i="4"/>
  <c r="C7429" i="4"/>
  <c r="C8532" i="4"/>
  <c r="C8276" i="4"/>
  <c r="C8020" i="4"/>
  <c r="C7764" i="4"/>
  <c r="C7508" i="4"/>
  <c r="C8531" i="4"/>
  <c r="C8275" i="4"/>
  <c r="C8019" i="4"/>
  <c r="C7763" i="4"/>
  <c r="C8674" i="4"/>
  <c r="C8418" i="4"/>
  <c r="C8162" i="4"/>
  <c r="C7906" i="4"/>
  <c r="C7650" i="4"/>
  <c r="C8705" i="4"/>
  <c r="C8449" i="4"/>
  <c r="C8560" i="4"/>
  <c r="C8304" i="4"/>
  <c r="C8048" i="4"/>
  <c r="C7792" i="4"/>
  <c r="C7536" i="4"/>
  <c r="C8591" i="4"/>
  <c r="C8335" i="4"/>
  <c r="C8079" i="4"/>
  <c r="C7823" i="4"/>
  <c r="C7567" i="4"/>
  <c r="C7825" i="4"/>
  <c r="C7249" i="4"/>
  <c r="C6993" i="4"/>
  <c r="C6737" i="4"/>
  <c r="C7409" i="4"/>
  <c r="C7152" i="4"/>
  <c r="C6896" i="4"/>
  <c r="C6640" i="4"/>
  <c r="C6384" i="4"/>
  <c r="C7681" i="4"/>
  <c r="C7231" i="4"/>
  <c r="C6975" i="4"/>
  <c r="C6719" i="4"/>
  <c r="C7806" i="4"/>
  <c r="C7246" i="4"/>
  <c r="C6990" i="4"/>
  <c r="C6734" i="4"/>
  <c r="C7921" i="4"/>
  <c r="C7261" i="4"/>
  <c r="C7005" i="4"/>
  <c r="C6749" i="4"/>
  <c r="C8046" i="4"/>
  <c r="C7276" i="4"/>
  <c r="C7020" i="4"/>
  <c r="C6764" i="4"/>
  <c r="C8033" i="4"/>
  <c r="C7275" i="4"/>
  <c r="C7019" i="4"/>
  <c r="C6763" i="4"/>
  <c r="C6507" i="4"/>
  <c r="C6251" i="4"/>
  <c r="C7370" i="4"/>
  <c r="C7114" i="4"/>
  <c r="C6858" i="4"/>
  <c r="C8145" i="4"/>
  <c r="C7289" i="4"/>
  <c r="C7033" i="4"/>
  <c r="C6777" i="4"/>
  <c r="C7630" i="4"/>
  <c r="C7224" i="4"/>
  <c r="C6968" i="4"/>
  <c r="C6712" i="4"/>
  <c r="C6456" i="4"/>
  <c r="C8257" i="4"/>
  <c r="C7303" i="4"/>
  <c r="C7047" i="4"/>
  <c r="C6791" i="4"/>
  <c r="C8733" i="4"/>
  <c r="C8477" i="4"/>
  <c r="C8221" i="4"/>
  <c r="C7965" i="4"/>
  <c r="C7709" i="4"/>
  <c r="C8668" i="4"/>
  <c r="C8412" i="4"/>
  <c r="C8156" i="4"/>
  <c r="C7900" i="4"/>
  <c r="C7644" i="4"/>
  <c r="C8731" i="4"/>
  <c r="C8475" i="4"/>
  <c r="C8219" i="4"/>
  <c r="C7963" i="4"/>
  <c r="C7707" i="4"/>
  <c r="C8746" i="4"/>
  <c r="C8490" i="4"/>
  <c r="C8234" i="4"/>
  <c r="C7978" i="4"/>
  <c r="C7722" i="4"/>
  <c r="C7466" i="4"/>
  <c r="C8521" i="4"/>
  <c r="C8265" i="4"/>
  <c r="C8009" i="4"/>
  <c r="C7753" i="4"/>
  <c r="C7497" i="4"/>
  <c r="C8536" i="4"/>
  <c r="C8280" i="4"/>
  <c r="C8024" i="4"/>
  <c r="C7768" i="4"/>
  <c r="C7512" i="4"/>
  <c r="C8551" i="4"/>
  <c r="C8295" i="4"/>
  <c r="C8039" i="4"/>
  <c r="C7783" i="4"/>
  <c r="C7527" i="4"/>
  <c r="C8630" i="4"/>
  <c r="C8374" i="4"/>
  <c r="C8118" i="4"/>
  <c r="C7862" i="4"/>
  <c r="C7606" i="4"/>
  <c r="C8693" i="4"/>
  <c r="C8437" i="4"/>
  <c r="C8181" i="4"/>
  <c r="C7925" i="4"/>
  <c r="C7669" i="4"/>
  <c r="C7413" i="4"/>
  <c r="C8516" i="4"/>
  <c r="C8260" i="4"/>
  <c r="C8004" i="4"/>
  <c r="C7748" i="4"/>
  <c r="C7492" i="4"/>
  <c r="C8515" i="4"/>
  <c r="C8259" i="4"/>
  <c r="C8003" i="4"/>
  <c r="C7747" i="4"/>
  <c r="C8658" i="4"/>
  <c r="C8402" i="4"/>
  <c r="C8146" i="4"/>
  <c r="C7890" i="4"/>
  <c r="C7634" i="4"/>
  <c r="C8689" i="4"/>
  <c r="C8433" i="4"/>
  <c r="C8544" i="4"/>
  <c r="C8288" i="4"/>
  <c r="C8032" i="4"/>
  <c r="C7776" i="4"/>
  <c r="C7520" i="4"/>
  <c r="C8575" i="4"/>
  <c r="C8319" i="4"/>
  <c r="C8063" i="4"/>
  <c r="C7807" i="4"/>
  <c r="C7551" i="4"/>
  <c r="C7697" i="4"/>
  <c r="C7233" i="4"/>
  <c r="C6977" i="4"/>
  <c r="C6721" i="4"/>
  <c r="C7392" i="4"/>
  <c r="C7136" i="4"/>
  <c r="C6880" i="4"/>
  <c r="C6624" i="4"/>
  <c r="C6368" i="4"/>
  <c r="C7569" i="4"/>
  <c r="C7215" i="4"/>
  <c r="C6959" i="4"/>
  <c r="C6703" i="4"/>
  <c r="C7678" i="4"/>
  <c r="C7230" i="4"/>
  <c r="C6974" i="4"/>
  <c r="C6718" i="4"/>
  <c r="C7793" i="4"/>
  <c r="C7245" i="4"/>
  <c r="C6989" i="4"/>
  <c r="C6733" i="4"/>
  <c r="C7918" i="4"/>
  <c r="C7260" i="4"/>
  <c r="C7004" i="4"/>
  <c r="C6748" i="4"/>
  <c r="C7905" i="4"/>
  <c r="C7259" i="4"/>
  <c r="C7003" i="4"/>
  <c r="C6747" i="4"/>
  <c r="C6491" i="4"/>
  <c r="C6235" i="4"/>
  <c r="C7354" i="4"/>
  <c r="C7098" i="4"/>
  <c r="C6842" i="4"/>
  <c r="C8017" i="4"/>
  <c r="C7273" i="4"/>
  <c r="C7017" i="4"/>
  <c r="C6761" i="4"/>
  <c r="C7534" i="4"/>
  <c r="C7208" i="4"/>
  <c r="C6952" i="4"/>
  <c r="C6696" i="4"/>
  <c r="C6440" i="4"/>
  <c r="C8129" i="4"/>
  <c r="C7287" i="4"/>
  <c r="C7031" i="4"/>
  <c r="C6775" i="4"/>
  <c r="C8254" i="4"/>
  <c r="C7302" i="4"/>
  <c r="C7046" i="4"/>
  <c r="C6790" i="4"/>
  <c r="C8241" i="4"/>
  <c r="C7301" i="4"/>
  <c r="C7045" i="4"/>
  <c r="C6789" i="4"/>
  <c r="C8238" i="4"/>
  <c r="C7300" i="4"/>
  <c r="C7044" i="4"/>
  <c r="C6788" i="4"/>
  <c r="C8353" i="4"/>
  <c r="C7315" i="4"/>
  <c r="C8717" i="4"/>
  <c r="C8461" i="4"/>
  <c r="C8205" i="4"/>
  <c r="C7949" i="4"/>
  <c r="C7693" i="4"/>
  <c r="C8652" i="4"/>
  <c r="C8396" i="4"/>
  <c r="C8140" i="4"/>
  <c r="C7884" i="4"/>
  <c r="C7628" i="4"/>
  <c r="C8715" i="4"/>
  <c r="C8459" i="4"/>
  <c r="C8203" i="4"/>
  <c r="C7947" i="4"/>
  <c r="C7691" i="4"/>
  <c r="C8730" i="4"/>
  <c r="C8474" i="4"/>
  <c r="C8218" i="4"/>
  <c r="C7962" i="4"/>
  <c r="C7706" i="4"/>
  <c r="C8761" i="4"/>
  <c r="C8505" i="4"/>
  <c r="C8249" i="4"/>
  <c r="C7993" i="4"/>
  <c r="C7737" i="4"/>
  <c r="C7481" i="4"/>
  <c r="C8520" i="4"/>
  <c r="C8264" i="4"/>
  <c r="C8008" i="4"/>
  <c r="C7752" i="4"/>
  <c r="C7496" i="4"/>
  <c r="C8535" i="4"/>
  <c r="C8279" i="4"/>
  <c r="C8023" i="4"/>
  <c r="C7767" i="4"/>
  <c r="C7511" i="4"/>
  <c r="C8614" i="4"/>
  <c r="C8358" i="4"/>
  <c r="C8102" i="4"/>
  <c r="C7846" i="4"/>
  <c r="C7590" i="4"/>
  <c r="C8677" i="4"/>
  <c r="C8421" i="4"/>
  <c r="C8165" i="4"/>
  <c r="C7909" i="4"/>
  <c r="C7653" i="4"/>
  <c r="C8756" i="4"/>
  <c r="C8500" i="4"/>
  <c r="C8244" i="4"/>
  <c r="C7988" i="4"/>
  <c r="C7732" i="4"/>
  <c r="C8755" i="4"/>
  <c r="C8499" i="4"/>
  <c r="C8243" i="4"/>
  <c r="C7987" i="4"/>
  <c r="C7731" i="4"/>
  <c r="C8642" i="4"/>
  <c r="C8386" i="4"/>
  <c r="C8130" i="4"/>
  <c r="C7874" i="4"/>
  <c r="C7618" i="4"/>
  <c r="C8673" i="4"/>
  <c r="C8417" i="4"/>
  <c r="C8528" i="4"/>
  <c r="C8272" i="4"/>
  <c r="C8016" i="4"/>
  <c r="C7760" i="4"/>
  <c r="C7504" i="4"/>
  <c r="C8559" i="4"/>
  <c r="C8303" i="4"/>
  <c r="C8047" i="4"/>
  <c r="C7791" i="4"/>
  <c r="C7535" i="4"/>
  <c r="C7582" i="4"/>
  <c r="C7217" i="4"/>
  <c r="C6961" i="4"/>
  <c r="C6705" i="4"/>
  <c r="C7376" i="4"/>
  <c r="C7120" i="4"/>
  <c r="C6864" i="4"/>
  <c r="C6608" i="4"/>
  <c r="C6352" i="4"/>
  <c r="C7501" i="4"/>
  <c r="C7199" i="4"/>
  <c r="C6943" i="4"/>
  <c r="C6687" i="4"/>
  <c r="C7566" i="4"/>
  <c r="C7214" i="4"/>
  <c r="C6958" i="4"/>
  <c r="C6702" i="4"/>
  <c r="C7665" i="4"/>
  <c r="C7229" i="4"/>
  <c r="C6973" i="4"/>
  <c r="C6717" i="4"/>
  <c r="C7790" i="4"/>
  <c r="C7244" i="4"/>
  <c r="C6988" i="4"/>
  <c r="C6732" i="4"/>
  <c r="C7777" i="4"/>
  <c r="C7243" i="4"/>
  <c r="C6987" i="4"/>
  <c r="C6731" i="4"/>
  <c r="C6475" i="4"/>
  <c r="C8686" i="4"/>
  <c r="C7338" i="4"/>
  <c r="C7082" i="4"/>
  <c r="C6826" i="4"/>
  <c r="C7889" i="4"/>
  <c r="C7257" i="4"/>
  <c r="C7001" i="4"/>
  <c r="C6745" i="4"/>
  <c r="C7473" i="4"/>
  <c r="C7192" i="4"/>
  <c r="C6936" i="4"/>
  <c r="C6680" i="4"/>
  <c r="C6424" i="4"/>
  <c r="C8001" i="4"/>
  <c r="C7271" i="4"/>
  <c r="C7015" i="4"/>
  <c r="C6759" i="4"/>
  <c r="C8126" i="4"/>
  <c r="C7286" i="4"/>
  <c r="C7030" i="4"/>
  <c r="C6774" i="4"/>
  <c r="C8113" i="4"/>
  <c r="C7285" i="4"/>
  <c r="C7029" i="4"/>
  <c r="C6773" i="4"/>
  <c r="C8701" i="4"/>
  <c r="C8445" i="4"/>
  <c r="C8189" i="4"/>
  <c r="C7933" i="4"/>
  <c r="C7677" i="4"/>
  <c r="C8636" i="4"/>
  <c r="C8380" i="4"/>
  <c r="C8124" i="4"/>
  <c r="C7868" i="4"/>
  <c r="C7612" i="4"/>
  <c r="C8699" i="4"/>
  <c r="C8443" i="4"/>
  <c r="C8187" i="4"/>
  <c r="C7931" i="4"/>
  <c r="C7675" i="4"/>
  <c r="C8714" i="4"/>
  <c r="C8458" i="4"/>
  <c r="C8202" i="4"/>
  <c r="C7946" i="4"/>
  <c r="C7690" i="4"/>
  <c r="C8745" i="4"/>
  <c r="C8489" i="4"/>
  <c r="C8233" i="4"/>
  <c r="C7977" i="4"/>
  <c r="C7721" i="4"/>
  <c r="C8760" i="4"/>
  <c r="C8504" i="4"/>
  <c r="C8248" i="4"/>
  <c r="C7992" i="4"/>
  <c r="C7736" i="4"/>
  <c r="C7480" i="4"/>
  <c r="C8519" i="4"/>
  <c r="C8263" i="4"/>
  <c r="C8007" i="4"/>
  <c r="C7751" i="4"/>
  <c r="C7495" i="4"/>
  <c r="C8598" i="4"/>
  <c r="C8342" i="4"/>
  <c r="C8086" i="4"/>
  <c r="C7830" i="4"/>
  <c r="C7574" i="4"/>
  <c r="C8661" i="4"/>
  <c r="C8405" i="4"/>
  <c r="C8149" i="4"/>
  <c r="C7893" i="4"/>
  <c r="C7637" i="4"/>
  <c r="C8740" i="4"/>
  <c r="C8484" i="4"/>
  <c r="C8228" i="4"/>
  <c r="C7972" i="4"/>
  <c r="C7716" i="4"/>
  <c r="C8739" i="4"/>
  <c r="C8483" i="4"/>
  <c r="C8227" i="4"/>
  <c r="C7971" i="4"/>
  <c r="C7715" i="4"/>
  <c r="C8626" i="4"/>
  <c r="C8370" i="4"/>
  <c r="C8114" i="4"/>
  <c r="C7858" i="4"/>
  <c r="C7602" i="4"/>
  <c r="C8657" i="4"/>
  <c r="C8401" i="4"/>
  <c r="C8512" i="4"/>
  <c r="C8256" i="4"/>
  <c r="C8000" i="4"/>
  <c r="C7744" i="4"/>
  <c r="C7488" i="4"/>
  <c r="C8543" i="4"/>
  <c r="C8287" i="4"/>
  <c r="C8031" i="4"/>
  <c r="C7775" i="4"/>
  <c r="C7519" i="4"/>
  <c r="C7505" i="4"/>
  <c r="C7201" i="4"/>
  <c r="C6945" i="4"/>
  <c r="C6689" i="4"/>
  <c r="C7360" i="4"/>
  <c r="C7104" i="4"/>
  <c r="C6848" i="4"/>
  <c r="C6592" i="4"/>
  <c r="C6336" i="4"/>
  <c r="C7453" i="4"/>
  <c r="C7183" i="4"/>
  <c r="C6927" i="4"/>
  <c r="C6671" i="4"/>
  <c r="C8685" i="4"/>
  <c r="C8429" i="4"/>
  <c r="C8173" i="4"/>
  <c r="C7917" i="4"/>
  <c r="C7661" i="4"/>
  <c r="C8620" i="4"/>
  <c r="C8364" i="4"/>
  <c r="C8108" i="4"/>
  <c r="C7852" i="4"/>
  <c r="C7596" i="4"/>
  <c r="C8683" i="4"/>
  <c r="C8427" i="4"/>
  <c r="C8171" i="4"/>
  <c r="C7915" i="4"/>
  <c r="C7659" i="4"/>
  <c r="C8698" i="4"/>
  <c r="C8442" i="4"/>
  <c r="C8186" i="4"/>
  <c r="C7930" i="4"/>
  <c r="C7674" i="4"/>
  <c r="C8729" i="4"/>
  <c r="C8473" i="4"/>
  <c r="C8217" i="4"/>
  <c r="C7961" i="4"/>
  <c r="C7705" i="4"/>
  <c r="C8744" i="4"/>
  <c r="C8488" i="4"/>
  <c r="C8232" i="4"/>
  <c r="C7976" i="4"/>
  <c r="C7720" i="4"/>
  <c r="C8759" i="4"/>
  <c r="C8503" i="4"/>
  <c r="C8247" i="4"/>
  <c r="C7991" i="4"/>
  <c r="C7735" i="4"/>
  <c r="C7479" i="4"/>
  <c r="C8582" i="4"/>
  <c r="C8326" i="4"/>
  <c r="C8070" i="4"/>
  <c r="C7814" i="4"/>
  <c r="C7558" i="4"/>
  <c r="C8645" i="4"/>
  <c r="C8389" i="4"/>
  <c r="C8133" i="4"/>
  <c r="C7877" i="4"/>
  <c r="C7621" i="4"/>
  <c r="C8724" i="4"/>
  <c r="C8468" i="4"/>
  <c r="C8212" i="4"/>
  <c r="C7956" i="4"/>
  <c r="C7700" i="4"/>
  <c r="C8723" i="4"/>
  <c r="C8467" i="4"/>
  <c r="C8211" i="4"/>
  <c r="C7955" i="4"/>
  <c r="C7699" i="4"/>
  <c r="C8610" i="4"/>
  <c r="C8354" i="4"/>
  <c r="C8098" i="4"/>
  <c r="C7842" i="4"/>
  <c r="C7586" i="4"/>
  <c r="C8641" i="4"/>
  <c r="C8752" i="4"/>
  <c r="C8496" i="4"/>
  <c r="C8240" i="4"/>
  <c r="C7984" i="4"/>
  <c r="C7728" i="4"/>
  <c r="C7472" i="4"/>
  <c r="C8527" i="4"/>
  <c r="C8271" i="4"/>
  <c r="C8015" i="4"/>
  <c r="C7759" i="4"/>
  <c r="C7503" i="4"/>
  <c r="C7457" i="4"/>
  <c r="C7185" i="4"/>
  <c r="C6929" i="4"/>
  <c r="C6673" i="4"/>
  <c r="C7344" i="4"/>
  <c r="C7088" i="4"/>
  <c r="C6832" i="4"/>
  <c r="C6576" i="4"/>
  <c r="C6320" i="4"/>
  <c r="C7428" i="4"/>
  <c r="C7167" i="4"/>
  <c r="C6911" i="4"/>
  <c r="C6655" i="4"/>
  <c r="C8669" i="4"/>
  <c r="C8413" i="4"/>
  <c r="C8157" i="4"/>
  <c r="C7901" i="4"/>
  <c r="C7645" i="4"/>
  <c r="C8604" i="4"/>
  <c r="C8348" i="4"/>
  <c r="C8092" i="4"/>
  <c r="C7836" i="4"/>
  <c r="C7580" i="4"/>
  <c r="C8667" i="4"/>
  <c r="C8411" i="4"/>
  <c r="C8155" i="4"/>
  <c r="C7899" i="4"/>
  <c r="C7643" i="4"/>
  <c r="C8682" i="4"/>
  <c r="C8426" i="4"/>
  <c r="C8170" i="4"/>
  <c r="C7914" i="4"/>
  <c r="C7658" i="4"/>
  <c r="C8713" i="4"/>
  <c r="C8457" i="4"/>
  <c r="C8201" i="4"/>
  <c r="C7945" i="4"/>
  <c r="C7689" i="4"/>
  <c r="C8728" i="4"/>
  <c r="C8472" i="4"/>
  <c r="C8216" i="4"/>
  <c r="C7960" i="4"/>
  <c r="C7704" i="4"/>
  <c r="C8743" i="4"/>
  <c r="C8487" i="4"/>
  <c r="C8231" i="4"/>
  <c r="C7975" i="4"/>
  <c r="C7719" i="4"/>
  <c r="C7463" i="4"/>
  <c r="C8566" i="4"/>
  <c r="C8310" i="4"/>
  <c r="C8054" i="4"/>
  <c r="C7798" i="4"/>
  <c r="C7542" i="4"/>
  <c r="C8629" i="4"/>
  <c r="C8373" i="4"/>
  <c r="C8117" i="4"/>
  <c r="C7861" i="4"/>
  <c r="C7605" i="4"/>
  <c r="C8708" i="4"/>
  <c r="C8452" i="4"/>
  <c r="C8196" i="4"/>
  <c r="C7940" i="4"/>
  <c r="C7684" i="4"/>
  <c r="C8707" i="4"/>
  <c r="C8451" i="4"/>
  <c r="C8195" i="4"/>
  <c r="C7939" i="4"/>
  <c r="C7683" i="4"/>
  <c r="C8594" i="4"/>
  <c r="C8338" i="4"/>
  <c r="C8082" i="4"/>
  <c r="C7826" i="4"/>
  <c r="C7570" i="4"/>
  <c r="C8625" i="4"/>
  <c r="C8736" i="4"/>
  <c r="C8480" i="4"/>
  <c r="C8224" i="4"/>
  <c r="C7968" i="4"/>
  <c r="C7712" i="4"/>
  <c r="C7456" i="4"/>
  <c r="C8511" i="4"/>
  <c r="C8255" i="4"/>
  <c r="C7999" i="4"/>
  <c r="C7743" i="4"/>
  <c r="C7487" i="4"/>
  <c r="C7433" i="4"/>
  <c r="C7169" i="4"/>
  <c r="C6913" i="4"/>
  <c r="C8526" i="4"/>
  <c r="C7328" i="4"/>
  <c r="C7072" i="4"/>
  <c r="C6816" i="4"/>
  <c r="C6560" i="4"/>
  <c r="C6304" i="4"/>
  <c r="C7408" i="4"/>
  <c r="C7151" i="4"/>
  <c r="C6895" i="4"/>
  <c r="C6639" i="4"/>
  <c r="C8653" i="4"/>
  <c r="C8397" i="4"/>
  <c r="C8141" i="4"/>
  <c r="C7885" i="4"/>
  <c r="C7629" i="4"/>
  <c r="C8588" i="4"/>
  <c r="C8332" i="4"/>
  <c r="C8076" i="4"/>
  <c r="C7820" i="4"/>
  <c r="C7564" i="4"/>
  <c r="C8651" i="4"/>
  <c r="C8395" i="4"/>
  <c r="C8139" i="4"/>
  <c r="C7883" i="4"/>
  <c r="C7627" i="4"/>
  <c r="C8666" i="4"/>
  <c r="C8410" i="4"/>
  <c r="C8154" i="4"/>
  <c r="C7898" i="4"/>
  <c r="C7642" i="4"/>
  <c r="C8697" i="4"/>
  <c r="C8441" i="4"/>
  <c r="C8185" i="4"/>
  <c r="C7929" i="4"/>
  <c r="C7673" i="4"/>
  <c r="C8712" i="4"/>
  <c r="C8456" i="4"/>
  <c r="C8200" i="4"/>
  <c r="C7944" i="4"/>
  <c r="C7688" i="4"/>
  <c r="C8727" i="4"/>
  <c r="C8471" i="4"/>
  <c r="C8215" i="4"/>
  <c r="C7959" i="4"/>
  <c r="C7703" i="4"/>
  <c r="C7447" i="4"/>
  <c r="C8550" i="4"/>
  <c r="C8294" i="4"/>
  <c r="C8038" i="4"/>
  <c r="C7782" i="4"/>
  <c r="C7526" i="4"/>
  <c r="C8613" i="4"/>
  <c r="C8357" i="4"/>
  <c r="C8101" i="4"/>
  <c r="C7845" i="4"/>
  <c r="C7589" i="4"/>
  <c r="C8692" i="4"/>
  <c r="C8436" i="4"/>
  <c r="C8180" i="4"/>
  <c r="C7924" i="4"/>
  <c r="C7668" i="4"/>
  <c r="C8691" i="4"/>
  <c r="C8435" i="4"/>
  <c r="C8179" i="4"/>
  <c r="C7923" i="4"/>
  <c r="C7667" i="4"/>
  <c r="C8578" i="4"/>
  <c r="C8322" i="4"/>
  <c r="C8066" i="4"/>
  <c r="C7810" i="4"/>
  <c r="C7554" i="4"/>
  <c r="C8609" i="4"/>
  <c r="C8720" i="4"/>
  <c r="C8464" i="4"/>
  <c r="C8208" i="4"/>
  <c r="C7952" i="4"/>
  <c r="C7696" i="4"/>
  <c r="C8751" i="4"/>
  <c r="C8495" i="4"/>
  <c r="C8239" i="4"/>
  <c r="C7983" i="4"/>
  <c r="C7727" i="4"/>
  <c r="C7471" i="4"/>
  <c r="C7410" i="4"/>
  <c r="C7153" i="4"/>
  <c r="C6897" i="4"/>
  <c r="C8334" i="4"/>
  <c r="C7312" i="4"/>
  <c r="C7056" i="4"/>
  <c r="C6800" i="4"/>
  <c r="C6544" i="4"/>
  <c r="C6288" i="4"/>
  <c r="C7391" i="4"/>
  <c r="C7135" i="4"/>
  <c r="C6879" i="4"/>
  <c r="C6623" i="4"/>
  <c r="C8637" i="4"/>
  <c r="C8381" i="4"/>
  <c r="C8125" i="4"/>
  <c r="C7869" i="4"/>
  <c r="C7613" i="4"/>
  <c r="C8572" i="4"/>
  <c r="C8316" i="4"/>
  <c r="C8060" i="4"/>
  <c r="C7804" i="4"/>
  <c r="C7548" i="4"/>
  <c r="C8635" i="4"/>
  <c r="C8379" i="4"/>
  <c r="C8123" i="4"/>
  <c r="C7867" i="4"/>
  <c r="C7611" i="4"/>
  <c r="C8650" i="4"/>
  <c r="C8394" i="4"/>
  <c r="C8138" i="4"/>
  <c r="C7882" i="4"/>
  <c r="C7626" i="4"/>
  <c r="C8681" i="4"/>
  <c r="C8425" i="4"/>
  <c r="C8169" i="4"/>
  <c r="C7913" i="4"/>
  <c r="C7657" i="4"/>
  <c r="C8696" i="4"/>
  <c r="C8440" i="4"/>
  <c r="C8184" i="4"/>
  <c r="C7928" i="4"/>
  <c r="C7672" i="4"/>
  <c r="C8711" i="4"/>
  <c r="C8455" i="4"/>
  <c r="C8199" i="4"/>
  <c r="C7943" i="4"/>
  <c r="C7687" i="4"/>
  <c r="C7431" i="4"/>
  <c r="C8534" i="4"/>
  <c r="C8278" i="4"/>
  <c r="C8022" i="4"/>
  <c r="C7766" i="4"/>
  <c r="C7510" i="4"/>
  <c r="C8597" i="4"/>
  <c r="C8341" i="4"/>
  <c r="C8085" i="4"/>
  <c r="C7829" i="4"/>
  <c r="C7573" i="4"/>
  <c r="C8676" i="4"/>
  <c r="C8420" i="4"/>
  <c r="C8164" i="4"/>
  <c r="C7908" i="4"/>
  <c r="C7652" i="4"/>
  <c r="C8675" i="4"/>
  <c r="C8419" i="4"/>
  <c r="C8163" i="4"/>
  <c r="C7907" i="4"/>
  <c r="C7651" i="4"/>
  <c r="C8562" i="4"/>
  <c r="C8306" i="4"/>
  <c r="C8050" i="4"/>
  <c r="C7794" i="4"/>
  <c r="C7538" i="4"/>
  <c r="C8593" i="4"/>
  <c r="C8704" i="4"/>
  <c r="C8448" i="4"/>
  <c r="C8192" i="4"/>
  <c r="C7936" i="4"/>
  <c r="C7680" i="4"/>
  <c r="C8735" i="4"/>
  <c r="C8479" i="4"/>
  <c r="C8223" i="4"/>
  <c r="C7967" i="4"/>
  <c r="C7711" i="4"/>
  <c r="C7455" i="4"/>
  <c r="C7393" i="4"/>
  <c r="C7137" i="4"/>
  <c r="C6881" i="4"/>
  <c r="C8206" i="4"/>
  <c r="C7296" i="4"/>
  <c r="C7040" i="4"/>
  <c r="C6784" i="4"/>
  <c r="C6528" i="4"/>
  <c r="C6272" i="4"/>
  <c r="C7375" i="4"/>
  <c r="C7119" i="4"/>
  <c r="C6863" i="4"/>
  <c r="C6607" i="4"/>
  <c r="C7390" i="4"/>
  <c r="C7134" i="4"/>
  <c r="C6878" i="4"/>
  <c r="C6622" i="4"/>
  <c r="C7405" i="4"/>
  <c r="C7149" i="4"/>
  <c r="C6893" i="4"/>
  <c r="C6637" i="4"/>
  <c r="C7425" i="4"/>
  <c r="C7164" i="4"/>
  <c r="C6908" i="4"/>
  <c r="C6652" i="4"/>
  <c r="C7424" i="4"/>
  <c r="C7163" i="4"/>
  <c r="C6907" i="4"/>
  <c r="C6651" i="4"/>
  <c r="C6395" i="4"/>
  <c r="C7902" i="4"/>
  <c r="C7258" i="4"/>
  <c r="C7002" i="4"/>
  <c r="C6746" i="4"/>
  <c r="C7443" i="4"/>
  <c r="C7177" i="4"/>
  <c r="C6921" i="4"/>
  <c r="C6665" i="4"/>
  <c r="C7368" i="4"/>
  <c r="C7112" i="4"/>
  <c r="C6856" i="4"/>
  <c r="C8621" i="4"/>
  <c r="C8365" i="4"/>
  <c r="C8109" i="4"/>
  <c r="C7853" i="4"/>
  <c r="C7597" i="4"/>
  <c r="C8556" i="4"/>
  <c r="C8300" i="4"/>
  <c r="C8044" i="4"/>
  <c r="C7788" i="4"/>
  <c r="C7532" i="4"/>
  <c r="C8619" i="4"/>
  <c r="C8363" i="4"/>
  <c r="C8107" i="4"/>
  <c r="C7851" i="4"/>
  <c r="C7595" i="4"/>
  <c r="C8634" i="4"/>
  <c r="C8378" i="4"/>
  <c r="C8122" i="4"/>
  <c r="C7866" i="4"/>
  <c r="C7610" i="4"/>
  <c r="C8665" i="4"/>
  <c r="C8409" i="4"/>
  <c r="C8153" i="4"/>
  <c r="C7897" i="4"/>
  <c r="C7641" i="4"/>
  <c r="C8680" i="4"/>
  <c r="C8424" i="4"/>
  <c r="C8168" i="4"/>
  <c r="C7912" i="4"/>
  <c r="C7656" i="4"/>
  <c r="C8695" i="4"/>
  <c r="C8439" i="4"/>
  <c r="C8183" i="4"/>
  <c r="C7927" i="4"/>
  <c r="C7671" i="4"/>
  <c r="C7415" i="4"/>
  <c r="C8518" i="4"/>
  <c r="C8262" i="4"/>
  <c r="C8006" i="4"/>
  <c r="C7750" i="4"/>
  <c r="C7494" i="4"/>
  <c r="C8581" i="4"/>
  <c r="C8325" i="4"/>
  <c r="C8069" i="4"/>
  <c r="C7813" i="4"/>
  <c r="C7557" i="4"/>
  <c r="C8660" i="4"/>
  <c r="C8404" i="4"/>
  <c r="C8148" i="4"/>
  <c r="C7892" i="4"/>
  <c r="C7636" i="4"/>
  <c r="C8659" i="4"/>
  <c r="C8403" i="4"/>
  <c r="C8147" i="4"/>
  <c r="C7891" i="4"/>
  <c r="C7635" i="4"/>
  <c r="C8546" i="4"/>
  <c r="C8290" i="4"/>
  <c r="C8034" i="4"/>
  <c r="C7778" i="4"/>
  <c r="C7522" i="4"/>
  <c r="C8577" i="4"/>
  <c r="C8688" i="4"/>
  <c r="C8432" i="4"/>
  <c r="C8176" i="4"/>
  <c r="C7920" i="4"/>
  <c r="C7664" i="4"/>
  <c r="C8719" i="4"/>
  <c r="C8463" i="4"/>
  <c r="C8207" i="4"/>
  <c r="C7951" i="4"/>
  <c r="C7695" i="4"/>
  <c r="C7439" i="4"/>
  <c r="C7377" i="4"/>
  <c r="C7121" i="4"/>
  <c r="C6865" i="4"/>
  <c r="C8078" i="4"/>
  <c r="C7280" i="4"/>
  <c r="C7024" i="4"/>
  <c r="C6768" i="4"/>
  <c r="C6512" i="4"/>
  <c r="C6256" i="4"/>
  <c r="C7359" i="4"/>
  <c r="C7103" i="4"/>
  <c r="C6847" i="4"/>
  <c r="C6591" i="4"/>
  <c r="C7374" i="4"/>
  <c r="C7118" i="4"/>
  <c r="C6862" i="4"/>
  <c r="C6606" i="4"/>
  <c r="C7389" i="4"/>
  <c r="C7133" i="4"/>
  <c r="C6877" i="4"/>
  <c r="C6621" i="4"/>
  <c r="C7404" i="4"/>
  <c r="C7148" i="4"/>
  <c r="C6892" i="4"/>
  <c r="C6636" i="4"/>
  <c r="C7403" i="4"/>
  <c r="C7147" i="4"/>
  <c r="C6891" i="4"/>
  <c r="C6635" i="4"/>
  <c r="C6379" i="4"/>
  <c r="C7774" i="4"/>
  <c r="C7242" i="4"/>
  <c r="C6986" i="4"/>
  <c r="C6730" i="4"/>
  <c r="C7421" i="4"/>
  <c r="C7161" i="4"/>
  <c r="C6905" i="4"/>
  <c r="C6649" i="4"/>
  <c r="C7352" i="4"/>
  <c r="C7096" i="4"/>
  <c r="C6840" i="4"/>
  <c r="C6584" i="4"/>
  <c r="C6328" i="4"/>
  <c r="C7441" i="4"/>
  <c r="C7175" i="4"/>
  <c r="C6919" i="4"/>
  <c r="C6663" i="4"/>
  <c r="C8605" i="4"/>
  <c r="C8349" i="4"/>
  <c r="C8093" i="4"/>
  <c r="C7837" i="4"/>
  <c r="C7581" i="4"/>
  <c r="C8540" i="4"/>
  <c r="C8284" i="4"/>
  <c r="C8028" i="4"/>
  <c r="C7772" i="4"/>
  <c r="C7516" i="4"/>
  <c r="C8603" i="4"/>
  <c r="C8347" i="4"/>
  <c r="C8091" i="4"/>
  <c r="C7835" i="4"/>
  <c r="C7579" i="4"/>
  <c r="C8618" i="4"/>
  <c r="C8362" i="4"/>
  <c r="C8106" i="4"/>
  <c r="C7850" i="4"/>
  <c r="C7594" i="4"/>
  <c r="C8649" i="4"/>
  <c r="C8393" i="4"/>
  <c r="C8137" i="4"/>
  <c r="C7881" i="4"/>
  <c r="C7625" i="4"/>
  <c r="C8664" i="4"/>
  <c r="C8408" i="4"/>
  <c r="C8152" i="4"/>
  <c r="C7896" i="4"/>
  <c r="C7640" i="4"/>
  <c r="C8679" i="4"/>
  <c r="C8423" i="4"/>
  <c r="C8167" i="4"/>
  <c r="C7911" i="4"/>
  <c r="C7655" i="4"/>
  <c r="C8758" i="4"/>
  <c r="C8502" i="4"/>
  <c r="C8246" i="4"/>
  <c r="C7990" i="4"/>
  <c r="C7734" i="4"/>
  <c r="C7478" i="4"/>
  <c r="C8565" i="4"/>
  <c r="C8309" i="4"/>
  <c r="C8053" i="4"/>
  <c r="C7797" i="4"/>
  <c r="C7541" i="4"/>
  <c r="C8644" i="4"/>
  <c r="C8388" i="4"/>
  <c r="C8132" i="4"/>
  <c r="C7876" i="4"/>
  <c r="C7620" i="4"/>
  <c r="C8643" i="4"/>
  <c r="C8387" i="4"/>
  <c r="C8131" i="4"/>
  <c r="C7875" i="4"/>
  <c r="C7619" i="4"/>
  <c r="C8530" i="4"/>
  <c r="C8274" i="4"/>
  <c r="C8018" i="4"/>
  <c r="C7762" i="4"/>
  <c r="C7506" i="4"/>
  <c r="C8561" i="4"/>
  <c r="C8672" i="4"/>
  <c r="C8416" i="4"/>
  <c r="C8160" i="4"/>
  <c r="C7904" i="4"/>
  <c r="C7648" i="4"/>
  <c r="C8703" i="4"/>
  <c r="C8447" i="4"/>
  <c r="C8191" i="4"/>
  <c r="C7935" i="4"/>
  <c r="C7679" i="4"/>
  <c r="C7423" i="4"/>
  <c r="C7361" i="4"/>
  <c r="C7105" i="4"/>
  <c r="C6849" i="4"/>
  <c r="C7950" i="4"/>
  <c r="C7264" i="4"/>
  <c r="C7008" i="4"/>
  <c r="C6752" i="4"/>
  <c r="C6496" i="4"/>
  <c r="C6240" i="4"/>
  <c r="C7343" i="4"/>
  <c r="C7087" i="4"/>
  <c r="C6831" i="4"/>
  <c r="C6575" i="4"/>
  <c r="C7358" i="4"/>
  <c r="C7102" i="4"/>
  <c r="C6846" i="4"/>
  <c r="C6590" i="4"/>
  <c r="C7373" i="4"/>
  <c r="C7117" i="4"/>
  <c r="C6861" i="4"/>
  <c r="C6605" i="4"/>
  <c r="C7388" i="4"/>
  <c r="C7132" i="4"/>
  <c r="C6876" i="4"/>
  <c r="C6620" i="4"/>
  <c r="C7387" i="4"/>
  <c r="C7131" i="4"/>
  <c r="C6875" i="4"/>
  <c r="C6619" i="4"/>
  <c r="C6363" i="4"/>
  <c r="C7646" i="4"/>
  <c r="C7226" i="4"/>
  <c r="C6970" i="4"/>
  <c r="C6714" i="4"/>
  <c r="C7401" i="4"/>
  <c r="C7145" i="4"/>
  <c r="C6889" i="4"/>
  <c r="C8654" i="4"/>
  <c r="C7336" i="4"/>
  <c r="C7080" i="4"/>
  <c r="C6824" i="4"/>
  <c r="C6568" i="4"/>
  <c r="C6312" i="4"/>
  <c r="C7418" i="4"/>
  <c r="C7159" i="4"/>
  <c r="C6903" i="4"/>
  <c r="C6647" i="4"/>
  <c r="C7440" i="4"/>
  <c r="C7174" i="4"/>
  <c r="C6918" i="4"/>
  <c r="C6662" i="4"/>
  <c r="C7438" i="4"/>
  <c r="C7173" i="4"/>
  <c r="C6917" i="4"/>
  <c r="C6661" i="4"/>
  <c r="C7437" i="4"/>
  <c r="C7172" i="4"/>
  <c r="C6916" i="4"/>
  <c r="C6660" i="4"/>
  <c r="C7460" i="4"/>
  <c r="C8589" i="4"/>
  <c r="C8333" i="4"/>
  <c r="C8077" i="4"/>
  <c r="C7821" i="4"/>
  <c r="C7565" i="4"/>
  <c r="C8524" i="4"/>
  <c r="C8268" i="4"/>
  <c r="C8012" i="4"/>
  <c r="C7756" i="4"/>
  <c r="C7500" i="4"/>
  <c r="C8587" i="4"/>
  <c r="C8331" i="4"/>
  <c r="C8075" i="4"/>
  <c r="C7819" i="4"/>
  <c r="C7563" i="4"/>
  <c r="C8602" i="4"/>
  <c r="C8346" i="4"/>
  <c r="C8090" i="4"/>
  <c r="C7834" i="4"/>
  <c r="C7578" i="4"/>
  <c r="C8633" i="4"/>
  <c r="C8377" i="4"/>
  <c r="C8121" i="4"/>
  <c r="C7865" i="4"/>
  <c r="C7609" i="4"/>
  <c r="C8648" i="4"/>
  <c r="C8392" i="4"/>
  <c r="C8136" i="4"/>
  <c r="C7880" i="4"/>
  <c r="C7624" i="4"/>
  <c r="C8663" i="4"/>
  <c r="C8407" i="4"/>
  <c r="C8151" i="4"/>
  <c r="C7895" i="4"/>
  <c r="C7639" i="4"/>
  <c r="C8742" i="4"/>
  <c r="C8486" i="4"/>
  <c r="C8230" i="4"/>
  <c r="C7974" i="4"/>
  <c r="C7718" i="4"/>
  <c r="C7462" i="4"/>
  <c r="C8549" i="4"/>
  <c r="C8293" i="4"/>
  <c r="C8037" i="4"/>
  <c r="C7781" i="4"/>
  <c r="C7525" i="4"/>
  <c r="C8628" i="4"/>
  <c r="C8372" i="4"/>
  <c r="C8116" i="4"/>
  <c r="C7860" i="4"/>
  <c r="C7604" i="4"/>
  <c r="C8627" i="4"/>
  <c r="C8371" i="4"/>
  <c r="C8115" i="4"/>
  <c r="C7859" i="4"/>
  <c r="C7603" i="4"/>
  <c r="C8514" i="4"/>
  <c r="C8258" i="4"/>
  <c r="C8002" i="4"/>
  <c r="C7746" i="4"/>
  <c r="C7490" i="4"/>
  <c r="C8545" i="4"/>
  <c r="C8656" i="4"/>
  <c r="C8400" i="4"/>
  <c r="C8144" i="4"/>
  <c r="C7888" i="4"/>
  <c r="C7632" i="4"/>
  <c r="C8687" i="4"/>
  <c r="C8431" i="4"/>
  <c r="C8175" i="4"/>
  <c r="C7919" i="4"/>
  <c r="C7663" i="4"/>
  <c r="C7407" i="4"/>
  <c r="C7345" i="4"/>
  <c r="C7089" i="4"/>
  <c r="C6833" i="4"/>
  <c r="C7822" i="4"/>
  <c r="C7248" i="4"/>
  <c r="C6992" i="4"/>
  <c r="C6736" i="4"/>
  <c r="C6480" i="4"/>
  <c r="C8510" i="4"/>
  <c r="C7327" i="4"/>
  <c r="C7071" i="4"/>
  <c r="C6815" i="4"/>
  <c r="C8750" i="4"/>
  <c r="C7342" i="4"/>
  <c r="C7086" i="4"/>
  <c r="C6830" i="4"/>
  <c r="C6574" i="4"/>
  <c r="C7357" i="4"/>
  <c r="C7101" i="4"/>
  <c r="C6845" i="4"/>
  <c r="C6589" i="4"/>
  <c r="C7372" i="4"/>
  <c r="C7116" i="4"/>
  <c r="C6860" i="4"/>
  <c r="C6604" i="4"/>
  <c r="C7371" i="4"/>
  <c r="C7115" i="4"/>
  <c r="C6859" i="4"/>
  <c r="C6603" i="4"/>
  <c r="C6347" i="4"/>
  <c r="C7539" i="4"/>
  <c r="C7210" i="4"/>
  <c r="C6954" i="4"/>
  <c r="C6698" i="4"/>
  <c r="C7385" i="4"/>
  <c r="C7129" i="4"/>
  <c r="C6873" i="4"/>
  <c r="C8398" i="4"/>
  <c r="C7320" i="4"/>
  <c r="C7064" i="4"/>
  <c r="C6808" i="4"/>
  <c r="C6552" i="4"/>
  <c r="C6296" i="4"/>
  <c r="C7399" i="4"/>
  <c r="C7143" i="4"/>
  <c r="C6887" i="4"/>
  <c r="C6631" i="4"/>
  <c r="C7417" i="4"/>
  <c r="C7158" i="4"/>
  <c r="C6902" i="4"/>
  <c r="C6646" i="4"/>
  <c r="C7416" i="4"/>
  <c r="C7157" i="4"/>
  <c r="C6901" i="4"/>
  <c r="C6645" i="4"/>
  <c r="C8573" i="4"/>
  <c r="C8317" i="4"/>
  <c r="C8061" i="4"/>
  <c r="C7805" i="4"/>
  <c r="C7549" i="4"/>
  <c r="C8508" i="4"/>
  <c r="C8252" i="4"/>
  <c r="C7996" i="4"/>
  <c r="C7740" i="4"/>
  <c r="C7484" i="4"/>
  <c r="C8571" i="4"/>
  <c r="C8315" i="4"/>
  <c r="C8059" i="4"/>
  <c r="C7803" i="4"/>
  <c r="C7547" i="4"/>
  <c r="C8586" i="4"/>
  <c r="C8330" i="4"/>
  <c r="C8074" i="4"/>
  <c r="C7818" i="4"/>
  <c r="C7562" i="4"/>
  <c r="C8617" i="4"/>
  <c r="C8361" i="4"/>
  <c r="C8105" i="4"/>
  <c r="C7849" i="4"/>
  <c r="C7593" i="4"/>
  <c r="C8632" i="4"/>
  <c r="C8376" i="4"/>
  <c r="C8120" i="4"/>
  <c r="C7864" i="4"/>
  <c r="C7608" i="4"/>
  <c r="C8647" i="4"/>
  <c r="C8391" i="4"/>
  <c r="C8135" i="4"/>
  <c r="C7879" i="4"/>
  <c r="C7623" i="4"/>
  <c r="C8726" i="4"/>
  <c r="C8470" i="4"/>
  <c r="C8214" i="4"/>
  <c r="C7958" i="4"/>
  <c r="C7702" i="4"/>
  <c r="C7446" i="4"/>
  <c r="C8533" i="4"/>
  <c r="C8277" i="4"/>
  <c r="C8021" i="4"/>
  <c r="C7765" i="4"/>
  <c r="C7509" i="4"/>
  <c r="C8612" i="4"/>
  <c r="C8356" i="4"/>
  <c r="C8100" i="4"/>
  <c r="C7844" i="4"/>
  <c r="C7588" i="4"/>
  <c r="C8611" i="4"/>
  <c r="C8355" i="4"/>
  <c r="C8099" i="4"/>
  <c r="C7843" i="4"/>
  <c r="C8754" i="4"/>
  <c r="C8498" i="4"/>
  <c r="C8242" i="4"/>
  <c r="C7986" i="4"/>
  <c r="C7730" i="4"/>
  <c r="C7474" i="4"/>
  <c r="C8529" i="4"/>
  <c r="C8640" i="4"/>
  <c r="C8384" i="4"/>
  <c r="C8128" i="4"/>
  <c r="C7872" i="4"/>
  <c r="C7616" i="4"/>
  <c r="C8671" i="4"/>
  <c r="C8415" i="4"/>
  <c r="C8159" i="4"/>
  <c r="C7903" i="4"/>
  <c r="C7647" i="4"/>
  <c r="C8542" i="4"/>
  <c r="C7329" i="4"/>
  <c r="C7073" i="4"/>
  <c r="C6817" i="4"/>
  <c r="C7694" i="4"/>
  <c r="C7232" i="4"/>
  <c r="C6976" i="4"/>
  <c r="C6720" i="4"/>
  <c r="C6464" i="4"/>
  <c r="C8321" i="4"/>
  <c r="C7311" i="4"/>
  <c r="C7055" i="4"/>
  <c r="C6799" i="4"/>
  <c r="C8494" i="4"/>
  <c r="C8557" i="4"/>
  <c r="C8301" i="4"/>
  <c r="C8045" i="4"/>
  <c r="C7789" i="4"/>
  <c r="C8748" i="4"/>
  <c r="C8492" i="4"/>
  <c r="C8236" i="4"/>
  <c r="C7980" i="4"/>
  <c r="C7724" i="4"/>
  <c r="C7468" i="4"/>
  <c r="C8555" i="4"/>
  <c r="C8299" i="4"/>
  <c r="C8043" i="4"/>
  <c r="C7787" i="4"/>
  <c r="C7531" i="4"/>
  <c r="C8570" i="4"/>
  <c r="C8314" i="4"/>
  <c r="C8058" i="4"/>
  <c r="C7802" i="4"/>
  <c r="C7546" i="4"/>
  <c r="C8601" i="4"/>
  <c r="C8345" i="4"/>
  <c r="C8089" i="4"/>
  <c r="C7833" i="4"/>
  <c r="C7577" i="4"/>
  <c r="C8616" i="4"/>
  <c r="C8360" i="4"/>
  <c r="C8104" i="4"/>
  <c r="C7848" i="4"/>
  <c r="C7592" i="4"/>
  <c r="C8631" i="4"/>
  <c r="C8375" i="4"/>
  <c r="C8119" i="4"/>
  <c r="C7863" i="4"/>
  <c r="C7607" i="4"/>
  <c r="C8710" i="4"/>
  <c r="C8454" i="4"/>
  <c r="C8198" i="4"/>
  <c r="C7942" i="4"/>
  <c r="C7686" i="4"/>
  <c r="C7430" i="4"/>
  <c r="C8517" i="4"/>
  <c r="C8261" i="4"/>
  <c r="C8005" i="4"/>
  <c r="C7749" i="4"/>
  <c r="C7493" i="4"/>
  <c r="C8596" i="4"/>
  <c r="C8340" i="4"/>
  <c r="C8084" i="4"/>
  <c r="C7828" i="4"/>
  <c r="C7572" i="4"/>
  <c r="C8595" i="4"/>
  <c r="C8339" i="4"/>
  <c r="C8083" i="4"/>
  <c r="C7827" i="4"/>
  <c r="C8738" i="4"/>
  <c r="C8482" i="4"/>
  <c r="C8226" i="4"/>
  <c r="C7970" i="4"/>
  <c r="C7714" i="4"/>
  <c r="C7458" i="4"/>
  <c r="C8513" i="4"/>
  <c r="C8624" i="4"/>
  <c r="C8368" i="4"/>
  <c r="C8112" i="4"/>
  <c r="C7856" i="4"/>
  <c r="C7600" i="4"/>
  <c r="C8655" i="4"/>
  <c r="C8399" i="4"/>
  <c r="C8143" i="4"/>
  <c r="C7887" i="4"/>
  <c r="C7631" i="4"/>
  <c r="C8337" i="4"/>
  <c r="C7313" i="4"/>
  <c r="C7057" i="4"/>
  <c r="C6801" i="4"/>
  <c r="C7571" i="4"/>
  <c r="C7216" i="4"/>
  <c r="C6960" i="4"/>
  <c r="C6704" i="4"/>
  <c r="C6448" i="4"/>
  <c r="C8193" i="4"/>
  <c r="C7295" i="4"/>
  <c r="C7039" i="4"/>
  <c r="C6783" i="4"/>
  <c r="C8318" i="4"/>
  <c r="C8541" i="4"/>
  <c r="C8285" i="4"/>
  <c r="C8029" i="4"/>
  <c r="C7773" i="4"/>
  <c r="C8732" i="4"/>
  <c r="C8476" i="4"/>
  <c r="C8220" i="4"/>
  <c r="C7964" i="4"/>
  <c r="C7708" i="4"/>
  <c r="C7452" i="4"/>
  <c r="C8539" i="4"/>
  <c r="C8283" i="4"/>
  <c r="C8027" i="4"/>
  <c r="C7771" i="4"/>
  <c r="C7515" i="4"/>
  <c r="C8554" i="4"/>
  <c r="C8298" i="4"/>
  <c r="C8042" i="4"/>
  <c r="C7786" i="4"/>
  <c r="C7530" i="4"/>
  <c r="C8585" i="4"/>
  <c r="C8329" i="4"/>
  <c r="C8073" i="4"/>
  <c r="C7817" i="4"/>
  <c r="C7561" i="4"/>
  <c r="C8600" i="4"/>
  <c r="C8344" i="4"/>
  <c r="C8088" i="4"/>
  <c r="C7832" i="4"/>
  <c r="C7576" i="4"/>
  <c r="C8615" i="4"/>
  <c r="C8359" i="4"/>
  <c r="C8103" i="4"/>
  <c r="C7847" i="4"/>
  <c r="C7591" i="4"/>
  <c r="C8694" i="4"/>
  <c r="C8438" i="4"/>
  <c r="C8182" i="4"/>
  <c r="C7926" i="4"/>
  <c r="C7670" i="4"/>
  <c r="C8757" i="4"/>
  <c r="C8501" i="4"/>
  <c r="C8245" i="4"/>
  <c r="C7989" i="4"/>
  <c r="C7733" i="4"/>
  <c r="C7477" i="4"/>
  <c r="C8580" i="4"/>
  <c r="C8324" i="4"/>
  <c r="C8068" i="4"/>
  <c r="C7812" i="4"/>
  <c r="C7556" i="4"/>
  <c r="C8579" i="4"/>
  <c r="C8323" i="4"/>
  <c r="C8067" i="4"/>
  <c r="C7811" i="4"/>
  <c r="C8722" i="4"/>
  <c r="C8466" i="4"/>
  <c r="C8210" i="4"/>
  <c r="C7954" i="4"/>
  <c r="C7698" i="4"/>
  <c r="C8753" i="4"/>
  <c r="C8497" i="4"/>
  <c r="C8608" i="4"/>
  <c r="C8352" i="4"/>
  <c r="C8096" i="4"/>
  <c r="C7840" i="4"/>
  <c r="C7584" i="4"/>
  <c r="C8639" i="4"/>
  <c r="C8383" i="4"/>
  <c r="C8127" i="4"/>
  <c r="C7871" i="4"/>
  <c r="C7615" i="4"/>
  <c r="C8209" i="4"/>
  <c r="C7297" i="4"/>
  <c r="C7041" i="4"/>
  <c r="C6785" i="4"/>
  <c r="C7502" i="4"/>
  <c r="C7200" i="4"/>
  <c r="C6944" i="4"/>
  <c r="C6688" i="4"/>
  <c r="C6432" i="4"/>
  <c r="C8065" i="4"/>
  <c r="C7279" i="4"/>
  <c r="C7023" i="4"/>
  <c r="C6767" i="4"/>
  <c r="C8525" i="4"/>
  <c r="C8269" i="4"/>
  <c r="C8013" i="4"/>
  <c r="C7757" i="4"/>
  <c r="C8716" i="4"/>
  <c r="C8460" i="4"/>
  <c r="C8204" i="4"/>
  <c r="C7948" i="4"/>
  <c r="C7692" i="4"/>
  <c r="C7436" i="4"/>
  <c r="C8523" i="4"/>
  <c r="C8267" i="4"/>
  <c r="C8011" i="4"/>
  <c r="C7755" i="4"/>
  <c r="C7499" i="4"/>
  <c r="C8538" i="4"/>
  <c r="C8282" i="4"/>
  <c r="C8026" i="4"/>
  <c r="C7770" i="4"/>
  <c r="C7514" i="4"/>
  <c r="C8569" i="4"/>
  <c r="C8313" i="4"/>
  <c r="C8057" i="4"/>
  <c r="C7801" i="4"/>
  <c r="C7545" i="4"/>
  <c r="C8584" i="4"/>
  <c r="C8328" i="4"/>
  <c r="C8072" i="4"/>
  <c r="C7816" i="4"/>
  <c r="C7560" i="4"/>
  <c r="C8599" i="4"/>
  <c r="C8343" i="4"/>
  <c r="C8087" i="4"/>
  <c r="C7831" i="4"/>
  <c r="C7575" i="4"/>
  <c r="C8678" i="4"/>
  <c r="C8422" i="4"/>
  <c r="C8166" i="4"/>
  <c r="C7910" i="4"/>
  <c r="C7654" i="4"/>
  <c r="C8741" i="4"/>
  <c r="C8485" i="4"/>
  <c r="C8229" i="4"/>
  <c r="C7973" i="4"/>
  <c r="C7717" i="4"/>
  <c r="C7461" i="4"/>
  <c r="C8564" i="4"/>
  <c r="C8308" i="4"/>
  <c r="C8052" i="4"/>
  <c r="C7796" i="4"/>
  <c r="C7540" i="4"/>
  <c r="C8563" i="4"/>
  <c r="C8307" i="4"/>
  <c r="C8051" i="4"/>
  <c r="C7795" i="4"/>
  <c r="C8706" i="4"/>
  <c r="C8450" i="4"/>
  <c r="C8194" i="4"/>
  <c r="C7938" i="4"/>
  <c r="C7682" i="4"/>
  <c r="C8737" i="4"/>
  <c r="C8481" i="4"/>
  <c r="C8592" i="4"/>
  <c r="C8336" i="4"/>
  <c r="C8080" i="4"/>
  <c r="C7824" i="4"/>
  <c r="C7568" i="4"/>
  <c r="C8623" i="4"/>
  <c r="C8367" i="4"/>
  <c r="C8111" i="4"/>
  <c r="C7855" i="4"/>
  <c r="C7599" i="4"/>
  <c r="C8081" i="4"/>
  <c r="C7281" i="4"/>
  <c r="C7025" i="4"/>
  <c r="C6769" i="4"/>
  <c r="C7454" i="4"/>
  <c r="C7184" i="4"/>
  <c r="C6928" i="4"/>
  <c r="C6672" i="4"/>
  <c r="C6416" i="4"/>
  <c r="C7937" i="4"/>
  <c r="C7263" i="4"/>
  <c r="C7007" i="4"/>
  <c r="C6751" i="4"/>
  <c r="C8509" i="4"/>
  <c r="C8253" i="4"/>
  <c r="C7997" i="4"/>
  <c r="C7741" i="4"/>
  <c r="C8700" i="4"/>
  <c r="C8444" i="4"/>
  <c r="C8188" i="4"/>
  <c r="C7932" i="4"/>
  <c r="C7676" i="4"/>
  <c r="C7420" i="4"/>
  <c r="C8507" i="4"/>
  <c r="C8251" i="4"/>
  <c r="C7995" i="4"/>
  <c r="C7739" i="4"/>
  <c r="C7483" i="4"/>
  <c r="C8522" i="4"/>
  <c r="C8266" i="4"/>
  <c r="C8010" i="4"/>
  <c r="C7754" i="4"/>
  <c r="C7498" i="4"/>
  <c r="C8553" i="4"/>
  <c r="C8297" i="4"/>
  <c r="C8041" i="4"/>
  <c r="C7785" i="4"/>
  <c r="C7529" i="4"/>
  <c r="C8568" i="4"/>
  <c r="C8312" i="4"/>
  <c r="C8056" i="4"/>
  <c r="C7800" i="4"/>
  <c r="C7544" i="4"/>
  <c r="C8583" i="4"/>
  <c r="C8327" i="4"/>
  <c r="C8071" i="4"/>
  <c r="C7815" i="4"/>
  <c r="C7559" i="4"/>
  <c r="C8662" i="4"/>
  <c r="C8406" i="4"/>
  <c r="C8150" i="4"/>
  <c r="C7894" i="4"/>
  <c r="C7638" i="4"/>
  <c r="C8725" i="4"/>
  <c r="C8469" i="4"/>
  <c r="C8213" i="4"/>
  <c r="C7957" i="4"/>
  <c r="C7701" i="4"/>
  <c r="C7445" i="4"/>
  <c r="C8548" i="4"/>
  <c r="C8292" i="4"/>
  <c r="C8036" i="4"/>
  <c r="C7780" i="4"/>
  <c r="C7524" i="4"/>
  <c r="C8547" i="4"/>
  <c r="C8291" i="4"/>
  <c r="C8035" i="4"/>
  <c r="C7779" i="4"/>
  <c r="C8690" i="4"/>
  <c r="C8434" i="4"/>
  <c r="C8178" i="4"/>
  <c r="C7922" i="4"/>
  <c r="C7666" i="4"/>
  <c r="C8721" i="4"/>
  <c r="C8465" i="4"/>
  <c r="C8576" i="4"/>
  <c r="C8320" i="4"/>
  <c r="C8064" i="4"/>
  <c r="C7808" i="4"/>
  <c r="C7552" i="4"/>
  <c r="C8607" i="4"/>
  <c r="C8351" i="4"/>
  <c r="C8095" i="4"/>
  <c r="C7839" i="4"/>
  <c r="C7583" i="4"/>
  <c r="C7953" i="4"/>
  <c r="C7265" i="4"/>
  <c r="C7009" i="4"/>
  <c r="C6753" i="4"/>
  <c r="C7432" i="4"/>
  <c r="C7168" i="4"/>
  <c r="C6912" i="4"/>
  <c r="C6656" i="4"/>
  <c r="C6400" i="4"/>
  <c r="C7809" i="4"/>
  <c r="C7198" i="4"/>
  <c r="C6766" i="4"/>
  <c r="C7325" i="4"/>
  <c r="C6909" i="4"/>
  <c r="C7553" i="4"/>
  <c r="C7036" i="4"/>
  <c r="C8446" i="4"/>
  <c r="C7099" i="4"/>
  <c r="C6683" i="4"/>
  <c r="C8430" i="4"/>
  <c r="C7146" i="4"/>
  <c r="C6666" i="4"/>
  <c r="C7193" i="4"/>
  <c r="C6713" i="4"/>
  <c r="C7240" i="4"/>
  <c r="C6760" i="4"/>
  <c r="C6360" i="4"/>
  <c r="C7319" i="4"/>
  <c r="C6871" i="4"/>
  <c r="C7998" i="4"/>
  <c r="C7206" i="4"/>
  <c r="C6854" i="4"/>
  <c r="C7985" i="4"/>
  <c r="C7205" i="4"/>
  <c r="C6853" i="4"/>
  <c r="C8110" i="4"/>
  <c r="C7252" i="4"/>
  <c r="C6964" i="4"/>
  <c r="C6676" i="4"/>
  <c r="C7412" i="4"/>
  <c r="C7139" i="4"/>
  <c r="C6883" i="4"/>
  <c r="C6627" i="4"/>
  <c r="C6371" i="4"/>
  <c r="C6508" i="4"/>
  <c r="C6183" i="4"/>
  <c r="C5927" i="4"/>
  <c r="C5671" i="4"/>
  <c r="C6378" i="4"/>
  <c r="C6505" i="4"/>
  <c r="C6181" i="4"/>
  <c r="C5925" i="4"/>
  <c r="C6546" i="4"/>
  <c r="C6212" i="4"/>
  <c r="C5956" i="4"/>
  <c r="C6626" i="4"/>
  <c r="C6246" i="4"/>
  <c r="C5987" i="4"/>
  <c r="C5731" i="4"/>
  <c r="C5475" i="4"/>
  <c r="C5219" i="4"/>
  <c r="C6351" i="4"/>
  <c r="C6066" i="4"/>
  <c r="C5810" i="4"/>
  <c r="C5554" i="4"/>
  <c r="C6565" i="4"/>
  <c r="C6225" i="4"/>
  <c r="C5969" i="4"/>
  <c r="C5713" i="4"/>
  <c r="C5457" i="4"/>
  <c r="C6498" i="4"/>
  <c r="C6176" i="4"/>
  <c r="C5920" i="4"/>
  <c r="C5664" i="4"/>
  <c r="C5408" i="4"/>
  <c r="C6412" i="4"/>
  <c r="C6111" i="4"/>
  <c r="C5855" i="4"/>
  <c r="C5599" i="4"/>
  <c r="C7710" i="4"/>
  <c r="C6325" i="4"/>
  <c r="C6046" i="4"/>
  <c r="C5790" i="4"/>
  <c r="C7585" i="4"/>
  <c r="C6324" i="4"/>
  <c r="C6045" i="4"/>
  <c r="C5789" i="4"/>
  <c r="C6343" i="4"/>
  <c r="C6060" i="4"/>
  <c r="C5804" i="4"/>
  <c r="C6364" i="4"/>
  <c r="C6075" i="4"/>
  <c r="C5819" i="4"/>
  <c r="C5563" i="4"/>
  <c r="C6554" i="4"/>
  <c r="C6218" i="4"/>
  <c r="C5962" i="4"/>
  <c r="C5706" i="4"/>
  <c r="C5450" i="4"/>
  <c r="C7411" i="4"/>
  <c r="C6318" i="4"/>
  <c r="C6041" i="4"/>
  <c r="C5785" i="4"/>
  <c r="C5529" i="4"/>
  <c r="C5772" i="4"/>
  <c r="C5277" i="4"/>
  <c r="C5012" i="4"/>
  <c r="C4756" i="4"/>
  <c r="C6008" i="4"/>
  <c r="C5312" i="4"/>
  <c r="C5043" i="4"/>
  <c r="C4787" i="4"/>
  <c r="C4531" i="4"/>
  <c r="C4275" i="4"/>
  <c r="C5432" i="4"/>
  <c r="C5122" i="4"/>
  <c r="C4866" i="4"/>
  <c r="C4610" i="4"/>
  <c r="C4354" i="4"/>
  <c r="C5637" i="4"/>
  <c r="C5218" i="4"/>
  <c r="C4961" i="4"/>
  <c r="C4705" i="4"/>
  <c r="C5718" i="4"/>
  <c r="C5254" i="4"/>
  <c r="C4992" i="4"/>
  <c r="C4736" i="4"/>
  <c r="C5461" i="4"/>
  <c r="C5135" i="4"/>
  <c r="C4879" i="4"/>
  <c r="C4623" i="4"/>
  <c r="C5557" i="4"/>
  <c r="C5182" i="4"/>
  <c r="C4926" i="4"/>
  <c r="C4670" i="4"/>
  <c r="C7247" i="4"/>
  <c r="C7182" i="4"/>
  <c r="C6750" i="4"/>
  <c r="C7309" i="4"/>
  <c r="C6829" i="4"/>
  <c r="C7486" i="4"/>
  <c r="C6972" i="4"/>
  <c r="C8289" i="4"/>
  <c r="C7083" i="4"/>
  <c r="C6667" i="4"/>
  <c r="C8286" i="4"/>
  <c r="C7130" i="4"/>
  <c r="C8670" i="4"/>
  <c r="C7113" i="4"/>
  <c r="C6697" i="4"/>
  <c r="C7176" i="4"/>
  <c r="C6744" i="4"/>
  <c r="C6344" i="4"/>
  <c r="C7255" i="4"/>
  <c r="C6855" i="4"/>
  <c r="C7870" i="4"/>
  <c r="C7190" i="4"/>
  <c r="C6838" i="4"/>
  <c r="C7857" i="4"/>
  <c r="C7189" i="4"/>
  <c r="C6837" i="4"/>
  <c r="C7982" i="4"/>
  <c r="C7236" i="4"/>
  <c r="C6948" i="4"/>
  <c r="C6644" i="4"/>
  <c r="C7395" i="4"/>
  <c r="C7123" i="4"/>
  <c r="C6867" i="4"/>
  <c r="C6611" i="4"/>
  <c r="C6355" i="4"/>
  <c r="C6486" i="4"/>
  <c r="C6167" i="4"/>
  <c r="C5911" i="4"/>
  <c r="C5655" i="4"/>
  <c r="C6357" i="4"/>
  <c r="C6484" i="4"/>
  <c r="C6165" i="4"/>
  <c r="C5909" i="4"/>
  <c r="C6525" i="4"/>
  <c r="C6196" i="4"/>
  <c r="C5940" i="4"/>
  <c r="C6569" i="4"/>
  <c r="C6227" i="4"/>
  <c r="C5971" i="4"/>
  <c r="C5715" i="4"/>
  <c r="C5459" i="4"/>
  <c r="C8222" i="4"/>
  <c r="C6330" i="4"/>
  <c r="C6050" i="4"/>
  <c r="C5794" i="4"/>
  <c r="C5538" i="4"/>
  <c r="C6542" i="4"/>
  <c r="C6209" i="4"/>
  <c r="C5953" i="4"/>
  <c r="C5697" i="4"/>
  <c r="C5441" i="4"/>
  <c r="C6477" i="4"/>
  <c r="C6160" i="4"/>
  <c r="C5904" i="4"/>
  <c r="C5648" i="4"/>
  <c r="C5392" i="4"/>
  <c r="C6390" i="4"/>
  <c r="C6095" i="4"/>
  <c r="C5839" i="4"/>
  <c r="C5583" i="4"/>
  <c r="C7234" i="4"/>
  <c r="C6303" i="4"/>
  <c r="C6030" i="4"/>
  <c r="C5774" i="4"/>
  <c r="C7218" i="4"/>
  <c r="C6302" i="4"/>
  <c r="C6029" i="4"/>
  <c r="C7507" i="4"/>
  <c r="C6322" i="4"/>
  <c r="C6044" i="4"/>
  <c r="C5788" i="4"/>
  <c r="C6342" i="4"/>
  <c r="C6059" i="4"/>
  <c r="C5803" i="4"/>
  <c r="C5547" i="4"/>
  <c r="C6533" i="4"/>
  <c r="C6202" i="4"/>
  <c r="C5946" i="4"/>
  <c r="C5690" i="4"/>
  <c r="C5434" i="4"/>
  <c r="C7154" i="4"/>
  <c r="C6297" i="4"/>
  <c r="C6025" i="4"/>
  <c r="C5769" i="4"/>
  <c r="C5513" i="4"/>
  <c r="C5732" i="4"/>
  <c r="C5259" i="4"/>
  <c r="C4996" i="4"/>
  <c r="C4740" i="4"/>
  <c r="C5880" i="4"/>
  <c r="C5294" i="4"/>
  <c r="C5027" i="4"/>
  <c r="C4771" i="4"/>
  <c r="C4515" i="4"/>
  <c r="C4259" i="4"/>
  <c r="C5400" i="4"/>
  <c r="C5106" i="4"/>
  <c r="C4850" i="4"/>
  <c r="C4594" i="4"/>
  <c r="C4338" i="4"/>
  <c r="C5597" i="4"/>
  <c r="C5201" i="4"/>
  <c r="C4945" i="4"/>
  <c r="C4689" i="4"/>
  <c r="C5676" i="4"/>
  <c r="C5236" i="4"/>
  <c r="C4976" i="4"/>
  <c r="C4720" i="4"/>
  <c r="C5429" i="4"/>
  <c r="C5119" i="4"/>
  <c r="C4863" i="4"/>
  <c r="C4607" i="4"/>
  <c r="C5524" i="4"/>
  <c r="C5166" i="4"/>
  <c r="C4910" i="4"/>
  <c r="C4654" i="4"/>
  <c r="C6991" i="4"/>
  <c r="C7166" i="4"/>
  <c r="C6686" i="4"/>
  <c r="C7293" i="4"/>
  <c r="C6813" i="4"/>
  <c r="C7449" i="4"/>
  <c r="C6956" i="4"/>
  <c r="C8161" i="4"/>
  <c r="C7067" i="4"/>
  <c r="C6587" i="4"/>
  <c r="C8158" i="4"/>
  <c r="C7066" i="4"/>
  <c r="C8414" i="4"/>
  <c r="C7097" i="4"/>
  <c r="C6681" i="4"/>
  <c r="C7160" i="4"/>
  <c r="C6728" i="4"/>
  <c r="C6280" i="4"/>
  <c r="C7239" i="4"/>
  <c r="C6839" i="4"/>
  <c r="C7742" i="4"/>
  <c r="C7142" i="4"/>
  <c r="C6822" i="4"/>
  <c r="C7729" i="4"/>
  <c r="C7141" i="4"/>
  <c r="C6821" i="4"/>
  <c r="C7854" i="4"/>
  <c r="C7220" i="4"/>
  <c r="C6932" i="4"/>
  <c r="C6628" i="4"/>
  <c r="C7379" i="4"/>
  <c r="C7107" i="4"/>
  <c r="C6851" i="4"/>
  <c r="C6595" i="4"/>
  <c r="C6339" i="4"/>
  <c r="C6465" i="4"/>
  <c r="C6151" i="4"/>
  <c r="C5895" i="4"/>
  <c r="C5639" i="4"/>
  <c r="C6335" i="4"/>
  <c r="C6462" i="4"/>
  <c r="C6149" i="4"/>
  <c r="C5893" i="4"/>
  <c r="C6503" i="4"/>
  <c r="C6180" i="4"/>
  <c r="C5924" i="4"/>
  <c r="C6545" i="4"/>
  <c r="C6211" i="4"/>
  <c r="C5955" i="4"/>
  <c r="C5699" i="4"/>
  <c r="C5443" i="4"/>
  <c r="C7298" i="4"/>
  <c r="C6309" i="4"/>
  <c r="C6034" i="4"/>
  <c r="C5778" i="4"/>
  <c r="C5522" i="4"/>
  <c r="C6521" i="4"/>
  <c r="C6193" i="4"/>
  <c r="C5937" i="4"/>
  <c r="C5681" i="4"/>
  <c r="C5425" i="4"/>
  <c r="C6455" i="4"/>
  <c r="C6144" i="4"/>
  <c r="C5888" i="4"/>
  <c r="C5632" i="4"/>
  <c r="C5376" i="4"/>
  <c r="C6369" i="4"/>
  <c r="C6079" i="4"/>
  <c r="C5823" i="4"/>
  <c r="C5567" i="4"/>
  <c r="C6978" i="4"/>
  <c r="C6282" i="4"/>
  <c r="C6014" i="4"/>
  <c r="C5758" i="4"/>
  <c r="C6962" i="4"/>
  <c r="C6281" i="4"/>
  <c r="C6013" i="4"/>
  <c r="C7202" i="4"/>
  <c r="C6301" i="4"/>
  <c r="C6028" i="4"/>
  <c r="C7459" i="4"/>
  <c r="C6321" i="4"/>
  <c r="C6043" i="4"/>
  <c r="C5787" i="4"/>
  <c r="C5531" i="4"/>
  <c r="C6511" i="4"/>
  <c r="C6186" i="4"/>
  <c r="C5930" i="4"/>
  <c r="C5674" i="4"/>
  <c r="C5418" i="4"/>
  <c r="C6898" i="4"/>
  <c r="C6276" i="4"/>
  <c r="C6009" i="4"/>
  <c r="C5753" i="4"/>
  <c r="C5497" i="4"/>
  <c r="C5686" i="4"/>
  <c r="C5240" i="4"/>
  <c r="C4980" i="4"/>
  <c r="C4724" i="4"/>
  <c r="C5768" i="4"/>
  <c r="C5276" i="4"/>
  <c r="C5011" i="4"/>
  <c r="C4755" i="4"/>
  <c r="C4499" i="4"/>
  <c r="C4243" i="4"/>
  <c r="C5373" i="4"/>
  <c r="C5090" i="4"/>
  <c r="C4834" i="4"/>
  <c r="C4578" i="4"/>
  <c r="C4322" i="4"/>
  <c r="C5560" i="4"/>
  <c r="C5185" i="4"/>
  <c r="C4929" i="4"/>
  <c r="C4673" i="4"/>
  <c r="C5636" i="4"/>
  <c r="C5217" i="4"/>
  <c r="C4960" i="4"/>
  <c r="C4704" i="4"/>
  <c r="C5397" i="4"/>
  <c r="C5103" i="4"/>
  <c r="C4847" i="4"/>
  <c r="C4591" i="4"/>
  <c r="C5492" i="4"/>
  <c r="C5150" i="4"/>
  <c r="C4894" i="4"/>
  <c r="C4638" i="4"/>
  <c r="C5590" i="4"/>
  <c r="C5197" i="4"/>
  <c r="C4941" i="4"/>
  <c r="C4685" i="4"/>
  <c r="C4429" i="4"/>
  <c r="C5830" i="4"/>
  <c r="C6735" i="4"/>
  <c r="C7150" i="4"/>
  <c r="C6670" i="4"/>
  <c r="C7277" i="4"/>
  <c r="C6797" i="4"/>
  <c r="C7356" i="4"/>
  <c r="C6940" i="4"/>
  <c r="C7649" i="4"/>
  <c r="C7051" i="4"/>
  <c r="C6571" i="4"/>
  <c r="C8030" i="4"/>
  <c r="C7050" i="4"/>
  <c r="C8273" i="4"/>
  <c r="C7081" i="4"/>
  <c r="C8270" i="4"/>
  <c r="C7144" i="4"/>
  <c r="C6664" i="4"/>
  <c r="C6264" i="4"/>
  <c r="C7223" i="4"/>
  <c r="C6823" i="4"/>
  <c r="C7614" i="4"/>
  <c r="C7126" i="4"/>
  <c r="C6806" i="4"/>
  <c r="C7601" i="4"/>
  <c r="C7125" i="4"/>
  <c r="C6805" i="4"/>
  <c r="C7726" i="4"/>
  <c r="C7204" i="4"/>
  <c r="C6900" i="4"/>
  <c r="C6612" i="4"/>
  <c r="C7363" i="4"/>
  <c r="C7091" i="4"/>
  <c r="C6835" i="4"/>
  <c r="C6579" i="4"/>
  <c r="C6323" i="4"/>
  <c r="C6444" i="4"/>
  <c r="C6135" i="4"/>
  <c r="C5879" i="4"/>
  <c r="C7362" i="4"/>
  <c r="C6314" i="4"/>
  <c r="C6441" i="4"/>
  <c r="C6133" i="4"/>
  <c r="C5877" i="4"/>
  <c r="C6482" i="4"/>
  <c r="C6164" i="4"/>
  <c r="C5908" i="4"/>
  <c r="C6524" i="4"/>
  <c r="C6195" i="4"/>
  <c r="C5939" i="4"/>
  <c r="C5683" i="4"/>
  <c r="C5427" i="4"/>
  <c r="C7042" i="4"/>
  <c r="C6287" i="4"/>
  <c r="C6018" i="4"/>
  <c r="C5762" i="4"/>
  <c r="C5506" i="4"/>
  <c r="C6500" i="4"/>
  <c r="C6177" i="4"/>
  <c r="C5921" i="4"/>
  <c r="C5665" i="4"/>
  <c r="C5409" i="4"/>
  <c r="C6434" i="4"/>
  <c r="C6128" i="4"/>
  <c r="C5872" i="4"/>
  <c r="C5616" i="4"/>
  <c r="C5360" i="4"/>
  <c r="C6348" i="4"/>
  <c r="C6063" i="4"/>
  <c r="C5807" i="4"/>
  <c r="C5551" i="4"/>
  <c r="C6722" i="4"/>
  <c r="C6261" i="4"/>
  <c r="C5998" i="4"/>
  <c r="C5742" i="4"/>
  <c r="C6706" i="4"/>
  <c r="C6260" i="4"/>
  <c r="C5997" i="4"/>
  <c r="C6946" i="4"/>
  <c r="C6279" i="4"/>
  <c r="C6012" i="4"/>
  <c r="C7186" i="4"/>
  <c r="C6300" i="4"/>
  <c r="C6027" i="4"/>
  <c r="C5771" i="4"/>
  <c r="C5515" i="4"/>
  <c r="C6490" i="4"/>
  <c r="C6170" i="4"/>
  <c r="C5914" i="4"/>
  <c r="C5658" i="4"/>
  <c r="C5402" i="4"/>
  <c r="C6657" i="4"/>
  <c r="C6254" i="4"/>
  <c r="C5993" i="4"/>
  <c r="C5737" i="4"/>
  <c r="C5481" i="4"/>
  <c r="C5644" i="4"/>
  <c r="C5222" i="4"/>
  <c r="C4964" i="4"/>
  <c r="C4708" i="4"/>
  <c r="C5725" i="4"/>
  <c r="C5257" i="4"/>
  <c r="C4995" i="4"/>
  <c r="C4739" i="4"/>
  <c r="C4483" i="4"/>
  <c r="C6338" i="4"/>
  <c r="C5349" i="4"/>
  <c r="C5074" i="4"/>
  <c r="C4818" i="4"/>
  <c r="C4562" i="4"/>
  <c r="C4306" i="4"/>
  <c r="C5527" i="4"/>
  <c r="C5169" i="4"/>
  <c r="C4913" i="4"/>
  <c r="C4657" i="4"/>
  <c r="C5596" i="4"/>
  <c r="C5200" i="4"/>
  <c r="C4944" i="4"/>
  <c r="C6882" i="4"/>
  <c r="C5368" i="4"/>
  <c r="C5087" i="4"/>
  <c r="C4831" i="4"/>
  <c r="C4575" i="4"/>
  <c r="C5460" i="4"/>
  <c r="C5134" i="4"/>
  <c r="C4878" i="4"/>
  <c r="C4622" i="4"/>
  <c r="C5556" i="4"/>
  <c r="C5181" i="4"/>
  <c r="C4925" i="4"/>
  <c r="C4669" i="4"/>
  <c r="C4413" i="4"/>
  <c r="C5750" i="4"/>
  <c r="C5268" i="4"/>
  <c r="C5004" i="4"/>
  <c r="C4748" i="4"/>
  <c r="C4492" i="4"/>
  <c r="C6530" i="4"/>
  <c r="C5364" i="4"/>
  <c r="C5083" i="4"/>
  <c r="C4827" i="4"/>
  <c r="C4571" i="4"/>
  <c r="C4315" i="4"/>
  <c r="C5512" i="4"/>
  <c r="C8190" i="4"/>
  <c r="C7070" i="4"/>
  <c r="C6654" i="4"/>
  <c r="C7213" i="4"/>
  <c r="C6781" i="4"/>
  <c r="C7340" i="4"/>
  <c r="C6924" i="4"/>
  <c r="C7550" i="4"/>
  <c r="C7035" i="4"/>
  <c r="C6555" i="4"/>
  <c r="C7476" i="4"/>
  <c r="C7034" i="4"/>
  <c r="C7761" i="4"/>
  <c r="C7065" i="4"/>
  <c r="C8142" i="4"/>
  <c r="C7128" i="4"/>
  <c r="C6648" i="4"/>
  <c r="C6248" i="4"/>
  <c r="C7207" i="4"/>
  <c r="C6807" i="4"/>
  <c r="C7523" i="4"/>
  <c r="C7110" i="4"/>
  <c r="C6758" i="4"/>
  <c r="C7521" i="4"/>
  <c r="C7109" i="4"/>
  <c r="C6757" i="4"/>
  <c r="C7598" i="4"/>
  <c r="C7188" i="4"/>
  <c r="C6884" i="4"/>
  <c r="C6596" i="4"/>
  <c r="C7347" i="4"/>
  <c r="C7075" i="4"/>
  <c r="C6819" i="4"/>
  <c r="C6563" i="4"/>
  <c r="C6307" i="4"/>
  <c r="C6422" i="4"/>
  <c r="C6119" i="4"/>
  <c r="C5863" i="4"/>
  <c r="C7106" i="4"/>
  <c r="C6293" i="4"/>
  <c r="C6420" i="4"/>
  <c r="C6117" i="4"/>
  <c r="C5861" i="4"/>
  <c r="C6461" i="4"/>
  <c r="C6148" i="4"/>
  <c r="C5892" i="4"/>
  <c r="C6502" i="4"/>
  <c r="C6179" i="4"/>
  <c r="C5923" i="4"/>
  <c r="C5667" i="4"/>
  <c r="C5411" i="4"/>
  <c r="C6786" i="4"/>
  <c r="C6266" i="4"/>
  <c r="C6002" i="4"/>
  <c r="C5746" i="4"/>
  <c r="C5490" i="4"/>
  <c r="C6478" i="4"/>
  <c r="C6161" i="4"/>
  <c r="C5905" i="4"/>
  <c r="C5649" i="4"/>
  <c r="C5393" i="4"/>
  <c r="C6413" i="4"/>
  <c r="C6112" i="4"/>
  <c r="C5856" i="4"/>
  <c r="C5600" i="4"/>
  <c r="C7838" i="4"/>
  <c r="C6326" i="4"/>
  <c r="C6047" i="4"/>
  <c r="C5791" i="4"/>
  <c r="C5535" i="4"/>
  <c r="C6609" i="4"/>
  <c r="C6239" i="4"/>
  <c r="C5982" i="4"/>
  <c r="C5726" i="4"/>
  <c r="C6602" i="4"/>
  <c r="C6238" i="4"/>
  <c r="C5981" i="4"/>
  <c r="C6690" i="4"/>
  <c r="C6258" i="4"/>
  <c r="C5996" i="4"/>
  <c r="C6930" i="4"/>
  <c r="C6278" i="4"/>
  <c r="C6011" i="4"/>
  <c r="C5755" i="4"/>
  <c r="C5499" i="4"/>
  <c r="C6469" i="4"/>
  <c r="C8062" i="4"/>
  <c r="C7054" i="4"/>
  <c r="C6638" i="4"/>
  <c r="C7197" i="4"/>
  <c r="C6765" i="4"/>
  <c r="C7324" i="4"/>
  <c r="C6844" i="4"/>
  <c r="C7485" i="4"/>
  <c r="C6971" i="4"/>
  <c r="C6539" i="4"/>
  <c r="C7444" i="4"/>
  <c r="C7018" i="4"/>
  <c r="C7633" i="4"/>
  <c r="C7049" i="4"/>
  <c r="C8014" i="4"/>
  <c r="C7048" i="4"/>
  <c r="C6632" i="4"/>
  <c r="C8638" i="4"/>
  <c r="C7191" i="4"/>
  <c r="C6743" i="4"/>
  <c r="C7469" i="4"/>
  <c r="C7094" i="4"/>
  <c r="C6742" i="4"/>
  <c r="C7465" i="4"/>
  <c r="C7093" i="4"/>
  <c r="C6741" i="4"/>
  <c r="C7518" i="4"/>
  <c r="C7156" i="4"/>
  <c r="C6868" i="4"/>
  <c r="C6580" i="4"/>
  <c r="C7331" i="4"/>
  <c r="C7059" i="4"/>
  <c r="C6803" i="4"/>
  <c r="C6547" i="4"/>
  <c r="C6291" i="4"/>
  <c r="C6401" i="4"/>
  <c r="C6103" i="4"/>
  <c r="C5847" i="4"/>
  <c r="C6850" i="4"/>
  <c r="C6271" i="4"/>
  <c r="C6398" i="4"/>
  <c r="C6101" i="4"/>
  <c r="C5845" i="4"/>
  <c r="C6439" i="4"/>
  <c r="C6132" i="4"/>
  <c r="C5876" i="4"/>
  <c r="C6481" i="4"/>
  <c r="C6163" i="4"/>
  <c r="C5907" i="4"/>
  <c r="C5651" i="4"/>
  <c r="C5395" i="4"/>
  <c r="C6625" i="4"/>
  <c r="C6245" i="4"/>
  <c r="C5986" i="4"/>
  <c r="C5730" i="4"/>
  <c r="C5474" i="4"/>
  <c r="C6457" i="4"/>
  <c r="C6145" i="4"/>
  <c r="C5889" i="4"/>
  <c r="C5633" i="4"/>
  <c r="C5377" i="4"/>
  <c r="C6391" i="4"/>
  <c r="C6096" i="4"/>
  <c r="C5840" i="4"/>
  <c r="C5584" i="4"/>
  <c r="C7250" i="4"/>
  <c r="C6305" i="4"/>
  <c r="C6031" i="4"/>
  <c r="C5775" i="4"/>
  <c r="C5519" i="4"/>
  <c r="C6559" i="4"/>
  <c r="C6222" i="4"/>
  <c r="C5966" i="4"/>
  <c r="C5710" i="4"/>
  <c r="C6558" i="4"/>
  <c r="C6221" i="4"/>
  <c r="C5965" i="4"/>
  <c r="C6601" i="4"/>
  <c r="C6237" i="4"/>
  <c r="C5980" i="4"/>
  <c r="C6674" i="4"/>
  <c r="C6257" i="4"/>
  <c r="C5995" i="4"/>
  <c r="C5739" i="4"/>
  <c r="C5483" i="4"/>
  <c r="C6447" i="4"/>
  <c r="C7934" i="4"/>
  <c r="C7038" i="4"/>
  <c r="C8734" i="4"/>
  <c r="C7181" i="4"/>
  <c r="C6701" i="4"/>
  <c r="C7308" i="4"/>
  <c r="C6828" i="4"/>
  <c r="C7448" i="4"/>
  <c r="C6955" i="4"/>
  <c r="C6523" i="4"/>
  <c r="C7422" i="4"/>
  <c r="C6938" i="4"/>
  <c r="C7537" i="4"/>
  <c r="C6985" i="4"/>
  <c r="C7886" i="4"/>
  <c r="C7032" i="4"/>
  <c r="C6616" i="4"/>
  <c r="C8385" i="4"/>
  <c r="C7127" i="4"/>
  <c r="C6727" i="4"/>
  <c r="C7398" i="4"/>
  <c r="C7078" i="4"/>
  <c r="C6726" i="4"/>
  <c r="C7397" i="4"/>
  <c r="C7077" i="4"/>
  <c r="C6725" i="4"/>
  <c r="C7464" i="4"/>
  <c r="C7140" i="4"/>
  <c r="C6852" i="4"/>
  <c r="C6564" i="4"/>
  <c r="C7299" i="4"/>
  <c r="C7043" i="4"/>
  <c r="C6787" i="4"/>
  <c r="C6531" i="4"/>
  <c r="C6275" i="4"/>
  <c r="C6380" i="4"/>
  <c r="C6087" i="4"/>
  <c r="C5831" i="4"/>
  <c r="C6641" i="4"/>
  <c r="C6250" i="4"/>
  <c r="C6377" i="4"/>
  <c r="C6085" i="4"/>
  <c r="C5829" i="4"/>
  <c r="C6418" i="4"/>
  <c r="C6116" i="4"/>
  <c r="C5860" i="4"/>
  <c r="C6460" i="4"/>
  <c r="C6147" i="4"/>
  <c r="C5891" i="4"/>
  <c r="C5635" i="4"/>
  <c r="C5379" i="4"/>
  <c r="C6566" i="4"/>
  <c r="C6226" i="4"/>
  <c r="C5970" i="4"/>
  <c r="C5714" i="4"/>
  <c r="C5458" i="4"/>
  <c r="C6436" i="4"/>
  <c r="C6129" i="4"/>
  <c r="C5873" i="4"/>
  <c r="C5617" i="4"/>
  <c r="C5361" i="4"/>
  <c r="C6370" i="4"/>
  <c r="C6080" i="4"/>
  <c r="C5824" i="4"/>
  <c r="C5568" i="4"/>
  <c r="C6994" i="4"/>
  <c r="C6284" i="4"/>
  <c r="C6015" i="4"/>
  <c r="C5759" i="4"/>
  <c r="C5503" i="4"/>
  <c r="C6538" i="4"/>
  <c r="C6206" i="4"/>
  <c r="C5950" i="4"/>
  <c r="C5694" i="4"/>
  <c r="C6537" i="4"/>
  <c r="C6205" i="4"/>
  <c r="C5949" i="4"/>
  <c r="C6557" i="4"/>
  <c r="C6220" i="4"/>
  <c r="C5964" i="4"/>
  <c r="C6594" i="4"/>
  <c r="C6236" i="4"/>
  <c r="C5979" i="4"/>
  <c r="C5723" i="4"/>
  <c r="C5467" i="4"/>
  <c r="C6426" i="4"/>
  <c r="C7491" i="4"/>
  <c r="C7022" i="4"/>
  <c r="C8478" i="4"/>
  <c r="C7165" i="4"/>
  <c r="C6685" i="4"/>
  <c r="C7292" i="4"/>
  <c r="C6812" i="4"/>
  <c r="C7355" i="4"/>
  <c r="C6939" i="4"/>
  <c r="C6459" i="4"/>
  <c r="C7402" i="4"/>
  <c r="C6922" i="4"/>
  <c r="C7475" i="4"/>
  <c r="C6969" i="4"/>
  <c r="C7758" i="4"/>
  <c r="C7016" i="4"/>
  <c r="C6600" i="4"/>
  <c r="C7873" i="4"/>
  <c r="C7111" i="4"/>
  <c r="C6711" i="4"/>
  <c r="C7382" i="4"/>
  <c r="C7062" i="4"/>
  <c r="C6710" i="4"/>
  <c r="C7381" i="4"/>
  <c r="C7061" i="4"/>
  <c r="C6709" i="4"/>
  <c r="C7414" i="4"/>
  <c r="C7124" i="4"/>
  <c r="C6836" i="4"/>
  <c r="C8574" i="4"/>
  <c r="C7283" i="4"/>
  <c r="C7027" i="4"/>
  <c r="C6771" i="4"/>
  <c r="C6515" i="4"/>
  <c r="C6259" i="4"/>
  <c r="C6358" i="4"/>
  <c r="C6071" i="4"/>
  <c r="C5815" i="4"/>
  <c r="C6577" i="4"/>
  <c r="C6230" i="4"/>
  <c r="C6356" i="4"/>
  <c r="C6069" i="4"/>
  <c r="C5813" i="4"/>
  <c r="C6397" i="4"/>
  <c r="C6100" i="4"/>
  <c r="C5844" i="4"/>
  <c r="C6438" i="4"/>
  <c r="C6131" i="4"/>
  <c r="C5875" i="4"/>
  <c r="C5619" i="4"/>
  <c r="C5363" i="4"/>
  <c r="C6543" i="4"/>
  <c r="C6210" i="4"/>
  <c r="C5954" i="4"/>
  <c r="C5698" i="4"/>
  <c r="C5442" i="4"/>
  <c r="C6414" i="4"/>
  <c r="C6113" i="4"/>
  <c r="C5857" i="4"/>
  <c r="C5601" i="4"/>
  <c r="C5345" i="4"/>
  <c r="C6349" i="4"/>
  <c r="C6064" i="4"/>
  <c r="C5808" i="4"/>
  <c r="C5552" i="4"/>
  <c r="C6738" i="4"/>
  <c r="C6262" i="4"/>
  <c r="C5999" i="4"/>
  <c r="C5743" i="4"/>
  <c r="C5487" i="4"/>
  <c r="C6517" i="4"/>
  <c r="C6190" i="4"/>
  <c r="C5934" i="4"/>
  <c r="C5678" i="4"/>
  <c r="C6516" i="4"/>
  <c r="C6189" i="4"/>
  <c r="C5933" i="4"/>
  <c r="C6535" i="4"/>
  <c r="C6204" i="4"/>
  <c r="C5948" i="4"/>
  <c r="C6556" i="4"/>
  <c r="C6219" i="4"/>
  <c r="C5963" i="4"/>
  <c r="C5707" i="4"/>
  <c r="C5451" i="4"/>
  <c r="C6405" i="4"/>
  <c r="C6106" i="4"/>
  <c r="C5850" i="4"/>
  <c r="C5594" i="4"/>
  <c r="C5338" i="4"/>
  <c r="C6510" i="4"/>
  <c r="C6185" i="4"/>
  <c r="C5929" i="4"/>
  <c r="C5673" i="4"/>
  <c r="C5417" i="4"/>
  <c r="C5501" i="4"/>
  <c r="C5156" i="4"/>
  <c r="C4900" i="4"/>
  <c r="C4644" i="4"/>
  <c r="C5565" i="4"/>
  <c r="C5187" i="4"/>
  <c r="C4931" i="4"/>
  <c r="C4675" i="4"/>
  <c r="C4419" i="4"/>
  <c r="C5766" i="4"/>
  <c r="C5275" i="4"/>
  <c r="C5010" i="4"/>
  <c r="C4754" i="4"/>
  <c r="C4498" i="4"/>
  <c r="C4242" i="4"/>
  <c r="C5399" i="4"/>
  <c r="C5105" i="4"/>
  <c r="C4849" i="4"/>
  <c r="C4593" i="4"/>
  <c r="C5462" i="4"/>
  <c r="C5136" i="4"/>
  <c r="C4880" i="4"/>
  <c r="C5848" i="4"/>
  <c r="C5289" i="4"/>
  <c r="C5023" i="4"/>
  <c r="C4767" i="4"/>
  <c r="C6253" i="4"/>
  <c r="C5343" i="4"/>
  <c r="C5070" i="4"/>
  <c r="C4814" i="4"/>
  <c r="C4558" i="4"/>
  <c r="C5422" i="4"/>
  <c r="C5117" i="4"/>
  <c r="C4861" i="4"/>
  <c r="C4605" i="4"/>
  <c r="C4349" i="4"/>
  <c r="C5589" i="4"/>
  <c r="C5196" i="4"/>
  <c r="C4940" i="4"/>
  <c r="C4684" i="4"/>
  <c r="C4428" i="4"/>
  <c r="C5816" i="4"/>
  <c r="C5285" i="4"/>
  <c r="C5019" i="4"/>
  <c r="C4763" i="4"/>
  <c r="C4507" i="4"/>
  <c r="C4251" i="4"/>
  <c r="C5387" i="4"/>
  <c r="C7451" i="4"/>
  <c r="C7006" i="4"/>
  <c r="C8305" i="4"/>
  <c r="C7085" i="4"/>
  <c r="C6669" i="4"/>
  <c r="C7228" i="4"/>
  <c r="C6796" i="4"/>
  <c r="C7339" i="4"/>
  <c r="C6923" i="4"/>
  <c r="C6443" i="4"/>
  <c r="C7386" i="4"/>
  <c r="C6906" i="4"/>
  <c r="C7369" i="4"/>
  <c r="C6953" i="4"/>
  <c r="C7442" i="4"/>
  <c r="C7000" i="4"/>
  <c r="C6536" i="4"/>
  <c r="C7745" i="4"/>
  <c r="C7095" i="4"/>
  <c r="C6695" i="4"/>
  <c r="C7366" i="4"/>
  <c r="C7014" i="4"/>
  <c r="C6694" i="4"/>
  <c r="C7365" i="4"/>
  <c r="C7013" i="4"/>
  <c r="C6693" i="4"/>
  <c r="C7396" i="4"/>
  <c r="C7108" i="4"/>
  <c r="C6820" i="4"/>
  <c r="C8225" i="4"/>
  <c r="C7267" i="4"/>
  <c r="C7011" i="4"/>
  <c r="C6755" i="4"/>
  <c r="C6499" i="4"/>
  <c r="C6243" i="4"/>
  <c r="C6337" i="4"/>
  <c r="C6055" i="4"/>
  <c r="C5799" i="4"/>
  <c r="C6549" i="4"/>
  <c r="C6214" i="4"/>
  <c r="C6334" i="4"/>
  <c r="C6053" i="4"/>
  <c r="C5797" i="4"/>
  <c r="C6375" i="4"/>
  <c r="C6084" i="4"/>
  <c r="C5828" i="4"/>
  <c r="C6417" i="4"/>
  <c r="C6115" i="4"/>
  <c r="C5859" i="4"/>
  <c r="C5603" i="4"/>
  <c r="C5347" i="4"/>
  <c r="C6522" i="4"/>
  <c r="C6194" i="4"/>
  <c r="C5938" i="4"/>
  <c r="C5682" i="4"/>
  <c r="C5426" i="4"/>
  <c r="C6393" i="4"/>
  <c r="C6097" i="4"/>
  <c r="C5841" i="4"/>
  <c r="C5585" i="4"/>
  <c r="C7966" i="4"/>
  <c r="C6327" i="4"/>
  <c r="C6048" i="4"/>
  <c r="C5792" i="4"/>
  <c r="C5536" i="4"/>
  <c r="C6610" i="4"/>
  <c r="C6241" i="4"/>
  <c r="C5983" i="4"/>
  <c r="C5727" i="4"/>
  <c r="C5471" i="4"/>
  <c r="C6495" i="4"/>
  <c r="C6174" i="4"/>
  <c r="C5918" i="4"/>
  <c r="C5662" i="4"/>
  <c r="C6494" i="4"/>
  <c r="C6173" i="4"/>
  <c r="C5917" i="4"/>
  <c r="C6514" i="4"/>
  <c r="C6188" i="4"/>
  <c r="C5932" i="4"/>
  <c r="C6534" i="4"/>
  <c r="C6203" i="4"/>
  <c r="C5947" i="4"/>
  <c r="C5691" i="4"/>
  <c r="C5435" i="4"/>
  <c r="C6383" i="4"/>
  <c r="C6090" i="4"/>
  <c r="C5834" i="4"/>
  <c r="C5578" i="4"/>
  <c r="C5322" i="4"/>
  <c r="C6489" i="4"/>
  <c r="C6169" i="4"/>
  <c r="C5913" i="4"/>
  <c r="C5657" i="4"/>
  <c r="C5401" i="4"/>
  <c r="C5469" i="4"/>
  <c r="C5140" i="4"/>
  <c r="C4884" i="4"/>
  <c r="C4628" i="4"/>
  <c r="C5532" i="4"/>
  <c r="C5171" i="4"/>
  <c r="C4915" i="4"/>
  <c r="C4659" i="4"/>
  <c r="C4403" i="4"/>
  <c r="C5724" i="4"/>
  <c r="C5256" i="4"/>
  <c r="C4994" i="4"/>
  <c r="C4738" i="4"/>
  <c r="C4482" i="4"/>
  <c r="C7394" i="4"/>
  <c r="C5372" i="4"/>
  <c r="C5089" i="4"/>
  <c r="C4833" i="4"/>
  <c r="C4577" i="4"/>
  <c r="C5430" i="4"/>
  <c r="C5120" i="4"/>
  <c r="C4864" i="4"/>
  <c r="C5757" i="4"/>
  <c r="C5271" i="4"/>
  <c r="C5007" i="4"/>
  <c r="C4751" i="4"/>
  <c r="C6102" i="4"/>
  <c r="C5325" i="4"/>
  <c r="C5054" i="4"/>
  <c r="C4798" i="4"/>
  <c r="C4542" i="4"/>
  <c r="C7427" i="4"/>
  <c r="C6942" i="4"/>
  <c r="C8177" i="4"/>
  <c r="C7069" i="4"/>
  <c r="C6653" i="4"/>
  <c r="C7212" i="4"/>
  <c r="C6780" i="4"/>
  <c r="C7323" i="4"/>
  <c r="C6843" i="4"/>
  <c r="C6427" i="4"/>
  <c r="C7322" i="4"/>
  <c r="C6890" i="4"/>
  <c r="C7353" i="4"/>
  <c r="C6937" i="4"/>
  <c r="C7419" i="4"/>
  <c r="C6984" i="4"/>
  <c r="C6520" i="4"/>
  <c r="C7617" i="4"/>
  <c r="C7079" i="4"/>
  <c r="C6679" i="4"/>
  <c r="C7350" i="4"/>
  <c r="C6998" i="4"/>
  <c r="C6678" i="4"/>
  <c r="C7349" i="4"/>
  <c r="C6997" i="4"/>
  <c r="C6677" i="4"/>
  <c r="C7380" i="4"/>
  <c r="C7092" i="4"/>
  <c r="C6804" i="4"/>
  <c r="C8097" i="4"/>
  <c r="C7251" i="4"/>
  <c r="C6995" i="4"/>
  <c r="C6739" i="4"/>
  <c r="C6483" i="4"/>
  <c r="C7378" i="4"/>
  <c r="C6316" i="4"/>
  <c r="C6039" i="4"/>
  <c r="C5783" i="4"/>
  <c r="C6527" i="4"/>
  <c r="C7346" i="4"/>
  <c r="C6313" i="4"/>
  <c r="C6037" i="4"/>
  <c r="C5781" i="4"/>
  <c r="C6354" i="4"/>
  <c r="C6068" i="4"/>
  <c r="C5812" i="4"/>
  <c r="C6396" i="4"/>
  <c r="C6099" i="4"/>
  <c r="C5843" i="4"/>
  <c r="C5587" i="4"/>
  <c r="C5331" i="4"/>
  <c r="C6501" i="4"/>
  <c r="C6178" i="4"/>
  <c r="C5922" i="4"/>
  <c r="C5666" i="4"/>
  <c r="C5410" i="4"/>
  <c r="C6372" i="4"/>
  <c r="C6081" i="4"/>
  <c r="C5825" i="4"/>
  <c r="C5569" i="4"/>
  <c r="C7266" i="4"/>
  <c r="C6306" i="4"/>
  <c r="C6032" i="4"/>
  <c r="C5776" i="4"/>
  <c r="C5520" i="4"/>
  <c r="C6561" i="4"/>
  <c r="C6223" i="4"/>
  <c r="C5967" i="4"/>
  <c r="C5711" i="4"/>
  <c r="C5455" i="4"/>
  <c r="C6474" i="4"/>
  <c r="C6158" i="4"/>
  <c r="C5902" i="4"/>
  <c r="C5646" i="4"/>
  <c r="C6473" i="4"/>
  <c r="C6157" i="4"/>
  <c r="C5901" i="4"/>
  <c r="C6493" i="4"/>
  <c r="C6172" i="4"/>
  <c r="C5916" i="4"/>
  <c r="C6513" i="4"/>
  <c r="C6187" i="4"/>
  <c r="C5931" i="4"/>
  <c r="C5675" i="4"/>
  <c r="C5419" i="4"/>
  <c r="C6362" i="4"/>
  <c r="C6074" i="4"/>
  <c r="C5818" i="4"/>
  <c r="C5562" i="4"/>
  <c r="C5306" i="4"/>
  <c r="C6468" i="4"/>
  <c r="C6153" i="4"/>
  <c r="C5897" i="4"/>
  <c r="C5641" i="4"/>
  <c r="C5385" i="4"/>
  <c r="C5437" i="4"/>
  <c r="C5124" i="4"/>
  <c r="C4868" i="4"/>
  <c r="C4612" i="4"/>
  <c r="C5500" i="4"/>
  <c r="C5155" i="4"/>
  <c r="C4899" i="4"/>
  <c r="C4643" i="4"/>
  <c r="C4387" i="4"/>
  <c r="C5684" i="4"/>
  <c r="C5238" i="4"/>
  <c r="C4978" i="4"/>
  <c r="C4722" i="4"/>
  <c r="C4466" i="4"/>
  <c r="C6317" i="4"/>
  <c r="C5348" i="4"/>
  <c r="C5073" i="4"/>
  <c r="C4817" i="4"/>
  <c r="C4561" i="4"/>
  <c r="C5398" i="4"/>
  <c r="C5104" i="4"/>
  <c r="C4848" i="4"/>
  <c r="C5717" i="4"/>
  <c r="C5253" i="4"/>
  <c r="C4991" i="4"/>
  <c r="C4735" i="4"/>
  <c r="C5974" i="4"/>
  <c r="C5307" i="4"/>
  <c r="C5038" i="4"/>
  <c r="C4782" i="4"/>
  <c r="C6585" i="4"/>
  <c r="C5366" i="4"/>
  <c r="C5085" i="4"/>
  <c r="C4829" i="4"/>
  <c r="C4573" i="4"/>
  <c r="C4317" i="4"/>
  <c r="C5517" i="4"/>
  <c r="C7406" i="4"/>
  <c r="C6926" i="4"/>
  <c r="C8049" i="4"/>
  <c r="C7053" i="4"/>
  <c r="C6573" i="4"/>
  <c r="C7196" i="4"/>
  <c r="C6716" i="4"/>
  <c r="C7307" i="4"/>
  <c r="C6827" i="4"/>
  <c r="C6411" i="4"/>
  <c r="C7306" i="4"/>
  <c r="C6874" i="4"/>
  <c r="C7337" i="4"/>
  <c r="C6857" i="4"/>
  <c r="C7400" i="4"/>
  <c r="C6920" i="4"/>
  <c r="C6504" i="4"/>
  <c r="C7533" i="4"/>
  <c r="C7063" i="4"/>
  <c r="C6615" i="4"/>
  <c r="C7334" i="4"/>
  <c r="C6982" i="4"/>
  <c r="C6630" i="4"/>
  <c r="C7333" i="4"/>
  <c r="C6981" i="4"/>
  <c r="C6629" i="4"/>
  <c r="C7364" i="4"/>
  <c r="C7076" i="4"/>
  <c r="C6772" i="4"/>
  <c r="C7969" i="4"/>
  <c r="C7235" i="4"/>
  <c r="C6979" i="4"/>
  <c r="C6723" i="4"/>
  <c r="C6467" i="4"/>
  <c r="C7122" i="4"/>
  <c r="C6294" i="4"/>
  <c r="C6023" i="4"/>
  <c r="C5767" i="4"/>
  <c r="C6506" i="4"/>
  <c r="C7090" i="4"/>
  <c r="C6292" i="4"/>
  <c r="C6021" i="4"/>
  <c r="C8558" i="4"/>
  <c r="C6333" i="4"/>
  <c r="C6052" i="4"/>
  <c r="C5796" i="4"/>
  <c r="C6374" i="4"/>
  <c r="C6083" i="4"/>
  <c r="C5827" i="4"/>
  <c r="C5571" i="4"/>
  <c r="C5315" i="4"/>
  <c r="C6479" i="4"/>
  <c r="C6162" i="4"/>
  <c r="C5906" i="4"/>
  <c r="C5650" i="4"/>
  <c r="C5394" i="4"/>
  <c r="C6350" i="4"/>
  <c r="C6065" i="4"/>
  <c r="C5809" i="4"/>
  <c r="C5553" i="4"/>
  <c r="C7010" i="4"/>
  <c r="C6285" i="4"/>
  <c r="C6016" i="4"/>
  <c r="C5760" i="4"/>
  <c r="C5504" i="4"/>
  <c r="C6540" i="4"/>
  <c r="C6207" i="4"/>
  <c r="C5951" i="4"/>
  <c r="C5695" i="4"/>
  <c r="C5439" i="4"/>
  <c r="C6453" i="4"/>
  <c r="C6142" i="4"/>
  <c r="C5886" i="4"/>
  <c r="C5630" i="4"/>
  <c r="C6452" i="4"/>
  <c r="C6141" i="4"/>
  <c r="C5885" i="4"/>
  <c r="C6471" i="4"/>
  <c r="C6156" i="4"/>
  <c r="C5900" i="4"/>
  <c r="C6492" i="4"/>
  <c r="C6171" i="4"/>
  <c r="C7326" i="4"/>
  <c r="C6910" i="4"/>
  <c r="C7555" i="4"/>
  <c r="C7037" i="4"/>
  <c r="C8718" i="4"/>
  <c r="C7180" i="4"/>
  <c r="C6700" i="4"/>
  <c r="C7291" i="4"/>
  <c r="C6811" i="4"/>
  <c r="C6331" i="4"/>
  <c r="C7290" i="4"/>
  <c r="C6810" i="4"/>
  <c r="C7321" i="4"/>
  <c r="C6841" i="4"/>
  <c r="C7384" i="4"/>
  <c r="C6904" i="4"/>
  <c r="C6488" i="4"/>
  <c r="C7470" i="4"/>
  <c r="C6999" i="4"/>
  <c r="C6599" i="4"/>
  <c r="C7318" i="4"/>
  <c r="C6966" i="4"/>
  <c r="C6614" i="4"/>
  <c r="C7317" i="4"/>
  <c r="C6965" i="4"/>
  <c r="C6613" i="4"/>
  <c r="C7348" i="4"/>
  <c r="C7060" i="4"/>
  <c r="C6756" i="4"/>
  <c r="C7841" i="4"/>
  <c r="C7219" i="4"/>
  <c r="C6963" i="4"/>
  <c r="C6707" i="4"/>
  <c r="C6451" i="4"/>
  <c r="C6866" i="4"/>
  <c r="C6273" i="4"/>
  <c r="C6007" i="4"/>
  <c r="C5751" i="4"/>
  <c r="C6485" i="4"/>
  <c r="C6834" i="4"/>
  <c r="C6270" i="4"/>
  <c r="C6005" i="4"/>
  <c r="C7330" i="4"/>
  <c r="C6311" i="4"/>
  <c r="C6036" i="4"/>
  <c r="C5780" i="4"/>
  <c r="C6353" i="4"/>
  <c r="C6067" i="4"/>
  <c r="C5811" i="4"/>
  <c r="C5555" i="4"/>
  <c r="C5299" i="4"/>
  <c r="C6458" i="4"/>
  <c r="C6146" i="4"/>
  <c r="C5890" i="4"/>
  <c r="C5634" i="4"/>
  <c r="C8094" i="4"/>
  <c r="C6329" i="4"/>
  <c r="C6049" i="4"/>
  <c r="C5793" i="4"/>
  <c r="C5537" i="4"/>
  <c r="C6754" i="4"/>
  <c r="C6263" i="4"/>
  <c r="C6000" i="4"/>
  <c r="C5744" i="4"/>
  <c r="C5488" i="4"/>
  <c r="C6518" i="4"/>
  <c r="C6191" i="4"/>
  <c r="C5935" i="4"/>
  <c r="C5679" i="4"/>
  <c r="C5423" i="4"/>
  <c r="C6431" i="4"/>
  <c r="C6126" i="4"/>
  <c r="C5870" i="4"/>
  <c r="C5614" i="4"/>
  <c r="C6430" i="4"/>
  <c r="C6125" i="4"/>
  <c r="C5869" i="4"/>
  <c r="C6450" i="4"/>
  <c r="C6140" i="4"/>
  <c r="C5884" i="4"/>
  <c r="C6470" i="4"/>
  <c r="C6155" i="4"/>
  <c r="C5899" i="4"/>
  <c r="C5643" i="4"/>
  <c r="C7434" i="4"/>
  <c r="C6319" i="4"/>
  <c r="C7310" i="4"/>
  <c r="C6894" i="4"/>
  <c r="C7489" i="4"/>
  <c r="C7021" i="4"/>
  <c r="C8462" i="4"/>
  <c r="C7100" i="4"/>
  <c r="C6684" i="4"/>
  <c r="C7227" i="4"/>
  <c r="C6795" i="4"/>
  <c r="C6315" i="4"/>
  <c r="C7274" i="4"/>
  <c r="C6794" i="4"/>
  <c r="C7305" i="4"/>
  <c r="C6825" i="4"/>
  <c r="C7304" i="4"/>
  <c r="C6888" i="4"/>
  <c r="C6472" i="4"/>
  <c r="C7383" i="4"/>
  <c r="C6983" i="4"/>
  <c r="C6583" i="4"/>
  <c r="C7270" i="4"/>
  <c r="C6950" i="4"/>
  <c r="C6598" i="4"/>
  <c r="C7269" i="4"/>
  <c r="C6949" i="4"/>
  <c r="C6597" i="4"/>
  <c r="C7332" i="4"/>
  <c r="C7028" i="4"/>
  <c r="C6740" i="4"/>
  <c r="C7713" i="4"/>
  <c r="C7203" i="4"/>
  <c r="C6947" i="4"/>
  <c r="C6691" i="4"/>
  <c r="C6435" i="4"/>
  <c r="C6642" i="4"/>
  <c r="C6252" i="4"/>
  <c r="C5991" i="4"/>
  <c r="C5735" i="4"/>
  <c r="C6463" i="4"/>
  <c r="C6634" i="4"/>
  <c r="C6249" i="4"/>
  <c r="C5989" i="4"/>
  <c r="C7074" i="4"/>
  <c r="C6290" i="4"/>
  <c r="C6020" i="4"/>
  <c r="C8350" i="4"/>
  <c r="C6332" i="4"/>
  <c r="C6051" i="4"/>
  <c r="C5795" i="4"/>
  <c r="C5539" i="4"/>
  <c r="C5283" i="4"/>
  <c r="C6437" i="4"/>
  <c r="C6130" i="4"/>
  <c r="C5874" i="4"/>
  <c r="C5618" i="4"/>
  <c r="C7282" i="4"/>
  <c r="C6308" i="4"/>
  <c r="C6033" i="4"/>
  <c r="C5777" i="4"/>
  <c r="C5521" i="4"/>
  <c r="C6617" i="4"/>
  <c r="C6242" i="4"/>
  <c r="C5984" i="4"/>
  <c r="C5728" i="4"/>
  <c r="C5472" i="4"/>
  <c r="C6497" i="4"/>
  <c r="C6175" i="4"/>
  <c r="C5919" i="4"/>
  <c r="C5663" i="4"/>
  <c r="C5407" i="4"/>
  <c r="C6410" i="4"/>
  <c r="C6110" i="4"/>
  <c r="C5854" i="4"/>
  <c r="C5598" i="4"/>
  <c r="C6409" i="4"/>
  <c r="C6109" i="4"/>
  <c r="C5853" i="4"/>
  <c r="C6429" i="4"/>
  <c r="C6124" i="4"/>
  <c r="C5868" i="4"/>
  <c r="C6449" i="4"/>
  <c r="C6139" i="4"/>
  <c r="C5883" i="4"/>
  <c r="C5627" i="4"/>
  <c r="C7170" i="4"/>
  <c r="C6298" i="4"/>
  <c r="C7294" i="4"/>
  <c r="C6814" i="4"/>
  <c r="C7450" i="4"/>
  <c r="C6957" i="4"/>
  <c r="C8302" i="4"/>
  <c r="C7084" i="4"/>
  <c r="C6668" i="4"/>
  <c r="C7211" i="4"/>
  <c r="C6779" i="4"/>
  <c r="C6299" i="4"/>
  <c r="C7194" i="4"/>
  <c r="C6778" i="4"/>
  <c r="C7241" i="4"/>
  <c r="C6809" i="4"/>
  <c r="C7288" i="4"/>
  <c r="C6872" i="4"/>
  <c r="C6408" i="4"/>
  <c r="C7367" i="4"/>
  <c r="C6967" i="4"/>
  <c r="C6567" i="4"/>
  <c r="C7254" i="4"/>
  <c r="C6934" i="4"/>
  <c r="C6582" i="4"/>
  <c r="C7253" i="4"/>
  <c r="C6933" i="4"/>
  <c r="C6581" i="4"/>
  <c r="C7316" i="4"/>
  <c r="C7012" i="4"/>
  <c r="C6724" i="4"/>
  <c r="C7587" i="4"/>
  <c r="C7187" i="4"/>
  <c r="C6931" i="4"/>
  <c r="C6675" i="4"/>
  <c r="C6419" i="4"/>
  <c r="C6578" i="4"/>
  <c r="C6231" i="4"/>
  <c r="C5975" i="4"/>
  <c r="C5719" i="4"/>
  <c r="C6442" i="4"/>
  <c r="C6572" i="4"/>
  <c r="C6229" i="4"/>
  <c r="C5973" i="4"/>
  <c r="C6818" i="4"/>
  <c r="C6269" i="4"/>
  <c r="C6004" i="4"/>
  <c r="C7314" i="4"/>
  <c r="C6310" i="4"/>
  <c r="C6035" i="4"/>
  <c r="C5779" i="4"/>
  <c r="C5523" i="4"/>
  <c r="C5267" i="4"/>
  <c r="C6415" i="4"/>
  <c r="C6114" i="4"/>
  <c r="C5858" i="4"/>
  <c r="C5602" i="4"/>
  <c r="C7026" i="4"/>
  <c r="C6286" i="4"/>
  <c r="C6017" i="4"/>
  <c r="C5761" i="4"/>
  <c r="C5505" i="4"/>
  <c r="C6562" i="4"/>
  <c r="C6224" i="4"/>
  <c r="C5968" i="4"/>
  <c r="C5712" i="4"/>
  <c r="C5456" i="4"/>
  <c r="C6476" i="4"/>
  <c r="C6159" i="4"/>
  <c r="C5903" i="4"/>
  <c r="C5647" i="4"/>
  <c r="C5391" i="4"/>
  <c r="C6389" i="4"/>
  <c r="C6094" i="4"/>
  <c r="C5838" i="4"/>
  <c r="C5582" i="4"/>
  <c r="C6388" i="4"/>
  <c r="C6093" i="4"/>
  <c r="C5837" i="4"/>
  <c r="C6407" i="4"/>
  <c r="C6108" i="4"/>
  <c r="C5852" i="4"/>
  <c r="C6428" i="4"/>
  <c r="C6123" i="4"/>
  <c r="C5867" i="4"/>
  <c r="C5611" i="4"/>
  <c r="C6914" i="4"/>
  <c r="C6277" i="4"/>
  <c r="C7278" i="4"/>
  <c r="C6798" i="4"/>
  <c r="C7426" i="4"/>
  <c r="C6941" i="4"/>
  <c r="C8174" i="4"/>
  <c r="C7068" i="4"/>
  <c r="C6588" i="4"/>
  <c r="C7195" i="4"/>
  <c r="C6715" i="4"/>
  <c r="C6283" i="4"/>
  <c r="C7178" i="4"/>
  <c r="C6762" i="4"/>
  <c r="C7225" i="4"/>
  <c r="C6793" i="4"/>
  <c r="C7272" i="4"/>
  <c r="C6792" i="4"/>
  <c r="C6392" i="4"/>
  <c r="C7351" i="4"/>
  <c r="C6951" i="4"/>
  <c r="C8622" i="4"/>
  <c r="C7238" i="4"/>
  <c r="C6886" i="4"/>
  <c r="C8606" i="4"/>
  <c r="C7237" i="4"/>
  <c r="C6885" i="4"/>
  <c r="C8590" i="4"/>
  <c r="C7284" i="4"/>
  <c r="C6996" i="4"/>
  <c r="C6708" i="4"/>
  <c r="C7517" i="4"/>
  <c r="C7171" i="4"/>
  <c r="C6915" i="4"/>
  <c r="C6659" i="4"/>
  <c r="C6403" i="4"/>
  <c r="C6550" i="4"/>
  <c r="C6215" i="4"/>
  <c r="C5959" i="4"/>
  <c r="C5703" i="4"/>
  <c r="C6421" i="4"/>
  <c r="C6548" i="4"/>
  <c r="C6213" i="4"/>
  <c r="C5957" i="4"/>
  <c r="C6633" i="4"/>
  <c r="C6247" i="4"/>
  <c r="C5988" i="4"/>
  <c r="C7058" i="4"/>
  <c r="C6289" i="4"/>
  <c r="C6019" i="4"/>
  <c r="C5763" i="4"/>
  <c r="C5507" i="4"/>
  <c r="C5251" i="4"/>
  <c r="C6394" i="4"/>
  <c r="C6098" i="4"/>
  <c r="C5842" i="4"/>
  <c r="C5586" i="4"/>
  <c r="C6770" i="4"/>
  <c r="C6265" i="4"/>
  <c r="C6001" i="4"/>
  <c r="C5745" i="4"/>
  <c r="C5489" i="4"/>
  <c r="C6541" i="4"/>
  <c r="C6208" i="4"/>
  <c r="C5952" i="4"/>
  <c r="C5696" i="4"/>
  <c r="C5440" i="4"/>
  <c r="C6454" i="4"/>
  <c r="C6143" i="4"/>
  <c r="C5887" i="4"/>
  <c r="C5631" i="4"/>
  <c r="C5375" i="4"/>
  <c r="C6367" i="4"/>
  <c r="C6078" i="4"/>
  <c r="C5822" i="4"/>
  <c r="C5566" i="4"/>
  <c r="C6366" i="4"/>
  <c r="C6077" i="4"/>
  <c r="C5821" i="4"/>
  <c r="C6386" i="4"/>
  <c r="C6092" i="4"/>
  <c r="C5836" i="4"/>
  <c r="C6406" i="4"/>
  <c r="C6107" i="4"/>
  <c r="C5851" i="4"/>
  <c r="C5595" i="4"/>
  <c r="C6658" i="4"/>
  <c r="C6255" i="4"/>
  <c r="C7262" i="4"/>
  <c r="C6782" i="4"/>
  <c r="C7341" i="4"/>
  <c r="C6925" i="4"/>
  <c r="C7662" i="4"/>
  <c r="C7052" i="4"/>
  <c r="C8702" i="4"/>
  <c r="C7179" i="4"/>
  <c r="C6699" i="4"/>
  <c r="C6267" i="4"/>
  <c r="C7162" i="4"/>
  <c r="C6682" i="4"/>
  <c r="C7209" i="4"/>
  <c r="C6729" i="4"/>
  <c r="C7256" i="4"/>
  <c r="C6776" i="4"/>
  <c r="C6376" i="4"/>
  <c r="C7335" i="4"/>
  <c r="C6935" i="4"/>
  <c r="C8382" i="4"/>
  <c r="C7222" i="4"/>
  <c r="C6870" i="4"/>
  <c r="C8369" i="4"/>
  <c r="C7221" i="4"/>
  <c r="C6869" i="4"/>
  <c r="C8366" i="4"/>
  <c r="C7268" i="4"/>
  <c r="C6980" i="4"/>
  <c r="C6692" i="4"/>
  <c r="C7435" i="4"/>
  <c r="C7155" i="4"/>
  <c r="C6899" i="4"/>
  <c r="C6643" i="4"/>
  <c r="C6387" i="4"/>
  <c r="C6529" i="4"/>
  <c r="C6199" i="4"/>
  <c r="C5943" i="4"/>
  <c r="C5687" i="4"/>
  <c r="C6399" i="4"/>
  <c r="C6526" i="4"/>
  <c r="C6197" i="4"/>
  <c r="C5941" i="4"/>
  <c r="C6570" i="4"/>
  <c r="C6228" i="4"/>
  <c r="C5972" i="4"/>
  <c r="C6802" i="4"/>
  <c r="C6268" i="4"/>
  <c r="C6003" i="4"/>
  <c r="C5747" i="4"/>
  <c r="C5491" i="4"/>
  <c r="C5235" i="4"/>
  <c r="C6373" i="4"/>
  <c r="C6082" i="4"/>
  <c r="C5826" i="4"/>
  <c r="C5570" i="4"/>
  <c r="C6618" i="4"/>
  <c r="C6244" i="4"/>
  <c r="C5985" i="4"/>
  <c r="C5729" i="4"/>
  <c r="C5473" i="4"/>
  <c r="C6519" i="4"/>
  <c r="C6192" i="4"/>
  <c r="C5936" i="4"/>
  <c r="C5680" i="4"/>
  <c r="C5424" i="4"/>
  <c r="C6433" i="4"/>
  <c r="C6127" i="4"/>
  <c r="C5871" i="4"/>
  <c r="C5615" i="4"/>
  <c r="C5359" i="4"/>
  <c r="C6346" i="4"/>
  <c r="C6062" i="4"/>
  <c r="C5806" i="4"/>
  <c r="C5550" i="4"/>
  <c r="C6345" i="4"/>
  <c r="C6061" i="4"/>
  <c r="C5805" i="4"/>
  <c r="C6365" i="4"/>
  <c r="C6076" i="4"/>
  <c r="C5820" i="4"/>
  <c r="C6385" i="4"/>
  <c r="C6091" i="4"/>
  <c r="C5835" i="4"/>
  <c r="C5579" i="4"/>
  <c r="C6593" i="4"/>
  <c r="C5915" i="4"/>
  <c r="C5866" i="4"/>
  <c r="C5386" i="4"/>
  <c r="C6361" i="4"/>
  <c r="C5849" i="4"/>
  <c r="C5369" i="4"/>
  <c r="C5188" i="4"/>
  <c r="C4772" i="4"/>
  <c r="C5374" i="4"/>
  <c r="C4867" i="4"/>
  <c r="C4435" i="4"/>
  <c r="C5329" i="4"/>
  <c r="C4898" i="4"/>
  <c r="C4418" i="4"/>
  <c r="C5328" i="4"/>
  <c r="C4881" i="4"/>
  <c r="C5764" i="4"/>
  <c r="C5040" i="4"/>
  <c r="C5629" i="4"/>
  <c r="C5039" i="4"/>
  <c r="C4559" i="4"/>
  <c r="C5215" i="4"/>
  <c r="C4734" i="4"/>
  <c r="C5486" i="4"/>
  <c r="C5053" i="4"/>
  <c r="C4733" i="4"/>
  <c r="C4381" i="4"/>
  <c r="C5453" i="4"/>
  <c r="C5100" i="4"/>
  <c r="C4812" i="4"/>
  <c r="C4524" i="4"/>
  <c r="C6200" i="4"/>
  <c r="C5303" i="4"/>
  <c r="C4987" i="4"/>
  <c r="C4699" i="4"/>
  <c r="C4411" i="4"/>
  <c r="C5660" i="4"/>
  <c r="C5194" i="4"/>
  <c r="C4938" i="4"/>
  <c r="C4682" i="4"/>
  <c r="C4426" i="4"/>
  <c r="C5800" i="4"/>
  <c r="C5282" i="4"/>
  <c r="C5017" i="4"/>
  <c r="C4761" i="4"/>
  <c r="C6166" i="4"/>
  <c r="C5334" i="4"/>
  <c r="C5062" i="4"/>
  <c r="C4806" i="4"/>
  <c r="C6402" i="4"/>
  <c r="C5352" i="4"/>
  <c r="C5077" i="4"/>
  <c r="C4821" i="4"/>
  <c r="C4565" i="4"/>
  <c r="C4309" i="4"/>
  <c r="C4456" i="4"/>
  <c r="C4106" i="4"/>
  <c r="C4968" i="4"/>
  <c r="C4217" i="4"/>
  <c r="C3961" i="4"/>
  <c r="C3705" i="4"/>
  <c r="C3449" i="4"/>
  <c r="C5095" i="4"/>
  <c r="C4232" i="4"/>
  <c r="C3976" i="4"/>
  <c r="C3720" i="4"/>
  <c r="C3464" i="4"/>
  <c r="C5080" i="4"/>
  <c r="C4231" i="4"/>
  <c r="C3975" i="4"/>
  <c r="C3719" i="4"/>
  <c r="C3463" i="4"/>
  <c r="C3207" i="4"/>
  <c r="C4366" i="4"/>
  <c r="C4054" i="4"/>
  <c r="C4688" i="4"/>
  <c r="C4181" i="4"/>
  <c r="C3925" i="4"/>
  <c r="C4360" i="4"/>
  <c r="C4052" i="4"/>
  <c r="C4679" i="4"/>
  <c r="C4179" i="4"/>
  <c r="C3923" i="4"/>
  <c r="C3667" i="4"/>
  <c r="C3411" i="4"/>
  <c r="C4919" i="4"/>
  <c r="C4210" i="4"/>
  <c r="C3954" i="4"/>
  <c r="C4414" i="4"/>
  <c r="C4081" i="4"/>
  <c r="C3825" i="4"/>
  <c r="C3569" i="4"/>
  <c r="C3313" i="4"/>
  <c r="C4576" i="4"/>
  <c r="C4160" i="4"/>
  <c r="C3904" i="4"/>
  <c r="C3648" i="4"/>
  <c r="C3392" i="4"/>
  <c r="C5144" i="4"/>
  <c r="C4239" i="4"/>
  <c r="C3983" i="4"/>
  <c r="C3727" i="4"/>
  <c r="C3471" i="4"/>
  <c r="C4999" i="4"/>
  <c r="C4220" i="4"/>
  <c r="C3964" i="4"/>
  <c r="C4374" i="4"/>
  <c r="C4059" i="4"/>
  <c r="C3837" i="4"/>
  <c r="C3382" i="4"/>
  <c r="C3062" i="4"/>
  <c r="C2806" i="4"/>
  <c r="C3932" i="4"/>
  <c r="C3467" i="4"/>
  <c r="C3109" i="4"/>
  <c r="C3892" i="4"/>
  <c r="C3436" i="4"/>
  <c r="C3092" i="4"/>
  <c r="C3890" i="4"/>
  <c r="C3435" i="4"/>
  <c r="C3091" i="4"/>
  <c r="C2835" i="4"/>
  <c r="C2579" i="4"/>
  <c r="C2323" i="4"/>
  <c r="C3630" i="4"/>
  <c r="C3204" i="4"/>
  <c r="C2946" i="4"/>
  <c r="C2690" i="4"/>
  <c r="C2434" i="4"/>
  <c r="C3802" i="4"/>
  <c r="C3346" i="4"/>
  <c r="C3041" i="4"/>
  <c r="C2785" i="4"/>
  <c r="C4141" i="4"/>
  <c r="C3515" i="4"/>
  <c r="C3136" i="4"/>
  <c r="C2880" i="4"/>
  <c r="C2624" i="4"/>
  <c r="C2368" i="4"/>
  <c r="C3684" i="4"/>
  <c r="C3240" i="4"/>
  <c r="C2975" i="4"/>
  <c r="C3682" i="4"/>
  <c r="C3238" i="4"/>
  <c r="C2974" i="4"/>
  <c r="C3652" i="4"/>
  <c r="C3218" i="4"/>
  <c r="C2957" i="4"/>
  <c r="C3621" i="4"/>
  <c r="C3196" i="4"/>
  <c r="C2940" i="4"/>
  <c r="C2684" i="4"/>
  <c r="C2428" i="4"/>
  <c r="C3789" i="4"/>
  <c r="C3334" i="4"/>
  <c r="C3035" i="4"/>
  <c r="C3758" i="4"/>
  <c r="C3306" i="4"/>
  <c r="C5659" i="4"/>
  <c r="C5802" i="4"/>
  <c r="C5370" i="4"/>
  <c r="C6340" i="4"/>
  <c r="C5833" i="4"/>
  <c r="C5353" i="4"/>
  <c r="C5172" i="4"/>
  <c r="C4692" i="4"/>
  <c r="C5350" i="4"/>
  <c r="C4851" i="4"/>
  <c r="C4371" i="4"/>
  <c r="C5311" i="4"/>
  <c r="C4882" i="4"/>
  <c r="C4402" i="4"/>
  <c r="C5310" i="4"/>
  <c r="C4865" i="4"/>
  <c r="C5559" i="4"/>
  <c r="C5024" i="4"/>
  <c r="C5592" i="4"/>
  <c r="C4975" i="4"/>
  <c r="C4543" i="4"/>
  <c r="C5198" i="4"/>
  <c r="C4718" i="4"/>
  <c r="C5454" i="4"/>
  <c r="C5037" i="4"/>
  <c r="C4717" i="4"/>
  <c r="C4365" i="4"/>
  <c r="C5421" i="4"/>
  <c r="C5084" i="4"/>
  <c r="C4796" i="4"/>
  <c r="C4508" i="4"/>
  <c r="C6072" i="4"/>
  <c r="C5266" i="4"/>
  <c r="C4971" i="4"/>
  <c r="C4683" i="4"/>
  <c r="C4395" i="4"/>
  <c r="C5621" i="4"/>
  <c r="C5178" i="4"/>
  <c r="C4922" i="4"/>
  <c r="C4666" i="4"/>
  <c r="C4410" i="4"/>
  <c r="C5741" i="4"/>
  <c r="C5264" i="4"/>
  <c r="C5001" i="4"/>
  <c r="C4745" i="4"/>
  <c r="C6038" i="4"/>
  <c r="C5316" i="4"/>
  <c r="C5046" i="4"/>
  <c r="C4790" i="4"/>
  <c r="C6152" i="4"/>
  <c r="C5333" i="4"/>
  <c r="C5061" i="4"/>
  <c r="C4805" i="4"/>
  <c r="C4549" i="4"/>
  <c r="C4293" i="4"/>
  <c r="C4430" i="4"/>
  <c r="C4090" i="4"/>
  <c r="C4840" i="4"/>
  <c r="C4201" i="4"/>
  <c r="C3945" i="4"/>
  <c r="C3689" i="4"/>
  <c r="C3433" i="4"/>
  <c r="C4967" i="4"/>
  <c r="C4216" i="4"/>
  <c r="C3960" i="4"/>
  <c r="C3704" i="4"/>
  <c r="C3448" i="4"/>
  <c r="C4952" i="4"/>
  <c r="C4215" i="4"/>
  <c r="C3959" i="4"/>
  <c r="C3703" i="4"/>
  <c r="C3447" i="4"/>
  <c r="C6445" i="4"/>
  <c r="C4336" i="4"/>
  <c r="C4038" i="4"/>
  <c r="C4600" i="4"/>
  <c r="C4165" i="4"/>
  <c r="C6168" i="4"/>
  <c r="C4334" i="4"/>
  <c r="C4036" i="4"/>
  <c r="C4592" i="4"/>
  <c r="C4163" i="4"/>
  <c r="C3907" i="4"/>
  <c r="C3651" i="4"/>
  <c r="C3395" i="4"/>
  <c r="C4791" i="4"/>
  <c r="C4194" i="4"/>
  <c r="C3938" i="4"/>
  <c r="C4384" i="4"/>
  <c r="C4065" i="4"/>
  <c r="C3809" i="4"/>
  <c r="C3553" i="4"/>
  <c r="C3297" i="4"/>
  <c r="C4526" i="4"/>
  <c r="C4144" i="4"/>
  <c r="C3888" i="4"/>
  <c r="C3632" i="4"/>
  <c r="C3376" i="4"/>
  <c r="C5016" i="4"/>
  <c r="C4223" i="4"/>
  <c r="C3967" i="4"/>
  <c r="C3711" i="4"/>
  <c r="C3455" i="4"/>
  <c r="C4871" i="4"/>
  <c r="C4204" i="4"/>
  <c r="C3948" i="4"/>
  <c r="C4344" i="4"/>
  <c r="C4043" i="4"/>
  <c r="C3810" i="4"/>
  <c r="C3355" i="4"/>
  <c r="C3046" i="4"/>
  <c r="C2790" i="4"/>
  <c r="C3893" i="4"/>
  <c r="C3437" i="4"/>
  <c r="C3093" i="4"/>
  <c r="C3862" i="4"/>
  <c r="C3406" i="4"/>
  <c r="C3076" i="4"/>
  <c r="C3861" i="4"/>
  <c r="C3405" i="4"/>
  <c r="C3075" i="4"/>
  <c r="C2819" i="4"/>
  <c r="C2563" i="4"/>
  <c r="C5740" i="4"/>
  <c r="C3604" i="4"/>
  <c r="C3186" i="4"/>
  <c r="C2930" i="4"/>
  <c r="C2674" i="4"/>
  <c r="C2418" i="4"/>
  <c r="C3772" i="4"/>
  <c r="C3317" i="4"/>
  <c r="C3025" i="4"/>
  <c r="C2769" i="4"/>
  <c r="C4013" i="4"/>
  <c r="C3485" i="4"/>
  <c r="C3120" i="4"/>
  <c r="C2864" i="4"/>
  <c r="C2608" i="4"/>
  <c r="C2352" i="4"/>
  <c r="C3654" i="4"/>
  <c r="C3220" i="4"/>
  <c r="C2959" i="4"/>
  <c r="C3653" i="4"/>
  <c r="C3219" i="4"/>
  <c r="C2958" i="4"/>
  <c r="C3622" i="4"/>
  <c r="C3197" i="4"/>
  <c r="C5128" i="4"/>
  <c r="C3594" i="4"/>
  <c r="C3180" i="4"/>
  <c r="C2924" i="4"/>
  <c r="C2668" i="4"/>
  <c r="C2412" i="4"/>
  <c r="C3762" i="4"/>
  <c r="C3307" i="4"/>
  <c r="C3019" i="4"/>
  <c r="C3732" i="4"/>
  <c r="C3277" i="4"/>
  <c r="C3002" i="4"/>
  <c r="C2746" i="4"/>
  <c r="C2490" i="4"/>
  <c r="C3869" i="4"/>
  <c r="C3414" i="4"/>
  <c r="C5403" i="4"/>
  <c r="C5786" i="4"/>
  <c r="C5354" i="4"/>
  <c r="C6233" i="4"/>
  <c r="C5817" i="4"/>
  <c r="C6381" i="4"/>
  <c r="C5108" i="4"/>
  <c r="C4676" i="4"/>
  <c r="C5330" i="4"/>
  <c r="C4835" i="4"/>
  <c r="C4355" i="4"/>
  <c r="C5293" i="4"/>
  <c r="C4802" i="4"/>
  <c r="C4386" i="4"/>
  <c r="C5292" i="4"/>
  <c r="C4801" i="4"/>
  <c r="C5526" i="4"/>
  <c r="C5008" i="4"/>
  <c r="C5558" i="4"/>
  <c r="C4959" i="4"/>
  <c r="C6650" i="4"/>
  <c r="C5118" i="4"/>
  <c r="C4702" i="4"/>
  <c r="C5390" i="4"/>
  <c r="C5021" i="4"/>
  <c r="C4701" i="4"/>
  <c r="C4333" i="4"/>
  <c r="C5389" i="4"/>
  <c r="C5068" i="4"/>
  <c r="C4780" i="4"/>
  <c r="C4476" i="4"/>
  <c r="C5944" i="4"/>
  <c r="C5248" i="4"/>
  <c r="C4955" i="4"/>
  <c r="C4667" i="4"/>
  <c r="C4379" i="4"/>
  <c r="C5581" i="4"/>
  <c r="C5162" i="4"/>
  <c r="C4906" i="4"/>
  <c r="C4650" i="4"/>
  <c r="C4394" i="4"/>
  <c r="C5701" i="4"/>
  <c r="C5246" i="4"/>
  <c r="C4985" i="4"/>
  <c r="C4729" i="4"/>
  <c r="C5910" i="4"/>
  <c r="C5297" i="4"/>
  <c r="C5030" i="4"/>
  <c r="C4774" i="4"/>
  <c r="C6024" i="4"/>
  <c r="C5314" i="4"/>
  <c r="C5045" i="4"/>
  <c r="C4789" i="4"/>
  <c r="C4533" i="4"/>
  <c r="C4277" i="4"/>
  <c r="C4400" i="4"/>
  <c r="C4074" i="4"/>
  <c r="C4712" i="4"/>
  <c r="C4185" i="4"/>
  <c r="C3929" i="4"/>
  <c r="C3673" i="4"/>
  <c r="C3417" i="4"/>
  <c r="C4839" i="4"/>
  <c r="C4200" i="4"/>
  <c r="C3944" i="4"/>
  <c r="C3688" i="4"/>
  <c r="C3432" i="4"/>
  <c r="C4824" i="4"/>
  <c r="C4199" i="4"/>
  <c r="C3943" i="4"/>
  <c r="C3687" i="4"/>
  <c r="C3431" i="4"/>
  <c r="C5612" i="4"/>
  <c r="C4308" i="4"/>
  <c r="C4022" i="4"/>
  <c r="C4534" i="4"/>
  <c r="C4149" i="4"/>
  <c r="C5575" i="4"/>
  <c r="C4304" i="4"/>
  <c r="C4020" i="4"/>
  <c r="C4529" i="4"/>
  <c r="C4147" i="4"/>
  <c r="C3891" i="4"/>
  <c r="C3635" i="4"/>
  <c r="C3379" i="4"/>
  <c r="C4672" i="4"/>
  <c r="C4178" i="4"/>
  <c r="C3922" i="4"/>
  <c r="C4356" i="4"/>
  <c r="C4049" i="4"/>
  <c r="C3793" i="4"/>
  <c r="C3537" i="4"/>
  <c r="C3281" i="4"/>
  <c r="C4496" i="4"/>
  <c r="C4128" i="4"/>
  <c r="C3872" i="4"/>
  <c r="C3616" i="4"/>
  <c r="C3360" i="4"/>
  <c r="C4888" i="4"/>
  <c r="C4207" i="4"/>
  <c r="C3951" i="4"/>
  <c r="C3695" i="4"/>
  <c r="C3439" i="4"/>
  <c r="C4743" i="4"/>
  <c r="C4188" i="4"/>
  <c r="C5700" i="4"/>
  <c r="C4318" i="4"/>
  <c r="C4027" i="4"/>
  <c r="C3781" i="4"/>
  <c r="C3325" i="4"/>
  <c r="C3030" i="4"/>
  <c r="C2774" i="4"/>
  <c r="C3866" i="4"/>
  <c r="C3410" i="4"/>
  <c r="C3077" i="4"/>
  <c r="C3835" i="4"/>
  <c r="C3380" i="4"/>
  <c r="C3060" i="4"/>
  <c r="C3834" i="4"/>
  <c r="C3378" i="4"/>
  <c r="C3059" i="4"/>
  <c r="C2803" i="4"/>
  <c r="C2547" i="4"/>
  <c r="C4560" i="4"/>
  <c r="C3574" i="4"/>
  <c r="C3170" i="4"/>
  <c r="C2914" i="4"/>
  <c r="C2658" i="4"/>
  <c r="C2402" i="4"/>
  <c r="C3742" i="4"/>
  <c r="C3290" i="4"/>
  <c r="C3009" i="4"/>
  <c r="C2753" i="4"/>
  <c r="C3914" i="4"/>
  <c r="C3458" i="4"/>
  <c r="C3104" i="4"/>
  <c r="C2848" i="4"/>
  <c r="C2592" i="4"/>
  <c r="C2336" i="4"/>
  <c r="C3627" i="4"/>
  <c r="C3199" i="4"/>
  <c r="C2943" i="4"/>
  <c r="C3626" i="4"/>
  <c r="C3198" i="4"/>
  <c r="C5143" i="4"/>
  <c r="C3595" i="4"/>
  <c r="C3181" i="4"/>
  <c r="C4463" i="4"/>
  <c r="C3564" i="4"/>
  <c r="C3164" i="4"/>
  <c r="C2908" i="4"/>
  <c r="C2652" i="4"/>
  <c r="C2396" i="4"/>
  <c r="C3733" i="4"/>
  <c r="C3278" i="4"/>
  <c r="C3003" i="4"/>
  <c r="C3702" i="4"/>
  <c r="C3254" i="4"/>
  <c r="C2986" i="4"/>
  <c r="C2730" i="4"/>
  <c r="C2474" i="4"/>
  <c r="C3842" i="4"/>
  <c r="C3387" i="4"/>
  <c r="C6341" i="4"/>
  <c r="C5770" i="4"/>
  <c r="C5290" i="4"/>
  <c r="C6217" i="4"/>
  <c r="C5801" i="4"/>
  <c r="C6150" i="4"/>
  <c r="C5092" i="4"/>
  <c r="C4660" i="4"/>
  <c r="C5239" i="4"/>
  <c r="C4819" i="4"/>
  <c r="C4339" i="4"/>
  <c r="C5220" i="4"/>
  <c r="C4786" i="4"/>
  <c r="C4370" i="4"/>
  <c r="C5273" i="4"/>
  <c r="C4785" i="4"/>
  <c r="C5494" i="4"/>
  <c r="C4928" i="4"/>
  <c r="C5525" i="4"/>
  <c r="C4943" i="4"/>
  <c r="C5846" i="4"/>
  <c r="C5102" i="4"/>
  <c r="C4686" i="4"/>
  <c r="C5342" i="4"/>
  <c r="C5005" i="4"/>
  <c r="C4653" i="4"/>
  <c r="C4301" i="4"/>
  <c r="C5365" i="4"/>
  <c r="C5052" i="4"/>
  <c r="C4764" i="4"/>
  <c r="C4460" i="4"/>
  <c r="C5749" i="4"/>
  <c r="C5230" i="4"/>
  <c r="C4939" i="4"/>
  <c r="C4651" i="4"/>
  <c r="C4363" i="4"/>
  <c r="C5544" i="4"/>
  <c r="C5146" i="4"/>
  <c r="C4890" i="4"/>
  <c r="C4634" i="4"/>
  <c r="C4378" i="4"/>
  <c r="C5656" i="4"/>
  <c r="C5228" i="4"/>
  <c r="C4969" i="4"/>
  <c r="C4713" i="4"/>
  <c r="C5782" i="4"/>
  <c r="C5279" i="4"/>
  <c r="C5014" i="4"/>
  <c r="C4758" i="4"/>
  <c r="C5896" i="4"/>
  <c r="C5296" i="4"/>
  <c r="C5029" i="4"/>
  <c r="C4773" i="4"/>
  <c r="C4517" i="4"/>
  <c r="C4261" i="4"/>
  <c r="C4372" i="4"/>
  <c r="C4058" i="4"/>
  <c r="C4624" i="4"/>
  <c r="C4169" i="4"/>
  <c r="C3913" i="4"/>
  <c r="C3657" i="4"/>
  <c r="C3401" i="4"/>
  <c r="C4711" i="4"/>
  <c r="C4184" i="4"/>
  <c r="C3928" i="4"/>
  <c r="C3672" i="4"/>
  <c r="C3416" i="4"/>
  <c r="C4696" i="4"/>
  <c r="C4183" i="4"/>
  <c r="C3927" i="4"/>
  <c r="C3671" i="4"/>
  <c r="C3415" i="4"/>
  <c r="C5356" i="4"/>
  <c r="C4279" i="4"/>
  <c r="C4006" i="4"/>
  <c r="C4504" i="4"/>
  <c r="C4133" i="4"/>
  <c r="C5335" i="4"/>
  <c r="C4276" i="4"/>
  <c r="C4004" i="4"/>
  <c r="C4502" i="4"/>
  <c r="C4131" i="4"/>
  <c r="C3875" i="4"/>
  <c r="C3619" i="4"/>
  <c r="C3363" i="4"/>
  <c r="C4584" i="4"/>
  <c r="C4162" i="4"/>
  <c r="C5926" i="4"/>
  <c r="C4327" i="4"/>
  <c r="C4033" i="4"/>
  <c r="C3777" i="4"/>
  <c r="C3521" i="4"/>
  <c r="C3265" i="4"/>
  <c r="C4468" i="4"/>
  <c r="C4112" i="4"/>
  <c r="C3856" i="4"/>
  <c r="C3600" i="4"/>
  <c r="C3344" i="4"/>
  <c r="C4760" i="4"/>
  <c r="C4191" i="4"/>
  <c r="C3935" i="4"/>
  <c r="C3679" i="4"/>
  <c r="C3423" i="4"/>
  <c r="C4640" i="4"/>
  <c r="C4172" i="4"/>
  <c r="C5414" i="4"/>
  <c r="C4288" i="4"/>
  <c r="C4011" i="4"/>
  <c r="C3754" i="4"/>
  <c r="C3298" i="4"/>
  <c r="C3014" i="4"/>
  <c r="C2758" i="4"/>
  <c r="C3836" i="4"/>
  <c r="C3381" i="4"/>
  <c r="C3061" i="4"/>
  <c r="C3805" i="4"/>
  <c r="C3350" i="4"/>
  <c r="C3044" i="4"/>
  <c r="C3804" i="4"/>
  <c r="C3349" i="4"/>
  <c r="C3043" i="4"/>
  <c r="C2787" i="4"/>
  <c r="C2531" i="4"/>
  <c r="C4320" i="4"/>
  <c r="C3547" i="4"/>
  <c r="C3154" i="4"/>
  <c r="C2898" i="4"/>
  <c r="C2642" i="4"/>
  <c r="C2386" i="4"/>
  <c r="C3716" i="4"/>
  <c r="C3263" i="4"/>
  <c r="C2993" i="4"/>
  <c r="C2737" i="4"/>
  <c r="C3884" i="4"/>
  <c r="C3429" i="4"/>
  <c r="C3088" i="4"/>
  <c r="C2832" i="4"/>
  <c r="C2576" i="4"/>
  <c r="C5280" i="4"/>
  <c r="C3597" i="4"/>
  <c r="C3183" i="4"/>
  <c r="C5263" i="4"/>
  <c r="C3596" i="4"/>
  <c r="C3182" i="4"/>
  <c r="C4464" i="4"/>
  <c r="C3565" i="4"/>
  <c r="C3165" i="4"/>
  <c r="C4237" i="4"/>
  <c r="C3534" i="4"/>
  <c r="C3148" i="4"/>
  <c r="C2892" i="4"/>
  <c r="C2636" i="4"/>
  <c r="C2380" i="4"/>
  <c r="C3706" i="4"/>
  <c r="C3256" i="4"/>
  <c r="C2987" i="4"/>
  <c r="C3675" i="4"/>
  <c r="C3234" i="4"/>
  <c r="C2970" i="4"/>
  <c r="C2714" i="4"/>
  <c r="C2458" i="4"/>
  <c r="C3813" i="4"/>
  <c r="C3357" i="4"/>
  <c r="C3048" i="4"/>
  <c r="C2830" i="4"/>
  <c r="C2417" i="4"/>
  <c r="C2133" i="4"/>
  <c r="C1877" i="4"/>
  <c r="C2916" i="4"/>
  <c r="C2486" i="4"/>
  <c r="C2180" i="4"/>
  <c r="C6234" i="4"/>
  <c r="C5754" i="4"/>
  <c r="C5274" i="4"/>
  <c r="C6201" i="4"/>
  <c r="C5721" i="4"/>
  <c r="C6022" i="4"/>
  <c r="C5076" i="4"/>
  <c r="C4596" i="4"/>
  <c r="C5221" i="4"/>
  <c r="C4803" i="4"/>
  <c r="C4323" i="4"/>
  <c r="C5202" i="4"/>
  <c r="C4770" i="4"/>
  <c r="C4290" i="4"/>
  <c r="C5255" i="4"/>
  <c r="C4769" i="4"/>
  <c r="C5371" i="4"/>
  <c r="C4912" i="4"/>
  <c r="C5493" i="4"/>
  <c r="C4927" i="4"/>
  <c r="C5756" i="4"/>
  <c r="C5086" i="4"/>
  <c r="C4606" i="4"/>
  <c r="C5324" i="4"/>
  <c r="C4989" i="4"/>
  <c r="C4637" i="4"/>
  <c r="C4285" i="4"/>
  <c r="C5341" i="4"/>
  <c r="C5036" i="4"/>
  <c r="C4732" i="4"/>
  <c r="C4444" i="4"/>
  <c r="C5704" i="4"/>
  <c r="C5212" i="4"/>
  <c r="C4923" i="4"/>
  <c r="C4635" i="4"/>
  <c r="C4347" i="4"/>
  <c r="C5480" i="4"/>
  <c r="C5130" i="4"/>
  <c r="C4874" i="4"/>
  <c r="C4618" i="4"/>
  <c r="C4362" i="4"/>
  <c r="C5620" i="4"/>
  <c r="C5209" i="4"/>
  <c r="C4953" i="4"/>
  <c r="C4697" i="4"/>
  <c r="C5734" i="4"/>
  <c r="C5261" i="4"/>
  <c r="C4998" i="4"/>
  <c r="C4742" i="4"/>
  <c r="C5773" i="4"/>
  <c r="C5278" i="4"/>
  <c r="C5013" i="4"/>
  <c r="C4757" i="4"/>
  <c r="C4501" i="4"/>
  <c r="C4245" i="4"/>
  <c r="C4343" i="4"/>
  <c r="C4042" i="4"/>
  <c r="C4545" i="4"/>
  <c r="C4153" i="4"/>
  <c r="C3897" i="4"/>
  <c r="C3641" i="4"/>
  <c r="C3385" i="4"/>
  <c r="C4616" i="4"/>
  <c r="C4168" i="4"/>
  <c r="C3912" i="4"/>
  <c r="C3656" i="4"/>
  <c r="C3400" i="4"/>
  <c r="C4615" i="4"/>
  <c r="C4167" i="4"/>
  <c r="C3911" i="4"/>
  <c r="C3655" i="4"/>
  <c r="C3399" i="4"/>
  <c r="C5207" i="4"/>
  <c r="C4249" i="4"/>
  <c r="C3990" i="4"/>
  <c r="C4478" i="4"/>
  <c r="C4117" i="4"/>
  <c r="C5191" i="4"/>
  <c r="C4247" i="4"/>
  <c r="C3988" i="4"/>
  <c r="C4472" i="4"/>
  <c r="C4115" i="4"/>
  <c r="C3859" i="4"/>
  <c r="C3603" i="4"/>
  <c r="C3347" i="4"/>
  <c r="C4528" i="4"/>
  <c r="C4146" i="4"/>
  <c r="C5510" i="4"/>
  <c r="C4297" i="4"/>
  <c r="C4017" i="4"/>
  <c r="C3761" i="4"/>
  <c r="C3505" i="4"/>
  <c r="C3249" i="4"/>
  <c r="C4439" i="4"/>
  <c r="C4096" i="4"/>
  <c r="C3840" i="4"/>
  <c r="C3584" i="4"/>
  <c r="C3328" i="4"/>
  <c r="C4656" i="4"/>
  <c r="C4175" i="4"/>
  <c r="C3919" i="4"/>
  <c r="C3663" i="4"/>
  <c r="C3407" i="4"/>
  <c r="C4552" i="4"/>
  <c r="C4156" i="4"/>
  <c r="C6154" i="4"/>
  <c r="C5738" i="4"/>
  <c r="C5258" i="4"/>
  <c r="C6137" i="4"/>
  <c r="C5705" i="4"/>
  <c r="C5894" i="4"/>
  <c r="C5060" i="4"/>
  <c r="C4580" i="4"/>
  <c r="C5203" i="4"/>
  <c r="C4723" i="4"/>
  <c r="C4307" i="4"/>
  <c r="C5186" i="4"/>
  <c r="C4706" i="4"/>
  <c r="C4274" i="4"/>
  <c r="C5237" i="4"/>
  <c r="C4753" i="4"/>
  <c r="C5346" i="4"/>
  <c r="C4896" i="4"/>
  <c r="C5344" i="4"/>
  <c r="C4911" i="4"/>
  <c r="C5716" i="4"/>
  <c r="C5022" i="4"/>
  <c r="C4590" i="4"/>
  <c r="C5305" i="4"/>
  <c r="C4973" i="4"/>
  <c r="C4621" i="4"/>
  <c r="C4269" i="4"/>
  <c r="C5323" i="4"/>
  <c r="C5020" i="4"/>
  <c r="C4716" i="4"/>
  <c r="C4412" i="4"/>
  <c r="C5661" i="4"/>
  <c r="C5195" i="4"/>
  <c r="C4907" i="4"/>
  <c r="C4619" i="4"/>
  <c r="C4331" i="4"/>
  <c r="C5448" i="4"/>
  <c r="C5114" i="4"/>
  <c r="C4858" i="4"/>
  <c r="C4602" i="4"/>
  <c r="C4346" i="4"/>
  <c r="C5580" i="4"/>
  <c r="C5193" i="4"/>
  <c r="C4937" i="4"/>
  <c r="C4681" i="4"/>
  <c r="C5692" i="4"/>
  <c r="C5243" i="4"/>
  <c r="C4982" i="4"/>
  <c r="C4726" i="4"/>
  <c r="C5733" i="4"/>
  <c r="C5260" i="4"/>
  <c r="C4997" i="4"/>
  <c r="C4741" i="4"/>
  <c r="C4485" i="4"/>
  <c r="C5693" i="4"/>
  <c r="C4313" i="4"/>
  <c r="C4026" i="4"/>
  <c r="C4512" i="4"/>
  <c r="C4137" i="4"/>
  <c r="C3881" i="4"/>
  <c r="C3625" i="4"/>
  <c r="C3369" i="4"/>
  <c r="C4544" i="4"/>
  <c r="C4152" i="4"/>
  <c r="C3896" i="4"/>
  <c r="C3640" i="4"/>
  <c r="C3384" i="4"/>
  <c r="C4536" i="4"/>
  <c r="C4151" i="4"/>
  <c r="C3895" i="4"/>
  <c r="C3639" i="4"/>
  <c r="C3383" i="4"/>
  <c r="C5079" i="4"/>
  <c r="C4230" i="4"/>
  <c r="C3974" i="4"/>
  <c r="C4448" i="4"/>
  <c r="C4101" i="4"/>
  <c r="C5063" i="4"/>
  <c r="C4228" i="4"/>
  <c r="C3972" i="4"/>
  <c r="C4446" i="4"/>
  <c r="C4099" i="4"/>
  <c r="C3843" i="4"/>
  <c r="C3587" i="4"/>
  <c r="C3331" i="4"/>
  <c r="C4500" i="4"/>
  <c r="C4130" i="4"/>
  <c r="C5300" i="4"/>
  <c r="C4271" i="4"/>
  <c r="C4001" i="4"/>
  <c r="C3745" i="4"/>
  <c r="C3489" i="4"/>
  <c r="C3233" i="4"/>
  <c r="C4409" i="4"/>
  <c r="C4080" i="4"/>
  <c r="C3824" i="4"/>
  <c r="C3568" i="4"/>
  <c r="C3312" i="4"/>
  <c r="C4568" i="4"/>
  <c r="C4159" i="4"/>
  <c r="C3903" i="4"/>
  <c r="C3647" i="4"/>
  <c r="C3391" i="4"/>
  <c r="C4518" i="4"/>
  <c r="C4140" i="4"/>
  <c r="C6138" i="4"/>
  <c r="C5722" i="4"/>
  <c r="C5242" i="4"/>
  <c r="C6121" i="4"/>
  <c r="C5689" i="4"/>
  <c r="C5606" i="4"/>
  <c r="C5044" i="4"/>
  <c r="C4564" i="4"/>
  <c r="C5139" i="4"/>
  <c r="C4707" i="4"/>
  <c r="C4291" i="4"/>
  <c r="C5170" i="4"/>
  <c r="C4690" i="4"/>
  <c r="C4258" i="4"/>
  <c r="C5153" i="4"/>
  <c r="C4737" i="4"/>
  <c r="C5327" i="4"/>
  <c r="C4832" i="4"/>
  <c r="C5326" i="4"/>
  <c r="C4895" i="4"/>
  <c r="C5670" i="4"/>
  <c r="C5006" i="4"/>
  <c r="C4574" i="4"/>
  <c r="C5287" i="4"/>
  <c r="C4957" i="4"/>
  <c r="C4589" i="4"/>
  <c r="C4253" i="4"/>
  <c r="C5304" i="4"/>
  <c r="C4988" i="4"/>
  <c r="C4700" i="4"/>
  <c r="C4396" i="4"/>
  <c r="C5622" i="4"/>
  <c r="C5179" i="4"/>
  <c r="C4891" i="4"/>
  <c r="C4603" i="4"/>
  <c r="C4299" i="4"/>
  <c r="C5416" i="4"/>
  <c r="C5098" i="4"/>
  <c r="C4842" i="4"/>
  <c r="C4586" i="4"/>
  <c r="C4330" i="4"/>
  <c r="C5543" i="4"/>
  <c r="C5177" i="4"/>
  <c r="C4921" i="4"/>
  <c r="C4665" i="4"/>
  <c r="C5652" i="4"/>
  <c r="C5224" i="4"/>
  <c r="C4966" i="4"/>
  <c r="C4710" i="4"/>
  <c r="C5688" i="4"/>
  <c r="C5241" i="4"/>
  <c r="C4981" i="4"/>
  <c r="C4725" i="4"/>
  <c r="C4469" i="4"/>
  <c r="C5413" i="4"/>
  <c r="C4287" i="4"/>
  <c r="C4010" i="4"/>
  <c r="C4484" i="4"/>
  <c r="C4121" i="4"/>
  <c r="C3865" i="4"/>
  <c r="C3609" i="4"/>
  <c r="C3353" i="4"/>
  <c r="C4511" i="4"/>
  <c r="C4136" i="4"/>
  <c r="C3880" i="4"/>
  <c r="C3624" i="4"/>
  <c r="C3368" i="4"/>
  <c r="C4510" i="4"/>
  <c r="C4135" i="4"/>
  <c r="C3879" i="4"/>
  <c r="C3623" i="4"/>
  <c r="C3367" i="4"/>
  <c r="C4951" i="4"/>
  <c r="C4214" i="4"/>
  <c r="C3958" i="4"/>
  <c r="C4420" i="4"/>
  <c r="C4085" i="4"/>
  <c r="C4935" i="4"/>
  <c r="C4212" i="4"/>
  <c r="C3956" i="4"/>
  <c r="C4416" i="4"/>
  <c r="C4083" i="4"/>
  <c r="C3827" i="4"/>
  <c r="C3571" i="4"/>
  <c r="C3315" i="4"/>
  <c r="C4471" i="4"/>
  <c r="C4114" i="4"/>
  <c r="C5160" i="4"/>
  <c r="C4241" i="4"/>
  <c r="C3985" i="4"/>
  <c r="C3729" i="4"/>
  <c r="C3473" i="4"/>
  <c r="C3217" i="4"/>
  <c r="C4383" i="4"/>
  <c r="C4064" i="4"/>
  <c r="C3808" i="4"/>
  <c r="C3552" i="4"/>
  <c r="C3296" i="4"/>
  <c r="C4521" i="4"/>
  <c r="C4143" i="4"/>
  <c r="C3887" i="4"/>
  <c r="C3631" i="4"/>
  <c r="C3375" i="4"/>
  <c r="C4488" i="4"/>
  <c r="C4124" i="4"/>
  <c r="C6122" i="4"/>
  <c r="C5642" i="4"/>
  <c r="C5226" i="4"/>
  <c r="C6105" i="4"/>
  <c r="C5625" i="4"/>
  <c r="C5572" i="4"/>
  <c r="C5028" i="4"/>
  <c r="C4548" i="4"/>
  <c r="C5123" i="4"/>
  <c r="C4691" i="4"/>
  <c r="C6134" i="4"/>
  <c r="C5154" i="4"/>
  <c r="C4674" i="4"/>
  <c r="C6120" i="4"/>
  <c r="C5137" i="4"/>
  <c r="C4721" i="4"/>
  <c r="C5309" i="4"/>
  <c r="C4816" i="4"/>
  <c r="C5308" i="4"/>
  <c r="C4815" i="4"/>
  <c r="C5628" i="4"/>
  <c r="C4990" i="4"/>
  <c r="C6232" i="4"/>
  <c r="C5269" i="4"/>
  <c r="C4909" i="4"/>
  <c r="C4557" i="4"/>
  <c r="C6551" i="4"/>
  <c r="C5286" i="4"/>
  <c r="C4972" i="4"/>
  <c r="C4668" i="4"/>
  <c r="C4380" i="4"/>
  <c r="C5588" i="4"/>
  <c r="C5163" i="4"/>
  <c r="C4875" i="4"/>
  <c r="C4587" i="4"/>
  <c r="C4283" i="4"/>
  <c r="C5362" i="4"/>
  <c r="C5082" i="4"/>
  <c r="C4826" i="4"/>
  <c r="C4570" i="4"/>
  <c r="C4314" i="4"/>
  <c r="C5511" i="4"/>
  <c r="C5161" i="4"/>
  <c r="C4905" i="4"/>
  <c r="C4649" i="4"/>
  <c r="C5608" i="4"/>
  <c r="C5206" i="4"/>
  <c r="C4950" i="4"/>
  <c r="C4694" i="4"/>
  <c r="C5645" i="4"/>
  <c r="C5223" i="4"/>
  <c r="C4965" i="4"/>
  <c r="C4709" i="4"/>
  <c r="C4453" i="4"/>
  <c r="C5244" i="4"/>
  <c r="C4257" i="4"/>
  <c r="C3994" i="4"/>
  <c r="C4455" i="4"/>
  <c r="C4105" i="4"/>
  <c r="C3849" i="4"/>
  <c r="C3593" i="4"/>
  <c r="C3337" i="4"/>
  <c r="C4481" i="4"/>
  <c r="C4120" i="4"/>
  <c r="C3864" i="4"/>
  <c r="C3608" i="4"/>
  <c r="C3352" i="4"/>
  <c r="C4480" i="4"/>
  <c r="C4119" i="4"/>
  <c r="C3863" i="4"/>
  <c r="C3607" i="4"/>
  <c r="C3351" i="4"/>
  <c r="C4823" i="4"/>
  <c r="C4198" i="4"/>
  <c r="C3942" i="4"/>
  <c r="C4391" i="4"/>
  <c r="C4069" i="4"/>
  <c r="C4807" i="4"/>
  <c r="C4196" i="4"/>
  <c r="C3940" i="4"/>
  <c r="C4388" i="4"/>
  <c r="C4067" i="4"/>
  <c r="C3811" i="4"/>
  <c r="C3555" i="4"/>
  <c r="C3299" i="4"/>
  <c r="C4441" i="4"/>
  <c r="C4098" i="4"/>
  <c r="C5032" i="4"/>
  <c r="C4225" i="4"/>
  <c r="C3969" i="4"/>
  <c r="C3713" i="4"/>
  <c r="C3457" i="4"/>
  <c r="C3201" i="4"/>
  <c r="C4353" i="4"/>
  <c r="C4048" i="4"/>
  <c r="C3792" i="4"/>
  <c r="C3536" i="4"/>
  <c r="C3280" i="4"/>
  <c r="C4495" i="4"/>
  <c r="C4127" i="4"/>
  <c r="C3871" i="4"/>
  <c r="C3615" i="4"/>
  <c r="C3359" i="4"/>
  <c r="C4462" i="4"/>
  <c r="C4108" i="4"/>
  <c r="C4856" i="4"/>
  <c r="C4203" i="4"/>
  <c r="C3947" i="4"/>
  <c r="C3638" i="4"/>
  <c r="C3209" i="4"/>
  <c r="C2950" i="4"/>
  <c r="C2694" i="4"/>
  <c r="C3723" i="4"/>
  <c r="C3270" i="4"/>
  <c r="C2997" i="4"/>
  <c r="C3692" i="4"/>
  <c r="C3245" i="4"/>
  <c r="C2980" i="4"/>
  <c r="C3691" i="4"/>
  <c r="C3244" i="4"/>
  <c r="C2979" i="4"/>
  <c r="C2723" i="4"/>
  <c r="C2467" i="4"/>
  <c r="C3886" i="4"/>
  <c r="C3434" i="4"/>
  <c r="C3090" i="4"/>
  <c r="C2834" i="4"/>
  <c r="C2578" i="4"/>
  <c r="C5477" i="4"/>
  <c r="C3602" i="4"/>
  <c r="C3185" i="4"/>
  <c r="C2929" i="4"/>
  <c r="C2673" i="4"/>
  <c r="C3771" i="4"/>
  <c r="C3316" i="4"/>
  <c r="C3024" i="4"/>
  <c r="C2768" i="4"/>
  <c r="C2512" i="4"/>
  <c r="C3998" i="4"/>
  <c r="C3484" i="4"/>
  <c r="C3119" i="4"/>
  <c r="C3997" i="4"/>
  <c r="C3483" i="4"/>
  <c r="C3118" i="4"/>
  <c r="C3908" i="4"/>
  <c r="C3452" i="4"/>
  <c r="C3101" i="4"/>
  <c r="C3877" i="4"/>
  <c r="C3421" i="4"/>
  <c r="C3084" i="4"/>
  <c r="C2828" i="4"/>
  <c r="C2572" i="4"/>
  <c r="C5015" i="4"/>
  <c r="C3590" i="4"/>
  <c r="C3179" i="4"/>
  <c r="C4433" i="4"/>
  <c r="C3562" i="4"/>
  <c r="C3162" i="4"/>
  <c r="C2906" i="4"/>
  <c r="C2650" i="4"/>
  <c r="C2394" i="4"/>
  <c r="C3700" i="4"/>
  <c r="C3252" i="4"/>
  <c r="C2984" i="4"/>
  <c r="C2717" i="4"/>
  <c r="C2326" i="4"/>
  <c r="C2069" i="4"/>
  <c r="C1813" i="4"/>
  <c r="C2799" i="4"/>
  <c r="C2392" i="4"/>
  <c r="C6058" i="4"/>
  <c r="C5626" i="4"/>
  <c r="C5210" i="4"/>
  <c r="C6089" i="4"/>
  <c r="C5609" i="4"/>
  <c r="C5533" i="4"/>
  <c r="C4948" i="4"/>
  <c r="C6359" i="4"/>
  <c r="C5107" i="4"/>
  <c r="C4627" i="4"/>
  <c r="C6006" i="4"/>
  <c r="C5138" i="4"/>
  <c r="C4658" i="4"/>
  <c r="C5992" i="4"/>
  <c r="C5121" i="4"/>
  <c r="C4641" i="4"/>
  <c r="C5291" i="4"/>
  <c r="C4800" i="4"/>
  <c r="C5234" i="4"/>
  <c r="C4799" i="4"/>
  <c r="C5591" i="4"/>
  <c r="C4974" i="4"/>
  <c r="C6088" i="4"/>
  <c r="C5250" i="4"/>
  <c r="C4893" i="4"/>
  <c r="C4541" i="4"/>
  <c r="C6216" i="4"/>
  <c r="C5249" i="4"/>
  <c r="C4956" i="4"/>
  <c r="C4652" i="4"/>
  <c r="C4364" i="4"/>
  <c r="C5548" i="4"/>
  <c r="C5147" i="4"/>
  <c r="C4859" i="4"/>
  <c r="C4555" i="4"/>
  <c r="C4267" i="4"/>
  <c r="C5339" i="4"/>
  <c r="C5066" i="4"/>
  <c r="C4810" i="4"/>
  <c r="C4554" i="4"/>
  <c r="C4298" i="4"/>
  <c r="C5479" i="4"/>
  <c r="C5145" i="4"/>
  <c r="C4889" i="4"/>
  <c r="C4633" i="4"/>
  <c r="C5574" i="4"/>
  <c r="C5190" i="4"/>
  <c r="C4934" i="4"/>
  <c r="C4678" i="4"/>
  <c r="C5607" i="4"/>
  <c r="C5205" i="4"/>
  <c r="C4949" i="4"/>
  <c r="C4693" i="4"/>
  <c r="C4437" i="4"/>
  <c r="C5111" i="4"/>
  <c r="C4234" i="4"/>
  <c r="C3978" i="4"/>
  <c r="C4425" i="4"/>
  <c r="C4089" i="4"/>
  <c r="C3833" i="4"/>
  <c r="C3577" i="4"/>
  <c r="C3321" i="4"/>
  <c r="C4454" i="4"/>
  <c r="C4104" i="4"/>
  <c r="C3848" i="4"/>
  <c r="C3592" i="4"/>
  <c r="C3336" i="4"/>
  <c r="C4452" i="4"/>
  <c r="C4103" i="4"/>
  <c r="C3847" i="4"/>
  <c r="C3591" i="4"/>
  <c r="C3335" i="4"/>
  <c r="C4695" i="4"/>
  <c r="C4182" i="4"/>
  <c r="C3926" i="4"/>
  <c r="C4361" i="4"/>
  <c r="C4053" i="4"/>
  <c r="C4680" i="4"/>
  <c r="C4180" i="4"/>
  <c r="C3924" i="4"/>
  <c r="C4359" i="4"/>
  <c r="C4051" i="4"/>
  <c r="C3795" i="4"/>
  <c r="C3539" i="4"/>
  <c r="C3283" i="4"/>
  <c r="C4415" i="4"/>
  <c r="C4082" i="4"/>
  <c r="C4904" i="4"/>
  <c r="C4209" i="4"/>
  <c r="C3953" i="4"/>
  <c r="C3697" i="4"/>
  <c r="C3441" i="4"/>
  <c r="C5912" i="4"/>
  <c r="C4326" i="4"/>
  <c r="C4032" i="4"/>
  <c r="C3776" i="4"/>
  <c r="C3520" i="4"/>
  <c r="C3264" i="4"/>
  <c r="C4465" i="4"/>
  <c r="C4111" i="4"/>
  <c r="C3855" i="4"/>
  <c r="C3599" i="4"/>
  <c r="C3343" i="4"/>
  <c r="C4432" i="4"/>
  <c r="C4092" i="4"/>
  <c r="C4728" i="4"/>
  <c r="C4187" i="4"/>
  <c r="C3931" i="4"/>
  <c r="C3611" i="4"/>
  <c r="C3190" i="4"/>
  <c r="C2934" i="4"/>
  <c r="C2678" i="4"/>
  <c r="C3693" i="4"/>
  <c r="C3246" i="4"/>
  <c r="C2981" i="4"/>
  <c r="C3662" i="4"/>
  <c r="C3226" i="4"/>
  <c r="C2964" i="4"/>
  <c r="C3661" i="4"/>
  <c r="C3225" i="4"/>
  <c r="C2963" i="4"/>
  <c r="C2707" i="4"/>
  <c r="C2451" i="4"/>
  <c r="C3860" i="4"/>
  <c r="C3404" i="4"/>
  <c r="C3074" i="4"/>
  <c r="C2818" i="4"/>
  <c r="C2562" i="4"/>
  <c r="C4520" i="4"/>
  <c r="C3573" i="4"/>
  <c r="C3169" i="4"/>
  <c r="C2913" i="4"/>
  <c r="C2657" i="4"/>
  <c r="C3741" i="4"/>
  <c r="C3286" i="4"/>
  <c r="C3008" i="4"/>
  <c r="C2752" i="4"/>
  <c r="C2496" i="4"/>
  <c r="C3910" i="4"/>
  <c r="C3454" i="4"/>
  <c r="C3103" i="4"/>
  <c r="C3909" i="4"/>
  <c r="C3453" i="4"/>
  <c r="C3102" i="4"/>
  <c r="C3878" i="4"/>
  <c r="C3422" i="4"/>
  <c r="C3085" i="4"/>
  <c r="C3850" i="4"/>
  <c r="C3394" i="4"/>
  <c r="C3068" i="4"/>
  <c r="C2812" i="4"/>
  <c r="C2556" i="4"/>
  <c r="C4436" i="4"/>
  <c r="C3563" i="4"/>
  <c r="C3163" i="4"/>
  <c r="C4221" i="4"/>
  <c r="C3532" i="4"/>
  <c r="C3146" i="4"/>
  <c r="C6042" i="4"/>
  <c r="C5610" i="4"/>
  <c r="C6586" i="4"/>
  <c r="C6073" i="4"/>
  <c r="C5593" i="4"/>
  <c r="C5405" i="4"/>
  <c r="C4932" i="4"/>
  <c r="C6136" i="4"/>
  <c r="C5091" i="4"/>
  <c r="C4611" i="4"/>
  <c r="C5878" i="4"/>
  <c r="C5058" i="4"/>
  <c r="C4642" i="4"/>
  <c r="C5864" i="4"/>
  <c r="C5057" i="4"/>
  <c r="C4625" i="4"/>
  <c r="C5272" i="4"/>
  <c r="C4784" i="4"/>
  <c r="C5216" i="4"/>
  <c r="C4783" i="4"/>
  <c r="C5428" i="4"/>
  <c r="C4958" i="4"/>
  <c r="C5960" i="4"/>
  <c r="C5232" i="4"/>
  <c r="C4877" i="4"/>
  <c r="C4525" i="4"/>
  <c r="C6086" i="4"/>
  <c r="C5231" i="4"/>
  <c r="C4924" i="4"/>
  <c r="C4636" i="4"/>
  <c r="C4348" i="4"/>
  <c r="C5516" i="4"/>
  <c r="C5131" i="4"/>
  <c r="C4843" i="4"/>
  <c r="C4539" i="4"/>
  <c r="C6509" i="4"/>
  <c r="C5320" i="4"/>
  <c r="C5050" i="4"/>
  <c r="C4794" i="4"/>
  <c r="C4538" i="4"/>
  <c r="C4282" i="4"/>
  <c r="C5447" i="4"/>
  <c r="C5129" i="4"/>
  <c r="C4873" i="4"/>
  <c r="C4617" i="4"/>
  <c r="C5540" i="4"/>
  <c r="C5174" i="4"/>
  <c r="C4918" i="4"/>
  <c r="C4662" i="4"/>
  <c r="C5573" i="4"/>
  <c r="C5189" i="4"/>
  <c r="C4933" i="4"/>
  <c r="C4677" i="4"/>
  <c r="C4421" i="4"/>
  <c r="C4983" i="4"/>
  <c r="C4218" i="4"/>
  <c r="C3962" i="4"/>
  <c r="C4399" i="4"/>
  <c r="C4073" i="4"/>
  <c r="C3817" i="4"/>
  <c r="C3561" i="4"/>
  <c r="C3305" i="4"/>
  <c r="C4424" i="4"/>
  <c r="C4088" i="4"/>
  <c r="C3832" i="4"/>
  <c r="C3576" i="4"/>
  <c r="C3320" i="4"/>
  <c r="C4423" i="4"/>
  <c r="C4087" i="4"/>
  <c r="C3831" i="4"/>
  <c r="C3575" i="4"/>
  <c r="C3319" i="4"/>
  <c r="C4608" i="4"/>
  <c r="C4166" i="4"/>
  <c r="C6182" i="4"/>
  <c r="C4335" i="4"/>
  <c r="C4037" i="4"/>
  <c r="C4599" i="4"/>
  <c r="C4164" i="4"/>
  <c r="C6054" i="4"/>
  <c r="C4329" i="4"/>
  <c r="C4035" i="4"/>
  <c r="C3779" i="4"/>
  <c r="C3523" i="4"/>
  <c r="C3267" i="4"/>
  <c r="C4385" i="4"/>
  <c r="C4066" i="4"/>
  <c r="C4776" i="4"/>
  <c r="C4193" i="4"/>
  <c r="C3937" i="4"/>
  <c r="C3681" i="4"/>
  <c r="C3425" i="4"/>
  <c r="C5509" i="4"/>
  <c r="C4296" i="4"/>
  <c r="C4016" i="4"/>
  <c r="C3760" i="4"/>
  <c r="C3504" i="4"/>
  <c r="C3248" i="4"/>
  <c r="C4438" i="4"/>
  <c r="C4095" i="4"/>
  <c r="C3839" i="4"/>
  <c r="C3583" i="4"/>
  <c r="C3327" i="4"/>
  <c r="C4404" i="4"/>
  <c r="C4076" i="4"/>
  <c r="C4632" i="4"/>
  <c r="C4171" i="4"/>
  <c r="C4744" i="4"/>
  <c r="C3581" i="4"/>
  <c r="C3174" i="4"/>
  <c r="C2918" i="4"/>
  <c r="C2662" i="4"/>
  <c r="C3666" i="4"/>
  <c r="C3227" i="4"/>
  <c r="C2965" i="4"/>
  <c r="C3636" i="4"/>
  <c r="C3206" i="4"/>
  <c r="C2948" i="4"/>
  <c r="C3634" i="4"/>
  <c r="C3205" i="4"/>
  <c r="C2947" i="4"/>
  <c r="C2691" i="4"/>
  <c r="C2435" i="4"/>
  <c r="C3830" i="4"/>
  <c r="C3374" i="4"/>
  <c r="C3058" i="4"/>
  <c r="C2802" i="4"/>
  <c r="C2546" i="4"/>
  <c r="C4294" i="4"/>
  <c r="C3546" i="4"/>
  <c r="C3153" i="4"/>
  <c r="C2897" i="4"/>
  <c r="C2641" i="4"/>
  <c r="C3714" i="4"/>
  <c r="C3262" i="4"/>
  <c r="C2992" i="4"/>
  <c r="C2736" i="4"/>
  <c r="C2480" i="4"/>
  <c r="C3883" i="4"/>
  <c r="C3428" i="4"/>
  <c r="C3087" i="4"/>
  <c r="C3882" i="4"/>
  <c r="C3426" i="4"/>
  <c r="C3086" i="4"/>
  <c r="C3851" i="4"/>
  <c r="C3396" i="4"/>
  <c r="C3069" i="4"/>
  <c r="C3820" i="4"/>
  <c r="C3365" i="4"/>
  <c r="C3052" i="4"/>
  <c r="C2796" i="4"/>
  <c r="C2540" i="4"/>
  <c r="C4222" i="4"/>
  <c r="C3533" i="4"/>
  <c r="C3147" i="4"/>
  <c r="C4093" i="4"/>
  <c r="C3502" i="4"/>
  <c r="C3130" i="4"/>
  <c r="C2874" i="4"/>
  <c r="C2618" i="4"/>
  <c r="C2362" i="4"/>
  <c r="C3643" i="4"/>
  <c r="C3211" i="4"/>
  <c r="C6026" i="4"/>
  <c r="C5546" i="4"/>
  <c r="C6553" i="4"/>
  <c r="C6057" i="4"/>
  <c r="C5577" i="4"/>
  <c r="C5378" i="4"/>
  <c r="C4916" i="4"/>
  <c r="C5685" i="4"/>
  <c r="C5075" i="4"/>
  <c r="C4595" i="4"/>
  <c r="C5638" i="4"/>
  <c r="C5042" i="4"/>
  <c r="C4626" i="4"/>
  <c r="C5765" i="4"/>
  <c r="C5041" i="4"/>
  <c r="C4609" i="4"/>
  <c r="C5184" i="4"/>
  <c r="C4768" i="4"/>
  <c r="C5199" i="4"/>
  <c r="C4719" i="4"/>
  <c r="C5396" i="4"/>
  <c r="C4942" i="4"/>
  <c r="C5832" i="4"/>
  <c r="C5214" i="4"/>
  <c r="C4845" i="4"/>
  <c r="C4509" i="4"/>
  <c r="C5958" i="4"/>
  <c r="C5213" i="4"/>
  <c r="C4908" i="4"/>
  <c r="C4620" i="4"/>
  <c r="C4332" i="4"/>
  <c r="C5484" i="4"/>
  <c r="C5115" i="4"/>
  <c r="C4811" i="4"/>
  <c r="C4523" i="4"/>
  <c r="C6198" i="4"/>
  <c r="C5302" i="4"/>
  <c r="C5034" i="4"/>
  <c r="C4778" i="4"/>
  <c r="C4522" i="4"/>
  <c r="C4266" i="4"/>
  <c r="C5415" i="4"/>
  <c r="C5113" i="4"/>
  <c r="C4857" i="4"/>
  <c r="C4601" i="4"/>
  <c r="C5508" i="4"/>
  <c r="C5158" i="4"/>
  <c r="C4902" i="4"/>
  <c r="C4646" i="4"/>
  <c r="C5534" i="4"/>
  <c r="C5173" i="4"/>
  <c r="C4917" i="4"/>
  <c r="C4661" i="4"/>
  <c r="C4405" i="4"/>
  <c r="C4855" i="4"/>
  <c r="C4202" i="4"/>
  <c r="C3946" i="4"/>
  <c r="C4369" i="4"/>
  <c r="C4057" i="4"/>
  <c r="C3801" i="4"/>
  <c r="C3545" i="4"/>
  <c r="C3289" i="4"/>
  <c r="C4398" i="4"/>
  <c r="C4072" i="4"/>
  <c r="C3816" i="4"/>
  <c r="C3560" i="4"/>
  <c r="C3304" i="4"/>
  <c r="C4393" i="4"/>
  <c r="C4071" i="4"/>
  <c r="C3815" i="4"/>
  <c r="C3559" i="4"/>
  <c r="C3303" i="4"/>
  <c r="C4535" i="4"/>
  <c r="C4150" i="4"/>
  <c r="C5576" i="4"/>
  <c r="C4305" i="4"/>
  <c r="C4021" i="4"/>
  <c r="C4532" i="4"/>
  <c r="C4148" i="4"/>
  <c r="C5542" i="4"/>
  <c r="C4303" i="4"/>
  <c r="C4019" i="4"/>
  <c r="C3763" i="4"/>
  <c r="C3507" i="4"/>
  <c r="C3251" i="4"/>
  <c r="C4358" i="4"/>
  <c r="C4050" i="4"/>
  <c r="C4664" i="4"/>
  <c r="C4177" i="4"/>
  <c r="C3921" i="4"/>
  <c r="C3665" i="4"/>
  <c r="C3409" i="4"/>
  <c r="C5298" i="4"/>
  <c r="C4270" i="4"/>
  <c r="C4000" i="4"/>
  <c r="C3744" i="4"/>
  <c r="C3488" i="4"/>
  <c r="C3232" i="4"/>
  <c r="C4408" i="4"/>
  <c r="C4079" i="4"/>
  <c r="C3823" i="4"/>
  <c r="C3567" i="4"/>
  <c r="C3311" i="4"/>
  <c r="C4375" i="4"/>
  <c r="C4060" i="4"/>
  <c r="C4551" i="4"/>
  <c r="C4155" i="4"/>
  <c r="C4376" i="4"/>
  <c r="C3554" i="4"/>
  <c r="C3158" i="4"/>
  <c r="C2902" i="4"/>
  <c r="C2646" i="4"/>
  <c r="C3637" i="4"/>
  <c r="C3208" i="4"/>
  <c r="C2949" i="4"/>
  <c r="C3606" i="4"/>
  <c r="C3188" i="4"/>
  <c r="C5784" i="4"/>
  <c r="C3605" i="4"/>
  <c r="C3187" i="4"/>
  <c r="C2931" i="4"/>
  <c r="C2675" i="4"/>
  <c r="C2419" i="4"/>
  <c r="C3803" i="4"/>
  <c r="C3348" i="4"/>
  <c r="C3042" i="4"/>
  <c r="C2786" i="4"/>
  <c r="C2530" i="4"/>
  <c r="C4142" i="4"/>
  <c r="C3516" i="4"/>
  <c r="C3137" i="4"/>
  <c r="C2881" i="4"/>
  <c r="C2625" i="4"/>
  <c r="C3685" i="4"/>
  <c r="C3241" i="4"/>
  <c r="C2976" i="4"/>
  <c r="C2720" i="4"/>
  <c r="C2464" i="4"/>
  <c r="C3853" i="4"/>
  <c r="C3398" i="4"/>
  <c r="C3071" i="4"/>
  <c r="C3852" i="4"/>
  <c r="C3397" i="4"/>
  <c r="C3070" i="4"/>
  <c r="C3821" i="4"/>
  <c r="C3366" i="4"/>
  <c r="C3053" i="4"/>
  <c r="C3790" i="4"/>
  <c r="C3338" i="4"/>
  <c r="C3036" i="4"/>
  <c r="C2780" i="4"/>
  <c r="C2524" i="4"/>
  <c r="C4094" i="4"/>
  <c r="C3506" i="4"/>
  <c r="C3131" i="4"/>
  <c r="C3965" i="4"/>
  <c r="C3476" i="4"/>
  <c r="C3114" i="4"/>
  <c r="C2858" i="4"/>
  <c r="C2602" i="4"/>
  <c r="C2346" i="4"/>
  <c r="C3613" i="4"/>
  <c r="C3192" i="4"/>
  <c r="C6010" i="4"/>
  <c r="C5530" i="4"/>
  <c r="C6532" i="4"/>
  <c r="C5977" i="4"/>
  <c r="C5561" i="4"/>
  <c r="C5351" i="4"/>
  <c r="C4852" i="4"/>
  <c r="C5640" i="4"/>
  <c r="C5059" i="4"/>
  <c r="C4579" i="4"/>
  <c r="C5604" i="4"/>
  <c r="C5026" i="4"/>
  <c r="C4546" i="4"/>
  <c r="C5720" i="4"/>
  <c r="C5025" i="4"/>
  <c r="C7138" i="4"/>
  <c r="C5168" i="4"/>
  <c r="C4752" i="4"/>
  <c r="C5183" i="4"/>
  <c r="C4703" i="4"/>
  <c r="C5367" i="4"/>
  <c r="C4862" i="4"/>
  <c r="C5752" i="4"/>
  <c r="C5165" i="4"/>
  <c r="C4813" i="4"/>
  <c r="C4493" i="4"/>
  <c r="C5708" i="4"/>
  <c r="C5180" i="4"/>
  <c r="C4892" i="4"/>
  <c r="C4604" i="4"/>
  <c r="C4316" i="4"/>
  <c r="C5452" i="4"/>
  <c r="C5099" i="4"/>
  <c r="C4795" i="4"/>
  <c r="C4491" i="4"/>
  <c r="C6070" i="4"/>
  <c r="C5284" i="4"/>
  <c r="C5018" i="4"/>
  <c r="C4762" i="4"/>
  <c r="C4506" i="4"/>
  <c r="C4250" i="4"/>
  <c r="C5384" i="4"/>
  <c r="C5097" i="4"/>
  <c r="C4841" i="4"/>
  <c r="C4585" i="4"/>
  <c r="C5476" i="4"/>
  <c r="C5142" i="4"/>
  <c r="C4886" i="4"/>
  <c r="C4630" i="4"/>
  <c r="C5502" i="4"/>
  <c r="C5157" i="4"/>
  <c r="C4901" i="4"/>
  <c r="C4645" i="4"/>
  <c r="C4389" i="4"/>
  <c r="C4727" i="4"/>
  <c r="C4186" i="4"/>
  <c r="C3930" i="4"/>
  <c r="C4342" i="4"/>
  <c r="C4041" i="4"/>
  <c r="C3785" i="4"/>
  <c r="C3529" i="4"/>
  <c r="C3273" i="4"/>
  <c r="C4368" i="4"/>
  <c r="C4056" i="4"/>
  <c r="C3800" i="4"/>
  <c r="C3544" i="4"/>
  <c r="C3288" i="4"/>
  <c r="C4367" i="4"/>
  <c r="C4055" i="4"/>
  <c r="C3799" i="4"/>
  <c r="C3543" i="4"/>
  <c r="C3287" i="4"/>
  <c r="C4505" i="4"/>
  <c r="C4134" i="4"/>
  <c r="C5336" i="4"/>
  <c r="C4278" i="4"/>
  <c r="C4005" i="4"/>
  <c r="C4503" i="4"/>
  <c r="C4132" i="4"/>
  <c r="C5318" i="4"/>
  <c r="C4273" i="4"/>
  <c r="C4003" i="4"/>
  <c r="C3747" i="4"/>
  <c r="C3491" i="4"/>
  <c r="C6040" i="4"/>
  <c r="C4328" i="4"/>
  <c r="C4034" i="4"/>
  <c r="C4583" i="4"/>
  <c r="C4161" i="4"/>
  <c r="C3905" i="4"/>
  <c r="C3649" i="4"/>
  <c r="C3393" i="4"/>
  <c r="C5159" i="4"/>
  <c r="C4240" i="4"/>
  <c r="C3984" i="4"/>
  <c r="C3728" i="4"/>
  <c r="C3472" i="4"/>
  <c r="C3216" i="4"/>
  <c r="C4382" i="4"/>
  <c r="C4063" i="4"/>
  <c r="C3807" i="4"/>
  <c r="C3551" i="4"/>
  <c r="C3295" i="4"/>
  <c r="C4345" i="4"/>
  <c r="C4044" i="4"/>
  <c r="C5994" i="4"/>
  <c r="C5514" i="4"/>
  <c r="C6446" i="4"/>
  <c r="C5961" i="4"/>
  <c r="C5545" i="4"/>
  <c r="C5332" i="4"/>
  <c r="C4836" i="4"/>
  <c r="C5605" i="4"/>
  <c r="C4979" i="4"/>
  <c r="C4563" i="4"/>
  <c r="C5564" i="4"/>
  <c r="C4962" i="4"/>
  <c r="C4530" i="4"/>
  <c r="C5677" i="4"/>
  <c r="C5009" i="4"/>
  <c r="C6295" i="4"/>
  <c r="C5152" i="4"/>
  <c r="C6274" i="4"/>
  <c r="C5167" i="4"/>
  <c r="C4687" i="4"/>
  <c r="C5288" i="4"/>
  <c r="C4846" i="4"/>
  <c r="C5709" i="4"/>
  <c r="C5149" i="4"/>
  <c r="C4797" i="4"/>
  <c r="C4477" i="4"/>
  <c r="C5668" i="4"/>
  <c r="C5164" i="4"/>
  <c r="C4876" i="4"/>
  <c r="C4588" i="4"/>
  <c r="C4300" i="4"/>
  <c r="C5420" i="4"/>
  <c r="C5067" i="4"/>
  <c r="C4779" i="4"/>
  <c r="C4475" i="4"/>
  <c r="C5942" i="4"/>
  <c r="C5265" i="4"/>
  <c r="C5002" i="4"/>
  <c r="C4746" i="4"/>
  <c r="C4490" i="4"/>
  <c r="C6487" i="4"/>
  <c r="C5358" i="4"/>
  <c r="C5081" i="4"/>
  <c r="C4825" i="4"/>
  <c r="C4569" i="4"/>
  <c r="C5444" i="4"/>
  <c r="C5126" i="4"/>
  <c r="C4870" i="4"/>
  <c r="C4614" i="4"/>
  <c r="C5470" i="4"/>
  <c r="C5141" i="4"/>
  <c r="C4885" i="4"/>
  <c r="C4629" i="4"/>
  <c r="C4373" i="4"/>
  <c r="C4631" i="4"/>
  <c r="C4170" i="4"/>
  <c r="C5654" i="4"/>
  <c r="C4312" i="4"/>
  <c r="C4025" i="4"/>
  <c r="C3769" i="4"/>
  <c r="C3513" i="4"/>
  <c r="C3257" i="4"/>
  <c r="C4340" i="4"/>
  <c r="C4040" i="4"/>
  <c r="C3784" i="4"/>
  <c r="C3528" i="4"/>
  <c r="C6466" i="4"/>
  <c r="C4337" i="4"/>
  <c r="C4039" i="4"/>
  <c r="C3783" i="4"/>
  <c r="C3527" i="4"/>
  <c r="C3271" i="4"/>
  <c r="C4479" i="4"/>
  <c r="C4118" i="4"/>
  <c r="C5192" i="4"/>
  <c r="C4248" i="4"/>
  <c r="C3989" i="4"/>
  <c r="C4473" i="4"/>
  <c r="C4116" i="4"/>
  <c r="C5176" i="4"/>
  <c r="C4246" i="4"/>
  <c r="C3987" i="4"/>
  <c r="C3731" i="4"/>
  <c r="C3475" i="4"/>
  <c r="C5541" i="4"/>
  <c r="C4302" i="4"/>
  <c r="C4018" i="4"/>
  <c r="C4527" i="4"/>
  <c r="C4145" i="4"/>
  <c r="C3889" i="4"/>
  <c r="C3633" i="4"/>
  <c r="C3377" i="4"/>
  <c r="C5031" i="4"/>
  <c r="C4224" i="4"/>
  <c r="C3968" i="4"/>
  <c r="C3712" i="4"/>
  <c r="C3456" i="4"/>
  <c r="C3200" i="4"/>
  <c r="C4352" i="4"/>
  <c r="C4047" i="4"/>
  <c r="C3791" i="4"/>
  <c r="C3535" i="4"/>
  <c r="C5736" i="4"/>
  <c r="C4319" i="4"/>
  <c r="C5978" i="4"/>
  <c r="C5498" i="4"/>
  <c r="C6425" i="4"/>
  <c r="C5945" i="4"/>
  <c r="C5465" i="4"/>
  <c r="C5313" i="4"/>
  <c r="C4820" i="4"/>
  <c r="C5468" i="4"/>
  <c r="C4963" i="4"/>
  <c r="C4547" i="4"/>
  <c r="C5528" i="4"/>
  <c r="C4946" i="4"/>
  <c r="C4514" i="4"/>
  <c r="C5495" i="4"/>
  <c r="C4993" i="4"/>
  <c r="C6118" i="4"/>
  <c r="C5088" i="4"/>
  <c r="C6104" i="4"/>
  <c r="C5151" i="4"/>
  <c r="C4671" i="4"/>
  <c r="C5270" i="4"/>
  <c r="C4830" i="4"/>
  <c r="C5669" i="4"/>
  <c r="C5133" i="4"/>
  <c r="C4781" i="4"/>
  <c r="C4461" i="4"/>
  <c r="C5623" i="4"/>
  <c r="C5148" i="4"/>
  <c r="C4860" i="4"/>
  <c r="C4572" i="4"/>
  <c r="C4284" i="4"/>
  <c r="C5388" i="4"/>
  <c r="C5051" i="4"/>
  <c r="C4747" i="4"/>
  <c r="C4459" i="4"/>
  <c r="C5814" i="4"/>
  <c r="C5247" i="4"/>
  <c r="C4986" i="4"/>
  <c r="C4730" i="4"/>
  <c r="C4474" i="4"/>
  <c r="C6184" i="4"/>
  <c r="C5337" i="4"/>
  <c r="C5065" i="4"/>
  <c r="C4809" i="4"/>
  <c r="C4553" i="4"/>
  <c r="C5412" i="4"/>
  <c r="C5110" i="4"/>
  <c r="C4854" i="4"/>
  <c r="C4598" i="4"/>
  <c r="C5438" i="4"/>
  <c r="C5125" i="4"/>
  <c r="C4869" i="4"/>
  <c r="C4613" i="4"/>
  <c r="C4357" i="4"/>
  <c r="C4550" i="4"/>
  <c r="C4154" i="4"/>
  <c r="C5383" i="4"/>
  <c r="C4286" i="4"/>
  <c r="C4009" i="4"/>
  <c r="C3753" i="4"/>
  <c r="C3497" i="4"/>
  <c r="C5653" i="4"/>
  <c r="C4311" i="4"/>
  <c r="C4024" i="4"/>
  <c r="C3768" i="4"/>
  <c r="C3512" i="4"/>
  <c r="C5613" i="4"/>
  <c r="C4310" i="4"/>
  <c r="C4023" i="4"/>
  <c r="C3767" i="4"/>
  <c r="C3511" i="4"/>
  <c r="C3255" i="4"/>
  <c r="C4449" i="4"/>
  <c r="C4102" i="4"/>
  <c r="C5064" i="4"/>
  <c r="C4229" i="4"/>
  <c r="C3973" i="4"/>
  <c r="C4447" i="4"/>
  <c r="C4100" i="4"/>
  <c r="C5048" i="4"/>
  <c r="C4227" i="4"/>
  <c r="C3971" i="4"/>
  <c r="C3715" i="4"/>
  <c r="C3459" i="4"/>
  <c r="C5317" i="4"/>
  <c r="C4272" i="4"/>
  <c r="C4002" i="4"/>
  <c r="C4497" i="4"/>
  <c r="C4129" i="4"/>
  <c r="C3873" i="4"/>
  <c r="C3617" i="4"/>
  <c r="C3361" i="4"/>
  <c r="C4903" i="4"/>
  <c r="C4208" i="4"/>
  <c r="C3952" i="4"/>
  <c r="C3696" i="4"/>
  <c r="C3440" i="4"/>
  <c r="C5798" i="4"/>
  <c r="C4324" i="4"/>
  <c r="C4031" i="4"/>
  <c r="C3775" i="4"/>
  <c r="C3519" i="4"/>
  <c r="C5445" i="4"/>
  <c r="C4289" i="4"/>
  <c r="C5898" i="4"/>
  <c r="C5482" i="4"/>
  <c r="C6404" i="4"/>
  <c r="C5881" i="4"/>
  <c r="C5449" i="4"/>
  <c r="C5295" i="4"/>
  <c r="C4804" i="4"/>
  <c r="C5436" i="4"/>
  <c r="C4947" i="4"/>
  <c r="C4467" i="4"/>
  <c r="C5496" i="4"/>
  <c r="C4930" i="4"/>
  <c r="C4450" i="4"/>
  <c r="C5463" i="4"/>
  <c r="C4977" i="4"/>
  <c r="C5990" i="4"/>
  <c r="C5072" i="4"/>
  <c r="C5976" i="4"/>
  <c r="C5071" i="4"/>
  <c r="C4655" i="4"/>
  <c r="C5252" i="4"/>
  <c r="C4766" i="4"/>
  <c r="C5624" i="4"/>
  <c r="C5101" i="4"/>
  <c r="C4765" i="4"/>
  <c r="C4445" i="4"/>
  <c r="C5549" i="4"/>
  <c r="C5132" i="4"/>
  <c r="C4844" i="4"/>
  <c r="C4556" i="4"/>
  <c r="C4268" i="4"/>
  <c r="C5340" i="4"/>
  <c r="C5035" i="4"/>
  <c r="C4731" i="4"/>
  <c r="C4443" i="4"/>
  <c r="C5748" i="4"/>
  <c r="C5229" i="4"/>
  <c r="C4970" i="4"/>
  <c r="C4714" i="4"/>
  <c r="C4458" i="4"/>
  <c r="C6056" i="4"/>
  <c r="C5319" i="4"/>
  <c r="C5049" i="4"/>
  <c r="C4793" i="4"/>
  <c r="C4537" i="4"/>
  <c r="C5381" i="4"/>
  <c r="C5094" i="4"/>
  <c r="C4838" i="4"/>
  <c r="C4582" i="4"/>
  <c r="C5406" i="4"/>
  <c r="C5109" i="4"/>
  <c r="C4853" i="4"/>
  <c r="C4597" i="4"/>
  <c r="C4341" i="4"/>
  <c r="C4513" i="4"/>
  <c r="C4138" i="4"/>
  <c r="C5227" i="4"/>
  <c r="C4256" i="4"/>
  <c r="C3993" i="4"/>
  <c r="C3737" i="4"/>
  <c r="C3481" i="4"/>
  <c r="C5382" i="4"/>
  <c r="C4281" i="4"/>
  <c r="C4008" i="4"/>
  <c r="C3752" i="4"/>
  <c r="C3496" i="4"/>
  <c r="C5357" i="4"/>
  <c r="C4280" i="4"/>
  <c r="C4007" i="4"/>
  <c r="C3751" i="4"/>
  <c r="C3495" i="4"/>
  <c r="C3239" i="4"/>
  <c r="C4422" i="4"/>
  <c r="C4086" i="4"/>
  <c r="C4936" i="4"/>
  <c r="C4213" i="4"/>
  <c r="C3957" i="4"/>
  <c r="C4417" i="4"/>
  <c r="C4084" i="4"/>
  <c r="C4920" i="4"/>
  <c r="C4211" i="4"/>
  <c r="C3955" i="4"/>
  <c r="C3699" i="4"/>
  <c r="C3443" i="4"/>
  <c r="C5175" i="4"/>
  <c r="C4244" i="4"/>
  <c r="C3986" i="4"/>
  <c r="C4470" i="4"/>
  <c r="C4113" i="4"/>
  <c r="C3857" i="4"/>
  <c r="C3601" i="4"/>
  <c r="C3345" i="4"/>
  <c r="C4775" i="4"/>
  <c r="C4192" i="4"/>
  <c r="C3936" i="4"/>
  <c r="C3680" i="4"/>
  <c r="C3424" i="4"/>
  <c r="C5478" i="4"/>
  <c r="C4295" i="4"/>
  <c r="C4015" i="4"/>
  <c r="C3759" i="4"/>
  <c r="C3503" i="4"/>
  <c r="C5262" i="4"/>
  <c r="C4262" i="4"/>
  <c r="C5882" i="4"/>
  <c r="C5466" i="4"/>
  <c r="C6382" i="4"/>
  <c r="C5865" i="4"/>
  <c r="C5433" i="4"/>
  <c r="C5204" i="4"/>
  <c r="C4788" i="4"/>
  <c r="C5404" i="4"/>
  <c r="C4883" i="4"/>
  <c r="C4451" i="4"/>
  <c r="C5464" i="4"/>
  <c r="C4914" i="4"/>
  <c r="C4434" i="4"/>
  <c r="C5431" i="4"/>
  <c r="C4897" i="4"/>
  <c r="C5862" i="4"/>
  <c r="C5056" i="4"/>
  <c r="C5672" i="4"/>
  <c r="C5055" i="4"/>
  <c r="C4639" i="4"/>
  <c r="C5233" i="4"/>
  <c r="C4750" i="4"/>
  <c r="C5518" i="4"/>
  <c r="C5069" i="4"/>
  <c r="C4749" i="4"/>
  <c r="C4397" i="4"/>
  <c r="C5485" i="4"/>
  <c r="C5116" i="4"/>
  <c r="C4828" i="4"/>
  <c r="C4540" i="4"/>
  <c r="C4252" i="4"/>
  <c r="C5321" i="4"/>
  <c r="C5003" i="4"/>
  <c r="C4715" i="4"/>
  <c r="C4427" i="4"/>
  <c r="C5702" i="4"/>
  <c r="C5211" i="4"/>
  <c r="C4954" i="4"/>
  <c r="C4698" i="4"/>
  <c r="C4442" i="4"/>
  <c r="C5928" i="4"/>
  <c r="C5301" i="4"/>
  <c r="C5033" i="4"/>
  <c r="C4777" i="4"/>
  <c r="C6423" i="4"/>
  <c r="C5355" i="4"/>
  <c r="C5078" i="4"/>
  <c r="C4822" i="4"/>
  <c r="C4566" i="4"/>
  <c r="C5380" i="4"/>
  <c r="C5093" i="4"/>
  <c r="C4837" i="4"/>
  <c r="C4581" i="4"/>
  <c r="C4325" i="4"/>
  <c r="C4486" i="4"/>
  <c r="C4122" i="4"/>
  <c r="C5096" i="4"/>
  <c r="C4233" i="4"/>
  <c r="C3977" i="4"/>
  <c r="C3721" i="4"/>
  <c r="C3465" i="4"/>
  <c r="C5225" i="4"/>
  <c r="C4255" i="4"/>
  <c r="C3992" i="4"/>
  <c r="C3736" i="4"/>
  <c r="C3480" i="4"/>
  <c r="C5208" i="4"/>
  <c r="C4254" i="4"/>
  <c r="C3991" i="4"/>
  <c r="C3735" i="4"/>
  <c r="C3479" i="4"/>
  <c r="C3223" i="4"/>
  <c r="C4392" i="4"/>
  <c r="C4070" i="4"/>
  <c r="C4808" i="4"/>
  <c r="C4197" i="4"/>
  <c r="C3941" i="4"/>
  <c r="C4390" i="4"/>
  <c r="C4068" i="4"/>
  <c r="C4792" i="4"/>
  <c r="C4195" i="4"/>
  <c r="C3939" i="4"/>
  <c r="C3683" i="4"/>
  <c r="C3427" i="4"/>
  <c r="C5047" i="4"/>
  <c r="C4226" i="4"/>
  <c r="C3970" i="4"/>
  <c r="C4440" i="4"/>
  <c r="C4097" i="4"/>
  <c r="C3841" i="4"/>
  <c r="C3585" i="4"/>
  <c r="C3329" i="4"/>
  <c r="C4663" i="4"/>
  <c r="C4176" i="4"/>
  <c r="C3920" i="4"/>
  <c r="C3664" i="4"/>
  <c r="C3408" i="4"/>
  <c r="C5281" i="4"/>
  <c r="C4265" i="4"/>
  <c r="C3999" i="4"/>
  <c r="C3743" i="4"/>
  <c r="C3487" i="4"/>
  <c r="C5127" i="4"/>
  <c r="C4236" i="4"/>
  <c r="C4028" i="4"/>
  <c r="C4123" i="4"/>
  <c r="C3498" i="4"/>
  <c r="C2870" i="4"/>
  <c r="C3580" i="4"/>
  <c r="C4350" i="4"/>
  <c r="C3156" i="4"/>
  <c r="C3548" i="4"/>
  <c r="C2899" i="4"/>
  <c r="C2387" i="4"/>
  <c r="C3291" i="4"/>
  <c r="C2754" i="4"/>
  <c r="C3915" i="4"/>
  <c r="C3105" i="4"/>
  <c r="C2593" i="4"/>
  <c r="C3202" i="4"/>
  <c r="C2688" i="4"/>
  <c r="C3797" i="4"/>
  <c r="C3039" i="4"/>
  <c r="C3340" i="4"/>
  <c r="C3765" i="4"/>
  <c r="C3021" i="4"/>
  <c r="C3279" i="4"/>
  <c r="C2748" i="4"/>
  <c r="C3902" i="4"/>
  <c r="C3099" i="4"/>
  <c r="C3419" i="4"/>
  <c r="C2890" i="4"/>
  <c r="C2506" i="4"/>
  <c r="C3557" i="4"/>
  <c r="C3064" i="4"/>
  <c r="C2775" i="4"/>
  <c r="C2309" i="4"/>
  <c r="C2021" i="4"/>
  <c r="C1733" i="4"/>
  <c r="C2603" i="4"/>
  <c r="C2228" i="4"/>
  <c r="C1956" i="4"/>
  <c r="C1700" i="4"/>
  <c r="C1444" i="4"/>
  <c r="C2655" i="4"/>
  <c r="C2291" i="4"/>
  <c r="C2035" i="4"/>
  <c r="C2767" i="4"/>
  <c r="C2366" i="4"/>
  <c r="C2098" i="4"/>
  <c r="C2879" i="4"/>
  <c r="C2457" i="4"/>
  <c r="C2161" i="4"/>
  <c r="C3161" i="4"/>
  <c r="C2550" i="4"/>
  <c r="C2224" i="4"/>
  <c r="C4377" i="4"/>
  <c r="C2649" i="4"/>
  <c r="C2287" i="4"/>
  <c r="C2031" i="4"/>
  <c r="C2761" i="4"/>
  <c r="C2360" i="4"/>
  <c r="C2094" i="4"/>
  <c r="C1838" i="4"/>
  <c r="C3143" i="4"/>
  <c r="C2545" i="4"/>
  <c r="C2221" i="4"/>
  <c r="C1965" i="4"/>
  <c r="C1709" i="4"/>
  <c r="C1453" i="4"/>
  <c r="C2671" i="4"/>
  <c r="C2300" i="4"/>
  <c r="C2044" i="4"/>
  <c r="C1788" i="4"/>
  <c r="C1532" i="4"/>
  <c r="C2841" i="4"/>
  <c r="C2425" i="4"/>
  <c r="C2139" i="4"/>
  <c r="C1883" i="4"/>
  <c r="C1627" i="4"/>
  <c r="C3253" i="4"/>
  <c r="C2565" i="4"/>
  <c r="C2234" i="4"/>
  <c r="C3934" i="4"/>
  <c r="C2638" i="4"/>
  <c r="C2281" i="4"/>
  <c r="C2025" i="4"/>
  <c r="C1943" i="4"/>
  <c r="C1559" i="4"/>
  <c r="C1272" i="4"/>
  <c r="C1016" i="4"/>
  <c r="C1814" i="4"/>
  <c r="C1450" i="4"/>
  <c r="C1191" i="4"/>
  <c r="C935" i="4"/>
  <c r="C679" i="4"/>
  <c r="C1939" i="4"/>
  <c r="C1557" i="4"/>
  <c r="C1270" i="4"/>
  <c r="C1014" i="4"/>
  <c r="C758" i="4"/>
  <c r="C2373" i="4"/>
  <c r="C1686" i="4"/>
  <c r="C1365" i="4"/>
  <c r="C1109" i="4"/>
  <c r="C853" i="4"/>
  <c r="C3870" i="4"/>
  <c r="C1809" i="4"/>
  <c r="C1447" i="4"/>
  <c r="C1188" i="4"/>
  <c r="C2350" i="4"/>
  <c r="C1683" i="4"/>
  <c r="C1363" i="4"/>
  <c r="C1107" i="4"/>
  <c r="C1959" i="4"/>
  <c r="C1573" i="4"/>
  <c r="C1282" i="4"/>
  <c r="C1026" i="4"/>
  <c r="C1856" i="4"/>
  <c r="C1487" i="4"/>
  <c r="C1217" i="4"/>
  <c r="C961" i="4"/>
  <c r="C705" i="4"/>
  <c r="C1990" i="4"/>
  <c r="C1591" i="4"/>
  <c r="C1296" i="4"/>
  <c r="C1040" i="4"/>
  <c r="C784" i="4"/>
  <c r="C2443" i="4"/>
  <c r="C1701" i="4"/>
  <c r="C1375" i="4"/>
  <c r="C1119" i="4"/>
  <c r="C1977" i="4"/>
  <c r="C1589" i="4"/>
  <c r="C1294" i="4"/>
  <c r="C1038" i="4"/>
  <c r="C782" i="4"/>
  <c r="C2422" i="4"/>
  <c r="C1698" i="4"/>
  <c r="C1373" i="4"/>
  <c r="C1117" i="4"/>
  <c r="C861" i="4"/>
  <c r="C605" i="4"/>
  <c r="C1817" i="4"/>
  <c r="C1456" i="4"/>
  <c r="C1194" i="4"/>
  <c r="C2397" i="4"/>
  <c r="C1690" i="4"/>
  <c r="C1369" i="4"/>
  <c r="C1113" i="4"/>
  <c r="C940" i="4"/>
  <c r="C535" i="4"/>
  <c r="C1630" i="4"/>
  <c r="C683" i="4"/>
  <c r="C390" i="4"/>
  <c r="C134" i="4"/>
  <c r="C995" i="4"/>
  <c r="C565" i="4"/>
  <c r="C309" i="4"/>
  <c r="C53" i="4"/>
  <c r="C879" i="4"/>
  <c r="C500" i="4"/>
  <c r="C244" i="4"/>
  <c r="C3095" i="4"/>
  <c r="C763" i="4"/>
  <c r="C435" i="4"/>
  <c r="C988" i="4"/>
  <c r="C562" i="4"/>
  <c r="C2831" i="4"/>
  <c r="C761" i="4"/>
  <c r="C433" i="4"/>
  <c r="C986" i="4"/>
  <c r="C560" i="4"/>
  <c r="C2665" i="4"/>
  <c r="C4012" i="4"/>
  <c r="C4107" i="4"/>
  <c r="C3468" i="4"/>
  <c r="C2854" i="4"/>
  <c r="C3550" i="4"/>
  <c r="C4173" i="4"/>
  <c r="C3140" i="4"/>
  <c r="C3518" i="4"/>
  <c r="C2883" i="4"/>
  <c r="C2371" i="4"/>
  <c r="C3266" i="4"/>
  <c r="C2738" i="4"/>
  <c r="C3885" i="4"/>
  <c r="C3089" i="4"/>
  <c r="C5446" i="4"/>
  <c r="C3184" i="4"/>
  <c r="C2672" i="4"/>
  <c r="C3770" i="4"/>
  <c r="C3023" i="4"/>
  <c r="C3310" i="4"/>
  <c r="C3738" i="4"/>
  <c r="C3005" i="4"/>
  <c r="C3258" i="4"/>
  <c r="C2732" i="4"/>
  <c r="C3876" i="4"/>
  <c r="C3083" i="4"/>
  <c r="C3389" i="4"/>
  <c r="C2842" i="4"/>
  <c r="C2442" i="4"/>
  <c r="C3530" i="4"/>
  <c r="C3032" i="4"/>
  <c r="C2745" i="4"/>
  <c r="C2293" i="4"/>
  <c r="C2005" i="4"/>
  <c r="C3844" i="4"/>
  <c r="C2580" i="4"/>
  <c r="C2212" i="4"/>
  <c r="C1940" i="4"/>
  <c r="C1684" i="4"/>
  <c r="C3838" i="4"/>
  <c r="C2629" i="4"/>
  <c r="C2275" i="4"/>
  <c r="C2019" i="4"/>
  <c r="C2741" i="4"/>
  <c r="C2343" i="4"/>
  <c r="C2082" i="4"/>
  <c r="C2853" i="4"/>
  <c r="C2436" i="4"/>
  <c r="C2145" i="4"/>
  <c r="C3033" i="4"/>
  <c r="C2526" i="4"/>
  <c r="C2208" i="4"/>
  <c r="C3782" i="4"/>
  <c r="C2621" i="4"/>
  <c r="C2271" i="4"/>
  <c r="C2015" i="4"/>
  <c r="C2733" i="4"/>
  <c r="C2337" i="4"/>
  <c r="C2078" i="4"/>
  <c r="C1822" i="4"/>
  <c r="C3015" i="4"/>
  <c r="C2521" i="4"/>
  <c r="C2205" i="4"/>
  <c r="C1949" i="4"/>
  <c r="C1693" i="4"/>
  <c r="C4078" i="4"/>
  <c r="C2645" i="4"/>
  <c r="C2284" i="4"/>
  <c r="C2028" i="4"/>
  <c r="C1772" i="4"/>
  <c r="C1516" i="4"/>
  <c r="C2813" i="4"/>
  <c r="C2404" i="4"/>
  <c r="C2123" i="4"/>
  <c r="C1867" i="4"/>
  <c r="C1611" i="4"/>
  <c r="C3113" i="4"/>
  <c r="C2541" i="4"/>
  <c r="C2218" i="4"/>
  <c r="C3698" i="4"/>
  <c r="C2613" i="4"/>
  <c r="C2265" i="4"/>
  <c r="C2009" i="4"/>
  <c r="C1919" i="4"/>
  <c r="C1538" i="4"/>
  <c r="C1256" i="4"/>
  <c r="C2953" i="4"/>
  <c r="C1786" i="4"/>
  <c r="C1431" i="4"/>
  <c r="C1175" i="4"/>
  <c r="C919" i="4"/>
  <c r="C663" i="4"/>
  <c r="C1913" i="4"/>
  <c r="C1536" i="4"/>
  <c r="C1254" i="4"/>
  <c r="C998" i="4"/>
  <c r="C742" i="4"/>
  <c r="C2264" i="4"/>
  <c r="C1664" i="4"/>
  <c r="C1349" i="4"/>
  <c r="C1093" i="4"/>
  <c r="C837" i="4"/>
  <c r="C2919" i="4"/>
  <c r="C1783" i="4"/>
  <c r="C1428" i="4"/>
  <c r="C1172" i="4"/>
  <c r="C2262" i="4"/>
  <c r="C1658" i="4"/>
  <c r="C1347" i="4"/>
  <c r="C1091" i="4"/>
  <c r="C1935" i="4"/>
  <c r="C1552" i="4"/>
  <c r="C1266" i="4"/>
  <c r="C1010" i="4"/>
  <c r="C1830" i="4"/>
  <c r="C1464" i="4"/>
  <c r="C1201" i="4"/>
  <c r="C945" i="4"/>
  <c r="C689" i="4"/>
  <c r="C1955" i="4"/>
  <c r="C1570" i="4"/>
  <c r="C1280" i="4"/>
  <c r="C1024" i="4"/>
  <c r="C768" i="4"/>
  <c r="C2327" i="4"/>
  <c r="C1679" i="4"/>
  <c r="C1359" i="4"/>
  <c r="C1103" i="4"/>
  <c r="C1953" i="4"/>
  <c r="C1568" i="4"/>
  <c r="C1278" i="4"/>
  <c r="C1022" i="4"/>
  <c r="C766" i="4"/>
  <c r="C2311" i="4"/>
  <c r="C1673" i="4"/>
  <c r="C1357" i="4"/>
  <c r="C1101" i="4"/>
  <c r="C845" i="4"/>
  <c r="C3081" i="4"/>
  <c r="C1793" i="4"/>
  <c r="C1434" i="4"/>
  <c r="C1178" i="4"/>
  <c r="C2294" i="4"/>
  <c r="C1669" i="4"/>
  <c r="C1353" i="4"/>
  <c r="C1097" i="4"/>
  <c r="C914" i="4"/>
  <c r="C519" i="4"/>
  <c r="C1458" i="4"/>
  <c r="C655" i="4"/>
  <c r="C374" i="4"/>
  <c r="C118" i="4"/>
  <c r="C968" i="4"/>
  <c r="C549" i="4"/>
  <c r="C293" i="4"/>
  <c r="C37" i="4"/>
  <c r="C851" i="4"/>
  <c r="C484" i="4"/>
  <c r="C228" i="4"/>
  <c r="C2040" i="4"/>
  <c r="C735" i="4"/>
  <c r="C419" i="4"/>
  <c r="C962" i="4"/>
  <c r="C546" i="4"/>
  <c r="C1974" i="4"/>
  <c r="C731" i="4"/>
  <c r="C417" i="4"/>
  <c r="C956" i="4"/>
  <c r="C544" i="4"/>
  <c r="C1946" i="4"/>
  <c r="C3996" i="4"/>
  <c r="C4091" i="4"/>
  <c r="C3438" i="4"/>
  <c r="C2838" i="4"/>
  <c r="C3524" i="4"/>
  <c r="C4045" i="4"/>
  <c r="C3124" i="4"/>
  <c r="C3492" i="4"/>
  <c r="C2867" i="4"/>
  <c r="C2355" i="4"/>
  <c r="C3243" i="4"/>
  <c r="C2722" i="4"/>
  <c r="C3858" i="4"/>
  <c r="C3073" i="4"/>
  <c r="C4519" i="4"/>
  <c r="C3168" i="4"/>
  <c r="C2656" i="4"/>
  <c r="C3740" i="4"/>
  <c r="C3007" i="4"/>
  <c r="C3284" i="4"/>
  <c r="C3708" i="4"/>
  <c r="C2989" i="4"/>
  <c r="C3236" i="4"/>
  <c r="C2716" i="4"/>
  <c r="C3846" i="4"/>
  <c r="C3067" i="4"/>
  <c r="C3362" i="4"/>
  <c r="C2826" i="4"/>
  <c r="C2426" i="4"/>
  <c r="C3500" i="4"/>
  <c r="C3016" i="4"/>
  <c r="C2687" i="4"/>
  <c r="C2277" i="4"/>
  <c r="C1989" i="4"/>
  <c r="C3614" i="4"/>
  <c r="C2555" i="4"/>
  <c r="C2196" i="4"/>
  <c r="C1924" i="4"/>
  <c r="C1668" i="4"/>
  <c r="C3612" i="4"/>
  <c r="C2601" i="4"/>
  <c r="C2259" i="4"/>
  <c r="C2003" i="4"/>
  <c r="C2712" i="4"/>
  <c r="C2322" i="4"/>
  <c r="C2066" i="4"/>
  <c r="C2824" i="4"/>
  <c r="C2411" i="4"/>
  <c r="C2129" i="4"/>
  <c r="C2936" i="4"/>
  <c r="C2503" i="4"/>
  <c r="C2192" i="4"/>
  <c r="C3556" i="4"/>
  <c r="C2597" i="4"/>
  <c r="C2255" i="4"/>
  <c r="C1999" i="4"/>
  <c r="C2703" i="4"/>
  <c r="C2318" i="4"/>
  <c r="C2062" i="4"/>
  <c r="C1806" i="4"/>
  <c r="C2932" i="4"/>
  <c r="C2500" i="4"/>
  <c r="C2189" i="4"/>
  <c r="C1933" i="4"/>
  <c r="C1677" i="4"/>
  <c r="C3730" i="4"/>
  <c r="C2616" i="4"/>
  <c r="C2268" i="4"/>
  <c r="C2012" i="4"/>
  <c r="C1756" i="4"/>
  <c r="C1500" i="4"/>
  <c r="C2783" i="4"/>
  <c r="C2379" i="4"/>
  <c r="C2107" i="4"/>
  <c r="C1851" i="4"/>
  <c r="C1595" i="4"/>
  <c r="C2985" i="4"/>
  <c r="C2518" i="4"/>
  <c r="C2202" i="4"/>
  <c r="C3469" i="4"/>
  <c r="C2585" i="4"/>
  <c r="C2249" i="4"/>
  <c r="C1993" i="4"/>
  <c r="C1891" i="4"/>
  <c r="C1518" i="4"/>
  <c r="C1240" i="4"/>
  <c r="C2779" i="4"/>
  <c r="C1762" i="4"/>
  <c r="C1415" i="4"/>
  <c r="C1159" i="4"/>
  <c r="C903" i="4"/>
  <c r="C647" i="4"/>
  <c r="C1889" i="4"/>
  <c r="C1513" i="4"/>
  <c r="C1238" i="4"/>
  <c r="C982" i="4"/>
  <c r="C726" i="4"/>
  <c r="C2183" i="4"/>
  <c r="C1640" i="4"/>
  <c r="C1333" i="4"/>
  <c r="C1077" i="4"/>
  <c r="C821" i="4"/>
  <c r="C2750" i="4"/>
  <c r="C1759" i="4"/>
  <c r="C1412" i="4"/>
  <c r="C1156" i="4"/>
  <c r="C2168" i="4"/>
  <c r="C1638" i="4"/>
  <c r="C1331" i="4"/>
  <c r="C1075" i="4"/>
  <c r="C1907" i="4"/>
  <c r="C1529" i="4"/>
  <c r="C1250" i="4"/>
  <c r="C3445" i="4"/>
  <c r="C1802" i="4"/>
  <c r="C1443" i="4"/>
  <c r="C1185" i="4"/>
  <c r="C929" i="4"/>
  <c r="C673" i="4"/>
  <c r="C1929" i="4"/>
  <c r="C1550" i="4"/>
  <c r="C1264" i="4"/>
  <c r="C1008" i="4"/>
  <c r="C752" i="4"/>
  <c r="C2232" i="4"/>
  <c r="C1654" i="4"/>
  <c r="C1343" i="4"/>
  <c r="C1087" i="4"/>
  <c r="C1927" i="4"/>
  <c r="C1545" i="4"/>
  <c r="C1262" i="4"/>
  <c r="C1006" i="4"/>
  <c r="C750" i="4"/>
  <c r="C2230" i="4"/>
  <c r="C1651" i="4"/>
  <c r="C1341" i="4"/>
  <c r="C1085" i="4"/>
  <c r="C829" i="4"/>
  <c r="C2808" i="4"/>
  <c r="C1767" i="4"/>
  <c r="C1418" i="4"/>
  <c r="C1162" i="4"/>
  <c r="C2200" i="4"/>
  <c r="C1647" i="4"/>
  <c r="C1337" i="4"/>
  <c r="C1081" i="4"/>
  <c r="C884" i="4"/>
  <c r="C503" i="4"/>
  <c r="C1324" i="4"/>
  <c r="C627" i="4"/>
  <c r="C358" i="4"/>
  <c r="C102" i="4"/>
  <c r="C938" i="4"/>
  <c r="C533" i="4"/>
  <c r="C277" i="4"/>
  <c r="C21" i="4"/>
  <c r="C824" i="4"/>
  <c r="C468" i="4"/>
  <c r="C212" i="4"/>
  <c r="C1794" i="4"/>
  <c r="C707" i="4"/>
  <c r="C403" i="4"/>
  <c r="C932" i="4"/>
  <c r="C530" i="4"/>
  <c r="C1768" i="4"/>
  <c r="C703" i="4"/>
  <c r="C401" i="4"/>
  <c r="C930" i="4"/>
  <c r="C528" i="4"/>
  <c r="C1744" i="4"/>
  <c r="C3980" i="4"/>
  <c r="C4075" i="4"/>
  <c r="C3412" i="4"/>
  <c r="C2822" i="4"/>
  <c r="C3494" i="4"/>
  <c r="C3918" i="4"/>
  <c r="C3108" i="4"/>
  <c r="C3462" i="4"/>
  <c r="C2851" i="4"/>
  <c r="C2339" i="4"/>
  <c r="C3224" i="4"/>
  <c r="C2706" i="4"/>
  <c r="C3829" i="4"/>
  <c r="C3057" i="4"/>
  <c r="C4292" i="4"/>
  <c r="C3152" i="4"/>
  <c r="C2640" i="4"/>
  <c r="C3710" i="4"/>
  <c r="C2991" i="4"/>
  <c r="C3260" i="4"/>
  <c r="C3678" i="4"/>
  <c r="C2973" i="4"/>
  <c r="C3215" i="4"/>
  <c r="C2700" i="4"/>
  <c r="C3819" i="4"/>
  <c r="C3051" i="4"/>
  <c r="C3333" i="4"/>
  <c r="C2810" i="4"/>
  <c r="C2410" i="4"/>
  <c r="C3470" i="4"/>
  <c r="C3000" i="4"/>
  <c r="C2661" i="4"/>
  <c r="C2261" i="4"/>
  <c r="C1973" i="4"/>
  <c r="C3388" i="4"/>
  <c r="C2533" i="4"/>
  <c r="C2164" i="4"/>
  <c r="C1908" i="4"/>
  <c r="C1652" i="4"/>
  <c r="C3386" i="4"/>
  <c r="C2577" i="4"/>
  <c r="C2243" i="4"/>
  <c r="C1987" i="4"/>
  <c r="C2683" i="4"/>
  <c r="C2306" i="4"/>
  <c r="C2050" i="4"/>
  <c r="C2795" i="4"/>
  <c r="C2389" i="4"/>
  <c r="C2113" i="4"/>
  <c r="C2907" i="4"/>
  <c r="C2479" i="4"/>
  <c r="C2176" i="4"/>
  <c r="C3326" i="4"/>
  <c r="C2571" i="4"/>
  <c r="C2239" i="4"/>
  <c r="C1983" i="4"/>
  <c r="C2677" i="4"/>
  <c r="C2302" i="4"/>
  <c r="C2046" i="4"/>
  <c r="C1790" i="4"/>
  <c r="C2903" i="4"/>
  <c r="C2475" i="4"/>
  <c r="C2173" i="4"/>
  <c r="C1917" i="4"/>
  <c r="C1661" i="4"/>
  <c r="C3501" i="4"/>
  <c r="C2590" i="4"/>
  <c r="C2252" i="4"/>
  <c r="C1996" i="4"/>
  <c r="C1740" i="4"/>
  <c r="C1484" i="4"/>
  <c r="C2757" i="4"/>
  <c r="C2357" i="4"/>
  <c r="C2091" i="4"/>
  <c r="C1835" i="4"/>
  <c r="C1579" i="4"/>
  <c r="C2925" i="4"/>
  <c r="C2494" i="4"/>
  <c r="C2186" i="4"/>
  <c r="C3250" i="4"/>
  <c r="C2564" i="4"/>
  <c r="C2233" i="4"/>
  <c r="C3898" i="4"/>
  <c r="C1865" i="4"/>
  <c r="C1495" i="4"/>
  <c r="C1224" i="4"/>
  <c r="C2635" i="4"/>
  <c r="C1736" i="4"/>
  <c r="C1399" i="4"/>
  <c r="C1143" i="4"/>
  <c r="C887" i="4"/>
  <c r="C631" i="4"/>
  <c r="C1863" i="4"/>
  <c r="C1493" i="4"/>
  <c r="C1222" i="4"/>
  <c r="C966" i="4"/>
  <c r="C710" i="4"/>
  <c r="C2102" i="4"/>
  <c r="C1619" i="4"/>
  <c r="C1317" i="4"/>
  <c r="C1061" i="4"/>
  <c r="C805" i="4"/>
  <c r="C2607" i="4"/>
  <c r="C1731" i="4"/>
  <c r="C1396" i="4"/>
  <c r="C1140" i="4"/>
  <c r="C2087" i="4"/>
  <c r="C1617" i="4"/>
  <c r="C1315" i="4"/>
  <c r="C1059" i="4"/>
  <c r="C1881" i="4"/>
  <c r="C1509" i="4"/>
  <c r="C1234" i="4"/>
  <c r="C2889" i="4"/>
  <c r="C1778" i="4"/>
  <c r="C1425" i="4"/>
  <c r="C1169" i="4"/>
  <c r="C913" i="4"/>
  <c r="C657" i="4"/>
  <c r="C1905" i="4"/>
  <c r="C1527" i="4"/>
  <c r="C1248" i="4"/>
  <c r="C992" i="4"/>
  <c r="C736" i="4"/>
  <c r="C2151" i="4"/>
  <c r="C1633" i="4"/>
  <c r="C1327" i="4"/>
  <c r="C1071" i="4"/>
  <c r="C1903" i="4"/>
  <c r="C1525" i="4"/>
  <c r="C1246" i="4"/>
  <c r="C990" i="4"/>
  <c r="C734" i="4"/>
  <c r="C2136" i="4"/>
  <c r="C1631" i="4"/>
  <c r="C1325" i="4"/>
  <c r="C1069" i="4"/>
  <c r="C813" i="4"/>
  <c r="C2664" i="4"/>
  <c r="C1743" i="4"/>
  <c r="C1402" i="4"/>
  <c r="C1146" i="4"/>
  <c r="C2119" i="4"/>
  <c r="C1624" i="4"/>
  <c r="C1321" i="4"/>
  <c r="C1065" i="4"/>
  <c r="C857" i="4"/>
  <c r="C487" i="4"/>
  <c r="C1196" i="4"/>
  <c r="C600" i="4"/>
  <c r="C342" i="4"/>
  <c r="C86" i="4"/>
  <c r="C908" i="4"/>
  <c r="C517" i="4"/>
  <c r="C261" i="4"/>
  <c r="C5" i="4"/>
  <c r="C794" i="4"/>
  <c r="C452" i="4"/>
  <c r="C196" i="4"/>
  <c r="C1606" i="4"/>
  <c r="C680" i="4"/>
  <c r="C387" i="4"/>
  <c r="C905" i="4"/>
  <c r="C514" i="4"/>
  <c r="C1585" i="4"/>
  <c r="C675" i="4"/>
  <c r="C385" i="4"/>
  <c r="C900" i="4"/>
  <c r="C512" i="4"/>
  <c r="C1562" i="4"/>
  <c r="C5245" i="4"/>
  <c r="C3995" i="4"/>
  <c r="C3272" i="4"/>
  <c r="C2742" i="4"/>
  <c r="C3354" i="4"/>
  <c r="C3778" i="4"/>
  <c r="C3028" i="4"/>
  <c r="C3322" i="4"/>
  <c r="C2771" i="4"/>
  <c r="C4157" i="4"/>
  <c r="C3138" i="4"/>
  <c r="C2626" i="4"/>
  <c r="C3686" i="4"/>
  <c r="C2977" i="4"/>
  <c r="C3854" i="4"/>
  <c r="C3072" i="4"/>
  <c r="C2560" i="4"/>
  <c r="C3570" i="4"/>
  <c r="C4489" i="4"/>
  <c r="C3166" i="4"/>
  <c r="C3538" i="4"/>
  <c r="C4109" i="4"/>
  <c r="C3132" i="4"/>
  <c r="C2620" i="4"/>
  <c r="C3676" i="4"/>
  <c r="C2971" i="4"/>
  <c r="C3213" i="4"/>
  <c r="C2794" i="4"/>
  <c r="C2378" i="4"/>
  <c r="C3444" i="4"/>
  <c r="C2968" i="4"/>
  <c r="C2632" i="4"/>
  <c r="C2245" i="4"/>
  <c r="C1957" i="4"/>
  <c r="C3193" i="4"/>
  <c r="C2509" i="4"/>
  <c r="C2148" i="4"/>
  <c r="C1892" i="4"/>
  <c r="C1636" i="4"/>
  <c r="C3191" i="4"/>
  <c r="C2553" i="4"/>
  <c r="C2227" i="4"/>
  <c r="C4887" i="4"/>
  <c r="C2654" i="4"/>
  <c r="C2290" i="4"/>
  <c r="C2034" i="4"/>
  <c r="C2766" i="4"/>
  <c r="C2365" i="4"/>
  <c r="C2097" i="4"/>
  <c r="C2878" i="4"/>
  <c r="C2456" i="4"/>
  <c r="C2160" i="4"/>
  <c r="C3159" i="4"/>
  <c r="C2549" i="4"/>
  <c r="C2223" i="4"/>
  <c r="C4206" i="4"/>
  <c r="C2648" i="4"/>
  <c r="C2286" i="4"/>
  <c r="C2030" i="4"/>
  <c r="C1774" i="4"/>
  <c r="C2873" i="4"/>
  <c r="C2453" i="4"/>
  <c r="C2157" i="4"/>
  <c r="C1901" i="4"/>
  <c r="C1645" i="4"/>
  <c r="C3276" i="4"/>
  <c r="C2567" i="4"/>
  <c r="C2236" i="4"/>
  <c r="C1980" i="4"/>
  <c r="C1724" i="4"/>
  <c r="C1468" i="4"/>
  <c r="C2728" i="4"/>
  <c r="C2333" i="4"/>
  <c r="C2075" i="4"/>
  <c r="C1819" i="4"/>
  <c r="C1563" i="4"/>
  <c r="C2895" i="4"/>
  <c r="C2471" i="4"/>
  <c r="C2170" i="4"/>
  <c r="C3111" i="4"/>
  <c r="C2539" i="4"/>
  <c r="C2217" i="4"/>
  <c r="C3669" i="4"/>
  <c r="C1841" i="4"/>
  <c r="C1474" i="4"/>
  <c r="C1208" i="4"/>
  <c r="C2511" i="4"/>
  <c r="C1713" i="4"/>
  <c r="C1383" i="4"/>
  <c r="C1127" i="4"/>
  <c r="C871" i="4"/>
  <c r="C615" i="4"/>
  <c r="C1839" i="4"/>
  <c r="C1472" i="4"/>
  <c r="C1206" i="4"/>
  <c r="C950" i="4"/>
  <c r="C694" i="4"/>
  <c r="C2008" i="4"/>
  <c r="C1599" i="4"/>
  <c r="C1301" i="4"/>
  <c r="C1045" i="4"/>
  <c r="C789" i="4"/>
  <c r="C2488" i="4"/>
  <c r="C1706" i="4"/>
  <c r="C1380" i="4"/>
  <c r="C1124" i="4"/>
  <c r="C2006" i="4"/>
  <c r="C1594" i="4"/>
  <c r="C1299" i="4"/>
  <c r="C1043" i="4"/>
  <c r="C1857" i="4"/>
  <c r="C1488" i="4"/>
  <c r="C1218" i="4"/>
  <c r="C2724" i="4"/>
  <c r="C5112" i="4"/>
  <c r="C3979" i="4"/>
  <c r="C3247" i="4"/>
  <c r="C2726" i="4"/>
  <c r="C3324" i="4"/>
  <c r="C3749" i="4"/>
  <c r="C3012" i="4"/>
  <c r="C3292" i="4"/>
  <c r="C2755" i="4"/>
  <c r="C4029" i="4"/>
  <c r="C3122" i="4"/>
  <c r="C2610" i="4"/>
  <c r="C3659" i="4"/>
  <c r="C2961" i="4"/>
  <c r="C3828" i="4"/>
  <c r="C3056" i="4"/>
  <c r="C2544" i="4"/>
  <c r="C3541" i="4"/>
  <c r="C4263" i="4"/>
  <c r="C3150" i="4"/>
  <c r="C3509" i="4"/>
  <c r="C3981" i="4"/>
  <c r="C3116" i="4"/>
  <c r="C2604" i="4"/>
  <c r="C3646" i="4"/>
  <c r="C2955" i="4"/>
  <c r="C3194" i="4"/>
  <c r="C2778" i="4"/>
  <c r="C4872" i="4"/>
  <c r="C3330" i="4"/>
  <c r="C2952" i="4"/>
  <c r="C2605" i="4"/>
  <c r="C2229" i="4"/>
  <c r="C1941" i="4"/>
  <c r="C3065" i="4"/>
  <c r="C2462" i="4"/>
  <c r="C2132" i="4"/>
  <c r="C1876" i="4"/>
  <c r="C1620" i="4"/>
  <c r="C3063" i="4"/>
  <c r="C2532" i="4"/>
  <c r="C2211" i="4"/>
  <c r="C3814" i="4"/>
  <c r="C2628" i="4"/>
  <c r="C2274" i="4"/>
  <c r="C2018" i="4"/>
  <c r="C2740" i="4"/>
  <c r="C2342" i="4"/>
  <c r="C2081" i="4"/>
  <c r="C2852" i="4"/>
  <c r="C2433" i="4"/>
  <c r="C2144" i="4"/>
  <c r="C3031" i="4"/>
  <c r="C2525" i="4"/>
  <c r="C2207" i="4"/>
  <c r="C3757" i="4"/>
  <c r="C2619" i="4"/>
  <c r="C2270" i="4"/>
  <c r="C2014" i="4"/>
  <c r="C1758" i="4"/>
  <c r="C2845" i="4"/>
  <c r="C2429" i="4"/>
  <c r="C2141" i="4"/>
  <c r="C1885" i="4"/>
  <c r="C1629" i="4"/>
  <c r="C3129" i="4"/>
  <c r="C2543" i="4"/>
  <c r="C2220" i="4"/>
  <c r="C1964" i="4"/>
  <c r="C1708" i="4"/>
  <c r="C1452" i="4"/>
  <c r="C2699" i="4"/>
  <c r="C2315" i="4"/>
  <c r="C2059" i="4"/>
  <c r="C1803" i="4"/>
  <c r="C1547" i="4"/>
  <c r="C2869" i="4"/>
  <c r="C2447" i="4"/>
  <c r="C2154" i="4"/>
  <c r="C2983" i="4"/>
  <c r="C2517" i="4"/>
  <c r="C2201" i="4"/>
  <c r="C3442" i="4"/>
  <c r="C1815" i="4"/>
  <c r="C1454" i="4"/>
  <c r="C1192" i="4"/>
  <c r="C2375" i="4"/>
  <c r="C1688" i="4"/>
  <c r="C1367" i="4"/>
  <c r="C1111" i="4"/>
  <c r="C855" i="4"/>
  <c r="C599" i="4"/>
  <c r="C1811" i="4"/>
  <c r="C1449" i="4"/>
  <c r="C1190" i="4"/>
  <c r="C934" i="4"/>
  <c r="C678" i="4"/>
  <c r="C1962" i="4"/>
  <c r="C1576" i="4"/>
  <c r="C1285" i="4"/>
  <c r="C1029" i="4"/>
  <c r="C773" i="4"/>
  <c r="C2351" i="4"/>
  <c r="C1685" i="4"/>
  <c r="C1364" i="4"/>
  <c r="C1108" i="4"/>
  <c r="C1960" i="4"/>
  <c r="C1574" i="4"/>
  <c r="C1283" i="4"/>
  <c r="C1027" i="4"/>
  <c r="C1831" i="4"/>
  <c r="C1465" i="4"/>
  <c r="C1202" i="4"/>
  <c r="C2583" i="4"/>
  <c r="C4984" i="4"/>
  <c r="C3963" i="4"/>
  <c r="C3228" i="4"/>
  <c r="C2710" i="4"/>
  <c r="C3294" i="4"/>
  <c r="C3722" i="4"/>
  <c r="C2996" i="4"/>
  <c r="C3268" i="4"/>
  <c r="C2739" i="4"/>
  <c r="C3916" i="4"/>
  <c r="C3106" i="4"/>
  <c r="C2594" i="4"/>
  <c r="C3629" i="4"/>
  <c r="C2945" i="4"/>
  <c r="C3798" i="4"/>
  <c r="C3040" i="4"/>
  <c r="C2528" i="4"/>
  <c r="C3514" i="4"/>
  <c r="C4125" i="4"/>
  <c r="C3134" i="4"/>
  <c r="C3482" i="4"/>
  <c r="C3906" i="4"/>
  <c r="C3100" i="4"/>
  <c r="C2588" i="4"/>
  <c r="C3620" i="4"/>
  <c r="C5000" i="4"/>
  <c r="C3178" i="4"/>
  <c r="C2762" i="4"/>
  <c r="C4406" i="4"/>
  <c r="C3301" i="4"/>
  <c r="C3868" i="4"/>
  <c r="C2581" i="4"/>
  <c r="C2213" i="4"/>
  <c r="C1925" i="4"/>
  <c r="C2942" i="4"/>
  <c r="C2439" i="4"/>
  <c r="C2116" i="4"/>
  <c r="C1860" i="4"/>
  <c r="C1604" i="4"/>
  <c r="C2941" i="4"/>
  <c r="C2507" i="4"/>
  <c r="C2195" i="4"/>
  <c r="C3588" i="4"/>
  <c r="C2600" i="4"/>
  <c r="C2258" i="4"/>
  <c r="C2002" i="4"/>
  <c r="C2711" i="4"/>
  <c r="C2321" i="4"/>
  <c r="C2065" i="4"/>
  <c r="C2823" i="4"/>
  <c r="C2409" i="4"/>
  <c r="C2128" i="4"/>
  <c r="C2935" i="4"/>
  <c r="C2502" i="4"/>
  <c r="C2191" i="4"/>
  <c r="C3531" i="4"/>
  <c r="C2596" i="4"/>
  <c r="C2254" i="4"/>
  <c r="C1998" i="4"/>
  <c r="C1742" i="4"/>
  <c r="C2815" i="4"/>
  <c r="C2406" i="4"/>
  <c r="C2125" i="4"/>
  <c r="C1869" i="4"/>
  <c r="C1613" i="4"/>
  <c r="C3001" i="4"/>
  <c r="C2520" i="4"/>
  <c r="C2204" i="4"/>
  <c r="C1948" i="4"/>
  <c r="C1692" i="4"/>
  <c r="C1436" i="4"/>
  <c r="C2670" i="4"/>
  <c r="C2299" i="4"/>
  <c r="C2043" i="4"/>
  <c r="C1787" i="4"/>
  <c r="C1531" i="4"/>
  <c r="C2840" i="4"/>
  <c r="C2424" i="4"/>
  <c r="C2138" i="4"/>
  <c r="C2923" i="4"/>
  <c r="C2493" i="4"/>
  <c r="C2185" i="4"/>
  <c r="C2967" i="4"/>
  <c r="C1791" i="4"/>
  <c r="C1432" i="4"/>
  <c r="C1176" i="4"/>
  <c r="C2279" i="4"/>
  <c r="C1666" i="4"/>
  <c r="C1351" i="4"/>
  <c r="C1095" i="4"/>
  <c r="C839" i="4"/>
  <c r="C2921" i="4"/>
  <c r="C1785" i="4"/>
  <c r="C1430" i="4"/>
  <c r="C1174" i="4"/>
  <c r="C918" i="4"/>
  <c r="C662" i="4"/>
  <c r="C1938" i="4"/>
  <c r="C1555" i="4"/>
  <c r="C1269" i="4"/>
  <c r="C1013" i="4"/>
  <c r="C757" i="4"/>
  <c r="C2263" i="4"/>
  <c r="C1663" i="4"/>
  <c r="C1348" i="4"/>
  <c r="C1092" i="4"/>
  <c r="C1936" i="4"/>
  <c r="C1553" i="4"/>
  <c r="C1267" i="4"/>
  <c r="C3644" i="4"/>
  <c r="C1807" i="4"/>
  <c r="C1445" i="4"/>
  <c r="C1186" i="4"/>
  <c r="C2465" i="4"/>
  <c r="C4516" i="4"/>
  <c r="C4189" i="4"/>
  <c r="C3142" i="4"/>
  <c r="C2630" i="4"/>
  <c r="C3189" i="4"/>
  <c r="C3579" i="4"/>
  <c r="C4567" i="4"/>
  <c r="C3171" i="4"/>
  <c r="C2659" i="4"/>
  <c r="C3773" i="4"/>
  <c r="C3026" i="4"/>
  <c r="C2514" i="4"/>
  <c r="C3486" i="4"/>
  <c r="C2865" i="4"/>
  <c r="C3658" i="4"/>
  <c r="C2960" i="4"/>
  <c r="C2448" i="4"/>
  <c r="C3371" i="4"/>
  <c r="C3822" i="4"/>
  <c r="C3054" i="4"/>
  <c r="C3339" i="4"/>
  <c r="C3764" i="4"/>
  <c r="C3020" i="4"/>
  <c r="C2508" i="4"/>
  <c r="C3477" i="4"/>
  <c r="C3901" i="4"/>
  <c r="C3098" i="4"/>
  <c r="C2698" i="4"/>
  <c r="C4205" i="4"/>
  <c r="C3275" i="4"/>
  <c r="C3642" i="4"/>
  <c r="C2557" i="4"/>
  <c r="C2197" i="4"/>
  <c r="C1909" i="4"/>
  <c r="C2887" i="4"/>
  <c r="C2415" i="4"/>
  <c r="C2100" i="4"/>
  <c r="C1844" i="4"/>
  <c r="C1588" i="4"/>
  <c r="C2911" i="4"/>
  <c r="C2485" i="4"/>
  <c r="C2179" i="4"/>
  <c r="C3358" i="4"/>
  <c r="C2575" i="4"/>
  <c r="C2242" i="4"/>
  <c r="C1986" i="4"/>
  <c r="C2681" i="4"/>
  <c r="C2305" i="4"/>
  <c r="C2049" i="4"/>
  <c r="C2793" i="4"/>
  <c r="C2388" i="4"/>
  <c r="C2112" i="4"/>
  <c r="C2905" i="4"/>
  <c r="C2478" i="4"/>
  <c r="C2175" i="4"/>
  <c r="C3302" i="4"/>
  <c r="C2569" i="4"/>
  <c r="C2238" i="4"/>
  <c r="C1982" i="4"/>
  <c r="C1726" i="4"/>
  <c r="C2789" i="4"/>
  <c r="C2382" i="4"/>
  <c r="C2109" i="4"/>
  <c r="C1853" i="4"/>
  <c r="C1597" i="4"/>
  <c r="C2927" i="4"/>
  <c r="C2497" i="4"/>
  <c r="C2188" i="4"/>
  <c r="C1932" i="4"/>
  <c r="C1676" i="4"/>
  <c r="C4062" i="4"/>
  <c r="C2644" i="4"/>
  <c r="C2283" i="4"/>
  <c r="C2027" i="4"/>
  <c r="C1771" i="4"/>
  <c r="C1515" i="4"/>
  <c r="C2811" i="4"/>
  <c r="C2401" i="4"/>
  <c r="C2122" i="4"/>
  <c r="C2894" i="4"/>
  <c r="C2470" i="4"/>
  <c r="C2169" i="4"/>
  <c r="C2805" i="4"/>
  <c r="C1763" i="4"/>
  <c r="C1416" i="4"/>
  <c r="C1160" i="4"/>
  <c r="C2198" i="4"/>
  <c r="C1642" i="4"/>
  <c r="C1335" i="4"/>
  <c r="C1079" i="4"/>
  <c r="C823" i="4"/>
  <c r="C2777" i="4"/>
  <c r="C1761" i="4"/>
  <c r="C1414" i="4"/>
  <c r="C1158" i="4"/>
  <c r="C902" i="4"/>
  <c r="C646" i="4"/>
  <c r="C1912" i="4"/>
  <c r="C1535" i="4"/>
  <c r="C1253" i="4"/>
  <c r="C997" i="4"/>
  <c r="C741" i="4"/>
  <c r="C2182" i="4"/>
  <c r="C1639" i="4"/>
  <c r="C1332" i="4"/>
  <c r="C1076" i="4"/>
  <c r="C1910" i="4"/>
  <c r="C1530" i="4"/>
  <c r="C1251" i="4"/>
  <c r="C2891" i="4"/>
  <c r="C1779" i="4"/>
  <c r="C1426" i="4"/>
  <c r="C1170" i="4"/>
  <c r="C2329" i="4"/>
  <c r="C1681" i="4"/>
  <c r="C1361" i="4"/>
  <c r="C1105" i="4"/>
  <c r="C849" i="4"/>
  <c r="C3418" i="4"/>
  <c r="C1801" i="4"/>
  <c r="C1442" i="4"/>
  <c r="C1184" i="4"/>
  <c r="C928" i="4"/>
  <c r="C672" i="4"/>
  <c r="C1928" i="4"/>
  <c r="C1546" i="4"/>
  <c r="C1263" i="4"/>
  <c r="C3229" i="4"/>
  <c r="C1799" i="4"/>
  <c r="C1440" i="4"/>
  <c r="C1182" i="4"/>
  <c r="C926" i="4"/>
  <c r="C670" i="4"/>
  <c r="C1926" i="4"/>
  <c r="C1544" i="4"/>
  <c r="C1261" i="4"/>
  <c r="C1005" i="4"/>
  <c r="C749" i="4"/>
  <c r="C2214" i="4"/>
  <c r="C1648" i="4"/>
  <c r="C1338" i="4"/>
  <c r="C1082" i="4"/>
  <c r="C1920" i="4"/>
  <c r="C1539" i="4"/>
  <c r="C1257" i="4"/>
  <c r="C2215" i="4"/>
  <c r="C744" i="4"/>
  <c r="C423" i="4"/>
  <c r="C939" i="4"/>
  <c r="C534" i="4"/>
  <c r="C278" i="4"/>
  <c r="C22" i="4"/>
  <c r="C795" i="4"/>
  <c r="C453" i="4"/>
  <c r="C197" i="4"/>
  <c r="C1607" i="4"/>
  <c r="C681" i="4"/>
  <c r="C388" i="4"/>
  <c r="C132" i="4"/>
  <c r="C1051" i="4"/>
  <c r="C579" i="4"/>
  <c r="C323" i="4"/>
  <c r="C792" i="4"/>
  <c r="C450" i="4"/>
  <c r="C1035" i="4"/>
  <c r="C577" i="4"/>
  <c r="C321" i="4"/>
  <c r="C787" i="4"/>
  <c r="C448" i="4"/>
  <c r="C1019" i="4"/>
  <c r="C4487" i="4"/>
  <c r="C4061" i="4"/>
  <c r="C3126" i="4"/>
  <c r="C4648" i="4"/>
  <c r="C3173" i="4"/>
  <c r="C3549" i="4"/>
  <c r="C4321" i="4"/>
  <c r="C3155" i="4"/>
  <c r="C2643" i="4"/>
  <c r="C3746" i="4"/>
  <c r="C3010" i="4"/>
  <c r="C2498" i="4"/>
  <c r="C3460" i="4"/>
  <c r="C2849" i="4"/>
  <c r="C3628" i="4"/>
  <c r="C2944" i="4"/>
  <c r="C2432" i="4"/>
  <c r="C3341" i="4"/>
  <c r="C3796" i="4"/>
  <c r="C3038" i="4"/>
  <c r="C3309" i="4"/>
  <c r="C3734" i="4"/>
  <c r="C3004" i="4"/>
  <c r="C2492" i="4"/>
  <c r="C3450" i="4"/>
  <c r="C3874" i="4"/>
  <c r="C3082" i="4"/>
  <c r="C2682" i="4"/>
  <c r="C4077" i="4"/>
  <c r="C3230" i="4"/>
  <c r="C3413" i="4"/>
  <c r="C2534" i="4"/>
  <c r="C2181" i="4"/>
  <c r="C1893" i="4"/>
  <c r="C2857" i="4"/>
  <c r="C2369" i="4"/>
  <c r="C2084" i="4"/>
  <c r="C1828" i="4"/>
  <c r="C1572" i="4"/>
  <c r="C2885" i="4"/>
  <c r="C2461" i="4"/>
  <c r="C2163" i="4"/>
  <c r="C3177" i="4"/>
  <c r="C2552" i="4"/>
  <c r="C2226" i="4"/>
  <c r="C4759" i="4"/>
  <c r="C2653" i="4"/>
  <c r="C2289" i="4"/>
  <c r="C2033" i="4"/>
  <c r="C2765" i="4"/>
  <c r="C2363" i="4"/>
  <c r="C2096" i="4"/>
  <c r="C2877" i="4"/>
  <c r="C2455" i="4"/>
  <c r="C2159" i="4"/>
  <c r="C3145" i="4"/>
  <c r="C2548" i="4"/>
  <c r="C2222" i="4"/>
  <c r="C1966" i="4"/>
  <c r="C1710" i="4"/>
  <c r="C2760" i="4"/>
  <c r="C2359" i="4"/>
  <c r="C2093" i="4"/>
  <c r="C1837" i="4"/>
  <c r="C1581" i="4"/>
  <c r="C2901" i="4"/>
  <c r="C2473" i="4"/>
  <c r="C2172" i="4"/>
  <c r="C1916" i="4"/>
  <c r="C1660" i="4"/>
  <c r="C3725" i="4"/>
  <c r="C2615" i="4"/>
  <c r="C2267" i="4"/>
  <c r="C2011" i="4"/>
  <c r="C1755" i="4"/>
  <c r="C1499" i="4"/>
  <c r="C2782" i="4"/>
  <c r="C2377" i="4"/>
  <c r="C2106" i="4"/>
  <c r="C2868" i="4"/>
  <c r="C2446" i="4"/>
  <c r="C2153" i="4"/>
  <c r="C2637" i="4"/>
  <c r="C1737" i="4"/>
  <c r="C1400" i="4"/>
  <c r="C1144" i="4"/>
  <c r="C2104" i="4"/>
  <c r="C1622" i="4"/>
  <c r="C1319" i="4"/>
  <c r="C1063" i="4"/>
  <c r="C807" i="4"/>
  <c r="C2633" i="4"/>
  <c r="C1735" i="4"/>
  <c r="C1398" i="4"/>
  <c r="C1142" i="4"/>
  <c r="C886" i="4"/>
  <c r="C630" i="4"/>
  <c r="C1888" i="4"/>
  <c r="C1512" i="4"/>
  <c r="C1237" i="4"/>
  <c r="C981" i="4"/>
  <c r="C725" i="4"/>
  <c r="C2088" i="4"/>
  <c r="C1618" i="4"/>
  <c r="C1316" i="4"/>
  <c r="C1060" i="4"/>
  <c r="C1882" i="4"/>
  <c r="C1510" i="4"/>
  <c r="C1235" i="4"/>
  <c r="C2747" i="4"/>
  <c r="C1753" i="4"/>
  <c r="C1410" i="4"/>
  <c r="C1154" i="4"/>
  <c r="C2247" i="4"/>
  <c r="C1656" i="4"/>
  <c r="C1345" i="4"/>
  <c r="C1089" i="4"/>
  <c r="C833" i="4"/>
  <c r="C2863" i="4"/>
  <c r="C1777" i="4"/>
  <c r="C1424" i="4"/>
  <c r="C1168" i="4"/>
  <c r="C912" i="4"/>
  <c r="C656" i="4"/>
  <c r="C1904" i="4"/>
  <c r="C1526" i="4"/>
  <c r="C1247" i="4"/>
  <c r="C2861" i="4"/>
  <c r="C1775" i="4"/>
  <c r="C1422" i="4"/>
  <c r="C1166" i="4"/>
  <c r="C910" i="4"/>
  <c r="C654" i="4"/>
  <c r="C1898" i="4"/>
  <c r="C1523" i="4"/>
  <c r="C1245" i="4"/>
  <c r="C989" i="4"/>
  <c r="C733" i="4"/>
  <c r="C2120" i="4"/>
  <c r="C1625" i="4"/>
  <c r="C1322" i="4"/>
  <c r="C1066" i="4"/>
  <c r="C1894" i="4"/>
  <c r="C1519" i="4"/>
  <c r="C1241" i="4"/>
  <c r="C1846" i="4"/>
  <c r="C714" i="4"/>
  <c r="C407" i="4"/>
  <c r="C911" i="4"/>
  <c r="C518" i="4"/>
  <c r="C262" i="4"/>
  <c r="C6" i="4"/>
  <c r="C767" i="4"/>
  <c r="C437" i="4"/>
  <c r="C181" i="4"/>
  <c r="C1438" i="4"/>
  <c r="C651" i="4"/>
  <c r="C372" i="4"/>
  <c r="C116" i="4"/>
  <c r="C991" i="4"/>
  <c r="C563" i="4"/>
  <c r="C2836" i="4"/>
  <c r="C762" i="4"/>
  <c r="C434" i="4"/>
  <c r="C987" i="4"/>
  <c r="C561" i="4"/>
  <c r="C2692" i="4"/>
  <c r="C760" i="4"/>
  <c r="C432" i="4"/>
  <c r="C985" i="4"/>
  <c r="C4457" i="4"/>
  <c r="C3933" i="4"/>
  <c r="C3110" i="4"/>
  <c r="C4351" i="4"/>
  <c r="C3157" i="4"/>
  <c r="C3522" i="4"/>
  <c r="C4158" i="4"/>
  <c r="C3139" i="4"/>
  <c r="C2627" i="4"/>
  <c r="C3717" i="4"/>
  <c r="C2994" i="4"/>
  <c r="C2482" i="4"/>
  <c r="C3430" i="4"/>
  <c r="C2833" i="4"/>
  <c r="C3598" i="4"/>
  <c r="C2928" i="4"/>
  <c r="C2416" i="4"/>
  <c r="C3314" i="4"/>
  <c r="C3766" i="4"/>
  <c r="C3022" i="4"/>
  <c r="C3282" i="4"/>
  <c r="C3707" i="4"/>
  <c r="C2988" i="4"/>
  <c r="C2476" i="4"/>
  <c r="C3420" i="4"/>
  <c r="C3845" i="4"/>
  <c r="C3066" i="4"/>
  <c r="C2666" i="4"/>
  <c r="C3949" i="4"/>
  <c r="C3176" i="4"/>
  <c r="C3210" i="4"/>
  <c r="C2510" i="4"/>
  <c r="C2165" i="4"/>
  <c r="C1861" i="4"/>
  <c r="C2829" i="4"/>
  <c r="C2345" i="4"/>
  <c r="C2068" i="4"/>
  <c r="C1812" i="4"/>
  <c r="C1556" i="4"/>
  <c r="C2856" i="4"/>
  <c r="C2438" i="4"/>
  <c r="C2147" i="4"/>
  <c r="C3049" i="4"/>
  <c r="C2529" i="4"/>
  <c r="C2210" i="4"/>
  <c r="C3812" i="4"/>
  <c r="C2623" i="4"/>
  <c r="C2273" i="4"/>
  <c r="C2017" i="4"/>
  <c r="C2735" i="4"/>
  <c r="C2341" i="4"/>
  <c r="C2080" i="4"/>
  <c r="C2847" i="4"/>
  <c r="C2431" i="4"/>
  <c r="C2143" i="4"/>
  <c r="C3017" i="4"/>
  <c r="C2523" i="4"/>
  <c r="C2206" i="4"/>
  <c r="C1950" i="4"/>
  <c r="C1694" i="4"/>
  <c r="C2731" i="4"/>
  <c r="C2335" i="4"/>
  <c r="C2077" i="4"/>
  <c r="C1821" i="4"/>
  <c r="C1565" i="4"/>
  <c r="C2872" i="4"/>
  <c r="C2452" i="4"/>
  <c r="C2156" i="4"/>
  <c r="C1900" i="4"/>
  <c r="C1644" i="4"/>
  <c r="C3499" i="4"/>
  <c r="C2589" i="4"/>
  <c r="C2251" i="4"/>
  <c r="C1995" i="4"/>
  <c r="C1739" i="4"/>
  <c r="C1483" i="4"/>
  <c r="C2756" i="4"/>
  <c r="C2356" i="4"/>
  <c r="C2090" i="4"/>
  <c r="C2839" i="4"/>
  <c r="C2423" i="4"/>
  <c r="C2137" i="4"/>
  <c r="C2513" i="4"/>
  <c r="C1714" i="4"/>
  <c r="C1384" i="4"/>
  <c r="C1128" i="4"/>
  <c r="C2023" i="4"/>
  <c r="C1601" i="4"/>
  <c r="C1303" i="4"/>
  <c r="C1047" i="4"/>
  <c r="C791" i="4"/>
  <c r="C2491" i="4"/>
  <c r="C1712" i="4"/>
  <c r="C1382" i="4"/>
  <c r="C1126" i="4"/>
  <c r="C870" i="4"/>
  <c r="C614" i="4"/>
  <c r="C1862" i="4"/>
  <c r="C1491" i="4"/>
  <c r="C1221" i="4"/>
  <c r="C965" i="4"/>
  <c r="C709" i="4"/>
  <c r="C2007" i="4"/>
  <c r="C1598" i="4"/>
  <c r="C1300" i="4"/>
  <c r="C1044" i="4"/>
  <c r="C1858" i="4"/>
  <c r="C1489" i="4"/>
  <c r="C1219" i="4"/>
  <c r="C2584" i="4"/>
  <c r="C1729" i="4"/>
  <c r="C1394" i="4"/>
  <c r="C1138" i="4"/>
  <c r="C2166" i="4"/>
  <c r="C1635" i="4"/>
  <c r="C1329" i="4"/>
  <c r="C1073" i="4"/>
  <c r="C817" i="4"/>
  <c r="C2719" i="4"/>
  <c r="C1751" i="4"/>
  <c r="C1408" i="4"/>
  <c r="C1152" i="4"/>
  <c r="C896" i="4"/>
  <c r="C640" i="4"/>
  <c r="C1878" i="4"/>
  <c r="C1505" i="4"/>
  <c r="C1231" i="4"/>
  <c r="C2695" i="4"/>
  <c r="C1747" i="4"/>
  <c r="C1406" i="4"/>
  <c r="C1150" i="4"/>
  <c r="C894" i="4"/>
  <c r="C638" i="4"/>
  <c r="C1874" i="4"/>
  <c r="C1503" i="4"/>
  <c r="C1229" i="4"/>
  <c r="C973" i="4"/>
  <c r="C717" i="4"/>
  <c r="C2039" i="4"/>
  <c r="C1605" i="4"/>
  <c r="C1306" i="4"/>
  <c r="C1050" i="4"/>
  <c r="C1866" i="4"/>
  <c r="C1496" i="4"/>
  <c r="C1225" i="4"/>
  <c r="C1649" i="4"/>
  <c r="C684" i="4"/>
  <c r="C391" i="4"/>
  <c r="C883" i="4"/>
  <c r="C502" i="4"/>
  <c r="C246" i="4"/>
  <c r="C2134" i="4"/>
  <c r="C739" i="4"/>
  <c r="C421" i="4"/>
  <c r="C165" i="4"/>
  <c r="C1308" i="4"/>
  <c r="C623" i="4"/>
  <c r="C356" i="4"/>
  <c r="C100" i="4"/>
  <c r="C963" i="4"/>
  <c r="C547" i="4"/>
  <c r="C1975" i="4"/>
  <c r="C732" i="4"/>
  <c r="C418" i="4"/>
  <c r="C959" i="4"/>
  <c r="C545" i="4"/>
  <c r="C1951" i="4"/>
  <c r="C730" i="4"/>
  <c r="C416" i="4"/>
  <c r="C955" i="4"/>
  <c r="C4431" i="4"/>
  <c r="C3894" i="4"/>
  <c r="C3094" i="4"/>
  <c r="C4174" i="4"/>
  <c r="C3141" i="4"/>
  <c r="C3493" i="4"/>
  <c r="C4030" i="4"/>
  <c r="C3123" i="4"/>
  <c r="C2611" i="4"/>
  <c r="C3690" i="4"/>
  <c r="C2978" i="4"/>
  <c r="C2466" i="4"/>
  <c r="C3403" i="4"/>
  <c r="C2817" i="4"/>
  <c r="C3572" i="4"/>
  <c r="C2912" i="4"/>
  <c r="C2400" i="4"/>
  <c r="C3285" i="4"/>
  <c r="C3739" i="4"/>
  <c r="C3006" i="4"/>
  <c r="C3259" i="4"/>
  <c r="C3677" i="4"/>
  <c r="C2972" i="4"/>
  <c r="C2460" i="4"/>
  <c r="C3390" i="4"/>
  <c r="C3818" i="4"/>
  <c r="C3050" i="4"/>
  <c r="C2634" i="4"/>
  <c r="C3899" i="4"/>
  <c r="C3160" i="4"/>
  <c r="C3079" i="4"/>
  <c r="C2487" i="4"/>
  <c r="C2149" i="4"/>
  <c r="C1845" i="4"/>
  <c r="C2773" i="4"/>
  <c r="C2325" i="4"/>
  <c r="C2052" i="4"/>
  <c r="C1796" i="4"/>
  <c r="C1540" i="4"/>
  <c r="C2827" i="4"/>
  <c r="C2414" i="4"/>
  <c r="C2131" i="4"/>
  <c r="C2939" i="4"/>
  <c r="C2505" i="4"/>
  <c r="C2194" i="4"/>
  <c r="C3582" i="4"/>
  <c r="C2599" i="4"/>
  <c r="C2257" i="4"/>
  <c r="C2001" i="4"/>
  <c r="C2709" i="4"/>
  <c r="C2320" i="4"/>
  <c r="C2064" i="4"/>
  <c r="C2821" i="4"/>
  <c r="C2408" i="4"/>
  <c r="C2127" i="4"/>
  <c r="C2933" i="4"/>
  <c r="C2501" i="4"/>
  <c r="C2190" i="4"/>
  <c r="C1934" i="4"/>
  <c r="C1678" i="4"/>
  <c r="C2702" i="4"/>
  <c r="C2317" i="4"/>
  <c r="C2061" i="4"/>
  <c r="C1805" i="4"/>
  <c r="C1549" i="4"/>
  <c r="C2843" i="4"/>
  <c r="C2427" i="4"/>
  <c r="C2140" i="4"/>
  <c r="C1884" i="4"/>
  <c r="C1628" i="4"/>
  <c r="C3274" i="4"/>
  <c r="C2566" i="4"/>
  <c r="C2235" i="4"/>
  <c r="C1979" i="4"/>
  <c r="C1723" i="4"/>
  <c r="C1467" i="4"/>
  <c r="C2727" i="4"/>
  <c r="C2331" i="4"/>
  <c r="C2074" i="4"/>
  <c r="C2809" i="4"/>
  <c r="C2399" i="4"/>
  <c r="C2121" i="4"/>
  <c r="C2395" i="4"/>
  <c r="C1689" i="4"/>
  <c r="C1368" i="4"/>
  <c r="C1112" i="4"/>
  <c r="C1968" i="4"/>
  <c r="C1578" i="4"/>
  <c r="C1287" i="4"/>
  <c r="C1031" i="4"/>
  <c r="C775" i="4"/>
  <c r="C2374" i="4"/>
  <c r="C1687" i="4"/>
  <c r="C1366" i="4"/>
  <c r="C1110" i="4"/>
  <c r="C854" i="4"/>
  <c r="C598" i="4"/>
  <c r="C1834" i="4"/>
  <c r="C1471" i="4"/>
  <c r="C1205" i="4"/>
  <c r="C949" i="4"/>
  <c r="C693" i="4"/>
  <c r="C1961" i="4"/>
  <c r="C1575" i="4"/>
  <c r="C1284" i="4"/>
  <c r="C1028" i="4"/>
  <c r="C1832" i="4"/>
  <c r="C1466" i="4"/>
  <c r="C1203" i="4"/>
  <c r="C2468" i="4"/>
  <c r="C1704" i="4"/>
  <c r="C1378" i="4"/>
  <c r="C1122" i="4"/>
  <c r="C2072" i="4"/>
  <c r="C1615" i="4"/>
  <c r="C1313" i="4"/>
  <c r="C1057" i="4"/>
  <c r="C801" i="4"/>
  <c r="C2582" i="4"/>
  <c r="C1727" i="4"/>
  <c r="C1392" i="4"/>
  <c r="C1136" i="4"/>
  <c r="C880" i="4"/>
  <c r="C624" i="4"/>
  <c r="C1850" i="4"/>
  <c r="C1482" i="4"/>
  <c r="C1215" i="4"/>
  <c r="C2559" i="4"/>
  <c r="C1721" i="4"/>
  <c r="C1390" i="4"/>
  <c r="C1134" i="4"/>
  <c r="C878" i="4"/>
  <c r="C622" i="4"/>
  <c r="C1848" i="4"/>
  <c r="C1480" i="4"/>
  <c r="C1213" i="4"/>
  <c r="C957" i="4"/>
  <c r="C701" i="4"/>
  <c r="C1971" i="4"/>
  <c r="C1584" i="4"/>
  <c r="C1290" i="4"/>
  <c r="C1034" i="4"/>
  <c r="C1842" i="4"/>
  <c r="C1475" i="4"/>
  <c r="C1209" i="4"/>
  <c r="C1478" i="4"/>
  <c r="C658" i="4"/>
  <c r="C375" i="4"/>
  <c r="C856" i="4"/>
  <c r="C486" i="4"/>
  <c r="C230" i="4"/>
  <c r="C1818" i="4"/>
  <c r="C712" i="4"/>
  <c r="C405" i="4"/>
  <c r="C149" i="4"/>
  <c r="C1180" i="4"/>
  <c r="C596" i="4"/>
  <c r="C340" i="4"/>
  <c r="C84" i="4"/>
  <c r="C936" i="4"/>
  <c r="C531" i="4"/>
  <c r="C1769" i="4"/>
  <c r="C706" i="4"/>
  <c r="C402" i="4"/>
  <c r="C931" i="4"/>
  <c r="C529" i="4"/>
  <c r="C1745" i="4"/>
  <c r="C700" i="4"/>
  <c r="C400" i="4"/>
  <c r="C927" i="4"/>
  <c r="C4401" i="4"/>
  <c r="C3867" i="4"/>
  <c r="C3078" i="4"/>
  <c r="C4046" i="4"/>
  <c r="C3125" i="4"/>
  <c r="C3466" i="4"/>
  <c r="C3917" i="4"/>
  <c r="C3107" i="4"/>
  <c r="C2595" i="4"/>
  <c r="C3660" i="4"/>
  <c r="C2962" i="4"/>
  <c r="C2450" i="4"/>
  <c r="C3373" i="4"/>
  <c r="C2801" i="4"/>
  <c r="C3542" i="4"/>
  <c r="C2896" i="4"/>
  <c r="C2384" i="4"/>
  <c r="C3261" i="4"/>
  <c r="C3709" i="4"/>
  <c r="C2990" i="4"/>
  <c r="C3237" i="4"/>
  <c r="C3650" i="4"/>
  <c r="C2956" i="4"/>
  <c r="C2444" i="4"/>
  <c r="C3364" i="4"/>
  <c r="C3788" i="4"/>
  <c r="C3034" i="4"/>
  <c r="C2586" i="4"/>
  <c r="C3786" i="4"/>
  <c r="C3144" i="4"/>
  <c r="C2951" i="4"/>
  <c r="C2463" i="4"/>
  <c r="C2117" i="4"/>
  <c r="C1829" i="4"/>
  <c r="C2744" i="4"/>
  <c r="C2308" i="4"/>
  <c r="C2036" i="4"/>
  <c r="C1780" i="4"/>
  <c r="C1524" i="4"/>
  <c r="C2798" i="4"/>
  <c r="C2391" i="4"/>
  <c r="C2115" i="4"/>
  <c r="C2910" i="4"/>
  <c r="C2484" i="4"/>
  <c r="C2178" i="4"/>
  <c r="C3356" i="4"/>
  <c r="C2574" i="4"/>
  <c r="C2241" i="4"/>
  <c r="C1985" i="4"/>
  <c r="C2680" i="4"/>
  <c r="C2304" i="4"/>
  <c r="C2048" i="4"/>
  <c r="C2792" i="4"/>
  <c r="C2385" i="4"/>
  <c r="C2111" i="4"/>
  <c r="C2904" i="4"/>
  <c r="C2477" i="4"/>
  <c r="C2174" i="4"/>
  <c r="C1918" i="4"/>
  <c r="C1662" i="4"/>
  <c r="C2676" i="4"/>
  <c r="C2301" i="4"/>
  <c r="C2045" i="4"/>
  <c r="C1789" i="4"/>
  <c r="C1533" i="4"/>
  <c r="C2814" i="4"/>
  <c r="C2405" i="4"/>
  <c r="C2124" i="4"/>
  <c r="C1868" i="4"/>
  <c r="C1612" i="4"/>
  <c r="C3127" i="4"/>
  <c r="C2542" i="4"/>
  <c r="C2219" i="4"/>
  <c r="C1963" i="4"/>
  <c r="C1707" i="4"/>
  <c r="C1451" i="4"/>
  <c r="C2697" i="4"/>
  <c r="C2314" i="4"/>
  <c r="C2058" i="4"/>
  <c r="C2781" i="4"/>
  <c r="C2376" i="4"/>
  <c r="C2105" i="4"/>
  <c r="C2280" i="4"/>
  <c r="C1667" i="4"/>
  <c r="C1352" i="4"/>
  <c r="C1096" i="4"/>
  <c r="C1942" i="4"/>
  <c r="C1558" i="4"/>
  <c r="C1271" i="4"/>
  <c r="C1015" i="4"/>
  <c r="C759" i="4"/>
  <c r="C2278" i="4"/>
  <c r="C1665" i="4"/>
  <c r="C1350" i="4"/>
  <c r="C1094" i="4"/>
  <c r="C838" i="4"/>
  <c r="C3900" i="4"/>
  <c r="C1810" i="4"/>
  <c r="C1448" i="4"/>
  <c r="C1189" i="4"/>
  <c r="C933" i="4"/>
  <c r="C677" i="4"/>
  <c r="C1937" i="4"/>
  <c r="C1554" i="4"/>
  <c r="C1268" i="4"/>
  <c r="C3674" i="4"/>
  <c r="C1808" i="4"/>
  <c r="C1446" i="4"/>
  <c r="C1187" i="4"/>
  <c r="C2349" i="4"/>
  <c r="C1682" i="4"/>
  <c r="C1362" i="4"/>
  <c r="C1106" i="4"/>
  <c r="C1991" i="4"/>
  <c r="C4260" i="4"/>
  <c r="C3724" i="4"/>
  <c r="C2998" i="4"/>
  <c r="C3806" i="4"/>
  <c r="C3045" i="4"/>
  <c r="C3323" i="4"/>
  <c r="C3774" i="4"/>
  <c r="C3027" i="4"/>
  <c r="C2515" i="4"/>
  <c r="C3517" i="4"/>
  <c r="C2882" i="4"/>
  <c r="C2370" i="4"/>
  <c r="C3242" i="4"/>
  <c r="C2721" i="4"/>
  <c r="C3402" i="4"/>
  <c r="C2816" i="4"/>
  <c r="C4494" i="4"/>
  <c r="C3167" i="4"/>
  <c r="C3566" i="4"/>
  <c r="C4238" i="4"/>
  <c r="C3149" i="4"/>
  <c r="C3508" i="4"/>
  <c r="C2876" i="4"/>
  <c r="C2364" i="4"/>
  <c r="C3235" i="4"/>
  <c r="C3645" i="4"/>
  <c r="C3018" i="4"/>
  <c r="C2570" i="4"/>
  <c r="C3756" i="4"/>
  <c r="C3128" i="4"/>
  <c r="C2917" i="4"/>
  <c r="C2440" i="4"/>
  <c r="C2101" i="4"/>
  <c r="C1797" i="4"/>
  <c r="C2715" i="4"/>
  <c r="C2292" i="4"/>
  <c r="C2020" i="4"/>
  <c r="C1764" i="4"/>
  <c r="C1508" i="4"/>
  <c r="C2772" i="4"/>
  <c r="C2367" i="4"/>
  <c r="C2099" i="4"/>
  <c r="C2884" i="4"/>
  <c r="C2459" i="4"/>
  <c r="C2162" i="4"/>
  <c r="C3175" i="4"/>
  <c r="C2551" i="4"/>
  <c r="C2225" i="4"/>
  <c r="C4407" i="4"/>
  <c r="C2651" i="4"/>
  <c r="C2288" i="4"/>
  <c r="C2032" i="4"/>
  <c r="C2763" i="4"/>
  <c r="C2361" i="4"/>
  <c r="C2095" i="4"/>
  <c r="C2875" i="4"/>
  <c r="C2454" i="4"/>
  <c r="C2158" i="4"/>
  <c r="C1902" i="4"/>
  <c r="C4190" i="4"/>
  <c r="C2647" i="4"/>
  <c r="C2285" i="4"/>
  <c r="C2029" i="4"/>
  <c r="C1773" i="4"/>
  <c r="C1517" i="4"/>
  <c r="C2788" i="4"/>
  <c r="C2381" i="4"/>
  <c r="C2108" i="4"/>
  <c r="C1852" i="4"/>
  <c r="C1596" i="4"/>
  <c r="C2999" i="4"/>
  <c r="C2519" i="4"/>
  <c r="C2203" i="4"/>
  <c r="C1947" i="4"/>
  <c r="C1691" i="4"/>
  <c r="C1435" i="4"/>
  <c r="C2669" i="4"/>
  <c r="C2298" i="4"/>
  <c r="C2042" i="4"/>
  <c r="C2751" i="4"/>
  <c r="C2353" i="4"/>
  <c r="C2089" i="4"/>
  <c r="C2199" i="4"/>
  <c r="C1646" i="4"/>
  <c r="C1336" i="4"/>
  <c r="C1080" i="4"/>
  <c r="C1914" i="4"/>
  <c r="C1537" i="4"/>
  <c r="C1255" i="4"/>
  <c r="C999" i="4"/>
  <c r="C743" i="4"/>
  <c r="C2184" i="4"/>
  <c r="C1641" i="4"/>
  <c r="C1334" i="4"/>
  <c r="C1078" i="4"/>
  <c r="C822" i="4"/>
  <c r="C2920" i="4"/>
  <c r="C1784" i="4"/>
  <c r="C1429" i="4"/>
  <c r="C1173" i="4"/>
  <c r="C917" i="4"/>
  <c r="C661" i="4"/>
  <c r="C1911" i="4"/>
  <c r="C1534" i="4"/>
  <c r="C1252" i="4"/>
  <c r="C2893" i="4"/>
  <c r="C1782" i="4"/>
  <c r="C1427" i="4"/>
  <c r="C1171" i="4"/>
  <c r="C2248" i="4"/>
  <c r="C1657" i="4"/>
  <c r="C1346" i="4"/>
  <c r="C1090" i="4"/>
  <c r="C1958" i="4"/>
  <c r="C4235" i="4"/>
  <c r="C3694" i="4"/>
  <c r="C2982" i="4"/>
  <c r="C3780" i="4"/>
  <c r="C3029" i="4"/>
  <c r="C3293" i="4"/>
  <c r="C3748" i="4"/>
  <c r="C3011" i="4"/>
  <c r="C2499" i="4"/>
  <c r="C3490" i="4"/>
  <c r="C2866" i="4"/>
  <c r="C2354" i="4"/>
  <c r="C3222" i="4"/>
  <c r="C2705" i="4"/>
  <c r="C3372" i="4"/>
  <c r="C2800" i="4"/>
  <c r="C4264" i="4"/>
  <c r="C3151" i="4"/>
  <c r="C3540" i="4"/>
  <c r="C4110" i="4"/>
  <c r="C3133" i="4"/>
  <c r="C3478" i="4"/>
  <c r="C2860" i="4"/>
  <c r="C2348" i="4"/>
  <c r="C3214" i="4"/>
  <c r="C3618" i="4"/>
  <c r="C2954" i="4"/>
  <c r="C2554" i="4"/>
  <c r="C3726" i="4"/>
  <c r="C3112" i="4"/>
  <c r="C2888" i="4"/>
  <c r="C2393" i="4"/>
  <c r="C2085" i="4"/>
  <c r="C1781" i="4"/>
  <c r="C2686" i="4"/>
  <c r="C2276" i="4"/>
  <c r="C2004" i="4"/>
  <c r="C1748" i="4"/>
  <c r="C1492" i="4"/>
  <c r="C2743" i="4"/>
  <c r="C2344" i="4"/>
  <c r="C2083" i="4"/>
  <c r="C2855" i="4"/>
  <c r="C2437" i="4"/>
  <c r="C2146" i="4"/>
  <c r="C3047" i="4"/>
  <c r="C2527" i="4"/>
  <c r="C2209" i="4"/>
  <c r="C3787" i="4"/>
  <c r="C2622" i="4"/>
  <c r="C2272" i="4"/>
  <c r="C2016" i="4"/>
  <c r="C2734" i="4"/>
  <c r="C2340" i="4"/>
  <c r="C2079" i="4"/>
  <c r="C2846" i="4"/>
  <c r="C2430" i="4"/>
  <c r="C2142" i="4"/>
  <c r="C1886" i="4"/>
  <c r="C3755" i="4"/>
  <c r="C2617" i="4"/>
  <c r="C2269" i="4"/>
  <c r="C2013" i="4"/>
  <c r="C1757" i="4"/>
  <c r="C1501" i="4"/>
  <c r="C2759" i="4"/>
  <c r="C2358" i="4"/>
  <c r="C2092" i="4"/>
  <c r="C1836" i="4"/>
  <c r="C1580" i="4"/>
  <c r="C2926" i="4"/>
  <c r="C2495" i="4"/>
  <c r="C2187" i="4"/>
  <c r="C1931" i="4"/>
  <c r="C1675" i="4"/>
  <c r="C3950" i="4"/>
  <c r="C2639" i="4"/>
  <c r="C2282" i="4"/>
  <c r="C2026" i="4"/>
  <c r="C2725" i="4"/>
  <c r="C2330" i="4"/>
  <c r="C2073" i="4"/>
  <c r="C2118" i="4"/>
  <c r="C1623" i="4"/>
  <c r="C1320" i="4"/>
  <c r="C1064" i="4"/>
  <c r="C1890" i="4"/>
  <c r="C1514" i="4"/>
  <c r="C1239" i="4"/>
  <c r="C983" i="4"/>
  <c r="C727" i="4"/>
  <c r="C2103" i="4"/>
  <c r="C1621" i="4"/>
  <c r="C1318" i="4"/>
  <c r="C1062" i="4"/>
  <c r="C806" i="4"/>
  <c r="C2776" i="4"/>
  <c r="C1760" i="4"/>
  <c r="C1413" i="4"/>
  <c r="C1157" i="4"/>
  <c r="C901" i="4"/>
  <c r="C645" i="4"/>
  <c r="C1887" i="4"/>
  <c r="C1511" i="4"/>
  <c r="C1236" i="4"/>
  <c r="C2749" i="4"/>
  <c r="C1754" i="4"/>
  <c r="C1411" i="4"/>
  <c r="C1155" i="4"/>
  <c r="C2167" i="4"/>
  <c r="C1637" i="4"/>
  <c r="C1330" i="4"/>
  <c r="C1074" i="4"/>
  <c r="C1930" i="4"/>
  <c r="C4219" i="4"/>
  <c r="C3668" i="4"/>
  <c r="C2966" i="4"/>
  <c r="C3750" i="4"/>
  <c r="C3013" i="4"/>
  <c r="C3269" i="4"/>
  <c r="C3718" i="4"/>
  <c r="C2995" i="4"/>
  <c r="C2483" i="4"/>
  <c r="C3461" i="4"/>
  <c r="C2850" i="4"/>
  <c r="C2338" i="4"/>
  <c r="C3203" i="4"/>
  <c r="C2689" i="4"/>
  <c r="C3342" i="4"/>
  <c r="C2784" i="4"/>
  <c r="C4126" i="4"/>
  <c r="C3135" i="4"/>
  <c r="C3510" i="4"/>
  <c r="C3982" i="4"/>
  <c r="C3117" i="4"/>
  <c r="C3451" i="4"/>
  <c r="C2844" i="4"/>
  <c r="C2332" i="4"/>
  <c r="C3195" i="4"/>
  <c r="C3589" i="4"/>
  <c r="C2938" i="4"/>
  <c r="C2538" i="4"/>
  <c r="C3670" i="4"/>
  <c r="C3096" i="4"/>
  <c r="C2859" i="4"/>
  <c r="C2372" i="4"/>
  <c r="C2053" i="4"/>
  <c r="C1765" i="4"/>
  <c r="C2660" i="4"/>
  <c r="C2260" i="4"/>
  <c r="C1988" i="4"/>
  <c r="C1732" i="4"/>
  <c r="C1476" i="4"/>
  <c r="C2713" i="4"/>
  <c r="C2324" i="4"/>
  <c r="C2067" i="4"/>
  <c r="C2825" i="4"/>
  <c r="C2413" i="4"/>
  <c r="C2130" i="4"/>
  <c r="C2937" i="4"/>
  <c r="C2504" i="4"/>
  <c r="C2193" i="4"/>
  <c r="C3558" i="4"/>
  <c r="C2598" i="4"/>
  <c r="C2256" i="4"/>
  <c r="C2000" i="4"/>
  <c r="C2708" i="4"/>
  <c r="C2319" i="4"/>
  <c r="C2063" i="4"/>
  <c r="C2820" i="4"/>
  <c r="C2407" i="4"/>
  <c r="C2126" i="4"/>
  <c r="C1870" i="4"/>
  <c r="C3526" i="4"/>
  <c r="C2591" i="4"/>
  <c r="C2253" i="4"/>
  <c r="C1997" i="4"/>
  <c r="C1741" i="4"/>
  <c r="C1485" i="4"/>
  <c r="C2729" i="4"/>
  <c r="C2334" i="4"/>
  <c r="C2076" i="4"/>
  <c r="C1820" i="4"/>
  <c r="C1564" i="4"/>
  <c r="C2900" i="4"/>
  <c r="C2472" i="4"/>
  <c r="C2171" i="4"/>
  <c r="C1915" i="4"/>
  <c r="C1659" i="4"/>
  <c r="C3701" i="4"/>
  <c r="C2614" i="4"/>
  <c r="C2266" i="4"/>
  <c r="C2010" i="4"/>
  <c r="C2696" i="4"/>
  <c r="C2313" i="4"/>
  <c r="C2057" i="4"/>
  <c r="C2024" i="4"/>
  <c r="C1602" i="4"/>
  <c r="C1304" i="4"/>
  <c r="C1048" i="4"/>
  <c r="C1864" i="4"/>
  <c r="C1494" i="4"/>
  <c r="C1223" i="4"/>
  <c r="C967" i="4"/>
  <c r="C711" i="4"/>
  <c r="C2022" i="4"/>
  <c r="C1600" i="4"/>
  <c r="C1302" i="4"/>
  <c r="C1046" i="4"/>
  <c r="C790" i="4"/>
  <c r="C2612" i="4"/>
  <c r="C1734" i="4"/>
  <c r="C1397" i="4"/>
  <c r="C1141" i="4"/>
  <c r="C885" i="4"/>
  <c r="C629" i="4"/>
  <c r="C1859" i="4"/>
  <c r="C1490" i="4"/>
  <c r="C1220" i="4"/>
  <c r="C2606" i="4"/>
  <c r="C1730" i="4"/>
  <c r="C1395" i="4"/>
  <c r="C1139" i="4"/>
  <c r="C2086" i="4"/>
  <c r="C1616" i="4"/>
  <c r="C1314" i="4"/>
  <c r="C1058" i="4"/>
  <c r="C4139" i="4"/>
  <c r="C3525" i="4"/>
  <c r="C2886" i="4"/>
  <c r="C3610" i="4"/>
  <c r="C4647" i="4"/>
  <c r="C3172" i="4"/>
  <c r="C3578" i="4"/>
  <c r="C2915" i="4"/>
  <c r="C2403" i="4"/>
  <c r="C3318" i="4"/>
  <c r="C2770" i="4"/>
  <c r="C4014" i="4"/>
  <c r="C3121" i="4"/>
  <c r="C2609" i="4"/>
  <c r="C3221" i="4"/>
  <c r="C2704" i="4"/>
  <c r="C3826" i="4"/>
  <c r="C3055" i="4"/>
  <c r="C3370" i="4"/>
  <c r="C3794" i="4"/>
  <c r="C3037" i="4"/>
  <c r="C3308" i="4"/>
  <c r="C2764" i="4"/>
  <c r="C3966" i="4"/>
  <c r="C3115" i="4"/>
  <c r="C3446" i="4"/>
  <c r="C2922" i="4"/>
  <c r="C2522" i="4"/>
  <c r="C3586" i="4"/>
  <c r="C3080" i="4"/>
  <c r="C2804" i="4"/>
  <c r="C2347" i="4"/>
  <c r="C2037" i="4"/>
  <c r="C1749" i="4"/>
  <c r="C2631" i="4"/>
  <c r="C2244" i="4"/>
  <c r="C1972" i="4"/>
  <c r="C1716" i="4"/>
  <c r="C1460" i="4"/>
  <c r="C2685" i="4"/>
  <c r="C2307" i="4"/>
  <c r="C2051" i="4"/>
  <c r="C2797" i="4"/>
  <c r="C2390" i="4"/>
  <c r="C2114" i="4"/>
  <c r="C2909" i="4"/>
  <c r="C2481" i="4"/>
  <c r="C2177" i="4"/>
  <c r="C3332" i="4"/>
  <c r="C2573" i="4"/>
  <c r="C2240" i="4"/>
  <c r="C1984" i="4"/>
  <c r="C2679" i="4"/>
  <c r="C2303" i="4"/>
  <c r="C2047" i="4"/>
  <c r="C2791" i="4"/>
  <c r="C2383" i="4"/>
  <c r="C2110" i="4"/>
  <c r="C1854" i="4"/>
  <c r="C3300" i="4"/>
  <c r="C2568" i="4"/>
  <c r="C2237" i="4"/>
  <c r="C1981" i="4"/>
  <c r="C1725" i="4"/>
  <c r="C1469" i="4"/>
  <c r="C2701" i="4"/>
  <c r="C2316" i="4"/>
  <c r="C2060" i="4"/>
  <c r="C1804" i="4"/>
  <c r="C1548" i="4"/>
  <c r="C2871" i="4"/>
  <c r="C2449" i="4"/>
  <c r="C2155" i="4"/>
  <c r="C1899" i="4"/>
  <c r="C1643" i="4"/>
  <c r="C3474" i="4"/>
  <c r="C2587" i="4"/>
  <c r="C2250" i="4"/>
  <c r="C1994" i="4"/>
  <c r="C2667" i="4"/>
  <c r="C2297" i="4"/>
  <c r="C2041" i="4"/>
  <c r="C1969" i="4"/>
  <c r="C1582" i="4"/>
  <c r="C1288" i="4"/>
  <c r="C1032" i="4"/>
  <c r="C1840" i="4"/>
  <c r="C1473" i="4"/>
  <c r="C1207" i="4"/>
  <c r="C951" i="4"/>
  <c r="C695" i="4"/>
  <c r="C1967" i="4"/>
  <c r="C1577" i="4"/>
  <c r="C1286" i="4"/>
  <c r="C1030" i="4"/>
  <c r="C774" i="4"/>
  <c r="C2489" i="4"/>
  <c r="C1711" i="4"/>
  <c r="C1381" i="4"/>
  <c r="C1125" i="4"/>
  <c r="C869" i="4"/>
  <c r="C613" i="4"/>
  <c r="C1833" i="4"/>
  <c r="C1470" i="4"/>
  <c r="C1204" i="4"/>
  <c r="C2469" i="4"/>
  <c r="C1705" i="4"/>
  <c r="C1379" i="4"/>
  <c r="C1123" i="4"/>
  <c r="C1992" i="4"/>
  <c r="C1593" i="4"/>
  <c r="C1298" i="4"/>
  <c r="C1042" i="4"/>
  <c r="C104" i="4"/>
  <c r="C217" i="4"/>
  <c r="C306" i="4"/>
  <c r="C96" i="4"/>
  <c r="C539" i="4"/>
  <c r="C379" i="4"/>
  <c r="C281" i="4"/>
  <c r="C226" i="4"/>
  <c r="C170" i="4"/>
  <c r="C88" i="4"/>
  <c r="C3" i="4"/>
  <c r="C863" i="4"/>
  <c r="C504" i="4"/>
  <c r="C291" i="4"/>
  <c r="C210" i="4"/>
  <c r="C128" i="4"/>
  <c r="C72" i="4"/>
  <c r="C17" i="4"/>
  <c r="C943" i="4"/>
  <c r="C537" i="4"/>
  <c r="C946" i="4"/>
  <c r="C108" i="4"/>
  <c r="C364" i="4"/>
  <c r="C636" i="4"/>
  <c r="C1372" i="4"/>
  <c r="C189" i="4"/>
  <c r="C445" i="4"/>
  <c r="C780" i="4"/>
  <c r="C14" i="4"/>
  <c r="C270" i="4"/>
  <c r="C526" i="4"/>
  <c r="C924" i="4"/>
  <c r="C95" i="4"/>
  <c r="C351" i="4"/>
  <c r="C616" i="4"/>
  <c r="C352" i="4"/>
  <c r="C1276" i="4"/>
  <c r="C844" i="4"/>
  <c r="C619" i="4"/>
  <c r="C483" i="4"/>
  <c r="C36" i="4"/>
  <c r="C548" i="4"/>
  <c r="C101" i="4"/>
  <c r="C626" i="4"/>
  <c r="C182" i="4"/>
  <c r="C770" i="4"/>
  <c r="C583" i="4"/>
  <c r="C1161" i="4"/>
  <c r="C1766" i="4"/>
  <c r="C1242" i="4"/>
  <c r="C1895" i="4"/>
  <c r="C909" i="4"/>
  <c r="C1421" i="4"/>
  <c r="C2837" i="4"/>
  <c r="C1086" i="4"/>
  <c r="C1653" i="4"/>
  <c r="C1167" i="4"/>
  <c r="C1776" i="4"/>
  <c r="C832" i="4"/>
  <c r="C1344" i="4"/>
  <c r="C2246" i="4"/>
  <c r="C1009" i="4"/>
  <c r="C1551" i="4"/>
  <c r="C456" i="4"/>
  <c r="C1371" i="4"/>
  <c r="C891" i="4"/>
  <c r="C247" i="4"/>
  <c r="C659" i="4"/>
  <c r="C472" i="4"/>
  <c r="C311" i="4"/>
  <c r="C256" i="4"/>
  <c r="C200" i="4"/>
  <c r="C115" i="4"/>
  <c r="C33" i="4"/>
  <c r="C1084" i="4"/>
  <c r="C586" i="4"/>
  <c r="C331" i="4"/>
  <c r="C240" i="4"/>
  <c r="C154" i="4"/>
  <c r="C99" i="4"/>
  <c r="C43" i="4"/>
  <c r="C1356" i="4"/>
  <c r="C553" i="4"/>
  <c r="C972" i="4"/>
  <c r="C124" i="4"/>
  <c r="C380" i="4"/>
  <c r="C666" i="4"/>
  <c r="C1522" i="4"/>
  <c r="C205" i="4"/>
  <c r="C461" i="4"/>
  <c r="C810" i="4"/>
  <c r="C30" i="4"/>
  <c r="C286" i="4"/>
  <c r="C542" i="4"/>
  <c r="C954" i="4"/>
  <c r="C111" i="4"/>
  <c r="C367" i="4"/>
  <c r="C643" i="4"/>
  <c r="C368" i="4"/>
  <c r="C1404" i="4"/>
  <c r="C874" i="4"/>
  <c r="C649" i="4"/>
  <c r="C499" i="4"/>
  <c r="C52" i="4"/>
  <c r="C564" i="4"/>
  <c r="C117" i="4"/>
  <c r="C652" i="4"/>
  <c r="C198" i="4"/>
  <c r="C796" i="4"/>
  <c r="C601" i="4"/>
  <c r="C1177" i="4"/>
  <c r="C1792" i="4"/>
  <c r="C1258" i="4"/>
  <c r="C1921" i="4"/>
  <c r="C925" i="4"/>
  <c r="C1439" i="4"/>
  <c r="C3212" i="4"/>
  <c r="C1102" i="4"/>
  <c r="C1674" i="4"/>
  <c r="C1183" i="4"/>
  <c r="C1800" i="4"/>
  <c r="C848" i="4"/>
  <c r="C1360" i="4"/>
  <c r="C2328" i="4"/>
  <c r="C1025" i="4"/>
  <c r="C1571" i="4"/>
  <c r="C106" i="4"/>
  <c r="C249" i="4"/>
  <c r="C18" i="4"/>
  <c r="C552" i="4"/>
  <c r="C804" i="4"/>
  <c r="C554" i="4"/>
  <c r="C392" i="4"/>
  <c r="C282" i="4"/>
  <c r="C227" i="4"/>
  <c r="C145" i="4"/>
  <c r="C59" i="4"/>
  <c r="C1873" i="4"/>
  <c r="C722" i="4"/>
  <c r="C424" i="4"/>
  <c r="C266" i="4"/>
  <c r="C184" i="4"/>
  <c r="C129" i="4"/>
  <c r="C73" i="4"/>
  <c r="C313" i="4"/>
  <c r="C569" i="4"/>
  <c r="C1002" i="4"/>
  <c r="C140" i="4"/>
  <c r="C396" i="4"/>
  <c r="C696" i="4"/>
  <c r="C1697" i="4"/>
  <c r="C221" i="4"/>
  <c r="C477" i="4"/>
  <c r="C840" i="4"/>
  <c r="C46" i="4"/>
  <c r="C302" i="4"/>
  <c r="C558" i="4"/>
  <c r="C984" i="4"/>
  <c r="C127" i="4"/>
  <c r="C383" i="4"/>
  <c r="C671" i="4"/>
  <c r="C384" i="4"/>
  <c r="C1566" i="4"/>
  <c r="C904" i="4"/>
  <c r="C676" i="4"/>
  <c r="C515" i="4"/>
  <c r="C68" i="4"/>
  <c r="C580" i="4"/>
  <c r="C133" i="4"/>
  <c r="C682" i="4"/>
  <c r="C214" i="4"/>
  <c r="C826" i="4"/>
  <c r="C628" i="4"/>
  <c r="C1193" i="4"/>
  <c r="C1816" i="4"/>
  <c r="C1274" i="4"/>
  <c r="C1945" i="4"/>
  <c r="C941" i="4"/>
  <c r="C1459" i="4"/>
  <c r="C606" i="4"/>
  <c r="C1118" i="4"/>
  <c r="C1699" i="4"/>
  <c r="C1199" i="4"/>
  <c r="C1826" i="4"/>
  <c r="C864" i="4"/>
  <c r="C1376" i="4"/>
  <c r="C2445" i="4"/>
  <c r="C1041" i="4"/>
  <c r="C1592" i="4"/>
  <c r="C459" i="4"/>
  <c r="C1502" i="4"/>
  <c r="C163" i="4"/>
  <c r="C19" i="4"/>
  <c r="C948" i="4"/>
  <c r="C665" i="4"/>
  <c r="C474" i="4"/>
  <c r="C312" i="4"/>
  <c r="C257" i="4"/>
  <c r="C171" i="4"/>
  <c r="C89" i="4"/>
  <c r="C7" i="4"/>
  <c r="C888" i="4"/>
  <c r="C506" i="4"/>
  <c r="C296" i="4"/>
  <c r="C211" i="4"/>
  <c r="C155" i="4"/>
  <c r="C103" i="4"/>
  <c r="C329" i="4"/>
  <c r="C585" i="4"/>
  <c r="C1099" i="4"/>
  <c r="C156" i="4"/>
  <c r="C412" i="4"/>
  <c r="C723" i="4"/>
  <c r="C1897" i="4"/>
  <c r="C237" i="4"/>
  <c r="C493" i="4"/>
  <c r="C867" i="4"/>
  <c r="C62" i="4"/>
  <c r="C318" i="4"/>
  <c r="C574" i="4"/>
  <c r="C1012" i="4"/>
  <c r="C143" i="4"/>
  <c r="C399" i="4"/>
  <c r="C699" i="4"/>
  <c r="C464" i="4"/>
  <c r="C337" i="4"/>
  <c r="C1163" i="4"/>
  <c r="C819" i="4"/>
  <c r="C595" i="4"/>
  <c r="C148" i="4"/>
  <c r="C708" i="4"/>
  <c r="C213" i="4"/>
  <c r="C825" i="4"/>
  <c r="C294" i="4"/>
  <c r="C969" i="4"/>
  <c r="C771" i="4"/>
  <c r="C1273" i="4"/>
  <c r="C1944" i="4"/>
  <c r="C1354" i="4"/>
  <c r="C2295" i="4"/>
  <c r="C1021" i="4"/>
  <c r="C1567" i="4"/>
  <c r="C686" i="4"/>
  <c r="C1198" i="4"/>
  <c r="C1825" i="4"/>
  <c r="C1279" i="4"/>
  <c r="C1954" i="4"/>
  <c r="C944" i="4"/>
  <c r="C1463" i="4"/>
  <c r="C609" i="4"/>
  <c r="C1121" i="4"/>
  <c r="C1703" i="4"/>
  <c r="C122" i="4"/>
  <c r="C265" i="4"/>
  <c r="C344" i="4"/>
  <c r="C49" i="4"/>
  <c r="C1479" i="4"/>
  <c r="C828" i="4"/>
  <c r="C555" i="4"/>
  <c r="C394" i="4"/>
  <c r="C283" i="4"/>
  <c r="C201" i="4"/>
  <c r="C119" i="4"/>
  <c r="C34" i="4"/>
  <c r="C1100" i="4"/>
  <c r="C587" i="4"/>
  <c r="C346" i="4"/>
  <c r="C241" i="4"/>
  <c r="C185" i="4"/>
  <c r="C130" i="4"/>
  <c r="C345" i="4"/>
  <c r="C603" i="4"/>
  <c r="C1227" i="4"/>
  <c r="C172" i="4"/>
  <c r="C428" i="4"/>
  <c r="C751" i="4"/>
  <c r="C2421" i="4"/>
  <c r="C253" i="4"/>
  <c r="C509" i="4"/>
  <c r="C895" i="4"/>
  <c r="C78" i="4"/>
  <c r="C334" i="4"/>
  <c r="C590" i="4"/>
  <c r="C1132" i="4"/>
  <c r="C159" i="4"/>
  <c r="C415" i="4"/>
  <c r="C729" i="4"/>
  <c r="C480" i="4"/>
  <c r="C353" i="4"/>
  <c r="C1291" i="4"/>
  <c r="C847" i="4"/>
  <c r="C620" i="4"/>
  <c r="C164" i="4"/>
  <c r="C738" i="4"/>
  <c r="C229" i="4"/>
  <c r="C852" i="4"/>
  <c r="C310" i="4"/>
  <c r="C996" i="4"/>
  <c r="C799" i="4"/>
  <c r="C1289" i="4"/>
  <c r="C1970" i="4"/>
  <c r="C1370" i="4"/>
  <c r="C2398" i="4"/>
  <c r="C1037" i="4"/>
  <c r="C1587" i="4"/>
  <c r="C702" i="4"/>
  <c r="C1214" i="4"/>
  <c r="C1849" i="4"/>
  <c r="C1295" i="4"/>
  <c r="C1978" i="4"/>
  <c r="C960" i="4"/>
  <c r="C1486" i="4"/>
  <c r="C625" i="4"/>
  <c r="C1137" i="4"/>
  <c r="C1728" i="4"/>
  <c r="C602" i="4"/>
  <c r="C2310" i="4"/>
  <c r="C947" i="4"/>
  <c r="C75" i="4"/>
  <c r="C24" i="4"/>
  <c r="C975" i="4"/>
  <c r="C687" i="4"/>
  <c r="C475" i="4"/>
  <c r="C314" i="4"/>
  <c r="C231" i="4"/>
  <c r="C146" i="4"/>
  <c r="C64" i="4"/>
  <c r="C1896" i="4"/>
  <c r="C745" i="4"/>
  <c r="C427" i="4"/>
  <c r="C267" i="4"/>
  <c r="C215" i="4"/>
  <c r="C160" i="4"/>
  <c r="C361" i="4"/>
  <c r="C633" i="4"/>
  <c r="C1355" i="4"/>
  <c r="C188" i="4"/>
  <c r="C444" i="4"/>
  <c r="C779" i="4"/>
  <c r="C13" i="4"/>
  <c r="C269" i="4"/>
  <c r="C525" i="4"/>
  <c r="C923" i="4"/>
  <c r="C94" i="4"/>
  <c r="C350" i="4"/>
  <c r="C612" i="4"/>
  <c r="C1260" i="4"/>
  <c r="C175" i="4"/>
  <c r="C431" i="4"/>
  <c r="C756" i="4"/>
  <c r="C496" i="4"/>
  <c r="C369" i="4"/>
  <c r="C1419" i="4"/>
  <c r="C875" i="4"/>
  <c r="C650" i="4"/>
  <c r="C180" i="4"/>
  <c r="C764" i="4"/>
  <c r="C245" i="4"/>
  <c r="C882" i="4"/>
  <c r="C326" i="4"/>
  <c r="C1068" i="4"/>
  <c r="C827" i="4"/>
  <c r="C1305" i="4"/>
  <c r="C2038" i="4"/>
  <c r="C1386" i="4"/>
  <c r="C2535" i="4"/>
  <c r="C1053" i="4"/>
  <c r="C1608" i="4"/>
  <c r="C718" i="4"/>
  <c r="C1230" i="4"/>
  <c r="C1875" i="4"/>
  <c r="C1311" i="4"/>
  <c r="C2070" i="4"/>
  <c r="C976" i="4"/>
  <c r="C1506" i="4"/>
  <c r="C641" i="4"/>
  <c r="C1153" i="4"/>
  <c r="C1752" i="4"/>
  <c r="C131" i="4"/>
  <c r="C274" i="4"/>
  <c r="C23" i="4"/>
  <c r="C105" i="4"/>
  <c r="C51" i="4"/>
  <c r="C1521" i="4"/>
  <c r="C834" i="4"/>
  <c r="C568" i="4"/>
  <c r="C395" i="4"/>
  <c r="C258" i="4"/>
  <c r="C176" i="4"/>
  <c r="C90" i="4"/>
  <c r="C8" i="4"/>
  <c r="C890" i="4"/>
  <c r="C520" i="4"/>
  <c r="C297" i="4"/>
  <c r="C242" i="4"/>
  <c r="C186" i="4"/>
  <c r="C377" i="4"/>
  <c r="C660" i="4"/>
  <c r="C1498" i="4"/>
  <c r="C204" i="4"/>
  <c r="C460" i="4"/>
  <c r="C809" i="4"/>
  <c r="C29" i="4"/>
  <c r="C285" i="4"/>
  <c r="C541" i="4"/>
  <c r="C953" i="4"/>
  <c r="C110" i="4"/>
  <c r="C366" i="4"/>
  <c r="C642" i="4"/>
  <c r="C1388" i="4"/>
  <c r="C191" i="4"/>
  <c r="C447" i="4"/>
  <c r="C786" i="4"/>
  <c r="C576" i="4"/>
  <c r="C449" i="4"/>
  <c r="C322" i="4"/>
  <c r="C1036" i="4"/>
  <c r="C793" i="4"/>
  <c r="C260" i="4"/>
  <c r="C907" i="4"/>
  <c r="C325" i="4"/>
  <c r="C1067" i="4"/>
  <c r="C406" i="4"/>
  <c r="C1823" i="4"/>
  <c r="C970" i="4"/>
  <c r="C1385" i="4"/>
  <c r="C2516" i="4"/>
  <c r="C1477" i="4"/>
  <c r="C621" i="4"/>
  <c r="C1133" i="4"/>
  <c r="C1720" i="4"/>
  <c r="C798" i="4"/>
  <c r="C1310" i="4"/>
  <c r="C2056" i="4"/>
  <c r="C1391" i="4"/>
  <c r="C2561" i="4"/>
  <c r="C1056" i="4"/>
  <c r="C1614" i="4"/>
  <c r="C721" i="4"/>
  <c r="C1233" i="4"/>
  <c r="C1880" i="4"/>
  <c r="C635" i="4"/>
  <c r="C39" i="4"/>
  <c r="C179" i="4"/>
  <c r="C135" i="4"/>
  <c r="C81" i="4"/>
  <c r="C25" i="4"/>
  <c r="C978" i="4"/>
  <c r="C691" i="4"/>
  <c r="C488" i="4"/>
  <c r="C288" i="4"/>
  <c r="C202" i="4"/>
  <c r="C120" i="4"/>
  <c r="C35" i="4"/>
  <c r="C1115" i="4"/>
  <c r="C604" i="4"/>
  <c r="C347" i="4"/>
  <c r="C272" i="4"/>
  <c r="C216" i="4"/>
  <c r="C393" i="4"/>
  <c r="C690" i="4"/>
  <c r="C1671" i="4"/>
  <c r="C220" i="4"/>
  <c r="C476" i="4"/>
  <c r="C836" i="4"/>
  <c r="C45" i="4"/>
  <c r="C301" i="4"/>
  <c r="C557" i="4"/>
  <c r="C980" i="4"/>
  <c r="C126" i="4"/>
  <c r="C382" i="4"/>
  <c r="C668" i="4"/>
  <c r="C1543" i="4"/>
  <c r="C207" i="4"/>
  <c r="C463" i="4"/>
  <c r="C812" i="4"/>
  <c r="C592" i="4"/>
  <c r="C465" i="4"/>
  <c r="C338" i="4"/>
  <c r="C1164" i="4"/>
  <c r="C820" i="4"/>
  <c r="C276" i="4"/>
  <c r="C937" i="4"/>
  <c r="C341" i="4"/>
  <c r="C1195" i="4"/>
  <c r="C422" i="4"/>
  <c r="C2135" i="4"/>
  <c r="C1000" i="4"/>
  <c r="C1401" i="4"/>
  <c r="C2663" i="4"/>
  <c r="C1497" i="4"/>
  <c r="C637" i="4"/>
  <c r="C1149" i="4"/>
  <c r="C1746" i="4"/>
  <c r="C814" i="4"/>
  <c r="C1326" i="4"/>
  <c r="C2150" i="4"/>
  <c r="C1407" i="4"/>
  <c r="C2718" i="4"/>
  <c r="C1072" i="4"/>
  <c r="C1634" i="4"/>
  <c r="C737" i="4"/>
  <c r="C1249" i="4"/>
  <c r="C1906" i="4"/>
  <c r="J108" i="28"/>
  <c r="F110" i="28"/>
  <c r="J101" i="28"/>
  <c r="H64" i="28"/>
  <c r="G60" i="28"/>
  <c r="E94" i="28"/>
  <c r="J92" i="28"/>
  <c r="G77" i="28"/>
  <c r="Q9" i="28"/>
  <c r="L128" i="36"/>
  <c r="L129" i="36"/>
  <c r="Z6" i="28"/>
  <c r="S8" i="28"/>
  <c r="Z8" i="28" s="1"/>
  <c r="J72" i="28"/>
  <c r="E8" i="37"/>
  <c r="E9" i="37" s="1"/>
  <c r="E10" i="37" s="1"/>
  <c r="G6" i="37"/>
  <c r="Q29" i="30" s="1"/>
  <c r="P29" i="30" s="1"/>
  <c r="I47" i="32"/>
  <c r="I48" i="32" s="1"/>
  <c r="AB3" i="28"/>
  <c r="G100" i="36"/>
  <c r="G99" i="36"/>
  <c r="K105" i="36" s="1"/>
  <c r="G112" i="36" s="1"/>
  <c r="Q50" i="36"/>
  <c r="N50" i="36" s="1"/>
  <c r="X9" i="28"/>
  <c r="I33" i="33"/>
  <c r="N153" i="36"/>
  <c r="N157" i="36" s="1"/>
  <c r="L157" i="36"/>
  <c r="D77" i="28"/>
  <c r="E60" i="28" s="1"/>
  <c r="I4" i="53" s="1"/>
  <c r="AC50" i="35"/>
  <c r="AF50" i="35" s="1"/>
  <c r="AF49" i="35"/>
  <c r="Y5" i="28"/>
  <c r="R8" i="28"/>
  <c r="Y8" i="28" s="1"/>
  <c r="C77" i="28"/>
  <c r="J71" i="28"/>
  <c r="I62" i="28" l="1"/>
  <c r="I6" i="53"/>
  <c r="B27" i="60" s="1"/>
  <c r="I66" i="28"/>
  <c r="D60" i="28"/>
  <c r="I3" i="53" s="1"/>
  <c r="B24" i="60"/>
  <c r="E62" i="28"/>
  <c r="E66" i="28" s="1"/>
  <c r="J110" i="28"/>
  <c r="G64" i="28"/>
  <c r="G65" i="28" s="1"/>
  <c r="H65" i="28"/>
  <c r="J94" i="28"/>
  <c r="F63" i="28"/>
  <c r="I5" i="53" s="1"/>
  <c r="H60" i="28"/>
  <c r="I7" i="53" s="1"/>
  <c r="Y9" i="28"/>
  <c r="Z9" i="28"/>
  <c r="R9" i="28"/>
  <c r="P30" i="30"/>
  <c r="Q30" i="30" s="1"/>
  <c r="U7" i="28"/>
  <c r="E11" i="37"/>
  <c r="I9" i="37"/>
  <c r="I10" i="37" s="1"/>
  <c r="E20" i="37" s="1"/>
  <c r="J77" i="28"/>
  <c r="S9" i="28"/>
  <c r="J80" i="28"/>
  <c r="I11" i="53" l="1"/>
  <c r="I9" i="53" s="1"/>
  <c r="D62" i="28"/>
  <c r="D66" i="28" s="1"/>
  <c r="H62" i="28"/>
  <c r="F65" i="28"/>
  <c r="K64" i="28"/>
  <c r="H66" i="28"/>
  <c r="K63" i="28"/>
  <c r="K60" i="28"/>
  <c r="I20" i="37"/>
  <c r="AB7" i="28"/>
  <c r="U8" i="28"/>
  <c r="AB8" i="28" s="1"/>
  <c r="F66" i="28" l="1"/>
  <c r="K65" i="28"/>
  <c r="U9" i="28"/>
  <c r="AB9" i="28"/>
  <c r="J82" i="28"/>
  <c r="F84" i="28"/>
  <c r="G61" i="28" s="1"/>
  <c r="G62" i="28" s="1"/>
  <c r="K61" i="28" l="1"/>
  <c r="J84" i="28"/>
  <c r="K62" i="28" l="1"/>
  <c r="K66" i="28" s="1"/>
  <c r="G66" i="28"/>
  <c r="B1" i="1" l="1"/>
  <c r="A1" i="48" l="1"/>
  <c r="V3" i="4" l="1"/>
  <c r="S3" i="4"/>
  <c r="L3" i="4"/>
  <c r="L4" i="4" s="1"/>
  <c r="V2" i="4"/>
  <c r="V4" i="4" s="1"/>
  <c r="M1" i="4"/>
  <c r="M2" i="4" s="1"/>
  <c r="I1" i="4"/>
  <c r="G209" i="4" s="1"/>
  <c r="H209" i="4" s="1"/>
  <c r="O3" i="1"/>
  <c r="S2" i="4" l="1"/>
  <c r="G18" i="4"/>
  <c r="H18" i="4" s="1"/>
  <c r="G36" i="4"/>
  <c r="H36" i="4" s="1"/>
  <c r="G101" i="4"/>
  <c r="H101" i="4" s="1"/>
  <c r="G56" i="4"/>
  <c r="H56" i="4" s="1"/>
  <c r="G77" i="4"/>
  <c r="H77" i="4" s="1"/>
  <c r="G173" i="4"/>
  <c r="H173" i="4" s="1"/>
  <c r="G3" i="4"/>
  <c r="H3" i="4" s="1"/>
  <c r="G19" i="4"/>
  <c r="H19" i="4" s="1"/>
  <c r="G37" i="4"/>
  <c r="H37" i="4" s="1"/>
  <c r="G102" i="4"/>
  <c r="H102" i="4" s="1"/>
  <c r="G133" i="4"/>
  <c r="H133" i="4" s="1"/>
  <c r="G57" i="4"/>
  <c r="H57" i="4" s="1"/>
  <c r="G78" i="4"/>
  <c r="H78" i="4" s="1"/>
  <c r="G137" i="4"/>
  <c r="H137" i="4" s="1"/>
  <c r="G174" i="4"/>
  <c r="H174" i="4" s="1"/>
  <c r="G20" i="4"/>
  <c r="H20" i="4" s="1"/>
  <c r="G41" i="4"/>
  <c r="H41" i="4" s="1"/>
  <c r="G59" i="4"/>
  <c r="H59" i="4" s="1"/>
  <c r="G103" i="4"/>
  <c r="H103" i="4" s="1"/>
  <c r="G79" i="4"/>
  <c r="H79" i="4" s="1"/>
  <c r="G138" i="4"/>
  <c r="H138" i="4" s="1"/>
  <c r="G175" i="4"/>
  <c r="H175" i="4" s="1"/>
  <c r="G21" i="4"/>
  <c r="H21" i="4" s="1"/>
  <c r="G42" i="4"/>
  <c r="H42" i="4" s="1"/>
  <c r="G60" i="4"/>
  <c r="H60" i="4" s="1"/>
  <c r="G5" i="4"/>
  <c r="H5" i="4" s="1"/>
  <c r="G23" i="4"/>
  <c r="H23" i="4" s="1"/>
  <c r="G80" i="4"/>
  <c r="H80" i="4" s="1"/>
  <c r="G105" i="4"/>
  <c r="H105" i="4" s="1"/>
  <c r="G139" i="4"/>
  <c r="H139" i="4" s="1"/>
  <c r="G185" i="4"/>
  <c r="H185" i="4" s="1"/>
  <c r="G43" i="4"/>
  <c r="H43" i="4" s="1"/>
  <c r="G61" i="4"/>
  <c r="H61" i="4" s="1"/>
  <c r="G107" i="4"/>
  <c r="H107" i="4" s="1"/>
  <c r="G6" i="4"/>
  <c r="H6" i="4" s="1"/>
  <c r="G24" i="4"/>
  <c r="H24" i="4" s="1"/>
  <c r="G81" i="4"/>
  <c r="H81" i="4" s="1"/>
  <c r="G109" i="4"/>
  <c r="H109" i="4" s="1"/>
  <c r="G186" i="4"/>
  <c r="H186" i="4" s="1"/>
  <c r="G44" i="4"/>
  <c r="H44" i="4" s="1"/>
  <c r="G65" i="4"/>
  <c r="H65" i="4" s="1"/>
  <c r="G83" i="4"/>
  <c r="H83" i="4" s="1"/>
  <c r="G113" i="4"/>
  <c r="H113" i="4" s="1"/>
  <c r="G145" i="4"/>
  <c r="H145" i="4" s="1"/>
  <c r="G7" i="4"/>
  <c r="H7" i="4" s="1"/>
  <c r="G25" i="4"/>
  <c r="H25" i="4" s="1"/>
  <c r="G149" i="4"/>
  <c r="H149" i="4" s="1"/>
  <c r="G187" i="4"/>
  <c r="H187" i="4" s="1"/>
  <c r="G45" i="4"/>
  <c r="H45" i="4" s="1"/>
  <c r="G66" i="4"/>
  <c r="H66" i="4" s="1"/>
  <c r="G85" i="4"/>
  <c r="H85" i="4" s="1"/>
  <c r="G114" i="4"/>
  <c r="H114" i="4" s="1"/>
  <c r="G8" i="4"/>
  <c r="H8" i="4" s="1"/>
  <c r="G29" i="4"/>
  <c r="H29" i="4" s="1"/>
  <c r="G47" i="4"/>
  <c r="H47" i="4" s="1"/>
  <c r="G89" i="4"/>
  <c r="H89" i="4" s="1"/>
  <c r="G150" i="4"/>
  <c r="H150" i="4" s="1"/>
  <c r="G197" i="4"/>
  <c r="H197" i="4" s="1"/>
  <c r="G67" i="4"/>
  <c r="H67" i="4" s="1"/>
  <c r="G115" i="4"/>
  <c r="H115" i="4" s="1"/>
  <c r="G9" i="4"/>
  <c r="H9" i="4" s="1"/>
  <c r="G30" i="4"/>
  <c r="H30" i="4" s="1"/>
  <c r="G48" i="4"/>
  <c r="H48" i="4" s="1"/>
  <c r="G90" i="4"/>
  <c r="H90" i="4" s="1"/>
  <c r="G151" i="4"/>
  <c r="H151" i="4" s="1"/>
  <c r="G198" i="4"/>
  <c r="H198" i="4" s="1"/>
  <c r="G11" i="4"/>
  <c r="H11" i="4" s="1"/>
  <c r="G68" i="4"/>
  <c r="H68" i="4" s="1"/>
  <c r="G31" i="4"/>
  <c r="H31" i="4" s="1"/>
  <c r="G49" i="4"/>
  <c r="H49" i="4" s="1"/>
  <c r="G91" i="4"/>
  <c r="H91" i="4" s="1"/>
  <c r="G119" i="4"/>
  <c r="H119" i="4" s="1"/>
  <c r="G199" i="4"/>
  <c r="H199" i="4" s="1"/>
  <c r="G12" i="4"/>
  <c r="H12" i="4" s="1"/>
  <c r="G69" i="4"/>
  <c r="H69" i="4" s="1"/>
  <c r="G121" i="4"/>
  <c r="H121" i="4" s="1"/>
  <c r="G157" i="4"/>
  <c r="H157" i="4" s="1"/>
  <c r="G32" i="4"/>
  <c r="H32" i="4" s="1"/>
  <c r="G53" i="4"/>
  <c r="H53" i="4" s="1"/>
  <c r="G71" i="4"/>
  <c r="H71" i="4" s="1"/>
  <c r="G92" i="4"/>
  <c r="H92" i="4" s="1"/>
  <c r="G125" i="4"/>
  <c r="H125" i="4" s="1"/>
  <c r="G161" i="4"/>
  <c r="H161" i="4" s="1"/>
  <c r="G8774" i="4"/>
  <c r="H8774" i="4" s="1"/>
  <c r="G8762" i="4"/>
  <c r="H8762" i="4" s="1"/>
  <c r="G8750" i="4"/>
  <c r="H8750" i="4" s="1"/>
  <c r="G8738" i="4"/>
  <c r="H8738" i="4" s="1"/>
  <c r="G8726" i="4"/>
  <c r="H8726" i="4" s="1"/>
  <c r="G8714" i="4"/>
  <c r="H8714" i="4" s="1"/>
  <c r="G8702" i="4"/>
  <c r="H8702" i="4" s="1"/>
  <c r="G8690" i="4"/>
  <c r="H8690" i="4" s="1"/>
  <c r="G8678" i="4"/>
  <c r="H8678" i="4" s="1"/>
  <c r="G8666" i="4"/>
  <c r="H8666" i="4" s="1"/>
  <c r="G8654" i="4"/>
  <c r="H8654" i="4" s="1"/>
  <c r="G8642" i="4"/>
  <c r="H8642" i="4" s="1"/>
  <c r="G8630" i="4"/>
  <c r="H8630" i="4" s="1"/>
  <c r="G8618" i="4"/>
  <c r="H8618" i="4" s="1"/>
  <c r="G8606" i="4"/>
  <c r="H8606" i="4" s="1"/>
  <c r="G8594" i="4"/>
  <c r="H8594" i="4" s="1"/>
  <c r="G8582" i="4"/>
  <c r="H8582" i="4" s="1"/>
  <c r="G8570" i="4"/>
  <c r="H8570" i="4" s="1"/>
  <c r="G8785" i="4"/>
  <c r="H8785" i="4" s="1"/>
  <c r="G8773" i="4"/>
  <c r="H8773" i="4" s="1"/>
  <c r="G8761" i="4"/>
  <c r="H8761" i="4" s="1"/>
  <c r="G8749" i="4"/>
  <c r="H8749" i="4" s="1"/>
  <c r="G8737" i="4"/>
  <c r="H8737" i="4" s="1"/>
  <c r="G8725" i="4"/>
  <c r="H8725" i="4" s="1"/>
  <c r="G8713" i="4"/>
  <c r="H8713" i="4" s="1"/>
  <c r="G8701" i="4"/>
  <c r="H8701" i="4" s="1"/>
  <c r="G8689" i="4"/>
  <c r="H8689" i="4" s="1"/>
  <c r="G8677" i="4"/>
  <c r="H8677" i="4" s="1"/>
  <c r="G8665" i="4"/>
  <c r="H8665" i="4" s="1"/>
  <c r="G8653" i="4"/>
  <c r="H8653" i="4" s="1"/>
  <c r="G8641" i="4"/>
  <c r="H8641" i="4" s="1"/>
  <c r="G8629" i="4"/>
  <c r="H8629" i="4" s="1"/>
  <c r="G8617" i="4"/>
  <c r="H8617" i="4" s="1"/>
  <c r="G8605" i="4"/>
  <c r="H8605" i="4" s="1"/>
  <c r="G8593" i="4"/>
  <c r="H8593" i="4" s="1"/>
  <c r="G8581" i="4"/>
  <c r="H8581" i="4" s="1"/>
  <c r="G8569" i="4"/>
  <c r="H8569" i="4" s="1"/>
  <c r="G8557" i="4"/>
  <c r="H8557" i="4" s="1"/>
  <c r="G8545" i="4"/>
  <c r="H8545" i="4" s="1"/>
  <c r="G8533" i="4"/>
  <c r="H8533" i="4" s="1"/>
  <c r="G8521" i="4"/>
  <c r="H8521" i="4" s="1"/>
  <c r="G8509" i="4"/>
  <c r="H8509" i="4" s="1"/>
  <c r="G8497" i="4"/>
  <c r="H8497" i="4" s="1"/>
  <c r="G8485" i="4"/>
  <c r="H8485" i="4" s="1"/>
  <c r="G8473" i="4"/>
  <c r="H8473" i="4" s="1"/>
  <c r="G8782" i="4"/>
  <c r="H8782" i="4" s="1"/>
  <c r="G8770" i="4"/>
  <c r="H8770" i="4" s="1"/>
  <c r="G8758" i="4"/>
  <c r="H8758" i="4" s="1"/>
  <c r="G8746" i="4"/>
  <c r="H8746" i="4" s="1"/>
  <c r="G8734" i="4"/>
  <c r="H8734" i="4" s="1"/>
  <c r="G8722" i="4"/>
  <c r="H8722" i="4" s="1"/>
  <c r="G8710" i="4"/>
  <c r="H8710" i="4" s="1"/>
  <c r="G8698" i="4"/>
  <c r="H8698" i="4" s="1"/>
  <c r="G8686" i="4"/>
  <c r="H8686" i="4" s="1"/>
  <c r="G8674" i="4"/>
  <c r="H8674" i="4" s="1"/>
  <c r="G8662" i="4"/>
  <c r="H8662" i="4" s="1"/>
  <c r="G8650" i="4"/>
  <c r="H8650" i="4" s="1"/>
  <c r="G8638" i="4"/>
  <c r="H8638" i="4" s="1"/>
  <c r="G8626" i="4"/>
  <c r="H8626" i="4" s="1"/>
  <c r="G8614" i="4"/>
  <c r="H8614" i="4" s="1"/>
  <c r="G8602" i="4"/>
  <c r="H8602" i="4" s="1"/>
  <c r="G8590" i="4"/>
  <c r="H8590" i="4" s="1"/>
  <c r="G8578" i="4"/>
  <c r="H8578" i="4" s="1"/>
  <c r="G8566" i="4"/>
  <c r="H8566" i="4" s="1"/>
  <c r="G8554" i="4"/>
  <c r="H8554" i="4" s="1"/>
  <c r="G8542" i="4"/>
  <c r="H8542" i="4" s="1"/>
  <c r="G8530" i="4"/>
  <c r="H8530" i="4" s="1"/>
  <c r="G8518" i="4"/>
  <c r="H8518" i="4" s="1"/>
  <c r="G8506" i="4"/>
  <c r="H8506" i="4" s="1"/>
  <c r="G8494" i="4"/>
  <c r="H8494" i="4" s="1"/>
  <c r="G8482" i="4"/>
  <c r="H8482" i="4" s="1"/>
  <c r="G8470" i="4"/>
  <c r="H8470" i="4" s="1"/>
  <c r="G8458" i="4"/>
  <c r="H8458" i="4" s="1"/>
  <c r="G8780" i="4"/>
  <c r="H8780" i="4" s="1"/>
  <c r="G8766" i="4"/>
  <c r="H8766" i="4" s="1"/>
  <c r="G8752" i="4"/>
  <c r="H8752" i="4" s="1"/>
  <c r="G8696" i="4"/>
  <c r="H8696" i="4" s="1"/>
  <c r="G8669" i="4"/>
  <c r="H8669" i="4" s="1"/>
  <c r="G8600" i="4"/>
  <c r="H8600" i="4" s="1"/>
  <c r="G8573" i="4"/>
  <c r="H8573" i="4" s="1"/>
  <c r="G8520" i="4"/>
  <c r="H8520" i="4" s="1"/>
  <c r="G8507" i="4"/>
  <c r="H8507" i="4" s="1"/>
  <c r="G8455" i="4"/>
  <c r="H8455" i="4" s="1"/>
  <c r="G8443" i="4"/>
  <c r="H8443" i="4" s="1"/>
  <c r="G8431" i="4"/>
  <c r="H8431" i="4" s="1"/>
  <c r="G8419" i="4"/>
  <c r="H8419" i="4" s="1"/>
  <c r="G8407" i="4"/>
  <c r="H8407" i="4" s="1"/>
  <c r="G8395" i="4"/>
  <c r="H8395" i="4" s="1"/>
  <c r="G8383" i="4"/>
  <c r="H8383" i="4" s="1"/>
  <c r="G8371" i="4"/>
  <c r="H8371" i="4" s="1"/>
  <c r="G8359" i="4"/>
  <c r="H8359" i="4" s="1"/>
  <c r="G8347" i="4"/>
  <c r="H8347" i="4" s="1"/>
  <c r="G8335" i="4"/>
  <c r="H8335" i="4" s="1"/>
  <c r="G8323" i="4"/>
  <c r="H8323" i="4" s="1"/>
  <c r="G8723" i="4"/>
  <c r="H8723" i="4" s="1"/>
  <c r="G8709" i="4"/>
  <c r="H8709" i="4" s="1"/>
  <c r="G8682" i="4"/>
  <c r="H8682" i="4" s="1"/>
  <c r="G8655" i="4"/>
  <c r="H8655" i="4" s="1"/>
  <c r="G8627" i="4"/>
  <c r="H8627" i="4" s="1"/>
  <c r="G8613" i="4"/>
  <c r="H8613" i="4" s="1"/>
  <c r="G8586" i="4"/>
  <c r="H8586" i="4" s="1"/>
  <c r="G8559" i="4"/>
  <c r="H8559" i="4" s="1"/>
  <c r="G8546" i="4"/>
  <c r="H8546" i="4" s="1"/>
  <c r="G8493" i="4"/>
  <c r="H8493" i="4" s="1"/>
  <c r="G8480" i="4"/>
  <c r="H8480" i="4" s="1"/>
  <c r="G8467" i="4"/>
  <c r="H8467" i="4" s="1"/>
  <c r="G8779" i="4"/>
  <c r="H8779" i="4" s="1"/>
  <c r="G8765" i="4"/>
  <c r="H8765" i="4" s="1"/>
  <c r="G8751" i="4"/>
  <c r="H8751" i="4" s="1"/>
  <c r="G8736" i="4"/>
  <c r="H8736" i="4" s="1"/>
  <c r="G8695" i="4"/>
  <c r="H8695" i="4" s="1"/>
  <c r="G8668" i="4"/>
  <c r="H8668" i="4" s="1"/>
  <c r="G8640" i="4"/>
  <c r="H8640" i="4" s="1"/>
  <c r="G8599" i="4"/>
  <c r="H8599" i="4" s="1"/>
  <c r="G8572" i="4"/>
  <c r="H8572" i="4" s="1"/>
  <c r="G8532" i="4"/>
  <c r="H8532" i="4" s="1"/>
  <c r="G8519" i="4"/>
  <c r="H8519" i="4" s="1"/>
  <c r="G8454" i="4"/>
  <c r="H8454" i="4" s="1"/>
  <c r="G8442" i="4"/>
  <c r="H8442" i="4" s="1"/>
  <c r="G8430" i="4"/>
  <c r="H8430" i="4" s="1"/>
  <c r="G8418" i="4"/>
  <c r="H8418" i="4" s="1"/>
  <c r="G8406" i="4"/>
  <c r="H8406" i="4" s="1"/>
  <c r="G8394" i="4"/>
  <c r="H8394" i="4" s="1"/>
  <c r="G8382" i="4"/>
  <c r="H8382" i="4" s="1"/>
  <c r="G8370" i="4"/>
  <c r="H8370" i="4" s="1"/>
  <c r="G8358" i="4"/>
  <c r="H8358" i="4" s="1"/>
  <c r="G8346" i="4"/>
  <c r="H8346" i="4" s="1"/>
  <c r="G8334" i="4"/>
  <c r="H8334" i="4" s="1"/>
  <c r="G8322" i="4"/>
  <c r="H8322" i="4" s="1"/>
  <c r="G8310" i="4"/>
  <c r="H8310" i="4" s="1"/>
  <c r="G8298" i="4"/>
  <c r="H8298" i="4" s="1"/>
  <c r="G8286" i="4"/>
  <c r="H8286" i="4" s="1"/>
  <c r="G8274" i="4"/>
  <c r="H8274" i="4" s="1"/>
  <c r="G8262" i="4"/>
  <c r="H8262" i="4" s="1"/>
  <c r="G8250" i="4"/>
  <c r="H8250" i="4" s="1"/>
  <c r="G8238" i="4"/>
  <c r="H8238" i="4" s="1"/>
  <c r="G8226" i="4"/>
  <c r="H8226" i="4" s="1"/>
  <c r="G8214" i="4"/>
  <c r="H8214" i="4" s="1"/>
  <c r="G8202" i="4"/>
  <c r="H8202" i="4" s="1"/>
  <c r="G8190" i="4"/>
  <c r="H8190" i="4" s="1"/>
  <c r="G8178" i="4"/>
  <c r="H8178" i="4" s="1"/>
  <c r="G8708" i="4"/>
  <c r="H8708" i="4" s="1"/>
  <c r="G8681" i="4"/>
  <c r="H8681" i="4" s="1"/>
  <c r="G8612" i="4"/>
  <c r="H8612" i="4" s="1"/>
  <c r="G8585" i="4"/>
  <c r="H8585" i="4" s="1"/>
  <c r="G8558" i="4"/>
  <c r="H8558" i="4" s="1"/>
  <c r="G8505" i="4"/>
  <c r="H8505" i="4" s="1"/>
  <c r="G8492" i="4"/>
  <c r="H8492" i="4" s="1"/>
  <c r="G8479" i="4"/>
  <c r="H8479" i="4" s="1"/>
  <c r="G8466" i="4"/>
  <c r="H8466" i="4" s="1"/>
  <c r="G8778" i="4"/>
  <c r="H8778" i="4" s="1"/>
  <c r="G8764" i="4"/>
  <c r="H8764" i="4" s="1"/>
  <c r="G8735" i="4"/>
  <c r="H8735" i="4" s="1"/>
  <c r="G8721" i="4"/>
  <c r="H8721" i="4" s="1"/>
  <c r="G8694" i="4"/>
  <c r="H8694" i="4" s="1"/>
  <c r="G8667" i="4"/>
  <c r="H8667" i="4" s="1"/>
  <c r="G8639" i="4"/>
  <c r="H8639" i="4" s="1"/>
  <c r="G8625" i="4"/>
  <c r="H8625" i="4" s="1"/>
  <c r="G8598" i="4"/>
  <c r="H8598" i="4" s="1"/>
  <c r="G8571" i="4"/>
  <c r="H8571" i="4" s="1"/>
  <c r="G8544" i="4"/>
  <c r="H8544" i="4" s="1"/>
  <c r="G8531" i="4"/>
  <c r="H8531" i="4" s="1"/>
  <c r="G8453" i="4"/>
  <c r="H8453" i="4" s="1"/>
  <c r="G8441" i="4"/>
  <c r="H8441" i="4" s="1"/>
  <c r="G8429" i="4"/>
  <c r="H8429" i="4" s="1"/>
  <c r="G8417" i="4"/>
  <c r="H8417" i="4" s="1"/>
  <c r="G8405" i="4"/>
  <c r="H8405" i="4" s="1"/>
  <c r="G8393" i="4"/>
  <c r="H8393" i="4" s="1"/>
  <c r="G8381" i="4"/>
  <c r="H8381" i="4" s="1"/>
  <c r="G8369" i="4"/>
  <c r="H8369" i="4" s="1"/>
  <c r="G8357" i="4"/>
  <c r="H8357" i="4" s="1"/>
  <c r="G8345" i="4"/>
  <c r="H8345" i="4" s="1"/>
  <c r="G8333" i="4"/>
  <c r="H8333" i="4" s="1"/>
  <c r="G8321" i="4"/>
  <c r="H8321" i="4" s="1"/>
  <c r="G8309" i="4"/>
  <c r="H8309" i="4" s="1"/>
  <c r="G8748" i="4"/>
  <c r="H8748" i="4" s="1"/>
  <c r="G8707" i="4"/>
  <c r="H8707" i="4" s="1"/>
  <c r="G8680" i="4"/>
  <c r="H8680" i="4" s="1"/>
  <c r="G8652" i="4"/>
  <c r="H8652" i="4" s="1"/>
  <c r="G8611" i="4"/>
  <c r="H8611" i="4" s="1"/>
  <c r="G8584" i="4"/>
  <c r="H8584" i="4" s="1"/>
  <c r="G8517" i="4"/>
  <c r="H8517" i="4" s="1"/>
  <c r="G8504" i="4"/>
  <c r="H8504" i="4" s="1"/>
  <c r="G8491" i="4"/>
  <c r="H8491" i="4" s="1"/>
  <c r="G8478" i="4"/>
  <c r="H8478" i="4" s="1"/>
  <c r="G8465" i="4"/>
  <c r="H8465" i="4" s="1"/>
  <c r="G8777" i="4"/>
  <c r="H8777" i="4" s="1"/>
  <c r="G8763" i="4"/>
  <c r="H8763" i="4" s="1"/>
  <c r="G8720" i="4"/>
  <c r="H8720" i="4" s="1"/>
  <c r="G8693" i="4"/>
  <c r="H8693" i="4" s="1"/>
  <c r="G8624" i="4"/>
  <c r="H8624" i="4" s="1"/>
  <c r="G8597" i="4"/>
  <c r="H8597" i="4" s="1"/>
  <c r="G8556" i="4"/>
  <c r="H8556" i="4" s="1"/>
  <c r="G8543" i="4"/>
  <c r="H8543" i="4" s="1"/>
  <c r="G8452" i="4"/>
  <c r="H8452" i="4" s="1"/>
  <c r="G8440" i="4"/>
  <c r="H8440" i="4" s="1"/>
  <c r="G8428" i="4"/>
  <c r="H8428" i="4" s="1"/>
  <c r="G8416" i="4"/>
  <c r="H8416" i="4" s="1"/>
  <c r="G8404" i="4"/>
  <c r="H8404" i="4" s="1"/>
  <c r="G8747" i="4"/>
  <c r="H8747" i="4" s="1"/>
  <c r="G8733" i="4"/>
  <c r="H8733" i="4" s="1"/>
  <c r="G8776" i="4"/>
  <c r="H8776" i="4" s="1"/>
  <c r="G8719" i="4"/>
  <c r="H8719" i="4" s="1"/>
  <c r="G8692" i="4"/>
  <c r="H8692" i="4" s="1"/>
  <c r="G8664" i="4"/>
  <c r="H8664" i="4" s="1"/>
  <c r="G8623" i="4"/>
  <c r="H8623" i="4" s="1"/>
  <c r="G8596" i="4"/>
  <c r="H8596" i="4" s="1"/>
  <c r="G8568" i="4"/>
  <c r="H8568" i="4" s="1"/>
  <c r="G8555" i="4"/>
  <c r="H8555" i="4" s="1"/>
  <c r="G8451" i="4"/>
  <c r="H8451" i="4" s="1"/>
  <c r="G8439" i="4"/>
  <c r="H8439" i="4" s="1"/>
  <c r="G8427" i="4"/>
  <c r="H8427" i="4" s="1"/>
  <c r="G8760" i="4"/>
  <c r="H8760" i="4" s="1"/>
  <c r="G8732" i="4"/>
  <c r="H8732" i="4" s="1"/>
  <c r="G8705" i="4"/>
  <c r="H8705" i="4" s="1"/>
  <c r="G8636" i="4"/>
  <c r="H8636" i="4" s="1"/>
  <c r="G8609" i="4"/>
  <c r="H8609" i="4" s="1"/>
  <c r="G8541" i="4"/>
  <c r="H8541" i="4" s="1"/>
  <c r="G8528" i="4"/>
  <c r="H8528" i="4" s="1"/>
  <c r="G8515" i="4"/>
  <c r="H8515" i="4" s="1"/>
  <c r="G8502" i="4"/>
  <c r="H8502" i="4" s="1"/>
  <c r="G8489" i="4"/>
  <c r="H8489" i="4" s="1"/>
  <c r="G8476" i="4"/>
  <c r="H8476" i="4" s="1"/>
  <c r="G8463" i="4"/>
  <c r="H8463" i="4" s="1"/>
  <c r="G8775" i="4"/>
  <c r="H8775" i="4" s="1"/>
  <c r="G8745" i="4"/>
  <c r="H8745" i="4" s="1"/>
  <c r="G8718" i="4"/>
  <c r="H8718" i="4" s="1"/>
  <c r="G8691" i="4"/>
  <c r="H8691" i="4" s="1"/>
  <c r="G8663" i="4"/>
  <c r="H8663" i="4" s="1"/>
  <c r="G8649" i="4"/>
  <c r="H8649" i="4" s="1"/>
  <c r="G8622" i="4"/>
  <c r="H8622" i="4" s="1"/>
  <c r="G8595" i="4"/>
  <c r="H8595" i="4" s="1"/>
  <c r="G8567" i="4"/>
  <c r="H8567" i="4" s="1"/>
  <c r="G8450" i="4"/>
  <c r="H8450" i="4" s="1"/>
  <c r="G8438" i="4"/>
  <c r="H8438" i="4" s="1"/>
  <c r="G8426" i="4"/>
  <c r="H8426" i="4" s="1"/>
  <c r="G8414" i="4"/>
  <c r="H8414" i="4" s="1"/>
  <c r="G8402" i="4"/>
  <c r="H8402" i="4" s="1"/>
  <c r="G8390" i="4"/>
  <c r="H8390" i="4" s="1"/>
  <c r="G8378" i="4"/>
  <c r="H8378" i="4" s="1"/>
  <c r="G8366" i="4"/>
  <c r="H8366" i="4" s="1"/>
  <c r="G8354" i="4"/>
  <c r="H8354" i="4" s="1"/>
  <c r="G8342" i="4"/>
  <c r="H8342" i="4" s="1"/>
  <c r="G8330" i="4"/>
  <c r="H8330" i="4" s="1"/>
  <c r="G8318" i="4"/>
  <c r="H8318" i="4" s="1"/>
  <c r="G8306" i="4"/>
  <c r="H8306" i="4" s="1"/>
  <c r="G8294" i="4"/>
  <c r="H8294" i="4" s="1"/>
  <c r="G8282" i="4"/>
  <c r="H8282" i="4" s="1"/>
  <c r="G8270" i="4"/>
  <c r="H8270" i="4" s="1"/>
  <c r="G8258" i="4"/>
  <c r="H8258" i="4" s="1"/>
  <c r="G8246" i="4"/>
  <c r="H8246" i="4" s="1"/>
  <c r="G8234" i="4"/>
  <c r="H8234" i="4" s="1"/>
  <c r="G8222" i="4"/>
  <c r="H8222" i="4" s="1"/>
  <c r="G8210" i="4"/>
  <c r="H8210" i="4" s="1"/>
  <c r="G8198" i="4"/>
  <c r="H8198" i="4" s="1"/>
  <c r="G8186" i="4"/>
  <c r="H8186" i="4" s="1"/>
  <c r="G8759" i="4"/>
  <c r="H8759" i="4" s="1"/>
  <c r="G8731" i="4"/>
  <c r="H8731" i="4" s="1"/>
  <c r="G8704" i="4"/>
  <c r="H8704" i="4" s="1"/>
  <c r="G8676" i="4"/>
  <c r="H8676" i="4" s="1"/>
  <c r="G8635" i="4"/>
  <c r="H8635" i="4" s="1"/>
  <c r="G8608" i="4"/>
  <c r="H8608" i="4" s="1"/>
  <c r="G8580" i="4"/>
  <c r="H8580" i="4" s="1"/>
  <c r="G8553" i="4"/>
  <c r="H8553" i="4" s="1"/>
  <c r="G8540" i="4"/>
  <c r="H8540" i="4" s="1"/>
  <c r="G8527" i="4"/>
  <c r="H8527" i="4" s="1"/>
  <c r="G8514" i="4"/>
  <c r="H8514" i="4" s="1"/>
  <c r="G8501" i="4"/>
  <c r="H8501" i="4" s="1"/>
  <c r="G8488" i="4"/>
  <c r="H8488" i="4" s="1"/>
  <c r="G8475" i="4"/>
  <c r="H8475" i="4" s="1"/>
  <c r="G8462" i="4"/>
  <c r="H8462" i="4" s="1"/>
  <c r="G8744" i="4"/>
  <c r="H8744" i="4" s="1"/>
  <c r="G8717" i="4"/>
  <c r="H8717" i="4" s="1"/>
  <c r="G8648" i="4"/>
  <c r="H8648" i="4" s="1"/>
  <c r="G8621" i="4"/>
  <c r="H8621" i="4" s="1"/>
  <c r="G8449" i="4"/>
  <c r="H8449" i="4" s="1"/>
  <c r="G8772" i="4"/>
  <c r="H8772" i="4" s="1"/>
  <c r="G8730" i="4"/>
  <c r="H8730" i="4" s="1"/>
  <c r="G8703" i="4"/>
  <c r="H8703" i="4" s="1"/>
  <c r="G8675" i="4"/>
  <c r="H8675" i="4" s="1"/>
  <c r="G8661" i="4"/>
  <c r="H8661" i="4" s="1"/>
  <c r="G8634" i="4"/>
  <c r="H8634" i="4" s="1"/>
  <c r="G8607" i="4"/>
  <c r="H8607" i="4" s="1"/>
  <c r="G8579" i="4"/>
  <c r="H8579" i="4" s="1"/>
  <c r="G8565" i="4"/>
  <c r="H8565" i="4" s="1"/>
  <c r="G8552" i="4"/>
  <c r="H8552" i="4" s="1"/>
  <c r="G8539" i="4"/>
  <c r="H8539" i="4" s="1"/>
  <c r="G8526" i="4"/>
  <c r="H8526" i="4" s="1"/>
  <c r="G8513" i="4"/>
  <c r="H8513" i="4" s="1"/>
  <c r="G8500" i="4"/>
  <c r="H8500" i="4" s="1"/>
  <c r="G8487" i="4"/>
  <c r="H8487" i="4" s="1"/>
  <c r="G8474" i="4"/>
  <c r="H8474" i="4" s="1"/>
  <c r="G8461" i="4"/>
  <c r="H8461" i="4" s="1"/>
  <c r="G8757" i="4"/>
  <c r="H8757" i="4" s="1"/>
  <c r="G8743" i="4"/>
  <c r="H8743" i="4" s="1"/>
  <c r="G8716" i="4"/>
  <c r="H8716" i="4" s="1"/>
  <c r="G8688" i="4"/>
  <c r="H8688" i="4" s="1"/>
  <c r="G8647" i="4"/>
  <c r="H8647" i="4" s="1"/>
  <c r="G8620" i="4"/>
  <c r="H8620" i="4" s="1"/>
  <c r="G8592" i="4"/>
  <c r="H8592" i="4" s="1"/>
  <c r="G8771" i="4"/>
  <c r="H8771" i="4" s="1"/>
  <c r="G8729" i="4"/>
  <c r="H8729" i="4" s="1"/>
  <c r="G8660" i="4"/>
  <c r="H8660" i="4" s="1"/>
  <c r="G8633" i="4"/>
  <c r="H8633" i="4" s="1"/>
  <c r="G8564" i="4"/>
  <c r="H8564" i="4" s="1"/>
  <c r="G8551" i="4"/>
  <c r="H8551" i="4" s="1"/>
  <c r="G8538" i="4"/>
  <c r="H8538" i="4" s="1"/>
  <c r="G8525" i="4"/>
  <c r="H8525" i="4" s="1"/>
  <c r="G8512" i="4"/>
  <c r="H8512" i="4" s="1"/>
  <c r="G8499" i="4"/>
  <c r="H8499" i="4" s="1"/>
  <c r="G8486" i="4"/>
  <c r="H8486" i="4" s="1"/>
  <c r="G8460" i="4"/>
  <c r="H8460" i="4" s="1"/>
  <c r="G8756" i="4"/>
  <c r="H8756" i="4" s="1"/>
  <c r="G8742" i="4"/>
  <c r="H8742" i="4" s="1"/>
  <c r="G8715" i="4"/>
  <c r="H8715" i="4" s="1"/>
  <c r="G8687" i="4"/>
  <c r="H8687" i="4" s="1"/>
  <c r="G8673" i="4"/>
  <c r="H8673" i="4" s="1"/>
  <c r="G8646" i="4"/>
  <c r="H8646" i="4" s="1"/>
  <c r="G8619" i="4"/>
  <c r="H8619" i="4" s="1"/>
  <c r="G8591" i="4"/>
  <c r="H8591" i="4" s="1"/>
  <c r="G8577" i="4"/>
  <c r="H8577" i="4" s="1"/>
  <c r="G8472" i="4"/>
  <c r="H8472" i="4" s="1"/>
  <c r="G8447" i="4"/>
  <c r="H8447" i="4" s="1"/>
  <c r="G8435" i="4"/>
  <c r="H8435" i="4" s="1"/>
  <c r="G8423" i="4"/>
  <c r="H8423" i="4" s="1"/>
  <c r="G8411" i="4"/>
  <c r="H8411" i="4" s="1"/>
  <c r="G8399" i="4"/>
  <c r="H8399" i="4" s="1"/>
  <c r="G8387" i="4"/>
  <c r="H8387" i="4" s="1"/>
  <c r="G8375" i="4"/>
  <c r="H8375" i="4" s="1"/>
  <c r="G8363" i="4"/>
  <c r="H8363" i="4" s="1"/>
  <c r="G8351" i="4"/>
  <c r="H8351" i="4" s="1"/>
  <c r="G8339" i="4"/>
  <c r="H8339" i="4" s="1"/>
  <c r="G8327" i="4"/>
  <c r="H8327" i="4" s="1"/>
  <c r="G8784" i="4"/>
  <c r="H8784" i="4" s="1"/>
  <c r="G8728" i="4"/>
  <c r="H8728" i="4" s="1"/>
  <c r="G8700" i="4"/>
  <c r="H8700" i="4" s="1"/>
  <c r="G8659" i="4"/>
  <c r="H8659" i="4" s="1"/>
  <c r="G8632" i="4"/>
  <c r="H8632" i="4" s="1"/>
  <c r="G8604" i="4"/>
  <c r="H8604" i="4" s="1"/>
  <c r="G8563" i="4"/>
  <c r="H8563" i="4" s="1"/>
  <c r="G8550" i="4"/>
  <c r="H8550" i="4" s="1"/>
  <c r="G8537" i="4"/>
  <c r="H8537" i="4" s="1"/>
  <c r="G8524" i="4"/>
  <c r="H8524" i="4" s="1"/>
  <c r="G8511" i="4"/>
  <c r="H8511" i="4" s="1"/>
  <c r="G8498" i="4"/>
  <c r="H8498" i="4" s="1"/>
  <c r="G8459" i="4"/>
  <c r="H8459" i="4" s="1"/>
  <c r="G8769" i="4"/>
  <c r="H8769" i="4" s="1"/>
  <c r="G8755" i="4"/>
  <c r="H8755" i="4" s="1"/>
  <c r="G8741" i="4"/>
  <c r="H8741" i="4" s="1"/>
  <c r="G8672" i="4"/>
  <c r="H8672" i="4" s="1"/>
  <c r="G8645" i="4"/>
  <c r="H8645" i="4" s="1"/>
  <c r="G8783" i="4"/>
  <c r="H8783" i="4" s="1"/>
  <c r="G8727" i="4"/>
  <c r="H8727" i="4" s="1"/>
  <c r="G8699" i="4"/>
  <c r="H8699" i="4" s="1"/>
  <c r="G8685" i="4"/>
  <c r="H8685" i="4" s="1"/>
  <c r="G8658" i="4"/>
  <c r="H8658" i="4" s="1"/>
  <c r="G8631" i="4"/>
  <c r="H8631" i="4" s="1"/>
  <c r="G8603" i="4"/>
  <c r="H8603" i="4" s="1"/>
  <c r="G8589" i="4"/>
  <c r="H8589" i="4" s="1"/>
  <c r="G8562" i="4"/>
  <c r="H8562" i="4" s="1"/>
  <c r="G8549" i="4"/>
  <c r="H8549" i="4" s="1"/>
  <c r="G8536" i="4"/>
  <c r="H8536" i="4" s="1"/>
  <c r="G8523" i="4"/>
  <c r="H8523" i="4" s="1"/>
  <c r="G8510" i="4"/>
  <c r="H8510" i="4" s="1"/>
  <c r="G8768" i="4"/>
  <c r="H8768" i="4" s="1"/>
  <c r="G8754" i="4"/>
  <c r="H8754" i="4" s="1"/>
  <c r="G8740" i="4"/>
  <c r="H8740" i="4" s="1"/>
  <c r="G8712" i="4"/>
  <c r="H8712" i="4" s="1"/>
  <c r="G8671" i="4"/>
  <c r="H8671" i="4" s="1"/>
  <c r="G8644" i="4"/>
  <c r="H8644" i="4" s="1"/>
  <c r="G8616" i="4"/>
  <c r="H8616" i="4" s="1"/>
  <c r="G8575" i="4"/>
  <c r="H8575" i="4" s="1"/>
  <c r="G8496" i="4"/>
  <c r="H8496" i="4" s="1"/>
  <c r="G8483" i="4"/>
  <c r="H8483" i="4" s="1"/>
  <c r="G8457" i="4"/>
  <c r="H8457" i="4" s="1"/>
  <c r="G8445" i="4"/>
  <c r="H8445" i="4" s="1"/>
  <c r="G8684" i="4"/>
  <c r="H8684" i="4" s="1"/>
  <c r="G8657" i="4"/>
  <c r="H8657" i="4" s="1"/>
  <c r="G8588" i="4"/>
  <c r="H8588" i="4" s="1"/>
  <c r="G8561" i="4"/>
  <c r="H8561" i="4" s="1"/>
  <c r="G8548" i="4"/>
  <c r="H8548" i="4" s="1"/>
  <c r="G8781" i="4"/>
  <c r="H8781" i="4" s="1"/>
  <c r="G8767" i="4"/>
  <c r="H8767" i="4" s="1"/>
  <c r="G8753" i="4"/>
  <c r="H8753" i="4" s="1"/>
  <c r="G8739" i="4"/>
  <c r="H8739" i="4" s="1"/>
  <c r="G8711" i="4"/>
  <c r="H8711" i="4" s="1"/>
  <c r="G8697" i="4"/>
  <c r="H8697" i="4" s="1"/>
  <c r="G8670" i="4"/>
  <c r="H8670" i="4" s="1"/>
  <c r="G8643" i="4"/>
  <c r="H8643" i="4" s="1"/>
  <c r="G8615" i="4"/>
  <c r="H8615" i="4" s="1"/>
  <c r="G8601" i="4"/>
  <c r="H8601" i="4" s="1"/>
  <c r="G8574" i="4"/>
  <c r="H8574" i="4" s="1"/>
  <c r="G8508" i="4"/>
  <c r="H8508" i="4" s="1"/>
  <c r="G8495" i="4"/>
  <c r="H8495" i="4" s="1"/>
  <c r="G8456" i="4"/>
  <c r="H8456" i="4" s="1"/>
  <c r="G8444" i="4"/>
  <c r="H8444" i="4" s="1"/>
  <c r="G8432" i="4"/>
  <c r="H8432" i="4" s="1"/>
  <c r="G8420" i="4"/>
  <c r="H8420" i="4" s="1"/>
  <c r="G8408" i="4"/>
  <c r="H8408" i="4" s="1"/>
  <c r="G8396" i="4"/>
  <c r="H8396" i="4" s="1"/>
  <c r="G8384" i="4"/>
  <c r="H8384" i="4" s="1"/>
  <c r="G8372" i="4"/>
  <c r="H8372" i="4" s="1"/>
  <c r="G8413" i="4"/>
  <c r="H8413" i="4" s="1"/>
  <c r="G8385" i="4"/>
  <c r="H8385" i="4" s="1"/>
  <c r="G8360" i="4"/>
  <c r="H8360" i="4" s="1"/>
  <c r="G8336" i="4"/>
  <c r="H8336" i="4" s="1"/>
  <c r="G8296" i="4"/>
  <c r="H8296" i="4" s="1"/>
  <c r="G8280" i="4"/>
  <c r="H8280" i="4" s="1"/>
  <c r="G8248" i="4"/>
  <c r="H8248" i="4" s="1"/>
  <c r="G8232" i="4"/>
  <c r="H8232" i="4" s="1"/>
  <c r="G8200" i="4"/>
  <c r="H8200" i="4" s="1"/>
  <c r="G8184" i="4"/>
  <c r="H8184" i="4" s="1"/>
  <c r="G8169" i="4"/>
  <c r="H8169" i="4" s="1"/>
  <c r="G8155" i="4"/>
  <c r="H8155" i="4" s="1"/>
  <c r="G8140" i="4"/>
  <c r="H8140" i="4" s="1"/>
  <c r="G8126" i="4"/>
  <c r="H8126" i="4" s="1"/>
  <c r="G8111" i="4"/>
  <c r="H8111" i="4" s="1"/>
  <c r="G8097" i="4"/>
  <c r="H8097" i="4" s="1"/>
  <c r="G8083" i="4"/>
  <c r="H8083" i="4" s="1"/>
  <c r="G8068" i="4"/>
  <c r="H8068" i="4" s="1"/>
  <c r="G8054" i="4"/>
  <c r="H8054" i="4" s="1"/>
  <c r="G8039" i="4"/>
  <c r="H8039" i="4" s="1"/>
  <c r="G8025" i="4"/>
  <c r="H8025" i="4" s="1"/>
  <c r="G8011" i="4"/>
  <c r="H8011" i="4" s="1"/>
  <c r="G7996" i="4"/>
  <c r="H7996" i="4" s="1"/>
  <c r="G7982" i="4"/>
  <c r="H7982" i="4" s="1"/>
  <c r="G7967" i="4"/>
  <c r="H7967" i="4" s="1"/>
  <c r="G7953" i="4"/>
  <c r="H7953" i="4" s="1"/>
  <c r="G7939" i="4"/>
  <c r="H7939" i="4" s="1"/>
  <c r="G7925" i="4"/>
  <c r="H7925" i="4" s="1"/>
  <c r="G7911" i="4"/>
  <c r="H7911" i="4" s="1"/>
  <c r="G7898" i="4"/>
  <c r="H7898" i="4" s="1"/>
  <c r="G7859" i="4"/>
  <c r="H7859" i="4" s="1"/>
  <c r="G7847" i="4"/>
  <c r="H7847" i="4" s="1"/>
  <c r="G7835" i="4"/>
  <c r="H7835" i="4" s="1"/>
  <c r="G7823" i="4"/>
  <c r="H7823" i="4" s="1"/>
  <c r="G7811" i="4"/>
  <c r="H7811" i="4" s="1"/>
  <c r="G7799" i="4"/>
  <c r="H7799" i="4" s="1"/>
  <c r="G7787" i="4"/>
  <c r="H7787" i="4" s="1"/>
  <c r="G7775" i="4"/>
  <c r="H7775" i="4" s="1"/>
  <c r="G7763" i="4"/>
  <c r="H7763" i="4" s="1"/>
  <c r="G7751" i="4"/>
  <c r="H7751" i="4" s="1"/>
  <c r="G7739" i="4"/>
  <c r="H7739" i="4" s="1"/>
  <c r="G7727" i="4"/>
  <c r="H7727" i="4" s="1"/>
  <c r="G7715" i="4"/>
  <c r="H7715" i="4" s="1"/>
  <c r="G7703" i="4"/>
  <c r="H7703" i="4" s="1"/>
  <c r="G7691" i="4"/>
  <c r="H7691" i="4" s="1"/>
  <c r="G7679" i="4"/>
  <c r="H7679" i="4" s="1"/>
  <c r="G7667" i="4"/>
  <c r="H7667" i="4" s="1"/>
  <c r="G7655" i="4"/>
  <c r="H7655" i="4" s="1"/>
  <c r="G7643" i="4"/>
  <c r="H7643" i="4" s="1"/>
  <c r="G7631" i="4"/>
  <c r="H7631" i="4" s="1"/>
  <c r="G7619" i="4"/>
  <c r="H7619" i="4" s="1"/>
  <c r="G7607" i="4"/>
  <c r="H7607" i="4" s="1"/>
  <c r="G7595" i="4"/>
  <c r="H7595" i="4" s="1"/>
  <c r="G7583" i="4"/>
  <c r="H7583" i="4" s="1"/>
  <c r="G7571" i="4"/>
  <c r="H7571" i="4" s="1"/>
  <c r="G7559" i="4"/>
  <c r="H7559" i="4" s="1"/>
  <c r="G7547" i="4"/>
  <c r="H7547" i="4" s="1"/>
  <c r="G7535" i="4"/>
  <c r="H7535" i="4" s="1"/>
  <c r="G7523" i="4"/>
  <c r="H7523" i="4" s="1"/>
  <c r="G7511" i="4"/>
  <c r="H7511" i="4" s="1"/>
  <c r="G7499" i="4"/>
  <c r="H7499" i="4" s="1"/>
  <c r="G7487" i="4"/>
  <c r="H7487" i="4" s="1"/>
  <c r="G7475" i="4"/>
  <c r="H7475" i="4" s="1"/>
  <c r="G7463" i="4"/>
  <c r="H7463" i="4" s="1"/>
  <c r="G7451" i="4"/>
  <c r="H7451" i="4" s="1"/>
  <c r="G7439" i="4"/>
  <c r="H7439" i="4" s="1"/>
  <c r="G7427" i="4"/>
  <c r="H7427" i="4" s="1"/>
  <c r="G7415" i="4"/>
  <c r="H7415" i="4" s="1"/>
  <c r="G7403" i="4"/>
  <c r="H7403" i="4" s="1"/>
  <c r="G7391" i="4"/>
  <c r="H7391" i="4" s="1"/>
  <c r="G7379" i="4"/>
  <c r="H7379" i="4" s="1"/>
  <c r="G7367" i="4"/>
  <c r="H7367" i="4" s="1"/>
  <c r="G7355" i="4"/>
  <c r="H7355" i="4" s="1"/>
  <c r="G7343" i="4"/>
  <c r="H7343" i="4" s="1"/>
  <c r="G7331" i="4"/>
  <c r="H7331" i="4" s="1"/>
  <c r="G7319" i="4"/>
  <c r="H7319" i="4" s="1"/>
  <c r="G8610" i="4"/>
  <c r="H8610" i="4" s="1"/>
  <c r="G8516" i="4"/>
  <c r="H8516" i="4" s="1"/>
  <c r="G8313" i="4"/>
  <c r="H8313" i="4" s="1"/>
  <c r="G8279" i="4"/>
  <c r="H8279" i="4" s="1"/>
  <c r="G8264" i="4"/>
  <c r="H8264" i="4" s="1"/>
  <c r="G8231" i="4"/>
  <c r="H8231" i="4" s="1"/>
  <c r="G8216" i="4"/>
  <c r="H8216" i="4" s="1"/>
  <c r="G8183" i="4"/>
  <c r="H8183" i="4" s="1"/>
  <c r="G8154" i="4"/>
  <c r="H8154" i="4" s="1"/>
  <c r="G8125" i="4"/>
  <c r="H8125" i="4" s="1"/>
  <c r="G8082" i="4"/>
  <c r="H8082" i="4" s="1"/>
  <c r="G8053" i="4"/>
  <c r="H8053" i="4" s="1"/>
  <c r="G8010" i="4"/>
  <c r="H8010" i="4" s="1"/>
  <c r="G7981" i="4"/>
  <c r="H7981" i="4" s="1"/>
  <c r="G7938" i="4"/>
  <c r="H7938" i="4" s="1"/>
  <c r="G7924" i="4"/>
  <c r="H7924" i="4" s="1"/>
  <c r="G7897" i="4"/>
  <c r="H7897" i="4" s="1"/>
  <c r="G7884" i="4"/>
  <c r="H7884" i="4" s="1"/>
  <c r="G7871" i="4"/>
  <c r="H7871" i="4" s="1"/>
  <c r="G8412" i="4"/>
  <c r="H8412" i="4" s="1"/>
  <c r="G8356" i="4"/>
  <c r="H8356" i="4" s="1"/>
  <c r="G8332" i="4"/>
  <c r="H8332" i="4" s="1"/>
  <c r="G8295" i="4"/>
  <c r="H8295" i="4" s="1"/>
  <c r="G8247" i="4"/>
  <c r="H8247" i="4" s="1"/>
  <c r="G8199" i="4"/>
  <c r="H8199" i="4" s="1"/>
  <c r="G8168" i="4"/>
  <c r="H8168" i="4" s="1"/>
  <c r="G8139" i="4"/>
  <c r="H8139" i="4" s="1"/>
  <c r="G8110" i="4"/>
  <c r="H8110" i="4" s="1"/>
  <c r="G8096" i="4"/>
  <c r="H8096" i="4" s="1"/>
  <c r="G8067" i="4"/>
  <c r="H8067" i="4" s="1"/>
  <c r="G8038" i="4"/>
  <c r="H8038" i="4" s="1"/>
  <c r="G8024" i="4"/>
  <c r="H8024" i="4" s="1"/>
  <c r="G7995" i="4"/>
  <c r="H7995" i="4" s="1"/>
  <c r="G7966" i="4"/>
  <c r="H7966" i="4" s="1"/>
  <c r="G7952" i="4"/>
  <c r="H7952" i="4" s="1"/>
  <c r="G7910" i="4"/>
  <c r="H7910" i="4" s="1"/>
  <c r="G7858" i="4"/>
  <c r="H7858" i="4" s="1"/>
  <c r="G7846" i="4"/>
  <c r="H7846" i="4" s="1"/>
  <c r="G7834" i="4"/>
  <c r="H7834" i="4" s="1"/>
  <c r="G7822" i="4"/>
  <c r="H7822" i="4" s="1"/>
  <c r="G7810" i="4"/>
  <c r="H7810" i="4" s="1"/>
  <c r="G7798" i="4"/>
  <c r="H7798" i="4" s="1"/>
  <c r="G7786" i="4"/>
  <c r="H7786" i="4" s="1"/>
  <c r="G7774" i="4"/>
  <c r="H7774" i="4" s="1"/>
  <c r="G7762" i="4"/>
  <c r="H7762" i="4" s="1"/>
  <c r="G7750" i="4"/>
  <c r="H7750" i="4" s="1"/>
  <c r="G7738" i="4"/>
  <c r="H7738" i="4" s="1"/>
  <c r="G7726" i="4"/>
  <c r="H7726" i="4" s="1"/>
  <c r="G7714" i="4"/>
  <c r="H7714" i="4" s="1"/>
  <c r="G7702" i="4"/>
  <c r="H7702" i="4" s="1"/>
  <c r="G7690" i="4"/>
  <c r="H7690" i="4" s="1"/>
  <c r="G7678" i="4"/>
  <c r="H7678" i="4" s="1"/>
  <c r="G7666" i="4"/>
  <c r="H7666" i="4" s="1"/>
  <c r="G7654" i="4"/>
  <c r="H7654" i="4" s="1"/>
  <c r="G7642" i="4"/>
  <c r="H7642" i="4" s="1"/>
  <c r="G7630" i="4"/>
  <c r="H7630" i="4" s="1"/>
  <c r="G7618" i="4"/>
  <c r="H7618" i="4" s="1"/>
  <c r="G7606" i="4"/>
  <c r="H7606" i="4" s="1"/>
  <c r="G7594" i="4"/>
  <c r="H7594" i="4" s="1"/>
  <c r="G7582" i="4"/>
  <c r="H7582" i="4" s="1"/>
  <c r="G7570" i="4"/>
  <c r="H7570" i="4" s="1"/>
  <c r="G7558" i="4"/>
  <c r="H7558" i="4" s="1"/>
  <c r="G7546" i="4"/>
  <c r="H7546" i="4" s="1"/>
  <c r="G7534" i="4"/>
  <c r="H7534" i="4" s="1"/>
  <c r="G7522" i="4"/>
  <c r="H7522" i="4" s="1"/>
  <c r="G7510" i="4"/>
  <c r="H7510" i="4" s="1"/>
  <c r="G7498" i="4"/>
  <c r="H7498" i="4" s="1"/>
  <c r="G7486" i="4"/>
  <c r="H7486" i="4" s="1"/>
  <c r="G7474" i="4"/>
  <c r="H7474" i="4" s="1"/>
  <c r="G7462" i="4"/>
  <c r="H7462" i="4" s="1"/>
  <c r="G7450" i="4"/>
  <c r="H7450" i="4" s="1"/>
  <c r="G7438" i="4"/>
  <c r="H7438" i="4" s="1"/>
  <c r="G7426" i="4"/>
  <c r="H7426" i="4" s="1"/>
  <c r="G7414" i="4"/>
  <c r="H7414" i="4" s="1"/>
  <c r="G8448" i="4"/>
  <c r="H8448" i="4" s="1"/>
  <c r="G8410" i="4"/>
  <c r="H8410" i="4" s="1"/>
  <c r="G8380" i="4"/>
  <c r="H8380" i="4" s="1"/>
  <c r="G8312" i="4"/>
  <c r="H8312" i="4" s="1"/>
  <c r="G8278" i="4"/>
  <c r="H8278" i="4" s="1"/>
  <c r="G8263" i="4"/>
  <c r="H8263" i="4" s="1"/>
  <c r="G8230" i="4"/>
  <c r="H8230" i="4" s="1"/>
  <c r="G8215" i="4"/>
  <c r="H8215" i="4" s="1"/>
  <c r="G8182" i="4"/>
  <c r="H8182" i="4" s="1"/>
  <c r="G8153" i="4"/>
  <c r="H8153" i="4" s="1"/>
  <c r="G8124" i="4"/>
  <c r="H8124" i="4" s="1"/>
  <c r="G8081" i="4"/>
  <c r="H8081" i="4" s="1"/>
  <c r="G8052" i="4"/>
  <c r="H8052" i="4" s="1"/>
  <c r="G8009" i="4"/>
  <c r="H8009" i="4" s="1"/>
  <c r="G7980" i="4"/>
  <c r="H7980" i="4" s="1"/>
  <c r="G7937" i="4"/>
  <c r="H7937" i="4" s="1"/>
  <c r="G7923" i="4"/>
  <c r="H7923" i="4" s="1"/>
  <c r="G7909" i="4"/>
  <c r="H7909" i="4" s="1"/>
  <c r="G7896" i="4"/>
  <c r="H7896" i="4" s="1"/>
  <c r="G7883" i="4"/>
  <c r="H7883" i="4" s="1"/>
  <c r="G7870" i="4"/>
  <c r="H7870" i="4" s="1"/>
  <c r="G8446" i="4"/>
  <c r="H8446" i="4" s="1"/>
  <c r="G8409" i="4"/>
  <c r="H8409" i="4" s="1"/>
  <c r="G8355" i="4"/>
  <c r="H8355" i="4" s="1"/>
  <c r="G8331" i="4"/>
  <c r="H8331" i="4" s="1"/>
  <c r="G8293" i="4"/>
  <c r="H8293" i="4" s="1"/>
  <c r="G8245" i="4"/>
  <c r="H8245" i="4" s="1"/>
  <c r="G8197" i="4"/>
  <c r="H8197" i="4" s="1"/>
  <c r="G8167" i="4"/>
  <c r="H8167" i="4" s="1"/>
  <c r="G8152" i="4"/>
  <c r="H8152" i="4" s="1"/>
  <c r="G8138" i="4"/>
  <c r="H8138" i="4" s="1"/>
  <c r="G8123" i="4"/>
  <c r="H8123" i="4" s="1"/>
  <c r="G8109" i="4"/>
  <c r="H8109" i="4" s="1"/>
  <c r="G8095" i="4"/>
  <c r="H8095" i="4" s="1"/>
  <c r="G8080" i="4"/>
  <c r="H8080" i="4" s="1"/>
  <c r="G8066" i="4"/>
  <c r="H8066" i="4" s="1"/>
  <c r="G8051" i="4"/>
  <c r="H8051" i="4" s="1"/>
  <c r="G8037" i="4"/>
  <c r="H8037" i="4" s="1"/>
  <c r="G8023" i="4"/>
  <c r="H8023" i="4" s="1"/>
  <c r="G8008" i="4"/>
  <c r="H8008" i="4" s="1"/>
  <c r="G7994" i="4"/>
  <c r="H7994" i="4" s="1"/>
  <c r="G7979" i="4"/>
  <c r="H7979" i="4" s="1"/>
  <c r="G7965" i="4"/>
  <c r="H7965" i="4" s="1"/>
  <c r="G7951" i="4"/>
  <c r="H7951" i="4" s="1"/>
  <c r="G7936" i="4"/>
  <c r="H7936" i="4" s="1"/>
  <c r="G7857" i="4"/>
  <c r="H7857" i="4" s="1"/>
  <c r="G7845" i="4"/>
  <c r="H7845" i="4" s="1"/>
  <c r="G7833" i="4"/>
  <c r="H7833" i="4" s="1"/>
  <c r="G7821" i="4"/>
  <c r="H7821" i="4" s="1"/>
  <c r="G7809" i="4"/>
  <c r="H7809" i="4" s="1"/>
  <c r="G7797" i="4"/>
  <c r="H7797" i="4" s="1"/>
  <c r="G7785" i="4"/>
  <c r="H7785" i="4" s="1"/>
  <c r="G7773" i="4"/>
  <c r="H7773" i="4" s="1"/>
  <c r="G7761" i="4"/>
  <c r="H7761" i="4" s="1"/>
  <c r="G7749" i="4"/>
  <c r="H7749" i="4" s="1"/>
  <c r="G7737" i="4"/>
  <c r="H7737" i="4" s="1"/>
  <c r="G7725" i="4"/>
  <c r="H7725" i="4" s="1"/>
  <c r="G7713" i="4"/>
  <c r="H7713" i="4" s="1"/>
  <c r="G7701" i="4"/>
  <c r="H7701" i="4" s="1"/>
  <c r="G7689" i="4"/>
  <c r="H7689" i="4" s="1"/>
  <c r="G7677" i="4"/>
  <c r="H7677" i="4" s="1"/>
  <c r="G7665" i="4"/>
  <c r="H7665" i="4" s="1"/>
  <c r="G7653" i="4"/>
  <c r="H7653" i="4" s="1"/>
  <c r="G7641" i="4"/>
  <c r="H7641" i="4" s="1"/>
  <c r="G7629" i="4"/>
  <c r="H7629" i="4" s="1"/>
  <c r="G7617" i="4"/>
  <c r="H7617" i="4" s="1"/>
  <c r="G7605" i="4"/>
  <c r="H7605" i="4" s="1"/>
  <c r="G7593" i="4"/>
  <c r="H7593" i="4" s="1"/>
  <c r="G7581" i="4"/>
  <c r="H7581" i="4" s="1"/>
  <c r="G7569" i="4"/>
  <c r="H7569" i="4" s="1"/>
  <c r="G7557" i="4"/>
  <c r="H7557" i="4" s="1"/>
  <c r="G7545" i="4"/>
  <c r="H7545" i="4" s="1"/>
  <c r="G7533" i="4"/>
  <c r="H7533" i="4" s="1"/>
  <c r="G7521" i="4"/>
  <c r="H7521" i="4" s="1"/>
  <c r="G7509" i="4"/>
  <c r="H7509" i="4" s="1"/>
  <c r="G7497" i="4"/>
  <c r="H7497" i="4" s="1"/>
  <c r="G7485" i="4"/>
  <c r="H7485" i="4" s="1"/>
  <c r="G7473" i="4"/>
  <c r="H7473" i="4" s="1"/>
  <c r="G7461" i="4"/>
  <c r="H7461" i="4" s="1"/>
  <c r="G7449" i="4"/>
  <c r="H7449" i="4" s="1"/>
  <c r="G7437" i="4"/>
  <c r="H7437" i="4" s="1"/>
  <c r="G7425" i="4"/>
  <c r="H7425" i="4" s="1"/>
  <c r="G7413" i="4"/>
  <c r="H7413" i="4" s="1"/>
  <c r="G7401" i="4"/>
  <c r="H7401" i="4" s="1"/>
  <c r="G7389" i="4"/>
  <c r="H7389" i="4" s="1"/>
  <c r="G7377" i="4"/>
  <c r="H7377" i="4" s="1"/>
  <c r="G7365" i="4"/>
  <c r="H7365" i="4" s="1"/>
  <c r="G7353" i="4"/>
  <c r="H7353" i="4" s="1"/>
  <c r="G7341" i="4"/>
  <c r="H7341" i="4" s="1"/>
  <c r="G7329" i="4"/>
  <c r="H7329" i="4" s="1"/>
  <c r="G7317" i="4"/>
  <c r="H7317" i="4" s="1"/>
  <c r="G8379" i="4"/>
  <c r="H8379" i="4" s="1"/>
  <c r="G8353" i="4"/>
  <c r="H8353" i="4" s="1"/>
  <c r="G8329" i="4"/>
  <c r="H8329" i="4" s="1"/>
  <c r="G8311" i="4"/>
  <c r="H8311" i="4" s="1"/>
  <c r="G8277" i="4"/>
  <c r="H8277" i="4" s="1"/>
  <c r="G8261" i="4"/>
  <c r="H8261" i="4" s="1"/>
  <c r="G8229" i="4"/>
  <c r="H8229" i="4" s="1"/>
  <c r="G8213" i="4"/>
  <c r="H8213" i="4" s="1"/>
  <c r="G8181" i="4"/>
  <c r="H8181" i="4" s="1"/>
  <c r="G8166" i="4"/>
  <c r="H8166" i="4" s="1"/>
  <c r="G8137" i="4"/>
  <c r="H8137" i="4" s="1"/>
  <c r="G8094" i="4"/>
  <c r="H8094" i="4" s="1"/>
  <c r="G8065" i="4"/>
  <c r="H8065" i="4" s="1"/>
  <c r="G8022" i="4"/>
  <c r="H8022" i="4" s="1"/>
  <c r="G7993" i="4"/>
  <c r="H7993" i="4" s="1"/>
  <c r="G7950" i="4"/>
  <c r="H7950" i="4" s="1"/>
  <c r="G7922" i="4"/>
  <c r="H7922" i="4" s="1"/>
  <c r="G7908" i="4"/>
  <c r="H7908" i="4" s="1"/>
  <c r="G7895" i="4"/>
  <c r="H7895" i="4" s="1"/>
  <c r="G7882" i="4"/>
  <c r="H7882" i="4" s="1"/>
  <c r="G7869" i="4"/>
  <c r="H7869" i="4" s="1"/>
  <c r="G8724" i="4"/>
  <c r="H8724" i="4" s="1"/>
  <c r="G8587" i="4"/>
  <c r="H8587" i="4" s="1"/>
  <c r="G8503" i="4"/>
  <c r="H8503" i="4" s="1"/>
  <c r="G8377" i="4"/>
  <c r="H8377" i="4" s="1"/>
  <c r="G8292" i="4"/>
  <c r="H8292" i="4" s="1"/>
  <c r="G8260" i="4"/>
  <c r="H8260" i="4" s="1"/>
  <c r="G8244" i="4"/>
  <c r="H8244" i="4" s="1"/>
  <c r="G8212" i="4"/>
  <c r="H8212" i="4" s="1"/>
  <c r="G8196" i="4"/>
  <c r="H8196" i="4" s="1"/>
  <c r="G8151" i="4"/>
  <c r="H8151" i="4" s="1"/>
  <c r="G8122" i="4"/>
  <c r="H8122" i="4" s="1"/>
  <c r="G8108" i="4"/>
  <c r="H8108" i="4" s="1"/>
  <c r="G8079" i="4"/>
  <c r="H8079" i="4" s="1"/>
  <c r="G8050" i="4"/>
  <c r="H8050" i="4" s="1"/>
  <c r="G8036" i="4"/>
  <c r="H8036" i="4" s="1"/>
  <c r="G8007" i="4"/>
  <c r="H8007" i="4" s="1"/>
  <c r="G7978" i="4"/>
  <c r="H7978" i="4" s="1"/>
  <c r="G7964" i="4"/>
  <c r="H7964" i="4" s="1"/>
  <c r="G7935" i="4"/>
  <c r="H7935" i="4" s="1"/>
  <c r="G7921" i="4"/>
  <c r="H7921" i="4" s="1"/>
  <c r="G7856" i="4"/>
  <c r="H7856" i="4" s="1"/>
  <c r="G7844" i="4"/>
  <c r="H7844" i="4" s="1"/>
  <c r="G7832" i="4"/>
  <c r="H7832" i="4" s="1"/>
  <c r="G7820" i="4"/>
  <c r="H7820" i="4" s="1"/>
  <c r="G7808" i="4"/>
  <c r="H7808" i="4" s="1"/>
  <c r="G7796" i="4"/>
  <c r="H7796" i="4" s="1"/>
  <c r="G7784" i="4"/>
  <c r="H7784" i="4" s="1"/>
  <c r="G7772" i="4"/>
  <c r="H7772" i="4" s="1"/>
  <c r="G7760" i="4"/>
  <c r="H7760" i="4" s="1"/>
  <c r="G7748" i="4"/>
  <c r="H7748" i="4" s="1"/>
  <c r="G8583" i="4"/>
  <c r="H8583" i="4" s="1"/>
  <c r="G8352" i="4"/>
  <c r="H8352" i="4" s="1"/>
  <c r="G8328" i="4"/>
  <c r="H8328" i="4" s="1"/>
  <c r="G8308" i="4"/>
  <c r="H8308" i="4" s="1"/>
  <c r="G8291" i="4"/>
  <c r="H8291" i="4" s="1"/>
  <c r="G8276" i="4"/>
  <c r="H8276" i="4" s="1"/>
  <c r="G8243" i="4"/>
  <c r="H8243" i="4" s="1"/>
  <c r="G8228" i="4"/>
  <c r="H8228" i="4" s="1"/>
  <c r="G8195" i="4"/>
  <c r="H8195" i="4" s="1"/>
  <c r="G8180" i="4"/>
  <c r="H8180" i="4" s="1"/>
  <c r="G8165" i="4"/>
  <c r="H8165" i="4" s="1"/>
  <c r="G8136" i="4"/>
  <c r="H8136" i="4" s="1"/>
  <c r="G8093" i="4"/>
  <c r="H8093" i="4" s="1"/>
  <c r="G8064" i="4"/>
  <c r="H8064" i="4" s="1"/>
  <c r="G8021" i="4"/>
  <c r="H8021" i="4" s="1"/>
  <c r="G7992" i="4"/>
  <c r="H7992" i="4" s="1"/>
  <c r="G7949" i="4"/>
  <c r="H7949" i="4" s="1"/>
  <c r="G7907" i="4"/>
  <c r="H7907" i="4" s="1"/>
  <c r="G7894" i="4"/>
  <c r="H7894" i="4" s="1"/>
  <c r="G7881" i="4"/>
  <c r="H7881" i="4" s="1"/>
  <c r="G7868" i="4"/>
  <c r="H7868" i="4" s="1"/>
  <c r="G8576" i="4"/>
  <c r="H8576" i="4" s="1"/>
  <c r="G8437" i="4"/>
  <c r="H8437" i="4" s="1"/>
  <c r="G8403" i="4"/>
  <c r="H8403" i="4" s="1"/>
  <c r="G8376" i="4"/>
  <c r="H8376" i="4" s="1"/>
  <c r="G8350" i="4"/>
  <c r="H8350" i="4" s="1"/>
  <c r="G8259" i="4"/>
  <c r="H8259" i="4" s="1"/>
  <c r="G8211" i="4"/>
  <c r="H8211" i="4" s="1"/>
  <c r="G8164" i="4"/>
  <c r="H8164" i="4" s="1"/>
  <c r="G8150" i="4"/>
  <c r="H8150" i="4" s="1"/>
  <c r="G8135" i="4"/>
  <c r="H8135" i="4" s="1"/>
  <c r="G8121" i="4"/>
  <c r="H8121" i="4" s="1"/>
  <c r="G8107" i="4"/>
  <c r="H8107" i="4" s="1"/>
  <c r="G8092" i="4"/>
  <c r="H8092" i="4" s="1"/>
  <c r="G8078" i="4"/>
  <c r="H8078" i="4" s="1"/>
  <c r="G8063" i="4"/>
  <c r="H8063" i="4" s="1"/>
  <c r="G8049" i="4"/>
  <c r="H8049" i="4" s="1"/>
  <c r="G8035" i="4"/>
  <c r="H8035" i="4" s="1"/>
  <c r="G8020" i="4"/>
  <c r="H8020" i="4" s="1"/>
  <c r="G8006" i="4"/>
  <c r="H8006" i="4" s="1"/>
  <c r="G7991" i="4"/>
  <c r="H7991" i="4" s="1"/>
  <c r="G7977" i="4"/>
  <c r="H7977" i="4" s="1"/>
  <c r="G7963" i="4"/>
  <c r="H7963" i="4" s="1"/>
  <c r="G7948" i="4"/>
  <c r="H7948" i="4" s="1"/>
  <c r="G7934" i="4"/>
  <c r="H7934" i="4" s="1"/>
  <c r="G7920" i="4"/>
  <c r="H7920" i="4" s="1"/>
  <c r="G7855" i="4"/>
  <c r="H7855" i="4" s="1"/>
  <c r="G7843" i="4"/>
  <c r="H7843" i="4" s="1"/>
  <c r="G7831" i="4"/>
  <c r="H7831" i="4" s="1"/>
  <c r="G7819" i="4"/>
  <c r="H7819" i="4" s="1"/>
  <c r="G7807" i="4"/>
  <c r="H7807" i="4" s="1"/>
  <c r="G7795" i="4"/>
  <c r="H7795" i="4" s="1"/>
  <c r="G7783" i="4"/>
  <c r="H7783" i="4" s="1"/>
  <c r="G7771" i="4"/>
  <c r="H7771" i="4" s="1"/>
  <c r="G7759" i="4"/>
  <c r="H7759" i="4" s="1"/>
  <c r="G7747" i="4"/>
  <c r="H7747" i="4" s="1"/>
  <c r="G7735" i="4"/>
  <c r="H7735" i="4" s="1"/>
  <c r="G7723" i="4"/>
  <c r="H7723" i="4" s="1"/>
  <c r="G8706" i="4"/>
  <c r="H8706" i="4" s="1"/>
  <c r="G8436" i="4"/>
  <c r="H8436" i="4" s="1"/>
  <c r="G8401" i="4"/>
  <c r="H8401" i="4" s="1"/>
  <c r="G8374" i="4"/>
  <c r="H8374" i="4" s="1"/>
  <c r="G8326" i="4"/>
  <c r="H8326" i="4" s="1"/>
  <c r="G8307" i="4"/>
  <c r="H8307" i="4" s="1"/>
  <c r="G8290" i="4"/>
  <c r="H8290" i="4" s="1"/>
  <c r="G8275" i="4"/>
  <c r="H8275" i="4" s="1"/>
  <c r="G8242" i="4"/>
  <c r="H8242" i="4" s="1"/>
  <c r="G8227" i="4"/>
  <c r="H8227" i="4" s="1"/>
  <c r="G8194" i="4"/>
  <c r="H8194" i="4" s="1"/>
  <c r="G8179" i="4"/>
  <c r="H8179" i="4" s="1"/>
  <c r="G8149" i="4"/>
  <c r="H8149" i="4" s="1"/>
  <c r="G8106" i="4"/>
  <c r="H8106" i="4" s="1"/>
  <c r="G8077" i="4"/>
  <c r="H8077" i="4" s="1"/>
  <c r="G8034" i="4"/>
  <c r="H8034" i="4" s="1"/>
  <c r="G8005" i="4"/>
  <c r="H8005" i="4" s="1"/>
  <c r="G7962" i="4"/>
  <c r="H7962" i="4" s="1"/>
  <c r="G7933" i="4"/>
  <c r="H7933" i="4" s="1"/>
  <c r="G7906" i="4"/>
  <c r="H7906" i="4" s="1"/>
  <c r="G7893" i="4"/>
  <c r="H7893" i="4" s="1"/>
  <c r="G7880" i="4"/>
  <c r="H7880" i="4" s="1"/>
  <c r="G7867" i="4"/>
  <c r="H7867" i="4" s="1"/>
  <c r="G8434" i="4"/>
  <c r="H8434" i="4" s="1"/>
  <c r="G8349" i="4"/>
  <c r="H8349" i="4" s="1"/>
  <c r="G8305" i="4"/>
  <c r="H8305" i="4" s="1"/>
  <c r="G8257" i="4"/>
  <c r="H8257" i="4" s="1"/>
  <c r="G8209" i="4"/>
  <c r="H8209" i="4" s="1"/>
  <c r="G8163" i="4"/>
  <c r="H8163" i="4" s="1"/>
  <c r="G8134" i="4"/>
  <c r="H8134" i="4" s="1"/>
  <c r="G8120" i="4"/>
  <c r="H8120" i="4" s="1"/>
  <c r="G8091" i="4"/>
  <c r="H8091" i="4" s="1"/>
  <c r="G8062" i="4"/>
  <c r="H8062" i="4" s="1"/>
  <c r="G8048" i="4"/>
  <c r="H8048" i="4" s="1"/>
  <c r="G8019" i="4"/>
  <c r="H8019" i="4" s="1"/>
  <c r="G7990" i="4"/>
  <c r="H7990" i="4" s="1"/>
  <c r="G7976" i="4"/>
  <c r="H7976" i="4" s="1"/>
  <c r="G7947" i="4"/>
  <c r="H7947" i="4" s="1"/>
  <c r="G7919" i="4"/>
  <c r="H7919" i="4" s="1"/>
  <c r="G7854" i="4"/>
  <c r="H7854" i="4" s="1"/>
  <c r="G7842" i="4"/>
  <c r="H7842" i="4" s="1"/>
  <c r="G7830" i="4"/>
  <c r="H7830" i="4" s="1"/>
  <c r="G7818" i="4"/>
  <c r="H7818" i="4" s="1"/>
  <c r="G7806" i="4"/>
  <c r="H7806" i="4" s="1"/>
  <c r="G7794" i="4"/>
  <c r="H7794" i="4" s="1"/>
  <c r="G7782" i="4"/>
  <c r="H7782" i="4" s="1"/>
  <c r="G7770" i="4"/>
  <c r="H7770" i="4" s="1"/>
  <c r="G7758" i="4"/>
  <c r="H7758" i="4" s="1"/>
  <c r="G7746" i="4"/>
  <c r="H7746" i="4" s="1"/>
  <c r="G7734" i="4"/>
  <c r="H7734" i="4" s="1"/>
  <c r="G7722" i="4"/>
  <c r="H7722" i="4" s="1"/>
  <c r="G8490" i="4"/>
  <c r="H8490" i="4" s="1"/>
  <c r="G8433" i="4"/>
  <c r="H8433" i="4" s="1"/>
  <c r="G8400" i="4"/>
  <c r="H8400" i="4" s="1"/>
  <c r="G8373" i="4"/>
  <c r="H8373" i="4" s="1"/>
  <c r="G8325" i="4"/>
  <c r="H8325" i="4" s="1"/>
  <c r="G8289" i="4"/>
  <c r="H8289" i="4" s="1"/>
  <c r="G8273" i="4"/>
  <c r="H8273" i="4" s="1"/>
  <c r="G8241" i="4"/>
  <c r="H8241" i="4" s="1"/>
  <c r="G8225" i="4"/>
  <c r="H8225" i="4" s="1"/>
  <c r="G8193" i="4"/>
  <c r="H8193" i="4" s="1"/>
  <c r="G8177" i="4"/>
  <c r="H8177" i="4" s="1"/>
  <c r="G8148" i="4"/>
  <c r="H8148" i="4" s="1"/>
  <c r="G8105" i="4"/>
  <c r="H8105" i="4" s="1"/>
  <c r="G8076" i="4"/>
  <c r="H8076" i="4" s="1"/>
  <c r="G8033" i="4"/>
  <c r="H8033" i="4" s="1"/>
  <c r="G8004" i="4"/>
  <c r="H8004" i="4" s="1"/>
  <c r="G7961" i="4"/>
  <c r="H7961" i="4" s="1"/>
  <c r="G7932" i="4"/>
  <c r="H7932" i="4" s="1"/>
  <c r="G7905" i="4"/>
  <c r="H7905" i="4" s="1"/>
  <c r="G7892" i="4"/>
  <c r="H7892" i="4" s="1"/>
  <c r="G7879" i="4"/>
  <c r="H7879" i="4" s="1"/>
  <c r="G7866" i="4"/>
  <c r="H7866" i="4" s="1"/>
  <c r="G8683" i="4"/>
  <c r="H8683" i="4" s="1"/>
  <c r="G8560" i="4"/>
  <c r="H8560" i="4" s="1"/>
  <c r="G8398" i="4"/>
  <c r="H8398" i="4" s="1"/>
  <c r="G8348" i="4"/>
  <c r="H8348" i="4" s="1"/>
  <c r="G8304" i="4"/>
  <c r="H8304" i="4" s="1"/>
  <c r="G8272" i="4"/>
  <c r="H8272" i="4" s="1"/>
  <c r="G8256" i="4"/>
  <c r="H8256" i="4" s="1"/>
  <c r="G8224" i="4"/>
  <c r="H8224" i="4" s="1"/>
  <c r="G8208" i="4"/>
  <c r="H8208" i="4" s="1"/>
  <c r="G8176" i="4"/>
  <c r="H8176" i="4" s="1"/>
  <c r="G8162" i="4"/>
  <c r="H8162" i="4" s="1"/>
  <c r="G8147" i="4"/>
  <c r="H8147" i="4" s="1"/>
  <c r="G8133" i="4"/>
  <c r="H8133" i="4" s="1"/>
  <c r="G8119" i="4"/>
  <c r="H8119" i="4" s="1"/>
  <c r="G8104" i="4"/>
  <c r="H8104" i="4" s="1"/>
  <c r="G8090" i="4"/>
  <c r="H8090" i="4" s="1"/>
  <c r="G8075" i="4"/>
  <c r="H8075" i="4" s="1"/>
  <c r="G8061" i="4"/>
  <c r="H8061" i="4" s="1"/>
  <c r="G8047" i="4"/>
  <c r="H8047" i="4" s="1"/>
  <c r="G8032" i="4"/>
  <c r="H8032" i="4" s="1"/>
  <c r="G8018" i="4"/>
  <c r="H8018" i="4" s="1"/>
  <c r="G8003" i="4"/>
  <c r="H8003" i="4" s="1"/>
  <c r="G7989" i="4"/>
  <c r="H7989" i="4" s="1"/>
  <c r="G7975" i="4"/>
  <c r="H7975" i="4" s="1"/>
  <c r="G7960" i="4"/>
  <c r="H7960" i="4" s="1"/>
  <c r="G7946" i="4"/>
  <c r="H7946" i="4" s="1"/>
  <c r="G7918" i="4"/>
  <c r="H7918" i="4" s="1"/>
  <c r="G7853" i="4"/>
  <c r="H7853" i="4" s="1"/>
  <c r="G7841" i="4"/>
  <c r="H7841" i="4" s="1"/>
  <c r="G7829" i="4"/>
  <c r="H7829" i="4" s="1"/>
  <c r="G7817" i="4"/>
  <c r="H7817" i="4" s="1"/>
  <c r="G7805" i="4"/>
  <c r="H7805" i="4" s="1"/>
  <c r="G7793" i="4"/>
  <c r="H7793" i="4" s="1"/>
  <c r="G7781" i="4"/>
  <c r="H7781" i="4" s="1"/>
  <c r="G7769" i="4"/>
  <c r="H7769" i="4" s="1"/>
  <c r="G7757" i="4"/>
  <c r="H7757" i="4" s="1"/>
  <c r="G7745" i="4"/>
  <c r="H7745" i="4" s="1"/>
  <c r="G7733" i="4"/>
  <c r="H7733" i="4" s="1"/>
  <c r="G7721" i="4"/>
  <c r="H7721" i="4" s="1"/>
  <c r="G7709" i="4"/>
  <c r="H7709" i="4" s="1"/>
  <c r="G7697" i="4"/>
  <c r="H7697" i="4" s="1"/>
  <c r="G7685" i="4"/>
  <c r="H7685" i="4" s="1"/>
  <c r="G7673" i="4"/>
  <c r="H7673" i="4" s="1"/>
  <c r="G7661" i="4"/>
  <c r="H7661" i="4" s="1"/>
  <c r="G7649" i="4"/>
  <c r="H7649" i="4" s="1"/>
  <c r="G7637" i="4"/>
  <c r="H7637" i="4" s="1"/>
  <c r="G7625" i="4"/>
  <c r="H7625" i="4" s="1"/>
  <c r="G7613" i="4"/>
  <c r="H7613" i="4" s="1"/>
  <c r="G7601" i="4"/>
  <c r="H7601" i="4" s="1"/>
  <c r="G7589" i="4"/>
  <c r="H7589" i="4" s="1"/>
  <c r="G7577" i="4"/>
  <c r="H7577" i="4" s="1"/>
  <c r="G7565" i="4"/>
  <c r="H7565" i="4" s="1"/>
  <c r="G7553" i="4"/>
  <c r="H7553" i="4" s="1"/>
  <c r="G7541" i="4"/>
  <c r="H7541" i="4" s="1"/>
  <c r="G7529" i="4"/>
  <c r="H7529" i="4" s="1"/>
  <c r="G7517" i="4"/>
  <c r="H7517" i="4" s="1"/>
  <c r="G7505" i="4"/>
  <c r="H7505" i="4" s="1"/>
  <c r="G7493" i="4"/>
  <c r="H7493" i="4" s="1"/>
  <c r="G7481" i="4"/>
  <c r="H7481" i="4" s="1"/>
  <c r="G7469" i="4"/>
  <c r="H7469" i="4" s="1"/>
  <c r="G7457" i="4"/>
  <c r="H7457" i="4" s="1"/>
  <c r="G7445" i="4"/>
  <c r="H7445" i="4" s="1"/>
  <c r="G7433" i="4"/>
  <c r="H7433" i="4" s="1"/>
  <c r="G7421" i="4"/>
  <c r="H7421" i="4" s="1"/>
  <c r="G8679" i="4"/>
  <c r="H8679" i="4" s="1"/>
  <c r="G8484" i="4"/>
  <c r="H8484" i="4" s="1"/>
  <c r="G8397" i="4"/>
  <c r="H8397" i="4" s="1"/>
  <c r="G8324" i="4"/>
  <c r="H8324" i="4" s="1"/>
  <c r="G8303" i="4"/>
  <c r="H8303" i="4" s="1"/>
  <c r="G8288" i="4"/>
  <c r="H8288" i="4" s="1"/>
  <c r="G8255" i="4"/>
  <c r="H8255" i="4" s="1"/>
  <c r="G8240" i="4"/>
  <c r="H8240" i="4" s="1"/>
  <c r="G8207" i="4"/>
  <c r="H8207" i="4" s="1"/>
  <c r="G8192" i="4"/>
  <c r="H8192" i="4" s="1"/>
  <c r="G8161" i="4"/>
  <c r="H8161" i="4" s="1"/>
  <c r="G8118" i="4"/>
  <c r="H8118" i="4" s="1"/>
  <c r="G8089" i="4"/>
  <c r="H8089" i="4" s="1"/>
  <c r="G8046" i="4"/>
  <c r="H8046" i="4" s="1"/>
  <c r="G8017" i="4"/>
  <c r="H8017" i="4" s="1"/>
  <c r="G7974" i="4"/>
  <c r="H7974" i="4" s="1"/>
  <c r="G7945" i="4"/>
  <c r="H7945" i="4" s="1"/>
  <c r="G7931" i="4"/>
  <c r="H7931" i="4" s="1"/>
  <c r="G7904" i="4"/>
  <c r="H7904" i="4" s="1"/>
  <c r="G7891" i="4"/>
  <c r="H7891" i="4" s="1"/>
  <c r="G7878" i="4"/>
  <c r="H7878" i="4" s="1"/>
  <c r="G7865" i="4"/>
  <c r="H7865" i="4" s="1"/>
  <c r="G8368" i="4"/>
  <c r="H8368" i="4" s="1"/>
  <c r="G8344" i="4"/>
  <c r="H8344" i="4" s="1"/>
  <c r="G8271" i="4"/>
  <c r="H8271" i="4" s="1"/>
  <c r="G8223" i="4"/>
  <c r="H8223" i="4" s="1"/>
  <c r="G8175" i="4"/>
  <c r="H8175" i="4" s="1"/>
  <c r="G8146" i="4"/>
  <c r="H8146" i="4" s="1"/>
  <c r="G8132" i="4"/>
  <c r="H8132" i="4" s="1"/>
  <c r="G8103" i="4"/>
  <c r="H8103" i="4" s="1"/>
  <c r="G8074" i="4"/>
  <c r="H8074" i="4" s="1"/>
  <c r="G8060" i="4"/>
  <c r="H8060" i="4" s="1"/>
  <c r="G8031" i="4"/>
  <c r="H8031" i="4" s="1"/>
  <c r="G8002" i="4"/>
  <c r="H8002" i="4" s="1"/>
  <c r="G7988" i="4"/>
  <c r="H7988" i="4" s="1"/>
  <c r="G7959" i="4"/>
  <c r="H7959" i="4" s="1"/>
  <c r="G7917" i="4"/>
  <c r="H7917" i="4" s="1"/>
  <c r="G7852" i="4"/>
  <c r="H7852" i="4" s="1"/>
  <c r="G7840" i="4"/>
  <c r="H7840" i="4" s="1"/>
  <c r="G7828" i="4"/>
  <c r="H7828" i="4" s="1"/>
  <c r="G7816" i="4"/>
  <c r="H7816" i="4" s="1"/>
  <c r="G7804" i="4"/>
  <c r="H7804" i="4" s="1"/>
  <c r="G7792" i="4"/>
  <c r="H7792" i="4" s="1"/>
  <c r="G7780" i="4"/>
  <c r="H7780" i="4" s="1"/>
  <c r="G7768" i="4"/>
  <c r="H7768" i="4" s="1"/>
  <c r="G7756" i="4"/>
  <c r="H7756" i="4" s="1"/>
  <c r="G7744" i="4"/>
  <c r="H7744" i="4" s="1"/>
  <c r="G8547" i="4"/>
  <c r="H8547" i="4" s="1"/>
  <c r="G8481" i="4"/>
  <c r="H8481" i="4" s="1"/>
  <c r="G8425" i="4"/>
  <c r="H8425" i="4" s="1"/>
  <c r="G8320" i="4"/>
  <c r="H8320" i="4" s="1"/>
  <c r="G8302" i="4"/>
  <c r="H8302" i="4" s="1"/>
  <c r="G8287" i="4"/>
  <c r="H8287" i="4" s="1"/>
  <c r="G8254" i="4"/>
  <c r="H8254" i="4" s="1"/>
  <c r="G8239" i="4"/>
  <c r="H8239" i="4" s="1"/>
  <c r="G8206" i="4"/>
  <c r="H8206" i="4" s="1"/>
  <c r="G8191" i="4"/>
  <c r="H8191" i="4" s="1"/>
  <c r="G8160" i="4"/>
  <c r="H8160" i="4" s="1"/>
  <c r="G8117" i="4"/>
  <c r="H8117" i="4" s="1"/>
  <c r="G8088" i="4"/>
  <c r="H8088" i="4" s="1"/>
  <c r="G8045" i="4"/>
  <c r="H8045" i="4" s="1"/>
  <c r="G8016" i="4"/>
  <c r="H8016" i="4" s="1"/>
  <c r="G7973" i="4"/>
  <c r="H7973" i="4" s="1"/>
  <c r="G7944" i="4"/>
  <c r="H7944" i="4" s="1"/>
  <c r="G7930" i="4"/>
  <c r="H7930" i="4" s="1"/>
  <c r="G7903" i="4"/>
  <c r="H7903" i="4" s="1"/>
  <c r="G7890" i="4"/>
  <c r="H7890" i="4" s="1"/>
  <c r="G7877" i="4"/>
  <c r="H7877" i="4" s="1"/>
  <c r="G7864" i="4"/>
  <c r="H7864" i="4" s="1"/>
  <c r="G8656" i="4"/>
  <c r="H8656" i="4" s="1"/>
  <c r="G8477" i="4"/>
  <c r="H8477" i="4" s="1"/>
  <c r="G8392" i="4"/>
  <c r="H8392" i="4" s="1"/>
  <c r="G8367" i="4"/>
  <c r="H8367" i="4" s="1"/>
  <c r="G8343" i="4"/>
  <c r="H8343" i="4" s="1"/>
  <c r="G8269" i="4"/>
  <c r="H8269" i="4" s="1"/>
  <c r="G8221" i="4"/>
  <c r="H8221" i="4" s="1"/>
  <c r="G8174" i="4"/>
  <c r="H8174" i="4" s="1"/>
  <c r="G8159" i="4"/>
  <c r="H8159" i="4" s="1"/>
  <c r="G8145" i="4"/>
  <c r="H8145" i="4" s="1"/>
  <c r="G8131" i="4"/>
  <c r="H8131" i="4" s="1"/>
  <c r="G8116" i="4"/>
  <c r="H8116" i="4" s="1"/>
  <c r="G8102" i="4"/>
  <c r="H8102" i="4" s="1"/>
  <c r="G8087" i="4"/>
  <c r="H8087" i="4" s="1"/>
  <c r="G8073" i="4"/>
  <c r="H8073" i="4" s="1"/>
  <c r="G8059" i="4"/>
  <c r="H8059" i="4" s="1"/>
  <c r="G8044" i="4"/>
  <c r="H8044" i="4" s="1"/>
  <c r="G8030" i="4"/>
  <c r="H8030" i="4" s="1"/>
  <c r="G8015" i="4"/>
  <c r="H8015" i="4" s="1"/>
  <c r="G8001" i="4"/>
  <c r="H8001" i="4" s="1"/>
  <c r="G7987" i="4"/>
  <c r="H7987" i="4" s="1"/>
  <c r="G7972" i="4"/>
  <c r="H7972" i="4" s="1"/>
  <c r="G7958" i="4"/>
  <c r="H7958" i="4" s="1"/>
  <c r="G7943" i="4"/>
  <c r="H7943" i="4" s="1"/>
  <c r="G7916" i="4"/>
  <c r="H7916" i="4" s="1"/>
  <c r="G7876" i="4"/>
  <c r="H7876" i="4" s="1"/>
  <c r="G7851" i="4"/>
  <c r="H7851" i="4" s="1"/>
  <c r="G7839" i="4"/>
  <c r="H7839" i="4" s="1"/>
  <c r="G7827" i="4"/>
  <c r="H7827" i="4" s="1"/>
  <c r="G7815" i="4"/>
  <c r="H7815" i="4" s="1"/>
  <c r="G7803" i="4"/>
  <c r="H7803" i="4" s="1"/>
  <c r="G7791" i="4"/>
  <c r="H7791" i="4" s="1"/>
  <c r="G7779" i="4"/>
  <c r="H7779" i="4" s="1"/>
  <c r="G8651" i="4"/>
  <c r="H8651" i="4" s="1"/>
  <c r="G8424" i="4"/>
  <c r="H8424" i="4" s="1"/>
  <c r="G8365" i="4"/>
  <c r="H8365" i="4" s="1"/>
  <c r="G8341" i="4"/>
  <c r="H8341" i="4" s="1"/>
  <c r="G8319" i="4"/>
  <c r="H8319" i="4" s="1"/>
  <c r="G8301" i="4"/>
  <c r="H8301" i="4" s="1"/>
  <c r="G8285" i="4"/>
  <c r="H8285" i="4" s="1"/>
  <c r="G8253" i="4"/>
  <c r="H8253" i="4" s="1"/>
  <c r="G8237" i="4"/>
  <c r="H8237" i="4" s="1"/>
  <c r="G8205" i="4"/>
  <c r="H8205" i="4" s="1"/>
  <c r="G8189" i="4"/>
  <c r="H8189" i="4" s="1"/>
  <c r="G8173" i="4"/>
  <c r="H8173" i="4" s="1"/>
  <c r="G8130" i="4"/>
  <c r="H8130" i="4" s="1"/>
  <c r="G8101" i="4"/>
  <c r="H8101" i="4" s="1"/>
  <c r="G8058" i="4"/>
  <c r="H8058" i="4" s="1"/>
  <c r="G8029" i="4"/>
  <c r="H8029" i="4" s="1"/>
  <c r="G7986" i="4"/>
  <c r="H7986" i="4" s="1"/>
  <c r="G7957" i="4"/>
  <c r="H7957" i="4" s="1"/>
  <c r="G7929" i="4"/>
  <c r="H7929" i="4" s="1"/>
  <c r="G7902" i="4"/>
  <c r="H7902" i="4" s="1"/>
  <c r="G7889" i="4"/>
  <c r="H7889" i="4" s="1"/>
  <c r="G7863" i="4"/>
  <c r="H7863" i="4" s="1"/>
  <c r="G8535" i="4"/>
  <c r="H8535" i="4" s="1"/>
  <c r="G8471" i="4"/>
  <c r="H8471" i="4" s="1"/>
  <c r="G8422" i="4"/>
  <c r="H8422" i="4" s="1"/>
  <c r="G8391" i="4"/>
  <c r="H8391" i="4" s="1"/>
  <c r="G8317" i="4"/>
  <c r="H8317" i="4" s="1"/>
  <c r="G8284" i="4"/>
  <c r="H8284" i="4" s="1"/>
  <c r="G8268" i="4"/>
  <c r="H8268" i="4" s="1"/>
  <c r="G8236" i="4"/>
  <c r="H8236" i="4" s="1"/>
  <c r="G8220" i="4"/>
  <c r="H8220" i="4" s="1"/>
  <c r="G8188" i="4"/>
  <c r="H8188" i="4" s="1"/>
  <c r="G8158" i="4"/>
  <c r="H8158" i="4" s="1"/>
  <c r="G8144" i="4"/>
  <c r="H8144" i="4" s="1"/>
  <c r="G8115" i="4"/>
  <c r="H8115" i="4" s="1"/>
  <c r="G8086" i="4"/>
  <c r="H8086" i="4" s="1"/>
  <c r="G8072" i="4"/>
  <c r="H8072" i="4" s="1"/>
  <c r="G8043" i="4"/>
  <c r="H8043" i="4" s="1"/>
  <c r="G8014" i="4"/>
  <c r="H8014" i="4" s="1"/>
  <c r="G8000" i="4"/>
  <c r="H8000" i="4" s="1"/>
  <c r="G7971" i="4"/>
  <c r="H7971" i="4" s="1"/>
  <c r="G7942" i="4"/>
  <c r="H7942" i="4" s="1"/>
  <c r="G7915" i="4"/>
  <c r="H7915" i="4" s="1"/>
  <c r="G7888" i="4"/>
  <c r="H7888" i="4" s="1"/>
  <c r="G7875" i="4"/>
  <c r="H7875" i="4" s="1"/>
  <c r="G7850" i="4"/>
  <c r="H7850" i="4" s="1"/>
  <c r="G7838" i="4"/>
  <c r="H7838" i="4" s="1"/>
  <c r="G7826" i="4"/>
  <c r="H7826" i="4" s="1"/>
  <c r="G7814" i="4"/>
  <c r="H7814" i="4" s="1"/>
  <c r="G7802" i="4"/>
  <c r="H7802" i="4" s="1"/>
  <c r="G7790" i="4"/>
  <c r="H7790" i="4" s="1"/>
  <c r="G7778" i="4"/>
  <c r="H7778" i="4" s="1"/>
  <c r="G7766" i="4"/>
  <c r="H7766" i="4" s="1"/>
  <c r="G7754" i="4"/>
  <c r="H7754" i="4" s="1"/>
  <c r="G7742" i="4"/>
  <c r="H7742" i="4" s="1"/>
  <c r="G7730" i="4"/>
  <c r="H7730" i="4" s="1"/>
  <c r="G8637" i="4"/>
  <c r="H8637" i="4" s="1"/>
  <c r="G8534" i="4"/>
  <c r="H8534" i="4" s="1"/>
  <c r="G8469" i="4"/>
  <c r="H8469" i="4" s="1"/>
  <c r="G8421" i="4"/>
  <c r="H8421" i="4" s="1"/>
  <c r="G8389" i="4"/>
  <c r="H8389" i="4" s="1"/>
  <c r="G8364" i="4"/>
  <c r="H8364" i="4" s="1"/>
  <c r="G8340" i="4"/>
  <c r="H8340" i="4" s="1"/>
  <c r="G8300" i="4"/>
  <c r="H8300" i="4" s="1"/>
  <c r="G8267" i="4"/>
  <c r="H8267" i="4" s="1"/>
  <c r="G8252" i="4"/>
  <c r="H8252" i="4" s="1"/>
  <c r="G8219" i="4"/>
  <c r="H8219" i="4" s="1"/>
  <c r="G8204" i="4"/>
  <c r="H8204" i="4" s="1"/>
  <c r="G8172" i="4"/>
  <c r="H8172" i="4" s="1"/>
  <c r="G8129" i="4"/>
  <c r="H8129" i="4" s="1"/>
  <c r="G8100" i="4"/>
  <c r="H8100" i="4" s="1"/>
  <c r="G8057" i="4"/>
  <c r="H8057" i="4" s="1"/>
  <c r="G8028" i="4"/>
  <c r="H8028" i="4" s="1"/>
  <c r="G7985" i="4"/>
  <c r="H7985" i="4" s="1"/>
  <c r="G7956" i="4"/>
  <c r="H7956" i="4" s="1"/>
  <c r="G7928" i="4"/>
  <c r="H7928" i="4" s="1"/>
  <c r="G7914" i="4"/>
  <c r="H7914" i="4" s="1"/>
  <c r="G7901" i="4"/>
  <c r="H7901" i="4" s="1"/>
  <c r="G7862" i="4"/>
  <c r="H7862" i="4" s="1"/>
  <c r="G8529" i="4"/>
  <c r="H8529" i="4" s="1"/>
  <c r="G8468" i="4"/>
  <c r="H8468" i="4" s="1"/>
  <c r="G8362" i="4"/>
  <c r="H8362" i="4" s="1"/>
  <c r="G8338" i="4"/>
  <c r="H8338" i="4" s="1"/>
  <c r="G8316" i="4"/>
  <c r="H8316" i="4" s="1"/>
  <c r="G8283" i="4"/>
  <c r="H8283" i="4" s="1"/>
  <c r="G8235" i="4"/>
  <c r="H8235" i="4" s="1"/>
  <c r="G8187" i="4"/>
  <c r="H8187" i="4" s="1"/>
  <c r="G8171" i="4"/>
  <c r="H8171" i="4" s="1"/>
  <c r="G8157" i="4"/>
  <c r="H8157" i="4" s="1"/>
  <c r="G8143" i="4"/>
  <c r="H8143" i="4" s="1"/>
  <c r="G8128" i="4"/>
  <c r="H8128" i="4" s="1"/>
  <c r="G8114" i="4"/>
  <c r="H8114" i="4" s="1"/>
  <c r="G8099" i="4"/>
  <c r="H8099" i="4" s="1"/>
  <c r="G8085" i="4"/>
  <c r="H8085" i="4" s="1"/>
  <c r="G8071" i="4"/>
  <c r="H8071" i="4" s="1"/>
  <c r="G8056" i="4"/>
  <c r="H8056" i="4" s="1"/>
  <c r="G8042" i="4"/>
  <c r="H8042" i="4" s="1"/>
  <c r="G8027" i="4"/>
  <c r="H8027" i="4" s="1"/>
  <c r="G8013" i="4"/>
  <c r="H8013" i="4" s="1"/>
  <c r="G7999" i="4"/>
  <c r="H7999" i="4" s="1"/>
  <c r="G7984" i="4"/>
  <c r="H7984" i="4" s="1"/>
  <c r="G7970" i="4"/>
  <c r="H7970" i="4" s="1"/>
  <c r="G7955" i="4"/>
  <c r="H7955" i="4" s="1"/>
  <c r="G7941" i="4"/>
  <c r="H7941" i="4" s="1"/>
  <c r="G7900" i="4"/>
  <c r="H7900" i="4" s="1"/>
  <c r="G8628" i="4"/>
  <c r="H8628" i="4" s="1"/>
  <c r="G8464" i="4"/>
  <c r="H8464" i="4" s="1"/>
  <c r="G8388" i="4"/>
  <c r="H8388" i="4" s="1"/>
  <c r="G8315" i="4"/>
  <c r="H8315" i="4" s="1"/>
  <c r="G8299" i="4"/>
  <c r="H8299" i="4" s="1"/>
  <c r="G8266" i="4"/>
  <c r="H8266" i="4" s="1"/>
  <c r="G8251" i="4"/>
  <c r="H8251" i="4" s="1"/>
  <c r="G8218" i="4"/>
  <c r="H8218" i="4" s="1"/>
  <c r="G8203" i="4"/>
  <c r="H8203" i="4" s="1"/>
  <c r="G8142" i="4"/>
  <c r="H8142" i="4" s="1"/>
  <c r="G8113" i="4"/>
  <c r="H8113" i="4" s="1"/>
  <c r="G8070" i="4"/>
  <c r="H8070" i="4" s="1"/>
  <c r="G8041" i="4"/>
  <c r="H8041" i="4" s="1"/>
  <c r="G7998" i="4"/>
  <c r="H7998" i="4" s="1"/>
  <c r="G7969" i="4"/>
  <c r="H7969" i="4" s="1"/>
  <c r="G7927" i="4"/>
  <c r="H7927" i="4" s="1"/>
  <c r="G7913" i="4"/>
  <c r="H7913" i="4" s="1"/>
  <c r="G7873" i="4"/>
  <c r="H7873" i="4" s="1"/>
  <c r="G8026" i="4"/>
  <c r="H8026" i="4" s="1"/>
  <c r="G7776" i="4"/>
  <c r="H7776" i="4" s="1"/>
  <c r="G7700" i="4"/>
  <c r="H7700" i="4" s="1"/>
  <c r="G7681" i="4"/>
  <c r="H7681" i="4" s="1"/>
  <c r="G7659" i="4"/>
  <c r="H7659" i="4" s="1"/>
  <c r="G7639" i="4"/>
  <c r="H7639" i="4" s="1"/>
  <c r="G7620" i="4"/>
  <c r="H7620" i="4" s="1"/>
  <c r="G7598" i="4"/>
  <c r="H7598" i="4" s="1"/>
  <c r="G7578" i="4"/>
  <c r="H7578" i="4" s="1"/>
  <c r="G7556" i="4"/>
  <c r="H7556" i="4" s="1"/>
  <c r="G7537" i="4"/>
  <c r="H7537" i="4" s="1"/>
  <c r="G7515" i="4"/>
  <c r="H7515" i="4" s="1"/>
  <c r="G7495" i="4"/>
  <c r="H7495" i="4" s="1"/>
  <c r="G7476" i="4"/>
  <c r="H7476" i="4" s="1"/>
  <c r="G7454" i="4"/>
  <c r="H7454" i="4" s="1"/>
  <c r="G7434" i="4"/>
  <c r="H7434" i="4" s="1"/>
  <c r="G7412" i="4"/>
  <c r="H7412" i="4" s="1"/>
  <c r="G7332" i="4"/>
  <c r="H7332" i="4" s="1"/>
  <c r="G7316" i="4"/>
  <c r="H7316" i="4" s="1"/>
  <c r="G7290" i="4"/>
  <c r="H7290" i="4" s="1"/>
  <c r="G7278" i="4"/>
  <c r="H7278" i="4" s="1"/>
  <c r="G7266" i="4"/>
  <c r="H7266" i="4" s="1"/>
  <c r="G7254" i="4"/>
  <c r="H7254" i="4" s="1"/>
  <c r="G7242" i="4"/>
  <c r="H7242" i="4" s="1"/>
  <c r="G7230" i="4"/>
  <c r="H7230" i="4" s="1"/>
  <c r="G7218" i="4"/>
  <c r="H7218" i="4" s="1"/>
  <c r="G7206" i="4"/>
  <c r="H7206" i="4" s="1"/>
  <c r="G7194" i="4"/>
  <c r="H7194" i="4" s="1"/>
  <c r="G7182" i="4"/>
  <c r="H7182" i="4" s="1"/>
  <c r="G7170" i="4"/>
  <c r="H7170" i="4" s="1"/>
  <c r="G7158" i="4"/>
  <c r="H7158" i="4" s="1"/>
  <c r="G7146" i="4"/>
  <c r="H7146" i="4" s="1"/>
  <c r="G7134" i="4"/>
  <c r="H7134" i="4" s="1"/>
  <c r="G7122" i="4"/>
  <c r="H7122" i="4" s="1"/>
  <c r="G7110" i="4"/>
  <c r="H7110" i="4" s="1"/>
  <c r="G7098" i="4"/>
  <c r="H7098" i="4" s="1"/>
  <c r="G7086" i="4"/>
  <c r="H7086" i="4" s="1"/>
  <c r="G7074" i="4"/>
  <c r="H7074" i="4" s="1"/>
  <c r="G7062" i="4"/>
  <c r="H7062" i="4" s="1"/>
  <c r="G7050" i="4"/>
  <c r="H7050" i="4" s="1"/>
  <c r="G7038" i="4"/>
  <c r="H7038" i="4" s="1"/>
  <c r="G7026" i="4"/>
  <c r="H7026" i="4" s="1"/>
  <c r="G7014" i="4"/>
  <c r="H7014" i="4" s="1"/>
  <c r="G7002" i="4"/>
  <c r="H7002" i="4" s="1"/>
  <c r="G6990" i="4"/>
  <c r="H6990" i="4" s="1"/>
  <c r="G6978" i="4"/>
  <c r="H6978" i="4" s="1"/>
  <c r="G6966" i="4"/>
  <c r="H6966" i="4" s="1"/>
  <c r="G6954" i="4"/>
  <c r="H6954" i="4" s="1"/>
  <c r="G6942" i="4"/>
  <c r="H6942" i="4" s="1"/>
  <c r="G6930" i="4"/>
  <c r="H6930" i="4" s="1"/>
  <c r="G6918" i="4"/>
  <c r="H6918" i="4" s="1"/>
  <c r="G6906" i="4"/>
  <c r="H6906" i="4" s="1"/>
  <c r="G6894" i="4"/>
  <c r="H6894" i="4" s="1"/>
  <c r="G6882" i="4"/>
  <c r="H6882" i="4" s="1"/>
  <c r="G6870" i="4"/>
  <c r="H6870" i="4" s="1"/>
  <c r="G6858" i="4"/>
  <c r="H6858" i="4" s="1"/>
  <c r="G6846" i="4"/>
  <c r="H6846" i="4" s="1"/>
  <c r="G6834" i="4"/>
  <c r="H6834" i="4" s="1"/>
  <c r="G6822" i="4"/>
  <c r="H6822" i="4" s="1"/>
  <c r="G6810" i="4"/>
  <c r="H6810" i="4" s="1"/>
  <c r="G6798" i="4"/>
  <c r="H6798" i="4" s="1"/>
  <c r="G6786" i="4"/>
  <c r="H6786" i="4" s="1"/>
  <c r="G6774" i="4"/>
  <c r="H6774" i="4" s="1"/>
  <c r="G6762" i="4"/>
  <c r="H6762" i="4" s="1"/>
  <c r="G6750" i="4"/>
  <c r="H6750" i="4" s="1"/>
  <c r="G6738" i="4"/>
  <c r="H6738" i="4" s="1"/>
  <c r="G6726" i="4"/>
  <c r="H6726" i="4" s="1"/>
  <c r="G6714" i="4"/>
  <c r="H6714" i="4" s="1"/>
  <c r="G6702" i="4"/>
  <c r="H6702" i="4" s="1"/>
  <c r="G6690" i="4"/>
  <c r="H6690" i="4" s="1"/>
  <c r="G6678" i="4"/>
  <c r="H6678" i="4" s="1"/>
  <c r="G6666" i="4"/>
  <c r="H6666" i="4" s="1"/>
  <c r="G6654" i="4"/>
  <c r="H6654" i="4" s="1"/>
  <c r="G8201" i="4"/>
  <c r="H8201" i="4" s="1"/>
  <c r="G7872" i="4"/>
  <c r="H7872" i="4" s="1"/>
  <c r="G7576" i="4"/>
  <c r="H7576" i="4" s="1"/>
  <c r="G7432" i="4"/>
  <c r="H7432" i="4" s="1"/>
  <c r="G7394" i="4"/>
  <c r="H7394" i="4" s="1"/>
  <c r="G7378" i="4"/>
  <c r="H7378" i="4" s="1"/>
  <c r="G7362" i="4"/>
  <c r="H7362" i="4" s="1"/>
  <c r="G7346" i="4"/>
  <c r="H7346" i="4" s="1"/>
  <c r="G7302" i="4"/>
  <c r="H7302" i="4" s="1"/>
  <c r="G8185" i="4"/>
  <c r="H8185" i="4" s="1"/>
  <c r="G8012" i="4"/>
  <c r="H8012" i="4" s="1"/>
  <c r="G7861" i="4"/>
  <c r="H7861" i="4" s="1"/>
  <c r="G7767" i="4"/>
  <c r="H7767" i="4" s="1"/>
  <c r="G7720" i="4"/>
  <c r="H7720" i="4" s="1"/>
  <c r="G7699" i="4"/>
  <c r="H7699" i="4" s="1"/>
  <c r="G7680" i="4"/>
  <c r="H7680" i="4" s="1"/>
  <c r="G7658" i="4"/>
  <c r="H7658" i="4" s="1"/>
  <c r="G7638" i="4"/>
  <c r="H7638" i="4" s="1"/>
  <c r="G7616" i="4"/>
  <c r="H7616" i="4" s="1"/>
  <c r="G7597" i="4"/>
  <c r="H7597" i="4" s="1"/>
  <c r="G7575" i="4"/>
  <c r="H7575" i="4" s="1"/>
  <c r="G7555" i="4"/>
  <c r="H7555" i="4" s="1"/>
  <c r="G7536" i="4"/>
  <c r="H7536" i="4" s="1"/>
  <c r="G7514" i="4"/>
  <c r="H7514" i="4" s="1"/>
  <c r="G7494" i="4"/>
  <c r="H7494" i="4" s="1"/>
  <c r="G7472" i="4"/>
  <c r="H7472" i="4" s="1"/>
  <c r="G7453" i="4"/>
  <c r="H7453" i="4" s="1"/>
  <c r="G7431" i="4"/>
  <c r="H7431" i="4" s="1"/>
  <c r="G7411" i="4"/>
  <c r="H7411" i="4" s="1"/>
  <c r="G7361" i="4"/>
  <c r="H7361" i="4" s="1"/>
  <c r="G7330" i="4"/>
  <c r="H7330" i="4" s="1"/>
  <c r="G7315" i="4"/>
  <c r="H7315" i="4" s="1"/>
  <c r="G7301" i="4"/>
  <c r="H7301" i="4" s="1"/>
  <c r="G7289" i="4"/>
  <c r="H7289" i="4" s="1"/>
  <c r="G7277" i="4"/>
  <c r="H7277" i="4" s="1"/>
  <c r="G7265" i="4"/>
  <c r="H7265" i="4" s="1"/>
  <c r="G7253" i="4"/>
  <c r="H7253" i="4" s="1"/>
  <c r="G7241" i="4"/>
  <c r="H7241" i="4" s="1"/>
  <c r="G7229" i="4"/>
  <c r="H7229" i="4" s="1"/>
  <c r="G7217" i="4"/>
  <c r="H7217" i="4" s="1"/>
  <c r="G7205" i="4"/>
  <c r="H7205" i="4" s="1"/>
  <c r="G7193" i="4"/>
  <c r="H7193" i="4" s="1"/>
  <c r="G7181" i="4"/>
  <c r="H7181" i="4" s="1"/>
  <c r="G7169" i="4"/>
  <c r="H7169" i="4" s="1"/>
  <c r="G7157" i="4"/>
  <c r="H7157" i="4" s="1"/>
  <c r="G7145" i="4"/>
  <c r="H7145" i="4" s="1"/>
  <c r="G7133" i="4"/>
  <c r="H7133" i="4" s="1"/>
  <c r="G7121" i="4"/>
  <c r="H7121" i="4" s="1"/>
  <c r="G7109" i="4"/>
  <c r="H7109" i="4" s="1"/>
  <c r="G7097" i="4"/>
  <c r="H7097" i="4" s="1"/>
  <c r="G7085" i="4"/>
  <c r="H7085" i="4" s="1"/>
  <c r="G7073" i="4"/>
  <c r="H7073" i="4" s="1"/>
  <c r="G7061" i="4"/>
  <c r="H7061" i="4" s="1"/>
  <c r="G7049" i="4"/>
  <c r="H7049" i="4" s="1"/>
  <c r="G7037" i="4"/>
  <c r="H7037" i="4" s="1"/>
  <c r="G7025" i="4"/>
  <c r="H7025" i="4" s="1"/>
  <c r="G7013" i="4"/>
  <c r="H7013" i="4" s="1"/>
  <c r="G7001" i="4"/>
  <c r="H7001" i="4" s="1"/>
  <c r="G6989" i="4"/>
  <c r="H6989" i="4" s="1"/>
  <c r="G6977" i="4"/>
  <c r="H6977" i="4" s="1"/>
  <c r="G6965" i="4"/>
  <c r="H6965" i="4" s="1"/>
  <c r="G6953" i="4"/>
  <c r="H6953" i="4" s="1"/>
  <c r="G6941" i="4"/>
  <c r="H6941" i="4" s="1"/>
  <c r="G6929" i="4"/>
  <c r="H6929" i="4" s="1"/>
  <c r="G6917" i="4"/>
  <c r="H6917" i="4" s="1"/>
  <c r="G6905" i="4"/>
  <c r="H6905" i="4" s="1"/>
  <c r="G6893" i="4"/>
  <c r="H6893" i="4" s="1"/>
  <c r="G6881" i="4"/>
  <c r="H6881" i="4" s="1"/>
  <c r="G6869" i="4"/>
  <c r="H6869" i="4" s="1"/>
  <c r="G6857" i="4"/>
  <c r="H6857" i="4" s="1"/>
  <c r="G6845" i="4"/>
  <c r="H6845" i="4" s="1"/>
  <c r="G6833" i="4"/>
  <c r="H6833" i="4" s="1"/>
  <c r="G6821" i="4"/>
  <c r="H6821" i="4" s="1"/>
  <c r="G6809" i="4"/>
  <c r="H6809" i="4" s="1"/>
  <c r="G6797" i="4"/>
  <c r="H6797" i="4" s="1"/>
  <c r="G6785" i="4"/>
  <c r="H6785" i="4" s="1"/>
  <c r="G6773" i="4"/>
  <c r="H6773" i="4" s="1"/>
  <c r="G6761" i="4"/>
  <c r="H6761" i="4" s="1"/>
  <c r="G6749" i="4"/>
  <c r="H6749" i="4" s="1"/>
  <c r="G6737" i="4"/>
  <c r="H6737" i="4" s="1"/>
  <c r="G6725" i="4"/>
  <c r="H6725" i="4" s="1"/>
  <c r="G6713" i="4"/>
  <c r="H6713" i="4" s="1"/>
  <c r="G6701" i="4"/>
  <c r="H6701" i="4" s="1"/>
  <c r="G6689" i="4"/>
  <c r="H6689" i="4" s="1"/>
  <c r="G6677" i="4"/>
  <c r="H6677" i="4" s="1"/>
  <c r="G6665" i="4"/>
  <c r="H6665" i="4" s="1"/>
  <c r="G6653" i="4"/>
  <c r="H6653" i="4" s="1"/>
  <c r="G8415" i="4"/>
  <c r="H8415" i="4" s="1"/>
  <c r="G7860" i="4"/>
  <c r="H7860" i="4" s="1"/>
  <c r="G7765" i="4"/>
  <c r="H7765" i="4" s="1"/>
  <c r="G7719" i="4"/>
  <c r="H7719" i="4" s="1"/>
  <c r="G7636" i="4"/>
  <c r="H7636" i="4" s="1"/>
  <c r="G7492" i="4"/>
  <c r="H7492" i="4" s="1"/>
  <c r="G7393" i="4"/>
  <c r="H7393" i="4" s="1"/>
  <c r="G7376" i="4"/>
  <c r="H7376" i="4" s="1"/>
  <c r="G7360" i="4"/>
  <c r="H7360" i="4" s="1"/>
  <c r="G7345" i="4"/>
  <c r="H7345" i="4" s="1"/>
  <c r="G8386" i="4"/>
  <c r="H8386" i="4" s="1"/>
  <c r="G8170" i="4"/>
  <c r="H8170" i="4" s="1"/>
  <c r="G7764" i="4"/>
  <c r="H7764" i="4" s="1"/>
  <c r="G7698" i="4"/>
  <c r="H7698" i="4" s="1"/>
  <c r="G7676" i="4"/>
  <c r="H7676" i="4" s="1"/>
  <c r="G7657" i="4"/>
  <c r="H7657" i="4" s="1"/>
  <c r="G7635" i="4"/>
  <c r="H7635" i="4" s="1"/>
  <c r="G7615" i="4"/>
  <c r="H7615" i="4" s="1"/>
  <c r="G7596" i="4"/>
  <c r="H7596" i="4" s="1"/>
  <c r="G7574" i="4"/>
  <c r="H7574" i="4" s="1"/>
  <c r="G7554" i="4"/>
  <c r="H7554" i="4" s="1"/>
  <c r="G7532" i="4"/>
  <c r="H7532" i="4" s="1"/>
  <c r="G7513" i="4"/>
  <c r="H7513" i="4" s="1"/>
  <c r="G7491" i="4"/>
  <c r="H7491" i="4" s="1"/>
  <c r="G7471" i="4"/>
  <c r="H7471" i="4" s="1"/>
  <c r="G7452" i="4"/>
  <c r="H7452" i="4" s="1"/>
  <c r="G7430" i="4"/>
  <c r="H7430" i="4" s="1"/>
  <c r="G7410" i="4"/>
  <c r="H7410" i="4" s="1"/>
  <c r="G7314" i="4"/>
  <c r="H7314" i="4" s="1"/>
  <c r="G7300" i="4"/>
  <c r="H7300" i="4" s="1"/>
  <c r="G7288" i="4"/>
  <c r="H7288" i="4" s="1"/>
  <c r="G7276" i="4"/>
  <c r="H7276" i="4" s="1"/>
  <c r="G7264" i="4"/>
  <c r="H7264" i="4" s="1"/>
  <c r="G7252" i="4"/>
  <c r="H7252" i="4" s="1"/>
  <c r="G7240" i="4"/>
  <c r="H7240" i="4" s="1"/>
  <c r="G7228" i="4"/>
  <c r="H7228" i="4" s="1"/>
  <c r="G7216" i="4"/>
  <c r="H7216" i="4" s="1"/>
  <c r="G7204" i="4"/>
  <c r="H7204" i="4" s="1"/>
  <c r="G7192" i="4"/>
  <c r="H7192" i="4" s="1"/>
  <c r="G7180" i="4"/>
  <c r="H7180" i="4" s="1"/>
  <c r="G7168" i="4"/>
  <c r="H7168" i="4" s="1"/>
  <c r="G7156" i="4"/>
  <c r="H7156" i="4" s="1"/>
  <c r="G7144" i="4"/>
  <c r="H7144" i="4" s="1"/>
  <c r="G7132" i="4"/>
  <c r="H7132" i="4" s="1"/>
  <c r="G7120" i="4"/>
  <c r="H7120" i="4" s="1"/>
  <c r="G7108" i="4"/>
  <c r="H7108" i="4" s="1"/>
  <c r="G7096" i="4"/>
  <c r="H7096" i="4" s="1"/>
  <c r="G7084" i="4"/>
  <c r="H7084" i="4" s="1"/>
  <c r="G7072" i="4"/>
  <c r="H7072" i="4" s="1"/>
  <c r="G7060" i="4"/>
  <c r="H7060" i="4" s="1"/>
  <c r="G7048" i="4"/>
  <c r="H7048" i="4" s="1"/>
  <c r="G7036" i="4"/>
  <c r="H7036" i="4" s="1"/>
  <c r="G7024" i="4"/>
  <c r="H7024" i="4" s="1"/>
  <c r="G7012" i="4"/>
  <c r="H7012" i="4" s="1"/>
  <c r="G7000" i="4"/>
  <c r="H7000" i="4" s="1"/>
  <c r="G6988" i="4"/>
  <c r="H6988" i="4" s="1"/>
  <c r="G6976" i="4"/>
  <c r="H6976" i="4" s="1"/>
  <c r="G6964" i="4"/>
  <c r="H6964" i="4" s="1"/>
  <c r="G6952" i="4"/>
  <c r="H6952" i="4" s="1"/>
  <c r="G6940" i="4"/>
  <c r="H6940" i="4" s="1"/>
  <c r="G6928" i="4"/>
  <c r="H6928" i="4" s="1"/>
  <c r="G6916" i="4"/>
  <c r="H6916" i="4" s="1"/>
  <c r="G6904" i="4"/>
  <c r="H6904" i="4" s="1"/>
  <c r="G6892" i="4"/>
  <c r="H6892" i="4" s="1"/>
  <c r="G6880" i="4"/>
  <c r="H6880" i="4" s="1"/>
  <c r="G6868" i="4"/>
  <c r="H6868" i="4" s="1"/>
  <c r="G6856" i="4"/>
  <c r="H6856" i="4" s="1"/>
  <c r="G6844" i="4"/>
  <c r="H6844" i="4" s="1"/>
  <c r="G6832" i="4"/>
  <c r="H6832" i="4" s="1"/>
  <c r="G6820" i="4"/>
  <c r="H6820" i="4" s="1"/>
  <c r="G6808" i="4"/>
  <c r="H6808" i="4" s="1"/>
  <c r="G6796" i="4"/>
  <c r="H6796" i="4" s="1"/>
  <c r="G6784" i="4"/>
  <c r="H6784" i="4" s="1"/>
  <c r="G6772" i="4"/>
  <c r="H6772" i="4" s="1"/>
  <c r="G6760" i="4"/>
  <c r="H6760" i="4" s="1"/>
  <c r="G6748" i="4"/>
  <c r="H6748" i="4" s="1"/>
  <c r="G6736" i="4"/>
  <c r="H6736" i="4" s="1"/>
  <c r="G6724" i="4"/>
  <c r="H6724" i="4" s="1"/>
  <c r="G6712" i="4"/>
  <c r="H6712" i="4" s="1"/>
  <c r="G6700" i="4"/>
  <c r="H6700" i="4" s="1"/>
  <c r="G6688" i="4"/>
  <c r="H6688" i="4" s="1"/>
  <c r="G6676" i="4"/>
  <c r="H6676" i="4" s="1"/>
  <c r="G6664" i="4"/>
  <c r="H6664" i="4" s="1"/>
  <c r="G6652" i="4"/>
  <c r="H6652" i="4" s="1"/>
  <c r="G6640" i="4"/>
  <c r="H6640" i="4" s="1"/>
  <c r="G6628" i="4"/>
  <c r="H6628" i="4" s="1"/>
  <c r="G6616" i="4"/>
  <c r="H6616" i="4" s="1"/>
  <c r="G7997" i="4"/>
  <c r="H7997" i="4" s="1"/>
  <c r="G7849" i="4"/>
  <c r="H7849" i="4" s="1"/>
  <c r="G7718" i="4"/>
  <c r="H7718" i="4" s="1"/>
  <c r="G7696" i="4"/>
  <c r="H7696" i="4" s="1"/>
  <c r="G7552" i="4"/>
  <c r="H7552" i="4" s="1"/>
  <c r="G7409" i="4"/>
  <c r="H7409" i="4" s="1"/>
  <c r="G7392" i="4"/>
  <c r="H7392" i="4" s="1"/>
  <c r="G7375" i="4"/>
  <c r="H7375" i="4" s="1"/>
  <c r="G7359" i="4"/>
  <c r="H7359" i="4" s="1"/>
  <c r="G7344" i="4"/>
  <c r="H7344" i="4" s="1"/>
  <c r="G7328" i="4"/>
  <c r="H7328" i="4" s="1"/>
  <c r="G7313" i="4"/>
  <c r="H7313" i="4" s="1"/>
  <c r="G8361" i="4"/>
  <c r="H8361" i="4" s="1"/>
  <c r="G8156" i="4"/>
  <c r="H8156" i="4" s="1"/>
  <c r="G7983" i="4"/>
  <c r="H7983" i="4" s="1"/>
  <c r="G7848" i="4"/>
  <c r="H7848" i="4" s="1"/>
  <c r="G7755" i="4"/>
  <c r="H7755" i="4" s="1"/>
  <c r="G7695" i="4"/>
  <c r="H7695" i="4" s="1"/>
  <c r="G7675" i="4"/>
  <c r="H7675" i="4" s="1"/>
  <c r="G7656" i="4"/>
  <c r="H7656" i="4" s="1"/>
  <c r="G7634" i="4"/>
  <c r="H7634" i="4" s="1"/>
  <c r="G7614" i="4"/>
  <c r="H7614" i="4" s="1"/>
  <c r="G7592" i="4"/>
  <c r="H7592" i="4" s="1"/>
  <c r="G7573" i="4"/>
  <c r="H7573" i="4" s="1"/>
  <c r="G7551" i="4"/>
  <c r="H7551" i="4" s="1"/>
  <c r="G7531" i="4"/>
  <c r="H7531" i="4" s="1"/>
  <c r="G7512" i="4"/>
  <c r="H7512" i="4" s="1"/>
  <c r="G7490" i="4"/>
  <c r="H7490" i="4" s="1"/>
  <c r="G7470" i="4"/>
  <c r="H7470" i="4" s="1"/>
  <c r="G7448" i="4"/>
  <c r="H7448" i="4" s="1"/>
  <c r="G7429" i="4"/>
  <c r="H7429" i="4" s="1"/>
  <c r="G7408" i="4"/>
  <c r="H7408" i="4" s="1"/>
  <c r="G7312" i="4"/>
  <c r="H7312" i="4" s="1"/>
  <c r="G7299" i="4"/>
  <c r="H7299" i="4" s="1"/>
  <c r="G7287" i="4"/>
  <c r="H7287" i="4" s="1"/>
  <c r="G7275" i="4"/>
  <c r="H7275" i="4" s="1"/>
  <c r="G7263" i="4"/>
  <c r="H7263" i="4" s="1"/>
  <c r="G7251" i="4"/>
  <c r="H7251" i="4" s="1"/>
  <c r="G7239" i="4"/>
  <c r="H7239" i="4" s="1"/>
  <c r="G7227" i="4"/>
  <c r="H7227" i="4" s="1"/>
  <c r="G7215" i="4"/>
  <c r="H7215" i="4" s="1"/>
  <c r="G7203" i="4"/>
  <c r="H7203" i="4" s="1"/>
  <c r="G7191" i="4"/>
  <c r="H7191" i="4" s="1"/>
  <c r="G7179" i="4"/>
  <c r="H7179" i="4" s="1"/>
  <c r="G7167" i="4"/>
  <c r="H7167" i="4" s="1"/>
  <c r="G7155" i="4"/>
  <c r="H7155" i="4" s="1"/>
  <c r="G7143" i="4"/>
  <c r="H7143" i="4" s="1"/>
  <c r="G7131" i="4"/>
  <c r="H7131" i="4" s="1"/>
  <c r="G7119" i="4"/>
  <c r="H7119" i="4" s="1"/>
  <c r="G7107" i="4"/>
  <c r="H7107" i="4" s="1"/>
  <c r="G7095" i="4"/>
  <c r="H7095" i="4" s="1"/>
  <c r="G7083" i="4"/>
  <c r="H7083" i="4" s="1"/>
  <c r="G7071" i="4"/>
  <c r="H7071" i="4" s="1"/>
  <c r="G7059" i="4"/>
  <c r="H7059" i="4" s="1"/>
  <c r="G7047" i="4"/>
  <c r="H7047" i="4" s="1"/>
  <c r="G7035" i="4"/>
  <c r="H7035" i="4" s="1"/>
  <c r="G7753" i="4"/>
  <c r="H7753" i="4" s="1"/>
  <c r="G7717" i="4"/>
  <c r="H7717" i="4" s="1"/>
  <c r="G7612" i="4"/>
  <c r="H7612" i="4" s="1"/>
  <c r="G7468" i="4"/>
  <c r="H7468" i="4" s="1"/>
  <c r="G7407" i="4"/>
  <c r="H7407" i="4" s="1"/>
  <c r="G7390" i="4"/>
  <c r="H7390" i="4" s="1"/>
  <c r="G7374" i="4"/>
  <c r="H7374" i="4" s="1"/>
  <c r="G7358" i="4"/>
  <c r="H7358" i="4" s="1"/>
  <c r="G7342" i="4"/>
  <c r="H7342" i="4" s="1"/>
  <c r="G7327" i="4"/>
  <c r="H7327" i="4" s="1"/>
  <c r="G8337" i="4"/>
  <c r="H8337" i="4" s="1"/>
  <c r="G7837" i="4"/>
  <c r="H7837" i="4" s="1"/>
  <c r="G7752" i="4"/>
  <c r="H7752" i="4" s="1"/>
  <c r="G7716" i="4"/>
  <c r="H7716" i="4" s="1"/>
  <c r="G7694" i="4"/>
  <c r="H7694" i="4" s="1"/>
  <c r="G7674" i="4"/>
  <c r="H7674" i="4" s="1"/>
  <c r="G7652" i="4"/>
  <c r="H7652" i="4" s="1"/>
  <c r="G7633" i="4"/>
  <c r="H7633" i="4" s="1"/>
  <c r="G7611" i="4"/>
  <c r="H7611" i="4" s="1"/>
  <c r="G7591" i="4"/>
  <c r="H7591" i="4" s="1"/>
  <c r="G7572" i="4"/>
  <c r="H7572" i="4" s="1"/>
  <c r="G7550" i="4"/>
  <c r="H7550" i="4" s="1"/>
  <c r="G7530" i="4"/>
  <c r="H7530" i="4" s="1"/>
  <c r="G7508" i="4"/>
  <c r="H7508" i="4" s="1"/>
  <c r="G7489" i="4"/>
  <c r="H7489" i="4" s="1"/>
  <c r="G7467" i="4"/>
  <c r="H7467" i="4" s="1"/>
  <c r="G7447" i="4"/>
  <c r="H7447" i="4" s="1"/>
  <c r="G7428" i="4"/>
  <c r="H7428" i="4" s="1"/>
  <c r="G7373" i="4"/>
  <c r="H7373" i="4" s="1"/>
  <c r="G7311" i="4"/>
  <c r="H7311" i="4" s="1"/>
  <c r="G7298" i="4"/>
  <c r="H7298" i="4" s="1"/>
  <c r="G7286" i="4"/>
  <c r="H7286" i="4" s="1"/>
  <c r="G7274" i="4"/>
  <c r="H7274" i="4" s="1"/>
  <c r="G7262" i="4"/>
  <c r="H7262" i="4" s="1"/>
  <c r="G7250" i="4"/>
  <c r="H7250" i="4" s="1"/>
  <c r="G7238" i="4"/>
  <c r="H7238" i="4" s="1"/>
  <c r="G7226" i="4"/>
  <c r="H7226" i="4" s="1"/>
  <c r="G7214" i="4"/>
  <c r="H7214" i="4" s="1"/>
  <c r="G7202" i="4"/>
  <c r="H7202" i="4" s="1"/>
  <c r="G7190" i="4"/>
  <c r="H7190" i="4" s="1"/>
  <c r="G7178" i="4"/>
  <c r="H7178" i="4" s="1"/>
  <c r="G7166" i="4"/>
  <c r="H7166" i="4" s="1"/>
  <c r="G7154" i="4"/>
  <c r="H7154" i="4" s="1"/>
  <c r="G7142" i="4"/>
  <c r="H7142" i="4" s="1"/>
  <c r="G7130" i="4"/>
  <c r="H7130" i="4" s="1"/>
  <c r="G7118" i="4"/>
  <c r="H7118" i="4" s="1"/>
  <c r="G7106" i="4"/>
  <c r="H7106" i="4" s="1"/>
  <c r="G7094" i="4"/>
  <c r="H7094" i="4" s="1"/>
  <c r="G7082" i="4"/>
  <c r="H7082" i="4" s="1"/>
  <c r="G7070" i="4"/>
  <c r="H7070" i="4" s="1"/>
  <c r="G7058" i="4"/>
  <c r="H7058" i="4" s="1"/>
  <c r="G7046" i="4"/>
  <c r="H7046" i="4" s="1"/>
  <c r="G8141" i="4"/>
  <c r="H8141" i="4" s="1"/>
  <c r="G7968" i="4"/>
  <c r="H7968" i="4" s="1"/>
  <c r="G7836" i="4"/>
  <c r="H7836" i="4" s="1"/>
  <c r="G7672" i="4"/>
  <c r="H7672" i="4" s="1"/>
  <c r="G7528" i="4"/>
  <c r="H7528" i="4" s="1"/>
  <c r="G7406" i="4"/>
  <c r="H7406" i="4" s="1"/>
  <c r="G7388" i="4"/>
  <c r="H7388" i="4" s="1"/>
  <c r="G7372" i="4"/>
  <c r="H7372" i="4" s="1"/>
  <c r="G7357" i="4"/>
  <c r="H7357" i="4" s="1"/>
  <c r="G7326" i="4"/>
  <c r="H7326" i="4" s="1"/>
  <c r="G8127" i="4"/>
  <c r="H8127" i="4" s="1"/>
  <c r="G7954" i="4"/>
  <c r="H7954" i="4" s="1"/>
  <c r="G7712" i="4"/>
  <c r="H7712" i="4" s="1"/>
  <c r="G7693" i="4"/>
  <c r="H7693" i="4" s="1"/>
  <c r="G7671" i="4"/>
  <c r="H7671" i="4" s="1"/>
  <c r="G7651" i="4"/>
  <c r="H7651" i="4" s="1"/>
  <c r="G7632" i="4"/>
  <c r="H7632" i="4" s="1"/>
  <c r="G7610" i="4"/>
  <c r="H7610" i="4" s="1"/>
  <c r="G7590" i="4"/>
  <c r="H7590" i="4" s="1"/>
  <c r="G7568" i="4"/>
  <c r="H7568" i="4" s="1"/>
  <c r="G7549" i="4"/>
  <c r="H7549" i="4" s="1"/>
  <c r="G7527" i="4"/>
  <c r="H7527" i="4" s="1"/>
  <c r="G7507" i="4"/>
  <c r="H7507" i="4" s="1"/>
  <c r="G7488" i="4"/>
  <c r="H7488" i="4" s="1"/>
  <c r="G7466" i="4"/>
  <c r="H7466" i="4" s="1"/>
  <c r="G7446" i="4"/>
  <c r="H7446" i="4" s="1"/>
  <c r="G7424" i="4"/>
  <c r="H7424" i="4" s="1"/>
  <c r="G7340" i="4"/>
  <c r="H7340" i="4" s="1"/>
  <c r="G7325" i="4"/>
  <c r="H7325" i="4" s="1"/>
  <c r="G7310" i="4"/>
  <c r="H7310" i="4" s="1"/>
  <c r="G7297" i="4"/>
  <c r="H7297" i="4" s="1"/>
  <c r="G7285" i="4"/>
  <c r="H7285" i="4" s="1"/>
  <c r="G7273" i="4"/>
  <c r="H7273" i="4" s="1"/>
  <c r="G7261" i="4"/>
  <c r="H7261" i="4" s="1"/>
  <c r="G7249" i="4"/>
  <c r="H7249" i="4" s="1"/>
  <c r="G7237" i="4"/>
  <c r="H7237" i="4" s="1"/>
  <c r="G7225" i="4"/>
  <c r="H7225" i="4" s="1"/>
  <c r="G7213" i="4"/>
  <c r="H7213" i="4" s="1"/>
  <c r="G7201" i="4"/>
  <c r="H7201" i="4" s="1"/>
  <c r="G7189" i="4"/>
  <c r="H7189" i="4" s="1"/>
  <c r="G7177" i="4"/>
  <c r="H7177" i="4" s="1"/>
  <c r="G7165" i="4"/>
  <c r="H7165" i="4" s="1"/>
  <c r="G7153" i="4"/>
  <c r="H7153" i="4" s="1"/>
  <c r="G7141" i="4"/>
  <c r="H7141" i="4" s="1"/>
  <c r="G7129" i="4"/>
  <c r="H7129" i="4" s="1"/>
  <c r="G7117" i="4"/>
  <c r="H7117" i="4" s="1"/>
  <c r="G7105" i="4"/>
  <c r="H7105" i="4" s="1"/>
  <c r="G7093" i="4"/>
  <c r="H7093" i="4" s="1"/>
  <c r="G7081" i="4"/>
  <c r="H7081" i="4" s="1"/>
  <c r="G7069" i="4"/>
  <c r="H7069" i="4" s="1"/>
  <c r="G7057" i="4"/>
  <c r="H7057" i="4" s="1"/>
  <c r="G7045" i="4"/>
  <c r="H7045" i="4" s="1"/>
  <c r="G7033" i="4"/>
  <c r="H7033" i="4" s="1"/>
  <c r="G8314" i="4"/>
  <c r="H8314" i="4" s="1"/>
  <c r="G7825" i="4"/>
  <c r="H7825" i="4" s="1"/>
  <c r="G7743" i="4"/>
  <c r="H7743" i="4" s="1"/>
  <c r="G7588" i="4"/>
  <c r="H7588" i="4" s="1"/>
  <c r="G7444" i="4"/>
  <c r="H7444" i="4" s="1"/>
  <c r="G7405" i="4"/>
  <c r="H7405" i="4" s="1"/>
  <c r="G7387" i="4"/>
  <c r="H7387" i="4" s="1"/>
  <c r="G7371" i="4"/>
  <c r="H7371" i="4" s="1"/>
  <c r="G7356" i="4"/>
  <c r="H7356" i="4" s="1"/>
  <c r="G7324" i="4"/>
  <c r="H7324" i="4" s="1"/>
  <c r="G7940" i="4"/>
  <c r="H7940" i="4" s="1"/>
  <c r="G7824" i="4"/>
  <c r="H7824" i="4" s="1"/>
  <c r="G7741" i="4"/>
  <c r="H7741" i="4" s="1"/>
  <c r="G7711" i="4"/>
  <c r="H7711" i="4" s="1"/>
  <c r="G7692" i="4"/>
  <c r="H7692" i="4" s="1"/>
  <c r="G7670" i="4"/>
  <c r="H7670" i="4" s="1"/>
  <c r="G7650" i="4"/>
  <c r="H7650" i="4" s="1"/>
  <c r="G7628" i="4"/>
  <c r="H7628" i="4" s="1"/>
  <c r="G7609" i="4"/>
  <c r="H7609" i="4" s="1"/>
  <c r="G7587" i="4"/>
  <c r="H7587" i="4" s="1"/>
  <c r="G7567" i="4"/>
  <c r="H7567" i="4" s="1"/>
  <c r="G7548" i="4"/>
  <c r="H7548" i="4" s="1"/>
  <c r="G7526" i="4"/>
  <c r="H7526" i="4" s="1"/>
  <c r="G7506" i="4"/>
  <c r="H7506" i="4" s="1"/>
  <c r="G7484" i="4"/>
  <c r="H7484" i="4" s="1"/>
  <c r="G7465" i="4"/>
  <c r="H7465" i="4" s="1"/>
  <c r="G7443" i="4"/>
  <c r="H7443" i="4" s="1"/>
  <c r="G7423" i="4"/>
  <c r="H7423" i="4" s="1"/>
  <c r="G7339" i="4"/>
  <c r="H7339" i="4" s="1"/>
  <c r="G7309" i="4"/>
  <c r="H7309" i="4" s="1"/>
  <c r="G7296" i="4"/>
  <c r="H7296" i="4" s="1"/>
  <c r="G7284" i="4"/>
  <c r="H7284" i="4" s="1"/>
  <c r="G7272" i="4"/>
  <c r="H7272" i="4" s="1"/>
  <c r="G7260" i="4"/>
  <c r="H7260" i="4" s="1"/>
  <c r="G7248" i="4"/>
  <c r="H7248" i="4" s="1"/>
  <c r="G7236" i="4"/>
  <c r="H7236" i="4" s="1"/>
  <c r="G7224" i="4"/>
  <c r="H7224" i="4" s="1"/>
  <c r="G7212" i="4"/>
  <c r="H7212" i="4" s="1"/>
  <c r="G7200" i="4"/>
  <c r="H7200" i="4" s="1"/>
  <c r="G7188" i="4"/>
  <c r="H7188" i="4" s="1"/>
  <c r="G7176" i="4"/>
  <c r="H7176" i="4" s="1"/>
  <c r="G7164" i="4"/>
  <c r="H7164" i="4" s="1"/>
  <c r="G7152" i="4"/>
  <c r="H7152" i="4" s="1"/>
  <c r="G7140" i="4"/>
  <c r="H7140" i="4" s="1"/>
  <c r="G7128" i="4"/>
  <c r="H7128" i="4" s="1"/>
  <c r="G7116" i="4"/>
  <c r="H7116" i="4" s="1"/>
  <c r="G7104" i="4"/>
  <c r="H7104" i="4" s="1"/>
  <c r="G7092" i="4"/>
  <c r="H7092" i="4" s="1"/>
  <c r="G7080" i="4"/>
  <c r="H7080" i="4" s="1"/>
  <c r="G7068" i="4"/>
  <c r="H7068" i="4" s="1"/>
  <c r="G7056" i="4"/>
  <c r="H7056" i="4" s="1"/>
  <c r="G7044" i="4"/>
  <c r="H7044" i="4" s="1"/>
  <c r="G7032" i="4"/>
  <c r="H7032" i="4" s="1"/>
  <c r="G7020" i="4"/>
  <c r="H7020" i="4" s="1"/>
  <c r="G7008" i="4"/>
  <c r="H7008" i="4" s="1"/>
  <c r="G6996" i="4"/>
  <c r="H6996" i="4" s="1"/>
  <c r="G6984" i="4"/>
  <c r="H6984" i="4" s="1"/>
  <c r="G6972" i="4"/>
  <c r="H6972" i="4" s="1"/>
  <c r="G6960" i="4"/>
  <c r="H6960" i="4" s="1"/>
  <c r="G6948" i="4"/>
  <c r="H6948" i="4" s="1"/>
  <c r="G6936" i="4"/>
  <c r="H6936" i="4" s="1"/>
  <c r="G6924" i="4"/>
  <c r="H6924" i="4" s="1"/>
  <c r="G6912" i="4"/>
  <c r="H6912" i="4" s="1"/>
  <c r="G6900" i="4"/>
  <c r="H6900" i="4" s="1"/>
  <c r="G6888" i="4"/>
  <c r="H6888" i="4" s="1"/>
  <c r="G6876" i="4"/>
  <c r="H6876" i="4" s="1"/>
  <c r="G6864" i="4"/>
  <c r="H6864" i="4" s="1"/>
  <c r="G6852" i="4"/>
  <c r="H6852" i="4" s="1"/>
  <c r="G8297" i="4"/>
  <c r="H8297" i="4" s="1"/>
  <c r="G8112" i="4"/>
  <c r="H8112" i="4" s="1"/>
  <c r="G7740" i="4"/>
  <c r="H7740" i="4" s="1"/>
  <c r="G7648" i="4"/>
  <c r="H7648" i="4" s="1"/>
  <c r="G7504" i="4"/>
  <c r="H7504" i="4" s="1"/>
  <c r="G7404" i="4"/>
  <c r="H7404" i="4" s="1"/>
  <c r="G7386" i="4"/>
  <c r="H7386" i="4" s="1"/>
  <c r="G7370" i="4"/>
  <c r="H7370" i="4" s="1"/>
  <c r="G7354" i="4"/>
  <c r="H7354" i="4" s="1"/>
  <c r="G7323" i="4"/>
  <c r="H7323" i="4" s="1"/>
  <c r="G8281" i="4"/>
  <c r="H8281" i="4" s="1"/>
  <c r="G8098" i="4"/>
  <c r="H8098" i="4" s="1"/>
  <c r="G7926" i="4"/>
  <c r="H7926" i="4" s="1"/>
  <c r="G7813" i="4"/>
  <c r="H7813" i="4" s="1"/>
  <c r="G7710" i="4"/>
  <c r="H7710" i="4" s="1"/>
  <c r="G7688" i="4"/>
  <c r="H7688" i="4" s="1"/>
  <c r="G7669" i="4"/>
  <c r="H7669" i="4" s="1"/>
  <c r="G7647" i="4"/>
  <c r="H7647" i="4" s="1"/>
  <c r="G7627" i="4"/>
  <c r="H7627" i="4" s="1"/>
  <c r="G7608" i="4"/>
  <c r="H7608" i="4" s="1"/>
  <c r="G7586" i="4"/>
  <c r="H7586" i="4" s="1"/>
  <c r="G7566" i="4"/>
  <c r="H7566" i="4" s="1"/>
  <c r="G7544" i="4"/>
  <c r="H7544" i="4" s="1"/>
  <c r="G7525" i="4"/>
  <c r="H7525" i="4" s="1"/>
  <c r="G7503" i="4"/>
  <c r="H7503" i="4" s="1"/>
  <c r="G7483" i="4"/>
  <c r="H7483" i="4" s="1"/>
  <c r="G7464" i="4"/>
  <c r="H7464" i="4" s="1"/>
  <c r="G7442" i="4"/>
  <c r="H7442" i="4" s="1"/>
  <c r="G7422" i="4"/>
  <c r="H7422" i="4" s="1"/>
  <c r="G7385" i="4"/>
  <c r="H7385" i="4" s="1"/>
  <c r="G7338" i="4"/>
  <c r="H7338" i="4" s="1"/>
  <c r="G7308" i="4"/>
  <c r="H7308" i="4" s="1"/>
  <c r="G7295" i="4"/>
  <c r="H7295" i="4" s="1"/>
  <c r="G7283" i="4"/>
  <c r="H7283" i="4" s="1"/>
  <c r="G7271" i="4"/>
  <c r="H7271" i="4" s="1"/>
  <c r="G7259" i="4"/>
  <c r="H7259" i="4" s="1"/>
  <c r="G7247" i="4"/>
  <c r="H7247" i="4" s="1"/>
  <c r="G7235" i="4"/>
  <c r="H7235" i="4" s="1"/>
  <c r="G7223" i="4"/>
  <c r="H7223" i="4" s="1"/>
  <c r="G7211" i="4"/>
  <c r="H7211" i="4" s="1"/>
  <c r="G7199" i="4"/>
  <c r="H7199" i="4" s="1"/>
  <c r="G7187" i="4"/>
  <c r="H7187" i="4" s="1"/>
  <c r="G7175" i="4"/>
  <c r="H7175" i="4" s="1"/>
  <c r="G7163" i="4"/>
  <c r="H7163" i="4" s="1"/>
  <c r="G7151" i="4"/>
  <c r="H7151" i="4" s="1"/>
  <c r="G7139" i="4"/>
  <c r="H7139" i="4" s="1"/>
  <c r="G7127" i="4"/>
  <c r="H7127" i="4" s="1"/>
  <c r="G7115" i="4"/>
  <c r="H7115" i="4" s="1"/>
  <c r="G7103" i="4"/>
  <c r="H7103" i="4" s="1"/>
  <c r="G7091" i="4"/>
  <c r="H7091" i="4" s="1"/>
  <c r="G7079" i="4"/>
  <c r="H7079" i="4" s="1"/>
  <c r="G7067" i="4"/>
  <c r="H7067" i="4" s="1"/>
  <c r="G7055" i="4"/>
  <c r="H7055" i="4" s="1"/>
  <c r="G7043" i="4"/>
  <c r="H7043" i="4" s="1"/>
  <c r="G7031" i="4"/>
  <c r="H7031" i="4" s="1"/>
  <c r="G7019" i="4"/>
  <c r="H7019" i="4" s="1"/>
  <c r="G7007" i="4"/>
  <c r="H7007" i="4" s="1"/>
  <c r="G6995" i="4"/>
  <c r="H6995" i="4" s="1"/>
  <c r="G6983" i="4"/>
  <c r="H6983" i="4" s="1"/>
  <c r="G6971" i="4"/>
  <c r="H6971" i="4" s="1"/>
  <c r="G6959" i="4"/>
  <c r="H6959" i="4" s="1"/>
  <c r="G6947" i="4"/>
  <c r="H6947" i="4" s="1"/>
  <c r="G6935" i="4"/>
  <c r="H6935" i="4" s="1"/>
  <c r="G6923" i="4"/>
  <c r="H6923" i="4" s="1"/>
  <c r="G6911" i="4"/>
  <c r="H6911" i="4" s="1"/>
  <c r="G7812" i="4"/>
  <c r="H7812" i="4" s="1"/>
  <c r="G7736" i="4"/>
  <c r="H7736" i="4" s="1"/>
  <c r="G7708" i="4"/>
  <c r="H7708" i="4" s="1"/>
  <c r="G7564" i="4"/>
  <c r="H7564" i="4" s="1"/>
  <c r="G7420" i="4"/>
  <c r="H7420" i="4" s="1"/>
  <c r="G7402" i="4"/>
  <c r="H7402" i="4" s="1"/>
  <c r="G7384" i="4"/>
  <c r="H7384" i="4" s="1"/>
  <c r="G7369" i="4"/>
  <c r="H7369" i="4" s="1"/>
  <c r="G7352" i="4"/>
  <c r="H7352" i="4" s="1"/>
  <c r="G7337" i="4"/>
  <c r="H7337" i="4" s="1"/>
  <c r="G7322" i="4"/>
  <c r="H7322" i="4" s="1"/>
  <c r="G8084" i="4"/>
  <c r="H8084" i="4" s="1"/>
  <c r="G7912" i="4"/>
  <c r="H7912" i="4" s="1"/>
  <c r="G7707" i="4"/>
  <c r="H7707" i="4" s="1"/>
  <c r="G7687" i="4"/>
  <c r="H7687" i="4" s="1"/>
  <c r="G7668" i="4"/>
  <c r="H7668" i="4" s="1"/>
  <c r="G7646" i="4"/>
  <c r="H7646" i="4" s="1"/>
  <c r="G7626" i="4"/>
  <c r="H7626" i="4" s="1"/>
  <c r="G7604" i="4"/>
  <c r="H7604" i="4" s="1"/>
  <c r="G7585" i="4"/>
  <c r="H7585" i="4" s="1"/>
  <c r="G7563" i="4"/>
  <c r="H7563" i="4" s="1"/>
  <c r="G7543" i="4"/>
  <c r="H7543" i="4" s="1"/>
  <c r="G7524" i="4"/>
  <c r="H7524" i="4" s="1"/>
  <c r="G7502" i="4"/>
  <c r="H7502" i="4" s="1"/>
  <c r="G7482" i="4"/>
  <c r="H7482" i="4" s="1"/>
  <c r="G7460" i="4"/>
  <c r="H7460" i="4" s="1"/>
  <c r="G7441" i="4"/>
  <c r="H7441" i="4" s="1"/>
  <c r="G7419" i="4"/>
  <c r="H7419" i="4" s="1"/>
  <c r="G7400" i="4"/>
  <c r="H7400" i="4" s="1"/>
  <c r="G7336" i="4"/>
  <c r="H7336" i="4" s="1"/>
  <c r="G7307" i="4"/>
  <c r="H7307" i="4" s="1"/>
  <c r="G7294" i="4"/>
  <c r="H7294" i="4" s="1"/>
  <c r="G7282" i="4"/>
  <c r="H7282" i="4" s="1"/>
  <c r="G7270" i="4"/>
  <c r="H7270" i="4" s="1"/>
  <c r="G7258" i="4"/>
  <c r="H7258" i="4" s="1"/>
  <c r="G7246" i="4"/>
  <c r="H7246" i="4" s="1"/>
  <c r="G7234" i="4"/>
  <c r="H7234" i="4" s="1"/>
  <c r="G7222" i="4"/>
  <c r="H7222" i="4" s="1"/>
  <c r="G7210" i="4"/>
  <c r="H7210" i="4" s="1"/>
  <c r="G7198" i="4"/>
  <c r="H7198" i="4" s="1"/>
  <c r="G7186" i="4"/>
  <c r="H7186" i="4" s="1"/>
  <c r="G7174" i="4"/>
  <c r="H7174" i="4" s="1"/>
  <c r="G7162" i="4"/>
  <c r="H7162" i="4" s="1"/>
  <c r="G7150" i="4"/>
  <c r="H7150" i="4" s="1"/>
  <c r="G7138" i="4"/>
  <c r="H7138" i="4" s="1"/>
  <c r="G7126" i="4"/>
  <c r="H7126" i="4" s="1"/>
  <c r="G7114" i="4"/>
  <c r="H7114" i="4" s="1"/>
  <c r="G7102" i="4"/>
  <c r="H7102" i="4" s="1"/>
  <c r="G7090" i="4"/>
  <c r="H7090" i="4" s="1"/>
  <c r="G7078" i="4"/>
  <c r="H7078" i="4" s="1"/>
  <c r="G7066" i="4"/>
  <c r="H7066" i="4" s="1"/>
  <c r="G8265" i="4"/>
  <c r="H8265" i="4" s="1"/>
  <c r="G7801" i="4"/>
  <c r="H7801" i="4" s="1"/>
  <c r="G7624" i="4"/>
  <c r="H7624" i="4" s="1"/>
  <c r="G7480" i="4"/>
  <c r="H7480" i="4" s="1"/>
  <c r="G7383" i="4"/>
  <c r="H7383" i="4" s="1"/>
  <c r="G7368" i="4"/>
  <c r="H7368" i="4" s="1"/>
  <c r="G7351" i="4"/>
  <c r="H7351" i="4" s="1"/>
  <c r="G7321" i="4"/>
  <c r="H7321" i="4" s="1"/>
  <c r="G7306" i="4"/>
  <c r="H7306" i="4" s="1"/>
  <c r="G7899" i="4"/>
  <c r="H7899" i="4" s="1"/>
  <c r="G7800" i="4"/>
  <c r="H7800" i="4" s="1"/>
  <c r="G7732" i="4"/>
  <c r="H7732" i="4" s="1"/>
  <c r="G7706" i="4"/>
  <c r="H7706" i="4" s="1"/>
  <c r="G7686" i="4"/>
  <c r="H7686" i="4" s="1"/>
  <c r="G7664" i="4"/>
  <c r="H7664" i="4" s="1"/>
  <c r="G7645" i="4"/>
  <c r="H7645" i="4" s="1"/>
  <c r="G7623" i="4"/>
  <c r="H7623" i="4" s="1"/>
  <c r="G7603" i="4"/>
  <c r="H7603" i="4" s="1"/>
  <c r="G7584" i="4"/>
  <c r="H7584" i="4" s="1"/>
  <c r="G7562" i="4"/>
  <c r="H7562" i="4" s="1"/>
  <c r="G7542" i="4"/>
  <c r="H7542" i="4" s="1"/>
  <c r="G7520" i="4"/>
  <c r="H7520" i="4" s="1"/>
  <c r="G7501" i="4"/>
  <c r="H7501" i="4" s="1"/>
  <c r="G7479" i="4"/>
  <c r="H7479" i="4" s="1"/>
  <c r="G7459" i="4"/>
  <c r="H7459" i="4" s="1"/>
  <c r="G7440" i="4"/>
  <c r="H7440" i="4" s="1"/>
  <c r="G7418" i="4"/>
  <c r="H7418" i="4" s="1"/>
  <c r="G7399" i="4"/>
  <c r="H7399" i="4" s="1"/>
  <c r="G7335" i="4"/>
  <c r="H7335" i="4" s="1"/>
  <c r="G7293" i="4"/>
  <c r="H7293" i="4" s="1"/>
  <c r="G7281" i="4"/>
  <c r="H7281" i="4" s="1"/>
  <c r="G7269" i="4"/>
  <c r="H7269" i="4" s="1"/>
  <c r="G7257" i="4"/>
  <c r="H7257" i="4" s="1"/>
  <c r="G7245" i="4"/>
  <c r="H7245" i="4" s="1"/>
  <c r="G7233" i="4"/>
  <c r="H7233" i="4" s="1"/>
  <c r="G7221" i="4"/>
  <c r="H7221" i="4" s="1"/>
  <c r="G7209" i="4"/>
  <c r="H7209" i="4" s="1"/>
  <c r="G7197" i="4"/>
  <c r="H7197" i="4" s="1"/>
  <c r="G7185" i="4"/>
  <c r="H7185" i="4" s="1"/>
  <c r="G7173" i="4"/>
  <c r="H7173" i="4" s="1"/>
  <c r="G7161" i="4"/>
  <c r="H7161" i="4" s="1"/>
  <c r="G7149" i="4"/>
  <c r="H7149" i="4" s="1"/>
  <c r="G7137" i="4"/>
  <c r="H7137" i="4" s="1"/>
  <c r="G7125" i="4"/>
  <c r="H7125" i="4" s="1"/>
  <c r="G7113" i="4"/>
  <c r="H7113" i="4" s="1"/>
  <c r="G7101" i="4"/>
  <c r="H7101" i="4" s="1"/>
  <c r="G8249" i="4"/>
  <c r="H8249" i="4" s="1"/>
  <c r="G8069" i="4"/>
  <c r="H8069" i="4" s="1"/>
  <c r="G7731" i="4"/>
  <c r="H7731" i="4" s="1"/>
  <c r="G7684" i="4"/>
  <c r="H7684" i="4" s="1"/>
  <c r="G7540" i="4"/>
  <c r="H7540" i="4" s="1"/>
  <c r="G7382" i="4"/>
  <c r="H7382" i="4" s="1"/>
  <c r="G7366" i="4"/>
  <c r="H7366" i="4" s="1"/>
  <c r="G7350" i="4"/>
  <c r="H7350" i="4" s="1"/>
  <c r="G7320" i="4"/>
  <c r="H7320" i="4" s="1"/>
  <c r="G7305" i="4"/>
  <c r="H7305" i="4" s="1"/>
  <c r="G8233" i="4"/>
  <c r="H8233" i="4" s="1"/>
  <c r="G8055" i="4"/>
  <c r="H8055" i="4" s="1"/>
  <c r="G7887" i="4"/>
  <c r="H7887" i="4" s="1"/>
  <c r="G7789" i="4"/>
  <c r="H7789" i="4" s="1"/>
  <c r="G7729" i="4"/>
  <c r="H7729" i="4" s="1"/>
  <c r="G7705" i="4"/>
  <c r="H7705" i="4" s="1"/>
  <c r="G7683" i="4"/>
  <c r="H7683" i="4" s="1"/>
  <c r="G7663" i="4"/>
  <c r="H7663" i="4" s="1"/>
  <c r="G7644" i="4"/>
  <c r="H7644" i="4" s="1"/>
  <c r="G7622" i="4"/>
  <c r="H7622" i="4" s="1"/>
  <c r="G7602" i="4"/>
  <c r="H7602" i="4" s="1"/>
  <c r="G7580" i="4"/>
  <c r="H7580" i="4" s="1"/>
  <c r="G7561" i="4"/>
  <c r="H7561" i="4" s="1"/>
  <c r="G7539" i="4"/>
  <c r="H7539" i="4" s="1"/>
  <c r="G7519" i="4"/>
  <c r="H7519" i="4" s="1"/>
  <c r="G7500" i="4"/>
  <c r="H7500" i="4" s="1"/>
  <c r="G7478" i="4"/>
  <c r="H7478" i="4" s="1"/>
  <c r="G7458" i="4"/>
  <c r="H7458" i="4" s="1"/>
  <c r="G7436" i="4"/>
  <c r="H7436" i="4" s="1"/>
  <c r="G7417" i="4"/>
  <c r="H7417" i="4" s="1"/>
  <c r="G7398" i="4"/>
  <c r="H7398" i="4" s="1"/>
  <c r="G7349" i="4"/>
  <c r="H7349" i="4" s="1"/>
  <c r="G7334" i="4"/>
  <c r="H7334" i="4" s="1"/>
  <c r="G7292" i="4"/>
  <c r="H7292" i="4" s="1"/>
  <c r="G7280" i="4"/>
  <c r="H7280" i="4" s="1"/>
  <c r="G7268" i="4"/>
  <c r="H7268" i="4" s="1"/>
  <c r="G7256" i="4"/>
  <c r="H7256" i="4" s="1"/>
  <c r="G7244" i="4"/>
  <c r="H7244" i="4" s="1"/>
  <c r="G7232" i="4"/>
  <c r="H7232" i="4" s="1"/>
  <c r="G7220" i="4"/>
  <c r="H7220" i="4" s="1"/>
  <c r="G7208" i="4"/>
  <c r="H7208" i="4" s="1"/>
  <c r="G7196" i="4"/>
  <c r="H7196" i="4" s="1"/>
  <c r="G7184" i="4"/>
  <c r="H7184" i="4" s="1"/>
  <c r="G7172" i="4"/>
  <c r="H7172" i="4" s="1"/>
  <c r="G7160" i="4"/>
  <c r="H7160" i="4" s="1"/>
  <c r="G7148" i="4"/>
  <c r="H7148" i="4" s="1"/>
  <c r="G7136" i="4"/>
  <c r="H7136" i="4" s="1"/>
  <c r="G7124" i="4"/>
  <c r="H7124" i="4" s="1"/>
  <c r="G7112" i="4"/>
  <c r="H7112" i="4" s="1"/>
  <c r="G7100" i="4"/>
  <c r="H7100" i="4" s="1"/>
  <c r="G7088" i="4"/>
  <c r="H7088" i="4" s="1"/>
  <c r="G7886" i="4"/>
  <c r="H7886" i="4" s="1"/>
  <c r="G7788" i="4"/>
  <c r="H7788" i="4" s="1"/>
  <c r="G7728" i="4"/>
  <c r="H7728" i="4" s="1"/>
  <c r="G7600" i="4"/>
  <c r="H7600" i="4" s="1"/>
  <c r="G7456" i="4"/>
  <c r="H7456" i="4" s="1"/>
  <c r="G7397" i="4"/>
  <c r="H7397" i="4" s="1"/>
  <c r="G7381" i="4"/>
  <c r="H7381" i="4" s="1"/>
  <c r="G7364" i="4"/>
  <c r="H7364" i="4" s="1"/>
  <c r="G7348" i="4"/>
  <c r="H7348" i="4" s="1"/>
  <c r="G7318" i="4"/>
  <c r="H7318" i="4" s="1"/>
  <c r="G7304" i="4"/>
  <c r="H7304" i="4" s="1"/>
  <c r="G7885" i="4"/>
  <c r="H7885" i="4" s="1"/>
  <c r="G7704" i="4"/>
  <c r="H7704" i="4" s="1"/>
  <c r="G7682" i="4"/>
  <c r="H7682" i="4" s="1"/>
  <c r="G7662" i="4"/>
  <c r="H7662" i="4" s="1"/>
  <c r="G7640" i="4"/>
  <c r="H7640" i="4" s="1"/>
  <c r="G7621" i="4"/>
  <c r="H7621" i="4" s="1"/>
  <c r="G7599" i="4"/>
  <c r="H7599" i="4" s="1"/>
  <c r="G7579" i="4"/>
  <c r="H7579" i="4" s="1"/>
  <c r="G7560" i="4"/>
  <c r="H7560" i="4" s="1"/>
  <c r="G7538" i="4"/>
  <c r="H7538" i="4" s="1"/>
  <c r="G7518" i="4"/>
  <c r="H7518" i="4" s="1"/>
  <c r="G7496" i="4"/>
  <c r="H7496" i="4" s="1"/>
  <c r="G7477" i="4"/>
  <c r="H7477" i="4" s="1"/>
  <c r="G7455" i="4"/>
  <c r="H7455" i="4" s="1"/>
  <c r="G7435" i="4"/>
  <c r="H7435" i="4" s="1"/>
  <c r="G7416" i="4"/>
  <c r="H7416" i="4" s="1"/>
  <c r="G7396" i="4"/>
  <c r="H7396" i="4" s="1"/>
  <c r="G7333" i="4"/>
  <c r="H7333" i="4" s="1"/>
  <c r="G7291" i="4"/>
  <c r="H7291" i="4" s="1"/>
  <c r="G7279" i="4"/>
  <c r="H7279" i="4" s="1"/>
  <c r="G7267" i="4"/>
  <c r="H7267" i="4" s="1"/>
  <c r="G7255" i="4"/>
  <c r="H7255" i="4" s="1"/>
  <c r="G7243" i="4"/>
  <c r="H7243" i="4" s="1"/>
  <c r="G7231" i="4"/>
  <c r="H7231" i="4" s="1"/>
  <c r="G7219" i="4"/>
  <c r="H7219" i="4" s="1"/>
  <c r="G7207" i="4"/>
  <c r="H7207" i="4" s="1"/>
  <c r="G7195" i="4"/>
  <c r="H7195" i="4" s="1"/>
  <c r="G7183" i="4"/>
  <c r="H7183" i="4" s="1"/>
  <c r="G7171" i="4"/>
  <c r="H7171" i="4" s="1"/>
  <c r="G7159" i="4"/>
  <c r="H7159" i="4" s="1"/>
  <c r="G7147" i="4"/>
  <c r="H7147" i="4" s="1"/>
  <c r="G7135" i="4"/>
  <c r="H7135" i="4" s="1"/>
  <c r="G7123" i="4"/>
  <c r="H7123" i="4" s="1"/>
  <c r="G7111" i="4"/>
  <c r="H7111" i="4" s="1"/>
  <c r="G7724" i="4"/>
  <c r="H7724" i="4" s="1"/>
  <c r="G7051" i="4"/>
  <c r="H7051" i="4" s="1"/>
  <c r="G6829" i="4"/>
  <c r="H6829" i="4" s="1"/>
  <c r="G6811" i="4"/>
  <c r="H6811" i="4" s="1"/>
  <c r="G6790" i="4"/>
  <c r="H6790" i="4" s="1"/>
  <c r="G6771" i="4"/>
  <c r="H6771" i="4" s="1"/>
  <c r="G6754" i="4"/>
  <c r="H6754" i="4" s="1"/>
  <c r="G6735" i="4"/>
  <c r="H6735" i="4" s="1"/>
  <c r="G6718" i="4"/>
  <c r="H6718" i="4" s="1"/>
  <c r="G6699" i="4"/>
  <c r="H6699" i="4" s="1"/>
  <c r="G6683" i="4"/>
  <c r="H6683" i="4" s="1"/>
  <c r="G6649" i="4"/>
  <c r="H6649" i="4" s="1"/>
  <c r="G6581" i="4"/>
  <c r="H6581" i="4" s="1"/>
  <c r="G6569" i="4"/>
  <c r="H6569" i="4" s="1"/>
  <c r="G6557" i="4"/>
  <c r="H6557" i="4" s="1"/>
  <c r="G6545" i="4"/>
  <c r="H6545" i="4" s="1"/>
  <c r="G6533" i="4"/>
  <c r="H6533" i="4" s="1"/>
  <c r="G6521" i="4"/>
  <c r="H6521" i="4" s="1"/>
  <c r="G6509" i="4"/>
  <c r="H6509" i="4" s="1"/>
  <c r="G6497" i="4"/>
  <c r="H6497" i="4" s="1"/>
  <c r="G6485" i="4"/>
  <c r="H6485" i="4" s="1"/>
  <c r="G6473" i="4"/>
  <c r="H6473" i="4" s="1"/>
  <c r="G6461" i="4"/>
  <c r="H6461" i="4" s="1"/>
  <c r="G6449" i="4"/>
  <c r="H6449" i="4" s="1"/>
  <c r="G6437" i="4"/>
  <c r="H6437" i="4" s="1"/>
  <c r="G6425" i="4"/>
  <c r="H6425" i="4" s="1"/>
  <c r="G6413" i="4"/>
  <c r="H6413" i="4" s="1"/>
  <c r="G6401" i="4"/>
  <c r="H6401" i="4" s="1"/>
  <c r="G6389" i="4"/>
  <c r="H6389" i="4" s="1"/>
  <c r="G6377" i="4"/>
  <c r="H6377" i="4" s="1"/>
  <c r="G6365" i="4"/>
  <c r="H6365" i="4" s="1"/>
  <c r="G6353" i="4"/>
  <c r="H6353" i="4" s="1"/>
  <c r="G6341" i="4"/>
  <c r="H6341" i="4" s="1"/>
  <c r="G6329" i="4"/>
  <c r="H6329" i="4" s="1"/>
  <c r="G6317" i="4"/>
  <c r="H6317" i="4" s="1"/>
  <c r="G6305" i="4"/>
  <c r="H6305" i="4" s="1"/>
  <c r="G6293" i="4"/>
  <c r="H6293" i="4" s="1"/>
  <c r="G6281" i="4"/>
  <c r="H6281" i="4" s="1"/>
  <c r="G6269" i="4"/>
  <c r="H6269" i="4" s="1"/>
  <c r="G6257" i="4"/>
  <c r="H6257" i="4" s="1"/>
  <c r="G6245" i="4"/>
  <c r="H6245" i="4" s="1"/>
  <c r="G6233" i="4"/>
  <c r="H6233" i="4" s="1"/>
  <c r="G6221" i="4"/>
  <c r="H6221" i="4" s="1"/>
  <c r="G6209" i="4"/>
  <c r="H6209" i="4" s="1"/>
  <c r="G6197" i="4"/>
  <c r="H6197" i="4" s="1"/>
  <c r="G6185" i="4"/>
  <c r="H6185" i="4" s="1"/>
  <c r="G6173" i="4"/>
  <c r="H6173" i="4" s="1"/>
  <c r="G6161" i="4"/>
  <c r="H6161" i="4" s="1"/>
  <c r="G6149" i="4"/>
  <c r="H6149" i="4" s="1"/>
  <c r="G6137" i="4"/>
  <c r="H6137" i="4" s="1"/>
  <c r="G6125" i="4"/>
  <c r="H6125" i="4" s="1"/>
  <c r="G6113" i="4"/>
  <c r="H6113" i="4" s="1"/>
  <c r="G6101" i="4"/>
  <c r="H6101" i="4" s="1"/>
  <c r="G6089" i="4"/>
  <c r="H6089" i="4" s="1"/>
  <c r="G6077" i="4"/>
  <c r="H6077" i="4" s="1"/>
  <c r="G6065" i="4"/>
  <c r="H6065" i="4" s="1"/>
  <c r="G6053" i="4"/>
  <c r="H6053" i="4" s="1"/>
  <c r="G6041" i="4"/>
  <c r="H6041" i="4" s="1"/>
  <c r="G6029" i="4"/>
  <c r="H6029" i="4" s="1"/>
  <c r="G6017" i="4"/>
  <c r="H6017" i="4" s="1"/>
  <c r="G6005" i="4"/>
  <c r="H6005" i="4" s="1"/>
  <c r="G5993" i="4"/>
  <c r="H5993" i="4" s="1"/>
  <c r="G5981" i="4"/>
  <c r="H5981" i="4" s="1"/>
  <c r="G7087" i="4"/>
  <c r="H7087" i="4" s="1"/>
  <c r="G7021" i="4"/>
  <c r="H7021" i="4" s="1"/>
  <c r="G6998" i="4"/>
  <c r="H6998" i="4" s="1"/>
  <c r="G6975" i="4"/>
  <c r="H6975" i="4" s="1"/>
  <c r="G6955" i="4"/>
  <c r="H6955" i="4" s="1"/>
  <c r="G6932" i="4"/>
  <c r="H6932" i="4" s="1"/>
  <c r="G6909" i="4"/>
  <c r="H6909" i="4" s="1"/>
  <c r="G6889" i="4"/>
  <c r="H6889" i="4" s="1"/>
  <c r="G6867" i="4"/>
  <c r="H6867" i="4" s="1"/>
  <c r="G6848" i="4"/>
  <c r="H6848" i="4" s="1"/>
  <c r="G6828" i="4"/>
  <c r="H6828" i="4" s="1"/>
  <c r="G6667" i="4"/>
  <c r="H6667" i="4" s="1"/>
  <c r="G6648" i="4"/>
  <c r="H6648" i="4" s="1"/>
  <c r="G6634" i="4"/>
  <c r="H6634" i="4" s="1"/>
  <c r="G6620" i="4"/>
  <c r="H6620" i="4" s="1"/>
  <c r="G6606" i="4"/>
  <c r="H6606" i="4" s="1"/>
  <c r="G6593" i="4"/>
  <c r="H6593" i="4" s="1"/>
  <c r="G7018" i="4"/>
  <c r="H7018" i="4" s="1"/>
  <c r="G6887" i="4"/>
  <c r="H6887" i="4" s="1"/>
  <c r="G6827" i="4"/>
  <c r="H6827" i="4" s="1"/>
  <c r="G6807" i="4"/>
  <c r="H6807" i="4" s="1"/>
  <c r="G6789" i="4"/>
  <c r="H6789" i="4" s="1"/>
  <c r="G6770" i="4"/>
  <c r="H6770" i="4" s="1"/>
  <c r="G6753" i="4"/>
  <c r="H6753" i="4" s="1"/>
  <c r="G6734" i="4"/>
  <c r="H6734" i="4" s="1"/>
  <c r="G6717" i="4"/>
  <c r="H6717" i="4" s="1"/>
  <c r="G6698" i="4"/>
  <c r="H6698" i="4" s="1"/>
  <c r="G6682" i="4"/>
  <c r="H6682" i="4" s="1"/>
  <c r="G6605" i="4"/>
  <c r="H6605" i="4" s="1"/>
  <c r="G6580" i="4"/>
  <c r="H6580" i="4" s="1"/>
  <c r="G6568" i="4"/>
  <c r="H6568" i="4" s="1"/>
  <c r="G6556" i="4"/>
  <c r="H6556" i="4" s="1"/>
  <c r="G6544" i="4"/>
  <c r="H6544" i="4" s="1"/>
  <c r="G6532" i="4"/>
  <c r="H6532" i="4" s="1"/>
  <c r="G6520" i="4"/>
  <c r="H6520" i="4" s="1"/>
  <c r="G6508" i="4"/>
  <c r="H6508" i="4" s="1"/>
  <c r="G6496" i="4"/>
  <c r="H6496" i="4" s="1"/>
  <c r="G6484" i="4"/>
  <c r="H6484" i="4" s="1"/>
  <c r="G6472" i="4"/>
  <c r="H6472" i="4" s="1"/>
  <c r="G6460" i="4"/>
  <c r="H6460" i="4" s="1"/>
  <c r="G6448" i="4"/>
  <c r="H6448" i="4" s="1"/>
  <c r="G6436" i="4"/>
  <c r="H6436" i="4" s="1"/>
  <c r="G6424" i="4"/>
  <c r="H6424" i="4" s="1"/>
  <c r="G6412" i="4"/>
  <c r="H6412" i="4" s="1"/>
  <c r="G6400" i="4"/>
  <c r="H6400" i="4" s="1"/>
  <c r="G6388" i="4"/>
  <c r="H6388" i="4" s="1"/>
  <c r="G6376" i="4"/>
  <c r="H6376" i="4" s="1"/>
  <c r="G6364" i="4"/>
  <c r="H6364" i="4" s="1"/>
  <c r="G6352" i="4"/>
  <c r="H6352" i="4" s="1"/>
  <c r="G6340" i="4"/>
  <c r="H6340" i="4" s="1"/>
  <c r="G6328" i="4"/>
  <c r="H6328" i="4" s="1"/>
  <c r="G6316" i="4"/>
  <c r="H6316" i="4" s="1"/>
  <c r="G6304" i="4"/>
  <c r="H6304" i="4" s="1"/>
  <c r="G6292" i="4"/>
  <c r="H6292" i="4" s="1"/>
  <c r="G6280" i="4"/>
  <c r="H6280" i="4" s="1"/>
  <c r="G6268" i="4"/>
  <c r="H6268" i="4" s="1"/>
  <c r="G6256" i="4"/>
  <c r="H6256" i="4" s="1"/>
  <c r="G6244" i="4"/>
  <c r="H6244" i="4" s="1"/>
  <c r="G6232" i="4"/>
  <c r="H6232" i="4" s="1"/>
  <c r="G6220" i="4"/>
  <c r="H6220" i="4" s="1"/>
  <c r="G6208" i="4"/>
  <c r="H6208" i="4" s="1"/>
  <c r="G6196" i="4"/>
  <c r="H6196" i="4" s="1"/>
  <c r="G6184" i="4"/>
  <c r="H6184" i="4" s="1"/>
  <c r="G6172" i="4"/>
  <c r="H6172" i="4" s="1"/>
  <c r="G6160" i="4"/>
  <c r="H6160" i="4" s="1"/>
  <c r="G6148" i="4"/>
  <c r="H6148" i="4" s="1"/>
  <c r="G6136" i="4"/>
  <c r="H6136" i="4" s="1"/>
  <c r="G6124" i="4"/>
  <c r="H6124" i="4" s="1"/>
  <c r="G6112" i="4"/>
  <c r="H6112" i="4" s="1"/>
  <c r="G6100" i="4"/>
  <c r="H6100" i="4" s="1"/>
  <c r="G6088" i="4"/>
  <c r="H6088" i="4" s="1"/>
  <c r="G6076" i="4"/>
  <c r="H6076" i="4" s="1"/>
  <c r="G6064" i="4"/>
  <c r="H6064" i="4" s="1"/>
  <c r="G6052" i="4"/>
  <c r="H6052" i="4" s="1"/>
  <c r="G6040" i="4"/>
  <c r="H6040" i="4" s="1"/>
  <c r="G6028" i="4"/>
  <c r="H6028" i="4" s="1"/>
  <c r="G6016" i="4"/>
  <c r="H6016" i="4" s="1"/>
  <c r="G6004" i="4"/>
  <c r="H6004" i="4" s="1"/>
  <c r="G5992" i="4"/>
  <c r="H5992" i="4" s="1"/>
  <c r="G5980" i="4"/>
  <c r="H5980" i="4" s="1"/>
  <c r="G5968" i="4"/>
  <c r="H5968" i="4" s="1"/>
  <c r="G5956" i="4"/>
  <c r="H5956" i="4" s="1"/>
  <c r="G5944" i="4"/>
  <c r="H5944" i="4" s="1"/>
  <c r="G5932" i="4"/>
  <c r="H5932" i="4" s="1"/>
  <c r="G5920" i="4"/>
  <c r="H5920" i="4" s="1"/>
  <c r="G5908" i="4"/>
  <c r="H5908" i="4" s="1"/>
  <c r="G5896" i="4"/>
  <c r="H5896" i="4" s="1"/>
  <c r="G5884" i="4"/>
  <c r="H5884" i="4" s="1"/>
  <c r="G5872" i="4"/>
  <c r="H5872" i="4" s="1"/>
  <c r="G5860" i="4"/>
  <c r="H5860" i="4" s="1"/>
  <c r="G5848" i="4"/>
  <c r="H5848" i="4" s="1"/>
  <c r="G5836" i="4"/>
  <c r="H5836" i="4" s="1"/>
  <c r="G5824" i="4"/>
  <c r="H5824" i="4" s="1"/>
  <c r="G5812" i="4"/>
  <c r="H5812" i="4" s="1"/>
  <c r="G5800" i="4"/>
  <c r="H5800" i="4" s="1"/>
  <c r="G5788" i="4"/>
  <c r="H5788" i="4" s="1"/>
  <c r="G5776" i="4"/>
  <c r="H5776" i="4" s="1"/>
  <c r="G5764" i="4"/>
  <c r="H5764" i="4" s="1"/>
  <c r="G5752" i="4"/>
  <c r="H5752" i="4" s="1"/>
  <c r="G5740" i="4"/>
  <c r="H5740" i="4" s="1"/>
  <c r="G5728" i="4"/>
  <c r="H5728" i="4" s="1"/>
  <c r="G5716" i="4"/>
  <c r="H5716" i="4" s="1"/>
  <c r="G5704" i="4"/>
  <c r="H5704" i="4" s="1"/>
  <c r="G5692" i="4"/>
  <c r="H5692" i="4" s="1"/>
  <c r="G5680" i="4"/>
  <c r="H5680" i="4" s="1"/>
  <c r="G5668" i="4"/>
  <c r="H5668" i="4" s="1"/>
  <c r="G5656" i="4"/>
  <c r="H5656" i="4" s="1"/>
  <c r="G5644" i="4"/>
  <c r="H5644" i="4" s="1"/>
  <c r="G5632" i="4"/>
  <c r="H5632" i="4" s="1"/>
  <c r="G5620" i="4"/>
  <c r="H5620" i="4" s="1"/>
  <c r="G5608" i="4"/>
  <c r="H5608" i="4" s="1"/>
  <c r="G5596" i="4"/>
  <c r="H5596" i="4" s="1"/>
  <c r="G5584" i="4"/>
  <c r="H5584" i="4" s="1"/>
  <c r="G5572" i="4"/>
  <c r="H5572" i="4" s="1"/>
  <c r="G7660" i="4"/>
  <c r="H7660" i="4" s="1"/>
  <c r="G7042" i="4"/>
  <c r="H7042" i="4" s="1"/>
  <c r="G6997" i="4"/>
  <c r="H6997" i="4" s="1"/>
  <c r="G6974" i="4"/>
  <c r="H6974" i="4" s="1"/>
  <c r="G6951" i="4"/>
  <c r="H6951" i="4" s="1"/>
  <c r="G6931" i="4"/>
  <c r="H6931" i="4" s="1"/>
  <c r="G6908" i="4"/>
  <c r="H6908" i="4" s="1"/>
  <c r="G6886" i="4"/>
  <c r="H6886" i="4" s="1"/>
  <c r="G6866" i="4"/>
  <c r="H6866" i="4" s="1"/>
  <c r="G6847" i="4"/>
  <c r="H6847" i="4" s="1"/>
  <c r="G6826" i="4"/>
  <c r="H6826" i="4" s="1"/>
  <c r="G6663" i="4"/>
  <c r="H6663" i="4" s="1"/>
  <c r="G6647" i="4"/>
  <c r="H6647" i="4" s="1"/>
  <c r="G6633" i="4"/>
  <c r="H6633" i="4" s="1"/>
  <c r="G6619" i="4"/>
  <c r="H6619" i="4" s="1"/>
  <c r="G6592" i="4"/>
  <c r="H6592" i="4" s="1"/>
  <c r="G7077" i="4"/>
  <c r="H7077" i="4" s="1"/>
  <c r="G7017" i="4"/>
  <c r="H7017" i="4" s="1"/>
  <c r="G6994" i="4"/>
  <c r="H6994" i="4" s="1"/>
  <c r="G6806" i="4"/>
  <c r="H6806" i="4" s="1"/>
  <c r="G6788" i="4"/>
  <c r="H6788" i="4" s="1"/>
  <c r="G6769" i="4"/>
  <c r="H6769" i="4" s="1"/>
  <c r="G6752" i="4"/>
  <c r="H6752" i="4" s="1"/>
  <c r="G6733" i="4"/>
  <c r="H6733" i="4" s="1"/>
  <c r="G6716" i="4"/>
  <c r="H6716" i="4" s="1"/>
  <c r="G6697" i="4"/>
  <c r="H6697" i="4" s="1"/>
  <c r="G6681" i="4"/>
  <c r="H6681" i="4" s="1"/>
  <c r="G6604" i="4"/>
  <c r="H6604" i="4" s="1"/>
  <c r="G6579" i="4"/>
  <c r="H6579" i="4" s="1"/>
  <c r="G6567" i="4"/>
  <c r="H6567" i="4" s="1"/>
  <c r="G6555" i="4"/>
  <c r="H6555" i="4" s="1"/>
  <c r="G6543" i="4"/>
  <c r="H6543" i="4" s="1"/>
  <c r="G6531" i="4"/>
  <c r="H6531" i="4" s="1"/>
  <c r="G6519" i="4"/>
  <c r="H6519" i="4" s="1"/>
  <c r="G6507" i="4"/>
  <c r="H6507" i="4" s="1"/>
  <c r="G6495" i="4"/>
  <c r="H6495" i="4" s="1"/>
  <c r="G6483" i="4"/>
  <c r="H6483" i="4" s="1"/>
  <c r="G6471" i="4"/>
  <c r="H6471" i="4" s="1"/>
  <c r="G6459" i="4"/>
  <c r="H6459" i="4" s="1"/>
  <c r="G6447" i="4"/>
  <c r="H6447" i="4" s="1"/>
  <c r="G6435" i="4"/>
  <c r="H6435" i="4" s="1"/>
  <c r="G6423" i="4"/>
  <c r="H6423" i="4" s="1"/>
  <c r="G6411" i="4"/>
  <c r="H6411" i="4" s="1"/>
  <c r="G6399" i="4"/>
  <c r="H6399" i="4" s="1"/>
  <c r="G6387" i="4"/>
  <c r="H6387" i="4" s="1"/>
  <c r="G6375" i="4"/>
  <c r="H6375" i="4" s="1"/>
  <c r="G6363" i="4"/>
  <c r="H6363" i="4" s="1"/>
  <c r="G6351" i="4"/>
  <c r="H6351" i="4" s="1"/>
  <c r="G6339" i="4"/>
  <c r="H6339" i="4" s="1"/>
  <c r="G6327" i="4"/>
  <c r="H6327" i="4" s="1"/>
  <c r="G6315" i="4"/>
  <c r="H6315" i="4" s="1"/>
  <c r="G6303" i="4"/>
  <c r="H6303" i="4" s="1"/>
  <c r="G6291" i="4"/>
  <c r="H6291" i="4" s="1"/>
  <c r="G6279" i="4"/>
  <c r="H6279" i="4" s="1"/>
  <c r="G6267" i="4"/>
  <c r="H6267" i="4" s="1"/>
  <c r="G6255" i="4"/>
  <c r="H6255" i="4" s="1"/>
  <c r="G6243" i="4"/>
  <c r="H6243" i="4" s="1"/>
  <c r="G6231" i="4"/>
  <c r="H6231" i="4" s="1"/>
  <c r="G6219" i="4"/>
  <c r="H6219" i="4" s="1"/>
  <c r="G6207" i="4"/>
  <c r="H6207" i="4" s="1"/>
  <c r="G6195" i="4"/>
  <c r="H6195" i="4" s="1"/>
  <c r="G6183" i="4"/>
  <c r="H6183" i="4" s="1"/>
  <c r="G6171" i="4"/>
  <c r="H6171" i="4" s="1"/>
  <c r="G6159" i="4"/>
  <c r="H6159" i="4" s="1"/>
  <c r="G6147" i="4"/>
  <c r="H6147" i="4" s="1"/>
  <c r="G6135" i="4"/>
  <c r="H6135" i="4" s="1"/>
  <c r="G6123" i="4"/>
  <c r="H6123" i="4" s="1"/>
  <c r="G6111" i="4"/>
  <c r="H6111" i="4" s="1"/>
  <c r="G6099" i="4"/>
  <c r="H6099" i="4" s="1"/>
  <c r="G6087" i="4"/>
  <c r="H6087" i="4" s="1"/>
  <c r="G6075" i="4"/>
  <c r="H6075" i="4" s="1"/>
  <c r="G6063" i="4"/>
  <c r="H6063" i="4" s="1"/>
  <c r="G6051" i="4"/>
  <c r="H6051" i="4" s="1"/>
  <c r="G6039" i="4"/>
  <c r="H6039" i="4" s="1"/>
  <c r="G6027" i="4"/>
  <c r="H6027" i="4" s="1"/>
  <c r="G6015" i="4"/>
  <c r="H6015" i="4" s="1"/>
  <c r="G6003" i="4"/>
  <c r="H6003" i="4" s="1"/>
  <c r="G5991" i="4"/>
  <c r="H5991" i="4" s="1"/>
  <c r="G5979" i="4"/>
  <c r="H5979" i="4" s="1"/>
  <c r="G7041" i="4"/>
  <c r="H7041" i="4" s="1"/>
  <c r="G6973" i="4"/>
  <c r="H6973" i="4" s="1"/>
  <c r="G6950" i="4"/>
  <c r="H6950" i="4" s="1"/>
  <c r="G6927" i="4"/>
  <c r="H6927" i="4" s="1"/>
  <c r="G6907" i="4"/>
  <c r="H6907" i="4" s="1"/>
  <c r="G6885" i="4"/>
  <c r="H6885" i="4" s="1"/>
  <c r="G6865" i="4"/>
  <c r="H6865" i="4" s="1"/>
  <c r="G6843" i="4"/>
  <c r="H6843" i="4" s="1"/>
  <c r="G6825" i="4"/>
  <c r="H6825" i="4" s="1"/>
  <c r="G6768" i="4"/>
  <c r="H6768" i="4" s="1"/>
  <c r="G6732" i="4"/>
  <c r="H6732" i="4" s="1"/>
  <c r="G6696" i="4"/>
  <c r="H6696" i="4" s="1"/>
  <c r="G6662" i="4"/>
  <c r="H6662" i="4" s="1"/>
  <c r="G6646" i="4"/>
  <c r="H6646" i="4" s="1"/>
  <c r="G6632" i="4"/>
  <c r="H6632" i="4" s="1"/>
  <c r="G6618" i="4"/>
  <c r="H6618" i="4" s="1"/>
  <c r="G6591" i="4"/>
  <c r="H6591" i="4" s="1"/>
  <c r="G7076" i="4"/>
  <c r="H7076" i="4" s="1"/>
  <c r="G7016" i="4"/>
  <c r="H7016" i="4" s="1"/>
  <c r="G6993" i="4"/>
  <c r="H6993" i="4" s="1"/>
  <c r="G6970" i="4"/>
  <c r="H6970" i="4" s="1"/>
  <c r="G6863" i="4"/>
  <c r="H6863" i="4" s="1"/>
  <c r="G6805" i="4"/>
  <c r="H6805" i="4" s="1"/>
  <c r="G6787" i="4"/>
  <c r="H6787" i="4" s="1"/>
  <c r="G6767" i="4"/>
  <c r="H6767" i="4" s="1"/>
  <c r="G6751" i="4"/>
  <c r="H6751" i="4" s="1"/>
  <c r="G6731" i="4"/>
  <c r="H6731" i="4" s="1"/>
  <c r="G6715" i="4"/>
  <c r="H6715" i="4" s="1"/>
  <c r="G6680" i="4"/>
  <c r="H6680" i="4" s="1"/>
  <c r="G6617" i="4"/>
  <c r="H6617" i="4" s="1"/>
  <c r="G6603" i="4"/>
  <c r="H6603" i="4" s="1"/>
  <c r="G6578" i="4"/>
  <c r="H6578" i="4" s="1"/>
  <c r="G6566" i="4"/>
  <c r="H6566" i="4" s="1"/>
  <c r="G6554" i="4"/>
  <c r="H6554" i="4" s="1"/>
  <c r="G6542" i="4"/>
  <c r="H6542" i="4" s="1"/>
  <c r="G6530" i="4"/>
  <c r="H6530" i="4" s="1"/>
  <c r="G6518" i="4"/>
  <c r="H6518" i="4" s="1"/>
  <c r="G6506" i="4"/>
  <c r="H6506" i="4" s="1"/>
  <c r="G6494" i="4"/>
  <c r="H6494" i="4" s="1"/>
  <c r="G6482" i="4"/>
  <c r="H6482" i="4" s="1"/>
  <c r="G6470" i="4"/>
  <c r="H6470" i="4" s="1"/>
  <c r="G6458" i="4"/>
  <c r="H6458" i="4" s="1"/>
  <c r="G6446" i="4"/>
  <c r="H6446" i="4" s="1"/>
  <c r="G6434" i="4"/>
  <c r="H6434" i="4" s="1"/>
  <c r="G6422" i="4"/>
  <c r="H6422" i="4" s="1"/>
  <c r="G6410" i="4"/>
  <c r="H6410" i="4" s="1"/>
  <c r="G6398" i="4"/>
  <c r="H6398" i="4" s="1"/>
  <c r="G6386" i="4"/>
  <c r="H6386" i="4" s="1"/>
  <c r="G6374" i="4"/>
  <c r="H6374" i="4" s="1"/>
  <c r="G6362" i="4"/>
  <c r="H6362" i="4" s="1"/>
  <c r="G6350" i="4"/>
  <c r="H6350" i="4" s="1"/>
  <c r="G6338" i="4"/>
  <c r="H6338" i="4" s="1"/>
  <c r="G6326" i="4"/>
  <c r="H6326" i="4" s="1"/>
  <c r="G6314" i="4"/>
  <c r="H6314" i="4" s="1"/>
  <c r="G6302" i="4"/>
  <c r="H6302" i="4" s="1"/>
  <c r="G6290" i="4"/>
  <c r="H6290" i="4" s="1"/>
  <c r="G6278" i="4"/>
  <c r="H6278" i="4" s="1"/>
  <c r="G6266" i="4"/>
  <c r="H6266" i="4" s="1"/>
  <c r="G6254" i="4"/>
  <c r="H6254" i="4" s="1"/>
  <c r="G6242" i="4"/>
  <c r="H6242" i="4" s="1"/>
  <c r="G6230" i="4"/>
  <c r="H6230" i="4" s="1"/>
  <c r="G6218" i="4"/>
  <c r="H6218" i="4" s="1"/>
  <c r="G6206" i="4"/>
  <c r="H6206" i="4" s="1"/>
  <c r="G6194" i="4"/>
  <c r="H6194" i="4" s="1"/>
  <c r="G6182" i="4"/>
  <c r="H6182" i="4" s="1"/>
  <c r="G6170" i="4"/>
  <c r="H6170" i="4" s="1"/>
  <c r="G6158" i="4"/>
  <c r="H6158" i="4" s="1"/>
  <c r="G6146" i="4"/>
  <c r="H6146" i="4" s="1"/>
  <c r="G6134" i="4"/>
  <c r="H6134" i="4" s="1"/>
  <c r="G6122" i="4"/>
  <c r="H6122" i="4" s="1"/>
  <c r="G6110" i="4"/>
  <c r="H6110" i="4" s="1"/>
  <c r="G6098" i="4"/>
  <c r="H6098" i="4" s="1"/>
  <c r="G6086" i="4"/>
  <c r="H6086" i="4" s="1"/>
  <c r="G6074" i="4"/>
  <c r="H6074" i="4" s="1"/>
  <c r="G6062" i="4"/>
  <c r="H6062" i="4" s="1"/>
  <c r="G6050" i="4"/>
  <c r="H6050" i="4" s="1"/>
  <c r="G6038" i="4"/>
  <c r="H6038" i="4" s="1"/>
  <c r="G6026" i="4"/>
  <c r="H6026" i="4" s="1"/>
  <c r="G6014" i="4"/>
  <c r="H6014" i="4" s="1"/>
  <c r="G6002" i="4"/>
  <c r="H6002" i="4" s="1"/>
  <c r="G7040" i="4"/>
  <c r="H7040" i="4" s="1"/>
  <c r="G6949" i="4"/>
  <c r="H6949" i="4" s="1"/>
  <c r="G6926" i="4"/>
  <c r="H6926" i="4" s="1"/>
  <c r="G6903" i="4"/>
  <c r="H6903" i="4" s="1"/>
  <c r="G6884" i="4"/>
  <c r="H6884" i="4" s="1"/>
  <c r="G6862" i="4"/>
  <c r="H6862" i="4" s="1"/>
  <c r="G6842" i="4"/>
  <c r="H6842" i="4" s="1"/>
  <c r="G6824" i="4"/>
  <c r="H6824" i="4" s="1"/>
  <c r="G6804" i="4"/>
  <c r="H6804" i="4" s="1"/>
  <c r="G6695" i="4"/>
  <c r="H6695" i="4" s="1"/>
  <c r="G6661" i="4"/>
  <c r="H6661" i="4" s="1"/>
  <c r="G6645" i="4"/>
  <c r="H6645" i="4" s="1"/>
  <c r="G6631" i="4"/>
  <c r="H6631" i="4" s="1"/>
  <c r="G6590" i="4"/>
  <c r="H6590" i="4" s="1"/>
  <c r="G7075" i="4"/>
  <c r="H7075" i="4" s="1"/>
  <c r="G7015" i="4"/>
  <c r="H7015" i="4" s="1"/>
  <c r="G6992" i="4"/>
  <c r="H6992" i="4" s="1"/>
  <c r="G6969" i="4"/>
  <c r="H6969" i="4" s="1"/>
  <c r="G6946" i="4"/>
  <c r="H6946" i="4" s="1"/>
  <c r="G6803" i="4"/>
  <c r="H6803" i="4" s="1"/>
  <c r="G6783" i="4"/>
  <c r="H6783" i="4" s="1"/>
  <c r="G6766" i="4"/>
  <c r="H6766" i="4" s="1"/>
  <c r="G6747" i="4"/>
  <c r="H6747" i="4" s="1"/>
  <c r="G6730" i="4"/>
  <c r="H6730" i="4" s="1"/>
  <c r="G6711" i="4"/>
  <c r="H6711" i="4" s="1"/>
  <c r="G6679" i="4"/>
  <c r="H6679" i="4" s="1"/>
  <c r="G6660" i="4"/>
  <c r="H6660" i="4" s="1"/>
  <c r="G6615" i="4"/>
  <c r="H6615" i="4" s="1"/>
  <c r="G6602" i="4"/>
  <c r="H6602" i="4" s="1"/>
  <c r="G6577" i="4"/>
  <c r="H6577" i="4" s="1"/>
  <c r="G6565" i="4"/>
  <c r="H6565" i="4" s="1"/>
  <c r="G6553" i="4"/>
  <c r="H6553" i="4" s="1"/>
  <c r="G6541" i="4"/>
  <c r="H6541" i="4" s="1"/>
  <c r="G6529" i="4"/>
  <c r="H6529" i="4" s="1"/>
  <c r="G6517" i="4"/>
  <c r="H6517" i="4" s="1"/>
  <c r="G6505" i="4"/>
  <c r="H6505" i="4" s="1"/>
  <c r="G6493" i="4"/>
  <c r="H6493" i="4" s="1"/>
  <c r="G6481" i="4"/>
  <c r="H6481" i="4" s="1"/>
  <c r="G6469" i="4"/>
  <c r="H6469" i="4" s="1"/>
  <c r="G6457" i="4"/>
  <c r="H6457" i="4" s="1"/>
  <c r="G6445" i="4"/>
  <c r="H6445" i="4" s="1"/>
  <c r="G6433" i="4"/>
  <c r="H6433" i="4" s="1"/>
  <c r="G6421" i="4"/>
  <c r="H6421" i="4" s="1"/>
  <c r="G6409" i="4"/>
  <c r="H6409" i="4" s="1"/>
  <c r="G6397" i="4"/>
  <c r="H6397" i="4" s="1"/>
  <c r="G6385" i="4"/>
  <c r="H6385" i="4" s="1"/>
  <c r="G6373" i="4"/>
  <c r="H6373" i="4" s="1"/>
  <c r="G6361" i="4"/>
  <c r="H6361" i="4" s="1"/>
  <c r="G6349" i="4"/>
  <c r="H6349" i="4" s="1"/>
  <c r="G6337" i="4"/>
  <c r="H6337" i="4" s="1"/>
  <c r="G6325" i="4"/>
  <c r="H6325" i="4" s="1"/>
  <c r="G6313" i="4"/>
  <c r="H6313" i="4" s="1"/>
  <c r="G6301" i="4"/>
  <c r="H6301" i="4" s="1"/>
  <c r="G6289" i="4"/>
  <c r="H6289" i="4" s="1"/>
  <c r="G6277" i="4"/>
  <c r="H6277" i="4" s="1"/>
  <c r="G6265" i="4"/>
  <c r="H6265" i="4" s="1"/>
  <c r="G6253" i="4"/>
  <c r="H6253" i="4" s="1"/>
  <c r="G6241" i="4"/>
  <c r="H6241" i="4" s="1"/>
  <c r="G6229" i="4"/>
  <c r="H6229" i="4" s="1"/>
  <c r="G6217" i="4"/>
  <c r="H6217" i="4" s="1"/>
  <c r="G6205" i="4"/>
  <c r="H6205" i="4" s="1"/>
  <c r="G6193" i="4"/>
  <c r="H6193" i="4" s="1"/>
  <c r="G6181" i="4"/>
  <c r="H6181" i="4" s="1"/>
  <c r="G6169" i="4"/>
  <c r="H6169" i="4" s="1"/>
  <c r="G6157" i="4"/>
  <c r="H6157" i="4" s="1"/>
  <c r="G6145" i="4"/>
  <c r="H6145" i="4" s="1"/>
  <c r="G6133" i="4"/>
  <c r="H6133" i="4" s="1"/>
  <c r="G6121" i="4"/>
  <c r="H6121" i="4" s="1"/>
  <c r="G6109" i="4"/>
  <c r="H6109" i="4" s="1"/>
  <c r="G6097" i="4"/>
  <c r="H6097" i="4" s="1"/>
  <c r="G6085" i="4"/>
  <c r="H6085" i="4" s="1"/>
  <c r="G6073" i="4"/>
  <c r="H6073" i="4" s="1"/>
  <c r="G6061" i="4"/>
  <c r="H6061" i="4" s="1"/>
  <c r="G6049" i="4"/>
  <c r="H6049" i="4" s="1"/>
  <c r="G6037" i="4"/>
  <c r="H6037" i="4" s="1"/>
  <c r="G6025" i="4"/>
  <c r="H6025" i="4" s="1"/>
  <c r="G6013" i="4"/>
  <c r="H6013" i="4" s="1"/>
  <c r="G7039" i="4"/>
  <c r="H7039" i="4" s="1"/>
  <c r="G6925" i="4"/>
  <c r="H6925" i="4" s="1"/>
  <c r="G6902" i="4"/>
  <c r="H6902" i="4" s="1"/>
  <c r="G6883" i="4"/>
  <c r="H6883" i="4" s="1"/>
  <c r="G6861" i="4"/>
  <c r="H6861" i="4" s="1"/>
  <c r="G6841" i="4"/>
  <c r="H6841" i="4" s="1"/>
  <c r="G6823" i="4"/>
  <c r="H6823" i="4" s="1"/>
  <c r="G6802" i="4"/>
  <c r="H6802" i="4" s="1"/>
  <c r="G6694" i="4"/>
  <c r="H6694" i="4" s="1"/>
  <c r="G6644" i="4"/>
  <c r="H6644" i="4" s="1"/>
  <c r="G6630" i="4"/>
  <c r="H6630" i="4" s="1"/>
  <c r="G6589" i="4"/>
  <c r="H6589" i="4" s="1"/>
  <c r="G7516" i="4"/>
  <c r="H7516" i="4" s="1"/>
  <c r="G7011" i="4"/>
  <c r="H7011" i="4" s="1"/>
  <c r="G6991" i="4"/>
  <c r="H6991" i="4" s="1"/>
  <c r="G6968" i="4"/>
  <c r="H6968" i="4" s="1"/>
  <c r="G6945" i="4"/>
  <c r="H6945" i="4" s="1"/>
  <c r="G6922" i="4"/>
  <c r="H6922" i="4" s="1"/>
  <c r="G6840" i="4"/>
  <c r="H6840" i="4" s="1"/>
  <c r="G6782" i="4"/>
  <c r="H6782" i="4" s="1"/>
  <c r="G6765" i="4"/>
  <c r="H6765" i="4" s="1"/>
  <c r="G6746" i="4"/>
  <c r="H6746" i="4" s="1"/>
  <c r="G6729" i="4"/>
  <c r="H6729" i="4" s="1"/>
  <c r="G6710" i="4"/>
  <c r="H6710" i="4" s="1"/>
  <c r="G6675" i="4"/>
  <c r="H6675" i="4" s="1"/>
  <c r="G6659" i="4"/>
  <c r="H6659" i="4" s="1"/>
  <c r="G6629" i="4"/>
  <c r="H6629" i="4" s="1"/>
  <c r="G6614" i="4"/>
  <c r="H6614" i="4" s="1"/>
  <c r="G6601" i="4"/>
  <c r="H6601" i="4" s="1"/>
  <c r="G6588" i="4"/>
  <c r="H6588" i="4" s="1"/>
  <c r="G6576" i="4"/>
  <c r="H6576" i="4" s="1"/>
  <c r="G6564" i="4"/>
  <c r="H6564" i="4" s="1"/>
  <c r="G6552" i="4"/>
  <c r="H6552" i="4" s="1"/>
  <c r="G6540" i="4"/>
  <c r="H6540" i="4" s="1"/>
  <c r="G6528" i="4"/>
  <c r="H6528" i="4" s="1"/>
  <c r="G6516" i="4"/>
  <c r="H6516" i="4" s="1"/>
  <c r="G6504" i="4"/>
  <c r="H6504" i="4" s="1"/>
  <c r="G6492" i="4"/>
  <c r="H6492" i="4" s="1"/>
  <c r="G6480" i="4"/>
  <c r="H6480" i="4" s="1"/>
  <c r="G6468" i="4"/>
  <c r="H6468" i="4" s="1"/>
  <c r="G6456" i="4"/>
  <c r="H6456" i="4" s="1"/>
  <c r="G6444" i="4"/>
  <c r="H6444" i="4" s="1"/>
  <c r="G6432" i="4"/>
  <c r="H6432" i="4" s="1"/>
  <c r="G6420" i="4"/>
  <c r="H6420" i="4" s="1"/>
  <c r="G6408" i="4"/>
  <c r="H6408" i="4" s="1"/>
  <c r="G6396" i="4"/>
  <c r="H6396" i="4" s="1"/>
  <c r="G6384" i="4"/>
  <c r="H6384" i="4" s="1"/>
  <c r="G6372" i="4"/>
  <c r="H6372" i="4" s="1"/>
  <c r="G6360" i="4"/>
  <c r="H6360" i="4" s="1"/>
  <c r="G6348" i="4"/>
  <c r="H6348" i="4" s="1"/>
  <c r="G6336" i="4"/>
  <c r="H6336" i="4" s="1"/>
  <c r="G6324" i="4"/>
  <c r="H6324" i="4" s="1"/>
  <c r="G6312" i="4"/>
  <c r="H6312" i="4" s="1"/>
  <c r="G6300" i="4"/>
  <c r="H6300" i="4" s="1"/>
  <c r="G6288" i="4"/>
  <c r="H6288" i="4" s="1"/>
  <c r="G6276" i="4"/>
  <c r="H6276" i="4" s="1"/>
  <c r="G6264" i="4"/>
  <c r="H6264" i="4" s="1"/>
  <c r="G6252" i="4"/>
  <c r="H6252" i="4" s="1"/>
  <c r="G6240" i="4"/>
  <c r="H6240" i="4" s="1"/>
  <c r="G6228" i="4"/>
  <c r="H6228" i="4" s="1"/>
  <c r="G6216" i="4"/>
  <c r="H6216" i="4" s="1"/>
  <c r="G6204" i="4"/>
  <c r="H6204" i="4" s="1"/>
  <c r="G6192" i="4"/>
  <c r="H6192" i="4" s="1"/>
  <c r="G6180" i="4"/>
  <c r="H6180" i="4" s="1"/>
  <c r="G6168" i="4"/>
  <c r="H6168" i="4" s="1"/>
  <c r="G6156" i="4"/>
  <c r="H6156" i="4" s="1"/>
  <c r="G6144" i="4"/>
  <c r="H6144" i="4" s="1"/>
  <c r="G6132" i="4"/>
  <c r="H6132" i="4" s="1"/>
  <c r="G6120" i="4"/>
  <c r="H6120" i="4" s="1"/>
  <c r="G6108" i="4"/>
  <c r="H6108" i="4" s="1"/>
  <c r="G6096" i="4"/>
  <c r="H6096" i="4" s="1"/>
  <c r="G6084" i="4"/>
  <c r="H6084" i="4" s="1"/>
  <c r="G6072" i="4"/>
  <c r="H6072" i="4" s="1"/>
  <c r="G6060" i="4"/>
  <c r="H6060" i="4" s="1"/>
  <c r="G6048" i="4"/>
  <c r="H6048" i="4" s="1"/>
  <c r="G6036" i="4"/>
  <c r="H6036" i="4" s="1"/>
  <c r="G6024" i="4"/>
  <c r="H6024" i="4" s="1"/>
  <c r="G6012" i="4"/>
  <c r="H6012" i="4" s="1"/>
  <c r="G6000" i="4"/>
  <c r="H6000" i="4" s="1"/>
  <c r="G5988" i="4"/>
  <c r="H5988" i="4" s="1"/>
  <c r="G7065" i="4"/>
  <c r="H7065" i="4" s="1"/>
  <c r="G6901" i="4"/>
  <c r="H6901" i="4" s="1"/>
  <c r="G6879" i="4"/>
  <c r="H6879" i="4" s="1"/>
  <c r="G6860" i="4"/>
  <c r="H6860" i="4" s="1"/>
  <c r="G6839" i="4"/>
  <c r="H6839" i="4" s="1"/>
  <c r="G6819" i="4"/>
  <c r="H6819" i="4" s="1"/>
  <c r="G6801" i="4"/>
  <c r="H6801" i="4" s="1"/>
  <c r="G6693" i="4"/>
  <c r="H6693" i="4" s="1"/>
  <c r="G6643" i="4"/>
  <c r="H6643" i="4" s="1"/>
  <c r="G6600" i="4"/>
  <c r="H6600" i="4" s="1"/>
  <c r="G7034" i="4"/>
  <c r="H7034" i="4" s="1"/>
  <c r="G7010" i="4"/>
  <c r="H7010" i="4" s="1"/>
  <c r="G6987" i="4"/>
  <c r="H6987" i="4" s="1"/>
  <c r="G6967" i="4"/>
  <c r="H6967" i="4" s="1"/>
  <c r="G6944" i="4"/>
  <c r="H6944" i="4" s="1"/>
  <c r="G6921" i="4"/>
  <c r="H6921" i="4" s="1"/>
  <c r="G6899" i="4"/>
  <c r="H6899" i="4" s="1"/>
  <c r="G6838" i="4"/>
  <c r="H6838" i="4" s="1"/>
  <c r="G6781" i="4"/>
  <c r="H6781" i="4" s="1"/>
  <c r="G6764" i="4"/>
  <c r="H6764" i="4" s="1"/>
  <c r="G6745" i="4"/>
  <c r="H6745" i="4" s="1"/>
  <c r="G6728" i="4"/>
  <c r="H6728" i="4" s="1"/>
  <c r="G6709" i="4"/>
  <c r="H6709" i="4" s="1"/>
  <c r="G6674" i="4"/>
  <c r="H6674" i="4" s="1"/>
  <c r="G6658" i="4"/>
  <c r="H6658" i="4" s="1"/>
  <c r="G6627" i="4"/>
  <c r="H6627" i="4" s="1"/>
  <c r="G6613" i="4"/>
  <c r="H6613" i="4" s="1"/>
  <c r="G6587" i="4"/>
  <c r="H6587" i="4" s="1"/>
  <c r="G6575" i="4"/>
  <c r="H6575" i="4" s="1"/>
  <c r="G6563" i="4"/>
  <c r="H6563" i="4" s="1"/>
  <c r="G6551" i="4"/>
  <c r="H6551" i="4" s="1"/>
  <c r="G6539" i="4"/>
  <c r="H6539" i="4" s="1"/>
  <c r="G6527" i="4"/>
  <c r="H6527" i="4" s="1"/>
  <c r="G6515" i="4"/>
  <c r="H6515" i="4" s="1"/>
  <c r="G6503" i="4"/>
  <c r="H6503" i="4" s="1"/>
  <c r="G6491" i="4"/>
  <c r="H6491" i="4" s="1"/>
  <c r="G6479" i="4"/>
  <c r="H6479" i="4" s="1"/>
  <c r="G6467" i="4"/>
  <c r="H6467" i="4" s="1"/>
  <c r="G6455" i="4"/>
  <c r="H6455" i="4" s="1"/>
  <c r="G6443" i="4"/>
  <c r="H6443" i="4" s="1"/>
  <c r="G6431" i="4"/>
  <c r="H6431" i="4" s="1"/>
  <c r="G6419" i="4"/>
  <c r="H6419" i="4" s="1"/>
  <c r="G6407" i="4"/>
  <c r="H6407" i="4" s="1"/>
  <c r="G6395" i="4"/>
  <c r="H6395" i="4" s="1"/>
  <c r="G6383" i="4"/>
  <c r="H6383" i="4" s="1"/>
  <c r="G6371" i="4"/>
  <c r="H6371" i="4" s="1"/>
  <c r="G6359" i="4"/>
  <c r="H6359" i="4" s="1"/>
  <c r="G6347" i="4"/>
  <c r="H6347" i="4" s="1"/>
  <c r="G6335" i="4"/>
  <c r="H6335" i="4" s="1"/>
  <c r="G6323" i="4"/>
  <c r="H6323" i="4" s="1"/>
  <c r="G6311" i="4"/>
  <c r="H6311" i="4" s="1"/>
  <c r="G6299" i="4"/>
  <c r="H6299" i="4" s="1"/>
  <c r="G6287" i="4"/>
  <c r="H6287" i="4" s="1"/>
  <c r="G6275" i="4"/>
  <c r="H6275" i="4" s="1"/>
  <c r="G6263" i="4"/>
  <c r="H6263" i="4" s="1"/>
  <c r="G6251" i="4"/>
  <c r="H6251" i="4" s="1"/>
  <c r="G6239" i="4"/>
  <c r="H6239" i="4" s="1"/>
  <c r="G6227" i="4"/>
  <c r="H6227" i="4" s="1"/>
  <c r="G6215" i="4"/>
  <c r="H6215" i="4" s="1"/>
  <c r="G6203" i="4"/>
  <c r="H6203" i="4" s="1"/>
  <c r="G6191" i="4"/>
  <c r="H6191" i="4" s="1"/>
  <c r="G6179" i="4"/>
  <c r="H6179" i="4" s="1"/>
  <c r="G6167" i="4"/>
  <c r="H6167" i="4" s="1"/>
  <c r="G6155" i="4"/>
  <c r="H6155" i="4" s="1"/>
  <c r="G6143" i="4"/>
  <c r="H6143" i="4" s="1"/>
  <c r="G6131" i="4"/>
  <c r="H6131" i="4" s="1"/>
  <c r="G6119" i="4"/>
  <c r="H6119" i="4" s="1"/>
  <c r="G6107" i="4"/>
  <c r="H6107" i="4" s="1"/>
  <c r="G6095" i="4"/>
  <c r="H6095" i="4" s="1"/>
  <c r="G6083" i="4"/>
  <c r="H6083" i="4" s="1"/>
  <c r="G7064" i="4"/>
  <c r="H7064" i="4" s="1"/>
  <c r="G7030" i="4"/>
  <c r="H7030" i="4" s="1"/>
  <c r="G6898" i="4"/>
  <c r="H6898" i="4" s="1"/>
  <c r="G6878" i="4"/>
  <c r="H6878" i="4" s="1"/>
  <c r="G6859" i="4"/>
  <c r="H6859" i="4" s="1"/>
  <c r="G6818" i="4"/>
  <c r="H6818" i="4" s="1"/>
  <c r="G6800" i="4"/>
  <c r="H6800" i="4" s="1"/>
  <c r="G6780" i="4"/>
  <c r="H6780" i="4" s="1"/>
  <c r="G6744" i="4"/>
  <c r="H6744" i="4" s="1"/>
  <c r="G6708" i="4"/>
  <c r="H6708" i="4" s="1"/>
  <c r="G6692" i="4"/>
  <c r="H6692" i="4" s="1"/>
  <c r="G6642" i="4"/>
  <c r="H6642" i="4" s="1"/>
  <c r="G6612" i="4"/>
  <c r="H6612" i="4" s="1"/>
  <c r="G6599" i="4"/>
  <c r="H6599" i="4" s="1"/>
  <c r="G7009" i="4"/>
  <c r="H7009" i="4" s="1"/>
  <c r="G6986" i="4"/>
  <c r="H6986" i="4" s="1"/>
  <c r="G6963" i="4"/>
  <c r="H6963" i="4" s="1"/>
  <c r="G6943" i="4"/>
  <c r="H6943" i="4" s="1"/>
  <c r="G6920" i="4"/>
  <c r="H6920" i="4" s="1"/>
  <c r="G6837" i="4"/>
  <c r="H6837" i="4" s="1"/>
  <c r="G6779" i="4"/>
  <c r="H6779" i="4" s="1"/>
  <c r="G6763" i="4"/>
  <c r="H6763" i="4" s="1"/>
  <c r="G6743" i="4"/>
  <c r="H6743" i="4" s="1"/>
  <c r="G6727" i="4"/>
  <c r="H6727" i="4" s="1"/>
  <c r="G6707" i="4"/>
  <c r="H6707" i="4" s="1"/>
  <c r="G6673" i="4"/>
  <c r="H6673" i="4" s="1"/>
  <c r="G6657" i="4"/>
  <c r="H6657" i="4" s="1"/>
  <c r="G6641" i="4"/>
  <c r="H6641" i="4" s="1"/>
  <c r="G6626" i="4"/>
  <c r="H6626" i="4" s="1"/>
  <c r="G6586" i="4"/>
  <c r="H6586" i="4" s="1"/>
  <c r="G6574" i="4"/>
  <c r="H6574" i="4" s="1"/>
  <c r="G6562" i="4"/>
  <c r="H6562" i="4" s="1"/>
  <c r="G6550" i="4"/>
  <c r="H6550" i="4" s="1"/>
  <c r="G6538" i="4"/>
  <c r="H6538" i="4" s="1"/>
  <c r="G6526" i="4"/>
  <c r="H6526" i="4" s="1"/>
  <c r="G6514" i="4"/>
  <c r="H6514" i="4" s="1"/>
  <c r="G6502" i="4"/>
  <c r="H6502" i="4" s="1"/>
  <c r="G6490" i="4"/>
  <c r="H6490" i="4" s="1"/>
  <c r="G6478" i="4"/>
  <c r="H6478" i="4" s="1"/>
  <c r="G6466" i="4"/>
  <c r="H6466" i="4" s="1"/>
  <c r="G6454" i="4"/>
  <c r="H6454" i="4" s="1"/>
  <c r="G6442" i="4"/>
  <c r="H6442" i="4" s="1"/>
  <c r="G6430" i="4"/>
  <c r="H6430" i="4" s="1"/>
  <c r="G6418" i="4"/>
  <c r="H6418" i="4" s="1"/>
  <c r="G6406" i="4"/>
  <c r="H6406" i="4" s="1"/>
  <c r="G6394" i="4"/>
  <c r="H6394" i="4" s="1"/>
  <c r="G6382" i="4"/>
  <c r="H6382" i="4" s="1"/>
  <c r="G6370" i="4"/>
  <c r="H6370" i="4" s="1"/>
  <c r="G6358" i="4"/>
  <c r="H6358" i="4" s="1"/>
  <c r="G6346" i="4"/>
  <c r="H6346" i="4" s="1"/>
  <c r="G6334" i="4"/>
  <c r="H6334" i="4" s="1"/>
  <c r="G6322" i="4"/>
  <c r="H6322" i="4" s="1"/>
  <c r="G6310" i="4"/>
  <c r="H6310" i="4" s="1"/>
  <c r="G6298" i="4"/>
  <c r="H6298" i="4" s="1"/>
  <c r="G6286" i="4"/>
  <c r="H6286" i="4" s="1"/>
  <c r="G6274" i="4"/>
  <c r="H6274" i="4" s="1"/>
  <c r="G6262" i="4"/>
  <c r="H6262" i="4" s="1"/>
  <c r="G6250" i="4"/>
  <c r="H6250" i="4" s="1"/>
  <c r="G6238" i="4"/>
  <c r="H6238" i="4" s="1"/>
  <c r="G6226" i="4"/>
  <c r="H6226" i="4" s="1"/>
  <c r="G6214" i="4"/>
  <c r="H6214" i="4" s="1"/>
  <c r="G6202" i="4"/>
  <c r="H6202" i="4" s="1"/>
  <c r="G6190" i="4"/>
  <c r="H6190" i="4" s="1"/>
  <c r="G6178" i="4"/>
  <c r="H6178" i="4" s="1"/>
  <c r="G6166" i="4"/>
  <c r="H6166" i="4" s="1"/>
  <c r="G6154" i="4"/>
  <c r="H6154" i="4" s="1"/>
  <c r="G6142" i="4"/>
  <c r="H6142" i="4" s="1"/>
  <c r="G6130" i="4"/>
  <c r="H6130" i="4" s="1"/>
  <c r="G6118" i="4"/>
  <c r="H6118" i="4" s="1"/>
  <c r="G6106" i="4"/>
  <c r="H6106" i="4" s="1"/>
  <c r="G6094" i="4"/>
  <c r="H6094" i="4" s="1"/>
  <c r="G6082" i="4"/>
  <c r="H6082" i="4" s="1"/>
  <c r="G6070" i="4"/>
  <c r="H6070" i="4" s="1"/>
  <c r="G6058" i="4"/>
  <c r="H6058" i="4" s="1"/>
  <c r="G6046" i="4"/>
  <c r="H6046" i="4" s="1"/>
  <c r="G6034" i="4"/>
  <c r="H6034" i="4" s="1"/>
  <c r="G6022" i="4"/>
  <c r="H6022" i="4" s="1"/>
  <c r="G6010" i="4"/>
  <c r="H6010" i="4" s="1"/>
  <c r="G7063" i="4"/>
  <c r="H7063" i="4" s="1"/>
  <c r="G7029" i="4"/>
  <c r="H7029" i="4" s="1"/>
  <c r="G7006" i="4"/>
  <c r="H7006" i="4" s="1"/>
  <c r="G6897" i="4"/>
  <c r="H6897" i="4" s="1"/>
  <c r="G6877" i="4"/>
  <c r="H6877" i="4" s="1"/>
  <c r="G6855" i="4"/>
  <c r="H6855" i="4" s="1"/>
  <c r="G6817" i="4"/>
  <c r="H6817" i="4" s="1"/>
  <c r="G6799" i="4"/>
  <c r="H6799" i="4" s="1"/>
  <c r="G6691" i="4"/>
  <c r="H6691" i="4" s="1"/>
  <c r="G6672" i="4"/>
  <c r="H6672" i="4" s="1"/>
  <c r="G6611" i="4"/>
  <c r="H6611" i="4" s="1"/>
  <c r="G6598" i="4"/>
  <c r="H6598" i="4" s="1"/>
  <c r="G7395" i="4"/>
  <c r="H7395" i="4" s="1"/>
  <c r="G6985" i="4"/>
  <c r="H6985" i="4" s="1"/>
  <c r="G6962" i="4"/>
  <c r="H6962" i="4" s="1"/>
  <c r="G6939" i="4"/>
  <c r="H6939" i="4" s="1"/>
  <c r="G6919" i="4"/>
  <c r="H6919" i="4" s="1"/>
  <c r="G6875" i="4"/>
  <c r="H6875" i="4" s="1"/>
  <c r="G6836" i="4"/>
  <c r="H6836" i="4" s="1"/>
  <c r="G6816" i="4"/>
  <c r="H6816" i="4" s="1"/>
  <c r="G6778" i="4"/>
  <c r="H6778" i="4" s="1"/>
  <c r="G6759" i="4"/>
  <c r="H6759" i="4" s="1"/>
  <c r="G6742" i="4"/>
  <c r="H6742" i="4" s="1"/>
  <c r="G6723" i="4"/>
  <c r="H6723" i="4" s="1"/>
  <c r="G6706" i="4"/>
  <c r="H6706" i="4" s="1"/>
  <c r="G6656" i="4"/>
  <c r="H6656" i="4" s="1"/>
  <c r="G6639" i="4"/>
  <c r="H6639" i="4" s="1"/>
  <c r="G6625" i="4"/>
  <c r="H6625" i="4" s="1"/>
  <c r="G6585" i="4"/>
  <c r="H6585" i="4" s="1"/>
  <c r="G6573" i="4"/>
  <c r="H6573" i="4" s="1"/>
  <c r="G6561" i="4"/>
  <c r="H6561" i="4" s="1"/>
  <c r="G6549" i="4"/>
  <c r="H6549" i="4" s="1"/>
  <c r="G6537" i="4"/>
  <c r="H6537" i="4" s="1"/>
  <c r="G6525" i="4"/>
  <c r="H6525" i="4" s="1"/>
  <c r="G6513" i="4"/>
  <c r="H6513" i="4" s="1"/>
  <c r="G6501" i="4"/>
  <c r="H6501" i="4" s="1"/>
  <c r="G6489" i="4"/>
  <c r="H6489" i="4" s="1"/>
  <c r="G6477" i="4"/>
  <c r="H6477" i="4" s="1"/>
  <c r="G6465" i="4"/>
  <c r="H6465" i="4" s="1"/>
  <c r="G6453" i="4"/>
  <c r="H6453" i="4" s="1"/>
  <c r="G6441" i="4"/>
  <c r="H6441" i="4" s="1"/>
  <c r="G6429" i="4"/>
  <c r="H6429" i="4" s="1"/>
  <c r="G6417" i="4"/>
  <c r="H6417" i="4" s="1"/>
  <c r="G6405" i="4"/>
  <c r="H6405" i="4" s="1"/>
  <c r="G6393" i="4"/>
  <c r="H6393" i="4" s="1"/>
  <c r="G6381" i="4"/>
  <c r="H6381" i="4" s="1"/>
  <c r="G6369" i="4"/>
  <c r="H6369" i="4" s="1"/>
  <c r="G6357" i="4"/>
  <c r="H6357" i="4" s="1"/>
  <c r="G6345" i="4"/>
  <c r="H6345" i="4" s="1"/>
  <c r="G6333" i="4"/>
  <c r="H6333" i="4" s="1"/>
  <c r="G6321" i="4"/>
  <c r="H6321" i="4" s="1"/>
  <c r="G6309" i="4"/>
  <c r="H6309" i="4" s="1"/>
  <c r="G6297" i="4"/>
  <c r="H6297" i="4" s="1"/>
  <c r="G6285" i="4"/>
  <c r="H6285" i="4" s="1"/>
  <c r="G6273" i="4"/>
  <c r="H6273" i="4" s="1"/>
  <c r="G6261" i="4"/>
  <c r="H6261" i="4" s="1"/>
  <c r="G6249" i="4"/>
  <c r="H6249" i="4" s="1"/>
  <c r="G6237" i="4"/>
  <c r="H6237" i="4" s="1"/>
  <c r="G6225" i="4"/>
  <c r="H6225" i="4" s="1"/>
  <c r="G6213" i="4"/>
  <c r="H6213" i="4" s="1"/>
  <c r="G6201" i="4"/>
  <c r="H6201" i="4" s="1"/>
  <c r="G6189" i="4"/>
  <c r="H6189" i="4" s="1"/>
  <c r="G6177" i="4"/>
  <c r="H6177" i="4" s="1"/>
  <c r="G6165" i="4"/>
  <c r="H6165" i="4" s="1"/>
  <c r="G7380" i="4"/>
  <c r="H7380" i="4" s="1"/>
  <c r="G7028" i="4"/>
  <c r="H7028" i="4" s="1"/>
  <c r="G7005" i="4"/>
  <c r="H7005" i="4" s="1"/>
  <c r="G6982" i="4"/>
  <c r="H6982" i="4" s="1"/>
  <c r="G6896" i="4"/>
  <c r="H6896" i="4" s="1"/>
  <c r="G6874" i="4"/>
  <c r="H6874" i="4" s="1"/>
  <c r="G6854" i="4"/>
  <c r="H6854" i="4" s="1"/>
  <c r="G6815" i="4"/>
  <c r="H6815" i="4" s="1"/>
  <c r="G6795" i="4"/>
  <c r="H6795" i="4" s="1"/>
  <c r="G6687" i="4"/>
  <c r="H6687" i="4" s="1"/>
  <c r="G6671" i="4"/>
  <c r="H6671" i="4" s="1"/>
  <c r="G6624" i="4"/>
  <c r="H6624" i="4" s="1"/>
  <c r="G6610" i="4"/>
  <c r="H6610" i="4" s="1"/>
  <c r="G6597" i="4"/>
  <c r="H6597" i="4" s="1"/>
  <c r="G7363" i="4"/>
  <c r="H7363" i="4" s="1"/>
  <c r="G7054" i="4"/>
  <c r="H7054" i="4" s="1"/>
  <c r="G6961" i="4"/>
  <c r="H6961" i="4" s="1"/>
  <c r="G6938" i="4"/>
  <c r="H6938" i="4" s="1"/>
  <c r="G6915" i="4"/>
  <c r="H6915" i="4" s="1"/>
  <c r="G6835" i="4"/>
  <c r="H6835" i="4" s="1"/>
  <c r="G6814" i="4"/>
  <c r="H6814" i="4" s="1"/>
  <c r="G6777" i="4"/>
  <c r="H6777" i="4" s="1"/>
  <c r="G6758" i="4"/>
  <c r="H6758" i="4" s="1"/>
  <c r="G6741" i="4"/>
  <c r="H6741" i="4" s="1"/>
  <c r="G6722" i="4"/>
  <c r="H6722" i="4" s="1"/>
  <c r="G6705" i="4"/>
  <c r="H6705" i="4" s="1"/>
  <c r="G6655" i="4"/>
  <c r="H6655" i="4" s="1"/>
  <c r="G6638" i="4"/>
  <c r="H6638" i="4" s="1"/>
  <c r="G6584" i="4"/>
  <c r="H6584" i="4" s="1"/>
  <c r="G6572" i="4"/>
  <c r="H6572" i="4" s="1"/>
  <c r="G6560" i="4"/>
  <c r="H6560" i="4" s="1"/>
  <c r="G6548" i="4"/>
  <c r="H6548" i="4" s="1"/>
  <c r="G6536" i="4"/>
  <c r="H6536" i="4" s="1"/>
  <c r="G6524" i="4"/>
  <c r="H6524" i="4" s="1"/>
  <c r="G6512" i="4"/>
  <c r="H6512" i="4" s="1"/>
  <c r="G6500" i="4"/>
  <c r="H6500" i="4" s="1"/>
  <c r="G6488" i="4"/>
  <c r="H6488" i="4" s="1"/>
  <c r="G6476" i="4"/>
  <c r="H6476" i="4" s="1"/>
  <c r="G6464" i="4"/>
  <c r="H6464" i="4" s="1"/>
  <c r="G6452" i="4"/>
  <c r="H6452" i="4" s="1"/>
  <c r="G6440" i="4"/>
  <c r="H6440" i="4" s="1"/>
  <c r="G6428" i="4"/>
  <c r="H6428" i="4" s="1"/>
  <c r="G6416" i="4"/>
  <c r="H6416" i="4" s="1"/>
  <c r="G6404" i="4"/>
  <c r="H6404" i="4" s="1"/>
  <c r="G6392" i="4"/>
  <c r="H6392" i="4" s="1"/>
  <c r="G6380" i="4"/>
  <c r="H6380" i="4" s="1"/>
  <c r="G6368" i="4"/>
  <c r="H6368" i="4" s="1"/>
  <c r="G6356" i="4"/>
  <c r="H6356" i="4" s="1"/>
  <c r="G6344" i="4"/>
  <c r="H6344" i="4" s="1"/>
  <c r="G6332" i="4"/>
  <c r="H6332" i="4" s="1"/>
  <c r="G6320" i="4"/>
  <c r="H6320" i="4" s="1"/>
  <c r="G6308" i="4"/>
  <c r="H6308" i="4" s="1"/>
  <c r="G6296" i="4"/>
  <c r="H6296" i="4" s="1"/>
  <c r="G6284" i="4"/>
  <c r="H6284" i="4" s="1"/>
  <c r="G6272" i="4"/>
  <c r="H6272" i="4" s="1"/>
  <c r="G6260" i="4"/>
  <c r="H6260" i="4" s="1"/>
  <c r="G6248" i="4"/>
  <c r="H6248" i="4" s="1"/>
  <c r="G6236" i="4"/>
  <c r="H6236" i="4" s="1"/>
  <c r="G6224" i="4"/>
  <c r="H6224" i="4" s="1"/>
  <c r="G6212" i="4"/>
  <c r="H6212" i="4" s="1"/>
  <c r="G6200" i="4"/>
  <c r="H6200" i="4" s="1"/>
  <c r="G6188" i="4"/>
  <c r="H6188" i="4" s="1"/>
  <c r="G6176" i="4"/>
  <c r="H6176" i="4" s="1"/>
  <c r="G6164" i="4"/>
  <c r="H6164" i="4" s="1"/>
  <c r="G6152" i="4"/>
  <c r="H6152" i="4" s="1"/>
  <c r="G6140" i="4"/>
  <c r="H6140" i="4" s="1"/>
  <c r="G6128" i="4"/>
  <c r="H6128" i="4" s="1"/>
  <c r="G6116" i="4"/>
  <c r="H6116" i="4" s="1"/>
  <c r="G6104" i="4"/>
  <c r="H6104" i="4" s="1"/>
  <c r="G6092" i="4"/>
  <c r="H6092" i="4" s="1"/>
  <c r="G6080" i="4"/>
  <c r="H6080" i="4" s="1"/>
  <c r="G6068" i="4"/>
  <c r="H6068" i="4" s="1"/>
  <c r="G8522" i="4"/>
  <c r="H8522" i="4" s="1"/>
  <c r="G7347" i="4"/>
  <c r="H7347" i="4" s="1"/>
  <c r="G7099" i="4"/>
  <c r="H7099" i="4" s="1"/>
  <c r="G7027" i="4"/>
  <c r="H7027" i="4" s="1"/>
  <c r="G7004" i="4"/>
  <c r="H7004" i="4" s="1"/>
  <c r="G6981" i="4"/>
  <c r="H6981" i="4" s="1"/>
  <c r="G6958" i="4"/>
  <c r="H6958" i="4" s="1"/>
  <c r="G6895" i="4"/>
  <c r="H6895" i="4" s="1"/>
  <c r="G6873" i="4"/>
  <c r="H6873" i="4" s="1"/>
  <c r="G6853" i="4"/>
  <c r="H6853" i="4" s="1"/>
  <c r="G6794" i="4"/>
  <c r="H6794" i="4" s="1"/>
  <c r="G6686" i="4"/>
  <c r="H6686" i="4" s="1"/>
  <c r="G6670" i="4"/>
  <c r="H6670" i="4" s="1"/>
  <c r="G6623" i="4"/>
  <c r="H6623" i="4" s="1"/>
  <c r="G6609" i="4"/>
  <c r="H6609" i="4" s="1"/>
  <c r="G6596" i="4"/>
  <c r="H6596" i="4" s="1"/>
  <c r="G8217" i="4"/>
  <c r="H8217" i="4" s="1"/>
  <c r="G7053" i="4"/>
  <c r="H7053" i="4" s="1"/>
  <c r="G6937" i="4"/>
  <c r="H6937" i="4" s="1"/>
  <c r="G6914" i="4"/>
  <c r="H6914" i="4" s="1"/>
  <c r="G6851" i="4"/>
  <c r="H6851" i="4" s="1"/>
  <c r="G6831" i="4"/>
  <c r="H6831" i="4" s="1"/>
  <c r="G6813" i="4"/>
  <c r="H6813" i="4" s="1"/>
  <c r="G6776" i="4"/>
  <c r="H6776" i="4" s="1"/>
  <c r="G6757" i="4"/>
  <c r="H6757" i="4" s="1"/>
  <c r="G6740" i="4"/>
  <c r="H6740" i="4" s="1"/>
  <c r="G6721" i="4"/>
  <c r="H6721" i="4" s="1"/>
  <c r="G6704" i="4"/>
  <c r="H6704" i="4" s="1"/>
  <c r="G6651" i="4"/>
  <c r="H6651" i="4" s="1"/>
  <c r="G6637" i="4"/>
  <c r="H6637" i="4" s="1"/>
  <c r="G6583" i="4"/>
  <c r="H6583" i="4" s="1"/>
  <c r="G6571" i="4"/>
  <c r="H6571" i="4" s="1"/>
  <c r="G6559" i="4"/>
  <c r="H6559" i="4" s="1"/>
  <c r="G6547" i="4"/>
  <c r="H6547" i="4" s="1"/>
  <c r="G6535" i="4"/>
  <c r="H6535" i="4" s="1"/>
  <c r="G6523" i="4"/>
  <c r="H6523" i="4" s="1"/>
  <c r="G6511" i="4"/>
  <c r="H6511" i="4" s="1"/>
  <c r="G6499" i="4"/>
  <c r="H6499" i="4" s="1"/>
  <c r="G6487" i="4"/>
  <c r="H6487" i="4" s="1"/>
  <c r="G6475" i="4"/>
  <c r="H6475" i="4" s="1"/>
  <c r="G6463" i="4"/>
  <c r="H6463" i="4" s="1"/>
  <c r="G6451" i="4"/>
  <c r="H6451" i="4" s="1"/>
  <c r="G6439" i="4"/>
  <c r="H6439" i="4" s="1"/>
  <c r="G6427" i="4"/>
  <c r="H6427" i="4" s="1"/>
  <c r="G6415" i="4"/>
  <c r="H6415" i="4" s="1"/>
  <c r="G6403" i="4"/>
  <c r="H6403" i="4" s="1"/>
  <c r="G6391" i="4"/>
  <c r="H6391" i="4" s="1"/>
  <c r="G6379" i="4"/>
  <c r="H6379" i="4" s="1"/>
  <c r="G6367" i="4"/>
  <c r="H6367" i="4" s="1"/>
  <c r="G6355" i="4"/>
  <c r="H6355" i="4" s="1"/>
  <c r="G6343" i="4"/>
  <c r="H6343" i="4" s="1"/>
  <c r="G6331" i="4"/>
  <c r="H6331" i="4" s="1"/>
  <c r="G6319" i="4"/>
  <c r="H6319" i="4" s="1"/>
  <c r="G6307" i="4"/>
  <c r="H6307" i="4" s="1"/>
  <c r="G6295" i="4"/>
  <c r="H6295" i="4" s="1"/>
  <c r="G6283" i="4"/>
  <c r="H6283" i="4" s="1"/>
  <c r="G6271" i="4"/>
  <c r="H6271" i="4" s="1"/>
  <c r="G6259" i="4"/>
  <c r="H6259" i="4" s="1"/>
  <c r="G6247" i="4"/>
  <c r="H6247" i="4" s="1"/>
  <c r="G6235" i="4"/>
  <c r="H6235" i="4" s="1"/>
  <c r="G6223" i="4"/>
  <c r="H6223" i="4" s="1"/>
  <c r="G6211" i="4"/>
  <c r="H6211" i="4" s="1"/>
  <c r="G6199" i="4"/>
  <c r="H6199" i="4" s="1"/>
  <c r="G6187" i="4"/>
  <c r="H6187" i="4" s="1"/>
  <c r="G6175" i="4"/>
  <c r="H6175" i="4" s="1"/>
  <c r="G6163" i="4"/>
  <c r="H6163" i="4" s="1"/>
  <c r="G6151" i="4"/>
  <c r="H6151" i="4" s="1"/>
  <c r="G6139" i="4"/>
  <c r="H6139" i="4" s="1"/>
  <c r="G8040" i="4"/>
  <c r="H8040" i="4" s="1"/>
  <c r="G7023" i="4"/>
  <c r="H7023" i="4" s="1"/>
  <c r="G7003" i="4"/>
  <c r="H7003" i="4" s="1"/>
  <c r="G6980" i="4"/>
  <c r="H6980" i="4" s="1"/>
  <c r="G6957" i="4"/>
  <c r="H6957" i="4" s="1"/>
  <c r="G6934" i="4"/>
  <c r="H6934" i="4" s="1"/>
  <c r="G6891" i="4"/>
  <c r="H6891" i="4" s="1"/>
  <c r="G6872" i="4"/>
  <c r="H6872" i="4" s="1"/>
  <c r="G6850" i="4"/>
  <c r="H6850" i="4" s="1"/>
  <c r="G6793" i="4"/>
  <c r="H6793" i="4" s="1"/>
  <c r="G6756" i="4"/>
  <c r="H6756" i="4" s="1"/>
  <c r="G6720" i="4"/>
  <c r="H6720" i="4" s="1"/>
  <c r="G6685" i="4"/>
  <c r="H6685" i="4" s="1"/>
  <c r="G6669" i="4"/>
  <c r="H6669" i="4" s="1"/>
  <c r="G6636" i="4"/>
  <c r="H6636" i="4" s="1"/>
  <c r="G6622" i="4"/>
  <c r="H6622" i="4" s="1"/>
  <c r="G6608" i="4"/>
  <c r="H6608" i="4" s="1"/>
  <c r="G6595" i="4"/>
  <c r="H6595" i="4" s="1"/>
  <c r="G7874" i="4"/>
  <c r="H7874" i="4" s="1"/>
  <c r="G7303" i="4"/>
  <c r="H7303" i="4" s="1"/>
  <c r="G7089" i="4"/>
  <c r="H7089" i="4" s="1"/>
  <c r="G7052" i="4"/>
  <c r="H7052" i="4" s="1"/>
  <c r="G6913" i="4"/>
  <c r="H6913" i="4" s="1"/>
  <c r="G6830" i="4"/>
  <c r="H6830" i="4" s="1"/>
  <c r="G6812" i="4"/>
  <c r="H6812" i="4" s="1"/>
  <c r="G6792" i="4"/>
  <c r="H6792" i="4" s="1"/>
  <c r="G6775" i="4"/>
  <c r="H6775" i="4" s="1"/>
  <c r="G6755" i="4"/>
  <c r="H6755" i="4" s="1"/>
  <c r="G6739" i="4"/>
  <c r="H6739" i="4" s="1"/>
  <c r="G6719" i="4"/>
  <c r="H6719" i="4" s="1"/>
  <c r="G6703" i="4"/>
  <c r="H6703" i="4" s="1"/>
  <c r="G6684" i="4"/>
  <c r="H6684" i="4" s="1"/>
  <c r="G6650" i="4"/>
  <c r="H6650" i="4" s="1"/>
  <c r="G6582" i="4"/>
  <c r="H6582" i="4" s="1"/>
  <c r="G6570" i="4"/>
  <c r="H6570" i="4" s="1"/>
  <c r="G6558" i="4"/>
  <c r="H6558" i="4" s="1"/>
  <c r="G6546" i="4"/>
  <c r="H6546" i="4" s="1"/>
  <c r="G6534" i="4"/>
  <c r="H6534" i="4" s="1"/>
  <c r="G6522" i="4"/>
  <c r="H6522" i="4" s="1"/>
  <c r="G6510" i="4"/>
  <c r="H6510" i="4" s="1"/>
  <c r="G6498" i="4"/>
  <c r="H6498" i="4" s="1"/>
  <c r="G6486" i="4"/>
  <c r="H6486" i="4" s="1"/>
  <c r="G6474" i="4"/>
  <c r="H6474" i="4" s="1"/>
  <c r="G6462" i="4"/>
  <c r="H6462" i="4" s="1"/>
  <c r="G6450" i="4"/>
  <c r="H6450" i="4" s="1"/>
  <c r="G6438" i="4"/>
  <c r="H6438" i="4" s="1"/>
  <c r="G6426" i="4"/>
  <c r="H6426" i="4" s="1"/>
  <c r="G6414" i="4"/>
  <c r="H6414" i="4" s="1"/>
  <c r="G6402" i="4"/>
  <c r="H6402" i="4" s="1"/>
  <c r="G6390" i="4"/>
  <c r="H6390" i="4" s="1"/>
  <c r="G6378" i="4"/>
  <c r="H6378" i="4" s="1"/>
  <c r="G6366" i="4"/>
  <c r="H6366" i="4" s="1"/>
  <c r="G6354" i="4"/>
  <c r="H6354" i="4" s="1"/>
  <c r="G6342" i="4"/>
  <c r="H6342" i="4" s="1"/>
  <c r="G6330" i="4"/>
  <c r="H6330" i="4" s="1"/>
  <c r="G6318" i="4"/>
  <c r="H6318" i="4" s="1"/>
  <c r="G6306" i="4"/>
  <c r="H6306" i="4" s="1"/>
  <c r="G6294" i="4"/>
  <c r="H6294" i="4" s="1"/>
  <c r="G6282" i="4"/>
  <c r="H6282" i="4" s="1"/>
  <c r="G6270" i="4"/>
  <c r="H6270" i="4" s="1"/>
  <c r="G6258" i="4"/>
  <c r="H6258" i="4" s="1"/>
  <c r="G6246" i="4"/>
  <c r="H6246" i="4" s="1"/>
  <c r="G6234" i="4"/>
  <c r="H6234" i="4" s="1"/>
  <c r="G6222" i="4"/>
  <c r="H6222" i="4" s="1"/>
  <c r="G6210" i="4"/>
  <c r="H6210" i="4" s="1"/>
  <c r="G6198" i="4"/>
  <c r="H6198" i="4" s="1"/>
  <c r="G6186" i="4"/>
  <c r="H6186" i="4" s="1"/>
  <c r="G6999" i="4"/>
  <c r="H6999" i="4" s="1"/>
  <c r="G6138" i="4"/>
  <c r="H6138" i="4" s="1"/>
  <c r="G6090" i="4"/>
  <c r="H6090" i="4" s="1"/>
  <c r="G5975" i="4"/>
  <c r="H5975" i="4" s="1"/>
  <c r="G5959" i="4"/>
  <c r="H5959" i="4" s="1"/>
  <c r="G5942" i="4"/>
  <c r="H5942" i="4" s="1"/>
  <c r="G5911" i="4"/>
  <c r="H5911" i="4" s="1"/>
  <c r="G5894" i="4"/>
  <c r="H5894" i="4" s="1"/>
  <c r="G5879" i="4"/>
  <c r="H5879" i="4" s="1"/>
  <c r="G5850" i="4"/>
  <c r="H5850" i="4" s="1"/>
  <c r="G5804" i="4"/>
  <c r="H5804" i="4" s="1"/>
  <c r="G5773" i="4"/>
  <c r="H5773" i="4" s="1"/>
  <c r="G5758" i="4"/>
  <c r="H5758" i="4" s="1"/>
  <c r="G5729" i="4"/>
  <c r="H5729" i="4" s="1"/>
  <c r="G5683" i="4"/>
  <c r="H5683" i="4" s="1"/>
  <c r="G5667" i="4"/>
  <c r="H5667" i="4" s="1"/>
  <c r="G5652" i="4"/>
  <c r="H5652" i="4" s="1"/>
  <c r="G5637" i="4"/>
  <c r="H5637" i="4" s="1"/>
  <c r="G5606" i="4"/>
  <c r="H5606" i="4" s="1"/>
  <c r="G5591" i="4"/>
  <c r="H5591" i="4" s="1"/>
  <c r="G5562" i="4"/>
  <c r="H5562" i="4" s="1"/>
  <c r="G5548" i="4"/>
  <c r="H5548" i="4" s="1"/>
  <c r="G5495" i="4"/>
  <c r="H5495" i="4" s="1"/>
  <c r="G5483" i="4"/>
  <c r="H5483" i="4" s="1"/>
  <c r="G5471" i="4"/>
  <c r="H5471" i="4" s="1"/>
  <c r="G5459" i="4"/>
  <c r="H5459" i="4" s="1"/>
  <c r="G5447" i="4"/>
  <c r="H5447" i="4" s="1"/>
  <c r="G5435" i="4"/>
  <c r="H5435" i="4" s="1"/>
  <c r="G6979" i="4"/>
  <c r="H6979" i="4" s="1"/>
  <c r="G6020" i="4"/>
  <c r="H6020" i="4" s="1"/>
  <c r="G5995" i="4"/>
  <c r="H5995" i="4" s="1"/>
  <c r="G5974" i="4"/>
  <c r="H5974" i="4" s="1"/>
  <c r="G5926" i="4"/>
  <c r="H5926" i="4" s="1"/>
  <c r="G5864" i="4"/>
  <c r="H5864" i="4" s="1"/>
  <c r="G5833" i="4"/>
  <c r="H5833" i="4" s="1"/>
  <c r="G5818" i="4"/>
  <c r="H5818" i="4" s="1"/>
  <c r="G5789" i="4"/>
  <c r="H5789" i="4" s="1"/>
  <c r="G5743" i="4"/>
  <c r="H5743" i="4" s="1"/>
  <c r="G5727" i="4"/>
  <c r="H5727" i="4" s="1"/>
  <c r="G5712" i="4"/>
  <c r="H5712" i="4" s="1"/>
  <c r="G5697" i="4"/>
  <c r="H5697" i="4" s="1"/>
  <c r="G5666" i="4"/>
  <c r="H5666" i="4" s="1"/>
  <c r="G5651" i="4"/>
  <c r="H5651" i="4" s="1"/>
  <c r="G5622" i="4"/>
  <c r="H5622" i="4" s="1"/>
  <c r="G5576" i="4"/>
  <c r="H5576" i="4" s="1"/>
  <c r="G5547" i="4"/>
  <c r="H5547" i="4" s="1"/>
  <c r="G5534" i="4"/>
  <c r="H5534" i="4" s="1"/>
  <c r="G5521" i="4"/>
  <c r="H5521" i="4" s="1"/>
  <c r="G5508" i="4"/>
  <c r="H5508" i="4" s="1"/>
  <c r="G5423" i="4"/>
  <c r="H5423" i="4" s="1"/>
  <c r="G5411" i="4"/>
  <c r="H5411" i="4" s="1"/>
  <c r="G5399" i="4"/>
  <c r="H5399" i="4" s="1"/>
  <c r="G5387" i="4"/>
  <c r="H5387" i="4" s="1"/>
  <c r="G5375" i="4"/>
  <c r="H5375" i="4" s="1"/>
  <c r="G5363" i="4"/>
  <c r="H5363" i="4" s="1"/>
  <c r="G5351" i="4"/>
  <c r="H5351" i="4" s="1"/>
  <c r="G5339" i="4"/>
  <c r="H5339" i="4" s="1"/>
  <c r="G5327" i="4"/>
  <c r="H5327" i="4" s="1"/>
  <c r="G5315" i="4"/>
  <c r="H5315" i="4" s="1"/>
  <c r="G5303" i="4"/>
  <c r="H5303" i="4" s="1"/>
  <c r="G5291" i="4"/>
  <c r="H5291" i="4" s="1"/>
  <c r="G5279" i="4"/>
  <c r="H5279" i="4" s="1"/>
  <c r="G5267" i="4"/>
  <c r="H5267" i="4" s="1"/>
  <c r="G5255" i="4"/>
  <c r="H5255" i="4" s="1"/>
  <c r="G5243" i="4"/>
  <c r="H5243" i="4" s="1"/>
  <c r="G5231" i="4"/>
  <c r="H5231" i="4" s="1"/>
  <c r="G5219" i="4"/>
  <c r="H5219" i="4" s="1"/>
  <c r="G5207" i="4"/>
  <c r="H5207" i="4" s="1"/>
  <c r="G5195" i="4"/>
  <c r="H5195" i="4" s="1"/>
  <c r="G5183" i="4"/>
  <c r="H5183" i="4" s="1"/>
  <c r="G5171" i="4"/>
  <c r="H5171" i="4" s="1"/>
  <c r="G5159" i="4"/>
  <c r="H5159" i="4" s="1"/>
  <c r="G5147" i="4"/>
  <c r="H5147" i="4" s="1"/>
  <c r="G5135" i="4"/>
  <c r="H5135" i="4" s="1"/>
  <c r="G5123" i="4"/>
  <c r="H5123" i="4" s="1"/>
  <c r="G5111" i="4"/>
  <c r="H5111" i="4" s="1"/>
  <c r="G5099" i="4"/>
  <c r="H5099" i="4" s="1"/>
  <c r="G5087" i="4"/>
  <c r="H5087" i="4" s="1"/>
  <c r="G5075" i="4"/>
  <c r="H5075" i="4" s="1"/>
  <c r="G5063" i="4"/>
  <c r="H5063" i="4" s="1"/>
  <c r="G5051" i="4"/>
  <c r="H5051" i="4" s="1"/>
  <c r="G5039" i="4"/>
  <c r="H5039" i="4" s="1"/>
  <c r="G5027" i="4"/>
  <c r="H5027" i="4" s="1"/>
  <c r="G5015" i="4"/>
  <c r="H5015" i="4" s="1"/>
  <c r="G5003" i="4"/>
  <c r="H5003" i="4" s="1"/>
  <c r="G4991" i="4"/>
  <c r="H4991" i="4" s="1"/>
  <c r="G4979" i="4"/>
  <c r="H4979" i="4" s="1"/>
  <c r="G4967" i="4"/>
  <c r="H4967" i="4" s="1"/>
  <c r="G4955" i="4"/>
  <c r="H4955" i="4" s="1"/>
  <c r="G4943" i="4"/>
  <c r="H4943" i="4" s="1"/>
  <c r="G4931" i="4"/>
  <c r="H4931" i="4" s="1"/>
  <c r="G4919" i="4"/>
  <c r="H4919" i="4" s="1"/>
  <c r="G4907" i="4"/>
  <c r="H4907" i="4" s="1"/>
  <c r="G4895" i="4"/>
  <c r="H4895" i="4" s="1"/>
  <c r="G6956" i="4"/>
  <c r="H6956" i="4" s="1"/>
  <c r="G6129" i="4"/>
  <c r="H6129" i="4" s="1"/>
  <c r="G6081" i="4"/>
  <c r="H6081" i="4" s="1"/>
  <c r="G6047" i="4"/>
  <c r="H6047" i="4" s="1"/>
  <c r="G5973" i="4"/>
  <c r="H5973" i="4" s="1"/>
  <c r="G5958" i="4"/>
  <c r="H5958" i="4" s="1"/>
  <c r="G5941" i="4"/>
  <c r="H5941" i="4" s="1"/>
  <c r="G5925" i="4"/>
  <c r="H5925" i="4" s="1"/>
  <c r="G5910" i="4"/>
  <c r="H5910" i="4" s="1"/>
  <c r="G5893" i="4"/>
  <c r="H5893" i="4" s="1"/>
  <c r="G5878" i="4"/>
  <c r="H5878" i="4" s="1"/>
  <c r="G5849" i="4"/>
  <c r="H5849" i="4" s="1"/>
  <c r="G5803" i="4"/>
  <c r="H5803" i="4" s="1"/>
  <c r="G5787" i="4"/>
  <c r="H5787" i="4" s="1"/>
  <c r="G5772" i="4"/>
  <c r="H5772" i="4" s="1"/>
  <c r="G5757" i="4"/>
  <c r="H5757" i="4" s="1"/>
  <c r="G5726" i="4"/>
  <c r="H5726" i="4" s="1"/>
  <c r="G5711" i="4"/>
  <c r="H5711" i="4" s="1"/>
  <c r="G5682" i="4"/>
  <c r="H5682" i="4" s="1"/>
  <c r="G5636" i="4"/>
  <c r="H5636" i="4" s="1"/>
  <c r="G5605" i="4"/>
  <c r="H5605" i="4" s="1"/>
  <c r="G5590" i="4"/>
  <c r="H5590" i="4" s="1"/>
  <c r="G5561" i="4"/>
  <c r="H5561" i="4" s="1"/>
  <c r="G5507" i="4"/>
  <c r="H5507" i="4" s="1"/>
  <c r="G5494" i="4"/>
  <c r="H5494" i="4" s="1"/>
  <c r="G5482" i="4"/>
  <c r="H5482" i="4" s="1"/>
  <c r="G5470" i="4"/>
  <c r="H5470" i="4" s="1"/>
  <c r="G5458" i="4"/>
  <c r="H5458" i="4" s="1"/>
  <c r="G5446" i="4"/>
  <c r="H5446" i="4" s="1"/>
  <c r="G5434" i="4"/>
  <c r="H5434" i="4" s="1"/>
  <c r="G6933" i="4"/>
  <c r="H6933" i="4" s="1"/>
  <c r="G6045" i="4"/>
  <c r="H6045" i="4" s="1"/>
  <c r="G6019" i="4"/>
  <c r="H6019" i="4" s="1"/>
  <c r="G5994" i="4"/>
  <c r="H5994" i="4" s="1"/>
  <c r="G5863" i="4"/>
  <c r="H5863" i="4" s="1"/>
  <c r="G5847" i="4"/>
  <c r="H5847" i="4" s="1"/>
  <c r="G5832" i="4"/>
  <c r="H5832" i="4" s="1"/>
  <c r="G5817" i="4"/>
  <c r="H5817" i="4" s="1"/>
  <c r="G5786" i="4"/>
  <c r="H5786" i="4" s="1"/>
  <c r="G5771" i="4"/>
  <c r="H5771" i="4" s="1"/>
  <c r="G5742" i="4"/>
  <c r="H5742" i="4" s="1"/>
  <c r="G5696" i="4"/>
  <c r="H5696" i="4" s="1"/>
  <c r="G5665" i="4"/>
  <c r="H5665" i="4" s="1"/>
  <c r="G5650" i="4"/>
  <c r="H5650" i="4" s="1"/>
  <c r="G5621" i="4"/>
  <c r="H5621" i="4" s="1"/>
  <c r="G5575" i="4"/>
  <c r="H5575" i="4" s="1"/>
  <c r="G5560" i="4"/>
  <c r="H5560" i="4" s="1"/>
  <c r="G5546" i="4"/>
  <c r="H5546" i="4" s="1"/>
  <c r="G5533" i="4"/>
  <c r="H5533" i="4" s="1"/>
  <c r="G5520" i="4"/>
  <c r="H5520" i="4" s="1"/>
  <c r="G5422" i="4"/>
  <c r="H5422" i="4" s="1"/>
  <c r="G5410" i="4"/>
  <c r="H5410" i="4" s="1"/>
  <c r="G5398" i="4"/>
  <c r="H5398" i="4" s="1"/>
  <c r="G5386" i="4"/>
  <c r="H5386" i="4" s="1"/>
  <c r="G5374" i="4"/>
  <c r="H5374" i="4" s="1"/>
  <c r="G5362" i="4"/>
  <c r="H5362" i="4" s="1"/>
  <c r="G5350" i="4"/>
  <c r="H5350" i="4" s="1"/>
  <c r="G5338" i="4"/>
  <c r="H5338" i="4" s="1"/>
  <c r="G5326" i="4"/>
  <c r="H5326" i="4" s="1"/>
  <c r="G5314" i="4"/>
  <c r="H5314" i="4" s="1"/>
  <c r="G5302" i="4"/>
  <c r="H5302" i="4" s="1"/>
  <c r="G5290" i="4"/>
  <c r="H5290" i="4" s="1"/>
  <c r="G5278" i="4"/>
  <c r="H5278" i="4" s="1"/>
  <c r="G5266" i="4"/>
  <c r="H5266" i="4" s="1"/>
  <c r="G5254" i="4"/>
  <c r="H5254" i="4" s="1"/>
  <c r="G5242" i="4"/>
  <c r="H5242" i="4" s="1"/>
  <c r="G5230" i="4"/>
  <c r="H5230" i="4" s="1"/>
  <c r="G5218" i="4"/>
  <c r="H5218" i="4" s="1"/>
  <c r="G5206" i="4"/>
  <c r="H5206" i="4" s="1"/>
  <c r="G5194" i="4"/>
  <c r="H5194" i="4" s="1"/>
  <c r="G5182" i="4"/>
  <c r="H5182" i="4" s="1"/>
  <c r="G5170" i="4"/>
  <c r="H5170" i="4" s="1"/>
  <c r="G5158" i="4"/>
  <c r="H5158" i="4" s="1"/>
  <c r="G5146" i="4"/>
  <c r="H5146" i="4" s="1"/>
  <c r="G5134" i="4"/>
  <c r="H5134" i="4" s="1"/>
  <c r="G5122" i="4"/>
  <c r="H5122" i="4" s="1"/>
  <c r="G5110" i="4"/>
  <c r="H5110" i="4" s="1"/>
  <c r="G5098" i="4"/>
  <c r="H5098" i="4" s="1"/>
  <c r="G5086" i="4"/>
  <c r="H5086" i="4" s="1"/>
  <c r="G5074" i="4"/>
  <c r="H5074" i="4" s="1"/>
  <c r="G5062" i="4"/>
  <c r="H5062" i="4" s="1"/>
  <c r="G5050" i="4"/>
  <c r="H5050" i="4" s="1"/>
  <c r="G5038" i="4"/>
  <c r="H5038" i="4" s="1"/>
  <c r="G5026" i="4"/>
  <c r="H5026" i="4" s="1"/>
  <c r="G5014" i="4"/>
  <c r="H5014" i="4" s="1"/>
  <c r="G5002" i="4"/>
  <c r="H5002" i="4" s="1"/>
  <c r="G4990" i="4"/>
  <c r="H4990" i="4" s="1"/>
  <c r="G4978" i="4"/>
  <c r="H4978" i="4" s="1"/>
  <c r="G4966" i="4"/>
  <c r="H4966" i="4" s="1"/>
  <c r="G4954" i="4"/>
  <c r="H4954" i="4" s="1"/>
  <c r="G4942" i="4"/>
  <c r="H4942" i="4" s="1"/>
  <c r="G4930" i="4"/>
  <c r="H4930" i="4" s="1"/>
  <c r="G6910" i="4"/>
  <c r="H6910" i="4" s="1"/>
  <c r="G6127" i="4"/>
  <c r="H6127" i="4" s="1"/>
  <c r="G6079" i="4"/>
  <c r="H6079" i="4" s="1"/>
  <c r="G5972" i="4"/>
  <c r="H5972" i="4" s="1"/>
  <c r="G5957" i="4"/>
  <c r="H5957" i="4" s="1"/>
  <c r="G5940" i="4"/>
  <c r="H5940" i="4" s="1"/>
  <c r="G5924" i="4"/>
  <c r="H5924" i="4" s="1"/>
  <c r="G5909" i="4"/>
  <c r="H5909" i="4" s="1"/>
  <c r="G5892" i="4"/>
  <c r="H5892" i="4" s="1"/>
  <c r="G5877" i="4"/>
  <c r="H5877" i="4" s="1"/>
  <c r="G5846" i="4"/>
  <c r="H5846" i="4" s="1"/>
  <c r="G5831" i="4"/>
  <c r="H5831" i="4" s="1"/>
  <c r="G5802" i="4"/>
  <c r="H5802" i="4" s="1"/>
  <c r="G5756" i="4"/>
  <c r="H5756" i="4" s="1"/>
  <c r="G5725" i="4"/>
  <c r="H5725" i="4" s="1"/>
  <c r="G5710" i="4"/>
  <c r="H5710" i="4" s="1"/>
  <c r="G5681" i="4"/>
  <c r="H5681" i="4" s="1"/>
  <c r="G5635" i="4"/>
  <c r="H5635" i="4" s="1"/>
  <c r="G5619" i="4"/>
  <c r="H5619" i="4" s="1"/>
  <c r="G5604" i="4"/>
  <c r="H5604" i="4" s="1"/>
  <c r="G5589" i="4"/>
  <c r="H5589" i="4" s="1"/>
  <c r="G5559" i="4"/>
  <c r="H5559" i="4" s="1"/>
  <c r="G5519" i="4"/>
  <c r="H5519" i="4" s="1"/>
  <c r="G5506" i="4"/>
  <c r="H5506" i="4" s="1"/>
  <c r="G5493" i="4"/>
  <c r="H5493" i="4" s="1"/>
  <c r="G5481" i="4"/>
  <c r="H5481" i="4" s="1"/>
  <c r="G5469" i="4"/>
  <c r="H5469" i="4" s="1"/>
  <c r="G5457" i="4"/>
  <c r="H5457" i="4" s="1"/>
  <c r="G5445" i="4"/>
  <c r="H5445" i="4" s="1"/>
  <c r="G5433" i="4"/>
  <c r="H5433" i="4" s="1"/>
  <c r="G6890" i="4"/>
  <c r="H6890" i="4" s="1"/>
  <c r="G6044" i="4"/>
  <c r="H6044" i="4" s="1"/>
  <c r="G6018" i="4"/>
  <c r="H6018" i="4" s="1"/>
  <c r="G5990" i="4"/>
  <c r="H5990" i="4" s="1"/>
  <c r="G5955" i="4"/>
  <c r="H5955" i="4" s="1"/>
  <c r="G5939" i="4"/>
  <c r="H5939" i="4" s="1"/>
  <c r="G5907" i="4"/>
  <c r="H5907" i="4" s="1"/>
  <c r="G5891" i="4"/>
  <c r="H5891" i="4" s="1"/>
  <c r="G5862" i="4"/>
  <c r="H5862" i="4" s="1"/>
  <c r="G5816" i="4"/>
  <c r="H5816" i="4" s="1"/>
  <c r="G5785" i="4"/>
  <c r="H5785" i="4" s="1"/>
  <c r="G5770" i="4"/>
  <c r="H5770" i="4" s="1"/>
  <c r="G5741" i="4"/>
  <c r="H5741" i="4" s="1"/>
  <c r="G5695" i="4"/>
  <c r="H5695" i="4" s="1"/>
  <c r="G5679" i="4"/>
  <c r="H5679" i="4" s="1"/>
  <c r="G5664" i="4"/>
  <c r="H5664" i="4" s="1"/>
  <c r="G5649" i="4"/>
  <c r="H5649" i="4" s="1"/>
  <c r="G5618" i="4"/>
  <c r="H5618" i="4" s="1"/>
  <c r="G5603" i="4"/>
  <c r="H5603" i="4" s="1"/>
  <c r="G5574" i="4"/>
  <c r="H5574" i="4" s="1"/>
  <c r="G5545" i="4"/>
  <c r="H5545" i="4" s="1"/>
  <c r="G5532" i="4"/>
  <c r="H5532" i="4" s="1"/>
  <c r="G5421" i="4"/>
  <c r="H5421" i="4" s="1"/>
  <c r="G5409" i="4"/>
  <c r="H5409" i="4" s="1"/>
  <c r="G5397" i="4"/>
  <c r="H5397" i="4" s="1"/>
  <c r="G5385" i="4"/>
  <c r="H5385" i="4" s="1"/>
  <c r="G5373" i="4"/>
  <c r="H5373" i="4" s="1"/>
  <c r="G5361" i="4"/>
  <c r="H5361" i="4" s="1"/>
  <c r="G5349" i="4"/>
  <c r="H5349" i="4" s="1"/>
  <c r="G5337" i="4"/>
  <c r="H5337" i="4" s="1"/>
  <c r="G5325" i="4"/>
  <c r="H5325" i="4" s="1"/>
  <c r="G5313" i="4"/>
  <c r="H5313" i="4" s="1"/>
  <c r="G5301" i="4"/>
  <c r="H5301" i="4" s="1"/>
  <c r="G5289" i="4"/>
  <c r="H5289" i="4" s="1"/>
  <c r="G5277" i="4"/>
  <c r="H5277" i="4" s="1"/>
  <c r="G5265" i="4"/>
  <c r="H5265" i="4" s="1"/>
  <c r="G5253" i="4"/>
  <c r="H5253" i="4" s="1"/>
  <c r="G5241" i="4"/>
  <c r="H5241" i="4" s="1"/>
  <c r="G5229" i="4"/>
  <c r="H5229" i="4" s="1"/>
  <c r="G5217" i="4"/>
  <c r="H5217" i="4" s="1"/>
  <c r="G5205" i="4"/>
  <c r="H5205" i="4" s="1"/>
  <c r="G5193" i="4"/>
  <c r="H5193" i="4" s="1"/>
  <c r="G5181" i="4"/>
  <c r="H5181" i="4" s="1"/>
  <c r="G5169" i="4"/>
  <c r="H5169" i="4" s="1"/>
  <c r="G5157" i="4"/>
  <c r="H5157" i="4" s="1"/>
  <c r="G5145" i="4"/>
  <c r="H5145" i="4" s="1"/>
  <c r="G5133" i="4"/>
  <c r="H5133" i="4" s="1"/>
  <c r="G5121" i="4"/>
  <c r="H5121" i="4" s="1"/>
  <c r="G5109" i="4"/>
  <c r="H5109" i="4" s="1"/>
  <c r="G5097" i="4"/>
  <c r="H5097" i="4" s="1"/>
  <c r="G5085" i="4"/>
  <c r="H5085" i="4" s="1"/>
  <c r="G5073" i="4"/>
  <c r="H5073" i="4" s="1"/>
  <c r="G5061" i="4"/>
  <c r="H5061" i="4" s="1"/>
  <c r="G5049" i="4"/>
  <c r="H5049" i="4" s="1"/>
  <c r="G5037" i="4"/>
  <c r="H5037" i="4" s="1"/>
  <c r="G5025" i="4"/>
  <c r="H5025" i="4" s="1"/>
  <c r="G5013" i="4"/>
  <c r="H5013" i="4" s="1"/>
  <c r="G5001" i="4"/>
  <c r="H5001" i="4" s="1"/>
  <c r="G4989" i="4"/>
  <c r="H4989" i="4" s="1"/>
  <c r="G6871" i="4"/>
  <c r="H6871" i="4" s="1"/>
  <c r="G6126" i="4"/>
  <c r="H6126" i="4" s="1"/>
  <c r="G6078" i="4"/>
  <c r="H6078" i="4" s="1"/>
  <c r="G5971" i="4"/>
  <c r="H5971" i="4" s="1"/>
  <c r="G5954" i="4"/>
  <c r="H5954" i="4" s="1"/>
  <c r="G5923" i="4"/>
  <c r="H5923" i="4" s="1"/>
  <c r="G5906" i="4"/>
  <c r="H5906" i="4" s="1"/>
  <c r="G5876" i="4"/>
  <c r="H5876" i="4" s="1"/>
  <c r="G5845" i="4"/>
  <c r="H5845" i="4" s="1"/>
  <c r="G5830" i="4"/>
  <c r="H5830" i="4" s="1"/>
  <c r="G5801" i="4"/>
  <c r="H5801" i="4" s="1"/>
  <c r="G5755" i="4"/>
  <c r="H5755" i="4" s="1"/>
  <c r="G5739" i="4"/>
  <c r="H5739" i="4" s="1"/>
  <c r="G5724" i="4"/>
  <c r="H5724" i="4" s="1"/>
  <c r="G5709" i="4"/>
  <c r="H5709" i="4" s="1"/>
  <c r="G5678" i="4"/>
  <c r="H5678" i="4" s="1"/>
  <c r="G5663" i="4"/>
  <c r="H5663" i="4" s="1"/>
  <c r="G5634" i="4"/>
  <c r="H5634" i="4" s="1"/>
  <c r="G5588" i="4"/>
  <c r="H5588" i="4" s="1"/>
  <c r="G5558" i="4"/>
  <c r="H5558" i="4" s="1"/>
  <c r="G5531" i="4"/>
  <c r="H5531" i="4" s="1"/>
  <c r="G5518" i="4"/>
  <c r="H5518" i="4" s="1"/>
  <c r="G5505" i="4"/>
  <c r="H5505" i="4" s="1"/>
  <c r="G5492" i="4"/>
  <c r="H5492" i="4" s="1"/>
  <c r="G5480" i="4"/>
  <c r="H5480" i="4" s="1"/>
  <c r="G5468" i="4"/>
  <c r="H5468" i="4" s="1"/>
  <c r="G5456" i="4"/>
  <c r="H5456" i="4" s="1"/>
  <c r="G5444" i="4"/>
  <c r="H5444" i="4" s="1"/>
  <c r="G5432" i="4"/>
  <c r="H5432" i="4" s="1"/>
  <c r="G6849" i="4"/>
  <c r="H6849" i="4" s="1"/>
  <c r="G6043" i="4"/>
  <c r="H6043" i="4" s="1"/>
  <c r="G5989" i="4"/>
  <c r="H5989" i="4" s="1"/>
  <c r="G5938" i="4"/>
  <c r="H5938" i="4" s="1"/>
  <c r="G5890" i="4"/>
  <c r="H5890" i="4" s="1"/>
  <c r="G5861" i="4"/>
  <c r="H5861" i="4" s="1"/>
  <c r="G5815" i="4"/>
  <c r="H5815" i="4" s="1"/>
  <c r="G5799" i="4"/>
  <c r="H5799" i="4" s="1"/>
  <c r="G5784" i="4"/>
  <c r="H5784" i="4" s="1"/>
  <c r="G5769" i="4"/>
  <c r="H5769" i="4" s="1"/>
  <c r="G5738" i="4"/>
  <c r="H5738" i="4" s="1"/>
  <c r="G5723" i="4"/>
  <c r="H5723" i="4" s="1"/>
  <c r="G5694" i="4"/>
  <c r="H5694" i="4" s="1"/>
  <c r="G5648" i="4"/>
  <c r="H5648" i="4" s="1"/>
  <c r="G5617" i="4"/>
  <c r="H5617" i="4" s="1"/>
  <c r="G5602" i="4"/>
  <c r="H5602" i="4" s="1"/>
  <c r="G5573" i="4"/>
  <c r="H5573" i="4" s="1"/>
  <c r="G5544" i="4"/>
  <c r="H5544" i="4" s="1"/>
  <c r="G5420" i="4"/>
  <c r="H5420" i="4" s="1"/>
  <c r="G5408" i="4"/>
  <c r="H5408" i="4" s="1"/>
  <c r="G5396" i="4"/>
  <c r="H5396" i="4" s="1"/>
  <c r="G5384" i="4"/>
  <c r="H5384" i="4" s="1"/>
  <c r="G5372" i="4"/>
  <c r="H5372" i="4" s="1"/>
  <c r="G5360" i="4"/>
  <c r="H5360" i="4" s="1"/>
  <c r="G5348" i="4"/>
  <c r="H5348" i="4" s="1"/>
  <c r="G5336" i="4"/>
  <c r="H5336" i="4" s="1"/>
  <c r="G5324" i="4"/>
  <c r="H5324" i="4" s="1"/>
  <c r="G5312" i="4"/>
  <c r="H5312" i="4" s="1"/>
  <c r="G5300" i="4"/>
  <c r="H5300" i="4" s="1"/>
  <c r="G5288" i="4"/>
  <c r="H5288" i="4" s="1"/>
  <c r="G5276" i="4"/>
  <c r="H5276" i="4" s="1"/>
  <c r="G5264" i="4"/>
  <c r="H5264" i="4" s="1"/>
  <c r="G5252" i="4"/>
  <c r="H5252" i="4" s="1"/>
  <c r="G5240" i="4"/>
  <c r="H5240" i="4" s="1"/>
  <c r="G6117" i="4"/>
  <c r="H6117" i="4" s="1"/>
  <c r="G6011" i="4"/>
  <c r="H6011" i="4" s="1"/>
  <c r="G5970" i="4"/>
  <c r="H5970" i="4" s="1"/>
  <c r="G5953" i="4"/>
  <c r="H5953" i="4" s="1"/>
  <c r="G5937" i="4"/>
  <c r="H5937" i="4" s="1"/>
  <c r="G5922" i="4"/>
  <c r="H5922" i="4" s="1"/>
  <c r="G5905" i="4"/>
  <c r="H5905" i="4" s="1"/>
  <c r="G5875" i="4"/>
  <c r="H5875" i="4" s="1"/>
  <c r="G5859" i="4"/>
  <c r="H5859" i="4" s="1"/>
  <c r="G5844" i="4"/>
  <c r="H5844" i="4" s="1"/>
  <c r="G5829" i="4"/>
  <c r="H5829" i="4" s="1"/>
  <c r="G5798" i="4"/>
  <c r="H5798" i="4" s="1"/>
  <c r="G5783" i="4"/>
  <c r="H5783" i="4" s="1"/>
  <c r="G5754" i="4"/>
  <c r="H5754" i="4" s="1"/>
  <c r="G5708" i="4"/>
  <c r="H5708" i="4" s="1"/>
  <c r="G5677" i="4"/>
  <c r="H5677" i="4" s="1"/>
  <c r="G5662" i="4"/>
  <c r="H5662" i="4" s="1"/>
  <c r="G5633" i="4"/>
  <c r="H5633" i="4" s="1"/>
  <c r="G5587" i="4"/>
  <c r="H5587" i="4" s="1"/>
  <c r="G5571" i="4"/>
  <c r="H5571" i="4" s="1"/>
  <c r="G5557" i="4"/>
  <c r="H5557" i="4" s="1"/>
  <c r="G5543" i="4"/>
  <c r="H5543" i="4" s="1"/>
  <c r="G5530" i="4"/>
  <c r="H5530" i="4" s="1"/>
  <c r="G5517" i="4"/>
  <c r="H5517" i="4" s="1"/>
  <c r="G5504" i="4"/>
  <c r="H5504" i="4" s="1"/>
  <c r="G5491" i="4"/>
  <c r="H5491" i="4" s="1"/>
  <c r="G5479" i="4"/>
  <c r="H5479" i="4" s="1"/>
  <c r="G5467" i="4"/>
  <c r="H5467" i="4" s="1"/>
  <c r="G5455" i="4"/>
  <c r="H5455" i="4" s="1"/>
  <c r="G5443" i="4"/>
  <c r="H5443" i="4" s="1"/>
  <c r="G5431" i="4"/>
  <c r="H5431" i="4" s="1"/>
  <c r="G6071" i="4"/>
  <c r="H6071" i="4" s="1"/>
  <c r="G6042" i="4"/>
  <c r="H6042" i="4" s="1"/>
  <c r="G6009" i="4"/>
  <c r="H6009" i="4" s="1"/>
  <c r="G5987" i="4"/>
  <c r="H5987" i="4" s="1"/>
  <c r="G5889" i="4"/>
  <c r="H5889" i="4" s="1"/>
  <c r="G5858" i="4"/>
  <c r="H5858" i="4" s="1"/>
  <c r="G5843" i="4"/>
  <c r="H5843" i="4" s="1"/>
  <c r="G5814" i="4"/>
  <c r="H5814" i="4" s="1"/>
  <c r="G5768" i="4"/>
  <c r="H5768" i="4" s="1"/>
  <c r="G5737" i="4"/>
  <c r="H5737" i="4" s="1"/>
  <c r="G5722" i="4"/>
  <c r="H5722" i="4" s="1"/>
  <c r="G5693" i="4"/>
  <c r="H5693" i="4" s="1"/>
  <c r="G5647" i="4"/>
  <c r="H5647" i="4" s="1"/>
  <c r="G5631" i="4"/>
  <c r="H5631" i="4" s="1"/>
  <c r="G5616" i="4"/>
  <c r="H5616" i="4" s="1"/>
  <c r="G5601" i="4"/>
  <c r="H5601" i="4" s="1"/>
  <c r="G5570" i="4"/>
  <c r="H5570" i="4" s="1"/>
  <c r="G5419" i="4"/>
  <c r="H5419" i="4" s="1"/>
  <c r="G5407" i="4"/>
  <c r="H5407" i="4" s="1"/>
  <c r="G5395" i="4"/>
  <c r="H5395" i="4" s="1"/>
  <c r="G5383" i="4"/>
  <c r="H5383" i="4" s="1"/>
  <c r="G5371" i="4"/>
  <c r="H5371" i="4" s="1"/>
  <c r="G5359" i="4"/>
  <c r="H5359" i="4" s="1"/>
  <c r="G5347" i="4"/>
  <c r="H5347" i="4" s="1"/>
  <c r="G5335" i="4"/>
  <c r="H5335" i="4" s="1"/>
  <c r="G5323" i="4"/>
  <c r="H5323" i="4" s="1"/>
  <c r="G5311" i="4"/>
  <c r="H5311" i="4" s="1"/>
  <c r="G5299" i="4"/>
  <c r="H5299" i="4" s="1"/>
  <c r="G5287" i="4"/>
  <c r="H5287" i="4" s="1"/>
  <c r="G5275" i="4"/>
  <c r="H5275" i="4" s="1"/>
  <c r="G5263" i="4"/>
  <c r="H5263" i="4" s="1"/>
  <c r="G5251" i="4"/>
  <c r="H5251" i="4" s="1"/>
  <c r="G5239" i="4"/>
  <c r="H5239" i="4" s="1"/>
  <c r="G5227" i="4"/>
  <c r="H5227" i="4" s="1"/>
  <c r="G5215" i="4"/>
  <c r="H5215" i="4" s="1"/>
  <c r="G5203" i="4"/>
  <c r="H5203" i="4" s="1"/>
  <c r="G5191" i="4"/>
  <c r="H5191" i="4" s="1"/>
  <c r="G6791" i="4"/>
  <c r="H6791" i="4" s="1"/>
  <c r="G6115" i="4"/>
  <c r="H6115" i="4" s="1"/>
  <c r="G6069" i="4"/>
  <c r="H6069" i="4" s="1"/>
  <c r="G5986" i="4"/>
  <c r="H5986" i="4" s="1"/>
  <c r="G5969" i="4"/>
  <c r="H5969" i="4" s="1"/>
  <c r="G5952" i="4"/>
  <c r="H5952" i="4" s="1"/>
  <c r="G5936" i="4"/>
  <c r="H5936" i="4" s="1"/>
  <c r="G5921" i="4"/>
  <c r="H5921" i="4" s="1"/>
  <c r="G5904" i="4"/>
  <c r="H5904" i="4" s="1"/>
  <c r="G5874" i="4"/>
  <c r="H5874" i="4" s="1"/>
  <c r="G5828" i="4"/>
  <c r="H5828" i="4" s="1"/>
  <c r="G5797" i="4"/>
  <c r="H5797" i="4" s="1"/>
  <c r="G5782" i="4"/>
  <c r="H5782" i="4" s="1"/>
  <c r="G5753" i="4"/>
  <c r="H5753" i="4" s="1"/>
  <c r="G5707" i="4"/>
  <c r="H5707" i="4" s="1"/>
  <c r="G5691" i="4"/>
  <c r="H5691" i="4" s="1"/>
  <c r="G5676" i="4"/>
  <c r="H5676" i="4" s="1"/>
  <c r="G5661" i="4"/>
  <c r="H5661" i="4" s="1"/>
  <c r="G5630" i="4"/>
  <c r="H5630" i="4" s="1"/>
  <c r="G5615" i="4"/>
  <c r="H5615" i="4" s="1"/>
  <c r="G5586" i="4"/>
  <c r="H5586" i="4" s="1"/>
  <c r="G5556" i="4"/>
  <c r="H5556" i="4" s="1"/>
  <c r="G5542" i="4"/>
  <c r="H5542" i="4" s="1"/>
  <c r="G5529" i="4"/>
  <c r="H5529" i="4" s="1"/>
  <c r="G5516" i="4"/>
  <c r="H5516" i="4" s="1"/>
  <c r="G5503" i="4"/>
  <c r="H5503" i="4" s="1"/>
  <c r="G5490" i="4"/>
  <c r="H5490" i="4" s="1"/>
  <c r="G5478" i="4"/>
  <c r="H5478" i="4" s="1"/>
  <c r="G5466" i="4"/>
  <c r="H5466" i="4" s="1"/>
  <c r="G5454" i="4"/>
  <c r="H5454" i="4" s="1"/>
  <c r="G5442" i="4"/>
  <c r="H5442" i="4" s="1"/>
  <c r="G6008" i="4"/>
  <c r="H6008" i="4" s="1"/>
  <c r="G5985" i="4"/>
  <c r="H5985" i="4" s="1"/>
  <c r="G5967" i="4"/>
  <c r="H5967" i="4" s="1"/>
  <c r="G5951" i="4"/>
  <c r="H5951" i="4" s="1"/>
  <c r="G5919" i="4"/>
  <c r="H5919" i="4" s="1"/>
  <c r="G5903" i="4"/>
  <c r="H5903" i="4" s="1"/>
  <c r="G5888" i="4"/>
  <c r="H5888" i="4" s="1"/>
  <c r="G5857" i="4"/>
  <c r="H5857" i="4" s="1"/>
  <c r="G5842" i="4"/>
  <c r="H5842" i="4" s="1"/>
  <c r="G5813" i="4"/>
  <c r="H5813" i="4" s="1"/>
  <c r="G5767" i="4"/>
  <c r="H5767" i="4" s="1"/>
  <c r="G5751" i="4"/>
  <c r="H5751" i="4" s="1"/>
  <c r="G5736" i="4"/>
  <c r="H5736" i="4" s="1"/>
  <c r="G5721" i="4"/>
  <c r="H5721" i="4" s="1"/>
  <c r="G5690" i="4"/>
  <c r="H5690" i="4" s="1"/>
  <c r="G5675" i="4"/>
  <c r="H5675" i="4" s="1"/>
  <c r="G5646" i="4"/>
  <c r="H5646" i="4" s="1"/>
  <c r="G5600" i="4"/>
  <c r="H5600" i="4" s="1"/>
  <c r="G5569" i="4"/>
  <c r="H5569" i="4" s="1"/>
  <c r="G5555" i="4"/>
  <c r="H5555" i="4" s="1"/>
  <c r="G5430" i="4"/>
  <c r="H5430" i="4" s="1"/>
  <c r="G5418" i="4"/>
  <c r="H5418" i="4" s="1"/>
  <c r="G5406" i="4"/>
  <c r="H5406" i="4" s="1"/>
  <c r="G5394" i="4"/>
  <c r="H5394" i="4" s="1"/>
  <c r="G5382" i="4"/>
  <c r="H5382" i="4" s="1"/>
  <c r="G5370" i="4"/>
  <c r="H5370" i="4" s="1"/>
  <c r="G5358" i="4"/>
  <c r="H5358" i="4" s="1"/>
  <c r="G5346" i="4"/>
  <c r="H5346" i="4" s="1"/>
  <c r="G5334" i="4"/>
  <c r="H5334" i="4" s="1"/>
  <c r="G5322" i="4"/>
  <c r="H5322" i="4" s="1"/>
  <c r="G5310" i="4"/>
  <c r="H5310" i="4" s="1"/>
  <c r="G5298" i="4"/>
  <c r="H5298" i="4" s="1"/>
  <c r="G5286" i="4"/>
  <c r="H5286" i="4" s="1"/>
  <c r="G5274" i="4"/>
  <c r="H5274" i="4" s="1"/>
  <c r="G5262" i="4"/>
  <c r="H5262" i="4" s="1"/>
  <c r="G5250" i="4"/>
  <c r="H5250" i="4" s="1"/>
  <c r="G5238" i="4"/>
  <c r="H5238" i="4" s="1"/>
  <c r="G5226" i="4"/>
  <c r="H5226" i="4" s="1"/>
  <c r="G5214" i="4"/>
  <c r="H5214" i="4" s="1"/>
  <c r="G5202" i="4"/>
  <c r="H5202" i="4" s="1"/>
  <c r="G5190" i="4"/>
  <c r="H5190" i="4" s="1"/>
  <c r="G5178" i="4"/>
  <c r="H5178" i="4" s="1"/>
  <c r="G5166" i="4"/>
  <c r="H5166" i="4" s="1"/>
  <c r="G6174" i="4"/>
  <c r="H6174" i="4" s="1"/>
  <c r="G6114" i="4"/>
  <c r="H6114" i="4" s="1"/>
  <c r="G6067" i="4"/>
  <c r="H6067" i="4" s="1"/>
  <c r="G6035" i="4"/>
  <c r="H6035" i="4" s="1"/>
  <c r="G5966" i="4"/>
  <c r="H5966" i="4" s="1"/>
  <c r="G5935" i="4"/>
  <c r="H5935" i="4" s="1"/>
  <c r="G5918" i="4"/>
  <c r="H5918" i="4" s="1"/>
  <c r="G5873" i="4"/>
  <c r="H5873" i="4" s="1"/>
  <c r="G5827" i="4"/>
  <c r="H5827" i="4" s="1"/>
  <c r="G5811" i="4"/>
  <c r="H5811" i="4" s="1"/>
  <c r="G5796" i="4"/>
  <c r="H5796" i="4" s="1"/>
  <c r="G5781" i="4"/>
  <c r="H5781" i="4" s="1"/>
  <c r="G5750" i="4"/>
  <c r="H5750" i="4" s="1"/>
  <c r="G5735" i="4"/>
  <c r="H5735" i="4" s="1"/>
  <c r="G5706" i="4"/>
  <c r="H5706" i="4" s="1"/>
  <c r="G5660" i="4"/>
  <c r="H5660" i="4" s="1"/>
  <c r="G5629" i="4"/>
  <c r="H5629" i="4" s="1"/>
  <c r="G5614" i="4"/>
  <c r="H5614" i="4" s="1"/>
  <c r="G5585" i="4"/>
  <c r="H5585" i="4" s="1"/>
  <c r="G5541" i="4"/>
  <c r="H5541" i="4" s="1"/>
  <c r="G5528" i="4"/>
  <c r="H5528" i="4" s="1"/>
  <c r="G5515" i="4"/>
  <c r="H5515" i="4" s="1"/>
  <c r="G5502" i="4"/>
  <c r="H5502" i="4" s="1"/>
  <c r="G5489" i="4"/>
  <c r="H5489" i="4" s="1"/>
  <c r="G5477" i="4"/>
  <c r="H5477" i="4" s="1"/>
  <c r="G5465" i="4"/>
  <c r="H5465" i="4" s="1"/>
  <c r="G5453" i="4"/>
  <c r="H5453" i="4" s="1"/>
  <c r="G5441" i="4"/>
  <c r="H5441" i="4" s="1"/>
  <c r="G6033" i="4"/>
  <c r="H6033" i="4" s="1"/>
  <c r="G6007" i="4"/>
  <c r="H6007" i="4" s="1"/>
  <c r="G5984" i="4"/>
  <c r="H5984" i="4" s="1"/>
  <c r="G5950" i="4"/>
  <c r="H5950" i="4" s="1"/>
  <c r="G5902" i="4"/>
  <c r="H5902" i="4" s="1"/>
  <c r="G5887" i="4"/>
  <c r="H5887" i="4" s="1"/>
  <c r="G5871" i="4"/>
  <c r="H5871" i="4" s="1"/>
  <c r="G5856" i="4"/>
  <c r="H5856" i="4" s="1"/>
  <c r="G5841" i="4"/>
  <c r="H5841" i="4" s="1"/>
  <c r="G5810" i="4"/>
  <c r="H5810" i="4" s="1"/>
  <c r="G5795" i="4"/>
  <c r="H5795" i="4" s="1"/>
  <c r="G5766" i="4"/>
  <c r="H5766" i="4" s="1"/>
  <c r="G5720" i="4"/>
  <c r="H5720" i="4" s="1"/>
  <c r="G5689" i="4"/>
  <c r="H5689" i="4" s="1"/>
  <c r="G5674" i="4"/>
  <c r="H5674" i="4" s="1"/>
  <c r="G5645" i="4"/>
  <c r="H5645" i="4" s="1"/>
  <c r="G5599" i="4"/>
  <c r="H5599" i="4" s="1"/>
  <c r="G5583" i="4"/>
  <c r="H5583" i="4" s="1"/>
  <c r="G5568" i="4"/>
  <c r="H5568" i="4" s="1"/>
  <c r="G5554" i="4"/>
  <c r="H5554" i="4" s="1"/>
  <c r="G5429" i="4"/>
  <c r="H5429" i="4" s="1"/>
  <c r="G5417" i="4"/>
  <c r="H5417" i="4" s="1"/>
  <c r="G5405" i="4"/>
  <c r="H5405" i="4" s="1"/>
  <c r="G5393" i="4"/>
  <c r="H5393" i="4" s="1"/>
  <c r="G5381" i="4"/>
  <c r="H5381" i="4" s="1"/>
  <c r="G5369" i="4"/>
  <c r="H5369" i="4" s="1"/>
  <c r="G5357" i="4"/>
  <c r="H5357" i="4" s="1"/>
  <c r="G5345" i="4"/>
  <c r="H5345" i="4" s="1"/>
  <c r="G5333" i="4"/>
  <c r="H5333" i="4" s="1"/>
  <c r="G5321" i="4"/>
  <c r="H5321" i="4" s="1"/>
  <c r="G5309" i="4"/>
  <c r="H5309" i="4" s="1"/>
  <c r="G5297" i="4"/>
  <c r="H5297" i="4" s="1"/>
  <c r="G5285" i="4"/>
  <c r="H5285" i="4" s="1"/>
  <c r="G5273" i="4"/>
  <c r="H5273" i="4" s="1"/>
  <c r="G5261" i="4"/>
  <c r="H5261" i="4" s="1"/>
  <c r="G5249" i="4"/>
  <c r="H5249" i="4" s="1"/>
  <c r="G5237" i="4"/>
  <c r="H5237" i="4" s="1"/>
  <c r="G5225" i="4"/>
  <c r="H5225" i="4" s="1"/>
  <c r="G5213" i="4"/>
  <c r="H5213" i="4" s="1"/>
  <c r="G5201" i="4"/>
  <c r="H5201" i="4" s="1"/>
  <c r="G5189" i="4"/>
  <c r="H5189" i="4" s="1"/>
  <c r="G5177" i="4"/>
  <c r="H5177" i="4" s="1"/>
  <c r="G5165" i="4"/>
  <c r="H5165" i="4" s="1"/>
  <c r="G5153" i="4"/>
  <c r="H5153" i="4" s="1"/>
  <c r="G5141" i="4"/>
  <c r="H5141" i="4" s="1"/>
  <c r="G5129" i="4"/>
  <c r="H5129" i="4" s="1"/>
  <c r="G5117" i="4"/>
  <c r="H5117" i="4" s="1"/>
  <c r="G5105" i="4"/>
  <c r="H5105" i="4" s="1"/>
  <c r="G5093" i="4"/>
  <c r="H5093" i="4" s="1"/>
  <c r="G5081" i="4"/>
  <c r="H5081" i="4" s="1"/>
  <c r="G5069" i="4"/>
  <c r="H5069" i="4" s="1"/>
  <c r="G5057" i="4"/>
  <c r="H5057" i="4" s="1"/>
  <c r="G5045" i="4"/>
  <c r="H5045" i="4" s="1"/>
  <c r="G5033" i="4"/>
  <c r="H5033" i="4" s="1"/>
  <c r="G5021" i="4"/>
  <c r="H5021" i="4" s="1"/>
  <c r="G5009" i="4"/>
  <c r="H5009" i="4" s="1"/>
  <c r="G4997" i="4"/>
  <c r="H4997" i="4" s="1"/>
  <c r="G4985" i="4"/>
  <c r="H4985" i="4" s="1"/>
  <c r="G4973" i="4"/>
  <c r="H4973" i="4" s="1"/>
  <c r="G4961" i="4"/>
  <c r="H4961" i="4" s="1"/>
  <c r="G6105" i="4"/>
  <c r="H6105" i="4" s="1"/>
  <c r="G6066" i="4"/>
  <c r="H6066" i="4" s="1"/>
  <c r="G5965" i="4"/>
  <c r="H5965" i="4" s="1"/>
  <c r="G5949" i="4"/>
  <c r="H5949" i="4" s="1"/>
  <c r="G5934" i="4"/>
  <c r="H5934" i="4" s="1"/>
  <c r="G5917" i="4"/>
  <c r="H5917" i="4" s="1"/>
  <c r="G5901" i="4"/>
  <c r="H5901" i="4" s="1"/>
  <c r="G5870" i="4"/>
  <c r="H5870" i="4" s="1"/>
  <c r="G5855" i="4"/>
  <c r="H5855" i="4" s="1"/>
  <c r="G5826" i="4"/>
  <c r="H5826" i="4" s="1"/>
  <c r="G5780" i="4"/>
  <c r="H5780" i="4" s="1"/>
  <c r="G5749" i="4"/>
  <c r="H5749" i="4" s="1"/>
  <c r="G5734" i="4"/>
  <c r="H5734" i="4" s="1"/>
  <c r="G5705" i="4"/>
  <c r="H5705" i="4" s="1"/>
  <c r="G5659" i="4"/>
  <c r="H5659" i="4" s="1"/>
  <c r="G5643" i="4"/>
  <c r="H5643" i="4" s="1"/>
  <c r="G5628" i="4"/>
  <c r="H5628" i="4" s="1"/>
  <c r="G5613" i="4"/>
  <c r="H5613" i="4" s="1"/>
  <c r="G5582" i="4"/>
  <c r="H5582" i="4" s="1"/>
  <c r="G5567" i="4"/>
  <c r="H5567" i="4" s="1"/>
  <c r="G5540" i="4"/>
  <c r="H5540" i="4" s="1"/>
  <c r="G5527" i="4"/>
  <c r="H5527" i="4" s="1"/>
  <c r="G5514" i="4"/>
  <c r="H5514" i="4" s="1"/>
  <c r="G5501" i="4"/>
  <c r="H5501" i="4" s="1"/>
  <c r="G5488" i="4"/>
  <c r="H5488" i="4" s="1"/>
  <c r="G5476" i="4"/>
  <c r="H5476" i="4" s="1"/>
  <c r="G5464" i="4"/>
  <c r="H5464" i="4" s="1"/>
  <c r="G5452" i="4"/>
  <c r="H5452" i="4" s="1"/>
  <c r="G5440" i="4"/>
  <c r="H5440" i="4" s="1"/>
  <c r="G6162" i="4"/>
  <c r="H6162" i="4" s="1"/>
  <c r="G6032" i="4"/>
  <c r="H6032" i="4" s="1"/>
  <c r="G6006" i="4"/>
  <c r="H6006" i="4" s="1"/>
  <c r="G5983" i="4"/>
  <c r="H5983" i="4" s="1"/>
  <c r="G5886" i="4"/>
  <c r="H5886" i="4" s="1"/>
  <c r="G5840" i="4"/>
  <c r="H5840" i="4" s="1"/>
  <c r="G5809" i="4"/>
  <c r="H5809" i="4" s="1"/>
  <c r="G5794" i="4"/>
  <c r="H5794" i="4" s="1"/>
  <c r="G5765" i="4"/>
  <c r="H5765" i="4" s="1"/>
  <c r="G5719" i="4"/>
  <c r="H5719" i="4" s="1"/>
  <c r="G5703" i="4"/>
  <c r="H5703" i="4" s="1"/>
  <c r="G5688" i="4"/>
  <c r="H5688" i="4" s="1"/>
  <c r="G5673" i="4"/>
  <c r="H5673" i="4" s="1"/>
  <c r="G5642" i="4"/>
  <c r="H5642" i="4" s="1"/>
  <c r="G5627" i="4"/>
  <c r="H5627" i="4" s="1"/>
  <c r="G5598" i="4"/>
  <c r="H5598" i="4" s="1"/>
  <c r="G5553" i="4"/>
  <c r="H5553" i="4" s="1"/>
  <c r="G5500" i="4"/>
  <c r="H5500" i="4" s="1"/>
  <c r="G5428" i="4"/>
  <c r="H5428" i="4" s="1"/>
  <c r="G5416" i="4"/>
  <c r="H5416" i="4" s="1"/>
  <c r="G5404" i="4"/>
  <c r="H5404" i="4" s="1"/>
  <c r="G5392" i="4"/>
  <c r="H5392" i="4" s="1"/>
  <c r="G5380" i="4"/>
  <c r="H5380" i="4" s="1"/>
  <c r="G5368" i="4"/>
  <c r="H5368" i="4" s="1"/>
  <c r="G5356" i="4"/>
  <c r="H5356" i="4" s="1"/>
  <c r="G5344" i="4"/>
  <c r="H5344" i="4" s="1"/>
  <c r="G5332" i="4"/>
  <c r="H5332" i="4" s="1"/>
  <c r="G5320" i="4"/>
  <c r="H5320" i="4" s="1"/>
  <c r="G5308" i="4"/>
  <c r="H5308" i="4" s="1"/>
  <c r="G5296" i="4"/>
  <c r="H5296" i="4" s="1"/>
  <c r="G5284" i="4"/>
  <c r="H5284" i="4" s="1"/>
  <c r="G5272" i="4"/>
  <c r="H5272" i="4" s="1"/>
  <c r="G5260" i="4"/>
  <c r="H5260" i="4" s="1"/>
  <c r="G5248" i="4"/>
  <c r="H5248" i="4" s="1"/>
  <c r="G5236" i="4"/>
  <c r="H5236" i="4" s="1"/>
  <c r="G5224" i="4"/>
  <c r="H5224" i="4" s="1"/>
  <c r="G5212" i="4"/>
  <c r="H5212" i="4" s="1"/>
  <c r="G6103" i="4"/>
  <c r="H6103" i="4" s="1"/>
  <c r="G5964" i="4"/>
  <c r="H5964" i="4" s="1"/>
  <c r="G5948" i="4"/>
  <c r="H5948" i="4" s="1"/>
  <c r="G5933" i="4"/>
  <c r="H5933" i="4" s="1"/>
  <c r="G5916" i="4"/>
  <c r="H5916" i="4" s="1"/>
  <c r="G5900" i="4"/>
  <c r="H5900" i="4" s="1"/>
  <c r="G5869" i="4"/>
  <c r="H5869" i="4" s="1"/>
  <c r="G5854" i="4"/>
  <c r="H5854" i="4" s="1"/>
  <c r="G5825" i="4"/>
  <c r="H5825" i="4" s="1"/>
  <c r="G5779" i="4"/>
  <c r="H5779" i="4" s="1"/>
  <c r="G5763" i="4"/>
  <c r="H5763" i="4" s="1"/>
  <c r="G5748" i="4"/>
  <c r="H5748" i="4" s="1"/>
  <c r="G5733" i="4"/>
  <c r="H5733" i="4" s="1"/>
  <c r="G5702" i="4"/>
  <c r="H5702" i="4" s="1"/>
  <c r="G5687" i="4"/>
  <c r="H5687" i="4" s="1"/>
  <c r="G5658" i="4"/>
  <c r="H5658" i="4" s="1"/>
  <c r="G5612" i="4"/>
  <c r="H5612" i="4" s="1"/>
  <c r="G5581" i="4"/>
  <c r="H5581" i="4" s="1"/>
  <c r="G5566" i="4"/>
  <c r="H5566" i="4" s="1"/>
  <c r="G5539" i="4"/>
  <c r="H5539" i="4" s="1"/>
  <c r="G5526" i="4"/>
  <c r="H5526" i="4" s="1"/>
  <c r="G5513" i="4"/>
  <c r="H5513" i="4" s="1"/>
  <c r="G5487" i="4"/>
  <c r="H5487" i="4" s="1"/>
  <c r="G5475" i="4"/>
  <c r="H5475" i="4" s="1"/>
  <c r="G5463" i="4"/>
  <c r="H5463" i="4" s="1"/>
  <c r="G5451" i="4"/>
  <c r="H5451" i="4" s="1"/>
  <c r="G5439" i="4"/>
  <c r="H5439" i="4" s="1"/>
  <c r="G6668" i="4"/>
  <c r="H6668" i="4" s="1"/>
  <c r="G6153" i="4"/>
  <c r="H6153" i="4" s="1"/>
  <c r="G6059" i="4"/>
  <c r="H6059" i="4" s="1"/>
  <c r="G6031" i="4"/>
  <c r="H6031" i="4" s="1"/>
  <c r="G5982" i="4"/>
  <c r="H5982" i="4" s="1"/>
  <c r="G5963" i="4"/>
  <c r="H5963" i="4" s="1"/>
  <c r="G5931" i="4"/>
  <c r="H5931" i="4" s="1"/>
  <c r="G5915" i="4"/>
  <c r="H5915" i="4" s="1"/>
  <c r="G5885" i="4"/>
  <c r="H5885" i="4" s="1"/>
  <c r="G5839" i="4"/>
  <c r="H5839" i="4" s="1"/>
  <c r="G5823" i="4"/>
  <c r="H5823" i="4" s="1"/>
  <c r="G5808" i="4"/>
  <c r="H5808" i="4" s="1"/>
  <c r="G5793" i="4"/>
  <c r="H5793" i="4" s="1"/>
  <c r="G5762" i="4"/>
  <c r="H5762" i="4" s="1"/>
  <c r="G5747" i="4"/>
  <c r="H5747" i="4" s="1"/>
  <c r="G5718" i="4"/>
  <c r="H5718" i="4" s="1"/>
  <c r="G5672" i="4"/>
  <c r="H5672" i="4" s="1"/>
  <c r="G5641" i="4"/>
  <c r="H5641" i="4" s="1"/>
  <c r="G5626" i="4"/>
  <c r="H5626" i="4" s="1"/>
  <c r="G5597" i="4"/>
  <c r="H5597" i="4" s="1"/>
  <c r="G5552" i="4"/>
  <c r="H5552" i="4" s="1"/>
  <c r="G5512" i="4"/>
  <c r="H5512" i="4" s="1"/>
  <c r="G5499" i="4"/>
  <c r="H5499" i="4" s="1"/>
  <c r="G5427" i="4"/>
  <c r="H5427" i="4" s="1"/>
  <c r="G5415" i="4"/>
  <c r="H5415" i="4" s="1"/>
  <c r="G5403" i="4"/>
  <c r="H5403" i="4" s="1"/>
  <c r="G5391" i="4"/>
  <c r="H5391" i="4" s="1"/>
  <c r="G5379" i="4"/>
  <c r="H5379" i="4" s="1"/>
  <c r="G5367" i="4"/>
  <c r="H5367" i="4" s="1"/>
  <c r="G5355" i="4"/>
  <c r="H5355" i="4" s="1"/>
  <c r="G5343" i="4"/>
  <c r="H5343" i="4" s="1"/>
  <c r="G5331" i="4"/>
  <c r="H5331" i="4" s="1"/>
  <c r="G6102" i="4"/>
  <c r="H6102" i="4" s="1"/>
  <c r="G6057" i="4"/>
  <c r="H6057" i="4" s="1"/>
  <c r="G6001" i="4"/>
  <c r="H6001" i="4" s="1"/>
  <c r="G5947" i="4"/>
  <c r="H5947" i="4" s="1"/>
  <c r="G5930" i="4"/>
  <c r="H5930" i="4" s="1"/>
  <c r="G5899" i="4"/>
  <c r="H5899" i="4" s="1"/>
  <c r="G5883" i="4"/>
  <c r="H5883" i="4" s="1"/>
  <c r="G5868" i="4"/>
  <c r="H5868" i="4" s="1"/>
  <c r="G5853" i="4"/>
  <c r="H5853" i="4" s="1"/>
  <c r="G5822" i="4"/>
  <c r="H5822" i="4" s="1"/>
  <c r="G5807" i="4"/>
  <c r="H5807" i="4" s="1"/>
  <c r="G5778" i="4"/>
  <c r="H5778" i="4" s="1"/>
  <c r="G5732" i="4"/>
  <c r="H5732" i="4" s="1"/>
  <c r="G5701" i="4"/>
  <c r="H5701" i="4" s="1"/>
  <c r="G5686" i="4"/>
  <c r="H5686" i="4" s="1"/>
  <c r="G5657" i="4"/>
  <c r="H5657" i="4" s="1"/>
  <c r="G5611" i="4"/>
  <c r="H5611" i="4" s="1"/>
  <c r="G5595" i="4"/>
  <c r="H5595" i="4" s="1"/>
  <c r="G5580" i="4"/>
  <c r="H5580" i="4" s="1"/>
  <c r="G5565" i="4"/>
  <c r="H5565" i="4" s="1"/>
  <c r="G5538" i="4"/>
  <c r="H5538" i="4" s="1"/>
  <c r="G5525" i="4"/>
  <c r="H5525" i="4" s="1"/>
  <c r="G5486" i="4"/>
  <c r="H5486" i="4" s="1"/>
  <c r="G5474" i="4"/>
  <c r="H5474" i="4" s="1"/>
  <c r="G5462" i="4"/>
  <c r="H5462" i="4" s="1"/>
  <c r="G5450" i="4"/>
  <c r="H5450" i="4" s="1"/>
  <c r="G5438" i="4"/>
  <c r="H5438" i="4" s="1"/>
  <c r="G7777" i="4"/>
  <c r="H7777" i="4" s="1"/>
  <c r="G6635" i="4"/>
  <c r="H6635" i="4" s="1"/>
  <c r="G6150" i="4"/>
  <c r="H6150" i="4" s="1"/>
  <c r="G6056" i="4"/>
  <c r="H6056" i="4" s="1"/>
  <c r="G6030" i="4"/>
  <c r="H6030" i="4" s="1"/>
  <c r="G5999" i="4"/>
  <c r="H5999" i="4" s="1"/>
  <c r="G5978" i="4"/>
  <c r="H5978" i="4" s="1"/>
  <c r="G5962" i="4"/>
  <c r="H5962" i="4" s="1"/>
  <c r="G5914" i="4"/>
  <c r="H5914" i="4" s="1"/>
  <c r="G5882" i="4"/>
  <c r="H5882" i="4" s="1"/>
  <c r="G5867" i="4"/>
  <c r="H5867" i="4" s="1"/>
  <c r="G5838" i="4"/>
  <c r="H5838" i="4" s="1"/>
  <c r="G5792" i="4"/>
  <c r="H5792" i="4" s="1"/>
  <c r="G5761" i="4"/>
  <c r="H5761" i="4" s="1"/>
  <c r="G5746" i="4"/>
  <c r="H5746" i="4" s="1"/>
  <c r="G5717" i="4"/>
  <c r="H5717" i="4" s="1"/>
  <c r="G5671" i="4"/>
  <c r="H5671" i="4" s="1"/>
  <c r="G5655" i="4"/>
  <c r="H5655" i="4" s="1"/>
  <c r="G5640" i="4"/>
  <c r="H5640" i="4" s="1"/>
  <c r="G5625" i="4"/>
  <c r="H5625" i="4" s="1"/>
  <c r="G5594" i="4"/>
  <c r="H5594" i="4" s="1"/>
  <c r="G5579" i="4"/>
  <c r="H5579" i="4" s="1"/>
  <c r="G5551" i="4"/>
  <c r="H5551" i="4" s="1"/>
  <c r="G5524" i="4"/>
  <c r="H5524" i="4" s="1"/>
  <c r="G5511" i="4"/>
  <c r="H5511" i="4" s="1"/>
  <c r="G5498" i="4"/>
  <c r="H5498" i="4" s="1"/>
  <c r="G5426" i="4"/>
  <c r="H5426" i="4" s="1"/>
  <c r="G5414" i="4"/>
  <c r="H5414" i="4" s="1"/>
  <c r="G5402" i="4"/>
  <c r="H5402" i="4" s="1"/>
  <c r="G5390" i="4"/>
  <c r="H5390" i="4" s="1"/>
  <c r="G5378" i="4"/>
  <c r="H5378" i="4" s="1"/>
  <c r="G5366" i="4"/>
  <c r="H5366" i="4" s="1"/>
  <c r="G5354" i="4"/>
  <c r="H5354" i="4" s="1"/>
  <c r="G5342" i="4"/>
  <c r="H5342" i="4" s="1"/>
  <c r="G5330" i="4"/>
  <c r="H5330" i="4" s="1"/>
  <c r="G5318" i="4"/>
  <c r="H5318" i="4" s="1"/>
  <c r="G5306" i="4"/>
  <c r="H5306" i="4" s="1"/>
  <c r="G5294" i="4"/>
  <c r="H5294" i="4" s="1"/>
  <c r="G5282" i="4"/>
  <c r="H5282" i="4" s="1"/>
  <c r="G5270" i="4"/>
  <c r="H5270" i="4" s="1"/>
  <c r="G5258" i="4"/>
  <c r="H5258" i="4" s="1"/>
  <c r="G6621" i="4"/>
  <c r="H6621" i="4" s="1"/>
  <c r="G6093" i="4"/>
  <c r="H6093" i="4" s="1"/>
  <c r="G5998" i="4"/>
  <c r="H5998" i="4" s="1"/>
  <c r="G5961" i="4"/>
  <c r="H5961" i="4" s="1"/>
  <c r="G5946" i="4"/>
  <c r="H5946" i="4" s="1"/>
  <c r="G5929" i="4"/>
  <c r="H5929" i="4" s="1"/>
  <c r="G5913" i="4"/>
  <c r="H5913" i="4" s="1"/>
  <c r="G5898" i="4"/>
  <c r="H5898" i="4" s="1"/>
  <c r="G5852" i="4"/>
  <c r="H5852" i="4" s="1"/>
  <c r="G5821" i="4"/>
  <c r="H5821" i="4" s="1"/>
  <c r="G5806" i="4"/>
  <c r="H5806" i="4" s="1"/>
  <c r="G5777" i="4"/>
  <c r="H5777" i="4" s="1"/>
  <c r="G5731" i="4"/>
  <c r="H5731" i="4" s="1"/>
  <c r="G5715" i="4"/>
  <c r="H5715" i="4" s="1"/>
  <c r="G5700" i="4"/>
  <c r="H5700" i="4" s="1"/>
  <c r="G5685" i="4"/>
  <c r="H5685" i="4" s="1"/>
  <c r="G5654" i="4"/>
  <c r="H5654" i="4" s="1"/>
  <c r="G5639" i="4"/>
  <c r="H5639" i="4" s="1"/>
  <c r="G5610" i="4"/>
  <c r="H5610" i="4" s="1"/>
  <c r="G5564" i="4"/>
  <c r="H5564" i="4" s="1"/>
  <c r="G5537" i="4"/>
  <c r="H5537" i="4" s="1"/>
  <c r="G5485" i="4"/>
  <c r="H5485" i="4" s="1"/>
  <c r="G5473" i="4"/>
  <c r="H5473" i="4" s="1"/>
  <c r="G5461" i="4"/>
  <c r="H5461" i="4" s="1"/>
  <c r="G5449" i="4"/>
  <c r="H5449" i="4" s="1"/>
  <c r="G5437" i="4"/>
  <c r="H5437" i="4" s="1"/>
  <c r="G6607" i="4"/>
  <c r="H6607" i="4" s="1"/>
  <c r="G6141" i="4"/>
  <c r="H6141" i="4" s="1"/>
  <c r="G6055" i="4"/>
  <c r="H6055" i="4" s="1"/>
  <c r="G5997" i="4"/>
  <c r="H5997" i="4" s="1"/>
  <c r="G5977" i="4"/>
  <c r="H5977" i="4" s="1"/>
  <c r="G5881" i="4"/>
  <c r="H5881" i="4" s="1"/>
  <c r="G5866" i="4"/>
  <c r="H5866" i="4" s="1"/>
  <c r="G5837" i="4"/>
  <c r="H5837" i="4" s="1"/>
  <c r="G5791" i="4"/>
  <c r="H5791" i="4" s="1"/>
  <c r="G5775" i="4"/>
  <c r="H5775" i="4" s="1"/>
  <c r="G5760" i="4"/>
  <c r="H5760" i="4" s="1"/>
  <c r="G5745" i="4"/>
  <c r="H5745" i="4" s="1"/>
  <c r="G5714" i="4"/>
  <c r="H5714" i="4" s="1"/>
  <c r="G5699" i="4"/>
  <c r="H5699" i="4" s="1"/>
  <c r="G5670" i="4"/>
  <c r="H5670" i="4" s="1"/>
  <c r="G5624" i="4"/>
  <c r="H5624" i="4" s="1"/>
  <c r="G5593" i="4"/>
  <c r="H5593" i="4" s="1"/>
  <c r="G5578" i="4"/>
  <c r="H5578" i="4" s="1"/>
  <c r="G5550" i="4"/>
  <c r="H5550" i="4" s="1"/>
  <c r="G5536" i="4"/>
  <c r="H5536" i="4" s="1"/>
  <c r="G5523" i="4"/>
  <c r="H5523" i="4" s="1"/>
  <c r="G5510" i="4"/>
  <c r="H5510" i="4" s="1"/>
  <c r="G5497" i="4"/>
  <c r="H5497" i="4" s="1"/>
  <c r="G5425" i="4"/>
  <c r="H5425" i="4" s="1"/>
  <c r="G5413" i="4"/>
  <c r="H5413" i="4" s="1"/>
  <c r="G5401" i="4"/>
  <c r="H5401" i="4" s="1"/>
  <c r="G5389" i="4"/>
  <c r="H5389" i="4" s="1"/>
  <c r="G5377" i="4"/>
  <c r="H5377" i="4" s="1"/>
  <c r="G5365" i="4"/>
  <c r="H5365" i="4" s="1"/>
  <c r="G5353" i="4"/>
  <c r="H5353" i="4" s="1"/>
  <c r="G5341" i="4"/>
  <c r="H5341" i="4" s="1"/>
  <c r="G5329" i="4"/>
  <c r="H5329" i="4" s="1"/>
  <c r="G5317" i="4"/>
  <c r="H5317" i="4" s="1"/>
  <c r="G6594" i="4"/>
  <c r="H6594" i="4" s="1"/>
  <c r="G6091" i="4"/>
  <c r="H6091" i="4" s="1"/>
  <c r="G6023" i="4"/>
  <c r="H6023" i="4" s="1"/>
  <c r="G5960" i="4"/>
  <c r="H5960" i="4" s="1"/>
  <c r="G5945" i="4"/>
  <c r="H5945" i="4" s="1"/>
  <c r="G5928" i="4"/>
  <c r="H5928" i="4" s="1"/>
  <c r="G5912" i="4"/>
  <c r="H5912" i="4" s="1"/>
  <c r="G5897" i="4"/>
  <c r="H5897" i="4" s="1"/>
  <c r="G5851" i="4"/>
  <c r="H5851" i="4" s="1"/>
  <c r="G5835" i="4"/>
  <c r="H5835" i="4" s="1"/>
  <c r="G5820" i="4"/>
  <c r="H5820" i="4" s="1"/>
  <c r="G5805" i="4"/>
  <c r="H5805" i="4" s="1"/>
  <c r="G5774" i="4"/>
  <c r="H5774" i="4" s="1"/>
  <c r="G5759" i="4"/>
  <c r="H5759" i="4" s="1"/>
  <c r="G5730" i="4"/>
  <c r="H5730" i="4" s="1"/>
  <c r="G5684" i="4"/>
  <c r="H5684" i="4" s="1"/>
  <c r="G5653" i="4"/>
  <c r="H5653" i="4" s="1"/>
  <c r="G5638" i="4"/>
  <c r="H5638" i="4" s="1"/>
  <c r="G5609" i="4"/>
  <c r="H5609" i="4" s="1"/>
  <c r="G5563" i="4"/>
  <c r="H5563" i="4" s="1"/>
  <c r="G5484" i="4"/>
  <c r="H5484" i="4" s="1"/>
  <c r="G5472" i="4"/>
  <c r="H5472" i="4" s="1"/>
  <c r="G5460" i="4"/>
  <c r="H5460" i="4" s="1"/>
  <c r="G5448" i="4"/>
  <c r="H5448" i="4" s="1"/>
  <c r="G5436" i="4"/>
  <c r="H5436" i="4" s="1"/>
  <c r="G7022" i="4"/>
  <c r="H7022" i="4" s="1"/>
  <c r="G6054" i="4"/>
  <c r="H6054" i="4" s="1"/>
  <c r="G6021" i="4"/>
  <c r="H6021" i="4" s="1"/>
  <c r="G5996" i="4"/>
  <c r="H5996" i="4" s="1"/>
  <c r="G5976" i="4"/>
  <c r="H5976" i="4" s="1"/>
  <c r="G5943" i="4"/>
  <c r="H5943" i="4" s="1"/>
  <c r="G5927" i="4"/>
  <c r="H5927" i="4" s="1"/>
  <c r="G5895" i="4"/>
  <c r="H5895" i="4" s="1"/>
  <c r="G5880" i="4"/>
  <c r="H5880" i="4" s="1"/>
  <c r="G5865" i="4"/>
  <c r="H5865" i="4" s="1"/>
  <c r="G5834" i="4"/>
  <c r="H5834" i="4" s="1"/>
  <c r="G5819" i="4"/>
  <c r="H5819" i="4" s="1"/>
  <c r="G5790" i="4"/>
  <c r="H5790" i="4" s="1"/>
  <c r="G5744" i="4"/>
  <c r="H5744" i="4" s="1"/>
  <c r="G5713" i="4"/>
  <c r="H5713" i="4" s="1"/>
  <c r="G5698" i="4"/>
  <c r="H5698" i="4" s="1"/>
  <c r="G5669" i="4"/>
  <c r="H5669" i="4" s="1"/>
  <c r="G5623" i="4"/>
  <c r="H5623" i="4" s="1"/>
  <c r="G5607" i="4"/>
  <c r="H5607" i="4" s="1"/>
  <c r="G5592" i="4"/>
  <c r="H5592" i="4" s="1"/>
  <c r="G5577" i="4"/>
  <c r="H5577" i="4" s="1"/>
  <c r="G5549" i="4"/>
  <c r="H5549" i="4" s="1"/>
  <c r="G5535" i="4"/>
  <c r="H5535" i="4" s="1"/>
  <c r="G5522" i="4"/>
  <c r="H5522" i="4" s="1"/>
  <c r="G5509" i="4"/>
  <c r="H5509" i="4" s="1"/>
  <c r="G5496" i="4"/>
  <c r="H5496" i="4" s="1"/>
  <c r="G5424" i="4"/>
  <c r="H5424" i="4" s="1"/>
  <c r="G5412" i="4"/>
  <c r="H5412" i="4" s="1"/>
  <c r="G5400" i="4"/>
  <c r="H5400" i="4" s="1"/>
  <c r="G5388" i="4"/>
  <c r="H5388" i="4" s="1"/>
  <c r="G5376" i="4"/>
  <c r="H5376" i="4" s="1"/>
  <c r="G5364" i="4"/>
  <c r="H5364" i="4" s="1"/>
  <c r="G5352" i="4"/>
  <c r="H5352" i="4" s="1"/>
  <c r="G5340" i="4"/>
  <c r="H5340" i="4" s="1"/>
  <c r="G5328" i="4"/>
  <c r="H5328" i="4" s="1"/>
  <c r="G5187" i="4"/>
  <c r="H5187" i="4" s="1"/>
  <c r="G5162" i="4"/>
  <c r="H5162" i="4" s="1"/>
  <c r="G5120" i="4"/>
  <c r="H5120" i="4" s="1"/>
  <c r="G5102" i="4"/>
  <c r="H5102" i="4" s="1"/>
  <c r="G5024" i="4"/>
  <c r="H5024" i="4" s="1"/>
  <c r="G5007" i="4"/>
  <c r="H5007" i="4" s="1"/>
  <c r="G4988" i="4"/>
  <c r="H4988" i="4" s="1"/>
  <c r="G4956" i="4"/>
  <c r="H4956" i="4" s="1"/>
  <c r="G4939" i="4"/>
  <c r="H4939" i="4" s="1"/>
  <c r="G4881" i="4"/>
  <c r="H4881" i="4" s="1"/>
  <c r="G4854" i="4"/>
  <c r="H4854" i="4" s="1"/>
  <c r="G4827" i="4"/>
  <c r="H4827" i="4" s="1"/>
  <c r="G4814" i="4"/>
  <c r="H4814" i="4" s="1"/>
  <c r="G5307" i="4"/>
  <c r="H5307" i="4" s="1"/>
  <c r="G5259" i="4"/>
  <c r="H5259" i="4" s="1"/>
  <c r="G5221" i="4"/>
  <c r="H5221" i="4" s="1"/>
  <c r="G5139" i="4"/>
  <c r="H5139" i="4" s="1"/>
  <c r="G5082" i="4"/>
  <c r="H5082" i="4" s="1"/>
  <c r="G5064" i="4"/>
  <c r="H5064" i="4" s="1"/>
  <c r="G5043" i="4"/>
  <c r="H5043" i="4" s="1"/>
  <c r="G4971" i="4"/>
  <c r="H4971" i="4" s="1"/>
  <c r="G4953" i="4"/>
  <c r="H4953" i="4" s="1"/>
  <c r="G4924" i="4"/>
  <c r="H4924" i="4" s="1"/>
  <c r="G4910" i="4"/>
  <c r="H4910" i="4" s="1"/>
  <c r="G4896" i="4"/>
  <c r="H4896" i="4" s="1"/>
  <c r="G4867" i="4"/>
  <c r="H4867" i="4" s="1"/>
  <c r="G4840" i="4"/>
  <c r="H4840" i="4" s="1"/>
  <c r="G4801" i="4"/>
  <c r="H4801" i="4" s="1"/>
  <c r="G4789" i="4"/>
  <c r="H4789" i="4" s="1"/>
  <c r="G4777" i="4"/>
  <c r="H4777" i="4" s="1"/>
  <c r="G4765" i="4"/>
  <c r="H4765" i="4" s="1"/>
  <c r="G4753" i="4"/>
  <c r="H4753" i="4" s="1"/>
  <c r="G4741" i="4"/>
  <c r="H4741" i="4" s="1"/>
  <c r="G4729" i="4"/>
  <c r="H4729" i="4" s="1"/>
  <c r="G4717" i="4"/>
  <c r="H4717" i="4" s="1"/>
  <c r="G4705" i="4"/>
  <c r="H4705" i="4" s="1"/>
  <c r="G4693" i="4"/>
  <c r="H4693" i="4" s="1"/>
  <c r="G4681" i="4"/>
  <c r="H4681" i="4" s="1"/>
  <c r="G4669" i="4"/>
  <c r="H4669" i="4" s="1"/>
  <c r="G4657" i="4"/>
  <c r="H4657" i="4" s="1"/>
  <c r="G4645" i="4"/>
  <c r="H4645" i="4" s="1"/>
  <c r="G4633" i="4"/>
  <c r="H4633" i="4" s="1"/>
  <c r="G4621" i="4"/>
  <c r="H4621" i="4" s="1"/>
  <c r="G4609" i="4"/>
  <c r="H4609" i="4" s="1"/>
  <c r="G4597" i="4"/>
  <c r="H4597" i="4" s="1"/>
  <c r="G4585" i="4"/>
  <c r="H4585" i="4" s="1"/>
  <c r="G4573" i="4"/>
  <c r="H4573" i="4" s="1"/>
  <c r="G4561" i="4"/>
  <c r="H4561" i="4" s="1"/>
  <c r="G4549" i="4"/>
  <c r="H4549" i="4" s="1"/>
  <c r="G4537" i="4"/>
  <c r="H4537" i="4" s="1"/>
  <c r="G4525" i="4"/>
  <c r="H4525" i="4" s="1"/>
  <c r="G4513" i="4"/>
  <c r="H4513" i="4" s="1"/>
  <c r="G4501" i="4"/>
  <c r="H4501" i="4" s="1"/>
  <c r="G4489" i="4"/>
  <c r="H4489" i="4" s="1"/>
  <c r="G4477" i="4"/>
  <c r="H4477" i="4" s="1"/>
  <c r="G4465" i="4"/>
  <c r="H4465" i="4" s="1"/>
  <c r="G4453" i="4"/>
  <c r="H4453" i="4" s="1"/>
  <c r="G4441" i="4"/>
  <c r="H4441" i="4" s="1"/>
  <c r="G4429" i="4"/>
  <c r="H4429" i="4" s="1"/>
  <c r="G4417" i="4"/>
  <c r="H4417" i="4" s="1"/>
  <c r="G4405" i="4"/>
  <c r="H4405" i="4" s="1"/>
  <c r="G4393" i="4"/>
  <c r="H4393" i="4" s="1"/>
  <c r="G4381" i="4"/>
  <c r="H4381" i="4" s="1"/>
  <c r="G4369" i="4"/>
  <c r="H4369" i="4" s="1"/>
  <c r="G4357" i="4"/>
  <c r="H4357" i="4" s="1"/>
  <c r="G4345" i="4"/>
  <c r="H4345" i="4" s="1"/>
  <c r="G4333" i="4"/>
  <c r="H4333" i="4" s="1"/>
  <c r="G4321" i="4"/>
  <c r="H4321" i="4" s="1"/>
  <c r="G4309" i="4"/>
  <c r="H4309" i="4" s="1"/>
  <c r="G4297" i="4"/>
  <c r="H4297" i="4" s="1"/>
  <c r="G4285" i="4"/>
  <c r="H4285" i="4" s="1"/>
  <c r="G4273" i="4"/>
  <c r="H4273" i="4" s="1"/>
  <c r="G4261" i="4"/>
  <c r="H4261" i="4" s="1"/>
  <c r="G4249" i="4"/>
  <c r="H4249" i="4" s="1"/>
  <c r="G4237" i="4"/>
  <c r="H4237" i="4" s="1"/>
  <c r="G4225" i="4"/>
  <c r="H4225" i="4" s="1"/>
  <c r="G4213" i="4"/>
  <c r="H4213" i="4" s="1"/>
  <c r="G4201" i="4"/>
  <c r="H4201" i="4" s="1"/>
  <c r="G4189" i="4"/>
  <c r="H4189" i="4" s="1"/>
  <c r="G4177" i="4"/>
  <c r="H4177" i="4" s="1"/>
  <c r="G4165" i="4"/>
  <c r="H4165" i="4" s="1"/>
  <c r="G4153" i="4"/>
  <c r="H4153" i="4" s="1"/>
  <c r="G4141" i="4"/>
  <c r="H4141" i="4" s="1"/>
  <c r="G4129" i="4"/>
  <c r="H4129" i="4" s="1"/>
  <c r="G4117" i="4"/>
  <c r="H4117" i="4" s="1"/>
  <c r="G4105" i="4"/>
  <c r="H4105" i="4" s="1"/>
  <c r="G4093" i="4"/>
  <c r="H4093" i="4" s="1"/>
  <c r="G4081" i="4"/>
  <c r="H4081" i="4" s="1"/>
  <c r="G4069" i="4"/>
  <c r="H4069" i="4" s="1"/>
  <c r="G4057" i="4"/>
  <c r="H4057" i="4" s="1"/>
  <c r="G4045" i="4"/>
  <c r="H4045" i="4" s="1"/>
  <c r="G4033" i="4"/>
  <c r="H4033" i="4" s="1"/>
  <c r="G4021" i="4"/>
  <c r="H4021" i="4" s="1"/>
  <c r="G4009" i="4"/>
  <c r="H4009" i="4" s="1"/>
  <c r="G3997" i="4"/>
  <c r="H3997" i="4" s="1"/>
  <c r="G3985" i="4"/>
  <c r="H3985" i="4" s="1"/>
  <c r="G3973" i="4"/>
  <c r="H3973" i="4" s="1"/>
  <c r="G3961" i="4"/>
  <c r="H3961" i="4" s="1"/>
  <c r="G3949" i="4"/>
  <c r="H3949" i="4" s="1"/>
  <c r="G3937" i="4"/>
  <c r="H3937" i="4" s="1"/>
  <c r="G3925" i="4"/>
  <c r="H3925" i="4" s="1"/>
  <c r="G3913" i="4"/>
  <c r="H3913" i="4" s="1"/>
  <c r="G3901" i="4"/>
  <c r="H3901" i="4" s="1"/>
  <c r="G3889" i="4"/>
  <c r="H3889" i="4" s="1"/>
  <c r="G3877" i="4"/>
  <c r="H3877" i="4" s="1"/>
  <c r="G3865" i="4"/>
  <c r="H3865" i="4" s="1"/>
  <c r="G5186" i="4"/>
  <c r="H5186" i="4" s="1"/>
  <c r="G5161" i="4"/>
  <c r="H5161" i="4" s="1"/>
  <c r="G5119" i="4"/>
  <c r="H5119" i="4" s="1"/>
  <c r="G5101" i="4"/>
  <c r="H5101" i="4" s="1"/>
  <c r="G5080" i="4"/>
  <c r="H5080" i="4" s="1"/>
  <c r="G5023" i="4"/>
  <c r="H5023" i="4" s="1"/>
  <c r="G5006" i="4"/>
  <c r="H5006" i="4" s="1"/>
  <c r="G4987" i="4"/>
  <c r="H4987" i="4" s="1"/>
  <c r="G4938" i="4"/>
  <c r="H4938" i="4" s="1"/>
  <c r="G4894" i="4"/>
  <c r="H4894" i="4" s="1"/>
  <c r="G4880" i="4"/>
  <c r="H4880" i="4" s="1"/>
  <c r="G4853" i="4"/>
  <c r="H4853" i="4" s="1"/>
  <c r="G4826" i="4"/>
  <c r="H4826" i="4" s="1"/>
  <c r="G4813" i="4"/>
  <c r="H4813" i="4" s="1"/>
  <c r="G5305" i="4"/>
  <c r="H5305" i="4" s="1"/>
  <c r="G5257" i="4"/>
  <c r="H5257" i="4" s="1"/>
  <c r="G5220" i="4"/>
  <c r="H5220" i="4" s="1"/>
  <c r="G5138" i="4"/>
  <c r="H5138" i="4" s="1"/>
  <c r="G5060" i="4"/>
  <c r="H5060" i="4" s="1"/>
  <c r="G5042" i="4"/>
  <c r="H5042" i="4" s="1"/>
  <c r="G4970" i="4"/>
  <c r="H4970" i="4" s="1"/>
  <c r="G4952" i="4"/>
  <c r="H4952" i="4" s="1"/>
  <c r="G4923" i="4"/>
  <c r="H4923" i="4" s="1"/>
  <c r="G4909" i="4"/>
  <c r="H4909" i="4" s="1"/>
  <c r="G4893" i="4"/>
  <c r="H4893" i="4" s="1"/>
  <c r="G4866" i="4"/>
  <c r="H4866" i="4" s="1"/>
  <c r="G4839" i="4"/>
  <c r="H4839" i="4" s="1"/>
  <c r="G4800" i="4"/>
  <c r="H4800" i="4" s="1"/>
  <c r="G4788" i="4"/>
  <c r="H4788" i="4" s="1"/>
  <c r="G4776" i="4"/>
  <c r="H4776" i="4" s="1"/>
  <c r="G4764" i="4"/>
  <c r="H4764" i="4" s="1"/>
  <c r="G4752" i="4"/>
  <c r="H4752" i="4" s="1"/>
  <c r="G4740" i="4"/>
  <c r="H4740" i="4" s="1"/>
  <c r="G4728" i="4"/>
  <c r="H4728" i="4" s="1"/>
  <c r="G4716" i="4"/>
  <c r="H4716" i="4" s="1"/>
  <c r="G4704" i="4"/>
  <c r="H4704" i="4" s="1"/>
  <c r="G4692" i="4"/>
  <c r="H4692" i="4" s="1"/>
  <c r="G4680" i="4"/>
  <c r="H4680" i="4" s="1"/>
  <c r="G4668" i="4"/>
  <c r="H4668" i="4" s="1"/>
  <c r="G4656" i="4"/>
  <c r="H4656" i="4" s="1"/>
  <c r="G4644" i="4"/>
  <c r="H4644" i="4" s="1"/>
  <c r="G4632" i="4"/>
  <c r="H4632" i="4" s="1"/>
  <c r="G4620" i="4"/>
  <c r="H4620" i="4" s="1"/>
  <c r="G4608" i="4"/>
  <c r="H4608" i="4" s="1"/>
  <c r="G4596" i="4"/>
  <c r="H4596" i="4" s="1"/>
  <c r="G4584" i="4"/>
  <c r="H4584" i="4" s="1"/>
  <c r="G4572" i="4"/>
  <c r="H4572" i="4" s="1"/>
  <c r="G4560" i="4"/>
  <c r="H4560" i="4" s="1"/>
  <c r="G4548" i="4"/>
  <c r="H4548" i="4" s="1"/>
  <c r="G4536" i="4"/>
  <c r="H4536" i="4" s="1"/>
  <c r="G4524" i="4"/>
  <c r="H4524" i="4" s="1"/>
  <c r="G4512" i="4"/>
  <c r="H4512" i="4" s="1"/>
  <c r="G4500" i="4"/>
  <c r="H4500" i="4" s="1"/>
  <c r="G4488" i="4"/>
  <c r="H4488" i="4" s="1"/>
  <c r="G4476" i="4"/>
  <c r="H4476" i="4" s="1"/>
  <c r="G4464" i="4"/>
  <c r="H4464" i="4" s="1"/>
  <c r="G4452" i="4"/>
  <c r="H4452" i="4" s="1"/>
  <c r="G4440" i="4"/>
  <c r="H4440" i="4" s="1"/>
  <c r="G4428" i="4"/>
  <c r="H4428" i="4" s="1"/>
  <c r="G4416" i="4"/>
  <c r="H4416" i="4" s="1"/>
  <c r="G4404" i="4"/>
  <c r="H4404" i="4" s="1"/>
  <c r="G4392" i="4"/>
  <c r="H4392" i="4" s="1"/>
  <c r="G4380" i="4"/>
  <c r="H4380" i="4" s="1"/>
  <c r="G4368" i="4"/>
  <c r="H4368" i="4" s="1"/>
  <c r="G4356" i="4"/>
  <c r="H4356" i="4" s="1"/>
  <c r="G4344" i="4"/>
  <c r="H4344" i="4" s="1"/>
  <c r="G4332" i="4"/>
  <c r="H4332" i="4" s="1"/>
  <c r="G4320" i="4"/>
  <c r="H4320" i="4" s="1"/>
  <c r="G4308" i="4"/>
  <c r="H4308" i="4" s="1"/>
  <c r="G4296" i="4"/>
  <c r="H4296" i="4" s="1"/>
  <c r="G4284" i="4"/>
  <c r="H4284" i="4" s="1"/>
  <c r="G4272" i="4"/>
  <c r="H4272" i="4" s="1"/>
  <c r="G4260" i="4"/>
  <c r="H4260" i="4" s="1"/>
  <c r="G4248" i="4"/>
  <c r="H4248" i="4" s="1"/>
  <c r="G4236" i="4"/>
  <c r="H4236" i="4" s="1"/>
  <c r="G4224" i="4"/>
  <c r="H4224" i="4" s="1"/>
  <c r="G4212" i="4"/>
  <c r="H4212" i="4" s="1"/>
  <c r="G4200" i="4"/>
  <c r="H4200" i="4" s="1"/>
  <c r="G4188" i="4"/>
  <c r="H4188" i="4" s="1"/>
  <c r="G4176" i="4"/>
  <c r="H4176" i="4" s="1"/>
  <c r="G4164" i="4"/>
  <c r="H4164" i="4" s="1"/>
  <c r="G4152" i="4"/>
  <c r="H4152" i="4" s="1"/>
  <c r="G4140" i="4"/>
  <c r="H4140" i="4" s="1"/>
  <c r="G4128" i="4"/>
  <c r="H4128" i="4" s="1"/>
  <c r="G4116" i="4"/>
  <c r="H4116" i="4" s="1"/>
  <c r="G4104" i="4"/>
  <c r="H4104" i="4" s="1"/>
  <c r="G4092" i="4"/>
  <c r="H4092" i="4" s="1"/>
  <c r="G4080" i="4"/>
  <c r="H4080" i="4" s="1"/>
  <c r="G4068" i="4"/>
  <c r="H4068" i="4" s="1"/>
  <c r="G4056" i="4"/>
  <c r="H4056" i="4" s="1"/>
  <c r="G4044" i="4"/>
  <c r="H4044" i="4" s="1"/>
  <c r="G4032" i="4"/>
  <c r="H4032" i="4" s="1"/>
  <c r="G4020" i="4"/>
  <c r="H4020" i="4" s="1"/>
  <c r="G4008" i="4"/>
  <c r="H4008" i="4" s="1"/>
  <c r="G3996" i="4"/>
  <c r="H3996" i="4" s="1"/>
  <c r="G3984" i="4"/>
  <c r="H3984" i="4" s="1"/>
  <c r="G3972" i="4"/>
  <c r="H3972" i="4" s="1"/>
  <c r="G3960" i="4"/>
  <c r="H3960" i="4" s="1"/>
  <c r="G3948" i="4"/>
  <c r="H3948" i="4" s="1"/>
  <c r="G3936" i="4"/>
  <c r="H3936" i="4" s="1"/>
  <c r="G3924" i="4"/>
  <c r="H3924" i="4" s="1"/>
  <c r="G3912" i="4"/>
  <c r="H3912" i="4" s="1"/>
  <c r="G3900" i="4"/>
  <c r="H3900" i="4" s="1"/>
  <c r="G3888" i="4"/>
  <c r="H3888" i="4" s="1"/>
  <c r="G3876" i="4"/>
  <c r="H3876" i="4" s="1"/>
  <c r="G3864" i="4"/>
  <c r="H3864" i="4" s="1"/>
  <c r="G5216" i="4"/>
  <c r="H5216" i="4" s="1"/>
  <c r="G5185" i="4"/>
  <c r="H5185" i="4" s="1"/>
  <c r="G5160" i="4"/>
  <c r="H5160" i="4" s="1"/>
  <c r="G5118" i="4"/>
  <c r="H5118" i="4" s="1"/>
  <c r="G5100" i="4"/>
  <c r="H5100" i="4" s="1"/>
  <c r="G5079" i="4"/>
  <c r="H5079" i="4" s="1"/>
  <c r="G5022" i="4"/>
  <c r="H5022" i="4" s="1"/>
  <c r="G5005" i="4"/>
  <c r="H5005" i="4" s="1"/>
  <c r="G4986" i="4"/>
  <c r="H4986" i="4" s="1"/>
  <c r="G4937" i="4"/>
  <c r="H4937" i="4" s="1"/>
  <c r="G4879" i="4"/>
  <c r="H4879" i="4" s="1"/>
  <c r="G4852" i="4"/>
  <c r="H4852" i="4" s="1"/>
  <c r="G4825" i="4"/>
  <c r="H4825" i="4" s="1"/>
  <c r="G4812" i="4"/>
  <c r="H4812" i="4" s="1"/>
  <c r="G5304" i="4"/>
  <c r="H5304" i="4" s="1"/>
  <c r="G5256" i="4"/>
  <c r="H5256" i="4" s="1"/>
  <c r="G5156" i="4"/>
  <c r="H5156" i="4" s="1"/>
  <c r="G5137" i="4"/>
  <c r="H5137" i="4" s="1"/>
  <c r="G5116" i="4"/>
  <c r="H5116" i="4" s="1"/>
  <c r="G5059" i="4"/>
  <c r="H5059" i="4" s="1"/>
  <c r="G5041" i="4"/>
  <c r="H5041" i="4" s="1"/>
  <c r="G4969" i="4"/>
  <c r="H4969" i="4" s="1"/>
  <c r="G4951" i="4"/>
  <c r="H4951" i="4" s="1"/>
  <c r="G4922" i="4"/>
  <c r="H4922" i="4" s="1"/>
  <c r="G4908" i="4"/>
  <c r="H4908" i="4" s="1"/>
  <c r="G4892" i="4"/>
  <c r="H4892" i="4" s="1"/>
  <c r="G4865" i="4"/>
  <c r="H4865" i="4" s="1"/>
  <c r="G4838" i="4"/>
  <c r="H4838" i="4" s="1"/>
  <c r="G4799" i="4"/>
  <c r="H4799" i="4" s="1"/>
  <c r="G4787" i="4"/>
  <c r="H4787" i="4" s="1"/>
  <c r="G4775" i="4"/>
  <c r="H4775" i="4" s="1"/>
  <c r="G4763" i="4"/>
  <c r="H4763" i="4" s="1"/>
  <c r="G4751" i="4"/>
  <c r="H4751" i="4" s="1"/>
  <c r="G4739" i="4"/>
  <c r="H4739" i="4" s="1"/>
  <c r="G4727" i="4"/>
  <c r="H4727" i="4" s="1"/>
  <c r="G4715" i="4"/>
  <c r="H4715" i="4" s="1"/>
  <c r="G4703" i="4"/>
  <c r="H4703" i="4" s="1"/>
  <c r="G4691" i="4"/>
  <c r="H4691" i="4" s="1"/>
  <c r="G4679" i="4"/>
  <c r="H4679" i="4" s="1"/>
  <c r="G4667" i="4"/>
  <c r="H4667" i="4" s="1"/>
  <c r="G4655" i="4"/>
  <c r="H4655" i="4" s="1"/>
  <c r="G4643" i="4"/>
  <c r="H4643" i="4" s="1"/>
  <c r="G4631" i="4"/>
  <c r="H4631" i="4" s="1"/>
  <c r="G4619" i="4"/>
  <c r="H4619" i="4" s="1"/>
  <c r="G4607" i="4"/>
  <c r="H4607" i="4" s="1"/>
  <c r="G4595" i="4"/>
  <c r="H4595" i="4" s="1"/>
  <c r="G4583" i="4"/>
  <c r="H4583" i="4" s="1"/>
  <c r="G4571" i="4"/>
  <c r="H4571" i="4" s="1"/>
  <c r="G4559" i="4"/>
  <c r="H4559" i="4" s="1"/>
  <c r="G4547" i="4"/>
  <c r="H4547" i="4" s="1"/>
  <c r="G4535" i="4"/>
  <c r="H4535" i="4" s="1"/>
  <c r="G4523" i="4"/>
  <c r="H4523" i="4" s="1"/>
  <c r="G4511" i="4"/>
  <c r="H4511" i="4" s="1"/>
  <c r="G4499" i="4"/>
  <c r="H4499" i="4" s="1"/>
  <c r="G4487" i="4"/>
  <c r="H4487" i="4" s="1"/>
  <c r="G4475" i="4"/>
  <c r="H4475" i="4" s="1"/>
  <c r="G4463" i="4"/>
  <c r="H4463" i="4" s="1"/>
  <c r="G4451" i="4"/>
  <c r="H4451" i="4" s="1"/>
  <c r="G4439" i="4"/>
  <c r="H4439" i="4" s="1"/>
  <c r="G4427" i="4"/>
  <c r="H4427" i="4" s="1"/>
  <c r="G4415" i="4"/>
  <c r="H4415" i="4" s="1"/>
  <c r="G4403" i="4"/>
  <c r="H4403" i="4" s="1"/>
  <c r="G4391" i="4"/>
  <c r="H4391" i="4" s="1"/>
  <c r="G4379" i="4"/>
  <c r="H4379" i="4" s="1"/>
  <c r="G4367" i="4"/>
  <c r="H4367" i="4" s="1"/>
  <c r="G4355" i="4"/>
  <c r="H4355" i="4" s="1"/>
  <c r="G4343" i="4"/>
  <c r="H4343" i="4" s="1"/>
  <c r="G4331" i="4"/>
  <c r="H4331" i="4" s="1"/>
  <c r="G4319" i="4"/>
  <c r="H4319" i="4" s="1"/>
  <c r="G4307" i="4"/>
  <c r="H4307" i="4" s="1"/>
  <c r="G4295" i="4"/>
  <c r="H4295" i="4" s="1"/>
  <c r="G4283" i="4"/>
  <c r="H4283" i="4" s="1"/>
  <c r="G4271" i="4"/>
  <c r="H4271" i="4" s="1"/>
  <c r="G4259" i="4"/>
  <c r="H4259" i="4" s="1"/>
  <c r="G4247" i="4"/>
  <c r="H4247" i="4" s="1"/>
  <c r="G4235" i="4"/>
  <c r="H4235" i="4" s="1"/>
  <c r="G4223" i="4"/>
  <c r="H4223" i="4" s="1"/>
  <c r="G4211" i="4"/>
  <c r="H4211" i="4" s="1"/>
  <c r="G4199" i="4"/>
  <c r="H4199" i="4" s="1"/>
  <c r="G4187" i="4"/>
  <c r="H4187" i="4" s="1"/>
  <c r="G4175" i="4"/>
  <c r="H4175" i="4" s="1"/>
  <c r="G4163" i="4"/>
  <c r="H4163" i="4" s="1"/>
  <c r="G4151" i="4"/>
  <c r="H4151" i="4" s="1"/>
  <c r="G4139" i="4"/>
  <c r="H4139" i="4" s="1"/>
  <c r="G4127" i="4"/>
  <c r="H4127" i="4" s="1"/>
  <c r="G4115" i="4"/>
  <c r="H4115" i="4" s="1"/>
  <c r="G4103" i="4"/>
  <c r="H4103" i="4" s="1"/>
  <c r="G4091" i="4"/>
  <c r="H4091" i="4" s="1"/>
  <c r="G4079" i="4"/>
  <c r="H4079" i="4" s="1"/>
  <c r="G4067" i="4"/>
  <c r="H4067" i="4" s="1"/>
  <c r="G4055" i="4"/>
  <c r="H4055" i="4" s="1"/>
  <c r="G4043" i="4"/>
  <c r="H4043" i="4" s="1"/>
  <c r="G4031" i="4"/>
  <c r="H4031" i="4" s="1"/>
  <c r="G5211" i="4"/>
  <c r="H5211" i="4" s="1"/>
  <c r="G5184" i="4"/>
  <c r="H5184" i="4" s="1"/>
  <c r="G5155" i="4"/>
  <c r="H5155" i="4" s="1"/>
  <c r="G5096" i="4"/>
  <c r="H5096" i="4" s="1"/>
  <c r="G5078" i="4"/>
  <c r="H5078" i="4" s="1"/>
  <c r="G5020" i="4"/>
  <c r="H5020" i="4" s="1"/>
  <c r="G5004" i="4"/>
  <c r="H5004" i="4" s="1"/>
  <c r="G4984" i="4"/>
  <c r="H4984" i="4" s="1"/>
  <c r="G4936" i="4"/>
  <c r="H4936" i="4" s="1"/>
  <c r="G4906" i="4"/>
  <c r="H4906" i="4" s="1"/>
  <c r="G4878" i="4"/>
  <c r="H4878" i="4" s="1"/>
  <c r="G4851" i="4"/>
  <c r="H4851" i="4" s="1"/>
  <c r="G4824" i="4"/>
  <c r="H4824" i="4" s="1"/>
  <c r="G4811" i="4"/>
  <c r="H4811" i="4" s="1"/>
  <c r="G5295" i="4"/>
  <c r="H5295" i="4" s="1"/>
  <c r="G5247" i="4"/>
  <c r="H5247" i="4" s="1"/>
  <c r="G5210" i="4"/>
  <c r="H5210" i="4" s="1"/>
  <c r="G5180" i="4"/>
  <c r="H5180" i="4" s="1"/>
  <c r="G5154" i="4"/>
  <c r="H5154" i="4" s="1"/>
  <c r="G5136" i="4"/>
  <c r="H5136" i="4" s="1"/>
  <c r="G5115" i="4"/>
  <c r="H5115" i="4" s="1"/>
  <c r="G5058" i="4"/>
  <c r="H5058" i="4" s="1"/>
  <c r="G5040" i="4"/>
  <c r="H5040" i="4" s="1"/>
  <c r="G4968" i="4"/>
  <c r="H4968" i="4" s="1"/>
  <c r="G4950" i="4"/>
  <c r="H4950" i="4" s="1"/>
  <c r="G4921" i="4"/>
  <c r="H4921" i="4" s="1"/>
  <c r="G4905" i="4"/>
  <c r="H4905" i="4" s="1"/>
  <c r="G4891" i="4"/>
  <c r="H4891" i="4" s="1"/>
  <c r="G4864" i="4"/>
  <c r="H4864" i="4" s="1"/>
  <c r="G4837" i="4"/>
  <c r="H4837" i="4" s="1"/>
  <c r="G4798" i="4"/>
  <c r="H4798" i="4" s="1"/>
  <c r="G4786" i="4"/>
  <c r="H4786" i="4" s="1"/>
  <c r="G4774" i="4"/>
  <c r="H4774" i="4" s="1"/>
  <c r="G4762" i="4"/>
  <c r="H4762" i="4" s="1"/>
  <c r="G4750" i="4"/>
  <c r="H4750" i="4" s="1"/>
  <c r="G4738" i="4"/>
  <c r="H4738" i="4" s="1"/>
  <c r="G4726" i="4"/>
  <c r="H4726" i="4" s="1"/>
  <c r="G4714" i="4"/>
  <c r="H4714" i="4" s="1"/>
  <c r="G4702" i="4"/>
  <c r="H4702" i="4" s="1"/>
  <c r="G4690" i="4"/>
  <c r="H4690" i="4" s="1"/>
  <c r="G4678" i="4"/>
  <c r="H4678" i="4" s="1"/>
  <c r="G4666" i="4"/>
  <c r="H4666" i="4" s="1"/>
  <c r="G4654" i="4"/>
  <c r="H4654" i="4" s="1"/>
  <c r="G4642" i="4"/>
  <c r="H4642" i="4" s="1"/>
  <c r="G4630" i="4"/>
  <c r="H4630" i="4" s="1"/>
  <c r="G4618" i="4"/>
  <c r="H4618" i="4" s="1"/>
  <c r="G4606" i="4"/>
  <c r="H4606" i="4" s="1"/>
  <c r="G4594" i="4"/>
  <c r="H4594" i="4" s="1"/>
  <c r="G4582" i="4"/>
  <c r="H4582" i="4" s="1"/>
  <c r="G4570" i="4"/>
  <c r="H4570" i="4" s="1"/>
  <c r="G4558" i="4"/>
  <c r="H4558" i="4" s="1"/>
  <c r="G4546" i="4"/>
  <c r="H4546" i="4" s="1"/>
  <c r="G4534" i="4"/>
  <c r="H4534" i="4" s="1"/>
  <c r="G4522" i="4"/>
  <c r="H4522" i="4" s="1"/>
  <c r="G4510" i="4"/>
  <c r="H4510" i="4" s="1"/>
  <c r="G4498" i="4"/>
  <c r="H4498" i="4" s="1"/>
  <c r="G4486" i="4"/>
  <c r="H4486" i="4" s="1"/>
  <c r="G4474" i="4"/>
  <c r="H4474" i="4" s="1"/>
  <c r="G4462" i="4"/>
  <c r="H4462" i="4" s="1"/>
  <c r="G4450" i="4"/>
  <c r="H4450" i="4" s="1"/>
  <c r="G4438" i="4"/>
  <c r="H4438" i="4" s="1"/>
  <c r="G4426" i="4"/>
  <c r="H4426" i="4" s="1"/>
  <c r="G4414" i="4"/>
  <c r="H4414" i="4" s="1"/>
  <c r="G4402" i="4"/>
  <c r="H4402" i="4" s="1"/>
  <c r="G4390" i="4"/>
  <c r="H4390" i="4" s="1"/>
  <c r="G4378" i="4"/>
  <c r="H4378" i="4" s="1"/>
  <c r="G4366" i="4"/>
  <c r="H4366" i="4" s="1"/>
  <c r="G4354" i="4"/>
  <c r="H4354" i="4" s="1"/>
  <c r="G4342" i="4"/>
  <c r="H4342" i="4" s="1"/>
  <c r="G4330" i="4"/>
  <c r="H4330" i="4" s="1"/>
  <c r="G4318" i="4"/>
  <c r="H4318" i="4" s="1"/>
  <c r="G4306" i="4"/>
  <c r="H4306" i="4" s="1"/>
  <c r="G4294" i="4"/>
  <c r="H4294" i="4" s="1"/>
  <c r="G4282" i="4"/>
  <c r="H4282" i="4" s="1"/>
  <c r="G5246" i="4"/>
  <c r="H5246" i="4" s="1"/>
  <c r="G5179" i="4"/>
  <c r="H5179" i="4" s="1"/>
  <c r="G5152" i="4"/>
  <c r="H5152" i="4" s="1"/>
  <c r="G5095" i="4"/>
  <c r="H5095" i="4" s="1"/>
  <c r="G5077" i="4"/>
  <c r="H5077" i="4" s="1"/>
  <c r="G5056" i="4"/>
  <c r="H5056" i="4" s="1"/>
  <c r="G5019" i="4"/>
  <c r="H5019" i="4" s="1"/>
  <c r="G5000" i="4"/>
  <c r="H5000" i="4" s="1"/>
  <c r="G4983" i="4"/>
  <c r="H4983" i="4" s="1"/>
  <c r="G4965" i="4"/>
  <c r="H4965" i="4" s="1"/>
  <c r="G4935" i="4"/>
  <c r="H4935" i="4" s="1"/>
  <c r="G4877" i="4"/>
  <c r="H4877" i="4" s="1"/>
  <c r="G4850" i="4"/>
  <c r="H4850" i="4" s="1"/>
  <c r="G4823" i="4"/>
  <c r="H4823" i="4" s="1"/>
  <c r="G4810" i="4"/>
  <c r="H4810" i="4" s="1"/>
  <c r="G5293" i="4"/>
  <c r="H5293" i="4" s="1"/>
  <c r="G5209" i="4"/>
  <c r="H5209" i="4" s="1"/>
  <c r="G5176" i="4"/>
  <c r="H5176" i="4" s="1"/>
  <c r="G5132" i="4"/>
  <c r="H5132" i="4" s="1"/>
  <c r="G5114" i="4"/>
  <c r="H5114" i="4" s="1"/>
  <c r="G5036" i="4"/>
  <c r="H5036" i="4" s="1"/>
  <c r="G4949" i="4"/>
  <c r="H4949" i="4" s="1"/>
  <c r="G4920" i="4"/>
  <c r="H4920" i="4" s="1"/>
  <c r="G4904" i="4"/>
  <c r="H4904" i="4" s="1"/>
  <c r="G4890" i="4"/>
  <c r="H4890" i="4" s="1"/>
  <c r="G4863" i="4"/>
  <c r="H4863" i="4" s="1"/>
  <c r="G4836" i="4"/>
  <c r="H4836" i="4" s="1"/>
  <c r="G4822" i="4"/>
  <c r="H4822" i="4" s="1"/>
  <c r="G4809" i="4"/>
  <c r="H4809" i="4" s="1"/>
  <c r="G4797" i="4"/>
  <c r="H4797" i="4" s="1"/>
  <c r="G4785" i="4"/>
  <c r="H4785" i="4" s="1"/>
  <c r="G4773" i="4"/>
  <c r="H4773" i="4" s="1"/>
  <c r="G4761" i="4"/>
  <c r="H4761" i="4" s="1"/>
  <c r="G4749" i="4"/>
  <c r="H4749" i="4" s="1"/>
  <c r="G4737" i="4"/>
  <c r="H4737" i="4" s="1"/>
  <c r="G4725" i="4"/>
  <c r="H4725" i="4" s="1"/>
  <c r="G4713" i="4"/>
  <c r="H4713" i="4" s="1"/>
  <c r="G4701" i="4"/>
  <c r="H4701" i="4" s="1"/>
  <c r="G4689" i="4"/>
  <c r="H4689" i="4" s="1"/>
  <c r="G4677" i="4"/>
  <c r="H4677" i="4" s="1"/>
  <c r="G4665" i="4"/>
  <c r="H4665" i="4" s="1"/>
  <c r="G4653" i="4"/>
  <c r="H4653" i="4" s="1"/>
  <c r="G4641" i="4"/>
  <c r="H4641" i="4" s="1"/>
  <c r="G4629" i="4"/>
  <c r="H4629" i="4" s="1"/>
  <c r="G4617" i="4"/>
  <c r="H4617" i="4" s="1"/>
  <c r="G4605" i="4"/>
  <c r="H4605" i="4" s="1"/>
  <c r="G4593" i="4"/>
  <c r="H4593" i="4" s="1"/>
  <c r="G4581" i="4"/>
  <c r="H4581" i="4" s="1"/>
  <c r="G4569" i="4"/>
  <c r="H4569" i="4" s="1"/>
  <c r="G4557" i="4"/>
  <c r="H4557" i="4" s="1"/>
  <c r="G4545" i="4"/>
  <c r="H4545" i="4" s="1"/>
  <c r="G4533" i="4"/>
  <c r="H4533" i="4" s="1"/>
  <c r="G4521" i="4"/>
  <c r="H4521" i="4" s="1"/>
  <c r="G4509" i="4"/>
  <c r="H4509" i="4" s="1"/>
  <c r="G4497" i="4"/>
  <c r="H4497" i="4" s="1"/>
  <c r="G4485" i="4"/>
  <c r="H4485" i="4" s="1"/>
  <c r="G4473" i="4"/>
  <c r="H4473" i="4" s="1"/>
  <c r="G4461" i="4"/>
  <c r="H4461" i="4" s="1"/>
  <c r="G4449" i="4"/>
  <c r="H4449" i="4" s="1"/>
  <c r="G4437" i="4"/>
  <c r="H4437" i="4" s="1"/>
  <c r="G4425" i="4"/>
  <c r="H4425" i="4" s="1"/>
  <c r="G4413" i="4"/>
  <c r="H4413" i="4" s="1"/>
  <c r="G4401" i="4"/>
  <c r="H4401" i="4" s="1"/>
  <c r="G4389" i="4"/>
  <c r="H4389" i="4" s="1"/>
  <c r="G4377" i="4"/>
  <c r="H4377" i="4" s="1"/>
  <c r="G4365" i="4"/>
  <c r="H4365" i="4" s="1"/>
  <c r="G4353" i="4"/>
  <c r="H4353" i="4" s="1"/>
  <c r="G4341" i="4"/>
  <c r="H4341" i="4" s="1"/>
  <c r="G4329" i="4"/>
  <c r="H4329" i="4" s="1"/>
  <c r="G4317" i="4"/>
  <c r="H4317" i="4" s="1"/>
  <c r="G4305" i="4"/>
  <c r="H4305" i="4" s="1"/>
  <c r="G4293" i="4"/>
  <c r="H4293" i="4" s="1"/>
  <c r="G4281" i="4"/>
  <c r="H4281" i="4" s="1"/>
  <c r="G4269" i="4"/>
  <c r="H4269" i="4" s="1"/>
  <c r="G4257" i="4"/>
  <c r="H4257" i="4" s="1"/>
  <c r="G4245" i="4"/>
  <c r="H4245" i="4" s="1"/>
  <c r="G4233" i="4"/>
  <c r="H4233" i="4" s="1"/>
  <c r="G4221" i="4"/>
  <c r="H4221" i="4" s="1"/>
  <c r="G4209" i="4"/>
  <c r="H4209" i="4" s="1"/>
  <c r="G4197" i="4"/>
  <c r="H4197" i="4" s="1"/>
  <c r="G4185" i="4"/>
  <c r="H4185" i="4" s="1"/>
  <c r="G4173" i="4"/>
  <c r="H4173" i="4" s="1"/>
  <c r="G4161" i="4"/>
  <c r="H4161" i="4" s="1"/>
  <c r="G4149" i="4"/>
  <c r="H4149" i="4" s="1"/>
  <c r="G5245" i="4"/>
  <c r="H5245" i="4" s="1"/>
  <c r="G5151" i="4"/>
  <c r="H5151" i="4" s="1"/>
  <c r="G5094" i="4"/>
  <c r="H5094" i="4" s="1"/>
  <c r="G5076" i="4"/>
  <c r="H5076" i="4" s="1"/>
  <c r="G5055" i="4"/>
  <c r="H5055" i="4" s="1"/>
  <c r="G5018" i="4"/>
  <c r="H5018" i="4" s="1"/>
  <c r="G4999" i="4"/>
  <c r="H4999" i="4" s="1"/>
  <c r="G4982" i="4"/>
  <c r="H4982" i="4" s="1"/>
  <c r="G4964" i="4"/>
  <c r="H4964" i="4" s="1"/>
  <c r="G4934" i="4"/>
  <c r="H4934" i="4" s="1"/>
  <c r="G4918" i="4"/>
  <c r="H4918" i="4" s="1"/>
  <c r="G4876" i="4"/>
  <c r="H4876" i="4" s="1"/>
  <c r="G4849" i="4"/>
  <c r="H4849" i="4" s="1"/>
  <c r="G4835" i="4"/>
  <c r="H4835" i="4" s="1"/>
  <c r="G4821" i="4"/>
  <c r="H4821" i="4" s="1"/>
  <c r="G5292" i="4"/>
  <c r="H5292" i="4" s="1"/>
  <c r="G5208" i="4"/>
  <c r="H5208" i="4" s="1"/>
  <c r="G5175" i="4"/>
  <c r="H5175" i="4" s="1"/>
  <c r="G5131" i="4"/>
  <c r="H5131" i="4" s="1"/>
  <c r="G5113" i="4"/>
  <c r="H5113" i="4" s="1"/>
  <c r="G5092" i="4"/>
  <c r="H5092" i="4" s="1"/>
  <c r="G5035" i="4"/>
  <c r="H5035" i="4" s="1"/>
  <c r="G4948" i="4"/>
  <c r="H4948" i="4" s="1"/>
  <c r="G4917" i="4"/>
  <c r="H4917" i="4" s="1"/>
  <c r="G4903" i="4"/>
  <c r="H4903" i="4" s="1"/>
  <c r="G4889" i="4"/>
  <c r="H4889" i="4" s="1"/>
  <c r="G4862" i="4"/>
  <c r="H4862" i="4" s="1"/>
  <c r="G4834" i="4"/>
  <c r="H4834" i="4" s="1"/>
  <c r="G4808" i="4"/>
  <c r="H4808" i="4" s="1"/>
  <c r="G4796" i="4"/>
  <c r="H4796" i="4" s="1"/>
  <c r="G4784" i="4"/>
  <c r="H4784" i="4" s="1"/>
  <c r="G4772" i="4"/>
  <c r="H4772" i="4" s="1"/>
  <c r="G4760" i="4"/>
  <c r="H4760" i="4" s="1"/>
  <c r="G4748" i="4"/>
  <c r="H4748" i="4" s="1"/>
  <c r="G4736" i="4"/>
  <c r="H4736" i="4" s="1"/>
  <c r="G4724" i="4"/>
  <c r="H4724" i="4" s="1"/>
  <c r="G4712" i="4"/>
  <c r="H4712" i="4" s="1"/>
  <c r="G4700" i="4"/>
  <c r="H4700" i="4" s="1"/>
  <c r="G4688" i="4"/>
  <c r="H4688" i="4" s="1"/>
  <c r="G4676" i="4"/>
  <c r="H4676" i="4" s="1"/>
  <c r="G4664" i="4"/>
  <c r="H4664" i="4" s="1"/>
  <c r="G4652" i="4"/>
  <c r="H4652" i="4" s="1"/>
  <c r="G4640" i="4"/>
  <c r="H4640" i="4" s="1"/>
  <c r="G4628" i="4"/>
  <c r="H4628" i="4" s="1"/>
  <c r="G4616" i="4"/>
  <c r="H4616" i="4" s="1"/>
  <c r="G4604" i="4"/>
  <c r="H4604" i="4" s="1"/>
  <c r="G4592" i="4"/>
  <c r="H4592" i="4" s="1"/>
  <c r="G4580" i="4"/>
  <c r="H4580" i="4" s="1"/>
  <c r="G4568" i="4"/>
  <c r="H4568" i="4" s="1"/>
  <c r="G4556" i="4"/>
  <c r="H4556" i="4" s="1"/>
  <c r="G4544" i="4"/>
  <c r="H4544" i="4" s="1"/>
  <c r="G4532" i="4"/>
  <c r="H4532" i="4" s="1"/>
  <c r="G4520" i="4"/>
  <c r="H4520" i="4" s="1"/>
  <c r="G4508" i="4"/>
  <c r="H4508" i="4" s="1"/>
  <c r="G4496" i="4"/>
  <c r="H4496" i="4" s="1"/>
  <c r="G4484" i="4"/>
  <c r="H4484" i="4" s="1"/>
  <c r="G4472" i="4"/>
  <c r="H4472" i="4" s="1"/>
  <c r="G4460" i="4"/>
  <c r="H4460" i="4" s="1"/>
  <c r="G4448" i="4"/>
  <c r="H4448" i="4" s="1"/>
  <c r="G4436" i="4"/>
  <c r="H4436" i="4" s="1"/>
  <c r="G4424" i="4"/>
  <c r="H4424" i="4" s="1"/>
  <c r="G4412" i="4"/>
  <c r="H4412" i="4" s="1"/>
  <c r="G4400" i="4"/>
  <c r="H4400" i="4" s="1"/>
  <c r="G4388" i="4"/>
  <c r="H4388" i="4" s="1"/>
  <c r="G4376" i="4"/>
  <c r="H4376" i="4" s="1"/>
  <c r="G4364" i="4"/>
  <c r="H4364" i="4" s="1"/>
  <c r="G4352" i="4"/>
  <c r="H4352" i="4" s="1"/>
  <c r="G4340" i="4"/>
  <c r="H4340" i="4" s="1"/>
  <c r="G4328" i="4"/>
  <c r="H4328" i="4" s="1"/>
  <c r="G4316" i="4"/>
  <c r="H4316" i="4" s="1"/>
  <c r="G4304" i="4"/>
  <c r="H4304" i="4" s="1"/>
  <c r="G4292" i="4"/>
  <c r="H4292" i="4" s="1"/>
  <c r="G5244" i="4"/>
  <c r="H5244" i="4" s="1"/>
  <c r="G5204" i="4"/>
  <c r="H5204" i="4" s="1"/>
  <c r="G5150" i="4"/>
  <c r="H5150" i="4" s="1"/>
  <c r="G5072" i="4"/>
  <c r="H5072" i="4" s="1"/>
  <c r="G5054" i="4"/>
  <c r="H5054" i="4" s="1"/>
  <c r="G5017" i="4"/>
  <c r="H5017" i="4" s="1"/>
  <c r="G4998" i="4"/>
  <c r="H4998" i="4" s="1"/>
  <c r="G4981" i="4"/>
  <c r="H4981" i="4" s="1"/>
  <c r="G4963" i="4"/>
  <c r="H4963" i="4" s="1"/>
  <c r="G4933" i="4"/>
  <c r="H4933" i="4" s="1"/>
  <c r="G4875" i="4"/>
  <c r="H4875" i="4" s="1"/>
  <c r="G4848" i="4"/>
  <c r="H4848" i="4" s="1"/>
  <c r="G4833" i="4"/>
  <c r="H4833" i="4" s="1"/>
  <c r="G4820" i="4"/>
  <c r="H4820" i="4" s="1"/>
  <c r="G5283" i="4"/>
  <c r="H5283" i="4" s="1"/>
  <c r="G5200" i="4"/>
  <c r="H5200" i="4" s="1"/>
  <c r="G5174" i="4"/>
  <c r="H5174" i="4" s="1"/>
  <c r="G5130" i="4"/>
  <c r="H5130" i="4" s="1"/>
  <c r="G5112" i="4"/>
  <c r="H5112" i="4" s="1"/>
  <c r="G5091" i="4"/>
  <c r="H5091" i="4" s="1"/>
  <c r="G5034" i="4"/>
  <c r="H5034" i="4" s="1"/>
  <c r="G4947" i="4"/>
  <c r="H4947" i="4" s="1"/>
  <c r="G4916" i="4"/>
  <c r="H4916" i="4" s="1"/>
  <c r="G4902" i="4"/>
  <c r="H4902" i="4" s="1"/>
  <c r="G4888" i="4"/>
  <c r="H4888" i="4" s="1"/>
  <c r="G4861" i="4"/>
  <c r="H4861" i="4" s="1"/>
  <c r="G4847" i="4"/>
  <c r="H4847" i="4" s="1"/>
  <c r="G4807" i="4"/>
  <c r="H4807" i="4" s="1"/>
  <c r="G4795" i="4"/>
  <c r="H4795" i="4" s="1"/>
  <c r="G4783" i="4"/>
  <c r="H4783" i="4" s="1"/>
  <c r="G4771" i="4"/>
  <c r="H4771" i="4" s="1"/>
  <c r="G4759" i="4"/>
  <c r="H4759" i="4" s="1"/>
  <c r="G4747" i="4"/>
  <c r="H4747" i="4" s="1"/>
  <c r="G4735" i="4"/>
  <c r="H4735" i="4" s="1"/>
  <c r="G4723" i="4"/>
  <c r="H4723" i="4" s="1"/>
  <c r="G4711" i="4"/>
  <c r="H4711" i="4" s="1"/>
  <c r="G4699" i="4"/>
  <c r="H4699" i="4" s="1"/>
  <c r="G4687" i="4"/>
  <c r="H4687" i="4" s="1"/>
  <c r="G4675" i="4"/>
  <c r="H4675" i="4" s="1"/>
  <c r="G4663" i="4"/>
  <c r="H4663" i="4" s="1"/>
  <c r="G4651" i="4"/>
  <c r="H4651" i="4" s="1"/>
  <c r="G4639" i="4"/>
  <c r="H4639" i="4" s="1"/>
  <c r="G4627" i="4"/>
  <c r="H4627" i="4" s="1"/>
  <c r="G4615" i="4"/>
  <c r="H4615" i="4" s="1"/>
  <c r="G4603" i="4"/>
  <c r="H4603" i="4" s="1"/>
  <c r="G4591" i="4"/>
  <c r="H4591" i="4" s="1"/>
  <c r="G4579" i="4"/>
  <c r="H4579" i="4" s="1"/>
  <c r="G4567" i="4"/>
  <c r="H4567" i="4" s="1"/>
  <c r="G4555" i="4"/>
  <c r="H4555" i="4" s="1"/>
  <c r="G4543" i="4"/>
  <c r="H4543" i="4" s="1"/>
  <c r="G4531" i="4"/>
  <c r="H4531" i="4" s="1"/>
  <c r="G4519" i="4"/>
  <c r="H4519" i="4" s="1"/>
  <c r="G4507" i="4"/>
  <c r="H4507" i="4" s="1"/>
  <c r="G4495" i="4"/>
  <c r="H4495" i="4" s="1"/>
  <c r="G4483" i="4"/>
  <c r="H4483" i="4" s="1"/>
  <c r="G4471" i="4"/>
  <c r="H4471" i="4" s="1"/>
  <c r="G4459" i="4"/>
  <c r="H4459" i="4" s="1"/>
  <c r="G4447" i="4"/>
  <c r="H4447" i="4" s="1"/>
  <c r="G4435" i="4"/>
  <c r="H4435" i="4" s="1"/>
  <c r="G4423" i="4"/>
  <c r="H4423" i="4" s="1"/>
  <c r="G4411" i="4"/>
  <c r="H4411" i="4" s="1"/>
  <c r="G4399" i="4"/>
  <c r="H4399" i="4" s="1"/>
  <c r="G4387" i="4"/>
  <c r="H4387" i="4" s="1"/>
  <c r="G4375" i="4"/>
  <c r="H4375" i="4" s="1"/>
  <c r="G4363" i="4"/>
  <c r="H4363" i="4" s="1"/>
  <c r="G4351" i="4"/>
  <c r="H4351" i="4" s="1"/>
  <c r="G4339" i="4"/>
  <c r="H4339" i="4" s="1"/>
  <c r="G4327" i="4"/>
  <c r="H4327" i="4" s="1"/>
  <c r="G4315" i="4"/>
  <c r="H4315" i="4" s="1"/>
  <c r="G4303" i="4"/>
  <c r="H4303" i="4" s="1"/>
  <c r="G4291" i="4"/>
  <c r="H4291" i="4" s="1"/>
  <c r="G4279" i="4"/>
  <c r="H4279" i="4" s="1"/>
  <c r="G4267" i="4"/>
  <c r="H4267" i="4" s="1"/>
  <c r="G4255" i="4"/>
  <c r="H4255" i="4" s="1"/>
  <c r="G4243" i="4"/>
  <c r="H4243" i="4" s="1"/>
  <c r="G4231" i="4"/>
  <c r="H4231" i="4" s="1"/>
  <c r="G5235" i="4"/>
  <c r="H5235" i="4" s="1"/>
  <c r="G5149" i="4"/>
  <c r="H5149" i="4" s="1"/>
  <c r="G5128" i="4"/>
  <c r="H5128" i="4" s="1"/>
  <c r="G5071" i="4"/>
  <c r="H5071" i="4" s="1"/>
  <c r="G5053" i="4"/>
  <c r="H5053" i="4" s="1"/>
  <c r="G5032" i="4"/>
  <c r="H5032" i="4" s="1"/>
  <c r="G5016" i="4"/>
  <c r="H5016" i="4" s="1"/>
  <c r="G4996" i="4"/>
  <c r="H4996" i="4" s="1"/>
  <c r="G4980" i="4"/>
  <c r="H4980" i="4" s="1"/>
  <c r="G4962" i="4"/>
  <c r="H4962" i="4" s="1"/>
  <c r="G4932" i="4"/>
  <c r="H4932" i="4" s="1"/>
  <c r="G4874" i="4"/>
  <c r="H4874" i="4" s="1"/>
  <c r="G4846" i="4"/>
  <c r="H4846" i="4" s="1"/>
  <c r="G4832" i="4"/>
  <c r="H4832" i="4" s="1"/>
  <c r="G4819" i="4"/>
  <c r="H4819" i="4" s="1"/>
  <c r="G5281" i="4"/>
  <c r="H5281" i="4" s="1"/>
  <c r="G5234" i="4"/>
  <c r="H5234" i="4" s="1"/>
  <c r="G5199" i="4"/>
  <c r="H5199" i="4" s="1"/>
  <c r="G5173" i="4"/>
  <c r="H5173" i="4" s="1"/>
  <c r="G5108" i="4"/>
  <c r="H5108" i="4" s="1"/>
  <c r="G5090" i="4"/>
  <c r="H5090" i="4" s="1"/>
  <c r="G4977" i="4"/>
  <c r="H4977" i="4" s="1"/>
  <c r="G4946" i="4"/>
  <c r="H4946" i="4" s="1"/>
  <c r="G4929" i="4"/>
  <c r="H4929" i="4" s="1"/>
  <c r="G4915" i="4"/>
  <c r="H4915" i="4" s="1"/>
  <c r="G4901" i="4"/>
  <c r="H4901" i="4" s="1"/>
  <c r="G4887" i="4"/>
  <c r="H4887" i="4" s="1"/>
  <c r="G4860" i="4"/>
  <c r="H4860" i="4" s="1"/>
  <c r="G4845" i="4"/>
  <c r="H4845" i="4" s="1"/>
  <c r="G4806" i="4"/>
  <c r="H4806" i="4" s="1"/>
  <c r="G4794" i="4"/>
  <c r="H4794" i="4" s="1"/>
  <c r="G4782" i="4"/>
  <c r="H4782" i="4" s="1"/>
  <c r="G4770" i="4"/>
  <c r="H4770" i="4" s="1"/>
  <c r="G4758" i="4"/>
  <c r="H4758" i="4" s="1"/>
  <c r="G4746" i="4"/>
  <c r="H4746" i="4" s="1"/>
  <c r="G4734" i="4"/>
  <c r="H4734" i="4" s="1"/>
  <c r="G4722" i="4"/>
  <c r="H4722" i="4" s="1"/>
  <c r="G4710" i="4"/>
  <c r="H4710" i="4" s="1"/>
  <c r="G4698" i="4"/>
  <c r="H4698" i="4" s="1"/>
  <c r="G4686" i="4"/>
  <c r="H4686" i="4" s="1"/>
  <c r="G4674" i="4"/>
  <c r="H4674" i="4" s="1"/>
  <c r="G4662" i="4"/>
  <c r="H4662" i="4" s="1"/>
  <c r="G4650" i="4"/>
  <c r="H4650" i="4" s="1"/>
  <c r="G4638" i="4"/>
  <c r="H4638" i="4" s="1"/>
  <c r="G4626" i="4"/>
  <c r="H4626" i="4" s="1"/>
  <c r="G4614" i="4"/>
  <c r="H4614" i="4" s="1"/>
  <c r="G4602" i="4"/>
  <c r="H4602" i="4" s="1"/>
  <c r="G4590" i="4"/>
  <c r="H4590" i="4" s="1"/>
  <c r="G4578" i="4"/>
  <c r="H4578" i="4" s="1"/>
  <c r="G4566" i="4"/>
  <c r="H4566" i="4" s="1"/>
  <c r="G4554" i="4"/>
  <c r="H4554" i="4" s="1"/>
  <c r="G4542" i="4"/>
  <c r="H4542" i="4" s="1"/>
  <c r="G4530" i="4"/>
  <c r="H4530" i="4" s="1"/>
  <c r="G4518" i="4"/>
  <c r="H4518" i="4" s="1"/>
  <c r="G4506" i="4"/>
  <c r="H4506" i="4" s="1"/>
  <c r="G4494" i="4"/>
  <c r="H4494" i="4" s="1"/>
  <c r="G4482" i="4"/>
  <c r="H4482" i="4" s="1"/>
  <c r="G4470" i="4"/>
  <c r="H4470" i="4" s="1"/>
  <c r="G4458" i="4"/>
  <c r="H4458" i="4" s="1"/>
  <c r="G4446" i="4"/>
  <c r="H4446" i="4" s="1"/>
  <c r="G4434" i="4"/>
  <c r="H4434" i="4" s="1"/>
  <c r="G4422" i="4"/>
  <c r="H4422" i="4" s="1"/>
  <c r="G4410" i="4"/>
  <c r="H4410" i="4" s="1"/>
  <c r="G4398" i="4"/>
  <c r="H4398" i="4" s="1"/>
  <c r="G4386" i="4"/>
  <c r="H4386" i="4" s="1"/>
  <c r="G4374" i="4"/>
  <c r="H4374" i="4" s="1"/>
  <c r="G4362" i="4"/>
  <c r="H4362" i="4" s="1"/>
  <c r="G4350" i="4"/>
  <c r="H4350" i="4" s="1"/>
  <c r="G4338" i="4"/>
  <c r="H4338" i="4" s="1"/>
  <c r="G4326" i="4"/>
  <c r="H4326" i="4" s="1"/>
  <c r="G4314" i="4"/>
  <c r="H4314" i="4" s="1"/>
  <c r="G4302" i="4"/>
  <c r="H4302" i="4" s="1"/>
  <c r="G4290" i="4"/>
  <c r="H4290" i="4" s="1"/>
  <c r="G4278" i="4"/>
  <c r="H4278" i="4" s="1"/>
  <c r="G4266" i="4"/>
  <c r="H4266" i="4" s="1"/>
  <c r="G4254" i="4"/>
  <c r="H4254" i="4" s="1"/>
  <c r="G5198" i="4"/>
  <c r="H5198" i="4" s="1"/>
  <c r="G5148" i="4"/>
  <c r="H5148" i="4" s="1"/>
  <c r="G5127" i="4"/>
  <c r="H5127" i="4" s="1"/>
  <c r="G5070" i="4"/>
  <c r="H5070" i="4" s="1"/>
  <c r="G5052" i="4"/>
  <c r="H5052" i="4" s="1"/>
  <c r="G5031" i="4"/>
  <c r="H5031" i="4" s="1"/>
  <c r="G5012" i="4"/>
  <c r="H5012" i="4" s="1"/>
  <c r="G4995" i="4"/>
  <c r="H4995" i="4" s="1"/>
  <c r="G4960" i="4"/>
  <c r="H4960" i="4" s="1"/>
  <c r="G4873" i="4"/>
  <c r="H4873" i="4" s="1"/>
  <c r="G4859" i="4"/>
  <c r="H4859" i="4" s="1"/>
  <c r="G4831" i="4"/>
  <c r="H4831" i="4" s="1"/>
  <c r="G4818" i="4"/>
  <c r="H4818" i="4" s="1"/>
  <c r="G5280" i="4"/>
  <c r="H5280" i="4" s="1"/>
  <c r="G5233" i="4"/>
  <c r="H5233" i="4" s="1"/>
  <c r="G5172" i="4"/>
  <c r="H5172" i="4" s="1"/>
  <c r="G5107" i="4"/>
  <c r="H5107" i="4" s="1"/>
  <c r="G5089" i="4"/>
  <c r="H5089" i="4" s="1"/>
  <c r="G5068" i="4"/>
  <c r="H5068" i="4" s="1"/>
  <c r="G4976" i="4"/>
  <c r="H4976" i="4" s="1"/>
  <c r="G4945" i="4"/>
  <c r="H4945" i="4" s="1"/>
  <c r="G4928" i="4"/>
  <c r="H4928" i="4" s="1"/>
  <c r="G4914" i="4"/>
  <c r="H4914" i="4" s="1"/>
  <c r="G4900" i="4"/>
  <c r="H4900" i="4" s="1"/>
  <c r="G4886" i="4"/>
  <c r="H4886" i="4" s="1"/>
  <c r="G4858" i="4"/>
  <c r="H4858" i="4" s="1"/>
  <c r="G4844" i="4"/>
  <c r="H4844" i="4" s="1"/>
  <c r="G4805" i="4"/>
  <c r="H4805" i="4" s="1"/>
  <c r="G4793" i="4"/>
  <c r="H4793" i="4" s="1"/>
  <c r="G4781" i="4"/>
  <c r="H4781" i="4" s="1"/>
  <c r="G4769" i="4"/>
  <c r="H4769" i="4" s="1"/>
  <c r="G4757" i="4"/>
  <c r="H4757" i="4" s="1"/>
  <c r="G4745" i="4"/>
  <c r="H4745" i="4" s="1"/>
  <c r="G4733" i="4"/>
  <c r="H4733" i="4" s="1"/>
  <c r="G4721" i="4"/>
  <c r="H4721" i="4" s="1"/>
  <c r="G4709" i="4"/>
  <c r="H4709" i="4" s="1"/>
  <c r="G4697" i="4"/>
  <c r="H4697" i="4" s="1"/>
  <c r="G4685" i="4"/>
  <c r="H4685" i="4" s="1"/>
  <c r="G4673" i="4"/>
  <c r="H4673" i="4" s="1"/>
  <c r="G4661" i="4"/>
  <c r="H4661" i="4" s="1"/>
  <c r="G4649" i="4"/>
  <c r="H4649" i="4" s="1"/>
  <c r="G4637" i="4"/>
  <c r="H4637" i="4" s="1"/>
  <c r="G4625" i="4"/>
  <c r="H4625" i="4" s="1"/>
  <c r="G4613" i="4"/>
  <c r="H4613" i="4" s="1"/>
  <c r="G4601" i="4"/>
  <c r="H4601" i="4" s="1"/>
  <c r="G4589" i="4"/>
  <c r="H4589" i="4" s="1"/>
  <c r="G4577" i="4"/>
  <c r="H4577" i="4" s="1"/>
  <c r="G4565" i="4"/>
  <c r="H4565" i="4" s="1"/>
  <c r="G4553" i="4"/>
  <c r="H4553" i="4" s="1"/>
  <c r="G4541" i="4"/>
  <c r="H4541" i="4" s="1"/>
  <c r="G4529" i="4"/>
  <c r="H4529" i="4" s="1"/>
  <c r="G4517" i="4"/>
  <c r="H4517" i="4" s="1"/>
  <c r="G4505" i="4"/>
  <c r="H4505" i="4" s="1"/>
  <c r="G4493" i="4"/>
  <c r="H4493" i="4" s="1"/>
  <c r="G4481" i="4"/>
  <c r="H4481" i="4" s="1"/>
  <c r="G4469" i="4"/>
  <c r="H4469" i="4" s="1"/>
  <c r="G4457" i="4"/>
  <c r="H4457" i="4" s="1"/>
  <c r="G4445" i="4"/>
  <c r="H4445" i="4" s="1"/>
  <c r="G4433" i="4"/>
  <c r="H4433" i="4" s="1"/>
  <c r="G4421" i="4"/>
  <c r="H4421" i="4" s="1"/>
  <c r="G4409" i="4"/>
  <c r="H4409" i="4" s="1"/>
  <c r="G4397" i="4"/>
  <c r="H4397" i="4" s="1"/>
  <c r="G4385" i="4"/>
  <c r="H4385" i="4" s="1"/>
  <c r="G4373" i="4"/>
  <c r="H4373" i="4" s="1"/>
  <c r="G4361" i="4"/>
  <c r="H4361" i="4" s="1"/>
  <c r="G4349" i="4"/>
  <c r="H4349" i="4" s="1"/>
  <c r="G4337" i="4"/>
  <c r="H4337" i="4" s="1"/>
  <c r="G5197" i="4"/>
  <c r="H5197" i="4" s="1"/>
  <c r="G5168" i="4"/>
  <c r="H5168" i="4" s="1"/>
  <c r="G5144" i="4"/>
  <c r="H5144" i="4" s="1"/>
  <c r="G5126" i="4"/>
  <c r="H5126" i="4" s="1"/>
  <c r="G5048" i="4"/>
  <c r="H5048" i="4" s="1"/>
  <c r="G5030" i="4"/>
  <c r="H5030" i="4" s="1"/>
  <c r="G5011" i="4"/>
  <c r="H5011" i="4" s="1"/>
  <c r="G4994" i="4"/>
  <c r="H4994" i="4" s="1"/>
  <c r="G4959" i="4"/>
  <c r="H4959" i="4" s="1"/>
  <c r="G4872" i="4"/>
  <c r="H4872" i="4" s="1"/>
  <c r="G4857" i="4"/>
  <c r="H4857" i="4" s="1"/>
  <c r="G4830" i="4"/>
  <c r="H4830" i="4" s="1"/>
  <c r="G4817" i="4"/>
  <c r="H4817" i="4" s="1"/>
  <c r="G5271" i="4"/>
  <c r="H5271" i="4" s="1"/>
  <c r="G5232" i="4"/>
  <c r="H5232" i="4" s="1"/>
  <c r="G5167" i="4"/>
  <c r="H5167" i="4" s="1"/>
  <c r="G5106" i="4"/>
  <c r="H5106" i="4" s="1"/>
  <c r="G5088" i="4"/>
  <c r="H5088" i="4" s="1"/>
  <c r="G5067" i="4"/>
  <c r="H5067" i="4" s="1"/>
  <c r="G4975" i="4"/>
  <c r="H4975" i="4" s="1"/>
  <c r="G4944" i="4"/>
  <c r="H4944" i="4" s="1"/>
  <c r="G4927" i="4"/>
  <c r="H4927" i="4" s="1"/>
  <c r="G4913" i="4"/>
  <c r="H4913" i="4" s="1"/>
  <c r="G4899" i="4"/>
  <c r="H4899" i="4" s="1"/>
  <c r="G4885" i="4"/>
  <c r="H4885" i="4" s="1"/>
  <c r="G4871" i="4"/>
  <c r="H4871" i="4" s="1"/>
  <c r="G4843" i="4"/>
  <c r="H4843" i="4" s="1"/>
  <c r="G4804" i="4"/>
  <c r="H4804" i="4" s="1"/>
  <c r="G4792" i="4"/>
  <c r="H4792" i="4" s="1"/>
  <c r="G4780" i="4"/>
  <c r="H4780" i="4" s="1"/>
  <c r="G4768" i="4"/>
  <c r="H4768" i="4" s="1"/>
  <c r="G4756" i="4"/>
  <c r="H4756" i="4" s="1"/>
  <c r="G4744" i="4"/>
  <c r="H4744" i="4" s="1"/>
  <c r="G4732" i="4"/>
  <c r="H4732" i="4" s="1"/>
  <c r="G4720" i="4"/>
  <c r="H4720" i="4" s="1"/>
  <c r="G4708" i="4"/>
  <c r="H4708" i="4" s="1"/>
  <c r="G4696" i="4"/>
  <c r="H4696" i="4" s="1"/>
  <c r="G4684" i="4"/>
  <c r="H4684" i="4" s="1"/>
  <c r="G4672" i="4"/>
  <c r="H4672" i="4" s="1"/>
  <c r="G4660" i="4"/>
  <c r="H4660" i="4" s="1"/>
  <c r="G4648" i="4"/>
  <c r="H4648" i="4" s="1"/>
  <c r="G4636" i="4"/>
  <c r="H4636" i="4" s="1"/>
  <c r="G4624" i="4"/>
  <c r="H4624" i="4" s="1"/>
  <c r="G4612" i="4"/>
  <c r="H4612" i="4" s="1"/>
  <c r="G4600" i="4"/>
  <c r="H4600" i="4" s="1"/>
  <c r="G4588" i="4"/>
  <c r="H4588" i="4" s="1"/>
  <c r="G4576" i="4"/>
  <c r="H4576" i="4" s="1"/>
  <c r="G4564" i="4"/>
  <c r="H4564" i="4" s="1"/>
  <c r="G4552" i="4"/>
  <c r="H4552" i="4" s="1"/>
  <c r="G4540" i="4"/>
  <c r="H4540" i="4" s="1"/>
  <c r="G4528" i="4"/>
  <c r="H4528" i="4" s="1"/>
  <c r="G4516" i="4"/>
  <c r="H4516" i="4" s="1"/>
  <c r="G4504" i="4"/>
  <c r="H4504" i="4" s="1"/>
  <c r="G4492" i="4"/>
  <c r="H4492" i="4" s="1"/>
  <c r="G4480" i="4"/>
  <c r="H4480" i="4" s="1"/>
  <c r="G4468" i="4"/>
  <c r="H4468" i="4" s="1"/>
  <c r="G4456" i="4"/>
  <c r="H4456" i="4" s="1"/>
  <c r="G4444" i="4"/>
  <c r="H4444" i="4" s="1"/>
  <c r="G4432" i="4"/>
  <c r="H4432" i="4" s="1"/>
  <c r="G4420" i="4"/>
  <c r="H4420" i="4" s="1"/>
  <c r="G4408" i="4"/>
  <c r="H4408" i="4" s="1"/>
  <c r="G4396" i="4"/>
  <c r="H4396" i="4" s="1"/>
  <c r="G4384" i="4"/>
  <c r="H4384" i="4" s="1"/>
  <c r="G4372" i="4"/>
  <c r="H4372" i="4" s="1"/>
  <c r="G4360" i="4"/>
  <c r="H4360" i="4" s="1"/>
  <c r="G4348" i="4"/>
  <c r="H4348" i="4" s="1"/>
  <c r="G4336" i="4"/>
  <c r="H4336" i="4" s="1"/>
  <c r="G4324" i="4"/>
  <c r="H4324" i="4" s="1"/>
  <c r="G4312" i="4"/>
  <c r="H4312" i="4" s="1"/>
  <c r="G5319" i="4"/>
  <c r="H5319" i="4" s="1"/>
  <c r="G5228" i="4"/>
  <c r="H5228" i="4" s="1"/>
  <c r="G5196" i="4"/>
  <c r="H5196" i="4" s="1"/>
  <c r="G5164" i="4"/>
  <c r="H5164" i="4" s="1"/>
  <c r="G5143" i="4"/>
  <c r="H5143" i="4" s="1"/>
  <c r="G5125" i="4"/>
  <c r="H5125" i="4" s="1"/>
  <c r="G5104" i="4"/>
  <c r="H5104" i="4" s="1"/>
  <c r="G5047" i="4"/>
  <c r="H5047" i="4" s="1"/>
  <c r="G5029" i="4"/>
  <c r="H5029" i="4" s="1"/>
  <c r="G5010" i="4"/>
  <c r="H5010" i="4" s="1"/>
  <c r="G4993" i="4"/>
  <c r="H4993" i="4" s="1"/>
  <c r="G4958" i="4"/>
  <c r="H4958" i="4" s="1"/>
  <c r="G4941" i="4"/>
  <c r="H4941" i="4" s="1"/>
  <c r="G4870" i="4"/>
  <c r="H4870" i="4" s="1"/>
  <c r="G4856" i="4"/>
  <c r="H4856" i="4" s="1"/>
  <c r="G4829" i="4"/>
  <c r="H4829" i="4" s="1"/>
  <c r="G4816" i="4"/>
  <c r="H4816" i="4" s="1"/>
  <c r="G5269" i="4"/>
  <c r="H5269" i="4" s="1"/>
  <c r="G5192" i="4"/>
  <c r="H5192" i="4" s="1"/>
  <c r="G5084" i="4"/>
  <c r="H5084" i="4" s="1"/>
  <c r="G5066" i="4"/>
  <c r="H5066" i="4" s="1"/>
  <c r="G4974" i="4"/>
  <c r="H4974" i="4" s="1"/>
  <c r="G4926" i="4"/>
  <c r="H4926" i="4" s="1"/>
  <c r="G4912" i="4"/>
  <c r="H4912" i="4" s="1"/>
  <c r="G4898" i="4"/>
  <c r="H4898" i="4" s="1"/>
  <c r="G4884" i="4"/>
  <c r="H4884" i="4" s="1"/>
  <c r="G4869" i="4"/>
  <c r="H4869" i="4" s="1"/>
  <c r="G4842" i="4"/>
  <c r="H4842" i="4" s="1"/>
  <c r="G4803" i="4"/>
  <c r="H4803" i="4" s="1"/>
  <c r="G4791" i="4"/>
  <c r="H4791" i="4" s="1"/>
  <c r="G4779" i="4"/>
  <c r="H4779" i="4" s="1"/>
  <c r="G4767" i="4"/>
  <c r="H4767" i="4" s="1"/>
  <c r="G4755" i="4"/>
  <c r="H4755" i="4" s="1"/>
  <c r="G4743" i="4"/>
  <c r="H4743" i="4" s="1"/>
  <c r="G4731" i="4"/>
  <c r="H4731" i="4" s="1"/>
  <c r="G4719" i="4"/>
  <c r="H4719" i="4" s="1"/>
  <c r="G4707" i="4"/>
  <c r="H4707" i="4" s="1"/>
  <c r="G4695" i="4"/>
  <c r="H4695" i="4" s="1"/>
  <c r="G4683" i="4"/>
  <c r="H4683" i="4" s="1"/>
  <c r="G4671" i="4"/>
  <c r="H4671" i="4" s="1"/>
  <c r="G4659" i="4"/>
  <c r="H4659" i="4" s="1"/>
  <c r="G4647" i="4"/>
  <c r="H4647" i="4" s="1"/>
  <c r="G4635" i="4"/>
  <c r="H4635" i="4" s="1"/>
  <c r="G4623" i="4"/>
  <c r="H4623" i="4" s="1"/>
  <c r="G4611" i="4"/>
  <c r="H4611" i="4" s="1"/>
  <c r="G4599" i="4"/>
  <c r="H4599" i="4" s="1"/>
  <c r="G4587" i="4"/>
  <c r="H4587" i="4" s="1"/>
  <c r="G4575" i="4"/>
  <c r="H4575" i="4" s="1"/>
  <c r="G4563" i="4"/>
  <c r="H4563" i="4" s="1"/>
  <c r="G4551" i="4"/>
  <c r="H4551" i="4" s="1"/>
  <c r="G4539" i="4"/>
  <c r="H4539" i="4" s="1"/>
  <c r="G4527" i="4"/>
  <c r="H4527" i="4" s="1"/>
  <c r="G4515" i="4"/>
  <c r="H4515" i="4" s="1"/>
  <c r="G4503" i="4"/>
  <c r="H4503" i="4" s="1"/>
  <c r="G4491" i="4"/>
  <c r="H4491" i="4" s="1"/>
  <c r="G4479" i="4"/>
  <c r="H4479" i="4" s="1"/>
  <c r="G4467" i="4"/>
  <c r="H4467" i="4" s="1"/>
  <c r="G4455" i="4"/>
  <c r="H4455" i="4" s="1"/>
  <c r="G4443" i="4"/>
  <c r="H4443" i="4" s="1"/>
  <c r="G4431" i="4"/>
  <c r="H4431" i="4" s="1"/>
  <c r="G4419" i="4"/>
  <c r="H4419" i="4" s="1"/>
  <c r="G4407" i="4"/>
  <c r="H4407" i="4" s="1"/>
  <c r="G4395" i="4"/>
  <c r="H4395" i="4" s="1"/>
  <c r="G4383" i="4"/>
  <c r="H4383" i="4" s="1"/>
  <c r="G4371" i="4"/>
  <c r="H4371" i="4" s="1"/>
  <c r="G4359" i="4"/>
  <c r="H4359" i="4" s="1"/>
  <c r="G4347" i="4"/>
  <c r="H4347" i="4" s="1"/>
  <c r="G4335" i="4"/>
  <c r="H4335" i="4" s="1"/>
  <c r="G4323" i="4"/>
  <c r="H4323" i="4" s="1"/>
  <c r="G5223" i="4"/>
  <c r="H5223" i="4" s="1"/>
  <c r="G5188" i="4"/>
  <c r="H5188" i="4" s="1"/>
  <c r="G5163" i="4"/>
  <c r="H5163" i="4" s="1"/>
  <c r="G5142" i="4"/>
  <c r="H5142" i="4" s="1"/>
  <c r="G5124" i="4"/>
  <c r="H5124" i="4" s="1"/>
  <c r="G5103" i="4"/>
  <c r="H5103" i="4" s="1"/>
  <c r="G5046" i="4"/>
  <c r="H5046" i="4" s="1"/>
  <c r="G5028" i="4"/>
  <c r="H5028" i="4" s="1"/>
  <c r="G5008" i="4"/>
  <c r="H5008" i="4" s="1"/>
  <c r="G4992" i="4"/>
  <c r="H4992" i="4" s="1"/>
  <c r="G4957" i="4"/>
  <c r="H4957" i="4" s="1"/>
  <c r="G4940" i="4"/>
  <c r="H4940" i="4" s="1"/>
  <c r="G4883" i="4"/>
  <c r="H4883" i="4" s="1"/>
  <c r="G4855" i="4"/>
  <c r="H4855" i="4" s="1"/>
  <c r="G4828" i="4"/>
  <c r="H4828" i="4" s="1"/>
  <c r="G4815" i="4"/>
  <c r="H4815" i="4" s="1"/>
  <c r="G5316" i="4"/>
  <c r="H5316" i="4" s="1"/>
  <c r="G5268" i="4"/>
  <c r="H5268" i="4" s="1"/>
  <c r="G5222" i="4"/>
  <c r="H5222" i="4" s="1"/>
  <c r="G5140" i="4"/>
  <c r="H5140" i="4" s="1"/>
  <c r="G5083" i="4"/>
  <c r="H5083" i="4" s="1"/>
  <c r="G5065" i="4"/>
  <c r="H5065" i="4" s="1"/>
  <c r="G5044" i="4"/>
  <c r="H5044" i="4" s="1"/>
  <c r="G4972" i="4"/>
  <c r="H4972" i="4" s="1"/>
  <c r="G4925" i="4"/>
  <c r="H4925" i="4" s="1"/>
  <c r="G4911" i="4"/>
  <c r="H4911" i="4" s="1"/>
  <c r="G4897" i="4"/>
  <c r="H4897" i="4" s="1"/>
  <c r="G4882" i="4"/>
  <c r="H4882" i="4" s="1"/>
  <c r="G4868" i="4"/>
  <c r="H4868" i="4" s="1"/>
  <c r="G4841" i="4"/>
  <c r="H4841" i="4" s="1"/>
  <c r="G4802" i="4"/>
  <c r="H4802" i="4" s="1"/>
  <c r="G4790" i="4"/>
  <c r="H4790" i="4" s="1"/>
  <c r="G4778" i="4"/>
  <c r="H4778" i="4" s="1"/>
  <c r="G4766" i="4"/>
  <c r="H4766" i="4" s="1"/>
  <c r="G4754" i="4"/>
  <c r="H4754" i="4" s="1"/>
  <c r="G4742" i="4"/>
  <c r="H4742" i="4" s="1"/>
  <c r="G4730" i="4"/>
  <c r="H4730" i="4" s="1"/>
  <c r="G4718" i="4"/>
  <c r="H4718" i="4" s="1"/>
  <c r="G4706" i="4"/>
  <c r="H4706" i="4" s="1"/>
  <c r="G4694" i="4"/>
  <c r="H4694" i="4" s="1"/>
  <c r="G4682" i="4"/>
  <c r="H4682" i="4" s="1"/>
  <c r="G4670" i="4"/>
  <c r="H4670" i="4" s="1"/>
  <c r="G4658" i="4"/>
  <c r="H4658" i="4" s="1"/>
  <c r="G4646" i="4"/>
  <c r="H4646" i="4" s="1"/>
  <c r="G4634" i="4"/>
  <c r="H4634" i="4" s="1"/>
  <c r="G4622" i="4"/>
  <c r="H4622" i="4" s="1"/>
  <c r="G4610" i="4"/>
  <c r="H4610" i="4" s="1"/>
  <c r="G4598" i="4"/>
  <c r="H4598" i="4" s="1"/>
  <c r="G4586" i="4"/>
  <c r="H4586" i="4" s="1"/>
  <c r="G4574" i="4"/>
  <c r="H4574" i="4" s="1"/>
  <c r="G4562" i="4"/>
  <c r="H4562" i="4" s="1"/>
  <c r="G4550" i="4"/>
  <c r="H4550" i="4" s="1"/>
  <c r="G4538" i="4"/>
  <c r="H4538" i="4" s="1"/>
  <c r="G4526" i="4"/>
  <c r="H4526" i="4" s="1"/>
  <c r="G4514" i="4"/>
  <c r="H4514" i="4" s="1"/>
  <c r="G4502" i="4"/>
  <c r="H4502" i="4" s="1"/>
  <c r="G4490" i="4"/>
  <c r="H4490" i="4" s="1"/>
  <c r="G4478" i="4"/>
  <c r="H4478" i="4" s="1"/>
  <c r="G4466" i="4"/>
  <c r="H4466" i="4" s="1"/>
  <c r="G4454" i="4"/>
  <c r="H4454" i="4" s="1"/>
  <c r="G4442" i="4"/>
  <c r="H4442" i="4" s="1"/>
  <c r="G4430" i="4"/>
  <c r="H4430" i="4" s="1"/>
  <c r="G4418" i="4"/>
  <c r="H4418" i="4" s="1"/>
  <c r="G4406" i="4"/>
  <c r="H4406" i="4" s="1"/>
  <c r="G4394" i="4"/>
  <c r="H4394" i="4" s="1"/>
  <c r="G4382" i="4"/>
  <c r="H4382" i="4" s="1"/>
  <c r="G4370" i="4"/>
  <c r="H4370" i="4" s="1"/>
  <c r="G4358" i="4"/>
  <c r="H4358" i="4" s="1"/>
  <c r="G4322" i="4"/>
  <c r="H4322" i="4" s="1"/>
  <c r="G4251" i="4"/>
  <c r="H4251" i="4" s="1"/>
  <c r="G4228" i="4"/>
  <c r="H4228" i="4" s="1"/>
  <c r="G4206" i="4"/>
  <c r="H4206" i="4" s="1"/>
  <c r="G4184" i="4"/>
  <c r="H4184" i="4" s="1"/>
  <c r="G4167" i="4"/>
  <c r="H4167" i="4" s="1"/>
  <c r="G4145" i="4"/>
  <c r="H4145" i="4" s="1"/>
  <c r="G4094" i="4"/>
  <c r="H4094" i="4" s="1"/>
  <c r="G4076" i="4"/>
  <c r="H4076" i="4" s="1"/>
  <c r="G4061" i="4"/>
  <c r="H4061" i="4" s="1"/>
  <c r="G4046" i="4"/>
  <c r="H4046" i="4" s="1"/>
  <c r="G4028" i="4"/>
  <c r="H4028" i="4" s="1"/>
  <c r="G3999" i="4"/>
  <c r="H3999" i="4" s="1"/>
  <c r="G3982" i="4"/>
  <c r="H3982" i="4" s="1"/>
  <c r="G3953" i="4"/>
  <c r="H3953" i="4" s="1"/>
  <c r="G3907" i="4"/>
  <c r="H3907" i="4" s="1"/>
  <c r="G3878" i="4"/>
  <c r="H3878" i="4" s="1"/>
  <c r="G3861" i="4"/>
  <c r="H3861" i="4" s="1"/>
  <c r="G3834" i="4"/>
  <c r="H3834" i="4" s="1"/>
  <c r="G3807" i="4"/>
  <c r="H3807" i="4" s="1"/>
  <c r="G3793" i="4"/>
  <c r="H3793" i="4" s="1"/>
  <c r="G3765" i="4"/>
  <c r="H3765" i="4" s="1"/>
  <c r="G3441" i="4"/>
  <c r="H3441" i="4" s="1"/>
  <c r="G3429" i="4"/>
  <c r="H3429" i="4" s="1"/>
  <c r="G3417" i="4"/>
  <c r="H3417" i="4" s="1"/>
  <c r="G3405" i="4"/>
  <c r="H3405" i="4" s="1"/>
  <c r="G3393" i="4"/>
  <c r="H3393" i="4" s="1"/>
  <c r="G3381" i="4"/>
  <c r="H3381" i="4" s="1"/>
  <c r="G3369" i="4"/>
  <c r="H3369" i="4" s="1"/>
  <c r="G3357" i="4"/>
  <c r="H3357" i="4" s="1"/>
  <c r="G3345" i="4"/>
  <c r="H3345" i="4" s="1"/>
  <c r="G3333" i="4"/>
  <c r="H3333" i="4" s="1"/>
  <c r="G3321" i="4"/>
  <c r="H3321" i="4" s="1"/>
  <c r="G3309" i="4"/>
  <c r="H3309" i="4" s="1"/>
  <c r="G3297" i="4"/>
  <c r="H3297" i="4" s="1"/>
  <c r="G3285" i="4"/>
  <c r="H3285" i="4" s="1"/>
  <c r="G3273" i="4"/>
  <c r="H3273" i="4" s="1"/>
  <c r="G3261" i="4"/>
  <c r="H3261" i="4" s="1"/>
  <c r="G3249" i="4"/>
  <c r="H3249" i="4" s="1"/>
  <c r="G3237" i="4"/>
  <c r="H3237" i="4" s="1"/>
  <c r="G3225" i="4"/>
  <c r="H3225" i="4" s="1"/>
  <c r="G3213" i="4"/>
  <c r="H3213" i="4" s="1"/>
  <c r="G3201" i="4"/>
  <c r="H3201" i="4" s="1"/>
  <c r="G3189" i="4"/>
  <c r="H3189" i="4" s="1"/>
  <c r="G3177" i="4"/>
  <c r="H3177" i="4" s="1"/>
  <c r="G3165" i="4"/>
  <c r="H3165" i="4" s="1"/>
  <c r="G3153" i="4"/>
  <c r="H3153" i="4" s="1"/>
  <c r="G3141" i="4"/>
  <c r="H3141" i="4" s="1"/>
  <c r="G3129" i="4"/>
  <c r="H3129" i="4" s="1"/>
  <c r="G3117" i="4"/>
  <c r="H3117" i="4" s="1"/>
  <c r="G3105" i="4"/>
  <c r="H3105" i="4" s="1"/>
  <c r="G3093" i="4"/>
  <c r="H3093" i="4" s="1"/>
  <c r="G3081" i="4"/>
  <c r="H3081" i="4" s="1"/>
  <c r="G3069" i="4"/>
  <c r="H3069" i="4" s="1"/>
  <c r="G3057" i="4"/>
  <c r="H3057" i="4" s="1"/>
  <c r="G3045" i="4"/>
  <c r="H3045" i="4" s="1"/>
  <c r="G3033" i="4"/>
  <c r="H3033" i="4" s="1"/>
  <c r="G3021" i="4"/>
  <c r="H3021" i="4" s="1"/>
  <c r="G3009" i="4"/>
  <c r="H3009" i="4" s="1"/>
  <c r="G2997" i="4"/>
  <c r="H2997" i="4" s="1"/>
  <c r="G2985" i="4"/>
  <c r="H2985" i="4" s="1"/>
  <c r="G2973" i="4"/>
  <c r="H2973" i="4" s="1"/>
  <c r="G2961" i="4"/>
  <c r="H2961" i="4" s="1"/>
  <c r="G2949" i="4"/>
  <c r="H2949" i="4" s="1"/>
  <c r="G2937" i="4"/>
  <c r="H2937" i="4" s="1"/>
  <c r="G2925" i="4"/>
  <c r="H2925" i="4" s="1"/>
  <c r="G2913" i="4"/>
  <c r="H2913" i="4" s="1"/>
  <c r="G4276" i="4"/>
  <c r="H4276" i="4" s="1"/>
  <c r="G4125" i="4"/>
  <c r="H4125" i="4" s="1"/>
  <c r="G4109" i="4"/>
  <c r="H4109" i="4" s="1"/>
  <c r="G4013" i="4"/>
  <c r="H4013" i="4" s="1"/>
  <c r="G3967" i="4"/>
  <c r="H3967" i="4" s="1"/>
  <c r="G3938" i="4"/>
  <c r="H3938" i="4" s="1"/>
  <c r="G3921" i="4"/>
  <c r="H3921" i="4" s="1"/>
  <c r="G3892" i="4"/>
  <c r="H3892" i="4" s="1"/>
  <c r="G3875" i="4"/>
  <c r="H3875" i="4" s="1"/>
  <c r="G3847" i="4"/>
  <c r="H3847" i="4" s="1"/>
  <c r="G3820" i="4"/>
  <c r="H3820" i="4" s="1"/>
  <c r="G3792" i="4"/>
  <c r="H3792" i="4" s="1"/>
  <c r="G3778" i="4"/>
  <c r="H3778" i="4" s="1"/>
  <c r="G3752" i="4"/>
  <c r="H3752" i="4" s="1"/>
  <c r="G3740" i="4"/>
  <c r="H3740" i="4" s="1"/>
  <c r="G3728" i="4"/>
  <c r="H3728" i="4" s="1"/>
  <c r="G3716" i="4"/>
  <c r="H3716" i="4" s="1"/>
  <c r="G3704" i="4"/>
  <c r="H3704" i="4" s="1"/>
  <c r="G3692" i="4"/>
  <c r="H3692" i="4" s="1"/>
  <c r="G3680" i="4"/>
  <c r="H3680" i="4" s="1"/>
  <c r="G3668" i="4"/>
  <c r="H3668" i="4" s="1"/>
  <c r="G3656" i="4"/>
  <c r="H3656" i="4" s="1"/>
  <c r="G3644" i="4"/>
  <c r="H3644" i="4" s="1"/>
  <c r="G3632" i="4"/>
  <c r="H3632" i="4" s="1"/>
  <c r="G3620" i="4"/>
  <c r="H3620" i="4" s="1"/>
  <c r="G3608" i="4"/>
  <c r="H3608" i="4" s="1"/>
  <c r="G3596" i="4"/>
  <c r="H3596" i="4" s="1"/>
  <c r="G3584" i="4"/>
  <c r="H3584" i="4" s="1"/>
  <c r="G3572" i="4"/>
  <c r="H3572" i="4" s="1"/>
  <c r="G3560" i="4"/>
  <c r="H3560" i="4" s="1"/>
  <c r="G3548" i="4"/>
  <c r="H3548" i="4" s="1"/>
  <c r="G3536" i="4"/>
  <c r="H3536" i="4" s="1"/>
  <c r="G3524" i="4"/>
  <c r="H3524" i="4" s="1"/>
  <c r="G3512" i="4"/>
  <c r="H3512" i="4" s="1"/>
  <c r="G3500" i="4"/>
  <c r="H3500" i="4" s="1"/>
  <c r="G3488" i="4"/>
  <c r="H3488" i="4" s="1"/>
  <c r="G3476" i="4"/>
  <c r="H3476" i="4" s="1"/>
  <c r="G3464" i="4"/>
  <c r="H3464" i="4" s="1"/>
  <c r="G4275" i="4"/>
  <c r="H4275" i="4" s="1"/>
  <c r="G4250" i="4"/>
  <c r="H4250" i="4" s="1"/>
  <c r="G4227" i="4"/>
  <c r="H4227" i="4" s="1"/>
  <c r="G4205" i="4"/>
  <c r="H4205" i="4" s="1"/>
  <c r="G4183" i="4"/>
  <c r="H4183" i="4" s="1"/>
  <c r="G4166" i="4"/>
  <c r="H4166" i="4" s="1"/>
  <c r="G4144" i="4"/>
  <c r="H4144" i="4" s="1"/>
  <c r="G4124" i="4"/>
  <c r="H4124" i="4" s="1"/>
  <c r="G4090" i="4"/>
  <c r="H4090" i="4" s="1"/>
  <c r="G4075" i="4"/>
  <c r="H4075" i="4" s="1"/>
  <c r="G4060" i="4"/>
  <c r="H4060" i="4" s="1"/>
  <c r="G4042" i="4"/>
  <c r="H4042" i="4" s="1"/>
  <c r="G4027" i="4"/>
  <c r="H4027" i="4" s="1"/>
  <c r="G3998" i="4"/>
  <c r="H3998" i="4" s="1"/>
  <c r="G3981" i="4"/>
  <c r="H3981" i="4" s="1"/>
  <c r="G3952" i="4"/>
  <c r="H3952" i="4" s="1"/>
  <c r="G3935" i="4"/>
  <c r="H3935" i="4" s="1"/>
  <c r="G3906" i="4"/>
  <c r="H3906" i="4" s="1"/>
  <c r="G3860" i="4"/>
  <c r="H3860" i="4" s="1"/>
  <c r="G3833" i="4"/>
  <c r="H3833" i="4" s="1"/>
  <c r="G3806" i="4"/>
  <c r="H3806" i="4" s="1"/>
  <c r="G3791" i="4"/>
  <c r="H3791" i="4" s="1"/>
  <c r="G3764" i="4"/>
  <c r="H3764" i="4" s="1"/>
  <c r="G3452" i="4"/>
  <c r="H3452" i="4" s="1"/>
  <c r="G3440" i="4"/>
  <c r="H3440" i="4" s="1"/>
  <c r="G3428" i="4"/>
  <c r="H3428" i="4" s="1"/>
  <c r="G3416" i="4"/>
  <c r="H3416" i="4" s="1"/>
  <c r="G3404" i="4"/>
  <c r="H3404" i="4" s="1"/>
  <c r="G3392" i="4"/>
  <c r="H3392" i="4" s="1"/>
  <c r="G3380" i="4"/>
  <c r="H3380" i="4" s="1"/>
  <c r="G3368" i="4"/>
  <c r="H3368" i="4" s="1"/>
  <c r="G3356" i="4"/>
  <c r="H3356" i="4" s="1"/>
  <c r="G3344" i="4"/>
  <c r="H3344" i="4" s="1"/>
  <c r="G3332" i="4"/>
  <c r="H3332" i="4" s="1"/>
  <c r="G3320" i="4"/>
  <c r="H3320" i="4" s="1"/>
  <c r="G3308" i="4"/>
  <c r="H3308" i="4" s="1"/>
  <c r="G3296" i="4"/>
  <c r="H3296" i="4" s="1"/>
  <c r="G3284" i="4"/>
  <c r="H3284" i="4" s="1"/>
  <c r="G3272" i="4"/>
  <c r="H3272" i="4" s="1"/>
  <c r="G3260" i="4"/>
  <c r="H3260" i="4" s="1"/>
  <c r="G3248" i="4"/>
  <c r="H3248" i="4" s="1"/>
  <c r="G3236" i="4"/>
  <c r="H3236" i="4" s="1"/>
  <c r="G3224" i="4"/>
  <c r="H3224" i="4" s="1"/>
  <c r="G3212" i="4"/>
  <c r="H3212" i="4" s="1"/>
  <c r="G3200" i="4"/>
  <c r="H3200" i="4" s="1"/>
  <c r="G3188" i="4"/>
  <c r="H3188" i="4" s="1"/>
  <c r="G3176" i="4"/>
  <c r="H3176" i="4" s="1"/>
  <c r="G3164" i="4"/>
  <c r="H3164" i="4" s="1"/>
  <c r="G3152" i="4"/>
  <c r="H3152" i="4" s="1"/>
  <c r="G3140" i="4"/>
  <c r="H3140" i="4" s="1"/>
  <c r="G3128" i="4"/>
  <c r="H3128" i="4" s="1"/>
  <c r="G3116" i="4"/>
  <c r="H3116" i="4" s="1"/>
  <c r="G3104" i="4"/>
  <c r="H3104" i="4" s="1"/>
  <c r="G3092" i="4"/>
  <c r="H3092" i="4" s="1"/>
  <c r="G3080" i="4"/>
  <c r="H3080" i="4" s="1"/>
  <c r="G3068" i="4"/>
  <c r="H3068" i="4" s="1"/>
  <c r="G3056" i="4"/>
  <c r="H3056" i="4" s="1"/>
  <c r="G3044" i="4"/>
  <c r="H3044" i="4" s="1"/>
  <c r="G3032" i="4"/>
  <c r="H3032" i="4" s="1"/>
  <c r="G3020" i="4"/>
  <c r="H3020" i="4" s="1"/>
  <c r="G3008" i="4"/>
  <c r="H3008" i="4" s="1"/>
  <c r="G2996" i="4"/>
  <c r="H2996" i="4" s="1"/>
  <c r="G2984" i="4"/>
  <c r="H2984" i="4" s="1"/>
  <c r="G2972" i="4"/>
  <c r="H2972" i="4" s="1"/>
  <c r="G2960" i="4"/>
  <c r="H2960" i="4" s="1"/>
  <c r="G2948" i="4"/>
  <c r="H2948" i="4" s="1"/>
  <c r="G2936" i="4"/>
  <c r="H2936" i="4" s="1"/>
  <c r="G2924" i="4"/>
  <c r="H2924" i="4" s="1"/>
  <c r="G2912" i="4"/>
  <c r="H2912" i="4" s="1"/>
  <c r="G2900" i="4"/>
  <c r="H2900" i="4" s="1"/>
  <c r="G4313" i="4"/>
  <c r="H4313" i="4" s="1"/>
  <c r="G4246" i="4"/>
  <c r="H4246" i="4" s="1"/>
  <c r="G4162" i="4"/>
  <c r="H4162" i="4" s="1"/>
  <c r="G4108" i="4"/>
  <c r="H4108" i="4" s="1"/>
  <c r="G4012" i="4"/>
  <c r="H4012" i="4" s="1"/>
  <c r="G3995" i="4"/>
  <c r="H3995" i="4" s="1"/>
  <c r="G3966" i="4"/>
  <c r="H3966" i="4" s="1"/>
  <c r="G3920" i="4"/>
  <c r="H3920" i="4" s="1"/>
  <c r="G3891" i="4"/>
  <c r="H3891" i="4" s="1"/>
  <c r="G3874" i="4"/>
  <c r="H3874" i="4" s="1"/>
  <c r="G3846" i="4"/>
  <c r="H3846" i="4" s="1"/>
  <c r="G3819" i="4"/>
  <c r="H3819" i="4" s="1"/>
  <c r="G3805" i="4"/>
  <c r="H3805" i="4" s="1"/>
  <c r="G3777" i="4"/>
  <c r="H3777" i="4" s="1"/>
  <c r="G3751" i="4"/>
  <c r="H3751" i="4" s="1"/>
  <c r="G3739" i="4"/>
  <c r="H3739" i="4" s="1"/>
  <c r="G3727" i="4"/>
  <c r="H3727" i="4" s="1"/>
  <c r="G3715" i="4"/>
  <c r="H3715" i="4" s="1"/>
  <c r="G3703" i="4"/>
  <c r="H3703" i="4" s="1"/>
  <c r="G3691" i="4"/>
  <c r="H3691" i="4" s="1"/>
  <c r="G3679" i="4"/>
  <c r="H3679" i="4" s="1"/>
  <c r="G3667" i="4"/>
  <c r="H3667" i="4" s="1"/>
  <c r="G3655" i="4"/>
  <c r="H3655" i="4" s="1"/>
  <c r="G3643" i="4"/>
  <c r="H3643" i="4" s="1"/>
  <c r="G3631" i="4"/>
  <c r="H3631" i="4" s="1"/>
  <c r="G3619" i="4"/>
  <c r="H3619" i="4" s="1"/>
  <c r="G3607" i="4"/>
  <c r="H3607" i="4" s="1"/>
  <c r="G3595" i="4"/>
  <c r="H3595" i="4" s="1"/>
  <c r="G3583" i="4"/>
  <c r="H3583" i="4" s="1"/>
  <c r="G3571" i="4"/>
  <c r="H3571" i="4" s="1"/>
  <c r="G3559" i="4"/>
  <c r="H3559" i="4" s="1"/>
  <c r="G3547" i="4"/>
  <c r="H3547" i="4" s="1"/>
  <c r="G3535" i="4"/>
  <c r="H3535" i="4" s="1"/>
  <c r="G3523" i="4"/>
  <c r="H3523" i="4" s="1"/>
  <c r="G3511" i="4"/>
  <c r="H3511" i="4" s="1"/>
  <c r="G3499" i="4"/>
  <c r="H3499" i="4" s="1"/>
  <c r="G3487" i="4"/>
  <c r="H3487" i="4" s="1"/>
  <c r="G3475" i="4"/>
  <c r="H3475" i="4" s="1"/>
  <c r="G3463" i="4"/>
  <c r="H3463" i="4" s="1"/>
  <c r="G4311" i="4"/>
  <c r="H4311" i="4" s="1"/>
  <c r="G4274" i="4"/>
  <c r="H4274" i="4" s="1"/>
  <c r="G4244" i="4"/>
  <c r="H4244" i="4" s="1"/>
  <c r="G4226" i="4"/>
  <c r="H4226" i="4" s="1"/>
  <c r="G4204" i="4"/>
  <c r="H4204" i="4" s="1"/>
  <c r="G4182" i="4"/>
  <c r="H4182" i="4" s="1"/>
  <c r="G4160" i="4"/>
  <c r="H4160" i="4" s="1"/>
  <c r="G4143" i="4"/>
  <c r="H4143" i="4" s="1"/>
  <c r="G4123" i="4"/>
  <c r="H4123" i="4" s="1"/>
  <c r="G4089" i="4"/>
  <c r="H4089" i="4" s="1"/>
  <c r="G4074" i="4"/>
  <c r="H4074" i="4" s="1"/>
  <c r="G4059" i="4"/>
  <c r="H4059" i="4" s="1"/>
  <c r="G4041" i="4"/>
  <c r="H4041" i="4" s="1"/>
  <c r="G4026" i="4"/>
  <c r="H4026" i="4" s="1"/>
  <c r="G3980" i="4"/>
  <c r="H3980" i="4" s="1"/>
  <c r="G3951" i="4"/>
  <c r="H3951" i="4" s="1"/>
  <c r="G3934" i="4"/>
  <c r="H3934" i="4" s="1"/>
  <c r="G3905" i="4"/>
  <c r="H3905" i="4" s="1"/>
  <c r="G3859" i="4"/>
  <c r="H3859" i="4" s="1"/>
  <c r="G3832" i="4"/>
  <c r="H3832" i="4" s="1"/>
  <c r="G3804" i="4"/>
  <c r="H3804" i="4" s="1"/>
  <c r="G3790" i="4"/>
  <c r="H3790" i="4" s="1"/>
  <c r="G3763" i="4"/>
  <c r="H3763" i="4" s="1"/>
  <c r="G3451" i="4"/>
  <c r="H3451" i="4" s="1"/>
  <c r="G3439" i="4"/>
  <c r="H3439" i="4" s="1"/>
  <c r="G3427" i="4"/>
  <c r="H3427" i="4" s="1"/>
  <c r="G3415" i="4"/>
  <c r="H3415" i="4" s="1"/>
  <c r="G3403" i="4"/>
  <c r="H3403" i="4" s="1"/>
  <c r="G3391" i="4"/>
  <c r="H3391" i="4" s="1"/>
  <c r="G3379" i="4"/>
  <c r="H3379" i="4" s="1"/>
  <c r="G3367" i="4"/>
  <c r="H3367" i="4" s="1"/>
  <c r="G3355" i="4"/>
  <c r="H3355" i="4" s="1"/>
  <c r="G3343" i="4"/>
  <c r="H3343" i="4" s="1"/>
  <c r="G3331" i="4"/>
  <c r="H3331" i="4" s="1"/>
  <c r="G3319" i="4"/>
  <c r="H3319" i="4" s="1"/>
  <c r="G3307" i="4"/>
  <c r="H3307" i="4" s="1"/>
  <c r="G3295" i="4"/>
  <c r="H3295" i="4" s="1"/>
  <c r="G3283" i="4"/>
  <c r="H3283" i="4" s="1"/>
  <c r="G3271" i="4"/>
  <c r="H3271" i="4" s="1"/>
  <c r="G3259" i="4"/>
  <c r="H3259" i="4" s="1"/>
  <c r="G3247" i="4"/>
  <c r="H3247" i="4" s="1"/>
  <c r="G3235" i="4"/>
  <c r="H3235" i="4" s="1"/>
  <c r="G3223" i="4"/>
  <c r="H3223" i="4" s="1"/>
  <c r="G3211" i="4"/>
  <c r="H3211" i="4" s="1"/>
  <c r="G3199" i="4"/>
  <c r="H3199" i="4" s="1"/>
  <c r="G3187" i="4"/>
  <c r="H3187" i="4" s="1"/>
  <c r="G3175" i="4"/>
  <c r="H3175" i="4" s="1"/>
  <c r="G3163" i="4"/>
  <c r="H3163" i="4" s="1"/>
  <c r="G3151" i="4"/>
  <c r="H3151" i="4" s="1"/>
  <c r="G3139" i="4"/>
  <c r="H3139" i="4" s="1"/>
  <c r="G3127" i="4"/>
  <c r="H3127" i="4" s="1"/>
  <c r="G3115" i="4"/>
  <c r="H3115" i="4" s="1"/>
  <c r="G3103" i="4"/>
  <c r="H3103" i="4" s="1"/>
  <c r="G3091" i="4"/>
  <c r="H3091" i="4" s="1"/>
  <c r="G3079" i="4"/>
  <c r="H3079" i="4" s="1"/>
  <c r="G3067" i="4"/>
  <c r="H3067" i="4" s="1"/>
  <c r="G3055" i="4"/>
  <c r="H3055" i="4" s="1"/>
  <c r="G3043" i="4"/>
  <c r="H3043" i="4" s="1"/>
  <c r="G3031" i="4"/>
  <c r="H3031" i="4" s="1"/>
  <c r="G3019" i="4"/>
  <c r="H3019" i="4" s="1"/>
  <c r="G3007" i="4"/>
  <c r="H3007" i="4" s="1"/>
  <c r="G2995" i="4"/>
  <c r="H2995" i="4" s="1"/>
  <c r="G2983" i="4"/>
  <c r="H2983" i="4" s="1"/>
  <c r="G2971" i="4"/>
  <c r="H2971" i="4" s="1"/>
  <c r="G2959" i="4"/>
  <c r="H2959" i="4" s="1"/>
  <c r="G2947" i="4"/>
  <c r="H2947" i="4" s="1"/>
  <c r="G2935" i="4"/>
  <c r="H2935" i="4" s="1"/>
  <c r="G2923" i="4"/>
  <c r="H2923" i="4" s="1"/>
  <c r="G2911" i="4"/>
  <c r="H2911" i="4" s="1"/>
  <c r="G4310" i="4"/>
  <c r="H4310" i="4" s="1"/>
  <c r="G4270" i="4"/>
  <c r="H4270" i="4" s="1"/>
  <c r="G4222" i="4"/>
  <c r="H4222" i="4" s="1"/>
  <c r="G4107" i="4"/>
  <c r="H4107" i="4" s="1"/>
  <c r="G4011" i="4"/>
  <c r="H4011" i="4" s="1"/>
  <c r="G3994" i="4"/>
  <c r="H3994" i="4" s="1"/>
  <c r="G3965" i="4"/>
  <c r="H3965" i="4" s="1"/>
  <c r="G3919" i="4"/>
  <c r="H3919" i="4" s="1"/>
  <c r="G3890" i="4"/>
  <c r="H3890" i="4" s="1"/>
  <c r="G3873" i="4"/>
  <c r="H3873" i="4" s="1"/>
  <c r="G3845" i="4"/>
  <c r="H3845" i="4" s="1"/>
  <c r="G3818" i="4"/>
  <c r="H3818" i="4" s="1"/>
  <c r="G3803" i="4"/>
  <c r="H3803" i="4" s="1"/>
  <c r="G3776" i="4"/>
  <c r="H3776" i="4" s="1"/>
  <c r="G3750" i="4"/>
  <c r="H3750" i="4" s="1"/>
  <c r="G3738" i="4"/>
  <c r="H3738" i="4" s="1"/>
  <c r="G3726" i="4"/>
  <c r="H3726" i="4" s="1"/>
  <c r="G3714" i="4"/>
  <c r="H3714" i="4" s="1"/>
  <c r="G3702" i="4"/>
  <c r="H3702" i="4" s="1"/>
  <c r="G3690" i="4"/>
  <c r="H3690" i="4" s="1"/>
  <c r="G3678" i="4"/>
  <c r="H3678" i="4" s="1"/>
  <c r="G3666" i="4"/>
  <c r="H3666" i="4" s="1"/>
  <c r="G3654" i="4"/>
  <c r="H3654" i="4" s="1"/>
  <c r="G3642" i="4"/>
  <c r="H3642" i="4" s="1"/>
  <c r="G3630" i="4"/>
  <c r="H3630" i="4" s="1"/>
  <c r="G3618" i="4"/>
  <c r="H3618" i="4" s="1"/>
  <c r="G3606" i="4"/>
  <c r="H3606" i="4" s="1"/>
  <c r="G3594" i="4"/>
  <c r="H3594" i="4" s="1"/>
  <c r="G3582" i="4"/>
  <c r="H3582" i="4" s="1"/>
  <c r="G3570" i="4"/>
  <c r="H3570" i="4" s="1"/>
  <c r="G3558" i="4"/>
  <c r="H3558" i="4" s="1"/>
  <c r="G3546" i="4"/>
  <c r="H3546" i="4" s="1"/>
  <c r="G3534" i="4"/>
  <c r="H3534" i="4" s="1"/>
  <c r="G3522" i="4"/>
  <c r="H3522" i="4" s="1"/>
  <c r="G3510" i="4"/>
  <c r="H3510" i="4" s="1"/>
  <c r="G3498" i="4"/>
  <c r="H3498" i="4" s="1"/>
  <c r="G3486" i="4"/>
  <c r="H3486" i="4" s="1"/>
  <c r="G3474" i="4"/>
  <c r="H3474" i="4" s="1"/>
  <c r="G3462" i="4"/>
  <c r="H3462" i="4" s="1"/>
  <c r="G4268" i="4"/>
  <c r="H4268" i="4" s="1"/>
  <c r="G4220" i="4"/>
  <c r="H4220" i="4" s="1"/>
  <c r="G4203" i="4"/>
  <c r="H4203" i="4" s="1"/>
  <c r="G4181" i="4"/>
  <c r="H4181" i="4" s="1"/>
  <c r="G4159" i="4"/>
  <c r="H4159" i="4" s="1"/>
  <c r="G4142" i="4"/>
  <c r="H4142" i="4" s="1"/>
  <c r="G4122" i="4"/>
  <c r="H4122" i="4" s="1"/>
  <c r="G4088" i="4"/>
  <c r="H4088" i="4" s="1"/>
  <c r="G4073" i="4"/>
  <c r="H4073" i="4" s="1"/>
  <c r="G4058" i="4"/>
  <c r="H4058" i="4" s="1"/>
  <c r="G4040" i="4"/>
  <c r="H4040" i="4" s="1"/>
  <c r="G4025" i="4"/>
  <c r="H4025" i="4" s="1"/>
  <c r="G3979" i="4"/>
  <c r="H3979" i="4" s="1"/>
  <c r="G3950" i="4"/>
  <c r="H3950" i="4" s="1"/>
  <c r="G3933" i="4"/>
  <c r="H3933" i="4" s="1"/>
  <c r="G3904" i="4"/>
  <c r="H3904" i="4" s="1"/>
  <c r="G3887" i="4"/>
  <c r="H3887" i="4" s="1"/>
  <c r="G3858" i="4"/>
  <c r="H3858" i="4" s="1"/>
  <c r="G3831" i="4"/>
  <c r="H3831" i="4" s="1"/>
  <c r="G3817" i="4"/>
  <c r="H3817" i="4" s="1"/>
  <c r="G3789" i="4"/>
  <c r="H3789" i="4" s="1"/>
  <c r="G3762" i="4"/>
  <c r="H3762" i="4" s="1"/>
  <c r="G3450" i="4"/>
  <c r="H3450" i="4" s="1"/>
  <c r="G3438" i="4"/>
  <c r="H3438" i="4" s="1"/>
  <c r="G3426" i="4"/>
  <c r="H3426" i="4" s="1"/>
  <c r="G3414" i="4"/>
  <c r="H3414" i="4" s="1"/>
  <c r="G3402" i="4"/>
  <c r="H3402" i="4" s="1"/>
  <c r="G3390" i="4"/>
  <c r="H3390" i="4" s="1"/>
  <c r="G3378" i="4"/>
  <c r="H3378" i="4" s="1"/>
  <c r="G3366" i="4"/>
  <c r="H3366" i="4" s="1"/>
  <c r="G3354" i="4"/>
  <c r="H3354" i="4" s="1"/>
  <c r="G3342" i="4"/>
  <c r="H3342" i="4" s="1"/>
  <c r="G3330" i="4"/>
  <c r="H3330" i="4" s="1"/>
  <c r="G3318" i="4"/>
  <c r="H3318" i="4" s="1"/>
  <c r="G3306" i="4"/>
  <c r="H3306" i="4" s="1"/>
  <c r="G3294" i="4"/>
  <c r="H3294" i="4" s="1"/>
  <c r="G3282" i="4"/>
  <c r="H3282" i="4" s="1"/>
  <c r="G3270" i="4"/>
  <c r="H3270" i="4" s="1"/>
  <c r="G3258" i="4"/>
  <c r="H3258" i="4" s="1"/>
  <c r="G3246" i="4"/>
  <c r="H3246" i="4" s="1"/>
  <c r="G3234" i="4"/>
  <c r="H3234" i="4" s="1"/>
  <c r="G3222" i="4"/>
  <c r="H3222" i="4" s="1"/>
  <c r="G3210" i="4"/>
  <c r="H3210" i="4" s="1"/>
  <c r="G3198" i="4"/>
  <c r="H3198" i="4" s="1"/>
  <c r="G3186" i="4"/>
  <c r="H3186" i="4" s="1"/>
  <c r="G3174" i="4"/>
  <c r="H3174" i="4" s="1"/>
  <c r="G3162" i="4"/>
  <c r="H3162" i="4" s="1"/>
  <c r="G3150" i="4"/>
  <c r="H3150" i="4" s="1"/>
  <c r="G3138" i="4"/>
  <c r="H3138" i="4" s="1"/>
  <c r="G4242" i="4"/>
  <c r="H4242" i="4" s="1"/>
  <c r="G4138" i="4"/>
  <c r="H4138" i="4" s="1"/>
  <c r="G4106" i="4"/>
  <c r="H4106" i="4" s="1"/>
  <c r="G4010" i="4"/>
  <c r="H4010" i="4" s="1"/>
  <c r="G3993" i="4"/>
  <c r="H3993" i="4" s="1"/>
  <c r="G3964" i="4"/>
  <c r="H3964" i="4" s="1"/>
  <c r="G3947" i="4"/>
  <c r="H3947" i="4" s="1"/>
  <c r="G3918" i="4"/>
  <c r="H3918" i="4" s="1"/>
  <c r="G3872" i="4"/>
  <c r="H3872" i="4" s="1"/>
  <c r="G3844" i="4"/>
  <c r="H3844" i="4" s="1"/>
  <c r="G3816" i="4"/>
  <c r="H3816" i="4" s="1"/>
  <c r="G3802" i="4"/>
  <c r="H3802" i="4" s="1"/>
  <c r="G3775" i="4"/>
  <c r="H3775" i="4" s="1"/>
  <c r="G3749" i="4"/>
  <c r="H3749" i="4" s="1"/>
  <c r="G3737" i="4"/>
  <c r="H3737" i="4" s="1"/>
  <c r="G3725" i="4"/>
  <c r="H3725" i="4" s="1"/>
  <c r="G3713" i="4"/>
  <c r="H3713" i="4" s="1"/>
  <c r="G3701" i="4"/>
  <c r="H3701" i="4" s="1"/>
  <c r="G3689" i="4"/>
  <c r="H3689" i="4" s="1"/>
  <c r="G3677" i="4"/>
  <c r="H3677" i="4" s="1"/>
  <c r="G3665" i="4"/>
  <c r="H3665" i="4" s="1"/>
  <c r="G3653" i="4"/>
  <c r="H3653" i="4" s="1"/>
  <c r="G3641" i="4"/>
  <c r="H3641" i="4" s="1"/>
  <c r="G3629" i="4"/>
  <c r="H3629" i="4" s="1"/>
  <c r="G3617" i="4"/>
  <c r="H3617" i="4" s="1"/>
  <c r="G3605" i="4"/>
  <c r="H3605" i="4" s="1"/>
  <c r="G3593" i="4"/>
  <c r="H3593" i="4" s="1"/>
  <c r="G3581" i="4"/>
  <c r="H3581" i="4" s="1"/>
  <c r="G3569" i="4"/>
  <c r="H3569" i="4" s="1"/>
  <c r="G3557" i="4"/>
  <c r="H3557" i="4" s="1"/>
  <c r="G3545" i="4"/>
  <c r="H3545" i="4" s="1"/>
  <c r="G3533" i="4"/>
  <c r="H3533" i="4" s="1"/>
  <c r="G3521" i="4"/>
  <c r="H3521" i="4" s="1"/>
  <c r="G3509" i="4"/>
  <c r="H3509" i="4" s="1"/>
  <c r="G3497" i="4"/>
  <c r="H3497" i="4" s="1"/>
  <c r="G3485" i="4"/>
  <c r="H3485" i="4" s="1"/>
  <c r="G3473" i="4"/>
  <c r="H3473" i="4" s="1"/>
  <c r="G3461" i="4"/>
  <c r="H3461" i="4" s="1"/>
  <c r="G4301" i="4"/>
  <c r="H4301" i="4" s="1"/>
  <c r="G4219" i="4"/>
  <c r="H4219" i="4" s="1"/>
  <c r="G4202" i="4"/>
  <c r="H4202" i="4" s="1"/>
  <c r="G4180" i="4"/>
  <c r="H4180" i="4" s="1"/>
  <c r="G4158" i="4"/>
  <c r="H4158" i="4" s="1"/>
  <c r="G4137" i="4"/>
  <c r="H4137" i="4" s="1"/>
  <c r="G4121" i="4"/>
  <c r="H4121" i="4" s="1"/>
  <c r="G4087" i="4"/>
  <c r="H4087" i="4" s="1"/>
  <c r="G4072" i="4"/>
  <c r="H4072" i="4" s="1"/>
  <c r="G4054" i="4"/>
  <c r="H4054" i="4" s="1"/>
  <c r="G4039" i="4"/>
  <c r="H4039" i="4" s="1"/>
  <c r="G4024" i="4"/>
  <c r="H4024" i="4" s="1"/>
  <c r="G4007" i="4"/>
  <c r="H4007" i="4" s="1"/>
  <c r="G3978" i="4"/>
  <c r="H3978" i="4" s="1"/>
  <c r="G3932" i="4"/>
  <c r="H3932" i="4" s="1"/>
  <c r="G3903" i="4"/>
  <c r="H3903" i="4" s="1"/>
  <c r="G3886" i="4"/>
  <c r="H3886" i="4" s="1"/>
  <c r="G3857" i="4"/>
  <c r="H3857" i="4" s="1"/>
  <c r="G3830" i="4"/>
  <c r="H3830" i="4" s="1"/>
  <c r="G3815" i="4"/>
  <c r="H3815" i="4" s="1"/>
  <c r="G3788" i="4"/>
  <c r="H3788" i="4" s="1"/>
  <c r="G3761" i="4"/>
  <c r="H3761" i="4" s="1"/>
  <c r="G3449" i="4"/>
  <c r="H3449" i="4" s="1"/>
  <c r="G3437" i="4"/>
  <c r="H3437" i="4" s="1"/>
  <c r="G3425" i="4"/>
  <c r="H3425" i="4" s="1"/>
  <c r="G3413" i="4"/>
  <c r="H3413" i="4" s="1"/>
  <c r="G3401" i="4"/>
  <c r="H3401" i="4" s="1"/>
  <c r="G3389" i="4"/>
  <c r="H3389" i="4" s="1"/>
  <c r="G3377" i="4"/>
  <c r="H3377" i="4" s="1"/>
  <c r="G3365" i="4"/>
  <c r="H3365" i="4" s="1"/>
  <c r="G3353" i="4"/>
  <c r="H3353" i="4" s="1"/>
  <c r="G3341" i="4"/>
  <c r="H3341" i="4" s="1"/>
  <c r="G3329" i="4"/>
  <c r="H3329" i="4" s="1"/>
  <c r="G3317" i="4"/>
  <c r="H3317" i="4" s="1"/>
  <c r="G3305" i="4"/>
  <c r="H3305" i="4" s="1"/>
  <c r="G3293" i="4"/>
  <c r="H3293" i="4" s="1"/>
  <c r="G3281" i="4"/>
  <c r="H3281" i="4" s="1"/>
  <c r="G3269" i="4"/>
  <c r="H3269" i="4" s="1"/>
  <c r="G3257" i="4"/>
  <c r="H3257" i="4" s="1"/>
  <c r="G3245" i="4"/>
  <c r="H3245" i="4" s="1"/>
  <c r="G3233" i="4"/>
  <c r="H3233" i="4" s="1"/>
  <c r="G3221" i="4"/>
  <c r="H3221" i="4" s="1"/>
  <c r="G3209" i="4"/>
  <c r="H3209" i="4" s="1"/>
  <c r="G3197" i="4"/>
  <c r="H3197" i="4" s="1"/>
  <c r="G3185" i="4"/>
  <c r="H3185" i="4" s="1"/>
  <c r="G3173" i="4"/>
  <c r="H3173" i="4" s="1"/>
  <c r="G3161" i="4"/>
  <c r="H3161" i="4" s="1"/>
  <c r="G3149" i="4"/>
  <c r="H3149" i="4" s="1"/>
  <c r="G3137" i="4"/>
  <c r="H3137" i="4" s="1"/>
  <c r="G4300" i="4"/>
  <c r="H4300" i="4" s="1"/>
  <c r="G4265" i="4"/>
  <c r="H4265" i="4" s="1"/>
  <c r="G4241" i="4"/>
  <c r="H4241" i="4" s="1"/>
  <c r="G4198" i="4"/>
  <c r="H4198" i="4" s="1"/>
  <c r="G4136" i="4"/>
  <c r="H4136" i="4" s="1"/>
  <c r="G4102" i="4"/>
  <c r="H4102" i="4" s="1"/>
  <c r="G3992" i="4"/>
  <c r="H3992" i="4" s="1"/>
  <c r="G3963" i="4"/>
  <c r="H3963" i="4" s="1"/>
  <c r="G3946" i="4"/>
  <c r="H3946" i="4" s="1"/>
  <c r="G3917" i="4"/>
  <c r="H3917" i="4" s="1"/>
  <c r="G3871" i="4"/>
  <c r="H3871" i="4" s="1"/>
  <c r="G3843" i="4"/>
  <c r="H3843" i="4" s="1"/>
  <c r="G3829" i="4"/>
  <c r="H3829" i="4" s="1"/>
  <c r="G3801" i="4"/>
  <c r="H3801" i="4" s="1"/>
  <c r="G3774" i="4"/>
  <c r="H3774" i="4" s="1"/>
  <c r="G3748" i="4"/>
  <c r="H3748" i="4" s="1"/>
  <c r="G3736" i="4"/>
  <c r="H3736" i="4" s="1"/>
  <c r="G3724" i="4"/>
  <c r="H3724" i="4" s="1"/>
  <c r="G3712" i="4"/>
  <c r="H3712" i="4" s="1"/>
  <c r="G3700" i="4"/>
  <c r="H3700" i="4" s="1"/>
  <c r="G3688" i="4"/>
  <c r="H3688" i="4" s="1"/>
  <c r="G3676" i="4"/>
  <c r="H3676" i="4" s="1"/>
  <c r="G3664" i="4"/>
  <c r="H3664" i="4" s="1"/>
  <c r="G3652" i="4"/>
  <c r="H3652" i="4" s="1"/>
  <c r="G3640" i="4"/>
  <c r="H3640" i="4" s="1"/>
  <c r="G3628" i="4"/>
  <c r="H3628" i="4" s="1"/>
  <c r="G3616" i="4"/>
  <c r="H3616" i="4" s="1"/>
  <c r="G3604" i="4"/>
  <c r="H3604" i="4" s="1"/>
  <c r="G3592" i="4"/>
  <c r="H3592" i="4" s="1"/>
  <c r="G3580" i="4"/>
  <c r="H3580" i="4" s="1"/>
  <c r="G3568" i="4"/>
  <c r="H3568" i="4" s="1"/>
  <c r="G3556" i="4"/>
  <c r="H3556" i="4" s="1"/>
  <c r="G3544" i="4"/>
  <c r="H3544" i="4" s="1"/>
  <c r="G3532" i="4"/>
  <c r="H3532" i="4" s="1"/>
  <c r="G3520" i="4"/>
  <c r="H3520" i="4" s="1"/>
  <c r="G3508" i="4"/>
  <c r="H3508" i="4" s="1"/>
  <c r="G3496" i="4"/>
  <c r="H3496" i="4" s="1"/>
  <c r="G3484" i="4"/>
  <c r="H3484" i="4" s="1"/>
  <c r="G3472" i="4"/>
  <c r="H3472" i="4" s="1"/>
  <c r="G3460" i="4"/>
  <c r="H3460" i="4" s="1"/>
  <c r="G4299" i="4"/>
  <c r="H4299" i="4" s="1"/>
  <c r="G4218" i="4"/>
  <c r="H4218" i="4" s="1"/>
  <c r="G4196" i="4"/>
  <c r="H4196" i="4" s="1"/>
  <c r="G4179" i="4"/>
  <c r="H4179" i="4" s="1"/>
  <c r="G4157" i="4"/>
  <c r="H4157" i="4" s="1"/>
  <c r="G4120" i="4"/>
  <c r="H4120" i="4" s="1"/>
  <c r="G4086" i="4"/>
  <c r="H4086" i="4" s="1"/>
  <c r="G4071" i="4"/>
  <c r="H4071" i="4" s="1"/>
  <c r="G4053" i="4"/>
  <c r="H4053" i="4" s="1"/>
  <c r="G4038" i="4"/>
  <c r="H4038" i="4" s="1"/>
  <c r="G4023" i="4"/>
  <c r="H4023" i="4" s="1"/>
  <c r="G4006" i="4"/>
  <c r="H4006" i="4" s="1"/>
  <c r="G3977" i="4"/>
  <c r="H3977" i="4" s="1"/>
  <c r="G3931" i="4"/>
  <c r="H3931" i="4" s="1"/>
  <c r="G3902" i="4"/>
  <c r="H3902" i="4" s="1"/>
  <c r="G3885" i="4"/>
  <c r="H3885" i="4" s="1"/>
  <c r="G3856" i="4"/>
  <c r="H3856" i="4" s="1"/>
  <c r="G3828" i="4"/>
  <c r="H3828" i="4" s="1"/>
  <c r="G3814" i="4"/>
  <c r="H3814" i="4" s="1"/>
  <c r="G3787" i="4"/>
  <c r="H3787" i="4" s="1"/>
  <c r="G3760" i="4"/>
  <c r="H3760" i="4" s="1"/>
  <c r="G3448" i="4"/>
  <c r="H3448" i="4" s="1"/>
  <c r="G3436" i="4"/>
  <c r="H3436" i="4" s="1"/>
  <c r="G3424" i="4"/>
  <c r="H3424" i="4" s="1"/>
  <c r="G3412" i="4"/>
  <c r="H3412" i="4" s="1"/>
  <c r="G3400" i="4"/>
  <c r="H3400" i="4" s="1"/>
  <c r="G3388" i="4"/>
  <c r="H3388" i="4" s="1"/>
  <c r="G3376" i="4"/>
  <c r="H3376" i="4" s="1"/>
  <c r="G3364" i="4"/>
  <c r="H3364" i="4" s="1"/>
  <c r="G3352" i="4"/>
  <c r="H3352" i="4" s="1"/>
  <c r="G3340" i="4"/>
  <c r="H3340" i="4" s="1"/>
  <c r="G3328" i="4"/>
  <c r="H3328" i="4" s="1"/>
  <c r="G3316" i="4"/>
  <c r="H3316" i="4" s="1"/>
  <c r="G3304" i="4"/>
  <c r="H3304" i="4" s="1"/>
  <c r="G3292" i="4"/>
  <c r="H3292" i="4" s="1"/>
  <c r="G3280" i="4"/>
  <c r="H3280" i="4" s="1"/>
  <c r="G3268" i="4"/>
  <c r="H3268" i="4" s="1"/>
  <c r="G3256" i="4"/>
  <c r="H3256" i="4" s="1"/>
  <c r="G3244" i="4"/>
  <c r="H3244" i="4" s="1"/>
  <c r="G3232" i="4"/>
  <c r="H3232" i="4" s="1"/>
  <c r="G3220" i="4"/>
  <c r="H3220" i="4" s="1"/>
  <c r="G3208" i="4"/>
  <c r="H3208" i="4" s="1"/>
  <c r="G3196" i="4"/>
  <c r="H3196" i="4" s="1"/>
  <c r="G3184" i="4"/>
  <c r="H3184" i="4" s="1"/>
  <c r="G3172" i="4"/>
  <c r="H3172" i="4" s="1"/>
  <c r="G3160" i="4"/>
  <c r="H3160" i="4" s="1"/>
  <c r="G3148" i="4"/>
  <c r="H3148" i="4" s="1"/>
  <c r="G4298" i="4"/>
  <c r="H4298" i="4" s="1"/>
  <c r="G4264" i="4"/>
  <c r="H4264" i="4" s="1"/>
  <c r="G4240" i="4"/>
  <c r="H4240" i="4" s="1"/>
  <c r="G4135" i="4"/>
  <c r="H4135" i="4" s="1"/>
  <c r="G4101" i="4"/>
  <c r="H4101" i="4" s="1"/>
  <c r="G3991" i="4"/>
  <c r="H3991" i="4" s="1"/>
  <c r="G3962" i="4"/>
  <c r="H3962" i="4" s="1"/>
  <c r="G3945" i="4"/>
  <c r="H3945" i="4" s="1"/>
  <c r="G3916" i="4"/>
  <c r="H3916" i="4" s="1"/>
  <c r="G3899" i="4"/>
  <c r="H3899" i="4" s="1"/>
  <c r="G3870" i="4"/>
  <c r="H3870" i="4" s="1"/>
  <c r="G3842" i="4"/>
  <c r="H3842" i="4" s="1"/>
  <c r="G3827" i="4"/>
  <c r="H3827" i="4" s="1"/>
  <c r="G3800" i="4"/>
  <c r="H3800" i="4" s="1"/>
  <c r="G3773" i="4"/>
  <c r="H3773" i="4" s="1"/>
  <c r="G3747" i="4"/>
  <c r="H3747" i="4" s="1"/>
  <c r="G3735" i="4"/>
  <c r="H3735" i="4" s="1"/>
  <c r="G3723" i="4"/>
  <c r="H3723" i="4" s="1"/>
  <c r="G3711" i="4"/>
  <c r="H3711" i="4" s="1"/>
  <c r="G3699" i="4"/>
  <c r="H3699" i="4" s="1"/>
  <c r="G3687" i="4"/>
  <c r="H3687" i="4" s="1"/>
  <c r="G3675" i="4"/>
  <c r="H3675" i="4" s="1"/>
  <c r="G3663" i="4"/>
  <c r="H3663" i="4" s="1"/>
  <c r="G3651" i="4"/>
  <c r="H3651" i="4" s="1"/>
  <c r="G3639" i="4"/>
  <c r="H3639" i="4" s="1"/>
  <c r="G3627" i="4"/>
  <c r="H3627" i="4" s="1"/>
  <c r="G3615" i="4"/>
  <c r="H3615" i="4" s="1"/>
  <c r="G3603" i="4"/>
  <c r="H3603" i="4" s="1"/>
  <c r="G3591" i="4"/>
  <c r="H3591" i="4" s="1"/>
  <c r="G3579" i="4"/>
  <c r="H3579" i="4" s="1"/>
  <c r="G3567" i="4"/>
  <c r="H3567" i="4" s="1"/>
  <c r="G3555" i="4"/>
  <c r="H3555" i="4" s="1"/>
  <c r="G3543" i="4"/>
  <c r="H3543" i="4" s="1"/>
  <c r="G3531" i="4"/>
  <c r="H3531" i="4" s="1"/>
  <c r="G3519" i="4"/>
  <c r="H3519" i="4" s="1"/>
  <c r="G3507" i="4"/>
  <c r="H3507" i="4" s="1"/>
  <c r="G3495" i="4"/>
  <c r="H3495" i="4" s="1"/>
  <c r="G3483" i="4"/>
  <c r="H3483" i="4" s="1"/>
  <c r="G3471" i="4"/>
  <c r="H3471" i="4" s="1"/>
  <c r="G3459" i="4"/>
  <c r="H3459" i="4" s="1"/>
  <c r="G4217" i="4"/>
  <c r="H4217" i="4" s="1"/>
  <c r="G4195" i="4"/>
  <c r="H4195" i="4" s="1"/>
  <c r="G4178" i="4"/>
  <c r="H4178" i="4" s="1"/>
  <c r="G4156" i="4"/>
  <c r="H4156" i="4" s="1"/>
  <c r="G4119" i="4"/>
  <c r="H4119" i="4" s="1"/>
  <c r="G4100" i="4"/>
  <c r="H4100" i="4" s="1"/>
  <c r="G4085" i="4"/>
  <c r="H4085" i="4" s="1"/>
  <c r="G4070" i="4"/>
  <c r="H4070" i="4" s="1"/>
  <c r="G4052" i="4"/>
  <c r="H4052" i="4" s="1"/>
  <c r="G4037" i="4"/>
  <c r="H4037" i="4" s="1"/>
  <c r="G4022" i="4"/>
  <c r="H4022" i="4" s="1"/>
  <c r="G4005" i="4"/>
  <c r="H4005" i="4" s="1"/>
  <c r="G3976" i="4"/>
  <c r="H3976" i="4" s="1"/>
  <c r="G3959" i="4"/>
  <c r="H3959" i="4" s="1"/>
  <c r="G3930" i="4"/>
  <c r="H3930" i="4" s="1"/>
  <c r="G3884" i="4"/>
  <c r="H3884" i="4" s="1"/>
  <c r="G3855" i="4"/>
  <c r="H3855" i="4" s="1"/>
  <c r="G3841" i="4"/>
  <c r="H3841" i="4" s="1"/>
  <c r="G3813" i="4"/>
  <c r="H3813" i="4" s="1"/>
  <c r="G3786" i="4"/>
  <c r="H3786" i="4" s="1"/>
  <c r="G3759" i="4"/>
  <c r="H3759" i="4" s="1"/>
  <c r="G3447" i="4"/>
  <c r="H3447" i="4" s="1"/>
  <c r="G3435" i="4"/>
  <c r="H3435" i="4" s="1"/>
  <c r="G3423" i="4"/>
  <c r="H3423" i="4" s="1"/>
  <c r="G3411" i="4"/>
  <c r="H3411" i="4" s="1"/>
  <c r="G3399" i="4"/>
  <c r="H3399" i="4" s="1"/>
  <c r="G3387" i="4"/>
  <c r="H3387" i="4" s="1"/>
  <c r="G3375" i="4"/>
  <c r="H3375" i="4" s="1"/>
  <c r="G3363" i="4"/>
  <c r="H3363" i="4" s="1"/>
  <c r="G3351" i="4"/>
  <c r="H3351" i="4" s="1"/>
  <c r="G3339" i="4"/>
  <c r="H3339" i="4" s="1"/>
  <c r="G3327" i="4"/>
  <c r="H3327" i="4" s="1"/>
  <c r="G3315" i="4"/>
  <c r="H3315" i="4" s="1"/>
  <c r="G3303" i="4"/>
  <c r="H3303" i="4" s="1"/>
  <c r="G3291" i="4"/>
  <c r="H3291" i="4" s="1"/>
  <c r="G3279" i="4"/>
  <c r="H3279" i="4" s="1"/>
  <c r="G3267" i="4"/>
  <c r="H3267" i="4" s="1"/>
  <c r="G3255" i="4"/>
  <c r="H3255" i="4" s="1"/>
  <c r="G3243" i="4"/>
  <c r="H3243" i="4" s="1"/>
  <c r="G3231" i="4"/>
  <c r="H3231" i="4" s="1"/>
  <c r="G3219" i="4"/>
  <c r="H3219" i="4" s="1"/>
  <c r="G3207" i="4"/>
  <c r="H3207" i="4" s="1"/>
  <c r="G3195" i="4"/>
  <c r="H3195" i="4" s="1"/>
  <c r="G4263" i="4"/>
  <c r="H4263" i="4" s="1"/>
  <c r="G4239" i="4"/>
  <c r="H4239" i="4" s="1"/>
  <c r="G4174" i="4"/>
  <c r="H4174" i="4" s="1"/>
  <c r="G4134" i="4"/>
  <c r="H4134" i="4" s="1"/>
  <c r="G4019" i="4"/>
  <c r="H4019" i="4" s="1"/>
  <c r="G3990" i="4"/>
  <c r="H3990" i="4" s="1"/>
  <c r="G3944" i="4"/>
  <c r="H3944" i="4" s="1"/>
  <c r="G3915" i="4"/>
  <c r="H3915" i="4" s="1"/>
  <c r="G3898" i="4"/>
  <c r="H3898" i="4" s="1"/>
  <c r="G3869" i="4"/>
  <c r="H3869" i="4" s="1"/>
  <c r="G3840" i="4"/>
  <c r="H3840" i="4" s="1"/>
  <c r="G3826" i="4"/>
  <c r="H3826" i="4" s="1"/>
  <c r="G3799" i="4"/>
  <c r="H3799" i="4" s="1"/>
  <c r="G3772" i="4"/>
  <c r="H3772" i="4" s="1"/>
  <c r="G3746" i="4"/>
  <c r="H3746" i="4" s="1"/>
  <c r="G3734" i="4"/>
  <c r="H3734" i="4" s="1"/>
  <c r="G3722" i="4"/>
  <c r="H3722" i="4" s="1"/>
  <c r="G3710" i="4"/>
  <c r="H3710" i="4" s="1"/>
  <c r="G3698" i="4"/>
  <c r="H3698" i="4" s="1"/>
  <c r="G3686" i="4"/>
  <c r="H3686" i="4" s="1"/>
  <c r="G3674" i="4"/>
  <c r="H3674" i="4" s="1"/>
  <c r="G3662" i="4"/>
  <c r="H3662" i="4" s="1"/>
  <c r="G3650" i="4"/>
  <c r="H3650" i="4" s="1"/>
  <c r="G3638" i="4"/>
  <c r="H3638" i="4" s="1"/>
  <c r="G3626" i="4"/>
  <c r="H3626" i="4" s="1"/>
  <c r="G3614" i="4"/>
  <c r="H3614" i="4" s="1"/>
  <c r="G3602" i="4"/>
  <c r="H3602" i="4" s="1"/>
  <c r="G3590" i="4"/>
  <c r="H3590" i="4" s="1"/>
  <c r="G3578" i="4"/>
  <c r="H3578" i="4" s="1"/>
  <c r="G3566" i="4"/>
  <c r="H3566" i="4" s="1"/>
  <c r="G3554" i="4"/>
  <c r="H3554" i="4" s="1"/>
  <c r="G3542" i="4"/>
  <c r="H3542" i="4" s="1"/>
  <c r="G3530" i="4"/>
  <c r="H3530" i="4" s="1"/>
  <c r="G3518" i="4"/>
  <c r="H3518" i="4" s="1"/>
  <c r="G3506" i="4"/>
  <c r="H3506" i="4" s="1"/>
  <c r="G3494" i="4"/>
  <c r="H3494" i="4" s="1"/>
  <c r="G3482" i="4"/>
  <c r="H3482" i="4" s="1"/>
  <c r="G3470" i="4"/>
  <c r="H3470" i="4" s="1"/>
  <c r="G3458" i="4"/>
  <c r="H3458" i="4" s="1"/>
  <c r="G4289" i="4"/>
  <c r="H4289" i="4" s="1"/>
  <c r="G4216" i="4"/>
  <c r="H4216" i="4" s="1"/>
  <c r="G4194" i="4"/>
  <c r="H4194" i="4" s="1"/>
  <c r="G4172" i="4"/>
  <c r="H4172" i="4" s="1"/>
  <c r="G4155" i="4"/>
  <c r="H4155" i="4" s="1"/>
  <c r="G4118" i="4"/>
  <c r="H4118" i="4" s="1"/>
  <c r="G4099" i="4"/>
  <c r="H4099" i="4" s="1"/>
  <c r="G4084" i="4"/>
  <c r="H4084" i="4" s="1"/>
  <c r="G4066" i="4"/>
  <c r="H4066" i="4" s="1"/>
  <c r="G4051" i="4"/>
  <c r="H4051" i="4" s="1"/>
  <c r="G4036" i="4"/>
  <c r="H4036" i="4" s="1"/>
  <c r="G4004" i="4"/>
  <c r="H4004" i="4" s="1"/>
  <c r="G3975" i="4"/>
  <c r="H3975" i="4" s="1"/>
  <c r="G3958" i="4"/>
  <c r="H3958" i="4" s="1"/>
  <c r="G3929" i="4"/>
  <c r="H3929" i="4" s="1"/>
  <c r="G3883" i="4"/>
  <c r="H3883" i="4" s="1"/>
  <c r="G3854" i="4"/>
  <c r="H3854" i="4" s="1"/>
  <c r="G3839" i="4"/>
  <c r="H3839" i="4" s="1"/>
  <c r="G3812" i="4"/>
  <c r="H3812" i="4" s="1"/>
  <c r="G3785" i="4"/>
  <c r="H3785" i="4" s="1"/>
  <c r="G3758" i="4"/>
  <c r="H3758" i="4" s="1"/>
  <c r="G3446" i="4"/>
  <c r="H3446" i="4" s="1"/>
  <c r="G3434" i="4"/>
  <c r="H3434" i="4" s="1"/>
  <c r="G3422" i="4"/>
  <c r="H3422" i="4" s="1"/>
  <c r="G3410" i="4"/>
  <c r="H3410" i="4" s="1"/>
  <c r="G3398" i="4"/>
  <c r="H3398" i="4" s="1"/>
  <c r="G3386" i="4"/>
  <c r="H3386" i="4" s="1"/>
  <c r="G3374" i="4"/>
  <c r="H3374" i="4" s="1"/>
  <c r="G3362" i="4"/>
  <c r="H3362" i="4" s="1"/>
  <c r="G3350" i="4"/>
  <c r="H3350" i="4" s="1"/>
  <c r="G3338" i="4"/>
  <c r="H3338" i="4" s="1"/>
  <c r="G3326" i="4"/>
  <c r="H3326" i="4" s="1"/>
  <c r="G3314" i="4"/>
  <c r="H3314" i="4" s="1"/>
  <c r="G3302" i="4"/>
  <c r="H3302" i="4" s="1"/>
  <c r="G3290" i="4"/>
  <c r="H3290" i="4" s="1"/>
  <c r="G3278" i="4"/>
  <c r="H3278" i="4" s="1"/>
  <c r="G3266" i="4"/>
  <c r="H3266" i="4" s="1"/>
  <c r="G3254" i="4"/>
  <c r="H3254" i="4" s="1"/>
  <c r="G3242" i="4"/>
  <c r="H3242" i="4" s="1"/>
  <c r="G4262" i="4"/>
  <c r="H4262" i="4" s="1"/>
  <c r="G4238" i="4"/>
  <c r="H4238" i="4" s="1"/>
  <c r="G4133" i="4"/>
  <c r="H4133" i="4" s="1"/>
  <c r="G4018" i="4"/>
  <c r="H4018" i="4" s="1"/>
  <c r="G3989" i="4"/>
  <c r="H3989" i="4" s="1"/>
  <c r="G3943" i="4"/>
  <c r="H3943" i="4" s="1"/>
  <c r="G3914" i="4"/>
  <c r="H3914" i="4" s="1"/>
  <c r="G3897" i="4"/>
  <c r="H3897" i="4" s="1"/>
  <c r="G3868" i="4"/>
  <c r="H3868" i="4" s="1"/>
  <c r="G3853" i="4"/>
  <c r="H3853" i="4" s="1"/>
  <c r="G3825" i="4"/>
  <c r="H3825" i="4" s="1"/>
  <c r="G3798" i="4"/>
  <c r="H3798" i="4" s="1"/>
  <c r="G3771" i="4"/>
  <c r="H3771" i="4" s="1"/>
  <c r="G3745" i="4"/>
  <c r="H3745" i="4" s="1"/>
  <c r="G3733" i="4"/>
  <c r="H3733" i="4" s="1"/>
  <c r="G3721" i="4"/>
  <c r="H3721" i="4" s="1"/>
  <c r="G3709" i="4"/>
  <c r="H3709" i="4" s="1"/>
  <c r="G3697" i="4"/>
  <c r="H3697" i="4" s="1"/>
  <c r="G3685" i="4"/>
  <c r="H3685" i="4" s="1"/>
  <c r="G3673" i="4"/>
  <c r="H3673" i="4" s="1"/>
  <c r="G3661" i="4"/>
  <c r="H3661" i="4" s="1"/>
  <c r="G3649" i="4"/>
  <c r="H3649" i="4" s="1"/>
  <c r="G3637" i="4"/>
  <c r="H3637" i="4" s="1"/>
  <c r="G3625" i="4"/>
  <c r="H3625" i="4" s="1"/>
  <c r="G3613" i="4"/>
  <c r="H3613" i="4" s="1"/>
  <c r="G3601" i="4"/>
  <c r="H3601" i="4" s="1"/>
  <c r="G3589" i="4"/>
  <c r="H3589" i="4" s="1"/>
  <c r="G3577" i="4"/>
  <c r="H3577" i="4" s="1"/>
  <c r="G3565" i="4"/>
  <c r="H3565" i="4" s="1"/>
  <c r="G3553" i="4"/>
  <c r="H3553" i="4" s="1"/>
  <c r="G3541" i="4"/>
  <c r="H3541" i="4" s="1"/>
  <c r="G3529" i="4"/>
  <c r="H3529" i="4" s="1"/>
  <c r="G3517" i="4"/>
  <c r="H3517" i="4" s="1"/>
  <c r="G3505" i="4"/>
  <c r="H3505" i="4" s="1"/>
  <c r="G3493" i="4"/>
  <c r="H3493" i="4" s="1"/>
  <c r="G3481" i="4"/>
  <c r="H3481" i="4" s="1"/>
  <c r="G3469" i="4"/>
  <c r="H3469" i="4" s="1"/>
  <c r="G3457" i="4"/>
  <c r="H3457" i="4" s="1"/>
  <c r="G4288" i="4"/>
  <c r="H4288" i="4" s="1"/>
  <c r="G4258" i="4"/>
  <c r="H4258" i="4" s="1"/>
  <c r="G4234" i="4"/>
  <c r="H4234" i="4" s="1"/>
  <c r="G4215" i="4"/>
  <c r="H4215" i="4" s="1"/>
  <c r="G4193" i="4"/>
  <c r="H4193" i="4" s="1"/>
  <c r="G4171" i="4"/>
  <c r="H4171" i="4" s="1"/>
  <c r="G4154" i="4"/>
  <c r="H4154" i="4" s="1"/>
  <c r="G4114" i="4"/>
  <c r="H4114" i="4" s="1"/>
  <c r="G4098" i="4"/>
  <c r="H4098" i="4" s="1"/>
  <c r="G4083" i="4"/>
  <c r="H4083" i="4" s="1"/>
  <c r="G4065" i="4"/>
  <c r="H4065" i="4" s="1"/>
  <c r="G4050" i="4"/>
  <c r="H4050" i="4" s="1"/>
  <c r="G4035" i="4"/>
  <c r="H4035" i="4" s="1"/>
  <c r="G4003" i="4"/>
  <c r="H4003" i="4" s="1"/>
  <c r="G3974" i="4"/>
  <c r="H3974" i="4" s="1"/>
  <c r="G3957" i="4"/>
  <c r="H3957" i="4" s="1"/>
  <c r="G3928" i="4"/>
  <c r="H3928" i="4" s="1"/>
  <c r="G3911" i="4"/>
  <c r="H3911" i="4" s="1"/>
  <c r="G3882" i="4"/>
  <c r="H3882" i="4" s="1"/>
  <c r="G3852" i="4"/>
  <c r="H3852" i="4" s="1"/>
  <c r="G3838" i="4"/>
  <c r="H3838" i="4" s="1"/>
  <c r="G3811" i="4"/>
  <c r="H3811" i="4" s="1"/>
  <c r="G3784" i="4"/>
  <c r="H3784" i="4" s="1"/>
  <c r="G3757" i="4"/>
  <c r="H3757" i="4" s="1"/>
  <c r="G3445" i="4"/>
  <c r="H3445" i="4" s="1"/>
  <c r="G3433" i="4"/>
  <c r="H3433" i="4" s="1"/>
  <c r="G3421" i="4"/>
  <c r="H3421" i="4" s="1"/>
  <c r="G3409" i="4"/>
  <c r="H3409" i="4" s="1"/>
  <c r="G4287" i="4"/>
  <c r="H4287" i="4" s="1"/>
  <c r="G4256" i="4"/>
  <c r="H4256" i="4" s="1"/>
  <c r="G4232" i="4"/>
  <c r="H4232" i="4" s="1"/>
  <c r="G4150" i="4"/>
  <c r="H4150" i="4" s="1"/>
  <c r="G4132" i="4"/>
  <c r="H4132" i="4" s="1"/>
  <c r="G4017" i="4"/>
  <c r="H4017" i="4" s="1"/>
  <c r="G3988" i="4"/>
  <c r="H3988" i="4" s="1"/>
  <c r="G3971" i="4"/>
  <c r="H3971" i="4" s="1"/>
  <c r="G3942" i="4"/>
  <c r="H3942" i="4" s="1"/>
  <c r="G3896" i="4"/>
  <c r="H3896" i="4" s="1"/>
  <c r="G3867" i="4"/>
  <c r="H3867" i="4" s="1"/>
  <c r="G3851" i="4"/>
  <c r="H3851" i="4" s="1"/>
  <c r="G3824" i="4"/>
  <c r="H3824" i="4" s="1"/>
  <c r="G3797" i="4"/>
  <c r="H3797" i="4" s="1"/>
  <c r="G3770" i="4"/>
  <c r="H3770" i="4" s="1"/>
  <c r="G3744" i="4"/>
  <c r="H3744" i="4" s="1"/>
  <c r="G3732" i="4"/>
  <c r="H3732" i="4" s="1"/>
  <c r="G3720" i="4"/>
  <c r="H3720" i="4" s="1"/>
  <c r="G3708" i="4"/>
  <c r="H3708" i="4" s="1"/>
  <c r="G3696" i="4"/>
  <c r="H3696" i="4" s="1"/>
  <c r="G3684" i="4"/>
  <c r="H3684" i="4" s="1"/>
  <c r="G3672" i="4"/>
  <c r="H3672" i="4" s="1"/>
  <c r="G3660" i="4"/>
  <c r="H3660" i="4" s="1"/>
  <c r="G3648" i="4"/>
  <c r="H3648" i="4" s="1"/>
  <c r="G3636" i="4"/>
  <c r="H3636" i="4" s="1"/>
  <c r="G3624" i="4"/>
  <c r="H3624" i="4" s="1"/>
  <c r="G3612" i="4"/>
  <c r="H3612" i="4" s="1"/>
  <c r="G3600" i="4"/>
  <c r="H3600" i="4" s="1"/>
  <c r="G3588" i="4"/>
  <c r="H3588" i="4" s="1"/>
  <c r="G3576" i="4"/>
  <c r="H3576" i="4" s="1"/>
  <c r="G3564" i="4"/>
  <c r="H3564" i="4" s="1"/>
  <c r="G3552" i="4"/>
  <c r="H3552" i="4" s="1"/>
  <c r="G3540" i="4"/>
  <c r="H3540" i="4" s="1"/>
  <c r="G3528" i="4"/>
  <c r="H3528" i="4" s="1"/>
  <c r="G3516" i="4"/>
  <c r="H3516" i="4" s="1"/>
  <c r="G3504" i="4"/>
  <c r="H3504" i="4" s="1"/>
  <c r="G3492" i="4"/>
  <c r="H3492" i="4" s="1"/>
  <c r="G3480" i="4"/>
  <c r="H3480" i="4" s="1"/>
  <c r="G3468" i="4"/>
  <c r="H3468" i="4" s="1"/>
  <c r="G3456" i="4"/>
  <c r="H3456" i="4" s="1"/>
  <c r="G4214" i="4"/>
  <c r="H4214" i="4" s="1"/>
  <c r="G4192" i="4"/>
  <c r="H4192" i="4" s="1"/>
  <c r="G4170" i="4"/>
  <c r="H4170" i="4" s="1"/>
  <c r="G4148" i="4"/>
  <c r="H4148" i="4" s="1"/>
  <c r="G4113" i="4"/>
  <c r="H4113" i="4" s="1"/>
  <c r="G4097" i="4"/>
  <c r="H4097" i="4" s="1"/>
  <c r="G4082" i="4"/>
  <c r="H4082" i="4" s="1"/>
  <c r="G4064" i="4"/>
  <c r="H4064" i="4" s="1"/>
  <c r="G4049" i="4"/>
  <c r="H4049" i="4" s="1"/>
  <c r="G4034" i="4"/>
  <c r="H4034" i="4" s="1"/>
  <c r="G4002" i="4"/>
  <c r="H4002" i="4" s="1"/>
  <c r="G3956" i="4"/>
  <c r="H3956" i="4" s="1"/>
  <c r="G3927" i="4"/>
  <c r="H3927" i="4" s="1"/>
  <c r="G3910" i="4"/>
  <c r="H3910" i="4" s="1"/>
  <c r="G3881" i="4"/>
  <c r="H3881" i="4" s="1"/>
  <c r="G3837" i="4"/>
  <c r="H3837" i="4" s="1"/>
  <c r="G3810" i="4"/>
  <c r="H3810" i="4" s="1"/>
  <c r="G3783" i="4"/>
  <c r="H3783" i="4" s="1"/>
  <c r="G3769" i="4"/>
  <c r="H3769" i="4" s="1"/>
  <c r="G3756" i="4"/>
  <c r="H3756" i="4" s="1"/>
  <c r="G3444" i="4"/>
  <c r="H3444" i="4" s="1"/>
  <c r="G3432" i="4"/>
  <c r="H3432" i="4" s="1"/>
  <c r="G3420" i="4"/>
  <c r="H3420" i="4" s="1"/>
  <c r="G3408" i="4"/>
  <c r="H3408" i="4" s="1"/>
  <c r="G3396" i="4"/>
  <c r="H3396" i="4" s="1"/>
  <c r="G3384" i="4"/>
  <c r="H3384" i="4" s="1"/>
  <c r="G3372" i="4"/>
  <c r="H3372" i="4" s="1"/>
  <c r="G3360" i="4"/>
  <c r="H3360" i="4" s="1"/>
  <c r="G3348" i="4"/>
  <c r="H3348" i="4" s="1"/>
  <c r="G3336" i="4"/>
  <c r="H3336" i="4" s="1"/>
  <c r="G3324" i="4"/>
  <c r="H3324" i="4" s="1"/>
  <c r="G3312" i="4"/>
  <c r="H3312" i="4" s="1"/>
  <c r="G4286" i="4"/>
  <c r="H4286" i="4" s="1"/>
  <c r="G4210" i="4"/>
  <c r="H4210" i="4" s="1"/>
  <c r="G4131" i="4"/>
  <c r="H4131" i="4" s="1"/>
  <c r="G4112" i="4"/>
  <c r="H4112" i="4" s="1"/>
  <c r="G4016" i="4"/>
  <c r="H4016" i="4" s="1"/>
  <c r="G3987" i="4"/>
  <c r="H3987" i="4" s="1"/>
  <c r="G3970" i="4"/>
  <c r="H3970" i="4" s="1"/>
  <c r="G3941" i="4"/>
  <c r="H3941" i="4" s="1"/>
  <c r="G3895" i="4"/>
  <c r="H3895" i="4" s="1"/>
  <c r="G3866" i="4"/>
  <c r="H3866" i="4" s="1"/>
  <c r="G3850" i="4"/>
  <c r="H3850" i="4" s="1"/>
  <c r="G3823" i="4"/>
  <c r="H3823" i="4" s="1"/>
  <c r="G3796" i="4"/>
  <c r="H3796" i="4" s="1"/>
  <c r="G3768" i="4"/>
  <c r="H3768" i="4" s="1"/>
  <c r="G3755" i="4"/>
  <c r="H3755" i="4" s="1"/>
  <c r="G3743" i="4"/>
  <c r="H3743" i="4" s="1"/>
  <c r="G3731" i="4"/>
  <c r="H3731" i="4" s="1"/>
  <c r="G3719" i="4"/>
  <c r="H3719" i="4" s="1"/>
  <c r="G3707" i="4"/>
  <c r="H3707" i="4" s="1"/>
  <c r="G3695" i="4"/>
  <c r="H3695" i="4" s="1"/>
  <c r="G3683" i="4"/>
  <c r="H3683" i="4" s="1"/>
  <c r="G3671" i="4"/>
  <c r="H3671" i="4" s="1"/>
  <c r="G3659" i="4"/>
  <c r="H3659" i="4" s="1"/>
  <c r="G3647" i="4"/>
  <c r="H3647" i="4" s="1"/>
  <c r="G3635" i="4"/>
  <c r="H3635" i="4" s="1"/>
  <c r="G3623" i="4"/>
  <c r="H3623" i="4" s="1"/>
  <c r="G3611" i="4"/>
  <c r="H3611" i="4" s="1"/>
  <c r="G3599" i="4"/>
  <c r="H3599" i="4" s="1"/>
  <c r="G3587" i="4"/>
  <c r="H3587" i="4" s="1"/>
  <c r="G3575" i="4"/>
  <c r="H3575" i="4" s="1"/>
  <c r="G3563" i="4"/>
  <c r="H3563" i="4" s="1"/>
  <c r="G3551" i="4"/>
  <c r="H3551" i="4" s="1"/>
  <c r="G3539" i="4"/>
  <c r="H3539" i="4" s="1"/>
  <c r="G3527" i="4"/>
  <c r="H3527" i="4" s="1"/>
  <c r="G3515" i="4"/>
  <c r="H3515" i="4" s="1"/>
  <c r="G3503" i="4"/>
  <c r="H3503" i="4" s="1"/>
  <c r="G3491" i="4"/>
  <c r="H3491" i="4" s="1"/>
  <c r="G3479" i="4"/>
  <c r="H3479" i="4" s="1"/>
  <c r="G3467" i="4"/>
  <c r="H3467" i="4" s="1"/>
  <c r="G3455" i="4"/>
  <c r="H3455" i="4" s="1"/>
  <c r="G4346" i="4"/>
  <c r="H4346" i="4" s="1"/>
  <c r="G4280" i="4"/>
  <c r="H4280" i="4" s="1"/>
  <c r="G4253" i="4"/>
  <c r="H4253" i="4" s="1"/>
  <c r="G4230" i="4"/>
  <c r="H4230" i="4" s="1"/>
  <c r="G4208" i="4"/>
  <c r="H4208" i="4" s="1"/>
  <c r="G4191" i="4"/>
  <c r="H4191" i="4" s="1"/>
  <c r="G4169" i="4"/>
  <c r="H4169" i="4" s="1"/>
  <c r="G4147" i="4"/>
  <c r="H4147" i="4" s="1"/>
  <c r="G4096" i="4"/>
  <c r="H4096" i="4" s="1"/>
  <c r="G4078" i="4"/>
  <c r="H4078" i="4" s="1"/>
  <c r="G4063" i="4"/>
  <c r="H4063" i="4" s="1"/>
  <c r="G4048" i="4"/>
  <c r="H4048" i="4" s="1"/>
  <c r="G4030" i="4"/>
  <c r="H4030" i="4" s="1"/>
  <c r="G4001" i="4"/>
  <c r="H4001" i="4" s="1"/>
  <c r="G3955" i="4"/>
  <c r="H3955" i="4" s="1"/>
  <c r="G3926" i="4"/>
  <c r="H3926" i="4" s="1"/>
  <c r="G3909" i="4"/>
  <c r="H3909" i="4" s="1"/>
  <c r="G3880" i="4"/>
  <c r="H3880" i="4" s="1"/>
  <c r="G3863" i="4"/>
  <c r="H3863" i="4" s="1"/>
  <c r="G3836" i="4"/>
  <c r="H3836" i="4" s="1"/>
  <c r="G3809" i="4"/>
  <c r="H3809" i="4" s="1"/>
  <c r="G3782" i="4"/>
  <c r="H3782" i="4" s="1"/>
  <c r="G3767" i="4"/>
  <c r="H3767" i="4" s="1"/>
  <c r="G3443" i="4"/>
  <c r="H3443" i="4" s="1"/>
  <c r="G3431" i="4"/>
  <c r="H3431" i="4" s="1"/>
  <c r="G3419" i="4"/>
  <c r="H3419" i="4" s="1"/>
  <c r="G3407" i="4"/>
  <c r="H3407" i="4" s="1"/>
  <c r="G3395" i="4"/>
  <c r="H3395" i="4" s="1"/>
  <c r="G4334" i="4"/>
  <c r="H4334" i="4" s="1"/>
  <c r="G4130" i="4"/>
  <c r="H4130" i="4" s="1"/>
  <c r="G4111" i="4"/>
  <c r="H4111" i="4" s="1"/>
  <c r="G4015" i="4"/>
  <c r="H4015" i="4" s="1"/>
  <c r="G3986" i="4"/>
  <c r="H3986" i="4" s="1"/>
  <c r="G3969" i="4"/>
  <c r="H3969" i="4" s="1"/>
  <c r="G3940" i="4"/>
  <c r="H3940" i="4" s="1"/>
  <c r="G3923" i="4"/>
  <c r="H3923" i="4" s="1"/>
  <c r="G3894" i="4"/>
  <c r="H3894" i="4" s="1"/>
  <c r="G3849" i="4"/>
  <c r="H3849" i="4" s="1"/>
  <c r="G3822" i="4"/>
  <c r="H3822" i="4" s="1"/>
  <c r="G3795" i="4"/>
  <c r="H3795" i="4" s="1"/>
  <c r="G3781" i="4"/>
  <c r="H3781" i="4" s="1"/>
  <c r="G3754" i="4"/>
  <c r="H3754" i="4" s="1"/>
  <c r="G3742" i="4"/>
  <c r="H3742" i="4" s="1"/>
  <c r="G3730" i="4"/>
  <c r="H3730" i="4" s="1"/>
  <c r="G3718" i="4"/>
  <c r="H3718" i="4" s="1"/>
  <c r="G3706" i="4"/>
  <c r="H3706" i="4" s="1"/>
  <c r="G3694" i="4"/>
  <c r="H3694" i="4" s="1"/>
  <c r="G3682" i="4"/>
  <c r="H3682" i="4" s="1"/>
  <c r="G3670" i="4"/>
  <c r="H3670" i="4" s="1"/>
  <c r="G3658" i="4"/>
  <c r="H3658" i="4" s="1"/>
  <c r="G3646" i="4"/>
  <c r="H3646" i="4" s="1"/>
  <c r="G3634" i="4"/>
  <c r="H3634" i="4" s="1"/>
  <c r="G3622" i="4"/>
  <c r="H3622" i="4" s="1"/>
  <c r="G3610" i="4"/>
  <c r="H3610" i="4" s="1"/>
  <c r="G3598" i="4"/>
  <c r="H3598" i="4" s="1"/>
  <c r="G3586" i="4"/>
  <c r="H3586" i="4" s="1"/>
  <c r="G3574" i="4"/>
  <c r="H3574" i="4" s="1"/>
  <c r="G3562" i="4"/>
  <c r="H3562" i="4" s="1"/>
  <c r="G3550" i="4"/>
  <c r="H3550" i="4" s="1"/>
  <c r="G3538" i="4"/>
  <c r="H3538" i="4" s="1"/>
  <c r="G3526" i="4"/>
  <c r="H3526" i="4" s="1"/>
  <c r="G3514" i="4"/>
  <c r="H3514" i="4" s="1"/>
  <c r="G3502" i="4"/>
  <c r="H3502" i="4" s="1"/>
  <c r="G3490" i="4"/>
  <c r="H3490" i="4" s="1"/>
  <c r="G3478" i="4"/>
  <c r="H3478" i="4" s="1"/>
  <c r="G3466" i="4"/>
  <c r="H3466" i="4" s="1"/>
  <c r="G3454" i="4"/>
  <c r="H3454" i="4" s="1"/>
  <c r="G4252" i="4"/>
  <c r="H4252" i="4" s="1"/>
  <c r="G4229" i="4"/>
  <c r="H4229" i="4" s="1"/>
  <c r="G4207" i="4"/>
  <c r="H4207" i="4" s="1"/>
  <c r="G4190" i="4"/>
  <c r="H4190" i="4" s="1"/>
  <c r="G4168" i="4"/>
  <c r="H4168" i="4" s="1"/>
  <c r="G4146" i="4"/>
  <c r="H4146" i="4" s="1"/>
  <c r="G4095" i="4"/>
  <c r="H4095" i="4" s="1"/>
  <c r="G4077" i="4"/>
  <c r="H4077" i="4" s="1"/>
  <c r="G4062" i="4"/>
  <c r="H4062" i="4" s="1"/>
  <c r="G4047" i="4"/>
  <c r="H4047" i="4" s="1"/>
  <c r="G4029" i="4"/>
  <c r="H4029" i="4" s="1"/>
  <c r="G4000" i="4"/>
  <c r="H4000" i="4" s="1"/>
  <c r="G3983" i="4"/>
  <c r="H3983" i="4" s="1"/>
  <c r="G3954" i="4"/>
  <c r="H3954" i="4" s="1"/>
  <c r="G3908" i="4"/>
  <c r="H3908" i="4" s="1"/>
  <c r="G3879" i="4"/>
  <c r="H3879" i="4" s="1"/>
  <c r="G3862" i="4"/>
  <c r="H3862" i="4" s="1"/>
  <c r="G3835" i="4"/>
  <c r="H3835" i="4" s="1"/>
  <c r="G3808" i="4"/>
  <c r="H3808" i="4" s="1"/>
  <c r="G3780" i="4"/>
  <c r="H3780" i="4" s="1"/>
  <c r="G3766" i="4"/>
  <c r="H3766" i="4" s="1"/>
  <c r="G3442" i="4"/>
  <c r="H3442" i="4" s="1"/>
  <c r="G3430" i="4"/>
  <c r="H3430" i="4" s="1"/>
  <c r="G3418" i="4"/>
  <c r="H3418" i="4" s="1"/>
  <c r="G3406" i="4"/>
  <c r="H3406" i="4" s="1"/>
  <c r="G3394" i="4"/>
  <c r="H3394" i="4" s="1"/>
  <c r="G3382" i="4"/>
  <c r="H3382" i="4" s="1"/>
  <c r="G3370" i="4"/>
  <c r="H3370" i="4" s="1"/>
  <c r="G3358" i="4"/>
  <c r="H3358" i="4" s="1"/>
  <c r="G3346" i="4"/>
  <c r="H3346" i="4" s="1"/>
  <c r="G4325" i="4"/>
  <c r="H4325" i="4" s="1"/>
  <c r="G4277" i="4"/>
  <c r="H4277" i="4" s="1"/>
  <c r="G4186" i="4"/>
  <c r="H4186" i="4" s="1"/>
  <c r="G4126" i="4"/>
  <c r="H4126" i="4" s="1"/>
  <c r="G4110" i="4"/>
  <c r="H4110" i="4" s="1"/>
  <c r="G4014" i="4"/>
  <c r="H4014" i="4" s="1"/>
  <c r="G3968" i="4"/>
  <c r="H3968" i="4" s="1"/>
  <c r="G3939" i="4"/>
  <c r="H3939" i="4" s="1"/>
  <c r="G3922" i="4"/>
  <c r="H3922" i="4" s="1"/>
  <c r="G3893" i="4"/>
  <c r="H3893" i="4" s="1"/>
  <c r="G3848" i="4"/>
  <c r="H3848" i="4" s="1"/>
  <c r="G3821" i="4"/>
  <c r="H3821" i="4" s="1"/>
  <c r="G3794" i="4"/>
  <c r="H3794" i="4" s="1"/>
  <c r="G3779" i="4"/>
  <c r="H3779" i="4" s="1"/>
  <c r="G3753" i="4"/>
  <c r="H3753" i="4" s="1"/>
  <c r="G3741" i="4"/>
  <c r="H3741" i="4" s="1"/>
  <c r="G3729" i="4"/>
  <c r="H3729" i="4" s="1"/>
  <c r="G3717" i="4"/>
  <c r="H3717" i="4" s="1"/>
  <c r="G3705" i="4"/>
  <c r="H3705" i="4" s="1"/>
  <c r="G3693" i="4"/>
  <c r="H3693" i="4" s="1"/>
  <c r="G3681" i="4"/>
  <c r="H3681" i="4" s="1"/>
  <c r="G3669" i="4"/>
  <c r="H3669" i="4" s="1"/>
  <c r="G3657" i="4"/>
  <c r="H3657" i="4" s="1"/>
  <c r="G3645" i="4"/>
  <c r="H3645" i="4" s="1"/>
  <c r="G3633" i="4"/>
  <c r="H3633" i="4" s="1"/>
  <c r="G3621" i="4"/>
  <c r="H3621" i="4" s="1"/>
  <c r="G3609" i="4"/>
  <c r="H3609" i="4" s="1"/>
  <c r="G3597" i="4"/>
  <c r="H3597" i="4" s="1"/>
  <c r="G3585" i="4"/>
  <c r="H3585" i="4" s="1"/>
  <c r="G3573" i="4"/>
  <c r="H3573" i="4" s="1"/>
  <c r="G3561" i="4"/>
  <c r="H3561" i="4" s="1"/>
  <c r="G3549" i="4"/>
  <c r="H3549" i="4" s="1"/>
  <c r="G3537" i="4"/>
  <c r="H3537" i="4" s="1"/>
  <c r="G3525" i="4"/>
  <c r="H3525" i="4" s="1"/>
  <c r="G3513" i="4"/>
  <c r="H3513" i="4" s="1"/>
  <c r="G3501" i="4"/>
  <c r="H3501" i="4" s="1"/>
  <c r="G3489" i="4"/>
  <c r="H3489" i="4" s="1"/>
  <c r="G3477" i="4"/>
  <c r="H3477" i="4" s="1"/>
  <c r="G3465" i="4"/>
  <c r="H3465" i="4" s="1"/>
  <c r="G3453" i="4"/>
  <c r="H3453" i="4" s="1"/>
  <c r="G3383" i="4"/>
  <c r="H3383" i="4" s="1"/>
  <c r="G3275" i="4"/>
  <c r="H3275" i="4" s="1"/>
  <c r="G3146" i="4"/>
  <c r="H3146" i="4" s="1"/>
  <c r="G2953" i="4"/>
  <c r="H2953" i="4" s="1"/>
  <c r="G2907" i="4"/>
  <c r="H2907" i="4" s="1"/>
  <c r="G2894" i="4"/>
  <c r="H2894" i="4" s="1"/>
  <c r="G2546" i="4"/>
  <c r="H2546" i="4" s="1"/>
  <c r="G2534" i="4"/>
  <c r="H2534" i="4" s="1"/>
  <c r="G2522" i="4"/>
  <c r="H2522" i="4" s="1"/>
  <c r="G2510" i="4"/>
  <c r="H2510" i="4" s="1"/>
  <c r="G2498" i="4"/>
  <c r="H2498" i="4" s="1"/>
  <c r="G2486" i="4"/>
  <c r="H2486" i="4" s="1"/>
  <c r="G2474" i="4"/>
  <c r="H2474" i="4" s="1"/>
  <c r="G2462" i="4"/>
  <c r="H2462" i="4" s="1"/>
  <c r="G2450" i="4"/>
  <c r="H2450" i="4" s="1"/>
  <c r="G2438" i="4"/>
  <c r="H2438" i="4" s="1"/>
  <c r="G2426" i="4"/>
  <c r="H2426" i="4" s="1"/>
  <c r="G2414" i="4"/>
  <c r="H2414" i="4" s="1"/>
  <c r="G2402" i="4"/>
  <c r="H2402" i="4" s="1"/>
  <c r="G2390" i="4"/>
  <c r="H2390" i="4" s="1"/>
  <c r="G2378" i="4"/>
  <c r="H2378" i="4" s="1"/>
  <c r="G2366" i="4"/>
  <c r="H2366" i="4" s="1"/>
  <c r="G2354" i="4"/>
  <c r="H2354" i="4" s="1"/>
  <c r="G2342" i="4"/>
  <c r="H2342" i="4" s="1"/>
  <c r="G2330" i="4"/>
  <c r="H2330" i="4" s="1"/>
  <c r="G2318" i="4"/>
  <c r="H2318" i="4" s="1"/>
  <c r="G2306" i="4"/>
  <c r="H2306" i="4" s="1"/>
  <c r="G2294" i="4"/>
  <c r="H2294" i="4" s="1"/>
  <c r="G2282" i="4"/>
  <c r="H2282" i="4" s="1"/>
  <c r="G2270" i="4"/>
  <c r="H2270" i="4" s="1"/>
  <c r="G2258" i="4"/>
  <c r="H2258" i="4" s="1"/>
  <c r="G2246" i="4"/>
  <c r="H2246" i="4" s="1"/>
  <c r="G2234" i="4"/>
  <c r="H2234" i="4" s="1"/>
  <c r="G2222" i="4"/>
  <c r="H2222" i="4" s="1"/>
  <c r="G2210" i="4"/>
  <c r="H2210" i="4" s="1"/>
  <c r="G2198" i="4"/>
  <c r="H2198" i="4" s="1"/>
  <c r="G2186" i="4"/>
  <c r="H2186" i="4" s="1"/>
  <c r="G2174" i="4"/>
  <c r="H2174" i="4" s="1"/>
  <c r="G2162" i="4"/>
  <c r="H2162" i="4" s="1"/>
  <c r="G2150" i="4"/>
  <c r="H2150" i="4" s="1"/>
  <c r="G2138" i="4"/>
  <c r="H2138" i="4" s="1"/>
  <c r="G2126" i="4"/>
  <c r="H2126" i="4" s="1"/>
  <c r="G2114" i="4"/>
  <c r="H2114" i="4" s="1"/>
  <c r="G2102" i="4"/>
  <c r="H2102" i="4" s="1"/>
  <c r="G2090" i="4"/>
  <c r="H2090" i="4" s="1"/>
  <c r="G2078" i="4"/>
  <c r="H2078" i="4" s="1"/>
  <c r="G2066" i="4"/>
  <c r="H2066" i="4" s="1"/>
  <c r="G2054" i="4"/>
  <c r="H2054" i="4" s="1"/>
  <c r="G2042" i="4"/>
  <c r="H2042" i="4" s="1"/>
  <c r="G2030" i="4"/>
  <c r="H2030" i="4" s="1"/>
  <c r="G2018" i="4"/>
  <c r="H2018" i="4" s="1"/>
  <c r="G2006" i="4"/>
  <c r="H2006" i="4" s="1"/>
  <c r="G1994" i="4"/>
  <c r="H1994" i="4" s="1"/>
  <c r="G1982" i="4"/>
  <c r="H1982" i="4" s="1"/>
  <c r="G1970" i="4"/>
  <c r="H1970" i="4" s="1"/>
  <c r="G1958" i="4"/>
  <c r="H1958" i="4" s="1"/>
  <c r="G1946" i="4"/>
  <c r="H1946" i="4" s="1"/>
  <c r="G1934" i="4"/>
  <c r="H1934" i="4" s="1"/>
  <c r="G1922" i="4"/>
  <c r="H1922" i="4" s="1"/>
  <c r="G1910" i="4"/>
  <c r="H1910" i="4" s="1"/>
  <c r="G3311" i="4"/>
  <c r="H3311" i="4" s="1"/>
  <c r="G3240" i="4"/>
  <c r="H3240" i="4" s="1"/>
  <c r="G3215" i="4"/>
  <c r="H3215" i="4" s="1"/>
  <c r="G3191" i="4"/>
  <c r="H3191" i="4" s="1"/>
  <c r="G3168" i="4"/>
  <c r="H3168" i="4" s="1"/>
  <c r="G3126" i="4"/>
  <c r="H3126" i="4" s="1"/>
  <c r="G3111" i="4"/>
  <c r="H3111" i="4" s="1"/>
  <c r="G3096" i="4"/>
  <c r="H3096" i="4" s="1"/>
  <c r="G3078" i="4"/>
  <c r="H3078" i="4" s="1"/>
  <c r="G3063" i="4"/>
  <c r="H3063" i="4" s="1"/>
  <c r="G3048" i="4"/>
  <c r="H3048" i="4" s="1"/>
  <c r="G3030" i="4"/>
  <c r="H3030" i="4" s="1"/>
  <c r="G3015" i="4"/>
  <c r="H3015" i="4" s="1"/>
  <c r="G3000" i="4"/>
  <c r="H3000" i="4" s="1"/>
  <c r="G2982" i="4"/>
  <c r="H2982" i="4" s="1"/>
  <c r="G2967" i="4"/>
  <c r="H2967" i="4" s="1"/>
  <c r="G2938" i="4"/>
  <c r="H2938" i="4" s="1"/>
  <c r="G2921" i="4"/>
  <c r="H2921" i="4" s="1"/>
  <c r="G2881" i="4"/>
  <c r="H2881" i="4" s="1"/>
  <c r="G2869" i="4"/>
  <c r="H2869" i="4" s="1"/>
  <c r="G2857" i="4"/>
  <c r="H2857" i="4" s="1"/>
  <c r="G2845" i="4"/>
  <c r="H2845" i="4" s="1"/>
  <c r="G2833" i="4"/>
  <c r="H2833" i="4" s="1"/>
  <c r="G2821" i="4"/>
  <c r="H2821" i="4" s="1"/>
  <c r="G2809" i="4"/>
  <c r="H2809" i="4" s="1"/>
  <c r="G2797" i="4"/>
  <c r="H2797" i="4" s="1"/>
  <c r="G2785" i="4"/>
  <c r="H2785" i="4" s="1"/>
  <c r="G2773" i="4"/>
  <c r="H2773" i="4" s="1"/>
  <c r="G2761" i="4"/>
  <c r="H2761" i="4" s="1"/>
  <c r="G2749" i="4"/>
  <c r="H2749" i="4" s="1"/>
  <c r="G2737" i="4"/>
  <c r="H2737" i="4" s="1"/>
  <c r="G2725" i="4"/>
  <c r="H2725" i="4" s="1"/>
  <c r="G2713" i="4"/>
  <c r="H2713" i="4" s="1"/>
  <c r="G2701" i="4"/>
  <c r="H2701" i="4" s="1"/>
  <c r="G2689" i="4"/>
  <c r="H2689" i="4" s="1"/>
  <c r="G2677" i="4"/>
  <c r="H2677" i="4" s="1"/>
  <c r="G2665" i="4"/>
  <c r="H2665" i="4" s="1"/>
  <c r="G2653" i="4"/>
  <c r="H2653" i="4" s="1"/>
  <c r="G2641" i="4"/>
  <c r="H2641" i="4" s="1"/>
  <c r="G2629" i="4"/>
  <c r="H2629" i="4" s="1"/>
  <c r="G2617" i="4"/>
  <c r="H2617" i="4" s="1"/>
  <c r="G2605" i="4"/>
  <c r="H2605" i="4" s="1"/>
  <c r="G2593" i="4"/>
  <c r="H2593" i="4" s="1"/>
  <c r="G2581" i="4"/>
  <c r="H2581" i="4" s="1"/>
  <c r="G2569" i="4"/>
  <c r="H2569" i="4" s="1"/>
  <c r="G2557" i="4"/>
  <c r="H2557" i="4" s="1"/>
  <c r="G3373" i="4"/>
  <c r="H3373" i="4" s="1"/>
  <c r="G3274" i="4"/>
  <c r="H3274" i="4" s="1"/>
  <c r="G3145" i="4"/>
  <c r="H3145" i="4" s="1"/>
  <c r="G2952" i="4"/>
  <c r="H2952" i="4" s="1"/>
  <c r="G2906" i="4"/>
  <c r="H2906" i="4" s="1"/>
  <c r="G2893" i="4"/>
  <c r="H2893" i="4" s="1"/>
  <c r="G2545" i="4"/>
  <c r="H2545" i="4" s="1"/>
  <c r="G2533" i="4"/>
  <c r="H2533" i="4" s="1"/>
  <c r="G2521" i="4"/>
  <c r="H2521" i="4" s="1"/>
  <c r="G2509" i="4"/>
  <c r="H2509" i="4" s="1"/>
  <c r="G2497" i="4"/>
  <c r="H2497" i="4" s="1"/>
  <c r="G2485" i="4"/>
  <c r="H2485" i="4" s="1"/>
  <c r="G2473" i="4"/>
  <c r="H2473" i="4" s="1"/>
  <c r="G2461" i="4"/>
  <c r="H2461" i="4" s="1"/>
  <c r="G2449" i="4"/>
  <c r="H2449" i="4" s="1"/>
  <c r="G2437" i="4"/>
  <c r="H2437" i="4" s="1"/>
  <c r="G2425" i="4"/>
  <c r="H2425" i="4" s="1"/>
  <c r="G2413" i="4"/>
  <c r="H2413" i="4" s="1"/>
  <c r="G2401" i="4"/>
  <c r="H2401" i="4" s="1"/>
  <c r="G2389" i="4"/>
  <c r="H2389" i="4" s="1"/>
  <c r="G2377" i="4"/>
  <c r="H2377" i="4" s="1"/>
  <c r="G2365" i="4"/>
  <c r="H2365" i="4" s="1"/>
  <c r="G2353" i="4"/>
  <c r="H2353" i="4" s="1"/>
  <c r="G2341" i="4"/>
  <c r="H2341" i="4" s="1"/>
  <c r="G2329" i="4"/>
  <c r="H2329" i="4" s="1"/>
  <c r="G2317" i="4"/>
  <c r="H2317" i="4" s="1"/>
  <c r="G2305" i="4"/>
  <c r="H2305" i="4" s="1"/>
  <c r="G2293" i="4"/>
  <c r="H2293" i="4" s="1"/>
  <c r="G2281" i="4"/>
  <c r="H2281" i="4" s="1"/>
  <c r="G2269" i="4"/>
  <c r="H2269" i="4" s="1"/>
  <c r="G2257" i="4"/>
  <c r="H2257" i="4" s="1"/>
  <c r="G2245" i="4"/>
  <c r="H2245" i="4" s="1"/>
  <c r="G2233" i="4"/>
  <c r="H2233" i="4" s="1"/>
  <c r="G2221" i="4"/>
  <c r="H2221" i="4" s="1"/>
  <c r="G2209" i="4"/>
  <c r="H2209" i="4" s="1"/>
  <c r="G2197" i="4"/>
  <c r="H2197" i="4" s="1"/>
  <c r="G2185" i="4"/>
  <c r="H2185" i="4" s="1"/>
  <c r="G2173" i="4"/>
  <c r="H2173" i="4" s="1"/>
  <c r="G2161" i="4"/>
  <c r="H2161" i="4" s="1"/>
  <c r="G2149" i="4"/>
  <c r="H2149" i="4" s="1"/>
  <c r="G2137" i="4"/>
  <c r="H2137" i="4" s="1"/>
  <c r="G2125" i="4"/>
  <c r="H2125" i="4" s="1"/>
  <c r="G2113" i="4"/>
  <c r="H2113" i="4" s="1"/>
  <c r="G2101" i="4"/>
  <c r="H2101" i="4" s="1"/>
  <c r="G2089" i="4"/>
  <c r="H2089" i="4" s="1"/>
  <c r="G2077" i="4"/>
  <c r="H2077" i="4" s="1"/>
  <c r="G2065" i="4"/>
  <c r="H2065" i="4" s="1"/>
  <c r="G2053" i="4"/>
  <c r="H2053" i="4" s="1"/>
  <c r="G2041" i="4"/>
  <c r="H2041" i="4" s="1"/>
  <c r="G2029" i="4"/>
  <c r="H2029" i="4" s="1"/>
  <c r="G2017" i="4"/>
  <c r="H2017" i="4" s="1"/>
  <c r="G2005" i="4"/>
  <c r="H2005" i="4" s="1"/>
  <c r="G1993" i="4"/>
  <c r="H1993" i="4" s="1"/>
  <c r="G1981" i="4"/>
  <c r="H1981" i="4" s="1"/>
  <c r="G1969" i="4"/>
  <c r="H1969" i="4" s="1"/>
  <c r="G1957" i="4"/>
  <c r="H1957" i="4" s="1"/>
  <c r="G1945" i="4"/>
  <c r="H1945" i="4" s="1"/>
  <c r="G1933" i="4"/>
  <c r="H1933" i="4" s="1"/>
  <c r="G1921" i="4"/>
  <c r="H1921" i="4" s="1"/>
  <c r="G3371" i="4"/>
  <c r="H3371" i="4" s="1"/>
  <c r="G3310" i="4"/>
  <c r="H3310" i="4" s="1"/>
  <c r="G3239" i="4"/>
  <c r="H3239" i="4" s="1"/>
  <c r="G3214" i="4"/>
  <c r="H3214" i="4" s="1"/>
  <c r="G3190" i="4"/>
  <c r="H3190" i="4" s="1"/>
  <c r="G3167" i="4"/>
  <c r="H3167" i="4" s="1"/>
  <c r="G3125" i="4"/>
  <c r="H3125" i="4" s="1"/>
  <c r="G3110" i="4"/>
  <c r="H3110" i="4" s="1"/>
  <c r="G3095" i="4"/>
  <c r="H3095" i="4" s="1"/>
  <c r="G3077" i="4"/>
  <c r="H3077" i="4" s="1"/>
  <c r="G3062" i="4"/>
  <c r="H3062" i="4" s="1"/>
  <c r="G3047" i="4"/>
  <c r="H3047" i="4" s="1"/>
  <c r="G3029" i="4"/>
  <c r="H3029" i="4" s="1"/>
  <c r="G3014" i="4"/>
  <c r="H3014" i="4" s="1"/>
  <c r="G2999" i="4"/>
  <c r="H2999" i="4" s="1"/>
  <c r="G2981" i="4"/>
  <c r="H2981" i="4" s="1"/>
  <c r="G2966" i="4"/>
  <c r="H2966" i="4" s="1"/>
  <c r="G2920" i="4"/>
  <c r="H2920" i="4" s="1"/>
  <c r="G2880" i="4"/>
  <c r="H2880" i="4" s="1"/>
  <c r="G2868" i="4"/>
  <c r="H2868" i="4" s="1"/>
  <c r="G2856" i="4"/>
  <c r="H2856" i="4" s="1"/>
  <c r="G2844" i="4"/>
  <c r="H2844" i="4" s="1"/>
  <c r="G2832" i="4"/>
  <c r="H2832" i="4" s="1"/>
  <c r="G2820" i="4"/>
  <c r="H2820" i="4" s="1"/>
  <c r="G2808" i="4"/>
  <c r="H2808" i="4" s="1"/>
  <c r="G2796" i="4"/>
  <c r="H2796" i="4" s="1"/>
  <c r="G2784" i="4"/>
  <c r="H2784" i="4" s="1"/>
  <c r="G2772" i="4"/>
  <c r="H2772" i="4" s="1"/>
  <c r="G2760" i="4"/>
  <c r="H2760" i="4" s="1"/>
  <c r="G2748" i="4"/>
  <c r="H2748" i="4" s="1"/>
  <c r="G2736" i="4"/>
  <c r="H2736" i="4" s="1"/>
  <c r="G2724" i="4"/>
  <c r="H2724" i="4" s="1"/>
  <c r="G2712" i="4"/>
  <c r="H2712" i="4" s="1"/>
  <c r="G2700" i="4"/>
  <c r="H2700" i="4" s="1"/>
  <c r="G2688" i="4"/>
  <c r="H2688" i="4" s="1"/>
  <c r="G2676" i="4"/>
  <c r="H2676" i="4" s="1"/>
  <c r="G2664" i="4"/>
  <c r="H2664" i="4" s="1"/>
  <c r="G2652" i="4"/>
  <c r="H2652" i="4" s="1"/>
  <c r="G2640" i="4"/>
  <c r="H2640" i="4" s="1"/>
  <c r="G2628" i="4"/>
  <c r="H2628" i="4" s="1"/>
  <c r="G2616" i="4"/>
  <c r="H2616" i="4" s="1"/>
  <c r="G2604" i="4"/>
  <c r="H2604" i="4" s="1"/>
  <c r="G2592" i="4"/>
  <c r="H2592" i="4" s="1"/>
  <c r="G2580" i="4"/>
  <c r="H2580" i="4" s="1"/>
  <c r="G2568" i="4"/>
  <c r="H2568" i="4" s="1"/>
  <c r="G2556" i="4"/>
  <c r="H2556" i="4" s="1"/>
  <c r="G3144" i="4"/>
  <c r="H3144" i="4" s="1"/>
  <c r="G2951" i="4"/>
  <c r="H2951" i="4" s="1"/>
  <c r="G2934" i="4"/>
  <c r="H2934" i="4" s="1"/>
  <c r="G2905" i="4"/>
  <c r="H2905" i="4" s="1"/>
  <c r="G2892" i="4"/>
  <c r="H2892" i="4" s="1"/>
  <c r="G2544" i="4"/>
  <c r="H2544" i="4" s="1"/>
  <c r="G2532" i="4"/>
  <c r="H2532" i="4" s="1"/>
  <c r="G2520" i="4"/>
  <c r="H2520" i="4" s="1"/>
  <c r="G2508" i="4"/>
  <c r="H2508" i="4" s="1"/>
  <c r="G2496" i="4"/>
  <c r="H2496" i="4" s="1"/>
  <c r="G2484" i="4"/>
  <c r="H2484" i="4" s="1"/>
  <c r="G2472" i="4"/>
  <c r="H2472" i="4" s="1"/>
  <c r="G2460" i="4"/>
  <c r="H2460" i="4" s="1"/>
  <c r="G2448" i="4"/>
  <c r="H2448" i="4" s="1"/>
  <c r="G2436" i="4"/>
  <c r="H2436" i="4" s="1"/>
  <c r="G2424" i="4"/>
  <c r="H2424" i="4" s="1"/>
  <c r="G2412" i="4"/>
  <c r="H2412" i="4" s="1"/>
  <c r="G2400" i="4"/>
  <c r="H2400" i="4" s="1"/>
  <c r="G2388" i="4"/>
  <c r="H2388" i="4" s="1"/>
  <c r="G2376" i="4"/>
  <c r="H2376" i="4" s="1"/>
  <c r="G2364" i="4"/>
  <c r="H2364" i="4" s="1"/>
  <c r="G2352" i="4"/>
  <c r="H2352" i="4" s="1"/>
  <c r="G2340" i="4"/>
  <c r="H2340" i="4" s="1"/>
  <c r="G2328" i="4"/>
  <c r="H2328" i="4" s="1"/>
  <c r="G2316" i="4"/>
  <c r="H2316" i="4" s="1"/>
  <c r="G2304" i="4"/>
  <c r="H2304" i="4" s="1"/>
  <c r="G2292" i="4"/>
  <c r="H2292" i="4" s="1"/>
  <c r="G2280" i="4"/>
  <c r="H2280" i="4" s="1"/>
  <c r="G2268" i="4"/>
  <c r="H2268" i="4" s="1"/>
  <c r="G2256" i="4"/>
  <c r="H2256" i="4" s="1"/>
  <c r="G2244" i="4"/>
  <c r="H2244" i="4" s="1"/>
  <c r="G2232" i="4"/>
  <c r="H2232" i="4" s="1"/>
  <c r="G2220" i="4"/>
  <c r="H2220" i="4" s="1"/>
  <c r="G2208" i="4"/>
  <c r="H2208" i="4" s="1"/>
  <c r="G2196" i="4"/>
  <c r="H2196" i="4" s="1"/>
  <c r="G2184" i="4"/>
  <c r="H2184" i="4" s="1"/>
  <c r="G2172" i="4"/>
  <c r="H2172" i="4" s="1"/>
  <c r="G2160" i="4"/>
  <c r="H2160" i="4" s="1"/>
  <c r="G2148" i="4"/>
  <c r="H2148" i="4" s="1"/>
  <c r="G2136" i="4"/>
  <c r="H2136" i="4" s="1"/>
  <c r="G2124" i="4"/>
  <c r="H2124" i="4" s="1"/>
  <c r="G2112" i="4"/>
  <c r="H2112" i="4" s="1"/>
  <c r="G2100" i="4"/>
  <c r="H2100" i="4" s="1"/>
  <c r="G2088" i="4"/>
  <c r="H2088" i="4" s="1"/>
  <c r="G2076" i="4"/>
  <c r="H2076" i="4" s="1"/>
  <c r="G2064" i="4"/>
  <c r="H2064" i="4" s="1"/>
  <c r="G2052" i="4"/>
  <c r="H2052" i="4" s="1"/>
  <c r="G2040" i="4"/>
  <c r="H2040" i="4" s="1"/>
  <c r="G2028" i="4"/>
  <c r="H2028" i="4" s="1"/>
  <c r="G2016" i="4"/>
  <c r="H2016" i="4" s="1"/>
  <c r="G2004" i="4"/>
  <c r="H2004" i="4" s="1"/>
  <c r="G1992" i="4"/>
  <c r="H1992" i="4" s="1"/>
  <c r="G1980" i="4"/>
  <c r="H1980" i="4" s="1"/>
  <c r="G1968" i="4"/>
  <c r="H1968" i="4" s="1"/>
  <c r="G1956" i="4"/>
  <c r="H1956" i="4" s="1"/>
  <c r="G1944" i="4"/>
  <c r="H1944" i="4" s="1"/>
  <c r="G1932" i="4"/>
  <c r="H1932" i="4" s="1"/>
  <c r="G1920" i="4"/>
  <c r="H1920" i="4" s="1"/>
  <c r="G1908" i="4"/>
  <c r="H1908" i="4" s="1"/>
  <c r="G1896" i="4"/>
  <c r="H1896" i="4" s="1"/>
  <c r="G3361" i="4"/>
  <c r="H3361" i="4" s="1"/>
  <c r="G3301" i="4"/>
  <c r="H3301" i="4" s="1"/>
  <c r="G3265" i="4"/>
  <c r="H3265" i="4" s="1"/>
  <c r="G3238" i="4"/>
  <c r="H3238" i="4" s="1"/>
  <c r="G3166" i="4"/>
  <c r="H3166" i="4" s="1"/>
  <c r="G3124" i="4"/>
  <c r="H3124" i="4" s="1"/>
  <c r="G3109" i="4"/>
  <c r="H3109" i="4" s="1"/>
  <c r="G3094" i="4"/>
  <c r="H3094" i="4" s="1"/>
  <c r="G3076" i="4"/>
  <c r="H3076" i="4" s="1"/>
  <c r="G3061" i="4"/>
  <c r="H3061" i="4" s="1"/>
  <c r="G3046" i="4"/>
  <c r="H3046" i="4" s="1"/>
  <c r="G3028" i="4"/>
  <c r="H3028" i="4" s="1"/>
  <c r="G3013" i="4"/>
  <c r="H3013" i="4" s="1"/>
  <c r="G2998" i="4"/>
  <c r="H2998" i="4" s="1"/>
  <c r="G2980" i="4"/>
  <c r="H2980" i="4" s="1"/>
  <c r="G2965" i="4"/>
  <c r="H2965" i="4" s="1"/>
  <c r="G2919" i="4"/>
  <c r="H2919" i="4" s="1"/>
  <c r="G2879" i="4"/>
  <c r="H2879" i="4" s="1"/>
  <c r="G2867" i="4"/>
  <c r="H2867" i="4" s="1"/>
  <c r="G2855" i="4"/>
  <c r="H2855" i="4" s="1"/>
  <c r="G2843" i="4"/>
  <c r="H2843" i="4" s="1"/>
  <c r="G2831" i="4"/>
  <c r="H2831" i="4" s="1"/>
  <c r="G2819" i="4"/>
  <c r="H2819" i="4" s="1"/>
  <c r="G2807" i="4"/>
  <c r="H2807" i="4" s="1"/>
  <c r="G2795" i="4"/>
  <c r="H2795" i="4" s="1"/>
  <c r="G2783" i="4"/>
  <c r="H2783" i="4" s="1"/>
  <c r="G2771" i="4"/>
  <c r="H2771" i="4" s="1"/>
  <c r="G2759" i="4"/>
  <c r="H2759" i="4" s="1"/>
  <c r="G2747" i="4"/>
  <c r="H2747" i="4" s="1"/>
  <c r="G2735" i="4"/>
  <c r="H2735" i="4" s="1"/>
  <c r="G2723" i="4"/>
  <c r="H2723" i="4" s="1"/>
  <c r="G2711" i="4"/>
  <c r="H2711" i="4" s="1"/>
  <c r="G2699" i="4"/>
  <c r="H2699" i="4" s="1"/>
  <c r="G2687" i="4"/>
  <c r="H2687" i="4" s="1"/>
  <c r="G2675" i="4"/>
  <c r="H2675" i="4" s="1"/>
  <c r="G2663" i="4"/>
  <c r="H2663" i="4" s="1"/>
  <c r="G2651" i="4"/>
  <c r="H2651" i="4" s="1"/>
  <c r="G2639" i="4"/>
  <c r="H2639" i="4" s="1"/>
  <c r="G2627" i="4"/>
  <c r="H2627" i="4" s="1"/>
  <c r="G2615" i="4"/>
  <c r="H2615" i="4" s="1"/>
  <c r="G2603" i="4"/>
  <c r="H2603" i="4" s="1"/>
  <c r="G2591" i="4"/>
  <c r="H2591" i="4" s="1"/>
  <c r="G2579" i="4"/>
  <c r="H2579" i="4" s="1"/>
  <c r="G2567" i="4"/>
  <c r="H2567" i="4" s="1"/>
  <c r="G2555" i="4"/>
  <c r="H2555" i="4" s="1"/>
  <c r="G3359" i="4"/>
  <c r="H3359" i="4" s="1"/>
  <c r="G3143" i="4"/>
  <c r="H3143" i="4" s="1"/>
  <c r="G2950" i="4"/>
  <c r="H2950" i="4" s="1"/>
  <c r="G2933" i="4"/>
  <c r="H2933" i="4" s="1"/>
  <c r="G2904" i="4"/>
  <c r="H2904" i="4" s="1"/>
  <c r="G2891" i="4"/>
  <c r="H2891" i="4" s="1"/>
  <c r="G2543" i="4"/>
  <c r="H2543" i="4" s="1"/>
  <c r="G2531" i="4"/>
  <c r="H2531" i="4" s="1"/>
  <c r="G2519" i="4"/>
  <c r="H2519" i="4" s="1"/>
  <c r="G2507" i="4"/>
  <c r="H2507" i="4" s="1"/>
  <c r="G2495" i="4"/>
  <c r="H2495" i="4" s="1"/>
  <c r="G2483" i="4"/>
  <c r="H2483" i="4" s="1"/>
  <c r="G2471" i="4"/>
  <c r="H2471" i="4" s="1"/>
  <c r="G2459" i="4"/>
  <c r="H2459" i="4" s="1"/>
  <c r="G2447" i="4"/>
  <c r="H2447" i="4" s="1"/>
  <c r="G2435" i="4"/>
  <c r="H2435" i="4" s="1"/>
  <c r="G2423" i="4"/>
  <c r="H2423" i="4" s="1"/>
  <c r="G2411" i="4"/>
  <c r="H2411" i="4" s="1"/>
  <c r="G2399" i="4"/>
  <c r="H2399" i="4" s="1"/>
  <c r="G2387" i="4"/>
  <c r="H2387" i="4" s="1"/>
  <c r="G2375" i="4"/>
  <c r="H2375" i="4" s="1"/>
  <c r="G2363" i="4"/>
  <c r="H2363" i="4" s="1"/>
  <c r="G2351" i="4"/>
  <c r="H2351" i="4" s="1"/>
  <c r="G2339" i="4"/>
  <c r="H2339" i="4" s="1"/>
  <c r="G2327" i="4"/>
  <c r="H2327" i="4" s="1"/>
  <c r="G2315" i="4"/>
  <c r="H2315" i="4" s="1"/>
  <c r="G2303" i="4"/>
  <c r="H2303" i="4" s="1"/>
  <c r="G2291" i="4"/>
  <c r="H2291" i="4" s="1"/>
  <c r="G2279" i="4"/>
  <c r="H2279" i="4" s="1"/>
  <c r="G2267" i="4"/>
  <c r="H2267" i="4" s="1"/>
  <c r="G2255" i="4"/>
  <c r="H2255" i="4" s="1"/>
  <c r="G2243" i="4"/>
  <c r="H2243" i="4" s="1"/>
  <c r="G2231" i="4"/>
  <c r="H2231" i="4" s="1"/>
  <c r="G2219" i="4"/>
  <c r="H2219" i="4" s="1"/>
  <c r="G2207" i="4"/>
  <c r="H2207" i="4" s="1"/>
  <c r="G2195" i="4"/>
  <c r="H2195" i="4" s="1"/>
  <c r="G2183" i="4"/>
  <c r="H2183" i="4" s="1"/>
  <c r="G2171" i="4"/>
  <c r="H2171" i="4" s="1"/>
  <c r="G2159" i="4"/>
  <c r="H2159" i="4" s="1"/>
  <c r="G2147" i="4"/>
  <c r="H2147" i="4" s="1"/>
  <c r="G3300" i="4"/>
  <c r="H3300" i="4" s="1"/>
  <c r="G3264" i="4"/>
  <c r="H3264" i="4" s="1"/>
  <c r="G3206" i="4"/>
  <c r="H3206" i="4" s="1"/>
  <c r="G3183" i="4"/>
  <c r="H3183" i="4" s="1"/>
  <c r="G3123" i="4"/>
  <c r="H3123" i="4" s="1"/>
  <c r="G3108" i="4"/>
  <c r="H3108" i="4" s="1"/>
  <c r="G3090" i="4"/>
  <c r="H3090" i="4" s="1"/>
  <c r="G3075" i="4"/>
  <c r="H3075" i="4" s="1"/>
  <c r="G3060" i="4"/>
  <c r="H3060" i="4" s="1"/>
  <c r="G3042" i="4"/>
  <c r="H3042" i="4" s="1"/>
  <c r="G3027" i="4"/>
  <c r="H3027" i="4" s="1"/>
  <c r="G3012" i="4"/>
  <c r="H3012" i="4" s="1"/>
  <c r="G2994" i="4"/>
  <c r="H2994" i="4" s="1"/>
  <c r="G2979" i="4"/>
  <c r="H2979" i="4" s="1"/>
  <c r="G2964" i="4"/>
  <c r="H2964" i="4" s="1"/>
  <c r="G2918" i="4"/>
  <c r="H2918" i="4" s="1"/>
  <c r="G2878" i="4"/>
  <c r="H2878" i="4" s="1"/>
  <c r="G2866" i="4"/>
  <c r="H2866" i="4" s="1"/>
  <c r="G2854" i="4"/>
  <c r="H2854" i="4" s="1"/>
  <c r="G2842" i="4"/>
  <c r="H2842" i="4" s="1"/>
  <c r="G2830" i="4"/>
  <c r="H2830" i="4" s="1"/>
  <c r="G2818" i="4"/>
  <c r="H2818" i="4" s="1"/>
  <c r="G2806" i="4"/>
  <c r="H2806" i="4" s="1"/>
  <c r="G2794" i="4"/>
  <c r="H2794" i="4" s="1"/>
  <c r="G2782" i="4"/>
  <c r="H2782" i="4" s="1"/>
  <c r="G2770" i="4"/>
  <c r="H2770" i="4" s="1"/>
  <c r="G2758" i="4"/>
  <c r="H2758" i="4" s="1"/>
  <c r="G2746" i="4"/>
  <c r="H2746" i="4" s="1"/>
  <c r="G2734" i="4"/>
  <c r="H2734" i="4" s="1"/>
  <c r="G2722" i="4"/>
  <c r="H2722" i="4" s="1"/>
  <c r="G2710" i="4"/>
  <c r="H2710" i="4" s="1"/>
  <c r="G2698" i="4"/>
  <c r="H2698" i="4" s="1"/>
  <c r="G2686" i="4"/>
  <c r="H2686" i="4" s="1"/>
  <c r="G2674" i="4"/>
  <c r="H2674" i="4" s="1"/>
  <c r="G2662" i="4"/>
  <c r="H2662" i="4" s="1"/>
  <c r="G2650" i="4"/>
  <c r="H2650" i="4" s="1"/>
  <c r="G2638" i="4"/>
  <c r="H2638" i="4" s="1"/>
  <c r="G2626" i="4"/>
  <c r="H2626" i="4" s="1"/>
  <c r="G2614" i="4"/>
  <c r="H2614" i="4" s="1"/>
  <c r="G2602" i="4"/>
  <c r="H2602" i="4" s="1"/>
  <c r="G2590" i="4"/>
  <c r="H2590" i="4" s="1"/>
  <c r="G2578" i="4"/>
  <c r="H2578" i="4" s="1"/>
  <c r="G2566" i="4"/>
  <c r="H2566" i="4" s="1"/>
  <c r="G3349" i="4"/>
  <c r="H3349" i="4" s="1"/>
  <c r="G3299" i="4"/>
  <c r="H3299" i="4" s="1"/>
  <c r="G3230" i="4"/>
  <c r="H3230" i="4" s="1"/>
  <c r="G3182" i="4"/>
  <c r="H3182" i="4" s="1"/>
  <c r="G3142" i="4"/>
  <c r="H3142" i="4" s="1"/>
  <c r="G2932" i="4"/>
  <c r="H2932" i="4" s="1"/>
  <c r="G2903" i="4"/>
  <c r="H2903" i="4" s="1"/>
  <c r="G2890" i="4"/>
  <c r="H2890" i="4" s="1"/>
  <c r="G2554" i="4"/>
  <c r="H2554" i="4" s="1"/>
  <c r="G2542" i="4"/>
  <c r="H2542" i="4" s="1"/>
  <c r="G2530" i="4"/>
  <c r="H2530" i="4" s="1"/>
  <c r="G2518" i="4"/>
  <c r="H2518" i="4" s="1"/>
  <c r="G2506" i="4"/>
  <c r="H2506" i="4" s="1"/>
  <c r="G2494" i="4"/>
  <c r="H2494" i="4" s="1"/>
  <c r="G2482" i="4"/>
  <c r="H2482" i="4" s="1"/>
  <c r="G2470" i="4"/>
  <c r="H2470" i="4" s="1"/>
  <c r="G2458" i="4"/>
  <c r="H2458" i="4" s="1"/>
  <c r="G2446" i="4"/>
  <c r="H2446" i="4" s="1"/>
  <c r="G2434" i="4"/>
  <c r="H2434" i="4" s="1"/>
  <c r="G2422" i="4"/>
  <c r="H2422" i="4" s="1"/>
  <c r="G2410" i="4"/>
  <c r="H2410" i="4" s="1"/>
  <c r="G2398" i="4"/>
  <c r="H2398" i="4" s="1"/>
  <c r="G2386" i="4"/>
  <c r="H2386" i="4" s="1"/>
  <c r="G2374" i="4"/>
  <c r="H2374" i="4" s="1"/>
  <c r="G2362" i="4"/>
  <c r="H2362" i="4" s="1"/>
  <c r="G2350" i="4"/>
  <c r="H2350" i="4" s="1"/>
  <c r="G2338" i="4"/>
  <c r="H2338" i="4" s="1"/>
  <c r="G2326" i="4"/>
  <c r="H2326" i="4" s="1"/>
  <c r="G2314" i="4"/>
  <c r="H2314" i="4" s="1"/>
  <c r="G2302" i="4"/>
  <c r="H2302" i="4" s="1"/>
  <c r="G2290" i="4"/>
  <c r="H2290" i="4" s="1"/>
  <c r="G2278" i="4"/>
  <c r="H2278" i="4" s="1"/>
  <c r="G2266" i="4"/>
  <c r="H2266" i="4" s="1"/>
  <c r="G2254" i="4"/>
  <c r="H2254" i="4" s="1"/>
  <c r="G2242" i="4"/>
  <c r="H2242" i="4" s="1"/>
  <c r="G2230" i="4"/>
  <c r="H2230" i="4" s="1"/>
  <c r="G2218" i="4"/>
  <c r="H2218" i="4" s="1"/>
  <c r="G2206" i="4"/>
  <c r="H2206" i="4" s="1"/>
  <c r="G2194" i="4"/>
  <c r="H2194" i="4" s="1"/>
  <c r="G2182" i="4"/>
  <c r="H2182" i="4" s="1"/>
  <c r="G2170" i="4"/>
  <c r="H2170" i="4" s="1"/>
  <c r="G2158" i="4"/>
  <c r="H2158" i="4" s="1"/>
  <c r="G3347" i="4"/>
  <c r="H3347" i="4" s="1"/>
  <c r="G3263" i="4"/>
  <c r="H3263" i="4" s="1"/>
  <c r="G3205" i="4"/>
  <c r="H3205" i="4" s="1"/>
  <c r="G3159" i="4"/>
  <c r="H3159" i="4" s="1"/>
  <c r="G3122" i="4"/>
  <c r="H3122" i="4" s="1"/>
  <c r="G3107" i="4"/>
  <c r="H3107" i="4" s="1"/>
  <c r="G3089" i="4"/>
  <c r="H3089" i="4" s="1"/>
  <c r="G3074" i="4"/>
  <c r="H3074" i="4" s="1"/>
  <c r="G3059" i="4"/>
  <c r="H3059" i="4" s="1"/>
  <c r="G3041" i="4"/>
  <c r="H3041" i="4" s="1"/>
  <c r="G3026" i="4"/>
  <c r="H3026" i="4" s="1"/>
  <c r="G3011" i="4"/>
  <c r="H3011" i="4" s="1"/>
  <c r="G2993" i="4"/>
  <c r="H2993" i="4" s="1"/>
  <c r="G2978" i="4"/>
  <c r="H2978" i="4" s="1"/>
  <c r="G2963" i="4"/>
  <c r="H2963" i="4" s="1"/>
  <c r="G2946" i="4"/>
  <c r="H2946" i="4" s="1"/>
  <c r="G2917" i="4"/>
  <c r="H2917" i="4" s="1"/>
  <c r="G2877" i="4"/>
  <c r="H2877" i="4" s="1"/>
  <c r="G2865" i="4"/>
  <c r="H2865" i="4" s="1"/>
  <c r="G2853" i="4"/>
  <c r="H2853" i="4" s="1"/>
  <c r="G2841" i="4"/>
  <c r="H2841" i="4" s="1"/>
  <c r="G2829" i="4"/>
  <c r="H2829" i="4" s="1"/>
  <c r="G2817" i="4"/>
  <c r="H2817" i="4" s="1"/>
  <c r="G2805" i="4"/>
  <c r="H2805" i="4" s="1"/>
  <c r="G2793" i="4"/>
  <c r="H2793" i="4" s="1"/>
  <c r="G2781" i="4"/>
  <c r="H2781" i="4" s="1"/>
  <c r="G2769" i="4"/>
  <c r="H2769" i="4" s="1"/>
  <c r="G2757" i="4"/>
  <c r="H2757" i="4" s="1"/>
  <c r="G2745" i="4"/>
  <c r="H2745" i="4" s="1"/>
  <c r="G2733" i="4"/>
  <c r="H2733" i="4" s="1"/>
  <c r="G2721" i="4"/>
  <c r="H2721" i="4" s="1"/>
  <c r="G2709" i="4"/>
  <c r="H2709" i="4" s="1"/>
  <c r="G2697" i="4"/>
  <c r="H2697" i="4" s="1"/>
  <c r="G2685" i="4"/>
  <c r="H2685" i="4" s="1"/>
  <c r="G2673" i="4"/>
  <c r="H2673" i="4" s="1"/>
  <c r="G2661" i="4"/>
  <c r="H2661" i="4" s="1"/>
  <c r="G2649" i="4"/>
  <c r="H2649" i="4" s="1"/>
  <c r="G2637" i="4"/>
  <c r="H2637" i="4" s="1"/>
  <c r="G2625" i="4"/>
  <c r="H2625" i="4" s="1"/>
  <c r="G2613" i="4"/>
  <c r="H2613" i="4" s="1"/>
  <c r="G2601" i="4"/>
  <c r="H2601" i="4" s="1"/>
  <c r="G2589" i="4"/>
  <c r="H2589" i="4" s="1"/>
  <c r="G2577" i="4"/>
  <c r="H2577" i="4" s="1"/>
  <c r="G2565" i="4"/>
  <c r="H2565" i="4" s="1"/>
  <c r="G3298" i="4"/>
  <c r="H3298" i="4" s="1"/>
  <c r="G3229" i="4"/>
  <c r="H3229" i="4" s="1"/>
  <c r="G3181" i="4"/>
  <c r="H3181" i="4" s="1"/>
  <c r="G3158" i="4"/>
  <c r="H3158" i="4" s="1"/>
  <c r="G2931" i="4"/>
  <c r="H2931" i="4" s="1"/>
  <c r="G2902" i="4"/>
  <c r="H2902" i="4" s="1"/>
  <c r="G2889" i="4"/>
  <c r="H2889" i="4" s="1"/>
  <c r="G2553" i="4"/>
  <c r="H2553" i="4" s="1"/>
  <c r="G2541" i="4"/>
  <c r="H2541" i="4" s="1"/>
  <c r="G2529" i="4"/>
  <c r="H2529" i="4" s="1"/>
  <c r="G2517" i="4"/>
  <c r="H2517" i="4" s="1"/>
  <c r="G2505" i="4"/>
  <c r="H2505" i="4" s="1"/>
  <c r="G2493" i="4"/>
  <c r="H2493" i="4" s="1"/>
  <c r="G2481" i="4"/>
  <c r="H2481" i="4" s="1"/>
  <c r="G2469" i="4"/>
  <c r="H2469" i="4" s="1"/>
  <c r="G2457" i="4"/>
  <c r="H2457" i="4" s="1"/>
  <c r="G2445" i="4"/>
  <c r="H2445" i="4" s="1"/>
  <c r="G2433" i="4"/>
  <c r="H2433" i="4" s="1"/>
  <c r="G2421" i="4"/>
  <c r="H2421" i="4" s="1"/>
  <c r="G2409" i="4"/>
  <c r="H2409" i="4" s="1"/>
  <c r="G2397" i="4"/>
  <c r="H2397" i="4" s="1"/>
  <c r="G2385" i="4"/>
  <c r="H2385" i="4" s="1"/>
  <c r="G2373" i="4"/>
  <c r="H2373" i="4" s="1"/>
  <c r="G2361" i="4"/>
  <c r="H2361" i="4" s="1"/>
  <c r="G2349" i="4"/>
  <c r="H2349" i="4" s="1"/>
  <c r="G2337" i="4"/>
  <c r="H2337" i="4" s="1"/>
  <c r="G2325" i="4"/>
  <c r="H2325" i="4" s="1"/>
  <c r="G2313" i="4"/>
  <c r="H2313" i="4" s="1"/>
  <c r="G2301" i="4"/>
  <c r="H2301" i="4" s="1"/>
  <c r="G2289" i="4"/>
  <c r="H2289" i="4" s="1"/>
  <c r="G2277" i="4"/>
  <c r="H2277" i="4" s="1"/>
  <c r="G2265" i="4"/>
  <c r="H2265" i="4" s="1"/>
  <c r="G2253" i="4"/>
  <c r="H2253" i="4" s="1"/>
  <c r="G2241" i="4"/>
  <c r="H2241" i="4" s="1"/>
  <c r="G2229" i="4"/>
  <c r="H2229" i="4" s="1"/>
  <c r="G2217" i="4"/>
  <c r="H2217" i="4" s="1"/>
  <c r="G2205" i="4"/>
  <c r="H2205" i="4" s="1"/>
  <c r="G2193" i="4"/>
  <c r="H2193" i="4" s="1"/>
  <c r="G2181" i="4"/>
  <c r="H2181" i="4" s="1"/>
  <c r="G2169" i="4"/>
  <c r="H2169" i="4" s="1"/>
  <c r="G3262" i="4"/>
  <c r="H3262" i="4" s="1"/>
  <c r="G3204" i="4"/>
  <c r="H3204" i="4" s="1"/>
  <c r="G3136" i="4"/>
  <c r="H3136" i="4" s="1"/>
  <c r="G3121" i="4"/>
  <c r="H3121" i="4" s="1"/>
  <c r="G3106" i="4"/>
  <c r="H3106" i="4" s="1"/>
  <c r="G3088" i="4"/>
  <c r="H3088" i="4" s="1"/>
  <c r="G3073" i="4"/>
  <c r="H3073" i="4" s="1"/>
  <c r="G3058" i="4"/>
  <c r="H3058" i="4" s="1"/>
  <c r="G3040" i="4"/>
  <c r="H3040" i="4" s="1"/>
  <c r="G3025" i="4"/>
  <c r="H3025" i="4" s="1"/>
  <c r="G3010" i="4"/>
  <c r="H3010" i="4" s="1"/>
  <c r="G2992" i="4"/>
  <c r="H2992" i="4" s="1"/>
  <c r="G2977" i="4"/>
  <c r="H2977" i="4" s="1"/>
  <c r="G2962" i="4"/>
  <c r="H2962" i="4" s="1"/>
  <c r="G2945" i="4"/>
  <c r="H2945" i="4" s="1"/>
  <c r="G2916" i="4"/>
  <c r="H2916" i="4" s="1"/>
  <c r="G2888" i="4"/>
  <c r="H2888" i="4" s="1"/>
  <c r="G2876" i="4"/>
  <c r="H2876" i="4" s="1"/>
  <c r="G2864" i="4"/>
  <c r="H2864" i="4" s="1"/>
  <c r="G2852" i="4"/>
  <c r="H2852" i="4" s="1"/>
  <c r="G2840" i="4"/>
  <c r="H2840" i="4" s="1"/>
  <c r="G2828" i="4"/>
  <c r="H2828" i="4" s="1"/>
  <c r="G2816" i="4"/>
  <c r="H2816" i="4" s="1"/>
  <c r="G2804" i="4"/>
  <c r="H2804" i="4" s="1"/>
  <c r="G2792" i="4"/>
  <c r="H2792" i="4" s="1"/>
  <c r="G2780" i="4"/>
  <c r="H2780" i="4" s="1"/>
  <c r="G2768" i="4"/>
  <c r="H2768" i="4" s="1"/>
  <c r="G2756" i="4"/>
  <c r="H2756" i="4" s="1"/>
  <c r="G2744" i="4"/>
  <c r="H2744" i="4" s="1"/>
  <c r="G2732" i="4"/>
  <c r="H2732" i="4" s="1"/>
  <c r="G2720" i="4"/>
  <c r="H2720" i="4" s="1"/>
  <c r="G2708" i="4"/>
  <c r="H2708" i="4" s="1"/>
  <c r="G2696" i="4"/>
  <c r="H2696" i="4" s="1"/>
  <c r="G2684" i="4"/>
  <c r="H2684" i="4" s="1"/>
  <c r="G2672" i="4"/>
  <c r="H2672" i="4" s="1"/>
  <c r="G2660" i="4"/>
  <c r="H2660" i="4" s="1"/>
  <c r="G2648" i="4"/>
  <c r="H2648" i="4" s="1"/>
  <c r="G2636" i="4"/>
  <c r="H2636" i="4" s="1"/>
  <c r="G2624" i="4"/>
  <c r="H2624" i="4" s="1"/>
  <c r="G2612" i="4"/>
  <c r="H2612" i="4" s="1"/>
  <c r="G2600" i="4"/>
  <c r="H2600" i="4" s="1"/>
  <c r="G2588" i="4"/>
  <c r="H2588" i="4" s="1"/>
  <c r="G2576" i="4"/>
  <c r="H2576" i="4" s="1"/>
  <c r="G2564" i="4"/>
  <c r="H2564" i="4" s="1"/>
  <c r="G3337" i="4"/>
  <c r="H3337" i="4" s="1"/>
  <c r="G3228" i="4"/>
  <c r="H3228" i="4" s="1"/>
  <c r="G3180" i="4"/>
  <c r="H3180" i="4" s="1"/>
  <c r="G3157" i="4"/>
  <c r="H3157" i="4" s="1"/>
  <c r="G2930" i="4"/>
  <c r="H2930" i="4" s="1"/>
  <c r="G2901" i="4"/>
  <c r="H2901" i="4" s="1"/>
  <c r="G2552" i="4"/>
  <c r="H2552" i="4" s="1"/>
  <c r="G2540" i="4"/>
  <c r="H2540" i="4" s="1"/>
  <c r="G2528" i="4"/>
  <c r="H2528" i="4" s="1"/>
  <c r="G2516" i="4"/>
  <c r="H2516" i="4" s="1"/>
  <c r="G2504" i="4"/>
  <c r="H2504" i="4" s="1"/>
  <c r="G2492" i="4"/>
  <c r="H2492" i="4" s="1"/>
  <c r="G2480" i="4"/>
  <c r="H2480" i="4" s="1"/>
  <c r="G2468" i="4"/>
  <c r="H2468" i="4" s="1"/>
  <c r="G2456" i="4"/>
  <c r="H2456" i="4" s="1"/>
  <c r="G2444" i="4"/>
  <c r="H2444" i="4" s="1"/>
  <c r="G2432" i="4"/>
  <c r="H2432" i="4" s="1"/>
  <c r="G2420" i="4"/>
  <c r="H2420" i="4" s="1"/>
  <c r="G2408" i="4"/>
  <c r="H2408" i="4" s="1"/>
  <c r="G2396" i="4"/>
  <c r="H2396" i="4" s="1"/>
  <c r="G2384" i="4"/>
  <c r="H2384" i="4" s="1"/>
  <c r="G2372" i="4"/>
  <c r="H2372" i="4" s="1"/>
  <c r="G2360" i="4"/>
  <c r="H2360" i="4" s="1"/>
  <c r="G2348" i="4"/>
  <c r="H2348" i="4" s="1"/>
  <c r="G2336" i="4"/>
  <c r="H2336" i="4" s="1"/>
  <c r="G2324" i="4"/>
  <c r="H2324" i="4" s="1"/>
  <c r="G2312" i="4"/>
  <c r="H2312" i="4" s="1"/>
  <c r="G2300" i="4"/>
  <c r="H2300" i="4" s="1"/>
  <c r="G2288" i="4"/>
  <c r="H2288" i="4" s="1"/>
  <c r="G2276" i="4"/>
  <c r="H2276" i="4" s="1"/>
  <c r="G2264" i="4"/>
  <c r="H2264" i="4" s="1"/>
  <c r="G2252" i="4"/>
  <c r="H2252" i="4" s="1"/>
  <c r="G2240" i="4"/>
  <c r="H2240" i="4" s="1"/>
  <c r="G3335" i="4"/>
  <c r="H3335" i="4" s="1"/>
  <c r="G3289" i="4"/>
  <c r="H3289" i="4" s="1"/>
  <c r="G3203" i="4"/>
  <c r="H3203" i="4" s="1"/>
  <c r="G3135" i="4"/>
  <c r="H3135" i="4" s="1"/>
  <c r="G3120" i="4"/>
  <c r="H3120" i="4" s="1"/>
  <c r="G3102" i="4"/>
  <c r="H3102" i="4" s="1"/>
  <c r="G3087" i="4"/>
  <c r="H3087" i="4" s="1"/>
  <c r="G3072" i="4"/>
  <c r="H3072" i="4" s="1"/>
  <c r="G3054" i="4"/>
  <c r="H3054" i="4" s="1"/>
  <c r="G3039" i="4"/>
  <c r="H3039" i="4" s="1"/>
  <c r="G3024" i="4"/>
  <c r="H3024" i="4" s="1"/>
  <c r="G3006" i="4"/>
  <c r="H3006" i="4" s="1"/>
  <c r="G2991" i="4"/>
  <c r="H2991" i="4" s="1"/>
  <c r="G2976" i="4"/>
  <c r="H2976" i="4" s="1"/>
  <c r="G2944" i="4"/>
  <c r="H2944" i="4" s="1"/>
  <c r="G2915" i="4"/>
  <c r="H2915" i="4" s="1"/>
  <c r="G2887" i="4"/>
  <c r="H2887" i="4" s="1"/>
  <c r="G2875" i="4"/>
  <c r="H2875" i="4" s="1"/>
  <c r="G2863" i="4"/>
  <c r="H2863" i="4" s="1"/>
  <c r="G2851" i="4"/>
  <c r="H2851" i="4" s="1"/>
  <c r="G2839" i="4"/>
  <c r="H2839" i="4" s="1"/>
  <c r="G2827" i="4"/>
  <c r="H2827" i="4" s="1"/>
  <c r="G2815" i="4"/>
  <c r="H2815" i="4" s="1"/>
  <c r="G2803" i="4"/>
  <c r="H2803" i="4" s="1"/>
  <c r="G2791" i="4"/>
  <c r="H2791" i="4" s="1"/>
  <c r="G2779" i="4"/>
  <c r="H2779" i="4" s="1"/>
  <c r="G2767" i="4"/>
  <c r="H2767" i="4" s="1"/>
  <c r="G2755" i="4"/>
  <c r="H2755" i="4" s="1"/>
  <c r="G2743" i="4"/>
  <c r="H2743" i="4" s="1"/>
  <c r="G2731" i="4"/>
  <c r="H2731" i="4" s="1"/>
  <c r="G2719" i="4"/>
  <c r="H2719" i="4" s="1"/>
  <c r="G2707" i="4"/>
  <c r="H2707" i="4" s="1"/>
  <c r="G2695" i="4"/>
  <c r="H2695" i="4" s="1"/>
  <c r="G2683" i="4"/>
  <c r="H2683" i="4" s="1"/>
  <c r="G2671" i="4"/>
  <c r="H2671" i="4" s="1"/>
  <c r="G2659" i="4"/>
  <c r="H2659" i="4" s="1"/>
  <c r="G2647" i="4"/>
  <c r="H2647" i="4" s="1"/>
  <c r="G2635" i="4"/>
  <c r="H2635" i="4" s="1"/>
  <c r="G2623" i="4"/>
  <c r="H2623" i="4" s="1"/>
  <c r="G2611" i="4"/>
  <c r="H2611" i="4" s="1"/>
  <c r="G2599" i="4"/>
  <c r="H2599" i="4" s="1"/>
  <c r="G2587" i="4"/>
  <c r="H2587" i="4" s="1"/>
  <c r="G2575" i="4"/>
  <c r="H2575" i="4" s="1"/>
  <c r="G2563" i="4"/>
  <c r="H2563" i="4" s="1"/>
  <c r="G3253" i="4"/>
  <c r="H3253" i="4" s="1"/>
  <c r="G3227" i="4"/>
  <c r="H3227" i="4" s="1"/>
  <c r="G3179" i="4"/>
  <c r="H3179" i="4" s="1"/>
  <c r="G3156" i="4"/>
  <c r="H3156" i="4" s="1"/>
  <c r="G2958" i="4"/>
  <c r="H2958" i="4" s="1"/>
  <c r="G2929" i="4"/>
  <c r="H2929" i="4" s="1"/>
  <c r="G2899" i="4"/>
  <c r="H2899" i="4" s="1"/>
  <c r="G2551" i="4"/>
  <c r="H2551" i="4" s="1"/>
  <c r="G2539" i="4"/>
  <c r="H2539" i="4" s="1"/>
  <c r="G2527" i="4"/>
  <c r="H2527" i="4" s="1"/>
  <c r="G2515" i="4"/>
  <c r="H2515" i="4" s="1"/>
  <c r="G2503" i="4"/>
  <c r="H2503" i="4" s="1"/>
  <c r="G2491" i="4"/>
  <c r="H2491" i="4" s="1"/>
  <c r="G2479" i="4"/>
  <c r="H2479" i="4" s="1"/>
  <c r="G2467" i="4"/>
  <c r="H2467" i="4" s="1"/>
  <c r="G2455" i="4"/>
  <c r="H2455" i="4" s="1"/>
  <c r="G2443" i="4"/>
  <c r="H2443" i="4" s="1"/>
  <c r="G2431" i="4"/>
  <c r="H2431" i="4" s="1"/>
  <c r="G2419" i="4"/>
  <c r="H2419" i="4" s="1"/>
  <c r="G2407" i="4"/>
  <c r="H2407" i="4" s="1"/>
  <c r="G2395" i="4"/>
  <c r="H2395" i="4" s="1"/>
  <c r="G2383" i="4"/>
  <c r="H2383" i="4" s="1"/>
  <c r="G2371" i="4"/>
  <c r="H2371" i="4" s="1"/>
  <c r="G2359" i="4"/>
  <c r="H2359" i="4" s="1"/>
  <c r="G2347" i="4"/>
  <c r="H2347" i="4" s="1"/>
  <c r="G2335" i="4"/>
  <c r="H2335" i="4" s="1"/>
  <c r="G2323" i="4"/>
  <c r="H2323" i="4" s="1"/>
  <c r="G2311" i="4"/>
  <c r="H2311" i="4" s="1"/>
  <c r="G2299" i="4"/>
  <c r="H2299" i="4" s="1"/>
  <c r="G2287" i="4"/>
  <c r="H2287" i="4" s="1"/>
  <c r="G2275" i="4"/>
  <c r="H2275" i="4" s="1"/>
  <c r="G2263" i="4"/>
  <c r="H2263" i="4" s="1"/>
  <c r="G2251" i="4"/>
  <c r="H2251" i="4" s="1"/>
  <c r="G2239" i="4"/>
  <c r="H2239" i="4" s="1"/>
  <c r="G2227" i="4"/>
  <c r="H2227" i="4" s="1"/>
  <c r="G2215" i="4"/>
  <c r="H2215" i="4" s="1"/>
  <c r="G3334" i="4"/>
  <c r="H3334" i="4" s="1"/>
  <c r="G3288" i="4"/>
  <c r="H3288" i="4" s="1"/>
  <c r="G3202" i="4"/>
  <c r="H3202" i="4" s="1"/>
  <c r="G3134" i="4"/>
  <c r="H3134" i="4" s="1"/>
  <c r="G3119" i="4"/>
  <c r="H3119" i="4" s="1"/>
  <c r="G3101" i="4"/>
  <c r="H3101" i="4" s="1"/>
  <c r="G3086" i="4"/>
  <c r="H3086" i="4" s="1"/>
  <c r="G3071" i="4"/>
  <c r="H3071" i="4" s="1"/>
  <c r="G3053" i="4"/>
  <c r="H3053" i="4" s="1"/>
  <c r="G3038" i="4"/>
  <c r="H3038" i="4" s="1"/>
  <c r="G3023" i="4"/>
  <c r="H3023" i="4" s="1"/>
  <c r="G3005" i="4"/>
  <c r="H3005" i="4" s="1"/>
  <c r="G2990" i="4"/>
  <c r="H2990" i="4" s="1"/>
  <c r="G2975" i="4"/>
  <c r="H2975" i="4" s="1"/>
  <c r="G2943" i="4"/>
  <c r="H2943" i="4" s="1"/>
  <c r="G2914" i="4"/>
  <c r="H2914" i="4" s="1"/>
  <c r="G2886" i="4"/>
  <c r="H2886" i="4" s="1"/>
  <c r="G2874" i="4"/>
  <c r="H2874" i="4" s="1"/>
  <c r="G2862" i="4"/>
  <c r="H2862" i="4" s="1"/>
  <c r="G2850" i="4"/>
  <c r="H2850" i="4" s="1"/>
  <c r="G2838" i="4"/>
  <c r="H2838" i="4" s="1"/>
  <c r="G2826" i="4"/>
  <c r="H2826" i="4" s="1"/>
  <c r="G2814" i="4"/>
  <c r="H2814" i="4" s="1"/>
  <c r="G2802" i="4"/>
  <c r="H2802" i="4" s="1"/>
  <c r="G2790" i="4"/>
  <c r="H2790" i="4" s="1"/>
  <c r="G2778" i="4"/>
  <c r="H2778" i="4" s="1"/>
  <c r="G2766" i="4"/>
  <c r="H2766" i="4" s="1"/>
  <c r="G2754" i="4"/>
  <c r="H2754" i="4" s="1"/>
  <c r="G2742" i="4"/>
  <c r="H2742" i="4" s="1"/>
  <c r="G2730" i="4"/>
  <c r="H2730" i="4" s="1"/>
  <c r="G2718" i="4"/>
  <c r="H2718" i="4" s="1"/>
  <c r="G2706" i="4"/>
  <c r="H2706" i="4" s="1"/>
  <c r="G2694" i="4"/>
  <c r="H2694" i="4" s="1"/>
  <c r="G2682" i="4"/>
  <c r="H2682" i="4" s="1"/>
  <c r="G2670" i="4"/>
  <c r="H2670" i="4" s="1"/>
  <c r="G2658" i="4"/>
  <c r="H2658" i="4" s="1"/>
  <c r="G2646" i="4"/>
  <c r="H2646" i="4" s="1"/>
  <c r="G2634" i="4"/>
  <c r="H2634" i="4" s="1"/>
  <c r="G2622" i="4"/>
  <c r="H2622" i="4" s="1"/>
  <c r="G2610" i="4"/>
  <c r="H2610" i="4" s="1"/>
  <c r="G2598" i="4"/>
  <c r="H2598" i="4" s="1"/>
  <c r="G2586" i="4"/>
  <c r="H2586" i="4" s="1"/>
  <c r="G2574" i="4"/>
  <c r="H2574" i="4" s="1"/>
  <c r="G2562" i="4"/>
  <c r="H2562" i="4" s="1"/>
  <c r="G3287" i="4"/>
  <c r="H3287" i="4" s="1"/>
  <c r="G3252" i="4"/>
  <c r="H3252" i="4" s="1"/>
  <c r="G3226" i="4"/>
  <c r="H3226" i="4" s="1"/>
  <c r="G3178" i="4"/>
  <c r="H3178" i="4" s="1"/>
  <c r="G3155" i="4"/>
  <c r="H3155" i="4" s="1"/>
  <c r="G2957" i="4"/>
  <c r="H2957" i="4" s="1"/>
  <c r="G2928" i="4"/>
  <c r="H2928" i="4" s="1"/>
  <c r="G2898" i="4"/>
  <c r="H2898" i="4" s="1"/>
  <c r="G2550" i="4"/>
  <c r="H2550" i="4" s="1"/>
  <c r="G2538" i="4"/>
  <c r="H2538" i="4" s="1"/>
  <c r="G2526" i="4"/>
  <c r="H2526" i="4" s="1"/>
  <c r="G2514" i="4"/>
  <c r="H2514" i="4" s="1"/>
  <c r="G2502" i="4"/>
  <c r="H2502" i="4" s="1"/>
  <c r="G2490" i="4"/>
  <c r="H2490" i="4" s="1"/>
  <c r="G2478" i="4"/>
  <c r="H2478" i="4" s="1"/>
  <c r="G2466" i="4"/>
  <c r="H2466" i="4" s="1"/>
  <c r="G2454" i="4"/>
  <c r="H2454" i="4" s="1"/>
  <c r="G2442" i="4"/>
  <c r="H2442" i="4" s="1"/>
  <c r="G2430" i="4"/>
  <c r="H2430" i="4" s="1"/>
  <c r="G2418" i="4"/>
  <c r="H2418" i="4" s="1"/>
  <c r="G3325" i="4"/>
  <c r="H3325" i="4" s="1"/>
  <c r="G3133" i="4"/>
  <c r="H3133" i="4" s="1"/>
  <c r="G3118" i="4"/>
  <c r="H3118" i="4" s="1"/>
  <c r="G3100" i="4"/>
  <c r="H3100" i="4" s="1"/>
  <c r="G3085" i="4"/>
  <c r="H3085" i="4" s="1"/>
  <c r="G3070" i="4"/>
  <c r="H3070" i="4" s="1"/>
  <c r="G3052" i="4"/>
  <c r="H3052" i="4" s="1"/>
  <c r="G3037" i="4"/>
  <c r="H3037" i="4" s="1"/>
  <c r="G3022" i="4"/>
  <c r="H3022" i="4" s="1"/>
  <c r="G3004" i="4"/>
  <c r="H3004" i="4" s="1"/>
  <c r="G2989" i="4"/>
  <c r="H2989" i="4" s="1"/>
  <c r="G2974" i="4"/>
  <c r="H2974" i="4" s="1"/>
  <c r="G2942" i="4"/>
  <c r="H2942" i="4" s="1"/>
  <c r="G2885" i="4"/>
  <c r="H2885" i="4" s="1"/>
  <c r="G2873" i="4"/>
  <c r="H2873" i="4" s="1"/>
  <c r="G2861" i="4"/>
  <c r="H2861" i="4" s="1"/>
  <c r="G2849" i="4"/>
  <c r="H2849" i="4" s="1"/>
  <c r="G2837" i="4"/>
  <c r="H2837" i="4" s="1"/>
  <c r="G2825" i="4"/>
  <c r="H2825" i="4" s="1"/>
  <c r="G2813" i="4"/>
  <c r="H2813" i="4" s="1"/>
  <c r="G2801" i="4"/>
  <c r="H2801" i="4" s="1"/>
  <c r="G2789" i="4"/>
  <c r="H2789" i="4" s="1"/>
  <c r="G2777" i="4"/>
  <c r="H2777" i="4" s="1"/>
  <c r="G2765" i="4"/>
  <c r="H2765" i="4" s="1"/>
  <c r="G2753" i="4"/>
  <c r="H2753" i="4" s="1"/>
  <c r="G2741" i="4"/>
  <c r="H2741" i="4" s="1"/>
  <c r="G2729" i="4"/>
  <c r="H2729" i="4" s="1"/>
  <c r="G2717" i="4"/>
  <c r="H2717" i="4" s="1"/>
  <c r="G2705" i="4"/>
  <c r="H2705" i="4" s="1"/>
  <c r="G2693" i="4"/>
  <c r="H2693" i="4" s="1"/>
  <c r="G2681" i="4"/>
  <c r="H2681" i="4" s="1"/>
  <c r="G2669" i="4"/>
  <c r="H2669" i="4" s="1"/>
  <c r="G2657" i="4"/>
  <c r="H2657" i="4" s="1"/>
  <c r="G2645" i="4"/>
  <c r="H2645" i="4" s="1"/>
  <c r="G2633" i="4"/>
  <c r="H2633" i="4" s="1"/>
  <c r="G2621" i="4"/>
  <c r="H2621" i="4" s="1"/>
  <c r="G2609" i="4"/>
  <c r="H2609" i="4" s="1"/>
  <c r="G2597" i="4"/>
  <c r="H2597" i="4" s="1"/>
  <c r="G2585" i="4"/>
  <c r="H2585" i="4" s="1"/>
  <c r="G2573" i="4"/>
  <c r="H2573" i="4" s="1"/>
  <c r="G2561" i="4"/>
  <c r="H2561" i="4" s="1"/>
  <c r="G3286" i="4"/>
  <c r="H3286" i="4" s="1"/>
  <c r="G3251" i="4"/>
  <c r="H3251" i="4" s="1"/>
  <c r="G3154" i="4"/>
  <c r="H3154" i="4" s="1"/>
  <c r="G2956" i="4"/>
  <c r="H2956" i="4" s="1"/>
  <c r="G2927" i="4"/>
  <c r="H2927" i="4" s="1"/>
  <c r="G2910" i="4"/>
  <c r="H2910" i="4" s="1"/>
  <c r="G2897" i="4"/>
  <c r="H2897" i="4" s="1"/>
  <c r="G2549" i="4"/>
  <c r="H2549" i="4" s="1"/>
  <c r="G2537" i="4"/>
  <c r="H2537" i="4" s="1"/>
  <c r="G2525" i="4"/>
  <c r="H2525" i="4" s="1"/>
  <c r="G2513" i="4"/>
  <c r="H2513" i="4" s="1"/>
  <c r="G2501" i="4"/>
  <c r="H2501" i="4" s="1"/>
  <c r="G2489" i="4"/>
  <c r="H2489" i="4" s="1"/>
  <c r="G2477" i="4"/>
  <c r="H2477" i="4" s="1"/>
  <c r="G2465" i="4"/>
  <c r="H2465" i="4" s="1"/>
  <c r="G2453" i="4"/>
  <c r="H2453" i="4" s="1"/>
  <c r="G2441" i="4"/>
  <c r="H2441" i="4" s="1"/>
  <c r="G2429" i="4"/>
  <c r="H2429" i="4" s="1"/>
  <c r="G2417" i="4"/>
  <c r="H2417" i="4" s="1"/>
  <c r="G2405" i="4"/>
  <c r="H2405" i="4" s="1"/>
  <c r="G2393" i="4"/>
  <c r="H2393" i="4" s="1"/>
  <c r="G2381" i="4"/>
  <c r="H2381" i="4" s="1"/>
  <c r="G2369" i="4"/>
  <c r="H2369" i="4" s="1"/>
  <c r="G2357" i="4"/>
  <c r="H2357" i="4" s="1"/>
  <c r="G2345" i="4"/>
  <c r="H2345" i="4" s="1"/>
  <c r="G2333" i="4"/>
  <c r="H2333" i="4" s="1"/>
  <c r="G2321" i="4"/>
  <c r="H2321" i="4" s="1"/>
  <c r="G2309" i="4"/>
  <c r="H2309" i="4" s="1"/>
  <c r="G2297" i="4"/>
  <c r="H2297" i="4" s="1"/>
  <c r="G2285" i="4"/>
  <c r="H2285" i="4" s="1"/>
  <c r="G3323" i="4"/>
  <c r="H3323" i="4" s="1"/>
  <c r="G3218" i="4"/>
  <c r="H3218" i="4" s="1"/>
  <c r="G3194" i="4"/>
  <c r="H3194" i="4" s="1"/>
  <c r="G3132" i="4"/>
  <c r="H3132" i="4" s="1"/>
  <c r="G3114" i="4"/>
  <c r="H3114" i="4" s="1"/>
  <c r="G3099" i="4"/>
  <c r="H3099" i="4" s="1"/>
  <c r="G3084" i="4"/>
  <c r="H3084" i="4" s="1"/>
  <c r="G3066" i="4"/>
  <c r="H3066" i="4" s="1"/>
  <c r="G3051" i="4"/>
  <c r="H3051" i="4" s="1"/>
  <c r="G3036" i="4"/>
  <c r="H3036" i="4" s="1"/>
  <c r="G3018" i="4"/>
  <c r="H3018" i="4" s="1"/>
  <c r="G3003" i="4"/>
  <c r="H3003" i="4" s="1"/>
  <c r="G2988" i="4"/>
  <c r="H2988" i="4" s="1"/>
  <c r="G2970" i="4"/>
  <c r="H2970" i="4" s="1"/>
  <c r="G2941" i="4"/>
  <c r="H2941" i="4" s="1"/>
  <c r="G2884" i="4"/>
  <c r="H2884" i="4" s="1"/>
  <c r="G2872" i="4"/>
  <c r="H2872" i="4" s="1"/>
  <c r="G2860" i="4"/>
  <c r="H2860" i="4" s="1"/>
  <c r="G2848" i="4"/>
  <c r="H2848" i="4" s="1"/>
  <c r="G2836" i="4"/>
  <c r="H2836" i="4" s="1"/>
  <c r="G2824" i="4"/>
  <c r="H2824" i="4" s="1"/>
  <c r="G2812" i="4"/>
  <c r="H2812" i="4" s="1"/>
  <c r="G2800" i="4"/>
  <c r="H2800" i="4" s="1"/>
  <c r="G2788" i="4"/>
  <c r="H2788" i="4" s="1"/>
  <c r="G2776" i="4"/>
  <c r="H2776" i="4" s="1"/>
  <c r="G2764" i="4"/>
  <c r="H2764" i="4" s="1"/>
  <c r="G2752" i="4"/>
  <c r="H2752" i="4" s="1"/>
  <c r="G2740" i="4"/>
  <c r="H2740" i="4" s="1"/>
  <c r="G2728" i="4"/>
  <c r="H2728" i="4" s="1"/>
  <c r="G2716" i="4"/>
  <c r="H2716" i="4" s="1"/>
  <c r="G2704" i="4"/>
  <c r="H2704" i="4" s="1"/>
  <c r="G2692" i="4"/>
  <c r="H2692" i="4" s="1"/>
  <c r="G2680" i="4"/>
  <c r="H2680" i="4" s="1"/>
  <c r="G2668" i="4"/>
  <c r="H2668" i="4" s="1"/>
  <c r="G2656" i="4"/>
  <c r="H2656" i="4" s="1"/>
  <c r="G2644" i="4"/>
  <c r="H2644" i="4" s="1"/>
  <c r="G2632" i="4"/>
  <c r="H2632" i="4" s="1"/>
  <c r="G2620" i="4"/>
  <c r="H2620" i="4" s="1"/>
  <c r="G2608" i="4"/>
  <c r="H2608" i="4" s="1"/>
  <c r="G2596" i="4"/>
  <c r="H2596" i="4" s="1"/>
  <c r="G2584" i="4"/>
  <c r="H2584" i="4" s="1"/>
  <c r="G2572" i="4"/>
  <c r="H2572" i="4" s="1"/>
  <c r="G2560" i="4"/>
  <c r="H2560" i="4" s="1"/>
  <c r="G3250" i="4"/>
  <c r="H3250" i="4" s="1"/>
  <c r="G3171" i="4"/>
  <c r="H3171" i="4" s="1"/>
  <c r="G2955" i="4"/>
  <c r="H2955" i="4" s="1"/>
  <c r="G2926" i="4"/>
  <c r="H2926" i="4" s="1"/>
  <c r="G2909" i="4"/>
  <c r="H2909" i="4" s="1"/>
  <c r="G2896" i="4"/>
  <c r="H2896" i="4" s="1"/>
  <c r="G2548" i="4"/>
  <c r="H2548" i="4" s="1"/>
  <c r="G2536" i="4"/>
  <c r="H2536" i="4" s="1"/>
  <c r="G2524" i="4"/>
  <c r="H2524" i="4" s="1"/>
  <c r="G2512" i="4"/>
  <c r="H2512" i="4" s="1"/>
  <c r="G2500" i="4"/>
  <c r="H2500" i="4" s="1"/>
  <c r="G2488" i="4"/>
  <c r="H2488" i="4" s="1"/>
  <c r="G2476" i="4"/>
  <c r="H2476" i="4" s="1"/>
  <c r="G2464" i="4"/>
  <c r="H2464" i="4" s="1"/>
  <c r="G2452" i="4"/>
  <c r="H2452" i="4" s="1"/>
  <c r="G2440" i="4"/>
  <c r="H2440" i="4" s="1"/>
  <c r="G2428" i="4"/>
  <c r="H2428" i="4" s="1"/>
  <c r="G2416" i="4"/>
  <c r="H2416" i="4" s="1"/>
  <c r="G2404" i="4"/>
  <c r="H2404" i="4" s="1"/>
  <c r="G2392" i="4"/>
  <c r="H2392" i="4" s="1"/>
  <c r="G2380" i="4"/>
  <c r="H2380" i="4" s="1"/>
  <c r="G2368" i="4"/>
  <c r="H2368" i="4" s="1"/>
  <c r="G2356" i="4"/>
  <c r="H2356" i="4" s="1"/>
  <c r="G2344" i="4"/>
  <c r="H2344" i="4" s="1"/>
  <c r="G2332" i="4"/>
  <c r="H2332" i="4" s="1"/>
  <c r="G2320" i="4"/>
  <c r="H2320" i="4" s="1"/>
  <c r="G2308" i="4"/>
  <c r="H2308" i="4" s="1"/>
  <c r="G2296" i="4"/>
  <c r="H2296" i="4" s="1"/>
  <c r="G2284" i="4"/>
  <c r="H2284" i="4" s="1"/>
  <c r="G3397" i="4"/>
  <c r="H3397" i="4" s="1"/>
  <c r="G3322" i="4"/>
  <c r="H3322" i="4" s="1"/>
  <c r="G3277" i="4"/>
  <c r="H3277" i="4" s="1"/>
  <c r="G3217" i="4"/>
  <c r="H3217" i="4" s="1"/>
  <c r="G3193" i="4"/>
  <c r="H3193" i="4" s="1"/>
  <c r="G3170" i="4"/>
  <c r="H3170" i="4" s="1"/>
  <c r="G3131" i="4"/>
  <c r="H3131" i="4" s="1"/>
  <c r="G3113" i="4"/>
  <c r="H3113" i="4" s="1"/>
  <c r="G3098" i="4"/>
  <c r="H3098" i="4" s="1"/>
  <c r="G3083" i="4"/>
  <c r="H3083" i="4" s="1"/>
  <c r="G3065" i="4"/>
  <c r="H3065" i="4" s="1"/>
  <c r="G3050" i="4"/>
  <c r="H3050" i="4" s="1"/>
  <c r="G3035" i="4"/>
  <c r="H3035" i="4" s="1"/>
  <c r="G3017" i="4"/>
  <c r="H3017" i="4" s="1"/>
  <c r="G3002" i="4"/>
  <c r="H3002" i="4" s="1"/>
  <c r="G2987" i="4"/>
  <c r="H2987" i="4" s="1"/>
  <c r="G2969" i="4"/>
  <c r="H2969" i="4" s="1"/>
  <c r="G2940" i="4"/>
  <c r="H2940" i="4" s="1"/>
  <c r="G2883" i="4"/>
  <c r="H2883" i="4" s="1"/>
  <c r="G2871" i="4"/>
  <c r="H2871" i="4" s="1"/>
  <c r="G2859" i="4"/>
  <c r="H2859" i="4" s="1"/>
  <c r="G2847" i="4"/>
  <c r="H2847" i="4" s="1"/>
  <c r="G2835" i="4"/>
  <c r="H2835" i="4" s="1"/>
  <c r="G2823" i="4"/>
  <c r="H2823" i="4" s="1"/>
  <c r="G2811" i="4"/>
  <c r="H2811" i="4" s="1"/>
  <c r="G2799" i="4"/>
  <c r="H2799" i="4" s="1"/>
  <c r="G2787" i="4"/>
  <c r="H2787" i="4" s="1"/>
  <c r="G2775" i="4"/>
  <c r="H2775" i="4" s="1"/>
  <c r="G2763" i="4"/>
  <c r="H2763" i="4" s="1"/>
  <c r="G2751" i="4"/>
  <c r="H2751" i="4" s="1"/>
  <c r="G2739" i="4"/>
  <c r="H2739" i="4" s="1"/>
  <c r="G2727" i="4"/>
  <c r="H2727" i="4" s="1"/>
  <c r="G2715" i="4"/>
  <c r="H2715" i="4" s="1"/>
  <c r="G2703" i="4"/>
  <c r="H2703" i="4" s="1"/>
  <c r="G2691" i="4"/>
  <c r="H2691" i="4" s="1"/>
  <c r="G2679" i="4"/>
  <c r="H2679" i="4" s="1"/>
  <c r="G2667" i="4"/>
  <c r="H2667" i="4" s="1"/>
  <c r="G2655" i="4"/>
  <c r="H2655" i="4" s="1"/>
  <c r="G2643" i="4"/>
  <c r="H2643" i="4" s="1"/>
  <c r="G2631" i="4"/>
  <c r="H2631" i="4" s="1"/>
  <c r="G2619" i="4"/>
  <c r="H2619" i="4" s="1"/>
  <c r="G2607" i="4"/>
  <c r="H2607" i="4" s="1"/>
  <c r="G2595" i="4"/>
  <c r="H2595" i="4" s="1"/>
  <c r="G2583" i="4"/>
  <c r="H2583" i="4" s="1"/>
  <c r="G2571" i="4"/>
  <c r="H2571" i="4" s="1"/>
  <c r="G2559" i="4"/>
  <c r="H2559" i="4" s="1"/>
  <c r="G3147" i="4"/>
  <c r="H3147" i="4" s="1"/>
  <c r="G2954" i="4"/>
  <c r="H2954" i="4" s="1"/>
  <c r="G2908" i="4"/>
  <c r="H2908" i="4" s="1"/>
  <c r="G2895" i="4"/>
  <c r="H2895" i="4" s="1"/>
  <c r="G2547" i="4"/>
  <c r="H2547" i="4" s="1"/>
  <c r="G2535" i="4"/>
  <c r="H2535" i="4" s="1"/>
  <c r="G2523" i="4"/>
  <c r="H2523" i="4" s="1"/>
  <c r="G2511" i="4"/>
  <c r="H2511" i="4" s="1"/>
  <c r="G2499" i="4"/>
  <c r="H2499" i="4" s="1"/>
  <c r="G2487" i="4"/>
  <c r="H2487" i="4" s="1"/>
  <c r="G2475" i="4"/>
  <c r="H2475" i="4" s="1"/>
  <c r="G2463" i="4"/>
  <c r="H2463" i="4" s="1"/>
  <c r="G2451" i="4"/>
  <c r="H2451" i="4" s="1"/>
  <c r="G2439" i="4"/>
  <c r="H2439" i="4" s="1"/>
  <c r="G2427" i="4"/>
  <c r="H2427" i="4" s="1"/>
  <c r="G2415" i="4"/>
  <c r="H2415" i="4" s="1"/>
  <c r="G2403" i="4"/>
  <c r="H2403" i="4" s="1"/>
  <c r="G2391" i="4"/>
  <c r="H2391" i="4" s="1"/>
  <c r="G2379" i="4"/>
  <c r="H2379" i="4" s="1"/>
  <c r="G2367" i="4"/>
  <c r="H2367" i="4" s="1"/>
  <c r="G2355" i="4"/>
  <c r="H2355" i="4" s="1"/>
  <c r="G2343" i="4"/>
  <c r="H2343" i="4" s="1"/>
  <c r="G2331" i="4"/>
  <c r="H2331" i="4" s="1"/>
  <c r="G2319" i="4"/>
  <c r="H2319" i="4" s="1"/>
  <c r="G2307" i="4"/>
  <c r="H2307" i="4" s="1"/>
  <c r="G2295" i="4"/>
  <c r="H2295" i="4" s="1"/>
  <c r="G2283" i="4"/>
  <c r="H2283" i="4" s="1"/>
  <c r="G3385" i="4"/>
  <c r="H3385" i="4" s="1"/>
  <c r="G3313" i="4"/>
  <c r="H3313" i="4" s="1"/>
  <c r="G3276" i="4"/>
  <c r="H3276" i="4" s="1"/>
  <c r="G3241" i="4"/>
  <c r="H3241" i="4" s="1"/>
  <c r="G3216" i="4"/>
  <c r="H3216" i="4" s="1"/>
  <c r="G3192" i="4"/>
  <c r="H3192" i="4" s="1"/>
  <c r="G3169" i="4"/>
  <c r="H3169" i="4" s="1"/>
  <c r="G3130" i="4"/>
  <c r="H3130" i="4" s="1"/>
  <c r="G3112" i="4"/>
  <c r="H3112" i="4" s="1"/>
  <c r="G3097" i="4"/>
  <c r="H3097" i="4" s="1"/>
  <c r="G3082" i="4"/>
  <c r="H3082" i="4" s="1"/>
  <c r="G3064" i="4"/>
  <c r="H3064" i="4" s="1"/>
  <c r="G3049" i="4"/>
  <c r="H3049" i="4" s="1"/>
  <c r="G3034" i="4"/>
  <c r="H3034" i="4" s="1"/>
  <c r="G3016" i="4"/>
  <c r="H3016" i="4" s="1"/>
  <c r="G3001" i="4"/>
  <c r="H3001" i="4" s="1"/>
  <c r="G2986" i="4"/>
  <c r="H2986" i="4" s="1"/>
  <c r="G2968" i="4"/>
  <c r="H2968" i="4" s="1"/>
  <c r="G2939" i="4"/>
  <c r="H2939" i="4" s="1"/>
  <c r="G2922" i="4"/>
  <c r="H2922" i="4" s="1"/>
  <c r="G2882" i="4"/>
  <c r="H2882" i="4" s="1"/>
  <c r="G2870" i="4"/>
  <c r="H2870" i="4" s="1"/>
  <c r="G2858" i="4"/>
  <c r="H2858" i="4" s="1"/>
  <c r="G2846" i="4"/>
  <c r="H2846" i="4" s="1"/>
  <c r="G2834" i="4"/>
  <c r="H2834" i="4" s="1"/>
  <c r="G2822" i="4"/>
  <c r="H2822" i="4" s="1"/>
  <c r="G2810" i="4"/>
  <c r="H2810" i="4" s="1"/>
  <c r="G2798" i="4"/>
  <c r="H2798" i="4" s="1"/>
  <c r="G2786" i="4"/>
  <c r="H2786" i="4" s="1"/>
  <c r="G2774" i="4"/>
  <c r="H2774" i="4" s="1"/>
  <c r="G2762" i="4"/>
  <c r="H2762" i="4" s="1"/>
  <c r="G2750" i="4"/>
  <c r="H2750" i="4" s="1"/>
  <c r="G2738" i="4"/>
  <c r="H2738" i="4" s="1"/>
  <c r="G2726" i="4"/>
  <c r="H2726" i="4" s="1"/>
  <c r="G2714" i="4"/>
  <c r="H2714" i="4" s="1"/>
  <c r="G2702" i="4"/>
  <c r="H2702" i="4" s="1"/>
  <c r="G2690" i="4"/>
  <c r="H2690" i="4" s="1"/>
  <c r="G2678" i="4"/>
  <c r="H2678" i="4" s="1"/>
  <c r="G2666" i="4"/>
  <c r="H2666" i="4" s="1"/>
  <c r="G2654" i="4"/>
  <c r="H2654" i="4" s="1"/>
  <c r="G2642" i="4"/>
  <c r="H2642" i="4" s="1"/>
  <c r="G2630" i="4"/>
  <c r="H2630" i="4" s="1"/>
  <c r="G2618" i="4"/>
  <c r="H2618" i="4" s="1"/>
  <c r="G2606" i="4"/>
  <c r="H2606" i="4" s="1"/>
  <c r="G2594" i="4"/>
  <c r="H2594" i="4" s="1"/>
  <c r="G2582" i="4"/>
  <c r="H2582" i="4" s="1"/>
  <c r="G2570" i="4"/>
  <c r="H2570" i="4" s="1"/>
  <c r="G2558" i="4"/>
  <c r="H2558" i="4" s="1"/>
  <c r="G2382" i="4"/>
  <c r="H2382" i="4" s="1"/>
  <c r="G2202" i="4"/>
  <c r="H2202" i="4" s="1"/>
  <c r="G2180" i="4"/>
  <c r="H2180" i="4" s="1"/>
  <c r="G2163" i="4"/>
  <c r="H2163" i="4" s="1"/>
  <c r="G2143" i="4"/>
  <c r="H2143" i="4" s="1"/>
  <c r="G2128" i="4"/>
  <c r="H2128" i="4" s="1"/>
  <c r="G2110" i="4"/>
  <c r="H2110" i="4" s="1"/>
  <c r="G2095" i="4"/>
  <c r="H2095" i="4" s="1"/>
  <c r="G2080" i="4"/>
  <c r="H2080" i="4" s="1"/>
  <c r="G2062" i="4"/>
  <c r="H2062" i="4" s="1"/>
  <c r="G2047" i="4"/>
  <c r="H2047" i="4" s="1"/>
  <c r="G2032" i="4"/>
  <c r="H2032" i="4" s="1"/>
  <c r="G2014" i="4"/>
  <c r="H2014" i="4" s="1"/>
  <c r="G1999" i="4"/>
  <c r="H1999" i="4" s="1"/>
  <c r="G1984" i="4"/>
  <c r="H1984" i="4" s="1"/>
  <c r="G1966" i="4"/>
  <c r="H1966" i="4" s="1"/>
  <c r="G1951" i="4"/>
  <c r="H1951" i="4" s="1"/>
  <c r="G1936" i="4"/>
  <c r="H1936" i="4" s="1"/>
  <c r="G1905" i="4"/>
  <c r="H1905" i="4" s="1"/>
  <c r="G885" i="4"/>
  <c r="H885" i="4" s="1"/>
  <c r="G873" i="4"/>
  <c r="H873" i="4" s="1"/>
  <c r="G861" i="4"/>
  <c r="H861" i="4" s="1"/>
  <c r="G849" i="4"/>
  <c r="H849" i="4" s="1"/>
  <c r="G837" i="4"/>
  <c r="H837" i="4" s="1"/>
  <c r="G825" i="4"/>
  <c r="H825" i="4" s="1"/>
  <c r="G813" i="4"/>
  <c r="H813" i="4" s="1"/>
  <c r="G801" i="4"/>
  <c r="H801" i="4" s="1"/>
  <c r="G789" i="4"/>
  <c r="H789" i="4" s="1"/>
  <c r="G777" i="4"/>
  <c r="H777" i="4" s="1"/>
  <c r="G765" i="4"/>
  <c r="H765" i="4" s="1"/>
  <c r="G2370" i="4"/>
  <c r="H2370" i="4" s="1"/>
  <c r="G2248" i="4"/>
  <c r="H2248" i="4" s="1"/>
  <c r="G2224" i="4"/>
  <c r="H2224" i="4" s="1"/>
  <c r="G1918" i="4"/>
  <c r="H1918" i="4" s="1"/>
  <c r="G1892" i="4"/>
  <c r="H1892" i="4" s="1"/>
  <c r="G1880" i="4"/>
  <c r="H1880" i="4" s="1"/>
  <c r="G1868" i="4"/>
  <c r="H1868" i="4" s="1"/>
  <c r="G1856" i="4"/>
  <c r="H1856" i="4" s="1"/>
  <c r="G1844" i="4"/>
  <c r="H1844" i="4" s="1"/>
  <c r="G1832" i="4"/>
  <c r="H1832" i="4" s="1"/>
  <c r="G1820" i="4"/>
  <c r="H1820" i="4" s="1"/>
  <c r="G1808" i="4"/>
  <c r="H1808" i="4" s="1"/>
  <c r="G1796" i="4"/>
  <c r="H1796" i="4" s="1"/>
  <c r="G1784" i="4"/>
  <c r="H1784" i="4" s="1"/>
  <c r="G1772" i="4"/>
  <c r="H1772" i="4" s="1"/>
  <c r="G1760" i="4"/>
  <c r="H1760" i="4" s="1"/>
  <c r="G1748" i="4"/>
  <c r="H1748" i="4" s="1"/>
  <c r="G1736" i="4"/>
  <c r="H1736" i="4" s="1"/>
  <c r="G1724" i="4"/>
  <c r="H1724" i="4" s="1"/>
  <c r="G1712" i="4"/>
  <c r="H1712" i="4" s="1"/>
  <c r="G1700" i="4"/>
  <c r="H1700" i="4" s="1"/>
  <c r="G1688" i="4"/>
  <c r="H1688" i="4" s="1"/>
  <c r="G1676" i="4"/>
  <c r="H1676" i="4" s="1"/>
  <c r="G1664" i="4"/>
  <c r="H1664" i="4" s="1"/>
  <c r="G1652" i="4"/>
  <c r="H1652" i="4" s="1"/>
  <c r="G1640" i="4"/>
  <c r="H1640" i="4" s="1"/>
  <c r="G1628" i="4"/>
  <c r="H1628" i="4" s="1"/>
  <c r="G1616" i="4"/>
  <c r="H1616" i="4" s="1"/>
  <c r="G1604" i="4"/>
  <c r="H1604" i="4" s="1"/>
  <c r="G1592" i="4"/>
  <c r="H1592" i="4" s="1"/>
  <c r="G1580" i="4"/>
  <c r="H1580" i="4" s="1"/>
  <c r="G1568" i="4"/>
  <c r="H1568" i="4" s="1"/>
  <c r="G1556" i="4"/>
  <c r="H1556" i="4" s="1"/>
  <c r="G1544" i="4"/>
  <c r="H1544" i="4" s="1"/>
  <c r="G1532" i="4"/>
  <c r="H1532" i="4" s="1"/>
  <c r="G1520" i="4"/>
  <c r="H1520" i="4" s="1"/>
  <c r="G1508" i="4"/>
  <c r="H1508" i="4" s="1"/>
  <c r="G1496" i="4"/>
  <c r="H1496" i="4" s="1"/>
  <c r="G1484" i="4"/>
  <c r="H1484" i="4" s="1"/>
  <c r="G1472" i="4"/>
  <c r="H1472" i="4" s="1"/>
  <c r="G1460" i="4"/>
  <c r="H1460" i="4" s="1"/>
  <c r="G1448" i="4"/>
  <c r="H1448" i="4" s="1"/>
  <c r="G1436" i="4"/>
  <c r="H1436" i="4" s="1"/>
  <c r="G1424" i="4"/>
  <c r="H1424" i="4" s="1"/>
  <c r="G1412" i="4"/>
  <c r="H1412" i="4" s="1"/>
  <c r="G1400" i="4"/>
  <c r="H1400" i="4" s="1"/>
  <c r="G1388" i="4"/>
  <c r="H1388" i="4" s="1"/>
  <c r="G1376" i="4"/>
  <c r="H1376" i="4" s="1"/>
  <c r="G1364" i="4"/>
  <c r="H1364" i="4" s="1"/>
  <c r="G1352" i="4"/>
  <c r="H1352" i="4" s="1"/>
  <c r="G1340" i="4"/>
  <c r="H1340" i="4" s="1"/>
  <c r="G1328" i="4"/>
  <c r="H1328" i="4" s="1"/>
  <c r="G1316" i="4"/>
  <c r="H1316" i="4" s="1"/>
  <c r="G1304" i="4"/>
  <c r="H1304" i="4" s="1"/>
  <c r="G1292" i="4"/>
  <c r="H1292" i="4" s="1"/>
  <c r="G1280" i="4"/>
  <c r="H1280" i="4" s="1"/>
  <c r="G1268" i="4"/>
  <c r="H1268" i="4" s="1"/>
  <c r="G1256" i="4"/>
  <c r="H1256" i="4" s="1"/>
  <c r="G1244" i="4"/>
  <c r="H1244" i="4" s="1"/>
  <c r="G1232" i="4"/>
  <c r="H1232" i="4" s="1"/>
  <c r="G1220" i="4"/>
  <c r="H1220" i="4" s="1"/>
  <c r="G1208" i="4"/>
  <c r="H1208" i="4" s="1"/>
  <c r="G1196" i="4"/>
  <c r="H1196" i="4" s="1"/>
  <c r="G1184" i="4"/>
  <c r="H1184" i="4" s="1"/>
  <c r="G1172" i="4"/>
  <c r="H1172" i="4" s="1"/>
  <c r="G1160" i="4"/>
  <c r="H1160" i="4" s="1"/>
  <c r="G1148" i="4"/>
  <c r="H1148" i="4" s="1"/>
  <c r="G1136" i="4"/>
  <c r="H1136" i="4" s="1"/>
  <c r="G1124" i="4"/>
  <c r="H1124" i="4" s="1"/>
  <c r="G1112" i="4"/>
  <c r="H1112" i="4" s="1"/>
  <c r="G1100" i="4"/>
  <c r="H1100" i="4" s="1"/>
  <c r="G1088" i="4"/>
  <c r="H1088" i="4" s="1"/>
  <c r="G1076" i="4"/>
  <c r="H1076" i="4" s="1"/>
  <c r="G1064" i="4"/>
  <c r="H1064" i="4" s="1"/>
  <c r="G1052" i="4"/>
  <c r="H1052" i="4" s="1"/>
  <c r="G1040" i="4"/>
  <c r="H1040" i="4" s="1"/>
  <c r="G1028" i="4"/>
  <c r="H1028" i="4" s="1"/>
  <c r="G1016" i="4"/>
  <c r="H1016" i="4" s="1"/>
  <c r="G1004" i="4"/>
  <c r="H1004" i="4" s="1"/>
  <c r="G992" i="4"/>
  <c r="H992" i="4" s="1"/>
  <c r="G980" i="4"/>
  <c r="H980" i="4" s="1"/>
  <c r="G968" i="4"/>
  <c r="H968" i="4" s="1"/>
  <c r="G956" i="4"/>
  <c r="H956" i="4" s="1"/>
  <c r="G944" i="4"/>
  <c r="H944" i="4" s="1"/>
  <c r="G932" i="4"/>
  <c r="H932" i="4" s="1"/>
  <c r="G920" i="4"/>
  <c r="H920" i="4" s="1"/>
  <c r="G908" i="4"/>
  <c r="H908" i="4" s="1"/>
  <c r="G896" i="4"/>
  <c r="H896" i="4" s="1"/>
  <c r="G2274" i="4"/>
  <c r="H2274" i="4" s="1"/>
  <c r="G2201" i="4"/>
  <c r="H2201" i="4" s="1"/>
  <c r="G2179" i="4"/>
  <c r="H2179" i="4" s="1"/>
  <c r="G2142" i="4"/>
  <c r="H2142" i="4" s="1"/>
  <c r="G2127" i="4"/>
  <c r="H2127" i="4" s="1"/>
  <c r="G2109" i="4"/>
  <c r="H2109" i="4" s="1"/>
  <c r="G2094" i="4"/>
  <c r="H2094" i="4" s="1"/>
  <c r="G2079" i="4"/>
  <c r="H2079" i="4" s="1"/>
  <c r="G2061" i="4"/>
  <c r="H2061" i="4" s="1"/>
  <c r="G2046" i="4"/>
  <c r="H2046" i="4" s="1"/>
  <c r="G2031" i="4"/>
  <c r="H2031" i="4" s="1"/>
  <c r="G2013" i="4"/>
  <c r="H2013" i="4" s="1"/>
  <c r="G1998" i="4"/>
  <c r="H1998" i="4" s="1"/>
  <c r="G1983" i="4"/>
  <c r="H1983" i="4" s="1"/>
  <c r="G1965" i="4"/>
  <c r="H1965" i="4" s="1"/>
  <c r="G1950" i="4"/>
  <c r="H1950" i="4" s="1"/>
  <c r="G1935" i="4"/>
  <c r="H1935" i="4" s="1"/>
  <c r="G1904" i="4"/>
  <c r="H1904" i="4" s="1"/>
  <c r="G884" i="4"/>
  <c r="H884" i="4" s="1"/>
  <c r="G872" i="4"/>
  <c r="H872" i="4" s="1"/>
  <c r="G860" i="4"/>
  <c r="H860" i="4" s="1"/>
  <c r="G848" i="4"/>
  <c r="H848" i="4" s="1"/>
  <c r="G836" i="4"/>
  <c r="H836" i="4" s="1"/>
  <c r="G824" i="4"/>
  <c r="H824" i="4" s="1"/>
  <c r="G812" i="4"/>
  <c r="H812" i="4" s="1"/>
  <c r="G800" i="4"/>
  <c r="H800" i="4" s="1"/>
  <c r="G788" i="4"/>
  <c r="H788" i="4" s="1"/>
  <c r="G776" i="4"/>
  <c r="H776" i="4" s="1"/>
  <c r="G764" i="4"/>
  <c r="H764" i="4" s="1"/>
  <c r="G2358" i="4"/>
  <c r="H2358" i="4" s="1"/>
  <c r="G2247" i="4"/>
  <c r="H2247" i="4" s="1"/>
  <c r="G2223" i="4"/>
  <c r="H2223" i="4" s="1"/>
  <c r="G2157" i="4"/>
  <c r="H2157" i="4" s="1"/>
  <c r="G1917" i="4"/>
  <c r="H1917" i="4" s="1"/>
  <c r="G1891" i="4"/>
  <c r="H1891" i="4" s="1"/>
  <c r="G1879" i="4"/>
  <c r="H1879" i="4" s="1"/>
  <c r="G1867" i="4"/>
  <c r="H1867" i="4" s="1"/>
  <c r="G1855" i="4"/>
  <c r="H1855" i="4" s="1"/>
  <c r="G1843" i="4"/>
  <c r="H1843" i="4" s="1"/>
  <c r="G1831" i="4"/>
  <c r="H1831" i="4" s="1"/>
  <c r="G1819" i="4"/>
  <c r="H1819" i="4" s="1"/>
  <c r="G1807" i="4"/>
  <c r="H1807" i="4" s="1"/>
  <c r="G1795" i="4"/>
  <c r="H1795" i="4" s="1"/>
  <c r="G1783" i="4"/>
  <c r="H1783" i="4" s="1"/>
  <c r="G1771" i="4"/>
  <c r="H1771" i="4" s="1"/>
  <c r="G1759" i="4"/>
  <c r="H1759" i="4" s="1"/>
  <c r="G1747" i="4"/>
  <c r="H1747" i="4" s="1"/>
  <c r="G1735" i="4"/>
  <c r="H1735" i="4" s="1"/>
  <c r="G1723" i="4"/>
  <c r="H1723" i="4" s="1"/>
  <c r="G1711" i="4"/>
  <c r="H1711" i="4" s="1"/>
  <c r="G1699" i="4"/>
  <c r="H1699" i="4" s="1"/>
  <c r="G1687" i="4"/>
  <c r="H1687" i="4" s="1"/>
  <c r="G1675" i="4"/>
  <c r="H1675" i="4" s="1"/>
  <c r="G1663" i="4"/>
  <c r="H1663" i="4" s="1"/>
  <c r="G1651" i="4"/>
  <c r="H1651" i="4" s="1"/>
  <c r="G1639" i="4"/>
  <c r="H1639" i="4" s="1"/>
  <c r="G1627" i="4"/>
  <c r="H1627" i="4" s="1"/>
  <c r="G1615" i="4"/>
  <c r="H1615" i="4" s="1"/>
  <c r="G1603" i="4"/>
  <c r="H1603" i="4" s="1"/>
  <c r="G1591" i="4"/>
  <c r="H1591" i="4" s="1"/>
  <c r="G1579" i="4"/>
  <c r="H1579" i="4" s="1"/>
  <c r="G1567" i="4"/>
  <c r="H1567" i="4" s="1"/>
  <c r="G1555" i="4"/>
  <c r="H1555" i="4" s="1"/>
  <c r="G1543" i="4"/>
  <c r="H1543" i="4" s="1"/>
  <c r="G1531" i="4"/>
  <c r="H1531" i="4" s="1"/>
  <c r="G1519" i="4"/>
  <c r="H1519" i="4" s="1"/>
  <c r="G1507" i="4"/>
  <c r="H1507" i="4" s="1"/>
  <c r="G1495" i="4"/>
  <c r="H1495" i="4" s="1"/>
  <c r="G1483" i="4"/>
  <c r="H1483" i="4" s="1"/>
  <c r="G1471" i="4"/>
  <c r="H1471" i="4" s="1"/>
  <c r="G1459" i="4"/>
  <c r="H1459" i="4" s="1"/>
  <c r="G1447" i="4"/>
  <c r="H1447" i="4" s="1"/>
  <c r="G1435" i="4"/>
  <c r="H1435" i="4" s="1"/>
  <c r="G1423" i="4"/>
  <c r="H1423" i="4" s="1"/>
  <c r="G1411" i="4"/>
  <c r="H1411" i="4" s="1"/>
  <c r="G1399" i="4"/>
  <c r="H1399" i="4" s="1"/>
  <c r="G1387" i="4"/>
  <c r="H1387" i="4" s="1"/>
  <c r="G1375" i="4"/>
  <c r="H1375" i="4" s="1"/>
  <c r="G1363" i="4"/>
  <c r="H1363" i="4" s="1"/>
  <c r="G1351" i="4"/>
  <c r="H1351" i="4" s="1"/>
  <c r="G1339" i="4"/>
  <c r="H1339" i="4" s="1"/>
  <c r="G1327" i="4"/>
  <c r="H1327" i="4" s="1"/>
  <c r="G1315" i="4"/>
  <c r="H1315" i="4" s="1"/>
  <c r="G1303" i="4"/>
  <c r="H1303" i="4" s="1"/>
  <c r="G1291" i="4"/>
  <c r="H1291" i="4" s="1"/>
  <c r="G1279" i="4"/>
  <c r="H1279" i="4" s="1"/>
  <c r="G1267" i="4"/>
  <c r="H1267" i="4" s="1"/>
  <c r="G1255" i="4"/>
  <c r="H1255" i="4" s="1"/>
  <c r="G1243" i="4"/>
  <c r="H1243" i="4" s="1"/>
  <c r="G1231" i="4"/>
  <c r="H1231" i="4" s="1"/>
  <c r="G1219" i="4"/>
  <c r="H1219" i="4" s="1"/>
  <c r="G1207" i="4"/>
  <c r="H1207" i="4" s="1"/>
  <c r="G1195" i="4"/>
  <c r="H1195" i="4" s="1"/>
  <c r="G1183" i="4"/>
  <c r="H1183" i="4" s="1"/>
  <c r="G1171" i="4"/>
  <c r="H1171" i="4" s="1"/>
  <c r="G1159" i="4"/>
  <c r="H1159" i="4" s="1"/>
  <c r="G1147" i="4"/>
  <c r="H1147" i="4" s="1"/>
  <c r="G1135" i="4"/>
  <c r="H1135" i="4" s="1"/>
  <c r="G1123" i="4"/>
  <c r="H1123" i="4" s="1"/>
  <c r="G1111" i="4"/>
  <c r="H1111" i="4" s="1"/>
  <c r="G1099" i="4"/>
  <c r="H1099" i="4" s="1"/>
  <c r="G1087" i="4"/>
  <c r="H1087" i="4" s="1"/>
  <c r="G1075" i="4"/>
  <c r="H1075" i="4" s="1"/>
  <c r="G1063" i="4"/>
  <c r="H1063" i="4" s="1"/>
  <c r="G1051" i="4"/>
  <c r="H1051" i="4" s="1"/>
  <c r="G1039" i="4"/>
  <c r="H1039" i="4" s="1"/>
  <c r="G1027" i="4"/>
  <c r="H1027" i="4" s="1"/>
  <c r="G1015" i="4"/>
  <c r="H1015" i="4" s="1"/>
  <c r="G1003" i="4"/>
  <c r="H1003" i="4" s="1"/>
  <c r="G991" i="4"/>
  <c r="H991" i="4" s="1"/>
  <c r="G979" i="4"/>
  <c r="H979" i="4" s="1"/>
  <c r="G967" i="4"/>
  <c r="H967" i="4" s="1"/>
  <c r="G955" i="4"/>
  <c r="H955" i="4" s="1"/>
  <c r="G943" i="4"/>
  <c r="H943" i="4" s="1"/>
  <c r="G931" i="4"/>
  <c r="H931" i="4" s="1"/>
  <c r="G919" i="4"/>
  <c r="H919" i="4" s="1"/>
  <c r="G907" i="4"/>
  <c r="H907" i="4" s="1"/>
  <c r="G895" i="4"/>
  <c r="H895" i="4" s="1"/>
  <c r="G2273" i="4"/>
  <c r="H2273" i="4" s="1"/>
  <c r="G2200" i="4"/>
  <c r="H2200" i="4" s="1"/>
  <c r="G2178" i="4"/>
  <c r="H2178" i="4" s="1"/>
  <c r="G2141" i="4"/>
  <c r="H2141" i="4" s="1"/>
  <c r="G2123" i="4"/>
  <c r="H2123" i="4" s="1"/>
  <c r="G2108" i="4"/>
  <c r="H2108" i="4" s="1"/>
  <c r="G2093" i="4"/>
  <c r="H2093" i="4" s="1"/>
  <c r="G2075" i="4"/>
  <c r="H2075" i="4" s="1"/>
  <c r="G2060" i="4"/>
  <c r="H2060" i="4" s="1"/>
  <c r="G2045" i="4"/>
  <c r="H2045" i="4" s="1"/>
  <c r="G2027" i="4"/>
  <c r="H2027" i="4" s="1"/>
  <c r="G2012" i="4"/>
  <c r="H2012" i="4" s="1"/>
  <c r="G1997" i="4"/>
  <c r="H1997" i="4" s="1"/>
  <c r="G1979" i="4"/>
  <c r="H1979" i="4" s="1"/>
  <c r="G1964" i="4"/>
  <c r="H1964" i="4" s="1"/>
  <c r="G1949" i="4"/>
  <c r="H1949" i="4" s="1"/>
  <c r="G1931" i="4"/>
  <c r="H1931" i="4" s="1"/>
  <c r="G1903" i="4"/>
  <c r="H1903" i="4" s="1"/>
  <c r="G883" i="4"/>
  <c r="H883" i="4" s="1"/>
  <c r="G871" i="4"/>
  <c r="H871" i="4" s="1"/>
  <c r="G859" i="4"/>
  <c r="H859" i="4" s="1"/>
  <c r="G847" i="4"/>
  <c r="H847" i="4" s="1"/>
  <c r="G835" i="4"/>
  <c r="H835" i="4" s="1"/>
  <c r="G823" i="4"/>
  <c r="H823" i="4" s="1"/>
  <c r="G811" i="4"/>
  <c r="H811" i="4" s="1"/>
  <c r="G799" i="4"/>
  <c r="H799" i="4" s="1"/>
  <c r="G787" i="4"/>
  <c r="H787" i="4" s="1"/>
  <c r="G775" i="4"/>
  <c r="H775" i="4" s="1"/>
  <c r="G763" i="4"/>
  <c r="H763" i="4" s="1"/>
  <c r="G2346" i="4"/>
  <c r="H2346" i="4" s="1"/>
  <c r="G2272" i="4"/>
  <c r="H2272" i="4" s="1"/>
  <c r="G2156" i="4"/>
  <c r="H2156" i="4" s="1"/>
  <c r="G1916" i="4"/>
  <c r="H1916" i="4" s="1"/>
  <c r="G1890" i="4"/>
  <c r="H1890" i="4" s="1"/>
  <c r="G1878" i="4"/>
  <c r="H1878" i="4" s="1"/>
  <c r="G1866" i="4"/>
  <c r="H1866" i="4" s="1"/>
  <c r="G1854" i="4"/>
  <c r="H1854" i="4" s="1"/>
  <c r="G1842" i="4"/>
  <c r="H1842" i="4" s="1"/>
  <c r="G1830" i="4"/>
  <c r="H1830" i="4" s="1"/>
  <c r="G1818" i="4"/>
  <c r="H1818" i="4" s="1"/>
  <c r="G1806" i="4"/>
  <c r="H1806" i="4" s="1"/>
  <c r="G1794" i="4"/>
  <c r="H1794" i="4" s="1"/>
  <c r="G1782" i="4"/>
  <c r="H1782" i="4" s="1"/>
  <c r="G1770" i="4"/>
  <c r="H1770" i="4" s="1"/>
  <c r="G1758" i="4"/>
  <c r="H1758" i="4" s="1"/>
  <c r="G1746" i="4"/>
  <c r="H1746" i="4" s="1"/>
  <c r="G1734" i="4"/>
  <c r="H1734" i="4" s="1"/>
  <c r="G1722" i="4"/>
  <c r="H1722" i="4" s="1"/>
  <c r="G1710" i="4"/>
  <c r="H1710" i="4" s="1"/>
  <c r="G1698" i="4"/>
  <c r="H1698" i="4" s="1"/>
  <c r="G1686" i="4"/>
  <c r="H1686" i="4" s="1"/>
  <c r="G1674" i="4"/>
  <c r="H1674" i="4" s="1"/>
  <c r="G1662" i="4"/>
  <c r="H1662" i="4" s="1"/>
  <c r="G1650" i="4"/>
  <c r="H1650" i="4" s="1"/>
  <c r="G1638" i="4"/>
  <c r="H1638" i="4" s="1"/>
  <c r="G1626" i="4"/>
  <c r="H1626" i="4" s="1"/>
  <c r="G1614" i="4"/>
  <c r="H1614" i="4" s="1"/>
  <c r="G1602" i="4"/>
  <c r="H1602" i="4" s="1"/>
  <c r="G1590" i="4"/>
  <c r="H1590" i="4" s="1"/>
  <c r="G1578" i="4"/>
  <c r="H1578" i="4" s="1"/>
  <c r="G1566" i="4"/>
  <c r="H1566" i="4" s="1"/>
  <c r="G1554" i="4"/>
  <c r="H1554" i="4" s="1"/>
  <c r="G1542" i="4"/>
  <c r="H1542" i="4" s="1"/>
  <c r="G1530" i="4"/>
  <c r="H1530" i="4" s="1"/>
  <c r="G1518" i="4"/>
  <c r="H1518" i="4" s="1"/>
  <c r="G1506" i="4"/>
  <c r="H1506" i="4" s="1"/>
  <c r="G1494" i="4"/>
  <c r="H1494" i="4" s="1"/>
  <c r="G1482" i="4"/>
  <c r="H1482" i="4" s="1"/>
  <c r="G1470" i="4"/>
  <c r="H1470" i="4" s="1"/>
  <c r="G1458" i="4"/>
  <c r="H1458" i="4" s="1"/>
  <c r="G1446" i="4"/>
  <c r="H1446" i="4" s="1"/>
  <c r="G1434" i="4"/>
  <c r="H1434" i="4" s="1"/>
  <c r="G1422" i="4"/>
  <c r="H1422" i="4" s="1"/>
  <c r="G1410" i="4"/>
  <c r="H1410" i="4" s="1"/>
  <c r="G1398" i="4"/>
  <c r="H1398" i="4" s="1"/>
  <c r="G1386" i="4"/>
  <c r="H1386" i="4" s="1"/>
  <c r="G1374" i="4"/>
  <c r="H1374" i="4" s="1"/>
  <c r="G1362" i="4"/>
  <c r="H1362" i="4" s="1"/>
  <c r="G1350" i="4"/>
  <c r="H1350" i="4" s="1"/>
  <c r="G1338" i="4"/>
  <c r="H1338" i="4" s="1"/>
  <c r="G1326" i="4"/>
  <c r="H1326" i="4" s="1"/>
  <c r="G1314" i="4"/>
  <c r="H1314" i="4" s="1"/>
  <c r="G1302" i="4"/>
  <c r="H1302" i="4" s="1"/>
  <c r="G1290" i="4"/>
  <c r="H1290" i="4" s="1"/>
  <c r="G1278" i="4"/>
  <c r="H1278" i="4" s="1"/>
  <c r="G1266" i="4"/>
  <c r="H1266" i="4" s="1"/>
  <c r="G1254" i="4"/>
  <c r="H1254" i="4" s="1"/>
  <c r="G1242" i="4"/>
  <c r="H1242" i="4" s="1"/>
  <c r="G1230" i="4"/>
  <c r="H1230" i="4" s="1"/>
  <c r="G1218" i="4"/>
  <c r="H1218" i="4" s="1"/>
  <c r="G1206" i="4"/>
  <c r="H1206" i="4" s="1"/>
  <c r="G1194" i="4"/>
  <c r="H1194" i="4" s="1"/>
  <c r="G1182" i="4"/>
  <c r="H1182" i="4" s="1"/>
  <c r="G1170" i="4"/>
  <c r="H1170" i="4" s="1"/>
  <c r="G1158" i="4"/>
  <c r="H1158" i="4" s="1"/>
  <c r="G1146" i="4"/>
  <c r="H1146" i="4" s="1"/>
  <c r="G1134" i="4"/>
  <c r="H1134" i="4" s="1"/>
  <c r="G1122" i="4"/>
  <c r="H1122" i="4" s="1"/>
  <c r="G1110" i="4"/>
  <c r="H1110" i="4" s="1"/>
  <c r="G1098" i="4"/>
  <c r="H1098" i="4" s="1"/>
  <c r="G1086" i="4"/>
  <c r="H1086" i="4" s="1"/>
  <c r="G1074" i="4"/>
  <c r="H1074" i="4" s="1"/>
  <c r="G1062" i="4"/>
  <c r="H1062" i="4" s="1"/>
  <c r="G1050" i="4"/>
  <c r="H1050" i="4" s="1"/>
  <c r="G1038" i="4"/>
  <c r="H1038" i="4" s="1"/>
  <c r="G1026" i="4"/>
  <c r="H1026" i="4" s="1"/>
  <c r="G1014" i="4"/>
  <c r="H1014" i="4" s="1"/>
  <c r="G1002" i="4"/>
  <c r="H1002" i="4" s="1"/>
  <c r="G990" i="4"/>
  <c r="H990" i="4" s="1"/>
  <c r="G978" i="4"/>
  <c r="H978" i="4" s="1"/>
  <c r="G966" i="4"/>
  <c r="H966" i="4" s="1"/>
  <c r="G2199" i="4"/>
  <c r="H2199" i="4" s="1"/>
  <c r="G2177" i="4"/>
  <c r="H2177" i="4" s="1"/>
  <c r="G2140" i="4"/>
  <c r="H2140" i="4" s="1"/>
  <c r="G2122" i="4"/>
  <c r="H2122" i="4" s="1"/>
  <c r="G2107" i="4"/>
  <c r="H2107" i="4" s="1"/>
  <c r="G2092" i="4"/>
  <c r="H2092" i="4" s="1"/>
  <c r="G2074" i="4"/>
  <c r="H2074" i="4" s="1"/>
  <c r="G2059" i="4"/>
  <c r="H2059" i="4" s="1"/>
  <c r="G2044" i="4"/>
  <c r="H2044" i="4" s="1"/>
  <c r="G2026" i="4"/>
  <c r="H2026" i="4" s="1"/>
  <c r="G2011" i="4"/>
  <c r="H2011" i="4" s="1"/>
  <c r="G1996" i="4"/>
  <c r="H1996" i="4" s="1"/>
  <c r="G1978" i="4"/>
  <c r="H1978" i="4" s="1"/>
  <c r="G1963" i="4"/>
  <c r="H1963" i="4" s="1"/>
  <c r="G1948" i="4"/>
  <c r="H1948" i="4" s="1"/>
  <c r="G1930" i="4"/>
  <c r="H1930" i="4" s="1"/>
  <c r="G1902" i="4"/>
  <c r="H1902" i="4" s="1"/>
  <c r="G2334" i="4"/>
  <c r="H2334" i="4" s="1"/>
  <c r="G2271" i="4"/>
  <c r="H2271" i="4" s="1"/>
  <c r="G2216" i="4"/>
  <c r="H2216" i="4" s="1"/>
  <c r="G2155" i="4"/>
  <c r="H2155" i="4" s="1"/>
  <c r="G1915" i="4"/>
  <c r="H1915" i="4" s="1"/>
  <c r="G1889" i="4"/>
  <c r="H1889" i="4" s="1"/>
  <c r="G1877" i="4"/>
  <c r="H1877" i="4" s="1"/>
  <c r="G1865" i="4"/>
  <c r="H1865" i="4" s="1"/>
  <c r="G1853" i="4"/>
  <c r="H1853" i="4" s="1"/>
  <c r="G1841" i="4"/>
  <c r="H1841" i="4" s="1"/>
  <c r="G1829" i="4"/>
  <c r="H1829" i="4" s="1"/>
  <c r="G1817" i="4"/>
  <c r="H1817" i="4" s="1"/>
  <c r="G1805" i="4"/>
  <c r="H1805" i="4" s="1"/>
  <c r="G1793" i="4"/>
  <c r="H1793" i="4" s="1"/>
  <c r="G1781" i="4"/>
  <c r="H1781" i="4" s="1"/>
  <c r="G1769" i="4"/>
  <c r="H1769" i="4" s="1"/>
  <c r="G1757" i="4"/>
  <c r="H1757" i="4" s="1"/>
  <c r="G1745" i="4"/>
  <c r="H1745" i="4" s="1"/>
  <c r="G1733" i="4"/>
  <c r="H1733" i="4" s="1"/>
  <c r="G1721" i="4"/>
  <c r="H1721" i="4" s="1"/>
  <c r="G1709" i="4"/>
  <c r="H1709" i="4" s="1"/>
  <c r="G1697" i="4"/>
  <c r="H1697" i="4" s="1"/>
  <c r="G1685" i="4"/>
  <c r="H1685" i="4" s="1"/>
  <c r="G1673" i="4"/>
  <c r="H1673" i="4" s="1"/>
  <c r="G1661" i="4"/>
  <c r="H1661" i="4" s="1"/>
  <c r="G1649" i="4"/>
  <c r="H1649" i="4" s="1"/>
  <c r="G1637" i="4"/>
  <c r="H1637" i="4" s="1"/>
  <c r="G1625" i="4"/>
  <c r="H1625" i="4" s="1"/>
  <c r="G1613" i="4"/>
  <c r="H1613" i="4" s="1"/>
  <c r="G1601" i="4"/>
  <c r="H1601" i="4" s="1"/>
  <c r="G1589" i="4"/>
  <c r="H1589" i="4" s="1"/>
  <c r="G1577" i="4"/>
  <c r="H1577" i="4" s="1"/>
  <c r="G1565" i="4"/>
  <c r="H1565" i="4" s="1"/>
  <c r="G1553" i="4"/>
  <c r="H1553" i="4" s="1"/>
  <c r="G1541" i="4"/>
  <c r="H1541" i="4" s="1"/>
  <c r="G1529" i="4"/>
  <c r="H1529" i="4" s="1"/>
  <c r="G1517" i="4"/>
  <c r="H1517" i="4" s="1"/>
  <c r="G1505" i="4"/>
  <c r="H1505" i="4" s="1"/>
  <c r="G1493" i="4"/>
  <c r="H1493" i="4" s="1"/>
  <c r="G1481" i="4"/>
  <c r="H1481" i="4" s="1"/>
  <c r="G1469" i="4"/>
  <c r="H1469" i="4" s="1"/>
  <c r="G1457" i="4"/>
  <c r="H1457" i="4" s="1"/>
  <c r="G1445" i="4"/>
  <c r="H1445" i="4" s="1"/>
  <c r="G1433" i="4"/>
  <c r="H1433" i="4" s="1"/>
  <c r="G1421" i="4"/>
  <c r="H1421" i="4" s="1"/>
  <c r="G1409" i="4"/>
  <c r="H1409" i="4" s="1"/>
  <c r="G1397" i="4"/>
  <c r="H1397" i="4" s="1"/>
  <c r="G1385" i="4"/>
  <c r="H1385" i="4" s="1"/>
  <c r="G1373" i="4"/>
  <c r="H1373" i="4" s="1"/>
  <c r="G1361" i="4"/>
  <c r="H1361" i="4" s="1"/>
  <c r="G1349" i="4"/>
  <c r="H1349" i="4" s="1"/>
  <c r="G1337" i="4"/>
  <c r="H1337" i="4" s="1"/>
  <c r="G1325" i="4"/>
  <c r="H1325" i="4" s="1"/>
  <c r="G1313" i="4"/>
  <c r="H1313" i="4" s="1"/>
  <c r="G2238" i="4"/>
  <c r="H2238" i="4" s="1"/>
  <c r="G2176" i="4"/>
  <c r="H2176" i="4" s="1"/>
  <c r="G2139" i="4"/>
  <c r="H2139" i="4" s="1"/>
  <c r="G2121" i="4"/>
  <c r="H2121" i="4" s="1"/>
  <c r="G2106" i="4"/>
  <c r="H2106" i="4" s="1"/>
  <c r="G2091" i="4"/>
  <c r="H2091" i="4" s="1"/>
  <c r="G2073" i="4"/>
  <c r="H2073" i="4" s="1"/>
  <c r="G2058" i="4"/>
  <c r="H2058" i="4" s="1"/>
  <c r="G2043" i="4"/>
  <c r="H2043" i="4" s="1"/>
  <c r="G2025" i="4"/>
  <c r="H2025" i="4" s="1"/>
  <c r="G2010" i="4"/>
  <c r="H2010" i="4" s="1"/>
  <c r="G1995" i="4"/>
  <c r="H1995" i="4" s="1"/>
  <c r="G1977" i="4"/>
  <c r="H1977" i="4" s="1"/>
  <c r="G1962" i="4"/>
  <c r="H1962" i="4" s="1"/>
  <c r="G1947" i="4"/>
  <c r="H1947" i="4" s="1"/>
  <c r="G1929" i="4"/>
  <c r="H1929" i="4" s="1"/>
  <c r="G1901" i="4"/>
  <c r="H1901" i="4" s="1"/>
  <c r="G2322" i="4"/>
  <c r="H2322" i="4" s="1"/>
  <c r="G2154" i="4"/>
  <c r="H2154" i="4" s="1"/>
  <c r="G1914" i="4"/>
  <c r="H1914" i="4" s="1"/>
  <c r="G1888" i="4"/>
  <c r="H1888" i="4" s="1"/>
  <c r="G1876" i="4"/>
  <c r="H1876" i="4" s="1"/>
  <c r="G1864" i="4"/>
  <c r="H1864" i="4" s="1"/>
  <c r="G1852" i="4"/>
  <c r="H1852" i="4" s="1"/>
  <c r="G1840" i="4"/>
  <c r="H1840" i="4" s="1"/>
  <c r="G1828" i="4"/>
  <c r="H1828" i="4" s="1"/>
  <c r="G1816" i="4"/>
  <c r="H1816" i="4" s="1"/>
  <c r="G1804" i="4"/>
  <c r="H1804" i="4" s="1"/>
  <c r="G1792" i="4"/>
  <c r="H1792" i="4" s="1"/>
  <c r="G1780" i="4"/>
  <c r="H1780" i="4" s="1"/>
  <c r="G1768" i="4"/>
  <c r="H1768" i="4" s="1"/>
  <c r="G1756" i="4"/>
  <c r="H1756" i="4" s="1"/>
  <c r="G1744" i="4"/>
  <c r="H1744" i="4" s="1"/>
  <c r="G1732" i="4"/>
  <c r="H1732" i="4" s="1"/>
  <c r="G1720" i="4"/>
  <c r="H1720" i="4" s="1"/>
  <c r="G1708" i="4"/>
  <c r="H1708" i="4" s="1"/>
  <c r="G1696" i="4"/>
  <c r="H1696" i="4" s="1"/>
  <c r="G1684" i="4"/>
  <c r="H1684" i="4" s="1"/>
  <c r="G1672" i="4"/>
  <c r="H1672" i="4" s="1"/>
  <c r="G1660" i="4"/>
  <c r="H1660" i="4" s="1"/>
  <c r="G1648" i="4"/>
  <c r="H1648" i="4" s="1"/>
  <c r="G1636" i="4"/>
  <c r="H1636" i="4" s="1"/>
  <c r="G1624" i="4"/>
  <c r="H1624" i="4" s="1"/>
  <c r="G1612" i="4"/>
  <c r="H1612" i="4" s="1"/>
  <c r="G1600" i="4"/>
  <c r="H1600" i="4" s="1"/>
  <c r="G1588" i="4"/>
  <c r="H1588" i="4" s="1"/>
  <c r="G1576" i="4"/>
  <c r="H1576" i="4" s="1"/>
  <c r="G1564" i="4"/>
  <c r="H1564" i="4" s="1"/>
  <c r="G1552" i="4"/>
  <c r="H1552" i="4" s="1"/>
  <c r="G1540" i="4"/>
  <c r="H1540" i="4" s="1"/>
  <c r="G1528" i="4"/>
  <c r="H1528" i="4" s="1"/>
  <c r="G1516" i="4"/>
  <c r="H1516" i="4" s="1"/>
  <c r="G1504" i="4"/>
  <c r="H1504" i="4" s="1"/>
  <c r="G1492" i="4"/>
  <c r="H1492" i="4" s="1"/>
  <c r="G1480" i="4"/>
  <c r="H1480" i="4" s="1"/>
  <c r="G1468" i="4"/>
  <c r="H1468" i="4" s="1"/>
  <c r="G1456" i="4"/>
  <c r="H1456" i="4" s="1"/>
  <c r="G1444" i="4"/>
  <c r="H1444" i="4" s="1"/>
  <c r="G1432" i="4"/>
  <c r="H1432" i="4" s="1"/>
  <c r="G1420" i="4"/>
  <c r="H1420" i="4" s="1"/>
  <c r="G1408" i="4"/>
  <c r="H1408" i="4" s="1"/>
  <c r="G1396" i="4"/>
  <c r="H1396" i="4" s="1"/>
  <c r="G1384" i="4"/>
  <c r="H1384" i="4" s="1"/>
  <c r="G1372" i="4"/>
  <c r="H1372" i="4" s="1"/>
  <c r="G1360" i="4"/>
  <c r="H1360" i="4" s="1"/>
  <c r="G1348" i="4"/>
  <c r="H1348" i="4" s="1"/>
  <c r="G1336" i="4"/>
  <c r="H1336" i="4" s="1"/>
  <c r="G1324" i="4"/>
  <c r="H1324" i="4" s="1"/>
  <c r="G1312" i="4"/>
  <c r="H1312" i="4" s="1"/>
  <c r="G1300" i="4"/>
  <c r="H1300" i="4" s="1"/>
  <c r="G1288" i="4"/>
  <c r="H1288" i="4" s="1"/>
  <c r="G1276" i="4"/>
  <c r="H1276" i="4" s="1"/>
  <c r="G1264" i="4"/>
  <c r="H1264" i="4" s="1"/>
  <c r="G1252" i="4"/>
  <c r="H1252" i="4" s="1"/>
  <c r="G1240" i="4"/>
  <c r="H1240" i="4" s="1"/>
  <c r="G1228" i="4"/>
  <c r="H1228" i="4" s="1"/>
  <c r="G1216" i="4"/>
  <c r="H1216" i="4" s="1"/>
  <c r="G1204" i="4"/>
  <c r="H1204" i="4" s="1"/>
  <c r="G1192" i="4"/>
  <c r="H1192" i="4" s="1"/>
  <c r="G2237" i="4"/>
  <c r="H2237" i="4" s="1"/>
  <c r="G2214" i="4"/>
  <c r="H2214" i="4" s="1"/>
  <c r="G2192" i="4"/>
  <c r="H2192" i="4" s="1"/>
  <c r="G2175" i="4"/>
  <c r="H2175" i="4" s="1"/>
  <c r="G2135" i="4"/>
  <c r="H2135" i="4" s="1"/>
  <c r="G2120" i="4"/>
  <c r="H2120" i="4" s="1"/>
  <c r="G2105" i="4"/>
  <c r="H2105" i="4" s="1"/>
  <c r="G2087" i="4"/>
  <c r="H2087" i="4" s="1"/>
  <c r="G2072" i="4"/>
  <c r="H2072" i="4" s="1"/>
  <c r="G2057" i="4"/>
  <c r="H2057" i="4" s="1"/>
  <c r="G2039" i="4"/>
  <c r="H2039" i="4" s="1"/>
  <c r="G2024" i="4"/>
  <c r="H2024" i="4" s="1"/>
  <c r="G2009" i="4"/>
  <c r="H2009" i="4" s="1"/>
  <c r="G1991" i="4"/>
  <c r="H1991" i="4" s="1"/>
  <c r="G1976" i="4"/>
  <c r="H1976" i="4" s="1"/>
  <c r="G1961" i="4"/>
  <c r="H1961" i="4" s="1"/>
  <c r="G1943" i="4"/>
  <c r="H1943" i="4" s="1"/>
  <c r="G1928" i="4"/>
  <c r="H1928" i="4" s="1"/>
  <c r="G1900" i="4"/>
  <c r="H1900" i="4" s="1"/>
  <c r="G2262" i="4"/>
  <c r="H2262" i="4" s="1"/>
  <c r="G2153" i="4"/>
  <c r="H2153" i="4" s="1"/>
  <c r="G1913" i="4"/>
  <c r="H1913" i="4" s="1"/>
  <c r="G1887" i="4"/>
  <c r="H1887" i="4" s="1"/>
  <c r="G1875" i="4"/>
  <c r="H1875" i="4" s="1"/>
  <c r="G1863" i="4"/>
  <c r="H1863" i="4" s="1"/>
  <c r="G1851" i="4"/>
  <c r="H1851" i="4" s="1"/>
  <c r="G1839" i="4"/>
  <c r="H1839" i="4" s="1"/>
  <c r="G1827" i="4"/>
  <c r="H1827" i="4" s="1"/>
  <c r="G1815" i="4"/>
  <c r="H1815" i="4" s="1"/>
  <c r="G1803" i="4"/>
  <c r="H1803" i="4" s="1"/>
  <c r="G1791" i="4"/>
  <c r="H1791" i="4" s="1"/>
  <c r="G1779" i="4"/>
  <c r="H1779" i="4" s="1"/>
  <c r="G1767" i="4"/>
  <c r="H1767" i="4" s="1"/>
  <c r="G1755" i="4"/>
  <c r="H1755" i="4" s="1"/>
  <c r="G1743" i="4"/>
  <c r="H1743" i="4" s="1"/>
  <c r="G1731" i="4"/>
  <c r="H1731" i="4" s="1"/>
  <c r="G1719" i="4"/>
  <c r="H1719" i="4" s="1"/>
  <c r="G1707" i="4"/>
  <c r="H1707" i="4" s="1"/>
  <c r="G1695" i="4"/>
  <c r="H1695" i="4" s="1"/>
  <c r="G1683" i="4"/>
  <c r="H1683" i="4" s="1"/>
  <c r="G1671" i="4"/>
  <c r="H1671" i="4" s="1"/>
  <c r="G1659" i="4"/>
  <c r="H1659" i="4" s="1"/>
  <c r="G1647" i="4"/>
  <c r="H1647" i="4" s="1"/>
  <c r="G1635" i="4"/>
  <c r="H1635" i="4" s="1"/>
  <c r="G1623" i="4"/>
  <c r="H1623" i="4" s="1"/>
  <c r="G1611" i="4"/>
  <c r="H1611" i="4" s="1"/>
  <c r="G1599" i="4"/>
  <c r="H1599" i="4" s="1"/>
  <c r="G1587" i="4"/>
  <c r="H1587" i="4" s="1"/>
  <c r="G1575" i="4"/>
  <c r="H1575" i="4" s="1"/>
  <c r="G1563" i="4"/>
  <c r="H1563" i="4" s="1"/>
  <c r="G1551" i="4"/>
  <c r="H1551" i="4" s="1"/>
  <c r="G1539" i="4"/>
  <c r="H1539" i="4" s="1"/>
  <c r="G1527" i="4"/>
  <c r="H1527" i="4" s="1"/>
  <c r="G1515" i="4"/>
  <c r="H1515" i="4" s="1"/>
  <c r="G1503" i="4"/>
  <c r="H1503" i="4" s="1"/>
  <c r="G1491" i="4"/>
  <c r="H1491" i="4" s="1"/>
  <c r="G1479" i="4"/>
  <c r="H1479" i="4" s="1"/>
  <c r="G1467" i="4"/>
  <c r="H1467" i="4" s="1"/>
  <c r="G1455" i="4"/>
  <c r="H1455" i="4" s="1"/>
  <c r="G1443" i="4"/>
  <c r="H1443" i="4" s="1"/>
  <c r="G1431" i="4"/>
  <c r="H1431" i="4" s="1"/>
  <c r="G1419" i="4"/>
  <c r="H1419" i="4" s="1"/>
  <c r="G1407" i="4"/>
  <c r="H1407" i="4" s="1"/>
  <c r="G1395" i="4"/>
  <c r="H1395" i="4" s="1"/>
  <c r="G1383" i="4"/>
  <c r="H1383" i="4" s="1"/>
  <c r="G1371" i="4"/>
  <c r="H1371" i="4" s="1"/>
  <c r="G1359" i="4"/>
  <c r="H1359" i="4" s="1"/>
  <c r="G1347" i="4"/>
  <c r="H1347" i="4" s="1"/>
  <c r="G1335" i="4"/>
  <c r="H1335" i="4" s="1"/>
  <c r="G1323" i="4"/>
  <c r="H1323" i="4" s="1"/>
  <c r="G1311" i="4"/>
  <c r="H1311" i="4" s="1"/>
  <c r="G1299" i="4"/>
  <c r="H1299" i="4" s="1"/>
  <c r="G1287" i="4"/>
  <c r="H1287" i="4" s="1"/>
  <c r="G1275" i="4"/>
  <c r="H1275" i="4" s="1"/>
  <c r="G1263" i="4"/>
  <c r="H1263" i="4" s="1"/>
  <c r="G1251" i="4"/>
  <c r="H1251" i="4" s="1"/>
  <c r="G1239" i="4"/>
  <c r="H1239" i="4" s="1"/>
  <c r="G1227" i="4"/>
  <c r="H1227" i="4" s="1"/>
  <c r="G1215" i="4"/>
  <c r="H1215" i="4" s="1"/>
  <c r="G1203" i="4"/>
  <c r="H1203" i="4" s="1"/>
  <c r="G2236" i="4"/>
  <c r="H2236" i="4" s="1"/>
  <c r="G2213" i="4"/>
  <c r="H2213" i="4" s="1"/>
  <c r="G2191" i="4"/>
  <c r="H2191" i="4" s="1"/>
  <c r="G2134" i="4"/>
  <c r="H2134" i="4" s="1"/>
  <c r="G2119" i="4"/>
  <c r="H2119" i="4" s="1"/>
  <c r="G2104" i="4"/>
  <c r="H2104" i="4" s="1"/>
  <c r="G2086" i="4"/>
  <c r="H2086" i="4" s="1"/>
  <c r="G2071" i="4"/>
  <c r="H2071" i="4" s="1"/>
  <c r="G2056" i="4"/>
  <c r="H2056" i="4" s="1"/>
  <c r="G2038" i="4"/>
  <c r="H2038" i="4" s="1"/>
  <c r="G2023" i="4"/>
  <c r="H2023" i="4" s="1"/>
  <c r="G2008" i="4"/>
  <c r="H2008" i="4" s="1"/>
  <c r="G1990" i="4"/>
  <c r="H1990" i="4" s="1"/>
  <c r="G1975" i="4"/>
  <c r="H1975" i="4" s="1"/>
  <c r="G1960" i="4"/>
  <c r="H1960" i="4" s="1"/>
  <c r="G1942" i="4"/>
  <c r="H1942" i="4" s="1"/>
  <c r="G1927" i="4"/>
  <c r="H1927" i="4" s="1"/>
  <c r="G1899" i="4"/>
  <c r="H1899" i="4" s="1"/>
  <c r="G2310" i="4"/>
  <c r="H2310" i="4" s="1"/>
  <c r="G2261" i="4"/>
  <c r="H2261" i="4" s="1"/>
  <c r="G2152" i="4"/>
  <c r="H2152" i="4" s="1"/>
  <c r="G1912" i="4"/>
  <c r="H1912" i="4" s="1"/>
  <c r="G1886" i="4"/>
  <c r="H1886" i="4" s="1"/>
  <c r="G1874" i="4"/>
  <c r="H1874" i="4" s="1"/>
  <c r="G1862" i="4"/>
  <c r="H1862" i="4" s="1"/>
  <c r="G1850" i="4"/>
  <c r="H1850" i="4" s="1"/>
  <c r="G1838" i="4"/>
  <c r="H1838" i="4" s="1"/>
  <c r="G1826" i="4"/>
  <c r="H1826" i="4" s="1"/>
  <c r="G1814" i="4"/>
  <c r="H1814" i="4" s="1"/>
  <c r="G1802" i="4"/>
  <c r="H1802" i="4" s="1"/>
  <c r="G1790" i="4"/>
  <c r="H1790" i="4" s="1"/>
  <c r="G1778" i="4"/>
  <c r="H1778" i="4" s="1"/>
  <c r="G1766" i="4"/>
  <c r="H1766" i="4" s="1"/>
  <c r="G1754" i="4"/>
  <c r="H1754" i="4" s="1"/>
  <c r="G1742" i="4"/>
  <c r="H1742" i="4" s="1"/>
  <c r="G1730" i="4"/>
  <c r="H1730" i="4" s="1"/>
  <c r="G1718" i="4"/>
  <c r="H1718" i="4" s="1"/>
  <c r="G1706" i="4"/>
  <c r="H1706" i="4" s="1"/>
  <c r="G1694" i="4"/>
  <c r="H1694" i="4" s="1"/>
  <c r="G1682" i="4"/>
  <c r="H1682" i="4" s="1"/>
  <c r="G1670" i="4"/>
  <c r="H1670" i="4" s="1"/>
  <c r="G1658" i="4"/>
  <c r="H1658" i="4" s="1"/>
  <c r="G1646" i="4"/>
  <c r="H1646" i="4" s="1"/>
  <c r="G1634" i="4"/>
  <c r="H1634" i="4" s="1"/>
  <c r="G1622" i="4"/>
  <c r="H1622" i="4" s="1"/>
  <c r="G1610" i="4"/>
  <c r="H1610" i="4" s="1"/>
  <c r="G1598" i="4"/>
  <c r="H1598" i="4" s="1"/>
  <c r="G1586" i="4"/>
  <c r="H1586" i="4" s="1"/>
  <c r="G1574" i="4"/>
  <c r="H1574" i="4" s="1"/>
  <c r="G1562" i="4"/>
  <c r="H1562" i="4" s="1"/>
  <c r="G1550" i="4"/>
  <c r="H1550" i="4" s="1"/>
  <c r="G1538" i="4"/>
  <c r="H1538" i="4" s="1"/>
  <c r="G1526" i="4"/>
  <c r="H1526" i="4" s="1"/>
  <c r="G1514" i="4"/>
  <c r="H1514" i="4" s="1"/>
  <c r="G1502" i="4"/>
  <c r="H1502" i="4" s="1"/>
  <c r="G1490" i="4"/>
  <c r="H1490" i="4" s="1"/>
  <c r="G1478" i="4"/>
  <c r="H1478" i="4" s="1"/>
  <c r="G1466" i="4"/>
  <c r="H1466" i="4" s="1"/>
  <c r="G1454" i="4"/>
  <c r="H1454" i="4" s="1"/>
  <c r="G1442" i="4"/>
  <c r="H1442" i="4" s="1"/>
  <c r="G1430" i="4"/>
  <c r="H1430" i="4" s="1"/>
  <c r="G1418" i="4"/>
  <c r="H1418" i="4" s="1"/>
  <c r="G1406" i="4"/>
  <c r="H1406" i="4" s="1"/>
  <c r="G1394" i="4"/>
  <c r="H1394" i="4" s="1"/>
  <c r="G1382" i="4"/>
  <c r="H1382" i="4" s="1"/>
  <c r="G1370" i="4"/>
  <c r="H1370" i="4" s="1"/>
  <c r="G1358" i="4"/>
  <c r="H1358" i="4" s="1"/>
  <c r="G1346" i="4"/>
  <c r="H1346" i="4" s="1"/>
  <c r="G1334" i="4"/>
  <c r="H1334" i="4" s="1"/>
  <c r="G1322" i="4"/>
  <c r="H1322" i="4" s="1"/>
  <c r="G1310" i="4"/>
  <c r="H1310" i="4" s="1"/>
  <c r="G1298" i="4"/>
  <c r="H1298" i="4" s="1"/>
  <c r="G1286" i="4"/>
  <c r="H1286" i="4" s="1"/>
  <c r="G1274" i="4"/>
  <c r="H1274" i="4" s="1"/>
  <c r="G1262" i="4"/>
  <c r="H1262" i="4" s="1"/>
  <c r="G1250" i="4"/>
  <c r="H1250" i="4" s="1"/>
  <c r="G1238" i="4"/>
  <c r="H1238" i="4" s="1"/>
  <c r="G1226" i="4"/>
  <c r="H1226" i="4" s="1"/>
  <c r="G1214" i="4"/>
  <c r="H1214" i="4" s="1"/>
  <c r="G1202" i="4"/>
  <c r="H1202" i="4" s="1"/>
  <c r="G2260" i="4"/>
  <c r="H2260" i="4" s="1"/>
  <c r="G2235" i="4"/>
  <c r="H2235" i="4" s="1"/>
  <c r="G2212" i="4"/>
  <c r="H2212" i="4" s="1"/>
  <c r="G2190" i="4"/>
  <c r="H2190" i="4" s="1"/>
  <c r="G2168" i="4"/>
  <c r="H2168" i="4" s="1"/>
  <c r="G2133" i="4"/>
  <c r="H2133" i="4" s="1"/>
  <c r="G2118" i="4"/>
  <c r="H2118" i="4" s="1"/>
  <c r="G2103" i="4"/>
  <c r="H2103" i="4" s="1"/>
  <c r="G2085" i="4"/>
  <c r="H2085" i="4" s="1"/>
  <c r="G2070" i="4"/>
  <c r="H2070" i="4" s="1"/>
  <c r="G2055" i="4"/>
  <c r="H2055" i="4" s="1"/>
  <c r="G2037" i="4"/>
  <c r="H2037" i="4" s="1"/>
  <c r="G2022" i="4"/>
  <c r="H2022" i="4" s="1"/>
  <c r="G2007" i="4"/>
  <c r="H2007" i="4" s="1"/>
  <c r="G1989" i="4"/>
  <c r="H1989" i="4" s="1"/>
  <c r="G1974" i="4"/>
  <c r="H1974" i="4" s="1"/>
  <c r="G1959" i="4"/>
  <c r="H1959" i="4" s="1"/>
  <c r="G1941" i="4"/>
  <c r="H1941" i="4" s="1"/>
  <c r="G1926" i="4"/>
  <c r="H1926" i="4" s="1"/>
  <c r="G1898" i="4"/>
  <c r="H1898" i="4" s="1"/>
  <c r="G2151" i="4"/>
  <c r="H2151" i="4" s="1"/>
  <c r="G1911" i="4"/>
  <c r="H1911" i="4" s="1"/>
  <c r="G1885" i="4"/>
  <c r="H1885" i="4" s="1"/>
  <c r="G1873" i="4"/>
  <c r="H1873" i="4" s="1"/>
  <c r="G1861" i="4"/>
  <c r="H1861" i="4" s="1"/>
  <c r="G1849" i="4"/>
  <c r="H1849" i="4" s="1"/>
  <c r="G1837" i="4"/>
  <c r="H1837" i="4" s="1"/>
  <c r="G1825" i="4"/>
  <c r="H1825" i="4" s="1"/>
  <c r="G1813" i="4"/>
  <c r="H1813" i="4" s="1"/>
  <c r="G1801" i="4"/>
  <c r="H1801" i="4" s="1"/>
  <c r="G1789" i="4"/>
  <c r="H1789" i="4" s="1"/>
  <c r="G1777" i="4"/>
  <c r="H1777" i="4" s="1"/>
  <c r="G1765" i="4"/>
  <c r="H1765" i="4" s="1"/>
  <c r="G1753" i="4"/>
  <c r="H1753" i="4" s="1"/>
  <c r="G1741" i="4"/>
  <c r="H1741" i="4" s="1"/>
  <c r="G1729" i="4"/>
  <c r="H1729" i="4" s="1"/>
  <c r="G1717" i="4"/>
  <c r="H1717" i="4" s="1"/>
  <c r="G1705" i="4"/>
  <c r="H1705" i="4" s="1"/>
  <c r="G1693" i="4"/>
  <c r="H1693" i="4" s="1"/>
  <c r="G1681" i="4"/>
  <c r="H1681" i="4" s="1"/>
  <c r="G1669" i="4"/>
  <c r="H1669" i="4" s="1"/>
  <c r="G1657" i="4"/>
  <c r="H1657" i="4" s="1"/>
  <c r="G1645" i="4"/>
  <c r="H1645" i="4" s="1"/>
  <c r="G1633" i="4"/>
  <c r="H1633" i="4" s="1"/>
  <c r="G1621" i="4"/>
  <c r="H1621" i="4" s="1"/>
  <c r="G1609" i="4"/>
  <c r="H1609" i="4" s="1"/>
  <c r="G1597" i="4"/>
  <c r="H1597" i="4" s="1"/>
  <c r="G1585" i="4"/>
  <c r="H1585" i="4" s="1"/>
  <c r="G1573" i="4"/>
  <c r="H1573" i="4" s="1"/>
  <c r="G1561" i="4"/>
  <c r="H1561" i="4" s="1"/>
  <c r="G1549" i="4"/>
  <c r="H1549" i="4" s="1"/>
  <c r="G1537" i="4"/>
  <c r="H1537" i="4" s="1"/>
  <c r="G1525" i="4"/>
  <c r="H1525" i="4" s="1"/>
  <c r="G1513" i="4"/>
  <c r="H1513" i="4" s="1"/>
  <c r="G1501" i="4"/>
  <c r="H1501" i="4" s="1"/>
  <c r="G1489" i="4"/>
  <c r="H1489" i="4" s="1"/>
  <c r="G1477" i="4"/>
  <c r="H1477" i="4" s="1"/>
  <c r="G1465" i="4"/>
  <c r="H1465" i="4" s="1"/>
  <c r="G1453" i="4"/>
  <c r="H1453" i="4" s="1"/>
  <c r="G1441" i="4"/>
  <c r="H1441" i="4" s="1"/>
  <c r="G1429" i="4"/>
  <c r="H1429" i="4" s="1"/>
  <c r="G1417" i="4"/>
  <c r="H1417" i="4" s="1"/>
  <c r="G1405" i="4"/>
  <c r="H1405" i="4" s="1"/>
  <c r="G1393" i="4"/>
  <c r="H1393" i="4" s="1"/>
  <c r="G1381" i="4"/>
  <c r="H1381" i="4" s="1"/>
  <c r="G1369" i="4"/>
  <c r="H1369" i="4" s="1"/>
  <c r="G1357" i="4"/>
  <c r="H1357" i="4" s="1"/>
  <c r="G1345" i="4"/>
  <c r="H1345" i="4" s="1"/>
  <c r="G1333" i="4"/>
  <c r="H1333" i="4" s="1"/>
  <c r="G1321" i="4"/>
  <c r="H1321" i="4" s="1"/>
  <c r="G1309" i="4"/>
  <c r="H1309" i="4" s="1"/>
  <c r="G1297" i="4"/>
  <c r="H1297" i="4" s="1"/>
  <c r="G1285" i="4"/>
  <c r="H1285" i="4" s="1"/>
  <c r="G1273" i="4"/>
  <c r="H1273" i="4" s="1"/>
  <c r="G1261" i="4"/>
  <c r="H1261" i="4" s="1"/>
  <c r="G1249" i="4"/>
  <c r="H1249" i="4" s="1"/>
  <c r="G1237" i="4"/>
  <c r="H1237" i="4" s="1"/>
  <c r="G1225" i="4"/>
  <c r="H1225" i="4" s="1"/>
  <c r="G1213" i="4"/>
  <c r="H1213" i="4" s="1"/>
  <c r="G1201" i="4"/>
  <c r="H1201" i="4" s="1"/>
  <c r="G2259" i="4"/>
  <c r="H2259" i="4" s="1"/>
  <c r="G2211" i="4"/>
  <c r="H2211" i="4" s="1"/>
  <c r="G2189" i="4"/>
  <c r="H2189" i="4" s="1"/>
  <c r="G2167" i="4"/>
  <c r="H2167" i="4" s="1"/>
  <c r="G2132" i="4"/>
  <c r="H2132" i="4" s="1"/>
  <c r="G2117" i="4"/>
  <c r="H2117" i="4" s="1"/>
  <c r="G2099" i="4"/>
  <c r="H2099" i="4" s="1"/>
  <c r="G2084" i="4"/>
  <c r="H2084" i="4" s="1"/>
  <c r="G2069" i="4"/>
  <c r="H2069" i="4" s="1"/>
  <c r="G2051" i="4"/>
  <c r="H2051" i="4" s="1"/>
  <c r="G2036" i="4"/>
  <c r="H2036" i="4" s="1"/>
  <c r="G2021" i="4"/>
  <c r="H2021" i="4" s="1"/>
  <c r="G2003" i="4"/>
  <c r="H2003" i="4" s="1"/>
  <c r="G1988" i="4"/>
  <c r="H1988" i="4" s="1"/>
  <c r="G1973" i="4"/>
  <c r="H1973" i="4" s="1"/>
  <c r="G1955" i="4"/>
  <c r="H1955" i="4" s="1"/>
  <c r="G1940" i="4"/>
  <c r="H1940" i="4" s="1"/>
  <c r="G1925" i="4"/>
  <c r="H1925" i="4" s="1"/>
  <c r="G1897" i="4"/>
  <c r="H1897" i="4" s="1"/>
  <c r="G2298" i="4"/>
  <c r="H2298" i="4" s="1"/>
  <c r="G1909" i="4"/>
  <c r="H1909" i="4" s="1"/>
  <c r="G1884" i="4"/>
  <c r="H1884" i="4" s="1"/>
  <c r="G1872" i="4"/>
  <c r="H1872" i="4" s="1"/>
  <c r="G1860" i="4"/>
  <c r="H1860" i="4" s="1"/>
  <c r="G1848" i="4"/>
  <c r="H1848" i="4" s="1"/>
  <c r="G1836" i="4"/>
  <c r="H1836" i="4" s="1"/>
  <c r="G1824" i="4"/>
  <c r="H1824" i="4" s="1"/>
  <c r="G1812" i="4"/>
  <c r="H1812" i="4" s="1"/>
  <c r="G1800" i="4"/>
  <c r="H1800" i="4" s="1"/>
  <c r="G1788" i="4"/>
  <c r="H1788" i="4" s="1"/>
  <c r="G1776" i="4"/>
  <c r="H1776" i="4" s="1"/>
  <c r="G1764" i="4"/>
  <c r="H1764" i="4" s="1"/>
  <c r="G1752" i="4"/>
  <c r="H1752" i="4" s="1"/>
  <c r="G1740" i="4"/>
  <c r="H1740" i="4" s="1"/>
  <c r="G1728" i="4"/>
  <c r="H1728" i="4" s="1"/>
  <c r="G1716" i="4"/>
  <c r="H1716" i="4" s="1"/>
  <c r="G1704" i="4"/>
  <c r="H1704" i="4" s="1"/>
  <c r="G1692" i="4"/>
  <c r="H1692" i="4" s="1"/>
  <c r="G1680" i="4"/>
  <c r="H1680" i="4" s="1"/>
  <c r="G1668" i="4"/>
  <c r="H1668" i="4" s="1"/>
  <c r="G1656" i="4"/>
  <c r="H1656" i="4" s="1"/>
  <c r="G1644" i="4"/>
  <c r="H1644" i="4" s="1"/>
  <c r="G1632" i="4"/>
  <c r="H1632" i="4" s="1"/>
  <c r="G1620" i="4"/>
  <c r="H1620" i="4" s="1"/>
  <c r="G1608" i="4"/>
  <c r="H1608" i="4" s="1"/>
  <c r="G1596" i="4"/>
  <c r="H1596" i="4" s="1"/>
  <c r="G1584" i="4"/>
  <c r="H1584" i="4" s="1"/>
  <c r="G1572" i="4"/>
  <c r="H1572" i="4" s="1"/>
  <c r="G1560" i="4"/>
  <c r="H1560" i="4" s="1"/>
  <c r="G1548" i="4"/>
  <c r="H1548" i="4" s="1"/>
  <c r="G1536" i="4"/>
  <c r="H1536" i="4" s="1"/>
  <c r="G1524" i="4"/>
  <c r="H1524" i="4" s="1"/>
  <c r="G1512" i="4"/>
  <c r="H1512" i="4" s="1"/>
  <c r="G1500" i="4"/>
  <c r="H1500" i="4" s="1"/>
  <c r="G1488" i="4"/>
  <c r="H1488" i="4" s="1"/>
  <c r="G1476" i="4"/>
  <c r="H1476" i="4" s="1"/>
  <c r="G1464" i="4"/>
  <c r="H1464" i="4" s="1"/>
  <c r="G1452" i="4"/>
  <c r="H1452" i="4" s="1"/>
  <c r="G1440" i="4"/>
  <c r="H1440" i="4" s="1"/>
  <c r="G1428" i="4"/>
  <c r="H1428" i="4" s="1"/>
  <c r="G1416" i="4"/>
  <c r="H1416" i="4" s="1"/>
  <c r="G1404" i="4"/>
  <c r="H1404" i="4" s="1"/>
  <c r="G1392" i="4"/>
  <c r="H1392" i="4" s="1"/>
  <c r="G1380" i="4"/>
  <c r="H1380" i="4" s="1"/>
  <c r="G1368" i="4"/>
  <c r="H1368" i="4" s="1"/>
  <c r="G1356" i="4"/>
  <c r="H1356" i="4" s="1"/>
  <c r="G1344" i="4"/>
  <c r="H1344" i="4" s="1"/>
  <c r="G1332" i="4"/>
  <c r="H1332" i="4" s="1"/>
  <c r="G1320" i="4"/>
  <c r="H1320" i="4" s="1"/>
  <c r="G1308" i="4"/>
  <c r="H1308" i="4" s="1"/>
  <c r="G1296" i="4"/>
  <c r="H1296" i="4" s="1"/>
  <c r="G1284" i="4"/>
  <c r="H1284" i="4" s="1"/>
  <c r="G1272" i="4"/>
  <c r="H1272" i="4" s="1"/>
  <c r="G1260" i="4"/>
  <c r="H1260" i="4" s="1"/>
  <c r="G1248" i="4"/>
  <c r="H1248" i="4" s="1"/>
  <c r="G1236" i="4"/>
  <c r="H1236" i="4" s="1"/>
  <c r="G2228" i="4"/>
  <c r="H2228" i="4" s="1"/>
  <c r="G2188" i="4"/>
  <c r="H2188" i="4" s="1"/>
  <c r="G2166" i="4"/>
  <c r="H2166" i="4" s="1"/>
  <c r="G2146" i="4"/>
  <c r="H2146" i="4" s="1"/>
  <c r="G2131" i="4"/>
  <c r="H2131" i="4" s="1"/>
  <c r="G2116" i="4"/>
  <c r="H2116" i="4" s="1"/>
  <c r="G2098" i="4"/>
  <c r="H2098" i="4" s="1"/>
  <c r="G2083" i="4"/>
  <c r="H2083" i="4" s="1"/>
  <c r="G2068" i="4"/>
  <c r="H2068" i="4" s="1"/>
  <c r="G2050" i="4"/>
  <c r="H2050" i="4" s="1"/>
  <c r="G2035" i="4"/>
  <c r="H2035" i="4" s="1"/>
  <c r="G2020" i="4"/>
  <c r="H2020" i="4" s="1"/>
  <c r="G2002" i="4"/>
  <c r="H2002" i="4" s="1"/>
  <c r="G1987" i="4"/>
  <c r="H1987" i="4" s="1"/>
  <c r="G1972" i="4"/>
  <c r="H1972" i="4" s="1"/>
  <c r="G1954" i="4"/>
  <c r="H1954" i="4" s="1"/>
  <c r="G1939" i="4"/>
  <c r="H1939" i="4" s="1"/>
  <c r="G1924" i="4"/>
  <c r="H1924" i="4" s="1"/>
  <c r="G1895" i="4"/>
  <c r="H1895" i="4" s="1"/>
  <c r="G1883" i="4"/>
  <c r="H1883" i="4" s="1"/>
  <c r="G1871" i="4"/>
  <c r="H1871" i="4" s="1"/>
  <c r="G1859" i="4"/>
  <c r="H1859" i="4" s="1"/>
  <c r="G1847" i="4"/>
  <c r="H1847" i="4" s="1"/>
  <c r="G1835" i="4"/>
  <c r="H1835" i="4" s="1"/>
  <c r="G1823" i="4"/>
  <c r="H1823" i="4" s="1"/>
  <c r="G1811" i="4"/>
  <c r="H1811" i="4" s="1"/>
  <c r="G1799" i="4"/>
  <c r="H1799" i="4" s="1"/>
  <c r="G1787" i="4"/>
  <c r="H1787" i="4" s="1"/>
  <c r="G1775" i="4"/>
  <c r="H1775" i="4" s="1"/>
  <c r="G1763" i="4"/>
  <c r="H1763" i="4" s="1"/>
  <c r="G1751" i="4"/>
  <c r="H1751" i="4" s="1"/>
  <c r="G1739" i="4"/>
  <c r="H1739" i="4" s="1"/>
  <c r="G1727" i="4"/>
  <c r="H1727" i="4" s="1"/>
  <c r="G1715" i="4"/>
  <c r="H1715" i="4" s="1"/>
  <c r="G1703" i="4"/>
  <c r="H1703" i="4" s="1"/>
  <c r="G1691" i="4"/>
  <c r="H1691" i="4" s="1"/>
  <c r="G1679" i="4"/>
  <c r="H1679" i="4" s="1"/>
  <c r="G1667" i="4"/>
  <c r="H1667" i="4" s="1"/>
  <c r="G1655" i="4"/>
  <c r="H1655" i="4" s="1"/>
  <c r="G1643" i="4"/>
  <c r="H1643" i="4" s="1"/>
  <c r="G1631" i="4"/>
  <c r="H1631" i="4" s="1"/>
  <c r="G1619" i="4"/>
  <c r="H1619" i="4" s="1"/>
  <c r="G1607" i="4"/>
  <c r="H1607" i="4" s="1"/>
  <c r="G1595" i="4"/>
  <c r="H1595" i="4" s="1"/>
  <c r="G1583" i="4"/>
  <c r="H1583" i="4" s="1"/>
  <c r="G1571" i="4"/>
  <c r="H1571" i="4" s="1"/>
  <c r="G1559" i="4"/>
  <c r="H1559" i="4" s="1"/>
  <c r="G1547" i="4"/>
  <c r="H1547" i="4" s="1"/>
  <c r="G1535" i="4"/>
  <c r="H1535" i="4" s="1"/>
  <c r="G1523" i="4"/>
  <c r="H1523" i="4" s="1"/>
  <c r="G1511" i="4"/>
  <c r="H1511" i="4" s="1"/>
  <c r="G1499" i="4"/>
  <c r="H1499" i="4" s="1"/>
  <c r="G1487" i="4"/>
  <c r="H1487" i="4" s="1"/>
  <c r="G1475" i="4"/>
  <c r="H1475" i="4" s="1"/>
  <c r="G1463" i="4"/>
  <c r="H1463" i="4" s="1"/>
  <c r="G1451" i="4"/>
  <c r="H1451" i="4" s="1"/>
  <c r="G1439" i="4"/>
  <c r="H1439" i="4" s="1"/>
  <c r="G1427" i="4"/>
  <c r="H1427" i="4" s="1"/>
  <c r="G1415" i="4"/>
  <c r="H1415" i="4" s="1"/>
  <c r="G1403" i="4"/>
  <c r="H1403" i="4" s="1"/>
  <c r="G1391" i="4"/>
  <c r="H1391" i="4" s="1"/>
  <c r="G1379" i="4"/>
  <c r="H1379" i="4" s="1"/>
  <c r="G1367" i="4"/>
  <c r="H1367" i="4" s="1"/>
  <c r="G1355" i="4"/>
  <c r="H1355" i="4" s="1"/>
  <c r="G1343" i="4"/>
  <c r="H1343" i="4" s="1"/>
  <c r="G1331" i="4"/>
  <c r="H1331" i="4" s="1"/>
  <c r="G2204" i="4"/>
  <c r="H2204" i="4" s="1"/>
  <c r="G2187" i="4"/>
  <c r="H2187" i="4" s="1"/>
  <c r="G2165" i="4"/>
  <c r="H2165" i="4" s="1"/>
  <c r="G2145" i="4"/>
  <c r="H2145" i="4" s="1"/>
  <c r="G2130" i="4"/>
  <c r="H2130" i="4" s="1"/>
  <c r="G2115" i="4"/>
  <c r="H2115" i="4" s="1"/>
  <c r="G2097" i="4"/>
  <c r="H2097" i="4" s="1"/>
  <c r="G2082" i="4"/>
  <c r="H2082" i="4" s="1"/>
  <c r="G2067" i="4"/>
  <c r="H2067" i="4" s="1"/>
  <c r="G2049" i="4"/>
  <c r="H2049" i="4" s="1"/>
  <c r="G2034" i="4"/>
  <c r="H2034" i="4" s="1"/>
  <c r="G2019" i="4"/>
  <c r="H2019" i="4" s="1"/>
  <c r="G2001" i="4"/>
  <c r="H2001" i="4" s="1"/>
  <c r="G1986" i="4"/>
  <c r="H1986" i="4" s="1"/>
  <c r="G1971" i="4"/>
  <c r="H1971" i="4" s="1"/>
  <c r="G1953" i="4"/>
  <c r="H1953" i="4" s="1"/>
  <c r="G1938" i="4"/>
  <c r="H1938" i="4" s="1"/>
  <c r="G1923" i="4"/>
  <c r="H1923" i="4" s="1"/>
  <c r="G1907" i="4"/>
  <c r="H1907" i="4" s="1"/>
  <c r="G2286" i="4"/>
  <c r="H2286" i="4" s="1"/>
  <c r="G2250" i="4"/>
  <c r="H2250" i="4" s="1"/>
  <c r="G2226" i="4"/>
  <c r="H2226" i="4" s="1"/>
  <c r="G1894" i="4"/>
  <c r="H1894" i="4" s="1"/>
  <c r="G1882" i="4"/>
  <c r="H1882" i="4" s="1"/>
  <c r="G1870" i="4"/>
  <c r="H1870" i="4" s="1"/>
  <c r="G1858" i="4"/>
  <c r="H1858" i="4" s="1"/>
  <c r="G1846" i="4"/>
  <c r="H1846" i="4" s="1"/>
  <c r="G1834" i="4"/>
  <c r="H1834" i="4" s="1"/>
  <c r="G1822" i="4"/>
  <c r="H1822" i="4" s="1"/>
  <c r="G1810" i="4"/>
  <c r="H1810" i="4" s="1"/>
  <c r="G1798" i="4"/>
  <c r="H1798" i="4" s="1"/>
  <c r="G1786" i="4"/>
  <c r="H1786" i="4" s="1"/>
  <c r="G1774" i="4"/>
  <c r="H1774" i="4" s="1"/>
  <c r="G1762" i="4"/>
  <c r="H1762" i="4" s="1"/>
  <c r="G1750" i="4"/>
  <c r="H1750" i="4" s="1"/>
  <c r="G1738" i="4"/>
  <c r="H1738" i="4" s="1"/>
  <c r="G1726" i="4"/>
  <c r="H1726" i="4" s="1"/>
  <c r="G1714" i="4"/>
  <c r="H1714" i="4" s="1"/>
  <c r="G1702" i="4"/>
  <c r="H1702" i="4" s="1"/>
  <c r="G1690" i="4"/>
  <c r="H1690" i="4" s="1"/>
  <c r="G1678" i="4"/>
  <c r="H1678" i="4" s="1"/>
  <c r="G1666" i="4"/>
  <c r="H1666" i="4" s="1"/>
  <c r="G1654" i="4"/>
  <c r="H1654" i="4" s="1"/>
  <c r="G1642" i="4"/>
  <c r="H1642" i="4" s="1"/>
  <c r="G1630" i="4"/>
  <c r="H1630" i="4" s="1"/>
  <c r="G1618" i="4"/>
  <c r="H1618" i="4" s="1"/>
  <c r="G1606" i="4"/>
  <c r="H1606" i="4" s="1"/>
  <c r="G1594" i="4"/>
  <c r="H1594" i="4" s="1"/>
  <c r="G1582" i="4"/>
  <c r="H1582" i="4" s="1"/>
  <c r="G1570" i="4"/>
  <c r="H1570" i="4" s="1"/>
  <c r="G1558" i="4"/>
  <c r="H1558" i="4" s="1"/>
  <c r="G1546" i="4"/>
  <c r="H1546" i="4" s="1"/>
  <c r="G1534" i="4"/>
  <c r="H1534" i="4" s="1"/>
  <c r="G1522" i="4"/>
  <c r="H1522" i="4" s="1"/>
  <c r="G1510" i="4"/>
  <c r="H1510" i="4" s="1"/>
  <c r="G1498" i="4"/>
  <c r="H1498" i="4" s="1"/>
  <c r="G1486" i="4"/>
  <c r="H1486" i="4" s="1"/>
  <c r="G1474" i="4"/>
  <c r="H1474" i="4" s="1"/>
  <c r="G1462" i="4"/>
  <c r="H1462" i="4" s="1"/>
  <c r="G1450" i="4"/>
  <c r="H1450" i="4" s="1"/>
  <c r="G1438" i="4"/>
  <c r="H1438" i="4" s="1"/>
  <c r="G1426" i="4"/>
  <c r="H1426" i="4" s="1"/>
  <c r="G1414" i="4"/>
  <c r="H1414" i="4" s="1"/>
  <c r="G1402" i="4"/>
  <c r="H1402" i="4" s="1"/>
  <c r="G1390" i="4"/>
  <c r="H1390" i="4" s="1"/>
  <c r="G1378" i="4"/>
  <c r="H1378" i="4" s="1"/>
  <c r="G1366" i="4"/>
  <c r="H1366" i="4" s="1"/>
  <c r="G1354" i="4"/>
  <c r="H1354" i="4" s="1"/>
  <c r="G1342" i="4"/>
  <c r="H1342" i="4" s="1"/>
  <c r="G1330" i="4"/>
  <c r="H1330" i="4" s="1"/>
  <c r="G2406" i="4"/>
  <c r="H2406" i="4" s="1"/>
  <c r="G2203" i="4"/>
  <c r="H2203" i="4" s="1"/>
  <c r="G2164" i="4"/>
  <c r="H2164" i="4" s="1"/>
  <c r="G2144" i="4"/>
  <c r="H2144" i="4" s="1"/>
  <c r="G2129" i="4"/>
  <c r="H2129" i="4" s="1"/>
  <c r="G2111" i="4"/>
  <c r="H2111" i="4" s="1"/>
  <c r="G2096" i="4"/>
  <c r="H2096" i="4" s="1"/>
  <c r="G2081" i="4"/>
  <c r="H2081" i="4" s="1"/>
  <c r="G2063" i="4"/>
  <c r="H2063" i="4" s="1"/>
  <c r="G2048" i="4"/>
  <c r="H2048" i="4" s="1"/>
  <c r="G2033" i="4"/>
  <c r="H2033" i="4" s="1"/>
  <c r="G2015" i="4"/>
  <c r="H2015" i="4" s="1"/>
  <c r="G2000" i="4"/>
  <c r="H2000" i="4" s="1"/>
  <c r="G1985" i="4"/>
  <c r="H1985" i="4" s="1"/>
  <c r="G1967" i="4"/>
  <c r="H1967" i="4" s="1"/>
  <c r="G1952" i="4"/>
  <c r="H1952" i="4" s="1"/>
  <c r="G1937" i="4"/>
  <c r="H1937" i="4" s="1"/>
  <c r="G1906" i="4"/>
  <c r="H1906" i="4" s="1"/>
  <c r="G2394" i="4"/>
  <c r="H2394" i="4" s="1"/>
  <c r="G2249" i="4"/>
  <c r="H2249" i="4" s="1"/>
  <c r="G2225" i="4"/>
  <c r="H2225" i="4" s="1"/>
  <c r="G1919" i="4"/>
  <c r="H1919" i="4" s="1"/>
  <c r="G1893" i="4"/>
  <c r="H1893" i="4" s="1"/>
  <c r="G1881" i="4"/>
  <c r="H1881" i="4" s="1"/>
  <c r="G1869" i="4"/>
  <c r="H1869" i="4" s="1"/>
  <c r="G1857" i="4"/>
  <c r="H1857" i="4" s="1"/>
  <c r="G1845" i="4"/>
  <c r="H1845" i="4" s="1"/>
  <c r="G1833" i="4"/>
  <c r="H1833" i="4" s="1"/>
  <c r="G1821" i="4"/>
  <c r="H1821" i="4" s="1"/>
  <c r="G1809" i="4"/>
  <c r="H1809" i="4" s="1"/>
  <c r="G1797" i="4"/>
  <c r="H1797" i="4" s="1"/>
  <c r="G1785" i="4"/>
  <c r="H1785" i="4" s="1"/>
  <c r="G1773" i="4"/>
  <c r="H1773" i="4" s="1"/>
  <c r="G1761" i="4"/>
  <c r="H1761" i="4" s="1"/>
  <c r="G1749" i="4"/>
  <c r="H1749" i="4" s="1"/>
  <c r="G1737" i="4"/>
  <c r="H1737" i="4" s="1"/>
  <c r="G1725" i="4"/>
  <c r="H1725" i="4" s="1"/>
  <c r="G1713" i="4"/>
  <c r="H1713" i="4" s="1"/>
  <c r="G1701" i="4"/>
  <c r="H1701" i="4" s="1"/>
  <c r="G1689" i="4"/>
  <c r="H1689" i="4" s="1"/>
  <c r="G1677" i="4"/>
  <c r="H1677" i="4" s="1"/>
  <c r="G1665" i="4"/>
  <c r="H1665" i="4" s="1"/>
  <c r="G1653" i="4"/>
  <c r="H1653" i="4" s="1"/>
  <c r="G1641" i="4"/>
  <c r="H1641" i="4" s="1"/>
  <c r="G1629" i="4"/>
  <c r="H1629" i="4" s="1"/>
  <c r="G1617" i="4"/>
  <c r="H1617" i="4" s="1"/>
  <c r="G1605" i="4"/>
  <c r="H1605" i="4" s="1"/>
  <c r="G1593" i="4"/>
  <c r="H1593" i="4" s="1"/>
  <c r="G1581" i="4"/>
  <c r="H1581" i="4" s="1"/>
  <c r="G1569" i="4"/>
  <c r="H1569" i="4" s="1"/>
  <c r="G1557" i="4"/>
  <c r="H1557" i="4" s="1"/>
  <c r="G1545" i="4"/>
  <c r="H1545" i="4" s="1"/>
  <c r="G1533" i="4"/>
  <c r="H1533" i="4" s="1"/>
  <c r="G1521" i="4"/>
  <c r="H1521" i="4" s="1"/>
  <c r="G1509" i="4"/>
  <c r="H1509" i="4" s="1"/>
  <c r="G1497" i="4"/>
  <c r="H1497" i="4" s="1"/>
  <c r="G1485" i="4"/>
  <c r="H1485" i="4" s="1"/>
  <c r="G1473" i="4"/>
  <c r="H1473" i="4" s="1"/>
  <c r="G1461" i="4"/>
  <c r="H1461" i="4" s="1"/>
  <c r="G1449" i="4"/>
  <c r="H1449" i="4" s="1"/>
  <c r="G1437" i="4"/>
  <c r="H1437" i="4" s="1"/>
  <c r="G1425" i="4"/>
  <c r="H1425" i="4" s="1"/>
  <c r="G1413" i="4"/>
  <c r="H1413" i="4" s="1"/>
  <c r="G1401" i="4"/>
  <c r="H1401" i="4" s="1"/>
  <c r="G1389" i="4"/>
  <c r="H1389" i="4" s="1"/>
  <c r="G1377" i="4"/>
  <c r="H1377" i="4" s="1"/>
  <c r="G1365" i="4"/>
  <c r="H1365" i="4" s="1"/>
  <c r="G1329" i="4"/>
  <c r="H1329" i="4" s="1"/>
  <c r="G1209" i="4"/>
  <c r="H1209" i="4" s="1"/>
  <c r="G1179" i="4"/>
  <c r="H1179" i="4" s="1"/>
  <c r="G1157" i="4"/>
  <c r="H1157" i="4" s="1"/>
  <c r="G1138" i="4"/>
  <c r="H1138" i="4" s="1"/>
  <c r="G1117" i="4"/>
  <c r="H1117" i="4" s="1"/>
  <c r="G1097" i="4"/>
  <c r="H1097" i="4" s="1"/>
  <c r="G1081" i="4"/>
  <c r="H1081" i="4" s="1"/>
  <c r="G1066" i="4"/>
  <c r="H1066" i="4" s="1"/>
  <c r="G1048" i="4"/>
  <c r="H1048" i="4" s="1"/>
  <c r="G1033" i="4"/>
  <c r="H1033" i="4" s="1"/>
  <c r="G1018" i="4"/>
  <c r="H1018" i="4" s="1"/>
  <c r="G1000" i="4"/>
  <c r="H1000" i="4" s="1"/>
  <c r="G985" i="4"/>
  <c r="H985" i="4" s="1"/>
  <c r="G970" i="4"/>
  <c r="H970" i="4" s="1"/>
  <c r="G938" i="4"/>
  <c r="H938" i="4" s="1"/>
  <c r="G909" i="4"/>
  <c r="H909" i="4" s="1"/>
  <c r="G892" i="4"/>
  <c r="H892" i="4" s="1"/>
  <c r="G878" i="4"/>
  <c r="H878" i="4" s="1"/>
  <c r="G1205" i="4"/>
  <c r="H1205" i="4" s="1"/>
  <c r="G1178" i="4"/>
  <c r="H1178" i="4" s="1"/>
  <c r="G1156" i="4"/>
  <c r="H1156" i="4" s="1"/>
  <c r="G1096" i="4"/>
  <c r="H1096" i="4" s="1"/>
  <c r="G952" i="4"/>
  <c r="H952" i="4" s="1"/>
  <c r="G923" i="4"/>
  <c r="H923" i="4" s="1"/>
  <c r="G906" i="4"/>
  <c r="H906" i="4" s="1"/>
  <c r="G863" i="4"/>
  <c r="H863" i="4" s="1"/>
  <c r="G846" i="4"/>
  <c r="H846" i="4" s="1"/>
  <c r="G832" i="4"/>
  <c r="H832" i="4" s="1"/>
  <c r="G818" i="4"/>
  <c r="H818" i="4" s="1"/>
  <c r="G804" i="4"/>
  <c r="H804" i="4" s="1"/>
  <c r="G790" i="4"/>
  <c r="H790" i="4" s="1"/>
  <c r="G774" i="4"/>
  <c r="H774" i="4" s="1"/>
  <c r="G760" i="4"/>
  <c r="H760" i="4" s="1"/>
  <c r="G748" i="4"/>
  <c r="H748" i="4" s="1"/>
  <c r="G736" i="4"/>
  <c r="H736" i="4" s="1"/>
  <c r="G724" i="4"/>
  <c r="H724" i="4" s="1"/>
  <c r="G712" i="4"/>
  <c r="H712" i="4" s="1"/>
  <c r="G700" i="4"/>
  <c r="H700" i="4" s="1"/>
  <c r="G688" i="4"/>
  <c r="H688" i="4" s="1"/>
  <c r="G676" i="4"/>
  <c r="H676" i="4" s="1"/>
  <c r="G664" i="4"/>
  <c r="H664" i="4" s="1"/>
  <c r="G652" i="4"/>
  <c r="H652" i="4" s="1"/>
  <c r="G640" i="4"/>
  <c r="H640" i="4" s="1"/>
  <c r="G628" i="4"/>
  <c r="H628" i="4" s="1"/>
  <c r="G616" i="4"/>
  <c r="H616" i="4" s="1"/>
  <c r="G604" i="4"/>
  <c r="H604" i="4" s="1"/>
  <c r="G592" i="4"/>
  <c r="H592" i="4" s="1"/>
  <c r="G580" i="4"/>
  <c r="H580" i="4" s="1"/>
  <c r="G568" i="4"/>
  <c r="H568" i="4" s="1"/>
  <c r="G556" i="4"/>
  <c r="H556" i="4" s="1"/>
  <c r="G544" i="4"/>
  <c r="H544" i="4" s="1"/>
  <c r="G532" i="4"/>
  <c r="H532" i="4" s="1"/>
  <c r="G520" i="4"/>
  <c r="H520" i="4" s="1"/>
  <c r="G508" i="4"/>
  <c r="H508" i="4" s="1"/>
  <c r="G496" i="4"/>
  <c r="H496" i="4" s="1"/>
  <c r="G484" i="4"/>
  <c r="H484" i="4" s="1"/>
  <c r="G472" i="4"/>
  <c r="H472" i="4" s="1"/>
  <c r="G460" i="4"/>
  <c r="H460" i="4" s="1"/>
  <c r="G448" i="4"/>
  <c r="H448" i="4" s="1"/>
  <c r="G436" i="4"/>
  <c r="H436" i="4" s="1"/>
  <c r="G424" i="4"/>
  <c r="H424" i="4" s="1"/>
  <c r="G412" i="4"/>
  <c r="H412" i="4" s="1"/>
  <c r="G400" i="4"/>
  <c r="H400" i="4" s="1"/>
  <c r="G388" i="4"/>
  <c r="H388" i="4" s="1"/>
  <c r="G376" i="4"/>
  <c r="H376" i="4" s="1"/>
  <c r="G364" i="4"/>
  <c r="H364" i="4" s="1"/>
  <c r="G352" i="4"/>
  <c r="H352" i="4" s="1"/>
  <c r="G340" i="4"/>
  <c r="H340" i="4" s="1"/>
  <c r="G328" i="4"/>
  <c r="H328" i="4" s="1"/>
  <c r="G316" i="4"/>
  <c r="H316" i="4" s="1"/>
  <c r="G304" i="4"/>
  <c r="H304" i="4" s="1"/>
  <c r="G292" i="4"/>
  <c r="H292" i="4" s="1"/>
  <c r="G280" i="4"/>
  <c r="H280" i="4" s="1"/>
  <c r="G268" i="4"/>
  <c r="H268" i="4" s="1"/>
  <c r="G256" i="4"/>
  <c r="H256" i="4" s="1"/>
  <c r="G244" i="4"/>
  <c r="H244" i="4" s="1"/>
  <c r="G232" i="4"/>
  <c r="H232" i="4" s="1"/>
  <c r="G220" i="4"/>
  <c r="H220" i="4" s="1"/>
  <c r="G208" i="4"/>
  <c r="H208" i="4" s="1"/>
  <c r="G196" i="4"/>
  <c r="H196" i="4" s="1"/>
  <c r="G184" i="4"/>
  <c r="H184" i="4" s="1"/>
  <c r="G172" i="4"/>
  <c r="H172" i="4" s="1"/>
  <c r="G160" i="4"/>
  <c r="H160" i="4" s="1"/>
  <c r="G148" i="4"/>
  <c r="H148" i="4" s="1"/>
  <c r="G136" i="4"/>
  <c r="H136" i="4" s="1"/>
  <c r="G124" i="4"/>
  <c r="H124" i="4" s="1"/>
  <c r="G112" i="4"/>
  <c r="H112" i="4" s="1"/>
  <c r="G100" i="4"/>
  <c r="H100" i="4" s="1"/>
  <c r="G88" i="4"/>
  <c r="H88" i="4" s="1"/>
  <c r="G76" i="4"/>
  <c r="H76" i="4" s="1"/>
  <c r="G64" i="4"/>
  <c r="H64" i="4" s="1"/>
  <c r="G52" i="4"/>
  <c r="H52" i="4" s="1"/>
  <c r="G40" i="4"/>
  <c r="H40" i="4" s="1"/>
  <c r="G28" i="4"/>
  <c r="H28" i="4" s="1"/>
  <c r="G16" i="4"/>
  <c r="H16" i="4" s="1"/>
  <c r="G1319" i="4"/>
  <c r="H1319" i="4" s="1"/>
  <c r="G1271" i="4"/>
  <c r="H1271" i="4" s="1"/>
  <c r="G1235" i="4"/>
  <c r="H1235" i="4" s="1"/>
  <c r="G1177" i="4"/>
  <c r="H1177" i="4" s="1"/>
  <c r="G1155" i="4"/>
  <c r="H1155" i="4" s="1"/>
  <c r="G1137" i="4"/>
  <c r="H1137" i="4" s="1"/>
  <c r="G1116" i="4"/>
  <c r="H1116" i="4" s="1"/>
  <c r="G1095" i="4"/>
  <c r="H1095" i="4" s="1"/>
  <c r="G1080" i="4"/>
  <c r="H1080" i="4" s="1"/>
  <c r="G1065" i="4"/>
  <c r="H1065" i="4" s="1"/>
  <c r="G1047" i="4"/>
  <c r="H1047" i="4" s="1"/>
  <c r="G1032" i="4"/>
  <c r="H1032" i="4" s="1"/>
  <c r="G1017" i="4"/>
  <c r="H1017" i="4" s="1"/>
  <c r="G999" i="4"/>
  <c r="H999" i="4" s="1"/>
  <c r="G984" i="4"/>
  <c r="H984" i="4" s="1"/>
  <c r="G969" i="4"/>
  <c r="H969" i="4" s="1"/>
  <c r="G937" i="4"/>
  <c r="H937" i="4" s="1"/>
  <c r="G891" i="4"/>
  <c r="H891" i="4" s="1"/>
  <c r="G877" i="4"/>
  <c r="H877" i="4" s="1"/>
  <c r="G1200" i="4"/>
  <c r="H1200" i="4" s="1"/>
  <c r="G1154" i="4"/>
  <c r="H1154" i="4" s="1"/>
  <c r="G1133" i="4"/>
  <c r="H1133" i="4" s="1"/>
  <c r="G951" i="4"/>
  <c r="H951" i="4" s="1"/>
  <c r="G922" i="4"/>
  <c r="H922" i="4" s="1"/>
  <c r="G905" i="4"/>
  <c r="H905" i="4" s="1"/>
  <c r="G862" i="4"/>
  <c r="H862" i="4" s="1"/>
  <c r="G845" i="4"/>
  <c r="H845" i="4" s="1"/>
  <c r="G831" i="4"/>
  <c r="H831" i="4" s="1"/>
  <c r="G817" i="4"/>
  <c r="H817" i="4" s="1"/>
  <c r="G803" i="4"/>
  <c r="H803" i="4" s="1"/>
  <c r="G773" i="4"/>
  <c r="H773" i="4" s="1"/>
  <c r="G759" i="4"/>
  <c r="H759" i="4" s="1"/>
  <c r="G747" i="4"/>
  <c r="H747" i="4" s="1"/>
  <c r="G735" i="4"/>
  <c r="H735" i="4" s="1"/>
  <c r="G723" i="4"/>
  <c r="H723" i="4" s="1"/>
  <c r="G711" i="4"/>
  <c r="H711" i="4" s="1"/>
  <c r="G699" i="4"/>
  <c r="H699" i="4" s="1"/>
  <c r="G687" i="4"/>
  <c r="H687" i="4" s="1"/>
  <c r="G675" i="4"/>
  <c r="H675" i="4" s="1"/>
  <c r="G663" i="4"/>
  <c r="H663" i="4" s="1"/>
  <c r="G651" i="4"/>
  <c r="H651" i="4" s="1"/>
  <c r="G639" i="4"/>
  <c r="H639" i="4" s="1"/>
  <c r="G627" i="4"/>
  <c r="H627" i="4" s="1"/>
  <c r="G615" i="4"/>
  <c r="H615" i="4" s="1"/>
  <c r="G603" i="4"/>
  <c r="H603" i="4" s="1"/>
  <c r="G591" i="4"/>
  <c r="H591" i="4" s="1"/>
  <c r="G579" i="4"/>
  <c r="H579" i="4" s="1"/>
  <c r="G567" i="4"/>
  <c r="H567" i="4" s="1"/>
  <c r="G555" i="4"/>
  <c r="H555" i="4" s="1"/>
  <c r="G543" i="4"/>
  <c r="H543" i="4" s="1"/>
  <c r="G531" i="4"/>
  <c r="H531" i="4" s="1"/>
  <c r="G519" i="4"/>
  <c r="H519" i="4" s="1"/>
  <c r="G507" i="4"/>
  <c r="H507" i="4" s="1"/>
  <c r="G495" i="4"/>
  <c r="H495" i="4" s="1"/>
  <c r="G483" i="4"/>
  <c r="H483" i="4" s="1"/>
  <c r="G471" i="4"/>
  <c r="H471" i="4" s="1"/>
  <c r="G459" i="4"/>
  <c r="H459" i="4" s="1"/>
  <c r="G447" i="4"/>
  <c r="H447" i="4" s="1"/>
  <c r="G435" i="4"/>
  <c r="H435" i="4" s="1"/>
  <c r="G423" i="4"/>
  <c r="H423" i="4" s="1"/>
  <c r="G411" i="4"/>
  <c r="H411" i="4" s="1"/>
  <c r="G399" i="4"/>
  <c r="H399" i="4" s="1"/>
  <c r="G387" i="4"/>
  <c r="H387" i="4" s="1"/>
  <c r="G375" i="4"/>
  <c r="H375" i="4" s="1"/>
  <c r="G363" i="4"/>
  <c r="H363" i="4" s="1"/>
  <c r="G351" i="4"/>
  <c r="H351" i="4" s="1"/>
  <c r="G339" i="4"/>
  <c r="H339" i="4" s="1"/>
  <c r="G327" i="4"/>
  <c r="H327" i="4" s="1"/>
  <c r="G315" i="4"/>
  <c r="H315" i="4" s="1"/>
  <c r="G303" i="4"/>
  <c r="H303" i="4" s="1"/>
  <c r="G291" i="4"/>
  <c r="H291" i="4" s="1"/>
  <c r="G279" i="4"/>
  <c r="H279" i="4" s="1"/>
  <c r="G267" i="4"/>
  <c r="H267" i="4" s="1"/>
  <c r="G255" i="4"/>
  <c r="H255" i="4" s="1"/>
  <c r="G243" i="4"/>
  <c r="H243" i="4" s="1"/>
  <c r="G231" i="4"/>
  <c r="H231" i="4" s="1"/>
  <c r="G219" i="4"/>
  <c r="H219" i="4" s="1"/>
  <c r="G207" i="4"/>
  <c r="H207" i="4" s="1"/>
  <c r="G195" i="4"/>
  <c r="H195" i="4" s="1"/>
  <c r="G183" i="4"/>
  <c r="H183" i="4" s="1"/>
  <c r="G171" i="4"/>
  <c r="H171" i="4" s="1"/>
  <c r="G159" i="4"/>
  <c r="H159" i="4" s="1"/>
  <c r="G147" i="4"/>
  <c r="H147" i="4" s="1"/>
  <c r="G135" i="4"/>
  <c r="H135" i="4" s="1"/>
  <c r="G123" i="4"/>
  <c r="H123" i="4" s="1"/>
  <c r="G111" i="4"/>
  <c r="H111" i="4" s="1"/>
  <c r="G99" i="4"/>
  <c r="H99" i="4" s="1"/>
  <c r="G87" i="4"/>
  <c r="H87" i="4" s="1"/>
  <c r="G75" i="4"/>
  <c r="H75" i="4" s="1"/>
  <c r="G63" i="4"/>
  <c r="H63" i="4" s="1"/>
  <c r="G51" i="4"/>
  <c r="H51" i="4" s="1"/>
  <c r="G39" i="4"/>
  <c r="H39" i="4" s="1"/>
  <c r="G27" i="4"/>
  <c r="H27" i="4" s="1"/>
  <c r="G15" i="4"/>
  <c r="H15" i="4" s="1"/>
  <c r="G4" i="4"/>
  <c r="H4" i="4" s="1"/>
  <c r="G1318" i="4"/>
  <c r="H1318" i="4" s="1"/>
  <c r="G1270" i="4"/>
  <c r="H1270" i="4" s="1"/>
  <c r="G1234" i="4"/>
  <c r="H1234" i="4" s="1"/>
  <c r="G1176" i="4"/>
  <c r="H1176" i="4" s="1"/>
  <c r="G1153" i="4"/>
  <c r="H1153" i="4" s="1"/>
  <c r="G1132" i="4"/>
  <c r="H1132" i="4" s="1"/>
  <c r="G1115" i="4"/>
  <c r="H1115" i="4" s="1"/>
  <c r="G1094" i="4"/>
  <c r="H1094" i="4" s="1"/>
  <c r="G1079" i="4"/>
  <c r="H1079" i="4" s="1"/>
  <c r="G1061" i="4"/>
  <c r="H1061" i="4" s="1"/>
  <c r="G1046" i="4"/>
  <c r="H1046" i="4" s="1"/>
  <c r="G1031" i="4"/>
  <c r="H1031" i="4" s="1"/>
  <c r="G1013" i="4"/>
  <c r="H1013" i="4" s="1"/>
  <c r="G998" i="4"/>
  <c r="H998" i="4" s="1"/>
  <c r="G983" i="4"/>
  <c r="H983" i="4" s="1"/>
  <c r="G965" i="4"/>
  <c r="H965" i="4" s="1"/>
  <c r="G936" i="4"/>
  <c r="H936" i="4" s="1"/>
  <c r="G876" i="4"/>
  <c r="H876" i="4" s="1"/>
  <c r="G1317" i="4"/>
  <c r="H1317" i="4" s="1"/>
  <c r="G1199" i="4"/>
  <c r="H1199" i="4" s="1"/>
  <c r="G1131" i="4"/>
  <c r="H1131" i="4" s="1"/>
  <c r="G950" i="4"/>
  <c r="H950" i="4" s="1"/>
  <c r="G921" i="4"/>
  <c r="H921" i="4" s="1"/>
  <c r="G904" i="4"/>
  <c r="H904" i="4" s="1"/>
  <c r="G890" i="4"/>
  <c r="H890" i="4" s="1"/>
  <c r="G844" i="4"/>
  <c r="H844" i="4" s="1"/>
  <c r="G830" i="4"/>
  <c r="H830" i="4" s="1"/>
  <c r="G816" i="4"/>
  <c r="H816" i="4" s="1"/>
  <c r="G802" i="4"/>
  <c r="H802" i="4" s="1"/>
  <c r="G786" i="4"/>
  <c r="H786" i="4" s="1"/>
  <c r="G772" i="4"/>
  <c r="H772" i="4" s="1"/>
  <c r="G758" i="4"/>
  <c r="H758" i="4" s="1"/>
  <c r="G746" i="4"/>
  <c r="H746" i="4" s="1"/>
  <c r="G734" i="4"/>
  <c r="H734" i="4" s="1"/>
  <c r="G722" i="4"/>
  <c r="H722" i="4" s="1"/>
  <c r="G710" i="4"/>
  <c r="H710" i="4" s="1"/>
  <c r="G698" i="4"/>
  <c r="H698" i="4" s="1"/>
  <c r="G686" i="4"/>
  <c r="H686" i="4" s="1"/>
  <c r="G674" i="4"/>
  <c r="H674" i="4" s="1"/>
  <c r="G662" i="4"/>
  <c r="H662" i="4" s="1"/>
  <c r="G650" i="4"/>
  <c r="H650" i="4" s="1"/>
  <c r="G638" i="4"/>
  <c r="H638" i="4" s="1"/>
  <c r="G626" i="4"/>
  <c r="H626" i="4" s="1"/>
  <c r="G614" i="4"/>
  <c r="H614" i="4" s="1"/>
  <c r="G602" i="4"/>
  <c r="H602" i="4" s="1"/>
  <c r="G590" i="4"/>
  <c r="H590" i="4" s="1"/>
  <c r="G578" i="4"/>
  <c r="H578" i="4" s="1"/>
  <c r="G566" i="4"/>
  <c r="H566" i="4" s="1"/>
  <c r="G554" i="4"/>
  <c r="H554" i="4" s="1"/>
  <c r="G542" i="4"/>
  <c r="H542" i="4" s="1"/>
  <c r="G530" i="4"/>
  <c r="H530" i="4" s="1"/>
  <c r="G518" i="4"/>
  <c r="H518" i="4" s="1"/>
  <c r="G506" i="4"/>
  <c r="H506" i="4" s="1"/>
  <c r="G494" i="4"/>
  <c r="H494" i="4" s="1"/>
  <c r="G482" i="4"/>
  <c r="H482" i="4" s="1"/>
  <c r="G470" i="4"/>
  <c r="H470" i="4" s="1"/>
  <c r="G458" i="4"/>
  <c r="H458" i="4" s="1"/>
  <c r="G446" i="4"/>
  <c r="H446" i="4" s="1"/>
  <c r="G434" i="4"/>
  <c r="H434" i="4" s="1"/>
  <c r="G422" i="4"/>
  <c r="H422" i="4" s="1"/>
  <c r="G410" i="4"/>
  <c r="H410" i="4" s="1"/>
  <c r="G398" i="4"/>
  <c r="H398" i="4" s="1"/>
  <c r="G386" i="4"/>
  <c r="H386" i="4" s="1"/>
  <c r="G374" i="4"/>
  <c r="H374" i="4" s="1"/>
  <c r="G362" i="4"/>
  <c r="H362" i="4" s="1"/>
  <c r="G350" i="4"/>
  <c r="H350" i="4" s="1"/>
  <c r="G338" i="4"/>
  <c r="H338" i="4" s="1"/>
  <c r="G326" i="4"/>
  <c r="H326" i="4" s="1"/>
  <c r="G314" i="4"/>
  <c r="H314" i="4" s="1"/>
  <c r="G302" i="4"/>
  <c r="H302" i="4" s="1"/>
  <c r="G290" i="4"/>
  <c r="H290" i="4" s="1"/>
  <c r="G278" i="4"/>
  <c r="H278" i="4" s="1"/>
  <c r="G266" i="4"/>
  <c r="H266" i="4" s="1"/>
  <c r="G254" i="4"/>
  <c r="H254" i="4" s="1"/>
  <c r="G242" i="4"/>
  <c r="H242" i="4" s="1"/>
  <c r="G230" i="4"/>
  <c r="H230" i="4" s="1"/>
  <c r="G218" i="4"/>
  <c r="H218" i="4" s="1"/>
  <c r="G206" i="4"/>
  <c r="H206" i="4" s="1"/>
  <c r="G194" i="4"/>
  <c r="H194" i="4" s="1"/>
  <c r="G182" i="4"/>
  <c r="H182" i="4" s="1"/>
  <c r="G170" i="4"/>
  <c r="H170" i="4" s="1"/>
  <c r="G158" i="4"/>
  <c r="H158" i="4" s="1"/>
  <c r="G146" i="4"/>
  <c r="H146" i="4" s="1"/>
  <c r="G134" i="4"/>
  <c r="H134" i="4" s="1"/>
  <c r="G122" i="4"/>
  <c r="H122" i="4" s="1"/>
  <c r="G110" i="4"/>
  <c r="H110" i="4" s="1"/>
  <c r="G98" i="4"/>
  <c r="H98" i="4" s="1"/>
  <c r="G86" i="4"/>
  <c r="H86" i="4" s="1"/>
  <c r="G74" i="4"/>
  <c r="H74" i="4" s="1"/>
  <c r="G62" i="4"/>
  <c r="H62" i="4" s="1"/>
  <c r="G50" i="4"/>
  <c r="H50" i="4" s="1"/>
  <c r="G38" i="4"/>
  <c r="H38" i="4" s="1"/>
  <c r="G26" i="4"/>
  <c r="H26" i="4" s="1"/>
  <c r="G14" i="4"/>
  <c r="H14" i="4" s="1"/>
  <c r="G1269" i="4"/>
  <c r="H1269" i="4" s="1"/>
  <c r="G1233" i="4"/>
  <c r="H1233" i="4" s="1"/>
  <c r="G1175" i="4"/>
  <c r="H1175" i="4" s="1"/>
  <c r="G1152" i="4"/>
  <c r="H1152" i="4" s="1"/>
  <c r="G1114" i="4"/>
  <c r="H1114" i="4" s="1"/>
  <c r="G1093" i="4"/>
  <c r="H1093" i="4" s="1"/>
  <c r="G1078" i="4"/>
  <c r="H1078" i="4" s="1"/>
  <c r="G1060" i="4"/>
  <c r="H1060" i="4" s="1"/>
  <c r="G1045" i="4"/>
  <c r="H1045" i="4" s="1"/>
  <c r="G1030" i="4"/>
  <c r="H1030" i="4" s="1"/>
  <c r="G1012" i="4"/>
  <c r="H1012" i="4" s="1"/>
  <c r="G997" i="4"/>
  <c r="H997" i="4" s="1"/>
  <c r="G982" i="4"/>
  <c r="H982" i="4" s="1"/>
  <c r="G964" i="4"/>
  <c r="H964" i="4" s="1"/>
  <c r="G935" i="4"/>
  <c r="H935" i="4" s="1"/>
  <c r="G918" i="4"/>
  <c r="H918" i="4" s="1"/>
  <c r="G875" i="4"/>
  <c r="H875" i="4" s="1"/>
  <c r="G858" i="4"/>
  <c r="H858" i="4" s="1"/>
  <c r="G1307" i="4"/>
  <c r="H1307" i="4" s="1"/>
  <c r="G1265" i="4"/>
  <c r="H1265" i="4" s="1"/>
  <c r="G1229" i="4"/>
  <c r="H1229" i="4" s="1"/>
  <c r="G1198" i="4"/>
  <c r="H1198" i="4" s="1"/>
  <c r="G1130" i="4"/>
  <c r="H1130" i="4" s="1"/>
  <c r="G949" i="4"/>
  <c r="H949" i="4" s="1"/>
  <c r="G903" i="4"/>
  <c r="H903" i="4" s="1"/>
  <c r="G889" i="4"/>
  <c r="H889" i="4" s="1"/>
  <c r="G843" i="4"/>
  <c r="H843" i="4" s="1"/>
  <c r="G829" i="4"/>
  <c r="H829" i="4" s="1"/>
  <c r="G815" i="4"/>
  <c r="H815" i="4" s="1"/>
  <c r="G785" i="4"/>
  <c r="H785" i="4" s="1"/>
  <c r="G771" i="4"/>
  <c r="H771" i="4" s="1"/>
  <c r="G757" i="4"/>
  <c r="H757" i="4" s="1"/>
  <c r="G745" i="4"/>
  <c r="H745" i="4" s="1"/>
  <c r="G733" i="4"/>
  <c r="H733" i="4" s="1"/>
  <c r="G721" i="4"/>
  <c r="H721" i="4" s="1"/>
  <c r="G709" i="4"/>
  <c r="H709" i="4" s="1"/>
  <c r="G697" i="4"/>
  <c r="H697" i="4" s="1"/>
  <c r="G685" i="4"/>
  <c r="H685" i="4" s="1"/>
  <c r="G673" i="4"/>
  <c r="H673" i="4" s="1"/>
  <c r="G661" i="4"/>
  <c r="H661" i="4" s="1"/>
  <c r="G649" i="4"/>
  <c r="H649" i="4" s="1"/>
  <c r="G637" i="4"/>
  <c r="H637" i="4" s="1"/>
  <c r="G625" i="4"/>
  <c r="H625" i="4" s="1"/>
  <c r="G613" i="4"/>
  <c r="H613" i="4" s="1"/>
  <c r="G601" i="4"/>
  <c r="H601" i="4" s="1"/>
  <c r="G589" i="4"/>
  <c r="H589" i="4" s="1"/>
  <c r="G577" i="4"/>
  <c r="H577" i="4" s="1"/>
  <c r="G565" i="4"/>
  <c r="H565" i="4" s="1"/>
  <c r="G553" i="4"/>
  <c r="H553" i="4" s="1"/>
  <c r="G541" i="4"/>
  <c r="H541" i="4" s="1"/>
  <c r="G529" i="4"/>
  <c r="H529" i="4" s="1"/>
  <c r="G517" i="4"/>
  <c r="H517" i="4" s="1"/>
  <c r="G505" i="4"/>
  <c r="H505" i="4" s="1"/>
  <c r="G493" i="4"/>
  <c r="H493" i="4" s="1"/>
  <c r="G481" i="4"/>
  <c r="H481" i="4" s="1"/>
  <c r="G469" i="4"/>
  <c r="H469" i="4" s="1"/>
  <c r="G457" i="4"/>
  <c r="H457" i="4" s="1"/>
  <c r="G445" i="4"/>
  <c r="H445" i="4" s="1"/>
  <c r="G433" i="4"/>
  <c r="H433" i="4" s="1"/>
  <c r="G421" i="4"/>
  <c r="H421" i="4" s="1"/>
  <c r="G409" i="4"/>
  <c r="H409" i="4" s="1"/>
  <c r="G397" i="4"/>
  <c r="H397" i="4" s="1"/>
  <c r="G385" i="4"/>
  <c r="H385" i="4" s="1"/>
  <c r="G373" i="4"/>
  <c r="H373" i="4" s="1"/>
  <c r="G361" i="4"/>
  <c r="H361" i="4" s="1"/>
  <c r="G349" i="4"/>
  <c r="H349" i="4" s="1"/>
  <c r="G337" i="4"/>
  <c r="H337" i="4" s="1"/>
  <c r="G325" i="4"/>
  <c r="H325" i="4" s="1"/>
  <c r="G313" i="4"/>
  <c r="H313" i="4" s="1"/>
  <c r="G301" i="4"/>
  <c r="H301" i="4" s="1"/>
  <c r="G289" i="4"/>
  <c r="H289" i="4" s="1"/>
  <c r="G277" i="4"/>
  <c r="H277" i="4" s="1"/>
  <c r="G265" i="4"/>
  <c r="H265" i="4" s="1"/>
  <c r="G253" i="4"/>
  <c r="H253" i="4" s="1"/>
  <c r="G241" i="4"/>
  <c r="H241" i="4" s="1"/>
  <c r="G229" i="4"/>
  <c r="H229" i="4" s="1"/>
  <c r="G217" i="4"/>
  <c r="H217" i="4" s="1"/>
  <c r="G205" i="4"/>
  <c r="H205" i="4" s="1"/>
  <c r="G193" i="4"/>
  <c r="H193" i="4" s="1"/>
  <c r="G181" i="4"/>
  <c r="H181" i="4" s="1"/>
  <c r="G169" i="4"/>
  <c r="H169" i="4" s="1"/>
  <c r="G1174" i="4"/>
  <c r="H1174" i="4" s="1"/>
  <c r="G1151" i="4"/>
  <c r="H1151" i="4" s="1"/>
  <c r="G1113" i="4"/>
  <c r="H1113" i="4" s="1"/>
  <c r="G1092" i="4"/>
  <c r="H1092" i="4" s="1"/>
  <c r="G1077" i="4"/>
  <c r="H1077" i="4" s="1"/>
  <c r="G1059" i="4"/>
  <c r="H1059" i="4" s="1"/>
  <c r="G1044" i="4"/>
  <c r="H1044" i="4" s="1"/>
  <c r="G1029" i="4"/>
  <c r="H1029" i="4" s="1"/>
  <c r="G1011" i="4"/>
  <c r="H1011" i="4" s="1"/>
  <c r="G996" i="4"/>
  <c r="H996" i="4" s="1"/>
  <c r="G981" i="4"/>
  <c r="H981" i="4" s="1"/>
  <c r="G963" i="4"/>
  <c r="H963" i="4" s="1"/>
  <c r="G934" i="4"/>
  <c r="H934" i="4" s="1"/>
  <c r="G917" i="4"/>
  <c r="H917" i="4" s="1"/>
  <c r="G874" i="4"/>
  <c r="H874" i="4" s="1"/>
  <c r="G857" i="4"/>
  <c r="H857" i="4" s="1"/>
  <c r="G1306" i="4"/>
  <c r="H1306" i="4" s="1"/>
  <c r="G1224" i="4"/>
  <c r="H1224" i="4" s="1"/>
  <c r="G1197" i="4"/>
  <c r="H1197" i="4" s="1"/>
  <c r="G1129" i="4"/>
  <c r="H1129" i="4" s="1"/>
  <c r="G1109" i="4"/>
  <c r="H1109" i="4" s="1"/>
  <c r="G948" i="4"/>
  <c r="H948" i="4" s="1"/>
  <c r="G902" i="4"/>
  <c r="H902" i="4" s="1"/>
  <c r="G888" i="4"/>
  <c r="H888" i="4" s="1"/>
  <c r="G842" i="4"/>
  <c r="H842" i="4" s="1"/>
  <c r="G828" i="4"/>
  <c r="H828" i="4" s="1"/>
  <c r="G814" i="4"/>
  <c r="H814" i="4" s="1"/>
  <c r="G798" i="4"/>
  <c r="H798" i="4" s="1"/>
  <c r="G784" i="4"/>
  <c r="H784" i="4" s="1"/>
  <c r="G770" i="4"/>
  <c r="H770" i="4" s="1"/>
  <c r="G756" i="4"/>
  <c r="H756" i="4" s="1"/>
  <c r="G744" i="4"/>
  <c r="H744" i="4" s="1"/>
  <c r="G732" i="4"/>
  <c r="H732" i="4" s="1"/>
  <c r="G720" i="4"/>
  <c r="H720" i="4" s="1"/>
  <c r="G708" i="4"/>
  <c r="H708" i="4" s="1"/>
  <c r="G696" i="4"/>
  <c r="H696" i="4" s="1"/>
  <c r="G684" i="4"/>
  <c r="H684" i="4" s="1"/>
  <c r="G672" i="4"/>
  <c r="H672" i="4" s="1"/>
  <c r="G660" i="4"/>
  <c r="H660" i="4" s="1"/>
  <c r="G648" i="4"/>
  <c r="H648" i="4" s="1"/>
  <c r="G636" i="4"/>
  <c r="H636" i="4" s="1"/>
  <c r="G624" i="4"/>
  <c r="H624" i="4" s="1"/>
  <c r="G612" i="4"/>
  <c r="H612" i="4" s="1"/>
  <c r="G600" i="4"/>
  <c r="H600" i="4" s="1"/>
  <c r="G588" i="4"/>
  <c r="H588" i="4" s="1"/>
  <c r="G576" i="4"/>
  <c r="H576" i="4" s="1"/>
  <c r="G564" i="4"/>
  <c r="H564" i="4" s="1"/>
  <c r="G552" i="4"/>
  <c r="H552" i="4" s="1"/>
  <c r="G540" i="4"/>
  <c r="H540" i="4" s="1"/>
  <c r="G528" i="4"/>
  <c r="H528" i="4" s="1"/>
  <c r="G516" i="4"/>
  <c r="H516" i="4" s="1"/>
  <c r="G504" i="4"/>
  <c r="H504" i="4" s="1"/>
  <c r="G492" i="4"/>
  <c r="H492" i="4" s="1"/>
  <c r="G480" i="4"/>
  <c r="H480" i="4" s="1"/>
  <c r="G468" i="4"/>
  <c r="H468" i="4" s="1"/>
  <c r="G456" i="4"/>
  <c r="H456" i="4" s="1"/>
  <c r="G444" i="4"/>
  <c r="H444" i="4" s="1"/>
  <c r="G432" i="4"/>
  <c r="H432" i="4" s="1"/>
  <c r="G420" i="4"/>
  <c r="H420" i="4" s="1"/>
  <c r="G408" i="4"/>
  <c r="H408" i="4" s="1"/>
  <c r="G396" i="4"/>
  <c r="H396" i="4" s="1"/>
  <c r="G384" i="4"/>
  <c r="H384" i="4" s="1"/>
  <c r="G372" i="4"/>
  <c r="H372" i="4" s="1"/>
  <c r="G360" i="4"/>
  <c r="H360" i="4" s="1"/>
  <c r="G348" i="4"/>
  <c r="H348" i="4" s="1"/>
  <c r="G336" i="4"/>
  <c r="H336" i="4" s="1"/>
  <c r="G324" i="4"/>
  <c r="H324" i="4" s="1"/>
  <c r="G312" i="4"/>
  <c r="H312" i="4" s="1"/>
  <c r="G300" i="4"/>
  <c r="H300" i="4" s="1"/>
  <c r="G288" i="4"/>
  <c r="H288" i="4" s="1"/>
  <c r="G276" i="4"/>
  <c r="H276" i="4" s="1"/>
  <c r="G264" i="4"/>
  <c r="H264" i="4" s="1"/>
  <c r="G252" i="4"/>
  <c r="H252" i="4" s="1"/>
  <c r="G240" i="4"/>
  <c r="H240" i="4" s="1"/>
  <c r="G228" i="4"/>
  <c r="H228" i="4" s="1"/>
  <c r="G216" i="4"/>
  <c r="H216" i="4" s="1"/>
  <c r="G204" i="4"/>
  <c r="H204" i="4" s="1"/>
  <c r="G192" i="4"/>
  <c r="H192" i="4" s="1"/>
  <c r="G180" i="4"/>
  <c r="H180" i="4" s="1"/>
  <c r="G168" i="4"/>
  <c r="H168" i="4" s="1"/>
  <c r="G156" i="4"/>
  <c r="H156" i="4" s="1"/>
  <c r="G144" i="4"/>
  <c r="H144" i="4" s="1"/>
  <c r="G132" i="4"/>
  <c r="H132" i="4" s="1"/>
  <c r="G120" i="4"/>
  <c r="H120" i="4" s="1"/>
  <c r="G108" i="4"/>
  <c r="H108" i="4" s="1"/>
  <c r="G96" i="4"/>
  <c r="H96" i="4" s="1"/>
  <c r="G84" i="4"/>
  <c r="H84" i="4" s="1"/>
  <c r="G1305" i="4"/>
  <c r="H1305" i="4" s="1"/>
  <c r="G1259" i="4"/>
  <c r="H1259" i="4" s="1"/>
  <c r="G1193" i="4"/>
  <c r="H1193" i="4" s="1"/>
  <c r="G1173" i="4"/>
  <c r="H1173" i="4" s="1"/>
  <c r="G1150" i="4"/>
  <c r="H1150" i="4" s="1"/>
  <c r="G1108" i="4"/>
  <c r="H1108" i="4" s="1"/>
  <c r="G1091" i="4"/>
  <c r="H1091" i="4" s="1"/>
  <c r="G1073" i="4"/>
  <c r="H1073" i="4" s="1"/>
  <c r="G1058" i="4"/>
  <c r="H1058" i="4" s="1"/>
  <c r="G1043" i="4"/>
  <c r="H1043" i="4" s="1"/>
  <c r="G1025" i="4"/>
  <c r="H1025" i="4" s="1"/>
  <c r="G1010" i="4"/>
  <c r="H1010" i="4" s="1"/>
  <c r="G995" i="4"/>
  <c r="H995" i="4" s="1"/>
  <c r="G977" i="4"/>
  <c r="H977" i="4" s="1"/>
  <c r="G962" i="4"/>
  <c r="H962" i="4" s="1"/>
  <c r="G933" i="4"/>
  <c r="H933" i="4" s="1"/>
  <c r="G916" i="4"/>
  <c r="H916" i="4" s="1"/>
  <c r="G856" i="4"/>
  <c r="H856" i="4" s="1"/>
  <c r="G1301" i="4"/>
  <c r="H1301" i="4" s="1"/>
  <c r="G1223" i="4"/>
  <c r="H1223" i="4" s="1"/>
  <c r="G1191" i="4"/>
  <c r="H1191" i="4" s="1"/>
  <c r="G1169" i="4"/>
  <c r="H1169" i="4" s="1"/>
  <c r="G1128" i="4"/>
  <c r="H1128" i="4" s="1"/>
  <c r="G1107" i="4"/>
  <c r="H1107" i="4" s="1"/>
  <c r="G947" i="4"/>
  <c r="H947" i="4" s="1"/>
  <c r="G930" i="4"/>
  <c r="H930" i="4" s="1"/>
  <c r="G901" i="4"/>
  <c r="H901" i="4" s="1"/>
  <c r="G887" i="4"/>
  <c r="H887" i="4" s="1"/>
  <c r="G870" i="4"/>
  <c r="H870" i="4" s="1"/>
  <c r="G841" i="4"/>
  <c r="H841" i="4" s="1"/>
  <c r="G827" i="4"/>
  <c r="H827" i="4" s="1"/>
  <c r="G797" i="4"/>
  <c r="H797" i="4" s="1"/>
  <c r="G783" i="4"/>
  <c r="H783" i="4" s="1"/>
  <c r="G769" i="4"/>
  <c r="H769" i="4" s="1"/>
  <c r="G755" i="4"/>
  <c r="H755" i="4" s="1"/>
  <c r="G743" i="4"/>
  <c r="H743" i="4" s="1"/>
  <c r="G731" i="4"/>
  <c r="H731" i="4" s="1"/>
  <c r="G719" i="4"/>
  <c r="H719" i="4" s="1"/>
  <c r="G707" i="4"/>
  <c r="H707" i="4" s="1"/>
  <c r="G695" i="4"/>
  <c r="H695" i="4" s="1"/>
  <c r="G683" i="4"/>
  <c r="H683" i="4" s="1"/>
  <c r="G671" i="4"/>
  <c r="H671" i="4" s="1"/>
  <c r="G659" i="4"/>
  <c r="H659" i="4" s="1"/>
  <c r="G647" i="4"/>
  <c r="H647" i="4" s="1"/>
  <c r="G635" i="4"/>
  <c r="H635" i="4" s="1"/>
  <c r="G623" i="4"/>
  <c r="H623" i="4" s="1"/>
  <c r="G611" i="4"/>
  <c r="H611" i="4" s="1"/>
  <c r="G599" i="4"/>
  <c r="H599" i="4" s="1"/>
  <c r="G587" i="4"/>
  <c r="H587" i="4" s="1"/>
  <c r="G575" i="4"/>
  <c r="H575" i="4" s="1"/>
  <c r="G563" i="4"/>
  <c r="H563" i="4" s="1"/>
  <c r="G551" i="4"/>
  <c r="H551" i="4" s="1"/>
  <c r="G539" i="4"/>
  <c r="H539" i="4" s="1"/>
  <c r="G527" i="4"/>
  <c r="H527" i="4" s="1"/>
  <c r="G515" i="4"/>
  <c r="H515" i="4" s="1"/>
  <c r="G503" i="4"/>
  <c r="H503" i="4" s="1"/>
  <c r="G491" i="4"/>
  <c r="H491" i="4" s="1"/>
  <c r="G479" i="4"/>
  <c r="H479" i="4" s="1"/>
  <c r="G467" i="4"/>
  <c r="H467" i="4" s="1"/>
  <c r="G455" i="4"/>
  <c r="H455" i="4" s="1"/>
  <c r="G443" i="4"/>
  <c r="H443" i="4" s="1"/>
  <c r="G431" i="4"/>
  <c r="H431" i="4" s="1"/>
  <c r="G419" i="4"/>
  <c r="H419" i="4" s="1"/>
  <c r="G407" i="4"/>
  <c r="H407" i="4" s="1"/>
  <c r="G395" i="4"/>
  <c r="H395" i="4" s="1"/>
  <c r="G383" i="4"/>
  <c r="H383" i="4" s="1"/>
  <c r="G371" i="4"/>
  <c r="H371" i="4" s="1"/>
  <c r="G359" i="4"/>
  <c r="H359" i="4" s="1"/>
  <c r="G347" i="4"/>
  <c r="H347" i="4" s="1"/>
  <c r="G335" i="4"/>
  <c r="H335" i="4" s="1"/>
  <c r="G323" i="4"/>
  <c r="H323" i="4" s="1"/>
  <c r="G311" i="4"/>
  <c r="H311" i="4" s="1"/>
  <c r="G299" i="4"/>
  <c r="H299" i="4" s="1"/>
  <c r="G287" i="4"/>
  <c r="H287" i="4" s="1"/>
  <c r="G275" i="4"/>
  <c r="H275" i="4" s="1"/>
  <c r="G263" i="4"/>
  <c r="H263" i="4" s="1"/>
  <c r="G251" i="4"/>
  <c r="H251" i="4" s="1"/>
  <c r="G239" i="4"/>
  <c r="H239" i="4" s="1"/>
  <c r="G227" i="4"/>
  <c r="H227" i="4" s="1"/>
  <c r="G215" i="4"/>
  <c r="H215" i="4" s="1"/>
  <c r="G203" i="4"/>
  <c r="H203" i="4" s="1"/>
  <c r="G191" i="4"/>
  <c r="H191" i="4" s="1"/>
  <c r="G179" i="4"/>
  <c r="H179" i="4" s="1"/>
  <c r="G167" i="4"/>
  <c r="H167" i="4" s="1"/>
  <c r="G155" i="4"/>
  <c r="H155" i="4" s="1"/>
  <c r="G143" i="4"/>
  <c r="H143" i="4" s="1"/>
  <c r="G131" i="4"/>
  <c r="H131" i="4" s="1"/>
  <c r="G1258" i="4"/>
  <c r="H1258" i="4" s="1"/>
  <c r="G1190" i="4"/>
  <c r="H1190" i="4" s="1"/>
  <c r="G1168" i="4"/>
  <c r="H1168" i="4" s="1"/>
  <c r="G1149" i="4"/>
  <c r="H1149" i="4" s="1"/>
  <c r="G1090" i="4"/>
  <c r="H1090" i="4" s="1"/>
  <c r="G1072" i="4"/>
  <c r="H1072" i="4" s="1"/>
  <c r="G1057" i="4"/>
  <c r="H1057" i="4" s="1"/>
  <c r="G1042" i="4"/>
  <c r="H1042" i="4" s="1"/>
  <c r="G1024" i="4"/>
  <c r="H1024" i="4" s="1"/>
  <c r="G1009" i="4"/>
  <c r="H1009" i="4" s="1"/>
  <c r="G994" i="4"/>
  <c r="H994" i="4" s="1"/>
  <c r="G976" i="4"/>
  <c r="H976" i="4" s="1"/>
  <c r="G961" i="4"/>
  <c r="H961" i="4" s="1"/>
  <c r="G915" i="4"/>
  <c r="H915" i="4" s="1"/>
  <c r="G855" i="4"/>
  <c r="H855" i="4" s="1"/>
  <c r="G1295" i="4"/>
  <c r="H1295" i="4" s="1"/>
  <c r="G1222" i="4"/>
  <c r="H1222" i="4" s="1"/>
  <c r="G1189" i="4"/>
  <c r="H1189" i="4" s="1"/>
  <c r="G1167" i="4"/>
  <c r="H1167" i="4" s="1"/>
  <c r="G1145" i="4"/>
  <c r="H1145" i="4" s="1"/>
  <c r="G1127" i="4"/>
  <c r="H1127" i="4" s="1"/>
  <c r="G1106" i="4"/>
  <c r="H1106" i="4" s="1"/>
  <c r="G946" i="4"/>
  <c r="H946" i="4" s="1"/>
  <c r="G929" i="4"/>
  <c r="H929" i="4" s="1"/>
  <c r="G900" i="4"/>
  <c r="H900" i="4" s="1"/>
  <c r="G886" i="4"/>
  <c r="H886" i="4" s="1"/>
  <c r="G869" i="4"/>
  <c r="H869" i="4" s="1"/>
  <c r="G840" i="4"/>
  <c r="H840" i="4" s="1"/>
  <c r="G826" i="4"/>
  <c r="H826" i="4" s="1"/>
  <c r="G810" i="4"/>
  <c r="H810" i="4" s="1"/>
  <c r="G796" i="4"/>
  <c r="H796" i="4" s="1"/>
  <c r="G782" i="4"/>
  <c r="H782" i="4" s="1"/>
  <c r="G768" i="4"/>
  <c r="H768" i="4" s="1"/>
  <c r="G754" i="4"/>
  <c r="H754" i="4" s="1"/>
  <c r="G742" i="4"/>
  <c r="H742" i="4" s="1"/>
  <c r="G730" i="4"/>
  <c r="H730" i="4" s="1"/>
  <c r="G718" i="4"/>
  <c r="H718" i="4" s="1"/>
  <c r="G706" i="4"/>
  <c r="H706" i="4" s="1"/>
  <c r="G694" i="4"/>
  <c r="H694" i="4" s="1"/>
  <c r="G682" i="4"/>
  <c r="H682" i="4" s="1"/>
  <c r="G670" i="4"/>
  <c r="H670" i="4" s="1"/>
  <c r="G658" i="4"/>
  <c r="H658" i="4" s="1"/>
  <c r="G646" i="4"/>
  <c r="H646" i="4" s="1"/>
  <c r="G634" i="4"/>
  <c r="H634" i="4" s="1"/>
  <c r="G622" i="4"/>
  <c r="H622" i="4" s="1"/>
  <c r="G610" i="4"/>
  <c r="H610" i="4" s="1"/>
  <c r="G598" i="4"/>
  <c r="H598" i="4" s="1"/>
  <c r="G586" i="4"/>
  <c r="H586" i="4" s="1"/>
  <c r="G574" i="4"/>
  <c r="H574" i="4" s="1"/>
  <c r="G562" i="4"/>
  <c r="H562" i="4" s="1"/>
  <c r="G550" i="4"/>
  <c r="H550" i="4" s="1"/>
  <c r="G538" i="4"/>
  <c r="H538" i="4" s="1"/>
  <c r="G526" i="4"/>
  <c r="H526" i="4" s="1"/>
  <c r="G514" i="4"/>
  <c r="H514" i="4" s="1"/>
  <c r="G502" i="4"/>
  <c r="H502" i="4" s="1"/>
  <c r="G490" i="4"/>
  <c r="H490" i="4" s="1"/>
  <c r="G478" i="4"/>
  <c r="H478" i="4" s="1"/>
  <c r="G466" i="4"/>
  <c r="H466" i="4" s="1"/>
  <c r="G454" i="4"/>
  <c r="H454" i="4" s="1"/>
  <c r="G442" i="4"/>
  <c r="H442" i="4" s="1"/>
  <c r="G430" i="4"/>
  <c r="H430" i="4" s="1"/>
  <c r="G418" i="4"/>
  <c r="H418" i="4" s="1"/>
  <c r="G406" i="4"/>
  <c r="H406" i="4" s="1"/>
  <c r="G394" i="4"/>
  <c r="H394" i="4" s="1"/>
  <c r="G382" i="4"/>
  <c r="H382" i="4" s="1"/>
  <c r="G370" i="4"/>
  <c r="H370" i="4" s="1"/>
  <c r="G358" i="4"/>
  <c r="H358" i="4" s="1"/>
  <c r="G346" i="4"/>
  <c r="H346" i="4" s="1"/>
  <c r="G334" i="4"/>
  <c r="H334" i="4" s="1"/>
  <c r="G322" i="4"/>
  <c r="H322" i="4" s="1"/>
  <c r="G310" i="4"/>
  <c r="H310" i="4" s="1"/>
  <c r="G298" i="4"/>
  <c r="H298" i="4" s="1"/>
  <c r="G286" i="4"/>
  <c r="H286" i="4" s="1"/>
  <c r="G274" i="4"/>
  <c r="H274" i="4" s="1"/>
  <c r="G262" i="4"/>
  <c r="H262" i="4" s="1"/>
  <c r="G250" i="4"/>
  <c r="H250" i="4" s="1"/>
  <c r="G238" i="4"/>
  <c r="H238" i="4" s="1"/>
  <c r="G226" i="4"/>
  <c r="H226" i="4" s="1"/>
  <c r="G214" i="4"/>
  <c r="H214" i="4" s="1"/>
  <c r="G202" i="4"/>
  <c r="H202" i="4" s="1"/>
  <c r="G190" i="4"/>
  <c r="H190" i="4" s="1"/>
  <c r="G178" i="4"/>
  <c r="H178" i="4" s="1"/>
  <c r="G166" i="4"/>
  <c r="H166" i="4" s="1"/>
  <c r="G154" i="4"/>
  <c r="H154" i="4" s="1"/>
  <c r="G142" i="4"/>
  <c r="H142" i="4" s="1"/>
  <c r="G130" i="4"/>
  <c r="H130" i="4" s="1"/>
  <c r="G118" i="4"/>
  <c r="H118" i="4" s="1"/>
  <c r="G106" i="4"/>
  <c r="H106" i="4" s="1"/>
  <c r="G94" i="4"/>
  <c r="H94" i="4" s="1"/>
  <c r="G82" i="4"/>
  <c r="H82" i="4" s="1"/>
  <c r="G70" i="4"/>
  <c r="H70" i="4" s="1"/>
  <c r="G58" i="4"/>
  <c r="H58" i="4" s="1"/>
  <c r="G46" i="4"/>
  <c r="H46" i="4" s="1"/>
  <c r="G34" i="4"/>
  <c r="H34" i="4" s="1"/>
  <c r="G22" i="4"/>
  <c r="H22" i="4" s="1"/>
  <c r="G10" i="4"/>
  <c r="H10" i="4" s="1"/>
  <c r="G1257" i="4"/>
  <c r="H1257" i="4" s="1"/>
  <c r="G1166" i="4"/>
  <c r="H1166" i="4" s="1"/>
  <c r="G1144" i="4"/>
  <c r="H1144" i="4" s="1"/>
  <c r="G1089" i="4"/>
  <c r="H1089" i="4" s="1"/>
  <c r="G1071" i="4"/>
  <c r="H1071" i="4" s="1"/>
  <c r="G1056" i="4"/>
  <c r="H1056" i="4" s="1"/>
  <c r="G1041" i="4"/>
  <c r="H1041" i="4" s="1"/>
  <c r="G1023" i="4"/>
  <c r="H1023" i="4" s="1"/>
  <c r="G1008" i="4"/>
  <c r="H1008" i="4" s="1"/>
  <c r="G993" i="4"/>
  <c r="H993" i="4" s="1"/>
  <c r="G975" i="4"/>
  <c r="H975" i="4" s="1"/>
  <c r="G960" i="4"/>
  <c r="H960" i="4" s="1"/>
  <c r="G914" i="4"/>
  <c r="H914" i="4" s="1"/>
  <c r="G854" i="4"/>
  <c r="H854" i="4" s="1"/>
  <c r="G1294" i="4"/>
  <c r="H1294" i="4" s="1"/>
  <c r="G1253" i="4"/>
  <c r="H1253" i="4" s="1"/>
  <c r="G1221" i="4"/>
  <c r="H1221" i="4" s="1"/>
  <c r="G1188" i="4"/>
  <c r="H1188" i="4" s="1"/>
  <c r="G1165" i="4"/>
  <c r="H1165" i="4" s="1"/>
  <c r="G1143" i="4"/>
  <c r="H1143" i="4" s="1"/>
  <c r="G1126" i="4"/>
  <c r="H1126" i="4" s="1"/>
  <c r="G1105" i="4"/>
  <c r="H1105" i="4" s="1"/>
  <c r="G945" i="4"/>
  <c r="H945" i="4" s="1"/>
  <c r="G928" i="4"/>
  <c r="H928" i="4" s="1"/>
  <c r="G899" i="4"/>
  <c r="H899" i="4" s="1"/>
  <c r="G868" i="4"/>
  <c r="H868" i="4" s="1"/>
  <c r="G839" i="4"/>
  <c r="H839" i="4" s="1"/>
  <c r="G809" i="4"/>
  <c r="H809" i="4" s="1"/>
  <c r="G795" i="4"/>
  <c r="H795" i="4" s="1"/>
  <c r="G781" i="4"/>
  <c r="H781" i="4" s="1"/>
  <c r="G767" i="4"/>
  <c r="H767" i="4" s="1"/>
  <c r="G753" i="4"/>
  <c r="H753" i="4" s="1"/>
  <c r="G741" i="4"/>
  <c r="H741" i="4" s="1"/>
  <c r="G729" i="4"/>
  <c r="H729" i="4" s="1"/>
  <c r="G717" i="4"/>
  <c r="H717" i="4" s="1"/>
  <c r="G705" i="4"/>
  <c r="H705" i="4" s="1"/>
  <c r="G693" i="4"/>
  <c r="H693" i="4" s="1"/>
  <c r="G681" i="4"/>
  <c r="H681" i="4" s="1"/>
  <c r="G669" i="4"/>
  <c r="H669" i="4" s="1"/>
  <c r="G657" i="4"/>
  <c r="H657" i="4" s="1"/>
  <c r="G645" i="4"/>
  <c r="H645" i="4" s="1"/>
  <c r="G633" i="4"/>
  <c r="H633" i="4" s="1"/>
  <c r="G621" i="4"/>
  <c r="H621" i="4" s="1"/>
  <c r="G609" i="4"/>
  <c r="H609" i="4" s="1"/>
  <c r="G597" i="4"/>
  <c r="H597" i="4" s="1"/>
  <c r="G585" i="4"/>
  <c r="H585" i="4" s="1"/>
  <c r="G573" i="4"/>
  <c r="H573" i="4" s="1"/>
  <c r="G561" i="4"/>
  <c r="H561" i="4" s="1"/>
  <c r="G549" i="4"/>
  <c r="H549" i="4" s="1"/>
  <c r="G537" i="4"/>
  <c r="H537" i="4" s="1"/>
  <c r="G525" i="4"/>
  <c r="H525" i="4" s="1"/>
  <c r="G513" i="4"/>
  <c r="H513" i="4" s="1"/>
  <c r="G501" i="4"/>
  <c r="H501" i="4" s="1"/>
  <c r="G489" i="4"/>
  <c r="H489" i="4" s="1"/>
  <c r="G477" i="4"/>
  <c r="H477" i="4" s="1"/>
  <c r="G465" i="4"/>
  <c r="H465" i="4" s="1"/>
  <c r="G453" i="4"/>
  <c r="H453" i="4" s="1"/>
  <c r="G441" i="4"/>
  <c r="H441" i="4" s="1"/>
  <c r="G429" i="4"/>
  <c r="H429" i="4" s="1"/>
  <c r="G417" i="4"/>
  <c r="H417" i="4" s="1"/>
  <c r="G405" i="4"/>
  <c r="H405" i="4" s="1"/>
  <c r="G393" i="4"/>
  <c r="H393" i="4" s="1"/>
  <c r="G381" i="4"/>
  <c r="H381" i="4" s="1"/>
  <c r="G369" i="4"/>
  <c r="H369" i="4" s="1"/>
  <c r="G357" i="4"/>
  <c r="H357" i="4" s="1"/>
  <c r="G345" i="4"/>
  <c r="H345" i="4" s="1"/>
  <c r="G333" i="4"/>
  <c r="H333" i="4" s="1"/>
  <c r="G321" i="4"/>
  <c r="H321" i="4" s="1"/>
  <c r="G309" i="4"/>
  <c r="H309" i="4" s="1"/>
  <c r="G297" i="4"/>
  <c r="H297" i="4" s="1"/>
  <c r="G285" i="4"/>
  <c r="H285" i="4" s="1"/>
  <c r="G273" i="4"/>
  <c r="H273" i="4" s="1"/>
  <c r="G261" i="4"/>
  <c r="H261" i="4" s="1"/>
  <c r="G249" i="4"/>
  <c r="H249" i="4" s="1"/>
  <c r="G237" i="4"/>
  <c r="H237" i="4" s="1"/>
  <c r="G225" i="4"/>
  <c r="H225" i="4" s="1"/>
  <c r="G213" i="4"/>
  <c r="H213" i="4" s="1"/>
  <c r="G201" i="4"/>
  <c r="H201" i="4" s="1"/>
  <c r="G189" i="4"/>
  <c r="H189" i="4" s="1"/>
  <c r="G177" i="4"/>
  <c r="H177" i="4" s="1"/>
  <c r="G165" i="4"/>
  <c r="H165" i="4" s="1"/>
  <c r="G153" i="4"/>
  <c r="H153" i="4" s="1"/>
  <c r="G141" i="4"/>
  <c r="H141" i="4" s="1"/>
  <c r="G129" i="4"/>
  <c r="H129" i="4" s="1"/>
  <c r="G117" i="4"/>
  <c r="H117" i="4" s="1"/>
  <c r="G1293" i="4"/>
  <c r="H1293" i="4" s="1"/>
  <c r="G1217" i="4"/>
  <c r="H1217" i="4" s="1"/>
  <c r="G1142" i="4"/>
  <c r="H1142" i="4" s="1"/>
  <c r="G1085" i="4"/>
  <c r="H1085" i="4" s="1"/>
  <c r="G1070" i="4"/>
  <c r="H1070" i="4" s="1"/>
  <c r="G1055" i="4"/>
  <c r="H1055" i="4" s="1"/>
  <c r="G1037" i="4"/>
  <c r="H1037" i="4" s="1"/>
  <c r="G1022" i="4"/>
  <c r="H1022" i="4" s="1"/>
  <c r="G1007" i="4"/>
  <c r="H1007" i="4" s="1"/>
  <c r="G989" i="4"/>
  <c r="H989" i="4" s="1"/>
  <c r="G974" i="4"/>
  <c r="H974" i="4" s="1"/>
  <c r="G959" i="4"/>
  <c r="H959" i="4" s="1"/>
  <c r="G942" i="4"/>
  <c r="H942" i="4" s="1"/>
  <c r="G913" i="4"/>
  <c r="H913" i="4" s="1"/>
  <c r="G882" i="4"/>
  <c r="H882" i="4" s="1"/>
  <c r="G853" i="4"/>
  <c r="H853" i="4" s="1"/>
  <c r="G1289" i="4"/>
  <c r="H1289" i="4" s="1"/>
  <c r="G1187" i="4"/>
  <c r="H1187" i="4" s="1"/>
  <c r="G1164" i="4"/>
  <c r="H1164" i="4" s="1"/>
  <c r="G1125" i="4"/>
  <c r="H1125" i="4" s="1"/>
  <c r="G1104" i="4"/>
  <c r="H1104" i="4" s="1"/>
  <c r="G927" i="4"/>
  <c r="H927" i="4" s="1"/>
  <c r="G898" i="4"/>
  <c r="H898" i="4" s="1"/>
  <c r="G867" i="4"/>
  <c r="H867" i="4" s="1"/>
  <c r="G838" i="4"/>
  <c r="H838" i="4" s="1"/>
  <c r="G822" i="4"/>
  <c r="H822" i="4" s="1"/>
  <c r="G808" i="4"/>
  <c r="H808" i="4" s="1"/>
  <c r="G794" i="4"/>
  <c r="H794" i="4" s="1"/>
  <c r="G780" i="4"/>
  <c r="H780" i="4" s="1"/>
  <c r="G766" i="4"/>
  <c r="H766" i="4" s="1"/>
  <c r="G752" i="4"/>
  <c r="H752" i="4" s="1"/>
  <c r="G740" i="4"/>
  <c r="H740" i="4" s="1"/>
  <c r="G728" i="4"/>
  <c r="H728" i="4" s="1"/>
  <c r="G716" i="4"/>
  <c r="H716" i="4" s="1"/>
  <c r="G704" i="4"/>
  <c r="H704" i="4" s="1"/>
  <c r="G692" i="4"/>
  <c r="H692" i="4" s="1"/>
  <c r="G680" i="4"/>
  <c r="H680" i="4" s="1"/>
  <c r="G668" i="4"/>
  <c r="H668" i="4" s="1"/>
  <c r="G656" i="4"/>
  <c r="H656" i="4" s="1"/>
  <c r="G644" i="4"/>
  <c r="H644" i="4" s="1"/>
  <c r="G632" i="4"/>
  <c r="H632" i="4" s="1"/>
  <c r="G620" i="4"/>
  <c r="H620" i="4" s="1"/>
  <c r="G608" i="4"/>
  <c r="H608" i="4" s="1"/>
  <c r="G596" i="4"/>
  <c r="H596" i="4" s="1"/>
  <c r="G584" i="4"/>
  <c r="H584" i="4" s="1"/>
  <c r="G572" i="4"/>
  <c r="H572" i="4" s="1"/>
  <c r="G560" i="4"/>
  <c r="H560" i="4" s="1"/>
  <c r="G548" i="4"/>
  <c r="H548" i="4" s="1"/>
  <c r="G536" i="4"/>
  <c r="H536" i="4" s="1"/>
  <c r="G524" i="4"/>
  <c r="H524" i="4" s="1"/>
  <c r="G512" i="4"/>
  <c r="H512" i="4" s="1"/>
  <c r="G500" i="4"/>
  <c r="H500" i="4" s="1"/>
  <c r="G488" i="4"/>
  <c r="H488" i="4" s="1"/>
  <c r="G476" i="4"/>
  <c r="H476" i="4" s="1"/>
  <c r="G464" i="4"/>
  <c r="H464" i="4" s="1"/>
  <c r="G452" i="4"/>
  <c r="H452" i="4" s="1"/>
  <c r="G440" i="4"/>
  <c r="H440" i="4" s="1"/>
  <c r="G428" i="4"/>
  <c r="H428" i="4" s="1"/>
  <c r="G416" i="4"/>
  <c r="H416" i="4" s="1"/>
  <c r="G404" i="4"/>
  <c r="H404" i="4" s="1"/>
  <c r="G392" i="4"/>
  <c r="H392" i="4" s="1"/>
  <c r="G380" i="4"/>
  <c r="H380" i="4" s="1"/>
  <c r="G368" i="4"/>
  <c r="H368" i="4" s="1"/>
  <c r="G356" i="4"/>
  <c r="H356" i="4" s="1"/>
  <c r="G344" i="4"/>
  <c r="H344" i="4" s="1"/>
  <c r="G332" i="4"/>
  <c r="H332" i="4" s="1"/>
  <c r="G320" i="4"/>
  <c r="H320" i="4" s="1"/>
  <c r="G308" i="4"/>
  <c r="H308" i="4" s="1"/>
  <c r="G296" i="4"/>
  <c r="H296" i="4" s="1"/>
  <c r="G284" i="4"/>
  <c r="H284" i="4" s="1"/>
  <c r="G272" i="4"/>
  <c r="H272" i="4" s="1"/>
  <c r="G260" i="4"/>
  <c r="H260" i="4" s="1"/>
  <c r="G248" i="4"/>
  <c r="H248" i="4" s="1"/>
  <c r="G236" i="4"/>
  <c r="H236" i="4" s="1"/>
  <c r="G224" i="4"/>
  <c r="H224" i="4" s="1"/>
  <c r="G212" i="4"/>
  <c r="H212" i="4" s="1"/>
  <c r="G200" i="4"/>
  <c r="H200" i="4" s="1"/>
  <c r="G188" i="4"/>
  <c r="H188" i="4" s="1"/>
  <c r="G176" i="4"/>
  <c r="H176" i="4" s="1"/>
  <c r="G164" i="4"/>
  <c r="H164" i="4" s="1"/>
  <c r="G152" i="4"/>
  <c r="H152" i="4" s="1"/>
  <c r="G140" i="4"/>
  <c r="H140" i="4" s="1"/>
  <c r="G128" i="4"/>
  <c r="H128" i="4" s="1"/>
  <c r="G116" i="4"/>
  <c r="H116" i="4" s="1"/>
  <c r="G104" i="4"/>
  <c r="H104" i="4" s="1"/>
  <c r="G1247" i="4"/>
  <c r="H1247" i="4" s="1"/>
  <c r="G1212" i="4"/>
  <c r="H1212" i="4" s="1"/>
  <c r="G1141" i="4"/>
  <c r="H1141" i="4" s="1"/>
  <c r="G1121" i="4"/>
  <c r="H1121" i="4" s="1"/>
  <c r="G1084" i="4"/>
  <c r="H1084" i="4" s="1"/>
  <c r="G1069" i="4"/>
  <c r="H1069" i="4" s="1"/>
  <c r="G1054" i="4"/>
  <c r="H1054" i="4" s="1"/>
  <c r="G1036" i="4"/>
  <c r="H1036" i="4" s="1"/>
  <c r="G1021" i="4"/>
  <c r="H1021" i="4" s="1"/>
  <c r="G1006" i="4"/>
  <c r="H1006" i="4" s="1"/>
  <c r="G988" i="4"/>
  <c r="H988" i="4" s="1"/>
  <c r="G973" i="4"/>
  <c r="H973" i="4" s="1"/>
  <c r="G958" i="4"/>
  <c r="H958" i="4" s="1"/>
  <c r="G941" i="4"/>
  <c r="H941" i="4" s="1"/>
  <c r="G912" i="4"/>
  <c r="H912" i="4" s="1"/>
  <c r="G881" i="4"/>
  <c r="H881" i="4" s="1"/>
  <c r="G852" i="4"/>
  <c r="H852" i="4" s="1"/>
  <c r="G1283" i="4"/>
  <c r="H1283" i="4" s="1"/>
  <c r="G1186" i="4"/>
  <c r="H1186" i="4" s="1"/>
  <c r="G1163" i="4"/>
  <c r="H1163" i="4" s="1"/>
  <c r="G1120" i="4"/>
  <c r="H1120" i="4" s="1"/>
  <c r="G1103" i="4"/>
  <c r="H1103" i="4" s="1"/>
  <c r="G926" i="4"/>
  <c r="H926" i="4" s="1"/>
  <c r="G897" i="4"/>
  <c r="H897" i="4" s="1"/>
  <c r="G866" i="4"/>
  <c r="H866" i="4" s="1"/>
  <c r="G821" i="4"/>
  <c r="H821" i="4" s="1"/>
  <c r="G807" i="4"/>
  <c r="H807" i="4" s="1"/>
  <c r="G793" i="4"/>
  <c r="H793" i="4" s="1"/>
  <c r="G779" i="4"/>
  <c r="H779" i="4" s="1"/>
  <c r="G751" i="4"/>
  <c r="H751" i="4" s="1"/>
  <c r="G739" i="4"/>
  <c r="H739" i="4" s="1"/>
  <c r="G727" i="4"/>
  <c r="H727" i="4" s="1"/>
  <c r="G715" i="4"/>
  <c r="H715" i="4" s="1"/>
  <c r="G703" i="4"/>
  <c r="H703" i="4" s="1"/>
  <c r="G691" i="4"/>
  <c r="H691" i="4" s="1"/>
  <c r="G679" i="4"/>
  <c r="H679" i="4" s="1"/>
  <c r="G667" i="4"/>
  <c r="H667" i="4" s="1"/>
  <c r="G655" i="4"/>
  <c r="H655" i="4" s="1"/>
  <c r="G643" i="4"/>
  <c r="H643" i="4" s="1"/>
  <c r="G631" i="4"/>
  <c r="H631" i="4" s="1"/>
  <c r="G619" i="4"/>
  <c r="H619" i="4" s="1"/>
  <c r="G607" i="4"/>
  <c r="H607" i="4" s="1"/>
  <c r="G595" i="4"/>
  <c r="H595" i="4" s="1"/>
  <c r="G583" i="4"/>
  <c r="H583" i="4" s="1"/>
  <c r="G571" i="4"/>
  <c r="H571" i="4" s="1"/>
  <c r="G559" i="4"/>
  <c r="H559" i="4" s="1"/>
  <c r="G547" i="4"/>
  <c r="H547" i="4" s="1"/>
  <c r="G535" i="4"/>
  <c r="H535" i="4" s="1"/>
  <c r="G523" i="4"/>
  <c r="H523" i="4" s="1"/>
  <c r="G511" i="4"/>
  <c r="H511" i="4" s="1"/>
  <c r="G499" i="4"/>
  <c r="H499" i="4" s="1"/>
  <c r="G487" i="4"/>
  <c r="H487" i="4" s="1"/>
  <c r="G475" i="4"/>
  <c r="H475" i="4" s="1"/>
  <c r="G463" i="4"/>
  <c r="H463" i="4" s="1"/>
  <c r="G451" i="4"/>
  <c r="H451" i="4" s="1"/>
  <c r="G439" i="4"/>
  <c r="H439" i="4" s="1"/>
  <c r="G427" i="4"/>
  <c r="H427" i="4" s="1"/>
  <c r="G415" i="4"/>
  <c r="H415" i="4" s="1"/>
  <c r="G403" i="4"/>
  <c r="H403" i="4" s="1"/>
  <c r="G391" i="4"/>
  <c r="H391" i="4" s="1"/>
  <c r="G379" i="4"/>
  <c r="H379" i="4" s="1"/>
  <c r="G367" i="4"/>
  <c r="H367" i="4" s="1"/>
  <c r="G355" i="4"/>
  <c r="H355" i="4" s="1"/>
  <c r="G343" i="4"/>
  <c r="H343" i="4" s="1"/>
  <c r="G331" i="4"/>
  <c r="H331" i="4" s="1"/>
  <c r="G319" i="4"/>
  <c r="H319" i="4" s="1"/>
  <c r="G307" i="4"/>
  <c r="H307" i="4" s="1"/>
  <c r="G295" i="4"/>
  <c r="H295" i="4" s="1"/>
  <c r="G283" i="4"/>
  <c r="H283" i="4" s="1"/>
  <c r="G271" i="4"/>
  <c r="H271" i="4" s="1"/>
  <c r="G259" i="4"/>
  <c r="H259" i="4" s="1"/>
  <c r="G247" i="4"/>
  <c r="H247" i="4" s="1"/>
  <c r="G235" i="4"/>
  <c r="H235" i="4" s="1"/>
  <c r="G223" i="4"/>
  <c r="H223" i="4" s="1"/>
  <c r="G1246" i="4"/>
  <c r="H1246" i="4" s="1"/>
  <c r="G1211" i="4"/>
  <c r="H1211" i="4" s="1"/>
  <c r="G1140" i="4"/>
  <c r="H1140" i="4" s="1"/>
  <c r="G1119" i="4"/>
  <c r="H1119" i="4" s="1"/>
  <c r="G1083" i="4"/>
  <c r="H1083" i="4" s="1"/>
  <c r="G1068" i="4"/>
  <c r="H1068" i="4" s="1"/>
  <c r="G1053" i="4"/>
  <c r="H1053" i="4" s="1"/>
  <c r="G1035" i="4"/>
  <c r="H1035" i="4" s="1"/>
  <c r="G1020" i="4"/>
  <c r="H1020" i="4" s="1"/>
  <c r="G1005" i="4"/>
  <c r="H1005" i="4" s="1"/>
  <c r="G987" i="4"/>
  <c r="H987" i="4" s="1"/>
  <c r="G972" i="4"/>
  <c r="H972" i="4" s="1"/>
  <c r="G957" i="4"/>
  <c r="H957" i="4" s="1"/>
  <c r="G940" i="4"/>
  <c r="H940" i="4" s="1"/>
  <c r="G911" i="4"/>
  <c r="H911" i="4" s="1"/>
  <c r="G894" i="4"/>
  <c r="H894" i="4" s="1"/>
  <c r="G880" i="4"/>
  <c r="H880" i="4" s="1"/>
  <c r="G851" i="4"/>
  <c r="H851" i="4" s="1"/>
  <c r="G1282" i="4"/>
  <c r="H1282" i="4" s="1"/>
  <c r="G1185" i="4"/>
  <c r="H1185" i="4" s="1"/>
  <c r="G1162" i="4"/>
  <c r="H1162" i="4" s="1"/>
  <c r="G1102" i="4"/>
  <c r="H1102" i="4" s="1"/>
  <c r="G954" i="4"/>
  <c r="H954" i="4" s="1"/>
  <c r="G925" i="4"/>
  <c r="H925" i="4" s="1"/>
  <c r="G865" i="4"/>
  <c r="H865" i="4" s="1"/>
  <c r="G834" i="4"/>
  <c r="H834" i="4" s="1"/>
  <c r="G820" i="4"/>
  <c r="H820" i="4" s="1"/>
  <c r="G806" i="4"/>
  <c r="H806" i="4" s="1"/>
  <c r="G792" i="4"/>
  <c r="H792" i="4" s="1"/>
  <c r="G778" i="4"/>
  <c r="H778" i="4" s="1"/>
  <c r="G762" i="4"/>
  <c r="H762" i="4" s="1"/>
  <c r="G750" i="4"/>
  <c r="H750" i="4" s="1"/>
  <c r="G738" i="4"/>
  <c r="H738" i="4" s="1"/>
  <c r="G726" i="4"/>
  <c r="H726" i="4" s="1"/>
  <c r="G714" i="4"/>
  <c r="H714" i="4" s="1"/>
  <c r="G702" i="4"/>
  <c r="H702" i="4" s="1"/>
  <c r="G690" i="4"/>
  <c r="H690" i="4" s="1"/>
  <c r="G678" i="4"/>
  <c r="H678" i="4" s="1"/>
  <c r="G666" i="4"/>
  <c r="H666" i="4" s="1"/>
  <c r="G654" i="4"/>
  <c r="H654" i="4" s="1"/>
  <c r="G642" i="4"/>
  <c r="H642" i="4" s="1"/>
  <c r="G630" i="4"/>
  <c r="H630" i="4" s="1"/>
  <c r="G618" i="4"/>
  <c r="H618" i="4" s="1"/>
  <c r="G606" i="4"/>
  <c r="H606" i="4" s="1"/>
  <c r="G594" i="4"/>
  <c r="H594" i="4" s="1"/>
  <c r="G582" i="4"/>
  <c r="H582" i="4" s="1"/>
  <c r="G570" i="4"/>
  <c r="H570" i="4" s="1"/>
  <c r="G558" i="4"/>
  <c r="H558" i="4" s="1"/>
  <c r="G546" i="4"/>
  <c r="H546" i="4" s="1"/>
  <c r="G534" i="4"/>
  <c r="H534" i="4" s="1"/>
  <c r="G522" i="4"/>
  <c r="H522" i="4" s="1"/>
  <c r="G510" i="4"/>
  <c r="H510" i="4" s="1"/>
  <c r="G498" i="4"/>
  <c r="H498" i="4" s="1"/>
  <c r="G486" i="4"/>
  <c r="H486" i="4" s="1"/>
  <c r="G474" i="4"/>
  <c r="H474" i="4" s="1"/>
  <c r="G462" i="4"/>
  <c r="H462" i="4" s="1"/>
  <c r="G450" i="4"/>
  <c r="H450" i="4" s="1"/>
  <c r="G438" i="4"/>
  <c r="H438" i="4" s="1"/>
  <c r="G426" i="4"/>
  <c r="H426" i="4" s="1"/>
  <c r="G414" i="4"/>
  <c r="H414" i="4" s="1"/>
  <c r="G402" i="4"/>
  <c r="H402" i="4" s="1"/>
  <c r="G390" i="4"/>
  <c r="H390" i="4" s="1"/>
  <c r="G378" i="4"/>
  <c r="H378" i="4" s="1"/>
  <c r="G366" i="4"/>
  <c r="H366" i="4" s="1"/>
  <c r="G354" i="4"/>
  <c r="H354" i="4" s="1"/>
  <c r="G342" i="4"/>
  <c r="H342" i="4" s="1"/>
  <c r="G330" i="4"/>
  <c r="H330" i="4" s="1"/>
  <c r="G318" i="4"/>
  <c r="H318" i="4" s="1"/>
  <c r="G306" i="4"/>
  <c r="H306" i="4" s="1"/>
  <c r="G294" i="4"/>
  <c r="H294" i="4" s="1"/>
  <c r="G282" i="4"/>
  <c r="H282" i="4" s="1"/>
  <c r="G270" i="4"/>
  <c r="H270" i="4" s="1"/>
  <c r="G258" i="4"/>
  <c r="H258" i="4" s="1"/>
  <c r="G246" i="4"/>
  <c r="H246" i="4" s="1"/>
  <c r="G234" i="4"/>
  <c r="H234" i="4" s="1"/>
  <c r="G222" i="4"/>
  <c r="H222" i="4" s="1"/>
  <c r="G1353" i="4"/>
  <c r="H1353" i="4" s="1"/>
  <c r="G1281" i="4"/>
  <c r="H1281" i="4" s="1"/>
  <c r="G1245" i="4"/>
  <c r="H1245" i="4" s="1"/>
  <c r="G1210" i="4"/>
  <c r="H1210" i="4" s="1"/>
  <c r="G1181" i="4"/>
  <c r="H1181" i="4" s="1"/>
  <c r="G1139" i="4"/>
  <c r="H1139" i="4" s="1"/>
  <c r="G1118" i="4"/>
  <c r="H1118" i="4" s="1"/>
  <c r="G1082" i="4"/>
  <c r="H1082" i="4" s="1"/>
  <c r="G1067" i="4"/>
  <c r="H1067" i="4" s="1"/>
  <c r="G1049" i="4"/>
  <c r="H1049" i="4" s="1"/>
  <c r="G1034" i="4"/>
  <c r="H1034" i="4" s="1"/>
  <c r="G1019" i="4"/>
  <c r="H1019" i="4" s="1"/>
  <c r="G1001" i="4"/>
  <c r="H1001" i="4" s="1"/>
  <c r="G986" i="4"/>
  <c r="H986" i="4" s="1"/>
  <c r="G971" i="4"/>
  <c r="H971" i="4" s="1"/>
  <c r="G939" i="4"/>
  <c r="H939" i="4" s="1"/>
  <c r="G910" i="4"/>
  <c r="H910" i="4" s="1"/>
  <c r="G893" i="4"/>
  <c r="H893" i="4" s="1"/>
  <c r="G879" i="4"/>
  <c r="H879" i="4" s="1"/>
  <c r="G850" i="4"/>
  <c r="H850" i="4" s="1"/>
  <c r="G1341" i="4"/>
  <c r="H1341" i="4" s="1"/>
  <c r="G1277" i="4"/>
  <c r="H1277" i="4" s="1"/>
  <c r="G1241" i="4"/>
  <c r="H1241" i="4" s="1"/>
  <c r="G1180" i="4"/>
  <c r="H1180" i="4" s="1"/>
  <c r="G1161" i="4"/>
  <c r="H1161" i="4" s="1"/>
  <c r="G1101" i="4"/>
  <c r="H1101" i="4" s="1"/>
  <c r="G953" i="4"/>
  <c r="H953" i="4" s="1"/>
  <c r="G924" i="4"/>
  <c r="H924" i="4" s="1"/>
  <c r="G864" i="4"/>
  <c r="H864" i="4" s="1"/>
  <c r="G833" i="4"/>
  <c r="H833" i="4" s="1"/>
  <c r="G819" i="4"/>
  <c r="H819" i="4" s="1"/>
  <c r="G805" i="4"/>
  <c r="H805" i="4" s="1"/>
  <c r="G791" i="4"/>
  <c r="H791" i="4" s="1"/>
  <c r="G761" i="4"/>
  <c r="H761" i="4" s="1"/>
  <c r="G749" i="4"/>
  <c r="H749" i="4" s="1"/>
  <c r="G737" i="4"/>
  <c r="H737" i="4" s="1"/>
  <c r="G725" i="4"/>
  <c r="H725" i="4" s="1"/>
  <c r="G713" i="4"/>
  <c r="H713" i="4" s="1"/>
  <c r="G701" i="4"/>
  <c r="H701" i="4" s="1"/>
  <c r="G689" i="4"/>
  <c r="H689" i="4" s="1"/>
  <c r="G677" i="4"/>
  <c r="H677" i="4" s="1"/>
  <c r="G665" i="4"/>
  <c r="H665" i="4" s="1"/>
  <c r="G653" i="4"/>
  <c r="H653" i="4" s="1"/>
  <c r="G641" i="4"/>
  <c r="H641" i="4" s="1"/>
  <c r="G629" i="4"/>
  <c r="H629" i="4" s="1"/>
  <c r="G617" i="4"/>
  <c r="H617" i="4" s="1"/>
  <c r="G605" i="4"/>
  <c r="H605" i="4" s="1"/>
  <c r="G593" i="4"/>
  <c r="H593" i="4" s="1"/>
  <c r="G581" i="4"/>
  <c r="H581" i="4" s="1"/>
  <c r="G569" i="4"/>
  <c r="H569" i="4" s="1"/>
  <c r="G557" i="4"/>
  <c r="H557" i="4" s="1"/>
  <c r="G545" i="4"/>
  <c r="H545" i="4" s="1"/>
  <c r="G533" i="4"/>
  <c r="H533" i="4" s="1"/>
  <c r="G521" i="4"/>
  <c r="H521" i="4" s="1"/>
  <c r="G509" i="4"/>
  <c r="H509" i="4" s="1"/>
  <c r="G497" i="4"/>
  <c r="H497" i="4" s="1"/>
  <c r="G485" i="4"/>
  <c r="H485" i="4" s="1"/>
  <c r="G473" i="4"/>
  <c r="H473" i="4" s="1"/>
  <c r="G461" i="4"/>
  <c r="H461" i="4" s="1"/>
  <c r="G449" i="4"/>
  <c r="H449" i="4" s="1"/>
  <c r="G437" i="4"/>
  <c r="H437" i="4" s="1"/>
  <c r="G425" i="4"/>
  <c r="H425" i="4" s="1"/>
  <c r="G413" i="4"/>
  <c r="H413" i="4" s="1"/>
  <c r="G401" i="4"/>
  <c r="H401" i="4" s="1"/>
  <c r="G389" i="4"/>
  <c r="H389" i="4" s="1"/>
  <c r="G377" i="4"/>
  <c r="H377" i="4" s="1"/>
  <c r="G365" i="4"/>
  <c r="H365" i="4" s="1"/>
  <c r="G353" i="4"/>
  <c r="H353" i="4" s="1"/>
  <c r="G341" i="4"/>
  <c r="H341" i="4" s="1"/>
  <c r="G329" i="4"/>
  <c r="H329" i="4" s="1"/>
  <c r="G317" i="4"/>
  <c r="H317" i="4" s="1"/>
  <c r="G305" i="4"/>
  <c r="H305" i="4" s="1"/>
  <c r="G293" i="4"/>
  <c r="H293" i="4" s="1"/>
  <c r="G281" i="4"/>
  <c r="H281" i="4" s="1"/>
  <c r="G269" i="4"/>
  <c r="H269" i="4" s="1"/>
  <c r="G257" i="4"/>
  <c r="H257" i="4" s="1"/>
  <c r="G245" i="4"/>
  <c r="H245" i="4" s="1"/>
  <c r="G233" i="4"/>
  <c r="H233" i="4" s="1"/>
  <c r="G221" i="4"/>
  <c r="H221" i="4" s="1"/>
  <c r="G13" i="4"/>
  <c r="H13" i="4" s="1"/>
  <c r="G33" i="4"/>
  <c r="H33" i="4" s="1"/>
  <c r="G54" i="4"/>
  <c r="H54" i="4" s="1"/>
  <c r="G72" i="4"/>
  <c r="H72" i="4" s="1"/>
  <c r="G93" i="4"/>
  <c r="H93" i="4" s="1"/>
  <c r="G126" i="4"/>
  <c r="H126" i="4" s="1"/>
  <c r="G162" i="4"/>
  <c r="H162" i="4" s="1"/>
  <c r="G210" i="4"/>
  <c r="H210" i="4" s="1"/>
  <c r="G2" i="4"/>
  <c r="G17" i="4"/>
  <c r="H17" i="4" s="1"/>
  <c r="G35" i="4"/>
  <c r="H35" i="4" s="1"/>
  <c r="G95" i="4"/>
  <c r="H95" i="4" s="1"/>
  <c r="G55" i="4"/>
  <c r="H55" i="4" s="1"/>
  <c r="G73" i="4"/>
  <c r="H73" i="4" s="1"/>
  <c r="G97" i="4"/>
  <c r="H97" i="4" s="1"/>
  <c r="G127" i="4"/>
  <c r="H127" i="4" s="1"/>
  <c r="G163" i="4"/>
  <c r="H163" i="4" s="1"/>
  <c r="G211" i="4"/>
  <c r="H211" i="4" s="1"/>
  <c r="J2" i="4" l="1"/>
  <c r="H2" i="4"/>
  <c r="I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tc={64253522-D655-4909-8EFB-FD246D230B32}</author>
    <author>tc={629AD9FC-04B9-4790-AE27-A75E54790355}</author>
    <author>tc={A519813E-B994-4E7D-9E6F-AC1C6AD05BC3}</author>
  </authors>
  <commentList>
    <comment ref="D20" authorId="0" shapeId="0" xr:uid="{64253522-D655-4909-8EFB-FD246D230B3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바이오가스의 CH4 비중 70%, 개질효율 76.4% 가 적용되어 에너지 총량 감소
개질시 필요한 전력소비도 효율에 내재화하여 작성(수소의 총에너지의 2.4%)
0.53/(1+0.024)</t>
      </text>
    </comment>
    <comment ref="E31" authorId="1" shapeId="0" xr:uid="{629AD9FC-04B9-4790-AE27-A75E54790355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필요 면적의 10배 임의설정</t>
      </text>
    </comment>
    <comment ref="B36" authorId="2" shapeId="0" xr:uid="{A519813E-B994-4E7D-9E6F-AC1C6AD05BC3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저장소 용량의 1/5 임의 설정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tc={22AA4DB0-4B05-4190-BC70-DC564193BEEF}</author>
    <author>tc={C1E71587-A8F2-45C0-B816-73C65BACEDEA}</author>
  </authors>
  <commentList>
    <comment ref="A5" authorId="0" shapeId="0" xr:uid="{22AA4DB0-4B05-4190-BC70-DC564193BEEF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  <comment ref="A12" authorId="1" shapeId="0" xr:uid="{C1E71587-A8F2-45C0-B816-73C65BACEDE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GESI Moon</author>
  </authors>
  <commentList>
    <comment ref="C87" authorId="0" shapeId="0" xr:uid="{F20B631C-408F-446C-BA4D-8F7F631A2F85}">
      <text>
        <r>
          <rPr>
            <b/>
            <sz val="9"/>
            <color indexed="81"/>
            <rFont val="Tahoma"/>
            <family val="2"/>
          </rPr>
          <t>GESI Moon: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비농어업인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소비를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농촌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어촌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인구수비중으로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분배</t>
        </r>
      </text>
    </comment>
    <comment ref="F140" authorId="0" shapeId="0" xr:uid="{93A475A1-BC3F-4013-B364-F7022B4E7C8A}">
      <text>
        <r>
          <rPr>
            <b/>
            <sz val="9"/>
            <color indexed="81"/>
            <rFont val="Tahoma"/>
            <family val="2"/>
          </rPr>
          <t>GESI Moon:
kWh/m2.year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tc={69933BBE-C178-4D30-B9A2-5BDDC7DC1A6A}</author>
    <author>tc={9BD2CDBF-C7B2-4A87-A11F-9D563395AB3A}</author>
  </authors>
  <commentList>
    <comment ref="AB43" authorId="0" shapeId="0" xr:uid="{69933BBE-C178-4D30-B9A2-5BDDC7DC1A6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오수는 실생활에서 사용하고 더 이상 사용하지 못하는 물, 하수는 좀 더 넓은 개념으로 하수도로 유입된 물로 볼 수 있으며, 따라서 빗물 등이 포함된다.</t>
      </text>
    </comment>
    <comment ref="AC46" authorId="1" shapeId="0" xr:uid="{9BD2CDBF-C7B2-4A87-A11F-9D563395AB3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소화조 용량이나, 관련하여 소화조의 필요면적이 설비 관련 제약조건으로 연결</t>
      </text>
    </comment>
  </commentList>
</comments>
</file>

<file path=xl/sharedStrings.xml><?xml version="1.0" encoding="utf-8"?>
<sst xmlns="http://schemas.openxmlformats.org/spreadsheetml/2006/main" count="4349" uniqueCount="2274">
  <si>
    <t>year</t>
  </si>
  <si>
    <t>NDC</t>
  </si>
  <si>
    <t>ratio_PV</t>
  </si>
  <si>
    <t>약</t>
  </si>
  <si>
    <t>ratio_WT</t>
  </si>
  <si>
    <t>중</t>
  </si>
  <si>
    <t>강</t>
  </si>
  <si>
    <t>수소</t>
  </si>
  <si>
    <t>H_demand</t>
  </si>
  <si>
    <t>wind</t>
  </si>
  <si>
    <t>solar</t>
  </si>
  <si>
    <t>T_demand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</si>
  <si>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</si>
  <si>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</si>
  <si>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</si>
  <si>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</si>
  <si>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</si>
  <si>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</si>
  <si>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</si>
  <si>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</si>
  <si>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</si>
  <si>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</si>
  <si>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Wind_on</t>
  </si>
  <si>
    <t>Wind_off</t>
  </si>
  <si>
    <t>coal</t>
  </si>
  <si>
    <t>CHP</t>
  </si>
  <si>
    <t>Fcell</t>
  </si>
  <si>
    <t>PP</t>
  </si>
  <si>
    <t>Waste</t>
  </si>
  <si>
    <t>DH_HP</t>
  </si>
  <si>
    <t>DH_Boiler</t>
  </si>
  <si>
    <t>GS_interface</t>
  </si>
  <si>
    <t>Gas_storage</t>
  </si>
  <si>
    <t>TES_DH</t>
  </si>
  <si>
    <t>electrolysis</t>
  </si>
  <si>
    <t>battery</t>
  </si>
  <si>
    <t>b_interface</t>
  </si>
  <si>
    <t>pumped</t>
  </si>
  <si>
    <t>E_boiler</t>
  </si>
  <si>
    <t>EV</t>
  </si>
  <si>
    <t>cap</t>
  </si>
  <si>
    <t>eff_pe</t>
  </si>
  <si>
    <t>eff_de</t>
  </si>
  <si>
    <t>eff_th</t>
  </si>
  <si>
    <t>storage</t>
  </si>
  <si>
    <t>loss</t>
  </si>
  <si>
    <t>discount</t>
  </si>
  <si>
    <t>NG</t>
  </si>
  <si>
    <t>oil</t>
  </si>
  <si>
    <t>emission</t>
  </si>
  <si>
    <t>합계</t>
  </si>
  <si>
    <t>전력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</si>
  <si>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</si>
  <si>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</si>
  <si>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</si>
  <si>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</si>
  <si>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</si>
  <si>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</si>
  <si>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</si>
  <si>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</si>
  <si>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</si>
  <si>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</si>
  <si>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</si>
  <si>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</si>
  <si>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</si>
  <si>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</si>
  <si>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total</t>
  </si>
  <si>
    <t>electricity</t>
  </si>
  <si>
    <t>계</t>
  </si>
  <si>
    <t>Total</t>
  </si>
  <si>
    <t>Coal</t>
  </si>
  <si>
    <t>City gas</t>
  </si>
  <si>
    <t>heat energy</t>
  </si>
  <si>
    <t>other</t>
  </si>
  <si>
    <t>raw material</t>
  </si>
  <si>
    <t>fuel</t>
  </si>
  <si>
    <t>단독주택</t>
  </si>
  <si>
    <t>도시가스</t>
  </si>
  <si>
    <t>열</t>
  </si>
  <si>
    <t>석탄</t>
  </si>
  <si>
    <t>석유</t>
  </si>
  <si>
    <t>인구</t>
  </si>
  <si>
    <t>태양광</t>
    <phoneticPr fontId="5" type="noConversion"/>
  </si>
  <si>
    <t>육상풍력</t>
    <phoneticPr fontId="5" type="noConversion"/>
  </si>
  <si>
    <t>해상풍력</t>
    <phoneticPr fontId="5" type="noConversion"/>
  </si>
  <si>
    <t>합계</t>
    <phoneticPr fontId="5" type="noConversion"/>
  </si>
  <si>
    <t>BEV</t>
    <phoneticPr fontId="5" type="noConversion"/>
  </si>
  <si>
    <t>FCEV</t>
    <phoneticPr fontId="5" type="noConversion"/>
  </si>
  <si>
    <t>ICE</t>
    <phoneticPr fontId="5" type="noConversion"/>
  </si>
  <si>
    <t>버스</t>
    <phoneticPr fontId="5" type="noConversion"/>
  </si>
  <si>
    <t>연료</t>
    <phoneticPr fontId="5" type="noConversion"/>
  </si>
  <si>
    <t>계</t>
    <phoneticPr fontId="5" type="noConversion"/>
  </si>
  <si>
    <t>소계</t>
    <phoneticPr fontId="5" type="noConversion"/>
  </si>
  <si>
    <t>원료</t>
    <phoneticPr fontId="5" type="noConversion"/>
  </si>
  <si>
    <t>coal</t>
    <phoneticPr fontId="5" type="noConversion"/>
  </si>
  <si>
    <t>oil</t>
    <phoneticPr fontId="5" type="noConversion"/>
  </si>
  <si>
    <t>수소</t>
    <phoneticPr fontId="5" type="noConversion"/>
  </si>
  <si>
    <t>electricity</t>
    <phoneticPr fontId="5" type="noConversion"/>
  </si>
  <si>
    <t>heat</t>
    <phoneticPr fontId="5" type="noConversion"/>
  </si>
  <si>
    <t>total</t>
    <phoneticPr fontId="5" type="noConversion"/>
  </si>
  <si>
    <t>(TWh)</t>
    <phoneticPr fontId="5" type="noConversion"/>
  </si>
  <si>
    <t>(TOE)</t>
    <phoneticPr fontId="5" type="noConversion"/>
  </si>
  <si>
    <t>철강</t>
    <phoneticPr fontId="5" type="noConversion"/>
  </si>
  <si>
    <t>정유</t>
    <phoneticPr fontId="5" type="noConversion"/>
  </si>
  <si>
    <t>석유화학</t>
    <phoneticPr fontId="5" type="noConversion"/>
  </si>
  <si>
    <t>바이오</t>
    <phoneticPr fontId="5" type="noConversion"/>
  </si>
  <si>
    <t>시멘트</t>
    <phoneticPr fontId="5" type="noConversion"/>
  </si>
  <si>
    <t xml:space="preserve"> </t>
    <phoneticPr fontId="5" type="noConversion"/>
  </si>
  <si>
    <t>kTOE</t>
    <phoneticPr fontId="5" type="noConversion"/>
  </si>
  <si>
    <t>TWh</t>
    <phoneticPr fontId="5" type="noConversion"/>
  </si>
  <si>
    <t>기타</t>
    <phoneticPr fontId="5" type="noConversion"/>
  </si>
  <si>
    <t>석탄</t>
    <phoneticPr fontId="5" type="noConversion"/>
  </si>
  <si>
    <t>석유</t>
    <phoneticPr fontId="5" type="noConversion"/>
  </si>
  <si>
    <t>도시가스</t>
    <phoneticPr fontId="5" type="noConversion"/>
  </si>
  <si>
    <t>전력</t>
    <phoneticPr fontId="5" type="noConversion"/>
  </si>
  <si>
    <t>신재생</t>
    <phoneticPr fontId="5" type="noConversion"/>
  </si>
  <si>
    <t>가스</t>
    <phoneticPr fontId="5" type="noConversion"/>
  </si>
  <si>
    <t>열</t>
    <phoneticPr fontId="5" type="noConversion"/>
  </si>
  <si>
    <t>효율</t>
    <phoneticPr fontId="5" type="noConversion"/>
  </si>
  <si>
    <t>재활용</t>
    <phoneticPr fontId="5" type="noConversion"/>
  </si>
  <si>
    <t>ratio_WT_off</t>
    <phoneticPr fontId="5" type="noConversion"/>
  </si>
  <si>
    <t>hydrogen_import_share</t>
    <phoneticPr fontId="5" type="noConversion"/>
  </si>
  <si>
    <t>수송</t>
    <phoneticPr fontId="5" type="noConversion"/>
  </si>
  <si>
    <t>수소비중</t>
    <phoneticPr fontId="5" type="noConversion"/>
  </si>
  <si>
    <t>전기</t>
    <phoneticPr fontId="5" type="noConversion"/>
  </si>
  <si>
    <t>[참고]</t>
    <phoneticPr fontId="5" type="noConversion"/>
  </si>
  <si>
    <t>기본형</t>
    <phoneticPr fontId="5" type="noConversion"/>
  </si>
  <si>
    <t>시설특성화형</t>
    <phoneticPr fontId="5" type="noConversion"/>
  </si>
  <si>
    <t>산업중심형</t>
    <phoneticPr fontId="5" type="noConversion"/>
  </si>
  <si>
    <t>농어촌지역형</t>
    <phoneticPr fontId="5" type="noConversion"/>
  </si>
  <si>
    <t>항만인프라형</t>
    <phoneticPr fontId="5" type="noConversion"/>
  </si>
  <si>
    <t>해상풍력연계형</t>
    <phoneticPr fontId="5" type="noConversion"/>
  </si>
  <si>
    <t>선택</t>
    <phoneticPr fontId="5" type="noConversion"/>
  </si>
  <si>
    <t>주거중심형</t>
    <phoneticPr fontId="5" type="noConversion"/>
  </si>
  <si>
    <t>상업중심형</t>
    <phoneticPr fontId="5" type="noConversion"/>
  </si>
  <si>
    <t>교통연계형</t>
    <phoneticPr fontId="5" type="noConversion"/>
  </si>
  <si>
    <t>환경연계형</t>
    <phoneticPr fontId="5" type="noConversion"/>
  </si>
  <si>
    <t>발전연계형</t>
    <phoneticPr fontId="5" type="noConversion"/>
  </si>
  <si>
    <t>주거도시</t>
    <phoneticPr fontId="5" type="noConversion"/>
  </si>
  <si>
    <t>상업도시</t>
    <phoneticPr fontId="5" type="noConversion"/>
  </si>
  <si>
    <t>교통도시</t>
    <phoneticPr fontId="5" type="noConversion"/>
  </si>
  <si>
    <t>산업도시</t>
    <phoneticPr fontId="5" type="noConversion"/>
  </si>
  <si>
    <t>농업도시</t>
    <phoneticPr fontId="5" type="noConversion"/>
  </si>
  <si>
    <t>교역도시</t>
    <phoneticPr fontId="5" type="noConversion"/>
  </si>
  <si>
    <t>생산도시</t>
    <phoneticPr fontId="5" type="noConversion"/>
  </si>
  <si>
    <t>비고</t>
    <phoneticPr fontId="5" type="noConversion"/>
  </si>
  <si>
    <t>상업특화</t>
    <phoneticPr fontId="5" type="noConversion"/>
  </si>
  <si>
    <t>교통특화</t>
    <phoneticPr fontId="5" type="noConversion"/>
  </si>
  <si>
    <t>환경인프라특화</t>
    <phoneticPr fontId="5" type="noConversion"/>
  </si>
  <si>
    <t>에너지자립강화</t>
    <phoneticPr fontId="5" type="noConversion"/>
  </si>
  <si>
    <t>고층/저층</t>
    <phoneticPr fontId="5" type="noConversion"/>
  </si>
  <si>
    <t>일반/대형건물</t>
    <phoneticPr fontId="5" type="noConversion"/>
  </si>
  <si>
    <t>하수/쓰레기</t>
    <phoneticPr fontId="5" type="noConversion"/>
  </si>
  <si>
    <t>일반/철강/
정유및석유화학</t>
    <phoneticPr fontId="5" type="noConversion"/>
  </si>
  <si>
    <t>농촌/어촌</t>
    <phoneticPr fontId="5" type="noConversion"/>
  </si>
  <si>
    <t>시,군,구 등과 같이 밀도가 높은 지역(높은 토지 밀집도)</t>
    <phoneticPr fontId="5" type="noConversion"/>
  </si>
  <si>
    <t>읍,면 등 토지 밀집도가 낮은 지역</t>
    <phoneticPr fontId="5" type="noConversion"/>
  </si>
  <si>
    <t>유형별 토지 면적 활용 현황</t>
    <phoneticPr fontId="5" type="noConversion"/>
  </si>
  <si>
    <t>TOE</t>
    <phoneticPr fontId="5" type="noConversion"/>
  </si>
  <si>
    <t>부문(시설)</t>
    <phoneticPr fontId="5" type="noConversion"/>
  </si>
  <si>
    <t>기본</t>
    <phoneticPr fontId="5" type="noConversion"/>
  </si>
  <si>
    <t>GWh</t>
    <phoneticPr fontId="5" type="noConversion"/>
  </si>
  <si>
    <t>주거</t>
    <phoneticPr fontId="5" type="noConversion"/>
  </si>
  <si>
    <t>상업</t>
    <phoneticPr fontId="5" type="noConversion"/>
  </si>
  <si>
    <t>교통</t>
    <phoneticPr fontId="5" type="noConversion"/>
  </si>
  <si>
    <t>환경</t>
    <phoneticPr fontId="5" type="noConversion"/>
  </si>
  <si>
    <t>발전</t>
    <phoneticPr fontId="5" type="noConversion"/>
  </si>
  <si>
    <t>면적</t>
    <phoneticPr fontId="5" type="noConversion"/>
  </si>
  <si>
    <r>
      <t>km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</si>
  <si>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유형</t>
    <phoneticPr fontId="5" type="noConversion"/>
  </si>
  <si>
    <t>선택</t>
  </si>
  <si>
    <t>수요형 모델 에너지 수급표 (단위 : MWh)</t>
    <phoneticPr fontId="5" type="noConversion"/>
  </si>
  <si>
    <t>LNG</t>
    <phoneticPr fontId="5" type="noConversion"/>
  </si>
  <si>
    <t>소비</t>
    <phoneticPr fontId="5" type="noConversion"/>
  </si>
  <si>
    <t>생산</t>
    <phoneticPr fontId="5" type="noConversion"/>
  </si>
  <si>
    <t>발전량</t>
    <phoneticPr fontId="5" type="noConversion"/>
  </si>
  <si>
    <t>전력소비</t>
    <phoneticPr fontId="5" type="noConversion"/>
  </si>
  <si>
    <t>신재생 및 기타</t>
    <phoneticPr fontId="5" type="noConversion"/>
  </si>
  <si>
    <t>MWh</t>
    <phoneticPr fontId="5" type="noConversion"/>
  </si>
  <si>
    <t>MWh/km2</t>
    <phoneticPr fontId="5" type="noConversion"/>
  </si>
  <si>
    <t>물재생센터</t>
    <phoneticPr fontId="5" type="noConversion"/>
  </si>
  <si>
    <t>자원회수시설</t>
    <phoneticPr fontId="5" type="noConversion"/>
  </si>
  <si>
    <t>전력 소비</t>
    <phoneticPr fontId="5" type="noConversion"/>
  </si>
  <si>
    <t>열 소비</t>
    <phoneticPr fontId="5" type="noConversion"/>
  </si>
  <si>
    <t>합    계
Total</t>
    <phoneticPr fontId="21" type="noConversion"/>
  </si>
  <si>
    <t>전
Dry-paddy-field</t>
    <phoneticPr fontId="21" type="noConversion"/>
  </si>
  <si>
    <t>답
Paddy-field</t>
    <phoneticPr fontId="21" type="noConversion"/>
  </si>
  <si>
    <t>과 수 원
Orchard</t>
    <phoneticPr fontId="21" type="noConversion"/>
  </si>
  <si>
    <t>목 장 용 지
Pasture</t>
    <phoneticPr fontId="21" type="noConversion"/>
  </si>
  <si>
    <t>임    야
Forestry</t>
    <phoneticPr fontId="21" type="noConversion"/>
  </si>
  <si>
    <t>대    지
Building site</t>
    <phoneticPr fontId="21" type="noConversion"/>
  </si>
  <si>
    <t>공장용지
Factory
site</t>
    <phoneticPr fontId="21" type="noConversion"/>
  </si>
  <si>
    <t>학교용지
School
site</t>
    <phoneticPr fontId="21" type="noConversion"/>
  </si>
  <si>
    <t>주차장
Parking lot</t>
    <phoneticPr fontId="21" type="noConversion"/>
  </si>
  <si>
    <t>주유소용지
Gas station site</t>
    <phoneticPr fontId="21" type="noConversion"/>
  </si>
  <si>
    <t>창고용지
Warehouse
site</t>
    <phoneticPr fontId="21" type="noConversion"/>
  </si>
  <si>
    <t>도    로
Road</t>
    <phoneticPr fontId="21" type="noConversion"/>
  </si>
  <si>
    <t>철도용지
Railway</t>
    <phoneticPr fontId="21" type="noConversion"/>
  </si>
  <si>
    <t>제    방
Bank</t>
    <phoneticPr fontId="21" type="noConversion"/>
  </si>
  <si>
    <t>하    천
Rivers</t>
    <phoneticPr fontId="21" type="noConversion"/>
  </si>
  <si>
    <t>구    거
Ditch</t>
    <phoneticPr fontId="21" type="noConversion"/>
  </si>
  <si>
    <t>유    지
Marsh</t>
    <phoneticPr fontId="21" type="noConversion"/>
  </si>
  <si>
    <t>수 도 용 지
Water
supply site</t>
    <phoneticPr fontId="21" type="noConversion"/>
  </si>
  <si>
    <t>공    원
Park</t>
    <phoneticPr fontId="21" type="noConversion"/>
  </si>
  <si>
    <t>체 육 용 지
Gymnastics site</t>
    <phoneticPr fontId="21" type="noConversion"/>
  </si>
  <si>
    <t>유 원 지
Recrecation area</t>
    <phoneticPr fontId="21" type="noConversion"/>
  </si>
  <si>
    <t>종 교 용 지
Religion
site</t>
    <phoneticPr fontId="21" type="noConversion"/>
  </si>
  <si>
    <t>사 적 지
Historic
site</t>
    <phoneticPr fontId="21" type="noConversion"/>
  </si>
  <si>
    <t>묘    지
Burial</t>
    <phoneticPr fontId="21" type="noConversion"/>
  </si>
  <si>
    <t>잡 종 지
Miscella-
neous area</t>
    <phoneticPr fontId="21" type="noConversion"/>
  </si>
  <si>
    <t>기    타
Others</t>
    <phoneticPr fontId="21" type="noConversion"/>
  </si>
  <si>
    <t>서울시는 가장 대표적인 도시</t>
    <phoneticPr fontId="5" type="noConversion"/>
  </si>
  <si>
    <t>전,답,과수원 등 비목은 통합하여</t>
    <phoneticPr fontId="5" type="noConversion"/>
  </si>
  <si>
    <t>서울시 공영차고지 현황(시설규모)</t>
    <phoneticPr fontId="5" type="noConversion"/>
  </si>
  <si>
    <t>https://www.sisul.or.kr/open_content/traffic/intro/present.jsp</t>
    <phoneticPr fontId="5" type="noConversion"/>
  </si>
  <si>
    <t>주거지역</t>
  </si>
  <si>
    <t>상업지역</t>
  </si>
  <si>
    <t>공업지역</t>
  </si>
  <si>
    <t>녹지지역</t>
  </si>
  <si>
    <t>전용</t>
  </si>
  <si>
    <t>일반</t>
  </si>
  <si>
    <t>준</t>
  </si>
  <si>
    <t>중심</t>
  </si>
  <si>
    <t>근린</t>
  </si>
  <si>
    <t>유통</t>
  </si>
  <si>
    <t>준공업</t>
  </si>
  <si>
    <t>2021년 전국 시도별 토지 이용 현황 및 소유 현황</t>
    <phoneticPr fontId="5" type="noConversion"/>
  </si>
  <si>
    <t>https://blog.naver.com/mhg330/222319457637</t>
    <phoneticPr fontId="5" type="noConversion"/>
  </si>
  <si>
    <t>대지면적</t>
    <phoneticPr fontId="5" type="noConversion"/>
  </si>
  <si>
    <t>농업</t>
    <phoneticPr fontId="5" type="noConversion"/>
  </si>
  <si>
    <t>m2</t>
    <phoneticPr fontId="5" type="noConversion"/>
  </si>
  <si>
    <t>하천 등 육지 외 공간은 제외</t>
    <phoneticPr fontId="5" type="noConversion"/>
  </si>
  <si>
    <t>주차장, 역사, 차고지 등</t>
    <phoneticPr fontId="5" type="noConversion"/>
  </si>
  <si>
    <t>* 도로제외</t>
    <phoneticPr fontId="5" type="noConversion"/>
  </si>
  <si>
    <t>*발전연계형은 공장용지 또는 녹지의 일정 비중(10%)을 활용하는 것으로를…</t>
    <phoneticPr fontId="5" type="noConversion"/>
  </si>
  <si>
    <t>시설면적 조사하여 입력</t>
    <phoneticPr fontId="5" type="noConversion"/>
  </si>
  <si>
    <t>용도지구별로 볼때 주거 및 상업지구는 각각</t>
    <phoneticPr fontId="5" type="noConversion"/>
  </si>
  <si>
    <t>54%, 4%임</t>
    <phoneticPr fontId="5" type="noConversion"/>
  </si>
  <si>
    <t>기타(녹지)</t>
    <phoneticPr fontId="5" type="noConversion"/>
  </si>
  <si>
    <t>\</t>
    <phoneticPr fontId="5" type="noConversion"/>
  </si>
  <si>
    <t>*도로, 농업, 임야, 기타</t>
    <phoneticPr fontId="5" type="noConversion"/>
  </si>
  <si>
    <t>고층</t>
    <phoneticPr fontId="5" type="noConversion"/>
  </si>
  <si>
    <t>저층</t>
    <phoneticPr fontId="5" type="noConversion"/>
  </si>
  <si>
    <t>서울시 인구</t>
    <phoneticPr fontId="5" type="noConversion"/>
  </si>
  <si>
    <t>서울시 인구 보정</t>
    <phoneticPr fontId="5" type="noConversion"/>
  </si>
  <si>
    <t>명</t>
    <phoneticPr fontId="5" type="noConversion"/>
  </si>
  <si>
    <t>-&gt;</t>
    <phoneticPr fontId="5" type="noConversion"/>
  </si>
  <si>
    <t>주거부문 에너지 흐름</t>
    <phoneticPr fontId="5" type="noConversion"/>
  </si>
  <si>
    <t>경제활동인구수</t>
    <phoneticPr fontId="5" type="noConversion"/>
  </si>
  <si>
    <t>상업부문 에너지 흐름</t>
    <phoneticPr fontId="5" type="noConversion"/>
  </si>
  <si>
    <t>서울 도시계획시설 공간정보</t>
    <phoneticPr fontId="5" type="noConversion"/>
  </si>
  <si>
    <t>도시 주거지역을 형태에 따라 분류</t>
    <phoneticPr fontId="5" type="noConversion"/>
  </si>
  <si>
    <t>저층형</t>
    <phoneticPr fontId="5" type="noConversion"/>
  </si>
  <si>
    <t>단독주택, 저층형공동주택</t>
    <phoneticPr fontId="5" type="noConversion"/>
  </si>
  <si>
    <t>고층형</t>
    <phoneticPr fontId="5" type="noConversion"/>
  </si>
  <si>
    <t>아파트</t>
    <phoneticPr fontId="5" type="noConversion"/>
  </si>
  <si>
    <t>세부 유형별 에너지 소비 특성(2020 에너지총조사보고서, 595p 주택종류별 에너지 소비)</t>
    <phoneticPr fontId="5" type="noConversion"/>
  </si>
  <si>
    <t>Tcal</t>
    <phoneticPr fontId="5" type="noConversion"/>
  </si>
  <si>
    <t>등유</t>
    <phoneticPr fontId="5" type="noConversion"/>
  </si>
  <si>
    <t>LPG</t>
    <phoneticPr fontId="5" type="noConversion"/>
  </si>
  <si>
    <r>
      <t>점유하고 있는 대지면적(m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)당 에너지 소비 산출</t>
    </r>
    <phoneticPr fontId="5" type="noConversion"/>
  </si>
  <si>
    <t>https://kosis.kr/statHtml/statHtml.do?orgId=101&amp;tblId=DT_1JU1511</t>
    <phoneticPr fontId="5" type="noConversion"/>
  </si>
  <si>
    <t>연면적 및 대지면적별 단독주택</t>
    <phoneticPr fontId="5" type="noConversion"/>
  </si>
  <si>
    <t>https://stat.molit.go.kr/portal/cate/statView.do?hRsId=33&amp;hFormId=752&amp;hDivEng=&amp;month_yn=</t>
    <phoneticPr fontId="5" type="noConversion"/>
  </si>
  <si>
    <t>2020년 아파트단지면적</t>
    <phoneticPr fontId="5" type="noConversion"/>
  </si>
  <si>
    <t>연먼적</t>
    <phoneticPr fontId="5" type="noConversion"/>
  </si>
  <si>
    <t>주거형태별 자동차 보유대수 추정(2005년 자료 참고)</t>
    <phoneticPr fontId="5" type="noConversion"/>
  </si>
  <si>
    <t>https://kosis.kr/statHtml/statHtml.do?orgId=101&amp;tblId=DT_1BJ0508</t>
    <phoneticPr fontId="5" type="noConversion"/>
  </si>
  <si>
    <t>차량의 구성(ICE/FCEV/BEV 등)은 2020년 기준 비중 적용</t>
    <phoneticPr fontId="5" type="noConversion"/>
  </si>
  <si>
    <t>단독주택</t>
    <phoneticPr fontId="5" type="noConversion"/>
  </si>
  <si>
    <t>단독주택은 다가구주택 등 포함</t>
    <phoneticPr fontId="5" type="noConversion"/>
  </si>
  <si>
    <t>평균주행거리</t>
    <phoneticPr fontId="5" type="noConversion"/>
  </si>
  <si>
    <t>km/년</t>
    <phoneticPr fontId="5" type="noConversion"/>
  </si>
  <si>
    <t>세부 유형별 토지이용 현황 및 인구 현황</t>
    <phoneticPr fontId="5" type="noConversion"/>
  </si>
  <si>
    <t>구성(%)</t>
    <phoneticPr fontId="5" type="noConversion"/>
  </si>
  <si>
    <t>대지면적(m2)</t>
    <phoneticPr fontId="5" type="noConversion"/>
  </si>
  <si>
    <t>연면적(m2)</t>
    <phoneticPr fontId="5" type="noConversion"/>
  </si>
  <si>
    <t>인구(명)</t>
    <phoneticPr fontId="5" type="noConversion"/>
  </si>
  <si>
    <t>대지면적(m2/인)</t>
    <phoneticPr fontId="5" type="noConversion"/>
  </si>
  <si>
    <t>자동차보유대수(대/인)</t>
    <phoneticPr fontId="5" type="noConversion"/>
  </si>
  <si>
    <t>효율(km/kWh)</t>
    <phoneticPr fontId="5" type="noConversion"/>
  </si>
  <si>
    <t>주택 유형별 인구</t>
    <phoneticPr fontId="5" type="noConversion"/>
  </si>
  <si>
    <t>2020년</t>
    <phoneticPr fontId="5" type="noConversion"/>
  </si>
  <si>
    <t>에너지소비(MWh/년)</t>
    <phoneticPr fontId="5" type="noConversion"/>
  </si>
  <si>
    <t>저층주거형</t>
    <phoneticPr fontId="5" type="noConversion"/>
  </si>
  <si>
    <t>고층주거형</t>
    <phoneticPr fontId="5" type="noConversion"/>
  </si>
  <si>
    <t>1대당 수송에너지 소비량</t>
    <phoneticPr fontId="5" type="noConversion"/>
  </si>
  <si>
    <t>인당 대지면적(m2)</t>
    <phoneticPr fontId="5" type="noConversion"/>
  </si>
  <si>
    <t>1인당 주거지역 에너지 소비량(MWh/인)</t>
    <phoneticPr fontId="5" type="noConversion"/>
  </si>
  <si>
    <t>건물</t>
    <phoneticPr fontId="5" type="noConversion"/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</si>
  <si>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</si>
  <si>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</si>
  <si>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</si>
  <si>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</si>
  <si>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</si>
  <si>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</si>
  <si>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주거형태에 따른 자동차 보유대수</t>
    <phoneticPr fontId="5" type="noConversion"/>
  </si>
  <si>
    <t>2005년 자료 비중 참고</t>
    <phoneticPr fontId="5" type="noConversion"/>
  </si>
  <si>
    <t>연                         탄</t>
  </si>
  <si>
    <t>Briquette</t>
  </si>
  <si>
    <t>석           유           류</t>
  </si>
  <si>
    <t>Petroleum</t>
  </si>
  <si>
    <t>명</t>
  </si>
  <si>
    <t>대/명</t>
    <phoneticPr fontId="5" type="noConversion"/>
  </si>
  <si>
    <t>등              유</t>
  </si>
  <si>
    <t>Kerosene</t>
  </si>
  <si>
    <t>저층</t>
  </si>
  <si>
    <t xml:space="preserve">프 로 판 / 부 탄 </t>
  </si>
  <si>
    <t>Propane/Butane</t>
  </si>
  <si>
    <t>고층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</si>
  <si>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</si>
  <si>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</si>
  <si>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</si>
  <si>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</si>
  <si>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</si>
  <si>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</si>
  <si>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  <phoneticPr fontId="5" type="noConversion"/>
  </si>
  <si>
    <t>신           재           생</t>
  </si>
  <si>
    <t>Renewables</t>
  </si>
  <si>
    <t>면적(km2)</t>
    <phoneticPr fontId="5" type="noConversion"/>
  </si>
  <si>
    <t>주거인구(명)</t>
    <phoneticPr fontId="5" type="noConversion"/>
  </si>
  <si>
    <t>차량대수</t>
    <phoneticPr fontId="5" type="noConversion"/>
  </si>
  <si>
    <t>에너지원별 난방용 에너지 소비</t>
    <phoneticPr fontId="5" type="noConversion"/>
  </si>
  <si>
    <t>(단위: Tcal)</t>
  </si>
  <si>
    <t>(MWh)</t>
    <phoneticPr fontId="5" type="noConversion"/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</si>
  <si>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</si>
  <si>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</si>
  <si>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</si>
  <si>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</si>
  <si>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</si>
  <si>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도    시    가    스</t>
  </si>
  <si>
    <t>전                  기</t>
  </si>
  <si>
    <t>열     에     너     지</t>
  </si>
  <si>
    <t>에너지 밸런스(MWh/km2)</t>
    <phoneticPr fontId="5" type="noConversion"/>
  </si>
  <si>
    <t>신         재         생</t>
  </si>
  <si>
    <t>도시 상업지역을 형태에 따라 분류</t>
    <phoneticPr fontId="5" type="noConversion"/>
  </si>
  <si>
    <t>일반 상업건물 및 대형건물로 구분(서울시 통계)</t>
    <phoneticPr fontId="5" type="noConversion"/>
  </si>
  <si>
    <t>상업건물</t>
    <phoneticPr fontId="5" type="noConversion"/>
  </si>
  <si>
    <t>대형건물</t>
    <phoneticPr fontId="5" type="noConversion"/>
  </si>
  <si>
    <t>대형건물외</t>
    <phoneticPr fontId="5" type="noConversion"/>
  </si>
  <si>
    <t>서울시 건축물통계 상세조회서비스, 용도별 건축물현황자료</t>
    <phoneticPr fontId="5" type="noConversion"/>
  </si>
  <si>
    <t>일반 상업과 대형건물을 구분해야 할 듯(상업중심형은 대규모 고층 건물 및 에너지다소비 단지를 의미하므로)</t>
    <phoneticPr fontId="5" type="noConversion"/>
  </si>
  <si>
    <t>건물용도별로 에너지소비 형태가 다르다면… 교육시설형, 숙박시설형, 엄무시설형… 등 세부적으로 나눠볼 수도 있지 않을까?</t>
    <phoneticPr fontId="5" type="noConversion"/>
  </si>
  <si>
    <t>대지면적 비</t>
    <phoneticPr fontId="5" type="noConversion"/>
  </si>
  <si>
    <t>국가 전체 에너지소비 통계에서 일반상업/대형건물의 에너지 소비 특성 분석</t>
    <phoneticPr fontId="5" type="noConversion"/>
  </si>
  <si>
    <t>난방,온수</t>
    <phoneticPr fontId="5" type="noConversion"/>
  </si>
  <si>
    <t>냉방</t>
    <phoneticPr fontId="5" type="noConversion"/>
  </si>
  <si>
    <t>동력</t>
    <phoneticPr fontId="5" type="noConversion"/>
  </si>
  <si>
    <t>조명</t>
    <phoneticPr fontId="5" type="noConversion"/>
  </si>
  <si>
    <t>취사,기타</t>
    <phoneticPr fontId="5" type="noConversion"/>
  </si>
  <si>
    <t>전체 상업부문 용도별/에너지원별 소비(에너지총조사보고서, 158p)</t>
    <phoneticPr fontId="5" type="noConversion"/>
  </si>
  <si>
    <t>상업건물 연면적</t>
    <phoneticPr fontId="5" type="noConversion"/>
  </si>
  <si>
    <t>km2</t>
    <phoneticPr fontId="5" type="noConversion"/>
  </si>
  <si>
    <t>(ECF 보고서 건물부문 참고)</t>
    <phoneticPr fontId="5" type="noConversion"/>
  </si>
  <si>
    <t>대형건물 연면적</t>
    <phoneticPr fontId="5" type="noConversion"/>
  </si>
  <si>
    <t>연면적당 일반/대형건물의 에너지 소비 추정(전국 통계)</t>
    <phoneticPr fontId="5" type="noConversion"/>
  </si>
  <si>
    <t>천연가스</t>
    <phoneticPr fontId="5" type="noConversion"/>
  </si>
  <si>
    <t>서울시 건물 유형에 따라 대지면적당 에너지 소비 적용</t>
    <phoneticPr fontId="5" type="noConversion"/>
  </si>
  <si>
    <t>열에너지</t>
    <phoneticPr fontId="5" type="noConversion"/>
  </si>
  <si>
    <t>인당 에너지소비</t>
    <phoneticPr fontId="5" type="noConversion"/>
  </si>
  <si>
    <t>상업 일반</t>
    <phoneticPr fontId="5" type="noConversion"/>
  </si>
  <si>
    <t>상업 대형건물</t>
    <phoneticPr fontId="5" type="noConversion"/>
  </si>
  <si>
    <t>일반</t>
    <phoneticPr fontId="5" type="noConversion"/>
  </si>
  <si>
    <t>일반 상업</t>
    <phoneticPr fontId="5" type="noConversion"/>
  </si>
  <si>
    <t>총 에너지 소비</t>
    <phoneticPr fontId="5" type="noConversion"/>
  </si>
  <si>
    <t>연면적당</t>
    <phoneticPr fontId="5" type="noConversion"/>
  </si>
  <si>
    <t>대지면적당</t>
    <phoneticPr fontId="5" type="noConversion"/>
  </si>
  <si>
    <t>(kTOE)</t>
    <phoneticPr fontId="5" type="noConversion"/>
  </si>
  <si>
    <t>(GWh)</t>
    <phoneticPr fontId="5" type="noConversion"/>
  </si>
  <si>
    <t>kWh/m2</t>
    <phoneticPr fontId="5" type="noConversion"/>
  </si>
  <si>
    <t>종사자수</t>
    <phoneticPr fontId="5" type="noConversion"/>
  </si>
  <si>
    <t xml:space="preserve">대형건물 </t>
    <phoneticPr fontId="5" type="noConversion"/>
  </si>
  <si>
    <t>연면적 3000m2이상, (서울, 광역시, 세종, 경기), 교육연구, 문화집회, 숙박, 업무, 의료, 판매 용도 건물</t>
    <phoneticPr fontId="5" type="noConversion"/>
  </si>
  <si>
    <t>대형건물 에너지소비</t>
    <phoneticPr fontId="5" type="noConversion"/>
  </si>
  <si>
    <t>대형건물 연먹적당 에너지소비</t>
    <phoneticPr fontId="5" type="noConversion"/>
  </si>
  <si>
    <t>대형건물의 에너지 소비밀도가 큼</t>
    <phoneticPr fontId="5" type="noConversion"/>
  </si>
  <si>
    <t>Mcal/m2</t>
    <phoneticPr fontId="5" type="noConversion"/>
  </si>
  <si>
    <t>Mcal</t>
    <phoneticPr fontId="5" type="noConversion"/>
  </si>
  <si>
    <t>잘못된듯?</t>
    <phoneticPr fontId="5" type="noConversion"/>
  </si>
  <si>
    <t>TOE/km2</t>
    <phoneticPr fontId="5" type="noConversion"/>
  </si>
  <si>
    <t>역산을 통해 추정되는 대형건물의 연면적</t>
    <phoneticPr fontId="5" type="noConversion"/>
  </si>
  <si>
    <t>1인당 에너지소비</t>
    <phoneticPr fontId="5" type="noConversion"/>
  </si>
  <si>
    <t>서울은 상업건물 중 대형건물의 비중이 88.7%</t>
    <phoneticPr fontId="5" type="noConversion"/>
  </si>
  <si>
    <t>에너지원단위 : 종사자 1인당 에너지 소비량</t>
    <phoneticPr fontId="5" type="noConversion"/>
  </si>
  <si>
    <t>상업,공공부문의 총 건물 대지면적</t>
    <phoneticPr fontId="5" type="noConversion"/>
  </si>
  <si>
    <t>서울시 면적</t>
    <phoneticPr fontId="5" type="noConversion"/>
  </si>
  <si>
    <t>상업지역 면적</t>
    <phoneticPr fontId="5" type="noConversion"/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</si>
  <si>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  <phoneticPr fontId="5" type="noConversion"/>
  </si>
  <si>
    <t>국토면적</t>
    <phoneticPr fontId="5" type="noConversion"/>
  </si>
  <si>
    <t>도시지역</t>
    <phoneticPr fontId="5" type="noConversion"/>
  </si>
  <si>
    <t>http://www.molit.go.kr/USR/NEWS/m_71/dtl.jsp?lcmspage=1&amp;id=95085717</t>
    <phoneticPr fontId="5" type="noConversion"/>
  </si>
  <si>
    <t>상업부문 건물 연면적</t>
    <phoneticPr fontId="5" type="noConversion"/>
  </si>
  <si>
    <t>주거지역</t>
    <phoneticPr fontId="5" type="noConversion"/>
  </si>
  <si>
    <t>상업지역</t>
    <phoneticPr fontId="5" type="noConversion"/>
  </si>
  <si>
    <t>공업지역</t>
    <phoneticPr fontId="5" type="noConversion"/>
  </si>
  <si>
    <t>녹지지역</t>
    <phoneticPr fontId="5" type="noConversion"/>
  </si>
  <si>
    <t>미지정지역</t>
    <phoneticPr fontId="5" type="noConversion"/>
  </si>
  <si>
    <t>일반상업</t>
    <phoneticPr fontId="5" type="noConversion"/>
  </si>
  <si>
    <t>일반 상업건물 연면적당 에너지소비</t>
    <phoneticPr fontId="5" type="noConversion"/>
  </si>
  <si>
    <t>인구</t>
    <phoneticPr fontId="5" type="noConversion"/>
  </si>
  <si>
    <t>상업공공부문 종사자수</t>
    <phoneticPr fontId="5" type="noConversion"/>
  </si>
  <si>
    <t>상업인구 당 면적</t>
    <phoneticPr fontId="5" type="noConversion"/>
  </si>
  <si>
    <t>m2/명</t>
    <phoneticPr fontId="5" type="noConversion"/>
  </si>
  <si>
    <t>동수?</t>
    <phoneticPr fontId="5" type="noConversion"/>
  </si>
  <si>
    <t>건물용도별 에너지 소비</t>
    <phoneticPr fontId="5" type="noConversion"/>
  </si>
  <si>
    <t>교율연구시설</t>
    <phoneticPr fontId="5" type="noConversion"/>
  </si>
  <si>
    <t>문화및집회시설</t>
    <phoneticPr fontId="5" type="noConversion"/>
  </si>
  <si>
    <t>숙박시설</t>
    <phoneticPr fontId="5" type="noConversion"/>
  </si>
  <si>
    <t>업무시설</t>
    <phoneticPr fontId="5" type="noConversion"/>
  </si>
  <si>
    <t>의료시설</t>
    <phoneticPr fontId="5" type="noConversion"/>
  </si>
  <si>
    <t>판매시설</t>
    <phoneticPr fontId="5" type="noConversion"/>
  </si>
  <si>
    <t>서울시 수송부문 에너지 소비 현황(2020)</t>
    <phoneticPr fontId="5" type="noConversion"/>
  </si>
  <si>
    <t xml:space="preserve">서울시 수소차 </t>
    <phoneticPr fontId="5" type="noConversion"/>
  </si>
  <si>
    <t>대</t>
    <phoneticPr fontId="5" type="noConversion"/>
  </si>
  <si>
    <t>2022년 기준</t>
    <phoneticPr fontId="5" type="noConversion"/>
  </si>
  <si>
    <t>MWh/년</t>
    <phoneticPr fontId="5" type="noConversion"/>
  </si>
  <si>
    <t>*서울시의 1km2당 에너지 소비량 계산</t>
    <phoneticPr fontId="5" type="noConversion"/>
  </si>
  <si>
    <t>*수소 수요는 서울시 수소차 대수, 효율 및 연평균 주행거리 자료를 사용하여 추정</t>
    <phoneticPr fontId="5" type="noConversion"/>
  </si>
  <si>
    <t>서울시 주요 교통시설 현황</t>
    <phoneticPr fontId="5" type="noConversion"/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</si>
  <si>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</si>
  <si>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</si>
  <si>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</si>
  <si>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</si>
  <si>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</si>
  <si>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</si>
  <si>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</si>
  <si>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</si>
  <si>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</si>
  <si>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  <phoneticPr fontId="5" type="noConversion"/>
  </si>
  <si>
    <t>도로</t>
    <phoneticPr fontId="5" type="noConversion"/>
  </si>
  <si>
    <t>도로에서는 에너지 소비만 발생</t>
    <phoneticPr fontId="5" type="noConversion"/>
  </si>
  <si>
    <t>*서울시 도시계획시설(교통시설_도로) 공간정보 DB</t>
    <phoneticPr fontId="5" type="noConversion"/>
  </si>
  <si>
    <t>교통시설</t>
    <phoneticPr fontId="5" type="noConversion"/>
  </si>
  <si>
    <t>교통시설에서는 에너지 생산도 가능</t>
    <phoneticPr fontId="5" type="noConversion"/>
  </si>
  <si>
    <t>기타도로시설</t>
  </si>
  <si>
    <t>주차장</t>
    <phoneticPr fontId="5" type="noConversion"/>
  </si>
  <si>
    <t>차량기지</t>
    <phoneticPr fontId="5" type="noConversion"/>
  </si>
  <si>
    <t>기타 시설</t>
    <phoneticPr fontId="5" type="noConversion"/>
  </si>
  <si>
    <t>도로·철도·항만·공항·주차장 등 교통시설</t>
    <phoneticPr fontId="5" type="noConversion"/>
  </si>
  <si>
    <t>교통시설 에너지 생산</t>
    <phoneticPr fontId="5" type="noConversion"/>
  </si>
  <si>
    <t>https://blog.naver.com/goodmanjs/222040664572</t>
    <phoneticPr fontId="5" type="noConversion"/>
  </si>
  <si>
    <t>버스공영차고지 위치 및 현황</t>
    <phoneticPr fontId="5" type="noConversion"/>
  </si>
  <si>
    <t>택시차고지</t>
    <phoneticPr fontId="5" type="noConversion"/>
  </si>
  <si>
    <t>태양광 면적 비중</t>
    <phoneticPr fontId="5" type="noConversion"/>
  </si>
  <si>
    <t>서울시 유휴부지 태양광 발전량</t>
    <phoneticPr fontId="5" type="noConversion"/>
  </si>
  <si>
    <t>https://www.edaily.co.kr/news/read?newsId=01295606616062088&amp;mediaCodeNo=257&amp;OutLnkChk=Y</t>
    <phoneticPr fontId="5" type="noConversion"/>
  </si>
  <si>
    <t>차고지</t>
    <phoneticPr fontId="5" type="noConversion"/>
  </si>
  <si>
    <t>시설규모(m2)</t>
    <phoneticPr fontId="5" type="noConversion"/>
  </si>
  <si>
    <t>태양광 설비 면적</t>
    <phoneticPr fontId="5" type="noConversion"/>
  </si>
  <si>
    <t>1km2 당 생산량</t>
    <phoneticPr fontId="5" type="noConversion"/>
  </si>
  <si>
    <t>CNG충전소</t>
    <phoneticPr fontId="5" type="noConversion"/>
  </si>
  <si>
    <t>녹지</t>
    <phoneticPr fontId="5" type="noConversion"/>
  </si>
  <si>
    <t>태양광 설비용량</t>
    <phoneticPr fontId="5" type="noConversion"/>
  </si>
  <si>
    <t>MW</t>
    <phoneticPr fontId="5" type="noConversion"/>
  </si>
  <si>
    <t>서울</t>
    <phoneticPr fontId="5" type="noConversion"/>
  </si>
  <si>
    <t>공영차고지 태양광 설치 사례</t>
    <phoneticPr fontId="5" type="noConversion"/>
  </si>
  <si>
    <t>https://www.kgnews.co.kr/news/article.html?no=672027</t>
    <phoneticPr fontId="5" type="noConversion"/>
  </si>
  <si>
    <t>면적(m2)</t>
    <phoneticPr fontId="5" type="noConversion"/>
  </si>
  <si>
    <t>태양광설비</t>
    <phoneticPr fontId="5" type="noConversion"/>
  </si>
  <si>
    <t>kW</t>
    <phoneticPr fontId="5" type="noConversion"/>
  </si>
  <si>
    <t>차고지 면적의 62.4%를 태양광 설치</t>
    <phoneticPr fontId="5" type="noConversion"/>
  </si>
  <si>
    <t>차고지 면적의 30% 태양광 설치시 가정</t>
    <phoneticPr fontId="5" type="noConversion"/>
  </si>
  <si>
    <t>kW/m2</t>
    <phoneticPr fontId="5" type="noConversion"/>
  </si>
  <si>
    <t>태양광 설비 필요면적</t>
    <phoneticPr fontId="5" type="noConversion"/>
  </si>
  <si>
    <t>*도시고속도로(올림픽대로, 강변북로, 순환로 등등)에서의 재생에너지 사례 조사</t>
    <phoneticPr fontId="5" type="noConversion"/>
  </si>
  <si>
    <t>*물류센터 관련 내용 추가 조사(22.5.4. 회의)</t>
    <phoneticPr fontId="5" type="noConversion"/>
  </si>
  <si>
    <t>물류시설 현황</t>
    <phoneticPr fontId="5" type="noConversion"/>
  </si>
  <si>
    <t>(m2)</t>
    <phoneticPr fontId="5" type="noConversion"/>
  </si>
  <si>
    <t>물류터미널</t>
    <phoneticPr fontId="5" type="noConversion"/>
  </si>
  <si>
    <t>물류단지</t>
    <phoneticPr fontId="5" type="noConversion"/>
  </si>
  <si>
    <t>동부물류터미널</t>
    <phoneticPr fontId="5" type="noConversion"/>
  </si>
  <si>
    <t>서울동남권 물류단지</t>
    <phoneticPr fontId="5" type="noConversion"/>
  </si>
  <si>
    <t>물류단지시설면적</t>
    <phoneticPr fontId="5" type="noConversion"/>
  </si>
  <si>
    <t>서부트럭터미널</t>
    <phoneticPr fontId="5" type="noConversion"/>
  </si>
  <si>
    <t>자원시설면적</t>
    <phoneticPr fontId="5" type="noConversion"/>
  </si>
  <si>
    <t>한국트럭터미널</t>
    <phoneticPr fontId="5" type="noConversion"/>
  </si>
  <si>
    <t>공공시설면적</t>
    <phoneticPr fontId="5" type="noConversion"/>
  </si>
  <si>
    <t>대상</t>
    <phoneticPr fontId="5" type="noConversion"/>
  </si>
  <si>
    <t>서울강서공영차고지</t>
    <phoneticPr fontId="5" type="noConversion"/>
  </si>
  <si>
    <t>주차시설운영처 종합현황, 2018, 서울시설공단</t>
    <phoneticPr fontId="5" type="noConversion"/>
  </si>
  <si>
    <t>BOG 가스 관련 내용이 있을듯</t>
    <phoneticPr fontId="5" type="noConversion"/>
  </si>
  <si>
    <t>시설현황</t>
    <phoneticPr fontId="5" type="noConversion"/>
  </si>
  <si>
    <t>주요시설</t>
    <phoneticPr fontId="5" type="noConversion"/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</si>
  <si>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</si>
  <si>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  <phoneticPr fontId="5" type="noConversion"/>
  </si>
  <si>
    <t>정비도크</t>
    <phoneticPr fontId="5" type="noConversion"/>
  </si>
  <si>
    <t>도장부스</t>
    <phoneticPr fontId="5" type="noConversion"/>
  </si>
  <si>
    <t>세차시설</t>
    <phoneticPr fontId="5" type="noConversion"/>
  </si>
  <si>
    <t>전기충전소</t>
    <phoneticPr fontId="5" type="noConversion"/>
  </si>
  <si>
    <t>수소충전소(구축중)</t>
    <phoneticPr fontId="5" type="noConversion"/>
  </si>
  <si>
    <t>입주버스(대)</t>
    <phoneticPr fontId="5" type="noConversion"/>
  </si>
  <si>
    <t>강서</t>
    <phoneticPr fontId="5" type="noConversion"/>
  </si>
  <si>
    <t>극저온 액체 수소 탱크의 증발율</t>
    <phoneticPr fontId="5" type="noConversion"/>
  </si>
  <si>
    <t>https://nlic.go.kr/nlic/fmComplex0010.action</t>
    <phoneticPr fontId="5" type="noConversion"/>
  </si>
  <si>
    <t>탱크용량(m3)</t>
    <phoneticPr fontId="5" type="noConversion"/>
  </si>
  <si>
    <t>gal</t>
    <phoneticPr fontId="5" type="noConversion"/>
  </si>
  <si>
    <t>CNG</t>
    <phoneticPr fontId="5" type="noConversion"/>
  </si>
  <si>
    <t>일(day)증발률(%)</t>
    <phoneticPr fontId="5" type="noConversion"/>
  </si>
  <si>
    <t>시설규모</t>
    <phoneticPr fontId="5" type="noConversion"/>
  </si>
  <si>
    <t>태양광발전시설</t>
    <phoneticPr fontId="5" type="noConversion"/>
  </si>
  <si>
    <t>차고지주차장</t>
    <phoneticPr fontId="5" type="noConversion"/>
  </si>
  <si>
    <t>&lt;0.06</t>
    <phoneticPr fontId="5" type="noConversion"/>
  </si>
  <si>
    <t>규모</t>
    <phoneticPr fontId="5" type="noConversion"/>
  </si>
  <si>
    <t>국가물류종합정보센터 통계</t>
    <phoneticPr fontId="5" type="noConversion"/>
  </si>
  <si>
    <t>버스 평균주행거리</t>
    <phoneticPr fontId="5" type="noConversion"/>
  </si>
  <si>
    <t>연비</t>
    <phoneticPr fontId="5" type="noConversion"/>
  </si>
  <si>
    <t>https://nlic.go.kr/nlic/WhsInfoWarehouseSch.action#</t>
    <phoneticPr fontId="5" type="noConversion"/>
  </si>
  <si>
    <t>경유</t>
    <phoneticPr fontId="5" type="noConversion"/>
  </si>
  <si>
    <t>km/l</t>
    <phoneticPr fontId="5" type="noConversion"/>
  </si>
  <si>
    <t>km/m3</t>
    <phoneticPr fontId="5" type="noConversion"/>
  </si>
  <si>
    <t>http://www.e2news.com/news/articleView.html?idxno=70536</t>
  </si>
  <si>
    <t>km/kg</t>
    <phoneticPr fontId="5" type="noConversion"/>
  </si>
  <si>
    <t>BOG 가스 발생은 냉동냉장용 물류에서 발생한다고 가정하면,</t>
    <phoneticPr fontId="5" type="noConversion"/>
  </si>
  <si>
    <t>km/kWh</t>
    <phoneticPr fontId="5" type="noConversion"/>
  </si>
  <si>
    <t>http://www.gasnews.com/news/articleView.html?idxno=92568</t>
  </si>
  <si>
    <t>전체 물류창고 중 냉동냉장창고의 비율은</t>
    <phoneticPr fontId="5" type="noConversion"/>
  </si>
  <si>
    <t>전체 창고면적</t>
    <phoneticPr fontId="5" type="noConversion"/>
  </si>
  <si>
    <t>냉동용</t>
    <phoneticPr fontId="5" type="noConversion"/>
  </si>
  <si>
    <t>서울시 버스 연료별</t>
    <phoneticPr fontId="5" type="noConversion"/>
  </si>
  <si>
    <t>https://www.autodaily.co.kr/news/articleView.html?idxno=429464</t>
  </si>
  <si>
    <t>BOG 가스 발생량 관련 자료 구하기가 어려움</t>
    <phoneticPr fontId="5" type="noConversion"/>
  </si>
  <si>
    <t>http://www.kharn.kr/news/article.html?no=4941</t>
  </si>
  <si>
    <t>2017sus 기준 전국 냉장시설 용량</t>
    <phoneticPr fontId="5" type="noConversion"/>
  </si>
  <si>
    <t>전국</t>
    <phoneticPr fontId="5" type="noConversion"/>
  </si>
  <si>
    <t>톤</t>
    <phoneticPr fontId="5" type="noConversion"/>
  </si>
  <si>
    <t>화물 1톤당 전력소비량</t>
    <phoneticPr fontId="5" type="noConversion"/>
  </si>
  <si>
    <t>kg/m3</t>
    <phoneticPr fontId="5" type="noConversion"/>
  </si>
  <si>
    <t xml:space="preserve">냉동창고 </t>
    <phoneticPr fontId="5" type="noConversion"/>
  </si>
  <si>
    <t>kWh</t>
    <phoneticPr fontId="5" type="noConversion"/>
  </si>
  <si>
    <t>kcal/m3</t>
    <phoneticPr fontId="5" type="noConversion"/>
  </si>
  <si>
    <t>kWh/m3</t>
    <phoneticPr fontId="5" type="noConversion"/>
  </si>
  <si>
    <t>물류센터에서의 LNG 냉열 이용은, 기존 냉방,냉동을 위한 전력사용 대비 에너지 절감효과가 존재</t>
    <phoneticPr fontId="5" type="noConversion"/>
  </si>
  <si>
    <t>kWh/kg</t>
    <phoneticPr fontId="5" type="noConversion"/>
  </si>
  <si>
    <t>다만, 이를 활용한 수소 생산 등 효과는 아직 잘 모르겠음…</t>
    <phoneticPr fontId="5" type="noConversion"/>
  </si>
  <si>
    <t>개질</t>
    <phoneticPr fontId="5" type="noConversion"/>
  </si>
  <si>
    <t>kg</t>
    <phoneticPr fontId="5" type="noConversion"/>
  </si>
  <si>
    <t xml:space="preserve">지역별 도로 연장, 교통량, </t>
    <phoneticPr fontId="5" type="noConversion"/>
  </si>
  <si>
    <t>생산량</t>
    <phoneticPr fontId="5" type="noConversion"/>
  </si>
  <si>
    <t>PV</t>
    <phoneticPr fontId="5" type="noConversion"/>
  </si>
  <si>
    <t>건물 및 주차장 면적</t>
    <phoneticPr fontId="5" type="noConversion"/>
  </si>
  <si>
    <t>발전면적</t>
    <phoneticPr fontId="5" type="noConversion"/>
  </si>
  <si>
    <t>시간</t>
    <phoneticPr fontId="5" type="noConversion"/>
  </si>
  <si>
    <t>발전용량</t>
    <phoneticPr fontId="5" type="noConversion"/>
  </si>
  <si>
    <t>에너지소비</t>
    <phoneticPr fontId="5" type="noConversion"/>
  </si>
  <si>
    <t>개질기 가동률은 수요가 적을 때 50%에서 공정가동률 93%</t>
    <phoneticPr fontId="5" type="noConversion"/>
  </si>
  <si>
    <t>* 교통부문 에너지 소비는 해당 면적에 비례하여 결정</t>
    <phoneticPr fontId="5" type="noConversion"/>
  </si>
  <si>
    <t>* 교통연계형의 면적 비중은 생산과 관련된 결과 도출</t>
    <phoneticPr fontId="5" type="noConversion"/>
  </si>
  <si>
    <t>93%가동한다고 한다면,</t>
    <phoneticPr fontId="5" type="noConversion"/>
  </si>
  <si>
    <t>수소버스 가능대수</t>
    <phoneticPr fontId="5" type="noConversion"/>
  </si>
  <si>
    <t>연평균주행거리</t>
    <phoneticPr fontId="5" type="noConversion"/>
  </si>
  <si>
    <t>수소승용차</t>
    <phoneticPr fontId="5" type="noConversion"/>
  </si>
  <si>
    <t>현재</t>
    <phoneticPr fontId="5" type="noConversion"/>
  </si>
  <si>
    <t>수소버스 30대</t>
    <phoneticPr fontId="5" type="noConversion"/>
  </si>
  <si>
    <t>수소충전소 구축후</t>
    <phoneticPr fontId="5" type="noConversion"/>
  </si>
  <si>
    <t>는 수소승용차 1133대와 동일한 연료 소비</t>
    <phoneticPr fontId="5" type="noConversion"/>
  </si>
  <si>
    <t>물재생센터와 자원회수시설의 총 면적비(서울시)</t>
    <phoneticPr fontId="5" type="noConversion"/>
  </si>
  <si>
    <t xml:space="preserve">물재생센터 </t>
    <phoneticPr fontId="5" type="noConversion"/>
  </si>
  <si>
    <t>자세한 내용은 "숨기기 취소" 활용하여 환경연계형(물재생센터), 환경연계형(자원회수)에서 확인</t>
    <phoneticPr fontId="5" type="noConversion"/>
  </si>
  <si>
    <t>시설별 에너지 소비 현황(2020)</t>
    <phoneticPr fontId="5" type="noConversion"/>
  </si>
  <si>
    <t>(단위:MWh/km2)</t>
    <phoneticPr fontId="5" type="noConversion"/>
  </si>
  <si>
    <t>LNG</t>
  </si>
  <si>
    <t xml:space="preserve">수처리 </t>
  </si>
  <si>
    <t>개질</t>
  </si>
  <si>
    <t>소화조</t>
  </si>
  <si>
    <t>시설</t>
  </si>
  <si>
    <t>수전해</t>
  </si>
  <si>
    <t>시설별 에너지 생산 잠재량</t>
    <phoneticPr fontId="5" type="noConversion"/>
  </si>
  <si>
    <t>소수력</t>
    <phoneticPr fontId="5" type="noConversion"/>
  </si>
  <si>
    <t>고형바이오매스</t>
    <phoneticPr fontId="5" type="noConversion"/>
  </si>
  <si>
    <t>하수열</t>
    <phoneticPr fontId="5" type="noConversion"/>
  </si>
  <si>
    <t>(</t>
    <phoneticPr fontId="5" type="noConversion"/>
  </si>
  <si>
    <t>면적기준</t>
    <phoneticPr fontId="5" type="noConversion"/>
  </si>
  <si>
    <t>면적을 1km2로 선택하였을 때, 시설 중심의 에너지 밸런스 결과 도출</t>
    <phoneticPr fontId="5" type="noConversion"/>
  </si>
  <si>
    <t>면적을 2km2으로 선택하였을 때, 시설 중심 지구에서의 환경기초시설의 에너지 공급시설으로서의 역할을 살펴볼 수 있음</t>
    <phoneticPr fontId="5" type="noConversion"/>
  </si>
  <si>
    <t>환경기초시설은 동일하게 1km2, 나머지 면적은 기본 토지용도 비중으로 구성</t>
    <phoneticPr fontId="5" type="noConversion"/>
  </si>
  <si>
    <t>3,4,5일때도 마찬가지이며, 1km2의 환경기초시설을 통해 어느정도 범위의 주변지역까지 에너지 자립이 가능한지를 살펴볼 수 있음</t>
    <phoneticPr fontId="5" type="noConversion"/>
  </si>
  <si>
    <t>요약</t>
    <phoneticPr fontId="5" type="noConversion"/>
  </si>
  <si>
    <t>물재생센터연계형에서 활용가능한 잠재적 에너지원을 포함한 에너지 흐름 검토</t>
    <phoneticPr fontId="5" type="noConversion"/>
  </si>
  <si>
    <t>출력</t>
    <phoneticPr fontId="5" type="noConversion"/>
  </si>
  <si>
    <t>9.8*유량*낙차*수차발전기효율</t>
    <phoneticPr fontId="5" type="noConversion"/>
  </si>
  <si>
    <t>Energy flow</t>
    <phoneticPr fontId="5" type="noConversion"/>
  </si>
  <si>
    <t>중력가속도(m/s2), 낙차(m), 유량(m3/s)</t>
    <phoneticPr fontId="5" type="noConversion"/>
  </si>
  <si>
    <t>물재생센터는 점차 환경친화적 공간으로 재편되고 있으며, 특히 지화화를 통해 지상공간의 활용성이 높아지고 있음</t>
    <phoneticPr fontId="5" type="noConversion"/>
  </si>
  <si>
    <t>서울시 통계</t>
    <phoneticPr fontId="5" type="noConversion"/>
  </si>
  <si>
    <t>하수</t>
    <phoneticPr fontId="5" type="noConversion"/>
  </si>
  <si>
    <t>80~90</t>
    <phoneticPr fontId="5" type="noConversion"/>
  </si>
  <si>
    <t>따라서 지상의 유후부지에 재생에너지 설비 활용이 가능(재생센터는 도심 외곽지역으로 풍력 활용은 어려울 것으로 보임)</t>
    <phoneticPr fontId="5" type="noConversion"/>
  </si>
  <si>
    <t>서울시 하수 발생량</t>
    <phoneticPr fontId="5" type="noConversion"/>
  </si>
  <si>
    <t xml:space="preserve">-&gt; 공간 활용 방식을 변경하여 발전설비 추가 </t>
    <phoneticPr fontId="5" type="noConversion"/>
  </si>
  <si>
    <t>m3/일</t>
    <phoneticPr fontId="5" type="noConversion"/>
  </si>
  <si>
    <t>m3/년</t>
    <phoneticPr fontId="5" type="noConversion"/>
  </si>
  <si>
    <t>유휴부지활용 재생에너지</t>
    <phoneticPr fontId="5" type="noConversion"/>
  </si>
  <si>
    <t>②서남물재생센터 소수력 잠재량</t>
    <phoneticPr fontId="5" type="noConversion"/>
  </si>
  <si>
    <t>http://www.ei.co.kr/content/view.asp?idx=13738</t>
    <phoneticPr fontId="5" type="noConversion"/>
  </si>
  <si>
    <t>물에너지</t>
    <phoneticPr fontId="5" type="noConversion"/>
  </si>
  <si>
    <t>수처리유량(m3/s)</t>
    <phoneticPr fontId="5" type="noConversion"/>
  </si>
  <si>
    <t>낙차(m)</t>
    <phoneticPr fontId="5" type="noConversion"/>
  </si>
  <si>
    <t>출력(kW)</t>
    <phoneticPr fontId="5" type="noConversion"/>
  </si>
  <si>
    <t>발전량(MWh)</t>
    <phoneticPr fontId="5" type="noConversion"/>
  </si>
  <si>
    <t>또한, 기존 설비에서의 잠재적 재생에너지를 활용하는 방안도 고려할 수 있음</t>
    <phoneticPr fontId="5" type="noConversion"/>
  </si>
  <si>
    <t>대표적인 것은 방류관의 낙차를 활용한 소수력과 미활용 하수열을 회수하는 것임</t>
    <phoneticPr fontId="5" type="noConversion"/>
  </si>
  <si>
    <t>1인당 소비량</t>
    <phoneticPr fontId="5" type="noConversion"/>
  </si>
  <si>
    <t>toe</t>
    <phoneticPr fontId="5" type="noConversion"/>
  </si>
  <si>
    <t>③서남물재생센터 하수열 잠재량</t>
    <phoneticPr fontId="5" type="noConversion"/>
  </si>
  <si>
    <t>추가로, 버려지는 유기성 폐기물인 슬러지 및 부산물을 활용하는 것으로,</t>
    <phoneticPr fontId="5" type="noConversion"/>
  </si>
  <si>
    <t>역내 소비량</t>
    <phoneticPr fontId="5" type="noConversion"/>
  </si>
  <si>
    <t>수처리유량</t>
    <phoneticPr fontId="5" type="noConversion"/>
  </si>
  <si>
    <t>평균온도차</t>
    <phoneticPr fontId="5" type="noConversion"/>
  </si>
  <si>
    <t>미활용에너지량</t>
    <phoneticPr fontId="5" type="noConversion"/>
  </si>
  <si>
    <t>그 중 바이오가스는 수소로 개질하여 공급이 가능함</t>
    <phoneticPr fontId="5" type="noConversion"/>
  </si>
  <si>
    <t>TOE/년</t>
    <phoneticPr fontId="5" type="noConversion"/>
  </si>
  <si>
    <t>평균 온도차 1도 가정</t>
    <phoneticPr fontId="5" type="noConversion"/>
  </si>
  <si>
    <t>(슬러지 처리 방식에 따라 바이오가스 발생 및 고형 바이오매스 발생량이 달라질 수 있음)</t>
    <phoneticPr fontId="5" type="noConversion"/>
  </si>
  <si>
    <t>toe/km2</t>
    <phoneticPr fontId="5" type="noConversion"/>
  </si>
  <si>
    <t>폐기물에너지</t>
    <phoneticPr fontId="5" type="noConversion"/>
  </si>
  <si>
    <t>1000kcal/도/m3)</t>
    <phoneticPr fontId="5" type="noConversion"/>
  </si>
  <si>
    <t>그 외 버려지는 슬러지를 최대한 에너지화(고형화)하여 활용할 수 있음</t>
    <phoneticPr fontId="5" type="noConversion"/>
  </si>
  <si>
    <t>-&gt; 기존과 같이 발전소에 공급하는 방안과 자체적으로 활용하기 위해 CHP 등의 설비를 추가할 수 있음</t>
    <phoneticPr fontId="5" type="noConversion"/>
  </si>
  <si>
    <t>급수인구</t>
    <phoneticPr fontId="5" type="noConversion"/>
  </si>
  <si>
    <t>1인당 급수량</t>
    <phoneticPr fontId="5" type="noConversion"/>
  </si>
  <si>
    <t>l</t>
    <phoneticPr fontId="5" type="noConversion"/>
  </si>
  <si>
    <t>https://www.asiae.co.kr/article/2021090108390396483</t>
    <phoneticPr fontId="5" type="noConversion"/>
  </si>
  <si>
    <t>서남물재생센터의 2020년 통계 자료를 기초로 한 해당 모델에서는,</t>
    <phoneticPr fontId="5" type="noConversion"/>
  </si>
  <si>
    <t>에너지 수지가 +를 나타내고 있으며, 이는 추가 생산되는 에너지를 공급가능함을 의미</t>
    <phoneticPr fontId="5" type="noConversion"/>
  </si>
  <si>
    <t>2020년 1인 오수발생량_서울통계연보</t>
    <phoneticPr fontId="5" type="noConversion"/>
  </si>
  <si>
    <t>바이오가스를 수소로 개질하여 공급하는 방안은,</t>
    <phoneticPr fontId="5" type="noConversion"/>
  </si>
  <si>
    <t>l/일</t>
    <phoneticPr fontId="5" type="noConversion"/>
  </si>
  <si>
    <t>도심 외곽지역에서의 수소충전소 등의 통합 운영시에 장점이 있을 것으로 판단됨</t>
    <phoneticPr fontId="5" type="noConversion"/>
  </si>
  <si>
    <t>또한, 바이오매스 활용 방식에 따라 수전해 수소 생산이 추가될 수 있을 것으로 예상됨</t>
    <phoneticPr fontId="5" type="noConversion"/>
  </si>
  <si>
    <t>해당 모델은 생산형 유형이므로 해당 유형내의 에너지 흐름에서 얼만큼의 수소 생산이 가능할 것인가를 판단</t>
    <phoneticPr fontId="5" type="noConversion"/>
  </si>
  <si>
    <t>톤/년</t>
    <phoneticPr fontId="5" type="noConversion"/>
  </si>
  <si>
    <t>수소를 포함한 에너지 생산이 다른 유형과 어떻게 연계되어 활용될 수 있을 것인가?</t>
    <phoneticPr fontId="5" type="noConversion"/>
  </si>
  <si>
    <t>충주</t>
    <phoneticPr fontId="5" type="noConversion"/>
  </si>
  <si>
    <t>서남물재생센터(2020)</t>
    <phoneticPr fontId="5" type="noConversion"/>
  </si>
  <si>
    <t>④개질기</t>
    <phoneticPr fontId="5" type="noConversion"/>
  </si>
  <si>
    <t xml:space="preserve">2020년 </t>
    <phoneticPr fontId="5" type="noConversion"/>
  </si>
  <si>
    <t>서남물재생센터</t>
    <phoneticPr fontId="5" type="noConversion"/>
  </si>
  <si>
    <t>Osaka Gas/HYSERVE-300</t>
    <phoneticPr fontId="5" type="noConversion"/>
  </si>
  <si>
    <t>두산 발표자료</t>
    <phoneticPr fontId="5" type="noConversion"/>
  </si>
  <si>
    <t>반대로 수요형은 해당 유형내의 에너지 흐름에서 얼만큼의 수소 소비가 예상되는지를 판단</t>
    <phoneticPr fontId="5" type="noConversion"/>
  </si>
  <si>
    <t>바이오가스 생산이용 현황</t>
    <phoneticPr fontId="5" type="noConversion"/>
  </si>
  <si>
    <t>처리용량(톤/일)</t>
    <phoneticPr fontId="5" type="noConversion"/>
  </si>
  <si>
    <t>생산량(천m3/년)</t>
    <phoneticPr fontId="5" type="noConversion"/>
  </si>
  <si>
    <t>이용량</t>
    <phoneticPr fontId="5" type="noConversion"/>
  </si>
  <si>
    <t>기타단순소각처리량</t>
    <phoneticPr fontId="5" type="noConversion"/>
  </si>
  <si>
    <t>하수처리량</t>
    <phoneticPr fontId="5" type="noConversion"/>
  </si>
  <si>
    <t>하수찌거기 발생</t>
    <phoneticPr fontId="5" type="noConversion"/>
  </si>
  <si>
    <t>건조량</t>
    <phoneticPr fontId="5" type="noConversion"/>
  </si>
  <si>
    <t>소각</t>
    <phoneticPr fontId="5" type="noConversion"/>
  </si>
  <si>
    <t>바이오가스생산량</t>
    <phoneticPr fontId="5" type="noConversion"/>
  </si>
  <si>
    <t>천m3/년</t>
    <phoneticPr fontId="5" type="noConversion"/>
  </si>
  <si>
    <t>발생가스량(kg/일)</t>
    <phoneticPr fontId="5" type="noConversion"/>
  </si>
  <si>
    <t>발생가스량(kg/h)</t>
    <phoneticPr fontId="5" type="noConversion"/>
  </si>
  <si>
    <t>kg/h</t>
    <phoneticPr fontId="5" type="noConversion"/>
  </si>
  <si>
    <t>만약 기존 물재생센터가 아닌 가상의 시설의 구축을 가정한다면,</t>
    <phoneticPr fontId="5" type="noConversion"/>
  </si>
  <si>
    <t>시설용량(천m3/일)</t>
    <phoneticPr fontId="5" type="noConversion"/>
  </si>
  <si>
    <t>처리량</t>
    <phoneticPr fontId="5" type="noConversion"/>
  </si>
  <si>
    <t>개질기 대수(설비)</t>
    <phoneticPr fontId="5" type="noConversion"/>
  </si>
  <si>
    <t>개</t>
    <phoneticPr fontId="5" type="noConversion"/>
  </si>
  <si>
    <t>설비의 규모는 해당 시설이 감당하는 인구 규모에 따라 결정될 수 있을 것임</t>
    <phoneticPr fontId="5" type="noConversion"/>
  </si>
  <si>
    <t>개질시 전력 수요</t>
    <phoneticPr fontId="5" type="noConversion"/>
  </si>
  <si>
    <t>-&gt; 1인당 오수발생량 통계 활용</t>
    <phoneticPr fontId="5" type="noConversion"/>
  </si>
  <si>
    <t>하수찌꺼기 발생 및 처리 현황</t>
    <phoneticPr fontId="5" type="noConversion"/>
  </si>
  <si>
    <t>소화조용량</t>
    <phoneticPr fontId="5" type="noConversion"/>
  </si>
  <si>
    <t>투입량</t>
    <phoneticPr fontId="5" type="noConversion"/>
  </si>
  <si>
    <t>발생가스량</t>
    <phoneticPr fontId="5" type="noConversion"/>
  </si>
  <si>
    <t>소화가스이용현황</t>
    <phoneticPr fontId="5" type="noConversion"/>
  </si>
  <si>
    <t>수소 개질 총 전력</t>
    <phoneticPr fontId="5" type="noConversion"/>
  </si>
  <si>
    <t>현 전력소비량 대비 추가 전력소비</t>
    <phoneticPr fontId="5" type="noConversion"/>
  </si>
  <si>
    <t>발생량(톤/년)</t>
    <phoneticPr fontId="5" type="noConversion"/>
  </si>
  <si>
    <t>자체처리량(톤/년)</t>
    <phoneticPr fontId="5" type="noConversion"/>
  </si>
  <si>
    <t>외부위탁처리</t>
    <phoneticPr fontId="5" type="noConversion"/>
  </si>
  <si>
    <t>수도권광역처리</t>
    <phoneticPr fontId="5" type="noConversion"/>
  </si>
  <si>
    <t>판매</t>
    <phoneticPr fontId="5" type="noConversion"/>
  </si>
  <si>
    <t>자체활용</t>
    <phoneticPr fontId="5" type="noConversion"/>
  </si>
  <si>
    <t>잉여</t>
    <phoneticPr fontId="5" type="noConversion"/>
  </si>
  <si>
    <t>왼쪽 ex) 인구 10만명이 거주하는 주거 지구의 물재생센터 계산 참고</t>
    <phoneticPr fontId="5" type="noConversion"/>
  </si>
  <si>
    <t>건조</t>
    <phoneticPr fontId="5" type="noConversion"/>
  </si>
  <si>
    <t>m3</t>
    <phoneticPr fontId="5" type="noConversion"/>
  </si>
  <si>
    <t>위치(면적 규모)에 따라 유후부지 활용 재생에너지 발전량이 결정되고,</t>
    <phoneticPr fontId="5" type="noConversion"/>
  </si>
  <si>
    <t xml:space="preserve">    질량 변환</t>
    <phoneticPr fontId="5" type="noConversion"/>
  </si>
  <si>
    <t>인구에 따라 물에너지, 폐기물에너지 생산량이 결정되며,</t>
    <phoneticPr fontId="5" type="noConversion"/>
  </si>
  <si>
    <t>CH4밀도</t>
    <phoneticPr fontId="5" type="noConversion"/>
  </si>
  <si>
    <t>kg/일</t>
    <phoneticPr fontId="5" type="noConversion"/>
  </si>
  <si>
    <t>* 생물성 바이오매스, 즉 탄소중립 에너지원이므로 개질시 탄소가 발생하여도 배출량으로 집계되지 않고, 탄소포집장치가 필요하지 않음</t>
    <phoneticPr fontId="5" type="noConversion"/>
  </si>
  <si>
    <t>슬러지 처리 방식에 따라 수소 생산 잠재량이 결정됨</t>
    <phoneticPr fontId="5" type="noConversion"/>
  </si>
  <si>
    <t>ex) 인구 10만명이 거주하는 주거 지구의 물재생센터에서는</t>
    <phoneticPr fontId="5" type="noConversion"/>
  </si>
  <si>
    <t xml:space="preserve">국내 하수슬러지 </t>
    <phoneticPr fontId="5" type="noConversion"/>
  </si>
  <si>
    <t>⑦수소</t>
    <phoneticPr fontId="5" type="noConversion"/>
  </si>
  <si>
    <t>1인당 지표</t>
    <phoneticPr fontId="5" type="noConversion"/>
  </si>
  <si>
    <t>물재생센터의 하수처리량은 인구수에 비례하여 증가하고,</t>
    <phoneticPr fontId="5" type="noConversion"/>
  </si>
  <si>
    <t>시설용량</t>
    <phoneticPr fontId="5" type="noConversion"/>
  </si>
  <si>
    <t>처리용량</t>
    <phoneticPr fontId="5" type="noConversion"/>
  </si>
  <si>
    <t>바이오가스 생산이용현황(천m3/년)</t>
    <phoneticPr fontId="5" type="noConversion"/>
  </si>
  <si>
    <t>수소 생산량</t>
    <phoneticPr fontId="5" type="noConversion"/>
  </si>
  <si>
    <t>kg/hr</t>
    <phoneticPr fontId="5" type="noConversion"/>
  </si>
  <si>
    <t>하수처리량에 비례하여 하수슬러지 및 바이오가스가 발생함</t>
    <phoneticPr fontId="5" type="noConversion"/>
  </si>
  <si>
    <t>(톤/일)</t>
    <phoneticPr fontId="5" type="noConversion"/>
  </si>
  <si>
    <t>이용</t>
    <phoneticPr fontId="5" type="noConversion"/>
  </si>
  <si>
    <t>하수발생량</t>
    <phoneticPr fontId="5" type="noConversion"/>
  </si>
  <si>
    <t>톤/일</t>
    <phoneticPr fontId="5" type="noConversion"/>
  </si>
  <si>
    <t>하수찌거기발생량</t>
    <phoneticPr fontId="5" type="noConversion"/>
  </si>
  <si>
    <t>kg/년</t>
    <phoneticPr fontId="5" type="noConversion"/>
  </si>
  <si>
    <t>또한 유량에 비례하여, 소수력 및 하수열의 잠재량이 결정</t>
    <phoneticPr fontId="5" type="noConversion"/>
  </si>
  <si>
    <t>물재생센터의 면적의 일정 비중의 활용하는 방식으로,</t>
    <phoneticPr fontId="5" type="noConversion"/>
  </si>
  <si>
    <t>NG 개질</t>
    <phoneticPr fontId="5" type="noConversion"/>
  </si>
  <si>
    <t>기타 지표(2020년 에너지 소비 지표)</t>
    <phoneticPr fontId="5" type="noConversion"/>
  </si>
  <si>
    <t>소화조투입량</t>
    <phoneticPr fontId="5" type="noConversion"/>
  </si>
  <si>
    <t>추가 재생에너지 잠재량이 결정</t>
    <phoneticPr fontId="5" type="noConversion"/>
  </si>
  <si>
    <t>오사카가스 HYSERVE-300</t>
    <phoneticPr fontId="5" type="noConversion"/>
  </si>
  <si>
    <t>재생에너지 이용률</t>
    <phoneticPr fontId="5" type="noConversion"/>
  </si>
  <si>
    <t>%</t>
    <phoneticPr fontId="5" type="noConversion"/>
  </si>
  <si>
    <t>바이오가스 투입량</t>
    <phoneticPr fontId="5" type="noConversion"/>
  </si>
  <si>
    <t>총 에너지 사용량</t>
    <phoneticPr fontId="5" type="noConversion"/>
  </si>
  <si>
    <t>수소생산잠재량</t>
    <phoneticPr fontId="5" type="noConversion"/>
  </si>
  <si>
    <t>발생하는 바이오가스는 개질을 통해 수소로 추출</t>
    <phoneticPr fontId="5" type="noConversion"/>
  </si>
  <si>
    <t>kg/hr.CH4</t>
    <phoneticPr fontId="5" type="noConversion"/>
  </si>
  <si>
    <t>kg/hr.H2</t>
    <phoneticPr fontId="5" type="noConversion"/>
  </si>
  <si>
    <t>https://www.h2news.kr/mobile/article.html?no=9479</t>
    <phoneticPr fontId="5" type="noConversion"/>
  </si>
  <si>
    <t>&lt;-충주 기사</t>
    <phoneticPr fontId="5" type="noConversion"/>
  </si>
  <si>
    <t>자체에너지</t>
    <phoneticPr fontId="5" type="noConversion"/>
  </si>
  <si>
    <t>*1명이 사용하는 물을 처리하는 과정에서 3.6kg/년의 수소 생산 잠재량이 추정됨</t>
    <phoneticPr fontId="5" type="noConversion"/>
  </si>
  <si>
    <t>10%만 바이오가스 개질</t>
    <phoneticPr fontId="5" type="noConversion"/>
  </si>
  <si>
    <t>하수처리량당 CO2배출</t>
    <phoneticPr fontId="5" type="noConversion"/>
  </si>
  <si>
    <t>kgCO2/m3</t>
    <phoneticPr fontId="5" type="noConversion"/>
  </si>
  <si>
    <t>나머지는 도시가스 등 활용하는듯</t>
    <phoneticPr fontId="5" type="noConversion"/>
  </si>
  <si>
    <t>1km2 당 에너지</t>
    <phoneticPr fontId="5" type="noConversion"/>
  </si>
  <si>
    <t>(단위:MWh)</t>
    <phoneticPr fontId="5" type="noConversion"/>
  </si>
  <si>
    <t>①유휴부지 활용 태양광</t>
    <phoneticPr fontId="5" type="noConversion"/>
  </si>
  <si>
    <t>처리장면적(m2)</t>
    <phoneticPr fontId="5" type="noConversion"/>
  </si>
  <si>
    <t>태양광면적기준</t>
    <phoneticPr fontId="5" type="noConversion"/>
  </si>
  <si>
    <t>태양광설치면적(m2)</t>
    <phoneticPr fontId="5" type="noConversion"/>
  </si>
  <si>
    <t>태양광설비(MW)</t>
    <phoneticPr fontId="5" type="noConversion"/>
  </si>
  <si>
    <t>발전효율</t>
    <phoneticPr fontId="5" type="noConversion"/>
  </si>
  <si>
    <t>면적당하수처리량(m3/m2)</t>
    <phoneticPr fontId="5" type="noConversion"/>
  </si>
  <si>
    <t>1인당 필요한 처리장면적</t>
    <phoneticPr fontId="5" type="noConversion"/>
  </si>
  <si>
    <t>처리장 면적 중 건물 옥상 면적 -&gt; 옥상에는 대부분 설치한다고 가정</t>
    <phoneticPr fontId="5" type="noConversion"/>
  </si>
  <si>
    <t>옥상 외 지상공간에서 활용 가능한 부분 검토</t>
    <phoneticPr fontId="5" type="noConversion"/>
  </si>
  <si>
    <t xml:space="preserve">수처리 </t>
    <phoneticPr fontId="5" type="noConversion"/>
  </si>
  <si>
    <t>소화조</t>
    <phoneticPr fontId="5" type="noConversion"/>
  </si>
  <si>
    <t>* 서남물재생센터 완전 지하화 계획 진행중</t>
    <phoneticPr fontId="5" type="noConversion"/>
  </si>
  <si>
    <t>생산-소비</t>
    <phoneticPr fontId="5" type="noConversion"/>
  </si>
  <si>
    <t>⑤바이오가스</t>
    <phoneticPr fontId="5" type="noConversion"/>
  </si>
  <si>
    <t>입사량(서울시 햇빛지도) 활용하여 계산 가능</t>
    <phoneticPr fontId="5" type="noConversion"/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</si>
  <si>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  <phoneticPr fontId="5" type="noConversion"/>
  </si>
  <si>
    <t>kcal</t>
    <phoneticPr fontId="5" type="noConversion"/>
  </si>
  <si>
    <t>과거 하수처리시설 에너지 자립화 시범사업에서 처리장면적의 15% 기준 적용("환경부 하수처리시설 에너지 자립화 기본계획(2010))</t>
    <phoneticPr fontId="5" type="noConversion"/>
  </si>
  <si>
    <t>m2/MW</t>
    <phoneticPr fontId="5" type="noConversion"/>
  </si>
  <si>
    <t>https://m.ekn.kr/view.php?key=20210831010005270</t>
    <phoneticPr fontId="5" type="noConversion"/>
  </si>
  <si>
    <t>1kWh</t>
    <phoneticPr fontId="5" type="noConversion"/>
  </si>
  <si>
    <t>860kcal</t>
    <phoneticPr fontId="5" type="noConversion"/>
  </si>
  <si>
    <t>자체활용 바이오가스의 대부분은 소화조의 가온을 위해 활용</t>
    <phoneticPr fontId="5" type="noConversion"/>
  </si>
  <si>
    <t>130p 소화조 가온 관련한 에너지 사용</t>
    <phoneticPr fontId="5" type="noConversion"/>
  </si>
  <si>
    <t>바이오가스 생산을 위해 건조한 슬러지는 발열량이 낮아져 사용이 어려움</t>
    <phoneticPr fontId="5" type="noConversion"/>
  </si>
  <si>
    <t>(유기물이 절반이상 사라지므로)</t>
    <phoneticPr fontId="5" type="noConversion"/>
  </si>
  <si>
    <t>kg/대.년</t>
    <phoneticPr fontId="5" type="noConversion"/>
  </si>
  <si>
    <t>1km2 면적 환상 에너지 소비량</t>
    <phoneticPr fontId="5" type="noConversion"/>
  </si>
  <si>
    <t>따라서 건조용량을 제외한 나머지가 활용가능</t>
    <phoneticPr fontId="5" type="noConversion"/>
  </si>
  <si>
    <t>⑥바이오매스(고형화)</t>
    <phoneticPr fontId="5" type="noConversion"/>
  </si>
  <si>
    <t>1kg</t>
    <phoneticPr fontId="5" type="noConversion"/>
  </si>
  <si>
    <t>비탈수슬러지</t>
    <phoneticPr fontId="5" type="noConversion"/>
  </si>
  <si>
    <t>kcal/kg</t>
    <phoneticPr fontId="5" type="noConversion"/>
  </si>
  <si>
    <t>탈수슬러지</t>
    <phoneticPr fontId="5" type="noConversion"/>
  </si>
  <si>
    <t>슬러지 발열량은 비탈수/탈수의 평균값 적용</t>
    <phoneticPr fontId="5" type="noConversion"/>
  </si>
  <si>
    <t>효율 40% 적용</t>
    <phoneticPr fontId="5" type="noConversion"/>
  </si>
  <si>
    <t>고형바이오매스는 발전설비를 구축하여 활용할 수도 있으나,</t>
    <phoneticPr fontId="5" type="noConversion"/>
  </si>
  <si>
    <t>현재와 같이 발전소에 공급하고, 해당 전력만큼을 그리드에서 사용한다고 가정</t>
    <phoneticPr fontId="5" type="noConversion"/>
  </si>
  <si>
    <t>고형바이오매스의 운송 방식 = 차량</t>
    <phoneticPr fontId="5" type="noConversion"/>
  </si>
  <si>
    <t>운송에 따른 연료 소비량 산정</t>
    <phoneticPr fontId="5" type="noConversion"/>
  </si>
  <si>
    <t>소화가스</t>
    <phoneticPr fontId="5" type="noConversion"/>
  </si>
  <si>
    <t>에너지 소비 현황</t>
    <phoneticPr fontId="5" type="noConversion"/>
  </si>
  <si>
    <t>2017년</t>
    <phoneticPr fontId="5" type="noConversion"/>
  </si>
  <si>
    <t>발생량</t>
    <phoneticPr fontId="5" type="noConversion"/>
  </si>
  <si>
    <t>자체사용(공정 등)</t>
    <phoneticPr fontId="5" type="noConversion"/>
  </si>
  <si>
    <t>전력생산</t>
    <phoneticPr fontId="5" type="noConversion"/>
  </si>
  <si>
    <t>잉여(소각)</t>
    <phoneticPr fontId="5" type="noConversion"/>
  </si>
  <si>
    <t>외부판매</t>
    <phoneticPr fontId="5" type="noConversion"/>
  </si>
  <si>
    <t>총사용량</t>
    <phoneticPr fontId="5" type="noConversion"/>
  </si>
  <si>
    <t>외부</t>
    <phoneticPr fontId="5" type="noConversion"/>
  </si>
  <si>
    <t>자체발전</t>
    <phoneticPr fontId="5" type="noConversion"/>
  </si>
  <si>
    <t>중랑</t>
    <phoneticPr fontId="5" type="noConversion"/>
  </si>
  <si>
    <t>난지</t>
    <phoneticPr fontId="5" type="noConversion"/>
  </si>
  <si>
    <t>탄천</t>
    <phoneticPr fontId="5" type="noConversion"/>
  </si>
  <si>
    <t>서남</t>
    <phoneticPr fontId="5" type="noConversion"/>
  </si>
  <si>
    <t>국내 공공하수처리시설(2020) - 참고</t>
    <phoneticPr fontId="5" type="noConversion"/>
  </si>
  <si>
    <t>기타 지표</t>
    <phoneticPr fontId="5" type="noConversion"/>
  </si>
  <si>
    <t>연간 총 에너지 사용량(toe)</t>
    <phoneticPr fontId="5" type="noConversion"/>
  </si>
  <si>
    <t>폐기물 중</t>
    <phoneticPr fontId="5" type="noConversion"/>
  </si>
  <si>
    <t>자원회수시설에서 발생하는 폐기물을 어떻게 활용하는 것이 에너지 활용 측면에서 바람직할 것인가?</t>
    <phoneticPr fontId="5" type="noConversion"/>
  </si>
  <si>
    <t>생활폐기물</t>
    <phoneticPr fontId="5" type="noConversion"/>
  </si>
  <si>
    <t>사업장폐기물</t>
    <phoneticPr fontId="5" type="noConversion"/>
  </si>
  <si>
    <t>폐기물 중 썩는 것-종량제 봉투 매립-은 대기중 배출되는 CH4가스 포집으로 사용할 수 있고,</t>
    <phoneticPr fontId="5" type="noConversion"/>
  </si>
  <si>
    <t>플라스틱과 같은 석유화학제품은 화확적 방법으로 재활용 할 수 있을 것임</t>
    <phoneticPr fontId="5" type="noConversion"/>
  </si>
  <si>
    <t>완전 분해하여 수소를 생산하는 것과 석유화학물질로 재생산하는 것 중 어느것이 더 좋은 선택지일까?</t>
    <phoneticPr fontId="5" type="noConversion"/>
  </si>
  <si>
    <t>만약 석유화학물질로 재생산하는 것이 바람직하다면 산업연계 구조도 생각해볼 수 있을 것임</t>
    <phoneticPr fontId="5" type="noConversion"/>
  </si>
  <si>
    <t>서울시 자원회수시설 현황(2021)</t>
    <phoneticPr fontId="5" type="noConversion"/>
  </si>
  <si>
    <t>https://rrf.seoul.go.kr/content/bcrec238.do</t>
    <phoneticPr fontId="5" type="noConversion"/>
  </si>
  <si>
    <t>폐기물중 에너지화가 가능한 것은 무엇인가?</t>
    <phoneticPr fontId="5" type="noConversion"/>
  </si>
  <si>
    <t>시설</t>
    <phoneticPr fontId="5" type="noConversion"/>
  </si>
  <si>
    <t>소각현황</t>
    <phoneticPr fontId="5" type="noConversion"/>
  </si>
  <si>
    <t>에너지판매</t>
    <phoneticPr fontId="5" type="noConversion"/>
  </si>
  <si>
    <t>유틸리티사용량</t>
    <phoneticPr fontId="5" type="noConversion"/>
  </si>
  <si>
    <t>부지면적</t>
    <phoneticPr fontId="5" type="noConversion"/>
  </si>
  <si>
    <t>연면적</t>
    <phoneticPr fontId="5" type="noConversion"/>
  </si>
  <si>
    <t>주민편의시설 부지면적</t>
    <phoneticPr fontId="5" type="noConversion"/>
  </si>
  <si>
    <t>반입량</t>
    <phoneticPr fontId="5" type="noConversion"/>
  </si>
  <si>
    <t>소각량</t>
    <phoneticPr fontId="5" type="noConversion"/>
  </si>
  <si>
    <t>가동률</t>
    <phoneticPr fontId="5" type="noConversion"/>
  </si>
  <si>
    <t>폐열</t>
    <phoneticPr fontId="5" type="noConversion"/>
  </si>
  <si>
    <t>용수</t>
    <phoneticPr fontId="5" type="noConversion"/>
  </si>
  <si>
    <t>인구수</t>
    <phoneticPr fontId="5" type="noConversion"/>
  </si>
  <si>
    <t>종  로</t>
  </si>
  <si>
    <t>Gcal/년</t>
    <phoneticPr fontId="5" type="noConversion"/>
  </si>
  <si>
    <t>kWh/년</t>
    <phoneticPr fontId="5" type="noConversion"/>
  </si>
  <si>
    <t>중  구</t>
  </si>
  <si>
    <t>강남자원회수시설</t>
    <phoneticPr fontId="5" type="noConversion"/>
  </si>
  <si>
    <t>강남,강동,관악,광진,동작,서초,성동,송파</t>
    <phoneticPr fontId="5" type="noConversion"/>
  </si>
  <si>
    <t>용  산</t>
  </si>
  <si>
    <t>노원</t>
    <phoneticPr fontId="5" type="noConversion"/>
  </si>
  <si>
    <t>중랑,성북,강북,도봉,노원,동대문</t>
    <phoneticPr fontId="5" type="noConversion"/>
  </si>
  <si>
    <t>성  동</t>
  </si>
  <si>
    <t>마포</t>
    <phoneticPr fontId="5" type="noConversion"/>
  </si>
  <si>
    <t>종로,중구,용산,서대문,마포</t>
    <phoneticPr fontId="5" type="noConversion"/>
  </si>
  <si>
    <t>광  진</t>
  </si>
  <si>
    <t>양천</t>
    <phoneticPr fontId="5" type="noConversion"/>
  </si>
  <si>
    <t>양천,강서,영등포</t>
    <phoneticPr fontId="5" type="noConversion"/>
  </si>
  <si>
    <t>동대문</t>
  </si>
  <si>
    <t>톤/명</t>
    <phoneticPr fontId="5" type="noConversion"/>
  </si>
  <si>
    <t>Gcal</t>
    <phoneticPr fontId="5" type="noConversion"/>
  </si>
  <si>
    <t>중  랑</t>
  </si>
  <si>
    <t>폐기물 운반차량</t>
    <phoneticPr fontId="5" type="noConversion"/>
  </si>
  <si>
    <t>성  북</t>
  </si>
  <si>
    <t>1회 처리용량</t>
    <phoneticPr fontId="5" type="noConversion"/>
  </si>
  <si>
    <t>단위환산</t>
    <phoneticPr fontId="5" type="noConversion"/>
  </si>
  <si>
    <t>강  북</t>
  </si>
  <si>
    <t>km/L</t>
    <phoneticPr fontId="5" type="noConversion"/>
  </si>
  <si>
    <t>경유, 2019년 화물차 평균</t>
    <phoneticPr fontId="5" type="noConversion"/>
  </si>
  <si>
    <t>cal</t>
    <phoneticPr fontId="5" type="noConversion"/>
  </si>
  <si>
    <t>도  봉</t>
  </si>
  <si>
    <t>평균운행시간</t>
    <phoneticPr fontId="5" type="noConversion"/>
  </si>
  <si>
    <t>소각량 당 에너지(kWh/톤)</t>
    <phoneticPr fontId="5" type="noConversion"/>
  </si>
  <si>
    <t>도심평균운행속도</t>
    <phoneticPr fontId="5" type="noConversion"/>
  </si>
  <si>
    <t>km/h</t>
    <phoneticPr fontId="5" type="noConversion"/>
  </si>
  <si>
    <t>에너지 소비량</t>
    <phoneticPr fontId="5" type="noConversion"/>
  </si>
  <si>
    <t>에너지 생산량</t>
    <phoneticPr fontId="5" type="noConversion"/>
  </si>
  <si>
    <t>1인당소각량(톤/년)</t>
    <phoneticPr fontId="5" type="noConversion"/>
  </si>
  <si>
    <t>노  원</t>
  </si>
  <si>
    <t>연료소비량</t>
    <phoneticPr fontId="5" type="noConversion"/>
  </si>
  <si>
    <t>L</t>
    <phoneticPr fontId="5" type="noConversion"/>
  </si>
  <si>
    <t>은  평</t>
  </si>
  <si>
    <t>L/일</t>
    <phoneticPr fontId="5" type="noConversion"/>
  </si>
  <si>
    <t>kcal/l</t>
    <phoneticPr fontId="5" type="noConversion"/>
  </si>
  <si>
    <t>서대문</t>
  </si>
  <si>
    <t>L/년</t>
    <phoneticPr fontId="5" type="noConversion"/>
  </si>
  <si>
    <t>kcal/kWh</t>
    <phoneticPr fontId="5" type="noConversion"/>
  </si>
  <si>
    <t>마  포</t>
  </si>
  <si>
    <t>kWh/l</t>
    <phoneticPr fontId="5" type="noConversion"/>
  </si>
  <si>
    <t>양  천</t>
  </si>
  <si>
    <t>강  서</t>
  </si>
  <si>
    <t>2018년 폐기물 발생량 통계</t>
    <phoneticPr fontId="5" type="noConversion"/>
  </si>
  <si>
    <t>https://kosis.kr/statHtml/statHtml.do?orgId=110&amp;tblId=DT_11001N_2013_A054&amp;lang_mode=ko&amp;vw_cd=MT_ZTITLE&amp;list_id=110_11001_006_14&amp;conn_path=I4</t>
    <phoneticPr fontId="5" type="noConversion"/>
  </si>
  <si>
    <t>구  로</t>
  </si>
  <si>
    <t>생활계폐기물</t>
    <phoneticPr fontId="5" type="noConversion"/>
  </si>
  <si>
    <t>금  천</t>
  </si>
  <si>
    <t>영등포</t>
  </si>
  <si>
    <t>톤/일.명</t>
    <phoneticPr fontId="5" type="noConversion"/>
  </si>
  <si>
    <t>동  작</t>
  </si>
  <si>
    <t>톤/년.명</t>
    <phoneticPr fontId="5" type="noConversion"/>
  </si>
  <si>
    <t>관  악</t>
  </si>
  <si>
    <t>도심에서는 자원회수시설만 대상</t>
    <phoneticPr fontId="5" type="noConversion"/>
  </si>
  <si>
    <t>서  초</t>
  </si>
  <si>
    <t>도심에서 매립지 부지 마련 어려움</t>
    <phoneticPr fontId="5" type="noConversion"/>
  </si>
  <si>
    <t>일단 소각처리장에 반입된 폐기물은 95%의 비율로 소각됨</t>
    <phoneticPr fontId="5" type="noConversion"/>
  </si>
  <si>
    <t>강  남</t>
  </si>
  <si>
    <t>송  파</t>
  </si>
  <si>
    <t>강  동</t>
  </si>
  <si>
    <t>ex) 인구 10만명이 거주하는 주거 지구의 자원회수시설에서는</t>
    <phoneticPr fontId="5" type="noConversion"/>
  </si>
  <si>
    <t>폐기물발생량</t>
    <phoneticPr fontId="5" type="noConversion"/>
  </si>
  <si>
    <t>초과전력생산잠재량</t>
    <phoneticPr fontId="5" type="noConversion"/>
  </si>
  <si>
    <t>에너지 수급</t>
    <phoneticPr fontId="5" type="noConversion"/>
  </si>
  <si>
    <t>단위:MWh</t>
    <phoneticPr fontId="5" type="noConversion"/>
  </si>
  <si>
    <t>생활폐기물 소각 발열량</t>
    <phoneticPr fontId="5" type="noConversion"/>
  </si>
  <si>
    <t>자원순환 정책 대전환 추진계획(2020, 환경부)</t>
    <phoneticPr fontId="5" type="noConversion"/>
  </si>
  <si>
    <t>일정 규모(30만m
2) 이상 공동주택단지나 택지를 개발하려는 경우 원칙적으로 폐기물처리시설 설치 의무화(‘20.12)</t>
    <phoneticPr fontId="5" type="noConversion"/>
  </si>
  <si>
    <t>A Study on the new MBT management system with variations of MSW's seasonal emission characteristics</t>
    <phoneticPr fontId="5" type="noConversion"/>
  </si>
  <si>
    <t>생활폐기물 저위발열량 참고문헌</t>
    <phoneticPr fontId="5" type="noConversion"/>
  </si>
  <si>
    <t>부지면적의 50% 지상공간 사용가능하다고 가정할 때, (시설물의 지하화 추진 등 고려)</t>
    <phoneticPr fontId="5" type="noConversion"/>
  </si>
  <si>
    <t>제5차 전국폐기물통계조사</t>
    <phoneticPr fontId="5" type="noConversion"/>
  </si>
  <si>
    <t>지상공간</t>
    <phoneticPr fontId="5" type="noConversion"/>
  </si>
  <si>
    <t>태양광면적</t>
    <phoneticPr fontId="5" type="noConversion"/>
  </si>
  <si>
    <t> 종량제 봉투에 투입되는 모든 폐기물의 평균발열량은 저위발열량이 3,992㎉/㎏이며, 가정부분은 3,733㎉/㎏, 비가정부분은 사업장 4,125㎉/㎏를 보였음</t>
    <phoneticPr fontId="5" type="noConversion"/>
  </si>
  <si>
    <t xml:space="preserve">동 보고서에서 소각시설의 설계시 적용된 발열량은 평균 </t>
    <phoneticPr fontId="5" type="noConversion"/>
  </si>
  <si>
    <t>54p</t>
    <phoneticPr fontId="5" type="noConversion"/>
  </si>
  <si>
    <t>으로 조사됨</t>
    <phoneticPr fontId="5" type="noConversion"/>
  </si>
  <si>
    <t>하지만 반입 폐기물의 발열량은</t>
    <phoneticPr fontId="5" type="noConversion"/>
  </si>
  <si>
    <t>판매전력</t>
    <phoneticPr fontId="5" type="noConversion"/>
  </si>
  <si>
    <t>폐기물</t>
    <phoneticPr fontId="5" type="noConversion"/>
  </si>
  <si>
    <t>최소 설계 적용 발열량 만큼 폐열회수가 가능하다고 한다면,</t>
    <phoneticPr fontId="5" type="noConversion"/>
  </si>
  <si>
    <t>최대로 회수할 수 있는 열에너지는</t>
    <phoneticPr fontId="5" type="noConversion"/>
  </si>
  <si>
    <t>열수요</t>
    <phoneticPr fontId="5" type="noConversion"/>
  </si>
  <si>
    <t>SOEC</t>
    <phoneticPr fontId="5" type="noConversion"/>
  </si>
  <si>
    <t>고체산화물 수전해</t>
    <phoneticPr fontId="5" type="noConversion"/>
  </si>
  <si>
    <t>고체산화물 전해질을 이용해 800도씨 이상의 고온 수증기를 전기분해해 수소를 생산하는 기술</t>
    <phoneticPr fontId="5" type="noConversion"/>
  </si>
  <si>
    <t>https://energium.kier.re.kr/sub020902/articles/view/tableid/ee_talk/page/10/id/1564</t>
    <phoneticPr fontId="5" type="noConversion"/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</si>
  <si>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  <phoneticPr fontId="5" type="noConversion"/>
  </si>
  <si>
    <t>https://academic.naver.com/article.naver?doc_id=846681887</t>
    <phoneticPr fontId="5" type="noConversion"/>
  </si>
  <si>
    <t>수전해시 120도의 스팀을 활용하는 경우 외부공급 열에너지가 줄어들 수 있음. 검토필요</t>
    <phoneticPr fontId="5" type="noConversion"/>
  </si>
  <si>
    <t xml:space="preserve">열회수온도가 200도 가량 이므로, </t>
    <phoneticPr fontId="5" type="noConversion"/>
  </si>
  <si>
    <t>Bloom Energy의 SOEC 모델 적용하여 계산</t>
    <phoneticPr fontId="5" type="noConversion"/>
  </si>
  <si>
    <t>Input = Output 일 경우,</t>
    <phoneticPr fontId="5" type="noConversion"/>
  </si>
  <si>
    <t>수전해설비 용량</t>
    <phoneticPr fontId="5" type="noConversion"/>
  </si>
  <si>
    <t>잠재</t>
    <phoneticPr fontId="5" type="noConversion"/>
  </si>
  <si>
    <t>수전해</t>
    <phoneticPr fontId="5" type="noConversion"/>
  </si>
  <si>
    <t>추가 전력 및 바이오가스는 해당 시설의 에너지 자급을 만족하는 경우, 수소로 생산</t>
    <phoneticPr fontId="5" type="noConversion"/>
  </si>
  <si>
    <t>1km2당 에너지</t>
    <phoneticPr fontId="5" type="noConversion"/>
  </si>
  <si>
    <t>LNG를 소비하여 전력 생산 및 사용</t>
    <phoneticPr fontId="5" type="noConversion"/>
  </si>
  <si>
    <t>이중 계산 차후 수정</t>
    <phoneticPr fontId="5" type="noConversion"/>
  </si>
  <si>
    <t>잠재1</t>
    <phoneticPr fontId="5" type="noConversion"/>
  </si>
  <si>
    <t>잠재2</t>
    <phoneticPr fontId="5" type="noConversion"/>
  </si>
  <si>
    <t>소각에너지</t>
    <phoneticPr fontId="5" type="noConversion"/>
  </si>
  <si>
    <t>강남</t>
    <phoneticPr fontId="35" type="noConversion"/>
  </si>
  <si>
    <t>노원</t>
    <phoneticPr fontId="35" type="noConversion"/>
  </si>
  <si>
    <t>마포</t>
    <phoneticPr fontId="35" type="noConversion"/>
  </si>
  <si>
    <t>양천</t>
    <phoneticPr fontId="35" type="noConversion"/>
  </si>
  <si>
    <t>2019년 서울통계연보</t>
    <phoneticPr fontId="5" type="noConversion"/>
  </si>
  <si>
    <t>톤/d</t>
    <phoneticPr fontId="5" type="noConversion"/>
  </si>
  <si>
    <t>비율</t>
    <phoneticPr fontId="5" type="noConversion"/>
  </si>
  <si>
    <t>매립</t>
    <phoneticPr fontId="5" type="noConversion"/>
  </si>
  <si>
    <t>1단계\</t>
    <phoneticPr fontId="5" type="noConversion"/>
  </si>
  <si>
    <t>2단계</t>
    <phoneticPr fontId="5" type="noConversion"/>
  </si>
  <si>
    <t>소각 처리량</t>
    <phoneticPr fontId="5" type="noConversion"/>
  </si>
  <si>
    <t>누적</t>
    <phoneticPr fontId="5" type="noConversion"/>
  </si>
  <si>
    <t>1단계</t>
    <phoneticPr fontId="5" type="noConversion"/>
  </si>
  <si>
    <t>서울시 내 발전설비 운영이 가능한 면적 도출</t>
    <phoneticPr fontId="5" type="noConversion"/>
  </si>
  <si>
    <t>https://www.energy-news.co.kr/news/articleView.html?idxno=12377</t>
    <phoneticPr fontId="5" type="noConversion"/>
  </si>
  <si>
    <t>서울시 건물의 지붕면적 활용</t>
    <phoneticPr fontId="5" type="noConversion"/>
  </si>
  <si>
    <t>건물 옥상</t>
    <phoneticPr fontId="5" type="noConversion"/>
  </si>
  <si>
    <t>공장용지</t>
    <phoneticPr fontId="5" type="noConversion"/>
  </si>
  <si>
    <t>교육시설</t>
    <phoneticPr fontId="5" type="noConversion"/>
  </si>
  <si>
    <t>기타용지</t>
    <phoneticPr fontId="5" type="noConversion"/>
  </si>
  <si>
    <t>발전연계 면적</t>
    <phoneticPr fontId="5" type="noConversion"/>
  </si>
  <si>
    <t>지붕면적</t>
    <phoneticPr fontId="5" type="noConversion"/>
  </si>
  <si>
    <t>서울시면적</t>
    <phoneticPr fontId="5" type="noConversion"/>
  </si>
  <si>
    <t>PV면적비중</t>
    <phoneticPr fontId="5" type="noConversion"/>
  </si>
  <si>
    <t>PV설치면적</t>
    <phoneticPr fontId="5" type="noConversion"/>
  </si>
  <si>
    <t>PV설비용량</t>
    <phoneticPr fontId="5" type="noConversion"/>
  </si>
  <si>
    <t>사용 비중</t>
    <phoneticPr fontId="5" type="noConversion"/>
  </si>
  <si>
    <t>PV발전량</t>
    <phoneticPr fontId="5" type="noConversion"/>
  </si>
  <si>
    <t>km2당 발전량</t>
    <phoneticPr fontId="5" type="noConversion"/>
  </si>
  <si>
    <t>*건물 옥상의 경우 주거건물/상업건물/교통면적/환경면적 등 각 유형별 면적에 비례하여 각 유형의 태양광 생산량에 포함됨</t>
    <phoneticPr fontId="5" type="noConversion"/>
  </si>
  <si>
    <t>유형별 면적 비중에 따라 각 세부부문에 포함되어 계산</t>
    <phoneticPr fontId="5" type="noConversion"/>
  </si>
  <si>
    <t>해당 입력 면적에서 비중면적</t>
    <phoneticPr fontId="5" type="noConversion"/>
  </si>
  <si>
    <t>태양광 설비 용량</t>
    <phoneticPr fontId="5" type="noConversion"/>
  </si>
  <si>
    <t>1km2당 발전량</t>
    <phoneticPr fontId="5" type="noConversion"/>
  </si>
  <si>
    <t>재생에너지 신기술 조사</t>
    <phoneticPr fontId="5" type="noConversion"/>
  </si>
  <si>
    <t>특히, 도시에서 적용할 수 있는 소규모 풍력 등 기술개발 현황</t>
    <phoneticPr fontId="5" type="noConversion"/>
  </si>
  <si>
    <t>면적을 2km2으로 선택하였을 때, 시설 중심 지구에서의 발전시설의 에너지 공급시설으로서의 역할을 살펴볼 수 있음</t>
    <phoneticPr fontId="5" type="noConversion"/>
  </si>
  <si>
    <t>(풍력 타워, 바람길 이용한 풍력, 블레이드 형태가 아닌 것 등등…)</t>
    <phoneticPr fontId="5" type="noConversion"/>
  </si>
  <si>
    <t>발전시설은 동일하게 1km2, 나머지 면적은 기본 토지용도 비중으로 구성</t>
    <phoneticPr fontId="5" type="noConversion"/>
  </si>
  <si>
    <t>DB화 하여 기술개발 시점에 맞춰서 모형에 적용하도록 구축</t>
    <phoneticPr fontId="5" type="noConversion"/>
  </si>
  <si>
    <t>서울복합화력</t>
    <phoneticPr fontId="5" type="noConversion"/>
  </si>
  <si>
    <t>복합발전소</t>
    <phoneticPr fontId="5" type="noConversion"/>
  </si>
  <si>
    <t>서울시 PV</t>
    <phoneticPr fontId="5" type="noConversion"/>
  </si>
  <si>
    <t>연료전지</t>
    <phoneticPr fontId="5" type="noConversion"/>
  </si>
  <si>
    <t>PAFC</t>
    <phoneticPr fontId="5" type="noConversion"/>
  </si>
  <si>
    <t>기술 활용시</t>
    <phoneticPr fontId="5" type="noConversion"/>
  </si>
  <si>
    <t>지상공간조성</t>
    <phoneticPr fontId="5" type="noConversion"/>
  </si>
  <si>
    <t>마포새빛문화섬</t>
    <phoneticPr fontId="5" type="noConversion"/>
  </si>
  <si>
    <t>유휴부지</t>
    <phoneticPr fontId="5" type="noConversion"/>
  </si>
  <si>
    <t>태양광비중</t>
    <phoneticPr fontId="5" type="noConversion"/>
  </si>
  <si>
    <t>Gcal/h</t>
    <phoneticPr fontId="5" type="noConversion"/>
  </si>
  <si>
    <t>PV면적</t>
    <phoneticPr fontId="5" type="noConversion"/>
  </si>
  <si>
    <t>PV용량</t>
    <phoneticPr fontId="5" type="noConversion"/>
  </si>
  <si>
    <t>6MW</t>
    <phoneticPr fontId="5" type="noConversion"/>
  </si>
  <si>
    <t>가동률 복합화력과 동일한 수치 적용</t>
    <phoneticPr fontId="5" type="noConversion"/>
  </si>
  <si>
    <t>서울복합발전소 에너지 수급</t>
    <phoneticPr fontId="5" type="noConversion"/>
  </si>
  <si>
    <t>서울복합발전소를 1km2 규모로 확대하였을 때,</t>
    <phoneticPr fontId="5" type="noConversion"/>
  </si>
  <si>
    <t>서울복합</t>
    <phoneticPr fontId="5" type="noConversion"/>
  </si>
  <si>
    <t>강남열병합</t>
    <phoneticPr fontId="5" type="noConversion"/>
  </si>
  <si>
    <t>한국지역난방공사 강남지사</t>
    <phoneticPr fontId="5" type="noConversion"/>
  </si>
  <si>
    <t>노원열병합</t>
    <phoneticPr fontId="5" type="noConversion"/>
  </si>
  <si>
    <t>서울에너지공사 동부지사</t>
    <phoneticPr fontId="5" type="noConversion"/>
  </si>
  <si>
    <t>목동열병합</t>
    <phoneticPr fontId="5" type="noConversion"/>
  </si>
  <si>
    <t>서울에너지공사 목동본사</t>
    <phoneticPr fontId="5" type="noConversion"/>
  </si>
  <si>
    <t>신정열병합</t>
    <phoneticPr fontId="5" type="noConversion"/>
  </si>
  <si>
    <t>서울시 발전량 5122000MWh 가량(2020)</t>
    <phoneticPr fontId="5" type="noConversion"/>
  </si>
  <si>
    <t>국내 산업단지 에너지 소비 현황(2020)</t>
    <phoneticPr fontId="5" type="noConversion"/>
  </si>
  <si>
    <t>-&gt; 현재 해당 수치가 아닌 KEA 에너지 소비량 자료로 사용</t>
    <phoneticPr fontId="5" type="noConversion"/>
  </si>
  <si>
    <t>산업 주요 업종별 에너지 소비</t>
    <phoneticPr fontId="5" type="noConversion"/>
  </si>
  <si>
    <t xml:space="preserve">[참고] 섹터커플링 연구자료 </t>
    <phoneticPr fontId="5" type="noConversion"/>
  </si>
  <si>
    <t>기타연료</t>
    <phoneticPr fontId="5" type="noConversion"/>
  </si>
  <si>
    <t>원료용 에너지 소비량</t>
    <phoneticPr fontId="5" type="noConversion"/>
  </si>
  <si>
    <t>산업부문 에너지 소비</t>
    <phoneticPr fontId="5" type="noConversion"/>
  </si>
  <si>
    <t>원료용 에너지 소비량 중 탈 화석연료 가능량 검토</t>
    <phoneticPr fontId="5" type="noConversion"/>
  </si>
  <si>
    <t>산업 업종별 에너지 부산물 발생량</t>
    <phoneticPr fontId="5" type="noConversion"/>
  </si>
  <si>
    <t>주요 산업의 재생에너지 활용 계획</t>
    <phoneticPr fontId="5" type="noConversion"/>
  </si>
  <si>
    <t>산업단지 주변 일정 범위는 사람들이 살기 어렵지 않을까?</t>
    <phoneticPr fontId="5" type="noConversion"/>
  </si>
  <si>
    <t>산업단지 (국가) 통계 활용? 면적? 토지활용 등?</t>
    <phoneticPr fontId="5" type="noConversion"/>
  </si>
  <si>
    <t>주황색 지역에는 재생에너지를 설치하는 것이 용이하지 않을까?</t>
    <phoneticPr fontId="5" type="noConversion"/>
  </si>
  <si>
    <t>[참고] 산업단지 대개죠 계획안(2019)</t>
    <phoneticPr fontId="5" type="noConversion"/>
  </si>
  <si>
    <t>노후 산업단지를 활용하는 형태를 제안?</t>
    <phoneticPr fontId="5" type="noConversion"/>
  </si>
  <si>
    <t>산업단지 재생사업지구</t>
    <phoneticPr fontId="5" type="noConversion"/>
  </si>
  <si>
    <t>산단 재생 사업 &lt;-&gt; 도시 재생 사업</t>
    <phoneticPr fontId="5" type="noConversion"/>
  </si>
  <si>
    <t>http://luris.go.kr/web/actreg/lawlanguage/WebLawLanguageView.jsp?termsNo=00266&amp;termsIndexNm=</t>
    <phoneticPr fontId="5" type="noConversion"/>
  </si>
  <si>
    <t>주요 업종별 원료용 에너지 소비</t>
    <phoneticPr fontId="5" type="noConversion"/>
  </si>
  <si>
    <t>연료용 에너지의 전력/열 전환</t>
    <phoneticPr fontId="5" type="noConversion"/>
  </si>
  <si>
    <t>-&gt; 연결되지 않음</t>
    <phoneticPr fontId="5" type="noConversion"/>
  </si>
  <si>
    <t xml:space="preserve">산단 연계형 도시재생 뉴딜사업 </t>
    <phoneticPr fontId="5" type="noConversion"/>
  </si>
  <si>
    <t>해당 산업단지 또는 공업지역 면적의 50%까지 주변지역을 포함하여 재생사업지구에 포함할 수 있음</t>
    <phoneticPr fontId="5" type="noConversion"/>
  </si>
  <si>
    <t>새만금산단의 경우 재생에너지 특화 단지로 조성</t>
    <phoneticPr fontId="5" type="noConversion"/>
  </si>
  <si>
    <t>이를 참고로 대표 유형 만드는 것은 어떨까?</t>
    <phoneticPr fontId="5" type="noConversion"/>
  </si>
  <si>
    <t>산업입지의 개발에 관한 통합지침(국토교통부),</t>
    <phoneticPr fontId="5" type="noConversion"/>
  </si>
  <si>
    <t>산업단지 현황</t>
    <phoneticPr fontId="5" type="noConversion"/>
  </si>
  <si>
    <t>산업단지의 토지 활용에 관련한 규정</t>
    <phoneticPr fontId="5" type="noConversion"/>
  </si>
  <si>
    <t>(천m2)</t>
    <phoneticPr fontId="5" type="noConversion"/>
  </si>
  <si>
    <t>산업단지 내외의 녹지 조성 및 환경기초시설, 도로, 철도 등 인프라 구축에 관하여 규정함</t>
    <phoneticPr fontId="5" type="noConversion"/>
  </si>
  <si>
    <t>조성상태</t>
    <phoneticPr fontId="5" type="noConversion"/>
  </si>
  <si>
    <t>지정면적</t>
    <phoneticPr fontId="5" type="noConversion"/>
  </si>
  <si>
    <t>관리면적</t>
    <phoneticPr fontId="5" type="noConversion"/>
  </si>
  <si>
    <t>산업시설구역</t>
    <phoneticPr fontId="5" type="noConversion"/>
  </si>
  <si>
    <t>해당 규정을 활용하여 유휴부지나 활용 가능성이 높은 시설들을 검토할 수 있지 않을까?</t>
    <phoneticPr fontId="5" type="noConversion"/>
  </si>
  <si>
    <t>전체면적</t>
    <phoneticPr fontId="5" type="noConversion"/>
  </si>
  <si>
    <t>분양대상</t>
    <phoneticPr fontId="5" type="noConversion"/>
  </si>
  <si>
    <t>분양</t>
    <phoneticPr fontId="5" type="noConversion"/>
  </si>
  <si>
    <t>미분양</t>
    <phoneticPr fontId="5" type="noConversion"/>
  </si>
  <si>
    <t>분양률(%)</t>
    <phoneticPr fontId="5" type="noConversion"/>
  </si>
  <si>
    <t>완료</t>
    <phoneticPr fontId="5" type="noConversion"/>
  </si>
  <si>
    <t>산업 업종별로 구분해야할까?</t>
    <phoneticPr fontId="5" type="noConversion"/>
  </si>
  <si>
    <t>fuel to electricity/heat</t>
  </si>
  <si>
    <t>조성중</t>
    <phoneticPr fontId="5" type="noConversion"/>
  </si>
  <si>
    <t>산업단지로 살펴보아야하나?</t>
    <phoneticPr fontId="5" type="noConversion"/>
  </si>
  <si>
    <t>heat</t>
  </si>
  <si>
    <t>미개발</t>
    <phoneticPr fontId="5" type="noConversion"/>
  </si>
  <si>
    <t>산업단지 업종 구성 비율</t>
    <phoneticPr fontId="5" type="noConversion"/>
  </si>
  <si>
    <t>업종별 공장등록면적현황, 한국산업단지공단"공장등록현황"</t>
    <phoneticPr fontId="5" type="noConversion"/>
  </si>
  <si>
    <t>평균</t>
    <phoneticPr fontId="5" type="noConversion"/>
  </si>
  <si>
    <t>특정업종집중</t>
    <phoneticPr fontId="5" type="noConversion"/>
  </si>
  <si>
    <t>(km2)</t>
    <phoneticPr fontId="5" type="noConversion"/>
  </si>
  <si>
    <t>특정업종집중</t>
  </si>
  <si>
    <t>제조시설</t>
    <phoneticPr fontId="5" type="noConversion"/>
  </si>
  <si>
    <t>부대시설</t>
    <phoneticPr fontId="5" type="noConversion"/>
  </si>
  <si>
    <t>국가산업단지 평균 면적은 약 13km2</t>
    <phoneticPr fontId="5" type="noConversion"/>
  </si>
  <si>
    <t>산업중심형 모델 에너지 수급표</t>
    <phoneticPr fontId="5" type="noConversion"/>
  </si>
  <si>
    <t>업종별 km2 당 에너지원별 소비</t>
    <phoneticPr fontId="5" type="noConversion"/>
  </si>
  <si>
    <t>바이오</t>
  </si>
  <si>
    <t>산단열병합</t>
    <phoneticPr fontId="5" type="noConversion"/>
  </si>
  <si>
    <t>업종별 에너지원별 소비 비중</t>
    <phoneticPr fontId="5" type="noConversion"/>
  </si>
  <si>
    <t>산업부문 에너지사용 및 온실가스 배출량 통계, KEA</t>
    <phoneticPr fontId="5" type="noConversion"/>
  </si>
  <si>
    <t>기타제조업</t>
    <phoneticPr fontId="5" type="noConversion"/>
  </si>
  <si>
    <t>산업부문 에너지 생산</t>
    <phoneticPr fontId="5" type="noConversion"/>
  </si>
  <si>
    <t>펄프,종이</t>
    <phoneticPr fontId="5" type="noConversion"/>
  </si>
  <si>
    <t>전자장비제조업</t>
    <phoneticPr fontId="5" type="noConversion"/>
  </si>
  <si>
    <t>톤/km2</t>
    <phoneticPr fontId="5" type="noConversion"/>
  </si>
  <si>
    <t>음식료업</t>
    <phoneticPr fontId="5" type="noConversion"/>
  </si>
  <si>
    <t>자동차제조업</t>
    <phoneticPr fontId="5" type="noConversion"/>
  </si>
  <si>
    <t>석유제품억</t>
    <phoneticPr fontId="5" type="noConversion"/>
  </si>
  <si>
    <t>국내 2018년 기준 수소생산 총량은 약 171만톤 으로 추산되지만, 대부분 자체 공정에 재투입</t>
    <phoneticPr fontId="5" type="noConversion"/>
  </si>
  <si>
    <t>광업</t>
    <phoneticPr fontId="5" type="noConversion"/>
  </si>
  <si>
    <t>PV 생산 잠재량</t>
    <phoneticPr fontId="5" type="noConversion"/>
  </si>
  <si>
    <t>용량</t>
    <phoneticPr fontId="5" type="noConversion"/>
  </si>
  <si>
    <t>면적당 발전량</t>
    <phoneticPr fontId="5" type="noConversion"/>
  </si>
  <si>
    <t>외부에 판매되는 양은 14%인 24만톤에 불과</t>
    <phoneticPr fontId="5" type="noConversion"/>
  </si>
  <si>
    <t>나머지 일반은 구성비가 있는 3개 평균 적용</t>
    <phoneticPr fontId="5" type="noConversion"/>
  </si>
  <si>
    <t>공장 지붕</t>
    <phoneticPr fontId="5" type="noConversion"/>
  </si>
  <si>
    <t>국내 총 생산량</t>
    <phoneticPr fontId="5" type="noConversion"/>
  </si>
  <si>
    <t>외부판매량</t>
    <phoneticPr fontId="5" type="noConversion"/>
  </si>
  <si>
    <t>구분</t>
    <phoneticPr fontId="5" type="noConversion"/>
  </si>
  <si>
    <t>비중</t>
    <phoneticPr fontId="5" type="noConversion"/>
  </si>
  <si>
    <t>생산량(톤)</t>
    <phoneticPr fontId="5" type="noConversion"/>
  </si>
  <si>
    <t>정유공정</t>
    <phoneticPr fontId="5" type="noConversion"/>
  </si>
  <si>
    <t>천연가스개질</t>
    <phoneticPr fontId="5" type="noConversion"/>
  </si>
  <si>
    <t>납사분해</t>
    <phoneticPr fontId="5" type="noConversion"/>
  </si>
  <si>
    <t>석유화학공정</t>
    <phoneticPr fontId="5" type="noConversion"/>
  </si>
  <si>
    <t>CA공정</t>
    <phoneticPr fontId="5" type="noConversion"/>
  </si>
  <si>
    <t>기타유화</t>
    <phoneticPr fontId="5" type="noConversion"/>
  </si>
  <si>
    <t xml:space="preserve">기타 </t>
    <phoneticPr fontId="5" type="noConversion"/>
  </si>
  <si>
    <t>폐기물 소각열</t>
    <phoneticPr fontId="5" type="noConversion"/>
  </si>
  <si>
    <t>1km2 당</t>
    <phoneticPr fontId="5" type="noConversion"/>
  </si>
  <si>
    <t>폐기물소각열</t>
    <phoneticPr fontId="5" type="noConversion"/>
  </si>
  <si>
    <t>산업폐열</t>
    <phoneticPr fontId="5" type="noConversion"/>
  </si>
  <si>
    <t>부생수소</t>
    <phoneticPr fontId="5" type="noConversion"/>
  </si>
  <si>
    <t>공장지붕을 활용한 태양광 잠재 발전용량</t>
    <phoneticPr fontId="5" type="noConversion"/>
  </si>
  <si>
    <t>산업단지관리공단 자료, 전국 1000여개 산업단지 공장지붕 태양광 잠재 발전용량</t>
    <phoneticPr fontId="5" type="noConversion"/>
  </si>
  <si>
    <t>GW</t>
    <phoneticPr fontId="5" type="noConversion"/>
  </si>
  <si>
    <t>https://www.ikld.kr/news/articleView.html?idxno=235810</t>
    <phoneticPr fontId="5" type="noConversion"/>
  </si>
  <si>
    <t>유휴부지를 활용한 PV 잠재량</t>
    <phoneticPr fontId="5" type="noConversion"/>
  </si>
  <si>
    <t>공장용지 - (제조시설+부대시설) = 유휴부지</t>
    <phoneticPr fontId="5" type="noConversion"/>
  </si>
  <si>
    <t>위 유휴부지의 일정 부분 활용</t>
    <phoneticPr fontId="5" type="noConversion"/>
  </si>
  <si>
    <t>산업폐기물</t>
    <phoneticPr fontId="5" type="noConversion"/>
  </si>
  <si>
    <t>-&gt;사업장 폐기물 자료로 활용(향후 보완)</t>
    <phoneticPr fontId="5" type="noConversion"/>
  </si>
  <si>
    <t>해역배출</t>
    <phoneticPr fontId="5" type="noConversion"/>
  </si>
  <si>
    <t>산업단지 열병합발전 연료 사용 및 에너지 생산량</t>
    <phoneticPr fontId="5" type="noConversion"/>
  </si>
  <si>
    <t>사업장폐기물 저위발열량</t>
    <phoneticPr fontId="5" type="noConversion"/>
  </si>
  <si>
    <t>A study on the evaluation of lower heating value using heat balance method in industrial waste incineration facilities 논문 수치 인용</t>
    <phoneticPr fontId="5" type="noConversion"/>
  </si>
  <si>
    <t>소각열 회수율</t>
    <phoneticPr fontId="5" type="noConversion"/>
  </si>
  <si>
    <t>업종별 에너지 분배를 위해, 에너지 소비량이 많을수록 폐기물배출량도 많을 것이라는 일반적인 방법 적용</t>
    <phoneticPr fontId="5" type="noConversion"/>
  </si>
  <si>
    <t>https://www.mk.co.kr/news/society/view/2009/04/220895/</t>
  </si>
  <si>
    <t>158.9l</t>
    <phoneticPr fontId="5" type="noConversion"/>
  </si>
  <si>
    <t>배럴</t>
    <phoneticPr fontId="5" type="noConversion"/>
  </si>
  <si>
    <t>산업폐기물 소각 폐열로 인한 원유 대체 효과</t>
    <phoneticPr fontId="5" type="noConversion"/>
  </si>
  <si>
    <t>https://www.hkbs.co.kr/news/articleView.html?idxno=662235</t>
    <phoneticPr fontId="5" type="noConversion"/>
  </si>
  <si>
    <t>산업폐열 관련</t>
    <phoneticPr fontId="5" type="noConversion"/>
  </si>
  <si>
    <t>집단에너지사업편람에서 산업폐열 항목으로 외부수열 받는 양</t>
    <phoneticPr fontId="5" type="noConversion"/>
  </si>
  <si>
    <t>한난</t>
    <phoneticPr fontId="5" type="noConversion"/>
  </si>
  <si>
    <t>인천종합에너지</t>
    <phoneticPr fontId="5" type="noConversion"/>
  </si>
  <si>
    <t>SK에너지</t>
    <phoneticPr fontId="5" type="noConversion"/>
  </si>
  <si>
    <t>상공에너지</t>
    <phoneticPr fontId="5" type="noConversion"/>
  </si>
  <si>
    <t>충청에너지서비스</t>
    <phoneticPr fontId="5" type="noConversion"/>
  </si>
  <si>
    <t>한주</t>
    <phoneticPr fontId="5" type="noConversion"/>
  </si>
  <si>
    <t>산업단지 열병합발전 연료사용량</t>
    <phoneticPr fontId="5" type="noConversion"/>
  </si>
  <si>
    <t>단위:toe</t>
    <phoneticPr fontId="5" type="noConversion"/>
  </si>
  <si>
    <t>산업단지 열병합발전 에너지 생산량</t>
    <phoneticPr fontId="5" type="noConversion"/>
  </si>
  <si>
    <t>산업단지 집단에너지사업자 현황</t>
    <phoneticPr fontId="5" type="noConversion"/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</si>
  <si>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</si>
  <si>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</si>
  <si>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</si>
  <si>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</si>
  <si>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</si>
  <si>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</si>
  <si>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</si>
  <si>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</si>
  <si>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</si>
  <si>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</si>
  <si>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</si>
  <si>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</si>
  <si>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</si>
  <si>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</si>
  <si>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</si>
  <si>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</si>
  <si>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대전 열병합발전</t>
  </si>
  <si>
    <t>대전3, 4공단</t>
  </si>
  <si>
    <t>한국과학산업단지</t>
  </si>
  <si>
    <t>한주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</si>
  <si>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</si>
  <si>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</si>
  <si>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</si>
  <si>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</si>
  <si>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</si>
  <si>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</si>
  <si>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r>
      <t>새만금</t>
    </r>
    <r>
      <rPr>
        <sz val="12"/>
        <color indexed="8"/>
        <rFont val="맑은 고딕"/>
        <family val="1"/>
        <scheme val="minor"/>
      </rPr>
      <t>‧</t>
    </r>
    <r>
      <rPr>
        <sz val="12"/>
        <color indexed="8"/>
        <rFont val="맑은 고딕"/>
        <family val="3"/>
        <charset val="129"/>
        <scheme val="minor"/>
      </rPr>
      <t>군산 경제자유구역 새만금산업지구</t>
    </r>
  </si>
  <si>
    <t>여천NCC</t>
  </si>
  <si>
    <t>여천석유화학단지</t>
  </si>
  <si>
    <t>구미공업단지</t>
  </si>
  <si>
    <t>농어촌지역의 에너지 소비</t>
    <phoneticPr fontId="5" type="noConversion"/>
  </si>
  <si>
    <t>에너지총조사 보고서의,</t>
    <phoneticPr fontId="5" type="noConversion"/>
  </si>
  <si>
    <t>2020년 에너지총조사보고서 관련 내용, 78~79, 106~112, 224~231</t>
    <phoneticPr fontId="5" type="noConversion"/>
  </si>
  <si>
    <t>농어촌지역 산업 - 농림어업의 에너지 소비 지표 참고</t>
    <phoneticPr fontId="5" type="noConversion"/>
  </si>
  <si>
    <t>농어촌지역 가구 - 농림어가의 에너지 소비 지표 참고</t>
    <phoneticPr fontId="5" type="noConversion"/>
  </si>
  <si>
    <t>농림어업총조사</t>
    <phoneticPr fontId="5" type="noConversion"/>
  </si>
  <si>
    <t>1)농림업</t>
    <phoneticPr fontId="5" type="noConversion"/>
  </si>
  <si>
    <t>2)어업</t>
    <phoneticPr fontId="5" type="noConversion"/>
  </si>
  <si>
    <t>바이오매스</t>
    <phoneticPr fontId="5" type="noConversion"/>
  </si>
  <si>
    <t>농림업</t>
    <phoneticPr fontId="5" type="noConversion"/>
  </si>
  <si>
    <t>임산</t>
    <phoneticPr fontId="5" type="noConversion"/>
  </si>
  <si>
    <t>농산</t>
    <phoneticPr fontId="5" type="noConversion"/>
  </si>
  <si>
    <t>1) 농림업</t>
    <phoneticPr fontId="5" type="noConversion"/>
  </si>
  <si>
    <t>축산</t>
    <phoneticPr fontId="5" type="noConversion"/>
  </si>
  <si>
    <t>생산 - 내부 소비량 = 잉여 자원량(외부 판매량)</t>
    <phoneticPr fontId="5" type="noConversion"/>
  </si>
  <si>
    <t>외부에 판매하는 에너지 형태를 결정(전력 판매/유형의 에너지자원으로 판매 등)</t>
    <phoneticPr fontId="5" type="noConversion"/>
  </si>
  <si>
    <t>에너지 소비</t>
    <phoneticPr fontId="5" type="noConversion"/>
  </si>
  <si>
    <t>에너지 밸런스</t>
    <phoneticPr fontId="5" type="noConversion"/>
  </si>
  <si>
    <t>농업기계용</t>
    <phoneticPr fontId="5" type="noConversion"/>
  </si>
  <si>
    <t>건물용</t>
    <phoneticPr fontId="5" type="noConversion"/>
  </si>
  <si>
    <t>장비및설비</t>
    <phoneticPr fontId="5" type="noConversion"/>
  </si>
  <si>
    <t>내부 소비
(전력)</t>
    <phoneticPr fontId="5" type="noConversion"/>
  </si>
  <si>
    <t>외부 판매</t>
    <phoneticPr fontId="5" type="noConversion"/>
  </si>
  <si>
    <t>경작지 비중</t>
    <phoneticPr fontId="5" type="noConversion"/>
  </si>
  <si>
    <t>고형연료(톤)</t>
    <phoneticPr fontId="5" type="noConversion"/>
  </si>
  <si>
    <t>바이오디젤(톤)</t>
    <phoneticPr fontId="5" type="noConversion"/>
  </si>
  <si>
    <t>바이오가스(톤)</t>
    <phoneticPr fontId="5" type="noConversion"/>
  </si>
  <si>
    <t>우드펠릿</t>
    <phoneticPr fontId="5" type="noConversion"/>
  </si>
  <si>
    <t>바이오디젤</t>
    <phoneticPr fontId="5" type="noConversion"/>
  </si>
  <si>
    <t>바이오가스</t>
    <phoneticPr fontId="5" type="noConversion"/>
  </si>
  <si>
    <t>재생에너지</t>
    <phoneticPr fontId="5" type="noConversion"/>
  </si>
  <si>
    <t>풍력</t>
    <phoneticPr fontId="5" type="noConversion"/>
  </si>
  <si>
    <t>토지이용</t>
    <phoneticPr fontId="5" type="noConversion"/>
  </si>
  <si>
    <t>풍력(육상)</t>
    <phoneticPr fontId="5" type="noConversion"/>
  </si>
  <si>
    <t>경작지 외 비중</t>
    <phoneticPr fontId="5" type="noConversion"/>
  </si>
  <si>
    <t>경작지</t>
    <phoneticPr fontId="5" type="noConversion"/>
  </si>
  <si>
    <t>경작지 외</t>
    <phoneticPr fontId="5" type="noConversion"/>
  </si>
  <si>
    <t>주거면적은 상대적으로 매우 작기 때문에 무시</t>
    <phoneticPr fontId="5" type="noConversion"/>
  </si>
  <si>
    <t>*재생에너지 잠재량 산정 위한 면적(유휴지)</t>
    <phoneticPr fontId="5" type="noConversion"/>
  </si>
  <si>
    <t>잉여 자원의 수소 전환시</t>
    <phoneticPr fontId="5" type="noConversion"/>
  </si>
  <si>
    <t>수소 생산 잠재량</t>
    <phoneticPr fontId="5" type="noConversion"/>
  </si>
  <si>
    <t>유휴놓지가 경작지의 약 0.4% 발생</t>
    <phoneticPr fontId="5" type="noConversion"/>
  </si>
  <si>
    <t>1990~2018년 평균, KRIHS(2019)</t>
    <phoneticPr fontId="5" type="noConversion"/>
  </si>
  <si>
    <t>경작지 이용 현황 - 작물 재배 현황, 작물 부산물 활용 바이오매스량 산출</t>
    <phoneticPr fontId="5" type="noConversion"/>
  </si>
  <si>
    <t>임업 관련 - 목재 부산물 등 적용</t>
    <phoneticPr fontId="5" type="noConversion"/>
  </si>
  <si>
    <t>농업기계 연료 및 건물의 난방용으로 사용되고 있는 화석연료(석탄,석유,도시가스)를 전력화</t>
    <phoneticPr fontId="5" type="noConversion"/>
  </si>
  <si>
    <t>소비는 100% 전력화한다고 가정할 때, 바이오디젤 및 바이오가스에서 추출되는 수소는 산업원료 및 수송연료로 활용 가능</t>
    <phoneticPr fontId="5" type="noConversion"/>
  </si>
  <si>
    <t>경작지 외 - 유휴지의 일정 비중(정부 계획 등 참고)을 바이오매스 작물 재배에 활용</t>
    <phoneticPr fontId="5" type="noConversion"/>
  </si>
  <si>
    <r>
      <rPr>
        <sz val="11"/>
        <color rgb="FFFF0000"/>
        <rFont val="맑은 고딕"/>
        <family val="3"/>
        <charset val="129"/>
        <scheme val="minor"/>
      </rPr>
      <t>농산/임산/축산</t>
    </r>
    <r>
      <rPr>
        <sz val="11"/>
        <color theme="1"/>
        <rFont val="맑은 고딕"/>
        <family val="3"/>
        <charset val="129"/>
        <scheme val="minor"/>
      </rPr>
      <t xml:space="preserve"> 바이오매스 발생</t>
    </r>
    <phoneticPr fontId="5" type="noConversion"/>
  </si>
  <si>
    <t>신재생에너지백서(2020) 내용 참고</t>
    <phoneticPr fontId="5" type="noConversion"/>
  </si>
  <si>
    <t>기술적 잠재량(TOE/년)</t>
    <phoneticPr fontId="5" type="noConversion"/>
  </si>
  <si>
    <t>GWh/km2</t>
    <phoneticPr fontId="5" type="noConversion"/>
  </si>
  <si>
    <t>-&gt; 고형화</t>
    <phoneticPr fontId="5" type="noConversion"/>
  </si>
  <si>
    <t>목재 펠릿 등</t>
    <phoneticPr fontId="5" type="noConversion"/>
  </si>
  <si>
    <t>-&gt; 액화</t>
    <phoneticPr fontId="5" type="noConversion"/>
  </si>
  <si>
    <t>바이오디젤 등 액체연료</t>
    <phoneticPr fontId="5" type="noConversion"/>
  </si>
  <si>
    <t>-&gt; 가스화</t>
    <phoneticPr fontId="5" type="noConversion"/>
  </si>
  <si>
    <t>바이오가스 활용 및 수소 추출</t>
    <phoneticPr fontId="5" type="noConversion"/>
  </si>
  <si>
    <t>에너지 생산</t>
    <phoneticPr fontId="5" type="noConversion"/>
  </si>
  <si>
    <t>우드펠릿 발열량</t>
    <phoneticPr fontId="5" type="noConversion"/>
  </si>
  <si>
    <t>우드펠릿(톤)</t>
    <phoneticPr fontId="5" type="noConversion"/>
  </si>
  <si>
    <t>원유 발열량</t>
    <phoneticPr fontId="5" type="noConversion"/>
  </si>
  <si>
    <t>2006 IPCC 가이드라인 기준</t>
    <phoneticPr fontId="5" type="noConversion"/>
  </si>
  <si>
    <t>http://www.biomassenergy.kr/main/sub.html?pageCode=10</t>
  </si>
  <si>
    <t>펠릿</t>
    <phoneticPr fontId="5" type="noConversion"/>
  </si>
  <si>
    <t>효율 0.4 적용</t>
    <phoneticPr fontId="5" type="noConversion"/>
  </si>
  <si>
    <t>원유</t>
    <phoneticPr fontId="5" type="noConversion"/>
  </si>
  <si>
    <t>Mcal/kg</t>
    <phoneticPr fontId="5" type="noConversion"/>
  </si>
  <si>
    <t>1TOE</t>
    <phoneticPr fontId="5" type="noConversion"/>
  </si>
  <si>
    <t>Mcal/톤</t>
    <phoneticPr fontId="5" type="noConversion"/>
  </si>
  <si>
    <t>MWh/톤</t>
    <phoneticPr fontId="5" type="noConversion"/>
  </si>
  <si>
    <t>유휴지 활용 재생에너지 보급</t>
    <phoneticPr fontId="5" type="noConversion"/>
  </si>
  <si>
    <t>수소(톤)</t>
    <phoneticPr fontId="5" type="noConversion"/>
  </si>
  <si>
    <t>유휴지 활용 비중</t>
    <phoneticPr fontId="5" type="noConversion"/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</si>
  <si>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  <phoneticPr fontId="5" type="noConversion"/>
  </si>
  <si>
    <t>육상풍력의 경우 환경 및 규제 등에 따라 지역적으로 설치 가부가 결정되지만,</t>
    <phoneticPr fontId="5" type="noConversion"/>
  </si>
  <si>
    <t>본 모형에서는 대략적인 모형을 보여주기 위해 국가 평균 수준의 추가가 가능할 것으로 가정하였음</t>
    <phoneticPr fontId="5" type="noConversion"/>
  </si>
  <si>
    <t>신재생에너지백서에서 풍력에너지 잠재량 산정 관련</t>
    <phoneticPr fontId="5" type="noConversion"/>
  </si>
  <si>
    <t>시장 잠재량 산정에서는 경제성과 규제정책이 반영되었는데,</t>
    <phoneticPr fontId="5" type="noConversion"/>
  </si>
  <si>
    <t>규제정책만 반영된 시장 잠재량은 얼마인지?</t>
    <phoneticPr fontId="5" type="noConversion"/>
  </si>
  <si>
    <t>아마도 경제성을 우선으로 격자에서 제외한 후, 나머지 항목에서 규제정책을 다시 반영하여 다시 제외하는 순차적으로 제외하는</t>
    <phoneticPr fontId="5" type="noConversion"/>
  </si>
  <si>
    <t>방법을 사용한 것 같음. 만약 경제성을 고려하지 않고 규제정책만을 반영하였을 때는 어느정도의 잠재량이 있는지?</t>
    <phoneticPr fontId="5" type="noConversion"/>
  </si>
  <si>
    <t>경지면적감소</t>
    <phoneticPr fontId="5" type="noConversion"/>
  </si>
  <si>
    <t>유휴농지</t>
    <phoneticPr fontId="5" type="noConversion"/>
  </si>
  <si>
    <t>기타(건물,공공시설 등)</t>
    <phoneticPr fontId="5" type="noConversion"/>
  </si>
  <si>
    <t>ha</t>
    <phoneticPr fontId="5" type="noConversion"/>
  </si>
  <si>
    <t>1990~2018년 사이 토지이용 변화</t>
    <phoneticPr fontId="5" type="noConversion"/>
  </si>
  <si>
    <t>육상풍력 잠재량 관련</t>
    <phoneticPr fontId="5" type="noConversion"/>
  </si>
  <si>
    <t>"육상 풍력 잠재량에 대한 핵심 규제 민감도 분석" 논문 참고</t>
    <phoneticPr fontId="5" type="noConversion"/>
  </si>
  <si>
    <t>농지</t>
    <phoneticPr fontId="5" type="noConversion"/>
  </si>
  <si>
    <t>경제성확보면적</t>
    <phoneticPr fontId="5" type="noConversion"/>
  </si>
  <si>
    <t>규제지역</t>
    <phoneticPr fontId="5" type="noConversion"/>
  </si>
  <si>
    <t>가능지역</t>
    <phoneticPr fontId="5" type="noConversion"/>
  </si>
  <si>
    <t>경제성은 시장 정책에 따라, 그리고 시간이 지남에 따라 좋아지므로 반영하지 않는 것이 적절하다고 생각됨</t>
    <phoneticPr fontId="5" type="noConversion"/>
  </si>
  <si>
    <t>가능지역의 비중을 기술적 잠재량에 곱했을 때 시장잠재량이 나옴…</t>
    <phoneticPr fontId="5" type="noConversion"/>
  </si>
  <si>
    <t>따라서, 전 국토 면적을 대상으로 다시 환산한다면</t>
    <phoneticPr fontId="5" type="noConversion"/>
  </si>
  <si>
    <t>따라서 동일한 방식을 역으로 적용하여 전체 국토면적에 대하여 비규제지역의 비중을 곱하여 경제성을 배제한 시장잠재량을 가정</t>
    <phoneticPr fontId="5" type="noConversion"/>
  </si>
  <si>
    <t>비규제지역</t>
    <phoneticPr fontId="5" type="noConversion"/>
  </si>
  <si>
    <t>경제성 배제한 시장잠재량</t>
    <phoneticPr fontId="5" type="noConversion"/>
  </si>
  <si>
    <t>육상풍력 잠재량</t>
    <phoneticPr fontId="5" type="noConversion"/>
  </si>
  <si>
    <t>기술적 잠재량</t>
    <phoneticPr fontId="5" type="noConversion"/>
  </si>
  <si>
    <t>GWh/Gwy</t>
    <phoneticPr fontId="5" type="noConversion"/>
  </si>
  <si>
    <t>시장 잠재량</t>
    <phoneticPr fontId="5" type="noConversion"/>
  </si>
  <si>
    <t>MW/km2</t>
    <phoneticPr fontId="5" type="noConversion"/>
  </si>
  <si>
    <t>2) 어업형</t>
    <phoneticPr fontId="5" type="noConversion"/>
  </si>
  <si>
    <t>선박용</t>
    <phoneticPr fontId="5" type="noConversion"/>
  </si>
  <si>
    <t>냉동보관</t>
    <phoneticPr fontId="5" type="noConversion"/>
  </si>
  <si>
    <t>기계,장비,설비</t>
    <phoneticPr fontId="5" type="noConversion"/>
  </si>
  <si>
    <t>선박용 연료(석유) 소비가 대부분을 차지하고 있으며,</t>
    <phoneticPr fontId="5" type="noConversion"/>
  </si>
  <si>
    <t>대형선박은 전력화가 어려우므로, 해상풍력에서 발생한 수소 등을 활용할 수 있을 것으로 보임</t>
    <phoneticPr fontId="5" type="noConversion"/>
  </si>
  <si>
    <t>섹터커플링에 분석결과 - 2050년 필요한 풍력 설비규모</t>
    <phoneticPr fontId="5" type="noConversion"/>
  </si>
  <si>
    <t>WT</t>
    <phoneticPr fontId="5" type="noConversion"/>
  </si>
  <si>
    <t>(GW)</t>
    <phoneticPr fontId="5" type="noConversion"/>
  </si>
  <si>
    <t>소요 예상면적</t>
    <phoneticPr fontId="5" type="noConversion"/>
  </si>
  <si>
    <t>국내해역비중</t>
    <phoneticPr fontId="5" type="noConversion"/>
  </si>
  <si>
    <t>off</t>
    <phoneticPr fontId="5" type="noConversion"/>
  </si>
  <si>
    <t>on</t>
    <phoneticPr fontId="5" type="noConversion"/>
  </si>
  <si>
    <t>해상 이용</t>
    <phoneticPr fontId="5" type="noConversion"/>
  </si>
  <si>
    <t>총 면적</t>
    <phoneticPr fontId="5" type="noConversion"/>
  </si>
  <si>
    <t>양식장</t>
    <phoneticPr fontId="5" type="noConversion"/>
  </si>
  <si>
    <t>*양식장 태양광(20% 면적 활용)</t>
    <phoneticPr fontId="5" type="noConversion"/>
  </si>
  <si>
    <t>*해상풍력 면적은 섹터커플링 연구 참고하여 2050년 국내해역 중 해상풍력에 필요한 면적 비중을 적용</t>
    <phoneticPr fontId="5" type="noConversion"/>
  </si>
  <si>
    <t>국내 관할해역 면적</t>
    <phoneticPr fontId="5" type="noConversion"/>
  </si>
  <si>
    <t>12해리 기준 해상을 포함하는 영해면적 91,000km2(참고), 신재생에너지백서의 풍력자원 잠재량 산정 기준</t>
    <phoneticPr fontId="5" type="noConversion"/>
  </si>
  <si>
    <t>km2/명</t>
    <phoneticPr fontId="5" type="noConversion"/>
  </si>
  <si>
    <t>어업활동보호구역 면적으로 수정(0513)</t>
    <phoneticPr fontId="5" type="noConversion"/>
  </si>
  <si>
    <t>용량(MW)</t>
    <phoneticPr fontId="5" type="noConversion"/>
  </si>
  <si>
    <t>해상풍력 잠재량</t>
    <phoneticPr fontId="5" type="noConversion"/>
  </si>
  <si>
    <t>*양식장의 10%에 태양광 설치</t>
    <phoneticPr fontId="5" type="noConversion"/>
  </si>
  <si>
    <t>소요면적</t>
    <phoneticPr fontId="5" type="noConversion"/>
  </si>
  <si>
    <t>km2/MW</t>
    <phoneticPr fontId="5" type="noConversion"/>
  </si>
  <si>
    <t>양식장 면적</t>
    <phoneticPr fontId="5" type="noConversion"/>
  </si>
  <si>
    <t>*해양 폐기물 자원화 및 에너지화 추가 리서치 필요</t>
    <phoneticPr fontId="5" type="noConversion"/>
  </si>
  <si>
    <t>kl</t>
    <phoneticPr fontId="5" type="noConversion"/>
  </si>
  <si>
    <t>=</t>
    <phoneticPr fontId="5" type="noConversion"/>
  </si>
  <si>
    <t>*선박은 50% 전력화,  50%는 수소로 전환한다고 가정</t>
    <phoneticPr fontId="5" type="noConversion"/>
  </si>
  <si>
    <t>위의 양이 석유를 대체한다고 하면,</t>
    <phoneticPr fontId="5" type="noConversion"/>
  </si>
  <si>
    <t>자체 사용량</t>
    <phoneticPr fontId="5" type="noConversion"/>
  </si>
  <si>
    <t>선박의 50%는 전력화하는 것으로 가정</t>
    <phoneticPr fontId="5" type="noConversion"/>
  </si>
  <si>
    <t>순 수소 생산량</t>
    <phoneticPr fontId="5" type="noConversion"/>
  </si>
  <si>
    <t>나머지 50%는 수소연료로 전환</t>
    <phoneticPr fontId="5" type="noConversion"/>
  </si>
  <si>
    <t>선박용 석유연료는 주로 중유</t>
    <phoneticPr fontId="5" type="noConversion"/>
  </si>
  <si>
    <t>중유 발열량</t>
    <phoneticPr fontId="5" type="noConversion"/>
  </si>
  <si>
    <t>수소 발열량</t>
    <phoneticPr fontId="5" type="noConversion"/>
  </si>
  <si>
    <t>행정구역 별 통계</t>
    <phoneticPr fontId="5" type="noConversion"/>
  </si>
  <si>
    <t>개수</t>
    <phoneticPr fontId="5" type="noConversion"/>
  </si>
  <si>
    <t>평균인구(명)</t>
    <phoneticPr fontId="5" type="noConversion"/>
  </si>
  <si>
    <t>평균면적(km2)</t>
    <phoneticPr fontId="5" type="noConversion"/>
  </si>
  <si>
    <t>시</t>
    <phoneticPr fontId="5" type="noConversion"/>
  </si>
  <si>
    <t>도시지역 통계</t>
    <phoneticPr fontId="5" type="noConversion"/>
  </si>
  <si>
    <t>도시</t>
    <phoneticPr fontId="5" type="noConversion"/>
  </si>
  <si>
    <t>군</t>
    <phoneticPr fontId="5" type="noConversion"/>
  </si>
  <si>
    <t>자치구</t>
    <phoneticPr fontId="5" type="noConversion"/>
  </si>
  <si>
    <t>특별시와 광역시의 산하 행정구역</t>
    <phoneticPr fontId="5" type="noConversion"/>
  </si>
  <si>
    <t>행정구</t>
    <phoneticPr fontId="5" type="noConversion"/>
  </si>
  <si>
    <t>읍</t>
    <phoneticPr fontId="5" type="noConversion"/>
  </si>
  <si>
    <t>면</t>
    <phoneticPr fontId="5" type="noConversion"/>
  </si>
  <si>
    <t>농어촌지역형은 행정구역 '면'을 기준으로 모델 작성</t>
    <phoneticPr fontId="5" type="noConversion"/>
  </si>
  <si>
    <t>동</t>
    <phoneticPr fontId="5" type="noConversion"/>
  </si>
  <si>
    <t>농가</t>
    <phoneticPr fontId="5" type="noConversion"/>
  </si>
  <si>
    <t>어가</t>
    <phoneticPr fontId="5" type="noConversion"/>
  </si>
  <si>
    <t>어선</t>
    <phoneticPr fontId="5" type="noConversion"/>
  </si>
  <si>
    <t>도시외</t>
    <phoneticPr fontId="5" type="noConversion"/>
  </si>
  <si>
    <t>농가 총 경지면적</t>
    <phoneticPr fontId="5" type="noConversion"/>
  </si>
  <si>
    <t>농림업 용도별 에너지소비량</t>
    <phoneticPr fontId="5" type="noConversion"/>
  </si>
  <si>
    <t>(Gcal)</t>
    <phoneticPr fontId="5" type="noConversion"/>
  </si>
  <si>
    <t>농업기계용</t>
  </si>
  <si>
    <t>건물용</t>
  </si>
  <si>
    <t>장비 및 설비</t>
  </si>
  <si>
    <t>MWh/인</t>
    <phoneticPr fontId="5" type="noConversion"/>
  </si>
  <si>
    <t>농가 인구</t>
    <phoneticPr fontId="5" type="noConversion"/>
  </si>
  <si>
    <t>연탄</t>
    <phoneticPr fontId="5" type="noConversion"/>
  </si>
  <si>
    <t>석유류계</t>
    <phoneticPr fontId="5" type="noConversion"/>
  </si>
  <si>
    <t>임가</t>
    <phoneticPr fontId="5" type="noConversion"/>
  </si>
  <si>
    <t>Others</t>
  </si>
  <si>
    <t>어업</t>
    <phoneticPr fontId="5" type="noConversion"/>
  </si>
  <si>
    <t>어업 용도별 에너지소비량</t>
    <phoneticPr fontId="5" type="noConversion"/>
  </si>
  <si>
    <t>2018년 축산분야 CH4 배출량</t>
    <phoneticPr fontId="5" type="noConversion"/>
  </si>
  <si>
    <t>* 자원화 가능성 검토</t>
    <phoneticPr fontId="5" type="noConversion"/>
  </si>
  <si>
    <t>국내급유</t>
    <phoneticPr fontId="5" type="noConversion"/>
  </si>
  <si>
    <t>국내벙커링</t>
    <phoneticPr fontId="5" type="noConversion"/>
  </si>
  <si>
    <t>해외벙커링</t>
    <phoneticPr fontId="5" type="noConversion"/>
  </si>
  <si>
    <t>장내발효</t>
    <phoneticPr fontId="5" type="noConversion"/>
  </si>
  <si>
    <t>ktCO2eq.</t>
    <phoneticPr fontId="5" type="noConversion"/>
  </si>
  <si>
    <t>NIR, 2020</t>
    <phoneticPr fontId="5" type="noConversion"/>
  </si>
  <si>
    <t>ktCH4</t>
    <phoneticPr fontId="5" type="noConversion"/>
  </si>
  <si>
    <t>가축사육두수*배출계수</t>
    <phoneticPr fontId="5" type="noConversion"/>
  </si>
  <si>
    <t>가축분뇨</t>
    <phoneticPr fontId="5" type="noConversion"/>
  </si>
  <si>
    <t>-&gt; 바이오가스 시스템 적용 가능</t>
    <phoneticPr fontId="5" type="noConversion"/>
  </si>
  <si>
    <t>벼재배</t>
    <phoneticPr fontId="5" type="noConversion"/>
  </si>
  <si>
    <t>GWP</t>
    <phoneticPr fontId="5" type="noConversion"/>
  </si>
  <si>
    <t>CH4</t>
    <phoneticPr fontId="5" type="noConversion"/>
  </si>
  <si>
    <t>N2O</t>
    <phoneticPr fontId="5" type="noConversion"/>
  </si>
  <si>
    <t>t/y.H2</t>
    <phoneticPr fontId="5" type="noConversion"/>
  </si>
  <si>
    <t>부산항을 기준으로 대표유형 결정</t>
    <phoneticPr fontId="5" type="noConversion"/>
  </si>
  <si>
    <t>국내 총 생산수소(%, 만톤/yr)</t>
    <phoneticPr fontId="5" type="noConversion"/>
  </si>
  <si>
    <t>지역별 수소수급용량(톤/h)</t>
    <phoneticPr fontId="5" type="noConversion"/>
  </si>
  <si>
    <t>지역별비율(%)</t>
    <phoneticPr fontId="5" type="noConversion"/>
  </si>
  <si>
    <t>지역</t>
    <phoneticPr fontId="5" type="noConversion"/>
  </si>
  <si>
    <t>총용량(Nm3/h)</t>
    <phoneticPr fontId="5" type="noConversion"/>
  </si>
  <si>
    <t>총용량(톤/h)</t>
    <phoneticPr fontId="5" type="noConversion"/>
  </si>
  <si>
    <t>여수</t>
    <phoneticPr fontId="5" type="noConversion"/>
  </si>
  <si>
    <t>울산</t>
    <phoneticPr fontId="5" type="noConversion"/>
  </si>
  <si>
    <t>대산</t>
    <phoneticPr fontId="5" type="noConversion"/>
  </si>
  <si>
    <t>계(만톤/yr)</t>
    <phoneticPr fontId="5" type="noConversion"/>
  </si>
  <si>
    <t>자체소비(만톤/yr)</t>
    <phoneticPr fontId="5" type="noConversion"/>
  </si>
  <si>
    <t>총계</t>
    <phoneticPr fontId="5" type="noConversion"/>
  </si>
  <si>
    <t>항만의 종류</t>
    <phoneticPr fontId="5" type="noConversion"/>
  </si>
  <si>
    <t>https://blog.naver.com/ulsan-port/221288258616</t>
  </si>
  <si>
    <t>국내외</t>
    <phoneticPr fontId="5" type="noConversion"/>
  </si>
  <si>
    <t>무역항</t>
    <phoneticPr fontId="5" type="noConversion"/>
  </si>
  <si>
    <t>국내</t>
    <phoneticPr fontId="5" type="noConversion"/>
  </si>
  <si>
    <t>연안항</t>
    <phoneticPr fontId="5" type="noConversion"/>
  </si>
  <si>
    <t>항만에서의 에너지 소비가 대부분 선박의 연료 사용이라면 국내/국외로 나누는 것이 좋을듯</t>
    <phoneticPr fontId="5" type="noConversion"/>
  </si>
  <si>
    <t>부산항 에너지 생산(공급) 가능량</t>
    <phoneticPr fontId="5" type="noConversion"/>
  </si>
  <si>
    <t>* 항만인프라형에서는 수소 생산이 재생에너지 수전해와 해외 조달로 구분</t>
    <phoneticPr fontId="5" type="noConversion"/>
  </si>
  <si>
    <t>항만시설 면적 현황</t>
    <phoneticPr fontId="5" type="noConversion"/>
  </si>
  <si>
    <t>항만시설 면적</t>
    <phoneticPr fontId="5" type="noConversion"/>
  </si>
  <si>
    <t>항만시설</t>
    <phoneticPr fontId="5" type="noConversion"/>
  </si>
  <si>
    <t>어항시설</t>
    <phoneticPr fontId="5" type="noConversion"/>
  </si>
  <si>
    <t>마리나</t>
    <phoneticPr fontId="5" type="noConversion"/>
  </si>
  <si>
    <t>유휴공간</t>
    <phoneticPr fontId="5" type="noConversion"/>
  </si>
  <si>
    <t>설비용량(MW)</t>
    <phoneticPr fontId="5" type="noConversion"/>
  </si>
  <si>
    <t>준설</t>
    <phoneticPr fontId="5" type="noConversion"/>
  </si>
  <si>
    <t>신규에너지부지</t>
    <phoneticPr fontId="5" type="noConversion"/>
  </si>
  <si>
    <t>제3차 항만재개발 기본계획, 해수부</t>
    <phoneticPr fontId="5" type="noConversion"/>
  </si>
  <si>
    <t>활용가능 항만공간 현황, 14개 항만</t>
    <phoneticPr fontId="5" type="noConversion"/>
  </si>
  <si>
    <t>그림과 같이 항만구역 내 해역은 항만연계형의 해상풍력 부지가 되고,</t>
    <phoneticPr fontId="5" type="noConversion"/>
  </si>
  <si>
    <t>기존 항만시설에서의 유휴부지 비율</t>
    <phoneticPr fontId="5" type="noConversion"/>
  </si>
  <si>
    <t>해상풍력연계형은 항만구역 외 바깥지역에서 해상풍력을 진행하는 것이 어떨까?</t>
    <phoneticPr fontId="5" type="noConversion"/>
  </si>
  <si>
    <t>해역면적</t>
    <phoneticPr fontId="5" type="noConversion"/>
  </si>
  <si>
    <t>(부산항만구역내 면적, 부산 해양공간관리계획(안), 2020)</t>
    <phoneticPr fontId="5" type="noConversion"/>
  </si>
  <si>
    <t>확장가능 면적</t>
    <phoneticPr fontId="5" type="noConversion"/>
  </si>
  <si>
    <t>가까이 항구가 있다면, 생산되는 수소를 바로 선박용 연료로 활용하거나,</t>
    <phoneticPr fontId="5" type="noConversion"/>
  </si>
  <si>
    <t>활용 가능면적 비율</t>
    <phoneticPr fontId="5" type="noConversion"/>
  </si>
  <si>
    <t>*확장가능 면적의 일정부분을 에너지 시설에 활용</t>
    <phoneticPr fontId="5" type="noConversion"/>
  </si>
  <si>
    <t>또는 육지로 운송하는것이 그나마 수월할 것이기 때문에…</t>
    <phoneticPr fontId="5" type="noConversion"/>
  </si>
  <si>
    <t>풍력 면적</t>
    <phoneticPr fontId="5" type="noConversion"/>
  </si>
  <si>
    <t>에너지 부지</t>
    <phoneticPr fontId="5" type="noConversion"/>
  </si>
  <si>
    <t>해상풍력연계형의 후보지역 또는 규모를 결정하는데 있어서 항구와의 연계를 살펴보는 것도 좋을 것 같음</t>
    <phoneticPr fontId="5" type="noConversion"/>
  </si>
  <si>
    <t>해상풍력용량</t>
    <phoneticPr fontId="5" type="noConversion"/>
  </si>
  <si>
    <t>1km2 당 
재생에너지발전량</t>
    <phoneticPr fontId="5" type="noConversion"/>
  </si>
  <si>
    <t>해상풍력발전량</t>
    <phoneticPr fontId="5" type="noConversion"/>
  </si>
  <si>
    <t>항만시설에서의 주요 시설 및 항만 내 에너지 소비</t>
    <phoneticPr fontId="5" type="noConversion"/>
  </si>
  <si>
    <t>항만에서의 에너지 소비는 대부분 수송에서 발생하며, 결국 물동량에 비례한 에너지 소비가 발생</t>
    <phoneticPr fontId="5" type="noConversion"/>
  </si>
  <si>
    <t>접안능력</t>
    <phoneticPr fontId="5" type="noConversion"/>
  </si>
  <si>
    <t>한번에 수용할 수 있는 최대 선박 용량</t>
    <phoneticPr fontId="5" type="noConversion"/>
  </si>
  <si>
    <t>에너지총조사 보고서의 수상운송업 에너지지표 활용</t>
    <phoneticPr fontId="5" type="noConversion"/>
  </si>
  <si>
    <t>접안선박 중 수소선박 비중</t>
    <phoneticPr fontId="5" type="noConversion"/>
  </si>
  <si>
    <t>*전국 항만시설 중 부산항의 면적 비중 적용</t>
    <phoneticPr fontId="5" type="noConversion"/>
  </si>
  <si>
    <t>일평균 수소수용가능</t>
    <phoneticPr fontId="5" type="noConversion"/>
  </si>
  <si>
    <t>km2당 수소</t>
    <phoneticPr fontId="5" type="noConversion"/>
  </si>
  <si>
    <t>해외에서 수소를 수입하는 창구가 된다면,</t>
    <phoneticPr fontId="5" type="noConversion"/>
  </si>
  <si>
    <t>수상운수업 전체 에너지 소비</t>
    <phoneticPr fontId="5" type="noConversion"/>
  </si>
  <si>
    <t>운반선의 접안 능력이라든가, 등도 살펴볼 필요가 있지 않을까?</t>
    <phoneticPr fontId="5" type="noConversion"/>
  </si>
  <si>
    <t>한번에 선박 몇대(용량), 머무는 시간 등도 알아야 수소 수입가능량도 볼 수 있을 것임</t>
    <phoneticPr fontId="5" type="noConversion"/>
  </si>
  <si>
    <t>수상운송업</t>
  </si>
  <si>
    <t>내항여객</t>
  </si>
  <si>
    <t>내항화물</t>
  </si>
  <si>
    <t>외항여객</t>
  </si>
  <si>
    <t>외항화물</t>
  </si>
  <si>
    <t>내륙수상 및 항만내운송</t>
    <phoneticPr fontId="5" type="noConversion"/>
  </si>
  <si>
    <t>국내 무역항 접안 능력</t>
    <phoneticPr fontId="5" type="noConversion"/>
  </si>
  <si>
    <t>톤급</t>
    <phoneticPr fontId="5" type="noConversion"/>
  </si>
  <si>
    <t>수소수송량(max)</t>
    <phoneticPr fontId="5" type="noConversion"/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</si>
  <si>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</si>
  <si>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</si>
  <si>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</si>
  <si>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</si>
  <si>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</si>
  <si>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  <phoneticPr fontId="5" type="noConversion"/>
  </si>
  <si>
    <t>용도별</t>
    <phoneticPr fontId="5" type="noConversion"/>
  </si>
  <si>
    <t>(439p)</t>
    <phoneticPr fontId="5" type="noConversion"/>
  </si>
  <si>
    <t>수송유지</t>
    <phoneticPr fontId="5" type="noConversion"/>
  </si>
  <si>
    <t>건물유지</t>
    <phoneticPr fontId="5" type="noConversion"/>
  </si>
  <si>
    <t>계(Tcal)</t>
    <phoneticPr fontId="5" type="noConversion"/>
  </si>
  <si>
    <t>수소운반선 접안 능력 및 수소공급량 산정</t>
    <phoneticPr fontId="5" type="noConversion"/>
  </si>
  <si>
    <t>항구에서 머무는 시간 3~4일</t>
    <phoneticPr fontId="5" type="noConversion"/>
  </si>
  <si>
    <t>http://www.maritimepress.co.kr/news/articleView.html?idxno=308472</t>
  </si>
  <si>
    <t>SUISO FRONTIER</t>
    <phoneticPr fontId="5" type="noConversion"/>
  </si>
  <si>
    <t>http://www.energy-news.co.kr/news/articleView.html?idxno=80956</t>
    <phoneticPr fontId="5" type="noConversion"/>
  </si>
  <si>
    <t>8천톤급</t>
    <phoneticPr fontId="5" type="noConversion"/>
  </si>
  <si>
    <t>1250cbm급 액화수소 저장탱크</t>
    <phoneticPr fontId="5" type="noConversion"/>
  </si>
  <si>
    <t>운송기간</t>
    <phoneticPr fontId="5" type="noConversion"/>
  </si>
  <si>
    <t>1달</t>
    <phoneticPr fontId="5" type="noConversion"/>
  </si>
  <si>
    <t>손실율</t>
    <phoneticPr fontId="5" type="noConversion"/>
  </si>
  <si>
    <t>75만톤 운반</t>
    <phoneticPr fontId="5" type="noConversion"/>
  </si>
  <si>
    <t>%/일</t>
    <phoneticPr fontId="5" type="noConversion"/>
  </si>
  <si>
    <t>기사가 잘못된듯?</t>
    <phoneticPr fontId="5" type="noConversion"/>
  </si>
  <si>
    <t>75톤</t>
    <phoneticPr fontId="5" type="noConversion"/>
  </si>
  <si>
    <t>https://skinnonews.com/archives/36348</t>
  </si>
  <si>
    <t>SK이노베이션 원유 운송 관련</t>
    <phoneticPr fontId="5" type="noConversion"/>
  </si>
  <si>
    <t>수에즈막스급</t>
    <phoneticPr fontId="5" type="noConversion"/>
  </si>
  <si>
    <t>호주에서 수소를 조달한다고 가정할 때,</t>
    <phoneticPr fontId="5" type="noConversion"/>
  </si>
  <si>
    <t>12~18만톤급</t>
    <phoneticPr fontId="5" type="noConversion"/>
  </si>
  <si>
    <t>수송 일정(왕복)</t>
    <phoneticPr fontId="5" type="noConversion"/>
  </si>
  <si>
    <t>일</t>
    <phoneticPr fontId="5" type="noConversion"/>
  </si>
  <si>
    <t>https://m.blog.naver.com/PostView.naver?isHttpsRedirect=true&amp;blogId=2bfair&amp;logNo=220172413891</t>
  </si>
  <si>
    <t>약 42만톤</t>
    <phoneticPr fontId="5" type="noConversion"/>
  </si>
  <si>
    <t>정유 배 -&gt; 터미널(항구에서 옮기는데 걸리는 시간)</t>
    <phoneticPr fontId="5" type="noConversion"/>
  </si>
  <si>
    <t>수송량</t>
    <phoneticPr fontId="5" type="noConversion"/>
  </si>
  <si>
    <t>http://www.petroleum.or.kr/ko/industry_new/industry2.php</t>
    <phoneticPr fontId="5" type="noConversion"/>
  </si>
  <si>
    <t>①수입:  수요지 및 수요량 추정</t>
    <phoneticPr fontId="5" type="noConversion"/>
  </si>
  <si>
    <t>Supply System</t>
    <phoneticPr fontId="5" type="noConversion"/>
  </si>
  <si>
    <t>Demand System</t>
    <phoneticPr fontId="5" type="noConversion"/>
  </si>
  <si>
    <t>①수입</t>
  </si>
  <si>
    <t>※ 입지후보: 기존 LNG터미널 항구, 현재 수소생산지</t>
    <phoneticPr fontId="5" type="noConversion"/>
  </si>
  <si>
    <t>형태</t>
    <phoneticPr fontId="5" type="noConversion"/>
  </si>
  <si>
    <t>수요지(톤/yr)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</si>
  <si>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>지역별 비중을 자체소비량에 적용하여 지역별 수요 추정</t>
    </r>
    <phoneticPr fontId="5" type="noConversion"/>
  </si>
  <si>
    <t>액화수소</t>
    <phoneticPr fontId="5" type="noConversion"/>
  </si>
  <si>
    <t>암모니아</t>
    <phoneticPr fontId="5" type="noConversion"/>
  </si>
  <si>
    <t>LOHC</t>
    <phoneticPr fontId="5" type="noConversion"/>
  </si>
  <si>
    <t>②추출</t>
  </si>
  <si>
    <t>※ 여수지역 수요 기준</t>
    <phoneticPr fontId="5" type="noConversion"/>
  </si>
  <si>
    <t>기술</t>
    <phoneticPr fontId="5" type="noConversion"/>
  </si>
  <si>
    <t>수소생산규격</t>
    <phoneticPr fontId="5" type="noConversion"/>
  </si>
  <si>
    <t>추출기 필요대수</t>
    <phoneticPr fontId="5" type="noConversion"/>
  </si>
  <si>
    <t>수소수입량(톤/yr)</t>
    <phoneticPr fontId="5" type="noConversion"/>
  </si>
  <si>
    <t>추출량(톤/yr)</t>
    <phoneticPr fontId="5" type="noConversion"/>
  </si>
  <si>
    <t>추출방법별 효율 * 두산 제공 자료</t>
    <phoneticPr fontId="5" type="noConversion"/>
  </si>
  <si>
    <t>NH3분해</t>
    <phoneticPr fontId="5" type="noConversion"/>
  </si>
  <si>
    <t>16.2kg/h</t>
    <phoneticPr fontId="5" type="noConversion"/>
  </si>
  <si>
    <t>LOHC전환</t>
    <phoneticPr fontId="5" type="noConversion"/>
  </si>
  <si>
    <t>9.5kg/h</t>
    <phoneticPr fontId="5" type="noConversion"/>
  </si>
  <si>
    <t>자료: 에경연 수소경제 활성화를 위한 에너지 밸런스 구축방안 2021. 7 에너지 이슈페이퍼</t>
    <phoneticPr fontId="5" type="noConversion"/>
  </si>
  <si>
    <t xml:space="preserve">수소 밀도 0.089 kg/m3 </t>
    <phoneticPr fontId="5" type="noConversion"/>
  </si>
  <si>
    <t>1)https://biz.newdaily.co.kr/site/data/html/2021/09/08/2021090800036.html</t>
    <phoneticPr fontId="5" type="noConversion"/>
  </si>
  <si>
    <t>기본 면적규모는 서남해해상풍력을 기준</t>
    <phoneticPr fontId="5" type="noConversion"/>
  </si>
  <si>
    <t>전남신안 해상풍력단지를 기준으로 해도 될 듯</t>
    <phoneticPr fontId="5" type="noConversion"/>
  </si>
  <si>
    <t>https://www.msp.go.kr/manageplan/plan.do</t>
  </si>
  <si>
    <t>해양용도구역</t>
    <phoneticPr fontId="5" type="noConversion"/>
  </si>
  <si>
    <t>유보해역</t>
    <phoneticPr fontId="5" type="noConversion"/>
  </si>
  <si>
    <t>해양공간통합관리정보시스템</t>
    <phoneticPr fontId="5" type="noConversion"/>
  </si>
  <si>
    <t>어업활동보호구역</t>
    <phoneticPr fontId="5" type="noConversion"/>
  </si>
  <si>
    <t>골재광물자원개발구역</t>
    <phoneticPr fontId="5" type="noConversion"/>
  </si>
  <si>
    <t>에너지개발구역</t>
    <phoneticPr fontId="5" type="noConversion"/>
  </si>
  <si>
    <t>해양관광구역</t>
    <phoneticPr fontId="5" type="noConversion"/>
  </si>
  <si>
    <t>환경생태계관리구역</t>
    <phoneticPr fontId="5" type="noConversion"/>
  </si>
  <si>
    <t>항만항행구역</t>
    <phoneticPr fontId="5" type="noConversion"/>
  </si>
  <si>
    <t>연구교육보전구역</t>
    <phoneticPr fontId="5" type="noConversion"/>
  </si>
  <si>
    <t>군사활동구역</t>
    <phoneticPr fontId="5" type="noConversion"/>
  </si>
  <si>
    <t>안전관리구역</t>
    <phoneticPr fontId="5" type="noConversion"/>
  </si>
  <si>
    <t>(중첩)</t>
    <phoneticPr fontId="5" type="noConversion"/>
  </si>
  <si>
    <t>경남</t>
    <phoneticPr fontId="5" type="noConversion"/>
  </si>
  <si>
    <t>해양공간관리계획을 기반으로,</t>
    <phoneticPr fontId="5" type="noConversion"/>
  </si>
  <si>
    <t>부산</t>
    <phoneticPr fontId="5" type="noConversion"/>
  </si>
  <si>
    <t>영해구역 중 용도가 지정되지 않은 면적을 대상으로,</t>
    <phoneticPr fontId="5" type="noConversion"/>
  </si>
  <si>
    <t>제주</t>
    <phoneticPr fontId="5" type="noConversion"/>
  </si>
  <si>
    <t>해상풍력의 설치 가능성 검토</t>
    <phoneticPr fontId="5" type="noConversion"/>
  </si>
  <si>
    <t>강원</t>
    <phoneticPr fontId="5" type="noConversion"/>
  </si>
  <si>
    <t>전남</t>
    <phoneticPr fontId="5" type="noConversion"/>
  </si>
  <si>
    <t>해안선에서 일정 범위내(앞서 어촌지역형에서와 마찬가지로 12해리 내)</t>
    <phoneticPr fontId="5" type="noConversion"/>
  </si>
  <si>
    <t>전북</t>
    <phoneticPr fontId="5" type="noConversion"/>
  </si>
  <si>
    <t>경북</t>
    <phoneticPr fontId="5" type="noConversion"/>
  </si>
  <si>
    <t>서해안은 해상풍력이 어려울 것으로 가정</t>
    <phoneticPr fontId="5" type="noConversion"/>
  </si>
  <si>
    <t>남해안, 동해안, 제주해역 등 해양공간관리계획의 지도를 통해 가능면적 산출</t>
    <phoneticPr fontId="5" type="noConversion"/>
  </si>
  <si>
    <t>생산 전력량 산출</t>
    <phoneticPr fontId="5" type="noConversion"/>
  </si>
  <si>
    <t>에너지 소비 = 수소 생산에 필요한 전력</t>
    <phoneticPr fontId="5" type="noConversion"/>
  </si>
  <si>
    <t>에너지개발구역과 용도 미지정 면적의 일정 부분을 해상풍력 입지로 가능하다고 가정</t>
    <phoneticPr fontId="5" type="noConversion"/>
  </si>
  <si>
    <t>또는 수소 저장을 위한 에너지 소비</t>
    <phoneticPr fontId="5" type="noConversion"/>
  </si>
  <si>
    <t>파이프라인? 선박? 으로 운송</t>
    <phoneticPr fontId="5" type="noConversion"/>
  </si>
  <si>
    <t>육지로 운송은 차후에 고려</t>
    <phoneticPr fontId="5" type="noConversion"/>
  </si>
  <si>
    <t>만약 선박으로 운송하는 경우, 선박에서의 에너지 소비</t>
    <phoneticPr fontId="5" type="noConversion"/>
  </si>
  <si>
    <t>미지정</t>
    <phoneticPr fontId="5" type="noConversion"/>
  </si>
  <si>
    <t>항만 지역의 경우 선박으로 운송한다고 가정하고, 나머지는 파이프라인?</t>
    <phoneticPr fontId="5" type="noConversion"/>
  </si>
  <si>
    <t>활용비율</t>
    <phoneticPr fontId="5" type="noConversion"/>
  </si>
  <si>
    <t>추가해역</t>
    <phoneticPr fontId="5" type="noConversion"/>
  </si>
  <si>
    <t>해양공간관리계획은 광역자치단체 수립 의무</t>
    <phoneticPr fontId="5" type="noConversion"/>
  </si>
  <si>
    <t>해상풍력면적</t>
    <phoneticPr fontId="5" type="noConversion"/>
  </si>
  <si>
    <t>해상풍력단지의 밀도</t>
    <phoneticPr fontId="5" type="noConversion"/>
  </si>
  <si>
    <t xml:space="preserve">(Data investigation of installed and output power densities of onshore and offshore wind turbines worldwide(2021), </t>
    <phoneticPr fontId="5" type="noConversion"/>
  </si>
  <si>
    <t>풍력설비용량</t>
    <phoneticPr fontId="5" type="noConversion"/>
  </si>
  <si>
    <t>최소</t>
    <phoneticPr fontId="5" type="noConversion"/>
  </si>
  <si>
    <t>최대</t>
    <phoneticPr fontId="5" type="noConversion"/>
  </si>
  <si>
    <t>유럽</t>
    <phoneticPr fontId="5" type="noConversion"/>
  </si>
  <si>
    <t>그외</t>
    <phoneticPr fontId="5" type="noConversion"/>
  </si>
  <si>
    <t>초과생산 전력은 수소로 전환하고, 나머지 전력은 육지로 전송</t>
    <phoneticPr fontId="5" type="noConversion"/>
  </si>
  <si>
    <t>밀도가 산업부 보도자료보다 낮아서 사용 불가</t>
    <phoneticPr fontId="5" type="noConversion"/>
  </si>
  <si>
    <t>해리</t>
    <phoneticPr fontId="5" type="noConversion"/>
  </si>
  <si>
    <t>km</t>
    <phoneticPr fontId="5" type="noConversion"/>
  </si>
  <si>
    <t>육지 송전</t>
    <phoneticPr fontId="5" type="noConversion"/>
  </si>
  <si>
    <t>초과생산 전력</t>
    <phoneticPr fontId="5" type="noConversion"/>
  </si>
  <si>
    <t>수소생산량</t>
    <phoneticPr fontId="5" type="noConversion"/>
  </si>
  <si>
    <t>섹터커플링 연구 참고</t>
    <phoneticPr fontId="5" type="noConversion"/>
  </si>
  <si>
    <t xml:space="preserve">남해의 경우 12해리 외의 수역에서도 평균수심이 깊지 않아, </t>
    <phoneticPr fontId="5" type="noConversion"/>
  </si>
  <si>
    <t>2050년 풍력 발전량 중 초과생산된 전력량 비중은 전체 발전량의</t>
    <phoneticPr fontId="5" type="noConversion"/>
  </si>
  <si>
    <t>12해리 밖에서도 풍력이 충분히 가능</t>
    <phoneticPr fontId="5" type="noConversion"/>
  </si>
  <si>
    <t>환경시설</t>
    <phoneticPr fontId="5" type="noConversion"/>
  </si>
  <si>
    <t>발전시설</t>
    <phoneticPr fontId="5" type="noConversion"/>
  </si>
  <si>
    <t>샘플</t>
    <phoneticPr fontId="5" type="noConversion"/>
  </si>
  <si>
    <t>수송수요</t>
    <phoneticPr fontId="5" type="noConversion"/>
  </si>
  <si>
    <t>폐자원</t>
    <phoneticPr fontId="5" type="noConversion"/>
  </si>
  <si>
    <t>물류이용</t>
    <phoneticPr fontId="5" type="noConversion"/>
  </si>
  <si>
    <t>Demand</t>
    <phoneticPr fontId="5" type="noConversion"/>
  </si>
  <si>
    <t>시나리오 주요 가정</t>
    <phoneticPr fontId="5" type="noConversion"/>
  </si>
  <si>
    <t>분석연도</t>
    <phoneticPr fontId="5" type="noConversion"/>
  </si>
  <si>
    <t>인구증감율(%)</t>
    <phoneticPr fontId="5" type="noConversion"/>
  </si>
  <si>
    <t>산업성장율(%)</t>
    <phoneticPr fontId="5" type="noConversion"/>
  </si>
  <si>
    <t>수송수요(%)</t>
    <phoneticPr fontId="5" type="noConversion"/>
  </si>
  <si>
    <t>수소수입비중(%)</t>
    <phoneticPr fontId="5" type="noConversion"/>
  </si>
  <si>
    <t>electricity_import_share</t>
    <phoneticPr fontId="5" type="noConversion"/>
  </si>
  <si>
    <t>National_Grid</t>
    <phoneticPr fontId="5" type="noConversion"/>
  </si>
  <si>
    <t>SMR</t>
    <phoneticPr fontId="5" type="noConversion"/>
  </si>
  <si>
    <t>바이오가스 발생량</t>
    <phoneticPr fontId="5" type="noConversion"/>
  </si>
  <si>
    <t>Wind_on</t>
    <phoneticPr fontId="5" type="noConversion"/>
  </si>
  <si>
    <t>Wind_off</t>
    <phoneticPr fontId="5" type="noConversion"/>
  </si>
  <si>
    <t>공급형 모델 에너지 수급표 (단위 : MWh) - 산업중심형</t>
    <phoneticPr fontId="5" type="noConversion"/>
  </si>
  <si>
    <t>공급형 모델 에너지 수급표 (단위 : MWh) - 농어촌지역형</t>
    <phoneticPr fontId="5" type="noConversion"/>
  </si>
  <si>
    <t>농촌</t>
    <phoneticPr fontId="5" type="noConversion"/>
  </si>
  <si>
    <t>어촌</t>
    <phoneticPr fontId="5" type="noConversion"/>
  </si>
  <si>
    <t>항만시설면적</t>
    <phoneticPr fontId="5" type="noConversion"/>
  </si>
  <si>
    <t>공급형</t>
    <phoneticPr fontId="5" type="noConversion"/>
  </si>
  <si>
    <t>수요형</t>
    <phoneticPr fontId="5" type="noConversion"/>
  </si>
  <si>
    <t>톤km</t>
    <phoneticPr fontId="5" type="noConversion"/>
  </si>
  <si>
    <t>공급형 모델 에너지 수급표 (단위 : MWh) - 항만인프라형</t>
    <phoneticPr fontId="5" type="noConversion"/>
  </si>
  <si>
    <t>공급형 모델 에너지 수급표 (단위 : MWh) - 해상풍력연계형</t>
    <phoneticPr fontId="5" type="noConversion"/>
  </si>
  <si>
    <r>
      <t>유형 통합(</t>
    </r>
    <r>
      <rPr>
        <b/>
        <u/>
        <sz val="11"/>
        <color theme="0"/>
        <rFont val="맑은 고딕"/>
        <family val="3"/>
        <charset val="129"/>
        <scheme val="minor"/>
      </rPr>
      <t>선택항목</t>
    </r>
    <r>
      <rPr>
        <b/>
        <sz val="11"/>
        <color theme="0"/>
        <rFont val="맑은 고딕"/>
        <family val="3"/>
        <charset val="129"/>
        <scheme val="minor"/>
      </rPr>
      <t>) 에너지 수급표 (단위:MWh)</t>
    </r>
    <phoneticPr fontId="5" type="noConversion"/>
  </si>
  <si>
    <t>인/km2</t>
    <phoneticPr fontId="5" type="noConversion"/>
  </si>
  <si>
    <t>수소생산비율</t>
    <phoneticPr fontId="5" type="noConversion"/>
  </si>
  <si>
    <t>최종</t>
    <phoneticPr fontId="5" type="noConversion"/>
  </si>
  <si>
    <t>https://www.korea.kr/news/policyNewsView.do?newsId=148874861</t>
    <phoneticPr fontId="5" type="noConversion"/>
  </si>
  <si>
    <t>potential</t>
    <phoneticPr fontId="5" type="noConversion"/>
  </si>
  <si>
    <t>태양광 면적</t>
    <phoneticPr fontId="5" type="noConversion"/>
  </si>
  <si>
    <t>태양광 면적비중</t>
    <phoneticPr fontId="5" type="noConversion"/>
  </si>
  <si>
    <t>TOTAL</t>
    <phoneticPr fontId="5" type="noConversion"/>
  </si>
  <si>
    <t>농어촌형</t>
    <phoneticPr fontId="5" type="noConversion"/>
  </si>
  <si>
    <t>항만형</t>
    <phoneticPr fontId="5" type="noConversion"/>
  </si>
  <si>
    <t>해상풍력형</t>
    <phoneticPr fontId="5" type="noConversion"/>
  </si>
  <si>
    <t>태양광필요면적</t>
    <phoneticPr fontId="5" type="noConversion"/>
  </si>
  <si>
    <t>m2/MWh</t>
    <phoneticPr fontId="5" type="noConversion"/>
  </si>
  <si>
    <t>태양광 면적/km2</t>
    <phoneticPr fontId="5" type="noConversion"/>
  </si>
  <si>
    <t>원/kWh</t>
    <phoneticPr fontId="5" type="noConversion"/>
  </si>
  <si>
    <t>국가전력망</t>
    <phoneticPr fontId="5" type="noConversion"/>
  </si>
  <si>
    <t>curtailment</t>
    <phoneticPr fontId="5" type="noConversion"/>
  </si>
  <si>
    <t>cost(원/kWh)</t>
    <phoneticPr fontId="5" type="noConversion"/>
  </si>
  <si>
    <t>N_grid</t>
    <phoneticPr fontId="5" type="noConversion"/>
  </si>
  <si>
    <t>톤/년.km2</t>
    <phoneticPr fontId="5" type="noConversion"/>
  </si>
  <si>
    <t>수요형-주거</t>
    <phoneticPr fontId="5" type="noConversion"/>
  </si>
  <si>
    <t>수요형-상업</t>
    <phoneticPr fontId="5" type="noConversion"/>
  </si>
  <si>
    <t>수요형-교통</t>
    <phoneticPr fontId="5" type="noConversion"/>
  </si>
  <si>
    <t>수요형-환경</t>
    <phoneticPr fontId="5" type="noConversion"/>
  </si>
  <si>
    <t>수요형-발전</t>
    <phoneticPr fontId="5" type="noConversion"/>
  </si>
  <si>
    <t>산업형-철강</t>
    <phoneticPr fontId="5" type="noConversion"/>
  </si>
  <si>
    <t>산업형-정유</t>
    <phoneticPr fontId="5" type="noConversion"/>
  </si>
  <si>
    <t>산업형-석유화학</t>
    <phoneticPr fontId="5" type="noConversion"/>
  </si>
  <si>
    <t>산업형-일반</t>
    <phoneticPr fontId="5" type="noConversion"/>
  </si>
  <si>
    <t>산업형-시멘트</t>
    <phoneticPr fontId="5" type="noConversion"/>
  </si>
  <si>
    <t>농어촌형-농촌</t>
    <phoneticPr fontId="5" type="noConversion"/>
  </si>
  <si>
    <t>농어촌형-어촌</t>
    <phoneticPr fontId="5" type="noConversion"/>
  </si>
  <si>
    <t>해상풍력형-해상</t>
    <phoneticPr fontId="5" type="noConversion"/>
  </si>
  <si>
    <t>항만형-항만</t>
    <phoneticPr fontId="5" type="noConversion"/>
  </si>
  <si>
    <t>감축목표</t>
    <phoneticPr fontId="5" type="noConversion"/>
  </si>
  <si>
    <t>에너지자립</t>
    <phoneticPr fontId="5" type="noConversion"/>
  </si>
  <si>
    <t>공통</t>
    <phoneticPr fontId="5" type="noConversion"/>
  </si>
  <si>
    <t>연료전지기술</t>
    <phoneticPr fontId="5" type="noConversion"/>
  </si>
  <si>
    <t>모델</t>
    <phoneticPr fontId="5" type="noConversion"/>
  </si>
  <si>
    <t>보급 목표(MW)</t>
    <phoneticPr fontId="5" type="noConversion"/>
  </si>
  <si>
    <t>발전 효율(%)</t>
    <phoneticPr fontId="5" type="noConversion"/>
  </si>
  <si>
    <t>열 효율(%)</t>
    <phoneticPr fontId="5" type="noConversion"/>
  </si>
  <si>
    <t>비용(백만원)</t>
    <phoneticPr fontId="5" type="noConversion"/>
  </si>
  <si>
    <t xml:space="preserve"> 분산발전용</t>
  </si>
  <si>
    <t>PAFC</t>
  </si>
  <si>
    <t>상용화</t>
  </si>
  <si>
    <t>PureCellⓇ Model 400 Hydrogen</t>
  </si>
  <si>
    <t>두산퓨어셀</t>
  </si>
  <si>
    <t>440</t>
  </si>
  <si>
    <t>85</t>
  </si>
  <si>
    <t>실증운전</t>
  </si>
  <si>
    <t>Hyundai Hydrogen Power</t>
  </si>
  <si>
    <t>현대 자동차</t>
  </si>
  <si>
    <t>500</t>
  </si>
  <si>
    <t>SOFC</t>
  </si>
  <si>
    <t>Energy Server</t>
  </si>
  <si>
    <t>Bloom energy</t>
  </si>
  <si>
    <t>200-300</t>
  </si>
  <si>
    <t>PS-5</t>
  </si>
  <si>
    <t>범한산업</t>
  </si>
  <si>
    <t>1-5</t>
  </si>
  <si>
    <t>PS-100</t>
  </si>
  <si>
    <t>20-100</t>
  </si>
  <si>
    <t>PS-30</t>
  </si>
  <si>
    <t>10-30</t>
  </si>
  <si>
    <t>50-100</t>
  </si>
  <si>
    <t xml:space="preserve"> 대용량 발전용</t>
  </si>
  <si>
    <t>개발중</t>
  </si>
  <si>
    <t>H54DFV 106MW 엔진발전 플랜트</t>
  </si>
  <si>
    <t>현대중공업</t>
  </si>
  <si>
    <t>106000</t>
  </si>
  <si>
    <t>세부기술</t>
  </si>
  <si>
    <t>제품군</t>
  </si>
  <si>
    <t>개발단계</t>
  </si>
  <si>
    <t>모델명</t>
  </si>
  <si>
    <t>제조사</t>
  </si>
  <si>
    <t>가격(won)</t>
  </si>
  <si>
    <t>규모(kW)</t>
  </si>
  <si>
    <t>효율(%)</t>
  </si>
  <si>
    <t>(자료)지방단체행정구역 및 인구현황</t>
    <phoneticPr fontId="5" type="noConversion"/>
  </si>
  <si>
    <t>면적</t>
  </si>
  <si>
    <t>세대수</t>
  </si>
  <si>
    <t>공무원</t>
  </si>
  <si>
    <t>[비고]</t>
    <phoneticPr fontId="5" type="noConversion"/>
  </si>
  <si>
    <t>(명)</t>
  </si>
  <si>
    <t>(㎢)</t>
  </si>
  <si>
    <t>농어촌인구=읍인구+면인구=농어가인구+비농어가인구</t>
    <phoneticPr fontId="5" type="noConversion"/>
  </si>
  <si>
    <t>읍</t>
  </si>
  <si>
    <t>농어촌면적=읍+면</t>
    <phoneticPr fontId="5" type="noConversion"/>
  </si>
  <si>
    <t>천ha=10km2</t>
    <phoneticPr fontId="5" type="noConversion"/>
  </si>
  <si>
    <r>
      <rPr>
        <sz val="11"/>
        <color theme="1"/>
        <rFont val="맑은 고딕"/>
        <family val="3"/>
        <charset val="129"/>
      </rPr>
      <t>※</t>
    </r>
    <r>
      <rPr>
        <sz val="11"/>
        <color theme="1"/>
        <rFont val="맑은 고딕"/>
        <family val="2"/>
        <charset val="129"/>
        <scheme val="minor"/>
      </rPr>
      <t>농업진흥지역 모두 농어촌에 입지한다고 가정</t>
    </r>
    <phoneticPr fontId="5" type="noConversion"/>
  </si>
  <si>
    <t>avearage</t>
    <phoneticPr fontId="5" type="noConversion"/>
  </si>
  <si>
    <t>국토면적(천ha)</t>
    <phoneticPr fontId="5" type="noConversion"/>
  </si>
  <si>
    <t>농경지면적(천ha)</t>
    <phoneticPr fontId="5" type="noConversion"/>
  </si>
  <si>
    <t>농업진흥지역면적(천ha)</t>
    <phoneticPr fontId="5" type="noConversion"/>
  </si>
  <si>
    <t>읍평균</t>
    <phoneticPr fontId="5" type="noConversion"/>
  </si>
  <si>
    <t>면평균</t>
    <phoneticPr fontId="5" type="noConversion"/>
  </si>
  <si>
    <t>(어가인구/농어촌인구)=1%</t>
    <phoneticPr fontId="5" type="noConversion"/>
  </si>
  <si>
    <t>(자료)농림어업주요통계</t>
    <phoneticPr fontId="5" type="noConversion"/>
  </si>
  <si>
    <t>면적:km2</t>
    <phoneticPr fontId="5" type="noConversion"/>
  </si>
  <si>
    <t>농어촌면적</t>
    <phoneticPr fontId="5" type="noConversion"/>
  </si>
  <si>
    <t>농경지면적km2</t>
    <phoneticPr fontId="5" type="noConversion"/>
  </si>
  <si>
    <t>농업진흥지역면적km2</t>
    <phoneticPr fontId="5" type="noConversion"/>
  </si>
  <si>
    <t>농어촌인구</t>
    <phoneticPr fontId="5" type="noConversion"/>
  </si>
  <si>
    <t>농가인구</t>
    <phoneticPr fontId="5" type="noConversion"/>
  </si>
  <si>
    <t>농가세대수</t>
    <phoneticPr fontId="5" type="noConversion"/>
  </si>
  <si>
    <t>어가인구</t>
    <phoneticPr fontId="5" type="noConversion"/>
  </si>
  <si>
    <t>어가세대수</t>
    <phoneticPr fontId="5" type="noConversion"/>
  </si>
  <si>
    <t>비농어업인구</t>
    <phoneticPr fontId="5" type="noConversion"/>
  </si>
  <si>
    <t>비농어업가구</t>
    <phoneticPr fontId="5" type="noConversion"/>
  </si>
  <si>
    <t>농어촌평균</t>
    <phoneticPr fontId="5" type="noConversion"/>
  </si>
  <si>
    <t>경지-진흥지면적</t>
    <phoneticPr fontId="5" type="noConversion"/>
  </si>
  <si>
    <t>비경지면적</t>
    <phoneticPr fontId="5" type="noConversion"/>
  </si>
  <si>
    <t>가구</t>
    <phoneticPr fontId="5" type="noConversion"/>
  </si>
  <si>
    <t>농어업인구</t>
    <phoneticPr fontId="5" type="noConversion"/>
  </si>
  <si>
    <t>농어업가구</t>
    <phoneticPr fontId="5" type="noConversion"/>
  </si>
  <si>
    <t>농어촌평균에너지소비량(GWh)</t>
    <phoneticPr fontId="5" type="noConversion"/>
  </si>
  <si>
    <t>[농업부문에너지소비 섹터]</t>
    <phoneticPr fontId="5" type="noConversion"/>
  </si>
  <si>
    <t>농어촌에너지소비=</t>
    <phoneticPr fontId="5" type="noConversion"/>
  </si>
  <si>
    <t>농림업용도별 에너지소비량+어업용도별 에너지소비+비농어업인구 에너지소비량</t>
    <phoneticPr fontId="5" type="noConversion"/>
  </si>
  <si>
    <t>환산(GWh)</t>
    <phoneticPr fontId="5" type="noConversion"/>
  </si>
  <si>
    <t>비농업인구에너지소비량=127.3kWh/인.yr(안동 태리 조사)</t>
    <phoneticPr fontId="5" type="noConversion"/>
  </si>
  <si>
    <t>농어촌평균에너지소비량=농어촌에너지소비량/(읍+면)</t>
    <phoneticPr fontId="5" type="noConversion"/>
  </si>
  <si>
    <t>합계(Gcal)</t>
    <phoneticPr fontId="5" type="noConversion"/>
  </si>
  <si>
    <t>합계(환산GWh)</t>
    <phoneticPr fontId="5" type="noConversion"/>
  </si>
  <si>
    <t>농어촌에너지소비량(GWh)</t>
    <phoneticPr fontId="5" type="noConversion"/>
  </si>
  <si>
    <t>농림업에너지소비량</t>
    <phoneticPr fontId="5" type="noConversion"/>
  </si>
  <si>
    <t>어업에너지소비량</t>
    <phoneticPr fontId="5" type="noConversion"/>
  </si>
  <si>
    <t>비농어업인에너지소비량</t>
    <phoneticPr fontId="5" type="noConversion"/>
  </si>
  <si>
    <t>태양광잠재량</t>
    <phoneticPr fontId="5" type="noConversion"/>
  </si>
  <si>
    <t>농어촌 재생에너지잠재량=</t>
    <phoneticPr fontId="5" type="noConversion"/>
  </si>
  <si>
    <r>
      <t>일반잠재량</t>
    </r>
    <r>
      <rPr>
        <b/>
        <sz val="11"/>
        <color theme="1"/>
        <rFont val="맑은 고딕"/>
        <family val="3"/>
        <charset val="129"/>
      </rPr>
      <t>①</t>
    </r>
    <r>
      <rPr>
        <b/>
        <sz val="11"/>
        <color theme="1"/>
        <rFont val="맑은 고딕"/>
        <family val="3"/>
        <charset val="129"/>
        <scheme val="minor"/>
      </rPr>
      <t xml:space="preserve"> km2</t>
    </r>
    <phoneticPr fontId="5" type="noConversion"/>
  </si>
  <si>
    <t>태양광+풍력+바이오</t>
    <phoneticPr fontId="5" type="noConversion"/>
  </si>
  <si>
    <t>농업진흥지역면적</t>
    <phoneticPr fontId="5" type="noConversion"/>
  </si>
  <si>
    <t>산림면적</t>
    <phoneticPr fontId="5" type="noConversion"/>
  </si>
  <si>
    <t>적용면적</t>
    <phoneticPr fontId="5" type="noConversion"/>
  </si>
  <si>
    <t>잠재량(MW)</t>
    <phoneticPr fontId="5" type="noConversion"/>
  </si>
  <si>
    <t>생산량(GWh)</t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</si>
  <si>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①</t>
    </r>
    <r>
      <rPr>
        <sz val="11"/>
        <color theme="1"/>
        <rFont val="맑은 고딕"/>
        <family val="3"/>
        <charset val="129"/>
      </rPr>
      <t>=&gt;바이오가스 수소로 전량 전환</t>
    </r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</si>
  <si>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②</t>
    </r>
    <r>
      <rPr>
        <sz val="11"/>
        <color theme="1"/>
        <rFont val="맑은 고딕"/>
        <family val="3"/>
        <charset val="129"/>
      </rPr>
      <t>=&gt;바이오가스 수소전환 없음</t>
    </r>
    <phoneticPr fontId="5" type="noConversion"/>
  </si>
  <si>
    <r>
      <t>영농형잠재량</t>
    </r>
    <r>
      <rPr>
        <b/>
        <sz val="11"/>
        <color theme="1"/>
        <rFont val="나눔스퀘어_ac Bold"/>
        <family val="3"/>
        <charset val="129"/>
      </rPr>
      <t>②</t>
    </r>
    <r>
      <rPr>
        <b/>
        <sz val="11"/>
        <color theme="1"/>
        <rFont val="맑은 고딕"/>
        <family val="2"/>
        <charset val="129"/>
        <scheme val="minor"/>
      </rPr>
      <t xml:space="preserve"> km2</t>
    </r>
    <phoneticPr fontId="5" type="noConversion"/>
  </si>
  <si>
    <t>경지면적</t>
    <phoneticPr fontId="5" type="noConversion"/>
  </si>
  <si>
    <t>태양광 설치면적 MW당 10,000m2=0.01km2</t>
    <phoneticPr fontId="5" type="noConversion"/>
  </si>
  <si>
    <t>영농형 MW당 15,000m2</t>
    <phoneticPr fontId="5" type="noConversion"/>
  </si>
  <si>
    <t>농어촌 태양광잠재량</t>
    <phoneticPr fontId="5" type="noConversion"/>
  </si>
  <si>
    <t>①+②(MW)</t>
    <phoneticPr fontId="5" type="noConversion"/>
  </si>
  <si>
    <t>①일반</t>
    <phoneticPr fontId="5" type="noConversion"/>
  </si>
  <si>
    <t>=(농어촌면적-농업진흥지역-산림지역(6,286천ha)의80%)*10%/단위설치면적</t>
    <phoneticPr fontId="5" type="noConversion"/>
  </si>
  <si>
    <t>농어촌마을평균</t>
    <phoneticPr fontId="5" type="noConversion"/>
  </si>
  <si>
    <t>②영농형</t>
    <phoneticPr fontId="5" type="noConversion"/>
  </si>
  <si>
    <t>=(경지면적-진흥지역면적)*20%/단위설치면적</t>
    <phoneticPr fontId="5" type="noConversion"/>
  </si>
  <si>
    <t>GWh=Gcal/860</t>
    <phoneticPr fontId="5" type="noConversion"/>
  </si>
  <si>
    <t>농어촌바이오잠재량=전국바이오잠재량 중 군단위 바이오잠재량</t>
    <phoneticPr fontId="5" type="noConversion"/>
  </si>
  <si>
    <t>풍력잠재량(kier)</t>
    <phoneticPr fontId="5" type="noConversion"/>
  </si>
  <si>
    <t>https://kier-solar.org/user/map/map_patential.do</t>
  </si>
  <si>
    <t>농어촌바이오가스잠재량=축산+음식물</t>
    <phoneticPr fontId="5" type="noConversion"/>
  </si>
  <si>
    <t>용량(GW)</t>
    <phoneticPr fontId="5" type="noConversion"/>
  </si>
  <si>
    <t>발전량(GWh/yr)</t>
    <phoneticPr fontId="5" type="noConversion"/>
  </si>
  <si>
    <t>마을평균(GWh(</t>
    <phoneticPr fontId="5" type="noConversion"/>
  </si>
  <si>
    <t>바이오잠재량(TOE/년)</t>
    <phoneticPr fontId="5" type="noConversion"/>
  </si>
  <si>
    <t>농산이론적잠재량합계(TOE/년)</t>
  </si>
  <si>
    <t>축산이론적잠재량합계(TOE/년)</t>
  </si>
  <si>
    <t>산림에너지자원량합계(TOE/년)</t>
  </si>
  <si>
    <t>이론적잠재량(TOE/년)_음식물</t>
  </si>
  <si>
    <t>이론적잠재량(TOE/년)_농축슬러지</t>
  </si>
  <si>
    <t>계</t>
    <phoneticPr fontId="21" type="noConversion"/>
  </si>
  <si>
    <r>
      <rPr>
        <sz val="10"/>
        <rFont val="맑은 고딕"/>
        <family val="2"/>
        <charset val="129"/>
      </rPr>
      <t>환산 계</t>
    </r>
    <r>
      <rPr>
        <sz val="10"/>
        <rFont val="Arial"/>
        <family val="2"/>
      </rPr>
      <t>(GWh)</t>
    </r>
    <phoneticPr fontId="5" type="noConversion"/>
  </si>
  <si>
    <r>
      <t>10%</t>
    </r>
    <r>
      <rPr>
        <sz val="10"/>
        <rFont val="맑은 고딕"/>
        <family val="2"/>
        <charset val="129"/>
      </rPr>
      <t>이용</t>
    </r>
    <r>
      <rPr>
        <sz val="10"/>
        <rFont val="Arial"/>
        <family val="2"/>
      </rPr>
      <t>(GWh)</t>
    </r>
    <phoneticPr fontId="5" type="noConversion"/>
  </si>
  <si>
    <t>변환(효율70%)</t>
    <phoneticPr fontId="5" type="noConversion"/>
  </si>
  <si>
    <t>바이오-산림제외  잠재량</t>
    <phoneticPr fontId="5" type="noConversion"/>
  </si>
  <si>
    <t>농산+축산+음식물+슬러지</t>
    <phoneticPr fontId="5" type="noConversion"/>
  </si>
  <si>
    <t>10%이용(GWh)</t>
    <phoneticPr fontId="5" type="noConversion"/>
  </si>
  <si>
    <t>바이오-가스 제외 잠재량</t>
    <phoneticPr fontId="5" type="noConversion"/>
  </si>
  <si>
    <t>계(TOE)</t>
    <phoneticPr fontId="5" type="noConversion"/>
  </si>
  <si>
    <t>가스(축산+음식물)TOE</t>
    <phoneticPr fontId="5" type="noConversion"/>
  </si>
  <si>
    <t>적용TOE</t>
    <phoneticPr fontId="5" type="noConversion"/>
  </si>
  <si>
    <t>바이오가스 잠재량</t>
    <phoneticPr fontId="5" type="noConversion"/>
  </si>
  <si>
    <t>축산바이오가스잠재량(TOE)</t>
    <phoneticPr fontId="5" type="noConversion"/>
  </si>
  <si>
    <t>음식물바이오가스잠재량(TOE)</t>
    <phoneticPr fontId="5" type="noConversion"/>
  </si>
  <si>
    <t>수소전환(76.4%)</t>
    <phoneticPr fontId="5" type="noConversion"/>
  </si>
  <si>
    <t>바이오가스잠재량(m3)</t>
    <phoneticPr fontId="5" type="noConversion"/>
  </si>
  <si>
    <t>환산(kg)</t>
    <phoneticPr fontId="5" type="noConversion"/>
  </si>
  <si>
    <t>수소생산량(kg,개질(76.4%))</t>
    <phoneticPr fontId="5" type="noConversion"/>
  </si>
  <si>
    <t>수소생산량(kg,10%이용)</t>
    <phoneticPr fontId="5" type="noConversion"/>
  </si>
  <si>
    <t>마을평균(kg)</t>
    <phoneticPr fontId="5" type="noConversion"/>
  </si>
  <si>
    <t>바이오①(TOE)</t>
    <phoneticPr fontId="5" type="noConversion"/>
  </si>
  <si>
    <r>
      <rPr>
        <sz val="11"/>
        <rFont val="맑은 고딕"/>
        <family val="2"/>
        <charset val="129"/>
      </rPr>
      <t>환산 계</t>
    </r>
    <r>
      <rPr>
        <sz val="11"/>
        <rFont val="Arial"/>
        <family val="2"/>
      </rPr>
      <t>(GWh)</t>
    </r>
    <phoneticPr fontId="5" type="noConversion"/>
  </si>
  <si>
    <r>
      <t>10%</t>
    </r>
    <r>
      <rPr>
        <sz val="11"/>
        <rFont val="맑은 고딕"/>
        <family val="2"/>
        <charset val="129"/>
      </rPr>
      <t>이용</t>
    </r>
    <r>
      <rPr>
        <sz val="11"/>
        <rFont val="Arial"/>
        <family val="2"/>
      </rPr>
      <t>(GWh)</t>
    </r>
    <phoneticPr fontId="5" type="noConversion"/>
  </si>
  <si>
    <t>농어촌마을평균(GWh)</t>
    <phoneticPr fontId="5" type="noConversion"/>
  </si>
  <si>
    <t>바이오 중 수소(GWh)</t>
    <phoneticPr fontId="5" type="noConversion"/>
  </si>
  <si>
    <t>바이오-수소</t>
    <phoneticPr fontId="5" type="noConversion"/>
  </si>
  <si>
    <t>바이오②(TOE)</t>
    <phoneticPr fontId="5" type="noConversion"/>
  </si>
  <si>
    <t>supply system</t>
    <phoneticPr fontId="5" type="noConversion"/>
  </si>
  <si>
    <t>※일반태양광, 풍력, 바이오, 수소 모두 잠재량의 10% 사용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</si>
  <si>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>영농형태양광은 잠재량의 20% 사용</t>
    </r>
    <phoneticPr fontId="5" type="noConversion"/>
  </si>
  <si>
    <t>demand system</t>
    <phoneticPr fontId="5" type="noConversion"/>
  </si>
  <si>
    <t>Supply System( 읍면평균)</t>
    <phoneticPr fontId="5" type="noConversion"/>
  </si>
  <si>
    <t>① 태양광</t>
    <phoneticPr fontId="5" type="noConversion"/>
  </si>
  <si>
    <t>③ 바이오(수소제외)</t>
    <phoneticPr fontId="5" type="noConversion"/>
  </si>
  <si>
    <t>∑suppply(GWh)=</t>
    <phoneticPr fontId="5" type="noConversion"/>
  </si>
  <si>
    <t>용량(MW)</t>
  </si>
  <si>
    <t>생산량(GWh)</t>
  </si>
  <si>
    <t>바이오-수소</t>
  </si>
  <si>
    <t>② 풍력</t>
    <phoneticPr fontId="5" type="noConversion"/>
  </si>
  <si>
    <t>④ 수소(개질)</t>
    <phoneticPr fontId="5" type="noConversion"/>
  </si>
  <si>
    <t>마을평균(GWh)</t>
    <phoneticPr fontId="5" type="noConversion"/>
  </si>
  <si>
    <t>바이오 중 수소(GWh)</t>
  </si>
  <si>
    <t>Demand System(읍면평균)</t>
    <phoneticPr fontId="5" type="noConversion"/>
  </si>
  <si>
    <r>
      <t>①=</t>
    </r>
    <r>
      <rPr>
        <sz val="11"/>
        <color theme="1"/>
        <rFont val="굴림"/>
        <family val="3"/>
        <charset val="129"/>
      </rPr>
      <t>③+④</t>
    </r>
    <phoneticPr fontId="5" type="noConversion"/>
  </si>
  <si>
    <t>②</t>
    <phoneticPr fontId="5" type="noConversion"/>
  </si>
  <si>
    <t>농어가</t>
    <phoneticPr fontId="5" type="noConversion"/>
  </si>
  <si>
    <t>비농어업인</t>
    <phoneticPr fontId="5" type="noConversion"/>
  </si>
  <si>
    <t>∑demand(GWh)=</t>
    <phoneticPr fontId="5" type="noConversion"/>
  </si>
  <si>
    <t>③</t>
    <phoneticPr fontId="5" type="noConversion"/>
  </si>
  <si>
    <t>④</t>
  </si>
  <si>
    <t>Numbers of buildings in the target</t>
    <phoneticPr fontId="5" type="noConversion"/>
  </si>
  <si>
    <t xml:space="preserve"> Residents</t>
  </si>
  <si>
    <t>Electricity consumption</t>
  </si>
  <si>
    <t>Fuel consumption(L/year)</t>
    <phoneticPr fontId="5" type="noConversion"/>
  </si>
  <si>
    <t>Energy consumption(KOE/㎡·year)</t>
    <phoneticPr fontId="5" type="noConversion"/>
  </si>
  <si>
    <t>Ener.Consmp(kWh)</t>
    <phoneticPr fontId="5" type="noConversion"/>
  </si>
  <si>
    <t>KOE=10^4kcal=11.63kWh</t>
    <phoneticPr fontId="5" type="noConversion"/>
  </si>
  <si>
    <t>&lt;누락자료&gt;</t>
    <phoneticPr fontId="5" type="noConversion"/>
  </si>
  <si>
    <t>n/a</t>
    <phoneticPr fontId="5" type="noConversion"/>
  </si>
  <si>
    <t>average(가구당)</t>
    <phoneticPr fontId="5" type="noConversion"/>
  </si>
  <si>
    <t>average(인당)</t>
    <phoneticPr fontId="5" type="noConversion"/>
  </si>
  <si>
    <t>시군구코드</t>
  </si>
  <si>
    <t>시군구명</t>
  </si>
  <si>
    <t>26710</t>
  </si>
  <si>
    <t>기장군</t>
  </si>
  <si>
    <t>28710</t>
  </si>
  <si>
    <t>강화군</t>
  </si>
  <si>
    <t>28720</t>
  </si>
  <si>
    <t>옹진군</t>
  </si>
  <si>
    <t>27710</t>
  </si>
  <si>
    <t>달성군</t>
  </si>
  <si>
    <t>31710</t>
  </si>
  <si>
    <t>울주군</t>
  </si>
  <si>
    <t>41800</t>
  </si>
  <si>
    <t>연천군</t>
  </si>
  <si>
    <t>41820</t>
  </si>
  <si>
    <t>가평군</t>
  </si>
  <si>
    <t>41830</t>
  </si>
  <si>
    <t>양평군</t>
  </si>
  <si>
    <t>42720</t>
  </si>
  <si>
    <t>홍천군</t>
  </si>
  <si>
    <t>42730</t>
  </si>
  <si>
    <t>횡성군</t>
  </si>
  <si>
    <t>42750</t>
  </si>
  <si>
    <t>영월군</t>
  </si>
  <si>
    <t>42760</t>
  </si>
  <si>
    <t>평창군</t>
  </si>
  <si>
    <t>42770</t>
  </si>
  <si>
    <t>정선군</t>
  </si>
  <si>
    <t>42780</t>
  </si>
  <si>
    <t>철원군</t>
  </si>
  <si>
    <t>42790</t>
  </si>
  <si>
    <t>화천군</t>
  </si>
  <si>
    <t>42800</t>
  </si>
  <si>
    <t>양구군</t>
  </si>
  <si>
    <t>42810</t>
  </si>
  <si>
    <t>인제군</t>
  </si>
  <si>
    <t>42820</t>
  </si>
  <si>
    <t>고성군</t>
  </si>
  <si>
    <t>42830</t>
  </si>
  <si>
    <t>양양군</t>
  </si>
  <si>
    <t>43720</t>
  </si>
  <si>
    <t>보은군</t>
  </si>
  <si>
    <t>43730</t>
  </si>
  <si>
    <t>옥천군</t>
  </si>
  <si>
    <t>43740</t>
  </si>
  <si>
    <t>영동군</t>
  </si>
  <si>
    <t>43745</t>
  </si>
  <si>
    <t>증평군</t>
  </si>
  <si>
    <t>43750</t>
  </si>
  <si>
    <t>진천군</t>
  </si>
  <si>
    <t>43760</t>
  </si>
  <si>
    <t>괴산군</t>
  </si>
  <si>
    <t>43770</t>
  </si>
  <si>
    <t>음성군</t>
  </si>
  <si>
    <t>43800</t>
  </si>
  <si>
    <t>단양군</t>
  </si>
  <si>
    <t>44710</t>
  </si>
  <si>
    <t>금산군</t>
  </si>
  <si>
    <t>44760</t>
  </si>
  <si>
    <t>부여군</t>
  </si>
  <si>
    <t>44770</t>
  </si>
  <si>
    <t>서천군</t>
  </si>
  <si>
    <t>44790</t>
  </si>
  <si>
    <t>청양군</t>
  </si>
  <si>
    <t>44800</t>
  </si>
  <si>
    <t>홍성군</t>
  </si>
  <si>
    <t>44810</t>
  </si>
  <si>
    <t>예산군</t>
  </si>
  <si>
    <t>44825</t>
  </si>
  <si>
    <t>태안군</t>
  </si>
  <si>
    <t>45710</t>
  </si>
  <si>
    <t>완주군</t>
  </si>
  <si>
    <t>45720</t>
  </si>
  <si>
    <t>진안군</t>
  </si>
  <si>
    <t>45730</t>
  </si>
  <si>
    <t>무주군</t>
  </si>
  <si>
    <t>45740</t>
  </si>
  <si>
    <t>장수군</t>
  </si>
  <si>
    <t>45750</t>
  </si>
  <si>
    <t>임실군</t>
  </si>
  <si>
    <t>45770</t>
  </si>
  <si>
    <t>순창군</t>
  </si>
  <si>
    <t>45790</t>
  </si>
  <si>
    <t>고창군</t>
  </si>
  <si>
    <t>45800</t>
  </si>
  <si>
    <t>부안군</t>
  </si>
  <si>
    <t>46710</t>
  </si>
  <si>
    <t>담양군</t>
  </si>
  <si>
    <t>46720</t>
  </si>
  <si>
    <t>곡성군</t>
  </si>
  <si>
    <t>46730</t>
  </si>
  <si>
    <t>구례군</t>
  </si>
  <si>
    <t>46770</t>
  </si>
  <si>
    <t>고흥군</t>
  </si>
  <si>
    <t>46780</t>
  </si>
  <si>
    <t>보성군</t>
  </si>
  <si>
    <t>46790</t>
  </si>
  <si>
    <t>화순군</t>
  </si>
  <si>
    <t>46800</t>
  </si>
  <si>
    <t>장흥군</t>
  </si>
  <si>
    <t>46810</t>
  </si>
  <si>
    <t>강진군</t>
  </si>
  <si>
    <t>46820</t>
  </si>
  <si>
    <t>해남군</t>
  </si>
  <si>
    <t>46830</t>
  </si>
  <si>
    <t>영암군</t>
  </si>
  <si>
    <t>46840</t>
  </si>
  <si>
    <t>무안군</t>
  </si>
  <si>
    <t>46860</t>
  </si>
  <si>
    <t>함평군</t>
  </si>
  <si>
    <t>46870</t>
  </si>
  <si>
    <t>영광군</t>
  </si>
  <si>
    <t>46880</t>
  </si>
  <si>
    <t>장성군</t>
  </si>
  <si>
    <t>46890</t>
  </si>
  <si>
    <t>완도군</t>
  </si>
  <si>
    <t>46900</t>
  </si>
  <si>
    <t>진도군</t>
  </si>
  <si>
    <t>46910</t>
  </si>
  <si>
    <t>신안군</t>
  </si>
  <si>
    <t>47720</t>
  </si>
  <si>
    <t>군위군</t>
  </si>
  <si>
    <t>47730</t>
  </si>
  <si>
    <t>의성군</t>
  </si>
  <si>
    <t>47750</t>
  </si>
  <si>
    <t>청송군</t>
  </si>
  <si>
    <t>47760</t>
  </si>
  <si>
    <t>영양군</t>
  </si>
  <si>
    <t>47770</t>
  </si>
  <si>
    <t>영덕군</t>
  </si>
  <si>
    <t>47820</t>
  </si>
  <si>
    <t>청도군</t>
  </si>
  <si>
    <t>47830</t>
  </si>
  <si>
    <t>고령군</t>
  </si>
  <si>
    <t>47840</t>
  </si>
  <si>
    <t>성주군</t>
  </si>
  <si>
    <t>47850</t>
  </si>
  <si>
    <t>칠곡군</t>
  </si>
  <si>
    <t>47900</t>
  </si>
  <si>
    <t>예천군</t>
  </si>
  <si>
    <t>47920</t>
  </si>
  <si>
    <t>봉화군</t>
  </si>
  <si>
    <t>47930</t>
  </si>
  <si>
    <t>울진군</t>
  </si>
  <si>
    <t>47940</t>
  </si>
  <si>
    <t>울릉군</t>
  </si>
  <si>
    <t>48720</t>
  </si>
  <si>
    <t>의령군</t>
  </si>
  <si>
    <t>48730</t>
  </si>
  <si>
    <t>함안군</t>
  </si>
  <si>
    <t>48740</t>
  </si>
  <si>
    <t>창녕군</t>
  </si>
  <si>
    <t>48820</t>
  </si>
  <si>
    <t>48840</t>
  </si>
  <si>
    <t>남해군</t>
  </si>
  <si>
    <t>48850</t>
  </si>
  <si>
    <t>하동군</t>
  </si>
  <si>
    <t>48860</t>
  </si>
  <si>
    <t>산청군</t>
  </si>
  <si>
    <t>48870</t>
  </si>
  <si>
    <t>함양군</t>
  </si>
  <si>
    <t>48880</t>
  </si>
  <si>
    <t>거창군</t>
  </si>
  <si>
    <t>48890</t>
  </si>
  <si>
    <t>합천군</t>
  </si>
  <si>
    <t>농어촌 소비</t>
    <phoneticPr fontId="5" type="noConversion"/>
  </si>
  <si>
    <t>농어촌 재생에너지 잠재량</t>
    <phoneticPr fontId="5" type="noConversion"/>
  </si>
  <si>
    <t>농어촌 에너지소비량</t>
    <phoneticPr fontId="5" type="noConversion"/>
  </si>
  <si>
    <t>농어촌 바이오잠재량</t>
    <phoneticPr fontId="5" type="noConversion"/>
  </si>
  <si>
    <t>농어촌 모델</t>
    <phoneticPr fontId="5" type="noConversion"/>
  </si>
  <si>
    <t>MWh/m2</t>
    <phoneticPr fontId="5" type="noConversion"/>
  </si>
  <si>
    <t xml:space="preserve">수소 운반선박 톤당 수송량, </t>
    <phoneticPr fontId="5" type="noConversion"/>
  </si>
  <si>
    <t>주요 수입국</t>
    <phoneticPr fontId="5" type="noConversion"/>
  </si>
  <si>
    <t>수소 운반선의 연료?</t>
    <phoneticPr fontId="5" type="noConversion"/>
  </si>
  <si>
    <t>손실률</t>
    <phoneticPr fontId="5" type="noConversion"/>
  </si>
  <si>
    <t>https://blog.naver.com/esjpark/222186749986</t>
    <phoneticPr fontId="5" type="noConversion"/>
  </si>
  <si>
    <t>저장가능량</t>
    <phoneticPr fontId="5" type="noConversion"/>
  </si>
  <si>
    <t>액화수소 저장탱크</t>
    <phoneticPr fontId="5" type="noConversion"/>
  </si>
  <si>
    <t>액화수소는 수소의 부피를 1/800으로 감소하여 저장</t>
    <phoneticPr fontId="5" type="noConversion"/>
  </si>
  <si>
    <t>BOR(Boil-off Rate)</t>
    <phoneticPr fontId="5" type="noConversion"/>
  </si>
  <si>
    <t>wt% 이하</t>
    <phoneticPr fontId="5" type="noConversion"/>
  </si>
  <si>
    <t>g/mol</t>
    <phoneticPr fontId="5" type="noConversion"/>
  </si>
  <si>
    <t>l/mol</t>
    <phoneticPr fontId="5" type="noConversion"/>
  </si>
  <si>
    <t>g/l</t>
    <phoneticPr fontId="5" type="noConversion"/>
  </si>
  <si>
    <t>1. 에너지 수요</t>
    <phoneticPr fontId="5" type="noConversion"/>
  </si>
  <si>
    <t>토지구성</t>
    <phoneticPr fontId="5" type="noConversion"/>
  </si>
  <si>
    <t>구성</t>
    <phoneticPr fontId="5" type="noConversion"/>
  </si>
  <si>
    <t>에너지 수요 결정(유형별 기본수요 반영)</t>
    <phoneticPr fontId="5" type="noConversion"/>
  </si>
  <si>
    <t>수송수요에 반영, 기본적으로 유형별 면적에 따라 자동으로 계산</t>
    <phoneticPr fontId="5" type="noConversion"/>
  </si>
  <si>
    <t>유형별 에너지 수요에 지배적인 영향을 미치는 요인이 있는가?</t>
    <phoneticPr fontId="5" type="noConversion"/>
  </si>
  <si>
    <t>농촌 -&gt; 전체 면적 중 농지 비중(벼농사, 밭농사? 차이가 있을까?)</t>
    <phoneticPr fontId="5" type="noConversion"/>
  </si>
  <si>
    <t>사육두수(소, 돼지, 닭… 대표적인 가축 두수)</t>
    <phoneticPr fontId="5" type="noConversion"/>
  </si>
  <si>
    <t>산림면적(수종?)</t>
    <phoneticPr fontId="5" type="noConversion"/>
  </si>
  <si>
    <t>위의 자료들은 바이오에너지 잠재량에도 연계되고, 에너지 수요와도 중요하게 연결</t>
    <phoneticPr fontId="5" type="noConversion"/>
  </si>
  <si>
    <t xml:space="preserve">어촌의 경우, 양식장의 면적, 어선 대수? </t>
    <phoneticPr fontId="5" type="noConversion"/>
  </si>
  <si>
    <t>2. 에너지 공급</t>
    <phoneticPr fontId="5" type="noConversion"/>
  </si>
  <si>
    <t>수요패턴</t>
    <phoneticPr fontId="5" type="noConversion"/>
  </si>
  <si>
    <t>에너지플랜처럼 특정 패턴이 있는 경우 불러올 수 있도록 구성?</t>
    <phoneticPr fontId="5" type="noConversion"/>
  </si>
  <si>
    <t>송전망용량?</t>
    <phoneticPr fontId="5" type="noConversion"/>
  </si>
  <si>
    <t>밸런싱</t>
    <phoneticPr fontId="5" type="noConversion"/>
  </si>
  <si>
    <t>생산설비구성</t>
    <phoneticPr fontId="5" type="noConversion"/>
  </si>
  <si>
    <t>생산설비용량</t>
    <phoneticPr fontId="5" type="noConversion"/>
  </si>
  <si>
    <t>밸런싱설비구성</t>
    <phoneticPr fontId="5" type="noConversion"/>
  </si>
  <si>
    <t>밸런싱설비용량</t>
    <phoneticPr fontId="5" type="noConversion"/>
  </si>
  <si>
    <t>수소기술</t>
    <phoneticPr fontId="5" type="noConversion"/>
  </si>
  <si>
    <t>수소기술DB연결</t>
    <phoneticPr fontId="5" type="noConversion"/>
  </si>
  <si>
    <t>3. 시나리오</t>
    <phoneticPr fontId="5" type="noConversion"/>
  </si>
  <si>
    <t>온실가스 배출량</t>
    <phoneticPr fontId="5" type="noConversion"/>
  </si>
  <si>
    <t>전력, 수소</t>
    <phoneticPr fontId="5" type="noConversion"/>
  </si>
  <si>
    <t>4. 운영규칙</t>
    <phoneticPr fontId="5" type="noConversion"/>
  </si>
  <si>
    <t>?</t>
    <phoneticPr fontId="5" type="noConversion"/>
  </si>
  <si>
    <t>1. 에너지수요</t>
    <phoneticPr fontId="5" type="noConversion"/>
  </si>
  <si>
    <t>1.2 산업중심형</t>
    <phoneticPr fontId="5" type="noConversion"/>
  </si>
  <si>
    <t>1.3 농어촌형</t>
    <phoneticPr fontId="5" type="noConversion"/>
  </si>
  <si>
    <t>1.5 해상풍력연계형</t>
    <phoneticPr fontId="5" type="noConversion"/>
  </si>
  <si>
    <t>1.1 수요도시형</t>
    <phoneticPr fontId="5" type="noConversion"/>
  </si>
  <si>
    <t>1.4 항만인프라형</t>
    <phoneticPr fontId="5" type="noConversion"/>
  </si>
  <si>
    <t>수요도시형</t>
    <phoneticPr fontId="5" type="noConversion"/>
  </si>
  <si>
    <t>토지활용</t>
    <phoneticPr fontId="5" type="noConversion"/>
  </si>
  <si>
    <t>쓰레기</t>
    <phoneticPr fontId="5" type="noConversion"/>
  </si>
  <si>
    <t>물류</t>
    <phoneticPr fontId="5" type="noConversion"/>
  </si>
  <si>
    <t>톤.km</t>
    <phoneticPr fontId="5" type="noConversion"/>
  </si>
  <si>
    <t>산업단지 업종</t>
    <phoneticPr fontId="5" type="noConversion"/>
  </si>
  <si>
    <t>지역구분</t>
    <phoneticPr fontId="5" type="noConversion"/>
  </si>
  <si>
    <t xml:space="preserve">경작지 </t>
    <phoneticPr fontId="5" type="noConversion"/>
  </si>
  <si>
    <t>논</t>
    <phoneticPr fontId="5" type="noConversion"/>
  </si>
  <si>
    <t>밭</t>
    <phoneticPr fontId="5" type="noConversion"/>
  </si>
  <si>
    <t>산림</t>
    <phoneticPr fontId="5" type="noConversion"/>
  </si>
  <si>
    <t>가축사육두수</t>
    <phoneticPr fontId="5" type="noConversion"/>
  </si>
  <si>
    <t>소</t>
    <phoneticPr fontId="5" type="noConversion"/>
  </si>
  <si>
    <t>돼지</t>
    <phoneticPr fontId="5" type="noConversion"/>
  </si>
  <si>
    <t>닭</t>
    <phoneticPr fontId="5" type="noConversion"/>
  </si>
  <si>
    <t xml:space="preserve">양식장 </t>
    <phoneticPr fontId="5" type="noConversion"/>
  </si>
  <si>
    <t>어선대수</t>
    <phoneticPr fontId="5" type="noConversion"/>
  </si>
  <si>
    <t>어선용량</t>
    <phoneticPr fontId="5" type="noConversion"/>
  </si>
  <si>
    <t>마리</t>
    <phoneticPr fontId="5" type="noConversion"/>
  </si>
  <si>
    <t>항만</t>
    <phoneticPr fontId="5" type="noConversion"/>
  </si>
  <si>
    <t>해역</t>
    <phoneticPr fontId="5" type="noConversion"/>
  </si>
  <si>
    <t>수용(접안) 용량</t>
    <phoneticPr fontId="5" type="noConversion"/>
  </si>
  <si>
    <t>수소선박 비중</t>
    <phoneticPr fontId="5" type="noConversion"/>
  </si>
  <si>
    <t>수소수입형태</t>
    <phoneticPr fontId="5" type="noConversion"/>
  </si>
  <si>
    <t>해상풍력단지밀도</t>
    <phoneticPr fontId="5" type="noConversion"/>
  </si>
  <si>
    <t>수소생산/전력생산</t>
    <phoneticPr fontId="5" type="noConversion"/>
  </si>
  <si>
    <t>생산설비</t>
    <phoneticPr fontId="5" type="noConversion"/>
  </si>
  <si>
    <t>열병합발전</t>
    <phoneticPr fontId="5" type="noConversion"/>
  </si>
  <si>
    <t>복합발전</t>
    <phoneticPr fontId="5" type="noConversion"/>
  </si>
  <si>
    <t>유연성설비</t>
    <phoneticPr fontId="5" type="noConversion"/>
  </si>
  <si>
    <t>지역난방보일러</t>
    <phoneticPr fontId="5" type="noConversion"/>
  </si>
  <si>
    <t>전기보일러</t>
    <phoneticPr fontId="5" type="noConversion"/>
  </si>
  <si>
    <t>히트펌프</t>
    <phoneticPr fontId="5" type="noConversion"/>
  </si>
  <si>
    <t>배터리</t>
    <phoneticPr fontId="5" type="noConversion"/>
  </si>
  <si>
    <t>배터리 인터페이스</t>
    <phoneticPr fontId="5" type="noConversion"/>
  </si>
  <si>
    <t>수소 인터페이스</t>
    <phoneticPr fontId="5" type="noConversion"/>
  </si>
  <si>
    <t>저장설비</t>
    <phoneticPr fontId="5" type="noConversion"/>
  </si>
  <si>
    <t>수소저장소</t>
    <phoneticPr fontId="5" type="noConversion"/>
  </si>
  <si>
    <t>열저장소</t>
    <phoneticPr fontId="5" type="noConversion"/>
  </si>
  <si>
    <t>송전용량</t>
    <phoneticPr fontId="5" type="noConversion"/>
  </si>
  <si>
    <t>송전손실</t>
    <phoneticPr fontId="5" type="noConversion"/>
  </si>
  <si>
    <t>전력배출계수</t>
    <phoneticPr fontId="5" type="noConversion"/>
  </si>
  <si>
    <t>각 설비 설치를 위해 필요한 토지 면적을 범위로 표시</t>
    <phoneticPr fontId="5" type="noConversion"/>
  </si>
  <si>
    <t>또는 잠재량을 반영한 최대 범위를 상한으로 설정하고 그 이상 입력하지 못하도록 제한</t>
    <phoneticPr fontId="5" type="noConversion"/>
  </si>
  <si>
    <t>또는 위의 경우에 경고문구만 알리고 분석은 이뤄지도록?</t>
    <phoneticPr fontId="5" type="noConversion"/>
  </si>
  <si>
    <t>재생에너지비중</t>
    <phoneticPr fontId="5" type="noConversion"/>
  </si>
  <si>
    <t>추가 설비 관련하여 규칙 설정</t>
    <phoneticPr fontId="5" type="noConversion"/>
  </si>
  <si>
    <t>에너지 밸런스가 맞지 않을 경우</t>
    <phoneticPr fontId="5" type="noConversion"/>
  </si>
  <si>
    <t>수요 &gt; 공급</t>
    <phoneticPr fontId="5" type="noConversion"/>
  </si>
  <si>
    <t>수요 &lt; 공급</t>
    <phoneticPr fontId="5" type="noConversion"/>
  </si>
  <si>
    <t>주요지표</t>
    <phoneticPr fontId="5" type="noConversion"/>
  </si>
  <si>
    <t>년</t>
    <phoneticPr fontId="5" type="noConversion"/>
  </si>
  <si>
    <t>기준년도 대비</t>
    <phoneticPr fontId="5" type="noConversion"/>
  </si>
  <si>
    <t>지역난방비중</t>
    <phoneticPr fontId="5" type="noConversion"/>
  </si>
  <si>
    <t>전력화확대</t>
    <phoneticPr fontId="5" type="noConversion"/>
  </si>
  <si>
    <t>수소물류비중</t>
    <phoneticPr fontId="5" type="noConversion"/>
  </si>
  <si>
    <t>수소혼합비중</t>
    <phoneticPr fontId="5" type="noConversion"/>
  </si>
  <si>
    <t>기술지표</t>
    <phoneticPr fontId="5" type="noConversion"/>
  </si>
  <si>
    <t>[목록박스] 기술 DB연결 - 연도별 선택 기술 목록 차별화</t>
    <phoneticPr fontId="5" type="noConversion"/>
  </si>
  <si>
    <t>전력 자급률</t>
    <phoneticPr fontId="5" type="noConversion"/>
  </si>
  <si>
    <t>수소 자급률</t>
    <phoneticPr fontId="5" type="noConversion"/>
  </si>
  <si>
    <t>충전설비</t>
    <phoneticPr fontId="5" type="noConversion"/>
  </si>
  <si>
    <t>DRI비중</t>
    <phoneticPr fontId="5" type="noConversion"/>
  </si>
  <si>
    <t>전력화비중</t>
    <phoneticPr fontId="5" type="noConversion"/>
  </si>
  <si>
    <t>설비증가율</t>
    <phoneticPr fontId="5" type="noConversion"/>
  </si>
  <si>
    <t>전기로비중</t>
    <phoneticPr fontId="5" type="noConversion"/>
  </si>
  <si>
    <t>효율향상</t>
    <phoneticPr fontId="5" type="noConversion"/>
  </si>
  <si>
    <t>폐열회수</t>
    <phoneticPr fontId="5" type="noConversion"/>
  </si>
  <si>
    <t>경작지비중</t>
    <phoneticPr fontId="5" type="noConversion"/>
  </si>
  <si>
    <t>임산변화율</t>
    <phoneticPr fontId="5" type="noConversion"/>
  </si>
  <si>
    <t>농산변화율</t>
    <phoneticPr fontId="5" type="noConversion"/>
  </si>
  <si>
    <t>축산변화율</t>
    <phoneticPr fontId="5" type="noConversion"/>
  </si>
  <si>
    <t>수소선박비중</t>
    <phoneticPr fontId="5" type="noConversion"/>
  </si>
  <si>
    <t>양식장태양광비중</t>
    <phoneticPr fontId="5" type="noConversion"/>
  </si>
  <si>
    <t>수소선박(연료)비중</t>
    <phoneticPr fontId="5" type="noConversion"/>
  </si>
  <si>
    <t>수소선박(운반선)</t>
    <phoneticPr fontId="5" type="noConversion"/>
  </si>
  <si>
    <t>[목록박스 ] 기술 DB연결</t>
    <phoneticPr fontId="5" type="noConversion"/>
  </si>
  <si>
    <t>추출기술</t>
    <phoneticPr fontId="5" type="noConversion"/>
  </si>
  <si>
    <t>저장용량</t>
    <phoneticPr fontId="5" type="noConversion"/>
  </si>
  <si>
    <t>분석년도</t>
    <phoneticPr fontId="5" type="noConversion"/>
  </si>
  <si>
    <t>분석년도에 따라 적용할 수 있는 기술 상이함</t>
    <phoneticPr fontId="5" type="noConversion"/>
  </si>
  <si>
    <t>기준년도</t>
    <phoneticPr fontId="5" type="noConversion"/>
  </si>
  <si>
    <r>
      <t>MtonCO</t>
    </r>
    <r>
      <rPr>
        <vertAlign val="sub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</si>
  <si>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인구변화</t>
    <phoneticPr fontId="5" type="noConversion"/>
  </si>
  <si>
    <t>에너지수요변화</t>
    <phoneticPr fontId="5" type="noConversion"/>
  </si>
  <si>
    <t>수송수요변화</t>
    <phoneticPr fontId="5" type="noConversion"/>
  </si>
  <si>
    <t>MWh/y</t>
    <phoneticPr fontId="5" type="noConversion"/>
  </si>
  <si>
    <t>2050년 탄소중립 달성 전제</t>
    <phoneticPr fontId="5" type="noConversion"/>
  </si>
  <si>
    <t>hydrogen</t>
    <phoneticPr fontId="5" type="noConversion"/>
  </si>
  <si>
    <t>bioenergy</t>
    <phoneticPr fontId="5" type="noConversion"/>
  </si>
  <si>
    <t>discount rate(%)</t>
    <phoneticPr fontId="5" type="noConversion"/>
  </si>
  <si>
    <t>description</t>
    <phoneticPr fontId="5" type="noConversion"/>
  </si>
  <si>
    <t>General</t>
    <phoneticPr fontId="5" type="noConversion"/>
  </si>
  <si>
    <t>Transportation</t>
    <phoneticPr fontId="5" type="noConversion"/>
  </si>
  <si>
    <t>price</t>
    <phoneticPr fontId="5" type="noConversion"/>
  </si>
  <si>
    <t>Solidwaste</t>
  </si>
  <si>
    <t>Biogas</t>
  </si>
  <si>
    <t>Cap</t>
    <phoneticPr fontId="5" type="noConversion"/>
  </si>
  <si>
    <t>Solidwaste_cap</t>
  </si>
  <si>
    <t>Biogas_cap</t>
  </si>
  <si>
    <t>tonCO2</t>
    <phoneticPr fontId="5" type="noConversion"/>
  </si>
  <si>
    <t>em_cap</t>
    <phoneticPr fontId="5" type="noConversion"/>
  </si>
  <si>
    <t>em</t>
    <phoneticPr fontId="5" type="noConversion"/>
  </si>
  <si>
    <t>육상</t>
    <phoneticPr fontId="5" type="noConversion"/>
  </si>
  <si>
    <t>해상</t>
    <phoneticPr fontId="5" type="noConversion"/>
  </si>
  <si>
    <t>국가 전력망에서의 출력제약 패턴 변화, 전력 생산 변동성에 따른 전력망 LCOE 변화, 출력제약 발생 시점에서 전력비용은 0이며, 전력 생산량이 낮을 때 비용이 높아짐</t>
    <phoneticPr fontId="5" type="noConversion"/>
  </si>
  <si>
    <t>변동성 재생에너지 중 태양광 발전량 비중(범위 0~ 100)</t>
    <phoneticPr fontId="5" type="noConversion"/>
  </si>
  <si>
    <t>변동성 재생에너지 중 풍력 발전량 비중(범위 0~50)</t>
    <phoneticPr fontId="5" type="noConversion"/>
  </si>
  <si>
    <t>tonCO2/MWh</t>
    <phoneticPr fontId="5" type="noConversion"/>
  </si>
  <si>
    <t>비용</t>
    <phoneticPr fontId="5" type="noConversion"/>
  </si>
  <si>
    <t>Fuel</t>
    <phoneticPr fontId="5" type="noConversion"/>
  </si>
  <si>
    <t>N_grid_cap</t>
    <phoneticPr fontId="5" type="noConversion"/>
  </si>
  <si>
    <t>해상풍력 지표</t>
    <phoneticPr fontId="5" type="noConversion"/>
  </si>
  <si>
    <t>유휴부지는 태양광 뿐만 아니라 다른 기술에도 제약조건으로 적용</t>
    <phoneticPr fontId="5" type="noConversion"/>
  </si>
  <si>
    <t>배터리를 무한정 추가할 수 없음</t>
    <phoneticPr fontId="5" type="noConversion"/>
  </si>
  <si>
    <t>80~110</t>
    <phoneticPr fontId="5" type="noConversion"/>
  </si>
  <si>
    <t>m2/1MWh</t>
    <phoneticPr fontId="5" type="noConversion"/>
  </si>
  <si>
    <t>주요 기술간 우위를 비교할 수 있는 주요 스펙 요인?</t>
    <phoneticPr fontId="5" type="noConversion"/>
  </si>
  <si>
    <t>연료전지의 속응성 ramping rate에 따라 활용성이 차이가 날 수 있음</t>
    <phoneticPr fontId="5" type="noConversion"/>
  </si>
  <si>
    <t>효율 외</t>
    <phoneticPr fontId="5" type="noConversion"/>
  </si>
  <si>
    <t>필요 면적 또는 저장설비의 밀도</t>
    <phoneticPr fontId="5" type="noConversion"/>
  </si>
  <si>
    <t>ramprate</t>
    <phoneticPr fontId="5" type="noConversion"/>
  </si>
  <si>
    <t>비즈니스 모델 검토시,</t>
    <phoneticPr fontId="5" type="noConversion"/>
  </si>
  <si>
    <t>주요 기술간 비교를 위해 모델에서 분석해야 할 사항 정리 필요</t>
    <phoneticPr fontId="5" type="noConversion"/>
  </si>
  <si>
    <t>- 위에서 언급한 연료전지의 속응성</t>
    <phoneticPr fontId="5" type="noConversion"/>
  </si>
  <si>
    <t>ramping rate 반영하기 위한 방안</t>
    <phoneticPr fontId="5" type="noConversion"/>
  </si>
  <si>
    <t>1. 1시간 해상도의 범위에서, 면적을 적분하여 손실분으로 계산한다.</t>
    <phoneticPr fontId="5" type="noConversion"/>
  </si>
  <si>
    <t>2. 시간규모를 분단위로 쪼갠다.(너무 많을 경우 15분 단위)</t>
    <phoneticPr fontId="5" type="noConversion"/>
  </si>
  <si>
    <t>2-1. 시간규모를 나눌때 속응성 자원만 따로 분단위로 계산하고 전체 결과에서는 1시간 단위의 결과로 합산하여 반영한다.</t>
    <phoneticPr fontId="5" type="noConversion"/>
  </si>
  <si>
    <t>특정 기술만 다른 시간 기준으로 계산하는 것이 가능한가?</t>
    <phoneticPr fontId="5" type="noConversion"/>
  </si>
  <si>
    <t>연료전지만 15분 단위로 계산하고, 전체 시스템에서는 시간단위로 최적화를 하는 것…</t>
    <phoneticPr fontId="5" type="noConversion"/>
  </si>
  <si>
    <t>1시간 단위로 계산한 것을 전체적으로 1/4하면 되지 않을까?</t>
    <phoneticPr fontId="5" type="noConversion"/>
  </si>
  <si>
    <t>전력시장 15분 단위 거래 맞춰,</t>
    <phoneticPr fontId="5" type="noConversion"/>
  </si>
  <si>
    <t>15분 단위로 다시 구성해도 좋을 듯</t>
    <phoneticPr fontId="5" type="noConversion"/>
  </si>
  <si>
    <t>-&gt; 안될 것 같음… 우선은 전체적으로 결과를 분석하고(hourly) 그 다음 추가 분석 옵션을 넣어 해당 연료전지 발전 및 열생산 비중을 고정시켜놓은 상태에서 기술을 변경하였을 때의 효과를 비교하는 것으로 해야 할 듯</t>
    <phoneticPr fontId="5" type="noConversion"/>
  </si>
  <si>
    <t>해당유형</t>
    <phoneticPr fontId="5" type="noConversion"/>
  </si>
  <si>
    <t>all</t>
    <phoneticPr fontId="5" type="noConversion"/>
  </si>
  <si>
    <t>2,3</t>
    <phoneticPr fontId="5" type="noConversion"/>
  </si>
  <si>
    <t>3,4</t>
    <phoneticPr fontId="5" type="noConversion"/>
  </si>
  <si>
    <t>1,2,3</t>
    <phoneticPr fontId="5" type="noConversion"/>
  </si>
  <si>
    <t>2,3,4</t>
    <phoneticPr fontId="5" type="noConversion"/>
  </si>
  <si>
    <t>수요시설도 면적기준으로 구분</t>
    <phoneticPr fontId="5" type="noConversion"/>
  </si>
  <si>
    <t>공급시설도 한정된 공간에서 배치를 통해 잠재량 검토</t>
    <phoneticPr fontId="5" type="noConversion"/>
  </si>
  <si>
    <t>공급시설의 기술 개발을 통해 집적도 향상을 반영할 수 있을 것</t>
    <phoneticPr fontId="5" type="noConversion"/>
  </si>
  <si>
    <t>똑같은 면적에 더 많은 설비를 배치 가능</t>
    <phoneticPr fontId="5" type="noConversion"/>
  </si>
  <si>
    <t>건물옥상</t>
    <phoneticPr fontId="5" type="noConversion"/>
  </si>
  <si>
    <t>공급설비를 정해진 면적에 어떻게 배치할 것인가?</t>
    <phoneticPr fontId="5" type="noConversion"/>
  </si>
  <si>
    <t>정해진 면적에 어떻게 배치하는 것이 최적일 것인가?</t>
    <phoneticPr fontId="5" type="noConversion"/>
  </si>
  <si>
    <t>공간 점유율(동일 출력의 설비 규모를 축소)</t>
    <phoneticPr fontId="5" type="noConversion"/>
  </si>
  <si>
    <t>유휴부지 이용률</t>
    <phoneticPr fontId="5" type="noConversion"/>
  </si>
  <si>
    <t>전체면적중 비중</t>
    <phoneticPr fontId="5" type="noConversion"/>
  </si>
  <si>
    <t>기술별 면적 비중</t>
    <phoneticPr fontId="5" type="noConversion"/>
  </si>
  <si>
    <t>각 인터페이스는 저장설비에 포함된다고 가정</t>
    <phoneticPr fontId="5" type="noConversion"/>
  </si>
  <si>
    <t>waste는 면적이 아닌 폐기물 발생량에 의해 결정</t>
    <phoneticPr fontId="5" type="noConversion"/>
  </si>
  <si>
    <t>SMR은 부생가스,바이오가스 발생량에 의해 결정</t>
    <phoneticPr fontId="5" type="noConversion"/>
  </si>
  <si>
    <t>해상면적</t>
    <phoneticPr fontId="5" type="noConversion"/>
  </si>
  <si>
    <t>https://www.keei.re.kr/main.nsf/index.html?open&amp;p=%2Fweb_keei%2Fd_dataroom.nsf%2Fmain_energy%2F21322DD9F1BE49F449258198000846FA&amp;s=%3FOpenDocument%26menucode%3DD01%26category%3D%25BF%25A1%25B3%25CA%25C1%25F6%25BF%25F8%25BA%25B0%2520%25C0%25FC%25C3%25BC%25BA%25B8%25B1%25E2</t>
    <phoneticPr fontId="5" type="noConversion"/>
  </si>
  <si>
    <t>맞는 수치인가?</t>
    <phoneticPr fontId="5" type="noConversion"/>
  </si>
  <si>
    <t>DH_Boiler는 할필요 없을 듯</t>
    <phoneticPr fontId="5" type="noConversion"/>
  </si>
  <si>
    <t>DH_HP 등 열관련 시설은 제외</t>
    <phoneticPr fontId="5" type="noConversion"/>
  </si>
  <si>
    <t>E_boiler도 제외</t>
    <phoneticPr fontId="5" type="noConversion"/>
  </si>
  <si>
    <t>지역난방 비중에 따라 결정되도록?</t>
    <phoneticPr fontId="5" type="noConversion"/>
  </si>
  <si>
    <t>열저장장치의 스펙</t>
    <phoneticPr fontId="5" type="noConversion"/>
  </si>
  <si>
    <t>소요부지면적, 저장효율 및 손실 효율 등 한난 문의(현재 상황 및 개발동향 및 전망)</t>
    <phoneticPr fontId="5" type="noConversion"/>
  </si>
  <si>
    <t>m2/MW(MWh)</t>
    <phoneticPr fontId="5" type="noConversion"/>
  </si>
  <si>
    <t>연료를 사용하는 발전원은 이용가능 면적의 일정 비중으로 제한</t>
    <phoneticPr fontId="5" type="noConversion"/>
  </si>
  <si>
    <t>수소가스터빈</t>
    <phoneticPr fontId="5" type="noConversion"/>
  </si>
  <si>
    <t>$/kW</t>
    <phoneticPr fontId="5" type="noConversion"/>
  </si>
  <si>
    <t>https://www.pv-magazine.com/2021/07/14/hydrogen-fired-gas-turbines-vs-lithium-ion-storage/</t>
  </si>
  <si>
    <t>영농형</t>
    <phoneticPr fontId="5" type="noConversion"/>
  </si>
  <si>
    <t>양식장 외 어업활동구역</t>
    <phoneticPr fontId="5" type="noConversion"/>
  </si>
  <si>
    <t>BASE</t>
    <phoneticPr fontId="5" type="noConversion"/>
  </si>
  <si>
    <t>기술 집약도 향상</t>
    <phoneticPr fontId="5" type="noConversion"/>
  </si>
  <si>
    <t>전국 경작지 구성 현황</t>
    <phoneticPr fontId="5" type="noConversion"/>
  </si>
  <si>
    <t>통계청, 2020년 경제면적조사 결과</t>
    <phoneticPr fontId="5" type="noConversion"/>
  </si>
  <si>
    <t>https://eiec.kdi.re.kr/policy/materialView.do?num=211080</t>
    <phoneticPr fontId="5" type="noConversion"/>
  </si>
  <si>
    <t>공간 구성 데이터</t>
    <phoneticPr fontId="5" type="noConversion"/>
  </si>
  <si>
    <t>농업진흥지역면적</t>
  </si>
  <si>
    <t>산림면적</t>
  </si>
  <si>
    <t>경지면적</t>
  </si>
  <si>
    <t>가축</t>
    <phoneticPr fontId="5" type="noConversion"/>
  </si>
  <si>
    <t>장내발효에서 발생하는 메탄 포집 X</t>
    <phoneticPr fontId="5" type="noConversion"/>
  </si>
  <si>
    <t>가축분뇨에서 발생하는 메탄 포집 O</t>
    <phoneticPr fontId="5" type="noConversion"/>
  </si>
  <si>
    <t>가축 중 소,돼지,가금류 현재 구성에서 포집가능 -&gt; 기술적으로 가능한지 추가 검토하여 보완</t>
    <phoneticPr fontId="5" type="noConversion"/>
  </si>
  <si>
    <t>축산두수</t>
    <phoneticPr fontId="5" type="noConversion"/>
  </si>
  <si>
    <t>NIR보고서 2020,GIR</t>
    <phoneticPr fontId="5" type="noConversion"/>
  </si>
  <si>
    <t>가금류(닭,오리)</t>
    <phoneticPr fontId="5" type="noConversion"/>
  </si>
  <si>
    <t>(마리)</t>
    <phoneticPr fontId="5" type="noConversion"/>
  </si>
  <si>
    <t>2018년 기준</t>
    <phoneticPr fontId="5" type="noConversion"/>
  </si>
  <si>
    <t>메탄배출(tCO2eq.)</t>
    <phoneticPr fontId="5" type="noConversion"/>
  </si>
  <si>
    <t>tCH4</t>
    <phoneticPr fontId="5" type="noConversion"/>
  </si>
  <si>
    <t>가축 사육두수는 산림지역 외에 면적과 연계하여 분배</t>
    <phoneticPr fontId="5" type="noConversion"/>
  </si>
  <si>
    <t>농업활동보호구역</t>
    <phoneticPr fontId="5" type="noConversion"/>
  </si>
  <si>
    <t>농어촌면적(육상면적)</t>
    <phoneticPr fontId="5" type="noConversion"/>
  </si>
  <si>
    <t>2020년 기준</t>
    <phoneticPr fontId="5" type="noConversion"/>
  </si>
  <si>
    <t>https://www.korea.kr/news/pressReleaseView.do?newsId=156468509</t>
    <phoneticPr fontId="5" type="noConversion"/>
  </si>
  <si>
    <t>대수(척)</t>
    <phoneticPr fontId="5" type="noConversion"/>
  </si>
  <si>
    <t>톤수</t>
    <phoneticPr fontId="5" type="noConversion"/>
  </si>
  <si>
    <t>Gcal/year</t>
    <phoneticPr fontId="5" type="noConversion"/>
  </si>
  <si>
    <t>국토면적(km2)</t>
    <phoneticPr fontId="5" type="noConversion"/>
  </si>
  <si>
    <t>물류를 도시, 산업 등으로 나눠야할까?</t>
    <phoneticPr fontId="5" type="noConversion"/>
  </si>
  <si>
    <t>도시는 면적에 비해 많은 물동량이, 농어촌지역은 반대이기 때문</t>
    <phoneticPr fontId="5" type="noConversion"/>
  </si>
  <si>
    <t>산업또한 물동량이 많음</t>
    <phoneticPr fontId="5" type="noConversion"/>
  </si>
  <si>
    <t>우선 면적 비례 평균수치를 적용한 후 검토하여 보완</t>
    <phoneticPr fontId="5" type="noConversion"/>
  </si>
  <si>
    <t>화물수요(톤.km)</t>
    <phoneticPr fontId="5" type="noConversion"/>
  </si>
  <si>
    <t>%/y</t>
    <phoneticPr fontId="5" type="noConversion"/>
  </si>
  <si>
    <t>수소수입비용</t>
    <phoneticPr fontId="5" type="noConversion"/>
  </si>
  <si>
    <t>H2_Grid</t>
    <phoneticPr fontId="5" type="noConversion"/>
  </si>
  <si>
    <t>사용단계에서 변환 손실</t>
    <phoneticPr fontId="5" type="noConversion"/>
  </si>
  <si>
    <t>H_grid_cap</t>
    <phoneticPr fontId="5" type="noConversion"/>
  </si>
  <si>
    <t>연료용</t>
    <phoneticPr fontId="5" type="noConversion"/>
  </si>
  <si>
    <t>수소 에너지 비중</t>
    <phoneticPr fontId="5" type="noConversion"/>
  </si>
  <si>
    <t>H_s</t>
    <phoneticPr fontId="5" type="noConversion"/>
  </si>
  <si>
    <t>탄소배출권가격</t>
    <phoneticPr fontId="5" type="noConversion"/>
  </si>
  <si>
    <t>원/톤</t>
    <phoneticPr fontId="5" type="noConversion"/>
  </si>
  <si>
    <t>Rules!$F$4*((1-Rules!$C$4)^(Scenario!$H$4-(Scenario!$E$4-1)))</t>
    <phoneticPr fontId="5" type="noConversion"/>
  </si>
  <si>
    <t>부생수소발생</t>
    <phoneticPr fontId="5" type="noConversion"/>
  </si>
  <si>
    <t>에너지소비 당 부생수소 생산률</t>
    <phoneticPr fontId="5" type="noConversion"/>
  </si>
  <si>
    <t>전체에너지수요(석유+LNG)</t>
    <phoneticPr fontId="5" type="noConversion"/>
  </si>
  <si>
    <t>Off_gas</t>
    <phoneticPr fontId="5" type="noConversion"/>
  </si>
  <si>
    <t>2050 탄소중립 시나리오</t>
    <phoneticPr fontId="5" type="noConversion"/>
  </si>
  <si>
    <t>산업</t>
    <phoneticPr fontId="5" type="noConversion"/>
  </si>
  <si>
    <t>농축수산</t>
    <phoneticPr fontId="5" type="noConversion"/>
  </si>
  <si>
    <t>CCUS</t>
    <phoneticPr fontId="5" type="noConversion"/>
  </si>
  <si>
    <t>CCUS 등</t>
    <phoneticPr fontId="5" type="noConversion"/>
  </si>
  <si>
    <t>2050(A)</t>
    <phoneticPr fontId="5" type="noConversion"/>
  </si>
  <si>
    <t>2050(B)</t>
    <phoneticPr fontId="5" type="noConversion"/>
  </si>
  <si>
    <t>부문별 에너지 수요 전망(mTOE)</t>
    <phoneticPr fontId="5" type="noConversion"/>
  </si>
  <si>
    <t>최종에너지원별 에너지 수요(mTOE)</t>
    <phoneticPr fontId="5" type="noConversion"/>
  </si>
  <si>
    <t>전환</t>
    <phoneticPr fontId="5" type="noConversion"/>
  </si>
  <si>
    <t>탈루</t>
    <phoneticPr fontId="5" type="noConversion"/>
  </si>
  <si>
    <t>흡수원</t>
    <phoneticPr fontId="5" type="noConversion"/>
  </si>
  <si>
    <t>DAC</t>
    <phoneticPr fontId="5" type="noConversion"/>
  </si>
  <si>
    <t>총배출</t>
    <phoneticPr fontId="5" type="noConversion"/>
  </si>
  <si>
    <t>순배출</t>
    <phoneticPr fontId="5" type="noConversion"/>
  </si>
  <si>
    <t>온실가스 배출량 전망(MtCO2)</t>
    <phoneticPr fontId="5" type="noConversion"/>
  </si>
  <si>
    <t>기준년도 대비 2050년 부문별 에너지 수요 변화</t>
    <phoneticPr fontId="5" type="noConversion"/>
  </si>
  <si>
    <t>수요도시형, 항만인프라형</t>
    <phoneticPr fontId="5" type="noConversion"/>
  </si>
  <si>
    <t>산업중심형 주요 변화</t>
    <phoneticPr fontId="5" type="noConversion"/>
  </si>
  <si>
    <t>석탄원료 사용(고로,전로)를 수소환원제철로 100% 대체, 전기로 확대(정확한 %는 없음) -&gt; 배출량 95% 감축</t>
    <phoneticPr fontId="5" type="noConversion"/>
  </si>
  <si>
    <t>석탄원료 사용 0, 일부 원료 전환을 통해 배출량 53% 감축</t>
    <phoneticPr fontId="5" type="noConversion"/>
  </si>
  <si>
    <t>석유화학,정유</t>
    <phoneticPr fontId="5" type="noConversion"/>
  </si>
  <si>
    <t>연료 전환</t>
    <phoneticPr fontId="5" type="noConversion"/>
  </si>
  <si>
    <t>전기가열로, 바이오매스 보일러 교체로 기존 연료 57% 전환</t>
    <phoneticPr fontId="5" type="noConversion"/>
  </si>
  <si>
    <t>원료 전환</t>
    <phoneticPr fontId="5" type="noConversion"/>
  </si>
  <si>
    <t>바이오, 수소 원료 활용하여 기존 납사 52% 전환</t>
    <phoneticPr fontId="5" type="noConversion"/>
  </si>
  <si>
    <t>폐플라스틱 발생량 500만톤 중 50%를 유화하여 플라스틱 원료로 재활용</t>
    <phoneticPr fontId="5" type="noConversion"/>
  </si>
  <si>
    <t>생산구조 변화?</t>
    <phoneticPr fontId="5" type="noConversion"/>
  </si>
  <si>
    <t>해외수입</t>
    <phoneticPr fontId="5" type="noConversion"/>
  </si>
  <si>
    <t>추출</t>
    <phoneticPr fontId="5" type="noConversion"/>
  </si>
  <si>
    <t>부생</t>
    <phoneticPr fontId="5" type="noConversion"/>
  </si>
  <si>
    <t>온실가스배출</t>
    <phoneticPr fontId="5" type="noConversion"/>
  </si>
  <si>
    <t>수소 공급방식(백만톤H2, mtCO2)</t>
    <phoneticPr fontId="5" type="noConversion"/>
  </si>
  <si>
    <t>2020년 수소 수요</t>
    <phoneticPr fontId="5" type="noConversion"/>
  </si>
  <si>
    <t>전체</t>
    <phoneticPr fontId="5" type="noConversion"/>
  </si>
  <si>
    <t>수소수요(톤H2)</t>
    <phoneticPr fontId="5" type="noConversion"/>
  </si>
  <si>
    <t>수소 수요 및 부생수소 생산량은 에너지 소비(석유)에 따라 달라짐</t>
    <phoneticPr fontId="5" type="noConversion"/>
  </si>
  <si>
    <t>A 시나리오의 경우 부생수소 0, B 시나리오의 경우 1백만톤 생산으로, 현재보다 석유사용이 줄어듬을 예상</t>
    <phoneticPr fontId="5" type="noConversion"/>
  </si>
  <si>
    <t>Building</t>
    <phoneticPr fontId="5" type="noConversion"/>
  </si>
  <si>
    <t>el_h_new</t>
  </si>
  <si>
    <t>el_h_new</t>
    <phoneticPr fontId="5" type="noConversion"/>
  </si>
  <si>
    <t>el_h_old</t>
  </si>
  <si>
    <t>el_h_old</t>
    <phoneticPr fontId="5" type="noConversion"/>
  </si>
  <si>
    <t>smart_share</t>
    <phoneticPr fontId="5" type="noConversion"/>
  </si>
  <si>
    <t>2020년 값</t>
    <phoneticPr fontId="5" type="noConversion"/>
  </si>
  <si>
    <t>시나리오에서 변경하도록</t>
    <phoneticPr fontId="5" type="noConversion"/>
  </si>
  <si>
    <t>주거 및 상업 면적으로 나눠야할 듯?</t>
    <phoneticPr fontId="5" type="noConversion"/>
  </si>
  <si>
    <t>정유,석유화학의 석유 사용량과 연결됨. 따라서 석유 소비가 줄어들면 부생가스 발생량도 감소</t>
    <phoneticPr fontId="5" type="noConversion"/>
  </si>
  <si>
    <t>명/km2</t>
    <phoneticPr fontId="5" type="noConversion"/>
  </si>
  <si>
    <t>Inputdata 폐기물 처리 제약 연결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</si>
</sst>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_ "/>
    <numFmt numFmtId="183" formatCode="_-* #,##0.0_-;\-* #,##0.0_-;_-* &quot;-&quot;??_-;_-@_-"/>
    <numFmt numFmtId="184" formatCode="_-* #,##0.000_-;\-* #,##0.000_-;_-* &quot;-&quot;_-;_-@_-"/>
    <numFmt numFmtId="185" formatCode="0.0_ "/>
    <numFmt numFmtId="186" formatCode="#\ ###\ ##0\ \ ;;\-\ \ "/>
    <numFmt numFmtId="187" formatCode="#,##0.0;#,##0.0"/>
    <numFmt numFmtId="188" formatCode="###0.0;###0.0"/>
    <numFmt numFmtId="189" formatCode="_-* #,##0.000_-;\-* #,##0.000_-;_-* &quot;-&quot;??_-;_-@_-"/>
    <numFmt numFmtId="190" formatCode="#,###,###,###,##0.0"/>
    <numFmt numFmtId="191" formatCode="###0;###0"/>
    <numFmt numFmtId="192" formatCode="#,##0;#,##0"/>
    <numFmt numFmtId="193" formatCode="yy\.mm\.dd;@"/>
    <numFmt numFmtId="194" formatCode="#,##0.0_);\(#,##0.0\)"/>
    <numFmt numFmtId="195" formatCode="#,##0_ "/>
    <numFmt numFmtId="196" formatCode="###0.0_);\(###0.0\)"/>
    <numFmt numFmtId="197" formatCode="#,##0.0_ "/>
    <numFmt numFmtId="198" formatCode="#,##0_);[Red]\(#,##0\)"/>
    <numFmt numFmtId="199" formatCode="0.0_);[Red]\(0.0\)"/>
    <numFmt numFmtId="200" formatCode="#,##0.0_);[Red]\(#,##0.0\)"/>
    <numFmt numFmtId="201" formatCode="#,##0.00_);[Red]\(#,##0.00\)"/>
    <numFmt numFmtId="202" formatCode="#,##0.00_ "/>
  </numFmts>
  <fonts count="8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2"/>
      <color indexed="8"/>
      <name val="맑은 고딕"/>
      <family val="1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u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8"/>
      <color indexed="8"/>
      <name val="Arial"/>
      <family val="2"/>
    </font>
    <font>
      <b/>
      <sz val="8"/>
      <name val="나눔바른고딕"/>
      <family val="1"/>
    </font>
    <font>
      <b/>
      <sz val="8"/>
      <name val="나눔바른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1"/>
      <name val="나눔스퀘어_ac Bold"/>
      <family val="3"/>
      <charset val="129"/>
    </font>
    <font>
      <b/>
      <sz val="11"/>
      <color theme="1"/>
      <name val="나눔스퀘어_ac Bold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name val="Arial"/>
      <family val="2"/>
      <charset val="129"/>
    </font>
    <font>
      <sz val="10"/>
      <name val="맑은 고딕"/>
      <family val="2"/>
      <charset val="129"/>
    </font>
    <font>
      <sz val="11"/>
      <name val="Arial"/>
      <family val="2"/>
      <charset val="129"/>
    </font>
    <font>
      <sz val="11"/>
      <name val="맑은 고딕"/>
      <family val="2"/>
      <charset val="129"/>
    </font>
    <font>
      <sz val="11"/>
      <name val="Arial"/>
      <family val="2"/>
    </font>
    <font>
      <b/>
      <sz val="11"/>
      <color theme="1"/>
      <name val="굴림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0070C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vertAlign val="subscript"/>
      <sz val="11"/>
      <color theme="1"/>
      <name val="맑은 고딕"/>
      <family val="3"/>
      <charset val="129"/>
      <scheme val="minor"/>
    </font>
    <font>
      <b/>
      <sz val="12"/>
      <color indexed="8"/>
      <name val="나눔바른고딕OTF"/>
      <family val="1"/>
      <charset val="204"/>
    </font>
    <font>
      <sz val="12"/>
      <color indexed="8"/>
      <name val="휴먼매직체"/>
      <family val="1"/>
      <charset val="204"/>
    </font>
    <font>
      <sz val="10"/>
      <color rgb="FF9C57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11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medium">
        <color indexed="64"/>
      </left>
      <right style="thin">
        <color theme="1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/>
      <diagonal/>
    </border>
  </borders>
  <cellStyleXfs count="28">
    <xf numFmtId="0" fontId="0" fillId="0" borderId="0"/>
    <xf numFmtId="41" fontId="2" fillId="0" borderId="0"/>
    <xf numFmtId="0" fontId="4" fillId="3" borderId="0"/>
    <xf numFmtId="9" fontId="2" fillId="0" borderId="0">
      <alignment vertical="center"/>
    </xf>
    <xf numFmtId="0" fontId="1" fillId="0" borderId="0"/>
    <xf numFmtId="0" fontId="1" fillId="0" borderId="0"/>
    <xf numFmtId="0" fontId="2" fillId="0" borderId="0">
      <alignment vertical="center"/>
    </xf>
    <xf numFmtId="41" fontId="2" fillId="0" borderId="0">
      <alignment vertical="center"/>
    </xf>
    <xf numFmtId="0" fontId="4" fillId="3" borderId="0">
      <alignment vertical="center"/>
    </xf>
    <xf numFmtId="0" fontId="15" fillId="0" borderId="0">
      <alignment vertical="center"/>
    </xf>
    <xf numFmtId="0" fontId="4" fillId="3" borderId="0"/>
    <xf numFmtId="0" fontId="2" fillId="0" borderId="0"/>
    <xf numFmtId="0" fontId="2" fillId="11" borderId="0">
      <alignment vertical="center"/>
    </xf>
    <xf numFmtId="0" fontId="2" fillId="12" borderId="0">
      <alignment vertical="center"/>
    </xf>
    <xf numFmtId="41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0" fontId="2" fillId="15" borderId="0">
      <alignment vertical="center"/>
    </xf>
    <xf numFmtId="0" fontId="8" fillId="16" borderId="0">
      <alignment vertical="center"/>
    </xf>
    <xf numFmtId="0" fontId="8" fillId="14" borderId="0">
      <alignment vertical="center"/>
    </xf>
    <xf numFmtId="0" fontId="8" fillId="17" borderId="0" applyNumberFormat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17" fillId="0" borderId="0" applyNumberFormat="0" applyFill="0" applyBorder="0" applyAlignment="0" applyProtection="0"/>
    <xf numFmtId="0" fontId="2" fillId="0" borderId="0">
      <alignment vertical="center"/>
    </xf>
  </cellStyleXfs>
  <cellXfs count="915">
    <xf numFmtId="0" fontId="0" fillId="0" borderId="0" xfId="0"/>
    <xf numFmtId="0" fontId="0" fillId="0" borderId="0" xfId="0" applyAlignment="1">
      <alignment vertical="center"/>
    </xf>
    <xf numFmtId="9" fontId="0" fillId="0" borderId="0" xfId="0" applyNumberFormat="1"/>
    <xf numFmtId="0" fontId="9" fillId="0" borderId="0" xfId="0" applyFont="1"/>
    <xf numFmtId="0" fontId="0" fillId="0" borderId="0" xfId="0" quotePrefix="1"/>
    <xf numFmtId="0" fontId="12" fillId="0" borderId="0" xfId="1" applyNumberFormat="1" applyFont="1"/>
    <xf numFmtId="0" fontId="11" fillId="0" borderId="0" xfId="0" applyFont="1"/>
    <xf numFmtId="0" fontId="2" fillId="12" borderId="12" xfId="13" applyBorder="1" applyAlignment="1"/>
    <xf numFmtId="0" fontId="2" fillId="12" borderId="13" xfId="13" applyBorder="1" applyAlignment="1"/>
    <xf numFmtId="0" fontId="2" fillId="12" borderId="14" xfId="13" applyBorder="1" applyAlignment="1"/>
    <xf numFmtId="0" fontId="2" fillId="12" borderId="15" xfId="13" applyBorder="1" applyAlignment="1"/>
    <xf numFmtId="0" fontId="2" fillId="11" borderId="8" xfId="12" applyBorder="1" applyAlignment="1"/>
    <xf numFmtId="0" fontId="2" fillId="11" borderId="9" xfId="12" applyBorder="1" applyAlignment="1"/>
    <xf numFmtId="41" fontId="0" fillId="0" borderId="0" xfId="0" applyNumberFormat="1"/>
    <xf numFmtId="41" fontId="3" fillId="2" borderId="1" xfId="1" applyFont="1" applyFill="1" applyBorder="1" applyAlignment="1">
      <alignment horizontal="right" vertical="center" wrapText="1"/>
    </xf>
    <xf numFmtId="176" fontId="3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177" fontId="0" fillId="0" borderId="0" xfId="0" applyNumberFormat="1"/>
    <xf numFmtId="9" fontId="2" fillId="0" borderId="0" xfId="3">
      <alignment vertical="center"/>
    </xf>
    <xf numFmtId="41" fontId="2" fillId="0" borderId="0" xfId="1"/>
    <xf numFmtId="0" fontId="0" fillId="0" borderId="0" xfId="0" applyAlignment="1">
      <alignment horizontal="center" vertical="center"/>
    </xf>
    <xf numFmtId="180" fontId="0" fillId="0" borderId="17" xfId="15" applyNumberFormat="1" applyFont="1" applyBorder="1">
      <alignment vertical="center"/>
    </xf>
    <xf numFmtId="180" fontId="2" fillId="0" borderId="0" xfId="3" applyNumberFormat="1">
      <alignment vertical="center"/>
    </xf>
    <xf numFmtId="0" fontId="16" fillId="0" borderId="0" xfId="20" applyFont="1">
      <alignment vertical="center"/>
    </xf>
    <xf numFmtId="0" fontId="10" fillId="0" borderId="0" xfId="20" applyFont="1">
      <alignment vertical="center"/>
    </xf>
    <xf numFmtId="0" fontId="2" fillId="0" borderId="12" xfId="20" applyBorder="1">
      <alignment vertical="center"/>
    </xf>
    <xf numFmtId="0" fontId="2" fillId="0" borderId="20" xfId="20" applyBorder="1">
      <alignment vertical="center"/>
    </xf>
    <xf numFmtId="0" fontId="2" fillId="0" borderId="13" xfId="20" applyBorder="1">
      <alignment vertical="center"/>
    </xf>
    <xf numFmtId="0" fontId="2" fillId="0" borderId="0" xfId="20">
      <alignment vertical="center"/>
    </xf>
    <xf numFmtId="0" fontId="2" fillId="0" borderId="34" xfId="20" applyBorder="1">
      <alignment vertical="center"/>
    </xf>
    <xf numFmtId="0" fontId="9" fillId="0" borderId="0" xfId="20" applyFont="1" applyAlignment="1">
      <alignment horizontal="center" vertical="center"/>
    </xf>
    <xf numFmtId="0" fontId="2" fillId="0" borderId="14" xfId="20" applyBorder="1">
      <alignment vertical="center"/>
    </xf>
    <xf numFmtId="0" fontId="9" fillId="19" borderId="0" xfId="20" applyFont="1" applyFill="1" applyAlignment="1">
      <alignment horizontal="center" vertical="center"/>
    </xf>
    <xf numFmtId="0" fontId="9" fillId="20" borderId="0" xfId="20" applyFont="1" applyFill="1" applyAlignment="1">
      <alignment horizontal="center" vertical="center"/>
    </xf>
    <xf numFmtId="0" fontId="9" fillId="21" borderId="0" xfId="20" applyFont="1" applyFill="1" applyAlignment="1">
      <alignment horizontal="center" vertical="center"/>
    </xf>
    <xf numFmtId="0" fontId="9" fillId="22" borderId="0" xfId="20" applyFont="1" applyFill="1" applyAlignment="1">
      <alignment horizontal="center" vertical="center"/>
    </xf>
    <xf numFmtId="0" fontId="9" fillId="6" borderId="35" xfId="20" applyFont="1" applyFill="1" applyBorder="1" applyAlignment="1">
      <alignment horizontal="center" vertical="center"/>
    </xf>
    <xf numFmtId="0" fontId="9" fillId="5" borderId="0" xfId="20" applyFont="1" applyFill="1" applyAlignment="1">
      <alignment horizontal="center" vertical="center"/>
    </xf>
    <xf numFmtId="0" fontId="9" fillId="23" borderId="0" xfId="20" applyFont="1" applyFill="1" applyAlignment="1">
      <alignment horizontal="center" vertical="center"/>
    </xf>
    <xf numFmtId="0" fontId="9" fillId="24" borderId="0" xfId="20" applyFont="1" applyFill="1" applyAlignment="1">
      <alignment horizontal="center" vertical="center"/>
    </xf>
    <xf numFmtId="0" fontId="9" fillId="25" borderId="0" xfId="20" applyFont="1" applyFill="1" applyAlignment="1">
      <alignment horizontal="center" vertical="center"/>
    </xf>
    <xf numFmtId="0" fontId="14" fillId="0" borderId="0" xfId="20" applyFont="1" applyAlignment="1">
      <alignment horizontal="center" vertical="center"/>
    </xf>
    <xf numFmtId="0" fontId="2" fillId="0" borderId="15" xfId="20" applyBorder="1">
      <alignment vertical="center"/>
    </xf>
    <xf numFmtId="0" fontId="2" fillId="0" borderId="35" xfId="20" applyBorder="1">
      <alignment vertical="center"/>
    </xf>
    <xf numFmtId="0" fontId="2" fillId="27" borderId="0" xfId="20" applyFill="1">
      <alignment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0" fontId="2" fillId="0" borderId="17" xfId="20" applyBorder="1" applyAlignment="1">
      <alignment horizontal="center" vertical="center"/>
    </xf>
    <xf numFmtId="0" fontId="2" fillId="0" borderId="21" xfId="20" applyBorder="1">
      <alignment vertical="center"/>
    </xf>
    <xf numFmtId="0" fontId="2" fillId="0" borderId="21" xfId="20" applyBorder="1" applyAlignment="1">
      <alignment horizontal="center" vertical="center"/>
    </xf>
    <xf numFmtId="0" fontId="2" fillId="0" borderId="18" xfId="20" applyBorder="1">
      <alignment vertical="center"/>
    </xf>
    <xf numFmtId="180" fontId="0" fillId="0" borderId="0" xfId="15" applyNumberFormat="1" applyFont="1">
      <alignment vertical="center"/>
    </xf>
    <xf numFmtId="177" fontId="0" fillId="0" borderId="0" xfId="21" applyNumberFormat="1" applyFont="1" applyBorder="1">
      <alignment vertical="center"/>
    </xf>
    <xf numFmtId="0" fontId="9" fillId="6" borderId="30" xfId="20" applyFont="1" applyFill="1" applyBorder="1" applyAlignment="1">
      <alignment horizontal="center" vertical="center"/>
    </xf>
    <xf numFmtId="0" fontId="9" fillId="6" borderId="3" xfId="20" applyFont="1" applyFill="1" applyBorder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2" fillId="0" borderId="3" xfId="20" applyBorder="1" applyAlignment="1">
      <alignment horizontal="center" vertical="center"/>
    </xf>
    <xf numFmtId="0" fontId="2" fillId="28" borderId="30" xfId="20" applyFill="1" applyBorder="1" applyAlignment="1">
      <alignment horizontal="center" vertical="center"/>
    </xf>
    <xf numFmtId="180" fontId="0" fillId="0" borderId="30" xfId="15" applyNumberFormat="1" applyFont="1" applyBorder="1">
      <alignment vertical="center"/>
    </xf>
    <xf numFmtId="180" fontId="11" fillId="0" borderId="30" xfId="15" applyNumberFormat="1" applyFont="1" applyBorder="1">
      <alignment vertical="center"/>
    </xf>
    <xf numFmtId="177" fontId="0" fillId="0" borderId="30" xfId="21" applyNumberFormat="1" applyFont="1" applyBorder="1" applyAlignment="1">
      <alignment horizontal="center" vertical="center"/>
    </xf>
    <xf numFmtId="177" fontId="0" fillId="0" borderId="3" xfId="21" applyNumberFormat="1" applyFont="1" applyFill="1" applyBorder="1" applyAlignment="1">
      <alignment horizontal="center" vertical="center"/>
    </xf>
    <xf numFmtId="0" fontId="2" fillId="0" borderId="17" xfId="20" applyBorder="1">
      <alignment vertical="center"/>
    </xf>
    <xf numFmtId="9" fontId="0" fillId="0" borderId="30" xfId="15" applyFont="1" applyBorder="1">
      <alignment vertical="center"/>
    </xf>
    <xf numFmtId="9" fontId="2" fillId="0" borderId="0" xfId="20" applyNumberFormat="1">
      <alignment vertical="center"/>
    </xf>
    <xf numFmtId="177" fontId="2" fillId="0" borderId="30" xfId="20" applyNumberFormat="1" applyBorder="1">
      <alignment vertical="center"/>
    </xf>
    <xf numFmtId="0" fontId="11" fillId="0" borderId="0" xfId="20" applyFont="1">
      <alignment vertical="center"/>
    </xf>
    <xf numFmtId="0" fontId="2" fillId="0" borderId="0" xfId="20" quotePrefix="1">
      <alignment vertical="center"/>
    </xf>
    <xf numFmtId="0" fontId="2" fillId="0" borderId="20" xfId="20" applyBorder="1" applyAlignment="1">
      <alignment horizontal="center" vertical="center"/>
    </xf>
    <xf numFmtId="0" fontId="14" fillId="29" borderId="20" xfId="20" applyFont="1" applyFill="1" applyBorder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1" fillId="0" borderId="0" xfId="20" quotePrefix="1" applyFont="1">
      <alignment vertical="center"/>
    </xf>
    <xf numFmtId="0" fontId="2" fillId="0" borderId="13" xfId="20" applyBorder="1" applyAlignment="1">
      <alignment horizontal="center" vertical="center"/>
    </xf>
    <xf numFmtId="0" fontId="2" fillId="0" borderId="0" xfId="20" applyAlignment="1">
      <alignment horizontal="left" vertical="center"/>
    </xf>
    <xf numFmtId="41" fontId="0" fillId="0" borderId="0" xfId="21" applyFont="1" applyBorder="1" applyAlignment="1">
      <alignment horizontal="center" vertical="center"/>
    </xf>
    <xf numFmtId="41" fontId="0" fillId="0" borderId="15" xfId="21" applyFont="1" applyBorder="1" applyAlignment="1">
      <alignment horizontal="center" vertical="center"/>
    </xf>
    <xf numFmtId="41" fontId="0" fillId="0" borderId="0" xfId="21" applyFont="1">
      <alignment vertical="center"/>
    </xf>
    <xf numFmtId="177" fontId="2" fillId="0" borderId="0" xfId="20" applyNumberFormat="1">
      <alignment vertical="center"/>
    </xf>
    <xf numFmtId="41" fontId="0" fillId="0" borderId="21" xfId="21" applyFont="1" applyBorder="1" applyAlignment="1">
      <alignment horizontal="center" vertical="center"/>
    </xf>
    <xf numFmtId="41" fontId="0" fillId="0" borderId="18" xfId="21" applyFont="1" applyBorder="1" applyAlignment="1">
      <alignment horizontal="center" vertical="center"/>
    </xf>
    <xf numFmtId="41" fontId="2" fillId="0" borderId="0" xfId="20" applyNumberFormat="1">
      <alignment vertical="center"/>
    </xf>
    <xf numFmtId="9" fontId="0" fillId="0" borderId="0" xfId="15" applyFont="1">
      <alignment vertical="center"/>
    </xf>
    <xf numFmtId="43" fontId="2" fillId="0" borderId="0" xfId="20" applyNumberFormat="1">
      <alignment vertical="center"/>
    </xf>
    <xf numFmtId="177" fontId="0" fillId="0" borderId="0" xfId="21" applyNumberFormat="1" applyFont="1">
      <alignment vertical="center"/>
    </xf>
    <xf numFmtId="0" fontId="20" fillId="0" borderId="36" xfId="20" applyFont="1" applyBorder="1" applyAlignment="1">
      <alignment horizontal="center" vertical="center" wrapText="1"/>
    </xf>
    <xf numFmtId="0" fontId="20" fillId="6" borderId="36" xfId="20" applyFont="1" applyFill="1" applyBorder="1" applyAlignment="1">
      <alignment horizontal="center" vertical="center" wrapText="1"/>
    </xf>
    <xf numFmtId="0" fontId="20" fillId="6" borderId="37" xfId="20" applyFont="1" applyFill="1" applyBorder="1" applyAlignment="1">
      <alignment horizontal="center" vertical="center" wrapText="1"/>
    </xf>
    <xf numFmtId="0" fontId="20" fillId="0" borderId="38" xfId="20" applyFont="1" applyBorder="1" applyAlignment="1">
      <alignment horizontal="center" vertical="center" wrapText="1"/>
    </xf>
    <xf numFmtId="0" fontId="20" fillId="0" borderId="37" xfId="20" applyFont="1" applyBorder="1" applyAlignment="1">
      <alignment horizontal="center" vertical="center" wrapText="1"/>
    </xf>
    <xf numFmtId="0" fontId="10" fillId="0" borderId="0" xfId="20" applyFont="1" applyAlignment="1">
      <alignment horizontal="center" vertical="center"/>
    </xf>
    <xf numFmtId="186" fontId="10" fillId="0" borderId="0" xfId="20" applyNumberFormat="1" applyFont="1">
      <alignment vertical="center"/>
    </xf>
    <xf numFmtId="186" fontId="10" fillId="10" borderId="0" xfId="20" applyNumberFormat="1" applyFont="1" applyFill="1">
      <alignment vertical="center"/>
    </xf>
    <xf numFmtId="186" fontId="10" fillId="31" borderId="0" xfId="20" applyNumberFormat="1" applyFont="1" applyFill="1">
      <alignment vertical="center"/>
    </xf>
    <xf numFmtId="186" fontId="10" fillId="32" borderId="0" xfId="20" applyNumberFormat="1" applyFont="1" applyFill="1">
      <alignment vertical="center"/>
    </xf>
    <xf numFmtId="186" fontId="10" fillId="6" borderId="0" xfId="20" applyNumberFormat="1" applyFont="1" applyFill="1">
      <alignment vertical="center"/>
    </xf>
    <xf numFmtId="186" fontId="10" fillId="33" borderId="0" xfId="20" applyNumberFormat="1" applyFont="1" applyFill="1">
      <alignment vertical="center"/>
    </xf>
    <xf numFmtId="0" fontId="17" fillId="0" borderId="0" xfId="22">
      <alignment vertical="center"/>
    </xf>
    <xf numFmtId="3" fontId="2" fillId="0" borderId="0" xfId="20" applyNumberFormat="1" applyAlignment="1">
      <alignment horizontal="center" vertical="center"/>
    </xf>
    <xf numFmtId="0" fontId="9" fillId="0" borderId="0" xfId="20" applyFont="1">
      <alignment vertical="center"/>
    </xf>
    <xf numFmtId="186" fontId="2" fillId="0" borderId="0" xfId="20" applyNumberFormat="1">
      <alignment vertical="center"/>
    </xf>
    <xf numFmtId="181" fontId="2" fillId="0" borderId="0" xfId="20" applyNumberFormat="1">
      <alignment vertical="center"/>
    </xf>
    <xf numFmtId="0" fontId="2" fillId="0" borderId="0" xfId="20" applyAlignment="1">
      <alignment horizontal="right" vertical="center"/>
    </xf>
    <xf numFmtId="41" fontId="0" fillId="0" borderId="20" xfId="21" applyFont="1" applyBorder="1">
      <alignment vertical="center"/>
    </xf>
    <xf numFmtId="180" fontId="0" fillId="0" borderId="13" xfId="15" applyNumberFormat="1" applyFont="1" applyBorder="1">
      <alignment vertical="center"/>
    </xf>
    <xf numFmtId="41" fontId="0" fillId="0" borderId="0" xfId="21" applyFont="1" applyBorder="1">
      <alignment vertical="center"/>
    </xf>
    <xf numFmtId="180" fontId="0" fillId="0" borderId="15" xfId="15" applyNumberFormat="1" applyFont="1" applyBorder="1">
      <alignment vertical="center"/>
    </xf>
    <xf numFmtId="180" fontId="0" fillId="0" borderId="14" xfId="15" applyNumberFormat="1" applyFont="1" applyBorder="1">
      <alignment vertical="center"/>
    </xf>
    <xf numFmtId="41" fontId="0" fillId="0" borderId="15" xfId="21" applyFont="1" applyBorder="1">
      <alignment vertical="center"/>
    </xf>
    <xf numFmtId="41" fontId="0" fillId="0" borderId="21" xfId="21" applyFont="1" applyBorder="1">
      <alignment vertical="center"/>
    </xf>
    <xf numFmtId="180" fontId="0" fillId="0" borderId="18" xfId="15" applyNumberFormat="1" applyFont="1" applyBorder="1">
      <alignment vertical="center"/>
    </xf>
    <xf numFmtId="41" fontId="11" fillId="0" borderId="0" xfId="21" quotePrefix="1" applyFont="1">
      <alignment vertical="center"/>
    </xf>
    <xf numFmtId="41" fontId="0" fillId="0" borderId="18" xfId="21" applyFont="1" applyBorder="1">
      <alignment vertical="center"/>
    </xf>
    <xf numFmtId="43" fontId="0" fillId="0" borderId="0" xfId="21" applyNumberFormat="1" applyFont="1">
      <alignment vertical="center"/>
    </xf>
    <xf numFmtId="0" fontId="22" fillId="0" borderId="0" xfId="20" applyFont="1">
      <alignment vertical="center"/>
    </xf>
    <xf numFmtId="41" fontId="0" fillId="0" borderId="30" xfId="21" applyFont="1" applyBorder="1">
      <alignment vertical="center"/>
    </xf>
    <xf numFmtId="177" fontId="0" fillId="0" borderId="30" xfId="21" applyNumberFormat="1" applyFont="1" applyBorder="1">
      <alignment vertical="center"/>
    </xf>
    <xf numFmtId="177" fontId="0" fillId="0" borderId="0" xfId="21" applyNumberFormat="1" applyFont="1" applyAlignment="1">
      <alignment horizontal="center" vertical="center"/>
    </xf>
    <xf numFmtId="176" fontId="0" fillId="0" borderId="30" xfId="21" applyNumberFormat="1" applyFont="1" applyBorder="1" applyAlignment="1">
      <alignment horizontal="center" vertical="center"/>
    </xf>
    <xf numFmtId="0" fontId="2" fillId="0" borderId="30" xfId="20" applyBorder="1">
      <alignment vertical="center"/>
    </xf>
    <xf numFmtId="0" fontId="23" fillId="0" borderId="0" xfId="20" applyFont="1" applyAlignment="1">
      <alignment horizontal="left" vertical="top"/>
    </xf>
    <xf numFmtId="0" fontId="24" fillId="0" borderId="0" xfId="20" applyFont="1" applyAlignment="1">
      <alignment vertical="top" wrapText="1"/>
    </xf>
    <xf numFmtId="0" fontId="25" fillId="34" borderId="0" xfId="20" applyFont="1" applyFill="1" applyAlignment="1">
      <alignment horizontal="left" vertical="top" wrapText="1"/>
    </xf>
    <xf numFmtId="0" fontId="26" fillId="0" borderId="39" xfId="20" applyFont="1" applyBorder="1" applyAlignment="1">
      <alignment horizontal="left" vertical="top" wrapText="1"/>
    </xf>
    <xf numFmtId="0" fontId="26" fillId="0" borderId="40" xfId="20" applyFont="1" applyBorder="1" applyAlignment="1">
      <alignment horizontal="right" vertical="top" wrapText="1"/>
    </xf>
    <xf numFmtId="187" fontId="27" fillId="0" borderId="41" xfId="20" applyNumberFormat="1" applyFont="1" applyBorder="1" applyAlignment="1">
      <alignment horizontal="left" vertical="top" wrapText="1"/>
    </xf>
    <xf numFmtId="187" fontId="27" fillId="0" borderId="0" xfId="20" applyNumberFormat="1" applyFont="1" applyAlignment="1">
      <alignment horizontal="left" vertical="top" wrapText="1"/>
    </xf>
    <xf numFmtId="187" fontId="27" fillId="0" borderId="42" xfId="20" applyNumberFormat="1" applyFont="1" applyBorder="1" applyAlignment="1">
      <alignment horizontal="left" vertical="top" wrapText="1"/>
    </xf>
    <xf numFmtId="0" fontId="26" fillId="0" borderId="43" xfId="20" applyFont="1" applyBorder="1" applyAlignment="1">
      <alignment horizontal="right" vertical="top" wrapText="1"/>
    </xf>
    <xf numFmtId="0" fontId="23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left" vertical="top" wrapText="1"/>
    </xf>
    <xf numFmtId="0" fontId="23" fillId="0" borderId="46" xfId="20" applyFont="1" applyBorder="1" applyAlignment="1">
      <alignment horizontal="left" vertical="top" wrapText="1"/>
    </xf>
    <xf numFmtId="0" fontId="2" fillId="0" borderId="47" xfId="20" applyBorder="1" applyAlignment="1">
      <alignment horizontal="center" vertical="center"/>
    </xf>
    <xf numFmtId="177" fontId="0" fillId="0" borderId="47" xfId="21" applyNumberFormat="1" applyFont="1" applyBorder="1">
      <alignment vertical="center"/>
    </xf>
    <xf numFmtId="180" fontId="0" fillId="0" borderId="0" xfId="15" applyNumberFormat="1" applyFont="1" applyBorder="1">
      <alignment vertical="center"/>
    </xf>
    <xf numFmtId="188" fontId="27" fillId="0" borderId="0" xfId="20" applyNumberFormat="1" applyFont="1" applyAlignment="1">
      <alignment horizontal="left" vertical="top" wrapText="1"/>
    </xf>
    <xf numFmtId="0" fontId="23" fillId="0" borderId="50" xfId="20" applyFont="1" applyBorder="1" applyAlignment="1">
      <alignment horizontal="left" vertical="top" wrapText="1"/>
    </xf>
    <xf numFmtId="176" fontId="0" fillId="0" borderId="0" xfId="21" applyNumberFormat="1" applyFont="1">
      <alignment vertical="center"/>
    </xf>
    <xf numFmtId="0" fontId="23" fillId="0" borderId="43" xfId="20" applyFont="1" applyBorder="1" applyAlignment="1">
      <alignment horizontal="left" vertical="top" wrapText="1"/>
    </xf>
    <xf numFmtId="187" fontId="27" fillId="0" borderId="53" xfId="20" applyNumberFormat="1" applyFont="1" applyBorder="1" applyAlignment="1">
      <alignment horizontal="left" vertical="top" wrapText="1"/>
    </xf>
    <xf numFmtId="187" fontId="27" fillId="0" borderId="54" xfId="20" applyNumberFormat="1" applyFont="1" applyBorder="1" applyAlignment="1">
      <alignment horizontal="left" vertical="top" wrapText="1"/>
    </xf>
    <xf numFmtId="188" fontId="27" fillId="0" borderId="54" xfId="20" applyNumberFormat="1" applyFont="1" applyBorder="1" applyAlignment="1">
      <alignment horizontal="right" vertical="top" wrapText="1"/>
    </xf>
    <xf numFmtId="188" fontId="27" fillId="0" borderId="54" xfId="20" applyNumberFormat="1" applyFont="1" applyBorder="1" applyAlignment="1">
      <alignment horizontal="left" vertical="top" wrapText="1"/>
    </xf>
    <xf numFmtId="188" fontId="27" fillId="0" borderId="55" xfId="20" applyNumberFormat="1" applyFont="1" applyBorder="1" applyAlignment="1">
      <alignment horizontal="right" vertical="top" wrapText="1"/>
    </xf>
    <xf numFmtId="0" fontId="23" fillId="0" borderId="56" xfId="20" applyFont="1" applyBorder="1" applyAlignment="1">
      <alignment horizontal="left" vertical="top" wrapText="1"/>
    </xf>
    <xf numFmtId="41" fontId="0" fillId="0" borderId="30" xfId="21" applyFont="1" applyBorder="1" applyAlignment="1">
      <alignment horizontal="center" vertical="center"/>
    </xf>
    <xf numFmtId="0" fontId="28" fillId="0" borderId="0" xfId="20" applyFont="1" applyAlignment="1">
      <alignment horizontal="left" vertical="top"/>
    </xf>
    <xf numFmtId="176" fontId="0" fillId="0" borderId="0" xfId="21" applyNumberFormat="1" applyFont="1" applyAlignment="1">
      <alignment horizontal="center" vertical="center"/>
    </xf>
    <xf numFmtId="41" fontId="0" fillId="0" borderId="0" xfId="21" applyFont="1" applyAlignment="1">
      <alignment horizontal="center" vertical="center"/>
    </xf>
    <xf numFmtId="41" fontId="0" fillId="27" borderId="30" xfId="21" applyFont="1" applyFill="1" applyBorder="1" applyAlignment="1">
      <alignment horizontal="center" vertical="center"/>
    </xf>
    <xf numFmtId="0" fontId="28" fillId="0" borderId="0" xfId="20" applyFont="1" applyAlignment="1">
      <alignment horizontal="right" vertical="top" wrapText="1"/>
    </xf>
    <xf numFmtId="188" fontId="27" fillId="0" borderId="0" xfId="20" applyNumberFormat="1" applyFont="1" applyAlignment="1">
      <alignment horizontal="right" vertical="top" wrapText="1"/>
    </xf>
    <xf numFmtId="41" fontId="0" fillId="0" borderId="30" xfId="21" applyFont="1" applyFill="1" applyBorder="1" applyAlignment="1">
      <alignment horizontal="center" vertical="center"/>
    </xf>
    <xf numFmtId="176" fontId="2" fillId="0" borderId="0" xfId="20" applyNumberFormat="1">
      <alignment vertical="center"/>
    </xf>
    <xf numFmtId="41" fontId="2" fillId="0" borderId="30" xfId="20" applyNumberFormat="1" applyBorder="1">
      <alignment vertical="center"/>
    </xf>
    <xf numFmtId="0" fontId="9" fillId="22" borderId="30" xfId="20" applyFont="1" applyFill="1" applyBorder="1" applyAlignment="1">
      <alignment horizontal="center" vertical="center"/>
    </xf>
    <xf numFmtId="41" fontId="0" fillId="22" borderId="30" xfId="21" applyFont="1" applyFill="1" applyBorder="1" applyAlignment="1">
      <alignment horizontal="center" vertical="center"/>
    </xf>
    <xf numFmtId="176" fontId="0" fillId="22" borderId="30" xfId="21" applyNumberFormat="1" applyFont="1" applyFill="1" applyBorder="1" applyAlignment="1">
      <alignment horizontal="center" vertical="center"/>
    </xf>
    <xf numFmtId="0" fontId="2" fillId="22" borderId="30" xfId="20" applyFill="1" applyBorder="1" applyAlignment="1">
      <alignment horizontal="center" vertical="center"/>
    </xf>
    <xf numFmtId="176" fontId="2" fillId="22" borderId="30" xfId="20" applyNumberFormat="1" applyFill="1" applyBorder="1" applyAlignment="1">
      <alignment horizontal="center" vertical="center"/>
    </xf>
    <xf numFmtId="176" fontId="0" fillId="0" borderId="0" xfId="21" applyNumberFormat="1" applyFont="1" applyBorder="1" applyAlignment="1">
      <alignment horizontal="center" vertical="center"/>
    </xf>
    <xf numFmtId="41" fontId="2" fillId="0" borderId="0" xfId="20" applyNumberFormat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177" fontId="2" fillId="0" borderId="0" xfId="20" applyNumberFormat="1" applyAlignment="1">
      <alignment horizontal="center" vertical="center"/>
    </xf>
    <xf numFmtId="0" fontId="2" fillId="27" borderId="0" xfId="20" applyFill="1" applyAlignment="1">
      <alignment horizontal="center" vertical="center"/>
    </xf>
    <xf numFmtId="177" fontId="0" fillId="0" borderId="14" xfId="21" applyNumberFormat="1" applyFont="1" applyBorder="1">
      <alignment vertical="center"/>
    </xf>
    <xf numFmtId="177" fontId="0" fillId="0" borderId="15" xfId="21" applyNumberFormat="1" applyFont="1" applyBorder="1">
      <alignment vertical="center"/>
    </xf>
    <xf numFmtId="0" fontId="9" fillId="27" borderId="0" xfId="20" applyFont="1" applyFill="1" applyAlignment="1">
      <alignment horizontal="center" vertical="center"/>
    </xf>
    <xf numFmtId="177" fontId="0" fillId="0" borderId="17" xfId="21" applyNumberFormat="1" applyFont="1" applyBorder="1">
      <alignment vertical="center"/>
    </xf>
    <xf numFmtId="177" fontId="0" fillId="0" borderId="18" xfId="21" applyNumberFormat="1" applyFont="1" applyBorder="1">
      <alignment vertical="center"/>
    </xf>
    <xf numFmtId="0" fontId="22" fillId="0" borderId="0" xfId="20" applyFont="1" applyAlignment="1">
      <alignment horizontal="center" vertical="center"/>
    </xf>
    <xf numFmtId="177" fontId="0" fillId="0" borderId="0" xfId="21" applyNumberFormat="1" applyFont="1" applyFill="1">
      <alignment vertical="center"/>
    </xf>
    <xf numFmtId="177" fontId="0" fillId="7" borderId="0" xfId="21" applyNumberFormat="1" applyFont="1" applyFill="1">
      <alignment vertical="center"/>
    </xf>
    <xf numFmtId="177" fontId="11" fillId="0" borderId="0" xfId="21" applyNumberFormat="1" applyFont="1">
      <alignment vertical="center"/>
    </xf>
    <xf numFmtId="41" fontId="0" fillId="0" borderId="0" xfId="21" applyFont="1" applyFill="1" applyBorder="1" applyAlignment="1">
      <alignment horizontal="center" vertical="center"/>
    </xf>
    <xf numFmtId="176" fontId="2" fillId="0" borderId="0" xfId="20" applyNumberFormat="1" applyAlignment="1">
      <alignment horizontal="center" vertical="center"/>
    </xf>
    <xf numFmtId="183" fontId="2" fillId="0" borderId="0" xfId="20" applyNumberFormat="1">
      <alignment vertical="center"/>
    </xf>
    <xf numFmtId="0" fontId="2" fillId="35" borderId="0" xfId="20" applyFill="1">
      <alignment vertical="center"/>
    </xf>
    <xf numFmtId="177" fontId="0" fillId="35" borderId="0" xfId="21" applyNumberFormat="1" applyFont="1" applyFill="1">
      <alignment vertical="center"/>
    </xf>
    <xf numFmtId="183" fontId="2" fillId="7" borderId="0" xfId="20" applyNumberFormat="1" applyFill="1">
      <alignment vertical="center"/>
    </xf>
    <xf numFmtId="9" fontId="11" fillId="0" borderId="0" xfId="15" applyFont="1">
      <alignment vertical="center"/>
    </xf>
    <xf numFmtId="0" fontId="2" fillId="0" borderId="34" xfId="20" quotePrefix="1" applyBorder="1">
      <alignment vertical="center"/>
    </xf>
    <xf numFmtId="177" fontId="0" fillId="0" borderId="0" xfId="21" applyNumberFormat="1" applyFont="1" applyFill="1" applyBorder="1">
      <alignment vertical="center"/>
    </xf>
    <xf numFmtId="41" fontId="0" fillId="0" borderId="0" xfId="21" applyFont="1" applyFill="1" applyBorder="1">
      <alignment vertical="center"/>
    </xf>
    <xf numFmtId="189" fontId="2" fillId="0" borderId="0" xfId="20" applyNumberFormat="1">
      <alignment vertical="center"/>
    </xf>
    <xf numFmtId="9" fontId="0" fillId="0" borderId="30" xfId="15" applyFont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2" fillId="0" borderId="14" xfId="20" quotePrefix="1" applyBorder="1">
      <alignment vertical="center"/>
    </xf>
    <xf numFmtId="0" fontId="2" fillId="5" borderId="12" xfId="20" applyFill="1" applyBorder="1">
      <alignment vertical="center"/>
    </xf>
    <xf numFmtId="0" fontId="2" fillId="5" borderId="20" xfId="20" applyFill="1" applyBorder="1">
      <alignment vertical="center"/>
    </xf>
    <xf numFmtId="0" fontId="2" fillId="5" borderId="13" xfId="20" applyFill="1" applyBorder="1">
      <alignment vertical="center"/>
    </xf>
    <xf numFmtId="183" fontId="2" fillId="0" borderId="17" xfId="20" applyNumberFormat="1" applyBorder="1">
      <alignment vertical="center"/>
    </xf>
    <xf numFmtId="43" fontId="2" fillId="0" borderId="21" xfId="20" applyNumberFormat="1" applyBorder="1">
      <alignment vertical="center"/>
    </xf>
    <xf numFmtId="41" fontId="0" fillId="0" borderId="17" xfId="21" applyFont="1" applyBorder="1">
      <alignment vertical="center"/>
    </xf>
    <xf numFmtId="0" fontId="11" fillId="0" borderId="14" xfId="20" applyFont="1" applyBorder="1">
      <alignment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41" fontId="2" fillId="0" borderId="8" xfId="20" applyNumberFormat="1" applyBorder="1">
      <alignment vertical="center"/>
    </xf>
    <xf numFmtId="43" fontId="0" fillId="0" borderId="30" xfId="21" applyNumberFormat="1" applyFont="1" applyBorder="1">
      <alignment vertical="center"/>
    </xf>
    <xf numFmtId="41" fontId="0" fillId="27" borderId="8" xfId="21" applyFont="1" applyFill="1" applyBorder="1">
      <alignment vertical="center"/>
    </xf>
    <xf numFmtId="0" fontId="2" fillId="27" borderId="30" xfId="20" applyFill="1" applyBorder="1">
      <alignment vertical="center"/>
    </xf>
    <xf numFmtId="41" fontId="2" fillId="0" borderId="14" xfId="20" applyNumberFormat="1" applyBorder="1">
      <alignment vertical="center"/>
    </xf>
    <xf numFmtId="43" fontId="0" fillId="0" borderId="0" xfId="21" applyNumberFormat="1" applyFont="1" applyBorder="1">
      <alignment vertical="center"/>
    </xf>
    <xf numFmtId="0" fontId="2" fillId="27" borderId="8" xfId="20" applyFill="1" applyBorder="1">
      <alignment vertical="center"/>
    </xf>
    <xf numFmtId="43" fontId="2" fillId="0" borderId="30" xfId="20" applyNumberFormat="1" applyBorder="1">
      <alignment vertical="center"/>
    </xf>
    <xf numFmtId="0" fontId="2" fillId="8" borderId="9" xfId="20" applyFill="1" applyBorder="1" applyAlignment="1">
      <alignment horizontal="center" vertical="center"/>
    </xf>
    <xf numFmtId="41" fontId="0" fillId="0" borderId="8" xfId="21" applyFont="1" applyBorder="1">
      <alignment vertical="center"/>
    </xf>
    <xf numFmtId="41" fontId="0" fillId="0" borderId="9" xfId="21" applyFont="1" applyBorder="1">
      <alignment vertical="center"/>
    </xf>
    <xf numFmtId="41" fontId="2" fillId="0" borderId="24" xfId="20" applyNumberFormat="1" applyBorder="1" applyAlignment="1">
      <alignment horizontal="center" vertical="center"/>
    </xf>
    <xf numFmtId="41" fontId="2" fillId="0" borderId="25" xfId="20" applyNumberFormat="1" applyBorder="1" applyAlignment="1">
      <alignment horizontal="center" vertical="center"/>
    </xf>
    <xf numFmtId="0" fontId="2" fillId="0" borderId="17" xfId="20" quotePrefix="1" applyBorder="1">
      <alignment vertical="center"/>
    </xf>
    <xf numFmtId="41" fontId="0" fillId="0" borderId="27" xfId="21" applyFont="1" applyBorder="1">
      <alignment vertical="center"/>
    </xf>
    <xf numFmtId="41" fontId="0" fillId="0" borderId="28" xfId="21" applyFont="1" applyBorder="1">
      <alignment vertical="center"/>
    </xf>
    <xf numFmtId="0" fontId="2" fillId="5" borderId="57" xfId="20" applyFill="1" applyBorder="1">
      <alignment vertical="center"/>
    </xf>
    <xf numFmtId="0" fontId="2" fillId="5" borderId="47" xfId="20" applyFill="1" applyBorder="1">
      <alignment vertical="center"/>
    </xf>
    <xf numFmtId="0" fontId="2" fillId="5" borderId="25" xfId="20" applyFill="1" applyBorder="1">
      <alignment vertical="center"/>
    </xf>
    <xf numFmtId="0" fontId="29" fillId="0" borderId="0" xfId="20" applyFont="1">
      <alignment vertical="center"/>
    </xf>
    <xf numFmtId="0" fontId="2" fillId="0" borderId="26" xfId="20" applyBorder="1">
      <alignment vertical="center"/>
    </xf>
    <xf numFmtId="0" fontId="30" fillId="0" borderId="0" xfId="20" applyFont="1">
      <alignment vertical="center"/>
    </xf>
    <xf numFmtId="0" fontId="2" fillId="0" borderId="22" xfId="20" applyBorder="1">
      <alignment vertical="center"/>
    </xf>
    <xf numFmtId="0" fontId="2" fillId="0" borderId="23" xfId="20" applyBorder="1">
      <alignment vertical="center"/>
    </xf>
    <xf numFmtId="177" fontId="0" fillId="0" borderId="23" xfId="21" applyNumberFormat="1" applyFont="1" applyBorder="1">
      <alignment vertical="center"/>
    </xf>
    <xf numFmtId="0" fontId="2" fillId="0" borderId="28" xfId="20" applyBorder="1">
      <alignment vertical="center"/>
    </xf>
    <xf numFmtId="177" fontId="0" fillId="0" borderId="21" xfId="21" applyNumberFormat="1" applyFont="1" applyBorder="1">
      <alignment vertical="center"/>
    </xf>
    <xf numFmtId="184" fontId="0" fillId="0" borderId="11" xfId="21" applyNumberFormat="1" applyFont="1" applyBorder="1">
      <alignment vertical="center"/>
    </xf>
    <xf numFmtId="0" fontId="2" fillId="0" borderId="11" xfId="20" applyBorder="1" applyAlignment="1">
      <alignment horizontal="center" vertical="center"/>
    </xf>
    <xf numFmtId="0" fontId="2" fillId="0" borderId="11" xfId="20" applyBorder="1">
      <alignment vertical="center"/>
    </xf>
    <xf numFmtId="0" fontId="2" fillId="27" borderId="14" xfId="20" applyFill="1" applyBorder="1" applyAlignment="1">
      <alignment horizontal="center" vertical="center"/>
    </xf>
    <xf numFmtId="9" fontId="2" fillId="27" borderId="0" xfId="20" applyNumberFormat="1" applyFill="1" applyAlignment="1">
      <alignment horizontal="center" vertical="center"/>
    </xf>
    <xf numFmtId="0" fontId="2" fillId="27" borderId="15" xfId="20" applyFill="1" applyBorder="1" applyAlignment="1">
      <alignment horizontal="center" vertical="center"/>
    </xf>
    <xf numFmtId="0" fontId="11" fillId="7" borderId="0" xfId="20" applyFont="1" applyFill="1">
      <alignment vertical="center"/>
    </xf>
    <xf numFmtId="0" fontId="2" fillId="7" borderId="0" xfId="20" applyFill="1">
      <alignment vertical="center"/>
    </xf>
    <xf numFmtId="0" fontId="31" fillId="36" borderId="30" xfId="20" applyFont="1" applyFill="1" applyBorder="1" applyAlignment="1">
      <alignment horizontal="center" vertical="center"/>
    </xf>
    <xf numFmtId="9" fontId="0" fillId="0" borderId="21" xfId="15" applyFont="1" applyBorder="1">
      <alignment vertical="center"/>
    </xf>
    <xf numFmtId="0" fontId="13" fillId="7" borderId="0" xfId="20" applyFont="1" applyFill="1">
      <alignment vertical="center"/>
    </xf>
    <xf numFmtId="41" fontId="0" fillId="5" borderId="30" xfId="21" applyFont="1" applyFill="1" applyBorder="1">
      <alignment vertical="center"/>
    </xf>
    <xf numFmtId="41" fontId="32" fillId="0" borderId="59" xfId="21" applyFont="1" applyFill="1" applyBorder="1" applyAlignment="1">
      <alignment horizontal="right" vertical="center" wrapText="1"/>
    </xf>
    <xf numFmtId="0" fontId="8" fillId="0" borderId="0" xfId="20" applyFont="1">
      <alignment vertical="center"/>
    </xf>
    <xf numFmtId="0" fontId="2" fillId="20" borderId="0" xfId="20" applyFill="1">
      <alignment vertical="center"/>
    </xf>
    <xf numFmtId="0" fontId="31" fillId="0" borderId="0" xfId="20" applyFont="1">
      <alignment vertical="center"/>
    </xf>
    <xf numFmtId="0" fontId="2" fillId="20" borderId="20" xfId="20" applyFill="1" applyBorder="1" applyAlignment="1">
      <alignment horizontal="center" vertical="center"/>
    </xf>
    <xf numFmtId="0" fontId="2" fillId="20" borderId="13" xfId="20" applyFill="1" applyBorder="1" applyAlignment="1">
      <alignment horizontal="center" vertical="center"/>
    </xf>
    <xf numFmtId="41" fontId="0" fillId="0" borderId="0" xfId="21" applyFont="1" applyFill="1">
      <alignment vertical="center"/>
    </xf>
    <xf numFmtId="41" fontId="0" fillId="20" borderId="21" xfId="21" applyFont="1" applyFill="1" applyBorder="1" applyAlignment="1">
      <alignment horizontal="center" vertical="center"/>
    </xf>
    <xf numFmtId="41" fontId="0" fillId="20" borderId="18" xfId="21" applyFont="1" applyFill="1" applyBorder="1" applyAlignment="1">
      <alignment horizontal="center" vertical="center"/>
    </xf>
    <xf numFmtId="176" fontId="0" fillId="20" borderId="0" xfId="21" applyNumberFormat="1" applyFont="1" applyFill="1" applyBorder="1" applyAlignment="1">
      <alignment horizontal="center" vertical="center"/>
    </xf>
    <xf numFmtId="0" fontId="2" fillId="20" borderId="0" xfId="20" applyFill="1" applyAlignment="1">
      <alignment horizontal="center" vertical="center"/>
    </xf>
    <xf numFmtId="176" fontId="2" fillId="20" borderId="0" xfId="20" applyNumberFormat="1" applyFill="1" applyAlignment="1">
      <alignment horizontal="center" vertical="center"/>
    </xf>
    <xf numFmtId="0" fontId="2" fillId="5" borderId="0" xfId="20" applyFill="1">
      <alignment vertical="center"/>
    </xf>
    <xf numFmtId="190" fontId="33" fillId="37" borderId="59" xfId="25" applyNumberFormat="1" applyFont="1" applyFill="1" applyBorder="1" applyAlignment="1">
      <alignment horizontal="right" vertical="center" wrapText="1"/>
    </xf>
    <xf numFmtId="190" fontId="2" fillId="0" borderId="0" xfId="20" applyNumberFormat="1">
      <alignment vertical="center"/>
    </xf>
    <xf numFmtId="41" fontId="0" fillId="0" borderId="14" xfId="21" applyFont="1" applyBorder="1">
      <alignment vertical="center"/>
    </xf>
    <xf numFmtId="43" fontId="2" fillId="0" borderId="14" xfId="20" applyNumberFormat="1" applyBorder="1">
      <alignment vertical="center"/>
    </xf>
    <xf numFmtId="41" fontId="0" fillId="0" borderId="15" xfId="21" applyFont="1" applyFill="1" applyBorder="1">
      <alignment vertical="center"/>
    </xf>
    <xf numFmtId="184" fontId="0" fillId="0" borderId="21" xfId="21" applyNumberFormat="1" applyFont="1" applyBorder="1">
      <alignment vertical="center"/>
    </xf>
    <xf numFmtId="3" fontId="34" fillId="0" borderId="16" xfId="20" applyNumberFormat="1" applyFont="1" applyBorder="1" applyAlignment="1">
      <alignment horizontal="center" vertical="center" wrapText="1"/>
    </xf>
    <xf numFmtId="0" fontId="34" fillId="0" borderId="16" xfId="20" applyFont="1" applyBorder="1" applyAlignment="1">
      <alignment horizontal="center" vertical="center" wrapText="1"/>
    </xf>
    <xf numFmtId="3" fontId="2" fillId="0" borderId="0" xfId="20" applyNumberFormat="1">
      <alignment vertical="center"/>
    </xf>
    <xf numFmtId="41" fontId="0" fillId="6" borderId="0" xfId="21" applyFont="1" applyFill="1">
      <alignment vertical="center"/>
    </xf>
    <xf numFmtId="177" fontId="2" fillId="9" borderId="0" xfId="20" applyNumberFormat="1" applyFill="1">
      <alignment vertical="center"/>
    </xf>
    <xf numFmtId="176" fontId="0" fillId="0" borderId="0" xfId="21" applyNumberFormat="1" applyFont="1" applyBorder="1">
      <alignment vertical="center"/>
    </xf>
    <xf numFmtId="41" fontId="0" fillId="0" borderId="0" xfId="21" applyFont="1" applyAlignment="1">
      <alignment horizontal="right" vertical="center"/>
    </xf>
    <xf numFmtId="41" fontId="34" fillId="0" borderId="16" xfId="21" applyFont="1" applyBorder="1" applyAlignment="1">
      <alignment horizontal="center" vertical="center" wrapText="1"/>
    </xf>
    <xf numFmtId="41" fontId="0" fillId="7" borderId="0" xfId="21" applyFont="1" applyFill="1">
      <alignment vertical="center"/>
    </xf>
    <xf numFmtId="0" fontId="17" fillId="0" borderId="12" xfId="22" applyBorder="1">
      <alignment vertical="center"/>
    </xf>
    <xf numFmtId="9" fontId="0" fillId="0" borderId="0" xfId="15" applyFont="1" applyBorder="1">
      <alignment vertical="center"/>
    </xf>
    <xf numFmtId="41" fontId="0" fillId="5" borderId="0" xfId="21" applyFont="1" applyFill="1">
      <alignment vertical="center"/>
    </xf>
    <xf numFmtId="41" fontId="2" fillId="5" borderId="0" xfId="20" applyNumberFormat="1" applyFill="1">
      <alignment vertical="center"/>
    </xf>
    <xf numFmtId="184" fontId="0" fillId="0" borderId="0" xfId="21" applyNumberFormat="1" applyFont="1">
      <alignment vertical="center"/>
    </xf>
    <xf numFmtId="41" fontId="0" fillId="0" borderId="0" xfId="21" applyFont="1" applyBorder="1" applyAlignment="1"/>
    <xf numFmtId="0" fontId="18" fillId="4" borderId="0" xfId="20" applyFont="1" applyFill="1">
      <alignment vertical="center"/>
    </xf>
    <xf numFmtId="0" fontId="2" fillId="0" borderId="12" xfId="20" applyBorder="1" applyAlignment="1">
      <alignment horizontal="center" vertical="center"/>
    </xf>
    <xf numFmtId="180" fontId="14" fillId="29" borderId="30" xfId="15" applyNumberFormat="1" applyFont="1" applyFill="1" applyBorder="1">
      <alignment vertical="center"/>
    </xf>
    <xf numFmtId="177" fontId="0" fillId="0" borderId="0" xfId="21" applyNumberFormat="1" applyFont="1" applyBorder="1" applyAlignment="1">
      <alignment horizontal="center" vertical="center"/>
    </xf>
    <xf numFmtId="180" fontId="11" fillId="0" borderId="0" xfId="15" applyNumberFormat="1" applyFont="1" applyBorder="1">
      <alignment vertical="center"/>
    </xf>
    <xf numFmtId="0" fontId="2" fillId="0" borderId="15" xfId="20" applyBorder="1" applyAlignment="1">
      <alignment horizontal="center" vertical="center"/>
    </xf>
    <xf numFmtId="180" fontId="2" fillId="0" borderId="0" xfId="20" applyNumberFormat="1">
      <alignment vertical="center"/>
    </xf>
    <xf numFmtId="9" fontId="0" fillId="5" borderId="0" xfId="15" applyFont="1" applyFill="1">
      <alignment vertical="center"/>
    </xf>
    <xf numFmtId="0" fontId="36" fillId="0" borderId="0" xfId="20" applyFont="1" applyAlignment="1">
      <alignment horizontal="left" vertical="top" wrapText="1"/>
    </xf>
    <xf numFmtId="0" fontId="36" fillId="0" borderId="0" xfId="20" applyFont="1" applyAlignment="1">
      <alignment horizontal="center" vertical="top" wrapText="1"/>
    </xf>
    <xf numFmtId="0" fontId="37" fillId="0" borderId="0" xfId="20" applyFont="1" applyAlignment="1">
      <alignment horizontal="left" vertical="top" wrapText="1"/>
    </xf>
    <xf numFmtId="191" fontId="38" fillId="0" borderId="0" xfId="20" applyNumberFormat="1" applyFont="1" applyAlignment="1">
      <alignment horizontal="center" vertical="top" wrapText="1"/>
    </xf>
    <xf numFmtId="0" fontId="36" fillId="0" borderId="0" xfId="20" applyFont="1" applyAlignment="1">
      <alignment horizontal="left" vertical="center" wrapText="1"/>
    </xf>
    <xf numFmtId="0" fontId="39" fillId="0" borderId="0" xfId="20" applyFont="1" applyAlignment="1">
      <alignment horizontal="left" vertical="top" wrapText="1"/>
    </xf>
    <xf numFmtId="0" fontId="40" fillId="38" borderId="16" xfId="20" applyFont="1" applyFill="1" applyBorder="1" applyAlignment="1">
      <alignment horizontal="left" vertical="center" wrapText="1"/>
    </xf>
    <xf numFmtId="0" fontId="40" fillId="0" borderId="16" xfId="20" applyFont="1" applyBorder="1" applyAlignment="1">
      <alignment horizontal="left" vertical="center" wrapText="1"/>
    </xf>
    <xf numFmtId="192" fontId="40" fillId="0" borderId="16" xfId="20" applyNumberFormat="1" applyFont="1" applyBorder="1" applyAlignment="1">
      <alignment horizontal="left" vertical="center" wrapText="1"/>
    </xf>
    <xf numFmtId="193" fontId="40" fillId="0" borderId="16" xfId="20" applyNumberFormat="1" applyFont="1" applyBorder="1" applyAlignment="1">
      <alignment horizontal="left" vertical="center" wrapText="1"/>
    </xf>
    <xf numFmtId="191" fontId="40" fillId="0" borderId="16" xfId="20" applyNumberFormat="1" applyFont="1" applyBorder="1" applyAlignment="1">
      <alignment horizontal="left" vertical="center" wrapText="1"/>
    </xf>
    <xf numFmtId="177" fontId="0" fillId="6" borderId="0" xfId="21" applyNumberFormat="1" applyFont="1" applyFill="1">
      <alignment vertical="center"/>
    </xf>
    <xf numFmtId="0" fontId="2" fillId="6" borderId="0" xfId="20" applyFill="1">
      <alignment vertical="center"/>
    </xf>
    <xf numFmtId="41" fontId="2" fillId="0" borderId="15" xfId="20" applyNumberFormat="1" applyBorder="1">
      <alignment vertical="center"/>
    </xf>
    <xf numFmtId="180" fontId="11" fillId="6" borderId="0" xfId="20" applyNumberFormat="1" applyFont="1" applyFill="1">
      <alignment vertical="center"/>
    </xf>
    <xf numFmtId="41" fontId="2" fillId="0" borderId="18" xfId="20" applyNumberFormat="1" applyBorder="1">
      <alignment vertical="center"/>
    </xf>
    <xf numFmtId="0" fontId="13" fillId="0" borderId="0" xfId="20" applyFont="1">
      <alignment vertical="center"/>
    </xf>
    <xf numFmtId="180" fontId="11" fillId="0" borderId="0" xfId="20" applyNumberFormat="1" applyFont="1">
      <alignment vertical="center"/>
    </xf>
    <xf numFmtId="177" fontId="42" fillId="0" borderId="0" xfId="21" applyNumberFormat="1" applyFont="1" applyBorder="1" applyAlignment="1">
      <alignment vertical="center" wrapText="1"/>
    </xf>
    <xf numFmtId="0" fontId="13" fillId="0" borderId="0" xfId="20" quotePrefix="1" applyFont="1">
      <alignment vertical="center"/>
    </xf>
    <xf numFmtId="41" fontId="11" fillId="6" borderId="0" xfId="21" applyFont="1" applyFill="1">
      <alignment vertical="center"/>
    </xf>
    <xf numFmtId="180" fontId="42" fillId="0" borderId="0" xfId="15" applyNumberFormat="1" applyFont="1" applyBorder="1" applyAlignment="1">
      <alignment vertical="center" wrapText="1"/>
    </xf>
    <xf numFmtId="0" fontId="42" fillId="0" borderId="0" xfId="20" applyFont="1" applyAlignment="1">
      <alignment vertical="center" wrapText="1"/>
    </xf>
    <xf numFmtId="41" fontId="16" fillId="0" borderId="0" xfId="21" applyFont="1">
      <alignment vertical="center"/>
    </xf>
    <xf numFmtId="41" fontId="16" fillId="0" borderId="0" xfId="20" applyNumberFormat="1" applyFont="1">
      <alignment vertical="center"/>
    </xf>
    <xf numFmtId="41" fontId="16" fillId="0" borderId="0" xfId="21" applyFont="1" applyBorder="1">
      <alignment vertical="center"/>
    </xf>
    <xf numFmtId="43" fontId="16" fillId="0" borderId="0" xfId="21" applyNumberFormat="1" applyFont="1" applyBorder="1">
      <alignment vertical="center"/>
    </xf>
    <xf numFmtId="41" fontId="16" fillId="7" borderId="0" xfId="21" applyFont="1" applyFill="1">
      <alignment vertical="center"/>
    </xf>
    <xf numFmtId="0" fontId="16" fillId="7" borderId="0" xfId="20" applyFont="1" applyFill="1">
      <alignment vertical="center"/>
    </xf>
    <xf numFmtId="9" fontId="16" fillId="0" borderId="0" xfId="15" applyFont="1" applyBorder="1">
      <alignment vertical="center"/>
    </xf>
    <xf numFmtId="177" fontId="16" fillId="0" borderId="0" xfId="21" applyNumberFormat="1" applyFont="1" applyBorder="1">
      <alignment vertical="center"/>
    </xf>
    <xf numFmtId="41" fontId="13" fillId="7" borderId="0" xfId="21" applyFont="1" applyFill="1">
      <alignment vertical="center"/>
    </xf>
    <xf numFmtId="0" fontId="43" fillId="0" borderId="0" xfId="20" quotePrefix="1" applyFont="1">
      <alignment vertical="center"/>
    </xf>
    <xf numFmtId="41" fontId="10" fillId="0" borderId="0" xfId="21" applyFont="1" applyBorder="1">
      <alignment vertical="center"/>
    </xf>
    <xf numFmtId="41" fontId="10" fillId="0" borderId="0" xfId="21" applyFont="1" applyFill="1" applyBorder="1">
      <alignment vertical="center"/>
    </xf>
    <xf numFmtId="0" fontId="10" fillId="0" borderId="0" xfId="20" applyFont="1" applyAlignment="1">
      <alignment horizontal="left" vertical="center" wrapText="1"/>
    </xf>
    <xf numFmtId="41" fontId="10" fillId="0" borderId="0" xfId="20" applyNumberFormat="1" applyFont="1">
      <alignment vertical="center"/>
    </xf>
    <xf numFmtId="41" fontId="0" fillId="7" borderId="0" xfId="21" applyFont="1" applyFill="1" applyAlignment="1">
      <alignment horizontal="center" vertical="center"/>
    </xf>
    <xf numFmtId="0" fontId="11" fillId="0" borderId="0" xfId="20" applyFont="1" applyAlignment="1">
      <alignment horizontal="left" vertical="center"/>
    </xf>
    <xf numFmtId="180" fontId="0" fillId="6" borderId="0" xfId="15" applyNumberFormat="1" applyFont="1" applyFill="1">
      <alignment vertical="center"/>
    </xf>
    <xf numFmtId="0" fontId="16" fillId="0" borderId="0" xfId="20" applyFont="1" applyAlignment="1">
      <alignment horizontal="center" vertical="center"/>
    </xf>
    <xf numFmtId="9" fontId="16" fillId="0" borderId="0" xfId="20" applyNumberFormat="1" applyFont="1">
      <alignment vertical="center"/>
    </xf>
    <xf numFmtId="41" fontId="11" fillId="0" borderId="0" xfId="21" applyFont="1">
      <alignment vertical="center"/>
    </xf>
    <xf numFmtId="9" fontId="42" fillId="0" borderId="0" xfId="20" applyNumberFormat="1" applyFont="1" applyAlignment="1">
      <alignment vertical="center" wrapText="1"/>
    </xf>
    <xf numFmtId="43" fontId="42" fillId="0" borderId="0" xfId="20" applyNumberFormat="1" applyFont="1" applyAlignment="1">
      <alignment vertical="center" wrapText="1"/>
    </xf>
    <xf numFmtId="41" fontId="42" fillId="0" borderId="0" xfId="21" applyFont="1" applyBorder="1" applyAlignment="1">
      <alignment vertical="center" wrapText="1"/>
    </xf>
    <xf numFmtId="41" fontId="2" fillId="6" borderId="0" xfId="20" quotePrefix="1" applyNumberFormat="1" applyFill="1" applyAlignment="1">
      <alignment horizontal="center" vertical="center"/>
    </xf>
    <xf numFmtId="41" fontId="13" fillId="0" borderId="0" xfId="21" applyFont="1" applyFill="1" applyBorder="1" applyAlignment="1">
      <alignment horizontal="left" vertical="center"/>
    </xf>
    <xf numFmtId="41" fontId="2" fillId="7" borderId="0" xfId="20" applyNumberFormat="1" applyFill="1">
      <alignment vertical="center"/>
    </xf>
    <xf numFmtId="41" fontId="10" fillId="0" borderId="0" xfId="21" applyFont="1">
      <alignment vertical="center"/>
    </xf>
    <xf numFmtId="183" fontId="10" fillId="0" borderId="0" xfId="20" applyNumberFormat="1" applyFont="1">
      <alignment vertical="center"/>
    </xf>
    <xf numFmtId="0" fontId="44" fillId="34" borderId="0" xfId="20" applyFont="1" applyFill="1" applyAlignment="1">
      <alignment vertical="center" wrapText="1"/>
    </xf>
    <xf numFmtId="0" fontId="45" fillId="34" borderId="0" xfId="20" applyFont="1" applyFill="1" applyAlignment="1">
      <alignment horizontal="center" vertical="center" wrapText="1"/>
    </xf>
    <xf numFmtId="41" fontId="27" fillId="0" borderId="41" xfId="21" applyFont="1" applyBorder="1" applyAlignment="1">
      <alignment horizontal="center" vertical="center" wrapText="1"/>
    </xf>
    <xf numFmtId="41" fontId="27" fillId="0" borderId="0" xfId="21" applyFont="1" applyAlignment="1">
      <alignment horizontal="center" vertical="center" wrapText="1"/>
    </xf>
    <xf numFmtId="41" fontId="27" fillId="0" borderId="42" xfId="21" applyFont="1" applyBorder="1" applyAlignment="1">
      <alignment horizontal="center" vertical="center" wrapText="1"/>
    </xf>
    <xf numFmtId="0" fontId="46" fillId="0" borderId="43" xfId="20" applyFont="1" applyBorder="1" applyAlignment="1">
      <alignment horizontal="center" vertical="center" wrapText="1"/>
    </xf>
    <xf numFmtId="177" fontId="0" fillId="6" borderId="30" xfId="21" applyNumberFormat="1" applyFont="1" applyFill="1" applyBorder="1">
      <alignment vertical="center"/>
    </xf>
    <xf numFmtId="41" fontId="47" fillId="0" borderId="0" xfId="21" applyFont="1" applyAlignment="1">
      <alignment horizontal="center" vertical="center" wrapText="1"/>
    </xf>
    <xf numFmtId="0" fontId="47" fillId="0" borderId="46" xfId="20" applyFont="1" applyBorder="1" applyAlignment="1">
      <alignment horizontal="center" vertical="center" wrapText="1"/>
    </xf>
    <xf numFmtId="41" fontId="27" fillId="0" borderId="53" xfId="21" applyFont="1" applyBorder="1" applyAlignment="1">
      <alignment horizontal="center" vertical="center" wrapText="1"/>
    </xf>
    <xf numFmtId="41" fontId="47" fillId="0" borderId="54" xfId="21" applyFont="1" applyBorder="1" applyAlignment="1">
      <alignment horizontal="center" vertical="center" wrapText="1"/>
    </xf>
    <xf numFmtId="41" fontId="27" fillId="0" borderId="54" xfId="21" applyFont="1" applyBorder="1" applyAlignment="1">
      <alignment horizontal="center" vertical="center" wrapText="1"/>
    </xf>
    <xf numFmtId="41" fontId="27" fillId="0" borderId="55" xfId="21" applyFont="1" applyBorder="1" applyAlignment="1">
      <alignment horizontal="center" vertical="center" wrapText="1"/>
    </xf>
    <xf numFmtId="0" fontId="47" fillId="0" borderId="56" xfId="20" applyFont="1" applyBorder="1" applyAlignment="1">
      <alignment horizontal="center" vertical="center" wrapText="1"/>
    </xf>
    <xf numFmtId="0" fontId="48" fillId="34" borderId="0" xfId="20" applyFont="1" applyFill="1" applyAlignment="1">
      <alignment vertical="top" wrapText="1"/>
    </xf>
    <xf numFmtId="0" fontId="48" fillId="34" borderId="0" xfId="20" applyFont="1" applyFill="1" applyAlignment="1">
      <alignment horizontal="right" vertical="top" wrapText="1"/>
    </xf>
    <xf numFmtId="0" fontId="48" fillId="34" borderId="0" xfId="20" applyFont="1" applyFill="1" applyAlignment="1">
      <alignment horizontal="center" vertical="top" wrapText="1"/>
    </xf>
    <xf numFmtId="187" fontId="27" fillId="0" borderId="41" xfId="20" applyNumberFormat="1" applyFont="1" applyBorder="1" applyAlignment="1">
      <alignment horizontal="center" vertical="center" wrapText="1"/>
    </xf>
    <xf numFmtId="187" fontId="27" fillId="0" borderId="0" xfId="20" applyNumberFormat="1" applyFont="1" applyAlignment="1">
      <alignment horizontal="center" vertical="center" wrapText="1"/>
    </xf>
    <xf numFmtId="187" fontId="27" fillId="0" borderId="42" xfId="20" applyNumberFormat="1" applyFont="1" applyBorder="1" applyAlignment="1">
      <alignment horizontal="center" vertical="center" wrapText="1"/>
    </xf>
    <xf numFmtId="0" fontId="49" fillId="0" borderId="43" xfId="20" applyFont="1" applyBorder="1" applyAlignment="1">
      <alignment horizontal="center" vertical="center" wrapText="1"/>
    </xf>
    <xf numFmtId="41" fontId="0" fillId="6" borderId="30" xfId="21" applyFont="1" applyFill="1" applyBorder="1">
      <alignment vertical="center"/>
    </xf>
    <xf numFmtId="0" fontId="49" fillId="0" borderId="41" xfId="20" applyFont="1" applyBorder="1" applyAlignment="1">
      <alignment horizontal="center" vertical="center" wrapText="1"/>
    </xf>
    <xf numFmtId="0" fontId="47" fillId="0" borderId="0" xfId="20" applyFont="1" applyAlignment="1">
      <alignment horizontal="center" vertical="center" wrapText="1"/>
    </xf>
    <xf numFmtId="0" fontId="47" fillId="0" borderId="42" xfId="20" applyFont="1" applyBorder="1" applyAlignment="1">
      <alignment horizontal="center" vertical="center" wrapText="1"/>
    </xf>
    <xf numFmtId="194" fontId="27" fillId="0" borderId="0" xfId="20" applyNumberFormat="1" applyFont="1" applyAlignment="1">
      <alignment horizontal="center" vertical="center" wrapText="1"/>
    </xf>
    <xf numFmtId="187" fontId="27" fillId="0" borderId="53" xfId="20" applyNumberFormat="1" applyFont="1" applyBorder="1" applyAlignment="1">
      <alignment horizontal="center" vertical="center" wrapText="1"/>
    </xf>
    <xf numFmtId="0" fontId="47" fillId="0" borderId="54" xfId="20" applyFont="1" applyBorder="1" applyAlignment="1">
      <alignment horizontal="center" vertical="center" wrapText="1"/>
    </xf>
    <xf numFmtId="187" fontId="27" fillId="0" borderId="54" xfId="20" applyNumberFormat="1" applyFont="1" applyBorder="1" applyAlignment="1">
      <alignment horizontal="center" vertical="center" wrapText="1"/>
    </xf>
    <xf numFmtId="188" fontId="27" fillId="0" borderId="55" xfId="20" applyNumberFormat="1" applyFont="1" applyBorder="1" applyAlignment="1">
      <alignment horizontal="center" vertical="center" wrapText="1"/>
    </xf>
    <xf numFmtId="0" fontId="50" fillId="0" borderId="24" xfId="20" applyFont="1" applyBorder="1" applyAlignment="1">
      <alignment horizontal="left" vertical="center"/>
    </xf>
    <xf numFmtId="0" fontId="2" fillId="8" borderId="24" xfId="20" applyFill="1" applyBorder="1" applyAlignment="1">
      <alignment horizontal="left" vertical="top"/>
    </xf>
    <xf numFmtId="0" fontId="2" fillId="8" borderId="25" xfId="20" applyFill="1" applyBorder="1" applyAlignment="1">
      <alignment horizontal="center" vertical="center"/>
    </xf>
    <xf numFmtId="0" fontId="2" fillId="8" borderId="24" xfId="20" applyFill="1" applyBorder="1" applyAlignment="1">
      <alignment horizontal="left" vertical="center"/>
    </xf>
    <xf numFmtId="0" fontId="2" fillId="8" borderId="47" xfId="20" applyFill="1" applyBorder="1">
      <alignment vertical="center"/>
    </xf>
    <xf numFmtId="0" fontId="2" fillId="8" borderId="25" xfId="20" applyFill="1" applyBorder="1">
      <alignment vertical="center"/>
    </xf>
    <xf numFmtId="0" fontId="2" fillId="0" borderId="19" xfId="20" applyBorder="1" applyAlignment="1">
      <alignment horizontal="center" vertical="center"/>
    </xf>
    <xf numFmtId="9" fontId="2" fillId="0" borderId="26" xfId="20" applyNumberFormat="1" applyBorder="1" applyAlignment="1">
      <alignment horizontal="center" vertical="center"/>
    </xf>
    <xf numFmtId="0" fontId="2" fillId="0" borderId="19" xfId="20" applyBorder="1" applyAlignment="1">
      <alignment horizontal="left" vertical="center"/>
    </xf>
    <xf numFmtId="0" fontId="9" fillId="0" borderId="12" xfId="20" applyFont="1" applyBorder="1" applyAlignment="1">
      <alignment horizontal="center" vertical="center"/>
    </xf>
    <xf numFmtId="0" fontId="9" fillId="0" borderId="20" xfId="20" applyFont="1" applyBorder="1" applyAlignment="1">
      <alignment horizontal="center" vertical="center"/>
    </xf>
    <xf numFmtId="0" fontId="9" fillId="0" borderId="13" xfId="20" applyFont="1" applyBorder="1" applyAlignment="1">
      <alignment horizontal="center" vertical="center"/>
    </xf>
    <xf numFmtId="195" fontId="2" fillId="0" borderId="0" xfId="20" applyNumberFormat="1">
      <alignment vertical="center"/>
    </xf>
    <xf numFmtId="195" fontId="2" fillId="0" borderId="26" xfId="20" applyNumberFormat="1" applyBorder="1">
      <alignment vertical="center"/>
    </xf>
    <xf numFmtId="0" fontId="2" fillId="0" borderId="26" xfId="20" applyBorder="1" applyAlignment="1">
      <alignment horizontal="center" vertical="center"/>
    </xf>
    <xf numFmtId="0" fontId="2" fillId="0" borderId="27" xfId="20" applyBorder="1" applyAlignment="1">
      <alignment horizontal="center" vertical="center"/>
    </xf>
    <xf numFmtId="0" fontId="2" fillId="0" borderId="28" xfId="20" applyBorder="1" applyAlignment="1">
      <alignment horizontal="center" vertical="center"/>
    </xf>
    <xf numFmtId="0" fontId="2" fillId="0" borderId="27" xfId="20" applyBorder="1" applyAlignment="1">
      <alignment horizontal="left" vertical="center"/>
    </xf>
    <xf numFmtId="195" fontId="2" fillId="0" borderId="23" xfId="20" applyNumberFormat="1" applyBorder="1">
      <alignment vertical="center"/>
    </xf>
    <xf numFmtId="195" fontId="2" fillId="0" borderId="28" xfId="20" applyNumberFormat="1" applyBorder="1">
      <alignment vertical="center"/>
    </xf>
    <xf numFmtId="177" fontId="0" fillId="5" borderId="0" xfId="21" applyNumberFormat="1" applyFont="1" applyFill="1">
      <alignment vertical="center"/>
    </xf>
    <xf numFmtId="41" fontId="2" fillId="0" borderId="21" xfId="20" applyNumberFormat="1" applyBorder="1">
      <alignment vertical="center"/>
    </xf>
    <xf numFmtId="41" fontId="0" fillId="7" borderId="18" xfId="21" applyFont="1" applyFill="1" applyBorder="1">
      <alignment vertical="center"/>
    </xf>
    <xf numFmtId="180" fontId="0" fillId="5" borderId="0" xfId="15" applyNumberFormat="1" applyFont="1" applyFill="1">
      <alignment vertical="center"/>
    </xf>
    <xf numFmtId="41" fontId="0" fillId="7" borderId="21" xfId="21" applyFont="1" applyFill="1" applyBorder="1">
      <alignment vertical="center"/>
    </xf>
    <xf numFmtId="41" fontId="11" fillId="7" borderId="21" xfId="20" applyNumberFormat="1" applyFont="1" applyFill="1" applyBorder="1">
      <alignment vertical="center"/>
    </xf>
    <xf numFmtId="41" fontId="0" fillId="7" borderId="0" xfId="21" applyFont="1" applyFill="1" applyBorder="1">
      <alignment vertical="center"/>
    </xf>
    <xf numFmtId="0" fontId="44" fillId="34" borderId="0" xfId="20" applyFont="1" applyFill="1" applyAlignment="1">
      <alignment horizontal="left" vertical="center" wrapText="1"/>
    </xf>
    <xf numFmtId="194" fontId="27" fillId="0" borderId="0" xfId="20" applyNumberFormat="1" applyFont="1" applyAlignment="1">
      <alignment horizontal="left" vertical="top" wrapText="1"/>
    </xf>
    <xf numFmtId="194" fontId="27" fillId="0" borderId="42" xfId="20" applyNumberFormat="1" applyFont="1" applyBorder="1" applyAlignment="1">
      <alignment horizontal="left" vertical="top" wrapText="1"/>
    </xf>
    <xf numFmtId="41" fontId="2" fillId="22" borderId="30" xfId="20" applyNumberFormat="1" applyFill="1" applyBorder="1" applyAlignment="1">
      <alignment horizontal="center" vertical="center"/>
    </xf>
    <xf numFmtId="0" fontId="51" fillId="5" borderId="0" xfId="20" applyFont="1" applyFill="1" applyAlignment="1">
      <alignment horizontal="right" vertical="top" wrapText="1"/>
    </xf>
    <xf numFmtId="0" fontId="51" fillId="5" borderId="42" xfId="20" applyFont="1" applyFill="1" applyBorder="1" applyAlignment="1">
      <alignment horizontal="right" vertical="top" wrapText="1"/>
    </xf>
    <xf numFmtId="0" fontId="51" fillId="5" borderId="46" xfId="20" applyFont="1" applyFill="1" applyBorder="1" applyAlignment="1">
      <alignment horizontal="left" vertical="top" wrapText="1"/>
    </xf>
    <xf numFmtId="187" fontId="27" fillId="5" borderId="0" xfId="20" applyNumberFormat="1" applyFont="1" applyFill="1" applyAlignment="1">
      <alignment horizontal="left" vertical="top" wrapText="1"/>
    </xf>
    <xf numFmtId="187" fontId="27" fillId="5" borderId="42" xfId="20" applyNumberFormat="1" applyFont="1" applyFill="1" applyBorder="1" applyAlignment="1">
      <alignment horizontal="left" vertical="top" wrapText="1"/>
    </xf>
    <xf numFmtId="194" fontId="27" fillId="5" borderId="0" xfId="20" applyNumberFormat="1" applyFont="1" applyFill="1" applyAlignment="1">
      <alignment horizontal="left" vertical="top" wrapText="1"/>
    </xf>
    <xf numFmtId="194" fontId="27" fillId="5" borderId="42" xfId="20" applyNumberFormat="1" applyFont="1" applyFill="1" applyBorder="1" applyAlignment="1">
      <alignment horizontal="left" vertical="top" wrapText="1"/>
    </xf>
    <xf numFmtId="0" fontId="51" fillId="0" borderId="42" xfId="20" applyFont="1" applyBorder="1" applyAlignment="1">
      <alignment horizontal="right" vertical="top" wrapText="1"/>
    </xf>
    <xf numFmtId="196" fontId="27" fillId="0" borderId="0" xfId="20" applyNumberFormat="1" applyFont="1" applyAlignment="1">
      <alignment horizontal="left" vertical="top" wrapText="1"/>
    </xf>
    <xf numFmtId="0" fontId="51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right" vertical="top" wrapText="1"/>
    </xf>
    <xf numFmtId="188" fontId="27" fillId="5" borderId="0" xfId="20" applyNumberFormat="1" applyFont="1" applyFill="1" applyAlignment="1">
      <alignment horizontal="right" vertical="top" wrapText="1"/>
    </xf>
    <xf numFmtId="188" fontId="27" fillId="5" borderId="0" xfId="20" applyNumberFormat="1" applyFont="1" applyFill="1" applyAlignment="1">
      <alignment horizontal="left" vertical="top" wrapText="1"/>
    </xf>
    <xf numFmtId="188" fontId="27" fillId="5" borderId="42" xfId="20" applyNumberFormat="1" applyFont="1" applyFill="1" applyBorder="1" applyAlignment="1">
      <alignment horizontal="right" vertical="top" wrapText="1"/>
    </xf>
    <xf numFmtId="188" fontId="27" fillId="5" borderId="61" xfId="20" applyNumberFormat="1" applyFont="1" applyFill="1" applyBorder="1" applyAlignment="1">
      <alignment horizontal="left" vertical="top" wrapText="1"/>
    </xf>
    <xf numFmtId="188" fontId="27" fillId="5" borderId="62" xfId="20" applyNumberFormat="1" applyFont="1" applyFill="1" applyBorder="1" applyAlignment="1">
      <alignment horizontal="right" vertical="top" wrapText="1"/>
    </xf>
    <xf numFmtId="0" fontId="51" fillId="5" borderId="63" xfId="20" applyFont="1" applyFill="1" applyBorder="1" applyAlignment="1">
      <alignment horizontal="left" vertical="top" wrapText="1"/>
    </xf>
    <xf numFmtId="188" fontId="27" fillId="4" borderId="0" xfId="20" applyNumberFormat="1" applyFont="1" applyFill="1" applyAlignment="1">
      <alignment horizontal="left" vertical="top" wrapText="1"/>
    </xf>
    <xf numFmtId="188" fontId="27" fillId="4" borderId="0" xfId="20" applyNumberFormat="1" applyFont="1" applyFill="1" applyAlignment="1">
      <alignment horizontal="right" vertical="top" wrapText="1"/>
    </xf>
    <xf numFmtId="0" fontId="51" fillId="4" borderId="0" xfId="20" applyFont="1" applyFill="1" applyAlignment="1">
      <alignment horizontal="left" vertical="top" wrapText="1"/>
    </xf>
    <xf numFmtId="177" fontId="0" fillId="0" borderId="15" xfId="21" applyNumberFormat="1" applyFont="1" applyFill="1" applyBorder="1">
      <alignment vertical="center"/>
    </xf>
    <xf numFmtId="9" fontId="0" fillId="7" borderId="0" xfId="15" applyFont="1" applyFill="1" applyAlignment="1">
      <alignment horizontal="center" vertical="center"/>
    </xf>
    <xf numFmtId="9" fontId="0" fillId="0" borderId="0" xfId="15" applyFont="1" applyAlignment="1">
      <alignment horizontal="center" vertical="center"/>
    </xf>
    <xf numFmtId="0" fontId="50" fillId="5" borderId="24" xfId="20" applyFont="1" applyFill="1" applyBorder="1" applyAlignment="1">
      <alignment horizontal="center" vertical="center"/>
    </xf>
    <xf numFmtId="0" fontId="2" fillId="8" borderId="2" xfId="20" applyFill="1" applyBorder="1">
      <alignment vertical="center"/>
    </xf>
    <xf numFmtId="0" fontId="2" fillId="8" borderId="24" xfId="20" applyFill="1" applyBorder="1">
      <alignment vertical="center"/>
    </xf>
    <xf numFmtId="0" fontId="2" fillId="0" borderId="3" xfId="20" applyBorder="1">
      <alignment vertical="center"/>
    </xf>
    <xf numFmtId="0" fontId="2" fillId="0" borderId="19" xfId="20" applyBorder="1">
      <alignment vertical="center"/>
    </xf>
    <xf numFmtId="185" fontId="2" fillId="0" borderId="26" xfId="20" applyNumberFormat="1" applyBorder="1">
      <alignment vertical="center"/>
    </xf>
    <xf numFmtId="0" fontId="2" fillId="0" borderId="4" xfId="20" applyBorder="1">
      <alignment vertical="center"/>
    </xf>
    <xf numFmtId="0" fontId="2" fillId="0" borderId="27" xfId="20" applyBorder="1">
      <alignment vertical="center"/>
    </xf>
    <xf numFmtId="185" fontId="2" fillId="0" borderId="28" xfId="20" applyNumberFormat="1" applyBorder="1">
      <alignment vertical="center"/>
    </xf>
    <xf numFmtId="0" fontId="10" fillId="5" borderId="24" xfId="20" applyFont="1" applyFill="1" applyBorder="1" applyAlignment="1">
      <alignment horizontal="center" vertical="center"/>
    </xf>
    <xf numFmtId="0" fontId="2" fillId="8" borderId="19" xfId="20" applyFill="1" applyBorder="1" applyAlignment="1">
      <alignment horizontal="center" vertical="center"/>
    </xf>
    <xf numFmtId="0" fontId="2" fillId="8" borderId="0" xfId="20" applyFill="1">
      <alignment vertical="center"/>
    </xf>
    <xf numFmtId="0" fontId="2" fillId="8" borderId="26" xfId="20" applyFill="1" applyBorder="1" applyAlignment="1">
      <alignment horizontal="center" vertical="center"/>
    </xf>
    <xf numFmtId="197" fontId="2" fillId="0" borderId="0" xfId="20" applyNumberFormat="1">
      <alignment vertical="center"/>
    </xf>
    <xf numFmtId="185" fontId="2" fillId="0" borderId="0" xfId="20" applyNumberFormat="1" applyAlignment="1">
      <alignment horizontal="center" vertical="center"/>
    </xf>
    <xf numFmtId="185" fontId="2" fillId="0" borderId="26" xfId="20" applyNumberFormat="1" applyBorder="1" applyAlignment="1">
      <alignment horizontal="center" vertical="center"/>
    </xf>
    <xf numFmtId="197" fontId="2" fillId="0" borderId="23" xfId="20" applyNumberFormat="1" applyBorder="1">
      <alignment vertical="center"/>
    </xf>
    <xf numFmtId="185" fontId="2" fillId="0" borderId="23" xfId="20" applyNumberFormat="1" applyBorder="1" applyAlignment="1">
      <alignment horizontal="center" vertical="center"/>
    </xf>
    <xf numFmtId="185" fontId="2" fillId="0" borderId="28" xfId="20" applyNumberFormat="1" applyBorder="1" applyAlignment="1">
      <alignment horizontal="center" vertical="center"/>
    </xf>
    <xf numFmtId="0" fontId="2" fillId="22" borderId="0" xfId="20" applyFill="1">
      <alignment vertical="center"/>
    </xf>
    <xf numFmtId="0" fontId="54" fillId="0" borderId="0" xfId="20" applyFont="1">
      <alignment vertical="center"/>
    </xf>
    <xf numFmtId="41" fontId="0" fillId="22" borderId="0" xfId="21" applyFont="1" applyFill="1">
      <alignment vertical="center"/>
    </xf>
    <xf numFmtId="180" fontId="0" fillId="22" borderId="0" xfId="15" applyNumberFormat="1" applyFont="1" applyFill="1">
      <alignment vertical="center"/>
    </xf>
    <xf numFmtId="0" fontId="0" fillId="39" borderId="0" xfId="0" applyFill="1" applyAlignment="1">
      <alignment vertical="center"/>
    </xf>
    <xf numFmtId="41" fontId="0" fillId="39" borderId="0" xfId="0" applyNumberFormat="1" applyFill="1" applyAlignment="1">
      <alignment vertical="center"/>
    </xf>
    <xf numFmtId="0" fontId="2" fillId="0" borderId="0" xfId="1" applyNumberFormat="1" applyAlignment="1">
      <alignment horizontal="center" vertical="center"/>
    </xf>
    <xf numFmtId="177" fontId="2" fillId="39" borderId="0" xfId="1" applyNumberFormat="1" applyFill="1"/>
    <xf numFmtId="180" fontId="0" fillId="0" borderId="0" xfId="15" applyNumberFormat="1" applyFont="1" applyFill="1" applyBorder="1" applyAlignment="1">
      <alignment horizontal="center" vertical="center"/>
    </xf>
    <xf numFmtId="41" fontId="0" fillId="0" borderId="15" xfId="21" applyFont="1" applyFill="1" applyBorder="1" applyAlignment="1">
      <alignment horizontal="center" vertical="center"/>
    </xf>
    <xf numFmtId="0" fontId="9" fillId="23" borderId="30" xfId="20" applyFont="1" applyFill="1" applyBorder="1" applyAlignment="1">
      <alignment horizontal="center" vertical="center"/>
    </xf>
    <xf numFmtId="0" fontId="9" fillId="23" borderId="68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9" fillId="13" borderId="13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9" fillId="13" borderId="72" xfId="20" applyFont="1" applyFill="1" applyBorder="1" applyAlignment="1">
      <alignment horizontal="center" vertical="center"/>
    </xf>
    <xf numFmtId="41" fontId="0" fillId="0" borderId="74" xfId="21" applyFont="1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41" fontId="0" fillId="0" borderId="76" xfId="21" applyFont="1" applyBorder="1" applyAlignment="1">
      <alignment horizontal="center" vertical="center"/>
    </xf>
    <xf numFmtId="41" fontId="0" fillId="0" borderId="77" xfId="21" applyFont="1" applyBorder="1" applyAlignment="1">
      <alignment horizontal="center" vertical="center"/>
    </xf>
    <xf numFmtId="177" fontId="2" fillId="0" borderId="0" xfId="1" applyNumberFormat="1"/>
    <xf numFmtId="41" fontId="2" fillId="22" borderId="0" xfId="1" applyFill="1"/>
    <xf numFmtId="0" fontId="9" fillId="22" borderId="68" xfId="20" applyFont="1" applyFill="1" applyBorder="1" applyAlignment="1">
      <alignment horizontal="center" vertical="center"/>
    </xf>
    <xf numFmtId="41" fontId="2" fillId="22" borderId="68" xfId="1" applyFill="1" applyBorder="1"/>
    <xf numFmtId="0" fontId="2" fillId="22" borderId="68" xfId="20" applyFill="1" applyBorder="1">
      <alignment vertical="center"/>
    </xf>
    <xf numFmtId="41" fontId="2" fillId="22" borderId="68" xfId="20" applyNumberFormat="1" applyFill="1" applyBorder="1">
      <alignment vertical="center"/>
    </xf>
    <xf numFmtId="0" fontId="17" fillId="0" borderId="0" xfId="26" applyAlignment="1">
      <alignment vertical="center"/>
    </xf>
    <xf numFmtId="0" fontId="2" fillId="7" borderId="70" xfId="20" applyFill="1" applyBorder="1">
      <alignment vertical="center"/>
    </xf>
    <xf numFmtId="9" fontId="2" fillId="7" borderId="71" xfId="3" applyFill="1" applyBorder="1">
      <alignment vertical="center"/>
    </xf>
    <xf numFmtId="0" fontId="2" fillId="7" borderId="72" xfId="20" applyFill="1" applyBorder="1">
      <alignment vertical="center"/>
    </xf>
    <xf numFmtId="0" fontId="2" fillId="7" borderId="75" xfId="20" applyFill="1" applyBorder="1">
      <alignment vertical="center"/>
    </xf>
    <xf numFmtId="41" fontId="2" fillId="7" borderId="76" xfId="1" applyFill="1" applyBorder="1"/>
    <xf numFmtId="0" fontId="2" fillId="7" borderId="77" xfId="20" applyFill="1" applyBorder="1">
      <alignment vertical="center"/>
    </xf>
    <xf numFmtId="180" fontId="0" fillId="7" borderId="14" xfId="15" applyNumberFormat="1" applyFont="1" applyFill="1" applyBorder="1">
      <alignment vertical="center"/>
    </xf>
    <xf numFmtId="9" fontId="0" fillId="7" borderId="0" xfId="15" applyFont="1" applyFill="1" applyBorder="1">
      <alignment vertical="center"/>
    </xf>
    <xf numFmtId="176" fontId="2" fillId="7" borderId="0" xfId="1" applyNumberFormat="1" applyFill="1"/>
    <xf numFmtId="0" fontId="0" fillId="0" borderId="68" xfId="0" applyBorder="1" applyAlignment="1">
      <alignment horizontal="center" vertical="center"/>
    </xf>
    <xf numFmtId="41" fontId="0" fillId="0" borderId="68" xfId="0" applyNumberFormat="1" applyBorder="1" applyAlignment="1">
      <alignment horizontal="center" vertical="center"/>
    </xf>
    <xf numFmtId="43" fontId="2" fillId="7" borderId="0" xfId="20" applyNumberFormat="1" applyFill="1">
      <alignment vertical="center"/>
    </xf>
    <xf numFmtId="176" fontId="0" fillId="6" borderId="0" xfId="21" applyNumberFormat="1" applyFont="1" applyFill="1" applyBorder="1">
      <alignment vertical="center"/>
    </xf>
    <xf numFmtId="41" fontId="2" fillId="6" borderId="0" xfId="1" applyFill="1"/>
    <xf numFmtId="0" fontId="14" fillId="29" borderId="29" xfId="20" applyFont="1" applyFill="1" applyBorder="1" applyAlignment="1">
      <alignment horizontal="center" vertical="center"/>
    </xf>
    <xf numFmtId="180" fontId="2" fillId="0" borderId="0" xfId="20" applyNumberFormat="1" applyAlignment="1">
      <alignment horizontal="center" vertical="center"/>
    </xf>
    <xf numFmtId="0" fontId="9" fillId="0" borderId="0" xfId="20" applyFont="1" applyAlignment="1">
      <alignment horizontal="center" vertical="center" wrapText="1"/>
    </xf>
    <xf numFmtId="0" fontId="16" fillId="0" borderId="0" xfId="20" applyFont="1" applyAlignment="1">
      <alignment horizontal="right" vertical="center"/>
    </xf>
    <xf numFmtId="0" fontId="9" fillId="0" borderId="0" xfId="20" applyFont="1" applyAlignment="1">
      <alignment vertical="center" wrapText="1"/>
    </xf>
    <xf numFmtId="0" fontId="9" fillId="23" borderId="85" xfId="20" applyFont="1" applyFill="1" applyBorder="1" applyAlignment="1">
      <alignment horizontal="center" vertical="center"/>
    </xf>
    <xf numFmtId="0" fontId="14" fillId="0" borderId="15" xfId="20" applyFont="1" applyBorder="1" applyAlignment="1">
      <alignment horizontal="center" vertical="center"/>
    </xf>
    <xf numFmtId="0" fontId="8" fillId="0" borderId="0" xfId="20" applyFont="1" applyAlignment="1">
      <alignment horizontal="center" vertical="center"/>
    </xf>
    <xf numFmtId="0" fontId="8" fillId="0" borderId="0" xfId="19" applyFill="1" applyBorder="1" applyAlignment="1"/>
    <xf numFmtId="9" fontId="2" fillId="12" borderId="15" xfId="13" applyNumberFormat="1" applyBorder="1" applyAlignment="1"/>
    <xf numFmtId="0" fontId="2" fillId="23" borderId="30" xfId="20" applyFill="1" applyBorder="1" applyAlignment="1">
      <alignment horizontal="center" vertical="center"/>
    </xf>
    <xf numFmtId="0" fontId="2" fillId="0" borderId="67" xfId="20" applyBorder="1" applyAlignment="1">
      <alignment horizontal="center" vertical="center"/>
    </xf>
    <xf numFmtId="0" fontId="14" fillId="0" borderId="64" xfId="20" applyFont="1" applyBorder="1" applyAlignment="1">
      <alignment horizontal="center" vertical="center"/>
    </xf>
    <xf numFmtId="0" fontId="2" fillId="0" borderId="64" xfId="20" applyBorder="1" applyAlignment="1">
      <alignment horizontal="center" vertical="center"/>
    </xf>
    <xf numFmtId="0" fontId="2" fillId="0" borderId="81" xfId="20" applyBorder="1" applyAlignment="1">
      <alignment horizontal="center" vertical="center"/>
    </xf>
    <xf numFmtId="0" fontId="2" fillId="0" borderId="83" xfId="20" applyBorder="1" applyAlignment="1">
      <alignment horizontal="center" vertical="center"/>
    </xf>
    <xf numFmtId="0" fontId="2" fillId="0" borderId="87" xfId="20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2" fillId="0" borderId="18" xfId="20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2" fillId="0" borderId="98" xfId="20" applyBorder="1" applyAlignment="1">
      <alignment horizontal="center" vertical="center"/>
    </xf>
    <xf numFmtId="176" fontId="0" fillId="0" borderId="68" xfId="14" applyNumberFormat="1" applyFont="1" applyBorder="1" applyAlignment="1">
      <alignment horizontal="center" vertical="center"/>
    </xf>
    <xf numFmtId="176" fontId="4" fillId="6" borderId="68" xfId="2" applyNumberFormat="1" applyFill="1" applyBorder="1" applyAlignment="1">
      <alignment horizontal="center" vertical="center"/>
    </xf>
    <xf numFmtId="176" fontId="2" fillId="0" borderId="68" xfId="1" applyNumberFormat="1" applyBorder="1"/>
    <xf numFmtId="176" fontId="2" fillId="6" borderId="68" xfId="1" applyNumberFormat="1" applyFill="1" applyBorder="1"/>
    <xf numFmtId="0" fontId="0" fillId="23" borderId="11" xfId="20" applyFont="1" applyFill="1" applyBorder="1" applyAlignment="1">
      <alignment horizontal="center" vertical="center"/>
    </xf>
    <xf numFmtId="0" fontId="0" fillId="0" borderId="0" xfId="20" applyFont="1">
      <alignment vertical="center"/>
    </xf>
    <xf numFmtId="9" fontId="14" fillId="41" borderId="30" xfId="3" applyFont="1" applyFill="1" applyBorder="1">
      <alignment vertical="center"/>
    </xf>
    <xf numFmtId="9" fontId="14" fillId="41" borderId="11" xfId="3" applyFont="1" applyFill="1" applyBorder="1">
      <alignment vertical="center"/>
    </xf>
    <xf numFmtId="0" fontId="14" fillId="41" borderId="80" xfId="20" applyFont="1" applyFill="1" applyBorder="1" applyAlignment="1">
      <alignment horizontal="right" vertical="center"/>
    </xf>
    <xf numFmtId="9" fontId="14" fillId="41" borderId="69" xfId="3" applyFont="1" applyFill="1" applyBorder="1" applyAlignment="1">
      <alignment horizontal="right" vertical="center"/>
    </xf>
    <xf numFmtId="0" fontId="14" fillId="41" borderId="69" xfId="20" applyFont="1" applyFill="1" applyBorder="1" applyAlignment="1">
      <alignment horizontal="right" vertical="center"/>
    </xf>
    <xf numFmtId="0" fontId="14" fillId="41" borderId="86" xfId="20" applyFont="1" applyFill="1" applyBorder="1" applyAlignment="1">
      <alignment horizontal="right" vertical="center"/>
    </xf>
    <xf numFmtId="0" fontId="14" fillId="41" borderId="66" xfId="20" applyFont="1" applyFill="1" applyBorder="1" applyAlignment="1">
      <alignment horizontal="right" vertical="center"/>
    </xf>
    <xf numFmtId="180" fontId="14" fillId="41" borderId="65" xfId="3" applyNumberFormat="1" applyFont="1" applyFill="1" applyBorder="1" applyAlignment="1">
      <alignment horizontal="right" vertical="center"/>
    </xf>
    <xf numFmtId="43" fontId="14" fillId="41" borderId="65" xfId="1" applyNumberFormat="1" applyFont="1" applyFill="1" applyBorder="1" applyAlignment="1">
      <alignment horizontal="right"/>
    </xf>
    <xf numFmtId="0" fontId="57" fillId="17" borderId="6" xfId="19" applyFont="1" applyBorder="1" applyAlignment="1"/>
    <xf numFmtId="0" fontId="57" fillId="17" borderId="7" xfId="19" applyFont="1" applyBorder="1" applyAlignment="1"/>
    <xf numFmtId="41" fontId="2" fillId="42" borderId="65" xfId="1" applyFill="1" applyBorder="1" applyAlignment="1">
      <alignment horizontal="right"/>
    </xf>
    <xf numFmtId="0" fontId="2" fillId="42" borderId="97" xfId="20" applyFill="1" applyBorder="1" applyAlignment="1">
      <alignment horizontal="right" vertical="center"/>
    </xf>
    <xf numFmtId="9" fontId="14" fillId="42" borderId="9" xfId="3" applyFont="1" applyFill="1" applyBorder="1">
      <alignment vertical="center"/>
    </xf>
    <xf numFmtId="0" fontId="14" fillId="42" borderId="9" xfId="20" applyFont="1" applyFill="1" applyBorder="1" applyAlignment="1">
      <alignment horizontal="center" vertical="center"/>
    </xf>
    <xf numFmtId="41" fontId="14" fillId="41" borderId="15" xfId="1" applyFont="1" applyFill="1" applyBorder="1"/>
    <xf numFmtId="41" fontId="14" fillId="42" borderId="18" xfId="1" applyFont="1" applyFill="1" applyBorder="1"/>
    <xf numFmtId="0" fontId="9" fillId="0" borderId="24" xfId="27" applyFont="1" applyBorder="1" applyAlignment="1">
      <alignment horizontal="left" vertical="center"/>
    </xf>
    <xf numFmtId="0" fontId="2" fillId="0" borderId="47" xfId="27" applyBorder="1" applyAlignment="1">
      <alignment horizontal="center" vertical="center"/>
    </xf>
    <xf numFmtId="0" fontId="2" fillId="0" borderId="25" xfId="27" applyBorder="1" applyAlignment="1">
      <alignment horizontal="center" vertical="center"/>
    </xf>
    <xf numFmtId="0" fontId="2" fillId="0" borderId="0" xfId="27" applyAlignment="1">
      <alignment horizontal="center" vertical="center"/>
    </xf>
    <xf numFmtId="0" fontId="2" fillId="0" borderId="99" xfId="27" applyBorder="1" applyAlignment="1">
      <alignment horizontal="center" vertical="center"/>
    </xf>
    <xf numFmtId="0" fontId="2" fillId="0" borderId="100" xfId="27" applyBorder="1" applyAlignment="1">
      <alignment horizontal="center" vertical="center"/>
    </xf>
    <xf numFmtId="0" fontId="2" fillId="0" borderId="100" xfId="27" applyBorder="1">
      <alignment vertical="center"/>
    </xf>
    <xf numFmtId="0" fontId="2" fillId="0" borderId="101" xfId="27" applyBorder="1">
      <alignment vertical="center"/>
    </xf>
    <xf numFmtId="0" fontId="2" fillId="0" borderId="0" xfId="27">
      <alignment vertical="center"/>
    </xf>
    <xf numFmtId="0" fontId="2" fillId="0" borderId="19" xfId="27" applyBorder="1" applyAlignment="1">
      <alignment horizontal="center" vertical="center"/>
    </xf>
    <xf numFmtId="0" fontId="2" fillId="0" borderId="26" xfId="27" applyBorder="1" applyAlignment="1">
      <alignment horizontal="center" vertical="center"/>
    </xf>
    <xf numFmtId="0" fontId="58" fillId="9" borderId="102" xfId="27" applyFont="1" applyFill="1" applyBorder="1">
      <alignment vertical="center"/>
    </xf>
    <xf numFmtId="0" fontId="58" fillId="9" borderId="0" xfId="27" applyFont="1" applyFill="1">
      <alignment vertical="center"/>
    </xf>
    <xf numFmtId="0" fontId="2" fillId="0" borderId="103" xfId="27" applyBorder="1">
      <alignment vertical="center"/>
    </xf>
    <xf numFmtId="0" fontId="2" fillId="0" borderId="24" xfId="27" applyBorder="1" applyAlignment="1">
      <alignment horizontal="center" vertical="center"/>
    </xf>
    <xf numFmtId="3" fontId="2" fillId="0" borderId="47" xfId="27" applyNumberFormat="1" applyBorder="1" applyAlignment="1">
      <alignment horizontal="center" vertical="center"/>
    </xf>
    <xf numFmtId="4" fontId="2" fillId="0" borderId="47" xfId="27" applyNumberFormat="1" applyBorder="1" applyAlignment="1">
      <alignment horizontal="center" vertical="center"/>
    </xf>
    <xf numFmtId="3" fontId="2" fillId="0" borderId="25" xfId="27" applyNumberFormat="1" applyBorder="1" applyAlignment="1">
      <alignment horizontal="center" vertical="center"/>
    </xf>
    <xf numFmtId="0" fontId="2" fillId="9" borderId="0" xfId="27" applyFill="1">
      <alignment vertical="center"/>
    </xf>
    <xf numFmtId="3" fontId="2" fillId="0" borderId="0" xfId="27" applyNumberFormat="1" applyAlignment="1">
      <alignment horizontal="center" vertical="center"/>
    </xf>
    <xf numFmtId="4" fontId="2" fillId="0" borderId="0" xfId="27" applyNumberFormat="1" applyAlignment="1">
      <alignment horizontal="center" vertical="center"/>
    </xf>
    <xf numFmtId="3" fontId="2" fillId="0" borderId="26" xfId="27" applyNumberFormat="1" applyBorder="1" applyAlignment="1">
      <alignment horizontal="center" vertical="center"/>
    </xf>
    <xf numFmtId="0" fontId="16" fillId="9" borderId="102" xfId="27" applyFont="1" applyFill="1" applyBorder="1" applyAlignment="1">
      <alignment horizontal="left" vertical="center"/>
    </xf>
    <xf numFmtId="0" fontId="2" fillId="9" borderId="0" xfId="27" applyFill="1" applyAlignment="1">
      <alignment horizontal="center" vertical="center"/>
    </xf>
    <xf numFmtId="0" fontId="2" fillId="5" borderId="29" xfId="27" applyFill="1" applyBorder="1" applyAlignment="1">
      <alignment horizontal="center" vertical="center"/>
    </xf>
    <xf numFmtId="0" fontId="2" fillId="5" borderId="31" xfId="27" applyFill="1" applyBorder="1" applyAlignment="1">
      <alignment horizontal="center" vertical="center"/>
    </xf>
    <xf numFmtId="197" fontId="2" fillId="5" borderId="31" xfId="27" applyNumberFormat="1" applyFill="1" applyBorder="1" applyAlignment="1">
      <alignment horizontal="center" vertical="center"/>
    </xf>
    <xf numFmtId="197" fontId="2" fillId="5" borderId="32" xfId="27" applyNumberFormat="1" applyFill="1" applyBorder="1" applyAlignment="1">
      <alignment horizontal="center" vertical="center"/>
    </xf>
    <xf numFmtId="0" fontId="2" fillId="0" borderId="102" xfId="27" applyBorder="1" applyAlignment="1">
      <alignment horizontal="center" vertical="center"/>
    </xf>
    <xf numFmtId="0" fontId="2" fillId="0" borderId="30" xfId="27" applyBorder="1" applyAlignment="1">
      <alignment horizontal="center" vertical="center"/>
    </xf>
    <xf numFmtId="0" fontId="2" fillId="0" borderId="30" xfId="27" applyBorder="1">
      <alignment vertical="center"/>
    </xf>
    <xf numFmtId="197" fontId="2" fillId="0" borderId="0" xfId="27" applyNumberFormat="1" applyAlignment="1">
      <alignment horizontal="center" vertical="center"/>
    </xf>
    <xf numFmtId="197" fontId="2" fillId="0" borderId="26" xfId="27" applyNumberFormat="1" applyBorder="1" applyAlignment="1">
      <alignment horizontal="center" vertical="center"/>
    </xf>
    <xf numFmtId="3" fontId="2" fillId="0" borderId="30" xfId="27" applyNumberFormat="1" applyBorder="1" applyAlignment="1">
      <alignment horizontal="center"/>
    </xf>
    <xf numFmtId="0" fontId="2" fillId="0" borderId="27" xfId="27" applyBorder="1" applyAlignment="1">
      <alignment horizontal="center" vertical="center"/>
    </xf>
    <xf numFmtId="0" fontId="2" fillId="0" borderId="23" xfId="27" applyBorder="1" applyAlignment="1">
      <alignment horizontal="center" vertical="center"/>
    </xf>
    <xf numFmtId="197" fontId="2" fillId="0" borderId="23" xfId="27" applyNumberFormat="1" applyBorder="1" applyAlignment="1">
      <alignment horizontal="center" vertical="center"/>
    </xf>
    <xf numFmtId="197" fontId="2" fillId="0" borderId="28" xfId="27" applyNumberFormat="1" applyBorder="1" applyAlignment="1">
      <alignment horizontal="center" vertical="center"/>
    </xf>
    <xf numFmtId="0" fontId="2" fillId="0" borderId="104" xfId="27" applyBorder="1" applyAlignment="1">
      <alignment horizontal="left" vertical="center"/>
    </xf>
    <xf numFmtId="0" fontId="2" fillId="0" borderId="105" xfId="27" applyBorder="1" applyAlignment="1">
      <alignment horizontal="center" vertical="center"/>
    </xf>
    <xf numFmtId="0" fontId="2" fillId="0" borderId="105" xfId="27" applyBorder="1">
      <alignment vertical="center"/>
    </xf>
    <xf numFmtId="0" fontId="2" fillId="0" borderId="106" xfId="27" applyBorder="1">
      <alignment vertical="center"/>
    </xf>
    <xf numFmtId="0" fontId="9" fillId="0" borderId="0" xfId="27" applyFont="1" applyAlignment="1">
      <alignment horizontal="left" vertical="center"/>
    </xf>
    <xf numFmtId="198" fontId="2" fillId="0" borderId="30" xfId="27" applyNumberFormat="1" applyBorder="1" applyAlignment="1">
      <alignment horizontal="center" vertical="center"/>
    </xf>
    <xf numFmtId="198" fontId="2" fillId="0" borderId="30" xfId="27" applyNumberFormat="1" applyBorder="1" applyAlignment="1">
      <alignment horizontal="center"/>
    </xf>
    <xf numFmtId="3" fontId="15" fillId="0" borderId="30" xfId="25" applyNumberFormat="1" applyBorder="1" applyAlignment="1">
      <alignment horizontal="center"/>
    </xf>
    <xf numFmtId="195" fontId="2" fillId="0" borderId="30" xfId="27" applyNumberFormat="1" applyBorder="1" applyAlignment="1">
      <alignment horizontal="center" vertical="center"/>
    </xf>
    <xf numFmtId="198" fontId="2" fillId="0" borderId="30" xfId="27" applyNumberFormat="1" applyBorder="1">
      <alignment vertical="center"/>
    </xf>
    <xf numFmtId="3" fontId="2" fillId="0" borderId="30" xfId="27" applyNumberFormat="1" applyBorder="1">
      <alignment vertical="center"/>
    </xf>
    <xf numFmtId="0" fontId="9" fillId="6" borderId="0" xfId="27" applyFont="1" applyFill="1" applyAlignment="1">
      <alignment horizontal="center" vertical="center"/>
    </xf>
    <xf numFmtId="0" fontId="9" fillId="27" borderId="30" xfId="27" applyFont="1" applyFill="1" applyBorder="1" applyAlignment="1">
      <alignment horizontal="center" vertical="center"/>
    </xf>
    <xf numFmtId="0" fontId="9" fillId="27" borderId="30" xfId="27" applyFont="1" applyFill="1" applyBorder="1" applyAlignment="1">
      <alignment horizontal="left" vertical="center"/>
    </xf>
    <xf numFmtId="197" fontId="2" fillId="0" borderId="30" xfId="27" applyNumberFormat="1" applyBorder="1" applyAlignment="1">
      <alignment horizontal="center" vertical="center"/>
    </xf>
    <xf numFmtId="0" fontId="58" fillId="0" borderId="0" xfId="27" applyFont="1" applyAlignment="1">
      <alignment horizontal="left" vertical="center"/>
    </xf>
    <xf numFmtId="0" fontId="58" fillId="9" borderId="99" xfId="27" applyFont="1" applyFill="1" applyBorder="1">
      <alignment vertical="center"/>
    </xf>
    <xf numFmtId="0" fontId="58" fillId="9" borderId="100" xfId="27" applyFont="1" applyFill="1" applyBorder="1">
      <alignment vertical="center"/>
    </xf>
    <xf numFmtId="0" fontId="58" fillId="9" borderId="101" xfId="27" applyFont="1" applyFill="1" applyBorder="1">
      <alignment vertical="center"/>
    </xf>
    <xf numFmtId="0" fontId="9" fillId="0" borderId="0" xfId="27" applyFont="1">
      <alignment vertical="center"/>
    </xf>
    <xf numFmtId="0" fontId="58" fillId="9" borderId="103" xfId="27" applyFont="1" applyFill="1" applyBorder="1">
      <alignment vertical="center"/>
    </xf>
    <xf numFmtId="0" fontId="16" fillId="0" borderId="30" xfId="27" applyFont="1" applyBorder="1">
      <alignment vertical="center"/>
    </xf>
    <xf numFmtId="0" fontId="10" fillId="6" borderId="30" xfId="27" applyFont="1" applyFill="1" applyBorder="1" applyAlignment="1">
      <alignment horizontal="center" vertical="center" wrapText="1"/>
    </xf>
    <xf numFmtId="0" fontId="20" fillId="6" borderId="30" xfId="27" applyFont="1" applyFill="1" applyBorder="1" applyAlignment="1">
      <alignment vertical="center" wrapText="1"/>
    </xf>
    <xf numFmtId="0" fontId="10" fillId="6" borderId="30" xfId="27" applyFont="1" applyFill="1" applyBorder="1">
      <alignment vertical="center"/>
    </xf>
    <xf numFmtId="0" fontId="58" fillId="9" borderId="102" xfId="27" applyFont="1" applyFill="1" applyBorder="1" applyAlignment="1">
      <alignment horizontal="left" vertical="center"/>
    </xf>
    <xf numFmtId="0" fontId="2" fillId="9" borderId="103" xfId="27" applyFill="1" applyBorder="1">
      <alignment vertical="center"/>
    </xf>
    <xf numFmtId="0" fontId="46" fillId="0" borderId="30" xfId="27" applyFont="1" applyBorder="1" applyAlignment="1">
      <alignment horizontal="center" vertical="center" wrapText="1"/>
    </xf>
    <xf numFmtId="41" fontId="59" fillId="5" borderId="30" xfId="21" applyFont="1" applyFill="1" applyBorder="1" applyAlignment="1">
      <alignment horizontal="center" vertical="center" wrapText="1"/>
    </xf>
    <xf numFmtId="41" fontId="27" fillId="0" borderId="30" xfId="21" applyFont="1" applyBorder="1" applyAlignment="1">
      <alignment horizontal="center" vertical="center" wrapText="1"/>
    </xf>
    <xf numFmtId="41" fontId="9" fillId="5" borderId="30" xfId="21" applyFont="1" applyFill="1" applyBorder="1">
      <alignment vertical="center"/>
    </xf>
    <xf numFmtId="0" fontId="58" fillId="9" borderId="104" xfId="27" applyFont="1" applyFill="1" applyBorder="1" applyAlignment="1">
      <alignment horizontal="left" vertical="center"/>
    </xf>
    <xf numFmtId="0" fontId="58" fillId="9" borderId="105" xfId="27" applyFont="1" applyFill="1" applyBorder="1" applyAlignment="1">
      <alignment horizontal="center" vertical="center"/>
    </xf>
    <xf numFmtId="0" fontId="2" fillId="9" borderId="105" xfId="27" applyFill="1" applyBorder="1" applyAlignment="1">
      <alignment horizontal="center" vertical="center"/>
    </xf>
    <xf numFmtId="0" fontId="2" fillId="9" borderId="105" xfId="27" applyFill="1" applyBorder="1">
      <alignment vertical="center"/>
    </xf>
    <xf numFmtId="0" fontId="2" fillId="9" borderId="106" xfId="27" applyFill="1" applyBorder="1">
      <alignment vertical="center"/>
    </xf>
    <xf numFmtId="0" fontId="47" fillId="0" borderId="30" xfId="27" applyFont="1" applyBorder="1" applyAlignment="1">
      <alignment horizontal="center" vertical="center" wrapText="1"/>
    </xf>
    <xf numFmtId="41" fontId="27" fillId="5" borderId="30" xfId="21" applyFont="1" applyFill="1" applyBorder="1" applyAlignment="1">
      <alignment horizontal="center" vertical="center" wrapText="1"/>
    </xf>
    <xf numFmtId="41" fontId="47" fillId="0" borderId="30" xfId="21" applyFont="1" applyBorder="1" applyAlignment="1">
      <alignment horizontal="center" vertical="center" wrapText="1"/>
    </xf>
    <xf numFmtId="0" fontId="60" fillId="6" borderId="0" xfId="27" applyFont="1" applyFill="1" applyAlignment="1">
      <alignment vertical="top" wrapText="1"/>
    </xf>
    <xf numFmtId="0" fontId="60" fillId="6" borderId="30" xfId="27" applyFont="1" applyFill="1" applyBorder="1" applyAlignment="1">
      <alignment horizontal="center" vertical="center" wrapText="1"/>
    </xf>
    <xf numFmtId="0" fontId="61" fillId="6" borderId="30" xfId="27" applyFont="1" applyFill="1" applyBorder="1" applyAlignment="1">
      <alignment horizontal="center" vertical="top" wrapText="1"/>
    </xf>
    <xf numFmtId="0" fontId="61" fillId="6" borderId="0" xfId="27" applyFont="1" applyFill="1" applyAlignment="1">
      <alignment horizontal="right" vertical="top" wrapText="1"/>
    </xf>
    <xf numFmtId="0" fontId="61" fillId="6" borderId="0" xfId="27" applyFont="1" applyFill="1" applyAlignment="1">
      <alignment horizontal="center" vertical="top" wrapText="1"/>
    </xf>
    <xf numFmtId="0" fontId="46" fillId="0" borderId="39" xfId="27" applyFont="1" applyBorder="1" applyAlignment="1">
      <alignment horizontal="center" vertical="center" wrapText="1"/>
    </xf>
    <xf numFmtId="187" fontId="59" fillId="5" borderId="30" xfId="27" applyNumberFormat="1" applyFont="1" applyFill="1" applyBorder="1" applyAlignment="1">
      <alignment horizontal="center" vertical="center" wrapText="1"/>
    </xf>
    <xf numFmtId="187" fontId="27" fillId="0" borderId="30" xfId="27" applyNumberFormat="1" applyFont="1" applyBorder="1" applyAlignment="1">
      <alignment horizontal="center" vertical="center" wrapText="1"/>
    </xf>
    <xf numFmtId="0" fontId="49" fillId="0" borderId="39" xfId="27" applyFont="1" applyBorder="1" applyAlignment="1">
      <alignment horizontal="center" vertical="center" wrapText="1"/>
    </xf>
    <xf numFmtId="0" fontId="47" fillId="0" borderId="44" xfId="27" applyFont="1" applyBorder="1" applyAlignment="1">
      <alignment horizontal="center" vertical="center" wrapText="1"/>
    </xf>
    <xf numFmtId="0" fontId="49" fillId="5" borderId="30" xfId="27" applyFont="1" applyFill="1" applyBorder="1" applyAlignment="1">
      <alignment horizontal="center" vertical="center" wrapText="1"/>
    </xf>
    <xf numFmtId="187" fontId="27" fillId="5" borderId="30" xfId="27" applyNumberFormat="1" applyFont="1" applyFill="1" applyBorder="1" applyAlignment="1">
      <alignment horizontal="center" vertical="center" wrapText="1"/>
    </xf>
    <xf numFmtId="194" fontId="27" fillId="0" borderId="30" xfId="27" applyNumberFormat="1" applyFont="1" applyBorder="1" applyAlignment="1">
      <alignment horizontal="center" vertical="center" wrapText="1"/>
    </xf>
    <xf numFmtId="188" fontId="27" fillId="0" borderId="30" xfId="27" applyNumberFormat="1" applyFont="1" applyBorder="1" applyAlignment="1">
      <alignment horizontal="center" vertical="center" wrapText="1"/>
    </xf>
    <xf numFmtId="0" fontId="47" fillId="0" borderId="51" xfId="27" applyFont="1" applyBorder="1" applyAlignment="1">
      <alignment horizontal="center" vertical="center" wrapText="1"/>
    </xf>
    <xf numFmtId="0" fontId="2" fillId="0" borderId="0" xfId="27" applyAlignment="1">
      <alignment horizontal="left" vertical="center"/>
    </xf>
    <xf numFmtId="0" fontId="2" fillId="0" borderId="30" xfId="27" applyBorder="1" applyAlignment="1">
      <alignment horizontal="left" vertical="center"/>
    </xf>
    <xf numFmtId="0" fontId="9" fillId="27" borderId="2" xfId="27" applyFont="1" applyFill="1" applyBorder="1" applyAlignment="1">
      <alignment horizontal="left" vertical="center"/>
    </xf>
    <xf numFmtId="0" fontId="2" fillId="27" borderId="2" xfId="27" applyFill="1" applyBorder="1" applyAlignment="1">
      <alignment horizontal="center" vertical="center"/>
    </xf>
    <xf numFmtId="199" fontId="2" fillId="0" borderId="30" xfId="27" applyNumberFormat="1" applyBorder="1" applyAlignment="1">
      <alignment horizontal="left" vertical="center"/>
    </xf>
    <xf numFmtId="199" fontId="2" fillId="0" borderId="30" xfId="27" applyNumberFormat="1" applyBorder="1" applyAlignment="1">
      <alignment horizontal="center" vertical="center"/>
    </xf>
    <xf numFmtId="0" fontId="2" fillId="9" borderId="0" xfId="20" applyFill="1">
      <alignment vertical="center"/>
    </xf>
    <xf numFmtId="0" fontId="9" fillId="9" borderId="0" xfId="20" applyFont="1" applyFill="1">
      <alignment vertical="center"/>
    </xf>
    <xf numFmtId="198" fontId="2" fillId="0" borderId="30" xfId="20" applyNumberFormat="1" applyBorder="1" applyAlignment="1">
      <alignment horizontal="left" vertical="center"/>
    </xf>
    <xf numFmtId="198" fontId="2" fillId="0" borderId="30" xfId="20" applyNumberFormat="1" applyBorder="1">
      <alignment vertical="center"/>
    </xf>
    <xf numFmtId="198" fontId="2" fillId="0" borderId="30" xfId="20" applyNumberFormat="1" applyBorder="1" applyAlignment="1">
      <alignment horizontal="center" vertical="center"/>
    </xf>
    <xf numFmtId="195" fontId="2" fillId="0" borderId="30" xfId="20" applyNumberFormat="1" applyBorder="1">
      <alignment vertical="center"/>
    </xf>
    <xf numFmtId="0" fontId="56" fillId="9" borderId="0" xfId="20" applyFont="1" applyFill="1">
      <alignment vertical="center"/>
    </xf>
    <xf numFmtId="0" fontId="2" fillId="9" borderId="0" xfId="20" applyFill="1" applyAlignment="1">
      <alignment horizontal="left" vertical="center"/>
    </xf>
    <xf numFmtId="0" fontId="16" fillId="27" borderId="0" xfId="20" applyFont="1" applyFill="1" applyAlignment="1">
      <alignment horizontal="center" vertical="center"/>
    </xf>
    <xf numFmtId="198" fontId="2" fillId="27" borderId="0" xfId="20" applyNumberFormat="1" applyFill="1">
      <alignment vertical="center"/>
    </xf>
    <xf numFmtId="0" fontId="63" fillId="9" borderId="0" xfId="20" applyFont="1" applyFill="1">
      <alignment vertical="center"/>
    </xf>
    <xf numFmtId="0" fontId="2" fillId="9" borderId="0" xfId="20" quotePrefix="1" applyFill="1">
      <alignment vertical="center"/>
    </xf>
    <xf numFmtId="0" fontId="16" fillId="27" borderId="30" xfId="20" applyFont="1" applyFill="1" applyBorder="1" applyAlignment="1">
      <alignment horizontal="center" vertical="center"/>
    </xf>
    <xf numFmtId="200" fontId="2" fillId="27" borderId="30" xfId="20" applyNumberFormat="1" applyFill="1" applyBorder="1">
      <alignment vertical="center"/>
    </xf>
    <xf numFmtId="0" fontId="16" fillId="0" borderId="30" xfId="20" applyFont="1" applyBorder="1" applyAlignment="1">
      <alignment horizontal="center" vertical="center"/>
    </xf>
    <xf numFmtId="200" fontId="2" fillId="0" borderId="30" xfId="20" applyNumberFormat="1" applyBorder="1">
      <alignment vertical="center"/>
    </xf>
    <xf numFmtId="197" fontId="2" fillId="27" borderId="30" xfId="20" applyNumberFormat="1" applyFill="1" applyBorder="1">
      <alignment vertical="center"/>
    </xf>
    <xf numFmtId="197" fontId="2" fillId="0" borderId="30" xfId="20" applyNumberFormat="1" applyBorder="1">
      <alignment vertical="center"/>
    </xf>
    <xf numFmtId="198" fontId="65" fillId="27" borderId="30" xfId="20" applyNumberFormat="1" applyFont="1" applyFill="1" applyBorder="1" applyAlignment="1">
      <alignment horizontal="left"/>
    </xf>
    <xf numFmtId="198" fontId="66" fillId="27" borderId="30" xfId="20" applyNumberFormat="1" applyFont="1" applyFill="1" applyBorder="1" applyAlignment="1">
      <alignment horizontal="left"/>
    </xf>
    <xf numFmtId="198" fontId="67" fillId="27" borderId="30" xfId="20" applyNumberFormat="1" applyFont="1" applyFill="1" applyBorder="1" applyAlignment="1">
      <alignment horizontal="left"/>
    </xf>
    <xf numFmtId="195" fontId="2" fillId="27" borderId="30" xfId="20" applyNumberFormat="1" applyFill="1" applyBorder="1">
      <alignment vertical="center"/>
    </xf>
    <xf numFmtId="198" fontId="2" fillId="27" borderId="30" xfId="20" applyNumberFormat="1" applyFill="1" applyBorder="1">
      <alignment vertical="center"/>
    </xf>
    <xf numFmtId="198" fontId="2" fillId="0" borderId="0" xfId="20" applyNumberFormat="1">
      <alignment vertical="center"/>
    </xf>
    <xf numFmtId="198" fontId="9" fillId="0" borderId="0" xfId="20" applyNumberFormat="1" applyFont="1">
      <alignment vertical="center"/>
    </xf>
    <xf numFmtId="185" fontId="2" fillId="0" borderId="30" xfId="20" applyNumberFormat="1" applyBorder="1">
      <alignment vertical="center"/>
    </xf>
    <xf numFmtId="200" fontId="2" fillId="0" borderId="0" xfId="20" applyNumberFormat="1">
      <alignment vertical="center"/>
    </xf>
    <xf numFmtId="185" fontId="2" fillId="0" borderId="0" xfId="20" applyNumberFormat="1">
      <alignment vertical="center"/>
    </xf>
    <xf numFmtId="197" fontId="2" fillId="27" borderId="3" xfId="20" applyNumberFormat="1" applyFill="1" applyBorder="1">
      <alignment vertical="center"/>
    </xf>
    <xf numFmtId="198" fontId="69" fillId="27" borderId="30" xfId="20" applyNumberFormat="1" applyFont="1" applyFill="1" applyBorder="1" applyAlignment="1">
      <alignment horizontal="left"/>
    </xf>
    <xf numFmtId="182" fontId="2" fillId="0" borderId="30" xfId="20" applyNumberFormat="1" applyBorder="1">
      <alignment vertical="center"/>
    </xf>
    <xf numFmtId="201" fontId="2" fillId="0" borderId="30" xfId="20" applyNumberFormat="1" applyBorder="1">
      <alignment vertical="center"/>
    </xf>
    <xf numFmtId="0" fontId="16" fillId="6" borderId="0" xfId="20" applyFont="1" applyFill="1">
      <alignment vertical="center"/>
    </xf>
    <xf numFmtId="0" fontId="53" fillId="6" borderId="0" xfId="20" applyFont="1" applyFill="1">
      <alignment vertical="center"/>
    </xf>
    <xf numFmtId="0" fontId="52" fillId="0" borderId="0" xfId="20" applyFont="1">
      <alignment vertical="center"/>
    </xf>
    <xf numFmtId="0" fontId="72" fillId="5" borderId="0" xfId="20" applyFont="1" applyFill="1">
      <alignment vertical="center"/>
    </xf>
    <xf numFmtId="0" fontId="56" fillId="5" borderId="0" xfId="20" applyFont="1" applyFill="1">
      <alignment vertical="center"/>
    </xf>
    <xf numFmtId="197" fontId="56" fillId="5" borderId="0" xfId="20" applyNumberFormat="1" applyFont="1" applyFill="1">
      <alignment vertical="center"/>
    </xf>
    <xf numFmtId="202" fontId="2" fillId="0" borderId="30" xfId="20" applyNumberFormat="1" applyBorder="1">
      <alignment vertical="center"/>
    </xf>
    <xf numFmtId="185" fontId="2" fillId="27" borderId="30" xfId="20" applyNumberFormat="1" applyFill="1" applyBorder="1">
      <alignment vertical="center"/>
    </xf>
    <xf numFmtId="0" fontId="20" fillId="5" borderId="0" xfId="20" applyFont="1" applyFill="1">
      <alignment vertical="center"/>
    </xf>
    <xf numFmtId="185" fontId="20" fillId="5" borderId="0" xfId="20" applyNumberFormat="1" applyFont="1" applyFill="1">
      <alignment vertical="center"/>
    </xf>
    <xf numFmtId="199" fontId="2" fillId="0" borderId="0" xfId="20" applyNumberFormat="1">
      <alignment vertical="center"/>
    </xf>
    <xf numFmtId="0" fontId="58" fillId="9" borderId="0" xfId="20" applyFont="1" applyFill="1">
      <alignment vertical="center"/>
    </xf>
    <xf numFmtId="0" fontId="2" fillId="5" borderId="0" xfId="20" applyFill="1" applyAlignment="1">
      <alignment horizontal="center" vertical="center"/>
    </xf>
    <xf numFmtId="3" fontId="2" fillId="5" borderId="0" xfId="20" applyNumberFormat="1" applyFill="1" applyAlignment="1">
      <alignment horizontal="center" vertical="center"/>
    </xf>
    <xf numFmtId="200" fontId="58" fillId="0" borderId="30" xfId="20" applyNumberFormat="1" applyFont="1" applyBorder="1">
      <alignment vertical="center"/>
    </xf>
    <xf numFmtId="0" fontId="73" fillId="0" borderId="0" xfId="20" applyFont="1" applyAlignment="1"/>
    <xf numFmtId="195" fontId="73" fillId="0" borderId="0" xfId="20" applyNumberFormat="1" applyFont="1" applyAlignment="1"/>
    <xf numFmtId="195" fontId="74" fillId="0" borderId="0" xfId="20" applyNumberFormat="1" applyFont="1" applyAlignment="1"/>
    <xf numFmtId="0" fontId="2" fillId="0" borderId="0" xfId="20" applyAlignment="1"/>
    <xf numFmtId="195" fontId="2" fillId="0" borderId="0" xfId="20" applyNumberFormat="1" applyAlignment="1"/>
    <xf numFmtId="0" fontId="75" fillId="0" borderId="0" xfId="20" applyFont="1" applyAlignment="1"/>
    <xf numFmtId="0" fontId="76" fillId="0" borderId="0" xfId="20" applyFont="1" applyAlignment="1"/>
    <xf numFmtId="195" fontId="76" fillId="0" borderId="0" xfId="20" applyNumberFormat="1" applyFont="1" applyAlignment="1"/>
    <xf numFmtId="198" fontId="2" fillId="0" borderId="0" xfId="27" applyNumberFormat="1" applyAlignment="1">
      <alignment horizontal="center" vertical="center"/>
    </xf>
    <xf numFmtId="41" fontId="2" fillId="0" borderId="0" xfId="27" applyNumberFormat="1" applyAlignment="1">
      <alignment horizontal="center" vertical="center"/>
    </xf>
    <xf numFmtId="176" fontId="0" fillId="0" borderId="68" xfId="0" applyNumberFormat="1" applyBorder="1" applyAlignment="1">
      <alignment horizontal="center" vertical="center"/>
    </xf>
    <xf numFmtId="0" fontId="0" fillId="30" borderId="0" xfId="0" applyFill="1"/>
    <xf numFmtId="0" fontId="0" fillId="4" borderId="107" xfId="0" applyFill="1" applyBorder="1"/>
    <xf numFmtId="0" fontId="9" fillId="30" borderId="0" xfId="0" applyFont="1" applyFill="1"/>
    <xf numFmtId="0" fontId="9" fillId="30" borderId="0" xfId="0" applyFont="1" applyFill="1" applyAlignment="1">
      <alignment horizontal="center" vertical="center"/>
    </xf>
    <xf numFmtId="9" fontId="0" fillId="30" borderId="0" xfId="0" applyNumberFormat="1" applyFill="1"/>
    <xf numFmtId="43" fontId="0" fillId="4" borderId="107" xfId="0" applyNumberFormat="1" applyFill="1" applyBorder="1"/>
    <xf numFmtId="184" fontId="2" fillId="0" borderId="0" xfId="1" applyNumberFormat="1"/>
    <xf numFmtId="0" fontId="0" fillId="20" borderId="107" xfId="0" applyFill="1" applyBorder="1" applyAlignment="1">
      <alignment horizontal="center" vertical="center"/>
    </xf>
    <xf numFmtId="0" fontId="0" fillId="0" borderId="107" xfId="0" applyBorder="1" applyAlignment="1">
      <alignment horizontal="center" vertical="center"/>
    </xf>
    <xf numFmtId="0" fontId="0" fillId="40" borderId="107" xfId="0" applyFill="1" applyBorder="1" applyAlignment="1">
      <alignment horizontal="center" vertical="center"/>
    </xf>
    <xf numFmtId="0" fontId="0" fillId="0" borderId="108" xfId="0" applyBorder="1"/>
    <xf numFmtId="0" fontId="0" fillId="0" borderId="108" xfId="0" applyBorder="1" applyAlignment="1">
      <alignment horizontal="left" vertical="center"/>
    </xf>
    <xf numFmtId="0" fontId="11" fillId="6" borderId="107" xfId="0" applyFont="1" applyFill="1" applyBorder="1"/>
    <xf numFmtId="0" fontId="0" fillId="6" borderId="107" xfId="0" applyFill="1" applyBorder="1"/>
    <xf numFmtId="0" fontId="0" fillId="6" borderId="107" xfId="1" applyNumberFormat="1" applyFont="1" applyFill="1" applyBorder="1"/>
    <xf numFmtId="0" fontId="2" fillId="6" borderId="107" xfId="1" applyNumberFormat="1" applyFill="1" applyBorder="1" applyAlignment="1">
      <alignment horizontal="center" vertical="center"/>
    </xf>
    <xf numFmtId="177" fontId="2" fillId="0" borderId="30" xfId="1" applyNumberFormat="1" applyBorder="1"/>
    <xf numFmtId="0" fontId="0" fillId="20" borderId="0" xfId="0" applyFill="1" applyAlignment="1">
      <alignment horizontal="center" vertical="center"/>
    </xf>
    <xf numFmtId="0" fontId="0" fillId="0" borderId="13" xfId="21" applyNumberFormat="1" applyFont="1" applyBorder="1" applyAlignment="1">
      <alignment horizontal="center" vertical="center"/>
    </xf>
    <xf numFmtId="0" fontId="81" fillId="0" borderId="39" xfId="20" applyFont="1" applyBorder="1" applyAlignment="1">
      <alignment horizontal="left" vertical="top" wrapText="1"/>
    </xf>
    <xf numFmtId="0" fontId="81" fillId="0" borderId="40" xfId="20" applyFont="1" applyBorder="1" applyAlignment="1">
      <alignment horizontal="right" vertical="top" wrapText="1"/>
    </xf>
    <xf numFmtId="0" fontId="25" fillId="34" borderId="0" xfId="20" applyFont="1" applyFill="1" applyAlignment="1">
      <alignment horizontal="center" vertical="top" wrapText="1"/>
    </xf>
    <xf numFmtId="181" fontId="0" fillId="30" borderId="0" xfId="0" applyNumberFormat="1" applyFill="1"/>
    <xf numFmtId="41" fontId="2" fillId="43" borderId="0" xfId="1" applyFill="1"/>
    <xf numFmtId="41" fontId="2" fillId="43" borderId="0" xfId="20" applyNumberFormat="1" applyFill="1">
      <alignment vertical="center"/>
    </xf>
    <xf numFmtId="43" fontId="0" fillId="43" borderId="0" xfId="0" applyNumberFormat="1" applyFill="1"/>
    <xf numFmtId="0" fontId="11" fillId="0" borderId="0" xfId="0" quotePrefix="1" applyFont="1"/>
    <xf numFmtId="0" fontId="7" fillId="0" borderId="0" xfId="0" applyFont="1"/>
    <xf numFmtId="0" fontId="7" fillId="0" borderId="30" xfId="0" applyFont="1" applyBorder="1"/>
    <xf numFmtId="0" fontId="7" fillId="6" borderId="30" xfId="0" applyFont="1" applyFill="1" applyBorder="1"/>
    <xf numFmtId="177" fontId="7" fillId="0" borderId="30" xfId="1" applyNumberFormat="1" applyFont="1" applyBorder="1"/>
    <xf numFmtId="1" fontId="7" fillId="0" borderId="30" xfId="1" applyNumberFormat="1" applyFont="1" applyBorder="1"/>
    <xf numFmtId="0" fontId="83" fillId="3" borderId="30" xfId="2" applyFont="1" applyBorder="1" applyAlignment="1">
      <alignment vertical="center"/>
    </xf>
    <xf numFmtId="176" fontId="7" fillId="0" borderId="30" xfId="1" applyNumberFormat="1" applyFont="1" applyBorder="1"/>
    <xf numFmtId="0" fontId="7" fillId="0" borderId="3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40" borderId="109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41" fontId="2" fillId="6" borderId="30" xfId="1" applyFill="1" applyBorder="1"/>
    <xf numFmtId="0" fontId="2" fillId="6" borderId="30" xfId="1" applyNumberFormat="1" applyFill="1" applyBorder="1"/>
    <xf numFmtId="0" fontId="84" fillId="40" borderId="30" xfId="0" applyFont="1" applyFill="1" applyBorder="1" applyAlignment="1">
      <alignment horizontal="center" vertical="center"/>
    </xf>
    <xf numFmtId="0" fontId="12" fillId="0" borderId="30" xfId="1" applyNumberFormat="1" applyFont="1" applyBorder="1"/>
    <xf numFmtId="0" fontId="7" fillId="0" borderId="30" xfId="1" applyNumberFormat="1" applyFont="1" applyBorder="1"/>
    <xf numFmtId="41" fontId="7" fillId="0" borderId="30" xfId="1" applyFont="1" applyBorder="1"/>
    <xf numFmtId="0" fontId="7" fillId="0" borderId="0" xfId="0" applyFont="1" applyAlignment="1">
      <alignment vertical="center"/>
    </xf>
    <xf numFmtId="0" fontId="12" fillId="0" borderId="0" xfId="0" applyFont="1"/>
    <xf numFmtId="0" fontId="16" fillId="30" borderId="0" xfId="0" applyFont="1" applyFill="1"/>
    <xf numFmtId="0" fontId="7" fillId="0" borderId="0" xfId="0" applyFont="1" applyAlignment="1">
      <alignment vertical="center" wrapText="1"/>
    </xf>
    <xf numFmtId="0" fontId="17" fillId="0" borderId="0" xfId="26"/>
    <xf numFmtId="0" fontId="7" fillId="40" borderId="30" xfId="0" applyFont="1" applyFill="1" applyBorder="1"/>
    <xf numFmtId="43" fontId="7" fillId="0" borderId="0" xfId="0" applyNumberFormat="1" applyFont="1"/>
    <xf numFmtId="41" fontId="12" fillId="0" borderId="30" xfId="1" applyFont="1" applyBorder="1"/>
    <xf numFmtId="9" fontId="2" fillId="0" borderId="30" xfId="3" applyBorder="1" applyAlignment="1">
      <alignment horizontal="center" vertical="center"/>
    </xf>
    <xf numFmtId="0" fontId="7" fillId="7" borderId="30" xfId="0" applyFont="1" applyFill="1" applyBorder="1" applyAlignment="1">
      <alignment horizontal="center" vertical="center"/>
    </xf>
    <xf numFmtId="9" fontId="2" fillId="7" borderId="30" xfId="3" applyFill="1" applyBorder="1" applyAlignment="1">
      <alignment horizontal="center" vertical="center"/>
    </xf>
    <xf numFmtId="180" fontId="2" fillId="7" borderId="0" xfId="20" applyNumberFormat="1" applyFill="1">
      <alignment vertical="center"/>
    </xf>
    <xf numFmtId="180" fontId="2" fillId="7" borderId="0" xfId="3" applyNumberFormat="1" applyFill="1">
      <alignment vertical="center"/>
    </xf>
    <xf numFmtId="0" fontId="84" fillId="10" borderId="30" xfId="0" applyFont="1" applyFill="1" applyBorder="1" applyAlignment="1">
      <alignment horizontal="center" vertical="center"/>
    </xf>
    <xf numFmtId="9" fontId="13" fillId="44" borderId="30" xfId="3" applyFont="1" applyFill="1" applyBorder="1" applyAlignment="1">
      <alignment horizontal="center" vertical="center"/>
    </xf>
    <xf numFmtId="9" fontId="7" fillId="0" borderId="30" xfId="0" applyNumberFormat="1" applyFont="1" applyBorder="1" applyAlignment="1">
      <alignment horizontal="center"/>
    </xf>
    <xf numFmtId="0" fontId="2" fillId="5" borderId="30" xfId="20" applyFill="1" applyBorder="1">
      <alignment vertical="center"/>
    </xf>
    <xf numFmtId="180" fontId="2" fillId="5" borderId="30" xfId="3" applyNumberFormat="1" applyFill="1" applyBorder="1">
      <alignment vertical="center"/>
    </xf>
    <xf numFmtId="195" fontId="2" fillId="0" borderId="30" xfId="20" applyNumberFormat="1" applyBorder="1" applyAlignment="1">
      <alignment horizontal="center" vertical="center"/>
    </xf>
    <xf numFmtId="198" fontId="0" fillId="0" borderId="0" xfId="0" applyNumberFormat="1"/>
    <xf numFmtId="41" fontId="0" fillId="0" borderId="30" xfId="0" applyNumberFormat="1" applyBorder="1" applyAlignment="1">
      <alignment horizontal="center" vertical="center"/>
    </xf>
    <xf numFmtId="41" fontId="2" fillId="0" borderId="30" xfId="1" applyBorder="1" applyAlignment="1">
      <alignment horizontal="center" vertical="center"/>
    </xf>
    <xf numFmtId="176" fontId="0" fillId="4" borderId="107" xfId="0" applyNumberFormat="1" applyFill="1" applyBorder="1"/>
    <xf numFmtId="176" fontId="7" fillId="0" borderId="0" xfId="1" applyNumberFormat="1" applyFont="1"/>
    <xf numFmtId="41" fontId="11" fillId="0" borderId="0" xfId="1" applyFont="1"/>
    <xf numFmtId="177" fontId="13" fillId="0" borderId="30" xfId="0" applyNumberFormat="1" applyFont="1" applyBorder="1"/>
    <xf numFmtId="0" fontId="0" fillId="4" borderId="30" xfId="0" applyFill="1" applyBorder="1"/>
    <xf numFmtId="9" fontId="2" fillId="0" borderId="30" xfId="3" applyBorder="1">
      <alignment vertical="center"/>
    </xf>
    <xf numFmtId="0" fontId="0" fillId="27" borderId="0" xfId="0" applyFill="1"/>
    <xf numFmtId="43" fontId="13" fillId="0" borderId="0" xfId="0" applyNumberFormat="1" applyFont="1"/>
    <xf numFmtId="10" fontId="11" fillId="27" borderId="0" xfId="3" applyNumberFormat="1" applyFont="1" applyFill="1">
      <alignment vertical="center"/>
    </xf>
    <xf numFmtId="0" fontId="0" fillId="0" borderId="110" xfId="0" applyBorder="1" applyAlignment="1">
      <alignment horizontal="center" vertical="center"/>
    </xf>
    <xf numFmtId="0" fontId="2" fillId="0" borderId="75" xfId="20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0" fontId="14" fillId="29" borderId="94" xfId="20" applyFont="1" applyFill="1" applyBorder="1" applyAlignment="1">
      <alignment horizontal="center" vertical="center"/>
    </xf>
    <xf numFmtId="0" fontId="14" fillId="29" borderId="95" xfId="20" applyFont="1" applyFill="1" applyBorder="1" applyAlignment="1">
      <alignment horizontal="center" vertical="center"/>
    </xf>
    <xf numFmtId="0" fontId="14" fillId="29" borderId="96" xfId="20" applyFont="1" applyFill="1" applyBorder="1" applyAlignment="1">
      <alignment horizontal="center" vertical="center"/>
    </xf>
    <xf numFmtId="0" fontId="9" fillId="13" borderId="70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2" fillId="23" borderId="30" xfId="20" applyFill="1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/>
    </xf>
    <xf numFmtId="0" fontId="9" fillId="10" borderId="8" xfId="20" applyFont="1" applyFill="1" applyBorder="1" applyAlignment="1">
      <alignment horizontal="center" vertical="center"/>
    </xf>
    <xf numFmtId="0" fontId="9" fillId="10" borderId="10" xfId="20" applyFont="1" applyFill="1" applyBorder="1" applyAlignment="1">
      <alignment horizontal="center" vertical="center"/>
    </xf>
    <xf numFmtId="180" fontId="0" fillId="0" borderId="0" xfId="15" applyNumberFormat="1" applyFont="1" applyFill="1" applyBorder="1" applyAlignment="1">
      <alignment horizontal="center" vertical="center"/>
    </xf>
    <xf numFmtId="0" fontId="9" fillId="23" borderId="80" xfId="20" applyFont="1" applyFill="1" applyBorder="1" applyAlignment="1">
      <alignment horizontal="center" vertical="center"/>
    </xf>
    <xf numFmtId="0" fontId="9" fillId="23" borderId="93" xfId="20" applyFont="1" applyFill="1" applyBorder="1" applyAlignment="1">
      <alignment horizontal="center" vertical="center"/>
    </xf>
    <xf numFmtId="0" fontId="9" fillId="23" borderId="90" xfId="20" applyFont="1" applyFill="1" applyBorder="1" applyAlignment="1">
      <alignment horizontal="center" vertical="center"/>
    </xf>
    <xf numFmtId="0" fontId="9" fillId="23" borderId="91" xfId="20" applyFont="1" applyFill="1" applyBorder="1" applyAlignment="1">
      <alignment horizontal="center"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0" fontId="9" fillId="23" borderId="2" xfId="20" applyFont="1" applyFill="1" applyBorder="1" applyAlignment="1">
      <alignment horizontal="center" vertical="center"/>
    </xf>
    <xf numFmtId="0" fontId="9" fillId="23" borderId="3" xfId="20" applyFont="1" applyFill="1" applyBorder="1" applyAlignment="1">
      <alignment horizontal="center" vertical="center"/>
    </xf>
    <xf numFmtId="0" fontId="9" fillId="23" borderId="4" xfId="20" applyFont="1" applyFill="1" applyBorder="1" applyAlignment="1">
      <alignment horizontal="center" vertical="center"/>
    </xf>
    <xf numFmtId="0" fontId="9" fillId="10" borderId="79" xfId="20" applyFont="1" applyFill="1" applyBorder="1" applyAlignment="1">
      <alignment horizontal="center" vertical="center" wrapText="1"/>
    </xf>
    <xf numFmtId="0" fontId="9" fillId="10" borderId="82" xfId="20" applyFont="1" applyFill="1" applyBorder="1" applyAlignment="1">
      <alignment horizontal="center" vertical="center" wrapText="1"/>
    </xf>
    <xf numFmtId="0" fontId="9" fillId="10" borderId="84" xfId="20" applyFont="1" applyFill="1" applyBorder="1" applyAlignment="1">
      <alignment horizontal="center" vertical="center" wrapText="1"/>
    </xf>
    <xf numFmtId="0" fontId="9" fillId="23" borderId="30" xfId="20" applyFont="1" applyFill="1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18" fillId="4" borderId="0" xfId="20" applyFont="1" applyFill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 wrapText="1"/>
    </xf>
    <xf numFmtId="0" fontId="2" fillId="0" borderId="73" xfId="20" applyBorder="1" applyAlignment="1">
      <alignment horizontal="center" vertical="center"/>
    </xf>
    <xf numFmtId="0" fontId="9" fillId="23" borderId="92" xfId="20" applyFont="1" applyFill="1" applyBorder="1" applyAlignment="1">
      <alignment horizontal="center" vertical="center"/>
    </xf>
    <xf numFmtId="0" fontId="9" fillId="23" borderId="88" xfId="20" applyFont="1" applyFill="1" applyBorder="1" applyAlignment="1">
      <alignment horizontal="center" vertical="center"/>
    </xf>
    <xf numFmtId="0" fontId="9" fillId="23" borderId="89" xfId="20" applyFont="1" applyFill="1" applyBorder="1" applyAlignment="1">
      <alignment horizontal="center" vertical="center"/>
    </xf>
    <xf numFmtId="0" fontId="9" fillId="23" borderId="29" xfId="20" applyFont="1" applyFill="1" applyBorder="1" applyAlignment="1">
      <alignment horizontal="center" vertical="center"/>
    </xf>
    <xf numFmtId="0" fontId="9" fillId="23" borderId="32" xfId="20" applyFont="1" applyFill="1" applyBorder="1" applyAlignment="1">
      <alignment horizontal="center" vertical="center"/>
    </xf>
    <xf numFmtId="0" fontId="2" fillId="10" borderId="5" xfId="20" applyFill="1" applyBorder="1" applyAlignment="1">
      <alignment horizontal="center" vertical="center"/>
    </xf>
    <xf numFmtId="0" fontId="2" fillId="10" borderId="8" xfId="20" applyFill="1" applyBorder="1" applyAlignment="1">
      <alignment horizontal="center" vertical="center"/>
    </xf>
    <xf numFmtId="0" fontId="2" fillId="10" borderId="10" xfId="20" applyFill="1" applyBorder="1" applyAlignment="1">
      <alignment horizontal="center" vertical="center"/>
    </xf>
    <xf numFmtId="0" fontId="2" fillId="23" borderId="6" xfId="20" applyFill="1" applyBorder="1" applyAlignment="1">
      <alignment horizontal="center" vertical="center"/>
    </xf>
    <xf numFmtId="0" fontId="9" fillId="23" borderId="6" xfId="20" applyFont="1" applyFill="1" applyBorder="1" applyAlignment="1">
      <alignment horizontal="center" vertical="center"/>
    </xf>
    <xf numFmtId="0" fontId="14" fillId="26" borderId="33" xfId="20" applyFont="1" applyFill="1" applyBorder="1" applyAlignment="1">
      <alignment horizontal="center" vertical="center"/>
    </xf>
    <xf numFmtId="0" fontId="14" fillId="26" borderId="20" xfId="20" applyFont="1" applyFill="1" applyBorder="1" applyAlignment="1">
      <alignment horizontal="center" vertical="center"/>
    </xf>
    <xf numFmtId="0" fontId="14" fillId="18" borderId="20" xfId="20" applyFont="1" applyFill="1" applyBorder="1" applyAlignment="1">
      <alignment horizontal="center" vertical="center"/>
    </xf>
    <xf numFmtId="0" fontId="14" fillId="18" borderId="78" xfId="20" applyFont="1" applyFill="1" applyBorder="1" applyAlignment="1">
      <alignment horizontal="center" vertical="center"/>
    </xf>
    <xf numFmtId="0" fontId="14" fillId="29" borderId="0" xfId="20" applyFont="1" applyFill="1" applyAlignment="1">
      <alignment horizontal="center" vertical="center"/>
    </xf>
    <xf numFmtId="0" fontId="9" fillId="13" borderId="12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17" xfId="20" applyBorder="1" applyAlignment="1">
      <alignment horizontal="center" vertical="center"/>
    </xf>
    <xf numFmtId="0" fontId="84" fillId="10" borderId="30" xfId="0" applyFont="1" applyFill="1" applyBorder="1" applyAlignment="1">
      <alignment horizontal="center" vertical="center"/>
    </xf>
    <xf numFmtId="0" fontId="84" fillId="10" borderId="30" xfId="0" applyFont="1" applyFill="1" applyBorder="1" applyAlignment="1">
      <alignment horizontal="center"/>
    </xf>
    <xf numFmtId="0" fontId="7" fillId="7" borderId="30" xfId="0" applyFont="1" applyFill="1" applyBorder="1" applyAlignment="1">
      <alignment horizontal="center" vertical="center" wrapText="1"/>
    </xf>
    <xf numFmtId="0" fontId="12" fillId="44" borderId="29" xfId="0" applyFont="1" applyFill="1" applyBorder="1" applyAlignment="1">
      <alignment horizontal="center"/>
    </xf>
    <xf numFmtId="0" fontId="12" fillId="44" borderId="32" xfId="0" applyFont="1" applyFill="1" applyBorder="1" applyAlignment="1">
      <alignment horizontal="center"/>
    </xf>
    <xf numFmtId="0" fontId="7" fillId="0" borderId="24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180" fontId="0" fillId="0" borderId="0" xfId="15" applyNumberFormat="1" applyFont="1" applyAlignment="1">
      <alignment horizontal="center" vertical="center"/>
    </xf>
    <xf numFmtId="3" fontId="2" fillId="0" borderId="0" xfId="20" applyNumberFormat="1" applyAlignment="1">
      <alignment horizontal="center" vertical="center"/>
    </xf>
    <xf numFmtId="41" fontId="0" fillId="0" borderId="0" xfId="21" applyFont="1" applyAlignment="1">
      <alignment horizontal="center" vertical="center"/>
    </xf>
    <xf numFmtId="0" fontId="82" fillId="0" borderId="44" xfId="20" applyFont="1" applyBorder="1" applyAlignment="1">
      <alignment horizontal="left" vertical="top" wrapText="1"/>
    </xf>
    <xf numFmtId="0" fontId="82" fillId="0" borderId="45" xfId="20" applyFont="1" applyBorder="1" applyAlignment="1">
      <alignment horizontal="left" vertical="top" wrapText="1"/>
    </xf>
    <xf numFmtId="0" fontId="82" fillId="0" borderId="51" xfId="20" applyFont="1" applyBorder="1" applyAlignment="1">
      <alignment horizontal="left" vertical="top" wrapText="1"/>
    </xf>
    <xf numFmtId="0" fontId="82" fillId="0" borderId="52" xfId="20" applyFont="1" applyBorder="1" applyAlignment="1">
      <alignment horizontal="left" vertical="top" wrapText="1"/>
    </xf>
    <xf numFmtId="0" fontId="82" fillId="0" borderId="48" xfId="20" applyFont="1" applyBorder="1" applyAlignment="1">
      <alignment horizontal="left" vertical="top" wrapText="1"/>
    </xf>
    <xf numFmtId="0" fontId="82" fillId="0" borderId="49" xfId="20" applyFont="1" applyBorder="1" applyAlignment="1">
      <alignment horizontal="left" vertical="top" wrapText="1"/>
    </xf>
    <xf numFmtId="0" fontId="82" fillId="0" borderId="39" xfId="20" applyFont="1" applyBorder="1" applyAlignment="1">
      <alignment horizontal="left" vertical="top" wrapText="1"/>
    </xf>
    <xf numFmtId="0" fontId="82" fillId="0" borderId="40" xfId="20" applyFont="1" applyBorder="1" applyAlignment="1">
      <alignment horizontal="left" vertical="top" wrapText="1"/>
    </xf>
    <xf numFmtId="0" fontId="25" fillId="34" borderId="0" xfId="20" applyFont="1" applyFill="1" applyAlignment="1">
      <alignment horizontal="left" vertical="top" wrapText="1"/>
    </xf>
    <xf numFmtId="0" fontId="23" fillId="0" borderId="44" xfId="20" applyFont="1" applyBorder="1" applyAlignment="1">
      <alignment horizontal="left" vertical="top" wrapText="1"/>
    </xf>
    <xf numFmtId="0" fontId="23" fillId="0" borderId="45" xfId="20" applyFont="1" applyBorder="1" applyAlignment="1">
      <alignment horizontal="left" vertical="top" wrapText="1"/>
    </xf>
    <xf numFmtId="0" fontId="9" fillId="0" borderId="23" xfId="20" applyFont="1" applyBorder="1" applyAlignment="1">
      <alignment horizontal="center" vertical="center"/>
    </xf>
    <xf numFmtId="0" fontId="25" fillId="34" borderId="0" xfId="20" applyFont="1" applyFill="1" applyAlignment="1">
      <alignment horizontal="right" vertical="top" wrapText="1"/>
    </xf>
    <xf numFmtId="0" fontId="9" fillId="0" borderId="0" xfId="20" applyFont="1" applyAlignment="1">
      <alignment horizontal="center" vertical="center"/>
    </xf>
    <xf numFmtId="0" fontId="23" fillId="0" borderId="48" xfId="20" applyFont="1" applyBorder="1" applyAlignment="1">
      <alignment horizontal="left" vertical="top" wrapText="1"/>
    </xf>
    <xf numFmtId="0" fontId="23" fillId="0" borderId="49" xfId="20" applyFont="1" applyBorder="1" applyAlignment="1">
      <alignment horizontal="left" vertical="top" wrapText="1"/>
    </xf>
    <xf numFmtId="0" fontId="23" fillId="0" borderId="39" xfId="20" applyFont="1" applyBorder="1" applyAlignment="1">
      <alignment horizontal="left" vertical="top" wrapText="1"/>
    </xf>
    <xf numFmtId="0" fontId="23" fillId="0" borderId="40" xfId="20" applyFont="1" applyBorder="1" applyAlignment="1">
      <alignment horizontal="left" vertical="top" wrapText="1"/>
    </xf>
    <xf numFmtId="0" fontId="23" fillId="0" borderId="51" xfId="20" applyFont="1" applyBorder="1" applyAlignment="1">
      <alignment horizontal="left" vertical="top" wrapText="1"/>
    </xf>
    <xf numFmtId="0" fontId="23" fillId="0" borderId="52" xfId="20" applyFont="1" applyBorder="1" applyAlignment="1">
      <alignment horizontal="left" vertical="top" wrapText="1"/>
    </xf>
    <xf numFmtId="0" fontId="25" fillId="34" borderId="0" xfId="20" applyFont="1" applyFill="1" applyAlignment="1">
      <alignment horizontal="center" vertical="top" wrapText="1"/>
    </xf>
    <xf numFmtId="0" fontId="2" fillId="27" borderId="29" xfId="20" applyFill="1" applyBorder="1" applyAlignment="1">
      <alignment horizontal="center" vertical="center"/>
    </xf>
    <xf numFmtId="0" fontId="2" fillId="27" borderId="32" xfId="20" applyFill="1" applyBorder="1" applyAlignment="1">
      <alignment horizontal="center" vertical="center"/>
    </xf>
    <xf numFmtId="0" fontId="2" fillId="0" borderId="2" xfId="20" applyBorder="1" applyAlignment="1">
      <alignment horizontal="center" vertical="center"/>
    </xf>
    <xf numFmtId="0" fontId="2" fillId="0" borderId="4" xfId="20" applyBorder="1" applyAlignment="1">
      <alignment horizontal="center" vertical="center"/>
    </xf>
    <xf numFmtId="0" fontId="22" fillId="0" borderId="0" xfId="20" applyFont="1" applyAlignment="1">
      <alignment horizontal="center" vertical="center"/>
    </xf>
    <xf numFmtId="0" fontId="2" fillId="0" borderId="29" xfId="20" applyBorder="1" applyAlignment="1">
      <alignment horizontal="center" vertical="center"/>
    </xf>
    <xf numFmtId="0" fontId="2" fillId="0" borderId="32" xfId="20" applyBorder="1" applyAlignment="1">
      <alignment horizontal="center" vertical="center"/>
    </xf>
    <xf numFmtId="0" fontId="2" fillId="27" borderId="0" xfId="20" applyFill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40" fillId="0" borderId="60" xfId="20" applyFont="1" applyBorder="1" applyAlignment="1">
      <alignment horizontal="left" vertical="center" wrapText="1"/>
    </xf>
    <xf numFmtId="0" fontId="40" fillId="0" borderId="1" xfId="20" applyFont="1" applyBorder="1" applyAlignment="1">
      <alignment horizontal="left" vertical="center" wrapText="1"/>
    </xf>
    <xf numFmtId="0" fontId="2" fillId="27" borderId="12" xfId="20" applyFill="1" applyBorder="1" applyAlignment="1">
      <alignment horizontal="center" vertical="center"/>
    </xf>
    <xf numFmtId="0" fontId="2" fillId="27" borderId="14" xfId="20" applyFill="1" applyBorder="1" applyAlignment="1">
      <alignment horizontal="center" vertical="center"/>
    </xf>
    <xf numFmtId="0" fontId="2" fillId="27" borderId="20" xfId="20" applyFill="1" applyBorder="1" applyAlignment="1">
      <alignment horizontal="center" vertical="center"/>
    </xf>
    <xf numFmtId="0" fontId="2" fillId="27" borderId="13" xfId="20" applyFill="1" applyBorder="1" applyAlignment="1">
      <alignment horizontal="center" vertical="center"/>
    </xf>
    <xf numFmtId="0" fontId="2" fillId="0" borderId="12" xfId="20" applyBorder="1" applyAlignment="1">
      <alignment horizontal="center" vertical="center"/>
    </xf>
    <xf numFmtId="0" fontId="2" fillId="0" borderId="20" xfId="20" applyBorder="1" applyAlignment="1">
      <alignment horizontal="center" vertical="center"/>
    </xf>
    <xf numFmtId="0" fontId="46" fillId="0" borderId="41" xfId="20" applyFont="1" applyBorder="1" applyAlignment="1">
      <alignment horizontal="right" vertical="top" wrapText="1"/>
    </xf>
    <xf numFmtId="0" fontId="46" fillId="0" borderId="43" xfId="20" applyFont="1" applyBorder="1" applyAlignment="1">
      <alignment horizontal="right" vertical="top" wrapText="1"/>
    </xf>
    <xf numFmtId="0" fontId="51" fillId="5" borderId="50" xfId="20" applyFont="1" applyFill="1" applyBorder="1" applyAlignment="1">
      <alignment horizontal="left" vertical="top" wrapText="1"/>
    </xf>
    <xf numFmtId="0" fontId="51" fillId="5" borderId="43" xfId="20" applyFont="1" applyFill="1" applyBorder="1" applyAlignment="1">
      <alignment horizontal="left" vertical="top" wrapText="1"/>
    </xf>
    <xf numFmtId="0" fontId="51" fillId="0" borderId="50" xfId="20" applyFont="1" applyBorder="1" applyAlignment="1">
      <alignment horizontal="right" vertical="top" wrapText="1"/>
    </xf>
    <xf numFmtId="0" fontId="51" fillId="0" borderId="41" xfId="20" applyFont="1" applyBorder="1" applyAlignment="1">
      <alignment horizontal="right" vertical="top" wrapText="1"/>
    </xf>
    <xf numFmtId="0" fontId="51" fillId="0" borderId="43" xfId="20" applyFont="1" applyBorder="1" applyAlignment="1">
      <alignment horizontal="right" vertical="top" wrapText="1"/>
    </xf>
    <xf numFmtId="0" fontId="2" fillId="0" borderId="12" xfId="20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198" fontId="2" fillId="0" borderId="29" xfId="20" applyNumberFormat="1" applyBorder="1" applyAlignment="1">
      <alignment horizontal="center" vertical="center"/>
    </xf>
    <xf numFmtId="198" fontId="2" fillId="0" borderId="31" xfId="20" applyNumberFormat="1" applyBorder="1" applyAlignment="1">
      <alignment horizontal="center" vertical="center"/>
    </xf>
    <xf numFmtId="198" fontId="2" fillId="0" borderId="32" xfId="20" applyNumberFormat="1" applyBorder="1" applyAlignment="1">
      <alignment horizontal="center" vertical="center"/>
    </xf>
    <xf numFmtId="198" fontId="2" fillId="0" borderId="2" xfId="20" applyNumberFormat="1" applyBorder="1" applyAlignment="1">
      <alignment horizontal="center" vertical="center"/>
    </xf>
    <xf numFmtId="198" fontId="2" fillId="0" borderId="4" xfId="20" applyNumberFormat="1" applyBorder="1" applyAlignment="1">
      <alignment horizontal="center" vertical="center"/>
    </xf>
    <xf numFmtId="195" fontId="2" fillId="0" borderId="29" xfId="20" applyNumberFormat="1" applyBorder="1" applyAlignment="1">
      <alignment horizontal="center" vertical="center"/>
    </xf>
    <xf numFmtId="195" fontId="2" fillId="0" borderId="32" xfId="20" applyNumberFormat="1" applyBorder="1" applyAlignment="1">
      <alignment horizontal="center" vertical="center"/>
    </xf>
    <xf numFmtId="0" fontId="2" fillId="6" borderId="30" xfId="20" applyFill="1" applyBorder="1" applyAlignment="1">
      <alignment horizontal="center" vertical="center"/>
    </xf>
    <xf numFmtId="0" fontId="2" fillId="0" borderId="13" xfId="20" applyBorder="1" applyAlignment="1">
      <alignment horizontal="center" vertical="center"/>
    </xf>
    <xf numFmtId="0" fontId="2" fillId="0" borderId="1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41" fontId="2" fillId="0" borderId="0" xfId="20" applyNumberFormat="1" applyAlignment="1">
      <alignment horizontal="center" vertical="center"/>
    </xf>
    <xf numFmtId="0" fontId="14" fillId="42" borderId="0" xfId="27" applyFont="1" applyFill="1" applyAlignment="1">
      <alignment horizontal="center" vertical="center"/>
    </xf>
    <xf numFmtId="0" fontId="61" fillId="6" borderId="30" xfId="27" applyFont="1" applyFill="1" applyBorder="1" applyAlignment="1">
      <alignment horizontal="center" vertical="center" wrapText="1"/>
    </xf>
    <xf numFmtId="0" fontId="17" fillId="27" borderId="30" xfId="26" applyFill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46" fillId="0" borderId="39" xfId="20" applyFont="1" applyBorder="1" applyAlignment="1">
      <alignment horizontal="center" vertical="center" wrapText="1"/>
    </xf>
    <xf numFmtId="0" fontId="46" fillId="0" borderId="40" xfId="20" applyFont="1" applyBorder="1" applyAlignment="1">
      <alignment horizontal="center" vertical="center" wrapText="1"/>
    </xf>
    <xf numFmtId="0" fontId="47" fillId="0" borderId="44" xfId="20" applyFont="1" applyBorder="1" applyAlignment="1">
      <alignment horizontal="center" vertical="center" wrapText="1"/>
    </xf>
    <xf numFmtId="0" fontId="47" fillId="0" borderId="45" xfId="20" applyFont="1" applyBorder="1" applyAlignment="1">
      <alignment horizontal="center" vertical="center" wrapText="1"/>
    </xf>
    <xf numFmtId="0" fontId="48" fillId="34" borderId="0" xfId="20" applyFont="1" applyFill="1" applyAlignment="1">
      <alignment horizontal="center" vertical="center" wrapText="1"/>
    </xf>
    <xf numFmtId="0" fontId="48" fillId="34" borderId="0" xfId="20" applyFont="1" applyFill="1" applyAlignment="1">
      <alignment horizontal="center" vertical="top" wrapText="1"/>
    </xf>
    <xf numFmtId="0" fontId="2" fillId="8" borderId="10" xfId="20" applyFill="1" applyBorder="1" applyAlignment="1">
      <alignment horizontal="center" vertical="center"/>
    </xf>
    <xf numFmtId="0" fontId="2" fillId="8" borderId="11" xfId="20" applyFill="1" applyBorder="1" applyAlignment="1">
      <alignment horizontal="center" vertical="center"/>
    </xf>
    <xf numFmtId="0" fontId="9" fillId="5" borderId="12" xfId="20" applyFont="1" applyFill="1" applyBorder="1" applyAlignment="1">
      <alignment horizontal="center" vertical="center"/>
    </xf>
    <xf numFmtId="0" fontId="9" fillId="5" borderId="20" xfId="20" applyFont="1" applyFill="1" applyBorder="1" applyAlignment="1">
      <alignment horizontal="center" vertical="center"/>
    </xf>
    <xf numFmtId="0" fontId="9" fillId="5" borderId="13" xfId="20" applyFont="1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0" fontId="2" fillId="8" borderId="8" xfId="20" applyFill="1" applyBorder="1" applyAlignment="1">
      <alignment horizontal="center" vertical="center"/>
    </xf>
    <xf numFmtId="0" fontId="2" fillId="8" borderId="9" xfId="20" applyFill="1" applyBorder="1" applyAlignment="1">
      <alignment horizontal="center" vertical="center"/>
    </xf>
    <xf numFmtId="0" fontId="2" fillId="5" borderId="58" xfId="20" applyFill="1" applyBorder="1" applyAlignment="1">
      <alignment horizontal="left" vertical="center"/>
    </xf>
    <xf numFmtId="0" fontId="2" fillId="5" borderId="31" xfId="20" applyFill="1" applyBorder="1" applyAlignment="1">
      <alignment horizontal="left" vertical="center"/>
    </xf>
    <xf numFmtId="0" fontId="2" fillId="5" borderId="32" xfId="20" applyFill="1" applyBorder="1" applyAlignment="1">
      <alignment horizontal="left" vertical="center"/>
    </xf>
    <xf numFmtId="0" fontId="8" fillId="36" borderId="30" xfId="20" applyFont="1" applyFill="1" applyBorder="1" applyAlignment="1">
      <alignment horizontal="center" vertical="center"/>
    </xf>
    <xf numFmtId="0" fontId="31" fillId="36" borderId="30" xfId="20" applyFont="1" applyFill="1" applyBorder="1" applyAlignment="1">
      <alignment horizontal="center" vertical="center"/>
    </xf>
    <xf numFmtId="0" fontId="2" fillId="20" borderId="12" xfId="20" applyFill="1" applyBorder="1" applyAlignment="1">
      <alignment horizontal="center" vertical="center"/>
    </xf>
    <xf numFmtId="0" fontId="2" fillId="20" borderId="20" xfId="20" applyFill="1" applyBorder="1" applyAlignment="1">
      <alignment horizontal="center" vertical="center"/>
    </xf>
    <xf numFmtId="0" fontId="2" fillId="20" borderId="17" xfId="20" applyFill="1" applyBorder="1" applyAlignment="1">
      <alignment horizontal="center" vertical="center"/>
    </xf>
    <xf numFmtId="0" fontId="2" fillId="20" borderId="21" xfId="20" applyFill="1" applyBorder="1" applyAlignment="1">
      <alignment horizontal="center" vertical="center"/>
    </xf>
    <xf numFmtId="0" fontId="31" fillId="36" borderId="2" xfId="20" applyFont="1" applyFill="1" applyBorder="1" applyAlignment="1">
      <alignment horizontal="center" vertical="center"/>
    </xf>
    <xf numFmtId="0" fontId="31" fillId="36" borderId="4" xfId="20" applyFont="1" applyFill="1" applyBorder="1" applyAlignment="1">
      <alignment horizontal="center" vertical="center"/>
    </xf>
    <xf numFmtId="0" fontId="2" fillId="0" borderId="0" xfId="6">
      <alignment vertical="center"/>
    </xf>
    <xf numFmtId="0" fontId="9" fillId="0" borderId="0" xfId="0" applyFont="1" applyFill="1" applyAlignment="1">
      <alignment horizontal="center" vertical="center"/>
    </xf>
    <xf numFmtId="0" fontId="0" fillId="0" borderId="0" xfId="0" applyFill="1"/>
    <xf numFmtId="9" fontId="2" fillId="0" borderId="0" xfId="3" applyFill="1">
      <alignment vertical="center"/>
    </xf>
    <xf numFmtId="43" fontId="0" fillId="0" borderId="0" xfId="0" applyNumberFormat="1" applyFill="1"/>
    <xf numFmtId="180" fontId="2" fillId="0" borderId="0" xfId="3" applyNumberFormat="1" applyFill="1">
      <alignment vertical="center"/>
    </xf>
    <xf numFmtId="9" fontId="0" fillId="0" borderId="0" xfId="0" applyNumberFormat="1" applyFill="1"/>
  </cellXfs>
  <cellStyles count="28">
    <cellStyle name="20% - Accent1 2" xfId="16" xr:uid="{0B4672B9-6D62-4384-806F-F9F6E432FC43}"/>
    <cellStyle name="40% - 강조색4" xfId="12" builtinId="43"/>
    <cellStyle name="40% - 강조색6" xfId="13" builtinId="51"/>
    <cellStyle name="Accent1 2" xfId="18" xr:uid="{BD94787D-111D-4C4E-91D0-B0D38A92322D}"/>
    <cellStyle name="Accent3 2" xfId="17" xr:uid="{F0EDFBDC-8D19-4919-A5E7-B7055C920D79}"/>
    <cellStyle name="Comma [0] 2" xfId="7" xr:uid="{00000000-0005-0000-0000-000012000000}"/>
    <cellStyle name="Neutral 2" xfId="8" xr:uid="{00000000-0005-0000-0000-000013000000}"/>
    <cellStyle name="Neutral 2 2" xfId="10" xr:uid="{00000000-0005-0000-0000-000015000000}"/>
    <cellStyle name="Normal 2" xfId="6" xr:uid="{00000000-0005-0000-0000-000011000000}"/>
    <cellStyle name="Normal 2 2" xfId="11" xr:uid="{00000000-0005-0000-0000-000016000000}"/>
    <cellStyle name="Normal 4" xfId="9" xr:uid="{00000000-0005-0000-0000-000014000000}"/>
    <cellStyle name="강조색4" xfId="19" builtinId="41"/>
    <cellStyle name="백분율" xfId="3" builtinId="5"/>
    <cellStyle name="백분율 2" xfId="15" xr:uid="{27911CE9-7C03-433F-854C-3E55F25F9848}"/>
    <cellStyle name="보통" xfId="2" builtinId="28"/>
    <cellStyle name="쉼표 [0]" xfId="1" builtinId="6"/>
    <cellStyle name="쉼표 [0] 2" xfId="14" xr:uid="{BE85EE97-5EAA-421C-B4DB-70500CC1B04D}"/>
    <cellStyle name="쉼표 [0] 3" xfId="21" xr:uid="{CEA27ADB-DF15-4F74-84F4-4627FC44643C}"/>
    <cellStyle name="쉼표 [0] 3 4" xfId="24" xr:uid="{D762EC5A-819D-4C87-B456-46AE57D60D0A}"/>
    <cellStyle name="표준" xfId="0" builtinId="0"/>
    <cellStyle name="표준 2" xfId="4" xr:uid="{00000000-0005-0000-0000-000004000000}"/>
    <cellStyle name="표준 2 2" xfId="5" xr:uid="{00000000-0005-0000-0000-00000D000000}"/>
    <cellStyle name="표준 2 3" xfId="25" xr:uid="{8D9EF4E9-4B93-4A5F-9B9E-A944D427BFAD}"/>
    <cellStyle name="표준 3" xfId="20" xr:uid="{65B373E1-F562-4671-A7FA-A7CA70A4E060}"/>
    <cellStyle name="표준 4" xfId="27" xr:uid="{644A5508-295E-46D5-A277-C43D729D0923}"/>
    <cellStyle name="표준 48" xfId="23" xr:uid="{514440D4-1AC8-46B4-9DC7-4B0FBDD49782}"/>
    <cellStyle name="하이퍼링크" xfId="26" builtinId="8"/>
    <cellStyle name="하이퍼링크 2" xfId="22" xr:uid="{2A78C74D-A495-481D-93E8-3772E384A67A}"/>
  </cellStyles>
  <dxfs count="0"/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98-479B-8759-A7309264B5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98-479B-8759-A7309264B5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98-479B-8759-A7309264B5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98-479B-8759-A7309264B5B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598-479B-8759-A7309264B5B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598-479B-8759-A7309264B5B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598-479B-8759-A7309264B5B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598-479B-8759-A7309264B5B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598-479B-8759-A7309264B5B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598-479B-8759-A7309264B5B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598-479B-8759-A7309264B5B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598-479B-8759-A7309264B5B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AEB-40DE-B62B-DFABB060219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B-40DE-B62B-DFABB060219A}"/>
              </c:ext>
            </c:extLst>
          </c:dPt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EB-40DE-B62B-DFABB060219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B-40DE-B62B-DFABB06021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0.05</c:v>
                </c:pt>
                <c:pt idx="3">
                  <c:v>0.05</c:v>
                </c:pt>
                <c:pt idx="4">
                  <c:v>0.04</c:v>
                </c:pt>
                <c:pt idx="5">
                  <c:v>1.5</c:v>
                </c:pt>
                <c:pt idx="6">
                  <c:v>1</c:v>
                </c:pt>
                <c:pt idx="7">
                  <c:v>1.35</c:v>
                </c:pt>
                <c:pt idx="8">
                  <c:v>0.35000000000000003</c:v>
                </c:pt>
                <c:pt idx="9">
                  <c:v>0.7999999999999996</c:v>
                </c:pt>
                <c:pt idx="10">
                  <c:v>50</c:v>
                </c:pt>
                <c:pt idx="11">
                  <c:v>50</c:v>
                </c:pt>
                <c:pt idx="12">
                  <c:v>10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B-40DE-B62B-DFABB060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892-98BF-5630CE2A5938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A-4892-98BF-5630CE2A5938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A-4892-98BF-5630CE2A5938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A-4892-98BF-5630CE2A5938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A-4892-98BF-5630CE2A5938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A-4892-98BF-5630CE2A5938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A-4892-98BF-5630CE2A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236124</xdr:colOff>
      <xdr:row>9</xdr:row>
      <xdr:rowOff>27215</xdr:rowOff>
    </xdr:from>
    <xdr:to>
      <xdr:col>22</xdr:col>
      <xdr:colOff>673152</xdr:colOff>
      <xdr:row>37</xdr:row>
      <xdr:rowOff>139275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7948558-CB3A-643C-F1D2-3FF04BA875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540" r="92600" b="23411"/>
        <a:stretch/>
      </xdr:blipFill>
      <xdr:spPr>
        <a:xfrm>
          <a:off x="15503338" y="1864179"/>
          <a:ext cx="1797743" cy="5827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27216</xdr:rowOff>
    </xdr:from>
    <xdr:to>
      <xdr:col>10</xdr:col>
      <xdr:colOff>1255058</xdr:colOff>
      <xdr:row>43</xdr:row>
      <xdr:rowOff>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2DA0510-A403-9E1F-3FF6-7DD2CB717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94</xdr:row>
      <xdr:rowOff>0</xdr:rowOff>
    </xdr:from>
    <xdr:to>
      <xdr:col>22</xdr:col>
      <xdr:colOff>375909</xdr:colOff>
      <xdr:row>122</xdr:row>
      <xdr:rowOff>201340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6E50BD-AC20-4A50-9337-219A914C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0225" y="19726275"/>
          <a:ext cx="8986509" cy="60687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632331</xdr:colOff>
      <xdr:row>1</xdr:row>
      <xdr:rowOff>16010</xdr:rowOff>
    </xdr:from>
    <xdr:to>
      <xdr:col>26</xdr:col>
      <xdr:colOff>37138</xdr:colOff>
      <xdr:row>8</xdr:row>
      <xdr:rowOff>170812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3141FD77-FBE9-473E-9DE1-EBD0256B50FF}"/>
            </a:ext>
          </a:extLst>
        </xdr:cNvPr>
        <xdr:cNvSpPr/>
      </xdr:nvSpPr>
      <xdr:spPr>
        <a:xfrm>
          <a:off x="24340056" y="225560"/>
          <a:ext cx="2471857" cy="1621652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288151</xdr:colOff>
      <xdr:row>2</xdr:row>
      <xdr:rowOff>130469</xdr:rowOff>
    </xdr:from>
    <xdr:to>
      <xdr:col>25</xdr:col>
      <xdr:colOff>389003</xdr:colOff>
      <xdr:row>7</xdr:row>
      <xdr:rowOff>85645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F185E36-7599-400D-B3CE-7F1503832236}"/>
            </a:ext>
          </a:extLst>
        </xdr:cNvPr>
        <xdr:cNvSpPr/>
      </xdr:nvSpPr>
      <xdr:spPr>
        <a:xfrm>
          <a:off x="24776926" y="549569"/>
          <a:ext cx="1472452" cy="1002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산업단지</a:t>
          </a:r>
          <a:endParaRPr lang="en-US" altLang="ko-KR" sz="1100"/>
        </a:p>
      </xdr:txBody>
    </xdr:sp>
    <xdr:clientData/>
  </xdr:twoCellAnchor>
  <xdr:twoCellAnchor>
    <xdr:from>
      <xdr:col>23</xdr:col>
      <xdr:colOff>89645</xdr:colOff>
      <xdr:row>30</xdr:row>
      <xdr:rowOff>57149</xdr:rowOff>
    </xdr:from>
    <xdr:to>
      <xdr:col>33</xdr:col>
      <xdr:colOff>246528</xdr:colOff>
      <xdr:row>46</xdr:row>
      <xdr:rowOff>201707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E548B9C-C9A4-496D-9820-D02EF95E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0</xdr:rowOff>
    </xdr:from>
    <xdr:to>
      <xdr:col>14</xdr:col>
      <xdr:colOff>533400</xdr:colOff>
      <xdr:row>0</xdr:row>
      <xdr:rowOff>28575</xdr:rowOff>
    </xdr:to>
    <xdr:pic>
      <xdr:nvPicPr>
        <xdr:cNvPr id="2" name="_x483249752" descr="EMB000030280ea6">
          <a:extLst>
            <a:ext uri="{FF2B5EF4-FFF2-40B4-BE49-F238E27FC236}">
              <a16:creationId xmlns:a16="http://schemas.microsoft.com/office/drawing/2014/main" id="{1DD4EFDE-E840-4E75-9067-C9C69A30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0"/>
          <a:ext cx="6981825" cy="2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33</xdr:col>
      <xdr:colOff>67237</xdr:colOff>
      <xdr:row>20</xdr:row>
      <xdr:rowOff>77511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CC01DB-4AA8-44AD-91F1-586A9450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41375" y="400050"/>
          <a:ext cx="4877362" cy="3906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582706</xdr:colOff>
      <xdr:row>43</xdr:row>
      <xdr:rowOff>0</xdr:rowOff>
    </xdr:from>
    <xdr:to>
      <xdr:col>5</xdr:col>
      <xdr:colOff>593911</xdr:colOff>
      <xdr:row>43</xdr:row>
      <xdr:rowOff>179294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F5BC270-C2A7-49F4-99ED-79F3B52D6691}"/>
            </a:ext>
          </a:extLst>
        </xdr:cNvPr>
        <xdr:cNvCxnSpPr/>
      </xdr:nvCxnSpPr>
      <xdr:spPr>
        <a:xfrm>
          <a:off x="4954681" y="9029700"/>
          <a:ext cx="1120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672353</xdr:colOff>
      <xdr:row>2</xdr:row>
      <xdr:rowOff>190500</xdr:rowOff>
    </xdr:from>
    <xdr:to>
      <xdr:col>16</xdr:col>
      <xdr:colOff>661147</xdr:colOff>
      <xdr:row>24</xdr:row>
      <xdr:rowOff>33618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90C96D4-20A0-4AF6-AC0A-D91E9C9B15BB}"/>
            </a:ext>
          </a:extLst>
        </xdr:cNvPr>
        <xdr:cNvSpPr/>
      </xdr:nvSpPr>
      <xdr:spPr>
        <a:xfrm>
          <a:off x="7654178" y="609600"/>
          <a:ext cx="5846669" cy="4472268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21</xdr:col>
      <xdr:colOff>89648</xdr:colOff>
      <xdr:row>29</xdr:row>
      <xdr:rowOff>207850</xdr:rowOff>
    </xdr:from>
    <xdr:to>
      <xdr:col>32</xdr:col>
      <xdr:colOff>622438</xdr:colOff>
      <xdr:row>33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87AC790-728E-4DF4-AFCD-0DB9BB68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040" b="39347"/>
        <a:stretch/>
      </xdr:blipFill>
      <xdr:spPr>
        <a:xfrm>
          <a:off x="16358348" y="6303850"/>
          <a:ext cx="9010040" cy="7648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114174</xdr:colOff>
      <xdr:row>108</xdr:row>
      <xdr:rowOff>187893</xdr:rowOff>
    </xdr:from>
    <xdr:to>
      <xdr:col>20</xdr:col>
      <xdr:colOff>180774</xdr:colOff>
      <xdr:row>108</xdr:row>
      <xdr:rowOff>187893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86988BDB-8539-4FF9-95E5-820D15823CD6}"/>
            </a:ext>
          </a:extLst>
        </xdr:cNvPr>
        <xdr:cNvCxnSpPr>
          <a:cxnSpLocks/>
        </xdr:cNvCxnSpPr>
      </xdr:nvCxnSpPr>
      <xdr:spPr bwMode="auto">
        <a:xfrm>
          <a:off x="14068299" y="22981218"/>
          <a:ext cx="2124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114174</xdr:colOff>
      <xdr:row>108</xdr:row>
      <xdr:rowOff>1161</xdr:rowOff>
    </xdr:from>
    <xdr:to>
      <xdr:col>20</xdr:col>
      <xdr:colOff>438146</xdr:colOff>
      <xdr:row>108</xdr:row>
      <xdr:rowOff>177428</xdr:rowOff>
    </xdr:to>
    <xdr:sp macro="" textlink="">
      <xdr:nvSpPr>
        <xdr:cNvPr id="3" name="TextBox 43">
          <a:extLst>
            <a:ext uri="{FF2B5EF4-FFF2-40B4-BE49-F238E27FC236}">
              <a16:creationId xmlns:a16="http://schemas.microsoft.com/office/drawing/2014/main" id="{BEA81E1B-3858-461C-9C8E-EF91ACFBFAE4}"/>
            </a:ext>
          </a:extLst>
        </xdr:cNvPr>
        <xdr:cNvSpPr txBox="1"/>
      </xdr:nvSpPr>
      <xdr:spPr>
        <a:xfrm>
          <a:off x="14068299" y="22794486"/>
          <a:ext cx="238137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효율 및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Input/Output*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20</xdr:col>
      <xdr:colOff>363940</xdr:colOff>
      <xdr:row>108</xdr:row>
      <xdr:rowOff>186732</xdr:rowOff>
    </xdr:from>
    <xdr:to>
      <xdr:col>23</xdr:col>
      <xdr:colOff>466540</xdr:colOff>
      <xdr:row>108</xdr:row>
      <xdr:rowOff>186732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06BEB272-D1C0-4E02-8EAE-A1335A6F63D1}"/>
            </a:ext>
          </a:extLst>
        </xdr:cNvPr>
        <xdr:cNvCxnSpPr>
          <a:cxnSpLocks/>
        </xdr:cNvCxnSpPr>
      </xdr:nvCxnSpPr>
      <xdr:spPr bwMode="auto">
        <a:xfrm>
          <a:off x="16375465" y="22980057"/>
          <a:ext cx="2160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363940</xdr:colOff>
      <xdr:row>108</xdr:row>
      <xdr:rowOff>0</xdr:rowOff>
    </xdr:from>
    <xdr:to>
      <xdr:col>23</xdr:col>
      <xdr:colOff>466540</xdr:colOff>
      <xdr:row>108</xdr:row>
      <xdr:rowOff>176267</xdr:rowOff>
    </xdr:to>
    <xdr:sp macro="" textlink="">
      <xdr:nvSpPr>
        <xdr:cNvPr id="5" name="TextBox 45">
          <a:extLst>
            <a:ext uri="{FF2B5EF4-FFF2-40B4-BE49-F238E27FC236}">
              <a16:creationId xmlns:a16="http://schemas.microsoft.com/office/drawing/2014/main" id="{A9C7B491-7C11-4086-8CD7-8E36548B2630}"/>
            </a:ext>
          </a:extLst>
        </xdr:cNvPr>
        <xdr:cNvSpPr txBox="1"/>
      </xdr:nvSpPr>
      <xdr:spPr>
        <a:xfrm>
          <a:off x="16375465" y="22793325"/>
          <a:ext cx="2160000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참조</a:t>
          </a:r>
        </a:p>
      </xdr:txBody>
    </xdr:sp>
    <xdr:clientData/>
  </xdr:twoCellAnchor>
  <xdr:twoCellAnchor>
    <xdr:from>
      <xdr:col>12</xdr:col>
      <xdr:colOff>42729</xdr:colOff>
      <xdr:row>108</xdr:row>
      <xdr:rowOff>187893</xdr:rowOff>
    </xdr:from>
    <xdr:to>
      <xdr:col>14</xdr:col>
      <xdr:colOff>795129</xdr:colOff>
      <xdr:row>108</xdr:row>
      <xdr:rowOff>187893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A75BF78D-D371-4AE7-B3E7-BCAF3DDF5C29}"/>
            </a:ext>
          </a:extLst>
        </xdr:cNvPr>
        <xdr:cNvCxnSpPr>
          <a:cxnSpLocks/>
        </xdr:cNvCxnSpPr>
      </xdr:nvCxnSpPr>
      <xdr:spPr bwMode="auto">
        <a:xfrm>
          <a:off x="10567854" y="22981218"/>
          <a:ext cx="2019225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42729</xdr:colOff>
      <xdr:row>108</xdr:row>
      <xdr:rowOff>1161</xdr:rowOff>
    </xdr:from>
    <xdr:to>
      <xdr:col>13</xdr:col>
      <xdr:colOff>587721</xdr:colOff>
      <xdr:row>108</xdr:row>
      <xdr:rowOff>177428</xdr:rowOff>
    </xdr:to>
    <xdr:sp macro="" textlink="">
      <xdr:nvSpPr>
        <xdr:cNvPr id="7" name="TextBox 49">
          <a:extLst>
            <a:ext uri="{FF2B5EF4-FFF2-40B4-BE49-F238E27FC236}">
              <a16:creationId xmlns:a16="http://schemas.microsoft.com/office/drawing/2014/main" id="{011C2A37-C215-435A-A178-36D9277FE817}"/>
            </a:ext>
          </a:extLst>
        </xdr:cNvPr>
        <xdr:cNvSpPr txBox="1"/>
      </xdr:nvSpPr>
      <xdr:spPr>
        <a:xfrm>
          <a:off x="10567854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기술 요약</a:t>
          </a:r>
        </a:p>
      </xdr:txBody>
    </xdr:sp>
    <xdr:clientData/>
  </xdr:twoCellAnchor>
  <xdr:twoCellAnchor>
    <xdr:from>
      <xdr:col>15</xdr:col>
      <xdr:colOff>152606</xdr:colOff>
      <xdr:row>108</xdr:row>
      <xdr:rowOff>187893</xdr:rowOff>
    </xdr:from>
    <xdr:to>
      <xdr:col>16</xdr:col>
      <xdr:colOff>618806</xdr:colOff>
      <xdr:row>108</xdr:row>
      <xdr:rowOff>187893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BBEB2DA6-8403-42F0-965B-5A246D43081F}"/>
            </a:ext>
          </a:extLst>
        </xdr:cNvPr>
        <xdr:cNvCxnSpPr>
          <a:cxnSpLocks/>
        </xdr:cNvCxnSpPr>
      </xdr:nvCxnSpPr>
      <xdr:spPr bwMode="auto">
        <a:xfrm>
          <a:off x="12735131" y="22981218"/>
          <a:ext cx="1152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152606</xdr:colOff>
      <xdr:row>108</xdr:row>
      <xdr:rowOff>1161</xdr:rowOff>
    </xdr:from>
    <xdr:to>
      <xdr:col>17</xdr:col>
      <xdr:colOff>11798</xdr:colOff>
      <xdr:row>108</xdr:row>
      <xdr:rowOff>177428</xdr:rowOff>
    </xdr:to>
    <xdr:sp macro="" textlink="">
      <xdr:nvSpPr>
        <xdr:cNvPr id="9" name="TextBox 54">
          <a:extLst>
            <a:ext uri="{FF2B5EF4-FFF2-40B4-BE49-F238E27FC236}">
              <a16:creationId xmlns:a16="http://schemas.microsoft.com/office/drawing/2014/main" id="{690E2469-10B3-47B9-9978-86F23152D147}"/>
            </a:ext>
          </a:extLst>
        </xdr:cNvPr>
        <xdr:cNvSpPr txBox="1"/>
      </xdr:nvSpPr>
      <xdr:spPr>
        <a:xfrm>
          <a:off x="12735131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대표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Maker/Model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18</xdr:col>
      <xdr:colOff>97545</xdr:colOff>
      <xdr:row>109</xdr:row>
      <xdr:rowOff>204843</xdr:rowOff>
    </xdr:from>
    <xdr:to>
      <xdr:col>19</xdr:col>
      <xdr:colOff>167745</xdr:colOff>
      <xdr:row>112</xdr:row>
      <xdr:rowOff>129996</xdr:rowOff>
    </xdr:to>
    <xdr:sp macro="" textlink="">
      <xdr:nvSpPr>
        <xdr:cNvPr id="10" name="Rectangle 30">
          <a:extLst>
            <a:ext uri="{FF2B5EF4-FFF2-40B4-BE49-F238E27FC236}">
              <a16:creationId xmlns:a16="http://schemas.microsoft.com/office/drawing/2014/main" id="{335601B6-CA3E-462D-8462-841C4F300774}"/>
            </a:ext>
          </a:extLst>
        </xdr:cNvPr>
        <xdr:cNvSpPr>
          <a:spLocks noChangeArrowheads="1"/>
        </xdr:cNvSpPr>
      </xdr:nvSpPr>
      <xdr:spPr bwMode="auto">
        <a:xfrm>
          <a:off x="14737470" y="23207718"/>
          <a:ext cx="756000" cy="553803"/>
        </a:xfrm>
        <a:prstGeom prst="rect">
          <a:avLst/>
        </a:prstGeom>
        <a:solidFill>
          <a:schemeClr val="bg1"/>
        </a:solidFill>
        <a:ln w="9525">
          <a:solidFill>
            <a:srgbClr val="000000">
              <a:lumMod val="85000"/>
              <a:lumOff val="15000"/>
            </a:srgbClr>
          </a:solidFill>
          <a:miter lim="800000"/>
          <a:headEnd/>
          <a:tailEnd/>
        </a:ln>
        <a:effectLst/>
      </xdr:spPr>
      <xdr:txBody>
        <a:bodyPr wrap="square" tIns="46800" bIns="4680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11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76.4%</a:t>
          </a:r>
        </a:p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7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(44 kWh/kg)</a:t>
          </a:r>
        </a:p>
      </xdr:txBody>
    </xdr:sp>
    <xdr:clientData/>
  </xdr:twoCellAnchor>
  <xdr:twoCellAnchor>
    <xdr:from>
      <xdr:col>17</xdr:col>
      <xdr:colOff>204526</xdr:colOff>
      <xdr:row>112</xdr:row>
      <xdr:rowOff>40639</xdr:rowOff>
    </xdr:from>
    <xdr:to>
      <xdr:col>18</xdr:col>
      <xdr:colOff>58726</xdr:colOff>
      <xdr:row>112</xdr:row>
      <xdr:rowOff>40639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939C32-2D9B-4CC3-8E7A-433E810A9CA1}"/>
            </a:ext>
          </a:extLst>
        </xdr:cNvPr>
        <xdr:cNvCxnSpPr>
          <a:cxnSpLocks/>
        </xdr:cNvCxnSpPr>
      </xdr:nvCxnSpPr>
      <xdr:spPr bwMode="auto">
        <a:xfrm>
          <a:off x="14158651" y="23672164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accent2">
              <a:lumMod val="60000"/>
              <a:lumOff val="4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490276</xdr:colOff>
      <xdr:row>109</xdr:row>
      <xdr:rowOff>190033</xdr:rowOff>
    </xdr:from>
    <xdr:to>
      <xdr:col>18</xdr:col>
      <xdr:colOff>266700</xdr:colOff>
      <xdr:row>110</xdr:row>
      <xdr:rowOff>121355</xdr:rowOff>
    </xdr:to>
    <xdr:sp macro="" textlink="">
      <xdr:nvSpPr>
        <xdr:cNvPr id="12" name="TextBox 62">
          <a:extLst>
            <a:ext uri="{FF2B5EF4-FFF2-40B4-BE49-F238E27FC236}">
              <a16:creationId xmlns:a16="http://schemas.microsoft.com/office/drawing/2014/main" id="{5DA94BD7-41B1-4731-B200-01C0F45D6C96}"/>
            </a:ext>
          </a:extLst>
        </xdr:cNvPr>
        <xdr:cNvSpPr txBox="1"/>
      </xdr:nvSpPr>
      <xdr:spPr>
        <a:xfrm>
          <a:off x="13758601" y="23192908"/>
          <a:ext cx="1148024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20 kW</a:t>
          </a:r>
        </a:p>
      </xdr:txBody>
    </xdr:sp>
    <xdr:clientData/>
  </xdr:twoCellAnchor>
  <xdr:twoCellAnchor>
    <xdr:from>
      <xdr:col>20</xdr:col>
      <xdr:colOff>384385</xdr:colOff>
      <xdr:row>109</xdr:row>
      <xdr:rowOff>101065</xdr:rowOff>
    </xdr:from>
    <xdr:to>
      <xdr:col>23</xdr:col>
      <xdr:colOff>486985</xdr:colOff>
      <xdr:row>113</xdr:row>
      <xdr:rowOff>64559</xdr:rowOff>
    </xdr:to>
    <xdr:sp macro="" textlink="">
      <xdr:nvSpPr>
        <xdr:cNvPr id="13" name="TextBox 65">
          <a:extLst>
            <a:ext uri="{FF2B5EF4-FFF2-40B4-BE49-F238E27FC236}">
              <a16:creationId xmlns:a16="http://schemas.microsoft.com/office/drawing/2014/main" id="{55C6E2B7-E30C-4282-B048-15A18F43E2E5}"/>
            </a:ext>
          </a:extLst>
        </xdr:cNvPr>
        <xdr:cNvSpPr txBox="1"/>
      </xdr:nvSpPr>
      <xdr:spPr>
        <a:xfrm>
          <a:off x="16395910" y="23103940"/>
          <a:ext cx="2160000" cy="801694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필요시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, 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생산된 수소는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PSA (Pressure Swing Adsorption)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고순도 수소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(99.999%)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로 정제</a:t>
          </a:r>
        </a:p>
      </xdr:txBody>
    </xdr:sp>
    <xdr:clientData/>
  </xdr:twoCellAnchor>
  <xdr:twoCellAnchor>
    <xdr:from>
      <xdr:col>12</xdr:col>
      <xdr:colOff>42729</xdr:colOff>
      <xdr:row>109</xdr:row>
      <xdr:rowOff>102226</xdr:rowOff>
    </xdr:from>
    <xdr:to>
      <xdr:col>15</xdr:col>
      <xdr:colOff>17658</xdr:colOff>
      <xdr:row>112</xdr:row>
      <xdr:rowOff>127088</xdr:rowOff>
    </xdr:to>
    <xdr:sp macro="" textlink="">
      <xdr:nvSpPr>
        <xdr:cNvPr id="14" name="TextBox 66">
          <a:extLst>
            <a:ext uri="{FF2B5EF4-FFF2-40B4-BE49-F238E27FC236}">
              <a16:creationId xmlns:a16="http://schemas.microsoft.com/office/drawing/2014/main" id="{DA5F2901-3E41-429C-9622-43B6EDAA7D23}"/>
            </a:ext>
          </a:extLst>
        </xdr:cNvPr>
        <xdr:cNvSpPr txBox="1"/>
      </xdr:nvSpPr>
      <xdr:spPr>
        <a:xfrm>
          <a:off x="10567854" y="23105101"/>
          <a:ext cx="2032329" cy="653512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NG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또는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LPG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연료를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Steam Reforming (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수증기 개질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생성된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Gas (H2, CO, CO2, H2O mixed gas)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생성</a:t>
          </a:r>
        </a:p>
      </xdr:txBody>
    </xdr:sp>
    <xdr:clientData/>
  </xdr:twoCellAnchor>
  <xdr:twoCellAnchor>
    <xdr:from>
      <xdr:col>15</xdr:col>
      <xdr:colOff>152606</xdr:colOff>
      <xdr:row>109</xdr:row>
      <xdr:rowOff>102226</xdr:rowOff>
    </xdr:from>
    <xdr:to>
      <xdr:col>17</xdr:col>
      <xdr:colOff>11798</xdr:colOff>
      <xdr:row>111</xdr:row>
      <xdr:rowOff>78555</xdr:rowOff>
    </xdr:to>
    <xdr:sp macro="" textlink="">
      <xdr:nvSpPr>
        <xdr:cNvPr id="15" name="TextBox 67">
          <a:extLst>
            <a:ext uri="{FF2B5EF4-FFF2-40B4-BE49-F238E27FC236}">
              <a16:creationId xmlns:a16="http://schemas.microsoft.com/office/drawing/2014/main" id="{0A4E3C70-CBF1-4B0E-B39F-A28F971B6075}"/>
            </a:ext>
          </a:extLst>
        </xdr:cNvPr>
        <xdr:cNvSpPr txBox="1"/>
      </xdr:nvSpPr>
      <xdr:spPr>
        <a:xfrm>
          <a:off x="12735131" y="23105101"/>
          <a:ext cx="1230792" cy="395429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Osaka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Gas /HYSERVE-300</a:t>
          </a:r>
          <a:endParaRPr lang="ko-KR" altLang="en-US" sz="1200" kern="0" spc="-50">
            <a:solidFill>
              <a:prstClr val="black"/>
            </a:solidFill>
            <a:latin typeface="Noto Sans CJK KR Regular"/>
            <a:ea typeface="Noto Sans CJK KR Regular"/>
          </a:endParaRPr>
        </a:p>
      </xdr:txBody>
    </xdr:sp>
    <xdr:clientData/>
  </xdr:twoCellAnchor>
  <xdr:twoCellAnchor>
    <xdr:from>
      <xdr:col>19</xdr:col>
      <xdr:colOff>222085</xdr:colOff>
      <xdr:row>110</xdr:row>
      <xdr:rowOff>120820</xdr:rowOff>
    </xdr:from>
    <xdr:to>
      <xdr:col>20</xdr:col>
      <xdr:colOff>542925</xdr:colOff>
      <xdr:row>111</xdr:row>
      <xdr:rowOff>52142</xdr:rowOff>
    </xdr:to>
    <xdr:sp macro="" textlink="">
      <xdr:nvSpPr>
        <xdr:cNvPr id="16" name="TextBox 69">
          <a:extLst>
            <a:ext uri="{FF2B5EF4-FFF2-40B4-BE49-F238E27FC236}">
              <a16:creationId xmlns:a16="http://schemas.microsoft.com/office/drawing/2014/main" id="{C953FDC1-9024-43C3-BDEB-D979CF6706A0}"/>
            </a:ext>
          </a:extLst>
        </xdr:cNvPr>
        <xdr:cNvSpPr txBox="1"/>
      </xdr:nvSpPr>
      <xdr:spPr>
        <a:xfrm>
          <a:off x="15547810" y="23333245"/>
          <a:ext cx="1006640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25 kg/h</a:t>
          </a:r>
        </a:p>
      </xdr:txBody>
    </xdr:sp>
    <xdr:clientData/>
  </xdr:twoCellAnchor>
  <xdr:twoCellAnchor>
    <xdr:from>
      <xdr:col>17</xdr:col>
      <xdr:colOff>204526</xdr:colOff>
      <xdr:row>110</xdr:row>
      <xdr:rowOff>199855</xdr:rowOff>
    </xdr:from>
    <xdr:to>
      <xdr:col>18</xdr:col>
      <xdr:colOff>58726</xdr:colOff>
      <xdr:row>110</xdr:row>
      <xdr:rowOff>199855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EA03DD-2657-4AB0-B862-6D83C5930C19}"/>
            </a:ext>
          </a:extLst>
        </xdr:cNvPr>
        <xdr:cNvCxnSpPr>
          <a:cxnSpLocks/>
        </xdr:cNvCxnSpPr>
      </xdr:nvCxnSpPr>
      <xdr:spPr bwMode="auto">
        <a:xfrm>
          <a:off x="14158651" y="23412280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bg1">
              <a:lumMod val="5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504825</xdr:colOff>
      <xdr:row>111</xdr:row>
      <xdr:rowOff>33109</xdr:rowOff>
    </xdr:from>
    <xdr:to>
      <xdr:col>17</xdr:col>
      <xdr:colOff>682051</xdr:colOff>
      <xdr:row>111</xdr:row>
      <xdr:rowOff>173981</xdr:rowOff>
    </xdr:to>
    <xdr:sp macro="" textlink="">
      <xdr:nvSpPr>
        <xdr:cNvPr id="18" name="TextBox 71">
          <a:extLst>
            <a:ext uri="{FF2B5EF4-FFF2-40B4-BE49-F238E27FC236}">
              <a16:creationId xmlns:a16="http://schemas.microsoft.com/office/drawing/2014/main" id="{83FC7E2C-030E-4B0C-A7CE-89EF6FEBB7C4}"/>
            </a:ext>
          </a:extLst>
        </xdr:cNvPr>
        <xdr:cNvSpPr txBox="1"/>
      </xdr:nvSpPr>
      <xdr:spPr>
        <a:xfrm>
          <a:off x="13773150" y="23455084"/>
          <a:ext cx="863026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olidFill>
                <a:schemeClr val="bg1">
                  <a:lumMod val="50000"/>
                </a:schemeClr>
              </a:solidFill>
              <a:sym typeface="Wingdings" panose="05000000000000000000" pitchFamily="2" charset="2"/>
            </a:rPr>
            <a:t>78 kg/h</a:t>
          </a:r>
        </a:p>
      </xdr:txBody>
    </xdr:sp>
    <xdr:clientData/>
  </xdr:twoCellAnchor>
  <xdr:twoCellAnchor>
    <xdr:from>
      <xdr:col>11</xdr:col>
      <xdr:colOff>0</xdr:colOff>
      <xdr:row>109</xdr:row>
      <xdr:rowOff>37612</xdr:rowOff>
    </xdr:from>
    <xdr:to>
      <xdr:col>11</xdr:col>
      <xdr:colOff>624226</xdr:colOff>
      <xdr:row>113</xdr:row>
      <xdr:rowOff>127240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2B5FB9D-DC56-46F0-B2E2-7A5DE1CD8BC4}"/>
            </a:ext>
          </a:extLst>
        </xdr:cNvPr>
        <xdr:cNvSpPr/>
      </xdr:nvSpPr>
      <xdr:spPr bwMode="auto">
        <a:xfrm>
          <a:off x="9839325" y="23040487"/>
          <a:ext cx="624226" cy="927828"/>
        </a:xfrm>
        <a:prstGeom prst="rect">
          <a:avLst/>
        </a:prstGeom>
        <a:solidFill>
          <a:sysClr val="window" lastClr="FFFFFF"/>
        </a:solidFill>
        <a:ln w="19050" algn="ctr">
          <a:solidFill>
            <a:schemeClr val="bg1">
              <a:lumMod val="50000"/>
            </a:schemeClr>
          </a:solidFill>
          <a:miter lim="800000"/>
          <a:headEnd/>
          <a:tailEnd/>
        </a:ln>
        <a:effectLst/>
      </xdr:spPr>
      <xdr:txBody>
        <a:bodyPr vert="horz"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NG</a:t>
          </a: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ko-KR" altLang="en-US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개질</a:t>
          </a:r>
          <a:endParaRPr lang="en-US" altLang="ko-KR" sz="900" b="1" kern="0">
            <a:solidFill>
              <a:prstClr val="black"/>
            </a:solidFill>
            <a:latin typeface="Noto Sans CJK KR Regular" pitchFamily="34" charset="-127"/>
            <a:ea typeface="Noto Sans CJK KR Regular" pitchFamily="34" charset="-127"/>
            <a:cs typeface="Arial" pitchFamily="34" charset="0"/>
          </a:endParaRP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(SMR)</a:t>
          </a:r>
        </a:p>
      </xdr:txBody>
    </xdr:sp>
    <xdr:clientData/>
  </xdr:twoCellAnchor>
  <xdr:twoCellAnchor>
    <xdr:from>
      <xdr:col>19</xdr:col>
      <xdr:colOff>222086</xdr:colOff>
      <xdr:row>111</xdr:row>
      <xdr:rowOff>71669</xdr:rowOff>
    </xdr:from>
    <xdr:to>
      <xdr:col>20</xdr:col>
      <xdr:colOff>76286</xdr:colOff>
      <xdr:row>111</xdr:row>
      <xdr:rowOff>71669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3F224C56-B31C-47CE-8672-684C3054A93C}"/>
            </a:ext>
          </a:extLst>
        </xdr:cNvPr>
        <xdr:cNvCxnSpPr>
          <a:cxnSpLocks/>
        </xdr:cNvCxnSpPr>
      </xdr:nvCxnSpPr>
      <xdr:spPr bwMode="auto">
        <a:xfrm>
          <a:off x="15547811" y="23493644"/>
          <a:ext cx="540000" cy="0"/>
        </a:xfrm>
        <a:prstGeom prst="straightConnector1">
          <a:avLst/>
        </a:prstGeom>
        <a:noFill/>
        <a:ln w="12700" cap="flat" cmpd="sng" algn="ctr">
          <a:solidFill>
            <a:srgbClr val="00B050"/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0</xdr:colOff>
      <xdr:row>2</xdr:row>
      <xdr:rowOff>0</xdr:rowOff>
    </xdr:from>
    <xdr:to>
      <xdr:col>13</xdr:col>
      <xdr:colOff>271347</xdr:colOff>
      <xdr:row>16</xdr:row>
      <xdr:rowOff>134659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B2FA76C-83AF-40F5-8A70-2222593737BF}"/>
            </a:ext>
          </a:extLst>
        </xdr:cNvPr>
        <xdr:cNvGrpSpPr/>
      </xdr:nvGrpSpPr>
      <xdr:grpSpPr>
        <a:xfrm>
          <a:off x="1042147" y="425824"/>
          <a:ext cx="10435082" cy="3115423"/>
          <a:chOff x="1038225" y="419100"/>
          <a:chExt cx="10272597" cy="3068359"/>
        </a:xfrm>
      </xdr:grpSpPr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19855BB5-DDA4-D768-54A8-6EA9546C7BFF}"/>
              </a:ext>
            </a:extLst>
          </xdr:cNvPr>
          <xdr:cNvSpPr txBox="1"/>
        </xdr:nvSpPr>
        <xdr:spPr>
          <a:xfrm>
            <a:off x="3587345" y="587189"/>
            <a:ext cx="174611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②풍력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D43DF01-891A-D761-315D-D4F86EFCC5CB}"/>
              </a:ext>
            </a:extLst>
          </xdr:cNvPr>
          <xdr:cNvSpPr txBox="1"/>
        </xdr:nvSpPr>
        <xdr:spPr>
          <a:xfrm>
            <a:off x="6041174" y="587188"/>
            <a:ext cx="2206438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③바이오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수소제외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4" name="TextBox 37">
            <a:extLst>
              <a:ext uri="{FF2B5EF4-FFF2-40B4-BE49-F238E27FC236}">
                <a16:creationId xmlns:a16="http://schemas.microsoft.com/office/drawing/2014/main" id="{E90185ED-7AB7-8C8D-89DF-758E5BD64F49}"/>
              </a:ext>
            </a:extLst>
          </xdr:cNvPr>
          <xdr:cNvSpPr txBox="1"/>
        </xdr:nvSpPr>
        <xdr:spPr>
          <a:xfrm>
            <a:off x="1269667" y="587189"/>
            <a:ext cx="1870262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①태양광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F590DF18-A9E8-38A0-D12A-6E03C5288566}"/>
              </a:ext>
            </a:extLst>
          </xdr:cNvPr>
          <xdr:cNvSpPr txBox="1"/>
        </xdr:nvSpPr>
        <xdr:spPr>
          <a:xfrm>
            <a:off x="8990303" y="587188"/>
            <a:ext cx="2134721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개질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9D8CA39-66EA-E1CC-697C-E6BBA8CC19C7}"/>
              </a:ext>
            </a:extLst>
          </xdr:cNvPr>
          <xdr:cNvSpPr/>
        </xdr:nvSpPr>
        <xdr:spPr>
          <a:xfrm>
            <a:off x="1038225" y="419100"/>
            <a:ext cx="10272597" cy="761450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27" name="TextBox 12">
            <a:extLst>
              <a:ext uri="{FF2B5EF4-FFF2-40B4-BE49-F238E27FC236}">
                <a16:creationId xmlns:a16="http://schemas.microsoft.com/office/drawing/2014/main" id="{3061A639-4BD4-2EE3-8ADE-B8A720466AEB}"/>
              </a:ext>
            </a:extLst>
          </xdr:cNvPr>
          <xdr:cNvSpPr txBox="1"/>
        </xdr:nvSpPr>
        <xdr:spPr>
          <a:xfrm>
            <a:off x="3201011" y="513018"/>
            <a:ext cx="4010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8" name="TextBox 13">
            <a:extLst>
              <a:ext uri="{FF2B5EF4-FFF2-40B4-BE49-F238E27FC236}">
                <a16:creationId xmlns:a16="http://schemas.microsoft.com/office/drawing/2014/main" id="{7FCDFE3E-0B67-80FD-C39F-C07D88FD2EAE}"/>
              </a:ext>
            </a:extLst>
          </xdr:cNvPr>
          <xdr:cNvSpPr txBox="1"/>
        </xdr:nvSpPr>
        <xdr:spPr>
          <a:xfrm>
            <a:off x="5499259" y="535915"/>
            <a:ext cx="4772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9" name="TextBox 21">
            <a:extLst>
              <a:ext uri="{FF2B5EF4-FFF2-40B4-BE49-F238E27FC236}">
                <a16:creationId xmlns:a16="http://schemas.microsoft.com/office/drawing/2014/main" id="{A38ADBB9-075F-D6F5-4430-10AD20AF54E4}"/>
              </a:ext>
            </a:extLst>
          </xdr:cNvPr>
          <xdr:cNvSpPr txBox="1"/>
        </xdr:nvSpPr>
        <xdr:spPr>
          <a:xfrm>
            <a:off x="3854968" y="2054040"/>
            <a:ext cx="193873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②비농어가에너지소비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0" name="TextBox 37">
            <a:extLst>
              <a:ext uri="{FF2B5EF4-FFF2-40B4-BE49-F238E27FC236}">
                <a16:creationId xmlns:a16="http://schemas.microsoft.com/office/drawing/2014/main" id="{A178440A-AA64-76E4-4239-D092B73823B3}"/>
              </a:ext>
            </a:extLst>
          </xdr:cNvPr>
          <xdr:cNvSpPr txBox="1"/>
        </xdr:nvSpPr>
        <xdr:spPr>
          <a:xfrm>
            <a:off x="1247363" y="2054040"/>
            <a:ext cx="196805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solidFill>
                  <a:schemeClr val="bg1"/>
                </a:solidFill>
              </a:rPr>
              <a:t>①농어가에너지소비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5111B9E6-79E1-2B88-A454-12E683CC71F0}"/>
              </a:ext>
            </a:extLst>
          </xdr:cNvPr>
          <xdr:cNvSpPr/>
        </xdr:nvSpPr>
        <xdr:spPr>
          <a:xfrm>
            <a:off x="1038225" y="1885950"/>
            <a:ext cx="5152015" cy="1601509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2" name="TextBox 20">
            <a:extLst>
              <a:ext uri="{FF2B5EF4-FFF2-40B4-BE49-F238E27FC236}">
                <a16:creationId xmlns:a16="http://schemas.microsoft.com/office/drawing/2014/main" id="{40B1AAA7-37A7-7055-952F-833A37B37FC5}"/>
              </a:ext>
            </a:extLst>
          </xdr:cNvPr>
          <xdr:cNvSpPr txBox="1"/>
        </xdr:nvSpPr>
        <xdr:spPr>
          <a:xfrm>
            <a:off x="3369906" y="1924049"/>
            <a:ext cx="297220" cy="40957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800"/>
              <a:t>+</a:t>
            </a:r>
            <a:endParaRPr lang="ko-KR" altLang="en-US" sz="2800"/>
          </a:p>
        </xdr:txBody>
      </xdr:sp>
      <xdr:sp macro="" textlink="">
        <xdr:nvSpPr>
          <xdr:cNvPr id="33" name="TextBox 22">
            <a:extLst>
              <a:ext uri="{FF2B5EF4-FFF2-40B4-BE49-F238E27FC236}">
                <a16:creationId xmlns:a16="http://schemas.microsoft.com/office/drawing/2014/main" id="{5D59F0BE-983A-B5B9-122D-EE74092B039F}"/>
              </a:ext>
            </a:extLst>
          </xdr:cNvPr>
          <xdr:cNvSpPr txBox="1"/>
        </xdr:nvSpPr>
        <xdr:spPr>
          <a:xfrm>
            <a:off x="1269666" y="2770749"/>
            <a:ext cx="8571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③농업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4" name="TextBox 39">
            <a:extLst>
              <a:ext uri="{FF2B5EF4-FFF2-40B4-BE49-F238E27FC236}">
                <a16:creationId xmlns:a16="http://schemas.microsoft.com/office/drawing/2014/main" id="{5DA1A720-AAB5-8DEE-EF83-D9FDF7899AA9}"/>
              </a:ext>
            </a:extLst>
          </xdr:cNvPr>
          <xdr:cNvSpPr txBox="1"/>
        </xdr:nvSpPr>
        <xdr:spPr>
          <a:xfrm>
            <a:off x="2243468" y="2785361"/>
            <a:ext cx="95221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④어업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cxnSp macro="">
        <xdr:nvCxnSpPr>
          <xdr:cNvPr id="35" name="연결선: 꺾임 34">
            <a:extLst>
              <a:ext uri="{FF2B5EF4-FFF2-40B4-BE49-F238E27FC236}">
                <a16:creationId xmlns:a16="http://schemas.microsoft.com/office/drawing/2014/main" id="{9D7ACCBC-7D40-37D8-62D4-A90CBDA93CDE}"/>
              </a:ext>
            </a:extLst>
          </xdr:cNvPr>
          <xdr:cNvCxnSpPr>
            <a:cxnSpLocks/>
            <a:stCxn id="33" idx="0"/>
            <a:endCxn id="34" idx="0"/>
          </xdr:cNvCxnSpPr>
        </xdr:nvCxnSpPr>
        <xdr:spPr>
          <a:xfrm rot="16200000" flipH="1">
            <a:off x="2082531" y="2291192"/>
            <a:ext cx="14612" cy="973727"/>
          </a:xfrm>
          <a:prstGeom prst="bentConnector3">
            <a:avLst>
              <a:gd name="adj1" fmla="val -1564468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연결선 35">
            <a:extLst>
              <a:ext uri="{FF2B5EF4-FFF2-40B4-BE49-F238E27FC236}">
                <a16:creationId xmlns:a16="http://schemas.microsoft.com/office/drawing/2014/main" id="{70618DD6-5575-0C8D-256A-53DE2BFCDE9B}"/>
              </a:ext>
            </a:extLst>
          </xdr:cNvPr>
          <xdr:cNvCxnSpPr>
            <a:cxnSpLocks/>
            <a:stCxn id="30" idx="2"/>
          </xdr:cNvCxnSpPr>
        </xdr:nvCxnSpPr>
        <xdr:spPr>
          <a:xfrm>
            <a:off x="2183766" y="2390216"/>
            <a:ext cx="0" cy="15707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TextBox 13">
            <a:extLst>
              <a:ext uri="{FF2B5EF4-FFF2-40B4-BE49-F238E27FC236}">
                <a16:creationId xmlns:a16="http://schemas.microsoft.com/office/drawing/2014/main" id="{11E38709-E196-0EF0-CDC2-1A6C1C346EC6}"/>
              </a:ext>
            </a:extLst>
          </xdr:cNvPr>
          <xdr:cNvSpPr txBox="1"/>
        </xdr:nvSpPr>
        <xdr:spPr>
          <a:xfrm>
            <a:off x="8324850" y="514350"/>
            <a:ext cx="696347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358588</xdr:colOff>
      <xdr:row>9</xdr:row>
      <xdr:rowOff>22412</xdr:rowOff>
    </xdr:from>
    <xdr:to>
      <xdr:col>22</xdr:col>
      <xdr:colOff>336176</xdr:colOff>
      <xdr:row>10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B58D75-58A5-4909-B281-F3743D32055E}"/>
            </a:ext>
          </a:extLst>
        </xdr:cNvPr>
        <xdr:cNvSpPr txBox="1"/>
      </xdr:nvSpPr>
      <xdr:spPr>
        <a:xfrm>
          <a:off x="19503838" y="1927412"/>
          <a:ext cx="1930213" cy="34233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수처리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365312</xdr:colOff>
      <xdr:row>15</xdr:row>
      <xdr:rowOff>152401</xdr:rowOff>
    </xdr:from>
    <xdr:to>
      <xdr:col>22</xdr:col>
      <xdr:colOff>342900</xdr:colOff>
      <xdr:row>17</xdr:row>
      <xdr:rowOff>62753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861421-E5D8-43FD-8E50-214CAC180EC6}"/>
            </a:ext>
          </a:extLst>
        </xdr:cNvPr>
        <xdr:cNvSpPr txBox="1"/>
      </xdr:nvSpPr>
      <xdr:spPr>
        <a:xfrm>
          <a:off x="19510562" y="3333751"/>
          <a:ext cx="1930213" cy="329452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168092</xdr:colOff>
      <xdr:row>6</xdr:row>
      <xdr:rowOff>29132</xdr:rowOff>
    </xdr:from>
    <xdr:to>
      <xdr:col>20</xdr:col>
      <xdr:colOff>903197</xdr:colOff>
      <xdr:row>7</xdr:row>
      <xdr:rowOff>152397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12609D-3617-4781-ACBD-2492A826C392}"/>
            </a:ext>
          </a:extLst>
        </xdr:cNvPr>
        <xdr:cNvSpPr txBox="1"/>
      </xdr:nvSpPr>
      <xdr:spPr>
        <a:xfrm>
          <a:off x="18560867" y="1295957"/>
          <a:ext cx="1487580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21</xdr:col>
      <xdr:colOff>29138</xdr:colOff>
      <xdr:row>6</xdr:row>
      <xdr:rowOff>35858</xdr:rowOff>
    </xdr:from>
    <xdr:to>
      <xdr:col>23</xdr:col>
      <xdr:colOff>336180</xdr:colOff>
      <xdr:row>7</xdr:row>
      <xdr:rowOff>159123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279CB5-7C0C-4DEF-8C00-CD4DD1F6A08E}"/>
            </a:ext>
          </a:extLst>
        </xdr:cNvPr>
        <xdr:cNvSpPr txBox="1"/>
      </xdr:nvSpPr>
      <xdr:spPr>
        <a:xfrm>
          <a:off x="20345963" y="1302683"/>
          <a:ext cx="1888192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송풍기</a:t>
          </a:r>
          <a:r>
            <a:rPr lang="en-US" altLang="ko-KR" sz="1100"/>
            <a:t>/</a:t>
          </a:r>
          <a:r>
            <a:rPr lang="ko-KR" altLang="en-US" sz="1100"/>
            <a:t>폭기장치</a:t>
          </a:r>
          <a:endParaRPr lang="en-US" altLang="ko-KR" sz="1100"/>
        </a:p>
      </xdr:txBody>
    </xdr:sp>
    <xdr:clientData/>
  </xdr:twoCellAnchor>
  <xdr:twoCellAnchor>
    <xdr:from>
      <xdr:col>21</xdr:col>
      <xdr:colOff>410135</xdr:colOff>
      <xdr:row>12</xdr:row>
      <xdr:rowOff>62754</xdr:rowOff>
    </xdr:from>
    <xdr:to>
      <xdr:col>23</xdr:col>
      <xdr:colOff>387724</xdr:colOff>
      <xdr:row>13</xdr:row>
      <xdr:rowOff>186018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1896C3-4FA1-4B32-B601-5DA9E5513A05}"/>
            </a:ext>
          </a:extLst>
        </xdr:cNvPr>
        <xdr:cNvSpPr txBox="1"/>
      </xdr:nvSpPr>
      <xdr:spPr>
        <a:xfrm>
          <a:off x="20726960" y="2605929"/>
          <a:ext cx="1558739" cy="342339"/>
        </a:xfrm>
        <a:prstGeom prst="rect">
          <a:avLst/>
        </a:prstGeom>
        <a:solidFill>
          <a:schemeClr val="accent4">
            <a:lumMod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347383</xdr:colOff>
      <xdr:row>10</xdr:row>
      <xdr:rowOff>145677</xdr:rowOff>
    </xdr:from>
    <xdr:to>
      <xdr:col>21</xdr:col>
      <xdr:colOff>410136</xdr:colOff>
      <xdr:row>13</xdr:row>
      <xdr:rowOff>17931</xdr:rowOff>
    </xdr:to>
    <xdr:cxnSp macro="">
      <xdr:nvCxnSpPr>
        <xdr:cNvPr id="7" name="꺾인 연결선 9">
          <a:extLst>
            <a:ext uri="{FF2B5EF4-FFF2-40B4-BE49-F238E27FC236}">
              <a16:creationId xmlns:a16="http://schemas.microsoft.com/office/drawing/2014/main" id="{FEC04E0C-B8D0-4A8A-B79F-5403AD3F24F7}"/>
            </a:ext>
          </a:extLst>
        </xdr:cNvPr>
        <xdr:cNvCxnSpPr>
          <a:stCxn id="6" idx="1"/>
          <a:endCxn id="2" idx="2"/>
        </xdr:cNvCxnSpPr>
      </xdr:nvCxnSpPr>
      <xdr:spPr>
        <a:xfrm rot="10800000">
          <a:off x="20664208" y="2269752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354106</xdr:colOff>
      <xdr:row>13</xdr:row>
      <xdr:rowOff>186018</xdr:rowOff>
    </xdr:from>
    <xdr:to>
      <xdr:col>22</xdr:col>
      <xdr:colOff>398929</xdr:colOff>
      <xdr:row>15</xdr:row>
      <xdr:rowOff>152401</xdr:rowOff>
    </xdr:to>
    <xdr:cxnSp macro="">
      <xdr:nvCxnSpPr>
        <xdr:cNvPr id="8" name="꺾인 연결선 10">
          <a:extLst>
            <a:ext uri="{FF2B5EF4-FFF2-40B4-BE49-F238E27FC236}">
              <a16:creationId xmlns:a16="http://schemas.microsoft.com/office/drawing/2014/main" id="{5B5C5591-F459-406F-ACA5-54FFBF13A48C}"/>
            </a:ext>
          </a:extLst>
        </xdr:cNvPr>
        <xdr:cNvCxnSpPr>
          <a:stCxn id="6" idx="2"/>
          <a:endCxn id="3" idx="0"/>
        </xdr:cNvCxnSpPr>
      </xdr:nvCxnSpPr>
      <xdr:spPr>
        <a:xfrm rot="5400000">
          <a:off x="20891126" y="2728073"/>
          <a:ext cx="385483" cy="8258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336176</xdr:colOff>
      <xdr:row>9</xdr:row>
      <xdr:rowOff>190500</xdr:rowOff>
    </xdr:from>
    <xdr:to>
      <xdr:col>22</xdr:col>
      <xdr:colOff>398929</xdr:colOff>
      <xdr:row>12</xdr:row>
      <xdr:rowOff>62754</xdr:rowOff>
    </xdr:to>
    <xdr:cxnSp macro="">
      <xdr:nvCxnSpPr>
        <xdr:cNvPr id="9" name="꺾인 연결선 11">
          <a:extLst>
            <a:ext uri="{FF2B5EF4-FFF2-40B4-BE49-F238E27FC236}">
              <a16:creationId xmlns:a16="http://schemas.microsoft.com/office/drawing/2014/main" id="{79857CAE-97D5-43B4-8B67-3F12E87FDC34}"/>
            </a:ext>
          </a:extLst>
        </xdr:cNvPr>
        <xdr:cNvCxnSpPr>
          <a:stCxn id="2" idx="3"/>
          <a:endCxn id="6" idx="0"/>
        </xdr:cNvCxnSpPr>
      </xdr:nvCxnSpPr>
      <xdr:spPr>
        <a:xfrm>
          <a:off x="21434051" y="2095500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679077</xdr:colOff>
      <xdr:row>9</xdr:row>
      <xdr:rowOff>17930</xdr:rowOff>
    </xdr:from>
    <xdr:to>
      <xdr:col>25</xdr:col>
      <xdr:colOff>15689</xdr:colOff>
      <xdr:row>10</xdr:row>
      <xdr:rowOff>141194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E46428-EA32-4360-A108-A57192278BA4}"/>
            </a:ext>
          </a:extLst>
        </xdr:cNvPr>
        <xdr:cNvSpPr txBox="1"/>
      </xdr:nvSpPr>
      <xdr:spPr>
        <a:xfrm>
          <a:off x="22577052" y="1922930"/>
          <a:ext cx="1689287" cy="34233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방류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2241</xdr:colOff>
      <xdr:row>15</xdr:row>
      <xdr:rowOff>147919</xdr:rowOff>
    </xdr:from>
    <xdr:to>
      <xdr:col>25</xdr:col>
      <xdr:colOff>22412</xdr:colOff>
      <xdr:row>17</xdr:row>
      <xdr:rowOff>58271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C595998-7444-4F29-B440-DB0AC17EA07C}"/>
            </a:ext>
          </a:extLst>
        </xdr:cNvPr>
        <xdr:cNvSpPr txBox="1"/>
      </xdr:nvSpPr>
      <xdr:spPr>
        <a:xfrm>
          <a:off x="23167041" y="3329269"/>
          <a:ext cx="1106021" cy="329452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처분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336176</xdr:colOff>
      <xdr:row>9</xdr:row>
      <xdr:rowOff>186018</xdr:rowOff>
    </xdr:from>
    <xdr:to>
      <xdr:col>23</xdr:col>
      <xdr:colOff>679077</xdr:colOff>
      <xdr:row>9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C42C30F-BB29-4F3A-BDB3-5E45B40F75E0}"/>
            </a:ext>
          </a:extLst>
        </xdr:cNvPr>
        <xdr:cNvCxnSpPr>
          <a:stCxn id="2" idx="3"/>
          <a:endCxn id="10" idx="1"/>
        </xdr:cNvCxnSpPr>
      </xdr:nvCxnSpPr>
      <xdr:spPr>
        <a:xfrm flipV="1">
          <a:off x="21434051" y="2091018"/>
          <a:ext cx="114300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16</xdr:row>
      <xdr:rowOff>103095</xdr:rowOff>
    </xdr:from>
    <xdr:to>
      <xdr:col>24</xdr:col>
      <xdr:colOff>2241</xdr:colOff>
      <xdr:row>16</xdr:row>
      <xdr:rowOff>107577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B1B0917A-1BEB-4894-A8B5-E2E2EA77CC3A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21440775" y="3493995"/>
          <a:ext cx="1726266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1255059</xdr:colOff>
      <xdr:row>5</xdr:row>
      <xdr:rowOff>156882</xdr:rowOff>
    </xdr:from>
    <xdr:to>
      <xdr:col>23</xdr:col>
      <xdr:colOff>481853</xdr:colOff>
      <xdr:row>14</xdr:row>
      <xdr:rowOff>44823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CF321B-9AD9-465D-BFAB-3C0D171CEA1C}"/>
            </a:ext>
          </a:extLst>
        </xdr:cNvPr>
        <xdr:cNvSpPr/>
      </xdr:nvSpPr>
      <xdr:spPr>
        <a:xfrm>
          <a:off x="18352434" y="1204632"/>
          <a:ext cx="4027394" cy="181199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1261783</xdr:colOff>
      <xdr:row>15</xdr:row>
      <xdr:rowOff>29135</xdr:rowOff>
    </xdr:from>
    <xdr:to>
      <xdr:col>23</xdr:col>
      <xdr:colOff>488577</xdr:colOff>
      <xdr:row>22</xdr:row>
      <xdr:rowOff>56029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EFBFBD3-7EFB-4D91-A97A-34E28AB5A165}"/>
            </a:ext>
          </a:extLst>
        </xdr:cNvPr>
        <xdr:cNvSpPr/>
      </xdr:nvSpPr>
      <xdr:spPr>
        <a:xfrm>
          <a:off x="18359158" y="3210485"/>
          <a:ext cx="4027394" cy="1503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29135</xdr:colOff>
      <xdr:row>19</xdr:row>
      <xdr:rowOff>2240</xdr:rowOff>
    </xdr:from>
    <xdr:to>
      <xdr:col>23</xdr:col>
      <xdr:colOff>324972</xdr:colOff>
      <xdr:row>20</xdr:row>
      <xdr:rowOff>125505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C1C8BE-6E37-4D9D-B6E7-E8CAEB4C34D7}"/>
            </a:ext>
          </a:extLst>
        </xdr:cNvPr>
        <xdr:cNvSpPr txBox="1"/>
      </xdr:nvSpPr>
      <xdr:spPr>
        <a:xfrm>
          <a:off x="21127010" y="4031315"/>
          <a:ext cx="1095937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⑤바이오가스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640982</xdr:colOff>
      <xdr:row>15</xdr:row>
      <xdr:rowOff>143435</xdr:rowOff>
    </xdr:from>
    <xdr:to>
      <xdr:col>27</xdr:col>
      <xdr:colOff>829241</xdr:colOff>
      <xdr:row>17</xdr:row>
      <xdr:rowOff>53787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796F68-66B6-4721-A1F8-759F7123FD97}"/>
            </a:ext>
          </a:extLst>
        </xdr:cNvPr>
        <xdr:cNvSpPr txBox="1"/>
      </xdr:nvSpPr>
      <xdr:spPr>
        <a:xfrm>
          <a:off x="24891632" y="3324785"/>
          <a:ext cx="2140884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⑥바이오매스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고형화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23</xdr:col>
      <xdr:colOff>600635</xdr:colOff>
      <xdr:row>8</xdr:row>
      <xdr:rowOff>152400</xdr:rowOff>
    </xdr:from>
    <xdr:to>
      <xdr:col>25</xdr:col>
      <xdr:colOff>89647</xdr:colOff>
      <xdr:row>11</xdr:row>
      <xdr:rowOff>11206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1DCAE19-0232-4B87-BC64-8D18E778F4A6}"/>
            </a:ext>
          </a:extLst>
        </xdr:cNvPr>
        <xdr:cNvSpPr/>
      </xdr:nvSpPr>
      <xdr:spPr>
        <a:xfrm>
          <a:off x="22498610" y="1838325"/>
          <a:ext cx="1841687" cy="50650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674599</xdr:colOff>
      <xdr:row>8</xdr:row>
      <xdr:rowOff>53786</xdr:rowOff>
    </xdr:from>
    <xdr:to>
      <xdr:col>27</xdr:col>
      <xdr:colOff>600640</xdr:colOff>
      <xdr:row>9</xdr:row>
      <xdr:rowOff>177050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AFCD66-C2F9-40A5-AED5-BBC8E636E687}"/>
            </a:ext>
          </a:extLst>
        </xdr:cNvPr>
        <xdr:cNvSpPr txBox="1"/>
      </xdr:nvSpPr>
      <xdr:spPr>
        <a:xfrm>
          <a:off x="24925249" y="1739711"/>
          <a:ext cx="1878666" cy="34233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②소수력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681322</xdr:colOff>
      <xdr:row>10</xdr:row>
      <xdr:rowOff>26892</xdr:rowOff>
    </xdr:from>
    <xdr:to>
      <xdr:col>27</xdr:col>
      <xdr:colOff>607363</xdr:colOff>
      <xdr:row>11</xdr:row>
      <xdr:rowOff>150157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FE3910-0C1A-4EBC-8E4E-DB98DC99962E}"/>
            </a:ext>
          </a:extLst>
        </xdr:cNvPr>
        <xdr:cNvSpPr txBox="1"/>
      </xdr:nvSpPr>
      <xdr:spPr>
        <a:xfrm>
          <a:off x="24931972" y="2150967"/>
          <a:ext cx="1878666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③하수열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118783</xdr:colOff>
      <xdr:row>18</xdr:row>
      <xdr:rowOff>80683</xdr:rowOff>
    </xdr:from>
    <xdr:to>
      <xdr:col>20</xdr:col>
      <xdr:colOff>853888</xdr:colOff>
      <xdr:row>19</xdr:row>
      <xdr:rowOff>192742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08F8AC4-E386-40C2-AF1F-56C1A0825F87}"/>
            </a:ext>
          </a:extLst>
        </xdr:cNvPr>
        <xdr:cNvSpPr txBox="1"/>
      </xdr:nvSpPr>
      <xdr:spPr>
        <a:xfrm>
          <a:off x="18511558" y="3890683"/>
          <a:ext cx="1487580" cy="33113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20</xdr:col>
      <xdr:colOff>226363</xdr:colOff>
      <xdr:row>20</xdr:row>
      <xdr:rowOff>42584</xdr:rowOff>
    </xdr:from>
    <xdr:to>
      <xdr:col>21</xdr:col>
      <xdr:colOff>535644</xdr:colOff>
      <xdr:row>21</xdr:row>
      <xdr:rowOff>177053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F79C50F-7A5E-46DD-A956-D85753075E6A}"/>
            </a:ext>
          </a:extLst>
        </xdr:cNvPr>
        <xdr:cNvSpPr txBox="1"/>
      </xdr:nvSpPr>
      <xdr:spPr>
        <a:xfrm>
          <a:off x="19371613" y="4281209"/>
          <a:ext cx="1480856" cy="34401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가온설비</a:t>
          </a:r>
          <a:endParaRPr lang="en-US" altLang="ko-KR" sz="1100"/>
        </a:p>
      </xdr:txBody>
    </xdr:sp>
    <xdr:clientData/>
  </xdr:twoCellAnchor>
  <xdr:twoCellAnchor editAs="oneCell">
    <xdr:from>
      <xdr:col>39</xdr:col>
      <xdr:colOff>98012</xdr:colOff>
      <xdr:row>41</xdr:row>
      <xdr:rowOff>95251</xdr:rowOff>
    </xdr:from>
    <xdr:to>
      <xdr:col>49</xdr:col>
      <xdr:colOff>31136</xdr:colOff>
      <xdr:row>50</xdr:row>
      <xdr:rowOff>27214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7BC1F9-5848-43E3-91F3-531775BE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3833" y="8586108"/>
          <a:ext cx="6736696" cy="1782535"/>
        </a:xfrm>
        <a:prstGeom prst="rect">
          <a:avLst/>
        </a:prstGeom>
      </xdr:spPr>
    </xdr:pic>
    <xdr:clientData/>
  </xdr:twoCellAnchor>
  <xdr:twoCellAnchor>
    <xdr:from>
      <xdr:col>26</xdr:col>
      <xdr:colOff>112059</xdr:colOff>
      <xdr:row>41</xdr:row>
      <xdr:rowOff>179294</xdr:rowOff>
    </xdr:from>
    <xdr:to>
      <xdr:col>26</xdr:col>
      <xdr:colOff>616324</xdr:colOff>
      <xdr:row>49</xdr:row>
      <xdr:rowOff>145676</xdr:rowOff>
    </xdr:to>
    <xdr:sp macro="" textlink="">
      <xdr:nvSpPr>
        <xdr:cNvPr id="24" name="아래쪽 화살표 26">
          <a:extLst>
            <a:ext uri="{FF2B5EF4-FFF2-40B4-BE49-F238E27FC236}">
              <a16:creationId xmlns:a16="http://schemas.microsoft.com/office/drawing/2014/main" id="{35427278-86FC-432F-B3F1-13845279B588}"/>
            </a:ext>
          </a:extLst>
        </xdr:cNvPr>
        <xdr:cNvSpPr/>
      </xdr:nvSpPr>
      <xdr:spPr>
        <a:xfrm>
          <a:off x="25477134" y="885656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>
    <xdr:from>
      <xdr:col>25</xdr:col>
      <xdr:colOff>336177</xdr:colOff>
      <xdr:row>6</xdr:row>
      <xdr:rowOff>145676</xdr:rowOff>
    </xdr:from>
    <xdr:to>
      <xdr:col>25</xdr:col>
      <xdr:colOff>336177</xdr:colOff>
      <xdr:row>18</xdr:row>
      <xdr:rowOff>112059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8A30EF8-3E66-45E0-BAD4-797F9D7525D8}"/>
            </a:ext>
          </a:extLst>
        </xdr:cNvPr>
        <xdr:cNvCxnSpPr/>
      </xdr:nvCxnSpPr>
      <xdr:spPr>
        <a:xfrm>
          <a:off x="24586827" y="1412501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488577</xdr:colOff>
      <xdr:row>7</xdr:row>
      <xdr:rowOff>85165</xdr:rowOff>
    </xdr:from>
    <xdr:to>
      <xdr:col>25</xdr:col>
      <xdr:colOff>488577</xdr:colOff>
      <xdr:row>19</xdr:row>
      <xdr:rowOff>40342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6DF38714-3053-4E1F-9BD0-BC24F6073972}"/>
            </a:ext>
          </a:extLst>
        </xdr:cNvPr>
        <xdr:cNvCxnSpPr/>
      </xdr:nvCxnSpPr>
      <xdr:spPr>
        <a:xfrm>
          <a:off x="24739227" y="1561540"/>
          <a:ext cx="0" cy="250787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668991</xdr:colOff>
      <xdr:row>8</xdr:row>
      <xdr:rowOff>41462</xdr:rowOff>
    </xdr:from>
    <xdr:to>
      <xdr:col>25</xdr:col>
      <xdr:colOff>336176</xdr:colOff>
      <xdr:row>8</xdr:row>
      <xdr:rowOff>44824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4F957F4B-F363-4E21-B748-978D628FC4B1}"/>
            </a:ext>
          </a:extLst>
        </xdr:cNvPr>
        <xdr:cNvCxnSpPr/>
      </xdr:nvCxnSpPr>
      <xdr:spPr>
        <a:xfrm flipH="1" flipV="1">
          <a:off x="17766366" y="1727387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653303</xdr:colOff>
      <xdr:row>17</xdr:row>
      <xdr:rowOff>190500</xdr:rowOff>
    </xdr:from>
    <xdr:to>
      <xdr:col>25</xdr:col>
      <xdr:colOff>504265</xdr:colOff>
      <xdr:row>17</xdr:row>
      <xdr:rowOff>193862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6990D177-7A3F-480A-BDE9-64C898C78CDD}"/>
            </a:ext>
          </a:extLst>
        </xdr:cNvPr>
        <xdr:cNvCxnSpPr/>
      </xdr:nvCxnSpPr>
      <xdr:spPr>
        <a:xfrm flipH="1">
          <a:off x="17750678" y="3790950"/>
          <a:ext cx="7004237" cy="336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675715</xdr:colOff>
      <xdr:row>17</xdr:row>
      <xdr:rowOff>137833</xdr:rowOff>
    </xdr:from>
    <xdr:to>
      <xdr:col>25</xdr:col>
      <xdr:colOff>342900</xdr:colOff>
      <xdr:row>17</xdr:row>
      <xdr:rowOff>141195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FEA37D8B-D836-4476-9B3A-AA14798D3FA8}"/>
            </a:ext>
          </a:extLst>
        </xdr:cNvPr>
        <xdr:cNvCxnSpPr/>
      </xdr:nvCxnSpPr>
      <xdr:spPr>
        <a:xfrm flipH="1" flipV="1">
          <a:off x="17773090" y="3738283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110939</xdr:colOff>
      <xdr:row>17</xdr:row>
      <xdr:rowOff>134471</xdr:rowOff>
    </xdr:from>
    <xdr:to>
      <xdr:col>20</xdr:col>
      <xdr:colOff>112058</xdr:colOff>
      <xdr:row>18</xdr:row>
      <xdr:rowOff>80683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F04B887E-5284-4945-9C09-4D6B0034CD37}"/>
            </a:ext>
          </a:extLst>
        </xdr:cNvPr>
        <xdr:cNvCxnSpPr>
          <a:endCxn id="21" idx="0"/>
        </xdr:cNvCxnSpPr>
      </xdr:nvCxnSpPr>
      <xdr:spPr>
        <a:xfrm flipH="1">
          <a:off x="19256189" y="3734921"/>
          <a:ext cx="1119" cy="155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167069</xdr:colOff>
      <xdr:row>7</xdr:row>
      <xdr:rowOff>152397</xdr:rowOff>
    </xdr:from>
    <xdr:to>
      <xdr:col>20</xdr:col>
      <xdr:colOff>182217</xdr:colOff>
      <xdr:row>8</xdr:row>
      <xdr:rowOff>41413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18FFBEA5-E9A8-47E8-AD02-E3C2CF5E3DC0}"/>
            </a:ext>
          </a:extLst>
        </xdr:cNvPr>
        <xdr:cNvCxnSpPr/>
      </xdr:nvCxnSpPr>
      <xdr:spPr>
        <a:xfrm>
          <a:off x="19312319" y="1628772"/>
          <a:ext cx="15148" cy="98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195083</xdr:colOff>
      <xdr:row>7</xdr:row>
      <xdr:rowOff>159123</xdr:rowOff>
    </xdr:from>
    <xdr:to>
      <xdr:col>22</xdr:col>
      <xdr:colOff>215348</xdr:colOff>
      <xdr:row>8</xdr:row>
      <xdr:rowOff>49695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BD5FA81-5B3D-4863-A67F-EE39537C83D1}"/>
            </a:ext>
          </a:extLst>
        </xdr:cNvPr>
        <xdr:cNvCxnSpPr>
          <a:stCxn id="5" idx="2"/>
        </xdr:cNvCxnSpPr>
      </xdr:nvCxnSpPr>
      <xdr:spPr>
        <a:xfrm>
          <a:off x="21292958" y="1635498"/>
          <a:ext cx="20265" cy="1001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347869</xdr:colOff>
      <xdr:row>9</xdr:row>
      <xdr:rowOff>0</xdr:rowOff>
    </xdr:from>
    <xdr:to>
      <xdr:col>25</xdr:col>
      <xdr:colOff>674599</xdr:colOff>
      <xdr:row>9</xdr:row>
      <xdr:rowOff>11886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DC4047C8-3DA8-4E68-841F-A79D39CD1028}"/>
            </a:ext>
          </a:extLst>
        </xdr:cNvPr>
        <xdr:cNvCxnSpPr>
          <a:stCxn id="19" idx="1"/>
        </xdr:cNvCxnSpPr>
      </xdr:nvCxnSpPr>
      <xdr:spPr>
        <a:xfrm flipH="1" flipV="1">
          <a:off x="24598519" y="1905000"/>
          <a:ext cx="326730" cy="11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496956</xdr:colOff>
      <xdr:row>10</xdr:row>
      <xdr:rowOff>192057</xdr:rowOff>
    </xdr:from>
    <xdr:to>
      <xdr:col>25</xdr:col>
      <xdr:colOff>681322</xdr:colOff>
      <xdr:row>10</xdr:row>
      <xdr:rowOff>198783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AE9E0D91-AAC6-4287-9955-B08FB5F9419F}"/>
            </a:ext>
          </a:extLst>
        </xdr:cNvPr>
        <xdr:cNvCxnSpPr>
          <a:stCxn id="20" idx="1"/>
        </xdr:cNvCxnSpPr>
      </xdr:nvCxnSpPr>
      <xdr:spPr>
        <a:xfrm flipH="1">
          <a:off x="24747606" y="2316132"/>
          <a:ext cx="184366" cy="67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770969</xdr:colOff>
      <xdr:row>7</xdr:row>
      <xdr:rowOff>71716</xdr:rowOff>
    </xdr:from>
    <xdr:to>
      <xdr:col>18</xdr:col>
      <xdr:colOff>697010</xdr:colOff>
      <xdr:row>8</xdr:row>
      <xdr:rowOff>194980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C184D3A-E59E-4887-9268-018319D974AE}"/>
            </a:ext>
          </a:extLst>
        </xdr:cNvPr>
        <xdr:cNvSpPr txBox="1"/>
      </xdr:nvSpPr>
      <xdr:spPr>
        <a:xfrm>
          <a:off x="16401494" y="1548091"/>
          <a:ext cx="1392891" cy="332814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①태양광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596153</xdr:colOff>
      <xdr:row>18</xdr:row>
      <xdr:rowOff>221875</xdr:rowOff>
    </xdr:from>
    <xdr:to>
      <xdr:col>25</xdr:col>
      <xdr:colOff>129989</xdr:colOff>
      <xdr:row>20</xdr:row>
      <xdr:rowOff>121023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FBDF3F-21B0-40EE-B168-5E1EFAD6BC86}"/>
            </a:ext>
          </a:extLst>
        </xdr:cNvPr>
        <xdr:cNvSpPr txBox="1"/>
      </xdr:nvSpPr>
      <xdr:spPr>
        <a:xfrm>
          <a:off x="22494128" y="4031875"/>
          <a:ext cx="1886511" cy="32777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/CHP</a:t>
          </a:r>
        </a:p>
      </xdr:txBody>
    </xdr:sp>
    <xdr:clientData/>
  </xdr:twoCellAnchor>
  <xdr:twoCellAnchor>
    <xdr:from>
      <xdr:col>23</xdr:col>
      <xdr:colOff>602876</xdr:colOff>
      <xdr:row>20</xdr:row>
      <xdr:rowOff>172570</xdr:rowOff>
    </xdr:from>
    <xdr:to>
      <xdr:col>25</xdr:col>
      <xdr:colOff>136712</xdr:colOff>
      <xdr:row>22</xdr:row>
      <xdr:rowOff>82923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7FC9A8B-4C66-4780-A8C6-B3C476616FF8}"/>
            </a:ext>
          </a:extLst>
        </xdr:cNvPr>
        <xdr:cNvSpPr txBox="1"/>
      </xdr:nvSpPr>
      <xdr:spPr>
        <a:xfrm>
          <a:off x="22500851" y="4411195"/>
          <a:ext cx="1886511" cy="32945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④개질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56030</xdr:colOff>
      <xdr:row>17</xdr:row>
      <xdr:rowOff>145676</xdr:rowOff>
    </xdr:from>
    <xdr:to>
      <xdr:col>24</xdr:col>
      <xdr:colOff>56030</xdr:colOff>
      <xdr:row>19</xdr:row>
      <xdr:rowOff>11206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0339833A-298E-4798-B42D-A6A9F10FF0D4}"/>
            </a:ext>
          </a:extLst>
        </xdr:cNvPr>
        <xdr:cNvCxnSpPr/>
      </xdr:nvCxnSpPr>
      <xdr:spPr>
        <a:xfrm>
          <a:off x="23220830" y="3746126"/>
          <a:ext cx="0" cy="2941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145677</xdr:colOff>
      <xdr:row>17</xdr:row>
      <xdr:rowOff>201706</xdr:rowOff>
    </xdr:from>
    <xdr:to>
      <xdr:col>24</xdr:col>
      <xdr:colOff>156883</xdr:colOff>
      <xdr:row>19</xdr:row>
      <xdr:rowOff>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A2E3657-E423-464F-9507-026D9A077FC4}"/>
            </a:ext>
          </a:extLst>
        </xdr:cNvPr>
        <xdr:cNvCxnSpPr/>
      </xdr:nvCxnSpPr>
      <xdr:spPr>
        <a:xfrm flipH="1">
          <a:off x="23310477" y="3802156"/>
          <a:ext cx="11206" cy="2269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22412</xdr:colOff>
      <xdr:row>16</xdr:row>
      <xdr:rowOff>98611</xdr:rowOff>
    </xdr:from>
    <xdr:to>
      <xdr:col>25</xdr:col>
      <xdr:colOff>640982</xdr:colOff>
      <xdr:row>16</xdr:row>
      <xdr:rowOff>103095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83B6DE11-17DB-4C8C-A7CF-71BE017E468F}"/>
            </a:ext>
          </a:extLst>
        </xdr:cNvPr>
        <xdr:cNvCxnSpPr>
          <a:stCxn id="11" idx="3"/>
          <a:endCxn id="17" idx="1"/>
        </xdr:cNvCxnSpPr>
      </xdr:nvCxnSpPr>
      <xdr:spPr>
        <a:xfrm flipV="1">
          <a:off x="24273062" y="3489511"/>
          <a:ext cx="618570" cy="44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165847</xdr:rowOff>
    </xdr:from>
    <xdr:to>
      <xdr:col>23</xdr:col>
      <xdr:colOff>596153</xdr:colOff>
      <xdr:row>19</xdr:row>
      <xdr:rowOff>170329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AE9D130-A418-4AFD-9D4E-011C2312B193}"/>
            </a:ext>
          </a:extLst>
        </xdr:cNvPr>
        <xdr:cNvCxnSpPr>
          <a:stCxn id="16" idx="3"/>
          <a:endCxn id="36" idx="1"/>
        </xdr:cNvCxnSpPr>
      </xdr:nvCxnSpPr>
      <xdr:spPr>
        <a:xfrm flipV="1">
          <a:off x="22222947" y="4194922"/>
          <a:ext cx="27118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170329</xdr:rowOff>
    </xdr:from>
    <xdr:to>
      <xdr:col>23</xdr:col>
      <xdr:colOff>602876</xdr:colOff>
      <xdr:row>21</xdr:row>
      <xdr:rowOff>127747</xdr:rowOff>
    </xdr:to>
    <xdr:cxnSp macro="">
      <xdr:nvCxnSpPr>
        <xdr:cNvPr id="42" name="꺾인 연결선 44">
          <a:extLst>
            <a:ext uri="{FF2B5EF4-FFF2-40B4-BE49-F238E27FC236}">
              <a16:creationId xmlns:a16="http://schemas.microsoft.com/office/drawing/2014/main" id="{26AB91F9-AEAB-4A5C-9647-AB835966F68C}"/>
            </a:ext>
          </a:extLst>
        </xdr:cNvPr>
        <xdr:cNvCxnSpPr>
          <a:stCxn id="16" idx="3"/>
          <a:endCxn id="37" idx="1"/>
        </xdr:cNvCxnSpPr>
      </xdr:nvCxnSpPr>
      <xdr:spPr>
        <a:xfrm>
          <a:off x="22222947" y="4199404"/>
          <a:ext cx="277904" cy="3765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136712</xdr:colOff>
      <xdr:row>21</xdr:row>
      <xdr:rowOff>123265</xdr:rowOff>
    </xdr:from>
    <xdr:to>
      <xdr:col>26</xdr:col>
      <xdr:colOff>0</xdr:colOff>
      <xdr:row>21</xdr:row>
      <xdr:rowOff>127747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8A80F76-7655-4B07-9277-6952E0D0DDAC}"/>
            </a:ext>
          </a:extLst>
        </xdr:cNvPr>
        <xdr:cNvCxnSpPr>
          <a:stCxn id="37" idx="3"/>
        </xdr:cNvCxnSpPr>
      </xdr:nvCxnSpPr>
      <xdr:spPr>
        <a:xfrm flipV="1">
          <a:off x="24387362" y="4571440"/>
          <a:ext cx="977713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681324</xdr:colOff>
      <xdr:row>20</xdr:row>
      <xdr:rowOff>138953</xdr:rowOff>
    </xdr:from>
    <xdr:to>
      <xdr:col>27</xdr:col>
      <xdr:colOff>829235</xdr:colOff>
      <xdr:row>22</xdr:row>
      <xdr:rowOff>49305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044F457-8985-420B-A128-199C1E107151}"/>
            </a:ext>
          </a:extLst>
        </xdr:cNvPr>
        <xdr:cNvSpPr txBox="1"/>
      </xdr:nvSpPr>
      <xdr:spPr>
        <a:xfrm>
          <a:off x="24931974" y="4377578"/>
          <a:ext cx="2100536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⑦수소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963706</xdr:colOff>
      <xdr:row>18</xdr:row>
      <xdr:rowOff>0</xdr:rowOff>
    </xdr:from>
    <xdr:to>
      <xdr:col>20</xdr:col>
      <xdr:colOff>969313</xdr:colOff>
      <xdr:row>20</xdr:row>
      <xdr:rowOff>42584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0DEA57B-E257-41D6-9523-9CEDC49635D5}"/>
            </a:ext>
          </a:extLst>
        </xdr:cNvPr>
        <xdr:cNvCxnSpPr>
          <a:endCxn id="22" idx="0"/>
        </xdr:cNvCxnSpPr>
      </xdr:nvCxnSpPr>
      <xdr:spPr>
        <a:xfrm>
          <a:off x="20108956" y="3810000"/>
          <a:ext cx="5607" cy="47120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932330</xdr:colOff>
      <xdr:row>6</xdr:row>
      <xdr:rowOff>192741</xdr:rowOff>
    </xdr:from>
    <xdr:to>
      <xdr:col>18</xdr:col>
      <xdr:colOff>932330</xdr:colOff>
      <xdr:row>18</xdr:row>
      <xdr:rowOff>159124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2931EC46-9208-437B-9976-10B531E9903E}"/>
            </a:ext>
          </a:extLst>
        </xdr:cNvPr>
        <xdr:cNvCxnSpPr/>
      </xdr:nvCxnSpPr>
      <xdr:spPr>
        <a:xfrm>
          <a:off x="18029705" y="1459566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638736</xdr:colOff>
      <xdr:row>4</xdr:row>
      <xdr:rowOff>78441</xdr:rowOff>
    </xdr:from>
    <xdr:to>
      <xdr:col>27</xdr:col>
      <xdr:colOff>907677</xdr:colOff>
      <xdr:row>22</xdr:row>
      <xdr:rowOff>190501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89A6B5D-F40F-4625-A43F-AB9855528ECD}"/>
            </a:ext>
          </a:extLst>
        </xdr:cNvPr>
        <xdr:cNvSpPr/>
      </xdr:nvSpPr>
      <xdr:spPr>
        <a:xfrm>
          <a:off x="16269261" y="916641"/>
          <a:ext cx="10841691" cy="3931585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481853</xdr:colOff>
      <xdr:row>5</xdr:row>
      <xdr:rowOff>219695</xdr:rowOff>
    </xdr:from>
    <xdr:to>
      <xdr:col>28</xdr:col>
      <xdr:colOff>1020487</xdr:colOff>
      <xdr:row>8</xdr:row>
      <xdr:rowOff>56029</xdr:rowOff>
    </xdr:to>
    <xdr:sp macro="" textlink="">
      <xdr:nvSpPr>
        <xdr:cNvPr id="48" name="자유형 50">
          <a:extLst>
            <a:ext uri="{FF2B5EF4-FFF2-40B4-BE49-F238E27FC236}">
              <a16:creationId xmlns:a16="http://schemas.microsoft.com/office/drawing/2014/main" id="{3CD57BFC-92BF-49C3-A0AE-1B662EA66A3C}"/>
            </a:ext>
          </a:extLst>
        </xdr:cNvPr>
        <xdr:cNvSpPr/>
      </xdr:nvSpPr>
      <xdr:spPr>
        <a:xfrm>
          <a:off x="26685128" y="1267445"/>
          <a:ext cx="1500659" cy="474509"/>
        </a:xfrm>
        <a:custGeom>
          <a:avLst/>
          <a:gdLst>
            <a:gd name="connsiteX0" fmla="*/ 0 w 1502340"/>
            <a:gd name="connsiteY0" fmla="*/ 486275 h 486275"/>
            <a:gd name="connsiteX1" fmla="*/ 112059 w 1502340"/>
            <a:gd name="connsiteY1" fmla="*/ 284570 h 486275"/>
            <a:gd name="connsiteX2" fmla="*/ 257736 w 1502340"/>
            <a:gd name="connsiteY2" fmla="*/ 194922 h 486275"/>
            <a:gd name="connsiteX3" fmla="*/ 302559 w 1502340"/>
            <a:gd name="connsiteY3" fmla="*/ 172511 h 486275"/>
            <a:gd name="connsiteX4" fmla="*/ 336177 w 1502340"/>
            <a:gd name="connsiteY4" fmla="*/ 161305 h 486275"/>
            <a:gd name="connsiteX5" fmla="*/ 381000 w 1502340"/>
            <a:gd name="connsiteY5" fmla="*/ 138893 h 486275"/>
            <a:gd name="connsiteX6" fmla="*/ 437030 w 1502340"/>
            <a:gd name="connsiteY6" fmla="*/ 116481 h 486275"/>
            <a:gd name="connsiteX7" fmla="*/ 1098177 w 1502340"/>
            <a:gd name="connsiteY7" fmla="*/ 127687 h 486275"/>
            <a:gd name="connsiteX8" fmla="*/ 1299883 w 1502340"/>
            <a:gd name="connsiteY8" fmla="*/ 172511 h 486275"/>
            <a:gd name="connsiteX9" fmla="*/ 1367118 w 1502340"/>
            <a:gd name="connsiteY9" fmla="*/ 183717 h 486275"/>
            <a:gd name="connsiteX10" fmla="*/ 1490383 w 1502340"/>
            <a:gd name="connsiteY10" fmla="*/ 206128 h 486275"/>
            <a:gd name="connsiteX11" fmla="*/ 1501589 w 1502340"/>
            <a:gd name="connsiteY11" fmla="*/ 172511 h 486275"/>
            <a:gd name="connsiteX12" fmla="*/ 1467971 w 1502340"/>
            <a:gd name="connsiteY12" fmla="*/ 138893 h 486275"/>
            <a:gd name="connsiteX13" fmla="*/ 1411942 w 1502340"/>
            <a:gd name="connsiteY13" fmla="*/ 49246 h 486275"/>
            <a:gd name="connsiteX14" fmla="*/ 1400736 w 1502340"/>
            <a:gd name="connsiteY14" fmla="*/ 15628 h 486275"/>
            <a:gd name="connsiteX15" fmla="*/ 1367118 w 1502340"/>
            <a:gd name="connsiteY15" fmla="*/ 4422 h 486275"/>
            <a:gd name="connsiteX16" fmla="*/ 1400736 w 1502340"/>
            <a:gd name="connsiteY16" fmla="*/ 26834 h 486275"/>
            <a:gd name="connsiteX17" fmla="*/ 1434353 w 1502340"/>
            <a:gd name="connsiteY17" fmla="*/ 60452 h 486275"/>
            <a:gd name="connsiteX18" fmla="*/ 1467971 w 1502340"/>
            <a:gd name="connsiteY18" fmla="*/ 82864 h 486275"/>
            <a:gd name="connsiteX19" fmla="*/ 1479177 w 1502340"/>
            <a:gd name="connsiteY19" fmla="*/ 150099 h 486275"/>
            <a:gd name="connsiteX20" fmla="*/ 1490383 w 1502340"/>
            <a:gd name="connsiteY20" fmla="*/ 194922 h 486275"/>
            <a:gd name="connsiteX21" fmla="*/ 1445559 w 1502340"/>
            <a:gd name="connsiteY21" fmla="*/ 250952 h 486275"/>
            <a:gd name="connsiteX22" fmla="*/ 1389530 w 1502340"/>
            <a:gd name="connsiteY22" fmla="*/ 295775 h 486275"/>
            <a:gd name="connsiteX23" fmla="*/ 1355912 w 1502340"/>
            <a:gd name="connsiteY23" fmla="*/ 306981 h 486275"/>
            <a:gd name="connsiteX24" fmla="*/ 1255059 w 1502340"/>
            <a:gd name="connsiteY24" fmla="*/ 329393 h 486275"/>
            <a:gd name="connsiteX25" fmla="*/ 1154206 w 1502340"/>
            <a:gd name="connsiteY25" fmla="*/ 351805 h 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502340" h="486275">
              <a:moveTo>
                <a:pt x="0" y="486275"/>
              </a:moveTo>
              <a:cubicBezTo>
                <a:pt x="37353" y="419040"/>
                <a:pt x="70765" y="349459"/>
                <a:pt x="112059" y="284570"/>
              </a:cubicBezTo>
              <a:cubicBezTo>
                <a:pt x="147489" y="228895"/>
                <a:pt x="199220" y="221929"/>
                <a:pt x="257736" y="194922"/>
              </a:cubicBezTo>
              <a:cubicBezTo>
                <a:pt x="272903" y="187922"/>
                <a:pt x="287205" y="179091"/>
                <a:pt x="302559" y="172511"/>
              </a:cubicBezTo>
              <a:cubicBezTo>
                <a:pt x="313416" y="167858"/>
                <a:pt x="325320" y="165958"/>
                <a:pt x="336177" y="161305"/>
              </a:cubicBezTo>
              <a:cubicBezTo>
                <a:pt x="351531" y="154725"/>
                <a:pt x="365735" y="145677"/>
                <a:pt x="381000" y="138893"/>
              </a:cubicBezTo>
              <a:cubicBezTo>
                <a:pt x="399382" y="130723"/>
                <a:pt x="418353" y="123952"/>
                <a:pt x="437030" y="116481"/>
              </a:cubicBezTo>
              <a:cubicBezTo>
                <a:pt x="657412" y="120216"/>
                <a:pt x="877954" y="118511"/>
                <a:pt x="1098177" y="127687"/>
              </a:cubicBezTo>
              <a:cubicBezTo>
                <a:pt x="1320100" y="136934"/>
                <a:pt x="1175159" y="138495"/>
                <a:pt x="1299883" y="172511"/>
              </a:cubicBezTo>
              <a:cubicBezTo>
                <a:pt x="1321803" y="178489"/>
                <a:pt x="1344661" y="180262"/>
                <a:pt x="1367118" y="183717"/>
              </a:cubicBezTo>
              <a:cubicBezTo>
                <a:pt x="1471518" y="199778"/>
                <a:pt x="1413689" y="186954"/>
                <a:pt x="1490383" y="206128"/>
              </a:cubicBezTo>
              <a:cubicBezTo>
                <a:pt x="1494118" y="194922"/>
                <a:pt x="1505324" y="183717"/>
                <a:pt x="1501589" y="172511"/>
              </a:cubicBezTo>
              <a:cubicBezTo>
                <a:pt x="1496577" y="157477"/>
                <a:pt x="1477292" y="151710"/>
                <a:pt x="1467971" y="138893"/>
              </a:cubicBezTo>
              <a:cubicBezTo>
                <a:pt x="1447245" y="110394"/>
                <a:pt x="1423085" y="82676"/>
                <a:pt x="1411942" y="49246"/>
              </a:cubicBezTo>
              <a:cubicBezTo>
                <a:pt x="1408207" y="38040"/>
                <a:pt x="1409088" y="23980"/>
                <a:pt x="1400736" y="15628"/>
              </a:cubicBezTo>
              <a:cubicBezTo>
                <a:pt x="1392384" y="7276"/>
                <a:pt x="1367118" y="-7390"/>
                <a:pt x="1367118" y="4422"/>
              </a:cubicBezTo>
              <a:cubicBezTo>
                <a:pt x="1367118" y="17890"/>
                <a:pt x="1390390" y="18212"/>
                <a:pt x="1400736" y="26834"/>
              </a:cubicBezTo>
              <a:cubicBezTo>
                <a:pt x="1412910" y="36979"/>
                <a:pt x="1422179" y="50307"/>
                <a:pt x="1434353" y="60452"/>
              </a:cubicBezTo>
              <a:cubicBezTo>
                <a:pt x="1444699" y="69074"/>
                <a:pt x="1456765" y="75393"/>
                <a:pt x="1467971" y="82864"/>
              </a:cubicBezTo>
              <a:cubicBezTo>
                <a:pt x="1471706" y="105276"/>
                <a:pt x="1474721" y="127819"/>
                <a:pt x="1479177" y="150099"/>
              </a:cubicBezTo>
              <a:cubicBezTo>
                <a:pt x="1482197" y="165201"/>
                <a:pt x="1490383" y="179521"/>
                <a:pt x="1490383" y="194922"/>
              </a:cubicBezTo>
              <a:cubicBezTo>
                <a:pt x="1490383" y="232893"/>
                <a:pt x="1471373" y="231592"/>
                <a:pt x="1445559" y="250952"/>
              </a:cubicBezTo>
              <a:cubicBezTo>
                <a:pt x="1426425" y="265302"/>
                <a:pt x="1409812" y="283099"/>
                <a:pt x="1389530" y="295775"/>
              </a:cubicBezTo>
              <a:cubicBezTo>
                <a:pt x="1379513" y="302035"/>
                <a:pt x="1367270" y="303736"/>
                <a:pt x="1355912" y="306981"/>
              </a:cubicBezTo>
              <a:cubicBezTo>
                <a:pt x="1318984" y="317532"/>
                <a:pt x="1293575" y="321690"/>
                <a:pt x="1255059" y="329393"/>
              </a:cubicBezTo>
              <a:cubicBezTo>
                <a:pt x="1185157" y="357354"/>
                <a:pt x="1219145" y="351805"/>
                <a:pt x="1154206" y="35180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605118</xdr:colOff>
      <xdr:row>11</xdr:row>
      <xdr:rowOff>11206</xdr:rowOff>
    </xdr:from>
    <xdr:to>
      <xdr:col>28</xdr:col>
      <xdr:colOff>1019736</xdr:colOff>
      <xdr:row>12</xdr:row>
      <xdr:rowOff>156882</xdr:rowOff>
    </xdr:to>
    <xdr:sp macro="" textlink="">
      <xdr:nvSpPr>
        <xdr:cNvPr id="49" name="자유형 52">
          <a:extLst>
            <a:ext uri="{FF2B5EF4-FFF2-40B4-BE49-F238E27FC236}">
              <a16:creationId xmlns:a16="http://schemas.microsoft.com/office/drawing/2014/main" id="{33E09197-0F3C-4C43-A328-1CCB88421244}"/>
            </a:ext>
          </a:extLst>
        </xdr:cNvPr>
        <xdr:cNvSpPr/>
      </xdr:nvSpPr>
      <xdr:spPr>
        <a:xfrm>
          <a:off x="26808393" y="2344831"/>
          <a:ext cx="1376643" cy="355226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605117</xdr:colOff>
      <xdr:row>36</xdr:row>
      <xdr:rowOff>22412</xdr:rowOff>
    </xdr:from>
    <xdr:to>
      <xdr:col>20</xdr:col>
      <xdr:colOff>145676</xdr:colOff>
      <xdr:row>36</xdr:row>
      <xdr:rowOff>201706</xdr:rowOff>
    </xdr:to>
    <xdr:sp macro="" textlink="">
      <xdr:nvSpPr>
        <xdr:cNvPr id="50" name="아래쪽 화살표 53">
          <a:extLst>
            <a:ext uri="{FF2B5EF4-FFF2-40B4-BE49-F238E27FC236}">
              <a16:creationId xmlns:a16="http://schemas.microsoft.com/office/drawing/2014/main" id="{FBE4A994-CD1B-4945-9533-7781C653227A}"/>
            </a:ext>
          </a:extLst>
        </xdr:cNvPr>
        <xdr:cNvSpPr/>
      </xdr:nvSpPr>
      <xdr:spPr>
        <a:xfrm>
          <a:off x="18997892" y="7632887"/>
          <a:ext cx="293034" cy="1792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199999</xdr:colOff>
      <xdr:row>33</xdr:row>
      <xdr:rowOff>172466</xdr:rowOff>
    </xdr:from>
    <xdr:to>
      <xdr:col>38</xdr:col>
      <xdr:colOff>122590</xdr:colOff>
      <xdr:row>35</xdr:row>
      <xdr:rowOff>105230</xdr:rowOff>
    </xdr:to>
    <xdr:sp macro="" textlink="">
      <xdr:nvSpPr>
        <xdr:cNvPr id="51" name="자유형 51">
          <a:extLst>
            <a:ext uri="{FF2B5EF4-FFF2-40B4-BE49-F238E27FC236}">
              <a16:creationId xmlns:a16="http://schemas.microsoft.com/office/drawing/2014/main" id="{8F59DDB3-622C-46D3-91D1-24465F60DAFF}"/>
            </a:ext>
          </a:extLst>
        </xdr:cNvPr>
        <xdr:cNvSpPr/>
      </xdr:nvSpPr>
      <xdr:spPr>
        <a:xfrm rot="9122011">
          <a:off x="30165649" y="7154291"/>
          <a:ext cx="5589966" cy="351864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0</xdr:rowOff>
    </xdr:from>
    <xdr:to>
      <xdr:col>3</xdr:col>
      <xdr:colOff>300318</xdr:colOff>
      <xdr:row>35</xdr:row>
      <xdr:rowOff>134469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417954-E6A7-49D7-9E3F-F88F0FD8155F}"/>
            </a:ext>
          </a:extLst>
        </xdr:cNvPr>
        <xdr:cNvSpPr txBox="1"/>
      </xdr:nvSpPr>
      <xdr:spPr>
        <a:xfrm>
          <a:off x="1190625" y="7124700"/>
          <a:ext cx="1871943" cy="3440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폐기물 반입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7</xdr:col>
      <xdr:colOff>437028</xdr:colOff>
      <xdr:row>35</xdr:row>
      <xdr:rowOff>134469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7526CE-DD48-468F-AE02-0EC82F5615E4}"/>
            </a:ext>
          </a:extLst>
        </xdr:cNvPr>
        <xdr:cNvSpPr txBox="1"/>
      </xdr:nvSpPr>
      <xdr:spPr>
        <a:xfrm>
          <a:off x="4552950" y="7124700"/>
          <a:ext cx="2446803" cy="34401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소각처리계통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30</xdr:row>
      <xdr:rowOff>204106</xdr:rowOff>
    </xdr:from>
    <xdr:to>
      <xdr:col>6</xdr:col>
      <xdr:colOff>331607</xdr:colOff>
      <xdr:row>32</xdr:row>
      <xdr:rowOff>155892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9674EC-EA62-4360-8D9E-4F369B03A8C2}"/>
            </a:ext>
          </a:extLst>
        </xdr:cNvPr>
        <xdr:cNvSpPr txBox="1"/>
      </xdr:nvSpPr>
      <xdr:spPr>
        <a:xfrm>
          <a:off x="4552949" y="6490606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소각로</a:t>
          </a:r>
          <a:endParaRPr lang="en-US" altLang="ko-KR" sz="1100"/>
        </a:p>
      </xdr:txBody>
    </xdr:sp>
    <xdr:clientData/>
  </xdr:twoCellAnchor>
  <xdr:twoCellAnchor>
    <xdr:from>
      <xdr:col>7</xdr:col>
      <xdr:colOff>0</xdr:colOff>
      <xdr:row>30</xdr:row>
      <xdr:rowOff>204106</xdr:rowOff>
    </xdr:from>
    <xdr:to>
      <xdr:col>8</xdr:col>
      <xdr:colOff>386035</xdr:colOff>
      <xdr:row>32</xdr:row>
      <xdr:rowOff>155892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88B839-530E-46F1-993B-CE15F602C95C}"/>
            </a:ext>
          </a:extLst>
        </xdr:cNvPr>
        <xdr:cNvSpPr txBox="1"/>
      </xdr:nvSpPr>
      <xdr:spPr>
        <a:xfrm>
          <a:off x="6562725" y="6490606"/>
          <a:ext cx="165286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폐열보일러</a:t>
          </a:r>
          <a:endParaRPr lang="en-US" altLang="ko-KR" sz="1100"/>
        </a:p>
      </xdr:txBody>
    </xdr:sp>
    <xdr:clientData/>
  </xdr:twoCellAnchor>
  <xdr:twoCellAnchor>
    <xdr:from>
      <xdr:col>9</xdr:col>
      <xdr:colOff>0</xdr:colOff>
      <xdr:row>30</xdr:row>
      <xdr:rowOff>204106</xdr:rowOff>
    </xdr:from>
    <xdr:to>
      <xdr:col>9</xdr:col>
      <xdr:colOff>1080000</xdr:colOff>
      <xdr:row>32</xdr:row>
      <xdr:rowOff>155892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8C5BAF-EF23-4AF7-B44E-BA8D457DC395}"/>
            </a:ext>
          </a:extLst>
        </xdr:cNvPr>
        <xdr:cNvSpPr txBox="1"/>
      </xdr:nvSpPr>
      <xdr:spPr>
        <a:xfrm>
          <a:off x="8943975" y="6490606"/>
          <a:ext cx="108000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증기터빈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28</xdr:row>
      <xdr:rowOff>-1</xdr:rowOff>
    </xdr:from>
    <xdr:to>
      <xdr:col>6</xdr:col>
      <xdr:colOff>331607</xdr:colOff>
      <xdr:row>29</xdr:row>
      <xdr:rowOff>155892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BEAF1E-0C07-4027-9873-137AB22EEA76}"/>
            </a:ext>
          </a:extLst>
        </xdr:cNvPr>
        <xdr:cNvSpPr txBox="1"/>
      </xdr:nvSpPr>
      <xdr:spPr>
        <a:xfrm>
          <a:off x="4552949" y="5867399"/>
          <a:ext cx="1226958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</a:t>
          </a:r>
          <a:r>
            <a:rPr lang="en-US" altLang="ko-KR" sz="1100">
              <a:solidFill>
                <a:schemeClr val="bg1"/>
              </a:solidFill>
            </a:rPr>
            <a:t>LNG</a:t>
          </a:r>
        </a:p>
      </xdr:txBody>
    </xdr:sp>
    <xdr:clientData/>
  </xdr:twoCellAnchor>
  <xdr:twoCellAnchor>
    <xdr:from>
      <xdr:col>7</xdr:col>
      <xdr:colOff>0</xdr:colOff>
      <xdr:row>28</xdr:row>
      <xdr:rowOff>-1</xdr:rowOff>
    </xdr:from>
    <xdr:to>
      <xdr:col>8</xdr:col>
      <xdr:colOff>386035</xdr:colOff>
      <xdr:row>29</xdr:row>
      <xdr:rowOff>155892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7EE356-E9AA-48E9-9D2E-64E387AD5432}"/>
            </a:ext>
          </a:extLst>
        </xdr:cNvPr>
        <xdr:cNvSpPr txBox="1"/>
      </xdr:nvSpPr>
      <xdr:spPr>
        <a:xfrm>
          <a:off x="6562725" y="5867399"/>
          <a:ext cx="165286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0</xdr:colOff>
      <xdr:row>28</xdr:row>
      <xdr:rowOff>-1</xdr:rowOff>
    </xdr:from>
    <xdr:to>
      <xdr:col>9</xdr:col>
      <xdr:colOff>1080000</xdr:colOff>
      <xdr:row>29</xdr:row>
      <xdr:rowOff>155892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FC4210C-DFFD-46DA-933F-AC7C77C71EA1}"/>
            </a:ext>
          </a:extLst>
        </xdr:cNvPr>
        <xdr:cNvSpPr txBox="1"/>
      </xdr:nvSpPr>
      <xdr:spPr>
        <a:xfrm>
          <a:off x="8943975" y="5867399"/>
          <a:ext cx="108000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전력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29</xdr:row>
      <xdr:rowOff>155892</xdr:rowOff>
    </xdr:from>
    <xdr:to>
      <xdr:col>5</xdr:col>
      <xdr:colOff>539999</xdr:colOff>
      <xdr:row>30</xdr:row>
      <xdr:rowOff>204106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F8889B4-E7CE-49A0-818C-27CCC1F6CD27}"/>
            </a:ext>
          </a:extLst>
        </xdr:cNvPr>
        <xdr:cNvCxnSpPr>
          <a:stCxn id="7" idx="2"/>
          <a:endCxn id="4" idx="0"/>
        </xdr:cNvCxnSpPr>
      </xdr:nvCxnSpPr>
      <xdr:spPr>
        <a:xfrm>
          <a:off x="5092949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540000</xdr:colOff>
      <xdr:row>29</xdr:row>
      <xdr:rowOff>155892</xdr:rowOff>
    </xdr:from>
    <xdr:to>
      <xdr:col>7</xdr:col>
      <xdr:colOff>540000</xdr:colOff>
      <xdr:row>30</xdr:row>
      <xdr:rowOff>204106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5F410CB6-8F8B-4B03-ABDF-9441F63E9AC8}"/>
            </a:ext>
          </a:extLst>
        </xdr:cNvPr>
        <xdr:cNvCxnSpPr>
          <a:stCxn id="5" idx="0"/>
          <a:endCxn id="8" idx="2"/>
        </xdr:cNvCxnSpPr>
      </xdr:nvCxnSpPr>
      <xdr:spPr>
        <a:xfrm flipV="1">
          <a:off x="710272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540000</xdr:colOff>
      <xdr:row>29</xdr:row>
      <xdr:rowOff>155892</xdr:rowOff>
    </xdr:from>
    <xdr:to>
      <xdr:col>9</xdr:col>
      <xdr:colOff>540000</xdr:colOff>
      <xdr:row>30</xdr:row>
      <xdr:rowOff>204106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8AA5F30-7452-4346-8613-44CE927D39A0}"/>
            </a:ext>
          </a:extLst>
        </xdr:cNvPr>
        <xdr:cNvCxnSpPr>
          <a:stCxn id="6" idx="0"/>
          <a:endCxn id="9" idx="2"/>
        </xdr:cNvCxnSpPr>
      </xdr:nvCxnSpPr>
      <xdr:spPr>
        <a:xfrm flipV="1">
          <a:off x="948397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41</xdr:row>
      <xdr:rowOff>0</xdr:rowOff>
    </xdr:from>
    <xdr:to>
      <xdr:col>7</xdr:col>
      <xdr:colOff>437028</xdr:colOff>
      <xdr:row>42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3674A1-CF61-4FF0-8576-9EA3B1991A9B}"/>
            </a:ext>
          </a:extLst>
        </xdr:cNvPr>
        <xdr:cNvSpPr txBox="1"/>
      </xdr:nvSpPr>
      <xdr:spPr>
        <a:xfrm>
          <a:off x="4552950" y="8601075"/>
          <a:ext cx="2446803" cy="332814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매립 및 재활용계통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43</xdr:row>
      <xdr:rowOff>204106</xdr:rowOff>
    </xdr:from>
    <xdr:to>
      <xdr:col>6</xdr:col>
      <xdr:colOff>331607</xdr:colOff>
      <xdr:row>45</xdr:row>
      <xdr:rowOff>155892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7471460-ACBB-485A-AB1B-1501DF614569}"/>
            </a:ext>
          </a:extLst>
        </xdr:cNvPr>
        <xdr:cNvSpPr txBox="1"/>
      </xdr:nvSpPr>
      <xdr:spPr>
        <a:xfrm>
          <a:off x="4552949" y="9224281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매립지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47</xdr:row>
      <xdr:rowOff>0</xdr:rowOff>
    </xdr:from>
    <xdr:to>
      <xdr:col>6</xdr:col>
      <xdr:colOff>331607</xdr:colOff>
      <xdr:row>48</xdr:row>
      <xdr:rowOff>155892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33C2599-ED7A-4A00-B7C1-8E5D7A7D7A68}"/>
            </a:ext>
          </a:extLst>
        </xdr:cNvPr>
        <xdr:cNvSpPr txBox="1"/>
      </xdr:nvSpPr>
      <xdr:spPr>
        <a:xfrm>
          <a:off x="4552949" y="9858375"/>
          <a:ext cx="1226958" cy="36544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①매립가스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45</xdr:row>
      <xdr:rowOff>155892</xdr:rowOff>
    </xdr:from>
    <xdr:to>
      <xdr:col>5</xdr:col>
      <xdr:colOff>539999</xdr:colOff>
      <xdr:row>47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53C86A0-8B66-4CE8-945F-040F21D60DEC}"/>
            </a:ext>
          </a:extLst>
        </xdr:cNvPr>
        <xdr:cNvCxnSpPr>
          <a:stCxn id="14" idx="2"/>
          <a:endCxn id="15" idx="0"/>
        </xdr:cNvCxnSpPr>
      </xdr:nvCxnSpPr>
      <xdr:spPr>
        <a:xfrm>
          <a:off x="5092949" y="9595167"/>
          <a:ext cx="0" cy="2632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34</xdr:row>
      <xdr:rowOff>186391</xdr:rowOff>
    </xdr:to>
    <xdr:cxnSp macro="">
      <xdr:nvCxnSpPr>
        <xdr:cNvPr id="17" name="꺾인 연결선 80">
          <a:extLst>
            <a:ext uri="{FF2B5EF4-FFF2-40B4-BE49-F238E27FC236}">
              <a16:creationId xmlns:a16="http://schemas.microsoft.com/office/drawing/2014/main" id="{6015A73C-C57D-430D-AA16-2EAE1F4F8F39}"/>
            </a:ext>
          </a:extLst>
        </xdr:cNvPr>
        <xdr:cNvCxnSpPr>
          <a:stCxn id="2" idx="3"/>
          <a:endCxn id="3" idx="1"/>
        </xdr:cNvCxnSpPr>
      </xdr:nvCxnSpPr>
      <xdr:spPr>
        <a:xfrm>
          <a:off x="3062568" y="7298391"/>
          <a:ext cx="1490382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41</xdr:row>
      <xdr:rowOff>168088</xdr:rowOff>
    </xdr:to>
    <xdr:cxnSp macro="">
      <xdr:nvCxnSpPr>
        <xdr:cNvPr id="18" name="꺾인 연결선 83">
          <a:extLst>
            <a:ext uri="{FF2B5EF4-FFF2-40B4-BE49-F238E27FC236}">
              <a16:creationId xmlns:a16="http://schemas.microsoft.com/office/drawing/2014/main" id="{C6C0C88C-D925-422B-B668-AD0A6646456B}"/>
            </a:ext>
          </a:extLst>
        </xdr:cNvPr>
        <xdr:cNvCxnSpPr>
          <a:stCxn id="2" idx="3"/>
          <a:endCxn id="13" idx="1"/>
        </xdr:cNvCxnSpPr>
      </xdr:nvCxnSpPr>
      <xdr:spPr>
        <a:xfrm>
          <a:off x="3062568" y="7298391"/>
          <a:ext cx="1490382" cy="1470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27</xdr:row>
      <xdr:rowOff>84844</xdr:rowOff>
    </xdr:from>
    <xdr:to>
      <xdr:col>10</xdr:col>
      <xdr:colOff>324971</xdr:colOff>
      <xdr:row>36</xdr:row>
      <xdr:rowOff>73638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5DFD563-0C8E-4408-AC0D-F86E5A898DBA}"/>
            </a:ext>
          </a:extLst>
        </xdr:cNvPr>
        <xdr:cNvSpPr/>
      </xdr:nvSpPr>
      <xdr:spPr>
        <a:xfrm>
          <a:off x="4161864" y="5742694"/>
          <a:ext cx="6373907" cy="1874744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499783</xdr:colOff>
      <xdr:row>40</xdr:row>
      <xdr:rowOff>78760</xdr:rowOff>
    </xdr:from>
    <xdr:to>
      <xdr:col>7</xdr:col>
      <xdr:colOff>616324</xdr:colOff>
      <xdr:row>49</xdr:row>
      <xdr:rowOff>67554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EAB6982-F397-4B79-A40D-2BDE2F0EE409}"/>
            </a:ext>
          </a:extLst>
        </xdr:cNvPr>
        <xdr:cNvSpPr/>
      </xdr:nvSpPr>
      <xdr:spPr>
        <a:xfrm>
          <a:off x="4157383" y="8460760"/>
          <a:ext cx="3021666" cy="1884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42</xdr:row>
      <xdr:rowOff>179294</xdr:rowOff>
    </xdr:from>
    <xdr:to>
      <xdr:col>11</xdr:col>
      <xdr:colOff>616324</xdr:colOff>
      <xdr:row>50</xdr:row>
      <xdr:rowOff>145676</xdr:rowOff>
    </xdr:to>
    <xdr:sp macro="" textlink="">
      <xdr:nvSpPr>
        <xdr:cNvPr id="21" name="아래쪽 화살표 88">
          <a:extLst>
            <a:ext uri="{FF2B5EF4-FFF2-40B4-BE49-F238E27FC236}">
              <a16:creationId xmlns:a16="http://schemas.microsoft.com/office/drawing/2014/main" id="{4D0CDBCC-C856-4ED7-89C9-3FDA4F02EE06}"/>
            </a:ext>
          </a:extLst>
        </xdr:cNvPr>
        <xdr:cNvSpPr/>
      </xdr:nvSpPr>
      <xdr:spPr>
        <a:xfrm>
          <a:off x="11284884" y="898991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 editAs="oneCell">
    <xdr:from>
      <xdr:col>12</xdr:col>
      <xdr:colOff>1292678</xdr:colOff>
      <xdr:row>87</xdr:row>
      <xdr:rowOff>149678</xdr:rowOff>
    </xdr:from>
    <xdr:to>
      <xdr:col>24</xdr:col>
      <xdr:colOff>155795</xdr:colOff>
      <xdr:row>116</xdr:row>
      <xdr:rowOff>138107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896287-EFDB-4DAF-9E59-D3D01A10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7528" y="18399578"/>
          <a:ext cx="8988192" cy="60653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0</xdr:rowOff>
    </xdr:from>
    <xdr:to>
      <xdr:col>13</xdr:col>
      <xdr:colOff>581024</xdr:colOff>
      <xdr:row>13</xdr:row>
      <xdr:rowOff>200024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71C36C23-E95B-43C9-93EF-ABDE1A8BBD68}"/>
            </a:ext>
          </a:extLst>
        </xdr:cNvPr>
        <xdr:cNvGrpSpPr/>
      </xdr:nvGrpSpPr>
      <xdr:grpSpPr>
        <a:xfrm>
          <a:off x="695325" y="419100"/>
          <a:ext cx="9448799" cy="2505074"/>
          <a:chOff x="695325" y="419100"/>
          <a:chExt cx="9448799" cy="2505074"/>
        </a:xfrm>
      </xdr:grpSpPr>
      <xdr:sp macro="" textlink="">
        <xdr:nvSpPr>
          <xdr:cNvPr id="3" name="TextBox 21">
            <a:extLst>
              <a:ext uri="{FF2B5EF4-FFF2-40B4-BE49-F238E27FC236}">
                <a16:creationId xmlns:a16="http://schemas.microsoft.com/office/drawing/2014/main" id="{3E10E69A-2483-027C-EBBB-A95A2C9BB4D4}"/>
              </a:ext>
            </a:extLst>
          </xdr:cNvPr>
          <xdr:cNvSpPr txBox="1"/>
        </xdr:nvSpPr>
        <xdr:spPr>
          <a:xfrm>
            <a:off x="2656131" y="559823"/>
            <a:ext cx="1236807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②추출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22">
            <a:extLst>
              <a:ext uri="{FF2B5EF4-FFF2-40B4-BE49-F238E27FC236}">
                <a16:creationId xmlns:a16="http://schemas.microsoft.com/office/drawing/2014/main" id="{3E5595AF-7EE0-B485-300F-465F7721ED63}"/>
              </a:ext>
            </a:extLst>
          </xdr:cNvPr>
          <xdr:cNvSpPr txBox="1"/>
        </xdr:nvSpPr>
        <xdr:spPr>
          <a:xfrm>
            <a:off x="4411802" y="559821"/>
            <a:ext cx="13707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활용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5" name="TextBox 37">
            <a:extLst>
              <a:ext uri="{FF2B5EF4-FFF2-40B4-BE49-F238E27FC236}">
                <a16:creationId xmlns:a16="http://schemas.microsoft.com/office/drawing/2014/main" id="{DA36AFBD-E0D9-DCED-7124-EDCA83EDFD35}"/>
              </a:ext>
            </a:extLst>
          </xdr:cNvPr>
          <xdr:cNvSpPr txBox="1"/>
        </xdr:nvSpPr>
        <xdr:spPr>
          <a:xfrm>
            <a:off x="737978" y="559823"/>
            <a:ext cx="1151639" cy="336176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①수입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6" name="TextBox 39">
            <a:extLst>
              <a:ext uri="{FF2B5EF4-FFF2-40B4-BE49-F238E27FC236}">
                <a16:creationId xmlns:a16="http://schemas.microsoft.com/office/drawing/2014/main" id="{57DAB7EA-59E5-517B-2F84-A41E8F45942F}"/>
              </a:ext>
            </a:extLst>
          </xdr:cNvPr>
          <xdr:cNvSpPr txBox="1"/>
        </xdr:nvSpPr>
        <xdr:spPr>
          <a:xfrm>
            <a:off x="6301381" y="559821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원료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7" name="TextBox 39">
            <a:extLst>
              <a:ext uri="{FF2B5EF4-FFF2-40B4-BE49-F238E27FC236}">
                <a16:creationId xmlns:a16="http://schemas.microsoft.com/office/drawing/2014/main" id="{08D674A3-4A6E-A717-797A-6C1387D4B6D0}"/>
              </a:ext>
            </a:extLst>
          </xdr:cNvPr>
          <xdr:cNvSpPr txBox="1"/>
        </xdr:nvSpPr>
        <xdr:spPr>
          <a:xfrm>
            <a:off x="6301381" y="1999758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연료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8" name="TextBox 39">
            <a:extLst>
              <a:ext uri="{FF2B5EF4-FFF2-40B4-BE49-F238E27FC236}">
                <a16:creationId xmlns:a16="http://schemas.microsoft.com/office/drawing/2014/main" id="{D21E9CE3-7C39-D3B9-3098-9CAA69AF8613}"/>
              </a:ext>
            </a:extLst>
          </xdr:cNvPr>
          <xdr:cNvSpPr txBox="1"/>
        </xdr:nvSpPr>
        <xdr:spPr>
          <a:xfrm>
            <a:off x="8154999" y="1550247"/>
            <a:ext cx="1239068" cy="4023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전기보일러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9" name="TextBox 39">
            <a:extLst>
              <a:ext uri="{FF2B5EF4-FFF2-40B4-BE49-F238E27FC236}">
                <a16:creationId xmlns:a16="http://schemas.microsoft.com/office/drawing/2014/main" id="{0E5191BC-BD9A-4844-F452-A64F17F6A544}"/>
              </a:ext>
            </a:extLst>
          </xdr:cNvPr>
          <xdr:cNvSpPr txBox="1"/>
        </xdr:nvSpPr>
        <xdr:spPr>
          <a:xfrm>
            <a:off x="8154999" y="2333625"/>
            <a:ext cx="1239068" cy="451819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r>
              <a:rPr lang="en-US" altLang="ko-KR" sz="1100">
                <a:solidFill>
                  <a:schemeClr val="bg1"/>
                </a:solidFill>
              </a:rPr>
              <a:t>(CHP/</a:t>
            </a:r>
            <a:r>
              <a:rPr lang="ko-KR" altLang="en-US" sz="1100">
                <a:solidFill>
                  <a:schemeClr val="bg1"/>
                </a:solidFill>
              </a:rPr>
              <a:t>연료전지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C035FF6D-0AE9-AF80-267D-5744FCBB40E0}"/>
              </a:ext>
            </a:extLst>
          </xdr:cNvPr>
          <xdr:cNvSpPr/>
        </xdr:nvSpPr>
        <xdr:spPr>
          <a:xfrm>
            <a:off x="695325" y="419100"/>
            <a:ext cx="6951861" cy="654341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E927C56-E8C9-1BA6-F668-E620600F171B}"/>
              </a:ext>
            </a:extLst>
          </xdr:cNvPr>
          <xdr:cNvSpPr/>
        </xdr:nvSpPr>
        <xdr:spPr>
          <a:xfrm>
            <a:off x="6226037" y="1447800"/>
            <a:ext cx="3918087" cy="1476374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cxnSp macro="">
        <xdr:nvCxnSpPr>
          <xdr:cNvPr id="12" name="연결선: 꺾임 11">
            <a:extLst>
              <a:ext uri="{FF2B5EF4-FFF2-40B4-BE49-F238E27FC236}">
                <a16:creationId xmlns:a16="http://schemas.microsoft.com/office/drawing/2014/main" id="{9EFE858A-5F6C-9A47-3B26-63A7D7B3093A}"/>
              </a:ext>
            </a:extLst>
          </xdr:cNvPr>
          <xdr:cNvCxnSpPr>
            <a:cxnSpLocks/>
            <a:stCxn id="6" idx="1"/>
            <a:endCxn id="7" idx="1"/>
          </xdr:cNvCxnSpPr>
        </xdr:nvCxnSpPr>
        <xdr:spPr>
          <a:xfrm rot="10800000" flipV="1">
            <a:off x="6301381" y="727908"/>
            <a:ext cx="12700" cy="1439937"/>
          </a:xfrm>
          <a:prstGeom prst="bentConnector3">
            <a:avLst>
              <a:gd name="adj1" fmla="val 1800000"/>
            </a:avLst>
          </a:prstGeom>
          <a:ln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연결선: 꺾임 12">
            <a:extLst>
              <a:ext uri="{FF2B5EF4-FFF2-40B4-BE49-F238E27FC236}">
                <a16:creationId xmlns:a16="http://schemas.microsoft.com/office/drawing/2014/main" id="{AC29C7A5-C9AB-3D85-2073-28E2EDA14431}"/>
              </a:ext>
            </a:extLst>
          </xdr:cNvPr>
          <xdr:cNvCxnSpPr>
            <a:cxnSpLocks/>
            <a:stCxn id="8" idx="1"/>
            <a:endCxn id="9" idx="1"/>
          </xdr:cNvCxnSpPr>
        </xdr:nvCxnSpPr>
        <xdr:spPr>
          <a:xfrm rot="10800000" flipV="1">
            <a:off x="8154999" y="1751435"/>
            <a:ext cx="12700" cy="808099"/>
          </a:xfrm>
          <a:prstGeom prst="bentConnector3">
            <a:avLst>
              <a:gd name="adj1" fmla="val 180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직선 연결선 13">
            <a:extLst>
              <a:ext uri="{FF2B5EF4-FFF2-40B4-BE49-F238E27FC236}">
                <a16:creationId xmlns:a16="http://schemas.microsoft.com/office/drawing/2014/main" id="{E178E42F-E7E1-5EA7-C3F9-43ED83FEC7E5}"/>
              </a:ext>
            </a:extLst>
          </xdr:cNvPr>
          <xdr:cNvCxnSpPr>
            <a:cxnSpLocks/>
            <a:stCxn id="7" idx="3"/>
          </xdr:cNvCxnSpPr>
        </xdr:nvCxnSpPr>
        <xdr:spPr>
          <a:xfrm>
            <a:off x="7540449" y="2167846"/>
            <a:ext cx="412926" cy="385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직선 연결선 14">
            <a:extLst>
              <a:ext uri="{FF2B5EF4-FFF2-40B4-BE49-F238E27FC236}">
                <a16:creationId xmlns:a16="http://schemas.microsoft.com/office/drawing/2014/main" id="{2583E3F9-5ECA-F912-69A2-E147859DDA5A}"/>
              </a:ext>
            </a:extLst>
          </xdr:cNvPr>
          <xdr:cNvCxnSpPr>
            <a:stCxn id="5" idx="3"/>
          </xdr:cNvCxnSpPr>
        </xdr:nvCxnSpPr>
        <xdr:spPr>
          <a:xfrm flipV="1">
            <a:off x="1889617" y="727221"/>
            <a:ext cx="76651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A3C6C0F3-7C4F-EE7C-E77E-E64D748D6480}"/>
              </a:ext>
            </a:extLst>
          </xdr:cNvPr>
          <xdr:cNvCxnSpPr>
            <a:stCxn id="3" idx="3"/>
            <a:endCxn id="4" idx="1"/>
          </xdr:cNvCxnSpPr>
        </xdr:nvCxnSpPr>
        <xdr:spPr>
          <a:xfrm flipV="1">
            <a:off x="3892938" y="727910"/>
            <a:ext cx="518864" cy="5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직선 연결선 16">
            <a:extLst>
              <a:ext uri="{FF2B5EF4-FFF2-40B4-BE49-F238E27FC236}">
                <a16:creationId xmlns:a16="http://schemas.microsoft.com/office/drawing/2014/main" id="{D4C77DF4-AF8F-449C-39E1-B8B53CD115A1}"/>
              </a:ext>
            </a:extLst>
          </xdr:cNvPr>
          <xdr:cNvCxnSpPr>
            <a:stCxn id="4" idx="3"/>
          </xdr:cNvCxnSpPr>
        </xdr:nvCxnSpPr>
        <xdr:spPr>
          <a:xfrm flipV="1">
            <a:off x="5782517" y="727220"/>
            <a:ext cx="35004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18</xdr:col>
      <xdr:colOff>0</xdr:colOff>
      <xdr:row>1</xdr:row>
      <xdr:rowOff>57150</xdr:rowOff>
    </xdr:from>
    <xdr:ext cx="5285350" cy="1853862"/>
    <xdr:pic>
      <xdr:nvPicPr>
        <xdr:cNvPr id="18" name="그림 17">
          <a:extLst>
            <a:ext uri="{FF2B5EF4-FFF2-40B4-BE49-F238E27FC236}">
              <a16:creationId xmlns:a16="http://schemas.microsoft.com/office/drawing/2014/main" id="{522D6C6F-D193-4798-AE0D-0537CD689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2100" y="266700"/>
          <a:ext cx="5285350" cy="1853862"/>
        </a:xfrm>
        <a:prstGeom prst="rect">
          <a:avLst/>
        </a:prstGeom>
      </xdr:spPr>
    </xdr:pic>
    <xdr:clientData/>
  </xdr:oneCellAnchor>
  <xdr:twoCellAnchor>
    <xdr:from>
      <xdr:col>21</xdr:col>
      <xdr:colOff>371475</xdr:colOff>
      <xdr:row>18</xdr:row>
      <xdr:rowOff>9525</xdr:rowOff>
    </xdr:from>
    <xdr:to>
      <xdr:col>21</xdr:col>
      <xdr:colOff>723900</xdr:colOff>
      <xdr:row>18</xdr:row>
      <xdr:rowOff>200025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6951FC80-1E4C-49B9-92AF-247A4C20CEE4}"/>
            </a:ext>
          </a:extLst>
        </xdr:cNvPr>
        <xdr:cNvCxnSpPr/>
      </xdr:nvCxnSpPr>
      <xdr:spPr>
        <a:xfrm flipH="1">
          <a:off x="16097250" y="3781425"/>
          <a:ext cx="3524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685799</xdr:colOff>
      <xdr:row>5</xdr:row>
      <xdr:rowOff>145880</xdr:rowOff>
    </xdr:from>
    <xdr:to>
      <xdr:col>18</xdr:col>
      <xdr:colOff>9524</xdr:colOff>
      <xdr:row>22</xdr:row>
      <xdr:rowOff>171449</xdr:rowOff>
    </xdr:to>
    <xdr:cxnSp macro="">
      <xdr:nvCxnSpPr>
        <xdr:cNvPr id="20" name="연결선: 꺾임 23">
          <a:extLst>
            <a:ext uri="{FF2B5EF4-FFF2-40B4-BE49-F238E27FC236}">
              <a16:creationId xmlns:a16="http://schemas.microsoft.com/office/drawing/2014/main" id="{6521863D-5438-44FE-BED0-FDF3159B7448}"/>
            </a:ext>
          </a:extLst>
        </xdr:cNvPr>
        <xdr:cNvCxnSpPr>
          <a:stCxn id="18" idx="1"/>
        </xdr:cNvCxnSpPr>
      </xdr:nvCxnSpPr>
      <xdr:spPr>
        <a:xfrm rot="10800000" flipH="1" flipV="1">
          <a:off x="12992099" y="1193630"/>
          <a:ext cx="9525" cy="3587919"/>
        </a:xfrm>
        <a:prstGeom prst="bentConnector4">
          <a:avLst>
            <a:gd name="adj1" fmla="val -2400000"/>
            <a:gd name="adj2" fmla="val 998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22</xdr:row>
      <xdr:rowOff>76200</xdr:rowOff>
    </xdr:from>
    <xdr:to>
      <xdr:col>14</xdr:col>
      <xdr:colOff>533400</xdr:colOff>
      <xdr:row>37</xdr:row>
      <xdr:rowOff>28575</xdr:rowOff>
    </xdr:to>
    <xdr:pic>
      <xdr:nvPicPr>
        <xdr:cNvPr id="21" name="_x483249752" descr="EMB000030280ea6">
          <a:extLst>
            <a:ext uri="{FF2B5EF4-FFF2-40B4-BE49-F238E27FC236}">
              <a16:creationId xmlns:a16="http://schemas.microsoft.com/office/drawing/2014/main" id="{CC236577-6236-4D10-9F0F-1D1DCBA96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86300"/>
          <a:ext cx="540067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26</xdr:row>
      <xdr:rowOff>66675</xdr:rowOff>
    </xdr:from>
    <xdr:to>
      <xdr:col>6</xdr:col>
      <xdr:colOff>552450</xdr:colOff>
      <xdr:row>26</xdr:row>
      <xdr:rowOff>66676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CCAF6B60-A11C-4217-B9AF-672CE67C1A0A}"/>
            </a:ext>
          </a:extLst>
        </xdr:cNvPr>
        <xdr:cNvCxnSpPr/>
      </xdr:nvCxnSpPr>
      <xdr:spPr>
        <a:xfrm flipH="1">
          <a:off x="4819650" y="5514975"/>
          <a:ext cx="495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 " id="{075C2275-6D7D-4B5D-A09C-8A571F4FC634}" userId=" " providerId="None"/>
  <person displayName=" " id="{C3BD1F46-BEA8-4C9D-B9BB-3CCD8A967078}" userId="S::hyodong.moon@gesi.kr::a6a0c444-c8aa-4fee-b609-663d93e8d169" providerId="AD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0" dT="2022-10-14T06:03:39.65" personId="{075C2275-6D7D-4B5D-A09C-8A571F4FC634}" id="{64253522-D655-4909-8EFB-FD246D230B32}">
    <text>바이오가스의 CH4 비중 70%, 개질효율 76.4% 가 적용되어 에너지 총량 감소
개질시 필요한 전력소비도 효율에 내재화하여 작성(수소의 총에너지의 2.4%)
0.53/(1+0.024)</text>
  </threadedComment>
  <threadedComment ref="E31" dT="2023-03-17T04:41:42.05" personId="{C3BD1F46-BEA8-4C9D-B9BB-3CCD8A967078}" id="{629AD9FC-04B9-4790-AE27-A75E54790355}">
    <text>필요 면적의 10배 임의설정</text>
  </threadedComment>
  <threadedComment ref="B36" dT="2023-03-17T04:41:20.26" personId="{C3BD1F46-BEA8-4C9D-B9BB-3CCD8A967078}" id="{A519813E-B994-4E7D-9E6F-AC1C6AD05BC3}">
    <text>저장소 용량의 1/5 임의 설정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5" dT="2022-10-14T02:07:33.77" personId="{075C2275-6D7D-4B5D-A09C-8A571F4FC634}" id="{22AA4DB0-4B05-4190-BC70-DC564193BEEF}">
    <text>Solid waste 소각시설</text>
  </threadedComment>
  <threadedComment ref="A12" dT="2022-10-14T02:07:33.77" personId="{075C2275-6D7D-4B5D-A09C-8A571F4FC634}" id="{C1E71587-A8F2-45C0-B816-73C65BACEDEA}">
    <text>Solid waste 소각시설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B43" dT="2022-10-04T05:22:44.89" personId="{075C2275-6D7D-4B5D-A09C-8A571F4FC634}" id="{69933BBE-C178-4D30-B9A2-5BDDC7DC1A6A}">
    <text>오수는 실생활에서 사용하고 더 이상 사용하지 못하는 물, 하수는 좀 더 넓은 개념으로 하수도로 유입된 물로 볼 수 있으며, 따라서 빗물 등이 포함된다.</text>
  </threadedComment>
  <threadedComment ref="AC46" dT="2022-10-14T06:36:44.79" personId="{075C2275-6D7D-4B5D-A09C-8A571F4FC634}" id="{9BD2CDBF-C7B2-4A87-A11F-9D563395AB3A}">
    <text>소화조 용량이나, 관련하여 소화조의 필요면적이 설비 관련 제약조건으로 연결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TargetMode="External"/><Relationship Id="rId4" Type="http://schemas.microsoft.com/office/2017/10/relationships/threadedComment" Target="../threadedComments/threadedComment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gnews.co.kr/news/article.html?no=672027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www.edaily.co.kr/news/read?newsId=01295606616062088&amp;mediaCodeNo=257&amp;OutLnkChk=Y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www.sisul.or.kr/open_content/traffic/intro/present.jsp" TargetMode="External"/><Relationship Id="rId5" Type="http://schemas.openxmlformats.org/officeDocument/2006/relationships/hyperlink" Target="https://nlic.go.kr/nlic/WhsInfoWarehouseSch.action" TargetMode="External"/><Relationship Id="rId4" Type="http://schemas.openxmlformats.org/officeDocument/2006/relationships/hyperlink" Target="https://nlic.go.kr/nlic/fmComplex0010.action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4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naver.com/esjpark/222186749986" TargetMode="External"/><Relationship Id="rId2" Type="http://schemas.openxmlformats.org/officeDocument/2006/relationships/hyperlink" Target="http://www.petroleum.or.kr/ko/industry_new/industry2.php" TargetMode="External"/><Relationship Id="rId1" Type="http://schemas.openxmlformats.org/officeDocument/2006/relationships/hyperlink" Target="http://www.energy-news.co.kr/news/articleView.html?idxno=80956" TargetMode="External"/><Relationship Id="rId4" Type="http://schemas.openxmlformats.org/officeDocument/2006/relationships/drawing" Target="../drawings/drawing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orea.kr/news/pressReleaseView.do?newsId=156468509" TargetMode="External"/><Relationship Id="rId1" Type="http://schemas.openxmlformats.org/officeDocument/2006/relationships/hyperlink" Target="https://eiec.kdi.re.kr/policy/materialView.do?num=211080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eiec.kdi.re.kr/policy/materialView.do?num=211080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hyperlink" Target="https://www.h2news.kr/mobile/article.html?no=9479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Relationship Id="rId1" Type="http://schemas.openxmlformats.org/officeDocument/2006/relationships/hyperlink" Target="http://www.ei.co.kr/content/view.asp?idx=13738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m.ekn.kr/view.php?key=20210831010005270" TargetMode="External"/><Relationship Id="rId10" Type="http://schemas.microsoft.com/office/2017/10/relationships/threadedComment" Target="../threadedComments/threadedComment3.xml"/><Relationship Id="rId4" Type="http://schemas.openxmlformats.org/officeDocument/2006/relationships/hyperlink" Target="https://www.asiae.co.kr/article/2021090108390396483" TargetMode="External"/><Relationship Id="rId9" Type="http://schemas.openxmlformats.org/officeDocument/2006/relationships/comments" Target="../comments4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academic.naver.com/article.naver?doc_id=846681887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D0E2-7CC3-4CDF-861A-94330ED0E2A6}">
  <sheetPr>
    <tabColor rgb="FF7030A0"/>
  </sheetPr>
  <dimension ref="A1:Y59"/>
  <sheetViews>
    <sheetView zoomScale="70" zoomScaleNormal="70" workbookViewId="0">
      <selection activeCell="I6" sqref="I6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1.75" bestFit="1" customWidth="1"/>
    <col min="9" max="9" width="18.75" customWidth="1"/>
    <col min="16" max="16" width="14.25" customWidth="1"/>
  </cols>
  <sheetData>
    <row r="1" spans="1:25">
      <c r="A1" s="3"/>
      <c r="P1" t="s">
        <v>1973</v>
      </c>
      <c r="R1" t="s">
        <v>145</v>
      </c>
    </row>
    <row r="2" spans="1:25">
      <c r="B2" s="680" t="s">
        <v>2004</v>
      </c>
      <c r="C2" s="678"/>
      <c r="D2" s="678"/>
      <c r="E2" s="678"/>
      <c r="F2" s="678"/>
      <c r="H2" t="s">
        <v>1159</v>
      </c>
      <c r="I2" t="s">
        <v>109</v>
      </c>
      <c r="P2" t="s">
        <v>1971</v>
      </c>
      <c r="Q2" t="s">
        <v>167</v>
      </c>
    </row>
    <row r="3" spans="1:25">
      <c r="B3" s="678"/>
      <c r="C3" s="678"/>
      <c r="D3" s="678"/>
      <c r="E3" s="678"/>
      <c r="F3" s="678"/>
      <c r="H3" t="s">
        <v>94</v>
      </c>
      <c r="I3" s="21">
        <f>(유형화!D60+유형화!D63)/1000000*((1-Scenario!$E$7)^(Scenario!$H$4-(Scenario!$E$4-1)))</f>
        <v>6.5515937861653724</v>
      </c>
      <c r="Q3" t="s">
        <v>169</v>
      </c>
      <c r="Y3" t="s">
        <v>1976</v>
      </c>
    </row>
    <row r="4" spans="1:25">
      <c r="B4" s="678" t="s">
        <v>167</v>
      </c>
      <c r="C4" s="678"/>
      <c r="D4" s="678"/>
      <c r="E4" s="679">
        <v>5</v>
      </c>
      <c r="F4" s="678" t="s">
        <v>352</v>
      </c>
      <c r="H4" t="s">
        <v>95</v>
      </c>
      <c r="I4" s="19">
        <f>(유형화!E60+유형화!E63)/1000000*((1-Scenario!$E$7)^(Scenario!$H$4-(Scenario!$E$4-1)))</f>
        <v>22.373254665967742</v>
      </c>
      <c r="Q4" t="s">
        <v>1972</v>
      </c>
      <c r="R4" t="s">
        <v>1974</v>
      </c>
      <c r="Y4" t="s">
        <v>1977</v>
      </c>
    </row>
    <row r="5" spans="1:25">
      <c r="B5" s="678" t="s">
        <v>2005</v>
      </c>
      <c r="C5" s="678" t="s">
        <v>392</v>
      </c>
      <c r="D5" s="678"/>
      <c r="E5" s="20">
        <v>0.4</v>
      </c>
      <c r="F5" s="678" t="s">
        <v>711</v>
      </c>
      <c r="H5" t="s">
        <v>172</v>
      </c>
      <c r="I5" s="19">
        <f>(유형화!F60+유형화!F63)/1000000*((1-Scenario!$E$7)^(Scenario!$H$4-(Scenario!$E$4-1)))</f>
        <v>5.6194918706111583</v>
      </c>
      <c r="Q5" t="s">
        <v>399</v>
      </c>
      <c r="R5" t="s">
        <v>1975</v>
      </c>
      <c r="Y5" t="s">
        <v>1978</v>
      </c>
    </row>
    <row r="6" spans="1:25">
      <c r="B6" s="678"/>
      <c r="C6" s="678" t="s">
        <v>393</v>
      </c>
      <c r="D6" s="678"/>
      <c r="E6" s="20">
        <v>0.4</v>
      </c>
      <c r="F6" s="678" t="s">
        <v>711</v>
      </c>
      <c r="H6" t="s">
        <v>97</v>
      </c>
      <c r="I6" s="19">
        <f>(유형화!G60+유형화!G63)/1000000*((1-Scenario!$E$7)^(Scenario!$H$4-(Scenario!$E$4-1)))</f>
        <v>2.9975599531066952</v>
      </c>
      <c r="Q6" t="s">
        <v>1983</v>
      </c>
      <c r="R6" t="s">
        <v>1984</v>
      </c>
      <c r="Y6" t="s">
        <v>1979</v>
      </c>
    </row>
    <row r="7" spans="1:25">
      <c r="B7" s="678"/>
      <c r="C7" s="678" t="s">
        <v>432</v>
      </c>
      <c r="D7" s="678"/>
      <c r="E7" s="20">
        <v>0.01</v>
      </c>
      <c r="F7" s="678" t="s">
        <v>711</v>
      </c>
      <c r="H7" t="s">
        <v>98</v>
      </c>
      <c r="I7" s="19">
        <f>(유형화!H60+유형화!H63)/1000000*((1-Scenario!$E$7)^(Scenario!$H$4-(Scenario!$E$4-1)))</f>
        <v>0.44275712385799798</v>
      </c>
      <c r="Y7" t="s">
        <v>1980</v>
      </c>
    </row>
    <row r="8" spans="1:25">
      <c r="B8" s="678"/>
      <c r="C8" s="678" t="s">
        <v>1531</v>
      </c>
      <c r="D8" s="678"/>
      <c r="E8" s="20">
        <v>0.01</v>
      </c>
      <c r="F8" s="678" t="s">
        <v>711</v>
      </c>
      <c r="H8" t="s">
        <v>2092</v>
      </c>
      <c r="I8" s="19">
        <f>(유형화!I60+유형화!I63)/1000000*((1-Scenario!$E$7)^(Scenario!$H$4-(Scenario!$E$4-1)))</f>
        <v>4.3564227796069728E-2</v>
      </c>
      <c r="P8" t="s">
        <v>1982</v>
      </c>
      <c r="Q8" t="s">
        <v>1987</v>
      </c>
      <c r="Y8" t="s">
        <v>1981</v>
      </c>
    </row>
    <row r="9" spans="1:25">
      <c r="B9" s="678"/>
      <c r="C9" s="678" t="s">
        <v>110</v>
      </c>
      <c r="D9" s="678"/>
      <c r="E9" s="682">
        <f>1-SUM(E5:E8)</f>
        <v>0.17999999999999994</v>
      </c>
      <c r="F9" s="678" t="s">
        <v>711</v>
      </c>
      <c r="H9" s="6" t="s">
        <v>2216</v>
      </c>
      <c r="I9" s="751">
        <f>I11*Supply!$E$44*1000000/8760</f>
        <v>44.164156609318823</v>
      </c>
      <c r="K9" t="s">
        <v>178</v>
      </c>
      <c r="Q9" t="s">
        <v>1988</v>
      </c>
    </row>
    <row r="10" spans="1:25">
      <c r="B10" s="678"/>
      <c r="C10" s="678"/>
      <c r="D10" s="678"/>
      <c r="E10" s="678"/>
      <c r="F10" s="678"/>
      <c r="H10" t="s">
        <v>2093</v>
      </c>
      <c r="I10" s="19">
        <f>(유형화!J60+유형화!J63)/1000000*((1-Scenario!$E$7)^(Scenario!$H$4-(Scenario!$E$4-1)))</f>
        <v>0.6595795622582511</v>
      </c>
    </row>
    <row r="11" spans="1:25">
      <c r="B11" s="678" t="s">
        <v>399</v>
      </c>
      <c r="C11" s="678"/>
      <c r="D11" s="678"/>
      <c r="E11" s="683">
        <f>$E$4*($E$5*Scenario!$H$25*(1-Scenario!E25)^(Scenario!$H$4-(Scenario!$E$4-1))+Demand!$E$6*Scenario!$H$26*(1-Scenario!E26)^(Scenario!$H$4-(Scenario!$E$4-1)))</f>
        <v>132153.98555887709</v>
      </c>
      <c r="F11" s="678" t="s">
        <v>245</v>
      </c>
      <c r="H11" t="s">
        <v>99</v>
      </c>
      <c r="I11" s="19">
        <f>I3+I4+I5+I6+I7+I8+I10</f>
        <v>38.687801189763292</v>
      </c>
      <c r="Q11" t="s">
        <v>1986</v>
      </c>
    </row>
    <row r="12" spans="1:25">
      <c r="B12" s="678"/>
      <c r="C12" s="678"/>
      <c r="D12" s="678"/>
      <c r="E12" s="678"/>
      <c r="F12" s="678"/>
      <c r="Q12" t="s">
        <v>1985</v>
      </c>
    </row>
    <row r="13" spans="1:25">
      <c r="B13" s="678" t="s">
        <v>896</v>
      </c>
      <c r="C13" s="678" t="s">
        <v>2006</v>
      </c>
      <c r="D13" s="678"/>
      <c r="E13" s="683">
        <f>E11*'환경연계형(자원회수)'!$Q$44</f>
        <v>50928.565833610308</v>
      </c>
      <c r="F13" s="678" t="s">
        <v>630</v>
      </c>
      <c r="Q13" t="s">
        <v>1989</v>
      </c>
    </row>
    <row r="14" spans="1:25">
      <c r="B14" s="678"/>
      <c r="C14" s="678" t="s">
        <v>584</v>
      </c>
      <c r="D14" s="678"/>
      <c r="E14" s="683">
        <f>E11*'환경연계형(물재생센터)'!$AF$48*365</f>
        <v>678247.71384638629</v>
      </c>
      <c r="F14" s="678" t="s">
        <v>590</v>
      </c>
      <c r="Q14" t="s">
        <v>1990</v>
      </c>
    </row>
    <row r="15" spans="1:25">
      <c r="B15" s="678"/>
      <c r="C15" s="678"/>
      <c r="D15" s="678"/>
      <c r="E15" s="678"/>
      <c r="F15" s="678"/>
      <c r="Q15" t="s">
        <v>1991</v>
      </c>
      <c r="R15" t="s">
        <v>1992</v>
      </c>
    </row>
    <row r="16" spans="1:25">
      <c r="B16" s="678" t="s">
        <v>1534</v>
      </c>
      <c r="C16" s="678" t="s">
        <v>2007</v>
      </c>
      <c r="D16" s="678"/>
      <c r="E16" s="21">
        <f>($E$4*'1.수요도시형'!$A$5/'1.수요도시형'!$B$5)*((1-Scenario!$E$8)^(Scenario!$H$4-(Scenario!$E$4-1)))</f>
        <v>504156842.91318667</v>
      </c>
      <c r="F16" s="678" t="s">
        <v>2008</v>
      </c>
    </row>
    <row r="17" spans="2:18">
      <c r="P17" t="s">
        <v>1993</v>
      </c>
      <c r="Q17" t="s">
        <v>1994</v>
      </c>
    </row>
    <row r="18" spans="2:18">
      <c r="B18" s="680" t="s">
        <v>128</v>
      </c>
      <c r="C18" s="678"/>
      <c r="D18" s="678"/>
      <c r="E18" s="678"/>
      <c r="F18" s="678"/>
      <c r="Q18" t="s">
        <v>1596</v>
      </c>
      <c r="R18" t="s">
        <v>1995</v>
      </c>
    </row>
    <row r="19" spans="2:18">
      <c r="B19" s="678"/>
      <c r="C19" s="678"/>
      <c r="D19" s="678"/>
      <c r="E19" s="678"/>
      <c r="F19" s="678"/>
      <c r="I19" s="21"/>
    </row>
    <row r="20" spans="2:18">
      <c r="B20" s="678" t="s">
        <v>167</v>
      </c>
      <c r="C20" s="678"/>
      <c r="D20" s="678"/>
      <c r="E20" s="679">
        <v>5</v>
      </c>
      <c r="F20" s="678" t="s">
        <v>352</v>
      </c>
      <c r="P20" t="s">
        <v>1996</v>
      </c>
      <c r="Q20" t="s">
        <v>1997</v>
      </c>
    </row>
    <row r="21" spans="2:18">
      <c r="B21" s="678" t="s">
        <v>2009</v>
      </c>
      <c r="C21" s="678" t="s">
        <v>102</v>
      </c>
      <c r="D21" s="678"/>
      <c r="E21" s="20">
        <v>0.3</v>
      </c>
      <c r="F21" s="678" t="s">
        <v>711</v>
      </c>
    </row>
    <row r="22" spans="2:18">
      <c r="B22" s="678"/>
      <c r="C22" s="678" t="s">
        <v>103</v>
      </c>
      <c r="D22" s="678"/>
      <c r="E22" s="20">
        <v>0.2</v>
      </c>
      <c r="F22" s="678" t="s">
        <v>711</v>
      </c>
    </row>
    <row r="23" spans="2:18">
      <c r="B23" s="678"/>
      <c r="C23" s="678" t="s">
        <v>104</v>
      </c>
      <c r="D23" s="678"/>
      <c r="E23" s="20">
        <v>0.27</v>
      </c>
      <c r="F23" s="678" t="s">
        <v>711</v>
      </c>
    </row>
    <row r="24" spans="2:18">
      <c r="B24" s="678"/>
      <c r="C24" s="678" t="s">
        <v>106</v>
      </c>
      <c r="D24" s="678"/>
      <c r="E24" s="20">
        <v>7.0000000000000007E-2</v>
      </c>
      <c r="F24" s="678" t="s">
        <v>711</v>
      </c>
    </row>
    <row r="25" spans="2:18">
      <c r="B25" s="678"/>
      <c r="C25" s="678" t="s">
        <v>362</v>
      </c>
      <c r="D25" s="678"/>
      <c r="E25" s="682">
        <f>1-SUM(E21:E24)</f>
        <v>0.15999999999999992</v>
      </c>
      <c r="F25" s="678" t="s">
        <v>711</v>
      </c>
    </row>
    <row r="26" spans="2:18">
      <c r="B26" s="678"/>
      <c r="C26" s="678"/>
      <c r="D26" s="678"/>
      <c r="E26" s="678"/>
      <c r="F26" s="678"/>
      <c r="P26" t="s">
        <v>1998</v>
      </c>
    </row>
    <row r="27" spans="2:18">
      <c r="B27" s="678" t="s">
        <v>896</v>
      </c>
      <c r="C27" s="678" t="s">
        <v>2006</v>
      </c>
      <c r="D27" s="678"/>
      <c r="E27" s="21">
        <f>$E$20/산업중심형!$Q$38*산업중심형!$P$85</f>
        <v>35258.363054414767</v>
      </c>
      <c r="F27" s="678" t="s">
        <v>630</v>
      </c>
      <c r="P27" s="6" t="s">
        <v>2002</v>
      </c>
    </row>
    <row r="28" spans="2:18">
      <c r="B28" s="678"/>
      <c r="C28" s="678" t="s">
        <v>808</v>
      </c>
      <c r="D28" s="678"/>
      <c r="E28" s="21">
        <f>$E$20/산업중심형!$Q$38*산업중심형!$Q$111</f>
        <v>21986.19363940541</v>
      </c>
      <c r="F28" s="678" t="s">
        <v>812</v>
      </c>
      <c r="P28" t="s">
        <v>1999</v>
      </c>
    </row>
    <row r="29" spans="2:18">
      <c r="P29" t="s">
        <v>2000</v>
      </c>
    </row>
    <row r="30" spans="2:18">
      <c r="B30" s="680" t="s">
        <v>129</v>
      </c>
      <c r="C30" s="678"/>
      <c r="D30" s="678"/>
      <c r="E30" s="678"/>
      <c r="F30" s="678"/>
      <c r="P30" t="s">
        <v>2003</v>
      </c>
    </row>
    <row r="31" spans="2:18">
      <c r="B31" s="678"/>
      <c r="C31" s="678"/>
      <c r="D31" s="678"/>
      <c r="E31" s="678"/>
      <c r="F31" s="678"/>
      <c r="P31" t="s">
        <v>2001</v>
      </c>
    </row>
    <row r="32" spans="2:18">
      <c r="B32" s="678" t="s">
        <v>167</v>
      </c>
      <c r="C32" s="678"/>
      <c r="D32" s="678"/>
      <c r="E32" s="679">
        <v>100</v>
      </c>
      <c r="F32" s="678" t="s">
        <v>352</v>
      </c>
    </row>
    <row r="33" spans="2:6">
      <c r="B33" s="678" t="s">
        <v>2010</v>
      </c>
      <c r="C33" s="678" t="s">
        <v>1552</v>
      </c>
      <c r="D33" s="678"/>
      <c r="E33" s="20">
        <v>0.5</v>
      </c>
      <c r="F33" s="678" t="s">
        <v>711</v>
      </c>
    </row>
    <row r="34" spans="2:6">
      <c r="B34" s="678"/>
      <c r="C34" s="678" t="s">
        <v>1553</v>
      </c>
      <c r="D34" s="678"/>
      <c r="E34" s="20">
        <v>0.5</v>
      </c>
      <c r="F34" s="678" t="s">
        <v>711</v>
      </c>
    </row>
    <row r="35" spans="2:6">
      <c r="B35" s="678"/>
      <c r="C35" s="678"/>
      <c r="D35" s="678"/>
      <c r="E35" s="678"/>
      <c r="F35" s="678"/>
    </row>
    <row r="36" spans="2:6">
      <c r="B36" s="678" t="s">
        <v>2011</v>
      </c>
      <c r="C36" s="678" t="s">
        <v>2012</v>
      </c>
      <c r="D36" s="678"/>
      <c r="E36" s="457">
        <f>$E$32*'4.농어촌연계형'!$C$7/'4.농어촌연계형'!$A$7*'4.농어촌연계형'!$P$5</f>
        <v>9.1903739175259336</v>
      </c>
      <c r="F36" s="678" t="s">
        <v>352</v>
      </c>
    </row>
    <row r="37" spans="2:6">
      <c r="B37" s="678"/>
      <c r="C37" s="678" t="s">
        <v>2013</v>
      </c>
      <c r="D37" s="678"/>
      <c r="E37" s="457">
        <f>$E$32*'4.농어촌연계형'!$C$7/'4.농어촌연계형'!$A$7*'4.농어촌연계형'!$P$6</f>
        <v>8.24866577417413</v>
      </c>
      <c r="F37" s="678" t="s">
        <v>352</v>
      </c>
    </row>
    <row r="38" spans="2:6">
      <c r="B38" s="678" t="s">
        <v>2014</v>
      </c>
      <c r="C38" s="678"/>
      <c r="D38" s="678"/>
      <c r="E38" s="457">
        <f>$E$32*'4.농어촌연계형'!$B$7/'4.농어촌연계형'!$A$7</f>
        <v>56.036704665572699</v>
      </c>
      <c r="F38" s="678" t="s">
        <v>352</v>
      </c>
    </row>
    <row r="39" spans="2:6">
      <c r="B39" s="678" t="s">
        <v>2015</v>
      </c>
      <c r="C39" s="678" t="s">
        <v>2016</v>
      </c>
      <c r="D39" s="678"/>
      <c r="E39" s="21">
        <f>'4.농어촌연계형'!$B$18/'4.농어촌연계형'!$G$18*Demand!$E$32</f>
        <v>8853.5322121055888</v>
      </c>
      <c r="F39" s="678" t="s">
        <v>2022</v>
      </c>
    </row>
    <row r="40" spans="2:6">
      <c r="B40" s="678"/>
      <c r="C40" s="678" t="s">
        <v>2017</v>
      </c>
      <c r="D40" s="678"/>
      <c r="E40" s="21">
        <f>'4.농어촌연계형'!$B$19/'4.농어촌연계형'!$G$18*Demand!$E$32</f>
        <v>28788.55392645155</v>
      </c>
      <c r="F40" s="678" t="s">
        <v>2022</v>
      </c>
    </row>
    <row r="41" spans="2:6">
      <c r="B41" s="678"/>
      <c r="C41" s="678" t="s">
        <v>2018</v>
      </c>
      <c r="D41" s="678"/>
      <c r="E41" s="21">
        <f>'4.농어촌연계형'!$B$20/'4.농어촌연계형'!$G$18*Demand!$E$32</f>
        <v>468205.60471931531</v>
      </c>
      <c r="F41" s="678" t="s">
        <v>2022</v>
      </c>
    </row>
    <row r="42" spans="2:6">
      <c r="B42" s="678"/>
      <c r="C42" s="678"/>
      <c r="D42" s="678"/>
      <c r="E42" s="678"/>
      <c r="F42" s="678"/>
    </row>
    <row r="43" spans="2:6">
      <c r="B43" s="678" t="s">
        <v>2019</v>
      </c>
      <c r="C43" s="678"/>
      <c r="D43" s="678"/>
      <c r="E43" s="683">
        <f>'4.농어촌연계형'!$H$7*Demand!$E$32/'4.농어촌연계형'!$A$7</f>
        <v>1.7896911986225275</v>
      </c>
      <c r="F43" s="678" t="s">
        <v>352</v>
      </c>
    </row>
    <row r="44" spans="2:6">
      <c r="B44" s="678" t="s">
        <v>2020</v>
      </c>
      <c r="C44" s="678"/>
      <c r="D44" s="678"/>
      <c r="E44" s="21">
        <f>'4.농어촌연계형'!$B$25*Demand!$E$32/'4.농어촌연계형'!$A$7</f>
        <v>73.290767961820862</v>
      </c>
      <c r="F44" s="678" t="s">
        <v>413</v>
      </c>
    </row>
    <row r="45" spans="2:6">
      <c r="B45" s="678" t="s">
        <v>2021</v>
      </c>
      <c r="C45" s="678"/>
      <c r="D45" s="678"/>
      <c r="E45" s="21">
        <f>'4.농어촌연계형'!$C$25*Demand!$E$32/'4.농어촌연계형'!$A$7</f>
        <v>613.76505189702198</v>
      </c>
      <c r="F45" s="678" t="s">
        <v>524</v>
      </c>
    </row>
    <row r="47" spans="2:6">
      <c r="B47" s="680" t="s">
        <v>130</v>
      </c>
      <c r="C47" s="678"/>
      <c r="D47" s="678"/>
      <c r="E47" s="678"/>
      <c r="F47" s="678"/>
    </row>
    <row r="48" spans="2:6">
      <c r="B48" s="678"/>
      <c r="C48" s="678"/>
      <c r="D48" s="678"/>
      <c r="E48" s="678"/>
      <c r="F48" s="678"/>
    </row>
    <row r="49" spans="2:6">
      <c r="B49" s="678" t="s">
        <v>167</v>
      </c>
      <c r="C49" s="678" t="s">
        <v>2023</v>
      </c>
      <c r="D49" s="678"/>
      <c r="E49" s="679">
        <v>10</v>
      </c>
      <c r="F49" s="678" t="s">
        <v>352</v>
      </c>
    </row>
    <row r="50" spans="2:6">
      <c r="B50" s="678"/>
      <c r="C50" s="678" t="s">
        <v>2024</v>
      </c>
      <c r="D50" s="678"/>
      <c r="E50" s="679">
        <v>1000</v>
      </c>
      <c r="F50" s="678" t="s">
        <v>352</v>
      </c>
    </row>
    <row r="51" spans="2:6">
      <c r="B51" s="678"/>
      <c r="C51" s="678"/>
      <c r="D51" s="678"/>
      <c r="E51" s="678"/>
      <c r="F51" s="678"/>
    </row>
    <row r="52" spans="2:6">
      <c r="B52" s="678" t="s">
        <v>2025</v>
      </c>
      <c r="C52" s="678"/>
      <c r="D52" s="678"/>
      <c r="E52" s="21">
        <f>항만인프라형!$O$54*Demand!$E$49/항만인프라형!$T$18</f>
        <v>2359527.5617857585</v>
      </c>
      <c r="F52" s="678" t="s">
        <v>700</v>
      </c>
    </row>
    <row r="53" spans="2:6">
      <c r="B53" s="678" t="s">
        <v>2026</v>
      </c>
      <c r="C53" s="678"/>
      <c r="D53" s="678"/>
      <c r="E53" s="20">
        <v>0.2</v>
      </c>
      <c r="F53" s="678" t="s">
        <v>711</v>
      </c>
    </row>
    <row r="54" spans="2:6">
      <c r="B54" s="678" t="s">
        <v>2027</v>
      </c>
      <c r="C54" s="678" t="s">
        <v>1453</v>
      </c>
      <c r="D54" s="678"/>
      <c r="E54" s="20">
        <v>0.3</v>
      </c>
      <c r="F54" s="678" t="s">
        <v>711</v>
      </c>
    </row>
    <row r="55" spans="2:6">
      <c r="B55" s="678"/>
      <c r="C55" s="678" t="s">
        <v>1454</v>
      </c>
      <c r="D55" s="678"/>
      <c r="E55" s="20">
        <f>1-E54</f>
        <v>0.7</v>
      </c>
      <c r="F55" s="678" t="s">
        <v>711</v>
      </c>
    </row>
    <row r="56" spans="2:6">
      <c r="B56" s="680"/>
      <c r="C56" s="678"/>
      <c r="D56" s="678"/>
      <c r="E56" s="678"/>
      <c r="F56" s="678"/>
    </row>
    <row r="57" spans="2:6">
      <c r="B57" s="678" t="s">
        <v>2116</v>
      </c>
      <c r="C57" s="678"/>
      <c r="D57" s="678"/>
      <c r="E57" s="678"/>
      <c r="F57" s="678"/>
    </row>
    <row r="58" spans="2:6">
      <c r="B58" s="678"/>
      <c r="C58" s="678" t="s">
        <v>2028</v>
      </c>
      <c r="D58" s="678"/>
      <c r="E58" s="744">
        <f>ES!$E$27/1000000</f>
        <v>0.13</v>
      </c>
      <c r="F58" s="678" t="s">
        <v>1273</v>
      </c>
    </row>
    <row r="59" spans="2:6">
      <c r="B59" s="678"/>
      <c r="C59" s="678" t="s">
        <v>2029</v>
      </c>
      <c r="D59" s="678"/>
      <c r="E59" s="20"/>
      <c r="F59" s="678" t="s">
        <v>711</v>
      </c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F8BD-5314-4031-8A9F-DCA74800C5E5}">
  <sheetPr>
    <tabColor rgb="FF7030A0"/>
  </sheetPr>
  <dimension ref="B2:R49"/>
  <sheetViews>
    <sheetView zoomScale="70" zoomScaleNormal="70" workbookViewId="0">
      <selection activeCell="M27" sqref="M27"/>
    </sheetView>
  </sheetViews>
  <sheetFormatPr defaultRowHeight="16.5"/>
  <cols>
    <col min="1" max="1" width="5.625" customWidth="1"/>
    <col min="2" max="6" width="15.625" customWidth="1"/>
    <col min="7" max="7" width="5.625" customWidth="1"/>
    <col min="15" max="15" width="13" bestFit="1" customWidth="1"/>
    <col min="17" max="17" width="13" bestFit="1" customWidth="1"/>
  </cols>
  <sheetData>
    <row r="2" spans="2:15">
      <c r="B2" s="680" t="s">
        <v>2030</v>
      </c>
      <c r="C2" s="678"/>
      <c r="D2" s="678"/>
      <c r="E2" s="678"/>
      <c r="F2" s="678"/>
      <c r="O2" t="s">
        <v>2046</v>
      </c>
    </row>
    <row r="3" spans="2:15">
      <c r="B3" s="678"/>
      <c r="C3" s="678"/>
      <c r="D3" s="678"/>
      <c r="E3" s="678"/>
      <c r="F3" s="678"/>
      <c r="O3" t="s">
        <v>2047</v>
      </c>
    </row>
    <row r="4" spans="2:15">
      <c r="B4" s="678" t="s">
        <v>1174</v>
      </c>
      <c r="C4" s="678" t="s">
        <v>2107</v>
      </c>
      <c r="D4" s="678"/>
      <c r="E4" s="21">
        <v>0</v>
      </c>
      <c r="F4" s="678" t="s">
        <v>453</v>
      </c>
      <c r="O4" t="s">
        <v>2048</v>
      </c>
    </row>
    <row r="5" spans="2:15">
      <c r="B5" s="678"/>
      <c r="C5" s="678" t="s">
        <v>2108</v>
      </c>
      <c r="D5" s="678"/>
      <c r="E5" s="21">
        <v>0</v>
      </c>
      <c r="F5" s="678" t="s">
        <v>453</v>
      </c>
    </row>
    <row r="6" spans="2:15">
      <c r="B6" s="678" t="s">
        <v>82</v>
      </c>
      <c r="C6" s="678"/>
      <c r="D6" s="678"/>
      <c r="E6" s="21">
        <v>0</v>
      </c>
      <c r="F6" s="678" t="s">
        <v>453</v>
      </c>
    </row>
    <row r="7" spans="2:15">
      <c r="B7" s="678" t="s">
        <v>2031</v>
      </c>
      <c r="C7" s="678"/>
      <c r="D7" s="678"/>
      <c r="E7" s="21">
        <v>0</v>
      </c>
      <c r="F7" s="678" t="s">
        <v>453</v>
      </c>
    </row>
    <row r="8" spans="2:15">
      <c r="B8" s="678" t="s">
        <v>963</v>
      </c>
      <c r="C8" s="678"/>
      <c r="D8" s="678"/>
      <c r="E8" s="21">
        <v>0</v>
      </c>
      <c r="F8" s="678" t="s">
        <v>453</v>
      </c>
    </row>
    <row r="9" spans="2:15">
      <c r="B9" s="678" t="s">
        <v>2032</v>
      </c>
      <c r="C9" s="678"/>
      <c r="D9" s="678"/>
      <c r="E9" s="21">
        <v>0</v>
      </c>
      <c r="F9" s="678" t="s">
        <v>453</v>
      </c>
    </row>
    <row r="10" spans="2:15">
      <c r="B10" s="678" t="s">
        <v>896</v>
      </c>
      <c r="C10" s="678"/>
      <c r="D10" s="678"/>
      <c r="E10" s="21">
        <v>0</v>
      </c>
      <c r="F10" s="678" t="s">
        <v>453</v>
      </c>
    </row>
    <row r="11" spans="2:15">
      <c r="B11" s="678" t="s">
        <v>2034</v>
      </c>
      <c r="C11" s="678"/>
      <c r="D11" s="678"/>
      <c r="E11" s="21">
        <v>0</v>
      </c>
      <c r="F11" s="678" t="s">
        <v>453</v>
      </c>
    </row>
    <row r="12" spans="2:15">
      <c r="B12" s="678" t="s">
        <v>2035</v>
      </c>
      <c r="C12" s="678"/>
      <c r="D12" s="678"/>
      <c r="E12" s="21">
        <v>0</v>
      </c>
      <c r="F12" s="678" t="s">
        <v>453</v>
      </c>
    </row>
    <row r="13" spans="2:15">
      <c r="B13" s="678"/>
      <c r="C13" s="678"/>
      <c r="D13" s="678"/>
      <c r="E13" s="678"/>
      <c r="F13" s="678"/>
    </row>
    <row r="14" spans="2:15">
      <c r="B14" s="680" t="s">
        <v>2033</v>
      </c>
      <c r="C14" s="678"/>
      <c r="D14" s="678"/>
      <c r="E14" s="678"/>
      <c r="F14" s="678"/>
    </row>
    <row r="15" spans="2:15">
      <c r="B15" s="680"/>
      <c r="C15" s="678"/>
      <c r="D15" s="678"/>
      <c r="E15" s="678"/>
      <c r="F15" s="678"/>
    </row>
    <row r="16" spans="2:15">
      <c r="B16" s="678" t="s">
        <v>2036</v>
      </c>
      <c r="C16" s="678"/>
      <c r="D16" s="678"/>
      <c r="E16" s="21">
        <v>0</v>
      </c>
      <c r="F16" s="678" t="s">
        <v>453</v>
      </c>
    </row>
    <row r="17" spans="2:6">
      <c r="B17" s="678" t="s">
        <v>912</v>
      </c>
      <c r="C17" s="678"/>
      <c r="D17" s="678"/>
      <c r="E17" s="21">
        <v>0</v>
      </c>
      <c r="F17" s="678" t="s">
        <v>453</v>
      </c>
    </row>
    <row r="18" spans="2:6">
      <c r="B18" s="678" t="s">
        <v>1546</v>
      </c>
      <c r="C18" s="678"/>
      <c r="D18" s="678"/>
      <c r="E18" s="21">
        <v>0</v>
      </c>
      <c r="F18" s="678" t="s">
        <v>453</v>
      </c>
    </row>
    <row r="19" spans="2:6">
      <c r="B19" s="678" t="s">
        <v>2038</v>
      </c>
      <c r="C19" s="678"/>
      <c r="D19" s="678"/>
      <c r="E19" s="21">
        <v>0</v>
      </c>
      <c r="F19" s="678" t="s">
        <v>453</v>
      </c>
    </row>
    <row r="20" spans="2:6">
      <c r="B20" s="678" t="s">
        <v>2039</v>
      </c>
      <c r="C20" s="678"/>
      <c r="D20" s="678"/>
      <c r="E20" s="21">
        <v>0</v>
      </c>
      <c r="F20" s="678" t="s">
        <v>453</v>
      </c>
    </row>
    <row r="21" spans="2:6">
      <c r="B21" s="678"/>
      <c r="C21" s="678"/>
      <c r="D21" s="678"/>
      <c r="E21" s="678"/>
      <c r="F21" s="678"/>
    </row>
    <row r="22" spans="2:6">
      <c r="B22" s="680" t="s">
        <v>2040</v>
      </c>
      <c r="C22" s="678"/>
      <c r="D22" s="678"/>
      <c r="E22" s="678"/>
      <c r="F22" s="678"/>
    </row>
    <row r="23" spans="2:6">
      <c r="B23" s="680"/>
      <c r="C23" s="678"/>
      <c r="D23" s="678"/>
      <c r="E23" s="678"/>
      <c r="F23" s="678"/>
    </row>
    <row r="24" spans="2:6">
      <c r="B24" s="678" t="s">
        <v>2037</v>
      </c>
      <c r="C24" s="678"/>
      <c r="D24" s="678"/>
      <c r="E24" s="21">
        <v>0</v>
      </c>
      <c r="F24" s="678" t="s">
        <v>178</v>
      </c>
    </row>
    <row r="25" spans="2:6">
      <c r="B25" s="678" t="s">
        <v>2042</v>
      </c>
      <c r="C25" s="678"/>
      <c r="D25" s="678"/>
      <c r="E25" s="21">
        <v>0</v>
      </c>
      <c r="F25" s="678" t="s">
        <v>178</v>
      </c>
    </row>
    <row r="26" spans="2:6">
      <c r="B26" s="678" t="s">
        <v>2041</v>
      </c>
      <c r="C26" s="678"/>
      <c r="D26" s="678"/>
      <c r="E26" s="21">
        <v>0</v>
      </c>
      <c r="F26" s="678" t="s">
        <v>178</v>
      </c>
    </row>
    <row r="28" spans="2:6">
      <c r="B28" s="680" t="s">
        <v>1576</v>
      </c>
      <c r="C28" s="678"/>
      <c r="D28" s="678"/>
      <c r="E28" s="678"/>
      <c r="F28" s="678"/>
    </row>
    <row r="29" spans="2:6">
      <c r="B29" s="678"/>
      <c r="C29" s="678"/>
      <c r="D29" s="678"/>
      <c r="E29" s="678"/>
      <c r="F29" s="678"/>
    </row>
    <row r="30" spans="2:6">
      <c r="B30" s="678" t="s">
        <v>2043</v>
      </c>
      <c r="C30" s="678"/>
      <c r="D30" s="678"/>
      <c r="E30" s="21">
        <v>0</v>
      </c>
      <c r="F30" s="678" t="s">
        <v>453</v>
      </c>
    </row>
    <row r="31" spans="2:6">
      <c r="B31" s="678" t="s">
        <v>2044</v>
      </c>
      <c r="C31" s="678"/>
      <c r="D31" s="678"/>
      <c r="E31" s="20">
        <v>0.05</v>
      </c>
      <c r="F31" s="678" t="s">
        <v>711</v>
      </c>
    </row>
    <row r="32" spans="2:6">
      <c r="B32" s="678"/>
      <c r="C32" s="678"/>
      <c r="D32" s="678"/>
      <c r="E32" s="678"/>
      <c r="F32" s="678"/>
    </row>
    <row r="33" spans="2:18">
      <c r="B33" s="680" t="s">
        <v>2049</v>
      </c>
      <c r="C33" s="678"/>
      <c r="D33" s="678"/>
      <c r="E33" s="679"/>
      <c r="F33" s="678" t="s">
        <v>711</v>
      </c>
      <c r="H33" t="s">
        <v>2109</v>
      </c>
    </row>
    <row r="34" spans="2:18">
      <c r="B34" s="678" t="s">
        <v>82</v>
      </c>
      <c r="C34" s="678"/>
      <c r="D34" s="678"/>
      <c r="E34" s="679"/>
      <c r="F34" s="678" t="s">
        <v>711</v>
      </c>
      <c r="H34" t="s">
        <v>2110</v>
      </c>
    </row>
    <row r="35" spans="2:18">
      <c r="B35" s="678" t="s">
        <v>1174</v>
      </c>
      <c r="C35" s="678"/>
      <c r="D35" s="678"/>
      <c r="E35" s="679"/>
      <c r="F35" s="678" t="s">
        <v>711</v>
      </c>
      <c r="H35" t="s">
        <v>2111</v>
      </c>
    </row>
    <row r="36" spans="2:18">
      <c r="B36" s="678"/>
      <c r="C36" s="678"/>
      <c r="D36" s="678"/>
      <c r="E36" s="678"/>
      <c r="F36" s="678"/>
    </row>
    <row r="37" spans="2:18">
      <c r="B37" s="678" t="s">
        <v>2045</v>
      </c>
      <c r="C37" s="678"/>
      <c r="D37" s="678"/>
      <c r="E37" s="679">
        <v>0</v>
      </c>
      <c r="F37" s="678" t="s">
        <v>2112</v>
      </c>
      <c r="H37" t="s">
        <v>2091</v>
      </c>
    </row>
    <row r="38" spans="2:18">
      <c r="B38" s="678" t="s">
        <v>2113</v>
      </c>
      <c r="C38" s="678"/>
      <c r="D38" s="678"/>
      <c r="E38" s="679">
        <v>30</v>
      </c>
      <c r="F38" s="678" t="s">
        <v>1575</v>
      </c>
    </row>
    <row r="40" spans="2:18">
      <c r="B40" s="678" t="s">
        <v>2210</v>
      </c>
      <c r="C40" s="678"/>
      <c r="D40" s="678"/>
      <c r="E40" s="678"/>
      <c r="F40" s="678"/>
    </row>
    <row r="41" spans="2:18">
      <c r="B41" s="678"/>
      <c r="C41" s="678"/>
      <c r="D41" s="678"/>
      <c r="E41" s="678"/>
      <c r="F41" s="678"/>
    </row>
    <row r="42" spans="2:18">
      <c r="B42" s="678" t="s">
        <v>1454</v>
      </c>
      <c r="C42" s="678"/>
      <c r="D42" s="678"/>
      <c r="E42" s="748">
        <v>0</v>
      </c>
      <c r="F42" s="678" t="s">
        <v>1575</v>
      </c>
    </row>
    <row r="43" spans="2:18">
      <c r="B43" s="678" t="s">
        <v>1453</v>
      </c>
      <c r="C43" s="678"/>
      <c r="D43" s="678"/>
      <c r="E43" s="748">
        <v>0</v>
      </c>
      <c r="F43" s="678" t="s">
        <v>1575</v>
      </c>
    </row>
    <row r="44" spans="2:18">
      <c r="B44" s="678" t="s">
        <v>2215</v>
      </c>
      <c r="C44" s="750"/>
      <c r="D44" s="750"/>
      <c r="E44" s="749">
        <v>0.01</v>
      </c>
      <c r="F44" s="678" t="s">
        <v>711</v>
      </c>
    </row>
    <row r="45" spans="2:18">
      <c r="B45" s="678" t="s">
        <v>2212</v>
      </c>
      <c r="C45" s="750"/>
      <c r="D45" s="750"/>
      <c r="E45" s="749">
        <v>0.05</v>
      </c>
      <c r="F45" s="678" t="s">
        <v>711</v>
      </c>
    </row>
    <row r="46" spans="2:18">
      <c r="O46">
        <v>3650000</v>
      </c>
      <c r="Q46">
        <v>3000000</v>
      </c>
      <c r="R46">
        <f>2800000*3</f>
        <v>8400000</v>
      </c>
    </row>
    <row r="47" spans="2:18">
      <c r="O47" s="21">
        <f>O46*12</f>
        <v>43800000</v>
      </c>
      <c r="Q47">
        <f>Q46*12</f>
        <v>36000000</v>
      </c>
    </row>
    <row r="48" spans="2:18">
      <c r="Q48" s="21">
        <f>Q47+R46</f>
        <v>44400000</v>
      </c>
    </row>
    <row r="49" spans="17:17">
      <c r="Q49" s="13">
        <f>Q48/12</f>
        <v>3700000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E910-4CD9-4854-AC05-C680648A5B90}">
  <sheetPr>
    <tabColor rgb="FF7030A0"/>
  </sheetPr>
  <dimension ref="B2:X64"/>
  <sheetViews>
    <sheetView tabSelected="1" zoomScale="70" zoomScaleNormal="70" workbookViewId="0">
      <selection activeCell="E5" sqref="E5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5.625" customWidth="1"/>
    <col min="9" max="10" width="9" customWidth="1"/>
    <col min="11" max="11" width="15.625" style="910" customWidth="1"/>
    <col min="12" max="14" width="9" customWidth="1"/>
    <col min="18" max="18" width="11.75" bestFit="1" customWidth="1"/>
    <col min="20" max="20" width="11.75" bestFit="1" customWidth="1"/>
  </cols>
  <sheetData>
    <row r="2" spans="2:15">
      <c r="B2" s="680" t="s">
        <v>2054</v>
      </c>
      <c r="C2" s="678"/>
      <c r="D2" s="678"/>
      <c r="E2" s="678"/>
      <c r="F2" s="678"/>
      <c r="H2" s="681" t="s">
        <v>2085</v>
      </c>
      <c r="K2" s="909">
        <f>E4</f>
        <v>2050</v>
      </c>
    </row>
    <row r="3" spans="2:15">
      <c r="B3" s="678"/>
      <c r="C3" s="678"/>
      <c r="D3" s="678"/>
      <c r="E3" s="678"/>
      <c r="F3" s="678"/>
      <c r="H3" s="678"/>
    </row>
    <row r="4" spans="2:15">
      <c r="B4" s="678" t="s">
        <v>2083</v>
      </c>
      <c r="C4" s="678"/>
      <c r="D4" s="678"/>
      <c r="E4" s="679">
        <v>2050</v>
      </c>
      <c r="F4" s="678" t="s">
        <v>2055</v>
      </c>
      <c r="H4" s="678">
        <v>2020</v>
      </c>
      <c r="K4" s="910">
        <f>E4</f>
        <v>2050</v>
      </c>
      <c r="O4" t="s">
        <v>2084</v>
      </c>
    </row>
    <row r="5" spans="2:15" ht="18">
      <c r="B5" s="678" t="s">
        <v>1595</v>
      </c>
      <c r="C5" s="678"/>
      <c r="D5" s="678"/>
      <c r="E5" s="20">
        <v>1</v>
      </c>
      <c r="F5" s="678" t="s">
        <v>711</v>
      </c>
      <c r="H5" s="678"/>
      <c r="I5" t="s">
        <v>2086</v>
      </c>
      <c r="K5" s="910">
        <f>H5*E5</f>
        <v>0</v>
      </c>
    </row>
    <row r="6" spans="2:15">
      <c r="B6" s="678"/>
      <c r="C6" s="678"/>
      <c r="D6" s="678"/>
      <c r="E6" s="678"/>
      <c r="F6" s="678"/>
      <c r="H6" s="678"/>
    </row>
    <row r="7" spans="2:15">
      <c r="B7" s="678" t="s">
        <v>2088</v>
      </c>
      <c r="C7" s="678"/>
      <c r="D7" s="678"/>
      <c r="E7" s="20">
        <v>-0.01</v>
      </c>
      <c r="F7" s="678" t="s">
        <v>2209</v>
      </c>
      <c r="H7" s="678"/>
      <c r="I7" t="s">
        <v>109</v>
      </c>
      <c r="K7" s="911">
        <f>(1+E7)^($E$4-$H$4)</f>
        <v>0.7397003733882801</v>
      </c>
      <c r="O7" t="s">
        <v>2056</v>
      </c>
    </row>
    <row r="8" spans="2:15">
      <c r="B8" s="678" t="s">
        <v>2089</v>
      </c>
      <c r="C8" s="678"/>
      <c r="D8" s="678"/>
      <c r="E8" s="20">
        <v>-0.02</v>
      </c>
      <c r="F8" s="678" t="s">
        <v>2209</v>
      </c>
      <c r="H8" s="678"/>
      <c r="I8" t="s">
        <v>2008</v>
      </c>
      <c r="K8" s="911">
        <f>(1+E8)^($E$4-$H$4)</f>
        <v>0.54548431938243669</v>
      </c>
      <c r="O8" t="s">
        <v>2056</v>
      </c>
    </row>
    <row r="10" spans="2:15">
      <c r="B10" s="678"/>
      <c r="C10" s="678"/>
      <c r="D10" s="678"/>
      <c r="E10" s="678"/>
      <c r="F10" s="678"/>
      <c r="H10" s="678"/>
    </row>
    <row r="11" spans="2:15">
      <c r="B11" s="678" t="s">
        <v>2063</v>
      </c>
      <c r="C11" s="678"/>
      <c r="D11" s="678"/>
      <c r="E11" s="20">
        <v>0.4</v>
      </c>
      <c r="F11" s="678" t="s">
        <v>711</v>
      </c>
      <c r="H11" s="678"/>
      <c r="I11" t="s">
        <v>711</v>
      </c>
    </row>
    <row r="12" spans="2:15">
      <c r="B12" s="678" t="s">
        <v>2064</v>
      </c>
      <c r="C12" s="678" t="s">
        <v>93</v>
      </c>
      <c r="D12" s="678"/>
      <c r="E12" s="20">
        <v>0.4</v>
      </c>
      <c r="F12" s="678" t="s">
        <v>711</v>
      </c>
      <c r="H12" s="678"/>
      <c r="I12" t="s">
        <v>711</v>
      </c>
    </row>
    <row r="13" spans="2:15">
      <c r="B13" s="678"/>
      <c r="C13" s="678" t="s">
        <v>90</v>
      </c>
      <c r="D13" s="678"/>
      <c r="E13" s="20">
        <v>0.4</v>
      </c>
      <c r="F13" s="678" t="s">
        <v>711</v>
      </c>
      <c r="H13" s="678"/>
    </row>
    <row r="14" spans="2:15">
      <c r="B14" s="680" t="s">
        <v>2061</v>
      </c>
      <c r="C14" s="678"/>
      <c r="D14" s="678"/>
      <c r="E14" s="678"/>
      <c r="F14" s="678"/>
      <c r="H14" s="678"/>
    </row>
    <row r="15" spans="2:15">
      <c r="B15" s="680"/>
      <c r="C15" s="678"/>
      <c r="D15" s="678"/>
      <c r="E15" s="678"/>
      <c r="F15" s="678"/>
      <c r="H15" s="678"/>
    </row>
    <row r="16" spans="2:15">
      <c r="B16" s="724" t="s">
        <v>2176</v>
      </c>
      <c r="C16" s="678"/>
      <c r="D16" s="678"/>
      <c r="E16" s="20">
        <v>0</v>
      </c>
      <c r="F16" s="678" t="s">
        <v>2209</v>
      </c>
      <c r="H16" s="678">
        <v>0</v>
      </c>
      <c r="I16" t="s">
        <v>711</v>
      </c>
      <c r="K16" s="910">
        <v>0</v>
      </c>
      <c r="O16" t="s">
        <v>2152</v>
      </c>
    </row>
    <row r="17" spans="2:24">
      <c r="B17" s="724" t="s">
        <v>2153</v>
      </c>
      <c r="C17" s="678"/>
      <c r="D17" s="678"/>
      <c r="E17" s="20">
        <v>0.5</v>
      </c>
      <c r="F17" s="678" t="s">
        <v>711</v>
      </c>
      <c r="H17" s="678">
        <v>10</v>
      </c>
      <c r="I17" t="s">
        <v>711</v>
      </c>
      <c r="K17" s="910">
        <v>10</v>
      </c>
    </row>
    <row r="18" spans="2:24">
      <c r="B18" s="680"/>
      <c r="C18" s="678"/>
      <c r="D18" s="678"/>
      <c r="E18" s="678"/>
      <c r="F18" s="678"/>
      <c r="H18" s="678"/>
    </row>
    <row r="19" spans="2:24">
      <c r="B19" s="678" t="s">
        <v>1598</v>
      </c>
      <c r="C19" s="678"/>
      <c r="D19" s="678"/>
      <c r="E19" s="679"/>
      <c r="F19" s="678"/>
      <c r="H19" s="678"/>
      <c r="O19" t="s">
        <v>2062</v>
      </c>
    </row>
    <row r="20" spans="2:24">
      <c r="B20" s="678" t="s">
        <v>2065</v>
      </c>
      <c r="C20" s="678"/>
      <c r="D20" s="678"/>
      <c r="E20" s="679"/>
      <c r="F20" s="678"/>
      <c r="H20" s="678"/>
    </row>
    <row r="21" spans="2:24">
      <c r="B21" s="678" t="s">
        <v>2040</v>
      </c>
      <c r="C21" s="678"/>
      <c r="D21" s="678"/>
      <c r="E21" s="679"/>
      <c r="F21" s="678"/>
      <c r="H21" s="678"/>
    </row>
    <row r="23" spans="2:24">
      <c r="B23" s="680" t="s">
        <v>2004</v>
      </c>
      <c r="C23" s="678"/>
      <c r="D23" s="678"/>
      <c r="E23" s="678"/>
      <c r="F23" s="678"/>
      <c r="H23" s="678"/>
    </row>
    <row r="24" spans="2:24">
      <c r="B24" s="680"/>
      <c r="C24" s="678"/>
      <c r="D24" s="678"/>
      <c r="E24" s="678"/>
      <c r="F24" s="678"/>
      <c r="H24" s="678"/>
    </row>
    <row r="25" spans="2:24">
      <c r="B25" s="678" t="s">
        <v>2087</v>
      </c>
      <c r="C25" s="678" t="s">
        <v>162</v>
      </c>
      <c r="D25" s="678"/>
      <c r="E25" s="20">
        <v>0.01</v>
      </c>
      <c r="F25" s="678" t="s">
        <v>711</v>
      </c>
      <c r="H25" s="703">
        <f>주거중심형!F36</f>
        <v>25979.330348419018</v>
      </c>
      <c r="I25" t="s">
        <v>2272</v>
      </c>
      <c r="K25" s="912">
        <f>H25*(1+E25)^($E$4-$H$4)</f>
        <v>35016.212231191828</v>
      </c>
      <c r="X25" t="s">
        <v>107</v>
      </c>
    </row>
    <row r="26" spans="2:24">
      <c r="B26" s="678"/>
      <c r="C26" s="678" t="s">
        <v>163</v>
      </c>
      <c r="D26" s="678"/>
      <c r="E26" s="20">
        <v>0.01</v>
      </c>
      <c r="F26" s="678" t="s">
        <v>711</v>
      </c>
      <c r="H26" s="703">
        <f>상업중심형!X30/2</f>
        <v>23391.554733727811</v>
      </c>
      <c r="I26" t="s">
        <v>2272</v>
      </c>
      <c r="K26" s="912">
        <f>H26*(1+E26)^($E$4-$H$4)</f>
        <v>31528.281675805341</v>
      </c>
    </row>
    <row r="27" spans="2:24">
      <c r="B27" s="678"/>
      <c r="C27" s="678"/>
      <c r="D27" s="678"/>
      <c r="E27" s="678"/>
      <c r="F27" s="678"/>
      <c r="H27" s="678"/>
    </row>
    <row r="28" spans="2:24">
      <c r="B28" s="678" t="s">
        <v>392</v>
      </c>
      <c r="C28" s="678" t="s">
        <v>2067</v>
      </c>
      <c r="D28" s="678"/>
      <c r="E28" s="20">
        <v>0.01</v>
      </c>
      <c r="F28" s="678" t="s">
        <v>711</v>
      </c>
      <c r="H28" s="24">
        <f>주거중심형!E48/주거중심형!I48</f>
        <v>0.29830363703988128</v>
      </c>
      <c r="I28" t="s">
        <v>711</v>
      </c>
      <c r="K28" s="913">
        <f>H28*(1+E28)^($E$4-$H$4)</f>
        <v>0.40206823362406496</v>
      </c>
    </row>
    <row r="29" spans="2:24">
      <c r="B29" s="678"/>
      <c r="C29" s="678" t="s">
        <v>2057</v>
      </c>
      <c r="D29" s="678"/>
      <c r="E29" s="20"/>
      <c r="F29" s="678" t="s">
        <v>711</v>
      </c>
      <c r="H29" s="24">
        <f>주거중심형!P47/주거중심형!N47</f>
        <v>0.11354597157904275</v>
      </c>
      <c r="I29" t="s">
        <v>711</v>
      </c>
      <c r="K29" s="913">
        <f>H29*(1+E29)^($E$4-$H$4)</f>
        <v>0.11354597157904275</v>
      </c>
    </row>
    <row r="30" spans="2:24">
      <c r="B30" s="678"/>
      <c r="C30" s="678" t="s">
        <v>2060</v>
      </c>
      <c r="D30" s="678"/>
      <c r="E30" s="20"/>
      <c r="F30" s="678" t="s">
        <v>711</v>
      </c>
      <c r="H30" s="700">
        <v>0</v>
      </c>
      <c r="I30" t="s">
        <v>711</v>
      </c>
      <c r="K30" s="913">
        <f>H30*(1+E30)^($E$4-$H$4)</f>
        <v>0</v>
      </c>
    </row>
    <row r="31" spans="2:24">
      <c r="B31" s="678" t="s">
        <v>393</v>
      </c>
      <c r="C31" s="678" t="s">
        <v>2058</v>
      </c>
      <c r="D31" s="678"/>
      <c r="E31" s="20"/>
      <c r="F31" s="678" t="s">
        <v>711</v>
      </c>
      <c r="H31" s="24">
        <f>상업중심형!E44/상업중심형!I44</f>
        <v>0.60876560261578627</v>
      </c>
      <c r="I31" t="s">
        <v>711</v>
      </c>
      <c r="K31" s="913">
        <f>H31*(1+E31)^($E$4-$H$4)</f>
        <v>0.60876560261578627</v>
      </c>
    </row>
    <row r="32" spans="2:24">
      <c r="B32" s="678"/>
      <c r="C32" s="678" t="s">
        <v>2060</v>
      </c>
      <c r="D32" s="678"/>
      <c r="E32" s="20"/>
      <c r="F32" s="678" t="s">
        <v>711</v>
      </c>
      <c r="H32" s="700">
        <v>0</v>
      </c>
      <c r="I32" t="s">
        <v>711</v>
      </c>
      <c r="K32" s="913">
        <f>H32*(1+E32)^($E$4-$H$4)</f>
        <v>0</v>
      </c>
    </row>
    <row r="33" spans="2:15">
      <c r="B33" s="678" t="s">
        <v>432</v>
      </c>
      <c r="C33" s="678" t="s">
        <v>2059</v>
      </c>
      <c r="D33" s="678"/>
      <c r="E33" s="20"/>
      <c r="F33" s="678" t="s">
        <v>711</v>
      </c>
      <c r="H33" s="700">
        <v>0</v>
      </c>
      <c r="I33" t="s">
        <v>711</v>
      </c>
      <c r="K33" s="913">
        <f>H33*(1+E33)^($E$4-$H$4)</f>
        <v>0</v>
      </c>
    </row>
    <row r="34" spans="2:15">
      <c r="B34" s="678" t="s">
        <v>1531</v>
      </c>
      <c r="C34" s="678" t="s">
        <v>2068</v>
      </c>
      <c r="D34" s="678"/>
      <c r="E34" s="20">
        <v>0.1</v>
      </c>
      <c r="F34" s="678" t="s">
        <v>711</v>
      </c>
      <c r="H34" s="20">
        <v>0</v>
      </c>
      <c r="I34" t="s">
        <v>711</v>
      </c>
      <c r="K34" s="913">
        <f>E34</f>
        <v>0.1</v>
      </c>
      <c r="O34" t="s">
        <v>2273</v>
      </c>
    </row>
    <row r="35" spans="2:15">
      <c r="B35" s="678"/>
      <c r="C35" s="678" t="s">
        <v>807</v>
      </c>
      <c r="D35" s="678"/>
      <c r="E35" s="20">
        <v>0.9</v>
      </c>
      <c r="F35" s="678" t="s">
        <v>711</v>
      </c>
      <c r="H35" s="20">
        <v>0.8</v>
      </c>
      <c r="I35" t="s">
        <v>711</v>
      </c>
      <c r="K35" s="914">
        <f>E35</f>
        <v>0.9</v>
      </c>
      <c r="O35" t="s">
        <v>2273</v>
      </c>
    </row>
    <row r="37" spans="2:15">
      <c r="B37" s="680" t="s">
        <v>128</v>
      </c>
      <c r="C37" s="678"/>
      <c r="D37" s="678"/>
      <c r="E37" s="678"/>
      <c r="F37" s="678"/>
      <c r="H37" s="678"/>
    </row>
    <row r="38" spans="2:15">
      <c r="B38" s="678"/>
      <c r="C38" s="678"/>
      <c r="D38" s="678"/>
      <c r="E38" s="678"/>
      <c r="F38" s="678"/>
      <c r="H38" s="678"/>
    </row>
    <row r="39" spans="2:15">
      <c r="B39" s="678" t="s">
        <v>102</v>
      </c>
      <c r="C39" s="678" t="s">
        <v>2069</v>
      </c>
      <c r="D39" s="678"/>
      <c r="E39" s="20"/>
      <c r="F39" s="678" t="s">
        <v>711</v>
      </c>
      <c r="H39" s="678">
        <v>20</v>
      </c>
      <c r="I39" t="s">
        <v>711</v>
      </c>
      <c r="K39" s="910">
        <v>20</v>
      </c>
    </row>
    <row r="40" spans="2:15">
      <c r="B40" s="678"/>
      <c r="C40" s="678" t="s">
        <v>2066</v>
      </c>
      <c r="D40" s="678"/>
      <c r="E40" s="20"/>
      <c r="F40" s="678" t="s">
        <v>711</v>
      </c>
      <c r="H40" s="678">
        <v>0</v>
      </c>
      <c r="I40" t="s">
        <v>711</v>
      </c>
      <c r="K40" s="910">
        <v>0</v>
      </c>
    </row>
    <row r="41" spans="2:15">
      <c r="B41" s="678" t="s">
        <v>103</v>
      </c>
      <c r="C41" s="678" t="s">
        <v>123</v>
      </c>
      <c r="D41" s="678"/>
      <c r="E41" s="20"/>
      <c r="F41" s="678" t="s">
        <v>711</v>
      </c>
      <c r="H41" s="678"/>
      <c r="I41" t="s">
        <v>711</v>
      </c>
    </row>
    <row r="42" spans="2:15">
      <c r="B42" s="678" t="s">
        <v>104</v>
      </c>
      <c r="C42" s="678" t="s">
        <v>123</v>
      </c>
      <c r="D42" s="678"/>
      <c r="E42" s="20"/>
      <c r="F42" s="678" t="s">
        <v>711</v>
      </c>
      <c r="H42" s="678"/>
      <c r="I42" t="s">
        <v>711</v>
      </c>
    </row>
    <row r="43" spans="2:15">
      <c r="B43" s="678"/>
      <c r="C43" s="678"/>
      <c r="D43" s="678"/>
      <c r="E43" s="678"/>
      <c r="F43" s="678"/>
      <c r="H43" s="678"/>
    </row>
    <row r="44" spans="2:15">
      <c r="B44" s="678" t="s">
        <v>1597</v>
      </c>
      <c r="C44" s="678" t="s">
        <v>2070</v>
      </c>
      <c r="D44" s="678"/>
      <c r="E44" s="20"/>
      <c r="F44" s="678" t="s">
        <v>2209</v>
      </c>
      <c r="H44" s="678"/>
      <c r="I44" t="s">
        <v>711</v>
      </c>
    </row>
    <row r="45" spans="2:15">
      <c r="B45" s="678"/>
      <c r="C45" s="678" t="s">
        <v>2067</v>
      </c>
      <c r="D45" s="678"/>
      <c r="E45" s="20"/>
      <c r="F45" s="678" t="s">
        <v>711</v>
      </c>
      <c r="H45" s="678"/>
      <c r="I45" t="s">
        <v>711</v>
      </c>
    </row>
    <row r="46" spans="2:15">
      <c r="B46" s="678"/>
      <c r="C46" s="678" t="s">
        <v>2071</v>
      </c>
      <c r="D46" s="678"/>
      <c r="E46" s="679"/>
      <c r="F46" s="678" t="s">
        <v>2090</v>
      </c>
      <c r="H46" s="678"/>
      <c r="I46" t="s">
        <v>2090</v>
      </c>
    </row>
    <row r="48" spans="2:15">
      <c r="B48" s="680" t="s">
        <v>129</v>
      </c>
      <c r="C48" s="678"/>
      <c r="D48" s="678"/>
      <c r="E48" s="678"/>
      <c r="F48" s="678"/>
      <c r="H48" s="678"/>
    </row>
    <row r="49" spans="2:21">
      <c r="B49" s="678"/>
      <c r="C49" s="678"/>
      <c r="D49" s="678"/>
      <c r="E49" s="678"/>
      <c r="F49" s="678"/>
      <c r="H49" s="678"/>
    </row>
    <row r="50" spans="2:21">
      <c r="B50" s="678" t="s">
        <v>1552</v>
      </c>
      <c r="C50" s="678" t="s">
        <v>2072</v>
      </c>
      <c r="D50" s="678"/>
      <c r="E50" s="20"/>
      <c r="F50" s="678" t="s">
        <v>711</v>
      </c>
      <c r="H50" s="678"/>
      <c r="I50" t="s">
        <v>711</v>
      </c>
    </row>
    <row r="51" spans="2:21">
      <c r="B51" s="678"/>
      <c r="C51" s="678" t="s">
        <v>2073</v>
      </c>
      <c r="D51" s="678"/>
      <c r="E51" s="20"/>
      <c r="F51" s="678" t="s">
        <v>711</v>
      </c>
      <c r="H51" s="678"/>
    </row>
    <row r="52" spans="2:21">
      <c r="B52" s="678"/>
      <c r="C52" s="678" t="s">
        <v>2074</v>
      </c>
      <c r="D52" s="678"/>
      <c r="E52" s="20"/>
      <c r="F52" s="678" t="s">
        <v>711</v>
      </c>
      <c r="H52" s="678"/>
    </row>
    <row r="53" spans="2:21">
      <c r="B53" s="678"/>
      <c r="C53" s="678" t="s">
        <v>2075</v>
      </c>
      <c r="D53" s="678"/>
      <c r="E53" s="20"/>
      <c r="F53" s="678" t="s">
        <v>711</v>
      </c>
      <c r="H53" s="678"/>
    </row>
    <row r="54" spans="2:21">
      <c r="B54" s="678"/>
      <c r="C54" s="678"/>
      <c r="D54" s="678"/>
      <c r="E54" s="678"/>
      <c r="F54" s="678"/>
      <c r="H54" s="678"/>
      <c r="R54" s="21"/>
      <c r="S54" s="21"/>
      <c r="T54" s="21"/>
      <c r="U54" s="21"/>
    </row>
    <row r="55" spans="2:21">
      <c r="B55" s="678" t="s">
        <v>1553</v>
      </c>
      <c r="C55" s="678" t="s">
        <v>2077</v>
      </c>
      <c r="D55" s="678"/>
      <c r="E55" s="20"/>
      <c r="F55" s="678" t="s">
        <v>711</v>
      </c>
      <c r="H55" s="678">
        <v>10</v>
      </c>
      <c r="I55" t="s">
        <v>711</v>
      </c>
      <c r="K55" s="910">
        <v>10</v>
      </c>
    </row>
    <row r="56" spans="2:21">
      <c r="B56" s="678"/>
      <c r="C56" s="678" t="s">
        <v>2076</v>
      </c>
      <c r="D56" s="678"/>
      <c r="E56" s="20"/>
      <c r="F56" s="678" t="s">
        <v>711</v>
      </c>
      <c r="H56" s="678">
        <v>0</v>
      </c>
      <c r="I56" t="s">
        <v>711</v>
      </c>
      <c r="K56" s="910">
        <v>0</v>
      </c>
    </row>
    <row r="58" spans="2:21">
      <c r="B58" s="680" t="s">
        <v>130</v>
      </c>
      <c r="C58" s="678"/>
      <c r="D58" s="678"/>
      <c r="E58" s="678"/>
      <c r="F58" s="678"/>
      <c r="H58" s="678"/>
    </row>
    <row r="59" spans="2:21">
      <c r="B59" s="678"/>
      <c r="C59" s="678"/>
      <c r="D59" s="678"/>
      <c r="E59" s="678"/>
      <c r="F59" s="678"/>
      <c r="H59" s="678"/>
    </row>
    <row r="60" spans="2:21">
      <c r="B60" s="678" t="s">
        <v>2079</v>
      </c>
      <c r="C60" s="678"/>
      <c r="D60" s="678"/>
      <c r="E60" s="679"/>
      <c r="F60" s="678"/>
      <c r="H60" s="678"/>
      <c r="O60" t="s">
        <v>2080</v>
      </c>
    </row>
    <row r="61" spans="2:21">
      <c r="B61" s="678" t="s">
        <v>2078</v>
      </c>
      <c r="C61" s="678"/>
      <c r="D61" s="678"/>
      <c r="E61" s="20"/>
      <c r="F61" s="678" t="s">
        <v>711</v>
      </c>
      <c r="H61" s="678">
        <v>0</v>
      </c>
      <c r="I61" t="s">
        <v>711</v>
      </c>
      <c r="K61" s="910">
        <v>0</v>
      </c>
    </row>
    <row r="62" spans="2:21">
      <c r="B62" s="678"/>
      <c r="C62" s="678"/>
      <c r="D62" s="678"/>
      <c r="E62" s="678"/>
      <c r="F62" s="678"/>
      <c r="H62" s="678"/>
    </row>
    <row r="63" spans="2:21">
      <c r="B63" s="678" t="s">
        <v>2081</v>
      </c>
      <c r="C63" s="678"/>
      <c r="D63" s="678"/>
      <c r="E63" s="679"/>
      <c r="F63" s="678"/>
      <c r="H63" s="678"/>
      <c r="O63" t="s">
        <v>2080</v>
      </c>
    </row>
    <row r="64" spans="2:21">
      <c r="B64" s="678" t="s">
        <v>2082</v>
      </c>
      <c r="C64" s="678"/>
      <c r="D64" s="678"/>
      <c r="E64" s="679"/>
      <c r="F64" s="678" t="s">
        <v>178</v>
      </c>
      <c r="H64" s="678">
        <v>0</v>
      </c>
      <c r="I64" t="s">
        <v>178</v>
      </c>
      <c r="K64" s="910">
        <v>0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4F81-B82A-4BF9-9FF2-47035C2D83E8}">
  <sheetPr>
    <tabColor rgb="FF7030A0"/>
  </sheetPr>
  <dimension ref="A1:K4"/>
  <sheetViews>
    <sheetView zoomScale="70" zoomScaleNormal="70" workbookViewId="0">
      <selection activeCell="C5" sqref="C5"/>
    </sheetView>
  </sheetViews>
  <sheetFormatPr defaultRowHeight="16.5"/>
  <sheetData>
    <row r="1" spans="1:11">
      <c r="A1" t="s">
        <v>2051</v>
      </c>
      <c r="K1" t="s">
        <v>2050</v>
      </c>
    </row>
    <row r="2" spans="1:11">
      <c r="A2" t="s">
        <v>2052</v>
      </c>
      <c r="C2" t="s">
        <v>2053</v>
      </c>
    </row>
    <row r="3" spans="1:11">
      <c r="F3">
        <v>2020</v>
      </c>
    </row>
    <row r="4" spans="1:11">
      <c r="A4" t="s">
        <v>2217</v>
      </c>
      <c r="C4" s="20">
        <v>7.0000000000000007E-2</v>
      </c>
      <c r="D4" t="s">
        <v>2209</v>
      </c>
      <c r="F4" s="21">
        <v>40000</v>
      </c>
      <c r="G4" t="s">
        <v>2218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5543-EE1A-482D-9CE6-24FA8C30800E}">
  <sheetPr>
    <tabColor rgb="FF7030A0"/>
  </sheetPr>
  <dimension ref="A1:N40"/>
  <sheetViews>
    <sheetView workbookViewId="0">
      <selection activeCell="H22" sqref="H22"/>
    </sheetView>
  </sheetViews>
  <sheetFormatPr defaultRowHeight="16.5"/>
  <cols>
    <col min="8" max="8" width="10.875" bestFit="1" customWidth="1"/>
    <col min="9" max="9" width="13.5" bestFit="1" customWidth="1"/>
  </cols>
  <sheetData>
    <row r="1" spans="1:14">
      <c r="A1" t="s">
        <v>2224</v>
      </c>
    </row>
    <row r="3" spans="1:14">
      <c r="A3" t="s">
        <v>2231</v>
      </c>
      <c r="F3" t="s">
        <v>2232</v>
      </c>
      <c r="K3" t="s">
        <v>2239</v>
      </c>
    </row>
    <row r="4" spans="1:14">
      <c r="B4">
        <v>2018</v>
      </c>
      <c r="G4">
        <v>2018</v>
      </c>
      <c r="H4" t="s">
        <v>2229</v>
      </c>
      <c r="I4" t="s">
        <v>2230</v>
      </c>
      <c r="L4">
        <v>2018</v>
      </c>
      <c r="M4" t="s">
        <v>2229</v>
      </c>
      <c r="N4" t="s">
        <v>2230</v>
      </c>
    </row>
    <row r="5" spans="1:14">
      <c r="A5" t="s">
        <v>2225</v>
      </c>
      <c r="B5">
        <v>148.69999999999999</v>
      </c>
      <c r="C5">
        <v>139.30000000000001</v>
      </c>
      <c r="D5">
        <v>139.30000000000001</v>
      </c>
      <c r="F5" t="s">
        <v>111</v>
      </c>
      <c r="G5">
        <v>32.5</v>
      </c>
      <c r="H5">
        <v>0</v>
      </c>
      <c r="I5">
        <v>0</v>
      </c>
      <c r="K5" t="s">
        <v>2233</v>
      </c>
      <c r="L5">
        <v>269.60000000000002</v>
      </c>
      <c r="M5">
        <v>0</v>
      </c>
      <c r="N5">
        <v>20.7</v>
      </c>
    </row>
    <row r="6" spans="1:14">
      <c r="A6" t="s">
        <v>289</v>
      </c>
      <c r="B6">
        <v>46.9</v>
      </c>
      <c r="C6">
        <v>36</v>
      </c>
      <c r="D6">
        <v>36</v>
      </c>
      <c r="F6" t="s">
        <v>112</v>
      </c>
      <c r="G6">
        <v>116.3</v>
      </c>
      <c r="H6">
        <v>26.7</v>
      </c>
      <c r="I6">
        <v>26.3</v>
      </c>
      <c r="K6" t="s">
        <v>2225</v>
      </c>
      <c r="L6">
        <v>260.5</v>
      </c>
      <c r="M6">
        <v>51.1</v>
      </c>
      <c r="N6">
        <v>51.1</v>
      </c>
    </row>
    <row r="7" spans="1:14">
      <c r="A7" t="s">
        <v>122</v>
      </c>
      <c r="B7">
        <v>36</v>
      </c>
      <c r="C7">
        <v>12.6</v>
      </c>
      <c r="D7">
        <v>14.6</v>
      </c>
      <c r="F7" t="s">
        <v>113</v>
      </c>
      <c r="G7">
        <v>28.6</v>
      </c>
      <c r="H7">
        <v>6.9</v>
      </c>
      <c r="I7">
        <v>6.9</v>
      </c>
      <c r="K7" t="s">
        <v>289</v>
      </c>
      <c r="L7">
        <v>52.1</v>
      </c>
      <c r="M7">
        <v>6.2</v>
      </c>
      <c r="N7">
        <v>6.2</v>
      </c>
    </row>
    <row r="8" spans="1:14">
      <c r="A8" t="s">
        <v>2226</v>
      </c>
      <c r="B8">
        <v>2.7</v>
      </c>
      <c r="C8">
        <v>2.2999999999999998</v>
      </c>
      <c r="D8">
        <v>2.2999999999999998</v>
      </c>
      <c r="F8" t="s">
        <v>114</v>
      </c>
      <c r="G8">
        <v>45.2</v>
      </c>
      <c r="H8">
        <v>104.4</v>
      </c>
      <c r="I8">
        <v>100.3</v>
      </c>
      <c r="K8" t="s">
        <v>122</v>
      </c>
      <c r="L8">
        <v>98.1</v>
      </c>
      <c r="M8">
        <v>2.8</v>
      </c>
      <c r="N8">
        <v>9.1999999999999993</v>
      </c>
    </row>
    <row r="9" spans="1:14">
      <c r="A9" t="s">
        <v>96</v>
      </c>
      <c r="B9">
        <v>0</v>
      </c>
      <c r="C9">
        <v>20.2</v>
      </c>
      <c r="D9">
        <v>11.1</v>
      </c>
      <c r="F9" t="s">
        <v>117</v>
      </c>
      <c r="G9">
        <v>2.7</v>
      </c>
      <c r="H9">
        <v>2.7</v>
      </c>
      <c r="I9">
        <v>2.7</v>
      </c>
      <c r="K9" t="s">
        <v>896</v>
      </c>
      <c r="L9">
        <v>17.100000000000001</v>
      </c>
      <c r="M9">
        <v>4.4000000000000004</v>
      </c>
      <c r="N9">
        <v>4.4000000000000004</v>
      </c>
    </row>
    <row r="10" spans="1:14">
      <c r="A10" t="s">
        <v>2228</v>
      </c>
      <c r="B10">
        <v>0</v>
      </c>
      <c r="C10">
        <v>12.2</v>
      </c>
      <c r="D10">
        <v>19.3</v>
      </c>
      <c r="F10" t="s">
        <v>115</v>
      </c>
      <c r="G10">
        <v>9.1</v>
      </c>
      <c r="H10">
        <v>37.5</v>
      </c>
      <c r="I10">
        <v>37.5</v>
      </c>
      <c r="K10" t="s">
        <v>2234</v>
      </c>
      <c r="L10">
        <v>5.6</v>
      </c>
      <c r="M10">
        <v>0.5</v>
      </c>
      <c r="N10">
        <v>1.3</v>
      </c>
    </row>
    <row r="11" spans="1:14">
      <c r="A11" t="s">
        <v>91</v>
      </c>
      <c r="B11">
        <f>SUM(B5:B10)</f>
        <v>234.29999999999998</v>
      </c>
      <c r="C11">
        <f>SUM(C5:C10)</f>
        <v>222.6</v>
      </c>
      <c r="D11">
        <f>SUM(D5:D10)</f>
        <v>222.60000000000002</v>
      </c>
      <c r="F11" t="s">
        <v>96</v>
      </c>
      <c r="G11">
        <v>0</v>
      </c>
      <c r="H11">
        <v>44.7</v>
      </c>
      <c r="I11">
        <v>49</v>
      </c>
      <c r="K11" t="s">
        <v>96</v>
      </c>
      <c r="L11">
        <v>0</v>
      </c>
      <c r="M11">
        <v>0</v>
      </c>
      <c r="N11">
        <v>9</v>
      </c>
    </row>
    <row r="12" spans="1:14">
      <c r="F12" t="s">
        <v>91</v>
      </c>
      <c r="G12">
        <f>SUM(G5:G11)</f>
        <v>234.4</v>
      </c>
      <c r="H12">
        <f>SUM(H5:H11)</f>
        <v>222.89999999999998</v>
      </c>
      <c r="I12">
        <f>SUM(I5:I11)</f>
        <v>222.7</v>
      </c>
      <c r="K12" t="s">
        <v>2226</v>
      </c>
      <c r="L12">
        <v>24.7</v>
      </c>
      <c r="M12">
        <v>15.4</v>
      </c>
      <c r="N12">
        <v>15.4</v>
      </c>
    </row>
    <row r="13" spans="1:14">
      <c r="K13" t="s">
        <v>2235</v>
      </c>
      <c r="L13">
        <v>-41.3</v>
      </c>
      <c r="M13">
        <v>-25.3</v>
      </c>
      <c r="N13">
        <v>-25.3</v>
      </c>
    </row>
    <row r="14" spans="1:14">
      <c r="K14" t="s">
        <v>2227</v>
      </c>
      <c r="L14">
        <v>0</v>
      </c>
      <c r="M14">
        <v>-55.1</v>
      </c>
      <c r="N14">
        <v>-84.6</v>
      </c>
    </row>
    <row r="15" spans="1:14">
      <c r="K15" t="s">
        <v>2236</v>
      </c>
      <c r="L15">
        <v>0</v>
      </c>
      <c r="M15">
        <v>0</v>
      </c>
      <c r="N15">
        <v>-7.4</v>
      </c>
    </row>
    <row r="16" spans="1:14">
      <c r="K16" t="s">
        <v>2237</v>
      </c>
      <c r="L16">
        <f>SUM(L5:L12)</f>
        <v>727.70000000000016</v>
      </c>
      <c r="M16">
        <f>SUM(M5:M12)</f>
        <v>80.400000000000006</v>
      </c>
      <c r="N16">
        <f>SUM(N5:N12)</f>
        <v>117.30000000000001</v>
      </c>
    </row>
    <row r="17" spans="1:14">
      <c r="A17" t="s">
        <v>2240</v>
      </c>
      <c r="K17" t="s">
        <v>2238</v>
      </c>
      <c r="L17">
        <f>L16+SUM(L13:L15)</f>
        <v>686.4000000000002</v>
      </c>
      <c r="M17">
        <f>M16+SUM(M13:M15)</f>
        <v>0</v>
      </c>
      <c r="N17">
        <f>N16+SUM(N13:N15)</f>
        <v>0</v>
      </c>
    </row>
    <row r="18" spans="1:14">
      <c r="C18" t="s">
        <v>2229</v>
      </c>
      <c r="D18" t="s">
        <v>2230</v>
      </c>
    </row>
    <row r="19" spans="1:14">
      <c r="A19" t="s">
        <v>2225</v>
      </c>
      <c r="C19" s="24">
        <f t="shared" ref="C19:D22" si="0">C5/$B5</f>
        <v>0.9367854741089443</v>
      </c>
      <c r="D19" s="24">
        <f t="shared" si="0"/>
        <v>0.9367854741089443</v>
      </c>
      <c r="F19" t="s">
        <v>128</v>
      </c>
    </row>
    <row r="20" spans="1:14">
      <c r="A20" t="s">
        <v>289</v>
      </c>
      <c r="C20" s="24">
        <f t="shared" si="0"/>
        <v>0.76759061833688702</v>
      </c>
      <c r="D20" s="24">
        <f t="shared" si="0"/>
        <v>0.76759061833688702</v>
      </c>
      <c r="F20" t="s">
        <v>2004</v>
      </c>
    </row>
    <row r="21" spans="1:14">
      <c r="A21" t="s">
        <v>122</v>
      </c>
      <c r="C21" s="24">
        <f t="shared" si="0"/>
        <v>0.35</v>
      </c>
      <c r="D21" s="24">
        <f t="shared" si="0"/>
        <v>0.40555555555555556</v>
      </c>
      <c r="F21" t="s">
        <v>2241</v>
      </c>
    </row>
    <row r="22" spans="1:14">
      <c r="A22" t="s">
        <v>2226</v>
      </c>
      <c r="C22" s="24">
        <f t="shared" si="0"/>
        <v>0.85185185185185175</v>
      </c>
      <c r="D22" s="24">
        <f t="shared" si="0"/>
        <v>0.85185185185185175</v>
      </c>
      <c r="F22" t="s">
        <v>129</v>
      </c>
    </row>
    <row r="24" spans="1:14">
      <c r="A24" t="s">
        <v>2242</v>
      </c>
    </row>
    <row r="26" spans="1:14">
      <c r="A26" t="s">
        <v>102</v>
      </c>
      <c r="B26" t="s">
        <v>2243</v>
      </c>
    </row>
    <row r="27" spans="1:14">
      <c r="A27" t="s">
        <v>106</v>
      </c>
      <c r="B27" t="s">
        <v>2244</v>
      </c>
    </row>
    <row r="28" spans="1:14">
      <c r="A28" t="s">
        <v>2245</v>
      </c>
      <c r="B28" t="s">
        <v>2246</v>
      </c>
      <c r="C28" t="s">
        <v>2247</v>
      </c>
    </row>
    <row r="29" spans="1:14">
      <c r="B29" t="s">
        <v>2248</v>
      </c>
      <c r="C29" t="s">
        <v>2249</v>
      </c>
    </row>
    <row r="30" spans="1:14">
      <c r="B30" t="s">
        <v>110</v>
      </c>
      <c r="C30" t="s">
        <v>2250</v>
      </c>
    </row>
    <row r="31" spans="1:14">
      <c r="B31" t="s">
        <v>2251</v>
      </c>
    </row>
    <row r="33" spans="1:9">
      <c r="A33" t="s">
        <v>2256</v>
      </c>
      <c r="F33" t="s">
        <v>109</v>
      </c>
      <c r="I33" t="s">
        <v>2259</v>
      </c>
    </row>
    <row r="34" spans="1:9">
      <c r="B34" t="s">
        <v>2229</v>
      </c>
      <c r="C34" t="s">
        <v>2230</v>
      </c>
      <c r="E34" t="s">
        <v>2229</v>
      </c>
      <c r="F34" t="s">
        <v>2230</v>
      </c>
      <c r="I34">
        <v>2020</v>
      </c>
    </row>
    <row r="35" spans="1:9">
      <c r="A35" t="s">
        <v>2252</v>
      </c>
      <c r="B35">
        <v>21.9</v>
      </c>
      <c r="C35">
        <v>22.9</v>
      </c>
      <c r="E35" s="457">
        <f>B35*33.3</f>
        <v>729.26999999999987</v>
      </c>
      <c r="F35" s="457">
        <f>C35*33.3</f>
        <v>762.56999999999994</v>
      </c>
      <c r="H35" t="s">
        <v>2258</v>
      </c>
      <c r="I35" s="21">
        <v>4400000</v>
      </c>
    </row>
    <row r="36" spans="1:9">
      <c r="A36" t="s">
        <v>912</v>
      </c>
      <c r="B36">
        <v>5.5</v>
      </c>
      <c r="C36">
        <v>3</v>
      </c>
      <c r="E36" s="457">
        <f t="shared" ref="E36:E39" si="1">B36*33.3</f>
        <v>183.14999999999998</v>
      </c>
      <c r="F36" s="457">
        <f t="shared" ref="F36:F39" si="2">C36*33.3</f>
        <v>99.899999999999991</v>
      </c>
      <c r="H36" t="s">
        <v>103</v>
      </c>
      <c r="I36" s="21">
        <f>I35*0.86</f>
        <v>3784000</v>
      </c>
    </row>
    <row r="37" spans="1:9">
      <c r="A37" t="s">
        <v>2253</v>
      </c>
      <c r="B37">
        <v>0</v>
      </c>
      <c r="C37">
        <v>1</v>
      </c>
      <c r="E37" s="457">
        <f t="shared" si="1"/>
        <v>0</v>
      </c>
      <c r="F37" s="457">
        <f t="shared" si="2"/>
        <v>33.299999999999997</v>
      </c>
    </row>
    <row r="38" spans="1:9">
      <c r="A38" t="s">
        <v>2254</v>
      </c>
      <c r="B38">
        <v>0</v>
      </c>
      <c r="C38">
        <v>1</v>
      </c>
      <c r="E38" s="457">
        <f t="shared" si="1"/>
        <v>0</v>
      </c>
      <c r="F38" s="457">
        <f t="shared" si="2"/>
        <v>33.299999999999997</v>
      </c>
      <c r="I38" t="s">
        <v>2260</v>
      </c>
    </row>
    <row r="39" spans="1:9">
      <c r="A39" t="s">
        <v>91</v>
      </c>
      <c r="B39">
        <f>SUM(B35:B38)</f>
        <v>27.4</v>
      </c>
      <c r="C39">
        <f>SUM(C35:C38)</f>
        <v>27.9</v>
      </c>
      <c r="E39" s="457">
        <f t="shared" si="1"/>
        <v>912.41999999999985</v>
      </c>
      <c r="F39" s="457">
        <f t="shared" si="2"/>
        <v>929.06999999999982</v>
      </c>
      <c r="I39" t="s">
        <v>2261</v>
      </c>
    </row>
    <row r="40" spans="1:9">
      <c r="A40" t="s">
        <v>2255</v>
      </c>
      <c r="B40">
        <v>0</v>
      </c>
      <c r="C40">
        <v>9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8347-5306-4971-88B8-339D8609DCF8}">
  <sheetPr>
    <tabColor rgb="FF002060"/>
  </sheetPr>
  <dimension ref="A1:AH120"/>
  <sheetViews>
    <sheetView topLeftCell="A43" zoomScale="70" zoomScaleNormal="70" workbookViewId="0">
      <selection activeCell="E90" sqref="E90"/>
    </sheetView>
  </sheetViews>
  <sheetFormatPr defaultRowHeight="16.5"/>
  <cols>
    <col min="1" max="1" width="4.625" style="30" customWidth="1"/>
    <col min="2" max="12" width="16.625" style="30" customWidth="1"/>
    <col min="13" max="13" width="4.875" style="30" customWidth="1"/>
    <col min="14" max="15" width="9" style="30" customWidth="1"/>
    <col min="16" max="16" width="12" style="30" customWidth="1"/>
    <col min="17" max="29" width="9" style="30" customWidth="1"/>
    <col min="30" max="33" width="16.625" style="30" customWidth="1"/>
    <col min="34" max="36" width="9" style="30" customWidth="1"/>
    <col min="37" max="37" width="11" style="30" bestFit="1" customWidth="1"/>
    <col min="38" max="16384" width="9" style="30"/>
  </cols>
  <sheetData>
    <row r="1" spans="1:34">
      <c r="A1" s="28"/>
      <c r="B1" s="800" t="s">
        <v>1556</v>
      </c>
      <c r="C1" s="800"/>
      <c r="D1" s="800"/>
      <c r="E1" s="800"/>
      <c r="F1" s="801"/>
      <c r="G1" s="798" t="s">
        <v>1555</v>
      </c>
      <c r="H1" s="799"/>
      <c r="I1" s="799"/>
      <c r="J1" s="799"/>
      <c r="K1" s="29"/>
      <c r="O1" s="784" t="s">
        <v>157</v>
      </c>
      <c r="P1" s="784"/>
      <c r="Q1" s="784"/>
      <c r="R1" s="784"/>
      <c r="S1" s="784"/>
      <c r="T1" s="784"/>
    </row>
    <row r="2" spans="1:34">
      <c r="A2" s="43"/>
      <c r="B2" s="34">
        <v>5</v>
      </c>
      <c r="C2" s="35">
        <v>4</v>
      </c>
      <c r="D2" s="36">
        <v>3</v>
      </c>
      <c r="E2" s="37">
        <v>2</v>
      </c>
      <c r="F2" s="38">
        <v>1</v>
      </c>
      <c r="G2" s="39">
        <v>0</v>
      </c>
      <c r="H2" s="40">
        <v>1</v>
      </c>
      <c r="I2" s="41">
        <v>2</v>
      </c>
      <c r="J2" s="42">
        <v>3</v>
      </c>
      <c r="K2" s="484"/>
      <c r="M2" s="30">
        <v>1</v>
      </c>
      <c r="O2" s="59" t="s">
        <v>159</v>
      </c>
      <c r="P2" s="59" t="s">
        <v>160</v>
      </c>
      <c r="Q2" s="59" t="s">
        <v>133</v>
      </c>
      <c r="R2" s="59" t="s">
        <v>134</v>
      </c>
      <c r="S2" s="59" t="s">
        <v>135</v>
      </c>
      <c r="T2" s="59" t="s">
        <v>136</v>
      </c>
      <c r="U2" s="59" t="s">
        <v>137</v>
      </c>
      <c r="V2" s="60" t="s">
        <v>132</v>
      </c>
      <c r="W2" s="59" t="s">
        <v>160</v>
      </c>
      <c r="X2" s="61" t="s">
        <v>133</v>
      </c>
      <c r="Y2" s="61" t="s">
        <v>134</v>
      </c>
      <c r="Z2" s="61" t="s">
        <v>135</v>
      </c>
      <c r="AA2" s="61" t="s">
        <v>136</v>
      </c>
      <c r="AB2" s="61" t="s">
        <v>137</v>
      </c>
      <c r="AC2" s="62" t="s">
        <v>132</v>
      </c>
      <c r="AD2" s="766" t="s">
        <v>1538</v>
      </c>
      <c r="AE2" s="766"/>
      <c r="AF2" s="766"/>
      <c r="AG2" s="766"/>
      <c r="AH2" s="766"/>
    </row>
    <row r="3" spans="1:34">
      <c r="F3" s="45"/>
      <c r="K3" s="44"/>
      <c r="M3" s="30">
        <v>2</v>
      </c>
      <c r="O3" s="63" t="s">
        <v>162</v>
      </c>
      <c r="P3" s="64">
        <v>0.41946450478872127</v>
      </c>
      <c r="Q3" s="65">
        <v>0.53800000000000003</v>
      </c>
      <c r="R3" s="64">
        <f>유형화_수요형!D24</f>
        <v>0.37110964128409218</v>
      </c>
      <c r="S3" s="64">
        <f>R3</f>
        <v>0.37110964128409218</v>
      </c>
      <c r="T3" s="64">
        <f t="shared" ref="T3:T8" si="0">AA3/$AA$9</f>
        <v>0.13600000000000004</v>
      </c>
      <c r="U3" s="64">
        <f>T3</f>
        <v>0.13600000000000004</v>
      </c>
      <c r="V3" s="57">
        <f>E23</f>
        <v>0.4</v>
      </c>
      <c r="W3" s="66">
        <f t="shared" ref="W3:Z8" si="1">$E$21*P3</f>
        <v>2.0973225239436064</v>
      </c>
      <c r="X3" s="66">
        <f t="shared" si="1"/>
        <v>2.6900000000000004</v>
      </c>
      <c r="Y3" s="66">
        <f t="shared" si="1"/>
        <v>1.8555482064204609</v>
      </c>
      <c r="Z3" s="66">
        <f t="shared" si="1"/>
        <v>1.8555482064204609</v>
      </c>
      <c r="AA3" s="66">
        <f>($AA$9-$AA$6)*V3</f>
        <v>0.68000000000000016</v>
      </c>
      <c r="AB3" s="66">
        <f t="shared" ref="AB3:AB8" si="2">$E$21*U3</f>
        <v>0.68000000000000016</v>
      </c>
      <c r="AC3" s="67">
        <f t="shared" ref="AC3:AC9" si="3">V3*$E$21</f>
        <v>2</v>
      </c>
      <c r="AD3" s="445"/>
      <c r="AE3" s="445"/>
      <c r="AF3" s="445"/>
      <c r="AG3" s="445"/>
      <c r="AH3" s="445"/>
    </row>
    <row r="4" spans="1:34">
      <c r="B4" s="47" t="s">
        <v>126</v>
      </c>
      <c r="C4" s="771" t="s">
        <v>127</v>
      </c>
      <c r="D4" s="771"/>
      <c r="E4" s="771"/>
      <c r="F4" s="771"/>
      <c r="G4" s="772" t="s">
        <v>128</v>
      </c>
      <c r="H4" s="772" t="s">
        <v>129</v>
      </c>
      <c r="I4" s="772" t="s">
        <v>130</v>
      </c>
      <c r="J4" s="771" t="s">
        <v>131</v>
      </c>
      <c r="K4" s="44"/>
      <c r="M4" s="30">
        <v>3</v>
      </c>
      <c r="O4" s="63" t="s">
        <v>163</v>
      </c>
      <c r="P4" s="64">
        <v>4.2271047363756593E-2</v>
      </c>
      <c r="Q4" s="64">
        <v>4.2000000000000003E-2</v>
      </c>
      <c r="R4" s="65">
        <v>0.39</v>
      </c>
      <c r="S4" s="64">
        <f>Q4</f>
        <v>4.2000000000000003E-2</v>
      </c>
      <c r="T4" s="64">
        <f t="shared" si="0"/>
        <v>0.13600000000000004</v>
      </c>
      <c r="U4" s="64">
        <f>Q4</f>
        <v>4.2000000000000003E-2</v>
      </c>
      <c r="V4" s="57">
        <f>E24</f>
        <v>0.4</v>
      </c>
      <c r="W4" s="66">
        <f t="shared" si="1"/>
        <v>0.21135523681878296</v>
      </c>
      <c r="X4" s="66">
        <f t="shared" si="1"/>
        <v>0.21000000000000002</v>
      </c>
      <c r="Y4" s="66">
        <f t="shared" si="1"/>
        <v>1.9500000000000002</v>
      </c>
      <c r="Z4" s="66">
        <f t="shared" si="1"/>
        <v>0.21000000000000002</v>
      </c>
      <c r="AA4" s="66">
        <f>($AA$9-$AA$6)*V4</f>
        <v>0.68000000000000016</v>
      </c>
      <c r="AB4" s="66">
        <f t="shared" si="2"/>
        <v>0.21000000000000002</v>
      </c>
      <c r="AC4" s="67">
        <f t="shared" si="3"/>
        <v>2</v>
      </c>
      <c r="AE4" s="443">
        <v>2020</v>
      </c>
      <c r="AF4" s="443">
        <v>2030</v>
      </c>
      <c r="AG4" s="443">
        <v>2040</v>
      </c>
      <c r="AH4" s="443">
        <v>2050</v>
      </c>
    </row>
    <row r="5" spans="1:34">
      <c r="A5" s="485" t="s">
        <v>132</v>
      </c>
      <c r="B5" s="48" t="s">
        <v>133</v>
      </c>
      <c r="C5" s="48" t="s">
        <v>134</v>
      </c>
      <c r="D5" s="48" t="s">
        <v>135</v>
      </c>
      <c r="E5" s="48" t="s">
        <v>136</v>
      </c>
      <c r="F5" s="48" t="s">
        <v>137</v>
      </c>
      <c r="G5" s="772"/>
      <c r="H5" s="772"/>
      <c r="I5" s="772"/>
      <c r="J5" s="771"/>
      <c r="K5" s="44"/>
      <c r="M5" s="30">
        <v>4</v>
      </c>
      <c r="O5" s="63" t="s">
        <v>164</v>
      </c>
      <c r="P5" s="64">
        <v>0.14596454177570414</v>
      </c>
      <c r="Q5" s="64">
        <f>유형화_수요형!G26</f>
        <v>0.16027054479951544</v>
      </c>
      <c r="R5" s="64">
        <f>Q5</f>
        <v>0.16027054479951544</v>
      </c>
      <c r="S5" s="65">
        <v>9.1999999999999998E-2</v>
      </c>
      <c r="T5" s="64">
        <f t="shared" si="0"/>
        <v>3.4000000000000002E-3</v>
      </c>
      <c r="U5" s="64">
        <f>Q5</f>
        <v>0.16027054479951544</v>
      </c>
      <c r="V5" s="57">
        <f>E25</f>
        <v>0.01</v>
      </c>
      <c r="W5" s="66">
        <f t="shared" si="1"/>
        <v>0.72982270887852074</v>
      </c>
      <c r="X5" s="66">
        <f t="shared" si="1"/>
        <v>0.80135272399757718</v>
      </c>
      <c r="Y5" s="66">
        <f t="shared" si="1"/>
        <v>0.80135272399757718</v>
      </c>
      <c r="Z5" s="66">
        <f t="shared" si="1"/>
        <v>0.45999999999999996</v>
      </c>
      <c r="AA5" s="66">
        <f>($AA$9-$AA$6)*V5</f>
        <v>1.7000000000000001E-2</v>
      </c>
      <c r="AB5" s="66">
        <f t="shared" si="2"/>
        <v>0.80135272399757718</v>
      </c>
      <c r="AC5" s="67">
        <f t="shared" si="3"/>
        <v>0.05</v>
      </c>
      <c r="AD5" s="50" t="s">
        <v>1540</v>
      </c>
      <c r="AG5" s="50"/>
    </row>
    <row r="6" spans="1:34">
      <c r="B6" s="50"/>
      <c r="C6" s="50"/>
      <c r="D6" s="50"/>
      <c r="E6" s="50"/>
      <c r="F6" s="51"/>
      <c r="G6" s="50"/>
      <c r="H6" s="50"/>
      <c r="I6" s="50"/>
      <c r="J6" s="50"/>
      <c r="K6" s="44"/>
      <c r="M6" s="30">
        <v>5</v>
      </c>
      <c r="O6" s="63" t="s">
        <v>165</v>
      </c>
      <c r="P6" s="64">
        <v>5.5147909201002619E-3</v>
      </c>
      <c r="Q6" s="64">
        <f>유형화_수요형!G27</f>
        <v>9.4220297322467721E-3</v>
      </c>
      <c r="R6" s="64">
        <f>Q6</f>
        <v>9.4220297322467721E-3</v>
      </c>
      <c r="S6" s="64">
        <f>Q6</f>
        <v>9.4220297322467721E-3</v>
      </c>
      <c r="T6" s="64">
        <f t="shared" si="0"/>
        <v>0.65999999999999992</v>
      </c>
      <c r="U6" s="64">
        <f>Q6</f>
        <v>9.4220297322467721E-3</v>
      </c>
      <c r="V6" s="57">
        <f>E26</f>
        <v>0.01</v>
      </c>
      <c r="W6" s="66">
        <f t="shared" si="1"/>
        <v>2.757395460050131E-2</v>
      </c>
      <c r="X6" s="66">
        <f t="shared" si="1"/>
        <v>4.7110148661233864E-2</v>
      </c>
      <c r="Y6" s="66">
        <f t="shared" si="1"/>
        <v>4.7110148661233864E-2</v>
      </c>
      <c r="Z6" s="66">
        <f t="shared" si="1"/>
        <v>4.7110148661233864E-2</v>
      </c>
      <c r="AA6" s="66">
        <v>3.3</v>
      </c>
      <c r="AB6" s="66">
        <f t="shared" si="2"/>
        <v>4.7110148661233864E-2</v>
      </c>
      <c r="AC6" s="67">
        <f t="shared" si="3"/>
        <v>0.05</v>
      </c>
      <c r="AD6" s="50" t="s">
        <v>1542</v>
      </c>
      <c r="AE6" s="50"/>
      <c r="AF6" s="50"/>
      <c r="AG6" s="50"/>
    </row>
    <row r="7" spans="1:34" hidden="1">
      <c r="B7" s="50" t="s">
        <v>138</v>
      </c>
      <c r="C7" s="50" t="s">
        <v>139</v>
      </c>
      <c r="D7" s="50" t="s">
        <v>140</v>
      </c>
      <c r="E7" s="50"/>
      <c r="F7" s="51"/>
      <c r="G7" s="50" t="s">
        <v>141</v>
      </c>
      <c r="H7" s="50" t="s">
        <v>142</v>
      </c>
      <c r="I7" s="50" t="s">
        <v>143</v>
      </c>
      <c r="J7" s="50" t="s">
        <v>144</v>
      </c>
      <c r="K7" s="44"/>
      <c r="M7" s="30">
        <v>6</v>
      </c>
      <c r="O7" s="63" t="s">
        <v>166</v>
      </c>
      <c r="P7" s="64">
        <v>4.2085378631655869E-4</v>
      </c>
      <c r="Q7" s="64">
        <f>유형화_수요형!G28</f>
        <v>4.6210171863205802E-4</v>
      </c>
      <c r="R7" s="64">
        <f>Q7</f>
        <v>4.6210171863205802E-4</v>
      </c>
      <c r="S7" s="64">
        <f>Q7</f>
        <v>4.6210171863205802E-4</v>
      </c>
      <c r="T7" s="64">
        <f t="shared" si="0"/>
        <v>2.7200000000000002E-3</v>
      </c>
      <c r="U7" s="65">
        <f>유형화_수요형!P29</f>
        <v>8.9758652011526538E-2</v>
      </c>
      <c r="V7" s="57">
        <f>E27</f>
        <v>8.0000000000000002E-3</v>
      </c>
      <c r="W7" s="66">
        <f t="shared" si="1"/>
        <v>2.1042689315827934E-3</v>
      </c>
      <c r="X7" s="66">
        <f t="shared" si="1"/>
        <v>2.3105085931602902E-3</v>
      </c>
      <c r="Y7" s="66">
        <f t="shared" si="1"/>
        <v>2.3105085931602902E-3</v>
      </c>
      <c r="Z7" s="66">
        <f t="shared" si="1"/>
        <v>2.3105085931602902E-3</v>
      </c>
      <c r="AA7" s="66">
        <f>($AA$9-$AA$6)*V7</f>
        <v>1.3600000000000001E-2</v>
      </c>
      <c r="AB7" s="66">
        <f t="shared" si="2"/>
        <v>0.4487932600576327</v>
      </c>
      <c r="AC7" s="67">
        <f t="shared" si="3"/>
        <v>0.04</v>
      </c>
      <c r="AD7" s="50" t="s">
        <v>1541</v>
      </c>
      <c r="AE7" s="50"/>
      <c r="AF7" s="50"/>
      <c r="AG7" s="50"/>
    </row>
    <row r="8" spans="1:34">
      <c r="B8" s="50" t="s">
        <v>126</v>
      </c>
      <c r="C8" s="50" t="s">
        <v>146</v>
      </c>
      <c r="D8" s="50" t="s">
        <v>147</v>
      </c>
      <c r="E8" s="50" t="s">
        <v>148</v>
      </c>
      <c r="F8" s="51" t="s">
        <v>149</v>
      </c>
      <c r="K8" s="44"/>
      <c r="O8" s="63" t="s">
        <v>110</v>
      </c>
      <c r="P8" s="64">
        <v>0.38636426136540114</v>
      </c>
      <c r="Q8" s="64">
        <f>1-SUM(Q3:Q7)</f>
        <v>0.24984532374960566</v>
      </c>
      <c r="R8" s="64">
        <f>1-SUM(R3:R7)</f>
        <v>6.8735682465513537E-2</v>
      </c>
      <c r="S8" s="64">
        <f>1-SUM(S3:S7)</f>
        <v>0.48500622726502896</v>
      </c>
      <c r="T8" s="64">
        <f t="shared" si="0"/>
        <v>6.187999999999997E-2</v>
      </c>
      <c r="U8" s="64">
        <f>1-SUM(U3:U7)</f>
        <v>0.56254877345671117</v>
      </c>
      <c r="V8" s="64">
        <f>1-SUM(V3:V7)</f>
        <v>0.17199999999999993</v>
      </c>
      <c r="W8" s="66">
        <f t="shared" si="1"/>
        <v>1.9318213068270058</v>
      </c>
      <c r="X8" s="66">
        <f t="shared" si="1"/>
        <v>1.2492266187480283</v>
      </c>
      <c r="Y8" s="66">
        <f t="shared" si="1"/>
        <v>0.34367841232756768</v>
      </c>
      <c r="Z8" s="66">
        <f t="shared" si="1"/>
        <v>2.4250311363251447</v>
      </c>
      <c r="AA8" s="66">
        <f>($AA$9-$AA$6-$AA$3-$AA$4-$AA$5-$AA$7)</f>
        <v>0.30939999999999984</v>
      </c>
      <c r="AB8" s="66">
        <f t="shared" si="2"/>
        <v>2.8127438672835559</v>
      </c>
      <c r="AC8" s="67">
        <f t="shared" si="3"/>
        <v>0.85999999999999965</v>
      </c>
      <c r="AD8" s="50" t="s">
        <v>1543</v>
      </c>
      <c r="AE8" s="50"/>
      <c r="AF8" s="50"/>
      <c r="AG8" s="50"/>
    </row>
    <row r="9" spans="1:34" ht="33">
      <c r="B9" s="50" t="s">
        <v>150</v>
      </c>
      <c r="C9" s="50" t="s">
        <v>151</v>
      </c>
      <c r="D9" s="50"/>
      <c r="E9" s="50" t="s">
        <v>152</v>
      </c>
      <c r="F9" s="51"/>
      <c r="G9" s="52" t="s">
        <v>153</v>
      </c>
      <c r="H9" s="50" t="s">
        <v>154</v>
      </c>
      <c r="I9" s="50"/>
      <c r="J9" s="50"/>
      <c r="K9" s="44"/>
      <c r="O9" s="63" t="s">
        <v>91</v>
      </c>
      <c r="P9" s="69">
        <f t="shared" ref="P9:Z9" si="4">SUM(P3:P8)</f>
        <v>0.99999999999999989</v>
      </c>
      <c r="Q9" s="69">
        <f t="shared" si="4"/>
        <v>1</v>
      </c>
      <c r="R9" s="69">
        <f t="shared" si="4"/>
        <v>1</v>
      </c>
      <c r="S9" s="69">
        <f t="shared" si="4"/>
        <v>1</v>
      </c>
      <c r="T9" s="69">
        <f t="shared" si="4"/>
        <v>1</v>
      </c>
      <c r="U9" s="69">
        <f t="shared" si="4"/>
        <v>1</v>
      </c>
      <c r="V9" s="70">
        <f t="shared" si="4"/>
        <v>1</v>
      </c>
      <c r="W9" s="71">
        <f t="shared" si="4"/>
        <v>5</v>
      </c>
      <c r="X9" s="71">
        <f t="shared" si="4"/>
        <v>5</v>
      </c>
      <c r="Y9" s="71">
        <f t="shared" si="4"/>
        <v>4.9999999999999991</v>
      </c>
      <c r="Z9" s="71">
        <f t="shared" si="4"/>
        <v>5</v>
      </c>
      <c r="AA9" s="71">
        <f>E21</f>
        <v>5</v>
      </c>
      <c r="AB9" s="71">
        <f>SUM(AB3:AB8)</f>
        <v>5</v>
      </c>
      <c r="AC9" s="67">
        <f t="shared" si="3"/>
        <v>5</v>
      </c>
      <c r="AD9" s="50"/>
      <c r="AE9" s="50"/>
      <c r="AF9" s="50"/>
      <c r="AG9" s="50"/>
    </row>
    <row r="10" spans="1:34">
      <c r="B10" s="773" t="s">
        <v>155</v>
      </c>
      <c r="C10" s="773"/>
      <c r="D10" s="773"/>
      <c r="E10" s="773"/>
      <c r="F10" s="774"/>
      <c r="G10" s="775" t="s">
        <v>156</v>
      </c>
      <c r="H10" s="773"/>
      <c r="I10" s="773"/>
      <c r="J10" s="773"/>
      <c r="K10" s="44"/>
      <c r="AD10" s="50"/>
      <c r="AE10" s="50"/>
      <c r="AF10" s="50"/>
      <c r="AG10" s="50"/>
    </row>
    <row r="11" spans="1:34" ht="17.25" thickBot="1">
      <c r="A11" s="54"/>
      <c r="B11" s="55"/>
      <c r="C11" s="55"/>
      <c r="D11" s="55"/>
      <c r="E11" s="55"/>
      <c r="F11" s="55"/>
      <c r="G11" s="55"/>
      <c r="H11" s="55"/>
      <c r="I11" s="55"/>
      <c r="J11" s="55"/>
      <c r="K11" s="56"/>
      <c r="AD11" s="50" t="s">
        <v>1547</v>
      </c>
      <c r="AE11" s="50"/>
      <c r="AF11" s="50"/>
      <c r="AG11" s="50"/>
    </row>
    <row r="12" spans="1:34" ht="17.25" thickBot="1">
      <c r="B12" s="50"/>
      <c r="C12" s="50"/>
      <c r="D12" s="50"/>
      <c r="E12" s="50"/>
      <c r="F12" s="50"/>
      <c r="G12" s="50"/>
      <c r="H12" s="50"/>
      <c r="I12" s="50"/>
      <c r="J12" s="50"/>
      <c r="AD12" s="21"/>
      <c r="AE12" s="21"/>
      <c r="AF12" s="50"/>
      <c r="AG12" s="50"/>
    </row>
    <row r="13" spans="1:34">
      <c r="B13" s="793" t="s">
        <v>1597</v>
      </c>
      <c r="C13" s="796" t="s">
        <v>1539</v>
      </c>
      <c r="D13" s="796"/>
      <c r="E13" s="514">
        <f>Scenario!E4</f>
        <v>2050</v>
      </c>
      <c r="F13" s="78"/>
      <c r="G13" s="50"/>
      <c r="H13" s="763" t="s">
        <v>1598</v>
      </c>
      <c r="I13" s="797" t="s">
        <v>1599</v>
      </c>
      <c r="J13" s="797"/>
      <c r="K13" s="515" t="s">
        <v>1616</v>
      </c>
      <c r="AE13" s="50" t="s">
        <v>630</v>
      </c>
      <c r="AF13" s="50"/>
      <c r="AG13" s="50"/>
      <c r="AH13" s="50"/>
    </row>
    <row r="14" spans="1:34">
      <c r="B14" s="794"/>
      <c r="C14" s="761" t="s">
        <v>1595</v>
      </c>
      <c r="D14" s="761"/>
      <c r="E14" s="505">
        <f>Scenario!E5</f>
        <v>1</v>
      </c>
      <c r="F14" s="280"/>
      <c r="G14" s="50"/>
      <c r="H14" s="764"/>
      <c r="I14" s="782" t="s">
        <v>132</v>
      </c>
      <c r="J14" s="447" t="s">
        <v>1600</v>
      </c>
      <c r="K14" s="520">
        <v>0.8</v>
      </c>
      <c r="AE14" s="50"/>
      <c r="AF14" s="50"/>
      <c r="AG14" s="50"/>
      <c r="AH14" s="50"/>
    </row>
    <row r="15" spans="1:34">
      <c r="B15" s="794"/>
      <c r="C15" s="761" t="s">
        <v>1596</v>
      </c>
      <c r="D15" s="488" t="s">
        <v>114</v>
      </c>
      <c r="E15" s="505">
        <f>Scenario!E11</f>
        <v>0.4</v>
      </c>
      <c r="F15" s="280"/>
      <c r="G15" s="50"/>
      <c r="H15" s="764"/>
      <c r="I15" s="782"/>
      <c r="J15" s="447" t="s">
        <v>1601</v>
      </c>
      <c r="K15" s="518">
        <v>0.5</v>
      </c>
      <c r="AE15" s="50"/>
      <c r="AF15" s="50"/>
      <c r="AG15" s="50"/>
      <c r="AH15" s="50"/>
    </row>
    <row r="16" spans="1:34" ht="17.25" thickBot="1">
      <c r="B16" s="795"/>
      <c r="C16" s="762"/>
      <c r="D16" s="495" t="s">
        <v>96</v>
      </c>
      <c r="E16" s="506">
        <f>Scenario!E12</f>
        <v>0.4</v>
      </c>
      <c r="F16" s="496"/>
      <c r="G16" s="50"/>
      <c r="H16" s="764"/>
      <c r="I16" s="782"/>
      <c r="J16" s="447" t="s">
        <v>1602</v>
      </c>
      <c r="K16" s="518">
        <v>0.4</v>
      </c>
      <c r="AE16" s="50"/>
      <c r="AF16" s="50"/>
      <c r="AG16" s="50"/>
      <c r="AH16" s="50"/>
    </row>
    <row r="17" spans="2:34" ht="16.5" hidden="1" customHeight="1">
      <c r="B17" s="50"/>
      <c r="C17" s="50"/>
      <c r="D17" s="50"/>
      <c r="E17" s="486"/>
      <c r="F17" s="50"/>
      <c r="G17" s="50"/>
      <c r="H17" s="764"/>
      <c r="I17" s="782"/>
      <c r="J17" s="61"/>
      <c r="K17" s="519"/>
      <c r="AE17" s="50"/>
      <c r="AF17" s="50"/>
      <c r="AG17" s="50"/>
      <c r="AH17" s="50"/>
    </row>
    <row r="18" spans="2:34" ht="16.5" hidden="1" customHeight="1">
      <c r="B18" s="50"/>
      <c r="C18" s="50"/>
      <c r="D18" s="50"/>
      <c r="E18" s="486"/>
      <c r="F18" s="50"/>
      <c r="G18" s="50"/>
      <c r="H18" s="764"/>
      <c r="I18" s="782"/>
      <c r="J18" s="61"/>
      <c r="K18" s="519"/>
      <c r="AE18" s="50"/>
      <c r="AF18" s="50"/>
      <c r="AG18" s="50"/>
      <c r="AH18" s="50"/>
    </row>
    <row r="19" spans="2:34" ht="16.5" hidden="1" customHeight="1">
      <c r="B19" s="50"/>
      <c r="C19" s="50"/>
      <c r="D19" s="50"/>
      <c r="E19" s="486"/>
      <c r="F19" s="50"/>
      <c r="G19" s="50"/>
      <c r="H19" s="764"/>
      <c r="I19" s="782"/>
      <c r="J19" s="61"/>
      <c r="K19" s="519"/>
      <c r="AE19" s="50"/>
      <c r="AF19" s="50"/>
      <c r="AG19" s="50"/>
      <c r="AH19" s="50"/>
    </row>
    <row r="20" spans="2:34" ht="17.25" thickBot="1">
      <c r="B20" s="50"/>
      <c r="C20" s="50"/>
      <c r="D20" s="50"/>
      <c r="E20" s="50"/>
      <c r="F20" s="50"/>
      <c r="G20" s="50"/>
      <c r="H20" s="765"/>
      <c r="I20" s="783"/>
      <c r="J20" s="503" t="s">
        <v>1603</v>
      </c>
      <c r="K20" s="521">
        <v>1300</v>
      </c>
    </row>
    <row r="21" spans="2:34">
      <c r="B21" s="786" t="s">
        <v>1556</v>
      </c>
      <c r="C21" s="789" t="s">
        <v>167</v>
      </c>
      <c r="D21" s="790"/>
      <c r="E21" s="511">
        <f>Demand!E4</f>
        <v>5</v>
      </c>
      <c r="F21" s="489" t="s">
        <v>168</v>
      </c>
      <c r="G21" s="50"/>
      <c r="H21" s="482"/>
      <c r="I21" s="104"/>
      <c r="J21" s="504"/>
    </row>
    <row r="22" spans="2:34">
      <c r="B22" s="764"/>
      <c r="C22" s="776" t="s">
        <v>169</v>
      </c>
      <c r="D22" s="447" t="s">
        <v>1533</v>
      </c>
      <c r="E22" s="478" t="s">
        <v>170</v>
      </c>
      <c r="F22" s="490"/>
      <c r="G22" s="50"/>
      <c r="H22" s="482"/>
      <c r="Y22" s="30" t="s">
        <v>1632</v>
      </c>
      <c r="Z22" s="30" t="s">
        <v>1633</v>
      </c>
      <c r="AA22" s="30" t="s">
        <v>1634</v>
      </c>
      <c r="AB22" s="30" t="s">
        <v>1635</v>
      </c>
      <c r="AC22" s="30" t="s">
        <v>1636</v>
      </c>
      <c r="AD22" s="30" t="s">
        <v>1637</v>
      </c>
      <c r="AE22" s="30" t="s">
        <v>1638</v>
      </c>
      <c r="AF22" s="30" t="s">
        <v>1639</v>
      </c>
    </row>
    <row r="23" spans="2:34">
      <c r="B23" s="764"/>
      <c r="C23" s="777"/>
      <c r="D23" s="447" t="s">
        <v>392</v>
      </c>
      <c r="E23" s="512">
        <f>Demand!E5</f>
        <v>0.4</v>
      </c>
      <c r="F23" s="491"/>
      <c r="H23" s="482"/>
      <c r="Q23" s="447" t="s">
        <v>1581</v>
      </c>
      <c r="R23" s="30">
        <f>$E$21*E23</f>
        <v>2</v>
      </c>
      <c r="Y23" s="30" t="s">
        <v>1604</v>
      </c>
      <c r="Z23" s="30" t="s">
        <v>1605</v>
      </c>
      <c r="AA23" s="30" t="s">
        <v>1606</v>
      </c>
      <c r="AB23" s="30" t="s">
        <v>1607</v>
      </c>
      <c r="AC23" s="30" t="s">
        <v>1608</v>
      </c>
      <c r="AE23" s="30" t="s">
        <v>1609</v>
      </c>
      <c r="AF23" s="30" t="s">
        <v>1610</v>
      </c>
    </row>
    <row r="24" spans="2:34">
      <c r="B24" s="764"/>
      <c r="C24" s="777"/>
      <c r="D24" s="447" t="s">
        <v>393</v>
      </c>
      <c r="E24" s="512">
        <f>Demand!E6</f>
        <v>0.4</v>
      </c>
      <c r="F24" s="491"/>
      <c r="G24" s="50"/>
      <c r="H24" s="482"/>
      <c r="Q24" s="447" t="s">
        <v>1582</v>
      </c>
      <c r="R24" s="30">
        <f>$E$21*E24</f>
        <v>2</v>
      </c>
      <c r="Y24" s="30" t="s">
        <v>1604</v>
      </c>
      <c r="AA24" s="30" t="s">
        <v>1611</v>
      </c>
      <c r="AB24" s="30" t="s">
        <v>1612</v>
      </c>
      <c r="AC24" s="30" t="s">
        <v>1613</v>
      </c>
      <c r="AE24" s="30" t="s">
        <v>1614</v>
      </c>
    </row>
    <row r="25" spans="2:34">
      <c r="B25" s="764"/>
      <c r="C25" s="777"/>
      <c r="D25" s="447" t="s">
        <v>432</v>
      </c>
      <c r="E25" s="512">
        <f>Demand!E7</f>
        <v>0.01</v>
      </c>
      <c r="F25" s="491"/>
      <c r="G25" s="50"/>
      <c r="H25" s="482"/>
      <c r="Q25" s="447" t="s">
        <v>1583</v>
      </c>
      <c r="R25" s="30">
        <f>$E$21*E25</f>
        <v>0.05</v>
      </c>
      <c r="Y25" s="30" t="s">
        <v>1604</v>
      </c>
      <c r="Z25" s="30" t="s">
        <v>1615</v>
      </c>
      <c r="AA25" s="30" t="s">
        <v>1606</v>
      </c>
      <c r="AB25" s="30" t="s">
        <v>1616</v>
      </c>
      <c r="AC25" s="30" t="s">
        <v>1617</v>
      </c>
      <c r="AE25" s="30" t="s">
        <v>1618</v>
      </c>
    </row>
    <row r="26" spans="2:34">
      <c r="B26" s="764"/>
      <c r="C26" s="777"/>
      <c r="D26" s="447" t="s">
        <v>1531</v>
      </c>
      <c r="E26" s="512">
        <f>Demand!E8</f>
        <v>0.01</v>
      </c>
      <c r="F26" s="491"/>
      <c r="G26" s="50"/>
      <c r="H26" s="482"/>
      <c r="Q26" s="447" t="s">
        <v>1584</v>
      </c>
      <c r="R26" s="30">
        <f>$E$21*E26</f>
        <v>0.05</v>
      </c>
      <c r="Y26" s="30" t="s">
        <v>1604</v>
      </c>
      <c r="AA26" s="30" t="s">
        <v>1606</v>
      </c>
      <c r="AB26" s="30" t="s">
        <v>1619</v>
      </c>
      <c r="AC26" s="30" t="s">
        <v>1620</v>
      </c>
      <c r="AE26" s="30" t="s">
        <v>1621</v>
      </c>
    </row>
    <row r="27" spans="2:34">
      <c r="B27" s="764"/>
      <c r="C27" s="778"/>
      <c r="D27" s="447" t="s">
        <v>1532</v>
      </c>
      <c r="E27" s="512">
        <v>8.0000000000000002E-3</v>
      </c>
      <c r="F27" s="491"/>
      <c r="G27" s="479"/>
      <c r="H27" s="482"/>
      <c r="Q27" s="447" t="s">
        <v>1585</v>
      </c>
      <c r="R27" s="30">
        <f>$E$21*E27</f>
        <v>0.04</v>
      </c>
      <c r="Y27" s="30" t="s">
        <v>1604</v>
      </c>
      <c r="AA27" s="30" t="s">
        <v>1606</v>
      </c>
      <c r="AB27" s="30" t="s">
        <v>1622</v>
      </c>
      <c r="AC27" s="30" t="s">
        <v>1620</v>
      </c>
      <c r="AE27" s="30" t="s">
        <v>1623</v>
      </c>
    </row>
    <row r="28" spans="2:34">
      <c r="B28" s="764"/>
      <c r="C28" s="791" t="s">
        <v>399</v>
      </c>
      <c r="D28" s="792"/>
      <c r="E28" s="513">
        <f>Demand!E11</f>
        <v>132153.98555887709</v>
      </c>
      <c r="F28" s="491" t="s">
        <v>245</v>
      </c>
      <c r="G28" s="50"/>
      <c r="H28" s="482"/>
      <c r="O28" s="30" t="s">
        <v>107</v>
      </c>
      <c r="Q28" s="448" t="s">
        <v>1586</v>
      </c>
      <c r="R28" s="30">
        <f>$E$33*E34</f>
        <v>1.5</v>
      </c>
      <c r="Y28" s="30" t="s">
        <v>1604</v>
      </c>
      <c r="AA28" s="30" t="s">
        <v>1606</v>
      </c>
      <c r="AB28" s="30" t="s">
        <v>1624</v>
      </c>
      <c r="AC28" s="30" t="s">
        <v>1620</v>
      </c>
      <c r="AE28" s="30" t="s">
        <v>1625</v>
      </c>
    </row>
    <row r="29" spans="2:34">
      <c r="B29" s="764"/>
      <c r="C29" s="776" t="s">
        <v>1535</v>
      </c>
      <c r="D29" s="447" t="s">
        <v>896</v>
      </c>
      <c r="E29" s="516">
        <f>E28*'환경연계형(자원회수)'!$Q$44</f>
        <v>50928.565833610308</v>
      </c>
      <c r="F29" s="491" t="s">
        <v>630</v>
      </c>
      <c r="G29" s="50"/>
      <c r="H29" s="482"/>
      <c r="Q29" s="448" t="s">
        <v>1587</v>
      </c>
      <c r="R29" s="30">
        <f>$E$33*E35</f>
        <v>1</v>
      </c>
      <c r="Y29" s="30" t="s">
        <v>1604</v>
      </c>
      <c r="AA29" s="30" t="s">
        <v>1606</v>
      </c>
      <c r="AB29" s="30" t="s">
        <v>1622</v>
      </c>
      <c r="AC29" s="30" t="s">
        <v>1620</v>
      </c>
      <c r="AE29" s="30" t="s">
        <v>1626</v>
      </c>
    </row>
    <row r="30" spans="2:34">
      <c r="B30" s="764"/>
      <c r="C30" s="778"/>
      <c r="D30" s="447" t="s">
        <v>584</v>
      </c>
      <c r="E30" s="516">
        <f>$E$28*'환경연계형(물재생센터)'!$AF$48*365</f>
        <v>678247.71384638629</v>
      </c>
      <c r="F30" s="491" t="s">
        <v>590</v>
      </c>
      <c r="G30" s="50"/>
      <c r="H30" s="482"/>
      <c r="Q30" s="448" t="s">
        <v>1588</v>
      </c>
      <c r="R30" s="30">
        <f>$E$33*E36</f>
        <v>1.35</v>
      </c>
      <c r="Y30" s="30" t="s">
        <v>1627</v>
      </c>
      <c r="AA30" s="30" t="s">
        <v>1628</v>
      </c>
      <c r="AB30" s="30" t="s">
        <v>1629</v>
      </c>
      <c r="AC30" s="30" t="s">
        <v>1630</v>
      </c>
      <c r="AE30" s="30" t="s">
        <v>1631</v>
      </c>
    </row>
    <row r="31" spans="2:34" ht="17.25" thickBot="1">
      <c r="B31" s="765"/>
      <c r="C31" s="497" t="s">
        <v>1534</v>
      </c>
      <c r="D31" s="497" t="s">
        <v>1536</v>
      </c>
      <c r="E31" s="517"/>
      <c r="F31" s="498" t="s">
        <v>1557</v>
      </c>
      <c r="G31" s="50"/>
      <c r="H31" s="482"/>
      <c r="Q31" s="448" t="s">
        <v>1590</v>
      </c>
      <c r="R31" s="30">
        <f>$E$33*E37</f>
        <v>0.35000000000000003</v>
      </c>
    </row>
    <row r="32" spans="2:34" ht="16.5" customHeight="1" thickBot="1">
      <c r="C32" s="50"/>
      <c r="D32" s="50"/>
      <c r="E32" s="50"/>
      <c r="F32" s="50"/>
      <c r="G32" s="50"/>
      <c r="H32" s="482"/>
      <c r="I32" s="32"/>
      <c r="J32" s="32"/>
      <c r="K32" s="481"/>
      <c r="L32" s="79"/>
      <c r="Q32" s="448" t="s">
        <v>1589</v>
      </c>
      <c r="R32" s="30">
        <f>$E$33*E38</f>
        <v>0.7999999999999996</v>
      </c>
    </row>
    <row r="33" spans="2:18" ht="16.5" customHeight="1">
      <c r="B33" s="779" t="s">
        <v>1555</v>
      </c>
      <c r="C33" s="767" t="s">
        <v>167</v>
      </c>
      <c r="D33" s="768"/>
      <c r="E33" s="507">
        <f>Demand!E20</f>
        <v>5</v>
      </c>
      <c r="F33" s="492" t="s">
        <v>168</v>
      </c>
      <c r="G33" s="50"/>
      <c r="H33" s="482"/>
      <c r="I33" s="32"/>
      <c r="J33" s="32"/>
      <c r="K33" s="481"/>
      <c r="L33" s="79"/>
      <c r="Q33" s="448" t="s">
        <v>1591</v>
      </c>
      <c r="R33" s="30">
        <f>$E$39*E40</f>
        <v>50</v>
      </c>
    </row>
    <row r="34" spans="2:18" ht="16.5" customHeight="1">
      <c r="B34" s="780"/>
      <c r="C34" s="769" t="s">
        <v>128</v>
      </c>
      <c r="D34" s="448" t="s">
        <v>102</v>
      </c>
      <c r="E34" s="508">
        <f>Demand!E21</f>
        <v>0.3</v>
      </c>
      <c r="F34" s="493"/>
      <c r="G34" s="50"/>
      <c r="H34" s="482"/>
      <c r="I34" s="32"/>
      <c r="J34" s="32"/>
      <c r="K34" s="481"/>
      <c r="L34" s="79"/>
      <c r="Q34" s="448" t="s">
        <v>1592</v>
      </c>
      <c r="R34" s="30">
        <f>$E$39*E41</f>
        <v>50</v>
      </c>
    </row>
    <row r="35" spans="2:18" ht="16.5" customHeight="1">
      <c r="B35" s="780"/>
      <c r="C35" s="770"/>
      <c r="D35" s="448" t="s">
        <v>103</v>
      </c>
      <c r="E35" s="508">
        <f>Demand!E22</f>
        <v>0.2</v>
      </c>
      <c r="F35" s="493"/>
      <c r="G35" s="50"/>
      <c r="H35" s="482"/>
      <c r="I35" s="32"/>
      <c r="J35" s="32"/>
      <c r="K35" s="481"/>
      <c r="L35" s="79"/>
      <c r="Q35" s="448" t="s">
        <v>1594</v>
      </c>
      <c r="R35" s="30">
        <f>E42</f>
        <v>10</v>
      </c>
    </row>
    <row r="36" spans="2:18" ht="16.5" customHeight="1">
      <c r="B36" s="780"/>
      <c r="C36" s="770"/>
      <c r="D36" s="448" t="s">
        <v>104</v>
      </c>
      <c r="E36" s="508">
        <f>Demand!E23</f>
        <v>0.27</v>
      </c>
      <c r="F36" s="493"/>
      <c r="G36" s="50"/>
      <c r="H36" s="482"/>
      <c r="I36" s="32"/>
      <c r="J36" s="32"/>
      <c r="K36" s="481"/>
      <c r="L36" s="79"/>
      <c r="Q36" s="30" t="s">
        <v>1593</v>
      </c>
      <c r="R36" s="30" t="e">
        <f>E43</f>
        <v>#REF!</v>
      </c>
    </row>
    <row r="37" spans="2:18" ht="16.5" customHeight="1">
      <c r="B37" s="780"/>
      <c r="C37" s="770"/>
      <c r="D37" s="448" t="s">
        <v>106</v>
      </c>
      <c r="E37" s="508">
        <f>Demand!E24</f>
        <v>7.0000000000000007E-2</v>
      </c>
      <c r="F37" s="493"/>
      <c r="G37" s="50"/>
      <c r="H37" s="482"/>
      <c r="I37" s="32"/>
      <c r="J37" s="32"/>
      <c r="K37" s="481"/>
      <c r="L37" s="79"/>
    </row>
    <row r="38" spans="2:18" ht="16.5" customHeight="1">
      <c r="B38" s="780"/>
      <c r="C38" s="770"/>
      <c r="D38" s="448" t="s">
        <v>362</v>
      </c>
      <c r="E38" s="508">
        <f>1-SUM(E34:E37)</f>
        <v>0.15999999999999992</v>
      </c>
      <c r="F38" s="493"/>
      <c r="G38" s="50"/>
      <c r="H38" s="482"/>
      <c r="I38" s="32"/>
      <c r="J38" s="32"/>
      <c r="K38" s="481"/>
      <c r="L38" s="79"/>
    </row>
    <row r="39" spans="2:18" ht="16.5" customHeight="1">
      <c r="B39" s="780"/>
      <c r="C39" s="769" t="s">
        <v>129</v>
      </c>
      <c r="D39" s="448" t="s">
        <v>167</v>
      </c>
      <c r="E39" s="509">
        <f>Demand!E32</f>
        <v>100</v>
      </c>
      <c r="F39" s="493" t="s">
        <v>168</v>
      </c>
      <c r="H39" s="482"/>
      <c r="I39" s="104"/>
      <c r="J39" s="104"/>
      <c r="K39" s="481"/>
      <c r="L39" s="79"/>
    </row>
    <row r="40" spans="2:18" ht="16.5" customHeight="1">
      <c r="B40" s="780"/>
      <c r="C40" s="770"/>
      <c r="D40" s="448" t="s">
        <v>1552</v>
      </c>
      <c r="E40" s="508">
        <f>Demand!E33</f>
        <v>0.5</v>
      </c>
      <c r="F40" s="493"/>
      <c r="H40" s="482"/>
      <c r="I40" s="104"/>
      <c r="J40" s="104"/>
      <c r="K40" s="481"/>
      <c r="L40" s="79"/>
    </row>
    <row r="41" spans="2:18" ht="16.5" customHeight="1">
      <c r="B41" s="780"/>
      <c r="C41" s="788"/>
      <c r="D41" s="448" t="s">
        <v>1553</v>
      </c>
      <c r="E41" s="508">
        <f>Demand!E34</f>
        <v>0.5</v>
      </c>
      <c r="F41" s="493"/>
      <c r="H41" s="482"/>
      <c r="I41" s="104"/>
      <c r="J41" s="104"/>
      <c r="K41" s="481"/>
      <c r="L41" s="79"/>
    </row>
    <row r="42" spans="2:18" ht="16.5" customHeight="1">
      <c r="B42" s="780"/>
      <c r="C42" s="448" t="s">
        <v>130</v>
      </c>
      <c r="D42" s="448" t="s">
        <v>1554</v>
      </c>
      <c r="E42" s="509">
        <f>Demand!E49</f>
        <v>10</v>
      </c>
      <c r="F42" s="493" t="s">
        <v>168</v>
      </c>
      <c r="H42" s="482"/>
      <c r="I42" s="104"/>
      <c r="J42" s="104"/>
      <c r="K42" s="481"/>
      <c r="L42" s="79"/>
    </row>
    <row r="43" spans="2:18" ht="16.5" customHeight="1" thickBot="1">
      <c r="B43" s="781"/>
      <c r="C43" s="483" t="s">
        <v>131</v>
      </c>
      <c r="D43" s="483" t="s">
        <v>167</v>
      </c>
      <c r="E43" s="510" t="e">
        <f>Demand!#REF!</f>
        <v>#REF!</v>
      </c>
      <c r="F43" s="494" t="s">
        <v>168</v>
      </c>
      <c r="H43" s="482"/>
      <c r="I43" s="104"/>
      <c r="J43" s="104"/>
      <c r="K43" s="481"/>
      <c r="L43" s="79"/>
    </row>
    <row r="44" spans="2:18" ht="16.5" hidden="1" customHeight="1">
      <c r="H44" s="482"/>
      <c r="I44" s="104"/>
      <c r="J44" s="104"/>
      <c r="K44" s="481"/>
      <c r="L44" s="79"/>
    </row>
    <row r="45" spans="2:18" ht="16.5" hidden="1" customHeight="1">
      <c r="H45" s="482"/>
      <c r="I45" s="104"/>
      <c r="J45" s="104"/>
      <c r="K45" s="481"/>
      <c r="L45" s="79"/>
    </row>
    <row r="46" spans="2:18" ht="16.5" hidden="1" customHeight="1">
      <c r="H46" s="482"/>
      <c r="I46" s="104"/>
      <c r="J46" s="104"/>
      <c r="K46" s="481"/>
      <c r="L46" s="79"/>
    </row>
    <row r="47" spans="2:18" ht="16.5" hidden="1" customHeight="1">
      <c r="F47" s="30" t="s">
        <v>107</v>
      </c>
      <c r="H47" s="482"/>
      <c r="I47" s="104"/>
      <c r="J47" s="104"/>
      <c r="K47" s="481"/>
      <c r="L47" s="79"/>
    </row>
    <row r="48" spans="2:18" ht="16.5" hidden="1" customHeight="1">
      <c r="B48" s="50"/>
      <c r="D48" s="72"/>
      <c r="G48" s="72"/>
      <c r="H48" s="482"/>
      <c r="I48" s="104"/>
      <c r="J48" s="104"/>
      <c r="K48" s="481"/>
      <c r="L48" s="79"/>
    </row>
    <row r="49" spans="2:12" ht="16.5" hidden="1" customHeight="1">
      <c r="H49" s="482"/>
      <c r="I49" s="104"/>
      <c r="J49" s="104"/>
      <c r="K49" s="481"/>
      <c r="L49" s="321"/>
    </row>
    <row r="50" spans="2:12" ht="16.5" hidden="1" customHeight="1">
      <c r="H50" s="482"/>
      <c r="I50" s="104"/>
      <c r="J50" s="104"/>
      <c r="K50" s="481"/>
      <c r="L50" s="79"/>
    </row>
    <row r="51" spans="2:12" ht="16.5" hidden="1" customHeight="1">
      <c r="H51" s="482"/>
      <c r="I51" s="104"/>
      <c r="J51" s="104"/>
      <c r="K51" s="481"/>
      <c r="L51" s="79"/>
    </row>
    <row r="52" spans="2:12" ht="16.5" hidden="1" customHeight="1">
      <c r="B52" s="50"/>
      <c r="C52" s="50"/>
      <c r="D52" s="50"/>
      <c r="E52" s="50"/>
      <c r="H52" s="482"/>
      <c r="I52" s="104"/>
      <c r="J52" s="104"/>
      <c r="K52" s="481"/>
      <c r="L52" s="79"/>
    </row>
    <row r="53" spans="2:12" hidden="1">
      <c r="B53" s="50"/>
      <c r="C53" s="50"/>
      <c r="D53" s="50"/>
      <c r="E53" s="50"/>
      <c r="H53" s="482"/>
    </row>
    <row r="54" spans="2:12" hidden="1">
      <c r="B54" s="50"/>
      <c r="C54" s="50"/>
      <c r="D54" s="50"/>
      <c r="E54" s="50"/>
      <c r="H54" s="480"/>
      <c r="I54" s="32"/>
      <c r="J54" s="32"/>
      <c r="K54" s="481"/>
      <c r="L54" s="79"/>
    </row>
    <row r="55" spans="2:12" hidden="1">
      <c r="B55" s="50"/>
      <c r="C55" s="50"/>
      <c r="D55" s="50"/>
      <c r="E55" s="50"/>
    </row>
    <row r="56" spans="2:12" hidden="1">
      <c r="B56" s="50"/>
      <c r="C56" s="50"/>
      <c r="D56" s="50"/>
      <c r="E56" s="50"/>
    </row>
    <row r="57" spans="2:12" ht="17.25" thickBot="1">
      <c r="B57" s="50"/>
      <c r="C57" s="50"/>
      <c r="D57" s="50"/>
      <c r="E57" s="50"/>
    </row>
    <row r="58" spans="2:12" ht="17.25" thickBot="1">
      <c r="B58" s="756" t="s">
        <v>1560</v>
      </c>
      <c r="C58" s="757"/>
      <c r="D58" s="757"/>
      <c r="E58" s="757"/>
      <c r="F58" s="757"/>
      <c r="G58" s="757"/>
      <c r="H58" s="757"/>
      <c r="I58" s="757"/>
      <c r="J58" s="757"/>
      <c r="K58" s="758"/>
    </row>
    <row r="59" spans="2:12">
      <c r="B59" s="759"/>
      <c r="C59" s="760"/>
      <c r="D59" s="451" t="s">
        <v>111</v>
      </c>
      <c r="E59" s="451" t="s">
        <v>112</v>
      </c>
      <c r="F59" s="451" t="s">
        <v>172</v>
      </c>
      <c r="G59" s="451" t="s">
        <v>114</v>
      </c>
      <c r="H59" s="451" t="s">
        <v>117</v>
      </c>
      <c r="I59" s="451" t="s">
        <v>96</v>
      </c>
      <c r="J59" s="451" t="s">
        <v>105</v>
      </c>
      <c r="K59" s="452" t="s">
        <v>91</v>
      </c>
    </row>
    <row r="60" spans="2:12">
      <c r="B60" s="787" t="s">
        <v>1556</v>
      </c>
      <c r="C60" s="50" t="s">
        <v>173</v>
      </c>
      <c r="D60" s="80">
        <f>C77</f>
        <v>6706.6174767627144</v>
      </c>
      <c r="E60" s="80">
        <f t="shared" ref="E60:J60" si="5">D77</f>
        <v>70657.717192988988</v>
      </c>
      <c r="F60" s="80">
        <f t="shared" si="5"/>
        <v>4856847.1471491465</v>
      </c>
      <c r="G60" s="80">
        <f t="shared" si="5"/>
        <v>1498004.1474296479</v>
      </c>
      <c r="H60" s="80">
        <f t="shared" si="5"/>
        <v>127349.50446434907</v>
      </c>
      <c r="I60" s="80">
        <f t="shared" si="5"/>
        <v>2367.9685212740969</v>
      </c>
      <c r="J60" s="80">
        <f t="shared" si="5"/>
        <v>7140.0927794216195</v>
      </c>
      <c r="K60" s="453">
        <f t="shared" ref="K60:K65" si="6">SUM(D60:J60)</f>
        <v>6569073.1950135902</v>
      </c>
    </row>
    <row r="61" spans="2:12">
      <c r="B61" s="787"/>
      <c r="C61" s="50" t="s">
        <v>174</v>
      </c>
      <c r="D61" s="80">
        <f>C84</f>
        <v>0</v>
      </c>
      <c r="E61" s="80">
        <f t="shared" ref="E61:J61" si="7">D84</f>
        <v>0</v>
      </c>
      <c r="F61" s="80">
        <f t="shared" si="7"/>
        <v>0</v>
      </c>
      <c r="G61" s="80">
        <f>IFERROR(F84,0)</f>
        <v>1545408.3978809984</v>
      </c>
      <c r="H61" s="80">
        <f t="shared" si="7"/>
        <v>1880514.3361103795</v>
      </c>
      <c r="I61" s="80">
        <f t="shared" si="7"/>
        <v>18076.264756047523</v>
      </c>
      <c r="J61" s="80">
        <f t="shared" si="7"/>
        <v>6929.7465351812862</v>
      </c>
      <c r="K61" s="453">
        <f t="shared" si="6"/>
        <v>3450928.7452826067</v>
      </c>
    </row>
    <row r="62" spans="2:12">
      <c r="B62" s="787"/>
      <c r="C62" s="50" t="s">
        <v>91</v>
      </c>
      <c r="D62" s="80">
        <f>D61-D60</f>
        <v>-6706.6174767627144</v>
      </c>
      <c r="E62" s="80">
        <f t="shared" ref="E62:J62" si="8">E61-E60</f>
        <v>-70657.717192988988</v>
      </c>
      <c r="F62" s="80">
        <f t="shared" si="8"/>
        <v>-4856847.1471491465</v>
      </c>
      <c r="G62" s="80">
        <f>IFERROR(G61-G60,0)</f>
        <v>47404.250451350585</v>
      </c>
      <c r="H62" s="80">
        <f t="shared" si="8"/>
        <v>1753164.8316460305</v>
      </c>
      <c r="I62" s="80">
        <f t="shared" si="8"/>
        <v>15708.296234773426</v>
      </c>
      <c r="J62" s="80">
        <f t="shared" si="8"/>
        <v>-210.34624424033336</v>
      </c>
      <c r="K62" s="453">
        <f t="shared" si="6"/>
        <v>-3118144.4497309839</v>
      </c>
    </row>
    <row r="63" spans="2:12">
      <c r="B63" s="787" t="s">
        <v>1555</v>
      </c>
      <c r="C63" s="50" t="s">
        <v>173</v>
      </c>
      <c r="D63" s="80">
        <f>C94+C107+C114+C119</f>
        <v>8736420.6878547259</v>
      </c>
      <c r="E63" s="80">
        <f t="shared" ref="E63:J63" si="9">D94+D107+D114+D119</f>
        <v>29786537.365966912</v>
      </c>
      <c r="F63" s="80">
        <f t="shared" si="9"/>
        <v>2642386.5385194984</v>
      </c>
      <c r="G63" s="80">
        <f t="shared" si="9"/>
        <v>2502251.2302339314</v>
      </c>
      <c r="H63" s="80">
        <f t="shared" si="9"/>
        <v>463511.59370190813</v>
      </c>
      <c r="I63" s="80">
        <f t="shared" si="9"/>
        <v>55768.662352238985</v>
      </c>
      <c r="J63" s="80">
        <f t="shared" si="9"/>
        <v>873071.38995873346</v>
      </c>
      <c r="K63" s="453">
        <f t="shared" si="6"/>
        <v>45059947.46858795</v>
      </c>
    </row>
    <row r="64" spans="2:12">
      <c r="B64" s="787"/>
      <c r="C64" s="50" t="s">
        <v>174</v>
      </c>
      <c r="D64" s="80">
        <f>C101+C110+C115+C120</f>
        <v>0</v>
      </c>
      <c r="E64" s="80">
        <f t="shared" ref="E64:J64" si="10">D101+D110+D115+D120</f>
        <v>0</v>
      </c>
      <c r="F64" s="80">
        <f t="shared" si="10"/>
        <v>0</v>
      </c>
      <c r="G64" s="80" t="e">
        <f t="shared" si="10"/>
        <v>#REF!</v>
      </c>
      <c r="H64" s="80">
        <f t="shared" si="10"/>
        <v>5869213.5614629472</v>
      </c>
      <c r="I64" s="80" t="e">
        <f t="shared" si="10"/>
        <v>#REF!</v>
      </c>
      <c r="J64" s="80">
        <f t="shared" si="10"/>
        <v>89207.178940552563</v>
      </c>
      <c r="K64" s="453" t="e">
        <f t="shared" si="6"/>
        <v>#REF!</v>
      </c>
    </row>
    <row r="65" spans="1:11">
      <c r="B65" s="787"/>
      <c r="C65" s="50" t="s">
        <v>91</v>
      </c>
      <c r="D65" s="80">
        <f>D64-D63</f>
        <v>-8736420.6878547259</v>
      </c>
      <c r="E65" s="80">
        <f t="shared" ref="E65:J65" si="11">E64-E63</f>
        <v>-29786537.365966912</v>
      </c>
      <c r="F65" s="80">
        <f t="shared" si="11"/>
        <v>-2642386.5385194984</v>
      </c>
      <c r="G65" s="80" t="e">
        <f t="shared" si="11"/>
        <v>#REF!</v>
      </c>
      <c r="H65" s="80">
        <f t="shared" si="11"/>
        <v>5405701.9677610388</v>
      </c>
      <c r="I65" s="80" t="e">
        <f t="shared" si="11"/>
        <v>#REF!</v>
      </c>
      <c r="J65" s="80">
        <f t="shared" si="11"/>
        <v>-783864.21101818094</v>
      </c>
      <c r="K65" s="453" t="e">
        <f t="shared" si="6"/>
        <v>#REF!</v>
      </c>
    </row>
    <row r="66" spans="1:11" ht="17.25" thickBot="1">
      <c r="B66" s="754" t="s">
        <v>91</v>
      </c>
      <c r="C66" s="755"/>
      <c r="D66" s="455">
        <f>D62+D65</f>
        <v>-8743127.3053314891</v>
      </c>
      <c r="E66" s="455">
        <f t="shared" ref="E66:K66" si="12">E62+E65</f>
        <v>-29857195.083159901</v>
      </c>
      <c r="F66" s="455">
        <f t="shared" si="12"/>
        <v>-7499233.6856686454</v>
      </c>
      <c r="G66" s="455" t="e">
        <f t="shared" si="12"/>
        <v>#REF!</v>
      </c>
      <c r="H66" s="455">
        <f t="shared" si="12"/>
        <v>7158866.7994070696</v>
      </c>
      <c r="I66" s="455" t="e">
        <f t="shared" si="12"/>
        <v>#REF!</v>
      </c>
      <c r="J66" s="455">
        <f t="shared" si="12"/>
        <v>-784074.55726242124</v>
      </c>
      <c r="K66" s="456" t="e">
        <f t="shared" si="12"/>
        <v>#REF!</v>
      </c>
    </row>
    <row r="67" spans="1:11">
      <c r="B67" s="50"/>
      <c r="C67" s="50"/>
      <c r="D67" s="79"/>
      <c r="E67" s="50"/>
    </row>
    <row r="68" spans="1:11">
      <c r="A68" s="50"/>
      <c r="B68" s="50"/>
      <c r="C68" s="50"/>
      <c r="D68" s="50"/>
    </row>
    <row r="69" spans="1:11" ht="17.25" thickBot="1">
      <c r="A69" s="785" t="s">
        <v>171</v>
      </c>
      <c r="B69" s="785"/>
      <c r="C69" s="785"/>
      <c r="D69" s="785"/>
      <c r="E69" s="785"/>
      <c r="F69" s="785"/>
      <c r="G69" s="785"/>
      <c r="H69" s="785"/>
      <c r="I69" s="785"/>
      <c r="J69" s="785"/>
    </row>
    <row r="70" spans="1:11">
      <c r="A70" s="803"/>
      <c r="B70" s="804"/>
      <c r="C70" s="449" t="s">
        <v>111</v>
      </c>
      <c r="D70" s="449" t="s">
        <v>112</v>
      </c>
      <c r="E70" s="449" t="s">
        <v>172</v>
      </c>
      <c r="F70" s="449" t="s">
        <v>114</v>
      </c>
      <c r="G70" s="449" t="s">
        <v>117</v>
      </c>
      <c r="H70" s="449" t="s">
        <v>96</v>
      </c>
      <c r="I70" s="449" t="s">
        <v>105</v>
      </c>
      <c r="J70" s="450" t="s">
        <v>91</v>
      </c>
    </row>
    <row r="71" spans="1:11">
      <c r="A71" s="805" t="s">
        <v>173</v>
      </c>
      <c r="B71" s="50" t="s">
        <v>162</v>
      </c>
      <c r="C71" s="80">
        <f>INDEX($X$3:$AC$8,$M2,MATCH($E$22,$X$2:$AC$2,0))*주거중심형!B$48</f>
        <v>6103.5583737940497</v>
      </c>
      <c r="D71" s="80">
        <f>INDEX($X$3:$AC$8,$M2,MATCH($E$22,$X$2:$AC$2,0))*주거중심형!C$48</f>
        <v>26943.862657786616</v>
      </c>
      <c r="E71" s="80">
        <f>INDEX($X$3:$AC$8,$M2,MATCH($E$22,$X$2:$AC$2,0))*주거중심형!D$48</f>
        <v>121384.22299418572</v>
      </c>
      <c r="F71" s="80">
        <f>INDEX($X$3:$AC$8,$M2,MATCH($E$22,$X$2:$AC$2,0))*주거중심형!E$48</f>
        <v>74099.357732957229</v>
      </c>
      <c r="G71" s="80">
        <f>INDEX($X$3:$AC$8,$M2,MATCH($E$22,$X$2:$AC$2,0))*주거중심형!F$48</f>
        <v>17925.303874174082</v>
      </c>
      <c r="H71" s="80">
        <f>INDEX($X$3:$AC$8,$M2,MATCH($E$22,$X$2:$AC$2,0))*주거중심형!G$48</f>
        <v>1946.1559269344746</v>
      </c>
      <c r="I71" s="80">
        <f>INDEX($X$3:$AC$8,$M2,MATCH($E$22,$X$2:$AC$2,0))*주거중심형!H$48</f>
        <v>0</v>
      </c>
      <c r="J71" s="81">
        <f>SUM(C71:I71)</f>
        <v>248402.46155983215</v>
      </c>
    </row>
    <row r="72" spans="1:11">
      <c r="A72" s="805"/>
      <c r="B72" s="50" t="s">
        <v>163</v>
      </c>
      <c r="C72" s="80">
        <f>INDEX($X$3:$AC$8,$M3,MATCH($E$22,$X$2:$AC$2,0))*상업중심형!B$44</f>
        <v>603.05910296866443</v>
      </c>
      <c r="D72" s="80">
        <f>INDEX($X$3:$AC$8,$M3,MATCH($E$22,$X$2:$AC$2,0))*상업중심형!C$44</f>
        <v>24640.040566081527</v>
      </c>
      <c r="E72" s="80">
        <f>INDEX($X$3:$AC$8,$M3,MATCH($E$22,$X$2:$AC$2,0))*상업중심형!D$44</f>
        <v>768460.07859329495</v>
      </c>
      <c r="F72" s="80">
        <f>INDEX($X$3:$AC$8,$M3,MATCH($E$22,$X$2:$AC$2,0))*상업중심형!E$44</f>
        <v>1412637.7507749158</v>
      </c>
      <c r="G72" s="80">
        <f>INDEX($X$3:$AC$8,$M3,MATCH($E$22,$X$2:$AC$2,0))*상업중심형!F$44</f>
        <v>107520.77192251768</v>
      </c>
      <c r="H72" s="80">
        <f>INDEX($X$3:$AC$8,$M3,MATCH($E$22,$X$2:$AC$2,0))*상업중심형!G$44</f>
        <v>0</v>
      </c>
      <c r="I72" s="80">
        <f>INDEX($X$3:$AC$8,$M3,MATCH($E$22,$X$2:$AC$2,0))*상업중심형!H$44</f>
        <v>6633.6501326553071</v>
      </c>
      <c r="J72" s="81">
        <f t="shared" ref="J72:J77" si="13">SUM(C72:I72)</f>
        <v>2320495.3510924336</v>
      </c>
    </row>
    <row r="73" spans="1:11">
      <c r="A73" s="805"/>
      <c r="B73" s="50" t="s">
        <v>164</v>
      </c>
      <c r="C73" s="80">
        <f>$E$21*교통연계형!B$32</f>
        <v>0</v>
      </c>
      <c r="D73" s="80">
        <f>INDEX($X$3:$AC$8,$M4,MATCH($E$22,$X$2:$AC$2,0))*교통연계형!C$32</f>
        <v>19073.813969120856</v>
      </c>
      <c r="E73" s="80">
        <f>INDEX($X$3:$AC$8,$M4,MATCH($E$22,$X$2:$AC$2,0))*교통연계형!D$32</f>
        <v>1644.2943076828321</v>
      </c>
      <c r="F73" s="80">
        <f>INDEX($X$3:$AC$8,$M4,MATCH($E$22,$X$2:$AC$2,0))*교통연계형!E$32</f>
        <v>855.03303999507261</v>
      </c>
      <c r="G73" s="80">
        <f>INDEX($X$3:$AC$8,$M4,MATCH($E$22,$X$2:$AC$2,0))*교통연계형!F$32</f>
        <v>0</v>
      </c>
      <c r="H73" s="80">
        <f>INDEX($X$3:$AC$8,$M4,MATCH($E$22,$X$2:$AC$2,0))*교통연계형!G$32</f>
        <v>421.81259433962259</v>
      </c>
      <c r="I73" s="80">
        <f>INDEX($X$3:$AC$8,$M4,MATCH($E$22,$X$2:$AC$2,0))*교통연계형!H$32</f>
        <v>506.44264676631224</v>
      </c>
      <c r="J73" s="81">
        <f t="shared" si="13"/>
        <v>22501.396557904693</v>
      </c>
    </row>
    <row r="74" spans="1:11">
      <c r="A74" s="805"/>
      <c r="B74" s="50" t="s">
        <v>165</v>
      </c>
      <c r="C74" s="80">
        <f>INDEX($X$3:$AC$8,$M5,MATCH($E$22,$X$2:$AC$2,0))*환경연계형!B$23</f>
        <v>0</v>
      </c>
      <c r="D74" s="80">
        <f>INDEX($X$3:$AC$8,$M5,MATCH($E$22,$X$2:$AC$2,0))*환경연계형!C$23</f>
        <v>0</v>
      </c>
      <c r="E74" s="80">
        <f>INDEX($X$3:$AC$8,$M5,MATCH($E$22,$X$2:$AC$2,0))*환경연계형!D$23</f>
        <v>280.81112440451273</v>
      </c>
      <c r="F74" s="80">
        <f>INDEX($X$3:$AC$8,$M5,MATCH($E$22,$X$2:$AC$2,0))*환경연계형!E$23</f>
        <v>10412.005881779813</v>
      </c>
      <c r="G74" s="80">
        <f>INDEX($X$3:$AC$8,$M5,MATCH($E$22,$X$2:$AC$2,0))*환경연계형!F$23</f>
        <v>1903.4286676573065</v>
      </c>
      <c r="H74" s="80">
        <f>INDEX($X$3:$AC$8,$M5,MATCH($E$22,$X$2:$AC$2,0))*환경연계형!G$23</f>
        <v>0</v>
      </c>
      <c r="I74" s="80">
        <f>INDEX($X$3:$AC$8,$M5,MATCH($E$22,$X$2:$AC$2,0))*환경연계형!H$23</f>
        <v>0</v>
      </c>
      <c r="J74" s="81">
        <f t="shared" si="13"/>
        <v>12596.245673841631</v>
      </c>
    </row>
    <row r="75" spans="1:11">
      <c r="A75" s="805"/>
      <c r="B75" s="50" t="s">
        <v>166</v>
      </c>
      <c r="C75" s="179">
        <f>INDEX($X$3:$AC$8,$M6,MATCH($E$22,$X$2:$AC$2,0))*발전연계형!B$19</f>
        <v>0</v>
      </c>
      <c r="D75" s="179">
        <f>INDEX($X$3:$AC$8,$M6,MATCH($E$22,$X$2:$AC$2,0))*발전연계형!C$19</f>
        <v>0</v>
      </c>
      <c r="E75" s="179">
        <f>INDEX($X$3:$AC$8,$M6,MATCH($E$22,$X$2:$AC$2,0))*발전연계형!D$19</f>
        <v>3965077.7401295784</v>
      </c>
      <c r="F75" s="179">
        <f>INDEX($X$3:$AC$8,$M6,MATCH($E$22,$X$2:$AC$2,0))*발전연계형!E$19</f>
        <v>0</v>
      </c>
      <c r="G75" s="179">
        <f>INDEX($X$3:$AC$8,$M6,MATCH($E$22,$X$2:$AC$2,0))*발전연계형!F$19</f>
        <v>0</v>
      </c>
      <c r="H75" s="179">
        <f>INDEX($X$3:$AC$8,$M6,MATCH($E$22,$X$2:$AC$2,0))*발전연계형!G$19</f>
        <v>0</v>
      </c>
      <c r="I75" s="179">
        <f>INDEX($X$3:$AC$8,$M6,MATCH($E$22,$X$2:$AC$2,0))*발전연계형!H$19</f>
        <v>0</v>
      </c>
      <c r="J75" s="446">
        <f t="shared" si="13"/>
        <v>3965077.7401295784</v>
      </c>
    </row>
    <row r="76" spans="1:11">
      <c r="A76" s="805"/>
      <c r="B76" s="50" t="s">
        <v>110</v>
      </c>
      <c r="C76" s="80">
        <v>0</v>
      </c>
      <c r="D76" s="80">
        <v>0</v>
      </c>
      <c r="E76" s="80">
        <v>0</v>
      </c>
      <c r="F76" s="80">
        <v>0</v>
      </c>
      <c r="G76" s="80">
        <v>0</v>
      </c>
      <c r="H76" s="80">
        <v>0</v>
      </c>
      <c r="I76" s="80">
        <v>0</v>
      </c>
      <c r="J76" s="81">
        <f t="shared" si="13"/>
        <v>0</v>
      </c>
    </row>
    <row r="77" spans="1:11">
      <c r="A77" s="805"/>
      <c r="B77" s="50" t="s">
        <v>91</v>
      </c>
      <c r="C77" s="80">
        <f t="shared" ref="C77:I77" si="14">SUM(C71:C76)</f>
        <v>6706.6174767627144</v>
      </c>
      <c r="D77" s="80">
        <f t="shared" si="14"/>
        <v>70657.717192988988</v>
      </c>
      <c r="E77" s="80">
        <f t="shared" si="14"/>
        <v>4856847.1471491465</v>
      </c>
      <c r="F77" s="80">
        <f t="shared" si="14"/>
        <v>1498004.1474296479</v>
      </c>
      <c r="G77" s="80">
        <f t="shared" si="14"/>
        <v>127349.50446434907</v>
      </c>
      <c r="H77" s="80">
        <f t="shared" si="14"/>
        <v>2367.9685212740969</v>
      </c>
      <c r="I77" s="80">
        <f t="shared" si="14"/>
        <v>7140.0927794216195</v>
      </c>
      <c r="J77" s="81">
        <f t="shared" si="13"/>
        <v>6569073.1950135902</v>
      </c>
    </row>
    <row r="78" spans="1:11">
      <c r="A78" s="805" t="s">
        <v>174</v>
      </c>
      <c r="B78" s="50" t="s">
        <v>162</v>
      </c>
      <c r="C78" s="80">
        <f>INDEX($X$3:$AC$8,$M2,MATCH($E$22,$X$2:$AC$2,0))*주거중심형!B$49</f>
        <v>0</v>
      </c>
      <c r="D78" s="80">
        <f>INDEX($X$3:$AC$8,$M2,MATCH($E$22,$X$2:$AC$2,0))*주거중심형!C$49</f>
        <v>0</v>
      </c>
      <c r="E78" s="80">
        <f>INDEX($X$3:$AC$8,$M2,MATCH($E$22,$X$2:$AC$2,0))*주거중심형!D$49</f>
        <v>0</v>
      </c>
      <c r="F78" s="80">
        <f>IFERROR(INDEX($X$3:$AC$8,$M2,MATCH($E$22,$X$2:$AC$2,0))*(주거중심형!E$49+발전연계형!$R$19),0)</f>
        <v>6002.344102178814</v>
      </c>
      <c r="G78" s="80">
        <f>INDEX($X$3:$AC$8,$M2,MATCH($E$22,$X$2:$AC$2,0))*주거중심형!F$49</f>
        <v>0</v>
      </c>
      <c r="H78" s="80">
        <f>INDEX($X$3:$AC$8,$M2,MATCH($E$22,$X$2:$AC$2,0))*주거중심형!G$49</f>
        <v>0</v>
      </c>
      <c r="I78" s="80">
        <f>INDEX($X$3:$AC$8,$M2,MATCH($E$22,$X$2:$AC$2,0))*주거중심형!H$49</f>
        <v>0</v>
      </c>
      <c r="J78" s="81">
        <f>SUM(C78:I78)</f>
        <v>6002.344102178814</v>
      </c>
    </row>
    <row r="79" spans="1:11">
      <c r="A79" s="805"/>
      <c r="B79" s="50" t="s">
        <v>163</v>
      </c>
      <c r="C79" s="80">
        <f>INDEX($X$3:$AC$8,$M3,MATCH($E$22,$X$2:$AC$2,0))*상업중심형!B$45</f>
        <v>0</v>
      </c>
      <c r="D79" s="80">
        <f>INDEX($X$3:$AC$8,$M3,MATCH($E$22,$X$2:$AC$2,0))*상업중심형!C$45</f>
        <v>0</v>
      </c>
      <c r="E79" s="80">
        <f>INDEX($X$3:$AC$8,$M3,MATCH($E$22,$X$2:$AC$2,0))*상업중심형!D$45</f>
        <v>0</v>
      </c>
      <c r="F79" s="80">
        <f>IFERROR(INDEX($X$3:$AC$8,$M3,MATCH($E$22,$X$2:$AC$2,0))*(상업중심형!E$45+발전연계형!$R$19),0)</f>
        <v>6002.344102178814</v>
      </c>
      <c r="G79" s="80">
        <f>INDEX($X$3:$AC$8,$M3,MATCH($E$22,$X$2:$AC$2,0))*상업중심형!F$45</f>
        <v>0</v>
      </c>
      <c r="H79" s="80">
        <f>INDEX($X$3:$AC$8,$M3,MATCH($E$22,$X$2:$AC$2,0))*상업중심형!G$45</f>
        <v>0</v>
      </c>
      <c r="I79" s="80">
        <f>INDEX($X$3:$AC$8,$M3,MATCH($E$22,$X$2:$AC$2,0))*상업중심형!H$45</f>
        <v>0</v>
      </c>
      <c r="J79" s="81">
        <f t="shared" ref="J79:J84" si="15">SUM(C79:I79)</f>
        <v>6002.344102178814</v>
      </c>
    </row>
    <row r="80" spans="1:11">
      <c r="A80" s="805"/>
      <c r="B80" s="50" t="s">
        <v>164</v>
      </c>
      <c r="C80" s="80">
        <f>INDEX($X$3:$AC$8,$M4,MATCH($E$22,$X$2:$AC$2,0))*교통연계형!B$33</f>
        <v>0</v>
      </c>
      <c r="D80" s="80">
        <f>INDEX($X$3:$AC$8,$M4,MATCH($E$22,$X$2:$AC$2,0))*교통연계형!C$33</f>
        <v>0</v>
      </c>
      <c r="E80" s="80">
        <f>INDEX($X$3:$AC$8,$M4,MATCH($E$22,$X$2:$AC$2,0))*교통연계형!D$33</f>
        <v>0</v>
      </c>
      <c r="F80" s="80">
        <f>IFERROR(INDEX($X$3:$AC$8,$M4,MATCH($E$22,$X$2:$AC$2,0))*(교통연계형!E$33+발전연계형!$R$19),0)</f>
        <v>153.78139239833942</v>
      </c>
      <c r="G80" s="80">
        <f>INDEX($X$3:$AC$8,$M4,MATCH($E$22,$X$2:$AC$2,0))*교통연계형!F$33</f>
        <v>0</v>
      </c>
      <c r="H80" s="80">
        <f>INDEX($X$3:$AC$8,$M4,MATCH($E$22,$X$2:$AC$2,0))*교통연계형!G$33</f>
        <v>0</v>
      </c>
      <c r="I80" s="80">
        <f>INDEX($X$3:$AC$8,$M4,MATCH($E$22,$X$2:$AC$2,0))*교통연계형!H$33</f>
        <v>0</v>
      </c>
      <c r="J80" s="81">
        <f t="shared" si="15"/>
        <v>153.78139239833942</v>
      </c>
    </row>
    <row r="81" spans="1:10">
      <c r="A81" s="805"/>
      <c r="B81" s="50" t="s">
        <v>165</v>
      </c>
      <c r="C81" s="80">
        <f>INDEX($X$3:$AC$8,$M5,MATCH($E$22,$X$2:$AC$2,0))*환경연계형!B$24</f>
        <v>0</v>
      </c>
      <c r="D81" s="80">
        <f>INDEX($X$3:$AC$8,$M5,MATCH($E$22,$X$2:$AC$2,0))*환경연계형!C$24</f>
        <v>0</v>
      </c>
      <c r="E81" s="80">
        <f>INDEX($X$3:$AC$8,$M5,MATCH($E$22,$X$2:$AC$2,0))*환경연계형!D$24</f>
        <v>0</v>
      </c>
      <c r="F81" s="80">
        <f>IFERROR(INDEX($X$3:$AC$8,$M5,MATCH($E$22,$X$2:$AC$2,0))*(환경연계형!E$24+발전연계형!$R$19),0)</f>
        <v>1520.4766233105511</v>
      </c>
      <c r="G81" s="80">
        <f>INDEX($X$3:$AC$8,$M5,MATCH($E$22,$X$2:$AC$2,0))*환경연계형!F$24</f>
        <v>62480.96281618072</v>
      </c>
      <c r="H81" s="80">
        <f>INDEX($X$3:$AC$8,$M5,MATCH($E$22,$X$2:$AC$2,0))*환경연계형!G$24</f>
        <v>7275.1418052848385</v>
      </c>
      <c r="I81" s="80">
        <f>INDEX($X$3:$AC$8,$M5,MATCH($E$22,$X$2:$AC$2,0))*환경연계형!H$24</f>
        <v>6929.7465351812862</v>
      </c>
      <c r="J81" s="81">
        <f t="shared" si="15"/>
        <v>78206.327779957399</v>
      </c>
    </row>
    <row r="82" spans="1:10">
      <c r="A82" s="805"/>
      <c r="B82" s="50" t="s">
        <v>166</v>
      </c>
      <c r="C82" s="80">
        <f>INDEX($X$3:$AC$8,$M6,MATCH($E$22,$X$2:$AC$2,0))*발전연계형!B$20</f>
        <v>0</v>
      </c>
      <c r="D82" s="80">
        <f>INDEX($X$3:$AC$8,$M6,MATCH($E$22,$X$2:$AC$2,0))*발전연계형!C$20</f>
        <v>0</v>
      </c>
      <c r="E82" s="80">
        <f>INDEX($X$3:$AC$8,$M6,MATCH($E$22,$X$2:$AC$2,0))*발전연계형!D$20</f>
        <v>0</v>
      </c>
      <c r="F82" s="80">
        <f>IFERROR(INDEX($X$3:$AC$8,$M6,MATCH($E$22,$X$2:$AC$2,0))*(발전연계형!E$20+발전연계형!$R$19),0)</f>
        <v>1531729.4516609318</v>
      </c>
      <c r="G82" s="80">
        <f>INDEX($X$3:$AC$8,$M6,MATCH($E$22,$X$2:$AC$2,0))*발전연계형!F$20</f>
        <v>1818033.3732941989</v>
      </c>
      <c r="H82" s="80">
        <f>INDEX($X$3:$AC$8,$M6,MATCH($E$22,$X$2:$AC$2,0))*발전연계형!G$20</f>
        <v>10801.122950762685</v>
      </c>
      <c r="I82" s="80">
        <f>INDEX($X$3:$AC$8,$M6,MATCH($E$22,$X$2:$AC$2,0))*발전연계형!H$20</f>
        <v>0</v>
      </c>
      <c r="J82" s="81">
        <f t="shared" si="15"/>
        <v>3360563.9479058934</v>
      </c>
    </row>
    <row r="83" spans="1:10">
      <c r="A83" s="805"/>
      <c r="B83" s="50" t="s">
        <v>110</v>
      </c>
      <c r="C83" s="80">
        <v>0</v>
      </c>
      <c r="D83" s="80">
        <v>0</v>
      </c>
      <c r="E83" s="80">
        <v>0</v>
      </c>
      <c r="F83" s="80">
        <v>0</v>
      </c>
      <c r="G83" s="80">
        <v>0</v>
      </c>
      <c r="H83" s="80">
        <v>0</v>
      </c>
      <c r="I83" s="80">
        <v>0</v>
      </c>
      <c r="J83" s="81">
        <f t="shared" si="15"/>
        <v>0</v>
      </c>
    </row>
    <row r="84" spans="1:10" ht="17.25" thickBot="1">
      <c r="A84" s="806"/>
      <c r="B84" s="55" t="s">
        <v>91</v>
      </c>
      <c r="C84" s="84">
        <f>SUM(C78:C83)</f>
        <v>0</v>
      </c>
      <c r="D84" s="84">
        <f t="shared" ref="D84:I84" si="16">SUM(D78:D83)</f>
        <v>0</v>
      </c>
      <c r="E84" s="84">
        <f t="shared" si="16"/>
        <v>0</v>
      </c>
      <c r="F84" s="84">
        <f t="shared" si="16"/>
        <v>1545408.3978809984</v>
      </c>
      <c r="G84" s="84">
        <f t="shared" si="16"/>
        <v>1880514.3361103795</v>
      </c>
      <c r="H84" s="84">
        <f t="shared" si="16"/>
        <v>18076.264756047523</v>
      </c>
      <c r="I84" s="84">
        <f t="shared" si="16"/>
        <v>6929.7465351812862</v>
      </c>
      <c r="J84" s="85">
        <f t="shared" si="15"/>
        <v>3450928.7452826067</v>
      </c>
    </row>
    <row r="86" spans="1:10" ht="17.25" thickBot="1">
      <c r="A86" s="785" t="s">
        <v>1550</v>
      </c>
      <c r="B86" s="785"/>
      <c r="C86" s="785"/>
      <c r="D86" s="785"/>
      <c r="E86" s="785"/>
      <c r="F86" s="785"/>
      <c r="G86" s="785"/>
      <c r="H86" s="785"/>
      <c r="I86" s="785"/>
      <c r="J86" s="785"/>
    </row>
    <row r="87" spans="1:10">
      <c r="A87" s="803"/>
      <c r="B87" s="804"/>
      <c r="C87" s="449" t="s">
        <v>111</v>
      </c>
      <c r="D87" s="449" t="s">
        <v>112</v>
      </c>
      <c r="E87" s="449" t="s">
        <v>172</v>
      </c>
      <c r="F87" s="449" t="s">
        <v>114</v>
      </c>
      <c r="G87" s="449" t="s">
        <v>117</v>
      </c>
      <c r="H87" s="449" t="s">
        <v>96</v>
      </c>
      <c r="I87" s="449" t="s">
        <v>105</v>
      </c>
      <c r="J87" s="450" t="s">
        <v>91</v>
      </c>
    </row>
    <row r="88" spans="1:10">
      <c r="A88" s="805" t="s">
        <v>173</v>
      </c>
      <c r="B88" s="50" t="s">
        <v>102</v>
      </c>
      <c r="C88" s="80">
        <f>산업중심형!D41</f>
        <v>5722298.2252777694</v>
      </c>
      <c r="D88" s="80">
        <f>산업중심형!E41</f>
        <v>94283.747691522178</v>
      </c>
      <c r="E88" s="80">
        <f>산업중심형!F41</f>
        <v>551197.29419659125</v>
      </c>
      <c r="F88" s="80">
        <f>산업중심형!G41</f>
        <v>834048.53727115784</v>
      </c>
      <c r="G88" s="80">
        <f>산업중심형!H41</f>
        <v>36262.97988135468</v>
      </c>
      <c r="H88" s="80">
        <f>산업중심형!I41</f>
        <v>10878.893964406407</v>
      </c>
      <c r="I88" s="80">
        <f>산업중심형!J41</f>
        <v>10878.893964406407</v>
      </c>
      <c r="J88" s="81">
        <f>SUM(C88:I88)</f>
        <v>7259848.5722472072</v>
      </c>
    </row>
    <row r="89" spans="1:10">
      <c r="A89" s="805"/>
      <c r="B89" s="50" t="s">
        <v>103</v>
      </c>
      <c r="C89" s="80">
        <f>산업중심형!D42</f>
        <v>0</v>
      </c>
      <c r="D89" s="80">
        <f>산업중심형!E42</f>
        <v>22204747.119011395</v>
      </c>
      <c r="E89" s="80">
        <f>산업중심형!F42</f>
        <v>422500.47372326121</v>
      </c>
      <c r="F89" s="80">
        <f>산업중심형!G42</f>
        <v>680695.20766525401</v>
      </c>
      <c r="G89" s="80">
        <f>산업중심형!H42</f>
        <v>164305.73978126826</v>
      </c>
      <c r="H89" s="80">
        <f>산업중심형!I42</f>
        <v>11736.124270090591</v>
      </c>
      <c r="I89" s="80">
        <f>산업중심형!J42</f>
        <v>11736.124270090591</v>
      </c>
      <c r="J89" s="81">
        <f t="shared" ref="J89:J94" si="17">SUM(C89:I89)</f>
        <v>23495720.788721357</v>
      </c>
    </row>
    <row r="90" spans="1:10">
      <c r="A90" s="805"/>
      <c r="B90" s="50" t="s">
        <v>104</v>
      </c>
      <c r="C90" s="80">
        <f>산업중심형!D43</f>
        <v>41948.279463297265</v>
      </c>
      <c r="D90" s="80">
        <f>산업중심형!E43</f>
        <v>2990912.3257330949</v>
      </c>
      <c r="E90" s="80">
        <f>산업중심형!F43</f>
        <v>260079.33267244301</v>
      </c>
      <c r="F90" s="80">
        <f>산업중심형!G43</f>
        <v>629224.19194945891</v>
      </c>
      <c r="G90" s="80">
        <f>산업중심형!H43</f>
        <v>247494.84883345387</v>
      </c>
      <c r="H90" s="80">
        <f>산업중심형!I43</f>
        <v>10487.069865824316</v>
      </c>
      <c r="I90" s="80">
        <f>산업중심형!J43</f>
        <v>10487.069865824316</v>
      </c>
      <c r="J90" s="81">
        <f t="shared" si="17"/>
        <v>4190633.1183833964</v>
      </c>
    </row>
    <row r="91" spans="1:10">
      <c r="A91" s="805"/>
      <c r="B91" s="50" t="s">
        <v>106</v>
      </c>
      <c r="C91" s="80">
        <f>산업중심형!D44</f>
        <v>130392.12154870188</v>
      </c>
      <c r="D91" s="80">
        <f>산업중심형!E44</f>
        <v>85867.982483291489</v>
      </c>
      <c r="E91" s="80">
        <f>산업중심형!F44</f>
        <v>34983.252122822458</v>
      </c>
      <c r="F91" s="80">
        <f>산업중심형!G44</f>
        <v>66079.476231997978</v>
      </c>
      <c r="G91" s="80">
        <f>산업중심형!H44</f>
        <v>1766.8309152940635</v>
      </c>
      <c r="H91" s="80">
        <f>산업중심형!I44</f>
        <v>15371.428963058352</v>
      </c>
      <c r="I91" s="80">
        <f>산업중심형!J44</f>
        <v>15371.428963058352</v>
      </c>
      <c r="J91" s="81">
        <f t="shared" si="17"/>
        <v>349832.52122822456</v>
      </c>
    </row>
    <row r="92" spans="1:10">
      <c r="A92" s="805"/>
      <c r="B92" s="50" t="s">
        <v>362</v>
      </c>
      <c r="C92" s="80">
        <f>산업중심형!D45</f>
        <v>0</v>
      </c>
      <c r="D92" s="80">
        <f>산업중심형!E45</f>
        <v>3483.326011881205</v>
      </c>
      <c r="E92" s="80">
        <f>산업중심형!F45</f>
        <v>52097.743616551881</v>
      </c>
      <c r="F92" s="80">
        <f>산업중심형!G45</f>
        <v>226877.58202259603</v>
      </c>
      <c r="G92" s="80">
        <f>산업중심형!H45</f>
        <v>13681.194290537218</v>
      </c>
      <c r="H92" s="80">
        <f>산업중심형!I45</f>
        <v>7295.1452888593176</v>
      </c>
      <c r="I92" s="80">
        <f>산업중심형!J45</f>
        <v>7295.1452888593176</v>
      </c>
      <c r="J92" s="446">
        <f t="shared" si="17"/>
        <v>310730.13651928498</v>
      </c>
    </row>
    <row r="93" spans="1:10">
      <c r="A93" s="805"/>
      <c r="B93" s="50" t="s">
        <v>1045</v>
      </c>
      <c r="C93" s="80">
        <f>산업중심형!D46</f>
        <v>2841761.6601259955</v>
      </c>
      <c r="D93" s="80">
        <f>산업중심형!E46</f>
        <v>828442.21957731456</v>
      </c>
      <c r="E93" s="80">
        <f>산업중심형!F46</f>
        <v>1320916.5868561566</v>
      </c>
      <c r="F93" s="80">
        <f>산업중심형!G46</f>
        <v>0</v>
      </c>
      <c r="G93" s="80">
        <f>산업중심형!H46</f>
        <v>0</v>
      </c>
      <c r="H93" s="80">
        <f>산업중심형!I46</f>
        <v>0</v>
      </c>
      <c r="I93" s="80">
        <f>산업중심형!J46</f>
        <v>813537.23830646183</v>
      </c>
      <c r="J93" s="81">
        <f t="shared" si="17"/>
        <v>5804657.7048659287</v>
      </c>
    </row>
    <row r="94" spans="1:10">
      <c r="A94" s="805"/>
      <c r="B94" s="50" t="s">
        <v>91</v>
      </c>
      <c r="C94" s="80">
        <f t="shared" ref="C94:I94" si="18">SUM(C88:C93)</f>
        <v>8736400.2864157651</v>
      </c>
      <c r="D94" s="80">
        <f t="shared" si="18"/>
        <v>26207736.720508501</v>
      </c>
      <c r="E94" s="80">
        <f t="shared" si="18"/>
        <v>2641774.6831878265</v>
      </c>
      <c r="F94" s="80">
        <f t="shared" si="18"/>
        <v>2436924.9951404645</v>
      </c>
      <c r="G94" s="80">
        <f t="shared" si="18"/>
        <v>463511.59370190813</v>
      </c>
      <c r="H94" s="80">
        <f t="shared" si="18"/>
        <v>55768.662352238985</v>
      </c>
      <c r="I94" s="80">
        <f t="shared" si="18"/>
        <v>869305.90065870085</v>
      </c>
      <c r="J94" s="81">
        <f t="shared" si="17"/>
        <v>41411422.841965407</v>
      </c>
    </row>
    <row r="95" spans="1:10">
      <c r="A95" s="805" t="s">
        <v>174</v>
      </c>
      <c r="B95" s="50" t="s">
        <v>102</v>
      </c>
      <c r="C95" s="80">
        <f>산업중심형!D48</f>
        <v>0</v>
      </c>
      <c r="D95" s="80">
        <f>산업중심형!E48</f>
        <v>0</v>
      </c>
      <c r="E95" s="80">
        <f>산업중심형!F48</f>
        <v>0</v>
      </c>
      <c r="F95" s="80">
        <f>산업중심형!G48</f>
        <v>90889.546942220433</v>
      </c>
      <c r="G95" s="80">
        <f>산업중심형!H48</f>
        <v>51631.500378324345</v>
      </c>
      <c r="H95" s="80">
        <f>산업중심형!I48</f>
        <v>0</v>
      </c>
      <c r="I95" s="80">
        <f>산업중심형!J48</f>
        <v>0</v>
      </c>
      <c r="J95" s="81">
        <f>SUM(C95:I95)</f>
        <v>142521.04732054478</v>
      </c>
    </row>
    <row r="96" spans="1:10">
      <c r="A96" s="805"/>
      <c r="B96" s="50" t="s">
        <v>103</v>
      </c>
      <c r="C96" s="80">
        <f>산업중심형!D49</f>
        <v>0</v>
      </c>
      <c r="D96" s="80">
        <f>산업중심형!E49</f>
        <v>0</v>
      </c>
      <c r="E96" s="80">
        <f>산업중심형!F49</f>
        <v>0</v>
      </c>
      <c r="F96" s="80">
        <f>산업중심형!G49</f>
        <v>78035.895262966704</v>
      </c>
      <c r="G96" s="80">
        <f>산업중심형!H49</f>
        <v>167099.80996426792</v>
      </c>
      <c r="H96" s="80">
        <f>산업중심형!I49</f>
        <v>0</v>
      </c>
      <c r="I96" s="80">
        <f>산업중심형!J49</f>
        <v>0</v>
      </c>
      <c r="J96" s="81">
        <f t="shared" ref="J96:J101" si="19">SUM(C96:I96)</f>
        <v>245135.70522723463</v>
      </c>
    </row>
    <row r="97" spans="1:10">
      <c r="A97" s="805"/>
      <c r="B97" s="50" t="s">
        <v>104</v>
      </c>
      <c r="C97" s="80">
        <f>산업중심형!D50</f>
        <v>0</v>
      </c>
      <c r="D97" s="80">
        <f>산업중심형!E50</f>
        <v>0</v>
      </c>
      <c r="E97" s="80">
        <f>산업중심형!F50</f>
        <v>0</v>
      </c>
      <c r="F97" s="80">
        <f>산업중심형!G50</f>
        <v>82269.619432590087</v>
      </c>
      <c r="G97" s="80">
        <f>산업중심형!H50</f>
        <v>29863.136097275099</v>
      </c>
      <c r="H97" s="80">
        <f>산업중심형!I50</f>
        <v>43247.290206100472</v>
      </c>
      <c r="I97" s="80">
        <f>산업중심형!J50</f>
        <v>0</v>
      </c>
      <c r="J97" s="81">
        <f t="shared" si="19"/>
        <v>155380.04573596566</v>
      </c>
    </row>
    <row r="98" spans="1:10">
      <c r="A98" s="805"/>
      <c r="B98" s="50" t="s">
        <v>106</v>
      </c>
      <c r="C98" s="80">
        <f>산업중심형!D51</f>
        <v>0</v>
      </c>
      <c r="D98" s="80">
        <f>산업중심형!E51</f>
        <v>0</v>
      </c>
      <c r="E98" s="80">
        <f>산업중심형!F51</f>
        <v>0</v>
      </c>
      <c r="F98" s="80">
        <f>산업중심형!G51</f>
        <v>26395.949159088446</v>
      </c>
      <c r="G98" s="80">
        <f>산업중심형!H51</f>
        <v>2515.626993973136</v>
      </c>
      <c r="H98" s="80">
        <f>산업중심형!I51</f>
        <v>0</v>
      </c>
      <c r="I98" s="80">
        <f>산업중심형!J51</f>
        <v>0</v>
      </c>
      <c r="J98" s="81">
        <f t="shared" si="19"/>
        <v>28911.576153061582</v>
      </c>
    </row>
    <row r="99" spans="1:10">
      <c r="A99" s="805"/>
      <c r="B99" s="50" t="s">
        <v>362</v>
      </c>
      <c r="C99" s="80">
        <f>산업중심형!D52</f>
        <v>0</v>
      </c>
      <c r="D99" s="80">
        <f>산업중심형!E52</f>
        <v>0</v>
      </c>
      <c r="E99" s="80">
        <f>산업중심형!F52</f>
        <v>0</v>
      </c>
      <c r="F99" s="80">
        <f>산업중심형!G52</f>
        <v>40379.767873212913</v>
      </c>
      <c r="G99" s="80">
        <f>산업중심형!H52</f>
        <v>2212.0993936162004</v>
      </c>
      <c r="H99" s="80">
        <f>산업중심형!I52</f>
        <v>0</v>
      </c>
      <c r="I99" s="80">
        <f>산업중심형!J52</f>
        <v>0</v>
      </c>
      <c r="J99" s="81">
        <f t="shared" si="19"/>
        <v>42591.867266829111</v>
      </c>
    </row>
    <row r="100" spans="1:10">
      <c r="A100" s="805"/>
      <c r="B100" s="50" t="s">
        <v>1045</v>
      </c>
      <c r="C100" s="80">
        <f>산업중심형!D53</f>
        <v>0</v>
      </c>
      <c r="D100" s="80">
        <f>산업중심형!E53</f>
        <v>0</v>
      </c>
      <c r="E100" s="80">
        <f>산업중심형!F53</f>
        <v>0</v>
      </c>
      <c r="F100" s="80">
        <f>산업중심형!G53</f>
        <v>911675.35948422621</v>
      </c>
      <c r="G100" s="80">
        <f>산업중심형!H53</f>
        <v>5615891.3886354901</v>
      </c>
      <c r="H100" s="80">
        <f>산업중심형!I53</f>
        <v>0</v>
      </c>
      <c r="I100" s="80">
        <f>산업중심형!J53</f>
        <v>0</v>
      </c>
      <c r="J100" s="81">
        <f t="shared" si="19"/>
        <v>6527566.7481197165</v>
      </c>
    </row>
    <row r="101" spans="1:10" ht="17.25" thickBot="1">
      <c r="A101" s="806"/>
      <c r="B101" s="55" t="s">
        <v>91</v>
      </c>
      <c r="C101" s="84">
        <f>SUM(C95:C100)</f>
        <v>0</v>
      </c>
      <c r="D101" s="84">
        <f t="shared" ref="D101:I101" si="20">SUM(D95:D100)</f>
        <v>0</v>
      </c>
      <c r="E101" s="84">
        <f t="shared" si="20"/>
        <v>0</v>
      </c>
      <c r="F101" s="84">
        <f t="shared" si="20"/>
        <v>1229646.1381543048</v>
      </c>
      <c r="G101" s="84">
        <f t="shared" si="20"/>
        <v>5869213.5614629472</v>
      </c>
      <c r="H101" s="84">
        <f t="shared" si="20"/>
        <v>43247.290206100472</v>
      </c>
      <c r="I101" s="84">
        <f t="shared" si="20"/>
        <v>0</v>
      </c>
      <c r="J101" s="85">
        <f t="shared" si="19"/>
        <v>7142106.9898233525</v>
      </c>
    </row>
    <row r="103" spans="1:10" ht="17.25" thickBot="1">
      <c r="A103" s="802" t="s">
        <v>1551</v>
      </c>
      <c r="B103" s="802"/>
      <c r="C103" s="802"/>
      <c r="D103" s="802"/>
      <c r="E103" s="802"/>
      <c r="F103" s="802"/>
      <c r="G103" s="802"/>
      <c r="H103" s="802"/>
      <c r="I103" s="802"/>
      <c r="J103" s="802"/>
    </row>
    <row r="104" spans="1:10">
      <c r="A104" s="759"/>
      <c r="B104" s="760"/>
      <c r="C104" s="451" t="s">
        <v>111</v>
      </c>
      <c r="D104" s="451" t="s">
        <v>112</v>
      </c>
      <c r="E104" s="451" t="s">
        <v>172</v>
      </c>
      <c r="F104" s="451" t="s">
        <v>114</v>
      </c>
      <c r="G104" s="451" t="s">
        <v>117</v>
      </c>
      <c r="H104" s="451" t="s">
        <v>96</v>
      </c>
      <c r="I104" s="451" t="s">
        <v>105</v>
      </c>
      <c r="J104" s="452" t="s">
        <v>91</v>
      </c>
    </row>
    <row r="105" spans="1:10">
      <c r="A105" s="787" t="s">
        <v>173</v>
      </c>
      <c r="B105" s="50" t="s">
        <v>1552</v>
      </c>
      <c r="C105" s="80">
        <f>'농어촌지역형(농촌)'!B77*$E$39*$E$40</f>
        <v>20.401438961040643</v>
      </c>
      <c r="D105" s="80">
        <f>'농어촌지역형(농촌)'!C77*$E$39*$E$40</f>
        <v>29453.766966903662</v>
      </c>
      <c r="E105" s="80">
        <f>'농어촌지역형(농촌)'!D77*$E$39*$E$40</f>
        <v>80.757090953027017</v>
      </c>
      <c r="F105" s="80">
        <f>'농어촌지역형(농촌)'!E77*$E$39*$E$40</f>
        <v>28960.997409478285</v>
      </c>
      <c r="G105" s="80">
        <f>'농어촌지역형(농촌)'!F77*$E$39*$E$40</f>
        <v>0</v>
      </c>
      <c r="H105" s="80">
        <f>'농어촌지역형(농촌)'!G77*$E$39*$E$40</f>
        <v>0</v>
      </c>
      <c r="I105" s="80">
        <f>'농어촌지역형(농촌)'!H77*$E$39*$E$40</f>
        <v>1544.9439794406724</v>
      </c>
      <c r="J105" s="453">
        <f t="shared" ref="J105:J110" si="21">SUM(C105:I105)</f>
        <v>60060.866885736687</v>
      </c>
    </row>
    <row r="106" spans="1:10">
      <c r="A106" s="787"/>
      <c r="B106" s="50" t="s">
        <v>1553</v>
      </c>
      <c r="C106" s="80">
        <f>'농어촌지역형(어촌)'!B77*$E$39*$E$41</f>
        <v>0</v>
      </c>
      <c r="D106" s="80">
        <f>'농어촌지역형(어촌)'!C77*$E$39*$E$41</f>
        <v>327514.80400932103</v>
      </c>
      <c r="E106" s="80">
        <f>'농어촌지역형(어촌)'!D77*$E$39*$E$41</f>
        <v>0</v>
      </c>
      <c r="F106" s="80">
        <f>'농어촌지역형(어촌)'!E77*$E$39*$E$41</f>
        <v>32490.187557264573</v>
      </c>
      <c r="G106" s="80">
        <f>'농어촌지역형(어촌)'!F77*$E$39*$E$41</f>
        <v>0</v>
      </c>
      <c r="H106" s="80">
        <f>'농어촌지역형(어촌)'!G77*$E$39*$E$41</f>
        <v>0</v>
      </c>
      <c r="I106" s="80">
        <f>'농어촌지역형(어촌)'!H77*$E$39*$E$41</f>
        <v>2220.5453205919139</v>
      </c>
      <c r="J106" s="453">
        <f t="shared" si="21"/>
        <v>362225.5368871775</v>
      </c>
    </row>
    <row r="107" spans="1:10">
      <c r="A107" s="787"/>
      <c r="B107" s="50" t="s">
        <v>91</v>
      </c>
      <c r="C107" s="80">
        <f t="shared" ref="C107:I107" si="22">SUM(C105:C106)</f>
        <v>20.401438961040643</v>
      </c>
      <c r="D107" s="80">
        <f t="shared" si="22"/>
        <v>356968.57097622467</v>
      </c>
      <c r="E107" s="80">
        <f t="shared" si="22"/>
        <v>80.757090953027017</v>
      </c>
      <c r="F107" s="80">
        <f t="shared" si="22"/>
        <v>61451.184966742861</v>
      </c>
      <c r="G107" s="80">
        <f t="shared" si="22"/>
        <v>0</v>
      </c>
      <c r="H107" s="80">
        <f t="shared" si="22"/>
        <v>0</v>
      </c>
      <c r="I107" s="80">
        <f t="shared" si="22"/>
        <v>3765.4893000325865</v>
      </c>
      <c r="J107" s="453">
        <f t="shared" si="21"/>
        <v>422286.4037729142</v>
      </c>
    </row>
    <row r="108" spans="1:10">
      <c r="A108" s="787" t="s">
        <v>174</v>
      </c>
      <c r="B108" s="50" t="s">
        <v>1552</v>
      </c>
      <c r="C108" s="80">
        <f>'농어촌지역형(농촌)'!B78*$E$39*$E$40</f>
        <v>0</v>
      </c>
      <c r="D108" s="80">
        <f>'농어촌지역형(농촌)'!C78*$E$39*$E$40</f>
        <v>0</v>
      </c>
      <c r="E108" s="80">
        <f>'농어촌지역형(농촌)'!D78*$E$39*$E$40</f>
        <v>0</v>
      </c>
      <c r="F108" s="80">
        <f>'농어촌지역형(농촌)'!E78*$E$39*$E$40</f>
        <v>919390.1743217319</v>
      </c>
      <c r="G108" s="80">
        <f>'농어촌지역형(농촌)'!F78*$E$39*$E$40</f>
        <v>0</v>
      </c>
      <c r="H108" s="80">
        <f>'농어촌지역형(농촌)'!G78*$E$39*$E$40</f>
        <v>410.01082194976641</v>
      </c>
      <c r="I108" s="80">
        <f>'농어촌지역형(농촌)'!H78*$E$39*$E$40</f>
        <v>89207.178940552563</v>
      </c>
      <c r="J108" s="453">
        <f t="shared" si="21"/>
        <v>1009007.3640842342</v>
      </c>
    </row>
    <row r="109" spans="1:10">
      <c r="A109" s="787"/>
      <c r="B109" s="50" t="s">
        <v>1553</v>
      </c>
      <c r="C109" s="80">
        <f>'농어촌지역형(어촌)'!B78*$E$39*$E$41</f>
        <v>0</v>
      </c>
      <c r="D109" s="80">
        <f>'농어촌지역형(어촌)'!C78*$E$39*$E$41</f>
        <v>0</v>
      </c>
      <c r="E109" s="80">
        <f>'농어촌지역형(어촌)'!D78*$E$39*$E$41</f>
        <v>0</v>
      </c>
      <c r="F109" s="80">
        <f>'농어촌지역형(어촌)'!E78*$E$39*$E$41</f>
        <v>1524202.8174772107</v>
      </c>
      <c r="G109" s="80">
        <f>'농어촌지역형(어촌)'!F78*$E$39*$E$41</f>
        <v>0</v>
      </c>
      <c r="H109" s="80">
        <f>'농어촌지역형(어촌)'!G78*$E$39*$E$41</f>
        <v>101613.52116514739</v>
      </c>
      <c r="I109" s="80">
        <f>'농어촌지역형(어촌)'!H78*$E$39*$E$41</f>
        <v>0</v>
      </c>
      <c r="J109" s="453">
        <f t="shared" si="21"/>
        <v>1625816.3386423581</v>
      </c>
    </row>
    <row r="110" spans="1:10" ht="17.25" thickBot="1">
      <c r="A110" s="754"/>
      <c r="B110" s="454" t="s">
        <v>91</v>
      </c>
      <c r="C110" s="455">
        <f t="shared" ref="C110:I110" si="23">SUM(C108:C109)</f>
        <v>0</v>
      </c>
      <c r="D110" s="455">
        <f t="shared" si="23"/>
        <v>0</v>
      </c>
      <c r="E110" s="455">
        <f t="shared" si="23"/>
        <v>0</v>
      </c>
      <c r="F110" s="455">
        <f t="shared" si="23"/>
        <v>2443592.9917989424</v>
      </c>
      <c r="G110" s="455">
        <f t="shared" si="23"/>
        <v>0</v>
      </c>
      <c r="H110" s="455">
        <f t="shared" si="23"/>
        <v>102023.53198709716</v>
      </c>
      <c r="I110" s="455">
        <f t="shared" si="23"/>
        <v>89207.178940552563</v>
      </c>
      <c r="J110" s="456">
        <f t="shared" si="21"/>
        <v>2634823.7027265923</v>
      </c>
    </row>
    <row r="112" spans="1:10" ht="17.25" thickBot="1">
      <c r="A112" s="802" t="s">
        <v>1558</v>
      </c>
      <c r="B112" s="802"/>
      <c r="C112" s="802"/>
      <c r="D112" s="802"/>
      <c r="E112" s="802"/>
      <c r="F112" s="802"/>
      <c r="G112" s="802"/>
      <c r="H112" s="802"/>
      <c r="I112" s="802"/>
      <c r="J112" s="802"/>
    </row>
    <row r="113" spans="1:10">
      <c r="A113" s="759"/>
      <c r="B113" s="760"/>
      <c r="C113" s="451" t="s">
        <v>111</v>
      </c>
      <c r="D113" s="451" t="s">
        <v>112</v>
      </c>
      <c r="E113" s="451" t="s">
        <v>172</v>
      </c>
      <c r="F113" s="451" t="s">
        <v>114</v>
      </c>
      <c r="G113" s="451" t="s">
        <v>117</v>
      </c>
      <c r="H113" s="451" t="s">
        <v>96</v>
      </c>
      <c r="I113" s="451" t="s">
        <v>105</v>
      </c>
      <c r="J113" s="452" t="s">
        <v>91</v>
      </c>
    </row>
    <row r="114" spans="1:10">
      <c r="A114" s="787" t="s">
        <v>173</v>
      </c>
      <c r="B114" s="773"/>
      <c r="C114" s="80">
        <f>항만인프라형!B38*$E$42</f>
        <v>0</v>
      </c>
      <c r="D114" s="80">
        <f>항만인프라형!C38*$E$42</f>
        <v>3221832.0744821886</v>
      </c>
      <c r="E114" s="80">
        <f>항만인프라형!D38*$E$42</f>
        <v>531.09824071850892</v>
      </c>
      <c r="F114" s="80">
        <f>항만인프라형!E38*$E$42</f>
        <v>3875.0501267239342</v>
      </c>
      <c r="G114" s="80">
        <f>항만인프라형!F38*$E$42</f>
        <v>0</v>
      </c>
      <c r="H114" s="80">
        <f>항만인프라형!G38*$E$42</f>
        <v>0</v>
      </c>
      <c r="I114" s="80">
        <f>항만인프라형!H38*$E$42</f>
        <v>0</v>
      </c>
      <c r="J114" s="453">
        <f>SUM(C114:I114)</f>
        <v>3226238.2228496312</v>
      </c>
    </row>
    <row r="115" spans="1:10" ht="17.25" thickBot="1">
      <c r="A115" s="754" t="s">
        <v>174</v>
      </c>
      <c r="B115" s="755"/>
      <c r="C115" s="455">
        <f>항만인프라형!B39*$E$42</f>
        <v>0</v>
      </c>
      <c r="D115" s="455">
        <f>항만인프라형!C39*$E$42</f>
        <v>0</v>
      </c>
      <c r="E115" s="455">
        <f>항만인프라형!D39*$E$42</f>
        <v>0</v>
      </c>
      <c r="F115" s="455">
        <f>항만인프라형!E39*$E$42</f>
        <v>876678.59903432138</v>
      </c>
      <c r="G115" s="455">
        <f>항만인프라형!F39*$E$42</f>
        <v>0</v>
      </c>
      <c r="H115" s="455">
        <f>항만인프라형!G39*$E$42</f>
        <v>223923197.2315222</v>
      </c>
      <c r="I115" s="455">
        <f>항만인프라형!H39*$E$42</f>
        <v>0</v>
      </c>
      <c r="J115" s="456">
        <f>SUM(C115:I115)</f>
        <v>224799875.83055651</v>
      </c>
    </row>
    <row r="117" spans="1:10" ht="17.25" thickBot="1">
      <c r="A117" s="802" t="s">
        <v>1559</v>
      </c>
      <c r="B117" s="802"/>
      <c r="C117" s="802"/>
      <c r="D117" s="802"/>
      <c r="E117" s="802"/>
      <c r="F117" s="802"/>
      <c r="G117" s="802"/>
      <c r="H117" s="802"/>
      <c r="I117" s="802"/>
      <c r="J117" s="802"/>
    </row>
    <row r="118" spans="1:10">
      <c r="A118" s="759"/>
      <c r="B118" s="760"/>
      <c r="C118" s="451" t="s">
        <v>111</v>
      </c>
      <c r="D118" s="451" t="s">
        <v>112</v>
      </c>
      <c r="E118" s="451" t="s">
        <v>172</v>
      </c>
      <c r="F118" s="451" t="s">
        <v>114</v>
      </c>
      <c r="G118" s="451" t="s">
        <v>117</v>
      </c>
      <c r="H118" s="451" t="s">
        <v>96</v>
      </c>
      <c r="I118" s="451" t="s">
        <v>105</v>
      </c>
      <c r="J118" s="452" t="s">
        <v>91</v>
      </c>
    </row>
    <row r="119" spans="1:10">
      <c r="A119" s="787" t="s">
        <v>173</v>
      </c>
      <c r="B119" s="773"/>
      <c r="C119" s="80">
        <v>0</v>
      </c>
      <c r="D119" s="80">
        <v>0</v>
      </c>
      <c r="E119" s="80">
        <v>0</v>
      </c>
      <c r="F119" s="80">
        <v>0</v>
      </c>
      <c r="G119" s="80">
        <v>0</v>
      </c>
      <c r="H119" s="80">
        <v>0</v>
      </c>
      <c r="I119" s="80">
        <v>0</v>
      </c>
      <c r="J119" s="453">
        <f>SUM(C119:I119)</f>
        <v>0</v>
      </c>
    </row>
    <row r="120" spans="1:10" ht="17.25" thickBot="1">
      <c r="A120" s="754" t="s">
        <v>174</v>
      </c>
      <c r="B120" s="755"/>
      <c r="C120" s="455">
        <v>0</v>
      </c>
      <c r="D120" s="455">
        <v>0</v>
      </c>
      <c r="E120" s="455">
        <v>0</v>
      </c>
      <c r="F120" s="455" t="e">
        <f>해상풍력연계형!B34*$E$43</f>
        <v>#REF!</v>
      </c>
      <c r="G120" s="455">
        <v>0</v>
      </c>
      <c r="H120" s="455" t="e">
        <f>해상풍력연계형!C34*$E$43</f>
        <v>#REF!</v>
      </c>
      <c r="I120" s="455">
        <v>0</v>
      </c>
      <c r="J120" s="456" t="e">
        <f>SUM(C120:I120)</f>
        <v>#REF!</v>
      </c>
    </row>
  </sheetData>
  <mergeCells count="52">
    <mergeCell ref="A118:B118"/>
    <mergeCell ref="A114:B114"/>
    <mergeCell ref="A115:B115"/>
    <mergeCell ref="A119:B119"/>
    <mergeCell ref="A120:B120"/>
    <mergeCell ref="A87:B87"/>
    <mergeCell ref="A88:A94"/>
    <mergeCell ref="A95:A101"/>
    <mergeCell ref="A103:J103"/>
    <mergeCell ref="A70:B70"/>
    <mergeCell ref="A71:A77"/>
    <mergeCell ref="A78:A84"/>
    <mergeCell ref="A86:J86"/>
    <mergeCell ref="A112:J112"/>
    <mergeCell ref="A113:B113"/>
    <mergeCell ref="A117:J117"/>
    <mergeCell ref="A104:B104"/>
    <mergeCell ref="A105:A107"/>
    <mergeCell ref="A108:A110"/>
    <mergeCell ref="O1:T1"/>
    <mergeCell ref="A69:J69"/>
    <mergeCell ref="C29:C30"/>
    <mergeCell ref="B21:B31"/>
    <mergeCell ref="J4:J5"/>
    <mergeCell ref="B60:B62"/>
    <mergeCell ref="B63:B65"/>
    <mergeCell ref="C39:C41"/>
    <mergeCell ref="C21:D21"/>
    <mergeCell ref="C28:D28"/>
    <mergeCell ref="B13:B16"/>
    <mergeCell ref="C13:D13"/>
    <mergeCell ref="C14:D14"/>
    <mergeCell ref="I13:J13"/>
    <mergeCell ref="G1:J1"/>
    <mergeCell ref="B1:F1"/>
    <mergeCell ref="AD2:AH2"/>
    <mergeCell ref="C33:D33"/>
    <mergeCell ref="C34:C38"/>
    <mergeCell ref="C4:F4"/>
    <mergeCell ref="G4:G5"/>
    <mergeCell ref="H4:H5"/>
    <mergeCell ref="I4:I5"/>
    <mergeCell ref="B10:F10"/>
    <mergeCell ref="G10:J10"/>
    <mergeCell ref="C22:C27"/>
    <mergeCell ref="B33:B43"/>
    <mergeCell ref="I14:I20"/>
    <mergeCell ref="B66:C66"/>
    <mergeCell ref="B58:K58"/>
    <mergeCell ref="B59:C59"/>
    <mergeCell ref="C15:C16"/>
    <mergeCell ref="H13:H20"/>
  </mergeCells>
  <phoneticPr fontId="5" type="noConversion"/>
  <dataValidations disablePrompts="1" count="2">
    <dataValidation type="list" allowBlank="1" showInputMessage="1" showErrorMessage="1" sqref="E22" xr:uid="{6FB62447-2A81-4EBE-B51C-8CFF9A4F17B1}">
      <formula1>$A$5:$F$5</formula1>
    </dataValidation>
    <dataValidation type="list" allowBlank="1" showInputMessage="1" showErrorMessage="1" sqref="K13" xr:uid="{3B1C313C-EEEF-4941-9D1D-928769E90EA1}">
      <formula1>$AB$23:$AB$30</formula1>
    </dataValidation>
  </dataValidations>
  <hyperlinks>
    <hyperlink ref="B5" location="주거중심형!A1" display="주거중심형" xr:uid="{ED583D00-57B1-4BEB-82DF-82E631D29032}"/>
    <hyperlink ref="C5" location="상업중심형!A1" display="상업중심형" xr:uid="{A28DF8A4-D061-422B-8BB5-BBC345A8C33A}"/>
    <hyperlink ref="D5" location="교통연계형!A1" display="교통연계형" xr:uid="{96F830CA-5D30-4CBB-BCA8-1697FFBC63FA}"/>
    <hyperlink ref="E5" location="환경연계형!A1" display="환경연계형" xr:uid="{0166654E-9572-4CE7-A776-31FF6182E972}"/>
    <hyperlink ref="F5" location="발전연계형!A1" display="발전연계형" xr:uid="{18004C0A-D58E-4273-A48C-E9AB32EE2A04}"/>
    <hyperlink ref="G4:G5" location="산업중심형!A1" display="산업중심형" xr:uid="{BB972F03-810C-4C71-A945-4BE0515C22CE}"/>
    <hyperlink ref="H4:H5" location="농어촌지역형!A1" display="농어촌지역형" xr:uid="{27B001D4-081E-4C6C-9D9D-A99C1FAD3EDB}"/>
    <hyperlink ref="I4:I5" location="항만인프라형!A1" display="항만인프라형" xr:uid="{A6F0814E-5395-4F1E-91D5-5100988D1C68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DC15-FB24-4136-991D-D87CFE57767A}">
  <sheetPr>
    <tabColor theme="5" tint="-0.499984740745262"/>
  </sheetPr>
  <dimension ref="A1:R37"/>
  <sheetViews>
    <sheetView zoomScale="85" zoomScaleNormal="85" workbookViewId="0">
      <selection activeCell="E31" sqref="E31"/>
    </sheetView>
  </sheetViews>
  <sheetFormatPr defaultRowHeight="16.5"/>
  <cols>
    <col min="1" max="2" width="20.625" customWidth="1"/>
    <col min="3" max="3" width="38.375" bestFit="1" customWidth="1"/>
  </cols>
  <sheetData>
    <row r="1" spans="1:7">
      <c r="A1" t="s">
        <v>2096</v>
      </c>
    </row>
    <row r="2" spans="1:7">
      <c r="A2" s="687"/>
      <c r="B2" s="687"/>
      <c r="C2" s="687" t="s">
        <v>2095</v>
      </c>
    </row>
    <row r="3" spans="1:7">
      <c r="A3" s="685" t="s">
        <v>46</v>
      </c>
      <c r="B3" s="693">
        <v>1E-3</v>
      </c>
      <c r="C3" s="686" t="s">
        <v>2094</v>
      </c>
    </row>
    <row r="4" spans="1:7">
      <c r="A4" t="s">
        <v>2097</v>
      </c>
    </row>
    <row r="5" spans="1:7">
      <c r="A5" s="687"/>
      <c r="B5" s="687"/>
      <c r="C5" s="687" t="s">
        <v>2095</v>
      </c>
    </row>
    <row r="6" spans="1:7">
      <c r="A6" s="685" t="s">
        <v>52</v>
      </c>
      <c r="B6" s="690">
        <v>0</v>
      </c>
      <c r="C6" s="686" t="s">
        <v>53</v>
      </c>
    </row>
    <row r="7" spans="1:7">
      <c r="A7" s="685" t="s">
        <v>54</v>
      </c>
      <c r="B7" s="692">
        <v>12000</v>
      </c>
      <c r="C7" s="686" t="s">
        <v>55</v>
      </c>
    </row>
    <row r="8" spans="1:7">
      <c r="A8" s="685" t="s">
        <v>56</v>
      </c>
      <c r="B8" s="691">
        <v>0.1</v>
      </c>
      <c r="C8" s="686" t="s">
        <v>57</v>
      </c>
    </row>
    <row r="9" spans="1:7">
      <c r="A9" s="685" t="s">
        <v>58</v>
      </c>
      <c r="B9" s="691">
        <v>0.08</v>
      </c>
      <c r="C9" s="686" t="s">
        <v>59</v>
      </c>
    </row>
    <row r="10" spans="1:7">
      <c r="A10" s="685" t="s">
        <v>60</v>
      </c>
      <c r="B10" s="691">
        <v>0.3</v>
      </c>
      <c r="C10" s="686" t="s">
        <v>61</v>
      </c>
    </row>
    <row r="11" spans="1:7">
      <c r="A11" s="685" t="s">
        <v>62</v>
      </c>
      <c r="B11" s="691">
        <v>0.7</v>
      </c>
      <c r="C11" s="686" t="s">
        <v>63</v>
      </c>
    </row>
    <row r="12" spans="1:7">
      <c r="A12" s="685" t="s">
        <v>64</v>
      </c>
      <c r="B12" s="691">
        <v>6</v>
      </c>
      <c r="C12" s="686" t="s">
        <v>65</v>
      </c>
    </row>
    <row r="13" spans="1:7">
      <c r="A13" s="688" t="s">
        <v>2114</v>
      </c>
      <c r="B13" s="688"/>
      <c r="C13" s="688"/>
    </row>
    <row r="14" spans="1:7">
      <c r="A14" s="714"/>
      <c r="B14" s="714" t="s">
        <v>2098</v>
      </c>
      <c r="C14" s="714" t="s">
        <v>2106</v>
      </c>
    </row>
    <row r="15" spans="1:7">
      <c r="A15" s="715" t="s">
        <v>47</v>
      </c>
      <c r="B15" s="716">
        <v>41856</v>
      </c>
      <c r="C15" s="717">
        <v>0.21</v>
      </c>
      <c r="G15" s="21"/>
    </row>
    <row r="16" spans="1:7">
      <c r="A16" s="715" t="s">
        <v>24</v>
      </c>
      <c r="B16" s="716">
        <v>11776</v>
      </c>
      <c r="C16" s="717">
        <v>0.34</v>
      </c>
    </row>
    <row r="17" spans="1:18">
      <c r="A17" s="715" t="s">
        <v>48</v>
      </c>
      <c r="B17" s="716">
        <v>56832</v>
      </c>
      <c r="C17" s="717">
        <v>0.25</v>
      </c>
    </row>
    <row r="18" spans="1:18">
      <c r="A18" s="715" t="s">
        <v>2099</v>
      </c>
      <c r="B18" s="716">
        <v>0</v>
      </c>
      <c r="C18" s="717">
        <v>0</v>
      </c>
    </row>
    <row r="19" spans="1:18">
      <c r="A19" s="715" t="s">
        <v>2100</v>
      </c>
      <c r="B19" s="716">
        <v>0</v>
      </c>
      <c r="C19" s="717">
        <v>0</v>
      </c>
    </row>
    <row r="20" spans="1:18">
      <c r="A20" s="715" t="s">
        <v>1579</v>
      </c>
      <c r="B20" s="716">
        <v>0</v>
      </c>
      <c r="C20" s="717">
        <f>Supply!E37</f>
        <v>0</v>
      </c>
    </row>
    <row r="21" spans="1:18">
      <c r="A21" s="715" t="s">
        <v>49</v>
      </c>
      <c r="B21" s="716">
        <v>80000</v>
      </c>
      <c r="C21" s="717">
        <v>0</v>
      </c>
      <c r="E21" t="s">
        <v>2219</v>
      </c>
    </row>
    <row r="22" spans="1:18">
      <c r="A22" s="689" t="s">
        <v>2101</v>
      </c>
      <c r="B22" s="688"/>
    </row>
    <row r="23" spans="1:18">
      <c r="A23" s="687"/>
      <c r="B23" s="687"/>
      <c r="C23" s="687" t="s">
        <v>2095</v>
      </c>
    </row>
    <row r="24" spans="1:18">
      <c r="A24" s="685" t="s">
        <v>2105</v>
      </c>
      <c r="B24" s="21">
        <f>((유형화!C77+유형화!C94)*$C$16+$C$15*(유형화!E77+유형화!E94)+(유형화!D77+유형화!D94)*$C$17)*(1-Scenario!$E$5)</f>
        <v>0</v>
      </c>
      <c r="C24" s="686" t="s">
        <v>2104</v>
      </c>
    </row>
    <row r="25" spans="1:18">
      <c r="A25" s="685" t="s">
        <v>2102</v>
      </c>
      <c r="B25" s="21">
        <f>(유형화!E29*'환경연계형(자원회수)'!$F$115/860+유형화!$E$28*'환경연계형(물재생센터)'!AF45*'환경연계형(물재생센터)'!$X$71/860000)*(Scenario!$E$35/Scenario!$H$35)*(1+Scenario!$E$34)</f>
        <v>208020.44496121997</v>
      </c>
      <c r="C25" s="686" t="s">
        <v>178</v>
      </c>
    </row>
    <row r="26" spans="1:18">
      <c r="A26" s="685" t="s">
        <v>2103</v>
      </c>
      <c r="B26" s="21">
        <f>유형화!$E$30*'환경연계형(물재생센터)'!$X$61/860000*(Scenario!$E$35/Scenario!$H$35)*(1+Scenario!$E$34)</f>
        <v>4879.8345690982742</v>
      </c>
      <c r="C26" s="686" t="s">
        <v>178</v>
      </c>
    </row>
    <row r="27" spans="1:18">
      <c r="A27" s="695" t="s">
        <v>2115</v>
      </c>
      <c r="B27" s="21">
        <f>Demand!I6*1000000*(1-Scenario!E11)</f>
        <v>1798535.9718640172</v>
      </c>
      <c r="C27" s="686" t="s">
        <v>178</v>
      </c>
    </row>
    <row r="28" spans="1:18">
      <c r="A28" s="695" t="s">
        <v>2213</v>
      </c>
      <c r="B28" s="21">
        <f>Demand!I8*1000000*Scenario!E12</f>
        <v>17425.691118427891</v>
      </c>
      <c r="C28" s="686" t="s">
        <v>178</v>
      </c>
    </row>
    <row r="29" spans="1:18">
      <c r="A29" s="695" t="s">
        <v>2223</v>
      </c>
      <c r="B29" s="21">
        <f>(산업중심형!$AD$51*(산업중심형!$E$42+산업중심형!$F$42))+((산업중심형!$E$43+산업중심형!$F$43)*산업중심형!$AD$52)</f>
        <v>2516465.2618677979</v>
      </c>
      <c r="C29" s="753" t="s">
        <v>178</v>
      </c>
      <c r="E29" t="s">
        <v>2271</v>
      </c>
    </row>
    <row r="30" spans="1:18">
      <c r="A30" t="s">
        <v>2262</v>
      </c>
    </row>
    <row r="31" spans="1:18">
      <c r="A31" s="687"/>
      <c r="B31" s="687"/>
      <c r="C31" s="687" t="s">
        <v>2095</v>
      </c>
      <c r="J31" s="908">
        <v>2020</v>
      </c>
      <c r="K31" s="908">
        <v>2025</v>
      </c>
      <c r="L31" s="908">
        <v>2030</v>
      </c>
      <c r="M31" s="908">
        <v>2035</v>
      </c>
      <c r="N31" s="908">
        <v>2040</v>
      </c>
      <c r="O31" s="908">
        <v>2045</v>
      </c>
      <c r="P31" s="908">
        <v>2050</v>
      </c>
    </row>
    <row r="32" spans="1:18">
      <c r="A32" s="685" t="s">
        <v>2264</v>
      </c>
      <c r="B32" s="21">
        <f>INDEX($J$32:$P$34,Q32,MATCH(Scenario!$E$4,$J$31:$P$31,1))*1000000/$G$37*(Demand!$E$4*(Demand!$E$5+Demand!$E$6))</f>
        <v>35230.480816799951</v>
      </c>
      <c r="C32" s="686" t="s">
        <v>178</v>
      </c>
      <c r="E32" t="s">
        <v>2268</v>
      </c>
      <c r="F32" t="s">
        <v>2269</v>
      </c>
      <c r="I32" t="s">
        <v>2263</v>
      </c>
      <c r="J32">
        <v>0</v>
      </c>
      <c r="K32">
        <v>1.4472317065441391</v>
      </c>
      <c r="L32">
        <v>6.9223852413200158</v>
      </c>
      <c r="M32">
        <v>13.553243495622244</v>
      </c>
      <c r="N32">
        <v>16.901445388345333</v>
      </c>
      <c r="O32">
        <v>26.127089292344561</v>
      </c>
      <c r="P32">
        <v>26.872049243014164</v>
      </c>
      <c r="Q32">
        <v>1</v>
      </c>
      <c r="R32" t="s">
        <v>2270</v>
      </c>
    </row>
    <row r="33" spans="1:17">
      <c r="A33" s="685" t="s">
        <v>2266</v>
      </c>
      <c r="B33" s="21">
        <f>INDEX($J$32:$P$34,Q33,MATCH(Scenario!$E$4,$J$31:$P$31,1))*1000000/$G$37*(Demand!$E$4*(Demand!$E$5+Demand!$E$6))</f>
        <v>23331.346518042308</v>
      </c>
      <c r="C33" s="686" t="s">
        <v>178</v>
      </c>
      <c r="E33" t="s">
        <v>2268</v>
      </c>
      <c r="F33" t="s">
        <v>2269</v>
      </c>
      <c r="I33" t="s">
        <v>2265</v>
      </c>
      <c r="J33">
        <v>39.815797801368241</v>
      </c>
      <c r="K33">
        <v>36.937790240006727</v>
      </c>
      <c r="L33">
        <v>34.509188459390018</v>
      </c>
      <c r="M33">
        <v>31.224131047422503</v>
      </c>
      <c r="N33">
        <v>27.262874807541337</v>
      </c>
      <c r="O33">
        <v>22.689210063109115</v>
      </c>
      <c r="P33">
        <v>17.795984556636768</v>
      </c>
      <c r="Q33">
        <v>2</v>
      </c>
    </row>
    <row r="34" spans="1:17">
      <c r="A34" s="685" t="s">
        <v>2267</v>
      </c>
      <c r="B34" s="20">
        <f>INDEX($J$32:$P$34,Q34,MATCH(Scenario!$E$4,$J$31:$P$31,1))</f>
        <v>1</v>
      </c>
      <c r="C34" s="686" t="s">
        <v>711</v>
      </c>
      <c r="E34" t="s">
        <v>2268</v>
      </c>
      <c r="F34" t="s">
        <v>2269</v>
      </c>
      <c r="I34" t="s">
        <v>2267</v>
      </c>
      <c r="J34">
        <v>0.1</v>
      </c>
      <c r="K34">
        <v>0.2</v>
      </c>
      <c r="L34">
        <v>0.3</v>
      </c>
      <c r="M34">
        <v>0.5</v>
      </c>
      <c r="N34">
        <v>1</v>
      </c>
      <c r="O34">
        <v>1</v>
      </c>
      <c r="P34">
        <v>1</v>
      </c>
      <c r="Q34">
        <v>3</v>
      </c>
    </row>
    <row r="36" spans="1:17">
      <c r="E36" s="30" t="s">
        <v>392</v>
      </c>
      <c r="F36" s="30" t="s">
        <v>393</v>
      </c>
      <c r="G36" t="s">
        <v>352</v>
      </c>
    </row>
    <row r="37" spans="1:17">
      <c r="E37" s="82">
        <v>2713</v>
      </c>
      <c r="F37" s="82">
        <v>338</v>
      </c>
      <c r="G37" s="13">
        <f>E37+F37</f>
        <v>3051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6C671-4D1D-4042-B893-4A00DADE79A9}">
  <sheetPr>
    <tabColor theme="5" tint="-0.499984740745262"/>
  </sheetPr>
  <dimension ref="A1:AK48"/>
  <sheetViews>
    <sheetView zoomScale="85" zoomScaleNormal="85" workbookViewId="0">
      <selection activeCell="M22" sqref="M22"/>
    </sheetView>
  </sheetViews>
  <sheetFormatPr defaultRowHeight="13.5"/>
  <cols>
    <col min="1" max="1" width="13.25" style="705" customWidth="1"/>
    <col min="2" max="2" width="9.5" style="705" customWidth="1"/>
    <col min="3" max="5" width="9" style="705"/>
    <col min="6" max="6" width="9.875" style="705" bestFit="1" customWidth="1"/>
    <col min="7" max="8" width="9" style="705"/>
    <col min="9" max="9" width="2" style="705" customWidth="1"/>
    <col min="10" max="10" width="13.375" style="705" customWidth="1"/>
    <col min="11" max="11" width="15.625" style="705" bestFit="1" customWidth="1"/>
    <col min="12" max="12" width="14.25" style="705" bestFit="1" customWidth="1"/>
    <col min="13" max="13" width="11.25" style="705" bestFit="1" customWidth="1"/>
    <col min="14" max="14" width="8.75" style="705" customWidth="1"/>
    <col min="15" max="18" width="9" style="705"/>
    <col min="19" max="19" width="15.375" style="705" bestFit="1" customWidth="1"/>
    <col min="20" max="21" width="9" style="705"/>
    <col min="22" max="22" width="10.125" style="705" customWidth="1"/>
    <col min="23" max="29" width="9" style="705"/>
    <col min="30" max="30" width="9.875" style="705" bestFit="1" customWidth="1"/>
    <col min="31" max="16384" width="9" style="705"/>
  </cols>
  <sheetData>
    <row r="1" spans="1:21">
      <c r="A1" s="718"/>
      <c r="B1" s="718" t="s">
        <v>40</v>
      </c>
      <c r="C1" s="718" t="s">
        <v>41</v>
      </c>
      <c r="D1" s="718" t="s">
        <v>42</v>
      </c>
      <c r="E1" s="718" t="s">
        <v>43</v>
      </c>
      <c r="F1" s="718" t="s">
        <v>2125</v>
      </c>
      <c r="G1" s="718" t="s">
        <v>44</v>
      </c>
      <c r="H1" s="718" t="s">
        <v>45</v>
      </c>
      <c r="I1" s="706"/>
      <c r="J1" s="718"/>
      <c r="K1" s="718" t="s">
        <v>18</v>
      </c>
      <c r="L1" s="718" t="s">
        <v>19</v>
      </c>
      <c r="M1" s="718" t="s">
        <v>20</v>
      </c>
      <c r="N1" s="718" t="s">
        <v>21</v>
      </c>
    </row>
    <row r="2" spans="1:21">
      <c r="A2" s="712" t="s">
        <v>22</v>
      </c>
      <c r="B2" s="707">
        <f>Supply!E4</f>
        <v>0</v>
      </c>
      <c r="C2" s="706"/>
      <c r="D2" s="706"/>
      <c r="E2" s="706"/>
      <c r="F2" s="706"/>
      <c r="G2" s="706"/>
      <c r="H2" s="706"/>
      <c r="I2" s="706"/>
      <c r="J2" s="712" t="s">
        <v>22</v>
      </c>
      <c r="K2" s="721">
        <v>2220273219.2236619</v>
      </c>
      <c r="L2" s="721">
        <v>43986544.909148023</v>
      </c>
      <c r="M2" s="721">
        <v>0</v>
      </c>
      <c r="N2" s="719">
        <v>20</v>
      </c>
    </row>
    <row r="3" spans="1:21">
      <c r="A3" s="712" t="s">
        <v>23</v>
      </c>
      <c r="B3" s="707">
        <f>Supply!E5</f>
        <v>0</v>
      </c>
      <c r="C3" s="706"/>
      <c r="D3" s="706"/>
      <c r="E3" s="706"/>
      <c r="F3" s="706"/>
      <c r="G3" s="706"/>
      <c r="H3" s="706"/>
      <c r="I3" s="706"/>
      <c r="J3" s="712" t="s">
        <v>23</v>
      </c>
      <c r="K3" s="721">
        <v>3698126722.8476596</v>
      </c>
      <c r="L3" s="721">
        <v>114641928.40827745</v>
      </c>
      <c r="M3" s="721">
        <v>0</v>
      </c>
      <c r="N3" s="719">
        <v>20</v>
      </c>
    </row>
    <row r="4" spans="1:21">
      <c r="A4" s="712" t="s">
        <v>17</v>
      </c>
      <c r="B4" s="707">
        <f>Supply!E6</f>
        <v>0</v>
      </c>
      <c r="C4" s="706"/>
      <c r="D4" s="706"/>
      <c r="E4" s="706"/>
      <c r="F4" s="706"/>
      <c r="G4" s="706"/>
      <c r="H4" s="706"/>
      <c r="I4" s="706"/>
      <c r="J4" s="712" t="s">
        <v>17</v>
      </c>
      <c r="K4" s="721">
        <v>854560026.80875289</v>
      </c>
      <c r="L4" s="721">
        <v>21639073.64022164</v>
      </c>
      <c r="M4" s="721">
        <v>0</v>
      </c>
      <c r="N4" s="719">
        <v>20</v>
      </c>
    </row>
    <row r="5" spans="1:21">
      <c r="A5" s="712" t="s">
        <v>25</v>
      </c>
      <c r="B5" s="707">
        <f>Supply!E7</f>
        <v>0</v>
      </c>
      <c r="C5" s="706">
        <v>0.5</v>
      </c>
      <c r="D5" s="706"/>
      <c r="E5" s="706">
        <v>0.4</v>
      </c>
      <c r="F5" s="706"/>
      <c r="G5" s="706"/>
      <c r="H5" s="706"/>
      <c r="I5" s="706"/>
      <c r="J5" s="712" t="s">
        <v>25</v>
      </c>
      <c r="K5" s="721">
        <v>1126400000</v>
      </c>
      <c r="L5" s="721">
        <v>95744000</v>
      </c>
      <c r="M5" s="721">
        <v>2560</v>
      </c>
      <c r="N5" s="720">
        <v>30</v>
      </c>
    </row>
    <row r="6" spans="1:21">
      <c r="A6" s="712" t="s">
        <v>26</v>
      </c>
      <c r="B6" s="707">
        <f>Supply!E8</f>
        <v>0</v>
      </c>
      <c r="C6" s="708">
        <f>유형화!K15</f>
        <v>0.5</v>
      </c>
      <c r="D6" s="706"/>
      <c r="E6" s="708">
        <f>유형화!K16</f>
        <v>0.4</v>
      </c>
      <c r="F6" s="708">
        <v>0.25</v>
      </c>
      <c r="G6" s="706"/>
      <c r="H6" s="706"/>
      <c r="I6" s="706"/>
      <c r="J6" s="712" t="s">
        <v>26</v>
      </c>
      <c r="K6" s="721">
        <v>4044800000</v>
      </c>
      <c r="L6" s="721">
        <v>202240000</v>
      </c>
      <c r="M6" s="721">
        <v>2560</v>
      </c>
      <c r="N6" s="720">
        <v>30</v>
      </c>
      <c r="P6" s="705">
        <f>L6/K6</f>
        <v>0.05</v>
      </c>
      <c r="S6" s="705">
        <v>1300</v>
      </c>
    </row>
    <row r="7" spans="1:21">
      <c r="A7" s="712" t="s">
        <v>27</v>
      </c>
      <c r="B7" s="707">
        <f>Supply!E9</f>
        <v>0</v>
      </c>
      <c r="C7" s="706">
        <v>0.53</v>
      </c>
      <c r="D7" s="706"/>
      <c r="E7" s="706"/>
      <c r="F7" s="706"/>
      <c r="G7" s="706"/>
      <c r="H7" s="706"/>
      <c r="I7" s="706"/>
      <c r="J7" s="712" t="s">
        <v>27</v>
      </c>
      <c r="K7" s="729">
        <v>1716000000</v>
      </c>
      <c r="L7" s="729">
        <v>85800000</v>
      </c>
      <c r="M7" s="729">
        <v>2560</v>
      </c>
      <c r="N7" s="720">
        <v>35</v>
      </c>
      <c r="Q7" s="705" t="s">
        <v>2170</v>
      </c>
      <c r="S7" s="705">
        <v>1320</v>
      </c>
      <c r="T7" s="705" t="s">
        <v>2171</v>
      </c>
      <c r="U7" s="705" t="s">
        <v>2172</v>
      </c>
    </row>
    <row r="8" spans="1:21">
      <c r="A8" s="712" t="s">
        <v>28</v>
      </c>
      <c r="B8" s="707">
        <f>Supply!E10</f>
        <v>0</v>
      </c>
      <c r="C8" s="706">
        <v>0.25</v>
      </c>
      <c r="D8" s="706"/>
      <c r="E8" s="706">
        <v>0.25</v>
      </c>
      <c r="F8" s="706"/>
      <c r="G8" s="706"/>
      <c r="H8" s="706"/>
      <c r="I8" s="706"/>
      <c r="J8" s="712" t="s">
        <v>28</v>
      </c>
      <c r="K8" s="721">
        <v>64000000</v>
      </c>
      <c r="L8" s="721">
        <v>640000</v>
      </c>
      <c r="M8" s="721">
        <v>8960</v>
      </c>
      <c r="N8" s="720">
        <v>30</v>
      </c>
      <c r="S8" s="705">
        <f>S6*S7</f>
        <v>1716000</v>
      </c>
    </row>
    <row r="9" spans="1:21" ht="16.5">
      <c r="A9" s="712" t="s">
        <v>29</v>
      </c>
      <c r="B9" s="707">
        <f>Supply!E16</f>
        <v>0</v>
      </c>
      <c r="C9" s="706"/>
      <c r="D9" s="706">
        <v>1</v>
      </c>
      <c r="E9" s="706">
        <v>3.5</v>
      </c>
      <c r="F9" s="706"/>
      <c r="G9" s="706"/>
      <c r="H9" s="706"/>
      <c r="I9" s="706"/>
      <c r="J9" s="712" t="s">
        <v>29</v>
      </c>
      <c r="K9" s="721">
        <v>791040000</v>
      </c>
      <c r="L9" s="721">
        <v>2560000</v>
      </c>
      <c r="M9" s="721">
        <v>2560</v>
      </c>
      <c r="N9" s="720">
        <v>25</v>
      </c>
      <c r="S9" s="21">
        <f>S8*1000</f>
        <v>1716000000</v>
      </c>
    </row>
    <row r="10" spans="1:21">
      <c r="A10" s="712" t="s">
        <v>30</v>
      </c>
      <c r="B10" s="707">
        <f>Supply!E11</f>
        <v>0</v>
      </c>
      <c r="C10" s="706"/>
      <c r="D10" s="706">
        <v>1</v>
      </c>
      <c r="E10" s="706">
        <v>1</v>
      </c>
      <c r="F10" s="706"/>
      <c r="G10" s="706"/>
      <c r="H10" s="706"/>
      <c r="I10" s="706"/>
      <c r="J10" s="712" t="s">
        <v>30</v>
      </c>
      <c r="K10" s="721">
        <v>96000000</v>
      </c>
      <c r="L10" s="721">
        <v>3584000</v>
      </c>
      <c r="M10" s="721">
        <v>256</v>
      </c>
      <c r="N10" s="720">
        <v>35</v>
      </c>
      <c r="S10" s="728"/>
    </row>
    <row r="11" spans="1:21">
      <c r="A11" s="712" t="s">
        <v>32</v>
      </c>
      <c r="B11" s="707">
        <f>Supply!E26</f>
        <v>0</v>
      </c>
      <c r="C11" s="706"/>
      <c r="D11" s="706"/>
      <c r="E11" s="706"/>
      <c r="F11" s="706"/>
      <c r="G11" s="709"/>
      <c r="H11" s="706"/>
      <c r="I11" s="706"/>
      <c r="J11" s="712" t="s">
        <v>32</v>
      </c>
      <c r="K11" s="721">
        <v>64000</v>
      </c>
      <c r="L11" s="721">
        <v>1280000</v>
      </c>
      <c r="M11" s="721">
        <v>0</v>
      </c>
      <c r="N11" s="720">
        <v>50</v>
      </c>
    </row>
    <row r="12" spans="1:21">
      <c r="A12" s="712" t="s">
        <v>31</v>
      </c>
      <c r="B12" s="707">
        <f>Supply!E20</f>
        <v>0</v>
      </c>
      <c r="C12" s="706"/>
      <c r="D12" s="706"/>
      <c r="E12" s="706"/>
      <c r="F12" s="706"/>
      <c r="G12" s="709"/>
      <c r="H12" s="706"/>
      <c r="I12" s="706"/>
      <c r="J12" s="712" t="s">
        <v>31</v>
      </c>
      <c r="K12" s="721">
        <v>33024000</v>
      </c>
      <c r="L12" s="721">
        <v>39680000</v>
      </c>
      <c r="M12" s="721">
        <v>460.79999999999995</v>
      </c>
      <c r="N12" s="720">
        <v>41.4</v>
      </c>
    </row>
    <row r="13" spans="1:21">
      <c r="A13" s="712" t="s">
        <v>33</v>
      </c>
      <c r="B13" s="707">
        <f>Supply!E25</f>
        <v>0</v>
      </c>
      <c r="C13" s="706"/>
      <c r="D13" s="706"/>
      <c r="E13" s="706"/>
      <c r="F13" s="706"/>
      <c r="G13" s="706"/>
      <c r="H13" s="706"/>
      <c r="I13" s="706"/>
      <c r="J13" s="712" t="s">
        <v>33</v>
      </c>
      <c r="K13" s="721">
        <v>38400000</v>
      </c>
      <c r="L13" s="721">
        <v>640000</v>
      </c>
      <c r="M13" s="721">
        <v>0</v>
      </c>
      <c r="N13" s="720">
        <v>30</v>
      </c>
    </row>
    <row r="14" spans="1:21">
      <c r="A14" s="712" t="s">
        <v>34</v>
      </c>
      <c r="B14" s="707">
        <f>Supply!E17</f>
        <v>0</v>
      </c>
      <c r="C14" s="706"/>
      <c r="D14" s="706">
        <v>0.7</v>
      </c>
      <c r="E14" s="706"/>
      <c r="F14" s="706"/>
      <c r="G14" s="706"/>
      <c r="H14" s="706"/>
      <c r="I14" s="706"/>
      <c r="J14" s="712" t="s">
        <v>34</v>
      </c>
      <c r="K14" s="721">
        <v>640000000</v>
      </c>
      <c r="L14" s="721">
        <v>25600000</v>
      </c>
      <c r="M14" s="721">
        <v>1280</v>
      </c>
      <c r="N14" s="720">
        <v>30</v>
      </c>
    </row>
    <row r="15" spans="1:21">
      <c r="A15" s="712" t="s">
        <v>35</v>
      </c>
      <c r="B15" s="707">
        <f>Supply!E24</f>
        <v>0</v>
      </c>
      <c r="C15" s="706">
        <v>0.9</v>
      </c>
      <c r="D15" s="706">
        <v>0.9</v>
      </c>
      <c r="E15" s="706"/>
      <c r="F15" s="706"/>
      <c r="G15" s="706"/>
      <c r="H15" s="706"/>
      <c r="I15" s="706"/>
      <c r="J15" s="712" t="s">
        <v>35</v>
      </c>
      <c r="K15" s="721">
        <v>232960000</v>
      </c>
      <c r="L15" s="721">
        <v>6400000</v>
      </c>
      <c r="M15" s="721">
        <v>0</v>
      </c>
      <c r="N15" s="720">
        <v>20</v>
      </c>
    </row>
    <row r="16" spans="1:21">
      <c r="A16" s="712" t="s">
        <v>36</v>
      </c>
      <c r="B16" s="707">
        <f>Supply!E19</f>
        <v>0</v>
      </c>
      <c r="C16" s="706"/>
      <c r="D16" s="706"/>
      <c r="E16" s="706"/>
      <c r="F16" s="706"/>
      <c r="G16" s="706"/>
      <c r="H16" s="706"/>
      <c r="I16" s="706"/>
      <c r="J16" s="712" t="s">
        <v>36</v>
      </c>
      <c r="K16" s="721">
        <v>116480000</v>
      </c>
      <c r="L16" s="721">
        <v>0</v>
      </c>
      <c r="M16" s="721">
        <v>0</v>
      </c>
      <c r="N16" s="720">
        <v>20</v>
      </c>
    </row>
    <row r="17" spans="1:37">
      <c r="A17" s="712" t="s">
        <v>37</v>
      </c>
      <c r="B17" s="706">
        <v>0</v>
      </c>
      <c r="C17" s="706">
        <v>0.9</v>
      </c>
      <c r="D17" s="706">
        <v>0.9</v>
      </c>
      <c r="E17" s="706"/>
      <c r="F17" s="706"/>
      <c r="G17" s="710">
        <v>80400</v>
      </c>
      <c r="H17" s="706"/>
      <c r="I17" s="706"/>
      <c r="J17" s="712" t="s">
        <v>37</v>
      </c>
      <c r="K17" s="721">
        <v>9856000</v>
      </c>
      <c r="L17" s="721">
        <v>1708800</v>
      </c>
      <c r="M17" s="721">
        <v>3840</v>
      </c>
      <c r="N17" s="720">
        <v>40</v>
      </c>
    </row>
    <row r="18" spans="1:37">
      <c r="A18" s="712" t="s">
        <v>39</v>
      </c>
      <c r="B18" s="706">
        <v>0</v>
      </c>
      <c r="C18" s="706"/>
      <c r="D18" s="706"/>
      <c r="E18" s="706"/>
      <c r="F18" s="706"/>
      <c r="G18" s="706"/>
      <c r="H18" s="706"/>
      <c r="I18" s="706"/>
      <c r="J18" s="712" t="s">
        <v>39</v>
      </c>
      <c r="K18" s="721">
        <v>0</v>
      </c>
      <c r="L18" s="721">
        <v>0</v>
      </c>
      <c r="M18" s="721">
        <v>0</v>
      </c>
      <c r="N18" s="720">
        <v>20</v>
      </c>
    </row>
    <row r="19" spans="1:37">
      <c r="A19" s="712" t="s">
        <v>38</v>
      </c>
      <c r="B19" s="707">
        <f>Supply!E12</f>
        <v>0</v>
      </c>
      <c r="C19" s="706"/>
      <c r="D19" s="706">
        <v>1</v>
      </c>
      <c r="E19" s="706">
        <v>1</v>
      </c>
      <c r="F19" s="706"/>
      <c r="G19" s="706"/>
      <c r="H19" s="706"/>
      <c r="I19" s="706"/>
      <c r="J19" s="712" t="s">
        <v>38</v>
      </c>
      <c r="K19" s="721">
        <v>64000000</v>
      </c>
      <c r="L19" s="721">
        <v>2560000</v>
      </c>
      <c r="M19" s="721">
        <v>0</v>
      </c>
      <c r="N19" s="720">
        <v>30</v>
      </c>
    </row>
    <row r="20" spans="1:37">
      <c r="A20" s="712" t="s">
        <v>1546</v>
      </c>
      <c r="B20" s="707">
        <f>Supply!E18</f>
        <v>0</v>
      </c>
      <c r="C20" s="706"/>
      <c r="D20" s="711">
        <f>0.7*0.764/1.024</f>
        <v>0.52226562499999996</v>
      </c>
      <c r="E20" s="706"/>
      <c r="F20" s="706"/>
      <c r="G20" s="706"/>
      <c r="H20" s="706"/>
      <c r="I20" s="706"/>
      <c r="J20" s="712" t="s">
        <v>1546</v>
      </c>
      <c r="K20" s="721">
        <v>512000000</v>
      </c>
      <c r="L20" s="721">
        <v>20480000</v>
      </c>
      <c r="M20" s="721">
        <v>0</v>
      </c>
      <c r="N20" s="720">
        <v>30</v>
      </c>
    </row>
    <row r="21" spans="1:37">
      <c r="A21" s="712" t="s">
        <v>1545</v>
      </c>
      <c r="B21" s="707">
        <f>Supply!E30</f>
        <v>0</v>
      </c>
      <c r="C21" s="707">
        <f>1-Supply!E31</f>
        <v>0.95</v>
      </c>
      <c r="D21" s="707">
        <f>1-Supply!E31</f>
        <v>0.95</v>
      </c>
      <c r="E21" s="706"/>
      <c r="F21" s="706"/>
      <c r="G21" s="706"/>
      <c r="H21" s="706"/>
      <c r="I21" s="706"/>
      <c r="J21" s="712" t="s">
        <v>1545</v>
      </c>
      <c r="K21" s="721">
        <v>0</v>
      </c>
      <c r="L21" s="721">
        <v>0</v>
      </c>
      <c r="M21" s="721">
        <f>Supply!E38*1000</f>
        <v>30000</v>
      </c>
      <c r="N21" s="720">
        <v>50</v>
      </c>
      <c r="Q21" s="705" t="s">
        <v>107</v>
      </c>
    </row>
    <row r="22" spans="1:37">
      <c r="A22" s="713" t="s">
        <v>2211</v>
      </c>
      <c r="B22" s="707">
        <v>0</v>
      </c>
      <c r="C22" s="745">
        <f>1-Supply!E45</f>
        <v>0.95</v>
      </c>
      <c r="D22" s="745">
        <f>1-Supply!E45</f>
        <v>0.95</v>
      </c>
      <c r="E22" s="706"/>
      <c r="F22" s="706"/>
      <c r="G22" s="706"/>
      <c r="H22" s="706"/>
      <c r="J22" s="713" t="s">
        <v>2211</v>
      </c>
      <c r="K22" s="721">
        <v>0</v>
      </c>
      <c r="L22" s="721">
        <v>0</v>
      </c>
      <c r="M22" s="721">
        <f>Supply!E42*1000</f>
        <v>0</v>
      </c>
      <c r="N22" s="720">
        <v>50</v>
      </c>
    </row>
    <row r="24" spans="1:37" ht="16.5">
      <c r="A24" s="722" t="s">
        <v>1565</v>
      </c>
      <c r="B24" s="722"/>
      <c r="C24" s="722"/>
      <c r="D24" s="722"/>
      <c r="E24" s="722"/>
      <c r="F24" s="722"/>
      <c r="G24" s="722"/>
      <c r="H24" s="722"/>
      <c r="O24" s="21"/>
      <c r="P24" s="21"/>
      <c r="Q24" s="21"/>
      <c r="U24" s="808"/>
      <c r="V24" s="808"/>
      <c r="W24" s="807" t="s">
        <v>2004</v>
      </c>
      <c r="X24" s="807"/>
      <c r="Y24" s="807" t="s">
        <v>128</v>
      </c>
      <c r="Z24" s="807"/>
      <c r="AA24" s="807" t="s">
        <v>129</v>
      </c>
      <c r="AB24" s="807"/>
      <c r="AC24" s="807"/>
      <c r="AD24" s="807"/>
      <c r="AE24" s="807" t="s">
        <v>130</v>
      </c>
      <c r="AF24" s="807"/>
    </row>
    <row r="25" spans="1:37" ht="16.5">
      <c r="A25" s="727"/>
      <c r="B25" s="718" t="s">
        <v>1565</v>
      </c>
      <c r="E25" s="705" t="s">
        <v>2168</v>
      </c>
      <c r="F25" s="713" t="s">
        <v>2175</v>
      </c>
      <c r="G25" s="705" t="s">
        <v>1364</v>
      </c>
      <c r="H25" s="705" t="s">
        <v>2139</v>
      </c>
      <c r="J25" s="713"/>
      <c r="K25" s="21">
        <v>1</v>
      </c>
      <c r="L25" s="21" t="s">
        <v>2004</v>
      </c>
      <c r="M25" s="21"/>
      <c r="N25" s="5" t="s">
        <v>2145</v>
      </c>
      <c r="O25" s="21"/>
      <c r="P25" s="21"/>
      <c r="Q25" s="21"/>
      <c r="U25" s="808"/>
      <c r="V25" s="808"/>
      <c r="W25" s="807"/>
      <c r="X25" s="807"/>
      <c r="Y25" s="807"/>
      <c r="Z25" s="807"/>
      <c r="AA25" s="807" t="s">
        <v>2107</v>
      </c>
      <c r="AB25" s="807"/>
      <c r="AC25" s="807" t="s">
        <v>2108</v>
      </c>
      <c r="AD25" s="807"/>
      <c r="AE25" s="735" t="s">
        <v>2107</v>
      </c>
      <c r="AF25" s="735" t="s">
        <v>2159</v>
      </c>
    </row>
    <row r="26" spans="1:37" ht="16.5">
      <c r="A26" s="712" t="s">
        <v>22</v>
      </c>
      <c r="B26" s="694">
        <f>(Demand!$E$4*($X28+ $W28)*Scenario!$E$17+Demand!$E$20*Scenario!$E$17*($Z28+$Y28)+Demand!$E$32*Scenario!$E$17*($AB28+$AA28)+Demand!$E$32*Demand!$E$34*Scenario!$E$17*($AC28+$AD28)+Demand!$E$49*Scenario!$E$17*$AE28+Demand!$E$50*Scenario!$E$17*$AF28)/$E26*1000000</f>
        <v>101.5</v>
      </c>
      <c r="E26" s="21">
        <f>F26*(1+Scenario!$E$16)^(Scenario!$H$4-(Scenario!$E$4-1))</f>
        <v>50000</v>
      </c>
      <c r="F26" s="21">
        <v>50000</v>
      </c>
      <c r="H26" s="705" t="s">
        <v>2141</v>
      </c>
      <c r="J26" s="713"/>
      <c r="K26" s="21">
        <v>2</v>
      </c>
      <c r="L26" s="21" t="s">
        <v>128</v>
      </c>
      <c r="M26" s="21"/>
      <c r="N26" s="5" t="s">
        <v>2146</v>
      </c>
      <c r="O26" s="21"/>
      <c r="P26" s="21"/>
      <c r="Q26" s="21"/>
      <c r="U26" s="808"/>
      <c r="V26" s="808"/>
      <c r="W26" s="735" t="s">
        <v>2149</v>
      </c>
      <c r="X26" s="735" t="s">
        <v>939</v>
      </c>
      <c r="Y26" s="735" t="s">
        <v>2149</v>
      </c>
      <c r="Z26" s="735" t="s">
        <v>939</v>
      </c>
      <c r="AA26" s="735" t="s">
        <v>2173</v>
      </c>
      <c r="AB26" s="735" t="s">
        <v>968</v>
      </c>
      <c r="AC26" s="735" t="s">
        <v>1262</v>
      </c>
      <c r="AD26" s="735" t="s">
        <v>2159</v>
      </c>
      <c r="AE26" s="735" t="s">
        <v>968</v>
      </c>
      <c r="AF26" s="735" t="s">
        <v>2159</v>
      </c>
    </row>
    <row r="27" spans="1:37" ht="16.5">
      <c r="A27" s="712" t="s">
        <v>23</v>
      </c>
      <c r="B27" s="694">
        <f>(Demand!$E$4*($X29+ $W29)*Scenario!$E$17+Demand!$E$20*Scenario!$E$17*($Z29+$Y29)+Demand!$E$32*Scenario!$E$17*($AB29+$AA29)+Demand!$E$32*Demand!$E$34*Scenario!$E$17*($AC29+$AD29)+Demand!$E$49*Scenario!$E$17*$AE29+Demand!$E$50*Scenario!$E$17*$AF29)/$E27*1000000</f>
        <v>1188.2175140947932</v>
      </c>
      <c r="E27" s="21">
        <f>F27*(1+Scenario!$E$16)^(Scenario!$H$4-(Scenario!$E$4-1))</f>
        <v>130000</v>
      </c>
      <c r="F27" s="21">
        <v>130000</v>
      </c>
      <c r="H27" s="705" t="s">
        <v>2142</v>
      </c>
      <c r="K27" s="21">
        <v>3</v>
      </c>
      <c r="L27" s="21" t="s">
        <v>129</v>
      </c>
      <c r="M27" s="21"/>
      <c r="N27" s="723"/>
      <c r="O27" s="21"/>
      <c r="P27" s="21"/>
      <c r="Q27" s="21"/>
      <c r="U27" s="810" t="s">
        <v>2154</v>
      </c>
      <c r="V27" s="811"/>
      <c r="W27" s="736">
        <v>0.15</v>
      </c>
      <c r="X27" s="736">
        <v>0.2</v>
      </c>
      <c r="Y27" s="736">
        <v>0.05</v>
      </c>
      <c r="Z27" s="736">
        <v>0.25</v>
      </c>
      <c r="AA27" s="736">
        <f>'참고_농어촌연계형 자료'!I101</f>
        <v>8.7919503621414374E-2</v>
      </c>
      <c r="AB27" s="736">
        <f>'참고_농어촌연계형 자료'!I98</f>
        <v>0.46523546937983212</v>
      </c>
      <c r="AC27" s="736">
        <f>'농어촌지역형(어촌)'!U32*Demand!E34</f>
        <v>8.9484559931126365E-3</v>
      </c>
      <c r="AD27" s="736">
        <f>'농어촌지역형(어촌)'!U33*Demand!E34</f>
        <v>0.17009510015357496</v>
      </c>
      <c r="AE27" s="736">
        <f>항만인프라형!Y24</f>
        <v>0.1830623293052745</v>
      </c>
      <c r="AF27" s="736">
        <f>해상풍력연계형!D22</f>
        <v>0.30343179865696751</v>
      </c>
      <c r="AG27" s="21"/>
      <c r="AH27" s="21"/>
      <c r="AI27" s="21"/>
      <c r="AJ27" s="21"/>
      <c r="AK27" s="21"/>
    </row>
    <row r="28" spans="1:37" ht="16.5" customHeight="1">
      <c r="A28" s="712" t="s">
        <v>17</v>
      </c>
      <c r="B28" s="694">
        <f>(Demand!$E$4*($X30+ $W30)*Scenario!$E$17+Demand!$E$20*Scenario!$E$17*($Z30+$Y30)+Demand!$E$32*Scenario!$E$17*($AB30+$AA30)+Demand!$E$32*Demand!$E$34*Scenario!$E$17*($AC30+$AD30)+Demand!$E$49*Scenario!$E$17*$AE30+Demand!$E$50*Scenario!$E$17*$AF30)/$E28*1000000</f>
        <v>1613.3102723653044</v>
      </c>
      <c r="E28" s="21">
        <f>F28*(1+Scenario!$E$16)^(Scenario!$H$4-(Scenario!$E$4-1))</f>
        <v>9900</v>
      </c>
      <c r="F28" s="21">
        <v>9900</v>
      </c>
      <c r="H28" s="705" t="s">
        <v>2140</v>
      </c>
      <c r="J28" s="728"/>
      <c r="K28" s="21">
        <v>4</v>
      </c>
      <c r="L28" s="21" t="s">
        <v>130</v>
      </c>
      <c r="M28" s="21"/>
      <c r="N28" s="723" t="s">
        <v>2147</v>
      </c>
      <c r="O28" s="21"/>
      <c r="P28" s="21"/>
      <c r="Q28" s="21"/>
      <c r="U28" s="809" t="s">
        <v>2155</v>
      </c>
      <c r="V28" s="731" t="s">
        <v>22</v>
      </c>
      <c r="W28" s="732"/>
      <c r="X28" s="732">
        <v>0</v>
      </c>
      <c r="Y28" s="732"/>
      <c r="Z28" s="732">
        <v>0.03</v>
      </c>
      <c r="AA28" s="732"/>
      <c r="AB28" s="732">
        <v>0.1</v>
      </c>
      <c r="AC28" s="732"/>
      <c r="AD28" s="732"/>
      <c r="AE28" s="732"/>
      <c r="AF28" s="732"/>
    </row>
    <row r="29" spans="1:37" ht="16.5">
      <c r="A29" s="712" t="s">
        <v>25</v>
      </c>
      <c r="B29" s="694">
        <f>(Demand!$E$4*($X31+ $W31)*Scenario!$E$17+Demand!$E$20*Scenario!$E$17*($Z31+$Y31)+Demand!$E$32*Scenario!$E$17*($AB31+$AA31)+Demand!$E$32*Demand!$E$34*Scenario!$E$17*($AC31+$AD31)+Demand!$E$49*Scenario!$E$17*$AE31+Demand!$E$50*Scenario!$E$17*$AF31)/$E29*1000000</f>
        <v>2650</v>
      </c>
      <c r="E29" s="21">
        <f>F29*(1+Scenario!$E$16)^(Scenario!$H$4-(Scenario!$E$4-1))</f>
        <v>1000</v>
      </c>
      <c r="F29" s="21">
        <v>1000</v>
      </c>
      <c r="H29" s="705" t="s">
        <v>2143</v>
      </c>
      <c r="K29" s="21"/>
      <c r="L29" s="21"/>
      <c r="M29" s="21"/>
      <c r="N29" s="723" t="s">
        <v>2148</v>
      </c>
      <c r="O29" s="21"/>
      <c r="P29" s="21"/>
      <c r="Q29" s="21"/>
      <c r="U29" s="809"/>
      <c r="V29" s="731" t="s">
        <v>23</v>
      </c>
      <c r="W29" s="732"/>
      <c r="X29" s="732">
        <v>0</v>
      </c>
      <c r="Y29" s="732"/>
      <c r="Z29" s="732">
        <v>0</v>
      </c>
      <c r="AA29" s="732"/>
      <c r="AB29" s="732">
        <v>0</v>
      </c>
      <c r="AC29" s="732"/>
      <c r="AD29" s="732">
        <f>AD27</f>
        <v>0.17009510015357496</v>
      </c>
      <c r="AE29" s="732"/>
      <c r="AF29" s="732">
        <f>AF27-SUM(AF30:AF37)</f>
        <v>0.30043179865696751</v>
      </c>
      <c r="AH29" s="705" t="s">
        <v>2169</v>
      </c>
    </row>
    <row r="30" spans="1:37" ht="16.5">
      <c r="A30" s="712" t="s">
        <v>26</v>
      </c>
      <c r="B30" s="694">
        <f>(Demand!$E$4*($X32+ $W32)*Scenario!$E$17+Demand!$E$20*Scenario!$E$17*($Z32+$Y32)+Demand!$E$32*Scenario!$E$17*($AB32+$AA32)+Demand!$E$32*Demand!$E$34*Scenario!$E$17*($AC32+$AD32)+Demand!$E$49*Scenario!$E$17*$AE32+Demand!$E$50*Scenario!$E$17*$AF32)/$E30*1000000</f>
        <v>2650</v>
      </c>
      <c r="E30" s="21">
        <f>F30*(1+Scenario!$E$16)^(Scenario!$H$4-(Scenario!$E$4-1))</f>
        <v>1000</v>
      </c>
      <c r="F30" s="21">
        <v>1000</v>
      </c>
      <c r="H30" s="705" t="s">
        <v>2140</v>
      </c>
      <c r="K30" s="21"/>
      <c r="L30" s="21"/>
      <c r="M30" s="21"/>
      <c r="O30" s="21"/>
      <c r="P30" s="21"/>
      <c r="Q30" s="21"/>
      <c r="U30" s="809"/>
      <c r="V30" s="731" t="s">
        <v>17</v>
      </c>
      <c r="W30" s="732">
        <v>0.15</v>
      </c>
      <c r="X30" s="732">
        <v>0.16</v>
      </c>
      <c r="Y30" s="732">
        <v>0.05</v>
      </c>
      <c r="Z30" s="732">
        <v>0.05</v>
      </c>
      <c r="AA30" s="732">
        <f>AA27</f>
        <v>8.7919503621414374E-2</v>
      </c>
      <c r="AB30" s="732">
        <f>AB27-SUM(AB28:AB29,AB31:AB37)</f>
        <v>0.19523546937983211</v>
      </c>
      <c r="AC30" s="732">
        <f>AC27</f>
        <v>8.9484559931126365E-3</v>
      </c>
      <c r="AD30" s="732"/>
      <c r="AE30" s="732">
        <f>AE27-SUM(AE31:AE37)</f>
        <v>0.11306232930527449</v>
      </c>
      <c r="AF30" s="732"/>
    </row>
    <row r="31" spans="1:37" ht="16.5">
      <c r="A31" s="712" t="s">
        <v>27</v>
      </c>
      <c r="B31" s="694">
        <f>(Demand!$E$4*($X33+ $W33)*Scenario!$E$17+Demand!$E$20*Scenario!$E$17*($Z33+$Y33)+Demand!$E$32*Scenario!$E$17*($AB33+$AA33)+Demand!$E$32*Demand!$E$34*Scenario!$E$17*($AC33+$AD33)+Demand!$E$49*Scenario!$E$17*$AE33+Demand!$E$50*Scenario!$E$17*$AF33)/$E31*1000000</f>
        <v>2875</v>
      </c>
      <c r="E31" s="746">
        <f>F31*(1+Scenario!$E$16)^(Scenario!$H$4-(Scenario!$E$4-1))</f>
        <v>1000</v>
      </c>
      <c r="F31" s="21">
        <v>1000</v>
      </c>
      <c r="H31" s="705" t="s">
        <v>2144</v>
      </c>
      <c r="K31" s="21"/>
      <c r="L31" s="21"/>
      <c r="M31" s="21"/>
      <c r="O31" s="21"/>
      <c r="P31" s="21"/>
      <c r="Q31" s="21"/>
      <c r="U31" s="809"/>
      <c r="V31" s="731" t="s">
        <v>25</v>
      </c>
      <c r="W31" s="732"/>
      <c r="X31" s="732">
        <v>0.01</v>
      </c>
      <c r="Y31" s="732"/>
      <c r="Z31" s="732">
        <v>0.05</v>
      </c>
      <c r="AA31" s="732"/>
      <c r="AB31" s="732">
        <v>0.05</v>
      </c>
      <c r="AC31" s="732"/>
      <c r="AD31" s="732"/>
      <c r="AE31" s="732"/>
      <c r="AF31" s="732"/>
    </row>
    <row r="32" spans="1:37" ht="16.5">
      <c r="A32" s="712" t="s">
        <v>32</v>
      </c>
      <c r="B32" s="694">
        <f>(Demand!$E$4*($X34+ $W34)*Scenario!$E$17+Demand!$E$20*Scenario!$E$17*($Z34+$Y34)+Demand!$E$32*Scenario!$E$17*($AB34+$AA34)+Demand!$E$32*Demand!$E$34*Scenario!$E$17*($AC34+$AD34)+Demand!$E$49*Scenario!$E$17*$AE34+Demand!$E$50*Scenario!$E$17*$AF34)/$E32*1000000</f>
        <v>8000</v>
      </c>
      <c r="E32" s="21">
        <f>F32*(1+Scenario!$E$16)^(Scenario!$H$4-(Scenario!$E$4-1))</f>
        <v>100</v>
      </c>
      <c r="F32" s="21">
        <v>100</v>
      </c>
      <c r="H32" s="705" t="s">
        <v>2143</v>
      </c>
      <c r="K32" s="21"/>
      <c r="L32" s="21"/>
      <c r="M32" s="21"/>
      <c r="O32" s="21"/>
      <c r="P32" s="21"/>
      <c r="Q32" s="21"/>
      <c r="U32" s="809"/>
      <c r="V32" s="731" t="s">
        <v>26</v>
      </c>
      <c r="W32" s="732"/>
      <c r="X32" s="732">
        <v>0.01</v>
      </c>
      <c r="Y32" s="732"/>
      <c r="Z32" s="732">
        <v>0.05</v>
      </c>
      <c r="AA32" s="732"/>
      <c r="AB32" s="732">
        <v>0.05</v>
      </c>
      <c r="AC32" s="732"/>
      <c r="AD32" s="732"/>
      <c r="AE32" s="732"/>
      <c r="AF32" s="732"/>
    </row>
    <row r="33" spans="1:34" ht="16.5">
      <c r="A33" s="712" t="s">
        <v>33</v>
      </c>
      <c r="B33" s="694">
        <f>(Demand!$E$4*($X35+ $W35)*Scenario!$E$17+Demand!$E$20*Scenario!$E$17*($Z35+$Y35)+Demand!$E$32*Scenario!$E$17*($AB35+$AA35)+Demand!$E$32*Demand!$E$34*Scenario!$E$17*($AC35+$AD35)+Demand!$E$49*Scenario!$E$17*$AE35+Demand!$E$50*Scenario!$E$17*$AF35)/$E33*1000000</f>
        <v>3000.0000000000005</v>
      </c>
      <c r="E33" s="21">
        <f>F33*(1+Scenario!$E$16)^(Scenario!$H$4-(Scenario!$E$4-1))</f>
        <v>100</v>
      </c>
      <c r="F33" s="21">
        <v>100</v>
      </c>
      <c r="H33" s="705">
        <v>1</v>
      </c>
      <c r="K33" s="21"/>
      <c r="L33" s="21"/>
      <c r="M33" s="21"/>
      <c r="N33" s="705" t="s">
        <v>2150</v>
      </c>
      <c r="O33" s="21"/>
      <c r="P33" s="21"/>
      <c r="Q33" s="21"/>
      <c r="U33" s="809"/>
      <c r="V33" s="731" t="s">
        <v>27</v>
      </c>
      <c r="W33" s="732"/>
      <c r="X33" s="732">
        <v>0</v>
      </c>
      <c r="Y33" s="732"/>
      <c r="Z33" s="732">
        <v>0.05</v>
      </c>
      <c r="AA33" s="732"/>
      <c r="AB33" s="732">
        <v>0.05</v>
      </c>
      <c r="AC33" s="732"/>
      <c r="AD33" s="732"/>
      <c r="AE33" s="732">
        <v>0.05</v>
      </c>
      <c r="AF33" s="732"/>
    </row>
    <row r="34" spans="1:34" ht="16.5">
      <c r="A34" s="712" t="s">
        <v>34</v>
      </c>
      <c r="B34" s="694">
        <f>(Demand!$E$4*($X36+ $W36)*Scenario!$E$17+Demand!$E$20*Scenario!$E$17*($Z36+$Y36)+Demand!$E$32*Scenario!$E$17*($AB36+$AA36)+Demand!$E$32*Demand!$E$34*Scenario!$E$17*($AC36+$AD36)+Demand!$E$49*Scenario!$E$17*$AE36+Demand!$E$50*Scenario!$E$17*$AF36)/$E34*1000000</f>
        <v>8000</v>
      </c>
      <c r="E34" s="21">
        <f>F34*(1+Scenario!$E$16)^(Scenario!$H$4-(Scenario!$E$4-1))</f>
        <v>100</v>
      </c>
      <c r="F34" s="21">
        <v>100</v>
      </c>
      <c r="H34" s="705">
        <v>1</v>
      </c>
      <c r="K34" s="21"/>
      <c r="L34" s="21"/>
      <c r="M34" s="21"/>
      <c r="N34" s="705" t="s">
        <v>2151</v>
      </c>
      <c r="O34" s="21"/>
      <c r="P34" s="21"/>
      <c r="Q34" s="21"/>
      <c r="U34" s="809"/>
      <c r="V34" s="731" t="s">
        <v>32</v>
      </c>
      <c r="W34" s="732"/>
      <c r="X34" s="732">
        <v>5.0000000000000001E-3</v>
      </c>
      <c r="Y34" s="732"/>
      <c r="Z34" s="732">
        <v>5.0000000000000001E-3</v>
      </c>
      <c r="AA34" s="732"/>
      <c r="AB34" s="732">
        <v>5.0000000000000001E-3</v>
      </c>
      <c r="AC34" s="732"/>
      <c r="AD34" s="732"/>
      <c r="AE34" s="732">
        <v>5.0000000000000001E-3</v>
      </c>
      <c r="AF34" s="732">
        <v>1E-3</v>
      </c>
      <c r="AH34" s="723" t="s">
        <v>2157</v>
      </c>
    </row>
    <row r="35" spans="1:34" ht="16.5">
      <c r="A35" s="712" t="s">
        <v>35</v>
      </c>
      <c r="B35" s="694">
        <f>(Demand!$E$4*($X37+ $W37)*Scenario!$E$17+Demand!$E$20*Scenario!$E$17*($Z37+$Y37)+Demand!$E$32*Scenario!$E$17*($AB37+$AA37)+Demand!$E$32*Demand!$E$34*Scenario!$E$17*($AC37+$AD37)+Demand!$E$49*Scenario!$E$17*$AE37+Demand!$E$50*Scenario!$E$17*$AF37)/$E35*1000000</f>
        <v>8000</v>
      </c>
      <c r="E35" s="21">
        <f>F35*(1+Scenario!$E$16)^(Scenario!$H$4-(Scenario!$E$4-1))</f>
        <v>100</v>
      </c>
      <c r="F35" s="21">
        <v>100</v>
      </c>
      <c r="H35" s="705" t="s">
        <v>2140</v>
      </c>
      <c r="K35" s="21"/>
      <c r="L35" s="21"/>
      <c r="M35" s="21"/>
      <c r="O35" s="21"/>
      <c r="P35" s="21"/>
      <c r="Q35" s="21"/>
      <c r="U35" s="809"/>
      <c r="V35" s="731" t="s">
        <v>33</v>
      </c>
      <c r="W35" s="732"/>
      <c r="X35" s="732">
        <v>5.0000000000000001E-3</v>
      </c>
      <c r="Y35" s="732"/>
      <c r="Z35" s="732">
        <v>5.0000000000000001E-3</v>
      </c>
      <c r="AA35" s="732"/>
      <c r="AB35" s="732">
        <v>5.0000000000000001E-3</v>
      </c>
      <c r="AC35" s="732"/>
      <c r="AD35" s="732"/>
      <c r="AE35" s="732">
        <v>5.0000000000000001E-3</v>
      </c>
      <c r="AF35" s="732"/>
      <c r="AH35" s="723" t="s">
        <v>2156</v>
      </c>
    </row>
    <row r="36" spans="1:34" ht="16.5">
      <c r="A36" s="712" t="s">
        <v>31</v>
      </c>
      <c r="B36" s="747">
        <f>B32/2</f>
        <v>4000</v>
      </c>
      <c r="E36" s="21"/>
      <c r="H36" s="705" t="s">
        <v>2140</v>
      </c>
      <c r="K36" s="21"/>
      <c r="L36" s="21"/>
      <c r="M36" s="21"/>
      <c r="O36" s="21"/>
      <c r="P36" s="21"/>
      <c r="Q36" s="21"/>
      <c r="U36" s="809"/>
      <c r="V36" s="731" t="s">
        <v>34</v>
      </c>
      <c r="W36" s="732"/>
      <c r="X36" s="732">
        <v>5.0000000000000001E-3</v>
      </c>
      <c r="Y36" s="732"/>
      <c r="Z36" s="732">
        <v>5.0000000000000001E-3</v>
      </c>
      <c r="AA36" s="732"/>
      <c r="AB36" s="732">
        <v>5.0000000000000001E-3</v>
      </c>
      <c r="AC36" s="732"/>
      <c r="AD36" s="732"/>
      <c r="AE36" s="732">
        <v>5.0000000000000001E-3</v>
      </c>
      <c r="AF36" s="732">
        <v>1E-3</v>
      </c>
      <c r="AH36" s="723" t="s">
        <v>2158</v>
      </c>
    </row>
    <row r="37" spans="1:34" ht="16.5">
      <c r="A37" s="713"/>
      <c r="F37" s="21"/>
      <c r="H37" s="705" t="s">
        <v>2143</v>
      </c>
      <c r="K37" s="21"/>
      <c r="L37" s="21"/>
      <c r="M37" s="21"/>
      <c r="O37" s="21"/>
      <c r="P37" s="21"/>
      <c r="Q37" s="21"/>
      <c r="U37" s="809"/>
      <c r="V37" s="731" t="s">
        <v>35</v>
      </c>
      <c r="W37" s="732"/>
      <c r="X37" s="732">
        <v>5.0000000000000001E-3</v>
      </c>
      <c r="Y37" s="732"/>
      <c r="Z37" s="732">
        <v>5.0000000000000001E-3</v>
      </c>
      <c r="AA37" s="732"/>
      <c r="AB37" s="732">
        <v>5.0000000000000001E-3</v>
      </c>
      <c r="AC37" s="732"/>
      <c r="AD37" s="732"/>
      <c r="AE37" s="732">
        <v>5.0000000000000001E-3</v>
      </c>
      <c r="AF37" s="732">
        <v>1E-3</v>
      </c>
      <c r="AH37" s="705" t="s">
        <v>2162</v>
      </c>
    </row>
    <row r="38" spans="1:34" ht="16.5">
      <c r="A38" s="713"/>
      <c r="F38" s="21"/>
      <c r="H38" s="705" t="s">
        <v>2140</v>
      </c>
      <c r="K38" s="21"/>
      <c r="L38" s="21"/>
      <c r="M38" s="21"/>
      <c r="N38" s="726" t="s">
        <v>2160</v>
      </c>
      <c r="O38" s="21"/>
      <c r="P38" s="21"/>
      <c r="Q38" s="21"/>
      <c r="U38" s="812"/>
      <c r="V38" s="813"/>
      <c r="W38" s="737">
        <f t="shared" ref="W38:AF38" si="0">SUM(W28:W37)</f>
        <v>0.15</v>
      </c>
      <c r="X38" s="737">
        <f t="shared" si="0"/>
        <v>0.20000000000000004</v>
      </c>
      <c r="Y38" s="737">
        <f t="shared" si="0"/>
        <v>0.05</v>
      </c>
      <c r="Z38" s="737">
        <f t="shared" si="0"/>
        <v>0.25</v>
      </c>
      <c r="AA38" s="737">
        <f t="shared" si="0"/>
        <v>8.7919503621414374E-2</v>
      </c>
      <c r="AB38" s="737">
        <f t="shared" si="0"/>
        <v>0.46523546937983212</v>
      </c>
      <c r="AC38" s="737">
        <f t="shared" si="0"/>
        <v>8.9484559931126365E-3</v>
      </c>
      <c r="AD38" s="737">
        <f t="shared" si="0"/>
        <v>0.17009510015357496</v>
      </c>
      <c r="AE38" s="737">
        <f t="shared" si="0"/>
        <v>0.1830623293052745</v>
      </c>
      <c r="AF38" s="737">
        <f t="shared" si="0"/>
        <v>0.30343179865696751</v>
      </c>
      <c r="AH38" s="705" t="s">
        <v>2163</v>
      </c>
    </row>
    <row r="39" spans="1:34" ht="16.5">
      <c r="A39" s="713"/>
      <c r="F39" s="21"/>
      <c r="H39" s="705" t="s">
        <v>2140</v>
      </c>
      <c r="K39" s="21"/>
      <c r="L39" s="21"/>
      <c r="M39" s="21"/>
      <c r="N39" s="705" t="s">
        <v>2161</v>
      </c>
      <c r="O39" s="21"/>
      <c r="P39" s="21"/>
      <c r="Q39" s="21"/>
      <c r="U39" s="814"/>
      <c r="V39" s="815"/>
      <c r="W39" s="730" t="str">
        <f t="shared" ref="W39:AF39" si="1">IF(W38=W27,"O","X")</f>
        <v>O</v>
      </c>
      <c r="X39" s="730" t="str">
        <f t="shared" si="1"/>
        <v>O</v>
      </c>
      <c r="Y39" s="730" t="str">
        <f t="shared" si="1"/>
        <v>O</v>
      </c>
      <c r="Z39" s="730" t="str">
        <f t="shared" si="1"/>
        <v>O</v>
      </c>
      <c r="AA39" s="730" t="str">
        <f t="shared" si="1"/>
        <v>O</v>
      </c>
      <c r="AB39" s="730" t="str">
        <f t="shared" si="1"/>
        <v>O</v>
      </c>
      <c r="AC39" s="730" t="str">
        <f t="shared" si="1"/>
        <v>O</v>
      </c>
      <c r="AD39" s="730" t="str">
        <f t="shared" si="1"/>
        <v>O</v>
      </c>
      <c r="AE39" s="730" t="str">
        <f t="shared" si="1"/>
        <v>O</v>
      </c>
      <c r="AF39" s="730" t="str">
        <f t="shared" si="1"/>
        <v>O</v>
      </c>
      <c r="AH39" s="705" t="s">
        <v>2164</v>
      </c>
    </row>
    <row r="40" spans="1:34" ht="16.5">
      <c r="A40" s="713"/>
      <c r="F40" s="21"/>
      <c r="H40" s="705" t="s">
        <v>2140</v>
      </c>
      <c r="K40" s="21"/>
      <c r="L40" s="21"/>
      <c r="M40" s="21"/>
      <c r="O40" s="21"/>
      <c r="P40" s="21"/>
      <c r="Q40" s="21"/>
      <c r="U40" s="725"/>
      <c r="V40" s="713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H40" s="705" t="s">
        <v>2165</v>
      </c>
    </row>
    <row r="41" spans="1:34" ht="16.5">
      <c r="A41" s="713"/>
      <c r="F41" s="21"/>
      <c r="K41" s="21"/>
      <c r="L41" s="21"/>
      <c r="M41" s="21"/>
      <c r="O41" s="21"/>
      <c r="P41" s="21"/>
      <c r="Q41" s="21"/>
      <c r="U41" s="725"/>
      <c r="V41" s="713"/>
      <c r="W41" s="20"/>
      <c r="X41" s="20"/>
      <c r="Y41" s="20"/>
      <c r="Z41" s="20"/>
      <c r="AA41" s="20"/>
      <c r="AB41" s="20"/>
      <c r="AC41" s="20"/>
      <c r="AD41" s="20"/>
      <c r="AE41" s="20"/>
      <c r="AF41" s="20"/>
    </row>
    <row r="42" spans="1:34" ht="16.5">
      <c r="A42" s="713"/>
      <c r="F42" s="21"/>
      <c r="K42" s="21"/>
      <c r="L42" s="21"/>
      <c r="M42" s="21"/>
      <c r="O42" s="21"/>
      <c r="P42" s="21"/>
      <c r="Q42" s="21"/>
      <c r="U42" s="725"/>
    </row>
    <row r="43" spans="1:34" ht="16.5">
      <c r="A43" s="713"/>
      <c r="F43" s="21"/>
      <c r="H43" s="705" t="s">
        <v>2140</v>
      </c>
      <c r="K43" s="21"/>
      <c r="L43" s="21"/>
      <c r="M43" s="21"/>
      <c r="O43" s="21"/>
      <c r="P43" s="21"/>
      <c r="Q43" s="21"/>
      <c r="U43" s="725"/>
      <c r="V43" s="713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H43" s="705" t="s">
        <v>2166</v>
      </c>
    </row>
    <row r="44" spans="1:34" ht="16.5">
      <c r="A44" s="713"/>
      <c r="F44" s="21"/>
      <c r="H44" s="705" t="s">
        <v>2140</v>
      </c>
      <c r="K44" s="21"/>
      <c r="L44" s="21"/>
      <c r="M44" s="21"/>
      <c r="U44" s="725"/>
      <c r="V44" s="713"/>
      <c r="W44" s="20"/>
      <c r="X44" s="20"/>
      <c r="Y44" s="20"/>
      <c r="Z44" s="20"/>
      <c r="AA44" s="20"/>
      <c r="AB44" s="20"/>
      <c r="AC44" s="20"/>
      <c r="AD44" s="21"/>
      <c r="AE44" s="20"/>
      <c r="AF44" s="20"/>
      <c r="AH44" s="723" t="s">
        <v>2167</v>
      </c>
    </row>
    <row r="45" spans="1:34" ht="16.5">
      <c r="A45" s="713"/>
      <c r="F45" s="21"/>
      <c r="H45" s="705" t="s">
        <v>2140</v>
      </c>
      <c r="K45" s="21"/>
      <c r="L45" s="21"/>
      <c r="M45" s="21"/>
      <c r="AD45" s="21"/>
    </row>
    <row r="46" spans="1:34" ht="16.5">
      <c r="K46" s="21"/>
      <c r="L46" s="21"/>
      <c r="M46" s="21"/>
      <c r="AD46" s="21"/>
    </row>
    <row r="47" spans="1:34" ht="16.5">
      <c r="K47" s="21"/>
      <c r="L47" s="21"/>
      <c r="M47" s="21"/>
    </row>
    <row r="48" spans="1:34" ht="16.5">
      <c r="K48" s="21"/>
      <c r="L48" s="21"/>
      <c r="M48" s="21"/>
    </row>
  </sheetData>
  <mergeCells count="10">
    <mergeCell ref="U24:V26"/>
    <mergeCell ref="U28:U37"/>
    <mergeCell ref="U27:V27"/>
    <mergeCell ref="U38:V39"/>
    <mergeCell ref="AA24:AD24"/>
    <mergeCell ref="AE24:AF24"/>
    <mergeCell ref="W24:X25"/>
    <mergeCell ref="Y24:Z25"/>
    <mergeCell ref="AA25:AB25"/>
    <mergeCell ref="AC25:AD25"/>
  </mergeCells>
  <phoneticPr fontId="5" type="noConversion"/>
  <hyperlinks>
    <hyperlink ref="N38" r:id="rId1" display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xr:uid="{B608FD6D-0099-4439-9AF6-E5D3DEE92557}"/>
  </hyperlinks>
  <pageMargins left="0.7" right="0.7" top="0.75" bottom="0.75" header="0.3" footer="0.3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32"/>
  <sheetViews>
    <sheetView zoomScale="85" zoomScaleNormal="85" workbookViewId="0">
      <selection activeCell="B8" sqref="B8"/>
    </sheetView>
  </sheetViews>
  <sheetFormatPr defaultRowHeight="16.5"/>
  <cols>
    <col min="1" max="1" width="23.75" customWidth="1"/>
    <col min="3" max="3" width="11.125" bestFit="1" customWidth="1"/>
    <col min="4" max="4" width="9.625" bestFit="1" customWidth="1"/>
    <col min="5" max="5" width="9.25" bestFit="1" customWidth="1"/>
    <col min="6" max="7" width="9.625" bestFit="1" customWidth="1"/>
    <col min="8" max="8" width="11.125" bestFit="1" customWidth="1"/>
    <col min="9" max="9" width="12" customWidth="1"/>
    <col min="10" max="10" width="9.25" bestFit="1" customWidth="1"/>
    <col min="11" max="11" width="9.625" bestFit="1" customWidth="1"/>
    <col min="12" max="12" width="11.125" bestFit="1" customWidth="1"/>
    <col min="13" max="13" width="11.25" bestFit="1" customWidth="1"/>
    <col min="14" max="14" width="9.25" bestFit="1" customWidth="1"/>
    <col min="15" max="15" width="11.125" bestFit="1" customWidth="1"/>
    <col min="16" max="16" width="9.875" bestFit="1" customWidth="1"/>
    <col min="17" max="19" width="9.25" bestFit="1" customWidth="1"/>
    <col min="20" max="20" width="11.5" bestFit="1" customWidth="1"/>
    <col min="21" max="21" width="9.25" bestFit="1" customWidth="1"/>
  </cols>
  <sheetData>
    <row r="1" spans="1:16">
      <c r="A1" s="7" t="s">
        <v>0</v>
      </c>
      <c r="B1" s="8">
        <f>유형화!E13</f>
        <v>2050</v>
      </c>
    </row>
    <row r="2" spans="1:16">
      <c r="A2" s="9"/>
      <c r="B2" s="10"/>
    </row>
    <row r="3" spans="1:16">
      <c r="A3" s="9" t="s">
        <v>1</v>
      </c>
      <c r="B3" s="487">
        <f>유형화!E14</f>
        <v>1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9"/>
      <c r="B4" s="10"/>
      <c r="H4">
        <v>2025</v>
      </c>
    </row>
    <row r="5" spans="1:16">
      <c r="A5" s="11" t="s">
        <v>2</v>
      </c>
      <c r="B5" s="12">
        <v>0.9</v>
      </c>
      <c r="H5">
        <v>2030</v>
      </c>
      <c r="K5">
        <v>0.5</v>
      </c>
      <c r="L5" s="2">
        <v>0.35</v>
      </c>
      <c r="N5" s="2">
        <v>0.1</v>
      </c>
      <c r="P5" t="s">
        <v>3</v>
      </c>
    </row>
    <row r="6" spans="1:16">
      <c r="A6" s="11" t="s">
        <v>4</v>
      </c>
      <c r="B6" s="12">
        <v>0.1</v>
      </c>
      <c r="H6">
        <v>2035</v>
      </c>
      <c r="K6">
        <v>1</v>
      </c>
      <c r="L6" s="2">
        <v>0.4</v>
      </c>
      <c r="N6" s="2">
        <v>0.15</v>
      </c>
      <c r="P6" t="s">
        <v>5</v>
      </c>
    </row>
    <row r="7" spans="1:16">
      <c r="A7" s="9" t="s">
        <v>120</v>
      </c>
      <c r="B7">
        <v>0.1</v>
      </c>
      <c r="H7">
        <v>2040</v>
      </c>
      <c r="K7">
        <v>1.5</v>
      </c>
      <c r="L7" s="2">
        <v>0.45</v>
      </c>
      <c r="N7" s="2">
        <v>0.2</v>
      </c>
      <c r="P7" t="s">
        <v>6</v>
      </c>
    </row>
    <row r="8" spans="1:16">
      <c r="A8" s="9" t="s">
        <v>121</v>
      </c>
      <c r="B8" s="20">
        <f>1-Scenario!E13</f>
        <v>0.6</v>
      </c>
      <c r="D8" t="s">
        <v>2214</v>
      </c>
      <c r="H8">
        <v>2045</v>
      </c>
      <c r="K8">
        <v>2</v>
      </c>
      <c r="L8" s="2">
        <v>0.5</v>
      </c>
      <c r="N8" s="2">
        <v>0.25</v>
      </c>
    </row>
    <row r="9" spans="1:16">
      <c r="A9" s="9" t="s">
        <v>1544</v>
      </c>
      <c r="B9" s="20">
        <f>1-유형화!E15</f>
        <v>0.6</v>
      </c>
      <c r="H9">
        <v>2050</v>
      </c>
      <c r="I9">
        <v>5</v>
      </c>
    </row>
    <row r="10" spans="1:16">
      <c r="C10" s="2"/>
    </row>
    <row r="30" spans="2:2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</row>
    <row r="31" spans="2:21">
      <c r="B31" s="21"/>
      <c r="C31" s="684"/>
      <c r="D31" s="684"/>
      <c r="E31" s="684"/>
      <c r="F31" s="684"/>
      <c r="G31" s="684"/>
      <c r="H31" s="684"/>
      <c r="I31" s="684"/>
      <c r="J31" s="684"/>
      <c r="K31" s="684"/>
      <c r="L31" s="684"/>
      <c r="M31" s="684"/>
      <c r="N31" s="684"/>
      <c r="O31" s="684"/>
      <c r="P31" s="684"/>
      <c r="Q31" s="684"/>
      <c r="R31" s="684"/>
      <c r="S31" s="684"/>
      <c r="T31" s="684"/>
      <c r="U31" s="684"/>
    </row>
    <row r="32" spans="2:21">
      <c r="C32" s="684"/>
      <c r="D32" s="684"/>
      <c r="E32" s="684"/>
      <c r="F32" s="684"/>
      <c r="G32" s="684"/>
      <c r="H32" s="684"/>
      <c r="I32" s="684"/>
      <c r="J32" s="684"/>
      <c r="K32" s="684"/>
      <c r="L32" s="684"/>
      <c r="M32" s="684"/>
      <c r="N32" s="684"/>
      <c r="O32" s="684"/>
      <c r="P32" s="684"/>
      <c r="Q32" s="684"/>
      <c r="R32" s="684"/>
      <c r="S32" s="684"/>
      <c r="T32" s="684"/>
      <c r="U32" s="684"/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3D1C-6BD3-4A94-AB6A-DB0CE2A6BDD9}">
  <dimension ref="I6:O29"/>
  <sheetViews>
    <sheetView topLeftCell="B1" zoomScaleNormal="100" workbookViewId="0">
      <selection activeCell="F28" sqref="F28"/>
    </sheetView>
  </sheetViews>
  <sheetFormatPr defaultRowHeight="16.5"/>
  <sheetData>
    <row r="6" spans="9:9">
      <c r="I6" t="s">
        <v>2121</v>
      </c>
    </row>
    <row r="8" spans="9:9">
      <c r="I8" t="s">
        <v>2122</v>
      </c>
    </row>
    <row r="9" spans="9:9">
      <c r="I9" t="s">
        <v>2123</v>
      </c>
    </row>
    <row r="10" spans="9:9">
      <c r="I10" t="s">
        <v>2124</v>
      </c>
    </row>
    <row r="13" spans="9:9">
      <c r="I13" t="s">
        <v>2126</v>
      </c>
    </row>
    <row r="14" spans="9:9">
      <c r="I14" t="s">
        <v>2127</v>
      </c>
    </row>
    <row r="15" spans="9:9">
      <c r="I15" s="4" t="s">
        <v>2128</v>
      </c>
    </row>
    <row r="17" spans="9:15">
      <c r="I17" t="s">
        <v>2129</v>
      </c>
    </row>
    <row r="18" spans="9:15">
      <c r="I18" t="s">
        <v>2130</v>
      </c>
    </row>
    <row r="19" spans="9:15">
      <c r="I19" t="s">
        <v>2131</v>
      </c>
    </row>
    <row r="20" spans="9:15">
      <c r="I20" t="s">
        <v>2132</v>
      </c>
    </row>
    <row r="23" spans="9:15">
      <c r="I23" t="s">
        <v>2133</v>
      </c>
      <c r="O23" s="704" t="s">
        <v>2138</v>
      </c>
    </row>
    <row r="24" spans="9:15">
      <c r="I24" t="s">
        <v>2134</v>
      </c>
    </row>
    <row r="26" spans="9:15">
      <c r="I26" t="s">
        <v>2135</v>
      </c>
    </row>
    <row r="28" spans="9:15">
      <c r="I28" t="s">
        <v>2136</v>
      </c>
    </row>
    <row r="29" spans="9:15">
      <c r="I29" t="s">
        <v>2137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V8786"/>
  <sheetViews>
    <sheetView zoomScaleNormal="100" workbookViewId="0">
      <selection activeCell="L21" sqref="L21"/>
    </sheetView>
  </sheetViews>
  <sheetFormatPr defaultRowHeight="16.5"/>
  <cols>
    <col min="2" max="2" width="21" bestFit="1" customWidth="1"/>
    <col min="7" max="7" width="12.75" bestFit="1" customWidth="1"/>
    <col min="9" max="9" width="20" customWidth="1"/>
    <col min="263" max="263" width="12.75" bestFit="1" customWidth="1"/>
    <col min="265" max="265" width="20" customWidth="1"/>
    <col min="519" max="519" width="12.75" bestFit="1" customWidth="1"/>
    <col min="521" max="521" width="20" customWidth="1"/>
    <col min="775" max="775" width="12.75" bestFit="1" customWidth="1"/>
    <col min="777" max="777" width="20" customWidth="1"/>
    <col min="1031" max="1031" width="12.75" bestFit="1" customWidth="1"/>
    <col min="1033" max="1033" width="20" customWidth="1"/>
    <col min="1287" max="1287" width="12.75" bestFit="1" customWidth="1"/>
    <col min="1289" max="1289" width="20" customWidth="1"/>
    <col min="1543" max="1543" width="12.75" bestFit="1" customWidth="1"/>
    <col min="1545" max="1545" width="20" customWidth="1"/>
    <col min="1799" max="1799" width="12.75" bestFit="1" customWidth="1"/>
    <col min="1801" max="1801" width="20" customWidth="1"/>
    <col min="2055" max="2055" width="12.75" bestFit="1" customWidth="1"/>
    <col min="2057" max="2057" width="20" customWidth="1"/>
    <col min="2311" max="2311" width="12.75" bestFit="1" customWidth="1"/>
    <col min="2313" max="2313" width="20" customWidth="1"/>
    <col min="2567" max="2567" width="12.75" bestFit="1" customWidth="1"/>
    <col min="2569" max="2569" width="20" customWidth="1"/>
    <col min="2823" max="2823" width="12.75" bestFit="1" customWidth="1"/>
    <col min="2825" max="2825" width="20" customWidth="1"/>
    <col min="3079" max="3079" width="12.75" bestFit="1" customWidth="1"/>
    <col min="3081" max="3081" width="20" customWidth="1"/>
    <col min="3335" max="3335" width="12.75" bestFit="1" customWidth="1"/>
    <col min="3337" max="3337" width="20" customWidth="1"/>
    <col min="3591" max="3591" width="12.75" bestFit="1" customWidth="1"/>
    <col min="3593" max="3593" width="20" customWidth="1"/>
    <col min="3847" max="3847" width="12.75" bestFit="1" customWidth="1"/>
    <col min="3849" max="3849" width="20" customWidth="1"/>
    <col min="4103" max="4103" width="12.75" bestFit="1" customWidth="1"/>
    <col min="4105" max="4105" width="20" customWidth="1"/>
    <col min="4359" max="4359" width="12.75" bestFit="1" customWidth="1"/>
    <col min="4361" max="4361" width="20" customWidth="1"/>
    <col min="4615" max="4615" width="12.75" bestFit="1" customWidth="1"/>
    <col min="4617" max="4617" width="20" customWidth="1"/>
    <col min="4871" max="4871" width="12.75" bestFit="1" customWidth="1"/>
    <col min="4873" max="4873" width="20" customWidth="1"/>
    <col min="5127" max="5127" width="12.75" bestFit="1" customWidth="1"/>
    <col min="5129" max="5129" width="20" customWidth="1"/>
    <col min="5383" max="5383" width="12.75" bestFit="1" customWidth="1"/>
    <col min="5385" max="5385" width="20" customWidth="1"/>
    <col min="5639" max="5639" width="12.75" bestFit="1" customWidth="1"/>
    <col min="5641" max="5641" width="20" customWidth="1"/>
    <col min="5895" max="5895" width="12.75" bestFit="1" customWidth="1"/>
    <col min="5897" max="5897" width="20" customWidth="1"/>
    <col min="6151" max="6151" width="12.75" bestFit="1" customWidth="1"/>
    <col min="6153" max="6153" width="20" customWidth="1"/>
    <col min="6407" max="6407" width="12.75" bestFit="1" customWidth="1"/>
    <col min="6409" max="6409" width="20" customWidth="1"/>
    <col min="6663" max="6663" width="12.75" bestFit="1" customWidth="1"/>
    <col min="6665" max="6665" width="20" customWidth="1"/>
    <col min="6919" max="6919" width="12.75" bestFit="1" customWidth="1"/>
    <col min="6921" max="6921" width="20" customWidth="1"/>
    <col min="7175" max="7175" width="12.75" bestFit="1" customWidth="1"/>
    <col min="7177" max="7177" width="20" customWidth="1"/>
    <col min="7431" max="7431" width="12.75" bestFit="1" customWidth="1"/>
    <col min="7433" max="7433" width="20" customWidth="1"/>
    <col min="7687" max="7687" width="12.75" bestFit="1" customWidth="1"/>
    <col min="7689" max="7689" width="20" customWidth="1"/>
    <col min="7943" max="7943" width="12.75" bestFit="1" customWidth="1"/>
    <col min="7945" max="7945" width="20" customWidth="1"/>
    <col min="8199" max="8199" width="12.75" bestFit="1" customWidth="1"/>
    <col min="8201" max="8201" width="20" customWidth="1"/>
    <col min="8455" max="8455" width="12.75" bestFit="1" customWidth="1"/>
    <col min="8457" max="8457" width="20" customWidth="1"/>
    <col min="8711" max="8711" width="12.75" bestFit="1" customWidth="1"/>
    <col min="8713" max="8713" width="20" customWidth="1"/>
    <col min="8967" max="8967" width="12.75" bestFit="1" customWidth="1"/>
    <col min="8969" max="8969" width="20" customWidth="1"/>
    <col min="9223" max="9223" width="12.75" bestFit="1" customWidth="1"/>
    <col min="9225" max="9225" width="20" customWidth="1"/>
    <col min="9479" max="9479" width="12.75" bestFit="1" customWidth="1"/>
    <col min="9481" max="9481" width="20" customWidth="1"/>
    <col min="9735" max="9735" width="12.75" bestFit="1" customWidth="1"/>
    <col min="9737" max="9737" width="20" customWidth="1"/>
    <col min="9991" max="9991" width="12.75" bestFit="1" customWidth="1"/>
    <col min="9993" max="9993" width="20" customWidth="1"/>
    <col min="10247" max="10247" width="12.75" bestFit="1" customWidth="1"/>
    <col min="10249" max="10249" width="20" customWidth="1"/>
    <col min="10503" max="10503" width="12.75" bestFit="1" customWidth="1"/>
    <col min="10505" max="10505" width="20" customWidth="1"/>
    <col min="10759" max="10759" width="12.75" bestFit="1" customWidth="1"/>
    <col min="10761" max="10761" width="20" customWidth="1"/>
    <col min="11015" max="11015" width="12.75" bestFit="1" customWidth="1"/>
    <col min="11017" max="11017" width="20" customWidth="1"/>
    <col min="11271" max="11271" width="12.75" bestFit="1" customWidth="1"/>
    <col min="11273" max="11273" width="20" customWidth="1"/>
    <col min="11527" max="11527" width="12.75" bestFit="1" customWidth="1"/>
    <col min="11529" max="11529" width="20" customWidth="1"/>
    <col min="11783" max="11783" width="12.75" bestFit="1" customWidth="1"/>
    <col min="11785" max="11785" width="20" customWidth="1"/>
    <col min="12039" max="12039" width="12.75" bestFit="1" customWidth="1"/>
    <col min="12041" max="12041" width="20" customWidth="1"/>
    <col min="12295" max="12295" width="12.75" bestFit="1" customWidth="1"/>
    <col min="12297" max="12297" width="20" customWidth="1"/>
    <col min="12551" max="12551" width="12.75" bestFit="1" customWidth="1"/>
    <col min="12553" max="12553" width="20" customWidth="1"/>
    <col min="12807" max="12807" width="12.75" bestFit="1" customWidth="1"/>
    <col min="12809" max="12809" width="20" customWidth="1"/>
    <col min="13063" max="13063" width="12.75" bestFit="1" customWidth="1"/>
    <col min="13065" max="13065" width="20" customWidth="1"/>
    <col min="13319" max="13319" width="12.75" bestFit="1" customWidth="1"/>
    <col min="13321" max="13321" width="20" customWidth="1"/>
    <col min="13575" max="13575" width="12.75" bestFit="1" customWidth="1"/>
    <col min="13577" max="13577" width="20" customWidth="1"/>
    <col min="13831" max="13831" width="12.75" bestFit="1" customWidth="1"/>
    <col min="13833" max="13833" width="20" customWidth="1"/>
    <col min="14087" max="14087" width="12.75" bestFit="1" customWidth="1"/>
    <col min="14089" max="14089" width="20" customWidth="1"/>
    <col min="14343" max="14343" width="12.75" bestFit="1" customWidth="1"/>
    <col min="14345" max="14345" width="20" customWidth="1"/>
    <col min="14599" max="14599" width="12.75" bestFit="1" customWidth="1"/>
    <col min="14601" max="14601" width="20" customWidth="1"/>
    <col min="14855" max="14855" width="12.75" bestFit="1" customWidth="1"/>
    <col min="14857" max="14857" width="20" customWidth="1"/>
    <col min="15111" max="15111" width="12.75" bestFit="1" customWidth="1"/>
    <col min="15113" max="15113" width="20" customWidth="1"/>
    <col min="15367" max="15367" width="12.75" bestFit="1" customWidth="1"/>
    <col min="15369" max="15369" width="20" customWidth="1"/>
    <col min="15623" max="15623" width="12.75" bestFit="1" customWidth="1"/>
    <col min="15625" max="15625" width="20" customWidth="1"/>
    <col min="15879" max="15879" width="12.75" bestFit="1" customWidth="1"/>
    <col min="15881" max="15881" width="20" customWidth="1"/>
    <col min="16135" max="16135" width="12.75" bestFit="1" customWidth="1"/>
    <col min="16137" max="16137" width="20" customWidth="1"/>
  </cols>
  <sheetData>
    <row r="1" spans="1:22">
      <c r="A1" s="1"/>
      <c r="B1" s="441" t="s">
        <v>1537</v>
      </c>
      <c r="C1" s="44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>
        <v>0.55000000000000004</v>
      </c>
      <c r="I1" s="13">
        <f>MAX(D2:D8761)</f>
        <v>873.89864999999963</v>
      </c>
      <c r="K1" s="1" t="s">
        <v>13</v>
      </c>
      <c r="M1" s="13">
        <f>MAX(E2:E8761)</f>
        <v>1404.076928</v>
      </c>
      <c r="Q1" t="s">
        <v>14</v>
      </c>
    </row>
    <row r="2" spans="1:22">
      <c r="A2" s="1">
        <v>1</v>
      </c>
      <c r="B2" s="444">
        <f>유형화!$F$71*hourly1!B3/hourly1!$B$8763+유형화!$F$72*hourly1!C3/hourly1!$C$8763+유형화!$F$73*hourly1!D3/hourly1!$D$8763+유형화!$F$74*hourly1!E3/hourly1!$E$8763</f>
        <v>73.164434063421439</v>
      </c>
      <c r="C2" s="442">
        <f>hourly1!$F3*유형화!$G$71/hourly1!$F$8763+유형화!$G$72*hourly1!$G3/hourly1!$F$8763+유형화!$G$74*hourly1!I3/hourly1!$I$8763</f>
        <v>4.046984982949593</v>
      </c>
      <c r="D2" s="14">
        <v>310.37265300000001</v>
      </c>
      <c r="E2" s="14">
        <v>0</v>
      </c>
      <c r="F2" s="1">
        <v>702799</v>
      </c>
      <c r="G2" s="15">
        <f t="shared" ref="G2:G65" si="0">D2/$I$1</f>
        <v>0.35515863653067797</v>
      </c>
      <c r="H2" s="15">
        <f t="shared" ref="H2:H65" si="1">G2/(1-$H$1*(1-G2))</f>
        <v>0.55034578661020439</v>
      </c>
      <c r="I2" s="16">
        <f>AVERAGE(H2:H8785)</f>
        <v>0.41758506065826934</v>
      </c>
      <c r="J2" s="17">
        <f>AVERAGE(G2:G8785)</f>
        <v>0.28250097508042921</v>
      </c>
      <c r="K2">
        <v>42566</v>
      </c>
      <c r="L2">
        <v>17.673999999999999</v>
      </c>
      <c r="M2">
        <f>SUM(E2:E8761)/(M1*8760)</f>
        <v>0.20016325026241036</v>
      </c>
      <c r="P2" t="s">
        <v>15</v>
      </c>
      <c r="Q2">
        <v>0.25454565746941021</v>
      </c>
      <c r="R2" t="s">
        <v>15</v>
      </c>
      <c r="S2">
        <f>SUM(D2:D8761)/(8760*I1)</f>
        <v>0.28236254309624503</v>
      </c>
      <c r="V2">
        <f>MIN(F2:F8761)</f>
        <v>40026</v>
      </c>
    </row>
    <row r="3" spans="1:22">
      <c r="A3" s="1">
        <v>2</v>
      </c>
      <c r="B3" s="444">
        <f>유형화!$F$71*hourly1!B4/hourly1!$B$8763+유형화!$F$72*hourly1!C4/hourly1!$C$8763+유형화!$F$73*hourly1!D4/hourly1!$D$8763+유형화!$F$74*hourly1!E4/hourly1!$E$8763</f>
        <v>74.180739188112753</v>
      </c>
      <c r="C3" s="442">
        <f>hourly1!$F4*유형화!$G$71/hourly1!$F$8763+유형화!$G$72*hourly1!$G4/hourly1!$F$8763+유형화!$G$74*hourly1!I4/hourly1!$I$8763</f>
        <v>4.7057045753887836</v>
      </c>
      <c r="D3" s="14">
        <v>323.00101400000011</v>
      </c>
      <c r="E3" s="14">
        <v>0</v>
      </c>
      <c r="F3" s="1">
        <v>539061</v>
      </c>
      <c r="G3" s="15">
        <f t="shared" si="0"/>
        <v>0.36960923786757222</v>
      </c>
      <c r="H3" s="15">
        <f t="shared" si="1"/>
        <v>0.56577021076248535</v>
      </c>
      <c r="L3">
        <f>L2*8760</f>
        <v>154824.24</v>
      </c>
      <c r="P3" t="s">
        <v>16</v>
      </c>
      <c r="Q3">
        <v>0.32255848918039443</v>
      </c>
      <c r="R3" t="s">
        <v>17</v>
      </c>
      <c r="S3">
        <f>SUM(E2:E8761)/(MAX(E2:E8761)*8760)</f>
        <v>0.20016325026241036</v>
      </c>
      <c r="V3">
        <f>MAX(F2:F8761)</f>
        <v>1292914</v>
      </c>
    </row>
    <row r="4" spans="1:22">
      <c r="A4" s="1">
        <v>3</v>
      </c>
      <c r="B4" s="444">
        <f>유형화!$F$71*hourly1!B5/hourly1!$B$8763+유형화!$F$72*hourly1!C5/hourly1!$C$8763+유형화!$F$73*hourly1!D5/hourly1!$D$8763+유형화!$F$74*hourly1!E5/hourly1!$E$8763</f>
        <v>75.422052697693758</v>
      </c>
      <c r="C4" s="442">
        <f>hourly1!$F5*유형화!$G$71/hourly1!$F$8763+유형화!$G$72*hourly1!$G5/hourly1!$F$8763+유형화!$G$74*hourly1!I5/hourly1!$I$8763</f>
        <v>5.3315294160406843</v>
      </c>
      <c r="D4" s="14">
        <v>312.63111900000001</v>
      </c>
      <c r="E4" s="14">
        <v>0</v>
      </c>
      <c r="F4" s="1">
        <v>480956</v>
      </c>
      <c r="G4" s="15">
        <f t="shared" si="0"/>
        <v>0.35774299342377991</v>
      </c>
      <c r="H4" s="15">
        <f t="shared" si="1"/>
        <v>0.55313213889665835</v>
      </c>
      <c r="L4">
        <f>K2/L3</f>
        <v>0.27493110897880074</v>
      </c>
      <c r="P4" t="s">
        <v>17</v>
      </c>
      <c r="Q4">
        <v>0.1824076535242794</v>
      </c>
      <c r="V4">
        <f>V2/V3</f>
        <v>3.0957975549804551E-2</v>
      </c>
    </row>
    <row r="5" spans="1:22">
      <c r="A5" s="1">
        <v>4</v>
      </c>
      <c r="B5" s="444">
        <f>유형화!$F$71*hourly1!B6/hourly1!$B$8763+유형화!$F$72*hourly1!C6/hourly1!$C$8763+유형화!$F$73*hourly1!D6/hourly1!$D$8763+유형화!$F$74*hourly1!E6/hourly1!$E$8763</f>
        <v>76.426754469321025</v>
      </c>
      <c r="C5" s="442">
        <f>hourly1!$F6*유형화!$G$71/hourly1!$F$8763+유형화!$G$72*hourly1!$G6/hourly1!$F$8763+유형화!$G$74*hourly1!I6/hourly1!$I$8763</f>
        <v>5.7923226446952576</v>
      </c>
      <c r="D5" s="14">
        <v>293.60685899999999</v>
      </c>
      <c r="E5" s="14">
        <v>0</v>
      </c>
      <c r="F5" s="1">
        <v>414184</v>
      </c>
      <c r="G5" s="15">
        <f t="shared" si="0"/>
        <v>0.33597358114696724</v>
      </c>
      <c r="H5" s="15">
        <f t="shared" si="1"/>
        <v>0.52927106435242954</v>
      </c>
    </row>
    <row r="6" spans="1:22">
      <c r="A6" s="1">
        <v>5</v>
      </c>
      <c r="B6" s="444">
        <f>유형화!$F$71*hourly1!B7/hourly1!$B$8763+유형화!$F$72*hourly1!C7/hourly1!$C$8763+유형화!$F$73*hourly1!D7/hourly1!$D$8763+유형화!$F$74*hourly1!E7/hourly1!$E$8763</f>
        <v>77.402240462329019</v>
      </c>
      <c r="C6" s="442">
        <f>hourly1!$F7*유형화!$G$71/hourly1!$F$8763+유형화!$G$72*hourly1!$G7/hourly1!$F$8763+유형화!$G$74*hourly1!I7/hourly1!$I$8763</f>
        <v>6.2042813218763602</v>
      </c>
      <c r="D6" s="14">
        <v>283.00607999999988</v>
      </c>
      <c r="E6" s="14">
        <v>0</v>
      </c>
      <c r="F6" s="1">
        <v>451188</v>
      </c>
      <c r="G6" s="15">
        <f t="shared" si="0"/>
        <v>0.32384313672987136</v>
      </c>
      <c r="H6" s="15">
        <f t="shared" si="1"/>
        <v>0.51558041758444051</v>
      </c>
    </row>
    <row r="7" spans="1:22">
      <c r="A7" s="1">
        <v>6</v>
      </c>
      <c r="B7" s="444">
        <f>유형화!$F$71*hourly1!B8/hourly1!$B$8763+유형화!$F$72*hourly1!C8/hourly1!$C$8763+유형화!$F$73*hourly1!D8/hourly1!$D$8763+유형화!$F$74*hourly1!E8/hourly1!$E$8763</f>
        <v>80.209300792331874</v>
      </c>
      <c r="C7" s="442">
        <f>hourly1!$F8*유형화!$G$71/hourly1!$F$8763+유형화!$G$72*hourly1!$G8/hourly1!$F$8763+유형화!$G$74*hourly1!I8/hourly1!$I$8763</f>
        <v>6.6193896768784102</v>
      </c>
      <c r="D7" s="14">
        <v>262.82677899999999</v>
      </c>
      <c r="E7" s="14">
        <v>0</v>
      </c>
      <c r="F7" s="1">
        <v>734723</v>
      </c>
      <c r="G7" s="15">
        <f t="shared" si="0"/>
        <v>0.30075201397782236</v>
      </c>
      <c r="H7" s="15">
        <f t="shared" si="1"/>
        <v>0.48869899888595425</v>
      </c>
    </row>
    <row r="8" spans="1:22">
      <c r="A8" s="1">
        <v>7</v>
      </c>
      <c r="B8" s="444">
        <f>유형화!$F$71*hourly1!B9/hourly1!$B$8763+유형화!$F$72*hourly1!C9/hourly1!$C$8763+유형화!$F$73*hourly1!D9/hourly1!$D$8763+유형화!$F$74*hourly1!E9/hourly1!$E$8763</f>
        <v>92.659712406928307</v>
      </c>
      <c r="C8" s="442">
        <f>hourly1!$F9*유형화!$G$71/hourly1!$F$8763+유형화!$G$72*hourly1!$G9/hourly1!$F$8763+유형화!$G$74*hourly1!I9/hourly1!$I$8763</f>
        <v>13.032687336152796</v>
      </c>
      <c r="D8" s="14">
        <v>280.84016700000012</v>
      </c>
      <c r="E8" s="14">
        <v>0</v>
      </c>
      <c r="F8" s="1">
        <v>691991</v>
      </c>
      <c r="G8" s="15">
        <f t="shared" si="0"/>
        <v>0.32136468799900336</v>
      </c>
      <c r="H8" s="15">
        <f t="shared" si="1"/>
        <v>0.51274733374746961</v>
      </c>
    </row>
    <row r="9" spans="1:22">
      <c r="A9" s="1">
        <v>8</v>
      </c>
      <c r="B9" s="444">
        <f>유형화!$F$71*hourly1!B10/hourly1!$B$8763+유형화!$F$72*hourly1!C10/hourly1!$C$8763+유형화!$F$73*hourly1!D10/hourly1!$D$8763+유형화!$F$74*hourly1!E10/hourly1!$E$8763</f>
        <v>191.5438124885375</v>
      </c>
      <c r="C9" s="442">
        <f>hourly1!$F10*유형화!$G$71/hourly1!$F$8763+유형화!$G$72*hourly1!$G10/hourly1!$F$8763+유형화!$G$74*hourly1!I10/hourly1!$I$8763</f>
        <v>13.197962102332582</v>
      </c>
      <c r="D9" s="14">
        <v>261.26922100000007</v>
      </c>
      <c r="E9" s="14">
        <v>1.6239820000000009</v>
      </c>
      <c r="F9" s="1">
        <v>612757</v>
      </c>
      <c r="G9" s="15">
        <f t="shared" si="0"/>
        <v>0.298969704324409</v>
      </c>
      <c r="H9" s="15">
        <f t="shared" si="1"/>
        <v>0.4865779347195085</v>
      </c>
    </row>
    <row r="10" spans="1:22">
      <c r="A10" s="1">
        <v>9</v>
      </c>
      <c r="B10" s="444">
        <f>유형화!$F$71*hourly1!B11/hourly1!$B$8763+유형화!$F$72*hourly1!C11/hourly1!$C$8763+유형화!$F$73*hourly1!D11/hourly1!$D$8763+유형화!$F$74*hourly1!E11/hourly1!$E$8763</f>
        <v>295.86707724256246</v>
      </c>
      <c r="C10" s="442">
        <f>hourly1!$F11*유형화!$G$71/hourly1!$F$8763+유형화!$G$72*hourly1!$G11/hourly1!$F$8763+유형화!$G$74*hourly1!I11/hourly1!$I$8763</f>
        <v>12.585278343688147</v>
      </c>
      <c r="D10" s="14">
        <v>279.47276299999999</v>
      </c>
      <c r="E10" s="14">
        <v>74.531723999999983</v>
      </c>
      <c r="F10" s="1">
        <v>594010</v>
      </c>
      <c r="G10" s="15">
        <f t="shared" si="0"/>
        <v>0.31979997108360347</v>
      </c>
      <c r="H10" s="15">
        <f t="shared" si="1"/>
        <v>0.51095237056000131</v>
      </c>
    </row>
    <row r="11" spans="1:22">
      <c r="A11" s="1">
        <v>10</v>
      </c>
      <c r="B11" s="444">
        <f>유형화!$F$71*hourly1!B12/hourly1!$B$8763+유형화!$F$72*hourly1!C12/hourly1!$C$8763+유형화!$F$73*hourly1!D12/hourly1!$D$8763+유형화!$F$74*hourly1!E12/hourly1!$E$8763</f>
        <v>360.61505534415875</v>
      </c>
      <c r="C11" s="442">
        <f>hourly1!$F12*유형화!$G$71/hourly1!$F$8763+유형화!$G$72*hourly1!$G12/hourly1!$F$8763+유형화!$G$74*hourly1!I12/hourly1!$I$8763</f>
        <v>11.613393031735194</v>
      </c>
      <c r="D11" s="14">
        <v>282.500561</v>
      </c>
      <c r="E11" s="14">
        <v>264.7608840000002</v>
      </c>
      <c r="F11" s="1">
        <v>587301</v>
      </c>
      <c r="G11" s="15">
        <f t="shared" si="0"/>
        <v>0.32326467262536696</v>
      </c>
      <c r="H11" s="15">
        <f t="shared" si="1"/>
        <v>0.51492028313329341</v>
      </c>
    </row>
    <row r="12" spans="1:22">
      <c r="A12" s="1">
        <v>11</v>
      </c>
      <c r="B12" s="444">
        <f>유형화!$F$71*hourly1!B13/hourly1!$B$8763+유형화!$F$72*hourly1!C13/hourly1!$C$8763+유형화!$F$73*hourly1!D13/hourly1!$D$8763+유형화!$F$74*hourly1!E13/hourly1!$E$8763</f>
        <v>423.80018231786931</v>
      </c>
      <c r="C12" s="442">
        <f>hourly1!$F13*유형화!$G$71/hourly1!$F$8763+유형화!$G$72*hourly1!$G13/hourly1!$F$8763+유형화!$G$74*hourly1!I13/hourly1!$I$8763</f>
        <v>10.748869662262443</v>
      </c>
      <c r="D12" s="14">
        <v>305.41418299999998</v>
      </c>
      <c r="E12" s="14">
        <v>500.64972699999998</v>
      </c>
      <c r="F12" s="1">
        <v>597798</v>
      </c>
      <c r="G12" s="15">
        <f t="shared" si="0"/>
        <v>0.34948467193535554</v>
      </c>
      <c r="H12" s="15">
        <f t="shared" si="1"/>
        <v>0.54418507478307165</v>
      </c>
    </row>
    <row r="13" spans="1:22">
      <c r="A13" s="1">
        <v>12</v>
      </c>
      <c r="B13" s="444">
        <f>유형화!$F$71*hourly1!B14/hourly1!$B$8763+유형화!$F$72*hourly1!C14/hourly1!$C$8763+유형화!$F$73*hourly1!D14/hourly1!$D$8763+유형화!$F$74*hourly1!E14/hourly1!$E$8763</f>
        <v>360.00527900563708</v>
      </c>
      <c r="C13" s="442">
        <f>hourly1!$F14*유형화!$G$71/hourly1!$F$8763+유형화!$G$72*hourly1!$G14/hourly1!$F$8763+유형화!$G$74*hourly1!I14/hourly1!$I$8763</f>
        <v>9.9926015661358143</v>
      </c>
      <c r="D13" s="14">
        <v>282.07510200000002</v>
      </c>
      <c r="E13" s="14">
        <v>702.7360239999997</v>
      </c>
      <c r="F13" s="1">
        <v>658905</v>
      </c>
      <c r="G13" s="15">
        <f t="shared" si="0"/>
        <v>0.32277782097500679</v>
      </c>
      <c r="H13" s="15">
        <f t="shared" si="1"/>
        <v>0.51436417667044065</v>
      </c>
    </row>
    <row r="14" spans="1:22">
      <c r="A14" s="1">
        <v>13</v>
      </c>
      <c r="B14" s="444">
        <f>유형화!$F$71*hourly1!B15/hourly1!$B$8763+유형화!$F$72*hourly1!C15/hourly1!$C$8763+유형화!$F$73*hourly1!D15/hourly1!$D$8763+유형화!$F$74*hourly1!E15/hourly1!$E$8763</f>
        <v>223.80593331171343</v>
      </c>
      <c r="C14" s="442">
        <f>hourly1!$F15*유형화!$G$71/hourly1!$F$8763+유형화!$G$72*hourly1!$G15/hourly1!$F$8763+유형화!$G$74*hourly1!I15/hourly1!$I$8763</f>
        <v>8.6699132170044351</v>
      </c>
      <c r="D14" s="14">
        <v>243.09323599999999</v>
      </c>
      <c r="E14" s="14">
        <v>807.9487409999997</v>
      </c>
      <c r="F14" s="1">
        <v>730816</v>
      </c>
      <c r="G14" s="15">
        <f t="shared" si="0"/>
        <v>0.27817097097014637</v>
      </c>
      <c r="H14" s="15">
        <f t="shared" si="1"/>
        <v>0.46131629049360573</v>
      </c>
    </row>
    <row r="15" spans="1:22">
      <c r="A15" s="1">
        <v>14</v>
      </c>
      <c r="B15" s="444">
        <f>유형화!$F$71*hourly1!B16/hourly1!$B$8763+유형화!$F$72*hourly1!C16/hourly1!$C$8763+유형화!$F$73*hourly1!D16/hourly1!$D$8763+유형화!$F$74*hourly1!E16/hourly1!$E$8763</f>
        <v>291.64885734247775</v>
      </c>
      <c r="C15" s="442">
        <f>hourly1!$F16*유형화!$G$71/hourly1!$F$8763+유형화!$G$72*hourly1!$G16/hourly1!$F$8763+유형화!$G$74*hourly1!I16/hourly1!$I$8763</f>
        <v>8.9654518880037006</v>
      </c>
      <c r="D15" s="14">
        <v>194.94237899999999</v>
      </c>
      <c r="E15" s="14">
        <v>817.95682800000122</v>
      </c>
      <c r="F15" s="1">
        <v>722128</v>
      </c>
      <c r="G15" s="15">
        <f t="shared" si="0"/>
        <v>0.22307206791084994</v>
      </c>
      <c r="H15" s="15">
        <f t="shared" si="1"/>
        <v>0.3895165083529219</v>
      </c>
    </row>
    <row r="16" spans="1:22">
      <c r="A16" s="1">
        <v>15</v>
      </c>
      <c r="B16" s="444">
        <f>유형화!$F$71*hourly1!B17/hourly1!$B$8763+유형화!$F$72*hourly1!C17/hourly1!$C$8763+유형화!$F$73*hourly1!D17/hourly1!$D$8763+유형화!$F$74*hourly1!E17/hourly1!$E$8763</f>
        <v>414.18062167336683</v>
      </c>
      <c r="C16" s="442">
        <f>hourly1!$F17*유형화!$G$71/hourly1!$F$8763+유형화!$G$72*hourly1!$G17/hourly1!$F$8763+유형화!$G$74*hourly1!I17/hourly1!$I$8763</f>
        <v>8.8466406755595752</v>
      </c>
      <c r="D16" s="14">
        <v>175.65807000000001</v>
      </c>
      <c r="E16" s="14">
        <v>688.08440300000018</v>
      </c>
      <c r="F16" s="1">
        <v>724901</v>
      </c>
      <c r="G16" s="15">
        <f t="shared" si="0"/>
        <v>0.20100508222549615</v>
      </c>
      <c r="H16" s="15">
        <f t="shared" si="1"/>
        <v>0.35858367657441659</v>
      </c>
    </row>
    <row r="17" spans="1:8">
      <c r="A17" s="1">
        <v>16</v>
      </c>
      <c r="B17" s="444">
        <f>유형화!$F$71*hourly1!B18/hourly1!$B$8763+유형화!$F$72*hourly1!C18/hourly1!$C$8763+유형화!$F$73*hourly1!D18/hourly1!$D$8763+유형화!$F$74*hourly1!E18/hourly1!$E$8763</f>
        <v>351.6691711227661</v>
      </c>
      <c r="C17" s="442">
        <f>hourly1!$F18*유형화!$G$71/hourly1!$F$8763+유형화!$G$72*hourly1!$G18/hourly1!$F$8763+유형화!$G$74*hourly1!I18/hourly1!$I$8763</f>
        <v>8.8686558259118051</v>
      </c>
      <c r="D17" s="14">
        <v>181.128207</v>
      </c>
      <c r="E17" s="14">
        <v>430.87691100000001</v>
      </c>
      <c r="F17" s="1">
        <v>745212</v>
      </c>
      <c r="G17" s="15">
        <f t="shared" si="0"/>
        <v>0.20726454606606851</v>
      </c>
      <c r="H17" s="15">
        <f t="shared" si="1"/>
        <v>0.36749326181231357</v>
      </c>
    </row>
    <row r="18" spans="1:8">
      <c r="A18" s="1">
        <v>17</v>
      </c>
      <c r="B18" s="444">
        <f>유형화!$F$71*hourly1!B19/hourly1!$B$8763+유형화!$F$72*hourly1!C19/hourly1!$C$8763+유형화!$F$73*hourly1!D19/hourly1!$D$8763+유형화!$F$74*hourly1!E19/hourly1!$E$8763</f>
        <v>309.22641041503675</v>
      </c>
      <c r="C18" s="442">
        <f>hourly1!$F19*유형화!$G$71/hourly1!$F$8763+유형화!$G$72*hourly1!$G19/hourly1!$F$8763+유형화!$G$74*hourly1!I19/hourly1!$I$8763</f>
        <v>9.1551108466099489</v>
      </c>
      <c r="D18" s="14">
        <v>176.53406000000001</v>
      </c>
      <c r="E18" s="14">
        <v>139.64161399999981</v>
      </c>
      <c r="F18" s="1">
        <v>746936</v>
      </c>
      <c r="G18" s="15">
        <f t="shared" si="0"/>
        <v>0.20200747535197597</v>
      </c>
      <c r="H18" s="15">
        <f t="shared" si="1"/>
        <v>0.3600178135074773</v>
      </c>
    </row>
    <row r="19" spans="1:8">
      <c r="A19" s="1">
        <v>18</v>
      </c>
      <c r="B19" s="444">
        <f>유형화!$F$71*hourly1!B20/hourly1!$B$8763+유형화!$F$72*hourly1!C20/hourly1!$C$8763+유형화!$F$73*hourly1!D20/hourly1!$D$8763+유형화!$F$74*hourly1!E20/hourly1!$E$8763</f>
        <v>187.29237927338011</v>
      </c>
      <c r="C19" s="442">
        <f>hourly1!$F20*유형화!$G$71/hourly1!$F$8763+유형화!$G$72*hourly1!$G20/hourly1!$F$8763+유형화!$G$74*hourly1!I20/hourly1!$I$8763</f>
        <v>9.4434531642322206</v>
      </c>
      <c r="D19" s="14">
        <v>157.951392</v>
      </c>
      <c r="E19" s="14">
        <v>7.4265289999999906</v>
      </c>
      <c r="F19" s="1">
        <v>738848</v>
      </c>
      <c r="G19" s="15">
        <f t="shared" si="0"/>
        <v>0.18074337567634424</v>
      </c>
      <c r="H19" s="15">
        <f t="shared" si="1"/>
        <v>0.3289779068863854</v>
      </c>
    </row>
    <row r="20" spans="1:8">
      <c r="A20" s="1">
        <v>19</v>
      </c>
      <c r="B20" s="444">
        <f>유형화!$F$71*hourly1!B21/hourly1!$B$8763+유형화!$F$72*hourly1!C21/hourly1!$C$8763+유형화!$F$73*hourly1!D21/hourly1!$D$8763+유형화!$F$74*hourly1!E21/hourly1!$E$8763</f>
        <v>136.33824284007352</v>
      </c>
      <c r="C20" s="442">
        <f>hourly1!$F21*유형화!$G$71/hourly1!$F$8763+유형화!$G$72*hourly1!$G21/hourly1!$F$8763+유형화!$G$74*hourly1!I21/hourly1!$I$8763</f>
        <v>8.6648819462782978</v>
      </c>
      <c r="D20" s="14">
        <v>178.78577500000009</v>
      </c>
      <c r="E20" s="14">
        <v>3.8817999999999998E-2</v>
      </c>
      <c r="F20" s="1">
        <v>734950</v>
      </c>
      <c r="G20" s="15">
        <f t="shared" si="0"/>
        <v>0.20458410709296801</v>
      </c>
      <c r="H20" s="15">
        <f t="shared" si="1"/>
        <v>0.36369133407085208</v>
      </c>
    </row>
    <row r="21" spans="1:8">
      <c r="A21" s="1">
        <v>20</v>
      </c>
      <c r="B21" s="444">
        <f>유형화!$F$71*hourly1!B22/hourly1!$B$8763+유형화!$F$72*hourly1!C22/hourly1!$C$8763+유형화!$F$73*hourly1!D22/hourly1!$D$8763+유형화!$F$74*hourly1!E22/hourly1!$E$8763</f>
        <v>144.65100089998006</v>
      </c>
      <c r="C21" s="442">
        <f>hourly1!$F22*유형화!$G$71/hourly1!$F$8763+유형화!$G$72*hourly1!$G22/hourly1!$F$8763+유형화!$G$74*hourly1!I22/hourly1!$I$8763</f>
        <v>8.2802358234062758</v>
      </c>
      <c r="D21" s="14">
        <v>178.750947</v>
      </c>
      <c r="E21" s="14">
        <v>0</v>
      </c>
      <c r="F21" s="1">
        <v>788450</v>
      </c>
      <c r="G21" s="15">
        <f t="shared" si="0"/>
        <v>0.20454425350124991</v>
      </c>
      <c r="H21" s="15">
        <f t="shared" si="1"/>
        <v>0.36363465548259999</v>
      </c>
    </row>
    <row r="22" spans="1:8">
      <c r="A22" s="1">
        <v>21</v>
      </c>
      <c r="B22" s="444">
        <f>유형화!$F$71*hourly1!B23/hourly1!$B$8763+유형화!$F$72*hourly1!C23/hourly1!$C$8763+유형화!$F$73*hourly1!D23/hourly1!$D$8763+유형화!$F$74*hourly1!E23/hourly1!$E$8763</f>
        <v>76.033760070745871</v>
      </c>
      <c r="C22" s="442">
        <f>hourly1!$F23*유형화!$G$71/hourly1!$F$8763+유형화!$G$72*hourly1!$G23/hourly1!$F$8763+유형화!$G$74*hourly1!I23/hourly1!$I$8763</f>
        <v>8.8424047080577441</v>
      </c>
      <c r="D22" s="14">
        <v>192.1523</v>
      </c>
      <c r="E22" s="14">
        <v>0</v>
      </c>
      <c r="F22" s="1">
        <v>796736</v>
      </c>
      <c r="G22" s="15">
        <f t="shared" si="0"/>
        <v>0.21987938761548617</v>
      </c>
      <c r="H22" s="15">
        <f t="shared" si="1"/>
        <v>0.38512247883145734</v>
      </c>
    </row>
    <row r="23" spans="1:8">
      <c r="A23" s="1">
        <v>22</v>
      </c>
      <c r="B23" s="444">
        <f>유형화!$F$71*hourly1!B24/hourly1!$B$8763+유형화!$F$72*hourly1!C24/hourly1!$C$8763+유형화!$F$73*hourly1!D24/hourly1!$D$8763+유형화!$F$74*hourly1!E24/hourly1!$E$8763</f>
        <v>74.537284607230944</v>
      </c>
      <c r="C23" s="442">
        <f>hourly1!$F24*유형화!$G$71/hourly1!$F$8763+유형화!$G$72*hourly1!$G24/hourly1!$F$8763+유형화!$G$74*hourly1!I24/hourly1!$I$8763</f>
        <v>2.2236227783014835</v>
      </c>
      <c r="D23" s="14">
        <v>194.59070600000001</v>
      </c>
      <c r="E23" s="14">
        <v>0</v>
      </c>
      <c r="F23" s="1">
        <v>879831</v>
      </c>
      <c r="G23" s="15">
        <f t="shared" si="0"/>
        <v>0.22266964939240963</v>
      </c>
      <c r="H23" s="15">
        <f t="shared" si="1"/>
        <v>0.3889641515611616</v>
      </c>
    </row>
    <row r="24" spans="1:8">
      <c r="A24" s="1">
        <v>23</v>
      </c>
      <c r="B24" s="444">
        <f>유형화!$F$71*hourly1!B25/hourly1!$B$8763+유형화!$F$72*hourly1!C25/hourly1!$C$8763+유형화!$F$73*hourly1!D25/hourly1!$D$8763+유형화!$F$74*hourly1!E25/hourly1!$E$8763</f>
        <v>73.07254974270991</v>
      </c>
      <c r="C24" s="442">
        <f>hourly1!$F25*유형화!$G$71/hourly1!$F$8763+유형화!$G$72*hourly1!$G25/hourly1!$F$8763+유형화!$G$74*hourly1!I25/hourly1!$I$8763</f>
        <v>2.5274612859015879</v>
      </c>
      <c r="D24" s="14">
        <v>203.10953099999989</v>
      </c>
      <c r="E24" s="14">
        <v>0</v>
      </c>
      <c r="F24" s="1">
        <v>909288</v>
      </c>
      <c r="G24" s="15">
        <f t="shared" si="0"/>
        <v>0.23241771914855341</v>
      </c>
      <c r="H24" s="15">
        <f t="shared" si="1"/>
        <v>0.40222525916295382</v>
      </c>
    </row>
    <row r="25" spans="1:8">
      <c r="A25" s="1">
        <v>24</v>
      </c>
      <c r="B25" s="444">
        <f>유형화!$F$71*hourly1!B26/hourly1!$B$8763+유형화!$F$72*hourly1!C26/hourly1!$C$8763+유형화!$F$73*hourly1!D26/hourly1!$D$8763+유형화!$F$74*hourly1!E26/hourly1!$E$8763</f>
        <v>71.451776265668869</v>
      </c>
      <c r="C25" s="442">
        <f>hourly1!$F26*유형화!$G$71/hourly1!$F$8763+유형화!$G$72*hourly1!$G26/hourly1!$F$8763+유형화!$G$74*hourly1!I26/hourly1!$I$8763</f>
        <v>2.9531447292085367</v>
      </c>
      <c r="D25" s="14">
        <v>194.87675300000001</v>
      </c>
      <c r="E25" s="14">
        <v>0</v>
      </c>
      <c r="F25" s="1">
        <v>884275</v>
      </c>
      <c r="G25" s="15">
        <f t="shared" si="0"/>
        <v>0.22299697224615245</v>
      </c>
      <c r="H25" s="15">
        <f t="shared" si="1"/>
        <v>0.3894134649831778</v>
      </c>
    </row>
    <row r="26" spans="1:8">
      <c r="A26" s="1">
        <v>25</v>
      </c>
      <c r="B26" s="444">
        <f>유형화!$F$71*hourly1!B27/hourly1!$B$8763+유형화!$F$72*hourly1!C27/hourly1!$C$8763+유형화!$F$73*hourly1!D27/hourly1!$D$8763+유형화!$F$74*hourly1!E27/hourly1!$E$8763</f>
        <v>71.582507857774516</v>
      </c>
      <c r="C26" s="442">
        <f>hourly1!$F27*유형화!$G$71/hourly1!$F$8763+유형화!$G$72*hourly1!$G27/hourly1!$F$8763+유형화!$G$74*hourly1!I27/hourly1!$I$8763</f>
        <v>3.1578262812413702</v>
      </c>
      <c r="D26" s="14">
        <v>238.24522899999999</v>
      </c>
      <c r="E26" s="14">
        <v>0</v>
      </c>
      <c r="F26" s="1">
        <v>884148</v>
      </c>
      <c r="G26" s="15">
        <f t="shared" si="0"/>
        <v>0.27262340890445375</v>
      </c>
      <c r="H26" s="15">
        <f t="shared" si="1"/>
        <v>0.45441561240485479</v>
      </c>
    </row>
    <row r="27" spans="1:8">
      <c r="A27" s="1">
        <v>26</v>
      </c>
      <c r="B27" s="444">
        <f>유형화!$F$71*hourly1!B28/hourly1!$B$8763+유형화!$F$72*hourly1!C28/hourly1!$C$8763+유형화!$F$73*hourly1!D28/hourly1!$D$8763+유형화!$F$74*hourly1!E28/hourly1!$E$8763</f>
        <v>71.293448386869798</v>
      </c>
      <c r="C27" s="442">
        <f>hourly1!$F28*유형화!$G$71/hourly1!$F$8763+유형화!$G$72*hourly1!$G28/hourly1!$F$8763+유형화!$G$74*hourly1!I28/hourly1!$I$8763</f>
        <v>3.2934869214345892</v>
      </c>
      <c r="D27" s="14">
        <v>309.21009400000003</v>
      </c>
      <c r="E27" s="14">
        <v>0</v>
      </c>
      <c r="F27" s="1">
        <v>728420</v>
      </c>
      <c r="G27" s="15">
        <f t="shared" si="0"/>
        <v>0.35382832322718449</v>
      </c>
      <c r="H27" s="15">
        <f t="shared" si="1"/>
        <v>0.54890670423381782</v>
      </c>
    </row>
    <row r="28" spans="1:8">
      <c r="A28" s="1">
        <v>27</v>
      </c>
      <c r="B28" s="444">
        <f>유형화!$F$71*hourly1!B29/hourly1!$B$8763+유형화!$F$72*hourly1!C29/hourly1!$C$8763+유형화!$F$73*hourly1!D29/hourly1!$D$8763+유형화!$F$74*hourly1!E29/hourly1!$E$8763</f>
        <v>71.264081119028077</v>
      </c>
      <c r="C28" s="442">
        <f>hourly1!$F29*유형화!$G$71/hourly1!$F$8763+유형화!$G$72*hourly1!$G29/hourly1!$F$8763+유형화!$G$74*hourly1!I29/hourly1!$I$8763</f>
        <v>3.4166668420518298</v>
      </c>
      <c r="D28" s="14">
        <v>321.81780800000001</v>
      </c>
      <c r="E28" s="14">
        <v>0</v>
      </c>
      <c r="F28" s="1">
        <v>593986</v>
      </c>
      <c r="G28" s="15">
        <f t="shared" si="0"/>
        <v>0.36825529825455178</v>
      </c>
      <c r="H28" s="15">
        <f t="shared" si="1"/>
        <v>0.56434098230730612</v>
      </c>
    </row>
    <row r="29" spans="1:8">
      <c r="A29" s="1">
        <v>28</v>
      </c>
      <c r="B29" s="444">
        <f>유형화!$F$71*hourly1!B30/hourly1!$B$8763+유형화!$F$72*hourly1!C30/hourly1!$C$8763+유형화!$F$73*hourly1!D30/hourly1!$D$8763+유형화!$F$74*hourly1!E30/hourly1!$E$8763</f>
        <v>71.423274650526949</v>
      </c>
      <c r="C29" s="442">
        <f>hourly1!$F30*유형화!$G$71/hourly1!$F$8763+유형화!$G$72*hourly1!$G30/hourly1!$F$8763+유형화!$G$74*hourly1!I30/hourly1!$I$8763</f>
        <v>3.5801423161724868</v>
      </c>
      <c r="D29" s="14">
        <v>355.32883600000002</v>
      </c>
      <c r="E29" s="14">
        <v>0</v>
      </c>
      <c r="F29" s="1">
        <v>477096</v>
      </c>
      <c r="G29" s="15">
        <f t="shared" si="0"/>
        <v>0.40660188226632477</v>
      </c>
      <c r="H29" s="15">
        <f t="shared" si="1"/>
        <v>0.60359731216592616</v>
      </c>
    </row>
    <row r="30" spans="1:8">
      <c r="A30" s="1">
        <v>29</v>
      </c>
      <c r="B30" s="444">
        <f>유형화!$F$71*hourly1!B31/hourly1!$B$8763+유형화!$F$72*hourly1!C31/hourly1!$C$8763+유형화!$F$73*hourly1!D31/hourly1!$D$8763+유형화!$F$74*hourly1!E31/hourly1!$E$8763</f>
        <v>71.641747357532978</v>
      </c>
      <c r="C30" s="442">
        <f>hourly1!$F31*유형화!$G$71/hourly1!$F$8763+유형화!$G$72*hourly1!$G31/hourly1!$F$8763+유형화!$G$74*hourly1!I31/hourly1!$I$8763</f>
        <v>3.7512667168369669</v>
      </c>
      <c r="D30" s="14">
        <v>348.005832</v>
      </c>
      <c r="E30" s="14">
        <v>0</v>
      </c>
      <c r="F30" s="1">
        <v>538387</v>
      </c>
      <c r="G30" s="15">
        <f t="shared" si="0"/>
        <v>0.3982221874355798</v>
      </c>
      <c r="H30" s="15">
        <f t="shared" si="1"/>
        <v>0.59523015169986171</v>
      </c>
    </row>
    <row r="31" spans="1:8">
      <c r="A31" s="1">
        <v>30</v>
      </c>
      <c r="B31" s="444">
        <f>유형화!$F$71*hourly1!B32/hourly1!$B$8763+유형화!$F$72*hourly1!C32/hourly1!$C$8763+유형화!$F$73*hourly1!D32/hourly1!$D$8763+유형화!$F$74*hourly1!E32/hourly1!$E$8763</f>
        <v>73.862789664840378</v>
      </c>
      <c r="C31" s="442">
        <f>hourly1!$F32*유형화!$G$71/hourly1!$F$8763+유형화!$G$72*hourly1!$G32/hourly1!$F$8763+유형화!$G$74*hourly1!I32/hourly1!$I$8763</f>
        <v>4.0322308043612587</v>
      </c>
      <c r="D31" s="14">
        <v>370.69615700000003</v>
      </c>
      <c r="E31" s="14">
        <v>0</v>
      </c>
      <c r="F31" s="1">
        <v>885933</v>
      </c>
      <c r="G31" s="15">
        <f t="shared" si="0"/>
        <v>0.42418666855704629</v>
      </c>
      <c r="H31" s="15">
        <f t="shared" si="1"/>
        <v>0.62078883722333877</v>
      </c>
    </row>
    <row r="32" spans="1:8">
      <c r="A32" s="1">
        <v>31</v>
      </c>
      <c r="B32" s="444">
        <f>유형화!$F$71*hourly1!B33/hourly1!$B$8763+유형화!$F$72*hourly1!C33/hourly1!$C$8763+유형화!$F$73*hourly1!D33/hourly1!$D$8763+유형화!$F$74*hourly1!E33/hourly1!$E$8763</f>
        <v>85.598478734707825</v>
      </c>
      <c r="C32" s="442">
        <f>hourly1!$F33*유형화!$G$71/hourly1!$F$8763+유형화!$G$72*hourly1!$G33/hourly1!$F$8763+유형화!$G$74*hourly1!I33/hourly1!$I$8763</f>
        <v>10.284719373952347</v>
      </c>
      <c r="D32" s="14">
        <v>332.03196000000003</v>
      </c>
      <c r="E32" s="14">
        <v>0</v>
      </c>
      <c r="F32" s="1">
        <v>1021229</v>
      </c>
      <c r="G32" s="15">
        <f t="shared" si="0"/>
        <v>0.37994332638001005</v>
      </c>
      <c r="H32" s="15">
        <f t="shared" si="1"/>
        <v>0.57657253175860235</v>
      </c>
    </row>
    <row r="33" spans="1:8">
      <c r="A33" s="1">
        <v>32</v>
      </c>
      <c r="B33" s="444">
        <f>유형화!$F$71*hourly1!B34/hourly1!$B$8763+유형화!$F$72*hourly1!C34/hourly1!$C$8763+유형화!$F$73*hourly1!D34/hourly1!$D$8763+유형화!$F$74*hourly1!E34/hourly1!$E$8763</f>
        <v>188.75221959326089</v>
      </c>
      <c r="C33" s="442">
        <f>hourly1!$F34*유형화!$G$71/hourly1!$F$8763+유형화!$G$72*hourly1!$G34/hourly1!$F$8763+유형화!$G$74*hourly1!I34/hourly1!$I$8763</f>
        <v>10.505492941493324</v>
      </c>
      <c r="D33" s="14">
        <v>300.50567899999999</v>
      </c>
      <c r="E33" s="14">
        <v>0.52501900000000046</v>
      </c>
      <c r="F33" s="1">
        <v>1113071</v>
      </c>
      <c r="G33" s="15">
        <f t="shared" si="0"/>
        <v>0.34386788330660556</v>
      </c>
      <c r="H33" s="15">
        <f t="shared" si="1"/>
        <v>0.53802718806598804</v>
      </c>
    </row>
    <row r="34" spans="1:8">
      <c r="A34" s="1">
        <v>33</v>
      </c>
      <c r="B34" s="444">
        <f>유형화!$F$71*hourly1!B35/hourly1!$B$8763+유형화!$F$72*hourly1!C35/hourly1!$C$8763+유형화!$F$73*hourly1!D35/hourly1!$D$8763+유형화!$F$74*hourly1!E35/hourly1!$E$8763</f>
        <v>292.22230065321884</v>
      </c>
      <c r="C34" s="442">
        <f>hourly1!$F35*유형화!$G$71/hourly1!$F$8763+유형화!$G$72*hourly1!$G35/hourly1!$F$8763+유형화!$G$74*hourly1!I35/hourly1!$I$8763</f>
        <v>9.7272602978116769</v>
      </c>
      <c r="D34" s="14">
        <v>277.36639300000002</v>
      </c>
      <c r="E34" s="14">
        <v>47.743453999999943</v>
      </c>
      <c r="F34" s="1">
        <v>992766</v>
      </c>
      <c r="G34" s="15">
        <f t="shared" si="0"/>
        <v>0.31738965725602175</v>
      </c>
      <c r="H34" s="15">
        <f t="shared" si="1"/>
        <v>0.5081777031070257</v>
      </c>
    </row>
    <row r="35" spans="1:8">
      <c r="A35" s="1">
        <v>34</v>
      </c>
      <c r="B35" s="444">
        <f>유형화!$F$71*hourly1!B36/hourly1!$B$8763+유형화!$F$72*hourly1!C36/hourly1!$C$8763+유형화!$F$73*hourly1!D36/hourly1!$D$8763+유형화!$F$74*hourly1!E36/hourly1!$E$8763</f>
        <v>355.07821443502269</v>
      </c>
      <c r="C35" s="442">
        <f>hourly1!$F36*유형화!$G$71/hourly1!$F$8763+유형화!$G$72*hourly1!$G36/hourly1!$F$8763+유형화!$G$74*hourly1!I36/hourly1!$I$8763</f>
        <v>8.4695516445250316</v>
      </c>
      <c r="D35" s="14">
        <v>302.85187600000012</v>
      </c>
      <c r="E35" s="14">
        <v>205.042295</v>
      </c>
      <c r="F35" s="1">
        <v>879886</v>
      </c>
      <c r="G35" s="15">
        <f t="shared" si="0"/>
        <v>0.34655263055961955</v>
      </c>
      <c r="H35" s="15">
        <f t="shared" si="1"/>
        <v>0.54097798224087512</v>
      </c>
    </row>
    <row r="36" spans="1:8">
      <c r="A36" s="1">
        <v>35</v>
      </c>
      <c r="B36" s="444">
        <f>유형화!$F$71*hourly1!B37/hourly1!$B$8763+유형화!$F$72*hourly1!C37/hourly1!$C$8763+유형화!$F$73*hourly1!D37/hourly1!$D$8763+유형화!$F$74*hourly1!E37/hourly1!$E$8763</f>
        <v>416.39866778311784</v>
      </c>
      <c r="C36" s="442">
        <f>hourly1!$F37*유형화!$G$71/hourly1!$F$8763+유형화!$G$72*hourly1!$G37/hourly1!$F$8763+유형화!$G$74*hourly1!I37/hourly1!$I$8763</f>
        <v>7.366870894665329</v>
      </c>
      <c r="D36" s="14">
        <v>301.65194200000002</v>
      </c>
      <c r="E36" s="14">
        <v>416.64490599999988</v>
      </c>
      <c r="F36" s="1">
        <v>857014</v>
      </c>
      <c r="G36" s="15">
        <f t="shared" si="0"/>
        <v>0.34517954913879334</v>
      </c>
      <c r="H36" s="15">
        <f t="shared" si="1"/>
        <v>0.53947053588155736</v>
      </c>
    </row>
    <row r="37" spans="1:8">
      <c r="A37" s="1">
        <v>36</v>
      </c>
      <c r="B37" s="444">
        <f>유형화!$F$71*hourly1!B38/hourly1!$B$8763+유형화!$F$72*hourly1!C38/hourly1!$C$8763+유형화!$F$73*hourly1!D38/hourly1!$D$8763+유형화!$F$74*hourly1!E38/hourly1!$E$8763</f>
        <v>350.95829575018496</v>
      </c>
      <c r="C37" s="442">
        <f>hourly1!$F38*유형화!$G$71/hourly1!$F$8763+유형화!$G$72*hourly1!$G38/hourly1!$F$8763+유형화!$G$74*hourly1!I38/hourly1!$I$8763</f>
        <v>6.3988407662010429</v>
      </c>
      <c r="D37" s="14">
        <v>301.7045720000001</v>
      </c>
      <c r="E37" s="14">
        <v>550.03927599999975</v>
      </c>
      <c r="F37" s="1">
        <v>823490</v>
      </c>
      <c r="G37" s="15">
        <f t="shared" si="0"/>
        <v>0.34523977351378243</v>
      </c>
      <c r="H37" s="15">
        <f t="shared" si="1"/>
        <v>0.53953672821314003</v>
      </c>
    </row>
    <row r="38" spans="1:8">
      <c r="A38" s="1">
        <v>37</v>
      </c>
      <c r="B38" s="444">
        <f>유형화!$F$71*hourly1!B39/hourly1!$B$8763+유형화!$F$72*hourly1!C39/hourly1!$C$8763+유형화!$F$73*hourly1!D39/hourly1!$D$8763+유형화!$F$74*hourly1!E39/hourly1!$E$8763</f>
        <v>214.04334021751492</v>
      </c>
      <c r="C38" s="442">
        <f>hourly1!$F39*유형화!$G$71/hourly1!$F$8763+유형화!$G$72*hourly1!$G39/hourly1!$F$8763+유형화!$G$74*hourly1!I39/hourly1!$I$8763</f>
        <v>4.9272800465191251</v>
      </c>
      <c r="D38" s="14">
        <v>314.45739999999989</v>
      </c>
      <c r="E38" s="14">
        <v>625.32372400000031</v>
      </c>
      <c r="F38" s="1">
        <v>814821</v>
      </c>
      <c r="G38" s="15">
        <f t="shared" si="0"/>
        <v>0.35983280212184793</v>
      </c>
      <c r="H38" s="15">
        <f t="shared" si="1"/>
        <v>0.55537634858446061</v>
      </c>
    </row>
    <row r="39" spans="1:8">
      <c r="A39" s="1">
        <v>38</v>
      </c>
      <c r="B39" s="444">
        <f>유형화!$F$71*hourly1!B40/hourly1!$B$8763+유형화!$F$72*hourly1!C40/hourly1!$C$8763+유형화!$F$73*hourly1!D40/hourly1!$D$8763+유형화!$F$74*hourly1!E40/hourly1!$E$8763</f>
        <v>280.45790483158225</v>
      </c>
      <c r="C39" s="442">
        <f>hourly1!$F40*유형화!$G$71/hourly1!$F$8763+유형화!$G$72*hourly1!$G40/hourly1!$F$8763+유형화!$G$74*hourly1!I40/hourly1!$I$8763</f>
        <v>5.1440041679806345</v>
      </c>
      <c r="D39" s="14">
        <v>303.22988400000008</v>
      </c>
      <c r="E39" s="14">
        <v>625.84268199999929</v>
      </c>
      <c r="F39" s="1">
        <v>795999</v>
      </c>
      <c r="G39" s="15">
        <f t="shared" si="0"/>
        <v>0.34698518415150337</v>
      </c>
      <c r="H39" s="15">
        <f t="shared" si="1"/>
        <v>0.54145212809781906</v>
      </c>
    </row>
    <row r="40" spans="1:8">
      <c r="A40" s="1">
        <v>39</v>
      </c>
      <c r="B40" s="444">
        <f>유형화!$F$71*hourly1!B41/hourly1!$B$8763+유형화!$F$72*hourly1!C41/hourly1!$C$8763+유형화!$F$73*hourly1!D41/hourly1!$D$8763+유형화!$F$74*hourly1!E41/hourly1!$E$8763</f>
        <v>401.848313291517</v>
      </c>
      <c r="C40" s="442">
        <f>hourly1!$F41*유형화!$G$71/hourly1!$F$8763+유형화!$G$72*hourly1!$G41/hourly1!$F$8763+유형화!$G$74*hourly1!I41/hourly1!$I$8763</f>
        <v>4.9561173666002238</v>
      </c>
      <c r="D40" s="14">
        <v>328.33407199999999</v>
      </c>
      <c r="E40" s="14">
        <v>515.09915100000046</v>
      </c>
      <c r="F40" s="1">
        <v>809763</v>
      </c>
      <c r="G40" s="15">
        <f t="shared" si="0"/>
        <v>0.37571184255748663</v>
      </c>
      <c r="H40" s="15">
        <f t="shared" si="1"/>
        <v>0.57217193078201178</v>
      </c>
    </row>
    <row r="41" spans="1:8">
      <c r="A41" s="1">
        <v>40</v>
      </c>
      <c r="B41" s="444">
        <f>유형화!$F$71*hourly1!B42/hourly1!$B$8763+유형화!$F$72*hourly1!C42/hourly1!$C$8763+유형화!$F$73*hourly1!D42/hourly1!$D$8763+유형화!$F$74*hourly1!E42/hourly1!$E$8763</f>
        <v>339.45864925512387</v>
      </c>
      <c r="C41" s="442">
        <f>hourly1!$F42*유형화!$G$71/hourly1!$F$8763+유형화!$G$72*hourly1!$G42/hourly1!$F$8763+유형화!$G$74*hourly1!I42/hourly1!$I$8763</f>
        <v>4.9875751945085076</v>
      </c>
      <c r="D41" s="14">
        <v>330.40000399999991</v>
      </c>
      <c r="E41" s="14">
        <v>297.94750500000038</v>
      </c>
      <c r="F41" s="1">
        <v>813954</v>
      </c>
      <c r="G41" s="15">
        <f t="shared" si="0"/>
        <v>0.37807588328463493</v>
      </c>
      <c r="H41" s="15">
        <f t="shared" si="1"/>
        <v>0.57463429162335189</v>
      </c>
    </row>
    <row r="42" spans="1:8">
      <c r="A42" s="1">
        <v>41</v>
      </c>
      <c r="B42" s="444">
        <f>유형화!$F$71*hourly1!B43/hourly1!$B$8763+유형화!$F$72*hourly1!C43/hourly1!$C$8763+유형화!$F$73*hourly1!D43/hourly1!$D$8763+유형화!$F$74*hourly1!E43/hourly1!$E$8763</f>
        <v>297.41431241626395</v>
      </c>
      <c r="C42" s="442">
        <f>hourly1!$F43*유형화!$G$71/hourly1!$F$8763+유형화!$G$72*hourly1!$G43/hourly1!$F$8763+유형화!$G$74*hourly1!I43/hourly1!$I$8763</f>
        <v>5.3710005758226718</v>
      </c>
      <c r="D42" s="14">
        <v>352.95816899999988</v>
      </c>
      <c r="E42" s="14">
        <v>102.04656800000009</v>
      </c>
      <c r="F42" s="1">
        <v>829157</v>
      </c>
      <c r="G42" s="15">
        <f t="shared" si="0"/>
        <v>0.4038891340546184</v>
      </c>
      <c r="H42" s="15">
        <f t="shared" si="1"/>
        <v>0.6009011823375956</v>
      </c>
    </row>
    <row r="43" spans="1:8">
      <c r="A43" s="1">
        <v>42</v>
      </c>
      <c r="B43" s="444">
        <f>유형화!$F$71*hourly1!B44/hourly1!$B$8763+유형화!$F$72*hourly1!C44/hourly1!$C$8763+유형화!$F$73*hourly1!D44/hourly1!$D$8763+유형화!$F$74*hourly1!E44/hourly1!$E$8763</f>
        <v>176.44707467175451</v>
      </c>
      <c r="C43" s="442">
        <f>hourly1!$F44*유형화!$G$71/hourly1!$F$8763+유형화!$G$72*hourly1!$G44/hourly1!$F$8763+유형화!$G$74*hourly1!I44/hourly1!$I$8763</f>
        <v>5.8025770041588398</v>
      </c>
      <c r="D43" s="14">
        <v>380.69236999999998</v>
      </c>
      <c r="E43" s="14">
        <v>4.5865049999999954</v>
      </c>
      <c r="F43" s="1">
        <v>804261</v>
      </c>
      <c r="G43" s="15">
        <f t="shared" si="0"/>
        <v>0.43562530963973928</v>
      </c>
      <c r="H43" s="15">
        <f t="shared" si="1"/>
        <v>0.63171280490560677</v>
      </c>
    </row>
    <row r="44" spans="1:8">
      <c r="A44" s="1">
        <v>43</v>
      </c>
      <c r="B44" s="444">
        <f>유형화!$F$71*hourly1!B45/hourly1!$B$8763+유형화!$F$72*hourly1!C45/hourly1!$C$8763+유형화!$F$73*hourly1!D45/hourly1!$D$8763+유형화!$F$74*hourly1!E45/hourly1!$E$8763</f>
        <v>128.10407861467243</v>
      </c>
      <c r="C44" s="442">
        <f>hourly1!$F45*유형화!$G$71/hourly1!$F$8763+유형화!$G$72*hourly1!$G45/hourly1!$F$8763+유형화!$G$74*hourly1!I45/hourly1!$I$8763</f>
        <v>5.3769380522003036</v>
      </c>
      <c r="D44" s="14">
        <v>373.20889799999998</v>
      </c>
      <c r="E44" s="14">
        <v>4.7141000000000002E-2</v>
      </c>
      <c r="F44" s="1">
        <v>811601</v>
      </c>
      <c r="G44" s="15">
        <f t="shared" si="0"/>
        <v>0.42706199168519154</v>
      </c>
      <c r="H44" s="15">
        <f t="shared" si="1"/>
        <v>0.62355367066747891</v>
      </c>
    </row>
    <row r="45" spans="1:8">
      <c r="A45" s="1">
        <v>44</v>
      </c>
      <c r="B45" s="444">
        <f>유형화!$F$71*hourly1!B46/hourly1!$B$8763+유형화!$F$72*hourly1!C46/hourly1!$C$8763+유형화!$F$73*hourly1!D46/hourly1!$D$8763+유형화!$F$74*hourly1!E46/hourly1!$E$8763</f>
        <v>137.03620757442152</v>
      </c>
      <c r="C45" s="442">
        <f>hourly1!$F46*유형화!$G$71/hourly1!$F$8763+유형화!$G$72*hourly1!$G46/hourly1!$F$8763+유형화!$G$74*hourly1!I46/hourly1!$I$8763</f>
        <v>5.3449853598983905</v>
      </c>
      <c r="D45" s="14">
        <v>391.14879999999999</v>
      </c>
      <c r="E45" s="14">
        <v>0</v>
      </c>
      <c r="F45" s="1">
        <v>833342</v>
      </c>
      <c r="G45" s="15">
        <f t="shared" si="0"/>
        <v>0.44759057586368872</v>
      </c>
      <c r="H45" s="15">
        <f t="shared" si="1"/>
        <v>0.64292842129691041</v>
      </c>
    </row>
    <row r="46" spans="1:8">
      <c r="A46" s="1">
        <v>45</v>
      </c>
      <c r="B46" s="444">
        <f>유형화!$F$71*hourly1!B47/hourly1!$B$8763+유형화!$F$72*hourly1!C47/hourly1!$C$8763+유형화!$F$73*hourly1!D47/hourly1!$D$8763+유형화!$F$74*hourly1!E47/hourly1!$E$8763</f>
        <v>71.041194689742127</v>
      </c>
      <c r="C46" s="442">
        <f>hourly1!$F47*유형화!$G$71/hourly1!$F$8763+유형화!$G$72*hourly1!$G47/hourly1!$F$8763+유형화!$G$74*hourly1!I47/hourly1!$I$8763</f>
        <v>6.2220081907238427</v>
      </c>
      <c r="D46" s="14">
        <v>392.0717239999999</v>
      </c>
      <c r="E46" s="14">
        <v>0</v>
      </c>
      <c r="F46" s="1">
        <v>861295</v>
      </c>
      <c r="G46" s="15">
        <f t="shared" si="0"/>
        <v>0.4486466754468611</v>
      </c>
      <c r="H46" s="15">
        <f t="shared" si="1"/>
        <v>0.64390817872170347</v>
      </c>
    </row>
    <row r="47" spans="1:8">
      <c r="A47" s="1">
        <v>46</v>
      </c>
      <c r="B47" s="444">
        <f>유형화!$F$71*hourly1!B48/hourly1!$B$8763+유형화!$F$72*hourly1!C48/hourly1!$C$8763+유형화!$F$73*hourly1!D48/hourly1!$D$8763+유형화!$F$74*hourly1!E48/hourly1!$E$8763</f>
        <v>69.900697257715095</v>
      </c>
      <c r="C47" s="442">
        <f>hourly1!$F48*유형화!$G$71/hourly1!$F$8763+유형화!$G$72*hourly1!$G48/hourly1!$F$8763+유형화!$G$74*hourly1!I48/hourly1!$I$8763</f>
        <v>0.47584436681398767</v>
      </c>
      <c r="D47" s="14">
        <v>356.15836899999988</v>
      </c>
      <c r="E47" s="14">
        <v>0</v>
      </c>
      <c r="F47" s="1">
        <v>941845</v>
      </c>
      <c r="G47" s="15">
        <f t="shared" si="0"/>
        <v>0.4075511147659972</v>
      </c>
      <c r="H47" s="15">
        <f t="shared" si="1"/>
        <v>0.60453791109716015</v>
      </c>
    </row>
    <row r="48" spans="1:8">
      <c r="A48" s="1">
        <v>47</v>
      </c>
      <c r="B48" s="444">
        <f>유형화!$F$71*hourly1!B49/hourly1!$B$8763+유형화!$F$72*hourly1!C49/hourly1!$C$8763+유형화!$F$73*hourly1!D49/hourly1!$D$8763+유형화!$F$74*hourly1!E49/hourly1!$E$8763</f>
        <v>68.716502398777962</v>
      </c>
      <c r="C48" s="442">
        <f>hourly1!$F49*유형화!$G$71/hourly1!$F$8763+유형화!$G$72*hourly1!$G49/hourly1!$F$8763+유형화!$G$74*hourly1!I49/hourly1!$I$8763</f>
        <v>0.49408133793449849</v>
      </c>
      <c r="D48" s="14">
        <v>369.21553100000011</v>
      </c>
      <c r="E48" s="14">
        <v>0</v>
      </c>
      <c r="F48" s="1">
        <v>991756</v>
      </c>
      <c r="G48" s="15">
        <f t="shared" si="0"/>
        <v>0.42249239199534211</v>
      </c>
      <c r="H48" s="15">
        <f t="shared" si="1"/>
        <v>0.61915366592200471</v>
      </c>
    </row>
    <row r="49" spans="1:8">
      <c r="A49" s="1">
        <v>48</v>
      </c>
      <c r="B49" s="444">
        <f>유형화!$F$71*hourly1!B50/hourly1!$B$8763+유형화!$F$72*hourly1!C50/hourly1!$C$8763+유형화!$F$73*hourly1!D50/hourly1!$D$8763+유형화!$F$74*hourly1!E50/hourly1!$E$8763</f>
        <v>67.372961412630204</v>
      </c>
      <c r="C49" s="442">
        <f>hourly1!$F50*유형화!$G$71/hourly1!$F$8763+유형화!$G$72*hourly1!$G50/hourly1!$F$8763+유형화!$G$74*hourly1!I50/hourly1!$I$8763</f>
        <v>1.0634137371106274</v>
      </c>
      <c r="D49" s="14">
        <v>391.82352600000002</v>
      </c>
      <c r="E49" s="14">
        <v>0</v>
      </c>
      <c r="F49" s="1">
        <v>1009426</v>
      </c>
      <c r="G49" s="15">
        <f t="shared" si="0"/>
        <v>0.44836266310744405</v>
      </c>
      <c r="H49" s="15">
        <f t="shared" si="1"/>
        <v>0.64364485737106347</v>
      </c>
    </row>
    <row r="50" spans="1:8">
      <c r="A50" s="1">
        <v>49</v>
      </c>
      <c r="B50" s="444">
        <f>유형화!$F$71*hourly1!B51/hourly1!$B$8763+유형화!$F$72*hourly1!C51/hourly1!$C$8763+유형화!$F$73*hourly1!D51/hourly1!$D$8763+유형화!$F$74*hourly1!E51/hourly1!$E$8763</f>
        <v>68.317669845272974</v>
      </c>
      <c r="C50" s="442">
        <f>hourly1!$F51*유형화!$G$71/hourly1!$F$8763+유형화!$G$72*hourly1!$G51/hourly1!$F$8763+유형화!$G$74*hourly1!I51/hourly1!$I$8763</f>
        <v>1.814936170892494</v>
      </c>
      <c r="D50" s="14">
        <v>409.14984700000002</v>
      </c>
      <c r="E50" s="14">
        <v>0</v>
      </c>
      <c r="F50" s="1">
        <v>865871</v>
      </c>
      <c r="G50" s="15">
        <f t="shared" si="0"/>
        <v>0.4681891281099933</v>
      </c>
      <c r="H50" s="15">
        <f t="shared" si="1"/>
        <v>0.66174765735643581</v>
      </c>
    </row>
    <row r="51" spans="1:8">
      <c r="A51" s="1">
        <v>50</v>
      </c>
      <c r="B51" s="444">
        <f>유형화!$F$71*hourly1!B52/hourly1!$B$8763+유형화!$F$72*hourly1!C52/hourly1!$C$8763+유형화!$F$73*hourly1!D52/hourly1!$D$8763+유형화!$F$74*hourly1!E52/hourly1!$E$8763</f>
        <v>68.965289878220077</v>
      </c>
      <c r="C51" s="442">
        <f>hourly1!$F52*유형화!$G$71/hourly1!$F$8763+유형화!$G$72*hourly1!$G52/hourly1!$F$8763+유형화!$G$74*hourly1!I52/hourly1!$I$8763</f>
        <v>2.5443640869715805</v>
      </c>
      <c r="D51" s="14">
        <v>436.56644200000022</v>
      </c>
      <c r="E51" s="14">
        <v>0</v>
      </c>
      <c r="F51" s="1">
        <v>751077</v>
      </c>
      <c r="G51" s="15">
        <f t="shared" si="0"/>
        <v>0.4995618679580297</v>
      </c>
      <c r="H51" s="15">
        <f t="shared" si="1"/>
        <v>0.68927995249133867</v>
      </c>
    </row>
    <row r="52" spans="1:8">
      <c r="A52" s="1">
        <v>51</v>
      </c>
      <c r="B52" s="444">
        <f>유형화!$F$71*hourly1!B53/hourly1!$B$8763+유형화!$F$72*hourly1!C53/hourly1!$C$8763+유형화!$F$73*hourly1!D53/hourly1!$D$8763+유형화!$F$74*hourly1!E53/hourly1!$E$8763</f>
        <v>69.794246117350497</v>
      </c>
      <c r="C52" s="442">
        <f>hourly1!$F53*유형화!$G$71/hourly1!$F$8763+유형화!$G$72*hourly1!$G53/hourly1!$F$8763+유형화!$G$74*hourly1!I53/hourly1!$I$8763</f>
        <v>3.2291978193221773</v>
      </c>
      <c r="D52" s="14">
        <v>431.17739300000011</v>
      </c>
      <c r="E52" s="14">
        <v>0</v>
      </c>
      <c r="F52" s="1">
        <v>597532</v>
      </c>
      <c r="G52" s="15">
        <f t="shared" si="0"/>
        <v>0.49339519290938405</v>
      </c>
      <c r="H52" s="15">
        <f t="shared" si="1"/>
        <v>0.68397216582791498</v>
      </c>
    </row>
    <row r="53" spans="1:8">
      <c r="A53" s="1">
        <v>52</v>
      </c>
      <c r="B53" s="444">
        <f>유형화!$F$71*hourly1!B54/hourly1!$B$8763+유형화!$F$72*hourly1!C54/hourly1!$C$8763+유형화!$F$73*hourly1!D54/hourly1!$D$8763+유형화!$F$74*hourly1!E54/hourly1!$E$8763</f>
        <v>70.341738988017184</v>
      </c>
      <c r="C53" s="442">
        <f>hourly1!$F54*유형화!$G$71/hourly1!$F$8763+유형화!$G$72*hourly1!$G54/hourly1!$F$8763+유형화!$G$74*hourly1!I54/hourly1!$I$8763</f>
        <v>3.6994782168811509</v>
      </c>
      <c r="D53" s="14">
        <v>434.64828499999999</v>
      </c>
      <c r="E53" s="14">
        <v>0</v>
      </c>
      <c r="F53" s="1">
        <v>505553</v>
      </c>
      <c r="G53" s="15">
        <f t="shared" si="0"/>
        <v>0.49736692578710379</v>
      </c>
      <c r="H53" s="15">
        <f t="shared" si="1"/>
        <v>0.68739642341406149</v>
      </c>
    </row>
    <row r="54" spans="1:8">
      <c r="A54" s="1">
        <v>53</v>
      </c>
      <c r="B54" s="444">
        <f>유형화!$F$71*hourly1!B55/hourly1!$B$8763+유형화!$F$72*hourly1!C55/hourly1!$C$8763+유형화!$F$73*hourly1!D55/hourly1!$D$8763+유형화!$F$74*hourly1!E55/hourly1!$E$8763</f>
        <v>71.08605242753535</v>
      </c>
      <c r="C54" s="442">
        <f>hourly1!$F55*유형화!$G$71/hourly1!$F$8763+유형화!$G$72*hourly1!$G55/hourly1!$F$8763+유형화!$G$74*hourly1!I55/hourly1!$I$8763</f>
        <v>4.1661421034047397</v>
      </c>
      <c r="D54" s="14">
        <v>451.72978899999998</v>
      </c>
      <c r="E54" s="14">
        <v>0</v>
      </c>
      <c r="F54" s="1">
        <v>538888</v>
      </c>
      <c r="G54" s="15">
        <f t="shared" si="0"/>
        <v>0.51691324731992683</v>
      </c>
      <c r="H54" s="15">
        <f t="shared" si="1"/>
        <v>0.70395157029601341</v>
      </c>
    </row>
    <row r="55" spans="1:8">
      <c r="A55" s="1">
        <v>54</v>
      </c>
      <c r="B55" s="444">
        <f>유형화!$F$71*hourly1!B56/hourly1!$B$8763+유형화!$F$72*hourly1!C56/hourly1!$C$8763+유형화!$F$73*hourly1!D56/hourly1!$D$8763+유형화!$F$74*hourly1!E56/hourly1!$E$8763</f>
        <v>73.643498194655763</v>
      </c>
      <c r="C55" s="442">
        <f>hourly1!$F56*유형화!$G$71/hourly1!$F$8763+유형화!$G$72*hourly1!$G56/hourly1!$F$8763+유형화!$G$74*hourly1!I56/hourly1!$I$8763</f>
        <v>4.5713213909997599</v>
      </c>
      <c r="D55" s="14">
        <v>408.91307400000011</v>
      </c>
      <c r="E55" s="14">
        <v>0</v>
      </c>
      <c r="F55" s="1">
        <v>884804</v>
      </c>
      <c r="G55" s="15">
        <f t="shared" si="0"/>
        <v>0.46791818936898494</v>
      </c>
      <c r="H55" s="15">
        <f t="shared" si="1"/>
        <v>0.66150403492135801</v>
      </c>
    </row>
    <row r="56" spans="1:8">
      <c r="A56" s="1">
        <v>55</v>
      </c>
      <c r="B56" s="444">
        <f>유형화!$F$71*hourly1!B57/hourly1!$B$8763+유형화!$F$72*hourly1!C57/hourly1!$C$8763+유형화!$F$73*hourly1!D57/hourly1!$D$8763+유형화!$F$74*hourly1!E57/hourly1!$E$8763</f>
        <v>86.001562700611501</v>
      </c>
      <c r="C56" s="442">
        <f>hourly1!$F57*유형화!$G$71/hourly1!$F$8763+유형화!$G$72*hourly1!$G57/hourly1!$F$8763+유형화!$G$74*hourly1!I57/hourly1!$I$8763</f>
        <v>11.028209815569706</v>
      </c>
      <c r="D56" s="14">
        <v>379.85737399999999</v>
      </c>
      <c r="E56" s="14">
        <v>0</v>
      </c>
      <c r="F56" s="1">
        <v>1030937</v>
      </c>
      <c r="G56" s="15">
        <f t="shared" si="0"/>
        <v>0.43466982584307706</v>
      </c>
      <c r="H56" s="15">
        <f t="shared" si="1"/>
        <v>0.63080794763632531</v>
      </c>
    </row>
    <row r="57" spans="1:8">
      <c r="A57" s="1">
        <v>56</v>
      </c>
      <c r="B57" s="444">
        <f>유형화!$F$71*hourly1!B58/hourly1!$B$8763+유형화!$F$72*hourly1!C58/hourly1!$C$8763+유형화!$F$73*hourly1!D58/hourly1!$D$8763+유형화!$F$74*hourly1!E58/hourly1!$E$8763</f>
        <v>189.52515367516722</v>
      </c>
      <c r="C57" s="442">
        <f>hourly1!$F58*유형화!$G$71/hourly1!$F$8763+유형화!$G$72*hourly1!$G58/hourly1!$F$8763+유형화!$G$74*hourly1!I58/hourly1!$I$8763</f>
        <v>11.241756228031029</v>
      </c>
      <c r="D57" s="14">
        <v>334.33556900000002</v>
      </c>
      <c r="E57" s="14">
        <v>1.4096600000000019</v>
      </c>
      <c r="F57" s="1">
        <v>1041807</v>
      </c>
      <c r="G57" s="15">
        <f t="shared" si="0"/>
        <v>0.38257934029306506</v>
      </c>
      <c r="H57" s="15">
        <f t="shared" si="1"/>
        <v>0.57929821898664924</v>
      </c>
    </row>
    <row r="58" spans="1:8">
      <c r="A58" s="1">
        <v>57</v>
      </c>
      <c r="B58" s="444">
        <f>유형화!$F$71*hourly1!B59/hourly1!$B$8763+유형화!$F$72*hourly1!C59/hourly1!$C$8763+유형화!$F$73*hourly1!D59/hourly1!$D$8763+유형화!$F$74*hourly1!E59/hourly1!$E$8763</f>
        <v>293.0325082976255</v>
      </c>
      <c r="C58" s="442">
        <f>hourly1!$F59*유형화!$G$71/hourly1!$F$8763+유형화!$G$72*hourly1!$G59/hourly1!$F$8763+유형화!$G$74*hourly1!I59/hourly1!$I$8763</f>
        <v>10.588345366100677</v>
      </c>
      <c r="D58" s="14">
        <v>318.31988699999999</v>
      </c>
      <c r="E58" s="14">
        <v>97.909613000000036</v>
      </c>
      <c r="F58" s="1">
        <v>1016900</v>
      </c>
      <c r="G58" s="15">
        <f t="shared" si="0"/>
        <v>0.36425263616095543</v>
      </c>
      <c r="H58" s="15">
        <f t="shared" si="1"/>
        <v>0.5600966022770002</v>
      </c>
    </row>
    <row r="59" spans="1:8">
      <c r="A59" s="1">
        <v>58</v>
      </c>
      <c r="B59" s="444">
        <f>유형화!$F$71*hourly1!B60/hourly1!$B$8763+유형화!$F$72*hourly1!C60/hourly1!$C$8763+유형화!$F$73*hourly1!D60/hourly1!$D$8763+유형화!$F$74*hourly1!E60/hourly1!$E$8763</f>
        <v>356.3408987456308</v>
      </c>
      <c r="C59" s="442">
        <f>hourly1!$F60*유형화!$G$71/hourly1!$F$8763+유형화!$G$72*hourly1!$G60/hourly1!$F$8763+유형화!$G$74*hourly1!I60/hourly1!$I$8763</f>
        <v>9.5551657249966979</v>
      </c>
      <c r="D59" s="14">
        <v>322.52897800000011</v>
      </c>
      <c r="E59" s="14">
        <v>393.80541900000048</v>
      </c>
      <c r="F59" s="1">
        <v>858611</v>
      </c>
      <c r="G59" s="15">
        <f t="shared" si="0"/>
        <v>0.36906908827471041</v>
      </c>
      <c r="H59" s="15">
        <f t="shared" si="1"/>
        <v>0.56520041577124625</v>
      </c>
    </row>
    <row r="60" spans="1:8">
      <c r="A60" s="1">
        <v>59</v>
      </c>
      <c r="B60" s="444">
        <f>유형화!$F$71*hourly1!B61/hourly1!$B$8763+유형화!$F$72*hourly1!C61/hourly1!$C$8763+유형화!$F$73*hourly1!D61/hourly1!$D$8763+유형화!$F$74*hourly1!E61/hourly1!$E$8763</f>
        <v>418.41387119946125</v>
      </c>
      <c r="C60" s="442">
        <f>hourly1!$F61*유형화!$G$71/hourly1!$F$8763+유형화!$G$72*hourly1!$G61/hourly1!$F$8763+유형화!$G$74*hourly1!I61/hourly1!$I$8763</f>
        <v>8.6587883427512047</v>
      </c>
      <c r="D60" s="14">
        <v>298.93532499999992</v>
      </c>
      <c r="E60" s="14">
        <v>720.37143800000115</v>
      </c>
      <c r="F60" s="1">
        <v>794826</v>
      </c>
      <c r="G60" s="15">
        <f t="shared" si="0"/>
        <v>0.34207093122297427</v>
      </c>
      <c r="H60" s="15">
        <f t="shared" si="1"/>
        <v>0.5360445368452631</v>
      </c>
    </row>
    <row r="61" spans="1:8">
      <c r="A61" s="1">
        <v>60</v>
      </c>
      <c r="B61" s="444">
        <f>유형화!$F$71*hourly1!B62/hourly1!$B$8763+유형화!$F$72*hourly1!C62/hourly1!$C$8763+유형화!$F$73*hourly1!D62/hourly1!$D$8763+유형화!$F$74*hourly1!E62/hourly1!$E$8763</f>
        <v>353.90363217183773</v>
      </c>
      <c r="C61" s="442">
        <f>hourly1!$F62*유형화!$G$71/hourly1!$F$8763+유형화!$G$72*hourly1!$G62/hourly1!$F$8763+유형화!$G$74*hourly1!I62/hourly1!$I$8763</f>
        <v>7.8479034495769948</v>
      </c>
      <c r="D61" s="14">
        <v>274.25420000000003</v>
      </c>
      <c r="E61" s="14">
        <v>922.83346800000038</v>
      </c>
      <c r="F61" s="1">
        <v>863676</v>
      </c>
      <c r="G61" s="15">
        <f t="shared" si="0"/>
        <v>0.31382838273065206</v>
      </c>
      <c r="H61" s="15">
        <f t="shared" si="1"/>
        <v>0.50405646437668139</v>
      </c>
    </row>
    <row r="62" spans="1:8">
      <c r="A62" s="1">
        <v>61</v>
      </c>
      <c r="B62" s="444">
        <f>유형화!$F$71*hourly1!B63/hourly1!$B$8763+유형화!$F$72*hourly1!C63/hourly1!$C$8763+유형화!$F$73*hourly1!D63/hourly1!$D$8763+유형화!$F$74*hourly1!E63/hourly1!$E$8763</f>
        <v>217.45032922398741</v>
      </c>
      <c r="C62" s="442">
        <f>hourly1!$F63*유형화!$G$71/hourly1!$F$8763+유형화!$G$72*hourly1!$G63/hourly1!$F$8763+유형화!$G$74*hourly1!I63/hourly1!$I$8763</f>
        <v>6.499427393394555</v>
      </c>
      <c r="D62" s="14">
        <v>248.209551</v>
      </c>
      <c r="E62" s="14">
        <v>1001.349257</v>
      </c>
      <c r="F62" s="1">
        <v>787630</v>
      </c>
      <c r="G62" s="15">
        <f t="shared" si="0"/>
        <v>0.28402555719705036</v>
      </c>
      <c r="H62" s="15">
        <f t="shared" si="1"/>
        <v>0.46852354242061589</v>
      </c>
    </row>
    <row r="63" spans="1:8">
      <c r="A63" s="1">
        <v>62</v>
      </c>
      <c r="B63" s="444">
        <f>유형화!$F$71*hourly1!B64/hourly1!$B$8763+유형화!$F$72*hourly1!C64/hourly1!$C$8763+유형화!$F$73*hourly1!D64/hourly1!$D$8763+유형화!$F$74*hourly1!E64/hourly1!$E$8763</f>
        <v>284.36058821529537</v>
      </c>
      <c r="C63" s="442">
        <f>hourly1!$F64*유형화!$G$71/hourly1!$F$8763+유형화!$G$72*hourly1!$G64/hourly1!$F$8763+유형화!$G$74*hourly1!I64/hourly1!$I$8763</f>
        <v>6.7687863282635821</v>
      </c>
      <c r="D63" s="14">
        <v>195.17795100000001</v>
      </c>
      <c r="E63" s="14">
        <v>971.94211499999994</v>
      </c>
      <c r="F63" s="1">
        <v>756775</v>
      </c>
      <c r="G63" s="15">
        <f t="shared" si="0"/>
        <v>0.22334163235061649</v>
      </c>
      <c r="H63" s="15">
        <f t="shared" si="1"/>
        <v>0.38988627186008162</v>
      </c>
    </row>
    <row r="64" spans="1:8">
      <c r="A64" s="1">
        <v>63</v>
      </c>
      <c r="B64" s="444">
        <f>유형화!$F$71*hourly1!B65/hourly1!$B$8763+유형화!$F$72*hourly1!C65/hourly1!$C$8763+유형화!$F$73*hourly1!D65/hourly1!$D$8763+유형화!$F$74*hourly1!E65/hourly1!$E$8763</f>
        <v>406.06180927710432</v>
      </c>
      <c r="C64" s="442">
        <f>hourly1!$F65*유형화!$G$71/hourly1!$F$8763+유형화!$G$72*hourly1!$G65/hourly1!$F$8763+유형화!$G$74*hourly1!I65/hourly1!$I$8763</f>
        <v>6.6114339555969073</v>
      </c>
      <c r="D64" s="14">
        <v>206.36056199999999</v>
      </c>
      <c r="E64" s="14">
        <v>832.72217299999886</v>
      </c>
      <c r="F64" s="1">
        <v>778238</v>
      </c>
      <c r="G64" s="15">
        <f t="shared" si="0"/>
        <v>0.23613786564380215</v>
      </c>
      <c r="H64" s="15">
        <f t="shared" si="1"/>
        <v>0.40722143433758878</v>
      </c>
    </row>
    <row r="65" spans="1:8">
      <c r="A65" s="1">
        <v>64</v>
      </c>
      <c r="B65" s="444">
        <f>유형화!$F$71*hourly1!B66/hourly1!$B$8763+유형화!$F$72*hourly1!C66/hourly1!$C$8763+유형화!$F$73*hourly1!D66/hourly1!$D$8763+유형화!$F$74*hourly1!E66/hourly1!$E$8763</f>
        <v>343.52988604015269</v>
      </c>
      <c r="C65" s="442">
        <f>hourly1!$F66*유형화!$G$71/hourly1!$F$8763+유형화!$G$72*hourly1!$G66/hourly1!$F$8763+유형화!$G$74*hourly1!I66/hourly1!$I$8763</f>
        <v>6.591278641391475</v>
      </c>
      <c r="D65" s="14">
        <v>204.990725</v>
      </c>
      <c r="E65" s="14">
        <v>545.43909100000008</v>
      </c>
      <c r="F65" s="1">
        <v>759530</v>
      </c>
      <c r="G65" s="15">
        <f t="shared" si="0"/>
        <v>0.23457036465269751</v>
      </c>
      <c r="H65" s="15">
        <f t="shared" si="1"/>
        <v>0.40512057733045309</v>
      </c>
    </row>
    <row r="66" spans="1:8">
      <c r="A66" s="1">
        <v>65</v>
      </c>
      <c r="B66" s="444">
        <f>유형화!$F$71*hourly1!B67/hourly1!$B$8763+유형화!$F$72*hourly1!C67/hourly1!$C$8763+유형화!$F$73*hourly1!D67/hourly1!$D$8763+유형화!$F$74*hourly1!E67/hourly1!$E$8763</f>
        <v>301.29774945495092</v>
      </c>
      <c r="C66" s="442">
        <f>hourly1!$F67*유형화!$G$71/hourly1!$F$8763+유형화!$G$72*hourly1!$G67/hourly1!$F$8763+유형화!$G$74*hourly1!I67/hourly1!$I$8763</f>
        <v>6.8897380145907396</v>
      </c>
      <c r="D66" s="14">
        <v>249.739001</v>
      </c>
      <c r="E66" s="14">
        <v>176.8054350000001</v>
      </c>
      <c r="F66" s="1">
        <v>771723</v>
      </c>
      <c r="G66" s="15">
        <f t="shared" ref="G66:G129" si="2">D66/$I$1</f>
        <v>0.28577570293763482</v>
      </c>
      <c r="H66" s="15">
        <f t="shared" ref="H66:H129" si="3">G66/(1-$H$1*(1-G66))</f>
        <v>0.47066320688902108</v>
      </c>
    </row>
    <row r="67" spans="1:8">
      <c r="A67" s="1">
        <v>66</v>
      </c>
      <c r="B67" s="444">
        <f>유형화!$F$71*hourly1!B68/hourly1!$B$8763+유형화!$F$72*hourly1!C68/hourly1!$C$8763+유형화!$F$73*hourly1!D68/hourly1!$D$8763+유형화!$F$74*hourly1!E68/hourly1!$E$8763</f>
        <v>179.89658165333378</v>
      </c>
      <c r="C67" s="442">
        <f>hourly1!$F68*유형화!$G$71/hourly1!$F$8763+유형화!$G$72*hourly1!$G68/hourly1!$F$8763+유형화!$G$74*hourly1!I68/hourly1!$I$8763</f>
        <v>7.1777030520973426</v>
      </c>
      <c r="D67" s="14">
        <v>264.44750599999998</v>
      </c>
      <c r="E67" s="14">
        <v>8.640945999999996</v>
      </c>
      <c r="F67" s="1">
        <v>761523</v>
      </c>
      <c r="G67" s="15">
        <f t="shared" si="2"/>
        <v>0.30260660775708953</v>
      </c>
      <c r="H67" s="15">
        <f t="shared" si="3"/>
        <v>0.49089892396480506</v>
      </c>
    </row>
    <row r="68" spans="1:8">
      <c r="A68" s="1">
        <v>67</v>
      </c>
      <c r="B68" s="444">
        <f>유형화!$F$71*hourly1!B69/hourly1!$B$8763+유형화!$F$72*hourly1!C69/hourly1!$C$8763+유형화!$F$73*hourly1!D69/hourly1!$D$8763+유형화!$F$74*hourly1!E69/hourly1!$E$8763</f>
        <v>131.39984928364797</v>
      </c>
      <c r="C68" s="442">
        <f>hourly1!$F69*유형화!$G$71/hourly1!$F$8763+유형화!$G$72*hourly1!$G69/hourly1!$F$8763+유형화!$G$74*hourly1!I69/hourly1!$I$8763</f>
        <v>6.8448556964153857</v>
      </c>
      <c r="D68" s="14">
        <v>326.84501699999998</v>
      </c>
      <c r="E68" s="14">
        <v>4.0322999999999998E-2</v>
      </c>
      <c r="F68" s="1">
        <v>759100</v>
      </c>
      <c r="G68" s="15">
        <f t="shared" si="2"/>
        <v>0.37400792071254502</v>
      </c>
      <c r="H68" s="15">
        <f t="shared" si="3"/>
        <v>0.57039108718229847</v>
      </c>
    </row>
    <row r="69" spans="1:8">
      <c r="A69" s="1">
        <v>68</v>
      </c>
      <c r="B69" s="444">
        <f>유형화!$F$71*hourly1!B70/hourly1!$B$8763+유형화!$F$72*hourly1!C70/hourly1!$C$8763+유형화!$F$73*hourly1!D70/hourly1!$D$8763+유형화!$F$74*hourly1!E70/hourly1!$E$8763</f>
        <v>140.55333645940257</v>
      </c>
      <c r="C69" s="442">
        <f>hourly1!$F70*유형화!$G$71/hourly1!$F$8763+유형화!$G$72*hourly1!$G70/hourly1!$F$8763+유형화!$G$74*hourly1!I70/hourly1!$I$8763</f>
        <v>6.8818467487242447</v>
      </c>
      <c r="D69" s="14">
        <v>335.84266700000012</v>
      </c>
      <c r="E69" s="14">
        <v>0</v>
      </c>
      <c r="F69" s="1">
        <v>890963</v>
      </c>
      <c r="G69" s="15">
        <f t="shared" si="2"/>
        <v>0.38430390869696418</v>
      </c>
      <c r="H69" s="15">
        <f t="shared" si="3"/>
        <v>0.5810749881104097</v>
      </c>
    </row>
    <row r="70" spans="1:8">
      <c r="A70" s="1">
        <v>69</v>
      </c>
      <c r="B70" s="444">
        <f>유형화!$F$71*hourly1!B71/hourly1!$B$8763+유형화!$F$72*hourly1!C71/hourly1!$C$8763+유형화!$F$73*hourly1!D71/hourly1!$D$8763+유형화!$F$74*hourly1!E71/hourly1!$E$8763</f>
        <v>73.860719312133256</v>
      </c>
      <c r="C70" s="442">
        <f>hourly1!$F71*유형화!$G$71/hourly1!$F$8763+유형화!$G$72*hourly1!$G71/hourly1!$F$8763+유형화!$G$74*hourly1!I71/hourly1!$I$8763</f>
        <v>7.8955037328189297</v>
      </c>
      <c r="D70" s="14">
        <v>357.44964499999998</v>
      </c>
      <c r="E70" s="14">
        <v>0</v>
      </c>
      <c r="F70" s="1">
        <v>926909</v>
      </c>
      <c r="G70" s="15">
        <f t="shared" si="2"/>
        <v>0.40902871860484064</v>
      </c>
      <c r="H70" s="15">
        <f t="shared" si="3"/>
        <v>0.60599918024564103</v>
      </c>
    </row>
    <row r="71" spans="1:8">
      <c r="A71" s="1">
        <v>70</v>
      </c>
      <c r="B71" s="444">
        <f>유형화!$F$71*hourly1!B72/hourly1!$B$8763+유형화!$F$72*hourly1!C72/hourly1!$C$8763+유형화!$F$73*hourly1!D72/hourly1!$D$8763+유형화!$F$74*hourly1!E72/hourly1!$E$8763</f>
        <v>73.074558778350763</v>
      </c>
      <c r="C71" s="442">
        <f>hourly1!$F72*유형화!$G$71/hourly1!$F$8763+유형화!$G$72*hourly1!$G72/hourly1!$F$8763+유형화!$G$74*hourly1!I72/hourly1!$I$8763</f>
        <v>1.6170401198946991</v>
      </c>
      <c r="D71" s="14">
        <v>370.422056</v>
      </c>
      <c r="E71" s="14">
        <v>0</v>
      </c>
      <c r="F71" s="1">
        <v>957578</v>
      </c>
      <c r="G71" s="15">
        <f t="shared" si="2"/>
        <v>0.42387301548068551</v>
      </c>
      <c r="H71" s="15">
        <f t="shared" si="3"/>
        <v>0.62048646249566042</v>
      </c>
    </row>
    <row r="72" spans="1:8">
      <c r="A72" s="1">
        <v>71</v>
      </c>
      <c r="B72" s="444">
        <f>유형화!$F$71*hourly1!B73/hourly1!$B$8763+유형화!$F$72*hourly1!C73/hourly1!$C$8763+유형화!$F$73*hourly1!D73/hourly1!$D$8763+유형화!$F$74*hourly1!E73/hourly1!$E$8763</f>
        <v>72.215679810896219</v>
      </c>
      <c r="C72" s="442">
        <f>hourly1!$F73*유형화!$G$71/hourly1!$F$8763+유형화!$G$72*hourly1!$G73/hourly1!$F$8763+유형화!$G$74*hourly1!I73/hourly1!$I$8763</f>
        <v>2.3015905254716227</v>
      </c>
      <c r="D72" s="14">
        <v>362.46574399999997</v>
      </c>
      <c r="E72" s="14">
        <v>0</v>
      </c>
      <c r="F72" s="1">
        <v>982759</v>
      </c>
      <c r="G72" s="15">
        <f t="shared" si="2"/>
        <v>0.41476862791812313</v>
      </c>
      <c r="H72" s="15">
        <f t="shared" si="3"/>
        <v>0.61164240656904945</v>
      </c>
    </row>
    <row r="73" spans="1:8">
      <c r="A73" s="1">
        <v>72</v>
      </c>
      <c r="B73" s="444">
        <f>유형화!$F$71*hourly1!B74/hourly1!$B$8763+유형화!$F$72*hourly1!C74/hourly1!$C$8763+유형화!$F$73*hourly1!D74/hourly1!$D$8763+유형화!$F$74*hourly1!E74/hourly1!$E$8763</f>
        <v>71.110341199538141</v>
      </c>
      <c r="C73" s="442">
        <f>hourly1!$F74*유형화!$G$71/hourly1!$F$8763+유형화!$G$72*hourly1!$G74/hourly1!$F$8763+유형화!$G$74*hourly1!I74/hourly1!$I$8763</f>
        <v>3.1415450552733879</v>
      </c>
      <c r="D73" s="14">
        <v>380.90401600000013</v>
      </c>
      <c r="E73" s="14">
        <v>0</v>
      </c>
      <c r="F73" s="1">
        <v>966605</v>
      </c>
      <c r="G73" s="15">
        <f t="shared" si="2"/>
        <v>0.43586749561862842</v>
      </c>
      <c r="H73" s="15">
        <f t="shared" si="3"/>
        <v>0.63194193956262523</v>
      </c>
    </row>
    <row r="74" spans="1:8">
      <c r="A74" s="1">
        <v>73</v>
      </c>
      <c r="B74" s="444">
        <f>유형화!$F$71*hourly1!B75/hourly1!$B$8763+유형화!$F$72*hourly1!C75/hourly1!$C$8763+유형화!$F$73*hourly1!D75/hourly1!$D$8763+유형화!$F$74*hourly1!E75/hourly1!$E$8763</f>
        <v>71.769759357406684</v>
      </c>
      <c r="C74" s="442">
        <f>hourly1!$F75*유형화!$G$71/hourly1!$F$8763+유형화!$G$72*hourly1!$G75/hourly1!$F$8763+유형화!$G$74*hourly1!I75/hourly1!$I$8763</f>
        <v>3.6847516620420984</v>
      </c>
      <c r="D74" s="14">
        <v>377.17114299999992</v>
      </c>
      <c r="E74" s="14">
        <v>0</v>
      </c>
      <c r="F74" s="1">
        <v>840770</v>
      </c>
      <c r="G74" s="15">
        <f t="shared" si="2"/>
        <v>0.43159597854968662</v>
      </c>
      <c r="H74" s="15">
        <f t="shared" si="3"/>
        <v>0.62788758373822762</v>
      </c>
    </row>
    <row r="75" spans="1:8">
      <c r="A75" s="1">
        <v>74</v>
      </c>
      <c r="B75" s="444">
        <f>유형화!$F$71*hourly1!B76/hourly1!$B$8763+유형화!$F$72*hourly1!C76/hourly1!$C$8763+유형화!$F$73*hourly1!D76/hourly1!$D$8763+유형화!$F$74*hourly1!E76/hourly1!$E$8763</f>
        <v>72.40130349834071</v>
      </c>
      <c r="C75" s="442">
        <f>hourly1!$F76*유형화!$G$71/hourly1!$F$8763+유형화!$G$72*hourly1!$G76/hourly1!$F$8763+유형화!$G$74*hourly1!I76/hourly1!$I$8763</f>
        <v>4.2193498447805764</v>
      </c>
      <c r="D75" s="14">
        <v>393.518168</v>
      </c>
      <c r="E75" s="14">
        <v>0</v>
      </c>
      <c r="F75" s="1">
        <v>708475</v>
      </c>
      <c r="G75" s="15">
        <f t="shared" si="2"/>
        <v>0.45030183763300258</v>
      </c>
      <c r="H75" s="15">
        <f t="shared" si="3"/>
        <v>0.64544041235775196</v>
      </c>
    </row>
    <row r="76" spans="1:8">
      <c r="A76" s="1">
        <v>75</v>
      </c>
      <c r="B76" s="444">
        <f>유형화!$F$71*hourly1!B77/hourly1!$B$8763+유형화!$F$72*hourly1!C77/hourly1!$C$8763+유형화!$F$73*hourly1!D77/hourly1!$D$8763+유형화!$F$74*hourly1!E77/hourly1!$E$8763</f>
        <v>73.534504199485369</v>
      </c>
      <c r="C76" s="442">
        <f>hourly1!$F77*유형화!$G$71/hourly1!$F$8763+유형화!$G$72*hourly1!$G77/hourly1!$F$8763+유형화!$G$74*hourly1!I77/hourly1!$I$8763</f>
        <v>4.754310803129199</v>
      </c>
      <c r="D76" s="14">
        <v>404.25799799999987</v>
      </c>
      <c r="E76" s="14">
        <v>0</v>
      </c>
      <c r="F76" s="1">
        <v>557968</v>
      </c>
      <c r="G76" s="15">
        <f t="shared" si="2"/>
        <v>0.4625913977553347</v>
      </c>
      <c r="H76" s="15">
        <f t="shared" si="3"/>
        <v>0.65669336161955971</v>
      </c>
    </row>
    <row r="77" spans="1:8">
      <c r="A77" s="1">
        <v>76</v>
      </c>
      <c r="B77" s="444">
        <f>유형화!$F$71*hourly1!B78/hourly1!$B$8763+유형화!$F$72*hourly1!C78/hourly1!$C$8763+유형화!$F$73*hourly1!D78/hourly1!$D$8763+유형화!$F$74*hourly1!E78/hourly1!$E$8763</f>
        <v>74.463804014071144</v>
      </c>
      <c r="C77" s="442">
        <f>hourly1!$F78*유형화!$G$71/hourly1!$F$8763+유형화!$G$72*hourly1!$G78/hourly1!$F$8763+유형화!$G$74*hourly1!I78/hourly1!$I$8763</f>
        <v>5.1464306576749079</v>
      </c>
      <c r="D77" s="14">
        <v>427.001756</v>
      </c>
      <c r="E77" s="14">
        <v>0</v>
      </c>
      <c r="F77" s="1">
        <v>449500</v>
      </c>
      <c r="G77" s="15">
        <f t="shared" si="2"/>
        <v>0.48861702212264568</v>
      </c>
      <c r="H77" s="15">
        <f t="shared" si="3"/>
        <v>0.67982504902633323</v>
      </c>
    </row>
    <row r="78" spans="1:8">
      <c r="A78" s="1">
        <v>77</v>
      </c>
      <c r="B78" s="444">
        <f>유형화!$F$71*hourly1!B79/hourly1!$B$8763+유형화!$F$72*hourly1!C79/hourly1!$C$8763+유형화!$F$73*hourly1!D79/hourly1!$D$8763+유형화!$F$74*hourly1!E79/hourly1!$E$8763</f>
        <v>75.288294928024925</v>
      </c>
      <c r="C78" s="442">
        <f>hourly1!$F79*유형화!$G$71/hourly1!$F$8763+유형화!$G$72*hourly1!$G79/hourly1!$F$8763+유형화!$G$74*hourly1!I79/hourly1!$I$8763</f>
        <v>5.4725014757802812</v>
      </c>
      <c r="D78" s="14">
        <v>443.79897599999998</v>
      </c>
      <c r="E78" s="14">
        <v>0</v>
      </c>
      <c r="F78" s="1">
        <v>511535</v>
      </c>
      <c r="G78" s="15">
        <f t="shared" si="2"/>
        <v>0.50783803819813678</v>
      </c>
      <c r="H78" s="15">
        <f t="shared" si="3"/>
        <v>0.6963258379506525</v>
      </c>
    </row>
    <row r="79" spans="1:8">
      <c r="A79" s="1">
        <v>78</v>
      </c>
      <c r="B79" s="444">
        <f>유형화!$F$71*hourly1!B80/hourly1!$B$8763+유형화!$F$72*hourly1!C80/hourly1!$C$8763+유형화!$F$73*hourly1!D80/hourly1!$D$8763+유형화!$F$74*hourly1!E80/hourly1!$E$8763</f>
        <v>77.987307373543857</v>
      </c>
      <c r="C79" s="442">
        <f>hourly1!$F80*유형화!$G$71/hourly1!$F$8763+유형화!$G$72*hourly1!$G80/hourly1!$F$8763+유형화!$G$74*hourly1!I80/hourly1!$I$8763</f>
        <v>5.879919509357574</v>
      </c>
      <c r="D79" s="14">
        <v>391.81821100000002</v>
      </c>
      <c r="E79" s="14">
        <v>0</v>
      </c>
      <c r="F79" s="1">
        <v>807141</v>
      </c>
      <c r="G79" s="15">
        <f t="shared" si="2"/>
        <v>0.44835658116647759</v>
      </c>
      <c r="H79" s="15">
        <f t="shared" si="3"/>
        <v>0.64363921722271711</v>
      </c>
    </row>
    <row r="80" spans="1:8">
      <c r="A80" s="1">
        <v>79</v>
      </c>
      <c r="B80" s="444">
        <f>유형화!$F$71*hourly1!B81/hourly1!$B$8763+유형화!$F$72*hourly1!C81/hourly1!$C$8763+유형화!$F$73*hourly1!D81/hourly1!$D$8763+유형화!$F$74*hourly1!E81/hourly1!$E$8763</f>
        <v>90.240029159702701</v>
      </c>
      <c r="C80" s="442">
        <f>hourly1!$F81*유형화!$G$71/hourly1!$F$8763+유형화!$G$72*hourly1!$G81/hourly1!$F$8763+유형화!$G$74*hourly1!I81/hourly1!$I$8763</f>
        <v>12.249781308195979</v>
      </c>
      <c r="D80" s="14">
        <v>358.32355500000011</v>
      </c>
      <c r="E80" s="14">
        <v>0</v>
      </c>
      <c r="F80" s="1">
        <v>821248</v>
      </c>
      <c r="G80" s="15">
        <f t="shared" si="2"/>
        <v>0.41002873159261688</v>
      </c>
      <c r="H80" s="15">
        <f t="shared" si="3"/>
        <v>0.60698614325594547</v>
      </c>
    </row>
    <row r="81" spans="1:8">
      <c r="A81" s="1">
        <v>80</v>
      </c>
      <c r="B81" s="444">
        <f>유형화!$F$71*hourly1!B82/hourly1!$B$8763+유형화!$F$72*hourly1!C82/hourly1!$C$8763+유형화!$F$73*hourly1!D82/hourly1!$D$8763+유형화!$F$74*hourly1!E82/hourly1!$E$8763</f>
        <v>191.23586375434522</v>
      </c>
      <c r="C81" s="442">
        <f>hourly1!$F82*유형화!$G$71/hourly1!$F$8763+유형화!$G$72*hourly1!$G82/hourly1!$F$8763+유형화!$G$74*hourly1!I82/hourly1!$I$8763</f>
        <v>12.459336863001765</v>
      </c>
      <c r="D81" s="14">
        <v>243.85462400000009</v>
      </c>
      <c r="E81" s="14">
        <v>1.1350730000000011</v>
      </c>
      <c r="F81" s="1">
        <v>815026</v>
      </c>
      <c r="G81" s="15">
        <f t="shared" si="2"/>
        <v>0.27904222531983564</v>
      </c>
      <c r="H81" s="15">
        <f t="shared" si="3"/>
        <v>0.46239371401521306</v>
      </c>
    </row>
    <row r="82" spans="1:8">
      <c r="A82" s="1">
        <v>81</v>
      </c>
      <c r="B82" s="444">
        <f>유형화!$F$71*hourly1!B83/hourly1!$B$8763+유형화!$F$72*hourly1!C83/hourly1!$C$8763+유형화!$F$73*hourly1!D83/hourly1!$D$8763+유형화!$F$74*hourly1!E83/hourly1!$E$8763</f>
        <v>294.97054238266526</v>
      </c>
      <c r="C82" s="442">
        <f>hourly1!$F83*유형화!$G$71/hourly1!$F$8763+유형화!$G$72*hourly1!$G83/hourly1!$F$8763+유형화!$G$74*hourly1!I83/hourly1!$I$8763</f>
        <v>11.763256923764692</v>
      </c>
      <c r="D82" s="14">
        <v>182.96179100000001</v>
      </c>
      <c r="E82" s="14">
        <v>70.676689999999965</v>
      </c>
      <c r="F82" s="1">
        <v>778355</v>
      </c>
      <c r="G82" s="15">
        <f t="shared" si="2"/>
        <v>0.20936271156844113</v>
      </c>
      <c r="H82" s="15">
        <f t="shared" si="3"/>
        <v>0.37045545429695559</v>
      </c>
    </row>
    <row r="83" spans="1:8">
      <c r="A83" s="1">
        <v>82</v>
      </c>
      <c r="B83" s="444">
        <f>유형화!$F$71*hourly1!B84/hourly1!$B$8763+유형화!$F$72*hourly1!C84/hourly1!$C$8763+유형화!$F$73*hourly1!D84/hourly1!$D$8763+유형화!$F$74*hourly1!E84/hourly1!$E$8763</f>
        <v>359.10281057396196</v>
      </c>
      <c r="C83" s="442">
        <f>hourly1!$F84*유형화!$G$71/hourly1!$F$8763+유형화!$G$72*hourly1!$G84/hourly1!$F$8763+유형화!$G$74*hourly1!I84/hourly1!$I$8763</f>
        <v>10.709716542284317</v>
      </c>
      <c r="D83" s="14">
        <v>165.07201900000001</v>
      </c>
      <c r="E83" s="14">
        <v>278.108135</v>
      </c>
      <c r="F83" s="1">
        <v>743652</v>
      </c>
      <c r="G83" s="15">
        <f t="shared" si="2"/>
        <v>0.18889149102129874</v>
      </c>
      <c r="H83" s="15">
        <f t="shared" si="3"/>
        <v>0.34102688597311565</v>
      </c>
    </row>
    <row r="84" spans="1:8">
      <c r="A84" s="1">
        <v>83</v>
      </c>
      <c r="B84" s="444">
        <f>유형화!$F$71*hourly1!B85/hourly1!$B$8763+유형화!$F$72*hourly1!C85/hourly1!$C$8763+유형화!$F$73*hourly1!D85/hourly1!$D$8763+유형화!$F$74*hourly1!E85/hourly1!$E$8763</f>
        <v>421.51251471425417</v>
      </c>
      <c r="C84" s="442">
        <f>hourly1!$F85*유형화!$G$71/hourly1!$F$8763+유형화!$G$72*hourly1!$G85/hourly1!$F$8763+유형화!$G$74*hourly1!I85/hourly1!$I$8763</f>
        <v>9.7283491950440961</v>
      </c>
      <c r="D84" s="14">
        <v>161.37871699999999</v>
      </c>
      <c r="E84" s="14">
        <v>513.14320000000009</v>
      </c>
      <c r="F84" s="1">
        <v>750007</v>
      </c>
      <c r="G84" s="15">
        <f t="shared" si="2"/>
        <v>0.18466525494689809</v>
      </c>
      <c r="H84" s="15">
        <f t="shared" si="3"/>
        <v>0.33480180377538554</v>
      </c>
    </row>
    <row r="85" spans="1:8">
      <c r="A85" s="1">
        <v>84</v>
      </c>
      <c r="B85" s="444">
        <f>유형화!$F$71*hourly1!B86/hourly1!$B$8763+유형화!$F$72*hourly1!C86/hourly1!$C$8763+유형화!$F$73*hourly1!D86/hourly1!$D$8763+유형화!$F$74*hourly1!E86/hourly1!$E$8763</f>
        <v>357.33483420570184</v>
      </c>
      <c r="C85" s="442">
        <f>hourly1!$F86*유형화!$G$71/hourly1!$F$8763+유형화!$G$72*hourly1!$G86/hourly1!$F$8763+유형화!$G$74*hourly1!I86/hourly1!$I$8763</f>
        <v>8.9237432045292291</v>
      </c>
      <c r="D85" s="14">
        <v>135.65361799999999</v>
      </c>
      <c r="E85" s="14">
        <v>681.56776200000058</v>
      </c>
      <c r="F85" s="1">
        <v>775992</v>
      </c>
      <c r="G85" s="15">
        <f t="shared" si="2"/>
        <v>0.15522808966463109</v>
      </c>
      <c r="H85" s="15">
        <f t="shared" si="3"/>
        <v>0.2899424877683186</v>
      </c>
    </row>
    <row r="86" spans="1:8">
      <c r="A86" s="1">
        <v>85</v>
      </c>
      <c r="B86" s="444">
        <f>유형화!$F$71*hourly1!B87/hourly1!$B$8763+유형화!$F$72*hourly1!C87/hourly1!$C$8763+유형화!$F$73*hourly1!D87/hourly1!$D$8763+유형화!$F$74*hourly1!E87/hourly1!$E$8763</f>
        <v>220.89688937950098</v>
      </c>
      <c r="C86" s="442">
        <f>hourly1!$F87*유형화!$G$71/hourly1!$F$8763+유형화!$G$72*hourly1!$G87/hourly1!$F$8763+유형화!$G$74*hourly1!I87/hourly1!$I$8763</f>
        <v>7.5524063364306606</v>
      </c>
      <c r="D86" s="14">
        <v>85.191746999999992</v>
      </c>
      <c r="E86" s="14">
        <v>772.29086699999959</v>
      </c>
      <c r="F86" s="1">
        <v>785397</v>
      </c>
      <c r="G86" s="15">
        <f t="shared" si="2"/>
        <v>9.748469916963487E-2</v>
      </c>
      <c r="H86" s="15">
        <f t="shared" si="3"/>
        <v>0.19356927901418919</v>
      </c>
    </row>
    <row r="87" spans="1:8">
      <c r="A87" s="1">
        <v>86</v>
      </c>
      <c r="B87" s="444">
        <f>유형화!$F$71*hourly1!B88/hourly1!$B$8763+유형화!$F$72*hourly1!C88/hourly1!$C$8763+유형화!$F$73*hourly1!D88/hourly1!$D$8763+유형화!$F$74*hourly1!E88/hourly1!$E$8763</f>
        <v>288.46110930978233</v>
      </c>
      <c r="C87" s="442">
        <f>hourly1!$F88*유형화!$G$71/hourly1!$F$8763+유형화!$G$72*hourly1!$G88/hourly1!$F$8763+유형화!$G$74*hourly1!I88/hourly1!$I$8763</f>
        <v>7.8379599591504148</v>
      </c>
      <c r="D87" s="14">
        <v>54.018389999999997</v>
      </c>
      <c r="E87" s="14">
        <v>779.49881099999959</v>
      </c>
      <c r="F87" s="1">
        <v>802657</v>
      </c>
      <c r="G87" s="15">
        <f t="shared" si="2"/>
        <v>6.1813106130785327E-2</v>
      </c>
      <c r="H87" s="15">
        <f t="shared" si="3"/>
        <v>0.12771376582669153</v>
      </c>
    </row>
    <row r="88" spans="1:8">
      <c r="A88" s="1">
        <v>87</v>
      </c>
      <c r="B88" s="444">
        <f>유형화!$F$71*hourly1!B89/hourly1!$B$8763+유형화!$F$72*hourly1!C89/hourly1!$C$8763+유형화!$F$73*hourly1!D89/hourly1!$D$8763+유형화!$F$74*hourly1!E89/hourly1!$E$8763</f>
        <v>410.37221868932397</v>
      </c>
      <c r="C88" s="442">
        <f>hourly1!$F89*유형화!$G$71/hourly1!$F$8763+유형화!$G$72*hourly1!$G89/hourly1!$F$8763+유형화!$G$74*hourly1!I89/hourly1!$I$8763</f>
        <v>7.6175166543110411</v>
      </c>
      <c r="D88" s="14">
        <v>54.751331999999991</v>
      </c>
      <c r="E88" s="14">
        <v>652.48846899999955</v>
      </c>
      <c r="F88" s="1">
        <v>773811</v>
      </c>
      <c r="G88" s="15">
        <f t="shared" si="2"/>
        <v>6.2651809795106123E-2</v>
      </c>
      <c r="H88" s="15">
        <f t="shared" si="3"/>
        <v>0.12932337938468413</v>
      </c>
    </row>
    <row r="89" spans="1:8">
      <c r="A89" s="1">
        <v>88</v>
      </c>
      <c r="B89" s="444">
        <f>유형화!$F$71*hourly1!B90/hourly1!$B$8763+유형화!$F$72*hourly1!C90/hourly1!$C$8763+유형화!$F$73*hourly1!D90/hourly1!$D$8763+유형화!$F$74*hourly1!E90/hourly1!$E$8763</f>
        <v>347.7479447368454</v>
      </c>
      <c r="C89" s="442">
        <f>hourly1!$F90*유형화!$G$71/hourly1!$F$8763+유형화!$G$72*hourly1!$G90/hourly1!$F$8763+유형화!$G$74*hourly1!I90/hourly1!$I$8763</f>
        <v>7.6058162445380182</v>
      </c>
      <c r="D89" s="14">
        <v>51.920302999999997</v>
      </c>
      <c r="E89" s="14">
        <v>420.42547800000091</v>
      </c>
      <c r="F89" s="1">
        <v>757497</v>
      </c>
      <c r="G89" s="15">
        <f t="shared" si="2"/>
        <v>5.9412270519012725E-2</v>
      </c>
      <c r="H89" s="15">
        <f t="shared" si="3"/>
        <v>0.12308914955715143</v>
      </c>
    </row>
    <row r="90" spans="1:8">
      <c r="A90" s="1">
        <v>89</v>
      </c>
      <c r="B90" s="444">
        <f>유형화!$F$71*hourly1!B91/hourly1!$B$8763+유형화!$F$72*hourly1!C91/hourly1!$C$8763+유형화!$F$73*hourly1!D91/hourly1!$D$8763+유형화!$F$74*hourly1!E91/hourly1!$E$8763</f>
        <v>305.63465144667157</v>
      </c>
      <c r="C90" s="442">
        <f>hourly1!$F91*유형화!$G$71/hourly1!$F$8763+유형화!$G$72*hourly1!$G91/hourly1!$F$8763+유형화!$G$74*hourly1!I91/hourly1!$I$8763</f>
        <v>7.9663575089440242</v>
      </c>
      <c r="D90" s="14">
        <v>52.733809000000022</v>
      </c>
      <c r="E90" s="14">
        <v>140.637979</v>
      </c>
      <c r="F90" s="1">
        <v>759955</v>
      </c>
      <c r="G90" s="15">
        <f t="shared" si="2"/>
        <v>6.0343163363394653E-2</v>
      </c>
      <c r="H90" s="15">
        <f t="shared" si="3"/>
        <v>0.12488528474844852</v>
      </c>
    </row>
    <row r="91" spans="1:8">
      <c r="A91" s="1">
        <v>90</v>
      </c>
      <c r="B91" s="444">
        <f>유형화!$F$71*hourly1!B92/hourly1!$B$8763+유형화!$F$72*hourly1!C92/hourly1!$C$8763+유형화!$F$73*hourly1!D92/hourly1!$D$8763+유형화!$F$74*hourly1!E92/hourly1!$E$8763</f>
        <v>184.11806689196331</v>
      </c>
      <c r="C91" s="442">
        <f>hourly1!$F92*유형화!$G$71/hourly1!$F$8763+유형화!$G$72*hourly1!$G92/hourly1!$F$8763+유형화!$G$74*hourly1!I92/hourly1!$I$8763</f>
        <v>8.3169974111782601</v>
      </c>
      <c r="D91" s="14">
        <v>65.810694999999996</v>
      </c>
      <c r="E91" s="14">
        <v>7.3238479999999928</v>
      </c>
      <c r="F91" s="1">
        <v>706542</v>
      </c>
      <c r="G91" s="15">
        <f t="shared" si="2"/>
        <v>7.5307010715716313E-2</v>
      </c>
      <c r="H91" s="15">
        <f t="shared" si="3"/>
        <v>0.153244039809524</v>
      </c>
    </row>
    <row r="92" spans="1:8">
      <c r="A92" s="1">
        <v>91</v>
      </c>
      <c r="B92" s="444">
        <f>유형화!$F$71*hourly1!B93/hourly1!$B$8763+유형화!$F$72*hourly1!C93/hourly1!$C$8763+유형화!$F$73*hourly1!D93/hourly1!$D$8763+유형화!$F$74*hourly1!E93/hourly1!$E$8763</f>
        <v>134.32217377103026</v>
      </c>
      <c r="C92" s="442">
        <f>hourly1!$F93*유형화!$G$71/hourly1!$F$8763+유형화!$G$72*hourly1!$G93/hourly1!$F$8763+유형화!$G$74*hourly1!I93/hourly1!$I$8763</f>
        <v>7.7395844541898944</v>
      </c>
      <c r="D92" s="14">
        <v>104.339867</v>
      </c>
      <c r="E92" s="14">
        <v>4.879E-2</v>
      </c>
      <c r="F92" s="1">
        <v>731221</v>
      </c>
      <c r="G92" s="15">
        <f t="shared" si="2"/>
        <v>0.11939584412906468</v>
      </c>
      <c r="H92" s="15">
        <f t="shared" si="3"/>
        <v>0.23153639606438819</v>
      </c>
    </row>
    <row r="93" spans="1:8">
      <c r="A93" s="1">
        <v>92</v>
      </c>
      <c r="B93" s="444">
        <f>유형화!$F$71*hourly1!B94/hourly1!$B$8763+유형화!$F$72*hourly1!C94/hourly1!$C$8763+유형화!$F$73*hourly1!D94/hourly1!$D$8763+유형화!$F$74*hourly1!E94/hourly1!$E$8763</f>
        <v>142.72325004763701</v>
      </c>
      <c r="C93" s="442">
        <f>hourly1!$F94*유형화!$G$71/hourly1!$F$8763+유형화!$G$72*hourly1!$G94/hourly1!$F$8763+유형화!$G$74*hourly1!I94/hourly1!$I$8763</f>
        <v>7.5453159148356006</v>
      </c>
      <c r="D93" s="14">
        <v>89.100963000000007</v>
      </c>
      <c r="E93" s="14">
        <v>0</v>
      </c>
      <c r="F93" s="1">
        <v>721256</v>
      </c>
      <c r="G93" s="15">
        <f t="shared" si="2"/>
        <v>0.10195800508445693</v>
      </c>
      <c r="H93" s="15">
        <f t="shared" si="3"/>
        <v>0.20146741438121976</v>
      </c>
    </row>
    <row r="94" spans="1:8">
      <c r="A94" s="1">
        <v>93</v>
      </c>
      <c r="B94" s="444">
        <f>유형화!$F$71*hourly1!B95/hourly1!$B$8763+유형화!$F$72*hourly1!C95/hourly1!$C$8763+유형화!$F$73*hourly1!D95/hourly1!$D$8763+유형화!$F$74*hourly1!E95/hourly1!$E$8763</f>
        <v>74.900508873193715</v>
      </c>
      <c r="C94" s="442">
        <f>hourly1!$F95*유형화!$G$71/hourly1!$F$8763+유형화!$G$72*hourly1!$G95/hourly1!$F$8763+유형화!$G$74*hourly1!I95/hourly1!$I$8763</f>
        <v>8.2909469933079798</v>
      </c>
      <c r="D94" s="14">
        <v>88.736499000000009</v>
      </c>
      <c r="E94" s="14">
        <v>0</v>
      </c>
      <c r="F94" s="1">
        <v>747131</v>
      </c>
      <c r="G94" s="15">
        <f t="shared" si="2"/>
        <v>0.10154094985728614</v>
      </c>
      <c r="H94" s="15">
        <f t="shared" si="3"/>
        <v>0.20073430303899989</v>
      </c>
    </row>
    <row r="95" spans="1:8">
      <c r="A95" s="1">
        <v>94</v>
      </c>
      <c r="B95" s="444">
        <f>유형화!$F$71*hourly1!B96/hourly1!$B$8763+유형화!$F$72*hourly1!C96/hourly1!$C$8763+유형화!$F$73*hourly1!D96/hourly1!$D$8763+유형화!$F$74*hourly1!E96/hourly1!$E$8763</f>
        <v>73.631256422725656</v>
      </c>
      <c r="C95" s="442">
        <f>hourly1!$F96*유형화!$G$71/hourly1!$F$8763+유형화!$G$72*hourly1!$G96/hourly1!$F$8763+유형화!$G$74*hourly1!I96/hourly1!$I$8763</f>
        <v>1.8172427132152176</v>
      </c>
      <c r="D95" s="14">
        <v>84.843869999999995</v>
      </c>
      <c r="E95" s="14">
        <v>0</v>
      </c>
      <c r="F95" s="1">
        <v>784703</v>
      </c>
      <c r="G95" s="15">
        <f t="shared" si="2"/>
        <v>9.7086624404328845E-2</v>
      </c>
      <c r="H95" s="15">
        <f t="shared" si="3"/>
        <v>0.19286269149827415</v>
      </c>
    </row>
    <row r="96" spans="1:8">
      <c r="A96" s="1">
        <v>95</v>
      </c>
      <c r="B96" s="444">
        <f>유형화!$F$71*hourly1!B97/hourly1!$B$8763+유형화!$F$72*hourly1!C97/hourly1!$C$8763+유형화!$F$73*hourly1!D97/hourly1!$D$8763+유형화!$F$74*hourly1!E97/hourly1!$E$8763</f>
        <v>72.374036544785241</v>
      </c>
      <c r="C96" s="442">
        <f>hourly1!$F97*유형화!$G$71/hourly1!$F$8763+유형화!$G$72*hourly1!$G97/hourly1!$F$8763+유형화!$G$74*hourly1!I97/hourly1!$I$8763</f>
        <v>2.2962569417370227</v>
      </c>
      <c r="D96" s="14">
        <v>81.328031999999979</v>
      </c>
      <c r="E96" s="14">
        <v>0</v>
      </c>
      <c r="F96" s="1">
        <v>835777</v>
      </c>
      <c r="G96" s="15">
        <f t="shared" si="2"/>
        <v>9.3063459933254294E-2</v>
      </c>
      <c r="H96" s="15">
        <f t="shared" si="3"/>
        <v>0.18568687800253014</v>
      </c>
    </row>
    <row r="97" spans="1:8">
      <c r="A97" s="1">
        <v>96</v>
      </c>
      <c r="B97" s="444">
        <f>유형화!$F$71*hourly1!B98/hourly1!$B$8763+유형화!$F$72*hourly1!C98/hourly1!$C$8763+유형화!$F$73*hourly1!D98/hourly1!$D$8763+유형화!$F$74*hourly1!E98/hourly1!$E$8763</f>
        <v>70.863471477091409</v>
      </c>
      <c r="C97" s="442">
        <f>hourly1!$F98*유형화!$G$71/hourly1!$F$8763+유형화!$G$72*hourly1!$G98/hourly1!$F$8763+유형화!$G$74*hourly1!I98/hourly1!$I$8763</f>
        <v>2.8603215163693334</v>
      </c>
      <c r="D97" s="14">
        <v>105.40988900000001</v>
      </c>
      <c r="E97" s="14">
        <v>0</v>
      </c>
      <c r="F97" s="1">
        <v>813008</v>
      </c>
      <c r="G97" s="15">
        <f t="shared" si="2"/>
        <v>0.12062026757908374</v>
      </c>
      <c r="H97" s="15">
        <f t="shared" si="3"/>
        <v>0.23360576285763665</v>
      </c>
    </row>
    <row r="98" spans="1:8">
      <c r="A98" s="1">
        <v>97</v>
      </c>
      <c r="B98" s="444">
        <f>유형화!$F$71*hourly1!B99/hourly1!$B$8763+유형화!$F$72*hourly1!C99/hourly1!$C$8763+유형화!$F$73*hourly1!D99/hourly1!$D$8763+유형화!$F$74*hourly1!E99/hourly1!$E$8763</f>
        <v>68.368490872525541</v>
      </c>
      <c r="C98" s="442">
        <f>hourly1!$F99*유형화!$G$71/hourly1!$F$8763+유형화!$G$72*hourly1!$G99/hourly1!$F$8763+유형화!$G$74*hourly1!I99/hourly1!$I$8763</f>
        <v>3.1371798509976849</v>
      </c>
      <c r="D98" s="14">
        <v>137.078552</v>
      </c>
      <c r="E98" s="14">
        <v>0</v>
      </c>
      <c r="F98" s="1">
        <v>762180</v>
      </c>
      <c r="G98" s="15">
        <f t="shared" si="2"/>
        <v>0.15685863801254304</v>
      </c>
      <c r="H98" s="15">
        <f t="shared" si="3"/>
        <v>0.29249814389477896</v>
      </c>
    </row>
    <row r="99" spans="1:8">
      <c r="A99" s="1">
        <v>98</v>
      </c>
      <c r="B99" s="444">
        <f>유형화!$F$71*hourly1!B100/hourly1!$B$8763+유형화!$F$72*hourly1!C100/hourly1!$C$8763+유형화!$F$73*hourly1!D100/hourly1!$D$8763+유형화!$F$74*hourly1!E100/hourly1!$E$8763</f>
        <v>68.201600245770678</v>
      </c>
      <c r="C99" s="442">
        <f>hourly1!$F100*유형화!$G$71/hourly1!$F$8763+유형화!$G$72*hourly1!$G100/hourly1!$F$8763+유형화!$G$74*hourly1!I100/hourly1!$I$8763</f>
        <v>3.4515564522649855</v>
      </c>
      <c r="D99" s="14">
        <v>137.30742599999999</v>
      </c>
      <c r="E99" s="14">
        <v>0</v>
      </c>
      <c r="F99" s="1">
        <v>698517</v>
      </c>
      <c r="G99" s="15">
        <f t="shared" si="2"/>
        <v>0.15712053794796463</v>
      </c>
      <c r="H99" s="15">
        <f t="shared" si="3"/>
        <v>0.2929078388506644</v>
      </c>
    </row>
    <row r="100" spans="1:8">
      <c r="A100" s="1">
        <v>99</v>
      </c>
      <c r="B100" s="444">
        <f>유형화!$F$71*hourly1!B101/hourly1!$B$8763+유형화!$F$72*hourly1!C101/hourly1!$C$8763+유형화!$F$73*hourly1!D101/hourly1!$D$8763+유형화!$F$74*hourly1!E101/hourly1!$E$8763</f>
        <v>68.317027819520561</v>
      </c>
      <c r="C100" s="442">
        <f>hourly1!$F101*유형화!$G$71/hourly1!$F$8763+유형화!$G$72*hourly1!$G101/hourly1!$F$8763+유형화!$G$74*hourly1!I101/hourly1!$I$8763</f>
        <v>3.7206012586575721</v>
      </c>
      <c r="D100" s="14">
        <v>103.801492</v>
      </c>
      <c r="E100" s="14">
        <v>0</v>
      </c>
      <c r="F100" s="1">
        <v>570416</v>
      </c>
      <c r="G100" s="15">
        <f t="shared" si="2"/>
        <v>0.11877978298742084</v>
      </c>
      <c r="H100" s="15">
        <f t="shared" si="3"/>
        <v>0.23049316164697578</v>
      </c>
    </row>
    <row r="101" spans="1:8">
      <c r="A101" s="1">
        <v>100</v>
      </c>
      <c r="B101" s="444">
        <f>유형화!$F$71*hourly1!B102/hourly1!$B$8763+유형화!$F$72*hourly1!C102/hourly1!$C$8763+유형화!$F$73*hourly1!D102/hourly1!$D$8763+유형화!$F$74*hourly1!E102/hourly1!$E$8763</f>
        <v>68.497765282586471</v>
      </c>
      <c r="C101" s="442">
        <f>hourly1!$F102*유형화!$G$71/hourly1!$F$8763+유형화!$G$72*hourly1!$G102/hourly1!$F$8763+유형화!$G$74*hourly1!I102/hourly1!$I$8763</f>
        <v>3.9760897304575695</v>
      </c>
      <c r="D101" s="14">
        <v>96.048373999999981</v>
      </c>
      <c r="E101" s="14">
        <v>0</v>
      </c>
      <c r="F101" s="1">
        <v>465471</v>
      </c>
      <c r="G101" s="15">
        <f t="shared" si="2"/>
        <v>0.10990790980166867</v>
      </c>
      <c r="H101" s="15">
        <f t="shared" si="3"/>
        <v>0.21531599504925969</v>
      </c>
    </row>
    <row r="102" spans="1:8">
      <c r="A102" s="1">
        <v>101</v>
      </c>
      <c r="B102" s="444">
        <f>유형화!$F$71*hourly1!B103/hourly1!$B$8763+유형화!$F$72*hourly1!C103/hourly1!$C$8763+유형화!$F$73*hourly1!D103/hourly1!$D$8763+유형화!$F$74*hourly1!E103/hourly1!$E$8763</f>
        <v>68.632803496873848</v>
      </c>
      <c r="C102" s="442">
        <f>hourly1!$F103*유형화!$G$71/hourly1!$F$8763+유형화!$G$72*hourly1!$G103/hourly1!$F$8763+유형화!$G$74*hourly1!I103/hourly1!$I$8763</f>
        <v>4.1920558692763281</v>
      </c>
      <c r="D102" s="14">
        <v>101.10775</v>
      </c>
      <c r="E102" s="14">
        <v>0</v>
      </c>
      <c r="F102" s="1">
        <v>503875</v>
      </c>
      <c r="G102" s="15">
        <f t="shared" si="2"/>
        <v>0.11569734087585562</v>
      </c>
      <c r="H102" s="15">
        <f t="shared" si="3"/>
        <v>0.22525269950849566</v>
      </c>
    </row>
    <row r="103" spans="1:8">
      <c r="A103" s="1">
        <v>102</v>
      </c>
      <c r="B103" s="444">
        <f>유형화!$F$71*hourly1!B104/hourly1!$B$8763+유형화!$F$72*hourly1!C104/hourly1!$C$8763+유형화!$F$73*hourly1!D104/hourly1!$D$8763+유형화!$F$74*hourly1!E104/hourly1!$E$8763</f>
        <v>70.707471146412345</v>
      </c>
      <c r="C103" s="442">
        <f>hourly1!$F104*유형화!$G$71/hourly1!$F$8763+유형화!$G$72*hourly1!$G104/hourly1!$F$8763+유형화!$G$74*hourly1!I104/hourly1!$I$8763</f>
        <v>4.3348739940311614</v>
      </c>
      <c r="D103" s="14">
        <v>121.137775</v>
      </c>
      <c r="E103" s="14">
        <v>0</v>
      </c>
      <c r="F103" s="1">
        <v>829234</v>
      </c>
      <c r="G103" s="15">
        <f t="shared" si="2"/>
        <v>0.13861764748120398</v>
      </c>
      <c r="H103" s="15">
        <f t="shared" si="3"/>
        <v>0.26341160857025986</v>
      </c>
    </row>
    <row r="104" spans="1:8">
      <c r="A104" s="1">
        <v>103</v>
      </c>
      <c r="B104" s="444">
        <f>유형화!$F$71*hourly1!B105/hourly1!$B$8763+유형화!$F$72*hourly1!C105/hourly1!$C$8763+유형화!$F$73*hourly1!D105/hourly1!$D$8763+유형화!$F$74*hourly1!E105/hourly1!$E$8763</f>
        <v>82.409717166976321</v>
      </c>
      <c r="C104" s="442">
        <f>hourly1!$F105*유형화!$G$71/hourly1!$F$8763+유형화!$G$72*hourly1!$G105/hourly1!$F$8763+유형화!$G$74*hourly1!I105/hourly1!$I$8763</f>
        <v>10.389317474755874</v>
      </c>
      <c r="D104" s="14">
        <v>127.86885700000001</v>
      </c>
      <c r="E104" s="14">
        <v>0</v>
      </c>
      <c r="F104" s="1">
        <v>823371</v>
      </c>
      <c r="G104" s="15">
        <f t="shared" si="2"/>
        <v>0.14632000747455104</v>
      </c>
      <c r="H104" s="15">
        <f t="shared" si="3"/>
        <v>0.27582775910808838</v>
      </c>
    </row>
    <row r="105" spans="1:8">
      <c r="A105" s="1">
        <v>104</v>
      </c>
      <c r="B105" s="444">
        <f>유형화!$F$71*hourly1!B106/hourly1!$B$8763+유형화!$F$72*hourly1!C106/hourly1!$C$8763+유형화!$F$73*hourly1!D106/hourly1!$D$8763+유형화!$F$74*hourly1!E106/hourly1!$E$8763</f>
        <v>124.411410440311</v>
      </c>
      <c r="C105" s="442">
        <f>hourly1!$F106*유형화!$G$71/hourly1!$F$8763+유형화!$G$72*hourly1!$G106/hourly1!$F$8763+유형화!$G$74*hourly1!I106/hourly1!$I$8763</f>
        <v>10.824142586386133</v>
      </c>
      <c r="D105" s="14">
        <v>133.62370000000001</v>
      </c>
      <c r="E105" s="14">
        <v>0.65860700000000061</v>
      </c>
      <c r="F105" s="1">
        <v>757410</v>
      </c>
      <c r="G105" s="15">
        <f t="shared" si="2"/>
        <v>0.15290525966598079</v>
      </c>
      <c r="H105" s="15">
        <f t="shared" si="3"/>
        <v>0.28628695548621969</v>
      </c>
    </row>
    <row r="106" spans="1:8">
      <c r="A106" s="1">
        <v>105</v>
      </c>
      <c r="B106" s="444">
        <f>유형화!$F$71*hourly1!B107/hourly1!$B$8763+유형화!$F$72*hourly1!C107/hourly1!$C$8763+유형화!$F$73*hourly1!D107/hourly1!$D$8763+유형화!$F$74*hourly1!E107/hourly1!$E$8763</f>
        <v>125.6755472195883</v>
      </c>
      <c r="C106" s="442">
        <f>hourly1!$F107*유형화!$G$71/hourly1!$F$8763+유형화!$G$72*hourly1!$G107/hourly1!$F$8763+유형화!$G$74*hourly1!I107/hourly1!$I$8763</f>
        <v>10.416720885939462</v>
      </c>
      <c r="D106" s="14">
        <v>171.53178500000001</v>
      </c>
      <c r="E106" s="14">
        <v>54.620347999999993</v>
      </c>
      <c r="F106" s="1">
        <v>770019</v>
      </c>
      <c r="G106" s="15">
        <f t="shared" si="2"/>
        <v>0.19628338480669363</v>
      </c>
      <c r="H106" s="15">
        <f t="shared" si="3"/>
        <v>0.35179016531605684</v>
      </c>
    </row>
    <row r="107" spans="1:8">
      <c r="A107" s="1">
        <v>106</v>
      </c>
      <c r="B107" s="444">
        <f>유형화!$F$71*hourly1!B108/hourly1!$B$8763+유형화!$F$72*hourly1!C108/hourly1!$C$8763+유형화!$F$73*hourly1!D108/hourly1!$D$8763+유형화!$F$74*hourly1!E108/hourly1!$E$8763</f>
        <v>128.61976028023955</v>
      </c>
      <c r="C107" s="442">
        <f>hourly1!$F108*유형화!$G$71/hourly1!$F$8763+유형화!$G$72*hourly1!$G108/hourly1!$F$8763+유형화!$G$74*hourly1!I108/hourly1!$I$8763</f>
        <v>9.5054810302300918</v>
      </c>
      <c r="D107" s="14">
        <v>199.74291500000001</v>
      </c>
      <c r="E107" s="14">
        <v>174.00902300000021</v>
      </c>
      <c r="F107" s="1">
        <v>707577</v>
      </c>
      <c r="G107" s="15">
        <f t="shared" si="2"/>
        <v>0.22856530903211728</v>
      </c>
      <c r="H107" s="15">
        <f t="shared" si="3"/>
        <v>0.39701402406081676</v>
      </c>
    </row>
    <row r="108" spans="1:8">
      <c r="A108" s="1">
        <v>107</v>
      </c>
      <c r="B108" s="444">
        <f>유형화!$F$71*hourly1!B109/hourly1!$B$8763+유형화!$F$72*hourly1!C109/hourly1!$C$8763+유형화!$F$73*hourly1!D109/hourly1!$D$8763+유형화!$F$74*hourly1!E109/hourly1!$E$8763</f>
        <v>130.27497144459738</v>
      </c>
      <c r="C108" s="442">
        <f>hourly1!$F109*유형화!$G$71/hourly1!$F$8763+유형화!$G$72*hourly1!$G109/hourly1!$F$8763+유형화!$G$74*hourly1!I109/hourly1!$I$8763</f>
        <v>8.4697638340328592</v>
      </c>
      <c r="D108" s="14">
        <v>217.963334</v>
      </c>
      <c r="E108" s="14">
        <v>268.51265899999981</v>
      </c>
      <c r="F108" s="1">
        <v>716060</v>
      </c>
      <c r="G108" s="15">
        <f t="shared" si="2"/>
        <v>0.24941488809943818</v>
      </c>
      <c r="H108" s="15">
        <f t="shared" si="3"/>
        <v>0.424768652861301</v>
      </c>
    </row>
    <row r="109" spans="1:8">
      <c r="A109" s="1">
        <v>108</v>
      </c>
      <c r="B109" s="444">
        <f>유형화!$F$71*hourly1!B110/hourly1!$B$8763+유형화!$F$72*hourly1!C110/hourly1!$C$8763+유형화!$F$73*hourly1!D110/hourly1!$D$8763+유형화!$F$74*hourly1!E110/hourly1!$E$8763</f>
        <v>127.41756369592999</v>
      </c>
      <c r="C109" s="442">
        <f>hourly1!$F110*유형화!$G$71/hourly1!$F$8763+유형화!$G$72*hourly1!$G110/hourly1!$F$8763+유형화!$G$74*hourly1!I110/hourly1!$I$8763</f>
        <v>7.6974849639260654</v>
      </c>
      <c r="D109" s="14">
        <v>202.04088899999999</v>
      </c>
      <c r="E109" s="14">
        <v>317.63517100000053</v>
      </c>
      <c r="F109" s="1">
        <v>735591</v>
      </c>
      <c r="G109" s="15">
        <f t="shared" si="2"/>
        <v>0.2311948748290206</v>
      </c>
      <c r="H109" s="15">
        <f t="shared" si="3"/>
        <v>0.40057523734863898</v>
      </c>
    </row>
    <row r="110" spans="1:8">
      <c r="A110" s="1">
        <v>109</v>
      </c>
      <c r="B110" s="444">
        <f>유형화!$F$71*hourly1!B111/hourly1!$B$8763+유형화!$F$72*hourly1!C111/hourly1!$C$8763+유형화!$F$73*hourly1!D111/hourly1!$D$8763+유형화!$F$74*hourly1!E111/hourly1!$E$8763</f>
        <v>132.47703783853865</v>
      </c>
      <c r="C110" s="442">
        <f>hourly1!$F111*유형화!$G$71/hourly1!$F$8763+유형화!$G$72*hourly1!$G111/hourly1!$F$8763+유형화!$G$74*hourly1!I111/hourly1!$I$8763</f>
        <v>6.1313664392186924</v>
      </c>
      <c r="D110" s="14">
        <v>173.96296699999999</v>
      </c>
      <c r="E110" s="14">
        <v>324.4407790000003</v>
      </c>
      <c r="F110" s="1">
        <v>747838</v>
      </c>
      <c r="G110" s="15">
        <f t="shared" si="2"/>
        <v>0.19906538017881142</v>
      </c>
      <c r="H110" s="15">
        <f t="shared" si="3"/>
        <v>0.35580049318774737</v>
      </c>
    </row>
    <row r="111" spans="1:8">
      <c r="A111" s="1">
        <v>110</v>
      </c>
      <c r="B111" s="444">
        <f>유형화!$F$71*hourly1!B112/hourly1!$B$8763+유형화!$F$72*hourly1!C112/hourly1!$C$8763+유형화!$F$73*hourly1!D112/hourly1!$D$8763+유형화!$F$74*hourly1!E112/hourly1!$E$8763</f>
        <v>119.82190377700719</v>
      </c>
      <c r="C111" s="442">
        <f>hourly1!$F112*유형화!$G$71/hourly1!$F$8763+유형화!$G$72*hourly1!$G112/hourly1!$F$8763+유형화!$G$74*hourly1!I112/hourly1!$I$8763</f>
        <v>6.2294826557714131</v>
      </c>
      <c r="D111" s="14">
        <v>172.75382099999999</v>
      </c>
      <c r="E111" s="14">
        <v>268.8651329999999</v>
      </c>
      <c r="F111" s="1">
        <v>759239</v>
      </c>
      <c r="G111" s="15">
        <f t="shared" si="2"/>
        <v>0.19768175748984171</v>
      </c>
      <c r="H111" s="15">
        <f t="shared" si="3"/>
        <v>0.35380870607218939</v>
      </c>
    </row>
    <row r="112" spans="1:8">
      <c r="A112" s="1">
        <v>111</v>
      </c>
      <c r="B112" s="444">
        <f>유형화!$F$71*hourly1!B113/hourly1!$B$8763+유형화!$F$72*hourly1!C113/hourly1!$C$8763+유형화!$F$73*hourly1!D113/hourly1!$D$8763+유형화!$F$74*hourly1!E113/hourly1!$E$8763</f>
        <v>120.43521400146176</v>
      </c>
      <c r="C112" s="442">
        <f>hourly1!$F113*유형화!$G$71/hourly1!$F$8763+유형화!$G$72*hourly1!$G113/hourly1!$F$8763+유형화!$G$74*hourly1!I113/hourly1!$I$8763</f>
        <v>6.0931646681282743</v>
      </c>
      <c r="D112" s="14">
        <v>189.32887199999999</v>
      </c>
      <c r="E112" s="14">
        <v>182.73129800000021</v>
      </c>
      <c r="F112" s="1">
        <v>743004</v>
      </c>
      <c r="G112" s="15">
        <f t="shared" si="2"/>
        <v>0.21664854614433846</v>
      </c>
      <c r="H112" s="15">
        <f t="shared" si="3"/>
        <v>0.38064832760455203</v>
      </c>
    </row>
    <row r="113" spans="1:8">
      <c r="A113" s="1">
        <v>112</v>
      </c>
      <c r="B113" s="444">
        <f>유형화!$F$71*hourly1!B114/hourly1!$B$8763+유형화!$F$72*hourly1!C114/hourly1!$C$8763+유형화!$F$73*hourly1!D114/hourly1!$D$8763+유형화!$F$74*hourly1!E114/hourly1!$E$8763</f>
        <v>119.16285241504683</v>
      </c>
      <c r="C113" s="442">
        <f>hourly1!$F114*유형화!$G$71/hourly1!$F$8763+유형화!$G$72*hourly1!$G114/hourly1!$F$8763+유형화!$G$74*hourly1!I114/hourly1!$I$8763</f>
        <v>6.0686870927618157</v>
      </c>
      <c r="D113" s="14">
        <v>199.70256900000001</v>
      </c>
      <c r="E113" s="14">
        <v>110.03050400000009</v>
      </c>
      <c r="F113" s="1">
        <v>780109</v>
      </c>
      <c r="G113" s="15">
        <f t="shared" si="2"/>
        <v>0.22851914120704969</v>
      </c>
      <c r="H113" s="15">
        <f t="shared" si="3"/>
        <v>0.39695133927437215</v>
      </c>
    </row>
    <row r="114" spans="1:8">
      <c r="A114" s="1">
        <v>113</v>
      </c>
      <c r="B114" s="444">
        <f>유형화!$F$71*hourly1!B115/hourly1!$B$8763+유형화!$F$72*hourly1!C115/hourly1!$C$8763+유형화!$F$73*hourly1!D115/hourly1!$D$8763+유형화!$F$74*hourly1!E115/hourly1!$E$8763</f>
        <v>118.31457769316525</v>
      </c>
      <c r="C114" s="442">
        <f>hourly1!$F115*유형화!$G$71/hourly1!$F$8763+유형화!$G$72*hourly1!$G115/hourly1!$F$8763+유형화!$G$74*hourly1!I115/hourly1!$I$8763</f>
        <v>6.4157014390162281</v>
      </c>
      <c r="D114" s="14">
        <v>227.03726599999999</v>
      </c>
      <c r="E114" s="14">
        <v>41.752136000000093</v>
      </c>
      <c r="F114" s="1">
        <v>754399</v>
      </c>
      <c r="G114" s="15">
        <f t="shared" si="2"/>
        <v>0.2597981653822215</v>
      </c>
      <c r="H114" s="15">
        <f t="shared" si="3"/>
        <v>0.4381902334895133</v>
      </c>
    </row>
    <row r="115" spans="1:8">
      <c r="A115" s="1">
        <v>114</v>
      </c>
      <c r="B115" s="444">
        <f>유형화!$F$71*hourly1!B116/hourly1!$B$8763+유형화!$F$72*hourly1!C116/hourly1!$C$8763+유형화!$F$73*hourly1!D116/hourly1!$D$8763+유형화!$F$74*hourly1!E116/hourly1!$E$8763</f>
        <v>118.3222758949104</v>
      </c>
      <c r="C115" s="442">
        <f>hourly1!$F116*유형화!$G$71/hourly1!$F$8763+유형화!$G$72*hourly1!$G116/hourly1!$F$8763+유형화!$G$74*hourly1!I116/hourly1!$I$8763</f>
        <v>6.7165662785253382</v>
      </c>
      <c r="D115" s="14">
        <v>214.832628</v>
      </c>
      <c r="E115" s="14">
        <v>1.5707220000000011</v>
      </c>
      <c r="F115" s="1">
        <v>722001</v>
      </c>
      <c r="G115" s="15">
        <f t="shared" si="2"/>
        <v>0.24583242919530782</v>
      </c>
      <c r="H115" s="15">
        <f t="shared" si="3"/>
        <v>0.42007713165889199</v>
      </c>
    </row>
    <row r="116" spans="1:8">
      <c r="A116" s="1">
        <v>115</v>
      </c>
      <c r="B116" s="444">
        <f>유형화!$F$71*hourly1!B117/hourly1!$B$8763+유형화!$F$72*hourly1!C117/hourly1!$C$8763+유형화!$F$73*hourly1!D117/hourly1!$D$8763+유형화!$F$74*hourly1!E117/hourly1!$E$8763</f>
        <v>129.29601385150056</v>
      </c>
      <c r="C116" s="442">
        <f>hourly1!$F117*유형화!$G$71/hourly1!$F$8763+유형화!$G$72*hourly1!$G117/hourly1!$F$8763+유형화!$G$74*hourly1!I117/hourly1!$I$8763</f>
        <v>6.1099525739578571</v>
      </c>
      <c r="D116" s="14">
        <v>244.3692750000001</v>
      </c>
      <c r="E116" s="14">
        <v>3.9299000000000001E-2</v>
      </c>
      <c r="F116" s="1">
        <v>742378</v>
      </c>
      <c r="G116" s="15">
        <f t="shared" si="2"/>
        <v>0.27963113914868754</v>
      </c>
      <c r="H116" s="15">
        <f t="shared" si="3"/>
        <v>0.46312101674761852</v>
      </c>
    </row>
    <row r="117" spans="1:8">
      <c r="A117" s="1">
        <v>116</v>
      </c>
      <c r="B117" s="444">
        <f>유형화!$F$71*hourly1!B118/hourly1!$B$8763+유형화!$F$72*hourly1!C118/hourly1!$C$8763+유형화!$F$73*hourly1!D118/hourly1!$D$8763+유형화!$F$74*hourly1!E118/hourly1!$E$8763</f>
        <v>137.70533547007321</v>
      </c>
      <c r="C117" s="442">
        <f>hourly1!$F118*유형화!$G$71/hourly1!$F$8763+유형화!$G$72*hourly1!$G118/hourly1!$F$8763+유형화!$G$74*hourly1!I118/hourly1!$I$8763</f>
        <v>5.8236294790713012</v>
      </c>
      <c r="D117" s="14">
        <v>263.57746700000001</v>
      </c>
      <c r="E117" s="14">
        <v>0</v>
      </c>
      <c r="F117" s="1">
        <v>722455</v>
      </c>
      <c r="G117" s="15">
        <f t="shared" si="2"/>
        <v>0.30161102434475684</v>
      </c>
      <c r="H117" s="15">
        <f t="shared" si="3"/>
        <v>0.48971886566940298</v>
      </c>
    </row>
    <row r="118" spans="1:8">
      <c r="A118" s="1">
        <v>117</v>
      </c>
      <c r="B118" s="444">
        <f>유형화!$F$71*hourly1!B119/hourly1!$B$8763+유형화!$F$72*hourly1!C119/hourly1!$C$8763+유형화!$F$73*hourly1!D119/hourly1!$D$8763+유형화!$F$74*hourly1!E119/hourly1!$E$8763</f>
        <v>70.974817162096343</v>
      </c>
      <c r="C118" s="442">
        <f>hourly1!$F119*유형화!$G$71/hourly1!$F$8763+유형화!$G$72*hourly1!$G119/hourly1!$F$8763+유형화!$G$74*hourly1!I119/hourly1!$I$8763</f>
        <v>6.5263381403061373</v>
      </c>
      <c r="D118" s="14">
        <v>259.18852099999998</v>
      </c>
      <c r="E118" s="14">
        <v>0</v>
      </c>
      <c r="F118" s="1">
        <v>761007</v>
      </c>
      <c r="G118" s="15">
        <f t="shared" si="2"/>
        <v>0.29658876461246403</v>
      </c>
      <c r="H118" s="15">
        <f t="shared" si="3"/>
        <v>0.4837338799734921</v>
      </c>
    </row>
    <row r="119" spans="1:8">
      <c r="A119" s="1">
        <v>118</v>
      </c>
      <c r="B119" s="444">
        <f>유형화!$F$71*hourly1!B120/hourly1!$B$8763+유형화!$F$72*hourly1!C120/hourly1!$C$8763+유형화!$F$73*hourly1!D120/hourly1!$D$8763+유형화!$F$74*hourly1!E120/hourly1!$E$8763</f>
        <v>69.417883071270793</v>
      </c>
      <c r="C119" s="442">
        <f>hourly1!$F120*유형화!$G$71/hourly1!$F$8763+유형화!$G$72*hourly1!$G120/hourly1!$F$8763+유형화!$G$74*hourly1!I120/hourly1!$I$8763</f>
        <v>0.46161984713533633</v>
      </c>
      <c r="D119" s="14">
        <v>240.93388300000001</v>
      </c>
      <c r="E119" s="14">
        <v>0</v>
      </c>
      <c r="F119" s="1">
        <v>769583</v>
      </c>
      <c r="G119" s="15">
        <f t="shared" si="2"/>
        <v>0.27570002883057448</v>
      </c>
      <c r="H119" s="15">
        <f t="shared" si="3"/>
        <v>0.45825130114466073</v>
      </c>
    </row>
    <row r="120" spans="1:8">
      <c r="A120" s="1">
        <v>119</v>
      </c>
      <c r="B120" s="444">
        <f>유형화!$F$71*hourly1!B121/hourly1!$B$8763+유형화!$F$72*hourly1!C121/hourly1!$C$8763+유형화!$F$73*hourly1!D121/hourly1!$D$8763+유형화!$F$74*hourly1!E121/hourly1!$E$8763</f>
        <v>67.871776852965624</v>
      </c>
      <c r="C120" s="442">
        <f>hourly1!$F121*유형화!$G$71/hourly1!$F$8763+유형화!$G$72*hourly1!$G121/hourly1!$F$8763+유형화!$G$74*hourly1!I121/hourly1!$I$8763</f>
        <v>0.59589139572340077</v>
      </c>
      <c r="D120" s="14">
        <v>240.09127899999999</v>
      </c>
      <c r="E120" s="14">
        <v>0</v>
      </c>
      <c r="F120" s="1">
        <v>817085</v>
      </c>
      <c r="G120" s="15">
        <f t="shared" si="2"/>
        <v>0.27473583921888434</v>
      </c>
      <c r="H120" s="15">
        <f t="shared" si="3"/>
        <v>0.45705154847503493</v>
      </c>
    </row>
    <row r="121" spans="1:8">
      <c r="A121" s="1">
        <v>120</v>
      </c>
      <c r="B121" s="444">
        <f>유형화!$F$71*hourly1!B122/hourly1!$B$8763+유형화!$F$72*hourly1!C122/hourly1!$C$8763+유형화!$F$73*hourly1!D122/hourly1!$D$8763+유형화!$F$74*hourly1!E122/hourly1!$E$8763</f>
        <v>66.073760985634266</v>
      </c>
      <c r="C121" s="442">
        <f>hourly1!$F122*유형화!$G$71/hourly1!$F$8763+유형화!$G$72*hourly1!$G122/hourly1!$F$8763+유형화!$G$74*hourly1!I122/hourly1!$I$8763</f>
        <v>1.1006811083983641</v>
      </c>
      <c r="D121" s="14">
        <v>225.456153</v>
      </c>
      <c r="E121" s="14">
        <v>0</v>
      </c>
      <c r="F121" s="1">
        <v>826614</v>
      </c>
      <c r="G121" s="15">
        <f t="shared" si="2"/>
        <v>0.25798890180228579</v>
      </c>
      <c r="H121" s="15">
        <f t="shared" si="3"/>
        <v>0.4358701847570608</v>
      </c>
    </row>
    <row r="122" spans="1:8">
      <c r="A122" s="1">
        <v>121</v>
      </c>
      <c r="B122" s="444">
        <f>유형화!$F$71*hourly1!B123/hourly1!$B$8763+유형화!$F$72*hourly1!C123/hourly1!$C$8763+유형화!$F$73*hourly1!D123/hourly1!$D$8763+유형화!$F$74*hourly1!E123/hourly1!$E$8763</f>
        <v>66.192449184553539</v>
      </c>
      <c r="C122" s="442">
        <f>hourly1!$F123*유형화!$G$71/hourly1!$F$8763+유형화!$G$72*hourly1!$G123/hourly1!$F$8763+유형화!$G$74*hourly1!I123/hourly1!$I$8763</f>
        <v>1.5801844972947663</v>
      </c>
      <c r="D122" s="14">
        <v>235.83874800000001</v>
      </c>
      <c r="E122" s="14">
        <v>0</v>
      </c>
      <c r="F122" s="1">
        <v>716116</v>
      </c>
      <c r="G122" s="15">
        <f t="shared" si="2"/>
        <v>0.26986967882374013</v>
      </c>
      <c r="H122" s="15">
        <f t="shared" si="3"/>
        <v>0.45096408089716045</v>
      </c>
    </row>
    <row r="123" spans="1:8">
      <c r="A123" s="1">
        <v>122</v>
      </c>
      <c r="B123" s="444">
        <f>유형화!$F$71*hourly1!B124/hourly1!$B$8763+유형화!$F$72*hourly1!C124/hourly1!$C$8763+유형화!$F$73*hourly1!D124/hourly1!$D$8763+유형화!$F$74*hourly1!E124/hourly1!$E$8763</f>
        <v>66.090951405498387</v>
      </c>
      <c r="C123" s="442">
        <f>hourly1!$F124*유형화!$G$71/hourly1!$F$8763+유형화!$G$72*hourly1!$G124/hourly1!$F$8763+유형화!$G$74*hourly1!I124/hourly1!$I$8763</f>
        <v>2.0511807492416665</v>
      </c>
      <c r="D123" s="14">
        <v>251.82807299999999</v>
      </c>
      <c r="E123" s="14">
        <v>0</v>
      </c>
      <c r="F123" s="1">
        <v>675246</v>
      </c>
      <c r="G123" s="15">
        <f t="shared" si="2"/>
        <v>0.28816622270786219</v>
      </c>
      <c r="H123" s="15">
        <f t="shared" si="3"/>
        <v>0.4735748312260194</v>
      </c>
    </row>
    <row r="124" spans="1:8">
      <c r="A124" s="1">
        <v>123</v>
      </c>
      <c r="B124" s="444">
        <f>유형화!$F$71*hourly1!B125/hourly1!$B$8763+유형화!$F$72*hourly1!C125/hourly1!$C$8763+유형화!$F$73*hourly1!D125/hourly1!$D$8763+유형화!$F$74*hourly1!E125/hourly1!$E$8763</f>
        <v>66.223479226956229</v>
      </c>
      <c r="C124" s="442">
        <f>hourly1!$F125*유형화!$G$71/hourly1!$F$8763+유형화!$G$72*hourly1!$G125/hourly1!$F$8763+유형화!$G$74*hourly1!I125/hourly1!$I$8763</f>
        <v>2.4849013183302642</v>
      </c>
      <c r="D124" s="14">
        <v>262.27688999999998</v>
      </c>
      <c r="E124" s="14">
        <v>0</v>
      </c>
      <c r="F124" s="1">
        <v>548482</v>
      </c>
      <c r="G124" s="15">
        <f t="shared" si="2"/>
        <v>0.30012277739529647</v>
      </c>
      <c r="H124" s="15">
        <f t="shared" si="3"/>
        <v>0.48795093862665712</v>
      </c>
    </row>
    <row r="125" spans="1:8">
      <c r="A125" s="1">
        <v>124</v>
      </c>
      <c r="B125" s="444">
        <f>유형화!$F$71*hourly1!B126/hourly1!$B$8763+유형화!$F$72*hourly1!C126/hourly1!$C$8763+유형화!$F$73*hourly1!D126/hourly1!$D$8763+유형화!$F$74*hourly1!E126/hourly1!$E$8763</f>
        <v>66.251908704373164</v>
      </c>
      <c r="C125" s="442">
        <f>hourly1!$F126*유형화!$G$71/hourly1!$F$8763+유형화!$G$72*hourly1!$G126/hourly1!$F$8763+유형화!$G$74*hourly1!I126/hourly1!$I$8763</f>
        <v>2.8065529069511443</v>
      </c>
      <c r="D125" s="14">
        <v>247.74210099999999</v>
      </c>
      <c r="E125" s="14">
        <v>0</v>
      </c>
      <c r="F125" s="1">
        <v>447845</v>
      </c>
      <c r="G125" s="15">
        <f t="shared" si="2"/>
        <v>0.28349065535231127</v>
      </c>
      <c r="H125" s="15">
        <f t="shared" si="3"/>
        <v>0.46786823449669535</v>
      </c>
    </row>
    <row r="126" spans="1:8">
      <c r="A126" s="1">
        <v>125</v>
      </c>
      <c r="B126" s="444">
        <f>유형화!$F$71*hourly1!B127/hourly1!$B$8763+유형화!$F$72*hourly1!C127/hourly1!$C$8763+유형화!$F$73*hourly1!D127/hourly1!$D$8763+유형화!$F$74*hourly1!E127/hourly1!$E$8763</f>
        <v>66.340169210893407</v>
      </c>
      <c r="C126" s="442">
        <f>hourly1!$F127*유형화!$G$71/hourly1!$F$8763+유형화!$G$72*hourly1!$G127/hourly1!$F$8763+유형화!$G$74*hourly1!I127/hourly1!$I$8763</f>
        <v>3.1567883127503493</v>
      </c>
      <c r="D126" s="14">
        <v>238.87396699999999</v>
      </c>
      <c r="E126" s="14">
        <v>0</v>
      </c>
      <c r="F126" s="1">
        <v>498455</v>
      </c>
      <c r="G126" s="15">
        <f t="shared" si="2"/>
        <v>0.27334287219690762</v>
      </c>
      <c r="H126" s="15">
        <f t="shared" si="3"/>
        <v>0.45531451989929289</v>
      </c>
    </row>
    <row r="127" spans="1:8">
      <c r="A127" s="1">
        <v>126</v>
      </c>
      <c r="B127" s="444">
        <f>유형화!$F$71*hourly1!B128/hourly1!$B$8763+유형화!$F$72*hourly1!C128/hourly1!$C$8763+유형화!$F$73*hourly1!D128/hourly1!$D$8763+유형화!$F$74*hourly1!E128/hourly1!$E$8763</f>
        <v>68.236919982412971</v>
      </c>
      <c r="C127" s="442">
        <f>hourly1!$F128*유형화!$G$71/hourly1!$F$8763+유형화!$G$72*hourly1!$G128/hourly1!$F$8763+유형화!$G$74*hourly1!I128/hourly1!$I$8763</f>
        <v>3.3474665795568019</v>
      </c>
      <c r="D127" s="14">
        <v>214.92725300000001</v>
      </c>
      <c r="E127" s="14">
        <v>0</v>
      </c>
      <c r="F127" s="1">
        <v>787232</v>
      </c>
      <c r="G127" s="15">
        <f t="shared" si="2"/>
        <v>0.2459407083418656</v>
      </c>
      <c r="H127" s="15">
        <f t="shared" si="3"/>
        <v>0.42021939495891791</v>
      </c>
    </row>
    <row r="128" spans="1:8">
      <c r="A128" s="1">
        <v>127</v>
      </c>
      <c r="B128" s="444">
        <f>유형화!$F$71*hourly1!B129/hourly1!$B$8763+유형화!$F$72*hourly1!C129/hourly1!$C$8763+유형화!$F$73*hourly1!D129/hourly1!$D$8763+유형화!$F$74*hourly1!E129/hourly1!$E$8763</f>
        <v>79.758890221350967</v>
      </c>
      <c r="C128" s="442">
        <f>hourly1!$F129*유형화!$G$71/hourly1!$F$8763+유형화!$G$72*hourly1!$G129/hourly1!$F$8763+유형화!$G$74*hourly1!I129/hourly1!$I$8763</f>
        <v>9.44588755806706</v>
      </c>
      <c r="D128" s="14">
        <v>191.86501000000001</v>
      </c>
      <c r="E128" s="14">
        <v>0</v>
      </c>
      <c r="F128" s="1">
        <v>839945</v>
      </c>
      <c r="G128" s="15">
        <f t="shared" si="2"/>
        <v>0.21955064240000838</v>
      </c>
      <c r="H128" s="15">
        <f t="shared" si="3"/>
        <v>0.38466849727146735</v>
      </c>
    </row>
    <row r="129" spans="1:8">
      <c r="A129" s="1">
        <v>128</v>
      </c>
      <c r="B129" s="444">
        <f>유형화!$F$71*hourly1!B130/hourly1!$B$8763+유형화!$F$72*hourly1!C130/hourly1!$C$8763+유형화!$F$73*hourly1!D130/hourly1!$D$8763+유형화!$F$74*hourly1!E130/hourly1!$E$8763</f>
        <v>69.802892930179254</v>
      </c>
      <c r="C129" s="442">
        <f>hourly1!$F130*유형화!$G$71/hourly1!$F$8763+유형화!$G$72*hourly1!$G130/hourly1!$F$8763+유형화!$G$74*hourly1!I130/hourly1!$I$8763</f>
        <v>9.8566352720087114</v>
      </c>
      <c r="D129" s="14">
        <v>190.25779</v>
      </c>
      <c r="E129" s="14">
        <v>0.33107599999999993</v>
      </c>
      <c r="F129" s="1">
        <v>779326</v>
      </c>
      <c r="G129" s="15">
        <f t="shared" si="2"/>
        <v>0.21771150464644851</v>
      </c>
      <c r="H129" s="15">
        <f t="shared" si="3"/>
        <v>0.3821234200800061</v>
      </c>
    </row>
    <row r="130" spans="1:8">
      <c r="A130" s="1">
        <v>129</v>
      </c>
      <c r="B130" s="444">
        <f>유형화!$F$71*hourly1!B131/hourly1!$B$8763+유형화!$F$72*hourly1!C131/hourly1!$C$8763+유형화!$F$73*hourly1!D131/hourly1!$D$8763+유형화!$F$74*hourly1!E131/hourly1!$E$8763</f>
        <v>71.186951463473164</v>
      </c>
      <c r="C130" s="442">
        <f>hourly1!$F131*유형화!$G$71/hourly1!$F$8763+유형화!$G$72*hourly1!$G131/hourly1!$F$8763+유형화!$G$74*hourly1!I131/hourly1!$I$8763</f>
        <v>9.4342067864166896</v>
      </c>
      <c r="D130" s="14">
        <v>171.44675100000001</v>
      </c>
      <c r="E130" s="14">
        <v>54.646524999999912</v>
      </c>
      <c r="F130" s="1">
        <v>764043</v>
      </c>
      <c r="G130" s="15">
        <f t="shared" ref="G130:G193" si="4">D130/$I$1</f>
        <v>0.19618608061701442</v>
      </c>
      <c r="H130" s="15">
        <f t="shared" ref="H130:H193" si="5">G130/(1-$H$1*(1-G130))</f>
        <v>0.35164950032488018</v>
      </c>
    </row>
    <row r="131" spans="1:8">
      <c r="A131" s="1">
        <v>130</v>
      </c>
      <c r="B131" s="444">
        <f>유형화!$F$71*hourly1!B132/hourly1!$B$8763+유형화!$F$72*hourly1!C132/hourly1!$C$8763+유형화!$F$73*hourly1!D132/hourly1!$D$8763+유형화!$F$74*hourly1!E132/hourly1!$E$8763</f>
        <v>74.311559332996609</v>
      </c>
      <c r="C131" s="442">
        <f>hourly1!$F132*유형화!$G$71/hourly1!$F$8763+유형화!$G$72*hourly1!$G132/hourly1!$F$8763+유형화!$G$74*hourly1!I132/hourly1!$I$8763</f>
        <v>8.5578976098576369</v>
      </c>
      <c r="D131" s="14">
        <v>184.16813599999989</v>
      </c>
      <c r="E131" s="14">
        <v>292.68901799999992</v>
      </c>
      <c r="F131" s="1">
        <v>722728</v>
      </c>
      <c r="G131" s="15">
        <f t="shared" si="4"/>
        <v>0.21074312908024284</v>
      </c>
      <c r="H131" s="15">
        <f t="shared" si="5"/>
        <v>0.37239774059327047</v>
      </c>
    </row>
    <row r="132" spans="1:8">
      <c r="A132" s="1">
        <v>131</v>
      </c>
      <c r="B132" s="444">
        <f>유형화!$F$71*hourly1!B133/hourly1!$B$8763+유형화!$F$72*hourly1!C133/hourly1!$C$8763+유형화!$F$73*hourly1!D133/hourly1!$D$8763+유형화!$F$74*hourly1!E133/hourly1!$E$8763</f>
        <v>76.640771296328992</v>
      </c>
      <c r="C132" s="442">
        <f>hourly1!$F133*유형화!$G$71/hourly1!$F$8763+유형화!$G$72*hourly1!$G133/hourly1!$F$8763+유형화!$G$74*hourly1!I133/hourly1!$I$8763</f>
        <v>7.6368164471483366</v>
      </c>
      <c r="D132" s="14">
        <v>172.280923</v>
      </c>
      <c r="E132" s="14">
        <v>566.04320800000005</v>
      </c>
      <c r="F132" s="1">
        <v>744405</v>
      </c>
      <c r="G132" s="15">
        <f t="shared" si="4"/>
        <v>0.1971406215125748</v>
      </c>
      <c r="H132" s="15">
        <f t="shared" si="5"/>
        <v>0.35302823974531167</v>
      </c>
    </row>
    <row r="133" spans="1:8">
      <c r="A133" s="1">
        <v>132</v>
      </c>
      <c r="B133" s="444">
        <f>유형화!$F$71*hourly1!B134/hourly1!$B$8763+유형화!$F$72*hourly1!C134/hourly1!$C$8763+유형화!$F$73*hourly1!D134/hourly1!$D$8763+유형화!$F$74*hourly1!E134/hourly1!$E$8763</f>
        <v>74.528420005747051</v>
      </c>
      <c r="C133" s="442">
        <f>hourly1!$F134*유형화!$G$71/hourly1!$F$8763+유형화!$G$72*hourly1!$G134/hourly1!$F$8763+유형화!$G$74*hourly1!I134/hourly1!$I$8763</f>
        <v>6.815895902897176</v>
      </c>
      <c r="D133" s="14">
        <v>148.47563299999999</v>
      </c>
      <c r="E133" s="14">
        <v>684.1842500000007</v>
      </c>
      <c r="F133" s="1">
        <v>722527</v>
      </c>
      <c r="G133" s="15">
        <f t="shared" si="4"/>
        <v>0.16990028878062696</v>
      </c>
      <c r="H133" s="15">
        <f t="shared" si="5"/>
        <v>0.3126355732869448</v>
      </c>
    </row>
    <row r="134" spans="1:8">
      <c r="A134" s="1">
        <v>133</v>
      </c>
      <c r="B134" s="444">
        <f>유형화!$F$71*hourly1!B135/hourly1!$B$8763+유형화!$F$72*hourly1!C135/hourly1!$C$8763+유형화!$F$73*hourly1!D135/hourly1!$D$8763+유형화!$F$74*hourly1!E135/hourly1!$E$8763</f>
        <v>80.438852393606425</v>
      </c>
      <c r="C134" s="442">
        <f>hourly1!$F135*유형화!$G$71/hourly1!$F$8763+유형화!$G$72*hourly1!$G135/hourly1!$F$8763+유형화!$G$74*hourly1!I135/hourly1!$I$8763</f>
        <v>5.2908113576993143</v>
      </c>
      <c r="D134" s="14">
        <v>104.053264</v>
      </c>
      <c r="E134" s="14">
        <v>718.41424599999959</v>
      </c>
      <c r="F134" s="1">
        <v>719757</v>
      </c>
      <c r="G134" s="15">
        <f t="shared" si="4"/>
        <v>0.11906788504593759</v>
      </c>
      <c r="H134" s="15">
        <f t="shared" si="5"/>
        <v>0.23098120274067369</v>
      </c>
    </row>
    <row r="135" spans="1:8">
      <c r="A135" s="1">
        <v>134</v>
      </c>
      <c r="B135" s="444">
        <f>유형화!$F$71*hourly1!B136/hourly1!$B$8763+유형화!$F$72*hourly1!C136/hourly1!$C$8763+유형화!$F$73*hourly1!D136/hourly1!$D$8763+유형화!$F$74*hourly1!E136/hourly1!$E$8763</f>
        <v>68.491295635144496</v>
      </c>
      <c r="C135" s="442">
        <f>hourly1!$F136*유형화!$G$71/hourly1!$F$8763+유형화!$G$72*hourly1!$G136/hourly1!$F$8763+유형화!$G$74*hourly1!I136/hourly1!$I$8763</f>
        <v>5.5821152834866155</v>
      </c>
      <c r="D135" s="14">
        <v>84.957046000000005</v>
      </c>
      <c r="E135" s="14">
        <v>713.16322999999841</v>
      </c>
      <c r="F135" s="1">
        <v>715728</v>
      </c>
      <c r="G135" s="15">
        <f t="shared" si="4"/>
        <v>9.7216131412950504E-2</v>
      </c>
      <c r="H135" s="15">
        <f t="shared" si="5"/>
        <v>0.19309263544587149</v>
      </c>
    </row>
    <row r="136" spans="1:8">
      <c r="A136" s="1">
        <v>135</v>
      </c>
      <c r="B136" s="444">
        <f>유형화!$F$71*hourly1!B137/hourly1!$B$8763+유형화!$F$72*hourly1!C137/hourly1!$C$8763+유형화!$F$73*hourly1!D137/hourly1!$D$8763+유형화!$F$74*hourly1!E137/hourly1!$E$8763</f>
        <v>69.449719949704118</v>
      </c>
      <c r="C136" s="442">
        <f>hourly1!$F137*유형화!$G$71/hourly1!$F$8763+유형화!$G$72*hourly1!$G137/hourly1!$F$8763+유형화!$G$74*hourly1!I137/hourly1!$I$8763</f>
        <v>5.5034586537899441</v>
      </c>
      <c r="D136" s="14">
        <v>79.114535000000004</v>
      </c>
      <c r="E136" s="14">
        <v>656.48303800000076</v>
      </c>
      <c r="F136" s="1">
        <v>752111</v>
      </c>
      <c r="G136" s="15">
        <f t="shared" si="4"/>
        <v>9.053056095234846E-2</v>
      </c>
      <c r="H136" s="15">
        <f t="shared" si="5"/>
        <v>0.18113654407370891</v>
      </c>
    </row>
    <row r="137" spans="1:8">
      <c r="A137" s="1">
        <v>136</v>
      </c>
      <c r="B137" s="444">
        <f>유형화!$F$71*hourly1!B138/hourly1!$B$8763+유형화!$F$72*hourly1!C138/hourly1!$C$8763+유형화!$F$73*hourly1!D138/hourly1!$D$8763+유형화!$F$74*hourly1!E138/hourly1!$E$8763</f>
        <v>68.282567628294842</v>
      </c>
      <c r="C137" s="442">
        <f>hourly1!$F138*유형화!$G$71/hourly1!$F$8763+유형화!$G$72*hourly1!$G138/hourly1!$F$8763+유형화!$G$74*hourly1!I138/hourly1!$I$8763</f>
        <v>5.4661757186788593</v>
      </c>
      <c r="D137" s="14">
        <v>75.753339000000011</v>
      </c>
      <c r="E137" s="14">
        <v>480.4026589999994</v>
      </c>
      <c r="F137" s="1">
        <v>769123</v>
      </c>
      <c r="G137" s="15">
        <f t="shared" si="4"/>
        <v>8.668435292811133E-2</v>
      </c>
      <c r="H137" s="15">
        <f t="shared" si="5"/>
        <v>0.17417814860005473</v>
      </c>
    </row>
    <row r="138" spans="1:8">
      <c r="A138" s="1">
        <v>137</v>
      </c>
      <c r="B138" s="444">
        <f>유형화!$F$71*hourly1!B139/hourly1!$B$8763+유형화!$F$72*hourly1!C139/hourly1!$C$8763+유형화!$F$73*hourly1!D139/hourly1!$D$8763+유형화!$F$74*hourly1!E139/hourly1!$E$8763</f>
        <v>67.439180237281008</v>
      </c>
      <c r="C138" s="442">
        <f>hourly1!$F139*유형화!$G$71/hourly1!$F$8763+유형화!$G$72*hourly1!$G139/hourly1!$F$8763+유형화!$G$74*hourly1!I139/hourly1!$I$8763</f>
        <v>5.6294147204678371</v>
      </c>
      <c r="D138" s="14">
        <v>75.259169999999997</v>
      </c>
      <c r="E138" s="14">
        <v>170.91916399999991</v>
      </c>
      <c r="F138" s="1">
        <v>729169</v>
      </c>
      <c r="G138" s="15">
        <f t="shared" si="4"/>
        <v>8.611887659970642E-2</v>
      </c>
      <c r="H138" s="15">
        <f t="shared" si="5"/>
        <v>0.17315012201075319</v>
      </c>
    </row>
    <row r="139" spans="1:8">
      <c r="A139" s="1">
        <v>138</v>
      </c>
      <c r="B139" s="444">
        <f>유형화!$F$71*hourly1!B140/hourly1!$B$8763+유형화!$F$72*hourly1!C140/hourly1!$C$8763+유형화!$F$73*hourly1!D140/hourly1!$D$8763+유형화!$F$74*hourly1!E140/hourly1!$E$8763</f>
        <v>67.379166363468201</v>
      </c>
      <c r="C139" s="442">
        <f>hourly1!$F140*유형화!$G$71/hourly1!$F$8763+유형화!$G$72*hourly1!$G140/hourly1!$F$8763+유형화!$G$74*hourly1!I140/hourly1!$I$8763</f>
        <v>5.9920321663138436</v>
      </c>
      <c r="D139" s="14">
        <v>66.322104999999993</v>
      </c>
      <c r="E139" s="14">
        <v>9.4494930000000075</v>
      </c>
      <c r="F139" s="1">
        <v>727259</v>
      </c>
      <c r="G139" s="15">
        <f t="shared" si="4"/>
        <v>7.5892215876520716E-2</v>
      </c>
      <c r="H139" s="15">
        <f t="shared" si="5"/>
        <v>0.15433380435161573</v>
      </c>
    </row>
    <row r="140" spans="1:8">
      <c r="A140" s="1">
        <v>139</v>
      </c>
      <c r="B140" s="444">
        <f>유형화!$F$71*hourly1!B141/hourly1!$B$8763+유형화!$F$72*hourly1!C141/hourly1!$C$8763+유형화!$F$73*hourly1!D141/hourly1!$D$8763+유형화!$F$74*hourly1!E141/hourly1!$E$8763</f>
        <v>78.622778763003126</v>
      </c>
      <c r="C140" s="442">
        <f>hourly1!$F141*유형화!$G$71/hourly1!$F$8763+유형화!$G$72*hourly1!$G141/hourly1!$F$8763+유형화!$G$74*hourly1!I141/hourly1!$I$8763</f>
        <v>5.5195424392135726</v>
      </c>
      <c r="D140" s="14">
        <v>79.614020999999994</v>
      </c>
      <c r="E140" s="14">
        <v>4.4912000000000007E-2</v>
      </c>
      <c r="F140" s="1">
        <v>750227</v>
      </c>
      <c r="G140" s="15">
        <f t="shared" si="4"/>
        <v>9.1102121510314757E-2</v>
      </c>
      <c r="H140" s="15">
        <f t="shared" si="5"/>
        <v>0.18216556313963692</v>
      </c>
    </row>
    <row r="141" spans="1:8">
      <c r="A141" s="1">
        <v>140</v>
      </c>
      <c r="B141" s="444">
        <f>유형화!$F$71*hourly1!B142/hourly1!$B$8763+유형화!$F$72*hourly1!C142/hourly1!$C$8763+유형화!$F$73*hourly1!D142/hourly1!$D$8763+유형화!$F$74*hourly1!E142/hourly1!$E$8763</f>
        <v>87.287637451679487</v>
      </c>
      <c r="C141" s="442">
        <f>hourly1!$F142*유형화!$G$71/hourly1!$F$8763+유형화!$G$72*hourly1!$G142/hourly1!$F$8763+유형화!$G$74*hourly1!I142/hourly1!$I$8763</f>
        <v>5.5309208163695063</v>
      </c>
      <c r="D141" s="14">
        <v>76.081330000000008</v>
      </c>
      <c r="E141" s="14">
        <v>0</v>
      </c>
      <c r="F141" s="1">
        <v>729303</v>
      </c>
      <c r="G141" s="15">
        <f t="shared" si="4"/>
        <v>8.7059672194252771E-2</v>
      </c>
      <c r="H141" s="15">
        <f t="shared" si="5"/>
        <v>0.17485976367996556</v>
      </c>
    </row>
    <row r="142" spans="1:8">
      <c r="A142" s="1">
        <v>141</v>
      </c>
      <c r="B142" s="444">
        <f>유형화!$F$71*hourly1!B143/hourly1!$B$8763+유형화!$F$72*hourly1!C143/hourly1!$C$8763+유형화!$F$73*hourly1!D143/hourly1!$D$8763+유형화!$F$74*hourly1!E143/hourly1!$E$8763</f>
        <v>70.647849316711543</v>
      </c>
      <c r="C142" s="442">
        <f>hourly1!$F143*유형화!$G$71/hourly1!$F$8763+유형화!$G$72*hourly1!$G143/hourly1!$F$8763+유형화!$G$74*hourly1!I143/hourly1!$I$8763</f>
        <v>6.3160846580293528</v>
      </c>
      <c r="D142" s="14">
        <v>75.878049000000004</v>
      </c>
      <c r="E142" s="14">
        <v>0</v>
      </c>
      <c r="F142" s="1">
        <v>734814</v>
      </c>
      <c r="G142" s="15">
        <f t="shared" si="4"/>
        <v>8.6827058263564127E-2</v>
      </c>
      <c r="H142" s="15">
        <f t="shared" si="5"/>
        <v>0.17443738152169724</v>
      </c>
    </row>
    <row r="143" spans="1:8">
      <c r="A143" s="1">
        <v>142</v>
      </c>
      <c r="B143" s="444">
        <f>유형화!$F$71*hourly1!B144/hourly1!$B$8763+유형화!$F$72*hourly1!C144/hourly1!$C$8763+유형화!$F$73*hourly1!D144/hourly1!$D$8763+유형화!$F$74*hourly1!E144/hourly1!$E$8763</f>
        <v>69.316518747006867</v>
      </c>
      <c r="C143" s="442">
        <f>hourly1!$F144*유형화!$G$71/hourly1!$F$8763+유형화!$G$72*hourly1!$G144/hourly1!$F$8763+유형화!$G$74*hourly1!I144/hourly1!$I$8763</f>
        <v>0.4417517710309366</v>
      </c>
      <c r="D143" s="14">
        <v>75.790832999999992</v>
      </c>
      <c r="E143" s="14">
        <v>0</v>
      </c>
      <c r="F143" s="1">
        <v>761484</v>
      </c>
      <c r="G143" s="15">
        <f t="shared" si="4"/>
        <v>8.6727257216840908E-2</v>
      </c>
      <c r="H143" s="15">
        <f t="shared" si="5"/>
        <v>0.17425609544579851</v>
      </c>
    </row>
    <row r="144" spans="1:8">
      <c r="A144" s="1">
        <v>143</v>
      </c>
      <c r="B144" s="444">
        <f>유형화!$F$71*hourly1!B145/hourly1!$B$8763+유형화!$F$72*hourly1!C145/hourly1!$C$8763+유형화!$F$73*hourly1!D145/hourly1!$D$8763+유형화!$F$74*hourly1!E145/hourly1!$E$8763</f>
        <v>67.915391321492095</v>
      </c>
      <c r="C144" s="442">
        <f>hourly1!$F145*유형화!$G$71/hourly1!$F$8763+유형화!$G$72*hourly1!$G145/hourly1!$F$8763+유형화!$G$74*hourly1!I145/hourly1!$I$8763</f>
        <v>0.66576742150120738</v>
      </c>
      <c r="D144" s="14">
        <v>66.53707</v>
      </c>
      <c r="E144" s="14">
        <v>0</v>
      </c>
      <c r="F144" s="1">
        <v>803455</v>
      </c>
      <c r="G144" s="15">
        <f t="shared" si="4"/>
        <v>7.6138199778658572E-2</v>
      </c>
      <c r="H144" s="15">
        <f t="shared" si="5"/>
        <v>0.15479144794539287</v>
      </c>
    </row>
    <row r="145" spans="1:8">
      <c r="A145" s="1">
        <v>144</v>
      </c>
      <c r="B145" s="444">
        <f>유형화!$F$71*hourly1!B146/hourly1!$B$8763+유형화!$F$72*hourly1!C146/hourly1!$C$8763+유형화!$F$73*hourly1!D146/hourly1!$D$8763+유형화!$F$74*hourly1!E146/hourly1!$E$8763</f>
        <v>66.319108602083773</v>
      </c>
      <c r="C145" s="442">
        <f>hourly1!$F146*유형화!$G$71/hourly1!$F$8763+유형화!$G$72*hourly1!$G146/hourly1!$F$8763+유형화!$G$74*hourly1!I146/hourly1!$I$8763</f>
        <v>1.368954242502525</v>
      </c>
      <c r="D145" s="14">
        <v>63.302082999999989</v>
      </c>
      <c r="E145" s="14">
        <v>0</v>
      </c>
      <c r="F145" s="1">
        <v>785815</v>
      </c>
      <c r="G145" s="15">
        <f t="shared" si="4"/>
        <v>7.243641239175734E-2</v>
      </c>
      <c r="H145" s="15">
        <f t="shared" si="5"/>
        <v>0.14787769154488825</v>
      </c>
    </row>
    <row r="146" spans="1:8">
      <c r="A146" s="1">
        <v>145</v>
      </c>
      <c r="B146" s="444">
        <f>유형화!$F$71*hourly1!B147/hourly1!$B$8763+유형화!$F$72*hourly1!C147/hourly1!$C$8763+유형화!$F$73*hourly1!D147/hourly1!$D$8763+유형화!$F$74*hourly1!E147/hourly1!$E$8763</f>
        <v>82.659764100319734</v>
      </c>
      <c r="C146" s="442">
        <f>hourly1!$F147*유형화!$G$71/hourly1!$F$8763+유형화!$G$72*hourly1!$G147/hourly1!$F$8763+유형화!$G$74*hourly1!I147/hourly1!$I$8763</f>
        <v>1.9467330715684901</v>
      </c>
      <c r="D146" s="14">
        <v>70.155154999999979</v>
      </c>
      <c r="E146" s="14">
        <v>0</v>
      </c>
      <c r="F146" s="1">
        <v>731433</v>
      </c>
      <c r="G146" s="15">
        <f t="shared" si="4"/>
        <v>8.0278365231483087E-2</v>
      </c>
      <c r="H146" s="15">
        <f t="shared" si="5"/>
        <v>0.16245646357162888</v>
      </c>
    </row>
    <row r="147" spans="1:8">
      <c r="A147" s="1">
        <v>146</v>
      </c>
      <c r="B147" s="444">
        <f>유형화!$F$71*hourly1!B148/hourly1!$B$8763+유형화!$F$72*hourly1!C148/hourly1!$C$8763+유형화!$F$73*hourly1!D148/hourly1!$D$8763+유형화!$F$74*hourly1!E148/hourly1!$E$8763</f>
        <v>82.505425437712418</v>
      </c>
      <c r="C147" s="442">
        <f>hourly1!$F148*유형화!$G$71/hourly1!$F$8763+유형화!$G$72*hourly1!$G148/hourly1!$F$8763+유형화!$G$74*hourly1!I148/hourly1!$I$8763</f>
        <v>2.5530068166019539</v>
      </c>
      <c r="D147" s="14">
        <v>58.605406000000002</v>
      </c>
      <c r="E147" s="14">
        <v>0</v>
      </c>
      <c r="F147" s="1">
        <v>653311</v>
      </c>
      <c r="G147" s="15">
        <f t="shared" si="4"/>
        <v>6.7062016859735424E-2</v>
      </c>
      <c r="H147" s="15">
        <f t="shared" si="5"/>
        <v>0.13773712385045872</v>
      </c>
    </row>
    <row r="148" spans="1:8">
      <c r="A148" s="1">
        <v>147</v>
      </c>
      <c r="B148" s="444">
        <f>유형화!$F$71*hourly1!B149/hourly1!$B$8763+유형화!$F$72*hourly1!C149/hourly1!$C$8763+유형화!$F$73*hourly1!D149/hourly1!$D$8763+유형화!$F$74*hourly1!E149/hourly1!$E$8763</f>
        <v>82.580693939962671</v>
      </c>
      <c r="C148" s="442">
        <f>hourly1!$F149*유형화!$G$71/hourly1!$F$8763+유형화!$G$72*hourly1!$G149/hourly1!$F$8763+유형화!$G$74*hourly1!I149/hourly1!$I$8763</f>
        <v>3.1197603472897928</v>
      </c>
      <c r="D148" s="14">
        <v>55.124189999999999</v>
      </c>
      <c r="E148" s="14">
        <v>0</v>
      </c>
      <c r="F148" s="1">
        <v>525084</v>
      </c>
      <c r="G148" s="15">
        <f t="shared" si="4"/>
        <v>6.3078470255103408E-2</v>
      </c>
      <c r="H148" s="15">
        <f t="shared" si="5"/>
        <v>0.13014103692335022</v>
      </c>
    </row>
    <row r="149" spans="1:8">
      <c r="A149" s="1">
        <v>148</v>
      </c>
      <c r="B149" s="444">
        <f>유형화!$F$71*hourly1!B150/hourly1!$B$8763+유형화!$F$72*hourly1!C150/hourly1!$C$8763+유형화!$F$73*hourly1!D150/hourly1!$D$8763+유형화!$F$74*hourly1!E150/hourly1!$E$8763</f>
        <v>82.310422739530537</v>
      </c>
      <c r="C149" s="442">
        <f>hourly1!$F150*유형화!$G$71/hourly1!$F$8763+유형화!$G$72*hourly1!$G150/hourly1!$F$8763+유형화!$G$74*hourly1!I150/hourly1!$I$8763</f>
        <v>3.5005061434368314</v>
      </c>
      <c r="D149" s="14">
        <v>44.842821999999998</v>
      </c>
      <c r="E149" s="14">
        <v>0</v>
      </c>
      <c r="F149" s="1">
        <v>437563</v>
      </c>
      <c r="G149" s="15">
        <f t="shared" si="4"/>
        <v>5.1313527031996237E-2</v>
      </c>
      <c r="H149" s="15">
        <f t="shared" si="5"/>
        <v>0.10730054207870936</v>
      </c>
    </row>
    <row r="150" spans="1:8">
      <c r="A150" s="1">
        <v>149</v>
      </c>
      <c r="B150" s="444">
        <f>유형화!$F$71*hourly1!B151/hourly1!$B$8763+유형화!$F$72*hourly1!C151/hourly1!$C$8763+유형화!$F$73*hourly1!D151/hourly1!$D$8763+유형화!$F$74*hourly1!E151/hourly1!$E$8763</f>
        <v>82.215370466202856</v>
      </c>
      <c r="C150" s="442">
        <f>hourly1!$F151*유형화!$G$71/hourly1!$F$8763+유형화!$G$72*hourly1!$G151/hourly1!$F$8763+유형화!$G$74*hourly1!I151/hourly1!$I$8763</f>
        <v>3.887256723386018</v>
      </c>
      <c r="D150" s="14">
        <v>41.700968000000003</v>
      </c>
      <c r="E150" s="14">
        <v>0</v>
      </c>
      <c r="F150" s="1">
        <v>486775</v>
      </c>
      <c r="G150" s="15">
        <f t="shared" si="4"/>
        <v>4.7718311499851868E-2</v>
      </c>
      <c r="H150" s="15">
        <f t="shared" si="5"/>
        <v>0.10019696658927946</v>
      </c>
    </row>
    <row r="151" spans="1:8">
      <c r="A151" s="1">
        <v>150</v>
      </c>
      <c r="B151" s="444">
        <f>유형화!$F$71*hourly1!B152/hourly1!$B$8763+유형화!$F$72*hourly1!C152/hourly1!$C$8763+유형화!$F$73*hourly1!D152/hourly1!$D$8763+유형화!$F$74*hourly1!E152/hourly1!$E$8763</f>
        <v>83.820839924888176</v>
      </c>
      <c r="C151" s="442">
        <f>hourly1!$F152*유형화!$G$71/hourly1!$F$8763+유형화!$G$72*hourly1!$G152/hourly1!$F$8763+유형화!$G$74*hourly1!I152/hourly1!$I$8763</f>
        <v>4.2602896264901489</v>
      </c>
      <c r="D151" s="14">
        <v>53.326957</v>
      </c>
      <c r="E151" s="14">
        <v>0</v>
      </c>
      <c r="F151" s="1">
        <v>798520</v>
      </c>
      <c r="G151" s="15">
        <f t="shared" si="4"/>
        <v>6.1021901109470783E-2</v>
      </c>
      <c r="H151" s="15">
        <f t="shared" si="5"/>
        <v>0.12619249517911812</v>
      </c>
    </row>
    <row r="152" spans="1:8">
      <c r="A152" s="1">
        <v>151</v>
      </c>
      <c r="B152" s="444">
        <f>유형화!$F$71*hourly1!B153/hourly1!$B$8763+유형화!$F$72*hourly1!C153/hourly1!$C$8763+유형화!$F$73*hourly1!D153/hourly1!$D$8763+유형화!$F$74*hourly1!E153/hourly1!$E$8763</f>
        <v>95.176089060725005</v>
      </c>
      <c r="C152" s="442">
        <f>hourly1!$F153*유형화!$G$71/hourly1!$F$8763+유형화!$G$72*hourly1!$G153/hourly1!$F$8763+유형화!$G$74*hourly1!I153/hourly1!$I$8763</f>
        <v>10.696617262587807</v>
      </c>
      <c r="D152" s="14">
        <v>66.835515999999998</v>
      </c>
      <c r="E152" s="14">
        <v>0</v>
      </c>
      <c r="F152" s="1">
        <v>785301</v>
      </c>
      <c r="G152" s="15">
        <f t="shared" si="4"/>
        <v>7.6479710776530013E-2</v>
      </c>
      <c r="H152" s="15">
        <f t="shared" si="5"/>
        <v>0.15542639880312184</v>
      </c>
    </row>
    <row r="153" spans="1:8">
      <c r="A153" s="1">
        <v>152</v>
      </c>
      <c r="B153" s="444">
        <f>유형화!$F$71*hourly1!B154/hourly1!$B$8763+유형화!$F$72*hourly1!C154/hourly1!$C$8763+유형화!$F$73*hourly1!D154/hourly1!$D$8763+유형화!$F$74*hourly1!E154/hourly1!$E$8763</f>
        <v>189.20472511455233</v>
      </c>
      <c r="C153" s="442">
        <f>hourly1!$F154*유형화!$G$71/hourly1!$F$8763+유형화!$G$72*hourly1!$G154/hourly1!$F$8763+유형화!$G$74*hourly1!I154/hourly1!$I$8763</f>
        <v>10.871825577903877</v>
      </c>
      <c r="D153" s="14">
        <v>69.912887000000012</v>
      </c>
      <c r="E153" s="14">
        <v>0.72937100000000032</v>
      </c>
      <c r="F153" s="1">
        <v>744165</v>
      </c>
      <c r="G153" s="15">
        <f t="shared" si="4"/>
        <v>8.0001138575966496E-2</v>
      </c>
      <c r="H153" s="15">
        <f t="shared" si="5"/>
        <v>0.16194541935835466</v>
      </c>
    </row>
    <row r="154" spans="1:8">
      <c r="A154" s="1">
        <v>153</v>
      </c>
      <c r="B154" s="444">
        <f>유형화!$F$71*hourly1!B155/hourly1!$B$8763+유형화!$F$72*hourly1!C155/hourly1!$C$8763+유형화!$F$73*hourly1!D155/hourly1!$D$8763+유형화!$F$74*hourly1!E155/hourly1!$E$8763</f>
        <v>293.11116005917751</v>
      </c>
      <c r="C154" s="442">
        <f>hourly1!$F155*유형화!$G$71/hourly1!$F$8763+유형화!$G$72*hourly1!$G155/hourly1!$F$8763+유형화!$G$74*hourly1!I155/hourly1!$I$8763</f>
        <v>10.232820378999371</v>
      </c>
      <c r="D154" s="14">
        <v>61.635565999999997</v>
      </c>
      <c r="E154" s="14">
        <v>61.93880599999995</v>
      </c>
      <c r="F154" s="1">
        <v>735707</v>
      </c>
      <c r="G154" s="15">
        <f t="shared" si="4"/>
        <v>7.0529421232084541E-2</v>
      </c>
      <c r="H154" s="15">
        <f t="shared" si="5"/>
        <v>0.14429356313264685</v>
      </c>
    </row>
    <row r="155" spans="1:8">
      <c r="A155" s="1">
        <v>154</v>
      </c>
      <c r="B155" s="444">
        <f>유형화!$F$71*hourly1!B156/hourly1!$B$8763+유형화!$F$72*hourly1!C156/hourly1!$C$8763+유형화!$F$73*hourly1!D156/hourly1!$D$8763+유형화!$F$74*hourly1!E156/hourly1!$E$8763</f>
        <v>357.24301345855559</v>
      </c>
      <c r="C155" s="442">
        <f>hourly1!$F156*유형화!$G$71/hourly1!$F$8763+유형화!$G$72*hourly1!$G156/hourly1!$F$8763+유형화!$G$74*hourly1!I156/hourly1!$I$8763</f>
        <v>9.1362160391235214</v>
      </c>
      <c r="D155" s="14">
        <v>73.010951000000006</v>
      </c>
      <c r="E155" s="14">
        <v>223.53574299999991</v>
      </c>
      <c r="F155" s="1">
        <v>716917</v>
      </c>
      <c r="G155" s="15">
        <f t="shared" si="4"/>
        <v>8.3546245322612678E-2</v>
      </c>
      <c r="H155" s="15">
        <f t="shared" si="5"/>
        <v>0.16845684455309817</v>
      </c>
    </row>
    <row r="156" spans="1:8">
      <c r="A156" s="1">
        <v>155</v>
      </c>
      <c r="B156" s="444">
        <f>유형화!$F$71*hourly1!B157/hourly1!$B$8763+유형화!$F$72*hourly1!C157/hourly1!$C$8763+유형화!$F$73*hourly1!D157/hourly1!$D$8763+유형화!$F$74*hourly1!E157/hourly1!$E$8763</f>
        <v>420.22543342505577</v>
      </c>
      <c r="C156" s="442">
        <f>hourly1!$F157*유형화!$G$71/hourly1!$F$8763+유형화!$G$72*hourly1!$G157/hourly1!$F$8763+유형화!$G$74*hourly1!I157/hourly1!$I$8763</f>
        <v>8.173972067560749</v>
      </c>
      <c r="D156" s="14">
        <v>56.761555000000001</v>
      </c>
      <c r="E156" s="14">
        <v>400.19588699999917</v>
      </c>
      <c r="F156" s="1">
        <v>696643</v>
      </c>
      <c r="G156" s="15">
        <f t="shared" si="4"/>
        <v>6.4952102855405522E-2</v>
      </c>
      <c r="H156" s="15">
        <f t="shared" si="5"/>
        <v>0.1337223377465489</v>
      </c>
    </row>
    <row r="157" spans="1:8">
      <c r="A157" s="1">
        <v>156</v>
      </c>
      <c r="B157" s="444">
        <f>유형화!$F$71*hourly1!B158/hourly1!$B$8763+유형화!$F$72*hourly1!C158/hourly1!$C$8763+유형화!$F$73*hourly1!D158/hourly1!$D$8763+유형화!$F$74*hourly1!E158/hourly1!$E$8763</f>
        <v>356.49101759522432</v>
      </c>
      <c r="C157" s="442">
        <f>hourly1!$F158*유형화!$G$71/hourly1!$F$8763+유형화!$G$72*hourly1!$G158/hourly1!$F$8763+유형화!$G$74*hourly1!I158/hourly1!$I$8763</f>
        <v>7.4142496989970201</v>
      </c>
      <c r="D157" s="14">
        <v>46.917256999999992</v>
      </c>
      <c r="E157" s="14">
        <v>494.62762800000002</v>
      </c>
      <c r="F157" s="1">
        <v>720413</v>
      </c>
      <c r="G157" s="15">
        <f t="shared" si="4"/>
        <v>5.3687297720393559E-2</v>
      </c>
      <c r="H157" s="15">
        <f t="shared" si="5"/>
        <v>0.11195862636047541</v>
      </c>
    </row>
    <row r="158" spans="1:8">
      <c r="A158" s="1">
        <v>157</v>
      </c>
      <c r="B158" s="444">
        <f>유형화!$F$71*hourly1!B159/hourly1!$B$8763+유형화!$F$72*hourly1!C159/hourly1!$C$8763+유형화!$F$73*hourly1!D159/hourly1!$D$8763+유형화!$F$74*hourly1!E159/hourly1!$E$8763</f>
        <v>220.13182552339057</v>
      </c>
      <c r="C158" s="442">
        <f>hourly1!$F159*유형화!$G$71/hourly1!$F$8763+유형화!$G$72*hourly1!$G159/hourly1!$F$8763+유형화!$G$74*hourly1!I159/hourly1!$I$8763</f>
        <v>6.0519325961865373</v>
      </c>
      <c r="D158" s="14">
        <v>46.114730999999999</v>
      </c>
      <c r="E158" s="14">
        <v>556.22187699999972</v>
      </c>
      <c r="F158" s="1">
        <v>722933</v>
      </c>
      <c r="G158" s="15">
        <f t="shared" si="4"/>
        <v>5.2768969262053461E-2</v>
      </c>
      <c r="H158" s="15">
        <f t="shared" si="5"/>
        <v>0.11015958864684294</v>
      </c>
    </row>
    <row r="159" spans="1:8">
      <c r="A159" s="1">
        <v>158</v>
      </c>
      <c r="B159" s="444">
        <f>유형화!$F$71*hourly1!B160/hourly1!$B$8763+유형화!$F$72*hourly1!C160/hourly1!$C$8763+유형화!$F$73*hourly1!D160/hourly1!$D$8763+유형화!$F$74*hourly1!E160/hourly1!$E$8763</f>
        <v>287.73333705060344</v>
      </c>
      <c r="C159" s="442">
        <f>hourly1!$F160*유형화!$G$71/hourly1!$F$8763+유형화!$G$72*hourly1!$G160/hourly1!$F$8763+유형화!$G$74*hourly1!I160/hourly1!$I$8763</f>
        <v>6.3153722260528253</v>
      </c>
      <c r="D159" s="14">
        <v>49.351049999999987</v>
      </c>
      <c r="E159" s="14">
        <v>439.07945699999988</v>
      </c>
      <c r="F159" s="1">
        <v>743123</v>
      </c>
      <c r="G159" s="15">
        <f t="shared" si="4"/>
        <v>5.6472280853163012E-2</v>
      </c>
      <c r="H159" s="15">
        <f t="shared" si="5"/>
        <v>0.11739140580460677</v>
      </c>
    </row>
    <row r="160" spans="1:8">
      <c r="A160" s="1">
        <v>159</v>
      </c>
      <c r="B160" s="444">
        <f>유형화!$F$71*hourly1!B161/hourly1!$B$8763+유형화!$F$72*hourly1!C161/hourly1!$C$8763+유형화!$F$73*hourly1!D161/hourly1!$D$8763+유형화!$F$74*hourly1!E161/hourly1!$E$8763</f>
        <v>409.46975410843288</v>
      </c>
      <c r="C160" s="442">
        <f>hourly1!$F161*유형화!$G$71/hourly1!$F$8763+유형화!$G$72*hourly1!$G161/hourly1!$F$8763+유형화!$G$74*hourly1!I161/hourly1!$I$8763</f>
        <v>6.1064273272269194</v>
      </c>
      <c r="D160" s="14">
        <v>46.019854000000002</v>
      </c>
      <c r="E160" s="14">
        <v>303.35742999999979</v>
      </c>
      <c r="F160" s="1">
        <v>797182</v>
      </c>
      <c r="G160" s="15">
        <f t="shared" si="4"/>
        <v>5.2660401752537347E-2</v>
      </c>
      <c r="H160" s="15">
        <f t="shared" si="5"/>
        <v>0.10994665028049599</v>
      </c>
    </row>
    <row r="161" spans="1:8">
      <c r="A161" s="1">
        <v>160</v>
      </c>
      <c r="B161" s="444">
        <f>유형화!$F$71*hourly1!B162/hourly1!$B$8763+유형화!$F$72*hourly1!C162/hourly1!$C$8763+유형화!$F$73*hourly1!D162/hourly1!$D$8763+유형화!$F$74*hourly1!E162/hourly1!$E$8763</f>
        <v>346.68405756875347</v>
      </c>
      <c r="C161" s="442">
        <f>hourly1!$F162*유형화!$G$71/hourly1!$F$8763+유형화!$G$72*hourly1!$G162/hourly1!$F$8763+유형화!$G$74*hourly1!I162/hourly1!$I$8763</f>
        <v>6.1091280172644398</v>
      </c>
      <c r="D161" s="14">
        <v>42.763012000000003</v>
      </c>
      <c r="E161" s="14">
        <v>173.04009500000001</v>
      </c>
      <c r="F161" s="1">
        <v>817738</v>
      </c>
      <c r="G161" s="15">
        <f t="shared" si="4"/>
        <v>4.893360574478519E-2</v>
      </c>
      <c r="H161" s="15">
        <f t="shared" si="5"/>
        <v>0.10260478571625162</v>
      </c>
    </row>
    <row r="162" spans="1:8">
      <c r="A162" s="1">
        <v>161</v>
      </c>
      <c r="B162" s="444">
        <f>유형화!$F$71*hourly1!B163/hourly1!$B$8763+유형화!$F$72*hourly1!C163/hourly1!$C$8763+유형화!$F$73*hourly1!D163/hourly1!$D$8763+유형화!$F$74*hourly1!E163/hourly1!$E$8763</f>
        <v>304.05691644284633</v>
      </c>
      <c r="C162" s="442">
        <f>hourly1!$F163*유형화!$G$71/hourly1!$F$8763+유형화!$G$72*hourly1!$G163/hourly1!$F$8763+유형화!$G$74*hourly1!I163/hourly1!$I$8763</f>
        <v>6.4180071664790894</v>
      </c>
      <c r="D162" s="14">
        <v>68.106448</v>
      </c>
      <c r="E162" s="14">
        <v>58.433530999999988</v>
      </c>
      <c r="F162" s="1">
        <v>785187</v>
      </c>
      <c r="G162" s="15">
        <f t="shared" si="4"/>
        <v>7.7934035027974954E-2</v>
      </c>
      <c r="H162" s="15">
        <f t="shared" si="5"/>
        <v>0.15812491766311326</v>
      </c>
    </row>
    <row r="163" spans="1:8">
      <c r="A163" s="1">
        <v>162</v>
      </c>
      <c r="B163" s="444">
        <f>유형화!$F$71*hourly1!B164/hourly1!$B$8763+유형화!$F$72*hourly1!C164/hourly1!$C$8763+유형화!$F$73*hourly1!D164/hourly1!$D$8763+유형화!$F$74*hourly1!E164/hourly1!$E$8763</f>
        <v>182.25324177712542</v>
      </c>
      <c r="C163" s="442">
        <f>hourly1!$F164*유형화!$G$71/hourly1!$F$8763+유형화!$G$72*hourly1!$G164/hourly1!$F$8763+유형화!$G$74*hourly1!I164/hourly1!$I$8763</f>
        <v>6.7869249457988605</v>
      </c>
      <c r="D163" s="14">
        <v>112.059366</v>
      </c>
      <c r="E163" s="14">
        <v>2.1642010000000069</v>
      </c>
      <c r="F163" s="1">
        <v>780947</v>
      </c>
      <c r="G163" s="15">
        <f t="shared" si="4"/>
        <v>0.12822924717872036</v>
      </c>
      <c r="H163" s="15">
        <f t="shared" si="5"/>
        <v>0.24634547747037866</v>
      </c>
    </row>
    <row r="164" spans="1:8">
      <c r="A164" s="1">
        <v>163</v>
      </c>
      <c r="B164" s="444">
        <f>유형화!$F$71*hourly1!B165/hourly1!$B$8763+유형화!$F$72*hourly1!C165/hourly1!$C$8763+유형화!$F$73*hourly1!D165/hourly1!$D$8763+유형화!$F$74*hourly1!E165/hourly1!$E$8763</f>
        <v>131.38937127909375</v>
      </c>
      <c r="C164" s="442">
        <f>hourly1!$F165*유형화!$G$71/hourly1!$F$8763+유형화!$G$72*hourly1!$G165/hourly1!$F$8763+유형화!$G$74*hourly1!I165/hourly1!$I$8763</f>
        <v>6.2581377731875794</v>
      </c>
      <c r="D164" s="14">
        <v>151.61493300000001</v>
      </c>
      <c r="E164" s="14">
        <v>4.0288999999999998E-2</v>
      </c>
      <c r="F164" s="1">
        <v>803193</v>
      </c>
      <c r="G164" s="15">
        <f t="shared" si="4"/>
        <v>0.17349258177707458</v>
      </c>
      <c r="H164" s="15">
        <f t="shared" si="5"/>
        <v>0.31808934241881714</v>
      </c>
    </row>
    <row r="165" spans="1:8">
      <c r="A165" s="1">
        <v>164</v>
      </c>
      <c r="B165" s="444">
        <f>유형화!$F$71*hourly1!B166/hourly1!$B$8763+유형화!$F$72*hourly1!C166/hourly1!$C$8763+유형화!$F$73*hourly1!D166/hourly1!$D$8763+유형화!$F$74*hourly1!E166/hourly1!$E$8763</f>
        <v>139.98020944816216</v>
      </c>
      <c r="C165" s="442">
        <f>hourly1!$F166*유형화!$G$71/hourly1!$F$8763+유형화!$G$72*hourly1!$G166/hourly1!$F$8763+유형화!$G$74*hourly1!I166/hourly1!$I$8763</f>
        <v>6.1333341628111855</v>
      </c>
      <c r="D165" s="14">
        <v>143.40595200000001</v>
      </c>
      <c r="E165" s="14">
        <v>0</v>
      </c>
      <c r="F165" s="1">
        <v>777092</v>
      </c>
      <c r="G165" s="15">
        <f t="shared" si="4"/>
        <v>0.16409906572117955</v>
      </c>
      <c r="H165" s="15">
        <f t="shared" si="5"/>
        <v>0.30374401310688215</v>
      </c>
    </row>
    <row r="166" spans="1:8">
      <c r="A166" s="1">
        <v>165</v>
      </c>
      <c r="B166" s="444">
        <f>유형화!$F$71*hourly1!B167/hourly1!$B$8763+유형화!$F$72*hourly1!C167/hourly1!$C$8763+유형화!$F$73*hourly1!D167/hourly1!$D$8763+유형화!$F$74*hourly1!E167/hourly1!$E$8763</f>
        <v>72.670194367828586</v>
      </c>
      <c r="C166" s="442">
        <f>hourly1!$F167*유형화!$G$71/hourly1!$F$8763+유형화!$G$72*hourly1!$G167/hourly1!$F$8763+유형화!$G$74*hourly1!I167/hourly1!$I$8763</f>
        <v>7.0187599100098943</v>
      </c>
      <c r="D166" s="14">
        <v>179.230276</v>
      </c>
      <c r="E166" s="14">
        <v>0</v>
      </c>
      <c r="F166" s="1">
        <v>821420</v>
      </c>
      <c r="G166" s="15">
        <f t="shared" si="4"/>
        <v>0.2050927484554417</v>
      </c>
      <c r="H166" s="15">
        <f t="shared" si="5"/>
        <v>0.36441432088755216</v>
      </c>
    </row>
    <row r="167" spans="1:8">
      <c r="A167" s="1">
        <v>166</v>
      </c>
      <c r="B167" s="444">
        <f>유형화!$F$71*hourly1!B168/hourly1!$B$8763+유형화!$F$72*hourly1!C168/hourly1!$C$8763+유형화!$F$73*hourly1!D168/hourly1!$D$8763+유형화!$F$74*hourly1!E168/hourly1!$E$8763</f>
        <v>71.468545786331063</v>
      </c>
      <c r="C167" s="442">
        <f>hourly1!$F168*유형화!$G$71/hourly1!$F$8763+유형화!$G$72*hourly1!$G168/hourly1!$F$8763+유형화!$G$74*hourly1!I168/hourly1!$I$8763</f>
        <v>0.62667729019025997</v>
      </c>
      <c r="D167" s="14">
        <v>162.58026799999999</v>
      </c>
      <c r="E167" s="14">
        <v>0</v>
      </c>
      <c r="F167" s="1">
        <v>813766</v>
      </c>
      <c r="G167" s="15">
        <f t="shared" si="4"/>
        <v>0.18604018669670683</v>
      </c>
      <c r="H167" s="15">
        <f t="shared" si="5"/>
        <v>0.33683277528261302</v>
      </c>
    </row>
    <row r="168" spans="1:8">
      <c r="A168" s="1">
        <v>167</v>
      </c>
      <c r="B168" s="444">
        <f>유형화!$F$71*hourly1!B169/hourly1!$B$8763+유형화!$F$72*hourly1!C169/hourly1!$C$8763+유형화!$F$73*hourly1!D169/hourly1!$D$8763+유형화!$F$74*hourly1!E169/hourly1!$E$8763</f>
        <v>70.420846323725925</v>
      </c>
      <c r="C168" s="442">
        <f>hourly1!$F169*유형화!$G$71/hourly1!$F$8763+유형화!$G$72*hourly1!$G169/hourly1!$F$8763+유형화!$G$74*hourly1!I169/hourly1!$I$8763</f>
        <v>1.1034541579915469</v>
      </c>
      <c r="D168" s="14">
        <v>168.33480700000001</v>
      </c>
      <c r="E168" s="14">
        <v>0</v>
      </c>
      <c r="F168" s="1">
        <v>854963</v>
      </c>
      <c r="G168" s="15">
        <f t="shared" si="4"/>
        <v>0.19262509102171069</v>
      </c>
      <c r="H168" s="15">
        <f t="shared" si="5"/>
        <v>0.34648302760143967</v>
      </c>
    </row>
    <row r="169" spans="1:8">
      <c r="A169" s="1">
        <v>168</v>
      </c>
      <c r="B169" s="444">
        <f>유형화!$F$71*hourly1!B170/hourly1!$B$8763+유형화!$F$72*hourly1!C170/hourly1!$C$8763+유형화!$F$73*hourly1!D170/hourly1!$D$8763+유형화!$F$74*hourly1!E170/hourly1!$E$8763</f>
        <v>69.159964349753281</v>
      </c>
      <c r="C169" s="442">
        <f>hourly1!$F170*유형화!$G$71/hourly1!$F$8763+유형화!$G$72*hourly1!$G170/hourly1!$F$8763+유형화!$G$74*hourly1!I170/hourly1!$I$8763</f>
        <v>1.7748980316191854</v>
      </c>
      <c r="D169" s="14">
        <v>157.77982299999999</v>
      </c>
      <c r="E169" s="14">
        <v>0</v>
      </c>
      <c r="F169" s="1">
        <v>856045</v>
      </c>
      <c r="G169" s="15">
        <f t="shared" si="4"/>
        <v>0.18054704970650778</v>
      </c>
      <c r="H169" s="15">
        <f t="shared" si="5"/>
        <v>0.32868516537107551</v>
      </c>
    </row>
    <row r="170" spans="1:8">
      <c r="A170" s="1">
        <v>169</v>
      </c>
      <c r="B170" s="444">
        <f>유형화!$F$71*hourly1!B171/hourly1!$B$8763+유형화!$F$72*hourly1!C171/hourly1!$C$8763+유형화!$F$73*hourly1!D171/hourly1!$D$8763+유형화!$F$74*hourly1!E171/hourly1!$E$8763</f>
        <v>69.739388984384973</v>
      </c>
      <c r="C170" s="442">
        <f>hourly1!$F171*유형화!$G$71/hourly1!$F$8763+유형화!$G$72*hourly1!$G171/hourly1!$F$8763+유형화!$G$74*hourly1!I171/hourly1!$I$8763</f>
        <v>2.2380206186725844</v>
      </c>
      <c r="D170" s="14">
        <v>168.66442699999999</v>
      </c>
      <c r="E170" s="14">
        <v>0</v>
      </c>
      <c r="F170" s="1">
        <v>782851</v>
      </c>
      <c r="G170" s="15">
        <f t="shared" si="4"/>
        <v>0.1930022743484042</v>
      </c>
      <c r="H170" s="15">
        <f t="shared" si="5"/>
        <v>0.34703198822079923</v>
      </c>
    </row>
    <row r="171" spans="1:8">
      <c r="A171" s="1">
        <v>170</v>
      </c>
      <c r="B171" s="444">
        <f>유형화!$F$71*hourly1!B172/hourly1!$B$8763+유형화!$F$72*hourly1!C172/hourly1!$C$8763+유형화!$F$73*hourly1!D172/hourly1!$D$8763+유형화!$F$74*hourly1!E172/hourly1!$E$8763</f>
        <v>69.969995256733625</v>
      </c>
      <c r="C171" s="442">
        <f>hourly1!$F172*유형화!$G$71/hourly1!$F$8763+유형화!$G$72*hourly1!$G172/hourly1!$F$8763+유형화!$G$74*hourly1!I172/hourly1!$I$8763</f>
        <v>2.6438397342305113</v>
      </c>
      <c r="D171" s="14">
        <v>206.549846</v>
      </c>
      <c r="E171" s="14">
        <v>0</v>
      </c>
      <c r="F171" s="1">
        <v>694469</v>
      </c>
      <c r="G171" s="15">
        <f t="shared" si="4"/>
        <v>0.23635446284303116</v>
      </c>
      <c r="H171" s="15">
        <f t="shared" si="5"/>
        <v>0.40751123950869833</v>
      </c>
    </row>
    <row r="172" spans="1:8">
      <c r="A172" s="1">
        <v>171</v>
      </c>
      <c r="B172" s="444">
        <f>유형화!$F$71*hourly1!B173/hourly1!$B$8763+유형화!$F$72*hourly1!C173/hourly1!$C$8763+유형화!$F$73*hourly1!D173/hourly1!$D$8763+유형화!$F$74*hourly1!E173/hourly1!$E$8763</f>
        <v>70.434861577201474</v>
      </c>
      <c r="C172" s="442">
        <f>hourly1!$F173*유형화!$G$71/hourly1!$F$8763+유형화!$G$72*hourly1!$G173/hourly1!$F$8763+유형화!$G$74*hourly1!I173/hourly1!$I$8763</f>
        <v>3.0143853590947272</v>
      </c>
      <c r="D172" s="14">
        <v>260.74026300000003</v>
      </c>
      <c r="E172" s="14">
        <v>0</v>
      </c>
      <c r="F172" s="1">
        <v>582112</v>
      </c>
      <c r="G172" s="15">
        <f t="shared" si="4"/>
        <v>0.29836441903188676</v>
      </c>
      <c r="H172" s="15">
        <f t="shared" si="5"/>
        <v>0.48585606560270728</v>
      </c>
    </row>
    <row r="173" spans="1:8">
      <c r="A173" s="1">
        <v>172</v>
      </c>
      <c r="B173" s="444">
        <f>유형화!$F$71*hourly1!B174/hourly1!$B$8763+유형화!$F$72*hourly1!C174/hourly1!$C$8763+유형화!$F$73*hourly1!D174/hourly1!$D$8763+유형화!$F$74*hourly1!E174/hourly1!$E$8763</f>
        <v>70.975317412795761</v>
      </c>
      <c r="C173" s="442">
        <f>hourly1!$F174*유형화!$G$71/hourly1!$F$8763+유형화!$G$72*hourly1!$G174/hourly1!$F$8763+유형화!$G$74*hourly1!I174/hourly1!$I$8763</f>
        <v>3.3877649850697331</v>
      </c>
      <c r="D173" s="14">
        <v>284.75725699999998</v>
      </c>
      <c r="E173" s="14">
        <v>0</v>
      </c>
      <c r="F173" s="1">
        <v>467190</v>
      </c>
      <c r="G173" s="15">
        <f t="shared" si="4"/>
        <v>0.32584700411197581</v>
      </c>
      <c r="H173" s="15">
        <f t="shared" si="5"/>
        <v>0.51786203882306192</v>
      </c>
    </row>
    <row r="174" spans="1:8">
      <c r="A174" s="1">
        <v>173</v>
      </c>
      <c r="B174" s="444">
        <f>유형화!$F$71*hourly1!B175/hourly1!$B$8763+유형화!$F$72*hourly1!C175/hourly1!$C$8763+유형화!$F$73*hourly1!D175/hourly1!$D$8763+유형화!$F$74*hourly1!E175/hourly1!$E$8763</f>
        <v>71.472349944834818</v>
      </c>
      <c r="C174" s="442">
        <f>hourly1!$F175*유형화!$G$71/hourly1!$F$8763+유형화!$G$72*hourly1!$G175/hourly1!$F$8763+유형화!$G$74*hourly1!I175/hourly1!$I$8763</f>
        <v>3.6930747221489764</v>
      </c>
      <c r="D174" s="14">
        <v>265.65255300000001</v>
      </c>
      <c r="E174" s="14">
        <v>0</v>
      </c>
      <c r="F174" s="1">
        <v>534005</v>
      </c>
      <c r="G174" s="15">
        <f t="shared" si="4"/>
        <v>0.30398553997079653</v>
      </c>
      <c r="H174" s="15">
        <f t="shared" si="5"/>
        <v>0.49252990451885637</v>
      </c>
    </row>
    <row r="175" spans="1:8">
      <c r="A175" s="1">
        <v>174</v>
      </c>
      <c r="B175" s="444">
        <f>유형화!$F$71*hourly1!B176/hourly1!$B$8763+유형화!$F$72*hourly1!C176/hourly1!$C$8763+유형화!$F$73*hourly1!D176/hourly1!$D$8763+유형화!$F$74*hourly1!E176/hourly1!$E$8763</f>
        <v>73.737385443724904</v>
      </c>
      <c r="C175" s="442">
        <f>hourly1!$F176*유형화!$G$71/hourly1!$F$8763+유형화!$G$72*hourly1!$G176/hourly1!$F$8763+유형화!$G$74*hourly1!I176/hourly1!$I$8763</f>
        <v>4.0054776513467898</v>
      </c>
      <c r="D175" s="14">
        <v>278.68691999999999</v>
      </c>
      <c r="E175" s="14">
        <v>0</v>
      </c>
      <c r="F175" s="1">
        <v>851325</v>
      </c>
      <c r="G175" s="15">
        <f t="shared" si="4"/>
        <v>0.31890073293968368</v>
      </c>
      <c r="H175" s="15">
        <f t="shared" si="5"/>
        <v>0.50991857527310913</v>
      </c>
    </row>
    <row r="176" spans="1:8">
      <c r="A176" s="1">
        <v>175</v>
      </c>
      <c r="B176" s="444">
        <f>유형화!$F$71*hourly1!B177/hourly1!$B$8763+유형화!$F$72*hourly1!C177/hourly1!$C$8763+유형화!$F$73*hourly1!D177/hourly1!$D$8763+유형화!$F$74*hourly1!E177/hourly1!$E$8763</f>
        <v>85.819396910590825</v>
      </c>
      <c r="C176" s="442">
        <f>hourly1!$F177*유형화!$G$71/hourly1!$F$8763+유형화!$G$72*hourly1!$G177/hourly1!$F$8763+유형화!$G$74*hourly1!I177/hourly1!$I$8763</f>
        <v>10.394133133562699</v>
      </c>
      <c r="D176" s="14">
        <v>266.35543299999989</v>
      </c>
      <c r="E176" s="14">
        <v>0</v>
      </c>
      <c r="F176" s="1">
        <v>898162</v>
      </c>
      <c r="G176" s="15">
        <f t="shared" si="4"/>
        <v>0.30478984376506363</v>
      </c>
      <c r="H176" s="15">
        <f t="shared" si="5"/>
        <v>0.49347937359289162</v>
      </c>
    </row>
    <row r="177" spans="1:8">
      <c r="A177" s="1">
        <v>176</v>
      </c>
      <c r="B177" s="444">
        <f>유형화!$F$71*hourly1!B178/hourly1!$B$8763+유형화!$F$72*hourly1!C178/hourly1!$C$8763+유형화!$F$73*hourly1!D178/hourly1!$D$8763+유형화!$F$74*hourly1!E178/hourly1!$E$8763</f>
        <v>188.66024399390389</v>
      </c>
      <c r="C177" s="442">
        <f>hourly1!$F178*유형화!$G$71/hourly1!$F$8763+유형화!$G$72*hourly1!$G178/hourly1!$F$8763+유형화!$G$74*hourly1!I178/hourly1!$I$8763</f>
        <v>10.586877966462875</v>
      </c>
      <c r="D177" s="14">
        <v>247.934303</v>
      </c>
      <c r="E177" s="14">
        <v>0.21629699999999991</v>
      </c>
      <c r="F177" s="1">
        <v>828942</v>
      </c>
      <c r="G177" s="15">
        <f t="shared" si="4"/>
        <v>0.28371059161151024</v>
      </c>
      <c r="H177" s="15">
        <f t="shared" si="5"/>
        <v>0.46813775529174018</v>
      </c>
    </row>
    <row r="178" spans="1:8">
      <c r="A178" s="1">
        <v>177</v>
      </c>
      <c r="B178" s="444">
        <f>유형화!$F$71*hourly1!B179/hourly1!$B$8763+유형화!$F$72*hourly1!C179/hourly1!$C$8763+유형화!$F$73*hourly1!D179/hourly1!$D$8763+유형화!$F$74*hourly1!E179/hourly1!$E$8763</f>
        <v>292.18764569013564</v>
      </c>
      <c r="C178" s="442">
        <f>hourly1!$F179*유형화!$G$71/hourly1!$F$8763+유형화!$G$72*hourly1!$G179/hourly1!$F$8763+유형화!$G$74*hourly1!I179/hourly1!$I$8763</f>
        <v>9.8891520103064554</v>
      </c>
      <c r="D178" s="14">
        <v>204.08210700000001</v>
      </c>
      <c r="E178" s="14">
        <v>40.910950000000099</v>
      </c>
      <c r="F178" s="1">
        <v>828239</v>
      </c>
      <c r="G178" s="15">
        <f t="shared" si="4"/>
        <v>0.2335306353888979</v>
      </c>
      <c r="H178" s="15">
        <f t="shared" si="5"/>
        <v>0.40372361647992205</v>
      </c>
    </row>
    <row r="179" spans="1:8">
      <c r="A179" s="1">
        <v>178</v>
      </c>
      <c r="B179" s="444">
        <f>유형화!$F$71*hourly1!B180/hourly1!$B$8763+유형화!$F$72*hourly1!C180/hourly1!$C$8763+유형화!$F$73*hourly1!D180/hourly1!$D$8763+유형화!$F$74*hourly1!E180/hourly1!$E$8763</f>
        <v>355.7167198664178</v>
      </c>
      <c r="C179" s="442">
        <f>hourly1!$F180*유형화!$G$71/hourly1!$F$8763+유형화!$G$72*hourly1!$G180/hourly1!$F$8763+유형화!$G$74*hourly1!I180/hourly1!$I$8763</f>
        <v>8.7952287223455556</v>
      </c>
      <c r="D179" s="14">
        <v>176.07047299999999</v>
      </c>
      <c r="E179" s="14">
        <v>186.07349400000001</v>
      </c>
      <c r="F179" s="1">
        <v>790890</v>
      </c>
      <c r="G179" s="15">
        <f t="shared" si="4"/>
        <v>0.20147699392830057</v>
      </c>
      <c r="H179" s="15">
        <f t="shared" si="5"/>
        <v>0.35925919806870021</v>
      </c>
    </row>
    <row r="180" spans="1:8">
      <c r="A180" s="1">
        <v>179</v>
      </c>
      <c r="B180" s="444">
        <f>유형화!$F$71*hourly1!B181/hourly1!$B$8763+유형화!$F$72*hourly1!C181/hourly1!$C$8763+유형화!$F$73*hourly1!D181/hourly1!$D$8763+유형화!$F$74*hourly1!E181/hourly1!$E$8763</f>
        <v>417.25692997302377</v>
      </c>
      <c r="C180" s="442">
        <f>hourly1!$F181*유형화!$G$71/hourly1!$F$8763+유형화!$G$72*hourly1!$G181/hourly1!$F$8763+유형화!$G$74*hourly1!I181/hourly1!$I$8763</f>
        <v>7.73247757242566</v>
      </c>
      <c r="D180" s="14">
        <v>126.61103300000001</v>
      </c>
      <c r="E180" s="14">
        <v>362.24200700000029</v>
      </c>
      <c r="F180" s="1">
        <v>803837</v>
      </c>
      <c r="G180" s="15">
        <f t="shared" si="4"/>
        <v>0.14488068267412937</v>
      </c>
      <c r="H180" s="15">
        <f t="shared" si="5"/>
        <v>0.27352266629606126</v>
      </c>
    </row>
    <row r="181" spans="1:8">
      <c r="A181" s="1">
        <v>180</v>
      </c>
      <c r="B181" s="444">
        <f>유형화!$F$71*hourly1!B182/hourly1!$B$8763+유형화!$F$72*hourly1!C182/hourly1!$C$8763+유형화!$F$73*hourly1!D182/hourly1!$D$8763+유형화!$F$74*hourly1!E182/hourly1!$E$8763</f>
        <v>352.28069566953633</v>
      </c>
      <c r="C181" s="442">
        <f>hourly1!$F182*유형화!$G$71/hourly1!$F$8763+유형화!$G$72*hourly1!$G182/hourly1!$F$8763+유형화!$G$74*hourly1!I182/hourly1!$I$8763</f>
        <v>6.8533711449354699</v>
      </c>
      <c r="D181" s="14">
        <v>88.410600999999986</v>
      </c>
      <c r="E181" s="14">
        <v>523.96810100000016</v>
      </c>
      <c r="F181" s="1">
        <v>795167</v>
      </c>
      <c r="G181" s="15">
        <f t="shared" si="4"/>
        <v>0.10116802560571529</v>
      </c>
      <c r="H181" s="15">
        <f t="shared" si="5"/>
        <v>0.2000782030699666</v>
      </c>
    </row>
    <row r="182" spans="1:8">
      <c r="A182" s="1">
        <v>181</v>
      </c>
      <c r="B182" s="444">
        <f>유형화!$F$71*hourly1!B183/hourly1!$B$8763+유형화!$F$72*hourly1!C183/hourly1!$C$8763+유형화!$F$73*hourly1!D183/hourly1!$D$8763+유형화!$F$74*hourly1!E183/hourly1!$E$8763</f>
        <v>215.53812405137884</v>
      </c>
      <c r="C182" s="442">
        <f>hourly1!$F183*유형화!$G$71/hourly1!$F$8763+유형화!$G$72*hourly1!$G183/hourly1!$F$8763+유형화!$G$74*hourly1!I183/hourly1!$I$8763</f>
        <v>5.4081092938954605</v>
      </c>
      <c r="D182" s="14">
        <v>52.396519999999988</v>
      </c>
      <c r="E182" s="14">
        <v>625.43943000000081</v>
      </c>
      <c r="F182" s="1">
        <v>820390</v>
      </c>
      <c r="G182" s="15">
        <f t="shared" si="4"/>
        <v>5.9957204419528523E-2</v>
      </c>
      <c r="H182" s="15">
        <f t="shared" si="5"/>
        <v>0.12414104844317636</v>
      </c>
    </row>
    <row r="183" spans="1:8">
      <c r="A183" s="1">
        <v>182</v>
      </c>
      <c r="B183" s="444">
        <f>유형화!$F$71*hourly1!B184/hourly1!$B$8763+유형화!$F$72*hourly1!C184/hourly1!$C$8763+유형화!$F$73*hourly1!D184/hourly1!$D$8763+유형화!$F$74*hourly1!E184/hourly1!$E$8763</f>
        <v>282.20047814388658</v>
      </c>
      <c r="C183" s="442">
        <f>hourly1!$F184*유형화!$G$71/hourly1!$F$8763+유형화!$G$72*hourly1!$G184/hourly1!$F$8763+유형화!$G$74*hourly1!I184/hourly1!$I$8763</f>
        <v>5.6491212098617867</v>
      </c>
      <c r="D183" s="14">
        <v>54.321970999999998</v>
      </c>
      <c r="E183" s="14">
        <v>680.16491499999972</v>
      </c>
      <c r="F183" s="1">
        <v>833817</v>
      </c>
      <c r="G183" s="15">
        <f t="shared" si="4"/>
        <v>6.2160493096081591E-2</v>
      </c>
      <c r="H183" s="15">
        <f t="shared" si="5"/>
        <v>0.12838083198847294</v>
      </c>
    </row>
    <row r="184" spans="1:8">
      <c r="A184" s="1">
        <v>183</v>
      </c>
      <c r="B184" s="444">
        <f>유형화!$F$71*hourly1!B185/hourly1!$B$8763+유형화!$F$72*hourly1!C185/hourly1!$C$8763+유형화!$F$73*hourly1!D185/hourly1!$D$8763+유형화!$F$74*hourly1!E185/hourly1!$E$8763</f>
        <v>403.52130255429989</v>
      </c>
      <c r="C184" s="442">
        <f>hourly1!$F185*유형화!$G$71/hourly1!$F$8763+유형화!$G$72*hourly1!$G185/hourly1!$F$8763+유형화!$G$74*hourly1!I185/hourly1!$I$8763</f>
        <v>5.4353964245768678</v>
      </c>
      <c r="D184" s="14">
        <v>62.603006000000008</v>
      </c>
      <c r="E184" s="14">
        <v>517.72146100000055</v>
      </c>
      <c r="F184" s="1">
        <v>767331</v>
      </c>
      <c r="G184" s="15">
        <f t="shared" si="4"/>
        <v>7.163646036070663E-2</v>
      </c>
      <c r="H184" s="15">
        <f t="shared" si="5"/>
        <v>0.14637607800109351</v>
      </c>
    </row>
    <row r="185" spans="1:8">
      <c r="A185" s="1">
        <v>184</v>
      </c>
      <c r="B185" s="444">
        <f>유형화!$F$71*hourly1!B186/hourly1!$B$8763+유형화!$F$72*hourly1!C186/hourly1!$C$8763+유형화!$F$73*hourly1!D186/hourly1!$D$8763+유형화!$F$74*hourly1!E186/hourly1!$E$8763</f>
        <v>340.96533220672421</v>
      </c>
      <c r="C185" s="442">
        <f>hourly1!$F186*유형화!$G$71/hourly1!$F$8763+유형화!$G$72*hourly1!$G186/hourly1!$F$8763+유형화!$G$74*hourly1!I186/hourly1!$I$8763</f>
        <v>5.4418273800863588</v>
      </c>
      <c r="D185" s="14">
        <v>72.26722500000001</v>
      </c>
      <c r="E185" s="14">
        <v>323.04905700000018</v>
      </c>
      <c r="F185" s="1">
        <v>800819</v>
      </c>
      <c r="G185" s="15">
        <f t="shared" si="4"/>
        <v>8.2695201554551026E-2</v>
      </c>
      <c r="H185" s="15">
        <f t="shared" si="5"/>
        <v>0.1668983763858968</v>
      </c>
    </row>
    <row r="186" spans="1:8">
      <c r="A186" s="1">
        <v>185</v>
      </c>
      <c r="B186" s="444">
        <f>유형화!$F$71*hourly1!B187/hourly1!$B$8763+유형화!$F$72*hourly1!C187/hourly1!$C$8763+유형화!$F$73*hourly1!D187/hourly1!$D$8763+유형화!$F$74*hourly1!E187/hourly1!$E$8763</f>
        <v>298.63913163502701</v>
      </c>
      <c r="C186" s="442">
        <f>hourly1!$F187*유형화!$G$71/hourly1!$F$8763+유형화!$G$72*hourly1!$G187/hourly1!$F$8763+유형화!$G$74*hourly1!I187/hourly1!$I$8763</f>
        <v>5.7402496771619429</v>
      </c>
      <c r="D186" s="14">
        <v>77.730760999999987</v>
      </c>
      <c r="E186" s="14">
        <v>110.9529349999999</v>
      </c>
      <c r="F186" s="1">
        <v>819391</v>
      </c>
      <c r="G186" s="15">
        <f t="shared" si="4"/>
        <v>8.894711188763138E-2</v>
      </c>
      <c r="H186" s="15">
        <f t="shared" si="5"/>
        <v>0.17827898135879525</v>
      </c>
    </row>
    <row r="187" spans="1:8">
      <c r="A187" s="1">
        <v>186</v>
      </c>
      <c r="B187" s="444">
        <f>유형화!$F$71*hourly1!B188/hourly1!$B$8763+유형화!$F$72*hourly1!C188/hourly1!$C$8763+유형화!$F$73*hourly1!D188/hourly1!$D$8763+유형화!$F$74*hourly1!E188/hourly1!$E$8763</f>
        <v>177.47407421417498</v>
      </c>
      <c r="C187" s="442">
        <f>hourly1!$F188*유형화!$G$71/hourly1!$F$8763+유형화!$G$72*hourly1!$G188/hourly1!$F$8763+유형화!$G$74*hourly1!I188/hourly1!$I$8763</f>
        <v>6.1222466906256523</v>
      </c>
      <c r="D187" s="14">
        <v>101.188896</v>
      </c>
      <c r="E187" s="14">
        <v>7.5881279999999958</v>
      </c>
      <c r="F187" s="1">
        <v>824297</v>
      </c>
      <c r="G187" s="15">
        <f t="shared" si="4"/>
        <v>0.11579019603703478</v>
      </c>
      <c r="H187" s="15">
        <f t="shared" si="5"/>
        <v>0.22541106794760254</v>
      </c>
    </row>
    <row r="188" spans="1:8">
      <c r="A188" s="1">
        <v>187</v>
      </c>
      <c r="B188" s="444">
        <f>유형화!$F$71*hourly1!B189/hourly1!$B$8763+유형화!$F$72*hourly1!C189/hourly1!$C$8763+유형화!$F$73*hourly1!D189/hourly1!$D$8763+유형화!$F$74*hourly1!E189/hourly1!$E$8763</f>
        <v>128.42812488219533</v>
      </c>
      <c r="C188" s="442">
        <f>hourly1!$F189*유형화!$G$71/hourly1!$F$8763+유형화!$G$72*hourly1!$G189/hourly1!$F$8763+유형화!$G$74*hourly1!I189/hourly1!$I$8763</f>
        <v>5.6497776609658503</v>
      </c>
      <c r="D188" s="14">
        <v>157.09770499999999</v>
      </c>
      <c r="E188" s="14">
        <v>4.1443000000000008E-2</v>
      </c>
      <c r="F188" s="1">
        <v>814424</v>
      </c>
      <c r="G188" s="15">
        <f t="shared" si="4"/>
        <v>0.17976650381597462</v>
      </c>
      <c r="H188" s="15">
        <f t="shared" si="5"/>
        <v>0.32752015465289835</v>
      </c>
    </row>
    <row r="189" spans="1:8">
      <c r="A189" s="1">
        <v>188</v>
      </c>
      <c r="B189" s="444">
        <f>유형화!$F$71*hourly1!B190/hourly1!$B$8763+유형화!$F$72*hourly1!C190/hourly1!$C$8763+유형화!$F$73*hourly1!D190/hourly1!$D$8763+유형화!$F$74*hourly1!E190/hourly1!$E$8763</f>
        <v>137.21504420843411</v>
      </c>
      <c r="C189" s="442">
        <f>hourly1!$F190*유형화!$G$71/hourly1!$F$8763+유형화!$G$72*hourly1!$G190/hourly1!$F$8763+유형화!$G$74*hourly1!I190/hourly1!$I$8763</f>
        <v>5.5497586651515718</v>
      </c>
      <c r="D189" s="14">
        <v>232.614093</v>
      </c>
      <c r="E189" s="14">
        <v>0</v>
      </c>
      <c r="F189" s="1">
        <v>801606</v>
      </c>
      <c r="G189" s="15">
        <f t="shared" si="4"/>
        <v>0.2661797143181307</v>
      </c>
      <c r="H189" s="15">
        <f t="shared" si="5"/>
        <v>0.44631158745211086</v>
      </c>
    </row>
    <row r="190" spans="1:8">
      <c r="A190" s="1">
        <v>189</v>
      </c>
      <c r="B190" s="444">
        <f>유형화!$F$71*hourly1!B191/hourly1!$B$8763+유형화!$F$72*hourly1!C191/hourly1!$C$8763+유형화!$F$73*hourly1!D191/hourly1!$D$8763+유형화!$F$74*hourly1!E191/hourly1!$E$8763</f>
        <v>71.128553474700013</v>
      </c>
      <c r="C190" s="442">
        <f>hourly1!$F191*유형화!$G$71/hourly1!$F$8763+유형화!$G$72*hourly1!$G191/hourly1!$F$8763+유형화!$G$74*hourly1!I191/hourly1!$I$8763</f>
        <v>6.3971108187160164</v>
      </c>
      <c r="D190" s="14">
        <v>252.31905599999999</v>
      </c>
      <c r="E190" s="14">
        <v>0</v>
      </c>
      <c r="F190" s="1">
        <v>799437</v>
      </c>
      <c r="G190" s="15">
        <f t="shared" si="4"/>
        <v>0.28872805330457951</v>
      </c>
      <c r="H190" s="15">
        <f t="shared" si="5"/>
        <v>0.47425730896453422</v>
      </c>
    </row>
    <row r="191" spans="1:8">
      <c r="A191" s="1">
        <v>190</v>
      </c>
      <c r="B191" s="444">
        <f>유형화!$F$71*hourly1!B192/hourly1!$B$8763+유형화!$F$72*hourly1!C192/hourly1!$C$8763+유형화!$F$73*hourly1!D192/hourly1!$D$8763+유형화!$F$74*hourly1!E192/hourly1!$E$8763</f>
        <v>69.887005517512819</v>
      </c>
      <c r="C191" s="442">
        <f>hourly1!$F192*유형화!$G$71/hourly1!$F$8763+유형화!$G$72*hourly1!$G192/hourly1!$F$8763+유형화!$G$74*hourly1!I192/hourly1!$I$8763</f>
        <v>0.47673647538987973</v>
      </c>
      <c r="D191" s="14">
        <v>258.20593200000002</v>
      </c>
      <c r="E191" s="14">
        <v>0</v>
      </c>
      <c r="F191" s="1">
        <v>874885</v>
      </c>
      <c r="G191" s="15">
        <f t="shared" si="4"/>
        <v>0.29546439052171569</v>
      </c>
      <c r="H191" s="15">
        <f t="shared" si="5"/>
        <v>0.48238657714477717</v>
      </c>
    </row>
    <row r="192" spans="1:8">
      <c r="A192" s="1">
        <v>191</v>
      </c>
      <c r="B192" s="444">
        <f>유형화!$F$71*hourly1!B193/hourly1!$B$8763+유형화!$F$72*hourly1!C193/hourly1!$C$8763+유형화!$F$73*hourly1!D193/hourly1!$D$8763+유형화!$F$74*hourly1!E193/hourly1!$E$8763</f>
        <v>68.620000157178069</v>
      </c>
      <c r="C192" s="442">
        <f>hourly1!$F193*유형화!$G$71/hourly1!$F$8763+유형화!$G$72*hourly1!$G193/hourly1!$F$8763+유형화!$G$74*hourly1!I193/hourly1!$I$8763</f>
        <v>0.49500742616659532</v>
      </c>
      <c r="D192" s="14">
        <v>248.66515300000009</v>
      </c>
      <c r="E192" s="14">
        <v>0</v>
      </c>
      <c r="F192" s="1">
        <v>860459</v>
      </c>
      <c r="G192" s="15">
        <f t="shared" si="4"/>
        <v>0.28454690140555794</v>
      </c>
      <c r="H192" s="15">
        <f t="shared" si="5"/>
        <v>0.46916162911685771</v>
      </c>
    </row>
    <row r="193" spans="1:8">
      <c r="A193" s="1">
        <v>192</v>
      </c>
      <c r="B193" s="444">
        <f>유형화!$F$71*hourly1!B194/hourly1!$B$8763+유형화!$F$72*hourly1!C194/hourly1!$C$8763+유형화!$F$73*hourly1!D194/hourly1!$D$8763+유형화!$F$74*hourly1!E194/hourly1!$E$8763</f>
        <v>67.320647134470434</v>
      </c>
      <c r="C193" s="442">
        <f>hourly1!$F194*유형화!$G$71/hourly1!$F$8763+유형화!$G$72*hourly1!$G194/hourly1!$F$8763+유형화!$G$74*hourly1!I194/hourly1!$I$8763</f>
        <v>1.1109975601833593</v>
      </c>
      <c r="D193" s="14">
        <v>320.28013499999997</v>
      </c>
      <c r="E193" s="14">
        <v>0</v>
      </c>
      <c r="F193" s="1">
        <v>913798</v>
      </c>
      <c r="G193" s="15">
        <f t="shared" si="4"/>
        <v>0.3664957429560054</v>
      </c>
      <c r="H193" s="15">
        <f t="shared" si="5"/>
        <v>0.56247870149886581</v>
      </c>
    </row>
    <row r="194" spans="1:8">
      <c r="A194" s="1">
        <v>193</v>
      </c>
      <c r="B194" s="444">
        <f>유형화!$F$71*hourly1!B195/hourly1!$B$8763+유형화!$F$72*hourly1!C195/hourly1!$C$8763+유형화!$F$73*hourly1!D195/hourly1!$D$8763+유형화!$F$74*hourly1!E195/hourly1!$E$8763</f>
        <v>67.797701123574655</v>
      </c>
      <c r="C194" s="442">
        <f>hourly1!$F195*유형화!$G$71/hourly1!$F$8763+유형화!$G$72*hourly1!$G195/hourly1!$F$8763+유형화!$G$74*hourly1!I195/hourly1!$I$8763</f>
        <v>1.6199710078429777</v>
      </c>
      <c r="D194" s="14">
        <v>381.25609600000001</v>
      </c>
      <c r="E194" s="14">
        <v>0</v>
      </c>
      <c r="F194" s="1">
        <v>826261</v>
      </c>
      <c r="G194" s="15">
        <f t="shared" ref="G194:G257" si="6">D194/$I$1</f>
        <v>0.43627037986613226</v>
      </c>
      <c r="H194" s="15">
        <f t="shared" ref="H194:H257" si="7">G194/(1-$H$1*(1-G194))</f>
        <v>0.63232291650347661</v>
      </c>
    </row>
    <row r="195" spans="1:8">
      <c r="A195" s="1">
        <v>194</v>
      </c>
      <c r="B195" s="444">
        <f>유형화!$F$71*hourly1!B196/hourly1!$B$8763+유형화!$F$72*hourly1!C196/hourly1!$C$8763+유형화!$F$73*hourly1!D196/hourly1!$D$8763+유형화!$F$74*hourly1!E196/hourly1!$E$8763</f>
        <v>68.076048142318967</v>
      </c>
      <c r="C195" s="442">
        <f>hourly1!$F196*유형화!$G$71/hourly1!$F$8763+유형화!$G$72*hourly1!$G196/hourly1!$F$8763+유형화!$G$74*hourly1!I196/hourly1!$I$8763</f>
        <v>2.143553670521646</v>
      </c>
      <c r="D195" s="14">
        <v>429.79994599999998</v>
      </c>
      <c r="E195" s="14">
        <v>0</v>
      </c>
      <c r="F195" s="1">
        <v>679634</v>
      </c>
      <c r="G195" s="15">
        <f t="shared" si="6"/>
        <v>0.4918189838146565</v>
      </c>
      <c r="H195" s="15">
        <f t="shared" si="7"/>
        <v>0.68260747080891693</v>
      </c>
    </row>
    <row r="196" spans="1:8">
      <c r="A196" s="1">
        <v>195</v>
      </c>
      <c r="B196" s="444">
        <f>유형화!$F$71*hourly1!B197/hourly1!$B$8763+유형화!$F$72*hourly1!C197/hourly1!$C$8763+유형화!$F$73*hourly1!D197/hourly1!$D$8763+유형화!$F$74*hourly1!E197/hourly1!$E$8763</f>
        <v>68.619306528528995</v>
      </c>
      <c r="C196" s="442">
        <f>hourly1!$F197*유형화!$G$71/hourly1!$F$8763+유형화!$G$72*hourly1!$G197/hourly1!$F$8763+유형화!$G$74*hourly1!I197/hourly1!$I$8763</f>
        <v>2.6766303469275483</v>
      </c>
      <c r="D196" s="14">
        <v>465.63070599999998</v>
      </c>
      <c r="E196" s="14">
        <v>0</v>
      </c>
      <c r="F196" s="1">
        <v>572687</v>
      </c>
      <c r="G196" s="15">
        <f t="shared" si="6"/>
        <v>0.53282003124733079</v>
      </c>
      <c r="H196" s="15">
        <f t="shared" si="7"/>
        <v>0.71707058993761241</v>
      </c>
    </row>
    <row r="197" spans="1:8">
      <c r="A197" s="1">
        <v>196</v>
      </c>
      <c r="B197" s="444">
        <f>유형화!$F$71*hourly1!B198/hourly1!$B$8763+유형화!$F$72*hourly1!C198/hourly1!$C$8763+유형화!$F$73*hourly1!D198/hourly1!$D$8763+유형화!$F$74*hourly1!E198/hourly1!$E$8763</f>
        <v>68.879081689975692</v>
      </c>
      <c r="C197" s="442">
        <f>hourly1!$F198*유형화!$G$71/hourly1!$F$8763+유형화!$G$72*hourly1!$G198/hourly1!$F$8763+유형화!$G$74*hourly1!I198/hourly1!$I$8763</f>
        <v>3.0316799447859188</v>
      </c>
      <c r="D197" s="14">
        <v>546.12359700000002</v>
      </c>
      <c r="E197" s="14">
        <v>0</v>
      </c>
      <c r="F197" s="1">
        <v>492982</v>
      </c>
      <c r="G197" s="15">
        <f t="shared" si="6"/>
        <v>0.62492784146079206</v>
      </c>
      <c r="H197" s="15">
        <f t="shared" si="7"/>
        <v>0.78735003360798839</v>
      </c>
    </row>
    <row r="198" spans="1:8">
      <c r="A198" s="1">
        <v>197</v>
      </c>
      <c r="B198" s="444">
        <f>유형화!$F$71*hourly1!B199/hourly1!$B$8763+유형화!$F$72*hourly1!C199/hourly1!$C$8763+유형화!$F$73*hourly1!D199/hourly1!$D$8763+유형화!$F$74*hourly1!E199/hourly1!$E$8763</f>
        <v>69.310432823415084</v>
      </c>
      <c r="C198" s="442">
        <f>hourly1!$F199*유형화!$G$71/hourly1!$F$8763+유형화!$G$72*hourly1!$G199/hourly1!$F$8763+유형화!$G$74*hourly1!I199/hourly1!$I$8763</f>
        <v>3.4082438801259842</v>
      </c>
      <c r="D198" s="14">
        <v>656.36653999999999</v>
      </c>
      <c r="E198" s="14">
        <v>0</v>
      </c>
      <c r="F198" s="1">
        <v>532042</v>
      </c>
      <c r="G198" s="15">
        <f t="shared" si="6"/>
        <v>0.75107856042574306</v>
      </c>
      <c r="H198" s="15">
        <f t="shared" si="7"/>
        <v>0.8702172062764908</v>
      </c>
    </row>
    <row r="199" spans="1:8">
      <c r="A199" s="1">
        <v>198</v>
      </c>
      <c r="B199" s="444">
        <f>유형화!$F$71*hourly1!B200/hourly1!$B$8763+유형화!$F$72*hourly1!C200/hourly1!$C$8763+유형화!$F$73*hourly1!D200/hourly1!$D$8763+유형화!$F$74*hourly1!E200/hourly1!$E$8763</f>
        <v>71.576297906142486</v>
      </c>
      <c r="C199" s="442">
        <f>hourly1!$F200*유형화!$G$71/hourly1!$F$8763+유형화!$G$72*hourly1!$G200/hourly1!$F$8763+유형화!$G$74*hourly1!I200/hourly1!$I$8763</f>
        <v>3.794404501535761</v>
      </c>
      <c r="D199" s="14">
        <v>694.78230599999995</v>
      </c>
      <c r="E199" s="14">
        <v>0</v>
      </c>
      <c r="F199" s="1">
        <v>833441</v>
      </c>
      <c r="G199" s="15">
        <f t="shared" si="6"/>
        <v>0.79503762364205532</v>
      </c>
      <c r="H199" s="15">
        <f t="shared" si="7"/>
        <v>0.89604855644572756</v>
      </c>
    </row>
    <row r="200" spans="1:8">
      <c r="A200" s="1">
        <v>199</v>
      </c>
      <c r="B200" s="444">
        <f>유형화!$F$71*hourly1!B201/hourly1!$B$8763+유형화!$F$72*hourly1!C201/hourly1!$C$8763+유형화!$F$73*hourly1!D201/hourly1!$D$8763+유형화!$F$74*hourly1!E201/hourly1!$E$8763</f>
        <v>83.633493995613321</v>
      </c>
      <c r="C200" s="442">
        <f>hourly1!$F201*유형화!$G$71/hourly1!$F$8763+유형화!$G$72*hourly1!$G201/hourly1!$F$8763+유형화!$G$74*hourly1!I201/hourly1!$I$8763</f>
        <v>10.200734946026088</v>
      </c>
      <c r="D200" s="14">
        <v>708.53560000000004</v>
      </c>
      <c r="E200" s="14">
        <v>0</v>
      </c>
      <c r="F200" s="1">
        <v>1035958</v>
      </c>
      <c r="G200" s="15">
        <f t="shared" si="6"/>
        <v>0.81077548294644963</v>
      </c>
      <c r="H200" s="15">
        <f t="shared" si="7"/>
        <v>0.90495757052673087</v>
      </c>
    </row>
    <row r="201" spans="1:8">
      <c r="A201" s="1">
        <v>200</v>
      </c>
      <c r="B201" s="444">
        <f>유형화!$F$71*hourly1!B202/hourly1!$B$8763+유형화!$F$72*hourly1!C202/hourly1!$C$8763+유형화!$F$73*hourly1!D202/hourly1!$D$8763+유형화!$F$74*hourly1!E202/hourly1!$E$8763</f>
        <v>188.3082587854939</v>
      </c>
      <c r="C201" s="442">
        <f>hourly1!$F202*유형화!$G$71/hourly1!$F$8763+유형화!$G$72*hourly1!$G202/hourly1!$F$8763+유형화!$G$74*hourly1!I202/hourly1!$I$8763</f>
        <v>10.386432626389672</v>
      </c>
      <c r="D201" s="14">
        <v>698.19423200000017</v>
      </c>
      <c r="E201" s="14">
        <v>0.24160999999999999</v>
      </c>
      <c r="F201" s="1">
        <v>958137</v>
      </c>
      <c r="G201" s="15">
        <f t="shared" si="6"/>
        <v>0.7989418818761197</v>
      </c>
      <c r="H201" s="15">
        <f t="shared" si="7"/>
        <v>0.89827488358440521</v>
      </c>
    </row>
    <row r="202" spans="1:8">
      <c r="A202" s="1">
        <v>201</v>
      </c>
      <c r="B202" s="444">
        <f>유형화!$F$71*hourly1!B203/hourly1!$B$8763+유형화!$F$72*hourly1!C203/hourly1!$C$8763+유형화!$F$73*hourly1!D203/hourly1!$D$8763+유형화!$F$74*hourly1!E203/hourly1!$E$8763</f>
        <v>291.37871127657513</v>
      </c>
      <c r="C202" s="442">
        <f>hourly1!$F203*유형화!$G$71/hourly1!$F$8763+유형화!$G$72*hourly1!$G203/hourly1!$F$8763+유형화!$G$74*hourly1!I203/hourly1!$I$8763</f>
        <v>9.7456484254364142</v>
      </c>
      <c r="D202" s="14">
        <v>692.7610149999997</v>
      </c>
      <c r="E202" s="14">
        <v>21.181072999999969</v>
      </c>
      <c r="F202" s="1">
        <v>831235</v>
      </c>
      <c r="G202" s="15">
        <f t="shared" si="6"/>
        <v>0.79272466549753795</v>
      </c>
      <c r="H202" s="15">
        <f t="shared" si="7"/>
        <v>0.89472454685257508</v>
      </c>
    </row>
    <row r="203" spans="1:8">
      <c r="A203" s="1">
        <v>202</v>
      </c>
      <c r="B203" s="444">
        <f>유형화!$F$71*hourly1!B204/hourly1!$B$8763+유형화!$F$72*hourly1!C204/hourly1!$C$8763+유형화!$F$73*hourly1!D204/hourly1!$D$8763+유형화!$F$74*hourly1!E204/hourly1!$E$8763</f>
        <v>354.23256552633057</v>
      </c>
      <c r="C203" s="442">
        <f>hourly1!$F204*유형화!$G$71/hourly1!$F$8763+유형화!$G$72*hourly1!$G204/hourly1!$F$8763+유형화!$G$74*hourly1!I204/hourly1!$I$8763</f>
        <v>8.6673162586271566</v>
      </c>
      <c r="D203" s="14">
        <v>709.47751500000004</v>
      </c>
      <c r="E203" s="14">
        <v>129.09941100000009</v>
      </c>
      <c r="F203" s="1">
        <v>764793</v>
      </c>
      <c r="G203" s="15">
        <f t="shared" si="6"/>
        <v>0.81185331388256565</v>
      </c>
      <c r="H203" s="15">
        <f t="shared" si="7"/>
        <v>0.90556142336791923</v>
      </c>
    </row>
    <row r="204" spans="1:8">
      <c r="A204" s="1">
        <v>203</v>
      </c>
      <c r="B204" s="444">
        <f>유형화!$F$71*hourly1!B205/hourly1!$B$8763+유형화!$F$72*hourly1!C205/hourly1!$C$8763+유형화!$F$73*hourly1!D205/hourly1!$D$8763+유형화!$F$74*hourly1!E205/hourly1!$E$8763</f>
        <v>415.79768118248791</v>
      </c>
      <c r="C204" s="442">
        <f>hourly1!$F205*유형화!$G$71/hourly1!$F$8763+유형화!$G$72*hourly1!$G205/hourly1!$F$8763+유형화!$G$74*hourly1!I205/hourly1!$I$8763</f>
        <v>7.7030260924672769</v>
      </c>
      <c r="D204" s="14">
        <v>671.83631600000012</v>
      </c>
      <c r="E204" s="14">
        <v>351.22536699999972</v>
      </c>
      <c r="F204" s="1">
        <v>755604</v>
      </c>
      <c r="G204" s="15">
        <f t="shared" si="6"/>
        <v>0.76878058571208507</v>
      </c>
      <c r="H204" s="15">
        <f t="shared" si="7"/>
        <v>0.88079142875922289</v>
      </c>
    </row>
    <row r="205" spans="1:8">
      <c r="A205" s="1">
        <v>204</v>
      </c>
      <c r="B205" s="444">
        <f>유형화!$F$71*hourly1!B206/hourly1!$B$8763+유형화!$F$72*hourly1!C206/hourly1!$C$8763+유형화!$F$73*hourly1!D206/hourly1!$D$8763+유형화!$F$74*hourly1!E206/hourly1!$E$8763</f>
        <v>350.71699506010714</v>
      </c>
      <c r="C205" s="442">
        <f>hourly1!$F206*유형화!$G$71/hourly1!$F$8763+유형화!$G$72*hourly1!$G206/hourly1!$F$8763+유형화!$G$74*hourly1!I206/hourly1!$I$8763</f>
        <v>6.8596067785362651</v>
      </c>
      <c r="D205" s="14">
        <v>647.76251500000012</v>
      </c>
      <c r="E205" s="14">
        <v>609.83029799999986</v>
      </c>
      <c r="F205" s="1">
        <v>775977</v>
      </c>
      <c r="G205" s="15">
        <f t="shared" si="6"/>
        <v>0.74123299652654273</v>
      </c>
      <c r="H205" s="15">
        <f t="shared" si="7"/>
        <v>0.86423211105188236</v>
      </c>
    </row>
    <row r="206" spans="1:8">
      <c r="A206" s="1">
        <v>205</v>
      </c>
      <c r="B206" s="444">
        <f>유형화!$F$71*hourly1!B207/hourly1!$B$8763+유형화!$F$72*hourly1!C207/hourly1!$C$8763+유형화!$F$73*hourly1!D207/hourly1!$D$8763+유형화!$F$74*hourly1!E207/hourly1!$E$8763</f>
        <v>214.06397521374711</v>
      </c>
      <c r="C206" s="442">
        <f>hourly1!$F207*유형화!$G$71/hourly1!$F$8763+유형화!$G$72*hourly1!$G207/hourly1!$F$8763+유형화!$G$74*hourly1!I207/hourly1!$I$8763</f>
        <v>5.4468957269361891</v>
      </c>
      <c r="D206" s="14">
        <v>648.80998600000009</v>
      </c>
      <c r="E206" s="14">
        <v>815.68695899999955</v>
      </c>
      <c r="F206" s="1">
        <v>775558</v>
      </c>
      <c r="G206" s="15">
        <f t="shared" si="6"/>
        <v>0.74243161492468301</v>
      </c>
      <c r="H206" s="15">
        <f t="shared" si="7"/>
        <v>0.86496478555385081</v>
      </c>
    </row>
    <row r="207" spans="1:8">
      <c r="A207" s="1">
        <v>206</v>
      </c>
      <c r="B207" s="444">
        <f>유형화!$F$71*hourly1!B208/hourly1!$B$8763+유형화!$F$72*hourly1!C208/hourly1!$C$8763+유형화!$F$73*hourly1!D208/hourly1!$D$8763+유형화!$F$74*hourly1!E208/hourly1!$E$8763</f>
        <v>280.78178518233773</v>
      </c>
      <c r="C207" s="442">
        <f>hourly1!$F208*유형화!$G$71/hourly1!$F$8763+유형화!$G$72*hourly1!$G208/hourly1!$F$8763+유형화!$G$74*hourly1!I208/hourly1!$I$8763</f>
        <v>5.7309962915516985</v>
      </c>
      <c r="D207" s="14">
        <v>634.16878899999995</v>
      </c>
      <c r="E207" s="14">
        <v>897.41710500000033</v>
      </c>
      <c r="F207" s="1">
        <v>779924</v>
      </c>
      <c r="G207" s="15">
        <f t="shared" si="6"/>
        <v>0.7256777304782428</v>
      </c>
      <c r="H207" s="15">
        <f t="shared" si="7"/>
        <v>0.85462052332424043</v>
      </c>
    </row>
    <row r="208" spans="1:8">
      <c r="A208" s="1">
        <v>207</v>
      </c>
      <c r="B208" s="444">
        <f>유형화!$F$71*hourly1!B209/hourly1!$B$8763+유형화!$F$72*hourly1!C209/hourly1!$C$8763+유형화!$F$73*hourly1!D209/hourly1!$D$8763+유형화!$F$74*hourly1!E209/hourly1!$E$8763</f>
        <v>402.27491776265236</v>
      </c>
      <c r="C208" s="442">
        <f>hourly1!$F209*유형화!$G$71/hourly1!$F$8763+유형화!$G$72*hourly1!$G209/hourly1!$F$8763+유형화!$G$74*hourly1!I209/hourly1!$I$8763</f>
        <v>5.5110002632900628</v>
      </c>
      <c r="D208" s="14">
        <v>606.15764900000011</v>
      </c>
      <c r="E208" s="14">
        <v>797.55118500000015</v>
      </c>
      <c r="F208" s="1">
        <v>789874</v>
      </c>
      <c r="G208" s="15">
        <f t="shared" si="6"/>
        <v>0.69362465430058784</v>
      </c>
      <c r="H208" s="15">
        <f t="shared" si="7"/>
        <v>0.83419125268142069</v>
      </c>
    </row>
    <row r="209" spans="1:8">
      <c r="A209" s="1">
        <v>208</v>
      </c>
      <c r="B209" s="444">
        <f>유형화!$F$71*hourly1!B210/hourly1!$B$8763+유형화!$F$72*hourly1!C210/hourly1!$C$8763+유형화!$F$73*hourly1!D210/hourly1!$D$8763+유형화!$F$74*hourly1!E210/hourly1!$E$8763</f>
        <v>339.97609315644763</v>
      </c>
      <c r="C209" s="442">
        <f>hourly1!$F210*유형화!$G$71/hourly1!$F$8763+유형화!$G$72*hourly1!$G210/hourly1!$F$8763+유형화!$G$74*hourly1!I210/hourly1!$I$8763</f>
        <v>5.5465644959821914</v>
      </c>
      <c r="D209" s="14">
        <v>572.47218699999996</v>
      </c>
      <c r="E209" s="14">
        <v>549.55321599999979</v>
      </c>
      <c r="F209" s="1">
        <v>778949</v>
      </c>
      <c r="G209" s="15">
        <f t="shared" si="6"/>
        <v>0.65507846590677332</v>
      </c>
      <c r="H209" s="15">
        <f t="shared" si="7"/>
        <v>0.80844625288392813</v>
      </c>
    </row>
    <row r="210" spans="1:8">
      <c r="A210" s="1">
        <v>209</v>
      </c>
      <c r="B210" s="444">
        <f>유형화!$F$71*hourly1!B211/hourly1!$B$8763+유형화!$F$72*hourly1!C211/hourly1!$C$8763+유형화!$F$73*hourly1!D211/hourly1!$D$8763+유형화!$F$74*hourly1!E211/hourly1!$E$8763</f>
        <v>297.80793912642207</v>
      </c>
      <c r="C210" s="442">
        <f>hourly1!$F211*유형화!$G$71/hourly1!$F$8763+유형화!$G$72*hourly1!$G211/hourly1!$F$8763+유형화!$G$74*hourly1!I211/hourly1!$I$8763</f>
        <v>5.8565374315883307</v>
      </c>
      <c r="D210" s="14">
        <v>541.92437599999994</v>
      </c>
      <c r="E210" s="14">
        <v>188.20990800000001</v>
      </c>
      <c r="F210" s="1">
        <v>785538</v>
      </c>
      <c r="G210" s="15">
        <f t="shared" si="6"/>
        <v>0.62012268356290534</v>
      </c>
      <c r="H210" s="15">
        <f t="shared" si="7"/>
        <v>0.78390618045656679</v>
      </c>
    </row>
    <row r="211" spans="1:8">
      <c r="A211" s="1">
        <v>210</v>
      </c>
      <c r="B211" s="444">
        <f>유형화!$F$71*hourly1!B212/hourly1!$B$8763+유형화!$F$72*hourly1!C212/hourly1!$C$8763+유형화!$F$73*hourly1!D212/hourly1!$D$8763+유형화!$F$74*hourly1!E212/hourly1!$E$8763</f>
        <v>176.73441005103211</v>
      </c>
      <c r="C211" s="442">
        <f>hourly1!$F212*유형화!$G$71/hourly1!$F$8763+유형화!$G$72*hourly1!$G212/hourly1!$F$8763+유형화!$G$74*hourly1!I212/hourly1!$I$8763</f>
        <v>6.2279988774504025</v>
      </c>
      <c r="D211" s="14">
        <v>528.83717200000001</v>
      </c>
      <c r="E211" s="14">
        <v>12.18468599999999</v>
      </c>
      <c r="F211" s="1">
        <v>774361</v>
      </c>
      <c r="G211" s="15">
        <f t="shared" si="6"/>
        <v>0.6051470293494563</v>
      </c>
      <c r="H211" s="15">
        <f t="shared" si="7"/>
        <v>0.77302397685419255</v>
      </c>
    </row>
    <row r="212" spans="1:8">
      <c r="A212" s="1">
        <v>211</v>
      </c>
      <c r="B212" s="444">
        <f>유형화!$F$71*hourly1!B213/hourly1!$B$8763+유형화!$F$72*hourly1!C213/hourly1!$C$8763+유형화!$F$73*hourly1!D213/hourly1!$D$8763+유형화!$F$74*hourly1!E213/hourly1!$E$8763</f>
        <v>128.17910545554398</v>
      </c>
      <c r="C212" s="442">
        <f>hourly1!$F213*유형화!$G$71/hourly1!$F$8763+유형화!$G$72*hourly1!$G213/hourly1!$F$8763+유형화!$G$74*hourly1!I213/hourly1!$I$8763</f>
        <v>5.6692937176102705</v>
      </c>
      <c r="D212" s="14">
        <v>536.75996899999996</v>
      </c>
      <c r="E212" s="14">
        <v>4.1568000000000001E-2</v>
      </c>
      <c r="F212" s="1">
        <v>786472</v>
      </c>
      <c r="G212" s="15">
        <f t="shared" si="6"/>
        <v>0.61421306578285728</v>
      </c>
      <c r="H212" s="15">
        <f t="shared" si="7"/>
        <v>0.77963907941718436</v>
      </c>
    </row>
    <row r="213" spans="1:8">
      <c r="A213" s="1">
        <v>212</v>
      </c>
      <c r="B213" s="444">
        <f>유형화!$F$71*hourly1!B214/hourly1!$B$8763+유형화!$F$72*hourly1!C214/hourly1!$C$8763+유형화!$F$73*hourly1!D214/hourly1!$D$8763+유형화!$F$74*hourly1!E214/hourly1!$E$8763</f>
        <v>136.80374736254075</v>
      </c>
      <c r="C213" s="442">
        <f>hourly1!$F214*유형화!$G$71/hourly1!$F$8763+유형화!$G$72*hourly1!$G214/hourly1!$F$8763+유형화!$G$74*hourly1!I214/hourly1!$I$8763</f>
        <v>5.4863614271570933</v>
      </c>
      <c r="D213" s="14">
        <v>545.35679600000003</v>
      </c>
      <c r="E213" s="14">
        <v>0</v>
      </c>
      <c r="F213" s="1">
        <v>796535</v>
      </c>
      <c r="G213" s="15">
        <f t="shared" si="6"/>
        <v>0.62405039302898602</v>
      </c>
      <c r="H213" s="15">
        <f t="shared" si="7"/>
        <v>0.78672287958535658</v>
      </c>
    </row>
    <row r="214" spans="1:8">
      <c r="A214" s="1">
        <v>213</v>
      </c>
      <c r="B214" s="444">
        <f>유형화!$F$71*hourly1!B215/hourly1!$B$8763+유형화!$F$72*hourly1!C215/hourly1!$C$8763+유형화!$F$73*hourly1!D215/hourly1!$D$8763+유형화!$F$74*hourly1!E215/hourly1!$E$8763</f>
        <v>70.943256907415019</v>
      </c>
      <c r="C214" s="442">
        <f>hourly1!$F215*유형화!$G$71/hourly1!$F$8763+유형화!$G$72*hourly1!$G215/hourly1!$F$8763+유형화!$G$74*hourly1!I215/hourly1!$I$8763</f>
        <v>6.302276368767731</v>
      </c>
      <c r="D214" s="14">
        <v>510.63048199999997</v>
      </c>
      <c r="E214" s="14">
        <v>0</v>
      </c>
      <c r="F214" s="1">
        <v>838928</v>
      </c>
      <c r="G214" s="15">
        <f t="shared" si="6"/>
        <v>0.58431316034187741</v>
      </c>
      <c r="H214" s="15">
        <f t="shared" si="7"/>
        <v>0.75749830161692056</v>
      </c>
    </row>
    <row r="215" spans="1:8">
      <c r="A215" s="1">
        <v>214</v>
      </c>
      <c r="B215" s="444">
        <f>유형화!$F$71*hourly1!B216/hourly1!$B$8763+유형화!$F$72*hourly1!C216/hourly1!$C$8763+유형화!$F$73*hourly1!D216/hourly1!$D$8763+유형화!$F$74*hourly1!E216/hourly1!$E$8763</f>
        <v>69.608600788588504</v>
      </c>
      <c r="C215" s="442">
        <f>hourly1!$F216*유형화!$G$71/hourly1!$F$8763+유형화!$G$72*hourly1!$G216/hourly1!$F$8763+유형화!$G$74*hourly1!I216/hourly1!$I$8763</f>
        <v>0.46930788695248837</v>
      </c>
      <c r="D215" s="14">
        <v>544.41053799999997</v>
      </c>
      <c r="E215" s="14">
        <v>0</v>
      </c>
      <c r="F215" s="1">
        <v>891555</v>
      </c>
      <c r="G215" s="15">
        <f t="shared" si="6"/>
        <v>0.62296759240902844</v>
      </c>
      <c r="H215" s="15">
        <f t="shared" si="7"/>
        <v>0.78594789791450048</v>
      </c>
    </row>
    <row r="216" spans="1:8">
      <c r="A216" s="1">
        <v>215</v>
      </c>
      <c r="B216" s="444">
        <f>유형화!$F$71*hourly1!B217/hourly1!$B$8763+유형화!$F$72*hourly1!C217/hourly1!$C$8763+유형화!$F$73*hourly1!D217/hourly1!$D$8763+유형화!$F$74*hourly1!E217/hourly1!$E$8763</f>
        <v>68.246658575286062</v>
      </c>
      <c r="C216" s="442">
        <f>hourly1!$F217*유형화!$G$71/hourly1!$F$8763+유형화!$G$72*hourly1!$G217/hourly1!$F$8763+유형화!$G$74*hourly1!I217/hourly1!$I$8763</f>
        <v>0.43093866216062299</v>
      </c>
      <c r="D216" s="14">
        <v>549.96933100000001</v>
      </c>
      <c r="E216" s="14">
        <v>0</v>
      </c>
      <c r="F216" s="1">
        <v>945542</v>
      </c>
      <c r="G216" s="15">
        <f t="shared" si="6"/>
        <v>0.62932850508465743</v>
      </c>
      <c r="H216" s="15">
        <f t="shared" si="7"/>
        <v>0.79048392762158104</v>
      </c>
    </row>
    <row r="217" spans="1:8">
      <c r="A217" s="1">
        <v>216</v>
      </c>
      <c r="B217" s="444">
        <f>유형화!$F$71*hourly1!B218/hourly1!$B$8763+유형화!$F$72*hourly1!C218/hourly1!$C$8763+유형화!$F$73*hourly1!D218/hourly1!$D$8763+유형화!$F$74*hourly1!E218/hourly1!$E$8763</f>
        <v>66.768432849703416</v>
      </c>
      <c r="C217" s="442">
        <f>hourly1!$F218*유형화!$G$71/hourly1!$F$8763+유형화!$G$72*hourly1!$G218/hourly1!$F$8763+유형화!$G$74*hourly1!I218/hourly1!$I$8763</f>
        <v>0.82120210297085805</v>
      </c>
      <c r="D217" s="14">
        <v>545.52619700000002</v>
      </c>
      <c r="E217" s="14">
        <v>0</v>
      </c>
      <c r="F217" s="1">
        <v>946089</v>
      </c>
      <c r="G217" s="15">
        <f t="shared" si="6"/>
        <v>0.62424423816194274</v>
      </c>
      <c r="H217" s="15">
        <f t="shared" si="7"/>
        <v>0.78686149556099871</v>
      </c>
    </row>
    <row r="218" spans="1:8">
      <c r="A218" s="1">
        <v>217</v>
      </c>
      <c r="B218" s="444">
        <f>유형화!$F$71*hourly1!B219/hourly1!$B$8763+유형화!$F$72*hourly1!C219/hourly1!$C$8763+유형화!$F$73*hourly1!D219/hourly1!$D$8763+유형화!$F$74*hourly1!E219/hourly1!$E$8763</f>
        <v>67.051198304103124</v>
      </c>
      <c r="C218" s="442">
        <f>hourly1!$F219*유형화!$G$71/hourly1!$F$8763+유형화!$G$72*hourly1!$G219/hourly1!$F$8763+유형화!$G$74*hourly1!I219/hourly1!$I$8763</f>
        <v>1.2244869228748789</v>
      </c>
      <c r="D218" s="14">
        <v>578.60875599999997</v>
      </c>
      <c r="E218" s="14">
        <v>0</v>
      </c>
      <c r="F218" s="1">
        <v>898663</v>
      </c>
      <c r="G218" s="15">
        <f t="shared" si="6"/>
        <v>0.66210052618801984</v>
      </c>
      <c r="H218" s="15">
        <f t="shared" si="7"/>
        <v>0.81323616612893068</v>
      </c>
    </row>
    <row r="219" spans="1:8">
      <c r="A219" s="1">
        <v>218</v>
      </c>
      <c r="B219" s="444">
        <f>유형화!$F$71*hourly1!B220/hourly1!$B$8763+유형화!$F$72*hourly1!C220/hourly1!$C$8763+유형화!$F$73*hourly1!D220/hourly1!$D$8763+유형화!$F$74*hourly1!E220/hourly1!$E$8763</f>
        <v>66.953130673871058</v>
      </c>
      <c r="C219" s="442">
        <f>hourly1!$F220*유형화!$G$71/hourly1!$F$8763+유형화!$G$72*hourly1!$G220/hourly1!$F$8763+유형화!$G$74*hourly1!I220/hourly1!$I$8763</f>
        <v>1.5595238884894895</v>
      </c>
      <c r="D219" s="14">
        <v>648.68584299999998</v>
      </c>
      <c r="E219" s="14">
        <v>0</v>
      </c>
      <c r="F219" s="1">
        <v>748350</v>
      </c>
      <c r="G219" s="15">
        <f t="shared" si="6"/>
        <v>0.7422895584058864</v>
      </c>
      <c r="H219" s="15">
        <f t="shared" si="7"/>
        <v>0.86487801004784393</v>
      </c>
    </row>
    <row r="220" spans="1:8">
      <c r="A220" s="1">
        <v>219</v>
      </c>
      <c r="B220" s="444">
        <f>유형화!$F$71*hourly1!B221/hourly1!$B$8763+유형화!$F$72*hourly1!C221/hourly1!$C$8763+유형화!$F$73*hourly1!D221/hourly1!$D$8763+유형화!$F$74*hourly1!E221/hourly1!$E$8763</f>
        <v>67.190550354344637</v>
      </c>
      <c r="C220" s="442">
        <f>hourly1!$F221*유형화!$G$71/hourly1!$F$8763+유형화!$G$72*hourly1!$G221/hourly1!$F$8763+유형화!$G$74*hourly1!I221/hourly1!$I$8763</f>
        <v>1.9376419245565819</v>
      </c>
      <c r="D220" s="14">
        <v>679.35361999999998</v>
      </c>
      <c r="E220" s="14">
        <v>0</v>
      </c>
      <c r="F220" s="1">
        <v>609218</v>
      </c>
      <c r="G220" s="15">
        <f t="shared" si="6"/>
        <v>0.77738261753808668</v>
      </c>
      <c r="H220" s="15">
        <f t="shared" si="7"/>
        <v>0.88584510242020731</v>
      </c>
    </row>
    <row r="221" spans="1:8">
      <c r="A221" s="1">
        <v>220</v>
      </c>
      <c r="B221" s="444">
        <f>유형화!$F$71*hourly1!B222/hourly1!$B$8763+유형화!$F$72*hourly1!C222/hourly1!$C$8763+유형화!$F$73*hourly1!D222/hourly1!$D$8763+유형화!$F$74*hourly1!E222/hourly1!$E$8763</f>
        <v>67.330450651296019</v>
      </c>
      <c r="C221" s="442">
        <f>hourly1!$F222*유형화!$G$71/hourly1!$F$8763+유형화!$G$72*hourly1!$G222/hourly1!$F$8763+유형화!$G$74*hourly1!I222/hourly1!$I$8763</f>
        <v>2.2493547489380612</v>
      </c>
      <c r="D221" s="14">
        <v>695.98082899999986</v>
      </c>
      <c r="E221" s="14">
        <v>0</v>
      </c>
      <c r="F221" s="1">
        <v>499670</v>
      </c>
      <c r="G221" s="15">
        <f t="shared" si="6"/>
        <v>0.79640909045917407</v>
      </c>
      <c r="H221" s="15">
        <f t="shared" si="7"/>
        <v>0.89683183545632039</v>
      </c>
    </row>
    <row r="222" spans="1:8">
      <c r="A222" s="1">
        <v>221</v>
      </c>
      <c r="B222" s="444">
        <f>유형화!$F$71*hourly1!B223/hourly1!$B$8763+유형화!$F$72*hourly1!C223/hourly1!$C$8763+유형화!$F$73*hourly1!D223/hourly1!$D$8763+유형화!$F$74*hourly1!E223/hourly1!$E$8763</f>
        <v>67.443861975632586</v>
      </c>
      <c r="C222" s="442">
        <f>hourly1!$F223*유형화!$G$71/hourly1!$F$8763+유형화!$G$72*hourly1!$G223/hourly1!$F$8763+유형화!$G$74*hourly1!I223/hourly1!$I$8763</f>
        <v>2.5260804243810235</v>
      </c>
      <c r="D222" s="14">
        <v>732.08762299999989</v>
      </c>
      <c r="E222" s="14">
        <v>0</v>
      </c>
      <c r="F222" s="1">
        <v>549692</v>
      </c>
      <c r="G222" s="15">
        <f t="shared" si="6"/>
        <v>0.83772600289518717</v>
      </c>
      <c r="H222" s="15">
        <f t="shared" si="7"/>
        <v>0.91982063717260953</v>
      </c>
    </row>
    <row r="223" spans="1:8">
      <c r="A223" s="1">
        <v>222</v>
      </c>
      <c r="B223" s="444">
        <f>유형화!$F$71*hourly1!B224/hourly1!$B$8763+유형화!$F$72*hourly1!C224/hourly1!$C$8763+유형화!$F$73*hourly1!D224/hourly1!$D$8763+유형화!$F$74*hourly1!E224/hourly1!$E$8763</f>
        <v>69.380140613558183</v>
      </c>
      <c r="C223" s="442">
        <f>hourly1!$F224*유형화!$G$71/hourly1!$F$8763+유형화!$G$72*hourly1!$G224/hourly1!$F$8763+유형화!$G$74*hourly1!I224/hourly1!$I$8763</f>
        <v>2.8434755925176445</v>
      </c>
      <c r="D223" s="14">
        <v>716.26259700000003</v>
      </c>
      <c r="E223" s="14">
        <v>0</v>
      </c>
      <c r="F223" s="1">
        <v>890990</v>
      </c>
      <c r="G223" s="15">
        <f t="shared" si="6"/>
        <v>0.81961746593841323</v>
      </c>
      <c r="H223" s="15">
        <f t="shared" si="7"/>
        <v>0.90988779204038384</v>
      </c>
    </row>
    <row r="224" spans="1:8">
      <c r="A224" s="1">
        <v>223</v>
      </c>
      <c r="B224" s="444">
        <f>유형화!$F$71*hourly1!B225/hourly1!$B$8763+유형화!$F$72*hourly1!C225/hourly1!$C$8763+유형화!$F$73*hourly1!D225/hourly1!$D$8763+유형화!$F$74*hourly1!E225/hourly1!$E$8763</f>
        <v>81.010649273509941</v>
      </c>
      <c r="C224" s="442">
        <f>hourly1!$F225*유형화!$G$71/hourly1!$F$8763+유형화!$G$72*hourly1!$G225/hourly1!$F$8763+유형화!$G$74*hourly1!I225/hourly1!$I$8763</f>
        <v>9.2479957443406349</v>
      </c>
      <c r="D224" s="14">
        <v>688.79664000000002</v>
      </c>
      <c r="E224" s="14">
        <v>0</v>
      </c>
      <c r="F224" s="1">
        <v>1061339</v>
      </c>
      <c r="G224" s="15">
        <f t="shared" si="6"/>
        <v>0.78818824127946685</v>
      </c>
      <c r="H224" s="15">
        <f t="shared" si="7"/>
        <v>0.89211668330000327</v>
      </c>
    </row>
    <row r="225" spans="1:8">
      <c r="A225" s="1">
        <v>224</v>
      </c>
      <c r="B225" s="444">
        <f>유형화!$F$71*hourly1!B226/hourly1!$B$8763+유형화!$F$72*hourly1!C226/hourly1!$C$8763+유형화!$F$73*hourly1!D226/hourly1!$D$8763+유형화!$F$74*hourly1!E226/hourly1!$E$8763</f>
        <v>186.25050132518132</v>
      </c>
      <c r="C225" s="442">
        <f>hourly1!$F226*유형화!$G$71/hourly1!$F$8763+유형화!$G$72*hourly1!$G226/hourly1!$F$8763+유형화!$G$74*hourly1!I226/hourly1!$I$8763</f>
        <v>9.4704416487744716</v>
      </c>
      <c r="D225" s="14">
        <v>663.96924200000001</v>
      </c>
      <c r="E225" s="14">
        <v>1.0713850000000009</v>
      </c>
      <c r="F225" s="1">
        <v>1146499</v>
      </c>
      <c r="G225" s="15">
        <f t="shared" si="6"/>
        <v>0.7597783129656972</v>
      </c>
      <c r="H225" s="15">
        <f t="shared" si="7"/>
        <v>0.87544361052931097</v>
      </c>
    </row>
    <row r="226" spans="1:8">
      <c r="A226" s="1">
        <v>225</v>
      </c>
      <c r="B226" s="444">
        <f>유형화!$F$71*hourly1!B227/hourly1!$B$8763+유형화!$F$72*hourly1!C227/hourly1!$C$8763+유형화!$F$73*hourly1!D227/hourly1!$D$8763+유형화!$F$74*hourly1!E227/hourly1!$E$8763</f>
        <v>288.39456475887988</v>
      </c>
      <c r="C226" s="442">
        <f>hourly1!$F227*유형화!$G$71/hourly1!$F$8763+유형화!$G$72*hourly1!$G227/hourly1!$F$8763+유형화!$G$74*hourly1!I227/hourly1!$I$8763</f>
        <v>8.7160808136386425</v>
      </c>
      <c r="D226" s="14">
        <v>673.56376499999988</v>
      </c>
      <c r="E226" s="14">
        <v>82.065109000000064</v>
      </c>
      <c r="F226" s="1">
        <v>1068146</v>
      </c>
      <c r="G226" s="15">
        <f t="shared" si="6"/>
        <v>0.77075730120420738</v>
      </c>
      <c r="H226" s="15">
        <f t="shared" si="7"/>
        <v>0.88195758678398983</v>
      </c>
    </row>
    <row r="227" spans="1:8">
      <c r="A227" s="1">
        <v>226</v>
      </c>
      <c r="B227" s="444">
        <f>유형화!$F$71*hourly1!B228/hourly1!$B$8763+유형화!$F$72*hourly1!C228/hourly1!$C$8763+유형화!$F$73*hourly1!D228/hourly1!$D$8763+유형화!$F$74*hourly1!E228/hourly1!$E$8763</f>
        <v>350.51225352515422</v>
      </c>
      <c r="C227" s="442">
        <f>hourly1!$F228*유형화!$G$71/hourly1!$F$8763+유형화!$G$72*hourly1!$G228/hourly1!$F$8763+유형화!$G$74*hourly1!I228/hourly1!$I$8763</f>
        <v>7.5476260425417223</v>
      </c>
      <c r="D227" s="14">
        <v>697.991534</v>
      </c>
      <c r="E227" s="14">
        <v>340.50426500000071</v>
      </c>
      <c r="F227" s="1">
        <v>939663</v>
      </c>
      <c r="G227" s="15">
        <f t="shared" si="6"/>
        <v>0.79870993507084631</v>
      </c>
      <c r="H227" s="15">
        <f t="shared" si="7"/>
        <v>0.89814292083909497</v>
      </c>
    </row>
    <row r="228" spans="1:8">
      <c r="A228" s="1">
        <v>227</v>
      </c>
      <c r="B228" s="444">
        <f>유형화!$F$71*hourly1!B229/hourly1!$B$8763+유형화!$F$72*hourly1!C229/hourly1!$C$8763+유형화!$F$73*hourly1!D229/hourly1!$D$8763+유형화!$F$74*hourly1!E229/hourly1!$E$8763</f>
        <v>410.91721782611222</v>
      </c>
      <c r="C228" s="442">
        <f>hourly1!$F229*유형화!$G$71/hourly1!$F$8763+유형화!$G$72*hourly1!$G229/hourly1!$F$8763+유형화!$G$74*hourly1!I229/hourly1!$I$8763</f>
        <v>6.5044086317252301</v>
      </c>
      <c r="D228" s="14">
        <v>642.08379000000002</v>
      </c>
      <c r="E228" s="14">
        <v>604.49281799999972</v>
      </c>
      <c r="F228" s="1">
        <v>917027</v>
      </c>
      <c r="G228" s="15">
        <f t="shared" si="6"/>
        <v>0.73473484596869476</v>
      </c>
      <c r="H228" s="15">
        <f t="shared" si="7"/>
        <v>0.8602403264541324</v>
      </c>
    </row>
    <row r="229" spans="1:8">
      <c r="A229" s="1">
        <v>228</v>
      </c>
      <c r="B229" s="444">
        <f>유형화!$F$71*hourly1!B230/hourly1!$B$8763+유형화!$F$72*hourly1!C230/hourly1!$C$8763+유형화!$F$73*hourly1!D230/hourly1!$D$8763+유형화!$F$74*hourly1!E230/hourly1!$E$8763</f>
        <v>345.67170421591118</v>
      </c>
      <c r="C229" s="442">
        <f>hourly1!$F230*유형화!$G$71/hourly1!$F$8763+유형화!$G$72*hourly1!$G230/hourly1!$F$8763+유형화!$G$74*hourly1!I230/hourly1!$I$8763</f>
        <v>5.638802232011221</v>
      </c>
      <c r="D229" s="14">
        <v>650.69580600000018</v>
      </c>
      <c r="E229" s="14">
        <v>741.64007200000015</v>
      </c>
      <c r="F229" s="1">
        <v>895534</v>
      </c>
      <c r="G229" s="15">
        <f t="shared" si="6"/>
        <v>0.74458955394884796</v>
      </c>
      <c r="H229" s="15">
        <f t="shared" si="7"/>
        <v>0.86628102686072994</v>
      </c>
    </row>
    <row r="230" spans="1:8">
      <c r="A230" s="1">
        <v>229</v>
      </c>
      <c r="B230" s="444">
        <f>유형화!$F$71*hourly1!B231/hourly1!$B$8763+유형화!$F$72*hourly1!C231/hourly1!$C$8763+유형화!$F$73*hourly1!D231/hourly1!$D$8763+유형화!$F$74*hourly1!E231/hourly1!$E$8763</f>
        <v>209.22828774327022</v>
      </c>
      <c r="C230" s="442">
        <f>hourly1!$F231*유형화!$G$71/hourly1!$F$8763+유형화!$G$72*hourly1!$G231/hourly1!$F$8763+유형화!$G$74*hourly1!I231/hourly1!$I$8763</f>
        <v>4.2028794083528638</v>
      </c>
      <c r="D230" s="14">
        <v>630.16283599999997</v>
      </c>
      <c r="E230" s="14">
        <v>789.65398600000049</v>
      </c>
      <c r="F230" s="1">
        <v>829164</v>
      </c>
      <c r="G230" s="15">
        <f t="shared" si="6"/>
        <v>0.7210937286606407</v>
      </c>
      <c r="H230" s="15">
        <f t="shared" si="7"/>
        <v>0.85175101322511693</v>
      </c>
    </row>
    <row r="231" spans="1:8">
      <c r="A231" s="1">
        <v>230</v>
      </c>
      <c r="B231" s="444">
        <f>유형화!$F$71*hourly1!B232/hourly1!$B$8763+유형화!$F$72*hourly1!C232/hourly1!$C$8763+유형화!$F$73*hourly1!D232/hourly1!$D$8763+유형화!$F$74*hourly1!E232/hourly1!$E$8763</f>
        <v>275.76476871944999</v>
      </c>
      <c r="C231" s="442">
        <f>hourly1!$F232*유형화!$G$71/hourly1!$F$8763+유형화!$G$72*hourly1!$G232/hourly1!$F$8763+유형화!$G$74*hourly1!I232/hourly1!$I$8763</f>
        <v>4.435976671974676</v>
      </c>
      <c r="D231" s="14">
        <v>627.18433199999993</v>
      </c>
      <c r="E231" s="14">
        <v>838.68361799999843</v>
      </c>
      <c r="F231" s="1">
        <v>816659</v>
      </c>
      <c r="G231" s="15">
        <f t="shared" si="6"/>
        <v>0.71768543411756069</v>
      </c>
      <c r="H231" s="15">
        <f t="shared" si="7"/>
        <v>0.84960637420513208</v>
      </c>
    </row>
    <row r="232" spans="1:8">
      <c r="A232" s="1">
        <v>231</v>
      </c>
      <c r="B232" s="444">
        <f>유형화!$F$71*hourly1!B233/hourly1!$B$8763+유형화!$F$72*hourly1!C233/hourly1!$C$8763+유형화!$F$73*hourly1!D233/hourly1!$D$8763+유형화!$F$74*hourly1!E233/hourly1!$E$8763</f>
        <v>397.07598438489521</v>
      </c>
      <c r="C232" s="442">
        <f>hourly1!$F233*유형화!$G$71/hourly1!$F$8763+유형화!$G$72*hourly1!$G233/hourly1!$F$8763+유형화!$G$74*hourly1!I233/hourly1!$I$8763</f>
        <v>4.2477381770782223</v>
      </c>
      <c r="D232" s="14">
        <v>643.36788899999988</v>
      </c>
      <c r="E232" s="14">
        <v>696.24374100000057</v>
      </c>
      <c r="F232" s="1">
        <v>823425</v>
      </c>
      <c r="G232" s="15">
        <f t="shared" si="6"/>
        <v>0.73620423718471262</v>
      </c>
      <c r="H232" s="15">
        <f t="shared" si="7"/>
        <v>0.86114588708274453</v>
      </c>
    </row>
    <row r="233" spans="1:8">
      <c r="A233" s="1">
        <v>232</v>
      </c>
      <c r="B233" s="444">
        <f>유형화!$F$71*hourly1!B234/hourly1!$B$8763+유형화!$F$72*hourly1!C234/hourly1!$C$8763+유형화!$F$73*hourly1!D234/hourly1!$D$8763+유형화!$F$74*hourly1!E234/hourly1!$E$8763</f>
        <v>334.72394738585467</v>
      </c>
      <c r="C233" s="442">
        <f>hourly1!$F234*유형화!$G$71/hourly1!$F$8763+유형화!$G$72*hourly1!$G234/hourly1!$F$8763+유형화!$G$74*hourly1!I234/hourly1!$I$8763</f>
        <v>4.1996035087394192</v>
      </c>
      <c r="D233" s="14">
        <v>625.75776799999994</v>
      </c>
      <c r="E233" s="14">
        <v>469.25592699999987</v>
      </c>
      <c r="F233" s="1">
        <v>835449</v>
      </c>
      <c r="G233" s="15">
        <f t="shared" si="6"/>
        <v>0.71605302056479914</v>
      </c>
      <c r="H233" s="15">
        <f t="shared" si="7"/>
        <v>0.84857581770772439</v>
      </c>
    </row>
    <row r="234" spans="1:8">
      <c r="A234" s="1">
        <v>233</v>
      </c>
      <c r="B234" s="444">
        <f>유형화!$F$71*hourly1!B235/hourly1!$B$8763+유형화!$F$72*hourly1!C235/hourly1!$C$8763+유형화!$F$73*hourly1!D235/hourly1!$D$8763+유형화!$F$74*hourly1!E235/hourly1!$E$8763</f>
        <v>292.65430102618353</v>
      </c>
      <c r="C234" s="442">
        <f>hourly1!$F235*유형화!$G$71/hourly1!$F$8763+유형화!$G$72*hourly1!$G235/hourly1!$F$8763+유형화!$G$74*hourly1!I235/hourly1!$I$8763</f>
        <v>4.5095142705381583</v>
      </c>
      <c r="D234" s="14">
        <v>677.01937399999997</v>
      </c>
      <c r="E234" s="14">
        <v>163.18195299999971</v>
      </c>
      <c r="F234" s="1">
        <v>838293</v>
      </c>
      <c r="G234" s="15">
        <f t="shared" si="6"/>
        <v>0.77471154578394219</v>
      </c>
      <c r="H234" s="15">
        <f t="shared" si="7"/>
        <v>0.88428169690722136</v>
      </c>
    </row>
    <row r="235" spans="1:8">
      <c r="A235" s="1">
        <v>234</v>
      </c>
      <c r="B235" s="444">
        <f>유형화!$F$71*hourly1!B236/hourly1!$B$8763+유형화!$F$72*hourly1!C236/hourly1!$C$8763+유형화!$F$73*hourly1!D236/hourly1!$D$8763+유형화!$F$74*hourly1!E236/hourly1!$E$8763</f>
        <v>172.03710437839567</v>
      </c>
      <c r="C235" s="442">
        <f>hourly1!$F236*유형화!$G$71/hourly1!$F$8763+유형화!$G$72*hourly1!$G236/hourly1!$F$8763+유형화!$G$74*hourly1!I236/hourly1!$I$8763</f>
        <v>4.9258333443217852</v>
      </c>
      <c r="D235" s="14">
        <v>679.02505199999996</v>
      </c>
      <c r="E235" s="14">
        <v>9.7728259999999914</v>
      </c>
      <c r="F235" s="1">
        <v>860130</v>
      </c>
      <c r="G235" s="15">
        <f t="shared" si="6"/>
        <v>0.7770066380123144</v>
      </c>
      <c r="H235" s="15">
        <f t="shared" si="7"/>
        <v>0.88562535439301282</v>
      </c>
    </row>
    <row r="236" spans="1:8">
      <c r="A236" s="1">
        <v>235</v>
      </c>
      <c r="B236" s="444">
        <f>유형화!$F$71*hourly1!B237/hourly1!$B$8763+유형화!$F$72*hourly1!C237/hourly1!$C$8763+유형화!$F$73*hourly1!D237/hourly1!$D$8763+유형화!$F$74*hourly1!E237/hourly1!$E$8763</f>
        <v>125.55971252358118</v>
      </c>
      <c r="C236" s="442">
        <f>hourly1!$F237*유형화!$G$71/hourly1!$F$8763+유형화!$G$72*hourly1!$G237/hourly1!$F$8763+유형화!$G$74*hourly1!I237/hourly1!$I$8763</f>
        <v>4.4412055462171285</v>
      </c>
      <c r="D236" s="14">
        <v>630.43166900000006</v>
      </c>
      <c r="E236" s="14">
        <v>4.2786999999999999E-2</v>
      </c>
      <c r="F236" s="1">
        <v>835709</v>
      </c>
      <c r="G236" s="15">
        <f t="shared" si="6"/>
        <v>0.72140135357801538</v>
      </c>
      <c r="H236" s="15">
        <f t="shared" si="7"/>
        <v>0.85194411626883448</v>
      </c>
    </row>
    <row r="237" spans="1:8">
      <c r="A237" s="1">
        <v>236</v>
      </c>
      <c r="B237" s="444">
        <f>유형화!$F$71*hourly1!B238/hourly1!$B$8763+유형화!$F$72*hourly1!C238/hourly1!$C$8763+유형화!$F$73*hourly1!D238/hourly1!$D$8763+유형화!$F$74*hourly1!E238/hourly1!$E$8763</f>
        <v>134.23492658267932</v>
      </c>
      <c r="C237" s="442">
        <f>hourly1!$F238*유형화!$G$71/hourly1!$F$8763+유형화!$G$72*hourly1!$G238/hourly1!$F$8763+유형화!$G$74*hourly1!I238/hourly1!$I$8763</f>
        <v>4.3673640864114391</v>
      </c>
      <c r="D237" s="14">
        <v>599.432053</v>
      </c>
      <c r="E237" s="14">
        <v>0</v>
      </c>
      <c r="F237" s="1">
        <v>899194</v>
      </c>
      <c r="G237" s="15">
        <f t="shared" si="6"/>
        <v>0.68592857192307166</v>
      </c>
      <c r="H237" s="15">
        <f t="shared" si="7"/>
        <v>0.82915646766789408</v>
      </c>
    </row>
    <row r="238" spans="1:8">
      <c r="A238" s="1">
        <v>237</v>
      </c>
      <c r="B238" s="444">
        <f>유형화!$F$71*hourly1!B239/hourly1!$B$8763+유형화!$F$72*hourly1!C239/hourly1!$C$8763+유형화!$F$73*hourly1!D239/hourly1!$D$8763+유형화!$F$74*hourly1!E239/hourly1!$E$8763</f>
        <v>69.230379089601215</v>
      </c>
      <c r="C238" s="442">
        <f>hourly1!$F239*유형화!$G$71/hourly1!$F$8763+유형화!$G$72*hourly1!$G239/hourly1!$F$8763+유형화!$G$74*hourly1!I239/hourly1!$I$8763</f>
        <v>5.2758922514750921</v>
      </c>
      <c r="D238" s="14">
        <v>576.30999700000007</v>
      </c>
      <c r="E238" s="14">
        <v>0</v>
      </c>
      <c r="F238" s="1">
        <v>904423</v>
      </c>
      <c r="G238" s="15">
        <f t="shared" si="6"/>
        <v>0.6594700621176155</v>
      </c>
      <c r="H238" s="15">
        <f t="shared" si="7"/>
        <v>0.81144719711283297</v>
      </c>
    </row>
    <row r="239" spans="1:8">
      <c r="A239" s="1">
        <v>238</v>
      </c>
      <c r="B239" s="444">
        <f>유형화!$F$71*hourly1!B240/hourly1!$B$8763+유형화!$F$72*hourly1!C240/hourly1!$C$8763+유형화!$F$73*hourly1!D240/hourly1!$D$8763+유형화!$F$74*hourly1!E240/hourly1!$E$8763</f>
        <v>67.834405904536681</v>
      </c>
      <c r="C239" s="442">
        <f>hourly1!$F240*유형화!$G$71/hourly1!$F$8763+유형화!$G$72*hourly1!$G240/hourly1!$F$8763+유형화!$G$74*hourly1!I240/hourly1!$I$8763</f>
        <v>0.46115545850051609</v>
      </c>
      <c r="D239" s="14">
        <v>557.42595299999994</v>
      </c>
      <c r="E239" s="14">
        <v>0</v>
      </c>
      <c r="F239" s="1">
        <v>959878</v>
      </c>
      <c r="G239" s="15">
        <f t="shared" si="6"/>
        <v>0.63786109865257279</v>
      </c>
      <c r="H239" s="15">
        <f t="shared" si="7"/>
        <v>0.79650636577183775</v>
      </c>
    </row>
    <row r="240" spans="1:8">
      <c r="A240" s="1">
        <v>239</v>
      </c>
      <c r="B240" s="444">
        <f>유형화!$F$71*hourly1!B241/hourly1!$B$8763+유형화!$F$72*hourly1!C241/hourly1!$C$8763+유형화!$F$73*hourly1!D241/hourly1!$D$8763+유형화!$F$74*hourly1!E241/hourly1!$E$8763</f>
        <v>66.642921528489666</v>
      </c>
      <c r="C240" s="442">
        <f>hourly1!$F241*유형화!$G$71/hourly1!$F$8763+유형화!$G$72*hourly1!$G241/hourly1!$F$8763+유형화!$G$74*hourly1!I241/hourly1!$I$8763</f>
        <v>0.35575455776186971</v>
      </c>
      <c r="D240" s="14">
        <v>564.48189099999991</v>
      </c>
      <c r="E240" s="14">
        <v>0</v>
      </c>
      <c r="F240" s="1">
        <v>1029840</v>
      </c>
      <c r="G240" s="15">
        <f t="shared" si="6"/>
        <v>0.64593519053954385</v>
      </c>
      <c r="H240" s="15">
        <f t="shared" si="7"/>
        <v>0.80214054762498421</v>
      </c>
    </row>
    <row r="241" spans="1:8">
      <c r="A241" s="1">
        <v>240</v>
      </c>
      <c r="B241" s="444">
        <f>유형화!$F$71*hourly1!B242/hourly1!$B$8763+유형화!$F$72*hourly1!C242/hourly1!$C$8763+유형화!$F$73*hourly1!D242/hourly1!$D$8763+유형화!$F$74*hourly1!E242/hourly1!$E$8763</f>
        <v>65.196908903999457</v>
      </c>
      <c r="C241" s="442">
        <f>hourly1!$F242*유형화!$G$71/hourly1!$F$8763+유형화!$G$72*hourly1!$G242/hourly1!$F$8763+유형화!$G$74*hourly1!I242/hourly1!$I$8763</f>
        <v>0.34213246397850117</v>
      </c>
      <c r="D241" s="14">
        <v>617.10083000000009</v>
      </c>
      <c r="E241" s="14">
        <v>0</v>
      </c>
      <c r="F241" s="1">
        <v>1020313</v>
      </c>
      <c r="G241" s="15">
        <f t="shared" si="6"/>
        <v>0.7061469084544304</v>
      </c>
      <c r="H241" s="15">
        <f t="shared" si="7"/>
        <v>0.84227466653492045</v>
      </c>
    </row>
    <row r="242" spans="1:8">
      <c r="A242" s="1">
        <v>241</v>
      </c>
      <c r="B242" s="444">
        <f>유형화!$F$71*hourly1!B243/hourly1!$B$8763+유형화!$F$72*hourly1!C243/hourly1!$C$8763+유형화!$F$73*hourly1!D243/hourly1!$D$8763+유형화!$F$74*hourly1!E243/hourly1!$E$8763</f>
        <v>65.666204480781403</v>
      </c>
      <c r="C242" s="442">
        <f>hourly1!$F243*유형화!$G$71/hourly1!$F$8763+유형화!$G$72*hourly1!$G243/hourly1!$F$8763+유형화!$G$74*hourly1!I243/hourly1!$I$8763</f>
        <v>0.45069665069779308</v>
      </c>
      <c r="D242" s="14">
        <v>623.92269699999997</v>
      </c>
      <c r="E242" s="14">
        <v>0</v>
      </c>
      <c r="F242" s="1">
        <v>900586</v>
      </c>
      <c r="G242" s="15">
        <f t="shared" si="6"/>
        <v>0.71395315349211286</v>
      </c>
      <c r="H242" s="15">
        <f t="shared" si="7"/>
        <v>0.84724692452826111</v>
      </c>
    </row>
    <row r="243" spans="1:8">
      <c r="A243" s="1">
        <v>242</v>
      </c>
      <c r="B243" s="444">
        <f>유형화!$F$71*hourly1!B244/hourly1!$B$8763+유형화!$F$72*hourly1!C244/hourly1!$C$8763+유형화!$F$73*hourly1!D244/hourly1!$D$8763+유형화!$F$74*hourly1!E244/hourly1!$E$8763</f>
        <v>66.041151127054391</v>
      </c>
      <c r="C243" s="442">
        <f>hourly1!$F244*유형화!$G$71/hourly1!$F$8763+유형화!$G$72*hourly1!$G244/hourly1!$F$8763+유형화!$G$74*hourly1!I244/hourly1!$I$8763</f>
        <v>1.0355721757797454</v>
      </c>
      <c r="D243" s="14">
        <v>632.02402399999994</v>
      </c>
      <c r="E243" s="14">
        <v>0</v>
      </c>
      <c r="F243" s="1">
        <v>725745</v>
      </c>
      <c r="G243" s="15">
        <f t="shared" si="6"/>
        <v>0.72322348134992565</v>
      </c>
      <c r="H243" s="15">
        <f t="shared" si="7"/>
        <v>0.85308632627126368</v>
      </c>
    </row>
    <row r="244" spans="1:8">
      <c r="A244" s="1">
        <v>243</v>
      </c>
      <c r="B244" s="444">
        <f>유형화!$F$71*hourly1!B245/hourly1!$B$8763+유형화!$F$72*hourly1!C245/hourly1!$C$8763+유형화!$F$73*hourly1!D245/hourly1!$D$8763+유형화!$F$74*hourly1!E245/hourly1!$E$8763</f>
        <v>66.655288434949298</v>
      </c>
      <c r="C244" s="442">
        <f>hourly1!$F245*유형화!$G$71/hourly1!$F$8763+유형화!$G$72*hourly1!$G245/hourly1!$F$8763+유형화!$G$74*hourly1!I245/hourly1!$I$8763</f>
        <v>1.6211664072591565</v>
      </c>
      <c r="D244" s="14">
        <v>617.97896700000013</v>
      </c>
      <c r="E244" s="14">
        <v>0</v>
      </c>
      <c r="F244" s="1">
        <v>566510</v>
      </c>
      <c r="G244" s="15">
        <f t="shared" si="6"/>
        <v>0.70715175838754341</v>
      </c>
      <c r="H244" s="15">
        <f t="shared" si="7"/>
        <v>0.84291756868506029</v>
      </c>
    </row>
    <row r="245" spans="1:8">
      <c r="A245" s="1">
        <v>244</v>
      </c>
      <c r="B245" s="444">
        <f>유형화!$F$71*hourly1!B246/hourly1!$B$8763+유형화!$F$72*hourly1!C246/hourly1!$C$8763+유형화!$F$73*hourly1!D246/hourly1!$D$8763+유형화!$F$74*hourly1!E246/hourly1!$E$8763</f>
        <v>66.972752135067225</v>
      </c>
      <c r="C245" s="442">
        <f>hourly1!$F246*유형화!$G$71/hourly1!$F$8763+유형화!$G$72*hourly1!$G246/hourly1!$F$8763+유형화!$G$74*hourly1!I246/hourly1!$I$8763</f>
        <v>2.0390788580150963</v>
      </c>
      <c r="D245" s="14">
        <v>602.26975099999993</v>
      </c>
      <c r="E245" s="14">
        <v>0</v>
      </c>
      <c r="F245" s="1">
        <v>475191</v>
      </c>
      <c r="G245" s="15">
        <f t="shared" si="6"/>
        <v>0.6891757425188838</v>
      </c>
      <c r="H245" s="15">
        <f t="shared" si="7"/>
        <v>0.83128703981642171</v>
      </c>
    </row>
    <row r="246" spans="1:8">
      <c r="A246" s="1">
        <v>245</v>
      </c>
      <c r="B246" s="444">
        <f>유형화!$F$71*hourly1!B247/hourly1!$B$8763+유형화!$F$72*hourly1!C247/hourly1!$C$8763+유형화!$F$73*hourly1!D247/hourly1!$D$8763+유형화!$F$74*hourly1!E247/hourly1!$E$8763</f>
        <v>67.341920549568769</v>
      </c>
      <c r="C246" s="442">
        <f>hourly1!$F247*유형화!$G$71/hourly1!$F$8763+유형화!$G$72*hourly1!$G247/hourly1!$F$8763+유형화!$G$74*hourly1!I247/hourly1!$I$8763</f>
        <v>2.4582012126927584</v>
      </c>
      <c r="D246" s="14">
        <v>587.33882299999993</v>
      </c>
      <c r="E246" s="14">
        <v>0</v>
      </c>
      <c r="F246" s="1">
        <v>534395</v>
      </c>
      <c r="G246" s="15">
        <f t="shared" si="6"/>
        <v>0.67209031962688137</v>
      </c>
      <c r="H246" s="15">
        <f t="shared" si="7"/>
        <v>0.81997265353052151</v>
      </c>
    </row>
    <row r="247" spans="1:8">
      <c r="A247" s="1">
        <v>246</v>
      </c>
      <c r="B247" s="444">
        <f>유형화!$F$71*hourly1!B248/hourly1!$B$8763+유형화!$F$72*hourly1!C248/hourly1!$C$8763+유형화!$F$73*hourly1!D248/hourly1!$D$8763+유형화!$F$74*hourly1!E248/hourly1!$E$8763</f>
        <v>69.366885306592025</v>
      </c>
      <c r="C247" s="442">
        <f>hourly1!$F248*유형화!$G$71/hourly1!$F$8763+유형화!$G$72*hourly1!$G248/hourly1!$F$8763+유형화!$G$74*hourly1!I248/hourly1!$I$8763</f>
        <v>2.8292306198564874</v>
      </c>
      <c r="D247" s="14">
        <v>577.78566499999999</v>
      </c>
      <c r="E247" s="14">
        <v>0</v>
      </c>
      <c r="F247" s="1">
        <v>857222</v>
      </c>
      <c r="G247" s="15">
        <f t="shared" si="6"/>
        <v>0.66115866525254419</v>
      </c>
      <c r="H247" s="15">
        <f t="shared" si="7"/>
        <v>0.81259634111059043</v>
      </c>
    </row>
    <row r="248" spans="1:8">
      <c r="A248" s="1">
        <v>247</v>
      </c>
      <c r="B248" s="444">
        <f>유형화!$F$71*hourly1!B249/hourly1!$B$8763+유형화!$F$72*hourly1!C249/hourly1!$C$8763+유형화!$F$73*hourly1!D249/hourly1!$D$8763+유형화!$F$74*hourly1!E249/hourly1!$E$8763</f>
        <v>81.164684957672321</v>
      </c>
      <c r="C248" s="442">
        <f>hourly1!$F249*유형화!$G$71/hourly1!$F$8763+유형화!$G$72*hourly1!$G249/hourly1!$F$8763+유형화!$G$74*hourly1!I249/hourly1!$I$8763</f>
        <v>9.3327200650207356</v>
      </c>
      <c r="D248" s="14">
        <v>565.74676499999998</v>
      </c>
      <c r="E248" s="14">
        <v>0</v>
      </c>
      <c r="F248" s="1">
        <v>892154</v>
      </c>
      <c r="G248" s="15">
        <f t="shared" si="6"/>
        <v>0.64738258263701431</v>
      </c>
      <c r="H248" s="15">
        <f t="shared" si="7"/>
        <v>0.8031439904657669</v>
      </c>
    </row>
    <row r="249" spans="1:8">
      <c r="A249" s="1">
        <v>248</v>
      </c>
      <c r="B249" s="444">
        <f>유형화!$F$71*hourly1!B250/hourly1!$B$8763+유형화!$F$72*hourly1!C250/hourly1!$C$8763+유형화!$F$73*hourly1!D250/hourly1!$D$8763+유형화!$F$74*hourly1!E250/hourly1!$E$8763</f>
        <v>185.90016446378726</v>
      </c>
      <c r="C249" s="442">
        <f>hourly1!$F250*유형화!$G$71/hourly1!$F$8763+유형화!$G$72*hourly1!$G250/hourly1!$F$8763+유형화!$G$74*hourly1!I250/hourly1!$I$8763</f>
        <v>9.5367886794660723</v>
      </c>
      <c r="D249" s="14">
        <v>559.73403000000008</v>
      </c>
      <c r="E249" s="14">
        <v>1.2911790000000021</v>
      </c>
      <c r="F249" s="1">
        <v>866371</v>
      </c>
      <c r="G249" s="15">
        <f t="shared" si="6"/>
        <v>0.64050222528665113</v>
      </c>
      <c r="H249" s="15">
        <f t="shared" si="7"/>
        <v>0.79835623467307548</v>
      </c>
    </row>
    <row r="250" spans="1:8">
      <c r="A250" s="1">
        <v>249</v>
      </c>
      <c r="B250" s="444">
        <f>유형화!$F$71*hourly1!B251/hourly1!$B$8763+유형화!$F$72*hourly1!C251/hourly1!$C$8763+유형화!$F$73*hourly1!D251/hourly1!$D$8763+유형화!$F$74*hourly1!E251/hourly1!$E$8763</f>
        <v>288.12222320574062</v>
      </c>
      <c r="C250" s="442">
        <f>hourly1!$F251*유형화!$G$71/hourly1!$F$8763+유형화!$G$72*hourly1!$G251/hourly1!$F$8763+유형화!$G$74*hourly1!I251/hourly1!$I$8763</f>
        <v>8.884102798354105</v>
      </c>
      <c r="D250" s="14">
        <v>511.66626200000007</v>
      </c>
      <c r="E250" s="14">
        <v>108.193326</v>
      </c>
      <c r="F250" s="1">
        <v>838073</v>
      </c>
      <c r="G250" s="15">
        <f t="shared" si="6"/>
        <v>0.58549840075848647</v>
      </c>
      <c r="H250" s="15">
        <f t="shared" si="7"/>
        <v>0.7583939222547984</v>
      </c>
    </row>
    <row r="251" spans="1:8">
      <c r="A251" s="1">
        <v>250</v>
      </c>
      <c r="B251" s="444">
        <f>유형화!$F$71*hourly1!B252/hourly1!$B$8763+유형화!$F$72*hourly1!C252/hourly1!$C$8763+유형화!$F$73*hourly1!D252/hourly1!$D$8763+유형화!$F$74*hourly1!E252/hourly1!$E$8763</f>
        <v>350.75404475176202</v>
      </c>
      <c r="C251" s="442">
        <f>hourly1!$F252*유형화!$G$71/hourly1!$F$8763+유형화!$G$72*hourly1!$G252/hourly1!$F$8763+유형화!$G$74*hourly1!I252/hourly1!$I$8763</f>
        <v>7.9310753807357948</v>
      </c>
      <c r="D251" s="14">
        <v>510.16582399999999</v>
      </c>
      <c r="E251" s="14">
        <v>474.77403599999968</v>
      </c>
      <c r="F251" s="1">
        <v>793859</v>
      </c>
      <c r="G251" s="15">
        <f t="shared" si="6"/>
        <v>0.58378145337562903</v>
      </c>
      <c r="H251" s="15">
        <f t="shared" si="7"/>
        <v>0.75709602801519071</v>
      </c>
    </row>
    <row r="252" spans="1:8">
      <c r="A252" s="1">
        <v>251</v>
      </c>
      <c r="B252" s="444">
        <f>유형화!$F$71*hourly1!B253/hourly1!$B$8763+유형화!$F$72*hourly1!C253/hourly1!$C$8763+유형화!$F$73*hourly1!D253/hourly1!$D$8763+유형화!$F$74*hourly1!E253/hourly1!$E$8763</f>
        <v>411.67163415401473</v>
      </c>
      <c r="C252" s="442">
        <f>hourly1!$F253*유형화!$G$71/hourly1!$F$8763+유형화!$G$72*hourly1!$G253/hourly1!$F$8763+유형화!$G$74*hourly1!I253/hourly1!$I$8763</f>
        <v>7.0259255431701204</v>
      </c>
      <c r="D252" s="14">
        <v>540.65483400000005</v>
      </c>
      <c r="E252" s="14">
        <v>813.61717300000055</v>
      </c>
      <c r="F252" s="1">
        <v>802890</v>
      </c>
      <c r="G252" s="15">
        <f t="shared" si="6"/>
        <v>0.61866994988492119</v>
      </c>
      <c r="H252" s="15">
        <f t="shared" si="7"/>
        <v>0.78286047269141323</v>
      </c>
    </row>
    <row r="253" spans="1:8">
      <c r="A253" s="1">
        <v>252</v>
      </c>
      <c r="B253" s="444">
        <f>유형화!$F$71*hourly1!B254/hourly1!$B$8763+유형화!$F$72*hourly1!C254/hourly1!$C$8763+유형화!$F$73*hourly1!D254/hourly1!$D$8763+유형화!$F$74*hourly1!E254/hourly1!$E$8763</f>
        <v>346.69233039032912</v>
      </c>
      <c r="C253" s="442">
        <f>hourly1!$F254*유형화!$G$71/hourly1!$F$8763+유형화!$G$72*hourly1!$G254/hourly1!$F$8763+유형화!$G$74*hourly1!I254/hourly1!$I$8763</f>
        <v>6.2158793037648392</v>
      </c>
      <c r="D253" s="14">
        <v>538.48153600000001</v>
      </c>
      <c r="E253" s="14">
        <v>971.55648800000063</v>
      </c>
      <c r="F253" s="1">
        <v>792733</v>
      </c>
      <c r="G253" s="15">
        <f t="shared" si="6"/>
        <v>0.61618305051735722</v>
      </c>
      <c r="H253" s="15">
        <f t="shared" si="7"/>
        <v>0.78106543430507813</v>
      </c>
    </row>
    <row r="254" spans="1:8">
      <c r="A254" s="1">
        <v>253</v>
      </c>
      <c r="B254" s="444">
        <f>유형화!$F$71*hourly1!B255/hourly1!$B$8763+유형화!$F$72*hourly1!C255/hourly1!$C$8763+유형화!$F$73*hourly1!D255/hourly1!$D$8763+유형화!$F$74*hourly1!E255/hourly1!$E$8763</f>
        <v>210.45559210665891</v>
      </c>
      <c r="C254" s="442">
        <f>hourly1!$F255*유형화!$G$71/hourly1!$F$8763+유형화!$G$72*hourly1!$G255/hourly1!$F$8763+유형화!$G$74*hourly1!I255/hourly1!$I$8763</f>
        <v>4.8496181977408375</v>
      </c>
      <c r="D254" s="14">
        <v>501.24930099999978</v>
      </c>
      <c r="E254" s="14">
        <v>1001.501998</v>
      </c>
      <c r="F254" s="1">
        <v>800082</v>
      </c>
      <c r="G254" s="15">
        <f t="shared" si="6"/>
        <v>0.57357829881073741</v>
      </c>
      <c r="H254" s="15">
        <f t="shared" si="7"/>
        <v>0.74931708522792728</v>
      </c>
    </row>
    <row r="255" spans="1:8">
      <c r="A255" s="1">
        <v>254</v>
      </c>
      <c r="B255" s="444">
        <f>유형화!$F$71*hourly1!B256/hourly1!$B$8763+유형화!$F$72*hourly1!C256/hourly1!$C$8763+유형화!$F$73*hourly1!D256/hourly1!$D$8763+유형화!$F$74*hourly1!E256/hourly1!$E$8763</f>
        <v>277.34571745892333</v>
      </c>
      <c r="C255" s="442">
        <f>hourly1!$F256*유형화!$G$71/hourly1!$F$8763+유형화!$G$72*hourly1!$G256/hourly1!$F$8763+유형화!$G$74*hourly1!I256/hourly1!$I$8763</f>
        <v>5.1663409435201002</v>
      </c>
      <c r="D255" s="14">
        <v>511.30024500000002</v>
      </c>
      <c r="E255" s="14">
        <v>937.02866999999935</v>
      </c>
      <c r="F255" s="1">
        <v>851922</v>
      </c>
      <c r="G255" s="15">
        <f t="shared" si="6"/>
        <v>0.58507956843736997</v>
      </c>
      <c r="H255" s="15">
        <f t="shared" si="7"/>
        <v>0.75807760668552893</v>
      </c>
    </row>
    <row r="256" spans="1:8">
      <c r="A256" s="1">
        <v>255</v>
      </c>
      <c r="B256" s="444">
        <f>유형화!$F$71*hourly1!B257/hourly1!$B$8763+유형화!$F$72*hourly1!C257/hourly1!$C$8763+유형화!$F$73*hourly1!D257/hourly1!$D$8763+유형화!$F$74*hourly1!E257/hourly1!$E$8763</f>
        <v>398.92899334038032</v>
      </c>
      <c r="C256" s="442">
        <f>hourly1!$F257*유형화!$G$71/hourly1!$F$8763+유형화!$G$72*hourly1!$G257/hourly1!$F$8763+유형화!$G$74*hourly1!I257/hourly1!$I$8763</f>
        <v>4.9523136007687842</v>
      </c>
      <c r="D256" s="14">
        <v>517.51105700000005</v>
      </c>
      <c r="E256" s="14">
        <v>782.28856599999972</v>
      </c>
      <c r="F256" s="1">
        <v>821013</v>
      </c>
      <c r="G256" s="15">
        <f t="shared" si="6"/>
        <v>0.59218658479447273</v>
      </c>
      <c r="H256" s="15">
        <f t="shared" si="7"/>
        <v>0.7634195995686921</v>
      </c>
    </row>
    <row r="257" spans="1:8">
      <c r="A257" s="1">
        <v>256</v>
      </c>
      <c r="B257" s="444">
        <f>유형화!$F$71*hourly1!B258/hourly1!$B$8763+유형화!$F$72*hourly1!C258/hourly1!$C$8763+유형화!$F$73*hourly1!D258/hourly1!$D$8763+유형화!$F$74*hourly1!E258/hourly1!$E$8763</f>
        <v>336.67162628472499</v>
      </c>
      <c r="C257" s="442">
        <f>hourly1!$F258*유형화!$G$71/hourly1!$F$8763+유형화!$G$72*hourly1!$G258/hourly1!$F$8763+유형화!$G$74*hourly1!I258/hourly1!$I$8763</f>
        <v>4.9307855736414155</v>
      </c>
      <c r="D257" s="14">
        <v>523.67419900000004</v>
      </c>
      <c r="E257" s="14">
        <v>526.69644099999948</v>
      </c>
      <c r="F257" s="1">
        <v>833790</v>
      </c>
      <c r="G257" s="15">
        <f t="shared" si="6"/>
        <v>0.59923905249195686</v>
      </c>
      <c r="H257" s="15">
        <f t="shared" si="7"/>
        <v>0.76866763607584465</v>
      </c>
    </row>
    <row r="258" spans="1:8">
      <c r="A258" s="1">
        <v>257</v>
      </c>
      <c r="B258" s="444">
        <f>유형화!$F$71*hourly1!B259/hourly1!$B$8763+유형화!$F$72*hourly1!C259/hourly1!$C$8763+유형화!$F$73*hourly1!D259/hourly1!$D$8763+유형화!$F$74*hourly1!E259/hourly1!$E$8763</f>
        <v>294.55503630051936</v>
      </c>
      <c r="C258" s="442">
        <f>hourly1!$F259*유형화!$G$71/hourly1!$F$8763+유형화!$G$72*hourly1!$G259/hourly1!$F$8763+유형화!$G$74*hourly1!I259/hourly1!$I$8763</f>
        <v>5.2168107557627588</v>
      </c>
      <c r="D258" s="14">
        <v>532.7638750000001</v>
      </c>
      <c r="E258" s="14">
        <v>186.2669659999996</v>
      </c>
      <c r="F258" s="1">
        <v>836193</v>
      </c>
      <c r="G258" s="15">
        <f t="shared" ref="G258:G321" si="8">D258/$I$1</f>
        <v>0.60964034559385161</v>
      </c>
      <c r="H258" s="15">
        <f t="shared" ref="H258:H321" si="9">G258/(1-$H$1*(1-G258))</f>
        <v>0.7763130592242099</v>
      </c>
    </row>
    <row r="259" spans="1:8">
      <c r="A259" s="1">
        <v>258</v>
      </c>
      <c r="B259" s="444">
        <f>유형화!$F$71*hourly1!B260/hourly1!$B$8763+유형화!$F$72*hourly1!C260/hourly1!$C$8763+유형화!$F$73*hourly1!D260/hourly1!$D$8763+유형화!$F$74*hourly1!E260/hourly1!$E$8763</f>
        <v>173.47119153045642</v>
      </c>
      <c r="C259" s="442">
        <f>hourly1!$F260*유형화!$G$71/hourly1!$F$8763+유형화!$G$72*hourly1!$G260/hourly1!$F$8763+유형화!$G$74*hourly1!I260/hourly1!$I$8763</f>
        <v>5.5363774439431328</v>
      </c>
      <c r="D259" s="14">
        <v>539.13043300000004</v>
      </c>
      <c r="E259" s="14">
        <v>11.554826999999991</v>
      </c>
      <c r="F259" s="1">
        <v>818627</v>
      </c>
      <c r="G259" s="15">
        <f t="shared" si="8"/>
        <v>0.61692558170218048</v>
      </c>
      <c r="H259" s="15">
        <f t="shared" si="9"/>
        <v>0.78160204310340342</v>
      </c>
    </row>
    <row r="260" spans="1:8">
      <c r="A260" s="1">
        <v>259</v>
      </c>
      <c r="B260" s="444">
        <f>유형화!$F$71*hourly1!B261/hourly1!$B$8763+유형화!$F$72*hourly1!C261/hourly1!$C$8763+유형화!$F$73*hourly1!D261/hourly1!$D$8763+유형화!$F$74*hourly1!E261/hourly1!$E$8763</f>
        <v>126.64046909866114</v>
      </c>
      <c r="C260" s="442">
        <f>hourly1!$F261*유형화!$G$71/hourly1!$F$8763+유형화!$G$72*hourly1!$G261/hourly1!$F$8763+유형화!$G$74*hourly1!I261/hourly1!$I$8763</f>
        <v>5.0797333187291107</v>
      </c>
      <c r="D260" s="14">
        <v>527.36456799999985</v>
      </c>
      <c r="E260" s="14">
        <v>4.4482000000000001E-2</v>
      </c>
      <c r="F260" s="1">
        <v>835479</v>
      </c>
      <c r="G260" s="15">
        <f t="shared" si="8"/>
        <v>0.60346193234192558</v>
      </c>
      <c r="H260" s="15">
        <f t="shared" si="9"/>
        <v>0.77178513459840981</v>
      </c>
    </row>
    <row r="261" spans="1:8">
      <c r="A261" s="1">
        <v>260</v>
      </c>
      <c r="B261" s="444">
        <f>유형화!$F$71*hourly1!B262/hourly1!$B$8763+유형화!$F$72*hourly1!C262/hourly1!$C$8763+유형화!$F$73*hourly1!D262/hourly1!$D$8763+유형화!$F$74*hourly1!E262/hourly1!$E$8763</f>
        <v>135.47687129735399</v>
      </c>
      <c r="C261" s="442">
        <f>hourly1!$F262*유형화!$G$71/hourly1!$F$8763+유형화!$G$72*hourly1!$G262/hourly1!$F$8763+유형화!$G$74*hourly1!I262/hourly1!$I$8763</f>
        <v>5.0727721339080256</v>
      </c>
      <c r="D261" s="14">
        <v>499.97649899999999</v>
      </c>
      <c r="E261" s="14">
        <v>0</v>
      </c>
      <c r="F261" s="1">
        <v>775573</v>
      </c>
      <c r="G261" s="15">
        <f t="shared" si="8"/>
        <v>0.57212183472305422</v>
      </c>
      <c r="H261" s="15">
        <f t="shared" si="9"/>
        <v>0.74819735638675955</v>
      </c>
    </row>
    <row r="262" spans="1:8">
      <c r="A262" s="1">
        <v>261</v>
      </c>
      <c r="B262" s="444">
        <f>유형화!$F$71*hourly1!B263/hourly1!$B$8763+유형화!$F$72*hourly1!C263/hourly1!$C$8763+유형화!$F$73*hourly1!D263/hourly1!$D$8763+유형화!$F$74*hourly1!E263/hourly1!$E$8763</f>
        <v>70.167357965011746</v>
      </c>
      <c r="C262" s="442">
        <f>hourly1!$F263*유형화!$G$71/hourly1!$F$8763+유형화!$G$72*hourly1!$G263/hourly1!$F$8763+유형화!$G$74*hourly1!I263/hourly1!$I$8763</f>
        <v>5.9914415558865475</v>
      </c>
      <c r="D262" s="14">
        <v>415.33129300000002</v>
      </c>
      <c r="E262" s="14">
        <v>0</v>
      </c>
      <c r="F262" s="1">
        <v>824562</v>
      </c>
      <c r="G262" s="15">
        <f t="shared" si="8"/>
        <v>0.47526254102807025</v>
      </c>
      <c r="H262" s="15">
        <f t="shared" si="9"/>
        <v>0.66807180750162221</v>
      </c>
    </row>
    <row r="263" spans="1:8">
      <c r="A263" s="1">
        <v>262</v>
      </c>
      <c r="B263" s="444">
        <f>유형화!$F$71*hourly1!B264/hourly1!$B$8763+유형화!$F$72*hourly1!C264/hourly1!$C$8763+유형화!$F$73*hourly1!D264/hourly1!$D$8763+유형화!$F$74*hourly1!E264/hourly1!$E$8763</f>
        <v>69.087402118679137</v>
      </c>
      <c r="C263" s="442">
        <f>hourly1!$F264*유형화!$G$71/hourly1!$F$8763+유형화!$G$72*hourly1!$G264/hourly1!$F$8763+유형화!$G$74*hourly1!I264/hourly1!$I$8763</f>
        <v>0.46493241544252706</v>
      </c>
      <c r="D263" s="14">
        <v>390.71823699999987</v>
      </c>
      <c r="E263" s="14">
        <v>0</v>
      </c>
      <c r="F263" s="1">
        <v>848413</v>
      </c>
      <c r="G263" s="15">
        <f t="shared" si="8"/>
        <v>0.44709788371912468</v>
      </c>
      <c r="H263" s="15">
        <f t="shared" si="9"/>
        <v>0.64247078484257747</v>
      </c>
    </row>
    <row r="264" spans="1:8">
      <c r="A264" s="1">
        <v>263</v>
      </c>
      <c r="B264" s="444">
        <f>유형화!$F$71*hourly1!B265/hourly1!$B$8763+유형화!$F$72*hourly1!C265/hourly1!$C$8763+유형화!$F$73*hourly1!D265/hourly1!$D$8763+유형화!$F$74*hourly1!E265/hourly1!$E$8763</f>
        <v>68.030739543744517</v>
      </c>
      <c r="C264" s="442">
        <f>hourly1!$F265*유형화!$G$71/hourly1!$F$8763+유형화!$G$72*hourly1!$G265/hourly1!$F$8763+유형화!$G$74*hourly1!I265/hourly1!$I$8763</f>
        <v>0.40801478009125425</v>
      </c>
      <c r="D264" s="14">
        <v>383.39225700000009</v>
      </c>
      <c r="E264" s="14">
        <v>0</v>
      </c>
      <c r="F264" s="1">
        <v>893512</v>
      </c>
      <c r="G264" s="15">
        <f t="shared" si="8"/>
        <v>0.43871478345915771</v>
      </c>
      <c r="H264" s="15">
        <f t="shared" si="9"/>
        <v>0.63462916648163648</v>
      </c>
    </row>
    <row r="265" spans="1:8">
      <c r="A265" s="1">
        <v>264</v>
      </c>
      <c r="B265" s="444">
        <f>유형화!$F$71*hourly1!B266/hourly1!$B$8763+유형화!$F$72*hourly1!C266/hourly1!$C$8763+유형화!$F$73*hourly1!D266/hourly1!$D$8763+유형화!$F$74*hourly1!E266/hourly1!$E$8763</f>
        <v>66.647493953764567</v>
      </c>
      <c r="C265" s="442">
        <f>hourly1!$F266*유형화!$G$71/hourly1!$F$8763+유형화!$G$72*hourly1!$G266/hourly1!$F$8763+유형화!$G$74*hourly1!I266/hourly1!$I$8763</f>
        <v>0.8497814384199468</v>
      </c>
      <c r="D265" s="14">
        <v>412.69168999999988</v>
      </c>
      <c r="E265" s="14">
        <v>0</v>
      </c>
      <c r="F265" s="1">
        <v>890206</v>
      </c>
      <c r="G265" s="15">
        <f t="shared" si="8"/>
        <v>0.47224205003635156</v>
      </c>
      <c r="H265" s="15">
        <f t="shared" si="9"/>
        <v>0.66537974870427385</v>
      </c>
    </row>
    <row r="266" spans="1:8">
      <c r="A266" s="1">
        <v>265</v>
      </c>
      <c r="B266" s="444">
        <f>유형화!$F$71*hourly1!B267/hourly1!$B$8763+유형화!$F$72*hourly1!C267/hourly1!$C$8763+유형화!$F$73*hourly1!D267/hourly1!$D$8763+유형화!$F$74*hourly1!E267/hourly1!$E$8763</f>
        <v>65.985406700071536</v>
      </c>
      <c r="C266" s="442">
        <f>hourly1!$F267*유형화!$G$71/hourly1!$F$8763+유형화!$G$72*hourly1!$G267/hourly1!$F$8763+유형화!$G$74*hourly1!I267/hourly1!$I$8763</f>
        <v>1.3694403064096405</v>
      </c>
      <c r="D266" s="14">
        <v>438.64012400000001</v>
      </c>
      <c r="E266" s="14">
        <v>0</v>
      </c>
      <c r="F266" s="1">
        <v>820733</v>
      </c>
      <c r="G266" s="15">
        <f t="shared" si="8"/>
        <v>0.50193477699044409</v>
      </c>
      <c r="H266" s="15">
        <f t="shared" si="9"/>
        <v>0.69130915312679986</v>
      </c>
    </row>
    <row r="267" spans="1:8">
      <c r="A267" s="1">
        <v>266</v>
      </c>
      <c r="B267" s="444">
        <f>유형화!$F$71*hourly1!B268/hourly1!$B$8763+유형화!$F$72*hourly1!C268/hourly1!$C$8763+유형화!$F$73*hourly1!D268/hourly1!$D$8763+유형화!$F$74*hourly1!E268/hourly1!$E$8763</f>
        <v>66.008898350213187</v>
      </c>
      <c r="C267" s="442">
        <f>hourly1!$F268*유형화!$G$71/hourly1!$F$8763+유형화!$G$72*hourly1!$G268/hourly1!$F$8763+유형화!$G$74*hourly1!I268/hourly1!$I$8763</f>
        <v>1.9554198036313692</v>
      </c>
      <c r="D267" s="14">
        <v>457.38874500000009</v>
      </c>
      <c r="E267" s="14">
        <v>0</v>
      </c>
      <c r="F267" s="1">
        <v>735104</v>
      </c>
      <c r="G267" s="15">
        <f t="shared" si="8"/>
        <v>0.52338877626141234</v>
      </c>
      <c r="H267" s="15">
        <f t="shared" si="9"/>
        <v>0.70932976675287429</v>
      </c>
    </row>
    <row r="268" spans="1:8">
      <c r="A268" s="1">
        <v>267</v>
      </c>
      <c r="B268" s="444">
        <f>유형화!$F$71*hourly1!B269/hourly1!$B$8763+유형화!$F$72*hourly1!C269/hourly1!$C$8763+유형화!$F$73*hourly1!D269/hourly1!$D$8763+유형화!$F$74*hourly1!E269/hourly1!$E$8763</f>
        <v>66.23968857376056</v>
      </c>
      <c r="C268" s="442">
        <f>hourly1!$F269*유형화!$G$71/hourly1!$F$8763+유형화!$G$72*hourly1!$G269/hourly1!$F$8763+유형화!$G$74*hourly1!I269/hourly1!$I$8763</f>
        <v>2.4430394412019041</v>
      </c>
      <c r="D268" s="14">
        <v>452.94198299999999</v>
      </c>
      <c r="E268" s="14">
        <v>0</v>
      </c>
      <c r="F268" s="1">
        <v>590773</v>
      </c>
      <c r="G268" s="15">
        <f t="shared" si="8"/>
        <v>0.51830035782753547</v>
      </c>
      <c r="H268" s="15">
        <f t="shared" si="9"/>
        <v>0.7051080095755502</v>
      </c>
    </row>
    <row r="269" spans="1:8">
      <c r="A269" s="1">
        <v>268</v>
      </c>
      <c r="B269" s="444">
        <f>유형화!$F$71*hourly1!B270/hourly1!$B$8763+유형화!$F$72*hourly1!C270/hourly1!$C$8763+유형화!$F$73*hourly1!D270/hourly1!$D$8763+유형화!$F$74*hourly1!E270/hourly1!$E$8763</f>
        <v>66.377049622792441</v>
      </c>
      <c r="C269" s="442">
        <f>hourly1!$F270*유형화!$G$71/hourly1!$F$8763+유형화!$G$72*hourly1!$G270/hourly1!$F$8763+유형화!$G$74*hourly1!I270/hourly1!$I$8763</f>
        <v>2.8308578135130351</v>
      </c>
      <c r="D269" s="14">
        <v>439.49513900000011</v>
      </c>
      <c r="E269" s="14">
        <v>0</v>
      </c>
      <c r="F269" s="1">
        <v>481171</v>
      </c>
      <c r="G269" s="15">
        <f t="shared" si="8"/>
        <v>0.50291316847783241</v>
      </c>
      <c r="H269" s="15">
        <f t="shared" si="9"/>
        <v>0.69214370524757363</v>
      </c>
    </row>
    <row r="270" spans="1:8">
      <c r="A270" s="1">
        <v>269</v>
      </c>
      <c r="B270" s="444">
        <f>유형화!$F$71*hourly1!B271/hourly1!$B$8763+유형화!$F$72*hourly1!C271/hourly1!$C$8763+유형화!$F$73*hourly1!D271/hourly1!$D$8763+유형화!$F$74*hourly1!E271/hourly1!$E$8763</f>
        <v>66.515683902670332</v>
      </c>
      <c r="C270" s="442">
        <f>hourly1!$F271*유형화!$G$71/hourly1!$F$8763+유형화!$G$72*hourly1!$G271/hourly1!$F$8763+유형화!$G$74*hourly1!I271/hourly1!$I$8763</f>
        <v>3.2015971305662343</v>
      </c>
      <c r="D270" s="14">
        <v>413.19307400000002</v>
      </c>
      <c r="E270" s="14">
        <v>0</v>
      </c>
      <c r="F270" s="1">
        <v>531386</v>
      </c>
      <c r="G270" s="15">
        <f t="shared" si="8"/>
        <v>0.47281578247088513</v>
      </c>
      <c r="H270" s="15">
        <f t="shared" si="9"/>
        <v>0.66589206564237069</v>
      </c>
    </row>
    <row r="271" spans="1:8">
      <c r="A271" s="1">
        <v>270</v>
      </c>
      <c r="B271" s="444">
        <f>유형화!$F$71*hourly1!B272/hourly1!$B$8763+유형화!$F$72*hourly1!C272/hourly1!$C$8763+유형화!$F$73*hourly1!D272/hourly1!$D$8763+유형화!$F$74*hourly1!E272/hourly1!$E$8763</f>
        <v>68.466209741280636</v>
      </c>
      <c r="C271" s="442">
        <f>hourly1!$F272*유형화!$G$71/hourly1!$F$8763+유형화!$G$72*hourly1!$G272/hourly1!$F$8763+유형화!$G$74*hourly1!I272/hourly1!$I$8763</f>
        <v>3.4287738668955248</v>
      </c>
      <c r="D271" s="14">
        <v>399.67866700000002</v>
      </c>
      <c r="E271" s="14">
        <v>0</v>
      </c>
      <c r="F271" s="1">
        <v>872893</v>
      </c>
      <c r="G271" s="15">
        <f t="shared" si="8"/>
        <v>0.45735128095231659</v>
      </c>
      <c r="H271" s="15">
        <f t="shared" si="9"/>
        <v>0.65192176048911854</v>
      </c>
    </row>
    <row r="272" spans="1:8">
      <c r="A272" s="1">
        <v>271</v>
      </c>
      <c r="B272" s="444">
        <f>유형화!$F$71*hourly1!B273/hourly1!$B$8763+유형화!$F$72*hourly1!C273/hourly1!$C$8763+유형화!$F$73*hourly1!D273/hourly1!$D$8763+유형화!$F$74*hourly1!E273/hourly1!$E$8763</f>
        <v>80.132718732886602</v>
      </c>
      <c r="C272" s="442">
        <f>hourly1!$F273*유형화!$G$71/hourly1!$F$8763+유형화!$G$72*hourly1!$G273/hourly1!$F$8763+유형화!$G$74*hourly1!I273/hourly1!$I$8763</f>
        <v>9.6018492908948474</v>
      </c>
      <c r="D272" s="14">
        <v>412.51564499999989</v>
      </c>
      <c r="E272" s="14">
        <v>0</v>
      </c>
      <c r="F272" s="1">
        <v>863260</v>
      </c>
      <c r="G272" s="15">
        <f t="shared" si="8"/>
        <v>0.47204060219111227</v>
      </c>
      <c r="H272" s="15">
        <f t="shared" si="9"/>
        <v>0.66519975687556543</v>
      </c>
    </row>
    <row r="273" spans="1:8">
      <c r="A273" s="1">
        <v>272</v>
      </c>
      <c r="B273" s="444">
        <f>유형화!$F$71*hourly1!B274/hourly1!$B$8763+유형화!$F$72*hourly1!C274/hourly1!$C$8763+유형화!$F$73*hourly1!D274/hourly1!$D$8763+유형화!$F$74*hourly1!E274/hourly1!$E$8763</f>
        <v>122.94083602695231</v>
      </c>
      <c r="C273" s="442">
        <f>hourly1!$F274*유형화!$G$71/hourly1!$F$8763+유형화!$G$72*hourly1!$G274/hourly1!$F$8763+유형화!$G$74*hourly1!I274/hourly1!$I$8763</f>
        <v>10.056052014479214</v>
      </c>
      <c r="D273" s="14">
        <v>412.62503099999998</v>
      </c>
      <c r="E273" s="14">
        <v>0.74032300000000117</v>
      </c>
      <c r="F273" s="1">
        <v>836607</v>
      </c>
      <c r="G273" s="15">
        <f t="shared" si="8"/>
        <v>0.47216577231238444</v>
      </c>
      <c r="H273" s="15">
        <f t="shared" si="9"/>
        <v>0.66531160185865479</v>
      </c>
    </row>
    <row r="274" spans="1:8">
      <c r="A274" s="1">
        <v>273</v>
      </c>
      <c r="B274" s="444">
        <f>유형화!$F$71*hourly1!B275/hourly1!$B$8763+유형화!$F$72*hourly1!C275/hourly1!$C$8763+유형화!$F$73*hourly1!D275/hourly1!$D$8763+유형화!$F$74*hourly1!E275/hourly1!$E$8763</f>
        <v>123.96405083920796</v>
      </c>
      <c r="C274" s="442">
        <f>hourly1!$F275*유형화!$G$71/hourly1!$F$8763+유형화!$G$72*hourly1!$G275/hourly1!$F$8763+유형화!$G$74*hourly1!I275/hourly1!$I$8763</f>
        <v>9.7012931586191993</v>
      </c>
      <c r="D274" s="14">
        <v>414.57500400000009</v>
      </c>
      <c r="E274" s="14">
        <v>54.455416000000028</v>
      </c>
      <c r="F274" s="1">
        <v>821419</v>
      </c>
      <c r="G274" s="15">
        <f t="shared" si="8"/>
        <v>0.47439712145109764</v>
      </c>
      <c r="H274" s="15">
        <f t="shared" si="9"/>
        <v>0.66730177505842203</v>
      </c>
    </row>
    <row r="275" spans="1:8">
      <c r="A275" s="1">
        <v>274</v>
      </c>
      <c r="B275" s="444">
        <f>유형화!$F$71*hourly1!B276/hourly1!$B$8763+유형화!$F$72*hourly1!C276/hourly1!$C$8763+유형화!$F$73*hourly1!D276/hourly1!$D$8763+유형화!$F$74*hourly1!E276/hourly1!$E$8763</f>
        <v>126.27882978738101</v>
      </c>
      <c r="C275" s="442">
        <f>hourly1!$F276*유형화!$G$71/hourly1!$F$8763+유형화!$G$72*hourly1!$G276/hourly1!$F$8763+유형화!$G$74*hourly1!I276/hourly1!$I$8763</f>
        <v>8.7169219119872299</v>
      </c>
      <c r="D275" s="14">
        <v>484.90231699999998</v>
      </c>
      <c r="E275" s="14">
        <v>206.94086500000009</v>
      </c>
      <c r="F275" s="1">
        <v>812156</v>
      </c>
      <c r="G275" s="15">
        <f t="shared" si="8"/>
        <v>0.55487248664361732</v>
      </c>
      <c r="H275" s="15">
        <f t="shared" si="9"/>
        <v>0.73475540120972926</v>
      </c>
    </row>
    <row r="276" spans="1:8">
      <c r="A276" s="1">
        <v>275</v>
      </c>
      <c r="B276" s="444">
        <f>유형화!$F$71*hourly1!B277/hourly1!$B$8763+유형화!$F$72*hourly1!C277/hourly1!$C$8763+유형화!$F$73*hourly1!D277/hourly1!$D$8763+유형화!$F$74*hourly1!E277/hourly1!$E$8763</f>
        <v>127.83325372927492</v>
      </c>
      <c r="C276" s="442">
        <f>hourly1!$F277*유형화!$G$71/hourly1!$F$8763+유형화!$G$72*hourly1!$G277/hourly1!$F$8763+유형화!$G$74*hourly1!I277/hourly1!$I$8763</f>
        <v>7.7709268164558818</v>
      </c>
      <c r="D276" s="14">
        <v>466.16016699999989</v>
      </c>
      <c r="E276" s="14">
        <v>407.80182900000023</v>
      </c>
      <c r="F276" s="1">
        <v>784023</v>
      </c>
      <c r="G276" s="15">
        <f t="shared" si="8"/>
        <v>0.53342589212147207</v>
      </c>
      <c r="H276" s="15">
        <f t="shared" si="9"/>
        <v>0.71756416525993794</v>
      </c>
    </row>
    <row r="277" spans="1:8">
      <c r="A277" s="1">
        <v>276</v>
      </c>
      <c r="B277" s="444">
        <f>유형화!$F$71*hourly1!B278/hourly1!$B$8763+유형화!$F$72*hourly1!C278/hourly1!$C$8763+유형화!$F$73*hourly1!D278/hourly1!$D$8763+유형화!$F$74*hourly1!E278/hourly1!$E$8763</f>
        <v>125.00290123436342</v>
      </c>
      <c r="C277" s="442">
        <f>hourly1!$F278*유형화!$G$71/hourly1!$F$8763+유형화!$G$72*hourly1!$G278/hourly1!$F$8763+유형화!$G$74*hourly1!I278/hourly1!$I$8763</f>
        <v>7.0004471569223128</v>
      </c>
      <c r="D277" s="14">
        <v>481.87194299999999</v>
      </c>
      <c r="E277" s="14">
        <v>562.9717820000003</v>
      </c>
      <c r="F277" s="1">
        <v>793548</v>
      </c>
      <c r="G277" s="15">
        <f t="shared" si="8"/>
        <v>0.55140483739161306</v>
      </c>
      <c r="H277" s="15">
        <f t="shared" si="9"/>
        <v>0.7320122795612185</v>
      </c>
    </row>
    <row r="278" spans="1:8">
      <c r="A278" s="1">
        <v>277</v>
      </c>
      <c r="B278" s="444">
        <f>유형화!$F$71*hourly1!B279/hourly1!$B$8763+유형화!$F$72*hourly1!C279/hourly1!$C$8763+유형화!$F$73*hourly1!D279/hourly1!$D$8763+유형화!$F$74*hourly1!E279/hourly1!$E$8763</f>
        <v>130.23084942679034</v>
      </c>
      <c r="C278" s="442">
        <f>hourly1!$F279*유형화!$G$71/hourly1!$F$8763+유형화!$G$72*hourly1!$G279/hourly1!$F$8763+유형화!$G$74*hourly1!I279/hourly1!$I$8763</f>
        <v>5.465854174977685</v>
      </c>
      <c r="D278" s="14">
        <v>446.65231599999993</v>
      </c>
      <c r="E278" s="14">
        <v>602.48766500000011</v>
      </c>
      <c r="F278" s="1">
        <v>797025</v>
      </c>
      <c r="G278" s="15">
        <f t="shared" si="8"/>
        <v>0.51110310789471991</v>
      </c>
      <c r="H278" s="15">
        <f t="shared" si="9"/>
        <v>0.69908140817726649</v>
      </c>
    </row>
    <row r="279" spans="1:8">
      <c r="A279" s="1">
        <v>278</v>
      </c>
      <c r="B279" s="444">
        <f>유형화!$F$71*hourly1!B280/hourly1!$B$8763+유형화!$F$72*hourly1!C280/hourly1!$C$8763+유형화!$F$73*hourly1!D280/hourly1!$D$8763+유형화!$F$74*hourly1!E280/hourly1!$E$8763</f>
        <v>117.85816341366865</v>
      </c>
      <c r="C279" s="442">
        <f>hourly1!$F280*유형화!$G$71/hourly1!$F$8763+유형화!$G$72*hourly1!$G280/hourly1!$F$8763+유형화!$G$74*hourly1!I280/hourly1!$I$8763</f>
        <v>5.6922206961471211</v>
      </c>
      <c r="D279" s="14">
        <v>463.28690499999999</v>
      </c>
      <c r="E279" s="14">
        <v>560.49754699999983</v>
      </c>
      <c r="F279" s="1">
        <v>809791</v>
      </c>
      <c r="G279" s="15">
        <f t="shared" si="8"/>
        <v>0.53013802573101609</v>
      </c>
      <c r="H279" s="15">
        <f t="shared" si="9"/>
        <v>0.71488031854054024</v>
      </c>
    </row>
    <row r="280" spans="1:8">
      <c r="A280" s="1">
        <v>279</v>
      </c>
      <c r="B280" s="444">
        <f>유형화!$F$71*hourly1!B281/hourly1!$B$8763+유형화!$F$72*hourly1!C281/hourly1!$C$8763+유형화!$F$73*hourly1!D281/hourly1!$D$8763+유형화!$F$74*hourly1!E281/hourly1!$E$8763</f>
        <v>118.62989529596481</v>
      </c>
      <c r="C280" s="442">
        <f>hourly1!$F281*유형화!$G$71/hourly1!$F$8763+유형화!$G$72*hourly1!$G281/hourly1!$F$8763+유형화!$G$74*hourly1!I281/hourly1!$I$8763</f>
        <v>5.5998278108005453</v>
      </c>
      <c r="D280" s="14">
        <v>461.09271200000001</v>
      </c>
      <c r="E280" s="14">
        <v>439.16913600000009</v>
      </c>
      <c r="F280" s="1">
        <v>788906</v>
      </c>
      <c r="G280" s="15">
        <f t="shared" si="8"/>
        <v>0.52762721626815667</v>
      </c>
      <c r="H280" s="15">
        <f t="shared" si="9"/>
        <v>0.7128219434109524</v>
      </c>
    </row>
    <row r="281" spans="1:8">
      <c r="A281" s="1">
        <v>280</v>
      </c>
      <c r="B281" s="444">
        <f>유형화!$F$71*hourly1!B282/hourly1!$B$8763+유형화!$F$72*hourly1!C282/hourly1!$C$8763+유형화!$F$73*hourly1!D282/hourly1!$D$8763+유형화!$F$74*hourly1!E282/hourly1!$E$8763</f>
        <v>117.36189804191152</v>
      </c>
      <c r="C281" s="442">
        <f>hourly1!$F282*유형화!$G$71/hourly1!$F$8763+유형화!$G$72*hourly1!$G282/hourly1!$F$8763+유형화!$G$74*hourly1!I282/hourly1!$I$8763</f>
        <v>5.5392480322616837</v>
      </c>
      <c r="D281" s="14">
        <v>484.36603500000001</v>
      </c>
      <c r="E281" s="14">
        <v>273.05179800000047</v>
      </c>
      <c r="F281" s="1">
        <v>803937</v>
      </c>
      <c r="G281" s="15">
        <f t="shared" si="8"/>
        <v>0.55425882051654407</v>
      </c>
      <c r="H281" s="15">
        <f t="shared" si="9"/>
        <v>0.73427096343185749</v>
      </c>
    </row>
    <row r="282" spans="1:8">
      <c r="A282" s="1">
        <v>281</v>
      </c>
      <c r="B282" s="444">
        <f>유형화!$F$71*hourly1!B283/hourly1!$B$8763+유형화!$F$72*hourly1!C283/hourly1!$C$8763+유형화!$F$73*hourly1!D283/hourly1!$D$8763+유형화!$F$74*hourly1!E283/hourly1!$E$8763</f>
        <v>116.54274892649295</v>
      </c>
      <c r="C282" s="442">
        <f>hourly1!$F283*유형화!$G$71/hourly1!$F$8763+유형화!$G$72*hourly1!$G283/hourly1!$F$8763+유형화!$G$74*hourly1!I283/hourly1!$I$8763</f>
        <v>5.8678354635619696</v>
      </c>
      <c r="D282" s="14">
        <v>494.90661900000009</v>
      </c>
      <c r="E282" s="14">
        <v>105.5480410000001</v>
      </c>
      <c r="F282" s="1">
        <v>791224</v>
      </c>
      <c r="G282" s="15">
        <f t="shared" si="8"/>
        <v>0.56632038394841355</v>
      </c>
      <c r="H282" s="15">
        <f t="shared" si="9"/>
        <v>0.7437138227562724</v>
      </c>
    </row>
    <row r="283" spans="1:8">
      <c r="A283" s="1">
        <v>282</v>
      </c>
      <c r="B283" s="444">
        <f>유형화!$F$71*hourly1!B284/hourly1!$B$8763+유형화!$F$72*hourly1!C284/hourly1!$C$8763+유형화!$F$73*hourly1!D284/hourly1!$D$8763+유형화!$F$74*hourly1!E284/hourly1!$E$8763</f>
        <v>116.51256039507557</v>
      </c>
      <c r="C283" s="442">
        <f>hourly1!$F284*유형화!$G$71/hourly1!$F$8763+유형화!$G$72*hourly1!$G284/hourly1!$F$8763+유형화!$G$74*hourly1!I284/hourly1!$I$8763</f>
        <v>6.1380169179747526</v>
      </c>
      <c r="D283" s="14">
        <v>529.592128</v>
      </c>
      <c r="E283" s="14">
        <v>8.1145439999999915</v>
      </c>
      <c r="F283" s="1">
        <v>780954</v>
      </c>
      <c r="G283" s="15">
        <f t="shared" si="8"/>
        <v>0.60601092357792319</v>
      </c>
      <c r="H283" s="15">
        <f t="shared" si="9"/>
        <v>0.77365795412460348</v>
      </c>
    </row>
    <row r="284" spans="1:8">
      <c r="A284" s="1">
        <v>283</v>
      </c>
      <c r="B284" s="444">
        <f>유형화!$F$71*hourly1!B285/hourly1!$B$8763+유형화!$F$72*hourly1!C285/hourly1!$C$8763+유형화!$F$73*hourly1!D285/hourly1!$D$8763+유형화!$F$74*hourly1!E285/hourly1!$E$8763</f>
        <v>127.64419340411487</v>
      </c>
      <c r="C284" s="442">
        <f>hourly1!$F285*유형화!$G$71/hourly1!$F$8763+유형화!$G$72*hourly1!$G285/hourly1!$F$8763+유형화!$G$74*hourly1!I285/hourly1!$I$8763</f>
        <v>5.574764840109899</v>
      </c>
      <c r="D284" s="14">
        <v>532.68863599999997</v>
      </c>
      <c r="E284" s="14">
        <v>4.0894E-2</v>
      </c>
      <c r="F284" s="1">
        <v>794018</v>
      </c>
      <c r="G284" s="15">
        <f t="shared" si="8"/>
        <v>0.60955424979773132</v>
      </c>
      <c r="H284" s="15">
        <f t="shared" si="9"/>
        <v>0.77625023212173139</v>
      </c>
    </row>
    <row r="285" spans="1:8">
      <c r="A285" s="1">
        <v>284</v>
      </c>
      <c r="B285" s="444">
        <f>유형화!$F$71*hourly1!B286/hourly1!$B$8763+유형화!$F$72*hourly1!C286/hourly1!$C$8763+유형화!$F$73*hourly1!D286/hourly1!$D$8763+유형화!$F$74*hourly1!E286/hourly1!$E$8763</f>
        <v>136.30885010716131</v>
      </c>
      <c r="C285" s="442">
        <f>hourly1!$F286*유형화!$G$71/hourly1!$F$8763+유형화!$G$72*hourly1!$G286/hourly1!$F$8763+유형화!$G$74*hourly1!I286/hourly1!$I$8763</f>
        <v>5.3888388360131563</v>
      </c>
      <c r="D285" s="14">
        <v>504.84875899999997</v>
      </c>
      <c r="E285" s="14">
        <v>0</v>
      </c>
      <c r="F285" s="1">
        <v>780445</v>
      </c>
      <c r="G285" s="15">
        <f t="shared" si="8"/>
        <v>0.57769714943489181</v>
      </c>
      <c r="H285" s="15">
        <f t="shared" si="9"/>
        <v>0.7524710077918445</v>
      </c>
    </row>
    <row r="286" spans="1:8">
      <c r="A286" s="1">
        <v>285</v>
      </c>
      <c r="B286" s="444">
        <f>유형화!$F$71*hourly1!B287/hourly1!$B$8763+유형화!$F$72*hourly1!C287/hourly1!$C$8763+유형화!$F$73*hourly1!D287/hourly1!$D$8763+유형화!$F$74*hourly1!E287/hourly1!$E$8763</f>
        <v>70.364878269795611</v>
      </c>
      <c r="C286" s="442">
        <f>hourly1!$F287*유형화!$G$71/hourly1!$F$8763+유형화!$G$72*hourly1!$G287/hourly1!$F$8763+유형화!$G$74*hourly1!I287/hourly1!$I$8763</f>
        <v>6.1352795592434859</v>
      </c>
      <c r="D286" s="14">
        <v>510.53731899999991</v>
      </c>
      <c r="E286" s="14">
        <v>0</v>
      </c>
      <c r="F286" s="1">
        <v>787753</v>
      </c>
      <c r="G286" s="15">
        <f t="shared" si="8"/>
        <v>0.58420655415819689</v>
      </c>
      <c r="H286" s="15">
        <f t="shared" si="9"/>
        <v>0.75741767101271418</v>
      </c>
    </row>
    <row r="287" spans="1:8">
      <c r="A287" s="1">
        <v>286</v>
      </c>
      <c r="B287" s="444">
        <f>유형화!$F$71*hourly1!B288/hourly1!$B$8763+유형화!$F$72*hourly1!C288/hourly1!$C$8763+유형화!$F$73*hourly1!D288/hourly1!$D$8763+유형화!$F$74*hourly1!E288/hourly1!$E$8763</f>
        <v>68.901806179835475</v>
      </c>
      <c r="C287" s="442">
        <f>hourly1!$F288*유형화!$G$71/hourly1!$F$8763+유형화!$G$72*hourly1!$G288/hourly1!$F$8763+유형화!$G$74*hourly1!I288/hourly1!$I$8763</f>
        <v>0.42635980162934117</v>
      </c>
      <c r="D287" s="14">
        <v>501.86559899999992</v>
      </c>
      <c r="E287" s="14">
        <v>0</v>
      </c>
      <c r="F287" s="1">
        <v>848160</v>
      </c>
      <c r="G287" s="15">
        <f t="shared" si="8"/>
        <v>0.57428352704286723</v>
      </c>
      <c r="H287" s="15">
        <f t="shared" si="9"/>
        <v>0.74985842263972857</v>
      </c>
    </row>
    <row r="288" spans="1:8">
      <c r="A288" s="1">
        <v>287</v>
      </c>
      <c r="B288" s="444">
        <f>유형화!$F$71*hourly1!B289/hourly1!$B$8763+유형화!$F$72*hourly1!C289/hourly1!$C$8763+유형화!$F$73*hourly1!D289/hourly1!$D$8763+유형화!$F$74*hourly1!E289/hourly1!$E$8763</f>
        <v>67.428230837117326</v>
      </c>
      <c r="C288" s="442">
        <f>hourly1!$F289*유형화!$G$71/hourly1!$F$8763+유형화!$G$72*hourly1!$G289/hourly1!$F$8763+유형화!$G$74*hourly1!I289/hourly1!$I$8763</f>
        <v>0.46828971955609167</v>
      </c>
      <c r="D288" s="14">
        <v>499.36811399999999</v>
      </c>
      <c r="E288" s="14">
        <v>0</v>
      </c>
      <c r="F288" s="1">
        <v>895911</v>
      </c>
      <c r="G288" s="15">
        <f t="shared" si="8"/>
        <v>0.57142566131667583</v>
      </c>
      <c r="H288" s="15">
        <f t="shared" si="9"/>
        <v>0.74766130952566412</v>
      </c>
    </row>
    <row r="289" spans="1:8">
      <c r="A289" s="1">
        <v>288</v>
      </c>
      <c r="B289" s="444">
        <f>유형화!$F$71*hourly1!B290/hourly1!$B$8763+유형화!$F$72*hourly1!C290/hourly1!$C$8763+유형화!$F$73*hourly1!D290/hourly1!$D$8763+유형화!$F$74*hourly1!E290/hourly1!$E$8763</f>
        <v>65.722057114351784</v>
      </c>
      <c r="C289" s="442">
        <f>hourly1!$F290*유형화!$G$71/hourly1!$F$8763+유형화!$G$72*hourly1!$G290/hourly1!$F$8763+유형화!$G$74*hourly1!I290/hourly1!$I$8763</f>
        <v>0.86692723070050726</v>
      </c>
      <c r="D289" s="14">
        <v>526.81161800000007</v>
      </c>
      <c r="E289" s="14">
        <v>0</v>
      </c>
      <c r="F289" s="1">
        <v>861691</v>
      </c>
      <c r="G289" s="15">
        <f t="shared" si="8"/>
        <v>0.60282919306489402</v>
      </c>
      <c r="H289" s="15">
        <f t="shared" si="9"/>
        <v>0.77131920134678922</v>
      </c>
    </row>
    <row r="290" spans="1:8">
      <c r="A290" s="1">
        <v>289</v>
      </c>
      <c r="B290" s="444">
        <f>유형화!$F$71*hourly1!B291/hourly1!$B$8763+유형화!$F$72*hourly1!C291/hourly1!$C$8763+유형화!$F$73*hourly1!D291/hourly1!$D$8763+유형화!$F$74*hourly1!E291/hourly1!$E$8763</f>
        <v>65.77863112517197</v>
      </c>
      <c r="C290" s="442">
        <f>hourly1!$F291*유형화!$G$71/hourly1!$F$8763+유형화!$G$72*hourly1!$G291/hourly1!$F$8763+유형화!$G$74*hourly1!I291/hourly1!$I$8763</f>
        <v>1.3104103098405426</v>
      </c>
      <c r="D290" s="14">
        <v>518.45534399999997</v>
      </c>
      <c r="E290" s="14">
        <v>0</v>
      </c>
      <c r="F290" s="1">
        <v>842808</v>
      </c>
      <c r="G290" s="15">
        <f t="shared" si="8"/>
        <v>0.59326713000414888</v>
      </c>
      <c r="H290" s="15">
        <f t="shared" si="9"/>
        <v>0.76422708060733302</v>
      </c>
    </row>
    <row r="291" spans="1:8">
      <c r="A291" s="1">
        <v>290</v>
      </c>
      <c r="B291" s="444">
        <f>유형화!$F$71*hourly1!B292/hourly1!$B$8763+유형화!$F$72*hourly1!C292/hourly1!$C$8763+유형화!$F$73*hourly1!D292/hourly1!$D$8763+유형화!$F$74*hourly1!E292/hourly1!$E$8763</f>
        <v>65.557795907672642</v>
      </c>
      <c r="C291" s="442">
        <f>hourly1!$F292*유형화!$G$71/hourly1!$F$8763+유형화!$G$72*hourly1!$G292/hourly1!$F$8763+유형화!$G$74*hourly1!I292/hourly1!$I$8763</f>
        <v>1.7014272515643023</v>
      </c>
      <c r="D291" s="14">
        <v>504.31094499999989</v>
      </c>
      <c r="E291" s="14">
        <v>0</v>
      </c>
      <c r="F291" s="1">
        <v>733922</v>
      </c>
      <c r="G291" s="15">
        <f t="shared" si="8"/>
        <v>0.57708173024411935</v>
      </c>
      <c r="H291" s="15">
        <f t="shared" si="9"/>
        <v>0.75200094685943664</v>
      </c>
    </row>
    <row r="292" spans="1:8">
      <c r="A292" s="1">
        <v>291</v>
      </c>
      <c r="B292" s="444">
        <f>유형화!$F$71*hourly1!B293/hourly1!$B$8763+유형화!$F$72*hourly1!C293/hourly1!$C$8763+유형화!$F$73*hourly1!D293/hourly1!$D$8763+유형화!$F$74*hourly1!E293/hourly1!$E$8763</f>
        <v>65.564988038853727</v>
      </c>
      <c r="C292" s="442">
        <f>hourly1!$F293*유형화!$G$71/hourly1!$F$8763+유형화!$G$72*hourly1!$G293/hourly1!$F$8763+유형화!$G$74*hourly1!I293/hourly1!$I$8763</f>
        <v>2.0389715409713944</v>
      </c>
      <c r="D292" s="14">
        <v>493.67223100000001</v>
      </c>
      <c r="E292" s="14">
        <v>0</v>
      </c>
      <c r="F292" s="1">
        <v>599466</v>
      </c>
      <c r="G292" s="15">
        <f t="shared" si="8"/>
        <v>0.56490787690311706</v>
      </c>
      <c r="H292" s="15">
        <f t="shared" si="9"/>
        <v>0.74261650157827674</v>
      </c>
    </row>
    <row r="293" spans="1:8">
      <c r="A293" s="1">
        <v>292</v>
      </c>
      <c r="B293" s="444">
        <f>유형화!$F$71*hourly1!B294/hourly1!$B$8763+유형화!$F$72*hourly1!C294/hourly1!$C$8763+유형화!$F$73*hourly1!D294/hourly1!$D$8763+유형화!$F$74*hourly1!E294/hourly1!$E$8763</f>
        <v>65.569269412831659</v>
      </c>
      <c r="C293" s="442">
        <f>hourly1!$F294*유형화!$G$71/hourly1!$F$8763+유형화!$G$72*hourly1!$G294/hourly1!$F$8763+유형화!$G$74*hourly1!I294/hourly1!$I$8763</f>
        <v>2.3314569320712586</v>
      </c>
      <c r="D293" s="14">
        <v>495.59913900000009</v>
      </c>
      <c r="E293" s="14">
        <v>0</v>
      </c>
      <c r="F293" s="1">
        <v>474719</v>
      </c>
      <c r="G293" s="15">
        <f t="shared" si="8"/>
        <v>0.56711283282106029</v>
      </c>
      <c r="H293" s="15">
        <f t="shared" si="9"/>
        <v>0.74432846524482421</v>
      </c>
    </row>
    <row r="294" spans="1:8">
      <c r="A294" s="1">
        <v>293</v>
      </c>
      <c r="B294" s="444">
        <f>유형화!$F$71*hourly1!B295/hourly1!$B$8763+유형화!$F$72*hourly1!C295/hourly1!$C$8763+유형화!$F$73*hourly1!D295/hourly1!$D$8763+유형화!$F$74*hourly1!E295/hourly1!$E$8763</f>
        <v>65.556666952276629</v>
      </c>
      <c r="C294" s="442">
        <f>hourly1!$F295*유형화!$G$71/hourly1!$F$8763+유형화!$G$72*hourly1!$G295/hourly1!$F$8763+유형화!$G$74*hourly1!I295/hourly1!$I$8763</f>
        <v>2.6098208017788926</v>
      </c>
      <c r="D294" s="14">
        <v>472.16634199999999</v>
      </c>
      <c r="E294" s="14">
        <v>0</v>
      </c>
      <c r="F294" s="1">
        <v>540297</v>
      </c>
      <c r="G294" s="15">
        <f t="shared" si="8"/>
        <v>0.54029874288053903</v>
      </c>
      <c r="H294" s="15">
        <f t="shared" si="9"/>
        <v>0.72313243107701453</v>
      </c>
    </row>
    <row r="295" spans="1:8">
      <c r="A295" s="1">
        <v>294</v>
      </c>
      <c r="B295" s="444">
        <f>유형화!$F$71*hourly1!B296/hourly1!$B$8763+유형화!$F$72*hourly1!C296/hourly1!$C$8763+유형화!$F$73*hourly1!D296/hourly1!$D$8763+유형화!$F$74*hourly1!E296/hourly1!$E$8763</f>
        <v>67.441666488395995</v>
      </c>
      <c r="C295" s="442">
        <f>hourly1!$F296*유형화!$G$71/hourly1!$F$8763+유형화!$G$72*hourly1!$G296/hourly1!$F$8763+유형화!$G$74*hourly1!I296/hourly1!$I$8763</f>
        <v>2.7800966888700476</v>
      </c>
      <c r="D295" s="14">
        <v>442.03537599999999</v>
      </c>
      <c r="E295" s="14">
        <v>0</v>
      </c>
      <c r="F295" s="1">
        <v>853368</v>
      </c>
      <c r="G295" s="15">
        <f t="shared" si="8"/>
        <v>0.50581995520876499</v>
      </c>
      <c r="H295" s="15">
        <f t="shared" si="9"/>
        <v>0.69461587160790983</v>
      </c>
    </row>
    <row r="296" spans="1:8">
      <c r="A296" s="1">
        <v>295</v>
      </c>
      <c r="B296" s="444">
        <f>유형화!$F$71*hourly1!B297/hourly1!$B$8763+유형화!$F$72*hourly1!C297/hourly1!$C$8763+유형화!$F$73*hourly1!D297/hourly1!$D$8763+유형화!$F$74*hourly1!E297/hourly1!$E$8763</f>
        <v>78.958691686286187</v>
      </c>
      <c r="C296" s="442">
        <f>hourly1!$F297*유형화!$G$71/hourly1!$F$8763+유형화!$G$72*hourly1!$G297/hourly1!$F$8763+유형화!$G$74*hourly1!I297/hourly1!$I$8763</f>
        <v>8.8936843280303286</v>
      </c>
      <c r="D296" s="14">
        <v>396.10658000000001</v>
      </c>
      <c r="E296" s="14">
        <v>0</v>
      </c>
      <c r="F296" s="1">
        <v>875340</v>
      </c>
      <c r="G296" s="15">
        <f t="shared" si="8"/>
        <v>0.45326375089376802</v>
      </c>
      <c r="H296" s="15">
        <f t="shared" si="9"/>
        <v>0.64817238799701149</v>
      </c>
    </row>
    <row r="297" spans="1:8">
      <c r="A297" s="1">
        <v>296</v>
      </c>
      <c r="B297" s="444">
        <f>유형화!$F$71*hourly1!B298/hourly1!$B$8763+유형화!$F$72*hourly1!C298/hourly1!$C$8763+유형화!$F$73*hourly1!D298/hourly1!$D$8763+유형화!$F$74*hourly1!E298/hourly1!$E$8763</f>
        <v>68.961164706840108</v>
      </c>
      <c r="C297" s="442">
        <f>hourly1!$F298*유형화!$G$71/hourly1!$F$8763+유형화!$G$72*hourly1!$G298/hourly1!$F$8763+유형화!$G$74*hourly1!I298/hourly1!$I$8763</f>
        <v>9.2773443074984847</v>
      </c>
      <c r="D297" s="14">
        <v>362.76393000000002</v>
      </c>
      <c r="E297" s="14">
        <v>1.2962990000000021</v>
      </c>
      <c r="F297" s="1">
        <v>827490</v>
      </c>
      <c r="G297" s="15">
        <f t="shared" si="8"/>
        <v>0.41510984139865664</v>
      </c>
      <c r="H297" s="15">
        <f t="shared" si="9"/>
        <v>0.61197621853383422</v>
      </c>
    </row>
    <row r="298" spans="1:8">
      <c r="A298" s="1">
        <v>297</v>
      </c>
      <c r="B298" s="444">
        <f>유형화!$F$71*hourly1!B299/hourly1!$B$8763+유형화!$F$72*hourly1!C299/hourly1!$C$8763+유형화!$F$73*hourly1!D299/hourly1!$D$8763+유형화!$F$74*hourly1!E299/hourly1!$E$8763</f>
        <v>70.357804059371531</v>
      </c>
      <c r="C298" s="442">
        <f>hourly1!$F299*유형화!$G$71/hourly1!$F$8763+유형화!$G$72*hourly1!$G299/hourly1!$F$8763+유형화!$G$74*hourly1!I299/hourly1!$I$8763</f>
        <v>8.8655323865784492</v>
      </c>
      <c r="D298" s="14">
        <v>308.02056900000002</v>
      </c>
      <c r="E298" s="14">
        <v>79.943533999999914</v>
      </c>
      <c r="F298" s="1">
        <v>828756</v>
      </c>
      <c r="G298" s="15">
        <f t="shared" si="8"/>
        <v>0.35246715279855412</v>
      </c>
      <c r="H298" s="15">
        <f t="shared" si="9"/>
        <v>0.54743085639750555</v>
      </c>
    </row>
    <row r="299" spans="1:8">
      <c r="A299" s="1">
        <v>298</v>
      </c>
      <c r="B299" s="444">
        <f>유형화!$F$71*hourly1!B300/hourly1!$B$8763+유형화!$F$72*hourly1!C300/hourly1!$C$8763+유형화!$F$73*hourly1!D300/hourly1!$D$8763+유형화!$F$74*hourly1!E300/hourly1!$E$8763</f>
        <v>73.498985571210497</v>
      </c>
      <c r="C299" s="442">
        <f>hourly1!$F300*유형화!$G$71/hourly1!$F$8763+유형화!$G$72*hourly1!$G300/hourly1!$F$8763+유형화!$G$74*hourly1!I300/hourly1!$I$8763</f>
        <v>7.9904373512122895</v>
      </c>
      <c r="D299" s="14">
        <v>351.2315670000001</v>
      </c>
      <c r="E299" s="14">
        <v>315.81637000000018</v>
      </c>
      <c r="F299" s="1">
        <v>806631</v>
      </c>
      <c r="G299" s="15">
        <f t="shared" si="8"/>
        <v>0.40191338778243935</v>
      </c>
      <c r="H299" s="15">
        <f t="shared" si="9"/>
        <v>0.59892999380516954</v>
      </c>
    </row>
    <row r="300" spans="1:8">
      <c r="A300" s="1">
        <v>299</v>
      </c>
      <c r="B300" s="444">
        <f>유형화!$F$71*hourly1!B301/hourly1!$B$8763+유형화!$F$72*hourly1!C301/hourly1!$C$8763+유형화!$F$73*hourly1!D301/hourly1!$D$8763+유형화!$F$74*hourly1!E301/hourly1!$E$8763</f>
        <v>75.731118191143125</v>
      </c>
      <c r="C300" s="442">
        <f>hourly1!$F301*유형화!$G$71/hourly1!$F$8763+유형화!$G$72*hourly1!$G301/hourly1!$F$8763+유형화!$G$74*hourly1!I301/hourly1!$I$8763</f>
        <v>6.9976321420462861</v>
      </c>
      <c r="D300" s="14">
        <v>402.20645499999989</v>
      </c>
      <c r="E300" s="14">
        <v>508.2701799999993</v>
      </c>
      <c r="F300" s="1">
        <v>792985</v>
      </c>
      <c r="G300" s="15">
        <f t="shared" si="8"/>
        <v>0.46024382232424788</v>
      </c>
      <c r="H300" s="15">
        <f t="shared" si="9"/>
        <v>0.65456051816138472</v>
      </c>
    </row>
    <row r="301" spans="1:8">
      <c r="A301" s="1">
        <v>300</v>
      </c>
      <c r="B301" s="444">
        <f>유형화!$F$71*hourly1!B302/hourly1!$B$8763+유형화!$F$72*hourly1!C302/hourly1!$C$8763+유형화!$F$73*hourly1!D302/hourly1!$D$8763+유형화!$F$74*hourly1!E302/hourly1!$E$8763</f>
        <v>73.620729046680793</v>
      </c>
      <c r="C301" s="442">
        <f>hourly1!$F302*유형화!$G$71/hourly1!$F$8763+유형화!$G$72*hourly1!$G302/hourly1!$F$8763+유형화!$G$74*hourly1!I302/hourly1!$I$8763</f>
        <v>6.1977587761184765</v>
      </c>
      <c r="D301" s="14">
        <v>488.40742599999999</v>
      </c>
      <c r="E301" s="14">
        <v>567.81268799999987</v>
      </c>
      <c r="F301" s="1">
        <v>787270</v>
      </c>
      <c r="G301" s="15">
        <f t="shared" si="8"/>
        <v>0.55888337394731091</v>
      </c>
      <c r="H301" s="15">
        <f t="shared" si="9"/>
        <v>0.737911026146847</v>
      </c>
    </row>
    <row r="302" spans="1:8">
      <c r="A302" s="1">
        <v>301</v>
      </c>
      <c r="B302" s="444">
        <f>유형화!$F$71*hourly1!B303/hourly1!$B$8763+유형화!$F$72*hourly1!C303/hourly1!$C$8763+유형화!$F$73*hourly1!D303/hourly1!$D$8763+유형화!$F$74*hourly1!E303/hourly1!$E$8763</f>
        <v>79.476113136603445</v>
      </c>
      <c r="C302" s="442">
        <f>hourly1!$F303*유형화!$G$71/hourly1!$F$8763+유형화!$G$72*hourly1!$G303/hourly1!$F$8763+유형화!$G$74*hourly1!I303/hourly1!$I$8763</f>
        <v>4.6261850905852402</v>
      </c>
      <c r="D302" s="14">
        <v>604.13511600000004</v>
      </c>
      <c r="E302" s="14">
        <v>566.5512809999999</v>
      </c>
      <c r="F302" s="1">
        <v>833083</v>
      </c>
      <c r="G302" s="15">
        <f t="shared" si="8"/>
        <v>0.69131027493863306</v>
      </c>
      <c r="H302" s="15">
        <f t="shared" si="9"/>
        <v>0.83268258134254347</v>
      </c>
    </row>
    <row r="303" spans="1:8">
      <c r="A303" s="1">
        <v>302</v>
      </c>
      <c r="B303" s="444">
        <f>유형화!$F$71*hourly1!B304/hourly1!$B$8763+유형화!$F$72*hourly1!C304/hourly1!$C$8763+유형화!$F$73*hourly1!D304/hourly1!$D$8763+유형화!$F$74*hourly1!E304/hourly1!$E$8763</f>
        <v>67.420526528088871</v>
      </c>
      <c r="C303" s="442">
        <f>hourly1!$F304*유형화!$G$71/hourly1!$F$8763+유형화!$G$72*hourly1!$G304/hourly1!$F$8763+유형화!$G$74*hourly1!I304/hourly1!$I$8763</f>
        <v>4.8065544023174178</v>
      </c>
      <c r="D303" s="14">
        <v>634.96668900000009</v>
      </c>
      <c r="E303" s="14">
        <v>495.29877999999923</v>
      </c>
      <c r="F303" s="1">
        <v>822972</v>
      </c>
      <c r="G303" s="15">
        <f t="shared" si="8"/>
        <v>0.7265907654165622</v>
      </c>
      <c r="H303" s="15">
        <f t="shared" si="9"/>
        <v>0.85519003442040964</v>
      </c>
    </row>
    <row r="304" spans="1:8">
      <c r="A304" s="1">
        <v>303</v>
      </c>
      <c r="B304" s="444">
        <f>유형화!$F$71*hourly1!B305/hourly1!$B$8763+유형화!$F$72*hourly1!C305/hourly1!$C$8763+유형화!$F$73*hourly1!D305/hourly1!$D$8763+유형화!$F$74*hourly1!E305/hourly1!$E$8763</f>
        <v>68.32591158035261</v>
      </c>
      <c r="C304" s="442">
        <f>hourly1!$F305*유형화!$G$71/hourly1!$F$8763+유형화!$G$72*hourly1!$G305/hourly1!$F$8763+유형화!$G$74*hourly1!I305/hourly1!$I$8763</f>
        <v>4.69364709402464</v>
      </c>
      <c r="D304" s="14">
        <v>625.82384000000002</v>
      </c>
      <c r="E304" s="14">
        <v>427.68063699999999</v>
      </c>
      <c r="F304" s="1">
        <v>815255</v>
      </c>
      <c r="G304" s="15">
        <f t="shared" si="8"/>
        <v>0.71612862658616105</v>
      </c>
      <c r="H304" s="15">
        <f t="shared" si="9"/>
        <v>0.84862359685974309</v>
      </c>
    </row>
    <row r="305" spans="1:8">
      <c r="A305" s="1">
        <v>304</v>
      </c>
      <c r="B305" s="444">
        <f>유형화!$F$71*hourly1!B306/hourly1!$B$8763+유형화!$F$72*hourly1!C306/hourly1!$C$8763+유형화!$F$73*hourly1!D306/hourly1!$D$8763+유형화!$F$74*hourly1!E306/hourly1!$E$8763</f>
        <v>67.207134817318888</v>
      </c>
      <c r="C305" s="442">
        <f>hourly1!$F306*유형화!$G$71/hourly1!$F$8763+유형화!$G$72*hourly1!$G306/hourly1!$F$8763+유형화!$G$74*hourly1!I306/hourly1!$I$8763</f>
        <v>4.711093080678018</v>
      </c>
      <c r="D305" s="14">
        <v>633.65857999999992</v>
      </c>
      <c r="E305" s="14">
        <v>293.63918099999972</v>
      </c>
      <c r="F305" s="1">
        <v>802257</v>
      </c>
      <c r="G305" s="15">
        <f t="shared" si="8"/>
        <v>0.7250938996186802</v>
      </c>
      <c r="H305" s="15">
        <f t="shared" si="9"/>
        <v>0.85425600205786578</v>
      </c>
    </row>
    <row r="306" spans="1:8">
      <c r="A306" s="1">
        <v>305</v>
      </c>
      <c r="B306" s="444">
        <f>유형화!$F$71*hourly1!B307/hourly1!$B$8763+유형화!$F$72*hourly1!C307/hourly1!$C$8763+유형화!$F$73*hourly1!D307/hourly1!$D$8763+유형화!$F$74*hourly1!E307/hourly1!$E$8763</f>
        <v>66.435755303385974</v>
      </c>
      <c r="C306" s="442">
        <f>hourly1!$F307*유형화!$G$71/hourly1!$F$8763+유형화!$G$72*hourly1!$G307/hourly1!$F$8763+유형화!$G$74*hourly1!I307/hourly1!$I$8763</f>
        <v>4.9182852974287625</v>
      </c>
      <c r="D306" s="14">
        <v>673.47988499999997</v>
      </c>
      <c r="E306" s="14">
        <v>114.6369329999998</v>
      </c>
      <c r="F306" s="1">
        <v>764208</v>
      </c>
      <c r="G306" s="15">
        <f t="shared" si="8"/>
        <v>0.77066131753378986</v>
      </c>
      <c r="H306" s="15">
        <f t="shared" si="9"/>
        <v>0.88190102850202778</v>
      </c>
    </row>
    <row r="307" spans="1:8">
      <c r="A307" s="1">
        <v>306</v>
      </c>
      <c r="B307" s="444">
        <f>유형화!$F$71*hourly1!B308/hourly1!$B$8763+유형화!$F$72*hourly1!C308/hourly1!$C$8763+유형화!$F$73*hourly1!D308/hourly1!$D$8763+유형화!$F$74*hourly1!E308/hourly1!$E$8763</f>
        <v>66.346893553351308</v>
      </c>
      <c r="C307" s="442">
        <f>hourly1!$F308*유형화!$G$71/hourly1!$F$8763+유형화!$G$72*hourly1!$G308/hourly1!$F$8763+유형화!$G$74*hourly1!I308/hourly1!$I$8763</f>
        <v>5.2160716778687837</v>
      </c>
      <c r="D307" s="14">
        <v>718.29245099999991</v>
      </c>
      <c r="E307" s="14">
        <v>8.6487629999999971</v>
      </c>
      <c r="F307" s="1">
        <v>800618</v>
      </c>
      <c r="G307" s="15">
        <f t="shared" si="8"/>
        <v>0.82194022270202638</v>
      </c>
      <c r="H307" s="15">
        <f t="shared" si="9"/>
        <v>0.9111741268618051</v>
      </c>
    </row>
    <row r="308" spans="1:8">
      <c r="A308" s="1">
        <v>307</v>
      </c>
      <c r="B308" s="444">
        <f>유형화!$F$71*hourly1!B309/hourly1!$B$8763+유형화!$F$72*hourly1!C309/hourly1!$C$8763+유형화!$F$73*hourly1!D309/hourly1!$D$8763+유형화!$F$74*hourly1!E309/hourly1!$E$8763</f>
        <v>77.524063501287927</v>
      </c>
      <c r="C308" s="442">
        <f>hourly1!$F309*유형화!$G$71/hourly1!$F$8763+유형화!$G$72*hourly1!$G309/hourly1!$F$8763+유형화!$G$74*hourly1!I309/hourly1!$I$8763</f>
        <v>4.6729775217608998</v>
      </c>
      <c r="D308" s="14">
        <v>762.6215279999999</v>
      </c>
      <c r="E308" s="14">
        <v>4.8971000000000001E-2</v>
      </c>
      <c r="F308" s="1">
        <v>779902</v>
      </c>
      <c r="G308" s="15">
        <f t="shared" si="8"/>
        <v>0.8726658726386638</v>
      </c>
      <c r="H308" s="15">
        <f t="shared" si="9"/>
        <v>0.93838447519153023</v>
      </c>
    </row>
    <row r="309" spans="1:8">
      <c r="A309" s="1">
        <v>308</v>
      </c>
      <c r="B309" s="444">
        <f>유형화!$F$71*hourly1!B310/hourly1!$B$8763+유형화!$F$72*hourly1!C310/hourly1!$C$8763+유형화!$F$73*hourly1!D310/hourly1!$D$8763+유형화!$F$74*hourly1!E310/hourly1!$E$8763</f>
        <v>86.126912601566502</v>
      </c>
      <c r="C309" s="442">
        <f>hourly1!$F310*유형화!$G$71/hourly1!$F$8763+유형화!$G$72*hourly1!$G310/hourly1!$F$8763+유형화!$G$74*hourly1!I310/hourly1!$I$8763</f>
        <v>4.6238434278024956</v>
      </c>
      <c r="D309" s="14">
        <v>754.01055100000008</v>
      </c>
      <c r="E309" s="14">
        <v>0</v>
      </c>
      <c r="F309" s="1">
        <v>782006</v>
      </c>
      <c r="G309" s="15">
        <f t="shared" si="8"/>
        <v>0.86281235358356534</v>
      </c>
      <c r="H309" s="15">
        <f t="shared" si="9"/>
        <v>0.93322734851650113</v>
      </c>
    </row>
    <row r="310" spans="1:8">
      <c r="A310" s="1">
        <v>309</v>
      </c>
      <c r="B310" s="444">
        <f>유형화!$F$71*hourly1!B311/hourly1!$B$8763+유형화!$F$72*hourly1!C311/hourly1!$C$8763+유형화!$F$73*hourly1!D311/hourly1!$D$8763+유형화!$F$74*hourly1!E311/hourly1!$E$8763</f>
        <v>69.509029086790477</v>
      </c>
      <c r="C310" s="442">
        <f>hourly1!$F311*유형화!$G$71/hourly1!$F$8763+유형화!$G$72*hourly1!$G311/hourly1!$F$8763+유형화!$G$74*hourly1!I311/hourly1!$I$8763</f>
        <v>5.4373894088250605</v>
      </c>
      <c r="D310" s="14">
        <v>733.45023000000015</v>
      </c>
      <c r="E310" s="14">
        <v>0</v>
      </c>
      <c r="F310" s="1">
        <v>840627</v>
      </c>
      <c r="G310" s="15">
        <f t="shared" si="8"/>
        <v>0.83928523061570182</v>
      </c>
      <c r="H310" s="15">
        <f t="shared" si="9"/>
        <v>0.9206657518054947</v>
      </c>
    </row>
    <row r="311" spans="1:8">
      <c r="A311" s="1">
        <v>310</v>
      </c>
      <c r="B311" s="444">
        <f>유형화!$F$71*hourly1!B312/hourly1!$B$8763+유형화!$F$72*hourly1!C312/hourly1!$C$8763+유형화!$F$73*hourly1!D312/hourly1!$D$8763+유형화!$F$74*hourly1!E312/hourly1!$E$8763</f>
        <v>68.124489731136208</v>
      </c>
      <c r="C311" s="442">
        <f>hourly1!$F312*유형화!$G$71/hourly1!$F$8763+유형화!$G$72*hourly1!$G312/hourly1!$F$8763+유형화!$G$74*hourly1!I312/hourly1!$I$8763</f>
        <v>0.40817742611952157</v>
      </c>
      <c r="D311" s="14">
        <v>706.77390699999989</v>
      </c>
      <c r="E311" s="14">
        <v>0</v>
      </c>
      <c r="F311" s="1">
        <v>841462</v>
      </c>
      <c r="G311" s="15">
        <f t="shared" si="8"/>
        <v>0.80875958213232191</v>
      </c>
      <c r="H311" s="15">
        <f t="shared" si="9"/>
        <v>0.90382601809099239</v>
      </c>
    </row>
    <row r="312" spans="1:8">
      <c r="A312" s="1">
        <v>311</v>
      </c>
      <c r="B312" s="444">
        <f>유형화!$F$71*hourly1!B313/hourly1!$B$8763+유형화!$F$72*hourly1!C313/hourly1!$C$8763+유형화!$F$73*hourly1!D313/hourly1!$D$8763+유형화!$F$74*hourly1!E313/hourly1!$E$8763</f>
        <v>66.65892888966404</v>
      </c>
      <c r="C312" s="442">
        <f>hourly1!$F313*유형화!$G$71/hourly1!$F$8763+유형화!$G$72*hourly1!$G313/hourly1!$F$8763+유형화!$G$74*hourly1!I313/hourly1!$I$8763</f>
        <v>0.39706461179230979</v>
      </c>
      <c r="D312" s="14">
        <v>675.16330599999992</v>
      </c>
      <c r="E312" s="14">
        <v>0</v>
      </c>
      <c r="F312" s="1">
        <v>917484</v>
      </c>
      <c r="G312" s="15">
        <f t="shared" si="8"/>
        <v>0.77258765189762013</v>
      </c>
      <c r="H312" s="15">
        <f t="shared" si="9"/>
        <v>0.88303481305929876</v>
      </c>
    </row>
    <row r="313" spans="1:8">
      <c r="A313" s="1">
        <v>312</v>
      </c>
      <c r="B313" s="444">
        <f>유형화!$F$71*hourly1!B314/hourly1!$B$8763+유형화!$F$72*hourly1!C314/hourly1!$C$8763+유형화!$F$73*hourly1!D314/hourly1!$D$8763+유형화!$F$74*hourly1!E314/hourly1!$E$8763</f>
        <v>65.026768472733977</v>
      </c>
      <c r="C313" s="442">
        <f>hourly1!$F314*유형화!$G$71/hourly1!$F$8763+유형화!$G$72*hourly1!$G314/hourly1!$F$8763+유형화!$G$74*hourly1!I314/hourly1!$I$8763</f>
        <v>0.39148094756635099</v>
      </c>
      <c r="D313" s="14">
        <v>653.60995300000002</v>
      </c>
      <c r="E313" s="14">
        <v>0</v>
      </c>
      <c r="F313" s="1">
        <v>901420</v>
      </c>
      <c r="G313" s="15">
        <f t="shared" si="8"/>
        <v>0.74792420494069911</v>
      </c>
      <c r="H313" s="15">
        <f t="shared" si="9"/>
        <v>0.86830787362018103</v>
      </c>
    </row>
    <row r="314" spans="1:8">
      <c r="A314" s="1">
        <v>313</v>
      </c>
      <c r="B314" s="444">
        <f>유형화!$F$71*hourly1!B315/hourly1!$B$8763+유형화!$F$72*hourly1!C315/hourly1!$C$8763+유형화!$F$73*hourly1!D315/hourly1!$D$8763+유형화!$F$74*hourly1!E315/hourly1!$E$8763</f>
        <v>75.928791360629646</v>
      </c>
      <c r="C314" s="442">
        <f>hourly1!$F315*유형화!$G$71/hourly1!$F$8763+유형화!$G$72*hourly1!$G315/hourly1!$F$8763+유형화!$G$74*hourly1!I315/hourly1!$I$8763</f>
        <v>0.73251104448710358</v>
      </c>
      <c r="D314" s="14">
        <v>640.88064699999995</v>
      </c>
      <c r="E314" s="14">
        <v>0</v>
      </c>
      <c r="F314" s="1">
        <v>840126</v>
      </c>
      <c r="G314" s="15">
        <f t="shared" si="8"/>
        <v>0.73335809249733963</v>
      </c>
      <c r="H314" s="15">
        <f t="shared" si="9"/>
        <v>0.85939030044770259</v>
      </c>
    </row>
    <row r="315" spans="1:8">
      <c r="A315" s="1">
        <v>314</v>
      </c>
      <c r="B315" s="444">
        <f>유형화!$F$71*hourly1!B316/hourly1!$B$8763+유형화!$F$72*hourly1!C316/hourly1!$C$8763+유형화!$F$73*hourly1!D316/hourly1!$D$8763+유형화!$F$74*hourly1!E316/hourly1!$E$8763</f>
        <v>76.043367709224782</v>
      </c>
      <c r="C315" s="442">
        <f>hourly1!$F316*유형화!$G$71/hourly1!$F$8763+유형화!$G$72*hourly1!$G316/hourly1!$F$8763+유형화!$G$74*hourly1!I316/hourly1!$I$8763</f>
        <v>1.3578323017448684</v>
      </c>
      <c r="D315" s="14">
        <v>599.93195500000002</v>
      </c>
      <c r="E315" s="14">
        <v>0</v>
      </c>
      <c r="F315" s="1">
        <v>747780</v>
      </c>
      <c r="G315" s="15">
        <f t="shared" si="8"/>
        <v>0.68650060850877881</v>
      </c>
      <c r="H315" s="15">
        <f t="shared" si="9"/>
        <v>0.82953246640001854</v>
      </c>
    </row>
    <row r="316" spans="1:8">
      <c r="A316" s="1">
        <v>315</v>
      </c>
      <c r="B316" s="444">
        <f>유형화!$F$71*hourly1!B317/hourly1!$B$8763+유형화!$F$72*hourly1!C317/hourly1!$C$8763+유형화!$F$73*hourly1!D317/hourly1!$D$8763+유형화!$F$74*hourly1!E317/hourly1!$E$8763</f>
        <v>76.433344250498521</v>
      </c>
      <c r="C316" s="442">
        <f>hourly1!$F317*유형화!$G$71/hourly1!$F$8763+유형화!$G$72*hourly1!$G317/hourly1!$F$8763+유형화!$G$74*hourly1!I317/hourly1!$I$8763</f>
        <v>1.9685323655436151</v>
      </c>
      <c r="D316" s="14">
        <v>629.55745600000012</v>
      </c>
      <c r="E316" s="14">
        <v>0</v>
      </c>
      <c r="F316" s="1">
        <v>612647</v>
      </c>
      <c r="G316" s="15">
        <f t="shared" si="8"/>
        <v>0.72040099386811085</v>
      </c>
      <c r="H316" s="15">
        <f t="shared" si="9"/>
        <v>0.8513158853672449</v>
      </c>
    </row>
    <row r="317" spans="1:8">
      <c r="A317" s="1">
        <v>316</v>
      </c>
      <c r="B317" s="444">
        <f>유형화!$F$71*hourly1!B318/hourly1!$B$8763+유형화!$F$72*hourly1!C318/hourly1!$C$8763+유형화!$F$73*hourly1!D318/hourly1!$D$8763+유형화!$F$74*hourly1!E318/hourly1!$E$8763</f>
        <v>76.284744143913798</v>
      </c>
      <c r="C317" s="442">
        <f>hourly1!$F318*유형화!$G$71/hourly1!$F$8763+유형화!$G$72*hourly1!$G318/hourly1!$F$8763+유형화!$G$74*hourly1!I318/hourly1!$I$8763</f>
        <v>2.379085979866272</v>
      </c>
      <c r="D317" s="14">
        <v>620.14415700000006</v>
      </c>
      <c r="E317" s="14">
        <v>0</v>
      </c>
      <c r="F317" s="1">
        <v>488668</v>
      </c>
      <c r="G317" s="15">
        <f t="shared" si="8"/>
        <v>0.70962937979135265</v>
      </c>
      <c r="H317" s="15">
        <f t="shared" si="9"/>
        <v>0.84449913555806699</v>
      </c>
    </row>
    <row r="318" spans="1:8">
      <c r="A318" s="1">
        <v>317</v>
      </c>
      <c r="B318" s="444">
        <f>유형화!$F$71*hourly1!B319/hourly1!$B$8763+유형화!$F$72*hourly1!C319/hourly1!$C$8763+유형화!$F$73*hourly1!D319/hourly1!$D$8763+유형화!$F$74*hourly1!E319/hourly1!$E$8763</f>
        <v>76.331832043898373</v>
      </c>
      <c r="C318" s="442">
        <f>hourly1!$F319*유형화!$G$71/hourly1!$F$8763+유형화!$G$72*hourly1!$G319/hourly1!$F$8763+유형화!$G$74*hourly1!I319/hourly1!$I$8763</f>
        <v>2.7916253261843686</v>
      </c>
      <c r="D318" s="14">
        <v>659.15174300000001</v>
      </c>
      <c r="E318" s="14">
        <v>0</v>
      </c>
      <c r="F318" s="1">
        <v>543508</v>
      </c>
      <c r="G318" s="15">
        <f t="shared" si="8"/>
        <v>0.75426566112672255</v>
      </c>
      <c r="H318" s="15">
        <f t="shared" si="9"/>
        <v>0.87213857962527552</v>
      </c>
    </row>
    <row r="319" spans="1:8">
      <c r="A319" s="1">
        <v>318</v>
      </c>
      <c r="B319" s="444">
        <f>유형화!$F$71*hourly1!B320/hourly1!$B$8763+유형화!$F$72*hourly1!C320/hourly1!$C$8763+유형화!$F$73*hourly1!D320/hourly1!$D$8763+유형화!$F$74*hourly1!E320/hourly1!$E$8763</f>
        <v>78.205011813778796</v>
      </c>
      <c r="C319" s="442">
        <f>hourly1!$F320*유형화!$G$71/hourly1!$F$8763+유형화!$G$72*hourly1!$G320/hourly1!$F$8763+유형화!$G$74*hourly1!I320/hourly1!$I$8763</f>
        <v>3.2210972974433623</v>
      </c>
      <c r="D319" s="14">
        <v>661.10384999999997</v>
      </c>
      <c r="E319" s="14">
        <v>0</v>
      </c>
      <c r="F319" s="1">
        <v>899679</v>
      </c>
      <c r="G319" s="15">
        <f t="shared" si="8"/>
        <v>0.75649945219620174</v>
      </c>
      <c r="H319" s="15">
        <f t="shared" si="9"/>
        <v>0.87348060545449069</v>
      </c>
    </row>
    <row r="320" spans="1:8">
      <c r="A320" s="1">
        <v>319</v>
      </c>
      <c r="B320" s="444">
        <f>유형화!$F$71*hourly1!B321/hourly1!$B$8763+유형화!$F$72*hourly1!C321/hourly1!$C$8763+유형화!$F$73*hourly1!D321/hourly1!$D$8763+유형화!$F$74*hourly1!E321/hourly1!$E$8763</f>
        <v>89.677816586252632</v>
      </c>
      <c r="C320" s="442">
        <f>hourly1!$F321*유형화!$G$71/hourly1!$F$8763+유형화!$G$72*hourly1!$G321/hourly1!$F$8763+유형화!$G$74*hourly1!I321/hourly1!$I$8763</f>
        <v>9.6703105569818764</v>
      </c>
      <c r="D320" s="14">
        <v>664.45583700000009</v>
      </c>
      <c r="E320" s="14">
        <v>0</v>
      </c>
      <c r="F320" s="1">
        <v>910235</v>
      </c>
      <c r="G320" s="15">
        <f t="shared" si="8"/>
        <v>0.76033512238518774</v>
      </c>
      <c r="H320" s="15">
        <f t="shared" si="9"/>
        <v>0.87577615400771402</v>
      </c>
    </row>
    <row r="321" spans="1:8">
      <c r="A321" s="1">
        <v>320</v>
      </c>
      <c r="B321" s="444">
        <f>유형화!$F$71*hourly1!B322/hourly1!$B$8763+유형화!$F$72*hourly1!C322/hourly1!$C$8763+유형화!$F$73*hourly1!D322/hourly1!$D$8763+유형화!$F$74*hourly1!E322/hourly1!$E$8763</f>
        <v>188.0241948520445</v>
      </c>
      <c r="C321" s="442">
        <f>hourly1!$F322*유형화!$G$71/hourly1!$F$8763+유형화!$G$72*hourly1!$G322/hourly1!$F$8763+유형화!$G$74*hourly1!I322/hourly1!$I$8763</f>
        <v>9.9037302606507929</v>
      </c>
      <c r="D321" s="14">
        <v>671.28279000000009</v>
      </c>
      <c r="E321" s="14">
        <v>1.116714000000002</v>
      </c>
      <c r="F321" s="1">
        <v>828015</v>
      </c>
      <c r="G321" s="15">
        <f t="shared" si="8"/>
        <v>0.76814718731971998</v>
      </c>
      <c r="H321" s="15">
        <f t="shared" si="9"/>
        <v>0.88041714223756218</v>
      </c>
    </row>
    <row r="322" spans="1:8">
      <c r="A322" s="1">
        <v>321</v>
      </c>
      <c r="B322" s="444">
        <f>유형화!$F$71*hourly1!B323/hourly1!$B$8763+유형화!$F$72*hourly1!C323/hourly1!$C$8763+유형화!$F$73*hourly1!D323/hourly1!$D$8763+유형화!$F$74*hourly1!E323/hourly1!$E$8763</f>
        <v>291.78510275716934</v>
      </c>
      <c r="C322" s="442">
        <f>hourly1!$F323*유형화!$G$71/hourly1!$F$8763+유형화!$G$72*hourly1!$G323/hourly1!$F$8763+유형화!$G$74*hourly1!I323/hourly1!$I$8763</f>
        <v>9.2360722259376509</v>
      </c>
      <c r="D322" s="14">
        <v>686.21589599999993</v>
      </c>
      <c r="E322" s="14">
        <v>82.607618000000073</v>
      </c>
      <c r="F322" s="1">
        <v>821439</v>
      </c>
      <c r="G322" s="15">
        <f t="shared" ref="G322:G385" si="10">D322/$I$1</f>
        <v>0.78523510249157635</v>
      </c>
      <c r="H322" s="15">
        <f t="shared" ref="H322:H385" si="11">G322/(1-$H$1*(1-G322))</f>
        <v>0.89041107645834416</v>
      </c>
    </row>
    <row r="323" spans="1:8">
      <c r="A323" s="1">
        <v>322</v>
      </c>
      <c r="B323" s="444">
        <f>유형화!$F$71*hourly1!B324/hourly1!$B$8763+유형화!$F$72*hourly1!C324/hourly1!$C$8763+유형화!$F$73*hourly1!D324/hourly1!$D$8763+유형화!$F$74*hourly1!E324/hourly1!$E$8763</f>
        <v>355.72903016918667</v>
      </c>
      <c r="C323" s="442">
        <f>hourly1!$F324*유형화!$G$71/hourly1!$F$8763+유형화!$G$72*hourly1!$G324/hourly1!$F$8763+유형화!$G$74*hourly1!I324/hourly1!$I$8763</f>
        <v>8.1577064054161301</v>
      </c>
      <c r="D323" s="14">
        <v>703.39068199999997</v>
      </c>
      <c r="E323" s="14">
        <v>366.11607699999979</v>
      </c>
      <c r="F323" s="1">
        <v>816593</v>
      </c>
      <c r="G323" s="15">
        <f t="shared" si="10"/>
        <v>0.80488816637947691</v>
      </c>
      <c r="H323" s="15">
        <f t="shared" si="11"/>
        <v>0.90164505763836378</v>
      </c>
    </row>
    <row r="324" spans="1:8">
      <c r="A324" s="1">
        <v>323</v>
      </c>
      <c r="B324" s="444">
        <f>유형화!$F$71*hourly1!B325/hourly1!$B$8763+유형화!$F$72*hourly1!C325/hourly1!$C$8763+유형화!$F$73*hourly1!D325/hourly1!$D$8763+유형화!$F$74*hourly1!E325/hourly1!$E$8763</f>
        <v>418.3696002776374</v>
      </c>
      <c r="C324" s="442">
        <f>hourly1!$F325*유형화!$G$71/hourly1!$F$8763+유형화!$G$72*hourly1!$G325/hourly1!$F$8763+유형화!$G$74*hourly1!I325/hourly1!$I$8763</f>
        <v>7.2255055020707921</v>
      </c>
      <c r="D324" s="14">
        <v>702.92639500000007</v>
      </c>
      <c r="E324" s="14">
        <v>673.97256399999992</v>
      </c>
      <c r="F324" s="1">
        <v>801186</v>
      </c>
      <c r="G324" s="15">
        <f t="shared" si="10"/>
        <v>0.80435688394758409</v>
      </c>
      <c r="H324" s="15">
        <f t="shared" si="11"/>
        <v>0.90134494776830543</v>
      </c>
    </row>
    <row r="325" spans="1:8">
      <c r="A325" s="1">
        <v>324</v>
      </c>
      <c r="B325" s="444">
        <f>유형화!$F$71*hourly1!B326/hourly1!$B$8763+유형화!$F$72*hourly1!C326/hourly1!$C$8763+유형화!$F$73*hourly1!D326/hourly1!$D$8763+유형화!$F$74*hourly1!E326/hourly1!$E$8763</f>
        <v>353.87936864803874</v>
      </c>
      <c r="C325" s="442">
        <f>hourly1!$F326*유형화!$G$71/hourly1!$F$8763+유형화!$G$72*hourly1!$G326/hourly1!$F$8763+유형화!$G$74*hourly1!I326/hourly1!$I$8763</f>
        <v>6.4697662499939215</v>
      </c>
      <c r="D325" s="14">
        <v>711.55065100000002</v>
      </c>
      <c r="E325" s="14">
        <v>861.4324019999998</v>
      </c>
      <c r="F325" s="1">
        <v>807185</v>
      </c>
      <c r="G325" s="15">
        <f t="shared" si="10"/>
        <v>0.81422559812857054</v>
      </c>
      <c r="H325" s="15">
        <f t="shared" si="11"/>
        <v>0.9068876823419767</v>
      </c>
    </row>
    <row r="326" spans="1:8">
      <c r="A326" s="1">
        <v>325</v>
      </c>
      <c r="B326" s="444">
        <f>유형화!$F$71*hourly1!B327/hourly1!$B$8763+유형화!$F$72*hourly1!C327/hourly1!$C$8763+유형화!$F$73*hourly1!D327/hourly1!$D$8763+유형화!$F$74*hourly1!E327/hourly1!$E$8763</f>
        <v>216.9145334854272</v>
      </c>
      <c r="C326" s="442">
        <f>hourly1!$F327*유형화!$G$71/hourly1!$F$8763+유형화!$G$72*hourly1!$G327/hourly1!$F$8763+유형화!$G$74*hourly1!I327/hourly1!$I$8763</f>
        <v>5.0335859306194592</v>
      </c>
      <c r="D326" s="14">
        <v>672.75603200000012</v>
      </c>
      <c r="E326" s="14">
        <v>926.15411999999901</v>
      </c>
      <c r="F326" s="1">
        <v>841766</v>
      </c>
      <c r="G326" s="15">
        <f t="shared" si="10"/>
        <v>0.76983301438902596</v>
      </c>
      <c r="H326" s="15">
        <f t="shared" si="11"/>
        <v>0.88141266762115467</v>
      </c>
    </row>
    <row r="327" spans="1:8">
      <c r="A327" s="1">
        <v>326</v>
      </c>
      <c r="B327" s="444">
        <f>유형화!$F$71*hourly1!B328/hourly1!$B$8763+유형화!$F$72*hourly1!C328/hourly1!$C$8763+유형화!$F$73*hourly1!D328/hourly1!$D$8763+유형화!$F$74*hourly1!E328/hourly1!$E$8763</f>
        <v>283.92233710846114</v>
      </c>
      <c r="C327" s="442">
        <f>hourly1!$F328*유형화!$G$71/hourly1!$F$8763+유형화!$G$72*hourly1!$G328/hourly1!$F$8763+유형화!$G$74*hourly1!I328/hourly1!$I$8763</f>
        <v>5.3522559470087199</v>
      </c>
      <c r="D327" s="14">
        <v>665.18132400000013</v>
      </c>
      <c r="E327" s="14">
        <v>944.5312829999998</v>
      </c>
      <c r="F327" s="1">
        <v>807690</v>
      </c>
      <c r="G327" s="15">
        <f t="shared" si="10"/>
        <v>0.76116529531199117</v>
      </c>
      <c r="H327" s="15">
        <f t="shared" si="11"/>
        <v>0.87627152305089606</v>
      </c>
    </row>
    <row r="328" spans="1:8">
      <c r="A328" s="1">
        <v>327</v>
      </c>
      <c r="B328" s="444">
        <f>유형화!$F$71*hourly1!B329/hourly1!$B$8763+유형화!$F$72*hourly1!C329/hourly1!$C$8763+유형화!$F$73*hourly1!D329/hourly1!$D$8763+유형화!$F$74*hourly1!E329/hourly1!$E$8763</f>
        <v>405.31946519747822</v>
      </c>
      <c r="C328" s="442">
        <f>hourly1!$F329*유형화!$G$71/hourly1!$F$8763+유형화!$G$72*hourly1!$G329/hourly1!$F$8763+유형화!$G$74*hourly1!I329/hourly1!$I$8763</f>
        <v>5.1133744006631554</v>
      </c>
      <c r="D328" s="14">
        <v>656.47270300000014</v>
      </c>
      <c r="E328" s="14">
        <v>853.45021099999838</v>
      </c>
      <c r="F328" s="1">
        <v>810629</v>
      </c>
      <c r="G328" s="15">
        <f t="shared" si="10"/>
        <v>0.75120004247632199</v>
      </c>
      <c r="H328" s="15">
        <f t="shared" si="11"/>
        <v>0.87029058592220832</v>
      </c>
    </row>
    <row r="329" spans="1:8">
      <c r="A329" s="1">
        <v>328</v>
      </c>
      <c r="B329" s="444">
        <f>유형화!$F$71*hourly1!B330/hourly1!$B$8763+유형화!$F$72*hourly1!C330/hourly1!$C$8763+유형화!$F$73*hourly1!D330/hourly1!$D$8763+유형화!$F$74*hourly1!E330/hourly1!$E$8763</f>
        <v>342.55073905760167</v>
      </c>
      <c r="C329" s="442">
        <f>hourly1!$F330*유형화!$G$71/hourly1!$F$8763+유형화!$G$72*hourly1!$G330/hourly1!$F$8763+유형화!$G$74*hourly1!I330/hourly1!$I$8763</f>
        <v>5.1330016856786029</v>
      </c>
      <c r="D329" s="14">
        <v>665.299712</v>
      </c>
      <c r="E329" s="14">
        <v>623.60026600000049</v>
      </c>
      <c r="F329" s="1">
        <v>854435</v>
      </c>
      <c r="G329" s="15">
        <f t="shared" si="10"/>
        <v>0.7613007663989414</v>
      </c>
      <c r="H329" s="15">
        <f t="shared" si="11"/>
        <v>0.87635231002046232</v>
      </c>
    </row>
    <row r="330" spans="1:8">
      <c r="A330" s="1">
        <v>329</v>
      </c>
      <c r="B330" s="444">
        <f>유형화!$F$71*hourly1!B331/hourly1!$B$8763+유형화!$F$72*hourly1!C331/hourly1!$C$8763+유형화!$F$73*hourly1!D331/hourly1!$D$8763+유형화!$F$74*hourly1!E331/hourly1!$E$8763</f>
        <v>300.09810990909421</v>
      </c>
      <c r="C330" s="442">
        <f>hourly1!$F331*유형화!$G$71/hourly1!$F$8763+유형화!$G$72*hourly1!$G331/hourly1!$F$8763+유형화!$G$74*hourly1!I331/hourly1!$I$8763</f>
        <v>5.4823649469685201</v>
      </c>
      <c r="D330" s="14">
        <v>681.8627009999999</v>
      </c>
      <c r="E330" s="14">
        <v>243.88778200000019</v>
      </c>
      <c r="F330" s="1">
        <v>802451</v>
      </c>
      <c r="G330" s="15">
        <f t="shared" si="10"/>
        <v>0.78025375253755136</v>
      </c>
      <c r="H330" s="15">
        <f t="shared" si="11"/>
        <v>0.88751978022702349</v>
      </c>
    </row>
    <row r="331" spans="1:8">
      <c r="A331" s="1">
        <v>330</v>
      </c>
      <c r="B331" s="444">
        <f>유형화!$F$71*hourly1!B332/hourly1!$B$8763+유형화!$F$72*hourly1!C332/hourly1!$C$8763+유형화!$F$73*hourly1!D332/hourly1!$D$8763+유형화!$F$74*hourly1!E332/hourly1!$E$8763</f>
        <v>178.50128295599782</v>
      </c>
      <c r="C331" s="442">
        <f>hourly1!$F332*유형화!$G$71/hourly1!$F$8763+유형화!$G$72*hourly1!$G332/hourly1!$F$8763+유형화!$G$74*hourly1!I332/hourly1!$I$8763</f>
        <v>5.8150507974259975</v>
      </c>
      <c r="D331" s="14">
        <v>680.84536700000012</v>
      </c>
      <c r="E331" s="14">
        <v>16.83572800000001</v>
      </c>
      <c r="F331" s="1">
        <v>815939</v>
      </c>
      <c r="G331" s="15">
        <f t="shared" si="10"/>
        <v>0.77908961983177383</v>
      </c>
      <c r="H331" s="15">
        <f t="shared" si="11"/>
        <v>0.88684148968064258</v>
      </c>
    </row>
    <row r="332" spans="1:8">
      <c r="A332" s="1">
        <v>331</v>
      </c>
      <c r="B332" s="444">
        <f>유형화!$F$71*hourly1!B333/hourly1!$B$8763+유형화!$F$72*hourly1!C333/hourly1!$C$8763+유형화!$F$73*hourly1!D333/hourly1!$D$8763+유형화!$F$74*hourly1!E333/hourly1!$E$8763</f>
        <v>128.19629587540811</v>
      </c>
      <c r="C332" s="442">
        <f>hourly1!$F333*유형화!$G$71/hourly1!$F$8763+유형화!$G$72*hourly1!$G333/hourly1!$F$8763+유형화!$G$74*hourly1!I333/hourly1!$I$8763</f>
        <v>5.2962753190116816</v>
      </c>
      <c r="D332" s="14">
        <v>659.30722100000014</v>
      </c>
      <c r="E332" s="14">
        <v>4.0606000000000003E-2</v>
      </c>
      <c r="F332" s="1">
        <v>836037</v>
      </c>
      <c r="G332" s="15">
        <f t="shared" si="10"/>
        <v>0.75444357420623132</v>
      </c>
      <c r="H332" s="15">
        <f t="shared" si="11"/>
        <v>0.87224560668126394</v>
      </c>
    </row>
    <row r="333" spans="1:8">
      <c r="A333" s="1">
        <v>332</v>
      </c>
      <c r="B333" s="444">
        <f>유형화!$F$71*hourly1!B334/hourly1!$B$8763+유형화!$F$72*hourly1!C334/hourly1!$C$8763+유형화!$F$73*hourly1!D334/hourly1!$D$8763+유형화!$F$74*hourly1!E334/hourly1!$E$8763</f>
        <v>136.65435374098124</v>
      </c>
      <c r="C333" s="442">
        <f>hourly1!$F334*유형화!$G$71/hourly1!$F$8763+유형화!$G$72*hourly1!$G334/hourly1!$F$8763+유형화!$G$74*hourly1!I334/hourly1!$I$8763</f>
        <v>5.127942709717181</v>
      </c>
      <c r="D333" s="14">
        <v>656.47159999999997</v>
      </c>
      <c r="E333" s="14">
        <v>0</v>
      </c>
      <c r="F333" s="1">
        <v>815141</v>
      </c>
      <c r="G333" s="15">
        <f t="shared" si="10"/>
        <v>0.75119878031623033</v>
      </c>
      <c r="H333" s="15">
        <f t="shared" si="11"/>
        <v>0.87028982358929441</v>
      </c>
    </row>
    <row r="334" spans="1:8">
      <c r="A334" s="1">
        <v>333</v>
      </c>
      <c r="B334" s="444">
        <f>유형화!$F$71*hourly1!B335/hourly1!$B$8763+유형화!$F$72*hourly1!C335/hourly1!$C$8763+유형화!$F$73*hourly1!D335/hourly1!$D$8763+유형화!$F$74*hourly1!E335/hourly1!$E$8763</f>
        <v>70.297346538550073</v>
      </c>
      <c r="C334" s="442">
        <f>hourly1!$F335*유형화!$G$71/hourly1!$F$8763+유형화!$G$72*hourly1!$G335/hourly1!$F$8763+유형화!$G$74*hourly1!I335/hourly1!$I$8763</f>
        <v>5.9279369193623879</v>
      </c>
      <c r="D334" s="14">
        <v>636.64653299999986</v>
      </c>
      <c r="E334" s="14">
        <v>0</v>
      </c>
      <c r="F334" s="1">
        <v>870677</v>
      </c>
      <c r="G334" s="15">
        <f t="shared" si="10"/>
        <v>0.72851300662840035</v>
      </c>
      <c r="H334" s="15">
        <f t="shared" si="11"/>
        <v>0.85638684614028782</v>
      </c>
    </row>
    <row r="335" spans="1:8">
      <c r="A335" s="1">
        <v>334</v>
      </c>
      <c r="B335" s="444">
        <f>유형화!$F$71*hourly1!B336/hourly1!$B$8763+유형화!$F$72*hourly1!C336/hourly1!$C$8763+유형화!$F$73*hourly1!D336/hourly1!$D$8763+유형화!$F$74*hourly1!E336/hourly1!$E$8763</f>
        <v>69.013212075417385</v>
      </c>
      <c r="C335" s="442">
        <f>hourly1!$F336*유형화!$G$71/hourly1!$F$8763+유형화!$G$72*hourly1!$G336/hourly1!$F$8763+유형화!$G$74*hourly1!I336/hourly1!$I$8763</f>
        <v>0.46419643401601618</v>
      </c>
      <c r="D335" s="14">
        <v>638.52524900000003</v>
      </c>
      <c r="E335" s="14">
        <v>0</v>
      </c>
      <c r="F335" s="1">
        <v>904457</v>
      </c>
      <c r="G335" s="15">
        <f t="shared" si="10"/>
        <v>0.73066281656345422</v>
      </c>
      <c r="H335" s="15">
        <f t="shared" si="11"/>
        <v>0.8577218259955911</v>
      </c>
    </row>
    <row r="336" spans="1:8">
      <c r="A336" s="1">
        <v>335</v>
      </c>
      <c r="B336" s="444">
        <f>유형화!$F$71*hourly1!B337/hourly1!$B$8763+유형화!$F$72*hourly1!C337/hourly1!$C$8763+유형화!$F$73*hourly1!D337/hourly1!$D$8763+유형화!$F$74*hourly1!E337/hourly1!$E$8763</f>
        <v>67.746322135442654</v>
      </c>
      <c r="C336" s="442">
        <f>hourly1!$F337*유형화!$G$71/hourly1!$F$8763+유형화!$G$72*hourly1!$G337/hourly1!$F$8763+유형화!$G$74*hourly1!I337/hourly1!$I$8763</f>
        <v>0.37408515628041583</v>
      </c>
      <c r="D336" s="14">
        <v>612.59241200000008</v>
      </c>
      <c r="E336" s="14">
        <v>0</v>
      </c>
      <c r="F336" s="1">
        <v>931393</v>
      </c>
      <c r="G336" s="15">
        <f t="shared" si="10"/>
        <v>0.70098793721674746</v>
      </c>
      <c r="H336" s="15">
        <f t="shared" si="11"/>
        <v>0.83896056887854997</v>
      </c>
    </row>
    <row r="337" spans="1:8">
      <c r="A337" s="1">
        <v>336</v>
      </c>
      <c r="B337" s="444">
        <f>유형화!$F$71*hourly1!B338/hourly1!$B$8763+유형화!$F$72*hourly1!C338/hourly1!$C$8763+유형화!$F$73*hourly1!D338/hourly1!$D$8763+유형화!$F$74*hourly1!E338/hourly1!$E$8763</f>
        <v>66.143121408208188</v>
      </c>
      <c r="C337" s="442">
        <f>hourly1!$F338*유형화!$G$71/hourly1!$F$8763+유형화!$G$72*hourly1!$G338/hourly1!$F$8763+유형화!$G$74*hourly1!I338/hourly1!$I$8763</f>
        <v>0.50322797690295251</v>
      </c>
      <c r="D337" s="14">
        <v>573.44674199999997</v>
      </c>
      <c r="E337" s="14">
        <v>0</v>
      </c>
      <c r="F337" s="1">
        <v>892039</v>
      </c>
      <c r="G337" s="15">
        <f t="shared" si="10"/>
        <v>0.6561936467117786</v>
      </c>
      <c r="H337" s="15">
        <f t="shared" si="11"/>
        <v>0.80920999166510266</v>
      </c>
    </row>
    <row r="338" spans="1:8">
      <c r="A338" s="1">
        <v>337</v>
      </c>
      <c r="B338" s="444">
        <f>유형화!$F$71*hourly1!B339/hourly1!$B$8763+유형화!$F$72*hourly1!C339/hourly1!$C$8763+유형화!$F$73*hourly1!D339/hourly1!$D$8763+유형화!$F$74*hourly1!E339/hourly1!$E$8763</f>
        <v>66.377417525189884</v>
      </c>
      <c r="C338" s="442">
        <f>hourly1!$F339*유형화!$G$71/hourly1!$F$8763+유형화!$G$72*hourly1!$G339/hourly1!$F$8763+유형화!$G$74*hourly1!I339/hourly1!$I$8763</f>
        <v>0.84134682399808769</v>
      </c>
      <c r="D338" s="14">
        <v>546.38375200000007</v>
      </c>
      <c r="E338" s="14">
        <v>0</v>
      </c>
      <c r="F338" s="1">
        <v>843949</v>
      </c>
      <c r="G338" s="15">
        <f t="shared" si="10"/>
        <v>0.62522553616486343</v>
      </c>
      <c r="H338" s="15">
        <f t="shared" si="11"/>
        <v>0.78756263690540951</v>
      </c>
    </row>
    <row r="339" spans="1:8">
      <c r="A339" s="1">
        <v>338</v>
      </c>
      <c r="B339" s="444">
        <f>유형화!$F$71*hourly1!B340/hourly1!$B$8763+유형화!$F$72*hourly1!C340/hourly1!$C$8763+유형화!$F$73*hourly1!D340/hourly1!$D$8763+유형화!$F$74*hourly1!E340/hourly1!$E$8763</f>
        <v>66.272085626051677</v>
      </c>
      <c r="C339" s="442">
        <f>hourly1!$F340*유형화!$G$71/hourly1!$F$8763+유형화!$G$72*hourly1!$G340/hourly1!$F$8763+유형화!$G$74*hourly1!I340/hourly1!$I$8763</f>
        <v>1.1907738888151191</v>
      </c>
      <c r="D339" s="14">
        <v>531.60718400000007</v>
      </c>
      <c r="E339" s="14">
        <v>0</v>
      </c>
      <c r="F339" s="1">
        <v>757916</v>
      </c>
      <c r="G339" s="15">
        <f t="shared" si="10"/>
        <v>0.60831674702781646</v>
      </c>
      <c r="H339" s="15">
        <f t="shared" si="11"/>
        <v>0.77534634532138136</v>
      </c>
    </row>
    <row r="340" spans="1:8">
      <c r="A340" s="1">
        <v>339</v>
      </c>
      <c r="B340" s="444">
        <f>유형화!$F$71*hourly1!B341/hourly1!$B$8763+유형화!$F$72*hourly1!C341/hourly1!$C$8763+유형화!$F$73*hourly1!D341/hourly1!$D$8763+유형화!$F$74*hourly1!E341/hourly1!$E$8763</f>
        <v>66.466525649978692</v>
      </c>
      <c r="C340" s="442">
        <f>hourly1!$F341*유형화!$G$71/hourly1!$F$8763+유형화!$G$72*hourly1!$G341/hourly1!$F$8763+유형화!$G$74*hourly1!I341/hourly1!$I$8763</f>
        <v>1.5481944029252288</v>
      </c>
      <c r="D340" s="14">
        <v>488.52881599999989</v>
      </c>
      <c r="E340" s="14">
        <v>0</v>
      </c>
      <c r="F340" s="1">
        <v>625813</v>
      </c>
      <c r="G340" s="15">
        <f t="shared" si="10"/>
        <v>0.55902228021521727</v>
      </c>
      <c r="H340" s="15">
        <f t="shared" si="11"/>
        <v>0.73801998340614106</v>
      </c>
    </row>
    <row r="341" spans="1:8">
      <c r="A341" s="1">
        <v>340</v>
      </c>
      <c r="B341" s="444">
        <f>유형화!$F$71*hourly1!B342/hourly1!$B$8763+유형화!$F$72*hourly1!C342/hourly1!$C$8763+유형화!$F$73*hourly1!D342/hourly1!$D$8763+유형화!$F$74*hourly1!E342/hourly1!$E$8763</f>
        <v>66.565354333209385</v>
      </c>
      <c r="C341" s="442">
        <f>hourly1!$F342*유형화!$G$71/hourly1!$F$8763+유형화!$G$72*hourly1!$G342/hourly1!$F$8763+유형화!$G$74*hourly1!I342/hourly1!$I$8763</f>
        <v>1.8375372054849106</v>
      </c>
      <c r="D341" s="14">
        <v>486.49865699999992</v>
      </c>
      <c r="E341" s="14">
        <v>0</v>
      </c>
      <c r="F341" s="1">
        <v>501685</v>
      </c>
      <c r="G341" s="15">
        <f t="shared" si="10"/>
        <v>0.55669917444088068</v>
      </c>
      <c r="H341" s="15">
        <f t="shared" si="11"/>
        <v>0.7361948580250719</v>
      </c>
    </row>
    <row r="342" spans="1:8">
      <c r="A342" s="1">
        <v>341</v>
      </c>
      <c r="B342" s="444">
        <f>유형화!$F$71*hourly1!B343/hourly1!$B$8763+유형화!$F$72*hourly1!C343/hourly1!$C$8763+유형화!$F$73*hourly1!D343/hourly1!$D$8763+유형화!$F$74*hourly1!E343/hourly1!$E$8763</f>
        <v>66.693290588471868</v>
      </c>
      <c r="C342" s="442">
        <f>hourly1!$F343*유형화!$G$71/hourly1!$F$8763+유형화!$G$72*hourly1!$G343/hourly1!$F$8763+유형화!$G$74*hourly1!I343/hourly1!$I$8763</f>
        <v>2.1079354941067141</v>
      </c>
      <c r="D342" s="14">
        <v>472.47364600000009</v>
      </c>
      <c r="E342" s="14">
        <v>0</v>
      </c>
      <c r="F342" s="1">
        <v>548258</v>
      </c>
      <c r="G342" s="15">
        <f t="shared" si="10"/>
        <v>0.54065039006525561</v>
      </c>
      <c r="H342" s="15">
        <f t="shared" si="11"/>
        <v>0.72341581487654782</v>
      </c>
    </row>
    <row r="343" spans="1:8">
      <c r="A343" s="1">
        <v>342</v>
      </c>
      <c r="B343" s="444">
        <f>유형화!$F$71*hourly1!B344/hourly1!$B$8763+유형화!$F$72*hourly1!C344/hourly1!$C$8763+유형화!$F$73*hourly1!D344/hourly1!$D$8763+유형화!$F$74*hourly1!E344/hourly1!$E$8763</f>
        <v>68.674348719182447</v>
      </c>
      <c r="C343" s="442">
        <f>hourly1!$F344*유형화!$G$71/hourly1!$F$8763+유형화!$G$72*hourly1!$G344/hourly1!$F$8763+유형화!$G$74*hourly1!I344/hourly1!$I$8763</f>
        <v>2.4271155312830062</v>
      </c>
      <c r="D343" s="14">
        <v>463.08268900000007</v>
      </c>
      <c r="E343" s="14">
        <v>0</v>
      </c>
      <c r="F343" s="1">
        <v>921030</v>
      </c>
      <c r="G343" s="15">
        <f t="shared" si="10"/>
        <v>0.52990434188220825</v>
      </c>
      <c r="H343" s="15">
        <f t="shared" si="11"/>
        <v>0.71468906686207212</v>
      </c>
    </row>
    <row r="344" spans="1:8">
      <c r="A344" s="1">
        <v>343</v>
      </c>
      <c r="B344" s="444">
        <f>유형화!$F$71*hourly1!B345/hourly1!$B$8763+유형화!$F$72*hourly1!C345/hourly1!$C$8763+유형화!$F$73*hourly1!D345/hourly1!$D$8763+유형화!$F$74*hourly1!E345/hourly1!$E$8763</f>
        <v>80.331667364625176</v>
      </c>
      <c r="C344" s="442">
        <f>hourly1!$F345*유형화!$G$71/hourly1!$F$8763+유형화!$G$72*hourly1!$G345/hourly1!$F$8763+유형화!$G$74*hourly1!I345/hourly1!$I$8763</f>
        <v>8.8464278341638654</v>
      </c>
      <c r="D344" s="14">
        <v>448.26179000000002</v>
      </c>
      <c r="E344" s="14">
        <v>0</v>
      </c>
      <c r="F344" s="1">
        <v>934276</v>
      </c>
      <c r="G344" s="15">
        <f t="shared" si="10"/>
        <v>0.51294482489474058</v>
      </c>
      <c r="H344" s="15">
        <f t="shared" si="11"/>
        <v>0.70062977043156849</v>
      </c>
    </row>
    <row r="345" spans="1:8">
      <c r="A345" s="1">
        <v>344</v>
      </c>
      <c r="B345" s="444">
        <f>유형화!$F$71*hourly1!B346/hourly1!$B$8763+유형화!$F$72*hourly1!C346/hourly1!$C$8763+유형화!$F$73*hourly1!D346/hourly1!$D$8763+유형화!$F$74*hourly1!E346/hourly1!$E$8763</f>
        <v>185.95239217667711</v>
      </c>
      <c r="C345" s="442">
        <f>hourly1!$F346*유형화!$G$71/hourly1!$F$8763+유형화!$G$72*hourly1!$G346/hourly1!$F$8763+유형화!$G$74*hourly1!I346/hourly1!$I$8763</f>
        <v>9.0175524792863015</v>
      </c>
      <c r="D345" s="14">
        <v>441.68731400000007</v>
      </c>
      <c r="E345" s="14">
        <v>2.1360670000000028</v>
      </c>
      <c r="F345" s="1">
        <v>867332</v>
      </c>
      <c r="G345" s="15">
        <f t="shared" si="10"/>
        <v>0.50542166874843009</v>
      </c>
      <c r="H345" s="15">
        <f t="shared" si="11"/>
        <v>0.6942777785851636</v>
      </c>
    </row>
    <row r="346" spans="1:8">
      <c r="A346" s="1">
        <v>345</v>
      </c>
      <c r="B346" s="444">
        <f>유형화!$F$71*hourly1!B347/hourly1!$B$8763+유형화!$F$72*hourly1!C347/hourly1!$C$8763+유형화!$F$73*hourly1!D347/hourly1!$D$8763+유형화!$F$74*hourly1!E347/hourly1!$E$8763</f>
        <v>288.17956909021819</v>
      </c>
      <c r="C346" s="442">
        <f>hourly1!$F347*유형화!$G$71/hourly1!$F$8763+유형화!$G$72*hourly1!$G347/hourly1!$F$8763+유형화!$G$74*hourly1!I347/hourly1!$I$8763</f>
        <v>8.2850252437256646</v>
      </c>
      <c r="D346" s="14">
        <v>432.94465099999991</v>
      </c>
      <c r="E346" s="14">
        <v>136.18313199999989</v>
      </c>
      <c r="F346" s="1">
        <v>848057</v>
      </c>
      <c r="G346" s="15">
        <f t="shared" si="10"/>
        <v>0.49541746173884132</v>
      </c>
      <c r="H346" s="15">
        <f t="shared" si="11"/>
        <v>0.68571826668308844</v>
      </c>
    </row>
    <row r="347" spans="1:8">
      <c r="A347" s="1">
        <v>346</v>
      </c>
      <c r="B347" s="444">
        <f>유형화!$F$71*hourly1!B348/hourly1!$B$8763+유형화!$F$72*hourly1!C348/hourly1!$C$8763+유형화!$F$73*hourly1!D348/hourly1!$D$8763+유형화!$F$74*hourly1!E348/hourly1!$E$8763</f>
        <v>350.30511004785728</v>
      </c>
      <c r="C347" s="442">
        <f>hourly1!$F348*유형화!$G$71/hourly1!$F$8763+유형화!$G$72*hourly1!$G348/hourly1!$F$8763+유형화!$G$74*hourly1!I348/hourly1!$I$8763</f>
        <v>7.1378443449654423</v>
      </c>
      <c r="D347" s="14">
        <v>414.39160900000007</v>
      </c>
      <c r="E347" s="14">
        <v>547.98112499999934</v>
      </c>
      <c r="F347" s="1">
        <v>804404</v>
      </c>
      <c r="G347" s="15">
        <f t="shared" si="10"/>
        <v>0.47418726301957353</v>
      </c>
      <c r="H347" s="15">
        <f t="shared" si="11"/>
        <v>0.66711489200447438</v>
      </c>
    </row>
    <row r="348" spans="1:8">
      <c r="A348" s="1">
        <v>347</v>
      </c>
      <c r="B348" s="444">
        <f>유형화!$F$71*hourly1!B349/hourly1!$B$8763+유형화!$F$72*hourly1!C349/hourly1!$C$8763+유형화!$F$73*hourly1!D349/hourly1!$D$8763+유형화!$F$74*hourly1!E349/hourly1!$E$8763</f>
        <v>410.61336290781287</v>
      </c>
      <c r="C348" s="442">
        <f>hourly1!$F349*유형화!$G$71/hourly1!$F$8763+유형화!$G$72*hourly1!$G349/hourly1!$F$8763+유형화!$G$74*hourly1!I349/hourly1!$I$8763</f>
        <v>6.0577292647801695</v>
      </c>
      <c r="D348" s="14">
        <v>380.56314600000002</v>
      </c>
      <c r="E348" s="14">
        <v>914.29459400000076</v>
      </c>
      <c r="F348" s="1">
        <v>797636</v>
      </c>
      <c r="G348" s="15">
        <f t="shared" si="10"/>
        <v>0.43547743894558044</v>
      </c>
      <c r="H348" s="15">
        <f t="shared" si="11"/>
        <v>0.631572859385647</v>
      </c>
    </row>
    <row r="349" spans="1:8">
      <c r="A349" s="1">
        <v>348</v>
      </c>
      <c r="B349" s="444">
        <f>유형화!$F$71*hourly1!B350/hourly1!$B$8763+유형화!$F$72*hourly1!C350/hourly1!$C$8763+유형화!$F$73*hourly1!D350/hourly1!$D$8763+유형화!$F$74*hourly1!E350/hourly1!$E$8763</f>
        <v>345.0992084097644</v>
      </c>
      <c r="C349" s="442">
        <f>hourly1!$F350*유형화!$G$71/hourly1!$F$8763+유형화!$G$72*hourly1!$G350/hourly1!$F$8763+유형화!$G$74*hourly1!I350/hourly1!$I$8763</f>
        <v>5.1353061908516811</v>
      </c>
      <c r="D349" s="14">
        <v>378.23105500000003</v>
      </c>
      <c r="E349" s="14">
        <v>1103.1094769999991</v>
      </c>
      <c r="F349" s="1">
        <v>821882</v>
      </c>
      <c r="G349" s="15">
        <f t="shared" si="10"/>
        <v>0.43280883315244872</v>
      </c>
      <c r="H349" s="15">
        <f t="shared" si="11"/>
        <v>0.62904159223489087</v>
      </c>
    </row>
    <row r="350" spans="1:8">
      <c r="A350" s="1">
        <v>349</v>
      </c>
      <c r="B350" s="444">
        <f>유형화!$F$71*hourly1!B351/hourly1!$B$8763+유형화!$F$72*hourly1!C351/hourly1!$C$8763+유형화!$F$73*hourly1!D351/hourly1!$D$8763+유형화!$F$74*hourly1!E351/hourly1!$E$8763</f>
        <v>208.28978676186244</v>
      </c>
      <c r="C350" s="442">
        <f>hourly1!$F351*유형화!$G$71/hourly1!$F$8763+유형화!$G$72*hourly1!$G351/hourly1!$F$8763+유형화!$G$74*hourly1!I351/hourly1!$I$8763</f>
        <v>3.6159439175421357</v>
      </c>
      <c r="D350" s="14">
        <v>350.96901100000002</v>
      </c>
      <c r="E350" s="14">
        <v>1174.821801000001</v>
      </c>
      <c r="F350" s="1">
        <v>803708</v>
      </c>
      <c r="G350" s="15">
        <f t="shared" si="10"/>
        <v>0.40161294562018168</v>
      </c>
      <c r="H350" s="15">
        <f t="shared" si="11"/>
        <v>0.59862968537187977</v>
      </c>
    </row>
    <row r="351" spans="1:8">
      <c r="A351" s="1">
        <v>350</v>
      </c>
      <c r="B351" s="444">
        <f>유형화!$F$71*hourly1!B352/hourly1!$B$8763+유형화!$F$72*hourly1!C352/hourly1!$C$8763+유형화!$F$73*hourly1!D352/hourly1!$D$8763+유형화!$F$74*hourly1!E352/hourly1!$E$8763</f>
        <v>274.53432275813805</v>
      </c>
      <c r="C351" s="442">
        <f>hourly1!$F352*유형화!$G$71/hourly1!$F$8763+유형화!$G$72*hourly1!$G352/hourly1!$F$8763+유형화!$G$74*hourly1!I352/hourly1!$I$8763</f>
        <v>3.8663778136239793</v>
      </c>
      <c r="D351" s="14">
        <v>320.30730199999988</v>
      </c>
      <c r="E351" s="14">
        <v>1147.231494000001</v>
      </c>
      <c r="F351" s="1">
        <v>821758</v>
      </c>
      <c r="G351" s="15">
        <f t="shared" si="10"/>
        <v>0.36652683008493037</v>
      </c>
      <c r="H351" s="15">
        <f t="shared" si="11"/>
        <v>0.56251165154505389</v>
      </c>
    </row>
    <row r="352" spans="1:8">
      <c r="A352" s="1">
        <v>351</v>
      </c>
      <c r="B352" s="444">
        <f>유형화!$F$71*hourly1!B353/hourly1!$B$8763+유형화!$F$72*hourly1!C353/hourly1!$C$8763+유형화!$F$73*hourly1!D353/hourly1!$D$8763+유형화!$F$74*hourly1!E353/hourly1!$E$8763</f>
        <v>395.60755246196857</v>
      </c>
      <c r="C352" s="442">
        <f>hourly1!$F353*유형화!$G$71/hourly1!$F$8763+유형화!$G$72*hourly1!$G353/hourly1!$F$8763+유형화!$G$74*hourly1!I353/hourly1!$I$8763</f>
        <v>3.6302558716838793</v>
      </c>
      <c r="D352" s="14">
        <v>317.68064399999997</v>
      </c>
      <c r="E352" s="14">
        <v>1010.207848</v>
      </c>
      <c r="F352" s="1">
        <v>783131</v>
      </c>
      <c r="G352" s="15">
        <f t="shared" si="10"/>
        <v>0.36352115202375024</v>
      </c>
      <c r="H352" s="15">
        <f t="shared" si="11"/>
        <v>0.55931783688342029</v>
      </c>
    </row>
    <row r="353" spans="1:8">
      <c r="A353" s="1">
        <v>352</v>
      </c>
      <c r="B353" s="444">
        <f>유형화!$F$71*hourly1!B354/hourly1!$B$8763+유형화!$F$72*hourly1!C354/hourly1!$C$8763+유형화!$F$73*hourly1!D354/hourly1!$D$8763+유형화!$F$74*hourly1!E354/hourly1!$E$8763</f>
        <v>333.13896614755458</v>
      </c>
      <c r="C353" s="442">
        <f>hourly1!$F354*유형화!$G$71/hourly1!$F$8763+유형화!$G$72*hourly1!$G354/hourly1!$F$8763+유형화!$G$74*hourly1!I354/hourly1!$I$8763</f>
        <v>3.5594139110267773</v>
      </c>
      <c r="D353" s="14">
        <v>315.32420500000001</v>
      </c>
      <c r="E353" s="14">
        <v>733.68439899999998</v>
      </c>
      <c r="F353" s="1">
        <v>799968</v>
      </c>
      <c r="G353" s="15">
        <f t="shared" si="10"/>
        <v>0.3608246848762155</v>
      </c>
      <c r="H353" s="15">
        <f t="shared" si="11"/>
        <v>0.5564387303136249</v>
      </c>
    </row>
    <row r="354" spans="1:8">
      <c r="A354" s="1">
        <v>353</v>
      </c>
      <c r="B354" s="444">
        <f>유형화!$F$71*hourly1!B355/hourly1!$B$8763+유형화!$F$72*hourly1!C355/hourly1!$C$8763+유형화!$F$73*hourly1!D355/hourly1!$D$8763+유형화!$F$74*hourly1!E355/hourly1!$E$8763</f>
        <v>291.0354475191163</v>
      </c>
      <c r="C354" s="442">
        <f>hourly1!$F355*유형화!$G$71/hourly1!$F$8763+유형화!$G$72*hourly1!$G355/hourly1!$F$8763+유형화!$G$74*hourly1!I355/hourly1!$I$8763</f>
        <v>3.8793064616655824</v>
      </c>
      <c r="D354" s="14">
        <v>290.74946799999998</v>
      </c>
      <c r="E354" s="14">
        <v>290.77063299999992</v>
      </c>
      <c r="F354" s="1">
        <v>801980</v>
      </c>
      <c r="G354" s="15">
        <f t="shared" si="10"/>
        <v>0.33270387590139899</v>
      </c>
      <c r="H354" s="15">
        <f t="shared" si="11"/>
        <v>0.52560922523623266</v>
      </c>
    </row>
    <row r="355" spans="1:8">
      <c r="A355" s="1">
        <v>354</v>
      </c>
      <c r="B355" s="444">
        <f>유형화!$F$71*hourly1!B356/hourly1!$B$8763+유형화!$F$72*hourly1!C356/hourly1!$C$8763+유형화!$F$73*hourly1!D356/hourly1!$D$8763+유형화!$F$74*hourly1!E356/hourly1!$E$8763</f>
        <v>170.62813918906113</v>
      </c>
      <c r="C355" s="442">
        <f>hourly1!$F356*유형화!$G$71/hourly1!$F$8763+유형화!$G$72*hourly1!$G356/hourly1!$F$8763+유형화!$G$74*hourly1!I356/hourly1!$I$8763</f>
        <v>4.3633066547052577</v>
      </c>
      <c r="D355" s="14">
        <v>286.54554499999989</v>
      </c>
      <c r="E355" s="14">
        <v>22.281585000000021</v>
      </c>
      <c r="F355" s="1">
        <v>811932</v>
      </c>
      <c r="G355" s="15">
        <f t="shared" si="10"/>
        <v>0.32789333751688482</v>
      </c>
      <c r="H355" s="15">
        <f t="shared" si="11"/>
        <v>0.52018377818573358</v>
      </c>
    </row>
    <row r="356" spans="1:8">
      <c r="A356" s="1">
        <v>355</v>
      </c>
      <c r="B356" s="444">
        <f>유형화!$F$71*hourly1!B357/hourly1!$B$8763+유형화!$F$72*hourly1!C357/hourly1!$C$8763+유형화!$F$73*hourly1!D357/hourly1!$D$8763+유형화!$F$74*hourly1!E357/hourly1!$E$8763</f>
        <v>124.55148682408836</v>
      </c>
      <c r="C356" s="442">
        <f>hourly1!$F357*유형화!$G$71/hourly1!$F$8763+유형화!$G$72*hourly1!$G357/hourly1!$F$8763+유형화!$G$74*hourly1!I357/hourly1!$I$8763</f>
        <v>3.9028320362563536</v>
      </c>
      <c r="D356" s="14">
        <v>328.13545099999999</v>
      </c>
      <c r="E356" s="14">
        <v>3.6874999999999998E-2</v>
      </c>
      <c r="F356" s="1">
        <v>795353</v>
      </c>
      <c r="G356" s="15">
        <f t="shared" si="10"/>
        <v>0.37548456105293232</v>
      </c>
      <c r="H356" s="15">
        <f t="shared" si="11"/>
        <v>0.5719346827478673</v>
      </c>
    </row>
    <row r="357" spans="1:8">
      <c r="A357" s="1">
        <v>356</v>
      </c>
      <c r="B357" s="444">
        <f>유형화!$F$71*hourly1!B358/hourly1!$B$8763+유형화!$F$72*hourly1!C358/hourly1!$C$8763+유형화!$F$73*hourly1!D358/hourly1!$D$8763+유형화!$F$74*hourly1!E358/hourly1!$E$8763</f>
        <v>133.36109346483519</v>
      </c>
      <c r="C357" s="442">
        <f>hourly1!$F358*유형화!$G$71/hourly1!$F$8763+유형화!$G$72*hourly1!$G358/hourly1!$F$8763+유형화!$G$74*hourly1!I358/hourly1!$I$8763</f>
        <v>3.8968461572029742</v>
      </c>
      <c r="D357" s="14">
        <v>335.60018200000002</v>
      </c>
      <c r="E357" s="14">
        <v>0</v>
      </c>
      <c r="F357" s="1">
        <v>822275</v>
      </c>
      <c r="G357" s="15">
        <f t="shared" si="10"/>
        <v>0.3840264337289</v>
      </c>
      <c r="H357" s="15">
        <f t="shared" si="11"/>
        <v>0.58078945839655149</v>
      </c>
    </row>
    <row r="358" spans="1:8">
      <c r="A358" s="1">
        <v>357</v>
      </c>
      <c r="B358" s="444">
        <f>유형화!$F$71*hourly1!B359/hourly1!$B$8763+유형화!$F$72*hourly1!C359/hourly1!$C$8763+유형화!$F$73*hourly1!D359/hourly1!$D$8763+유형화!$F$74*hourly1!E359/hourly1!$E$8763</f>
        <v>68.678521886572881</v>
      </c>
      <c r="C358" s="442">
        <f>hourly1!$F359*유형화!$G$71/hourly1!$F$8763+유형화!$G$72*hourly1!$G359/hourly1!$F$8763+유형화!$G$74*hourly1!I359/hourly1!$I$8763</f>
        <v>4.8379361223146775</v>
      </c>
      <c r="D358" s="14">
        <v>365.51419900000008</v>
      </c>
      <c r="E358" s="14">
        <v>0</v>
      </c>
      <c r="F358" s="1">
        <v>812733</v>
      </c>
      <c r="G358" s="15">
        <f t="shared" si="10"/>
        <v>0.41825696721238809</v>
      </c>
      <c r="H358" s="15">
        <f t="shared" si="11"/>
        <v>0.6150463913755162</v>
      </c>
    </row>
    <row r="359" spans="1:8">
      <c r="A359" s="1">
        <v>358</v>
      </c>
      <c r="B359" s="444">
        <f>유형화!$F$71*hourly1!B360/hourly1!$B$8763+유형화!$F$72*hourly1!C360/hourly1!$C$8763+유형화!$F$73*hourly1!D360/hourly1!$D$8763+유형화!$F$74*hourly1!E360/hourly1!$E$8763</f>
        <v>67.381929238335161</v>
      </c>
      <c r="C359" s="442">
        <f>hourly1!$F360*유형화!$G$71/hourly1!$F$8763+유형화!$G$72*hourly1!$G360/hourly1!$F$8763+유형화!$G$74*hourly1!I360/hourly1!$I$8763</f>
        <v>0.46090440017732276</v>
      </c>
      <c r="D359" s="14">
        <v>368.96428000000009</v>
      </c>
      <c r="E359" s="14">
        <v>0</v>
      </c>
      <c r="F359" s="1">
        <v>863757</v>
      </c>
      <c r="G359" s="15">
        <f t="shared" si="10"/>
        <v>0.42220488611579871</v>
      </c>
      <c r="H359" s="15">
        <f t="shared" si="11"/>
        <v>0.61887574642938326</v>
      </c>
    </row>
    <row r="360" spans="1:8">
      <c r="A360" s="1">
        <v>359</v>
      </c>
      <c r="B360" s="444">
        <f>유형화!$F$71*hourly1!B361/hourly1!$B$8763+유형화!$F$72*hourly1!C361/hourly1!$C$8763+유형화!$F$73*hourly1!D361/hourly1!$D$8763+유형화!$F$74*hourly1!E361/hourly1!$E$8763</f>
        <v>66.039175659878978</v>
      </c>
      <c r="C360" s="442">
        <f>hourly1!$F361*유형화!$G$71/hourly1!$F$8763+유형화!$G$72*hourly1!$G361/hourly1!$F$8763+유형화!$G$74*hourly1!I361/hourly1!$I$8763</f>
        <v>0.35407252403666434</v>
      </c>
      <c r="D360" s="14">
        <v>352.18541900000002</v>
      </c>
      <c r="E360" s="14">
        <v>0</v>
      </c>
      <c r="F360" s="1">
        <v>880719</v>
      </c>
      <c r="G360" s="15">
        <f t="shared" si="10"/>
        <v>0.40300487819726027</v>
      </c>
      <c r="H360" s="15">
        <f t="shared" si="11"/>
        <v>0.60001975484130421</v>
      </c>
    </row>
    <row r="361" spans="1:8">
      <c r="A361" s="1">
        <v>360</v>
      </c>
      <c r="B361" s="444">
        <f>유형화!$F$71*hourly1!B362/hourly1!$B$8763+유형화!$F$72*hourly1!C362/hourly1!$C$8763+유형화!$F$73*hourly1!D362/hourly1!$D$8763+유형화!$F$74*hourly1!E362/hourly1!$E$8763</f>
        <v>64.649993135132647</v>
      </c>
      <c r="C361" s="442">
        <f>hourly1!$F362*유형화!$G$71/hourly1!$F$8763+유형화!$G$72*hourly1!$G362/hourly1!$F$8763+유형화!$G$74*hourly1!I362/hourly1!$I$8763</f>
        <v>0.32593362034248075</v>
      </c>
      <c r="D361" s="14">
        <v>305.38490300000001</v>
      </c>
      <c r="E361" s="14">
        <v>0</v>
      </c>
      <c r="F361" s="1">
        <v>929172</v>
      </c>
      <c r="G361" s="15">
        <f t="shared" si="10"/>
        <v>0.34945116690591083</v>
      </c>
      <c r="H361" s="15">
        <f t="shared" si="11"/>
        <v>0.54414851766371553</v>
      </c>
    </row>
    <row r="362" spans="1:8">
      <c r="A362" s="1">
        <v>361</v>
      </c>
      <c r="B362" s="444">
        <f>유형화!$F$71*hourly1!B363/hourly1!$B$8763+유형화!$F$72*hourly1!C363/hourly1!$C$8763+유형화!$F$73*hourly1!D363/hourly1!$D$8763+유형화!$F$74*hourly1!E363/hourly1!$E$8763</f>
        <v>65.299229053119461</v>
      </c>
      <c r="C362" s="442">
        <f>hourly1!$F363*유형화!$G$71/hourly1!$F$8763+유형화!$G$72*hourly1!$G363/hourly1!$F$8763+유형화!$G$74*hourly1!I363/hourly1!$I$8763</f>
        <v>0.33481249636059024</v>
      </c>
      <c r="D362" s="14">
        <v>290.89038599999998</v>
      </c>
      <c r="E362" s="14">
        <v>0</v>
      </c>
      <c r="F362" s="1">
        <v>832679</v>
      </c>
      <c r="G362" s="15">
        <f t="shared" si="10"/>
        <v>0.33286512800998158</v>
      </c>
      <c r="H362" s="15">
        <f t="shared" si="11"/>
        <v>0.52579030391143189</v>
      </c>
    </row>
    <row r="363" spans="1:8">
      <c r="A363" s="1">
        <v>362</v>
      </c>
      <c r="B363" s="444">
        <f>유형화!$F$71*hourly1!B364/hourly1!$B$8763+유형화!$F$72*hourly1!C364/hourly1!$C$8763+유형화!$F$73*hourly1!D364/hourly1!$D$8763+유형화!$F$74*hourly1!E364/hourly1!$E$8763</f>
        <v>65.663513743639442</v>
      </c>
      <c r="C363" s="442">
        <f>hourly1!$F364*유형화!$G$71/hourly1!$F$8763+유형화!$G$72*hourly1!$G364/hourly1!$F$8763+유형화!$G$74*hourly1!I364/hourly1!$I$8763</f>
        <v>0.80337842877187882</v>
      </c>
      <c r="D363" s="14">
        <v>301.42922199999998</v>
      </c>
      <c r="E363" s="14">
        <v>0</v>
      </c>
      <c r="F363" s="1">
        <v>713431</v>
      </c>
      <c r="G363" s="15">
        <f t="shared" si="10"/>
        <v>0.34492469120990188</v>
      </c>
      <c r="H363" s="15">
        <f t="shared" si="11"/>
        <v>0.53919034683057554</v>
      </c>
    </row>
    <row r="364" spans="1:8">
      <c r="A364" s="1">
        <v>363</v>
      </c>
      <c r="B364" s="444">
        <f>유형화!$F$71*hourly1!B365/hourly1!$B$8763+유형화!$F$72*hourly1!C365/hourly1!$C$8763+유형화!$F$73*hourly1!D365/hourly1!$D$8763+유형화!$F$74*hourly1!E365/hourly1!$E$8763</f>
        <v>66.51722043621254</v>
      </c>
      <c r="C364" s="442">
        <f>hourly1!$F365*유형화!$G$71/hourly1!$F$8763+유형화!$G$72*hourly1!$G365/hourly1!$F$8763+유형화!$G$74*hourly1!I365/hourly1!$I$8763</f>
        <v>1.5223323806548259</v>
      </c>
      <c r="D364" s="14">
        <v>281.50041900000002</v>
      </c>
      <c r="E364" s="14">
        <v>0</v>
      </c>
      <c r="F364" s="1">
        <v>598386</v>
      </c>
      <c r="G364" s="15">
        <f t="shared" si="10"/>
        <v>0.3221202126814135</v>
      </c>
      <c r="H364" s="15">
        <f t="shared" si="11"/>
        <v>0.5136122694816565</v>
      </c>
    </row>
    <row r="365" spans="1:8">
      <c r="A365" s="1">
        <v>364</v>
      </c>
      <c r="B365" s="444">
        <f>유형화!$F$71*hourly1!B366/hourly1!$B$8763+유형화!$F$72*hourly1!C366/hourly1!$C$8763+유형화!$F$73*hourly1!D366/hourly1!$D$8763+유형화!$F$74*hourly1!E366/hourly1!$E$8763</f>
        <v>66.993971446871811</v>
      </c>
      <c r="C365" s="442">
        <f>hourly1!$F366*유형화!$G$71/hourly1!$F$8763+유형화!$G$72*hourly1!$G366/hourly1!$F$8763+유형화!$G$74*hourly1!I366/hourly1!$I$8763</f>
        <v>2.0378861476364674</v>
      </c>
      <c r="D365" s="14">
        <v>255.59416400000001</v>
      </c>
      <c r="E365" s="14">
        <v>0</v>
      </c>
      <c r="F365" s="1">
        <v>519293</v>
      </c>
      <c r="G365" s="15">
        <f t="shared" si="10"/>
        <v>0.29247575104962126</v>
      </c>
      <c r="H365" s="15">
        <f t="shared" si="11"/>
        <v>0.47879212058625237</v>
      </c>
    </row>
    <row r="366" spans="1:8">
      <c r="A366" s="1">
        <v>365</v>
      </c>
      <c r="B366" s="444">
        <f>유형화!$F$71*hourly1!B367/hourly1!$B$8763+유형화!$F$72*hourly1!C367/hourly1!$C$8763+유형화!$F$73*hourly1!D367/hourly1!$D$8763+유형화!$F$74*hourly1!E367/hourly1!$E$8763</f>
        <v>67.434429968090683</v>
      </c>
      <c r="C366" s="442">
        <f>hourly1!$F367*유형화!$G$71/hourly1!$F$8763+유형화!$G$72*hourly1!$G367/hourly1!$F$8763+유형화!$G$74*hourly1!I367/hourly1!$I$8763</f>
        <v>2.5037136619986704</v>
      </c>
      <c r="D366" s="14">
        <v>237.61198099999999</v>
      </c>
      <c r="E366" s="14">
        <v>0</v>
      </c>
      <c r="F366" s="1">
        <v>570586</v>
      </c>
      <c r="G366" s="15">
        <f t="shared" si="10"/>
        <v>0.27189878483048358</v>
      </c>
      <c r="H366" s="15">
        <f t="shared" si="11"/>
        <v>0.45350905758565879</v>
      </c>
    </row>
    <row r="367" spans="1:8">
      <c r="A367" s="1">
        <v>366</v>
      </c>
      <c r="B367" s="444">
        <f>유형화!$F$71*hourly1!B368/hourly1!$B$8763+유형화!$F$72*hourly1!C368/hourly1!$C$8763+유형화!$F$73*hourly1!D368/hourly1!$D$8763+유형화!$F$74*hourly1!E368/hourly1!$E$8763</f>
        <v>69.539777792065706</v>
      </c>
      <c r="C367" s="442">
        <f>hourly1!$F368*유형화!$G$71/hourly1!$F$8763+유형화!$G$72*hourly1!$G368/hourly1!$F$8763+유형화!$G$74*hourly1!I368/hourly1!$I$8763</f>
        <v>2.9235091724075479</v>
      </c>
      <c r="D367" s="14">
        <v>251.206332</v>
      </c>
      <c r="E367" s="14">
        <v>0</v>
      </c>
      <c r="F367" s="1">
        <v>886007</v>
      </c>
      <c r="G367" s="15">
        <f t="shared" si="10"/>
        <v>0.28745476606469195</v>
      </c>
      <c r="H367" s="15">
        <f t="shared" si="11"/>
        <v>0.47270960155927971</v>
      </c>
    </row>
    <row r="368" spans="1:8">
      <c r="A368" s="1">
        <v>367</v>
      </c>
      <c r="B368" s="444">
        <f>유형화!$F$71*hourly1!B369/hourly1!$B$8763+유형화!$F$72*hourly1!C369/hourly1!$C$8763+유형화!$F$73*hourly1!D369/hourly1!$D$8763+유형화!$F$74*hourly1!E369/hourly1!$E$8763</f>
        <v>81.374140449055105</v>
      </c>
      <c r="C368" s="442">
        <f>hourly1!$F369*유형화!$G$71/hourly1!$F$8763+유형화!$G$72*hourly1!$G369/hourly1!$F$8763+유형화!$G$74*hourly1!I369/hourly1!$I$8763</f>
        <v>9.4442957293285588</v>
      </c>
      <c r="D368" s="14">
        <v>256.84508199999999</v>
      </c>
      <c r="E368" s="14">
        <v>0</v>
      </c>
      <c r="F368" s="1">
        <v>1045682</v>
      </c>
      <c r="G368" s="15">
        <f t="shared" si="10"/>
        <v>0.29390717333182753</v>
      </c>
      <c r="H368" s="15">
        <f t="shared" si="11"/>
        <v>0.48051611234619795</v>
      </c>
    </row>
    <row r="369" spans="1:8">
      <c r="A369" s="1">
        <v>368</v>
      </c>
      <c r="B369" s="444">
        <f>유형화!$F$71*hourly1!B370/hourly1!$B$8763+유형화!$F$72*hourly1!C370/hourly1!$C$8763+유형화!$F$73*hourly1!D370/hourly1!$D$8763+유형화!$F$74*hourly1!E370/hourly1!$E$8763</f>
        <v>186.23827398079621</v>
      </c>
      <c r="C369" s="442">
        <f>hourly1!$F370*유형화!$G$71/hourly1!$F$8763+유형화!$G$72*hourly1!$G370/hourly1!$F$8763+유형화!$G$74*hourly1!I370/hourly1!$I$8763</f>
        <v>9.640707757547375</v>
      </c>
      <c r="D369" s="14">
        <v>236.64104</v>
      </c>
      <c r="E369" s="14">
        <v>1.546623000000003</v>
      </c>
      <c r="F369" s="1">
        <v>1014130</v>
      </c>
      <c r="G369" s="15">
        <f t="shared" si="10"/>
        <v>0.27078773951647611</v>
      </c>
      <c r="H369" s="15">
        <f t="shared" si="11"/>
        <v>0.45211671997153968</v>
      </c>
    </row>
    <row r="370" spans="1:8">
      <c r="A370" s="1">
        <v>369</v>
      </c>
      <c r="B370" s="444">
        <f>유형화!$F$71*hourly1!B371/hourly1!$B$8763+유형화!$F$72*hourly1!C371/hourly1!$C$8763+유형화!$F$73*hourly1!D371/hourly1!$D$8763+유형화!$F$74*hourly1!E371/hourly1!$E$8763</f>
        <v>288.56270336827691</v>
      </c>
      <c r="C370" s="442">
        <f>hourly1!$F371*유형화!$G$71/hourly1!$F$8763+유형화!$G$72*hourly1!$G371/hourly1!$F$8763+유형화!$G$74*hourly1!I371/hourly1!$I$8763</f>
        <v>9.0126274662859593</v>
      </c>
      <c r="D370" s="14">
        <v>219.060011</v>
      </c>
      <c r="E370" s="14">
        <v>112.2086059999999</v>
      </c>
      <c r="F370" s="1">
        <v>821647</v>
      </c>
      <c r="G370" s="15">
        <f t="shared" si="10"/>
        <v>0.25066981279808603</v>
      </c>
      <c r="H370" s="15">
        <f t="shared" si="11"/>
        <v>0.42640464100586567</v>
      </c>
    </row>
    <row r="371" spans="1:8">
      <c r="A371" s="1">
        <v>370</v>
      </c>
      <c r="B371" s="444">
        <f>유형화!$F$71*hourly1!B372/hourly1!$B$8763+유형화!$F$72*hourly1!C372/hourly1!$C$8763+유형화!$F$73*hourly1!D372/hourly1!$D$8763+유형화!$F$74*hourly1!E372/hourly1!$E$8763</f>
        <v>350.9443007876398</v>
      </c>
      <c r="C371" s="442">
        <f>hourly1!$F372*유형화!$G$71/hourly1!$F$8763+유형화!$G$72*hourly1!$G372/hourly1!$F$8763+유형화!$G$74*hourly1!I372/hourly1!$I$8763</f>
        <v>7.9227234745898318</v>
      </c>
      <c r="D371" s="14">
        <v>207.08755300000001</v>
      </c>
      <c r="E371" s="14">
        <v>460.56097600000078</v>
      </c>
      <c r="F371" s="1">
        <v>810828</v>
      </c>
      <c r="G371" s="15">
        <f t="shared" si="10"/>
        <v>0.23696975959397593</v>
      </c>
      <c r="H371" s="15">
        <f t="shared" si="11"/>
        <v>0.40833385214748213</v>
      </c>
    </row>
    <row r="372" spans="1:8">
      <c r="A372" s="1">
        <v>371</v>
      </c>
      <c r="B372" s="444">
        <f>유형화!$F$71*hourly1!B373/hourly1!$B$8763+유형화!$F$72*hourly1!C373/hourly1!$C$8763+유형화!$F$73*hourly1!D373/hourly1!$D$8763+유형화!$F$74*hourly1!E373/hourly1!$E$8763</f>
        <v>411.82501699176589</v>
      </c>
      <c r="C372" s="442">
        <f>hourly1!$F373*유형화!$G$71/hourly1!$F$8763+유형화!$G$72*hourly1!$G373/hourly1!$F$8763+유형화!$G$74*hourly1!I373/hourly1!$I$8763</f>
        <v>6.9946963649388501</v>
      </c>
      <c r="D372" s="14">
        <v>189.26120299999999</v>
      </c>
      <c r="E372" s="14">
        <v>824.1822380000001</v>
      </c>
      <c r="F372" s="1">
        <v>773484</v>
      </c>
      <c r="G372" s="15">
        <f t="shared" si="10"/>
        <v>0.216571112679943</v>
      </c>
      <c r="H372" s="15">
        <f t="shared" si="11"/>
        <v>0.38054075294103579</v>
      </c>
    </row>
    <row r="373" spans="1:8">
      <c r="A373" s="1">
        <v>372</v>
      </c>
      <c r="B373" s="444">
        <f>유형화!$F$71*hourly1!B374/hourly1!$B$8763+유형화!$F$72*hourly1!C374/hourly1!$C$8763+유형화!$F$73*hourly1!D374/hourly1!$D$8763+유형화!$F$74*hourly1!E374/hourly1!$E$8763</f>
        <v>346.96863230457012</v>
      </c>
      <c r="C373" s="442">
        <f>hourly1!$F374*유형화!$G$71/hourly1!$F$8763+유형화!$G$72*hourly1!$G374/hourly1!$F$8763+유형화!$G$74*hourly1!I374/hourly1!$I$8763</f>
        <v>6.2313336914317938</v>
      </c>
      <c r="D373" s="14">
        <v>152.44252700000001</v>
      </c>
      <c r="E373" s="14">
        <v>1047.3713500000019</v>
      </c>
      <c r="F373" s="1">
        <v>775196</v>
      </c>
      <c r="G373" s="15">
        <f t="shared" si="10"/>
        <v>0.17443959548398441</v>
      </c>
      <c r="H373" s="15">
        <f t="shared" si="11"/>
        <v>0.31952051055263109</v>
      </c>
    </row>
    <row r="374" spans="1:8">
      <c r="A374" s="1">
        <v>373</v>
      </c>
      <c r="B374" s="444">
        <f>유형화!$F$71*hourly1!B375/hourly1!$B$8763+유형화!$F$72*hourly1!C375/hourly1!$C$8763+유형화!$F$73*hourly1!D375/hourly1!$D$8763+유형화!$F$74*hourly1!E375/hourly1!$E$8763</f>
        <v>210.67339393282259</v>
      </c>
      <c r="C374" s="442">
        <f>hourly1!$F375*유형화!$G$71/hourly1!$F$8763+유형화!$G$72*hourly1!$G375/hourly1!$F$8763+유형화!$G$74*hourly1!I375/hourly1!$I$8763</f>
        <v>4.8412949746619862</v>
      </c>
      <c r="D374" s="14">
        <v>139.284086</v>
      </c>
      <c r="E374" s="14">
        <v>1126.1152090000021</v>
      </c>
      <c r="F374" s="1">
        <v>763114</v>
      </c>
      <c r="G374" s="15">
        <f t="shared" si="10"/>
        <v>0.15938242495282498</v>
      </c>
      <c r="H374" s="15">
        <f t="shared" si="11"/>
        <v>0.29643701600391015</v>
      </c>
    </row>
    <row r="375" spans="1:8">
      <c r="A375" s="1">
        <v>374</v>
      </c>
      <c r="B375" s="444">
        <f>유형화!$F$71*hourly1!B376/hourly1!$B$8763+유형화!$F$72*hourly1!C376/hourly1!$C$8763+유형화!$F$73*hourly1!D376/hourly1!$D$8763+유형화!$F$74*hourly1!E376/hourly1!$E$8763</f>
        <v>277.40762244761999</v>
      </c>
      <c r="C375" s="442">
        <f>hourly1!$F376*유형화!$G$71/hourly1!$F$8763+유형화!$G$72*hourly1!$G376/hourly1!$F$8763+유형화!$G$74*hourly1!I376/hourly1!$I$8763</f>
        <v>5.111226104125441</v>
      </c>
      <c r="D375" s="14">
        <v>137.85219000000001</v>
      </c>
      <c r="E375" s="14">
        <v>1100.175023</v>
      </c>
      <c r="F375" s="1">
        <v>781879</v>
      </c>
      <c r="G375" s="15">
        <f t="shared" si="10"/>
        <v>0.15774391000604024</v>
      </c>
      <c r="H375" s="15">
        <f t="shared" si="11"/>
        <v>0.29388210682225513</v>
      </c>
    </row>
    <row r="376" spans="1:8">
      <c r="A376" s="1">
        <v>375</v>
      </c>
      <c r="B376" s="444">
        <f>유형화!$F$71*hourly1!B377/hourly1!$B$8763+유형화!$F$72*hourly1!C377/hourly1!$C$8763+유형화!$F$73*hourly1!D377/hourly1!$D$8763+유형화!$F$74*hourly1!E377/hourly1!$E$8763</f>
        <v>399.05622985971047</v>
      </c>
      <c r="C376" s="442">
        <f>hourly1!$F377*유형화!$G$71/hourly1!$F$8763+유형화!$G$72*hourly1!$G377/hourly1!$F$8763+유형화!$G$74*hourly1!I377/hourly1!$I$8763</f>
        <v>4.9301821699142989</v>
      </c>
      <c r="D376" s="14">
        <v>141.292474</v>
      </c>
      <c r="E376" s="14">
        <v>978.87833699999999</v>
      </c>
      <c r="F376" s="1">
        <v>764967</v>
      </c>
      <c r="G376" s="15">
        <f t="shared" si="10"/>
        <v>0.16168061822729679</v>
      </c>
      <c r="H376" s="15">
        <f t="shared" si="11"/>
        <v>0.30000615340511932</v>
      </c>
    </row>
    <row r="377" spans="1:8">
      <c r="A377" s="1">
        <v>376</v>
      </c>
      <c r="B377" s="444">
        <f>유형화!$F$71*hourly1!B378/hourly1!$B$8763+유형화!$F$72*hourly1!C378/hourly1!$C$8763+유형화!$F$73*hourly1!D378/hourly1!$D$8763+유형화!$F$74*hourly1!E378/hourly1!$E$8763</f>
        <v>336.80719110440475</v>
      </c>
      <c r="C377" s="442">
        <f>hourly1!$F378*유형화!$G$71/hourly1!$F$8763+유형화!$G$72*hourly1!$G378/hourly1!$F$8763+유형화!$G$74*hourly1!I378/hourly1!$I$8763</f>
        <v>4.9132154838311992</v>
      </c>
      <c r="D377" s="14">
        <v>124.56890799999999</v>
      </c>
      <c r="E377" s="14">
        <v>720.85643800000094</v>
      </c>
      <c r="F377" s="1">
        <v>778972</v>
      </c>
      <c r="G377" s="15">
        <f t="shared" si="10"/>
        <v>0.14254388423646158</v>
      </c>
      <c r="H377" s="15">
        <f t="shared" si="11"/>
        <v>0.26976555114470219</v>
      </c>
    </row>
    <row r="378" spans="1:8">
      <c r="A378" s="1">
        <v>377</v>
      </c>
      <c r="B378" s="444">
        <f>유형화!$F$71*hourly1!B379/hourly1!$B$8763+유형화!$F$72*hourly1!C379/hourly1!$C$8763+유형화!$F$73*hourly1!D379/hourly1!$D$8763+유형화!$F$74*hourly1!E379/hourly1!$E$8763</f>
        <v>294.72578629556102</v>
      </c>
      <c r="C378" s="442">
        <f>hourly1!$F379*유형화!$G$71/hourly1!$F$8763+유형화!$G$72*hourly1!$G379/hourly1!$F$8763+유형화!$G$74*hourly1!I379/hourly1!$I$8763</f>
        <v>5.2129343044317205</v>
      </c>
      <c r="D378" s="14">
        <v>120.797287</v>
      </c>
      <c r="E378" s="14">
        <v>293.1078060000001</v>
      </c>
      <c r="F378" s="1">
        <v>806633</v>
      </c>
      <c r="G378" s="15">
        <f t="shared" si="10"/>
        <v>0.13822802792978345</v>
      </c>
      <c r="H378" s="15">
        <f t="shared" si="11"/>
        <v>0.26277823065796246</v>
      </c>
    </row>
    <row r="379" spans="1:8">
      <c r="A379" s="1">
        <v>378</v>
      </c>
      <c r="B379" s="444">
        <f>유형화!$F$71*hourly1!B380/hourly1!$B$8763+유형화!$F$72*hourly1!C380/hourly1!$C$8763+유형화!$F$73*hourly1!D380/hourly1!$D$8763+유형화!$F$74*hourly1!E380/hourly1!$E$8763</f>
        <v>173.91958520142376</v>
      </c>
      <c r="C379" s="442">
        <f>hourly1!$F380*유형화!$G$71/hourly1!$F$8763+유형화!$G$72*hourly1!$G380/hourly1!$F$8763+유형화!$G$74*hourly1!I380/hourly1!$I$8763</f>
        <v>5.6362194521955891</v>
      </c>
      <c r="D379" s="14">
        <v>112.004288</v>
      </c>
      <c r="E379" s="14">
        <v>23.671752000000069</v>
      </c>
      <c r="F379" s="1">
        <v>763798</v>
      </c>
      <c r="G379" s="15">
        <f t="shared" si="10"/>
        <v>0.12816622156356466</v>
      </c>
      <c r="H379" s="15">
        <f t="shared" si="11"/>
        <v>0.24624079510391642</v>
      </c>
    </row>
    <row r="380" spans="1:8">
      <c r="A380" s="1">
        <v>379</v>
      </c>
      <c r="B380" s="444">
        <f>유형화!$F$71*hourly1!B381/hourly1!$B$8763+유형화!$F$72*hourly1!C381/hourly1!$C$8763+유형화!$F$73*hourly1!D381/hourly1!$D$8763+유형화!$F$74*hourly1!E381/hourly1!$E$8763</f>
        <v>126.83326798934468</v>
      </c>
      <c r="C380" s="442">
        <f>hourly1!$F381*유형화!$G$71/hourly1!$F$8763+유형화!$G$72*hourly1!$G381/hourly1!$F$8763+유형화!$G$74*hourly1!I381/hourly1!$I$8763</f>
        <v>5.1691273568150136</v>
      </c>
      <c r="D380" s="14">
        <v>101.64755100000001</v>
      </c>
      <c r="E380" s="14">
        <v>4.1725000000000012E-2</v>
      </c>
      <c r="F380" s="1">
        <v>773727</v>
      </c>
      <c r="G380" s="15">
        <f t="shared" si="10"/>
        <v>0.11631503378566845</v>
      </c>
      <c r="H380" s="15">
        <f t="shared" si="11"/>
        <v>0.2263056094464663</v>
      </c>
    </row>
    <row r="381" spans="1:8">
      <c r="A381" s="1">
        <v>380</v>
      </c>
      <c r="B381" s="444">
        <f>유형화!$F$71*hourly1!B382/hourly1!$B$8763+유형화!$F$72*hourly1!C382/hourly1!$C$8763+유형화!$F$73*hourly1!D382/hourly1!$D$8763+유형화!$F$74*hourly1!E382/hourly1!$E$8763</f>
        <v>135.66540324160459</v>
      </c>
      <c r="C381" s="442">
        <f>hourly1!$F382*유형화!$G$71/hourly1!$F$8763+유형화!$G$72*hourly1!$G382/hourly1!$F$8763+유형화!$G$74*hourly1!I382/hourly1!$I$8763</f>
        <v>5.1601083249007988</v>
      </c>
      <c r="D381" s="14">
        <v>104.57204400000001</v>
      </c>
      <c r="E381" s="14">
        <v>0</v>
      </c>
      <c r="F381" s="1">
        <v>777097</v>
      </c>
      <c r="G381" s="15">
        <f t="shared" si="10"/>
        <v>0.11966152367897587</v>
      </c>
      <c r="H381" s="15">
        <f t="shared" si="11"/>
        <v>0.23198587330946882</v>
      </c>
    </row>
    <row r="382" spans="1:8">
      <c r="A382" s="1">
        <v>381</v>
      </c>
      <c r="B382" s="444">
        <f>유형화!$F$71*hourly1!B383/hourly1!$B$8763+유형화!$F$72*hourly1!C383/hourly1!$C$8763+유형화!$F$73*hourly1!D383/hourly1!$D$8763+유형화!$F$74*hourly1!E383/hourly1!$E$8763</f>
        <v>70.331568675283336</v>
      </c>
      <c r="C382" s="442">
        <f>hourly1!$F383*유형화!$G$71/hourly1!$F$8763+유형화!$G$72*hourly1!$G383/hourly1!$F$8763+유형화!$G$74*hourly1!I383/hourly1!$I$8763</f>
        <v>6.1007216784797684</v>
      </c>
      <c r="D382" s="14">
        <v>120.477895</v>
      </c>
      <c r="E382" s="14">
        <v>0</v>
      </c>
      <c r="F382" s="1">
        <v>854775</v>
      </c>
      <c r="G382" s="15">
        <f t="shared" si="10"/>
        <v>0.1378625484774465</v>
      </c>
      <c r="H382" s="15">
        <f t="shared" si="11"/>
        <v>0.26218362639988024</v>
      </c>
    </row>
    <row r="383" spans="1:8">
      <c r="A383" s="1">
        <v>382</v>
      </c>
      <c r="B383" s="444">
        <f>유형화!$F$71*hourly1!B384/hourly1!$B$8763+유형화!$F$72*hourly1!C384/hourly1!$C$8763+유형화!$F$73*hourly1!D384/hourly1!$D$8763+유형화!$F$74*hourly1!E384/hourly1!$E$8763</f>
        <v>69.275551732987395</v>
      </c>
      <c r="C383" s="442">
        <f>hourly1!$F384*유형화!$G$71/hourly1!$F$8763+유형화!$G$72*hourly1!$G384/hourly1!$F$8763+유형화!$G$74*hourly1!I384/hourly1!$I$8763</f>
        <v>0.46687210785580113</v>
      </c>
      <c r="D383" s="14">
        <v>76.406279000000012</v>
      </c>
      <c r="E383" s="14">
        <v>0</v>
      </c>
      <c r="F383" s="1">
        <v>881127</v>
      </c>
      <c r="G383" s="15">
        <f t="shared" si="10"/>
        <v>8.7431510507540028E-2</v>
      </c>
      <c r="H383" s="15">
        <f t="shared" si="11"/>
        <v>0.17553449988533706</v>
      </c>
    </row>
    <row r="384" spans="1:8">
      <c r="A384" s="1">
        <v>383</v>
      </c>
      <c r="B384" s="444">
        <f>유형화!$F$71*hourly1!B385/hourly1!$B$8763+유형화!$F$72*hourly1!C385/hourly1!$C$8763+유형화!$F$73*hourly1!D385/hourly1!$D$8763+유형화!$F$74*hourly1!E385/hourly1!$E$8763</f>
        <v>68.138073264751057</v>
      </c>
      <c r="C384" s="442">
        <f>hourly1!$F385*유형화!$G$71/hourly1!$F$8763+유형화!$G$72*hourly1!$G385/hourly1!$F$8763+유형화!$G$74*hourly1!I385/hourly1!$I$8763</f>
        <v>0.43489668096376277</v>
      </c>
      <c r="D384" s="14">
        <v>75.021799999999999</v>
      </c>
      <c r="E384" s="14">
        <v>0</v>
      </c>
      <c r="F384" s="1">
        <v>900258</v>
      </c>
      <c r="G384" s="15">
        <f t="shared" si="10"/>
        <v>8.584725471311809E-2</v>
      </c>
      <c r="H384" s="15">
        <f t="shared" si="11"/>
        <v>0.17265586067977551</v>
      </c>
    </row>
    <row r="385" spans="1:8">
      <c r="A385" s="1">
        <v>384</v>
      </c>
      <c r="B385" s="444">
        <f>유형화!$F$71*hourly1!B386/hourly1!$B$8763+유형화!$F$72*hourly1!C386/hourly1!$C$8763+유형화!$F$73*hourly1!D386/hourly1!$D$8763+유형화!$F$74*hourly1!E386/hourly1!$E$8763</f>
        <v>66.869425664683675</v>
      </c>
      <c r="C385" s="442">
        <f>hourly1!$F386*유형화!$G$71/hourly1!$F$8763+유형화!$G$72*hourly1!$G386/hourly1!$F$8763+유형화!$G$74*hourly1!I386/hourly1!$I$8763</f>
        <v>0.99447863001438952</v>
      </c>
      <c r="D385" s="14">
        <v>56.053267000000012</v>
      </c>
      <c r="E385" s="14">
        <v>0</v>
      </c>
      <c r="F385" s="1">
        <v>952169</v>
      </c>
      <c r="G385" s="15">
        <f t="shared" si="10"/>
        <v>6.4141610700508625E-2</v>
      </c>
      <c r="H385" s="15">
        <f t="shared" si="11"/>
        <v>0.13217501263940098</v>
      </c>
    </row>
    <row r="386" spans="1:8">
      <c r="A386" s="1">
        <v>385</v>
      </c>
      <c r="B386" s="444">
        <f>유형화!$F$71*hourly1!B387/hourly1!$B$8763+유형화!$F$72*hourly1!C387/hourly1!$C$8763+유형화!$F$73*hourly1!D387/hourly1!$D$8763+유형화!$F$74*hourly1!E387/hourly1!$E$8763</f>
        <v>67.248166755290868</v>
      </c>
      <c r="C386" s="442">
        <f>hourly1!$F387*유형화!$G$71/hourly1!$F$8763+유형화!$G$72*hourly1!$G387/hourly1!$F$8763+유형화!$G$74*hourly1!I387/hourly1!$I$8763</f>
        <v>1.4402535839996415</v>
      </c>
      <c r="D386" s="14">
        <v>37.910212999999999</v>
      </c>
      <c r="E386" s="14">
        <v>0</v>
      </c>
      <c r="F386" s="1">
        <v>903063</v>
      </c>
      <c r="G386" s="15">
        <f t="shared" ref="G386:G449" si="12">D386/$I$1</f>
        <v>4.3380560205694349E-2</v>
      </c>
      <c r="H386" s="15">
        <f t="shared" ref="H386:H449" si="13">G386/(1-$H$1*(1-G386))</f>
        <v>9.1547342139235627E-2</v>
      </c>
    </row>
    <row r="387" spans="1:8">
      <c r="A387" s="1">
        <v>386</v>
      </c>
      <c r="B387" s="444">
        <f>유형화!$F$71*hourly1!B388/hourly1!$B$8763+유형화!$F$72*hourly1!C388/hourly1!$C$8763+유형화!$F$73*hourly1!D388/hourly1!$D$8763+유형화!$F$74*hourly1!E388/hourly1!$E$8763</f>
        <v>67.366573617082707</v>
      </c>
      <c r="C387" s="442">
        <f>hourly1!$F388*유형화!$G$71/hourly1!$F$8763+유형화!$G$72*hourly1!$G388/hourly1!$F$8763+유형화!$G$74*hourly1!I388/hourly1!$I$8763</f>
        <v>1.8865808499987367</v>
      </c>
      <c r="D387" s="14">
        <v>26.240967000000001</v>
      </c>
      <c r="E387" s="14">
        <v>0</v>
      </c>
      <c r="F387" s="1">
        <v>758840</v>
      </c>
      <c r="G387" s="15">
        <f t="shared" si="12"/>
        <v>3.0027471721120077E-2</v>
      </c>
      <c r="H387" s="15">
        <f t="shared" si="13"/>
        <v>6.4365485946937293E-2</v>
      </c>
    </row>
    <row r="388" spans="1:8">
      <c r="A388" s="1">
        <v>387</v>
      </c>
      <c r="B388" s="444">
        <f>유형화!$F$71*hourly1!B389/hourly1!$B$8763+유형화!$F$72*hourly1!C389/hourly1!$C$8763+유형화!$F$73*hourly1!D389/hourly1!$D$8763+유형화!$F$74*hourly1!E389/hourly1!$E$8763</f>
        <v>67.681011139637477</v>
      </c>
      <c r="C388" s="442">
        <f>hourly1!$F389*유형화!$G$71/hourly1!$F$8763+유형화!$G$72*hourly1!$G389/hourly1!$F$8763+유형화!$G$74*hourly1!I389/hourly1!$I$8763</f>
        <v>2.2967980086847612</v>
      </c>
      <c r="D388" s="14">
        <v>33.253375000000013</v>
      </c>
      <c r="E388" s="14">
        <v>0</v>
      </c>
      <c r="F388" s="1">
        <v>625114</v>
      </c>
      <c r="G388" s="15">
        <f t="shared" si="12"/>
        <v>3.805175233993098E-2</v>
      </c>
      <c r="H388" s="15">
        <f t="shared" si="13"/>
        <v>8.0801555365625097E-2</v>
      </c>
    </row>
    <row r="389" spans="1:8">
      <c r="A389" s="1">
        <v>388</v>
      </c>
      <c r="B389" s="444">
        <f>유형화!$F$71*hourly1!B390/hourly1!$B$8763+유형화!$F$72*hourly1!C390/hourly1!$C$8763+유형화!$F$73*hourly1!D390/hourly1!$D$8763+유형화!$F$74*hourly1!E390/hourly1!$E$8763</f>
        <v>67.844608679246718</v>
      </c>
      <c r="C389" s="442">
        <f>hourly1!$F390*유형화!$G$71/hourly1!$F$8763+유형화!$G$72*hourly1!$G390/hourly1!$F$8763+유형화!$G$74*hourly1!I390/hourly1!$I$8763</f>
        <v>2.6181389727266131</v>
      </c>
      <c r="D389" s="14">
        <v>27.955994</v>
      </c>
      <c r="E389" s="14">
        <v>0</v>
      </c>
      <c r="F389" s="1">
        <v>510035</v>
      </c>
      <c r="G389" s="15">
        <f t="shared" si="12"/>
        <v>3.1989972750272599E-2</v>
      </c>
      <c r="H389" s="15">
        <f t="shared" si="13"/>
        <v>6.8413922267297853E-2</v>
      </c>
    </row>
    <row r="390" spans="1:8">
      <c r="A390" s="1">
        <v>389</v>
      </c>
      <c r="B390" s="444">
        <f>유형화!$F$71*hourly1!B391/hourly1!$B$8763+유형화!$F$72*hourly1!C391/hourly1!$C$8763+유형화!$F$73*hourly1!D391/hourly1!$D$8763+유형화!$F$74*hourly1!E391/hourly1!$E$8763</f>
        <v>68.093880587935473</v>
      </c>
      <c r="C390" s="442">
        <f>hourly1!$F391*유형화!$G$71/hourly1!$F$8763+유형화!$G$72*hourly1!$G391/hourly1!$F$8763+유형화!$G$74*hourly1!I391/hourly1!$I$8763</f>
        <v>2.9665463219135098</v>
      </c>
      <c r="D390" s="14">
        <v>22.768217</v>
      </c>
      <c r="E390" s="14">
        <v>0</v>
      </c>
      <c r="F390" s="1">
        <v>565818</v>
      </c>
      <c r="G390" s="15">
        <f t="shared" si="12"/>
        <v>2.6053612738731212E-2</v>
      </c>
      <c r="H390" s="15">
        <f t="shared" si="13"/>
        <v>5.6110183539512311E-2</v>
      </c>
    </row>
    <row r="391" spans="1:8">
      <c r="A391" s="1">
        <v>390</v>
      </c>
      <c r="B391" s="444">
        <f>유형화!$F$71*hourly1!B392/hourly1!$B$8763+유형화!$F$72*hourly1!C392/hourly1!$C$8763+유형화!$F$73*hourly1!D392/hourly1!$D$8763+유형화!$F$74*hourly1!E392/hourly1!$E$8763</f>
        <v>70.020792142271645</v>
      </c>
      <c r="C391" s="442">
        <f>hourly1!$F392*유형화!$G$71/hourly1!$F$8763+유형화!$G$72*hourly1!$G392/hourly1!$F$8763+유형화!$G$74*hourly1!I392/hourly1!$I$8763</f>
        <v>3.2819793075046833</v>
      </c>
      <c r="D391" s="14">
        <v>26.712833</v>
      </c>
      <c r="E391" s="14">
        <v>0</v>
      </c>
      <c r="F391" s="1">
        <v>929545</v>
      </c>
      <c r="G391" s="15">
        <f t="shared" si="12"/>
        <v>3.0567426783414772E-2</v>
      </c>
      <c r="H391" s="15">
        <f t="shared" si="13"/>
        <v>6.5481224208317576E-2</v>
      </c>
    </row>
    <row r="392" spans="1:8">
      <c r="A392" s="1">
        <v>391</v>
      </c>
      <c r="B392" s="444">
        <f>유형화!$F$71*hourly1!B393/hourly1!$B$8763+유형화!$F$72*hourly1!C393/hourly1!$C$8763+유형화!$F$73*hourly1!D393/hourly1!$D$8763+유형화!$F$74*hourly1!E393/hourly1!$E$8763</f>
        <v>81.727171654477331</v>
      </c>
      <c r="C392" s="442">
        <f>hourly1!$F393*유형화!$G$71/hourly1!$F$8763+유형화!$G$72*hourly1!$G393/hourly1!$F$8763+유형화!$G$74*hourly1!I393/hourly1!$I$8763</f>
        <v>9.6941742169290936</v>
      </c>
      <c r="D392" s="14">
        <v>32.440961000000001</v>
      </c>
      <c r="E392" s="14">
        <v>0</v>
      </c>
      <c r="F392" s="1">
        <v>1074495</v>
      </c>
      <c r="G392" s="15">
        <f t="shared" si="12"/>
        <v>3.7122109068368526E-2</v>
      </c>
      <c r="H392" s="15">
        <f t="shared" si="13"/>
        <v>7.891316947142582E-2</v>
      </c>
    </row>
    <row r="393" spans="1:8">
      <c r="A393" s="1">
        <v>392</v>
      </c>
      <c r="B393" s="444">
        <f>유형화!$F$71*hourly1!B394/hourly1!$B$8763+유형화!$F$72*hourly1!C394/hourly1!$C$8763+유형화!$F$73*hourly1!D394/hourly1!$D$8763+유형화!$F$74*hourly1!E394/hourly1!$E$8763</f>
        <v>186.75646811445986</v>
      </c>
      <c r="C393" s="442">
        <f>hourly1!$F394*유형화!$G$71/hourly1!$F$8763+유형화!$G$72*hourly1!$G394/hourly1!$F$8763+유형화!$G$74*hourly1!I394/hourly1!$I$8763</f>
        <v>9.8366981772740818</v>
      </c>
      <c r="D393" s="14">
        <v>29.109268</v>
      </c>
      <c r="E393" s="14">
        <v>2.3788020000000052</v>
      </c>
      <c r="F393" s="1">
        <v>1133259</v>
      </c>
      <c r="G393" s="15">
        <f t="shared" si="12"/>
        <v>3.3309661251908346E-2</v>
      </c>
      <c r="H393" s="15">
        <f t="shared" si="13"/>
        <v>7.1125809148779556E-2</v>
      </c>
    </row>
    <row r="394" spans="1:8">
      <c r="A394" s="1">
        <v>393</v>
      </c>
      <c r="B394" s="444">
        <f>유형화!$F$71*hourly1!B395/hourly1!$B$8763+유형화!$F$72*hourly1!C395/hourly1!$C$8763+유형화!$F$73*hourly1!D395/hourly1!$D$8763+유형화!$F$74*hourly1!E395/hourly1!$E$8763</f>
        <v>289.0190177614478</v>
      </c>
      <c r="C394" s="442">
        <f>hourly1!$F395*유형화!$G$71/hourly1!$F$8763+유형화!$G$72*hourly1!$G395/hourly1!$F$8763+유형화!$G$74*hourly1!I395/hourly1!$I$8763</f>
        <v>9.0876910529113459</v>
      </c>
      <c r="D394" s="14">
        <v>22.066663999999999</v>
      </c>
      <c r="E394" s="14">
        <v>110.6904419999999</v>
      </c>
      <c r="F394" s="1">
        <v>1085194</v>
      </c>
      <c r="G394" s="15">
        <f t="shared" si="12"/>
        <v>2.5250827427185072E-2</v>
      </c>
      <c r="H394" s="15">
        <f t="shared" si="13"/>
        <v>5.4433030973095417E-2</v>
      </c>
    </row>
    <row r="395" spans="1:8">
      <c r="A395" s="1">
        <v>394</v>
      </c>
      <c r="B395" s="444">
        <f>유형화!$F$71*hourly1!B396/hourly1!$B$8763+유형화!$F$72*hourly1!C396/hourly1!$C$8763+유형화!$F$73*hourly1!D396/hourly1!$D$8763+유형화!$F$74*hourly1!E396/hourly1!$E$8763</f>
        <v>351.19649427419046</v>
      </c>
      <c r="C395" s="442">
        <f>hourly1!$F396*유형화!$G$71/hourly1!$F$8763+유형화!$G$72*hourly1!$G396/hourly1!$F$8763+유형화!$G$74*hourly1!I396/hourly1!$I$8763</f>
        <v>7.9047675486354052</v>
      </c>
      <c r="D395" s="14">
        <v>26.274273000000001</v>
      </c>
      <c r="E395" s="14">
        <v>336.73266000000018</v>
      </c>
      <c r="F395" s="1">
        <v>940928</v>
      </c>
      <c r="G395" s="15">
        <f t="shared" si="12"/>
        <v>3.0065583692113509E-2</v>
      </c>
      <c r="H395" s="15">
        <f t="shared" si="13"/>
        <v>6.4444285359743364E-2</v>
      </c>
    </row>
    <row r="396" spans="1:8">
      <c r="A396" s="1">
        <v>395</v>
      </c>
      <c r="B396" s="444">
        <f>유형화!$F$71*hourly1!B397/hourly1!$B$8763+유형화!$F$72*hourly1!C397/hourly1!$C$8763+유형화!$F$73*hourly1!D397/hourly1!$D$8763+유형화!$F$74*hourly1!E397/hourly1!$E$8763</f>
        <v>411.63285651994846</v>
      </c>
      <c r="C396" s="442">
        <f>hourly1!$F397*유형화!$G$71/hourly1!$F$8763+유형화!$G$72*hourly1!$G397/hourly1!$F$8763+유형화!$G$74*hourly1!I397/hourly1!$I$8763</f>
        <v>6.8404483638848665</v>
      </c>
      <c r="D396" s="14">
        <v>18.937448</v>
      </c>
      <c r="E396" s="14">
        <v>561.22179500000016</v>
      </c>
      <c r="F396" s="1">
        <v>899010</v>
      </c>
      <c r="G396" s="15">
        <f t="shared" si="12"/>
        <v>2.1670073526260748E-2</v>
      </c>
      <c r="H396" s="15">
        <f t="shared" si="13"/>
        <v>4.6913192758283866E-2</v>
      </c>
    </row>
    <row r="397" spans="1:8">
      <c r="A397" s="1">
        <v>396</v>
      </c>
      <c r="B397" s="444">
        <f>유형화!$F$71*hourly1!B398/hourly1!$B$8763+유형화!$F$72*hourly1!C398/hourly1!$C$8763+유형화!$F$73*hourly1!D398/hourly1!$D$8763+유형화!$F$74*hourly1!E398/hourly1!$E$8763</f>
        <v>346.48088029085051</v>
      </c>
      <c r="C397" s="442">
        <f>hourly1!$F398*유형화!$G$71/hourly1!$F$8763+유형화!$G$72*hourly1!$G398/hourly1!$F$8763+유형화!$G$74*hourly1!I398/hourly1!$I$8763</f>
        <v>5.9822423584570537</v>
      </c>
      <c r="D397" s="14">
        <v>24.710298000000002</v>
      </c>
      <c r="E397" s="14">
        <v>673.81698899999901</v>
      </c>
      <c r="F397" s="1">
        <v>878678</v>
      </c>
      <c r="G397" s="15">
        <f t="shared" si="12"/>
        <v>2.827593108193955E-2</v>
      </c>
      <c r="H397" s="15">
        <f t="shared" si="13"/>
        <v>6.0736385047052054E-2</v>
      </c>
    </row>
    <row r="398" spans="1:8">
      <c r="A398" s="1">
        <v>397</v>
      </c>
      <c r="B398" s="444">
        <f>유형화!$F$71*hourly1!B399/hourly1!$B$8763+유형화!$F$72*hourly1!C399/hourly1!$C$8763+유형화!$F$73*hourly1!D399/hourly1!$D$8763+유형화!$F$74*hourly1!E399/hourly1!$E$8763</f>
        <v>209.86660561658039</v>
      </c>
      <c r="C398" s="442">
        <f>hourly1!$F399*유형화!$G$71/hourly1!$F$8763+유형화!$G$72*hourly1!$G399/hourly1!$F$8763+유형화!$G$74*hourly1!I399/hourly1!$I$8763</f>
        <v>4.4994335577109759</v>
      </c>
      <c r="D398" s="14">
        <v>46.527828999999997</v>
      </c>
      <c r="E398" s="14">
        <v>720.78647600000045</v>
      </c>
      <c r="F398" s="1">
        <v>801490</v>
      </c>
      <c r="G398" s="15">
        <f t="shared" si="12"/>
        <v>5.3241676251588231E-2</v>
      </c>
      <c r="H398" s="15">
        <f t="shared" si="13"/>
        <v>0.11108611180273617</v>
      </c>
    </row>
    <row r="399" spans="1:8">
      <c r="A399" s="1">
        <v>398</v>
      </c>
      <c r="B399" s="444">
        <f>유형화!$F$71*hourly1!B400/hourly1!$B$8763+유형화!$F$72*hourly1!C400/hourly1!$C$8763+유형화!$F$73*hourly1!D400/hourly1!$D$8763+유형화!$F$74*hourly1!E400/hourly1!$E$8763</f>
        <v>276.47541908960352</v>
      </c>
      <c r="C399" s="442">
        <f>hourly1!$F400*유형화!$G$71/hourly1!$F$8763+유형화!$G$72*hourly1!$G400/hourly1!$F$8763+유형화!$G$74*hourly1!I400/hourly1!$I$8763</f>
        <v>4.7196658138463334</v>
      </c>
      <c r="D399" s="14">
        <v>50.735848999999988</v>
      </c>
      <c r="E399" s="14">
        <v>733.17350599999861</v>
      </c>
      <c r="F399" s="1">
        <v>804662</v>
      </c>
      <c r="G399" s="15">
        <f t="shared" si="12"/>
        <v>5.805690282277013E-2</v>
      </c>
      <c r="H399" s="15">
        <f t="shared" si="13"/>
        <v>0.12046717703971062</v>
      </c>
    </row>
    <row r="400" spans="1:8">
      <c r="A400" s="1">
        <v>399</v>
      </c>
      <c r="B400" s="444">
        <f>유형화!$F$71*hourly1!B401/hourly1!$B$8763+유형화!$F$72*hourly1!C401/hourly1!$C$8763+유형화!$F$73*hourly1!D401/hourly1!$D$8763+유형화!$F$74*hourly1!E401/hourly1!$E$8763</f>
        <v>397.85312409616819</v>
      </c>
      <c r="C400" s="442">
        <f>hourly1!$F401*유형화!$G$71/hourly1!$F$8763+유형화!$G$72*hourly1!$G401/hourly1!$F$8763+유형화!$G$74*hourly1!I401/hourly1!$I$8763</f>
        <v>4.5130942758517589</v>
      </c>
      <c r="D400" s="14">
        <v>65.798828999999998</v>
      </c>
      <c r="E400" s="14">
        <v>622.97342399999991</v>
      </c>
      <c r="F400" s="1">
        <v>804748</v>
      </c>
      <c r="G400" s="15">
        <f t="shared" si="12"/>
        <v>7.5293432482130537E-2</v>
      </c>
      <c r="H400" s="15">
        <f t="shared" si="13"/>
        <v>0.15321873758202112</v>
      </c>
    </row>
    <row r="401" spans="1:8">
      <c r="A401" s="1">
        <v>400</v>
      </c>
      <c r="B401" s="444">
        <f>유형화!$F$71*hourly1!B402/hourly1!$B$8763+유형화!$F$72*hourly1!C402/hourly1!$C$8763+유형화!$F$73*hourly1!D402/hourly1!$D$8763+유형화!$F$74*hourly1!E402/hourly1!$E$8763</f>
        <v>335.50736307920147</v>
      </c>
      <c r="C401" s="442">
        <f>hourly1!$F402*유형화!$G$71/hourly1!$F$8763+유형화!$G$72*hourly1!$G402/hourly1!$F$8763+유형화!$G$74*hourly1!I402/hourly1!$I$8763</f>
        <v>4.4768208706225465</v>
      </c>
      <c r="D401" s="14">
        <v>90.628892000000008</v>
      </c>
      <c r="E401" s="14">
        <v>443.74325399999992</v>
      </c>
      <c r="F401" s="1">
        <v>809045</v>
      </c>
      <c r="G401" s="15">
        <f t="shared" si="12"/>
        <v>0.10370641034861428</v>
      </c>
      <c r="H401" s="15">
        <f t="shared" si="13"/>
        <v>0.20453359082947525</v>
      </c>
    </row>
    <row r="402" spans="1:8">
      <c r="A402" s="1">
        <v>401</v>
      </c>
      <c r="B402" s="444">
        <f>유형화!$F$71*hourly1!B403/hourly1!$B$8763+유형화!$F$72*hourly1!C403/hourly1!$C$8763+유형화!$F$73*hourly1!D403/hourly1!$D$8763+유형화!$F$74*hourly1!E403/hourly1!$E$8763</f>
        <v>293.44979257469305</v>
      </c>
      <c r="C402" s="442">
        <f>hourly1!$F403*유형화!$G$71/hourly1!$F$8763+유형화!$G$72*hourly1!$G403/hourly1!$F$8763+유형화!$G$74*hourly1!I403/hourly1!$I$8763</f>
        <v>4.7903686779251613</v>
      </c>
      <c r="D402" s="14">
        <v>73.731115000000003</v>
      </c>
      <c r="E402" s="14">
        <v>200.14195799999999</v>
      </c>
      <c r="F402" s="1">
        <v>837736</v>
      </c>
      <c r="G402" s="15">
        <f t="shared" si="12"/>
        <v>8.4370327154069905E-2</v>
      </c>
      <c r="H402" s="15">
        <f t="shared" si="13"/>
        <v>0.16996313799519369</v>
      </c>
    </row>
    <row r="403" spans="1:8">
      <c r="A403" s="1">
        <v>402</v>
      </c>
      <c r="B403" s="444">
        <f>유형화!$F$71*hourly1!B404/hourly1!$B$8763+유형화!$F$72*hourly1!C404/hourly1!$C$8763+유형화!$F$73*hourly1!D404/hourly1!$D$8763+유형화!$F$74*hourly1!E404/hourly1!$E$8763</f>
        <v>172.74134170479792</v>
      </c>
      <c r="C403" s="442">
        <f>hourly1!$F404*유형화!$G$71/hourly1!$F$8763+유형화!$G$72*hourly1!$G404/hourly1!$F$8763+유형화!$G$74*hourly1!I404/hourly1!$I$8763</f>
        <v>5.1959191341868785</v>
      </c>
      <c r="D403" s="14">
        <v>59.535197999999987</v>
      </c>
      <c r="E403" s="14">
        <v>20.172774</v>
      </c>
      <c r="F403" s="1">
        <v>802672</v>
      </c>
      <c r="G403" s="15">
        <f t="shared" si="12"/>
        <v>6.8125975477820011E-2</v>
      </c>
      <c r="H403" s="15">
        <f t="shared" si="13"/>
        <v>0.13975439553365793</v>
      </c>
    </row>
    <row r="404" spans="1:8">
      <c r="A404" s="1">
        <v>403</v>
      </c>
      <c r="B404" s="444">
        <f>유형화!$F$71*hourly1!B405/hourly1!$B$8763+유형화!$F$72*hourly1!C405/hourly1!$C$8763+유형화!$F$73*hourly1!D405/hourly1!$D$8763+유형화!$F$74*hourly1!E405/hourly1!$E$8763</f>
        <v>126.50381139244787</v>
      </c>
      <c r="C404" s="442">
        <f>hourly1!$F405*유형화!$G$71/hourly1!$F$8763+유형화!$G$72*hourly1!$G405/hourly1!$F$8763+유형화!$G$74*hourly1!I405/hourly1!$I$8763</f>
        <v>4.9337198840010936</v>
      </c>
      <c r="D404" s="14">
        <v>60.145848999999998</v>
      </c>
      <c r="E404" s="14">
        <v>3.6423999999999998E-2</v>
      </c>
      <c r="F404" s="1">
        <v>836939</v>
      </c>
      <c r="G404" s="15">
        <f t="shared" si="12"/>
        <v>6.8824741862228561E-2</v>
      </c>
      <c r="H404" s="15">
        <f t="shared" si="13"/>
        <v>0.14107662776332464</v>
      </c>
    </row>
    <row r="405" spans="1:8">
      <c r="A405" s="1">
        <v>404</v>
      </c>
      <c r="B405" s="444">
        <f>유형화!$F$71*hourly1!B406/hourly1!$B$8763+유형화!$F$72*hourly1!C406/hourly1!$C$8763+유형화!$F$73*hourly1!D406/hourly1!$D$8763+유형화!$F$74*hourly1!E406/hourly1!$E$8763</f>
        <v>135.58815455880347</v>
      </c>
      <c r="C405" s="442">
        <f>hourly1!$F406*유형화!$G$71/hourly1!$F$8763+유형화!$G$72*hourly1!$G406/hourly1!$F$8763+유형화!$G$74*hourly1!I406/hourly1!$I$8763</f>
        <v>5.0582299818555407</v>
      </c>
      <c r="D405" s="14">
        <v>62.746504999999999</v>
      </c>
      <c r="E405" s="14">
        <v>0</v>
      </c>
      <c r="F405" s="1">
        <v>872620</v>
      </c>
      <c r="G405" s="15">
        <f t="shared" si="12"/>
        <v>7.1800665901017274E-2</v>
      </c>
      <c r="H405" s="15">
        <f t="shared" si="13"/>
        <v>0.14668453324574215</v>
      </c>
    </row>
    <row r="406" spans="1:8">
      <c r="A406" s="1">
        <v>405</v>
      </c>
      <c r="B406" s="444">
        <f>유형화!$F$71*hourly1!B407/hourly1!$B$8763+유형화!$F$72*hourly1!C407/hourly1!$C$8763+유형화!$F$73*hourly1!D407/hourly1!$D$8763+유형화!$F$74*hourly1!E407/hourly1!$E$8763</f>
        <v>70.470249844682471</v>
      </c>
      <c r="C406" s="442">
        <f>hourly1!$F407*유형화!$G$71/hourly1!$F$8763+유형화!$G$72*hourly1!$G407/hourly1!$F$8763+유형화!$G$74*hourly1!I407/hourly1!$I$8763</f>
        <v>6.1570848016955813</v>
      </c>
      <c r="D406" s="14">
        <v>104.919568</v>
      </c>
      <c r="E406" s="14">
        <v>0</v>
      </c>
      <c r="F406" s="1">
        <v>915173</v>
      </c>
      <c r="G406" s="15">
        <f t="shared" si="12"/>
        <v>0.12005919450728073</v>
      </c>
      <c r="H406" s="15">
        <f t="shared" si="13"/>
        <v>0.23265817802299157</v>
      </c>
    </row>
    <row r="407" spans="1:8">
      <c r="A407" s="1">
        <v>406</v>
      </c>
      <c r="B407" s="444">
        <f>유형화!$F$71*hourly1!B408/hourly1!$B$8763+유형화!$F$72*hourly1!C408/hourly1!$C$8763+유형화!$F$73*hourly1!D408/hourly1!$D$8763+유형화!$F$74*hourly1!E408/hourly1!$E$8763</f>
        <v>69.616903840734381</v>
      </c>
      <c r="C407" s="442">
        <f>hourly1!$F408*유형화!$G$71/hourly1!$F$8763+유형화!$G$72*hourly1!$G408/hourly1!$F$8763+유형화!$G$74*hourly1!I408/hourly1!$I$8763</f>
        <v>0.47002162270479397</v>
      </c>
      <c r="D407" s="14">
        <v>146.95659699999999</v>
      </c>
      <c r="E407" s="14">
        <v>0</v>
      </c>
      <c r="F407" s="1">
        <v>1028129</v>
      </c>
      <c r="G407" s="15">
        <f t="shared" si="12"/>
        <v>0.1681620597537255</v>
      </c>
      <c r="H407" s="15">
        <f t="shared" si="13"/>
        <v>0.3099823564497336</v>
      </c>
    </row>
    <row r="408" spans="1:8">
      <c r="A408" s="1">
        <v>407</v>
      </c>
      <c r="B408" s="444">
        <f>유형화!$F$71*hourly1!B409/hourly1!$B$8763+유형화!$F$72*hourly1!C409/hourly1!$C$8763+유형화!$F$73*hourly1!D409/hourly1!$D$8763+유형화!$F$74*hourly1!E409/hourly1!$E$8763</f>
        <v>68.706367048417434</v>
      </c>
      <c r="C408" s="442">
        <f>hourly1!$F409*유형화!$G$71/hourly1!$F$8763+유형화!$G$72*hourly1!$G409/hourly1!$F$8763+유형화!$G$74*hourly1!I409/hourly1!$I$8763</f>
        <v>0.57995599628046268</v>
      </c>
      <c r="D408" s="14">
        <v>179.177356</v>
      </c>
      <c r="E408" s="14">
        <v>0</v>
      </c>
      <c r="F408" s="1">
        <v>1118247</v>
      </c>
      <c r="G408" s="15">
        <f t="shared" si="12"/>
        <v>0.20503219223419109</v>
      </c>
      <c r="H408" s="15">
        <f t="shared" si="13"/>
        <v>0.36432828349428259</v>
      </c>
    </row>
    <row r="409" spans="1:8">
      <c r="A409" s="1">
        <v>408</v>
      </c>
      <c r="B409" s="444">
        <f>유형화!$F$71*hourly1!B410/hourly1!$B$8763+유형화!$F$72*hourly1!C410/hourly1!$C$8763+유형화!$F$73*hourly1!D410/hourly1!$D$8763+유형화!$F$74*hourly1!E410/hourly1!$E$8763</f>
        <v>67.793095129834299</v>
      </c>
      <c r="C409" s="442">
        <f>hourly1!$F410*유형화!$G$71/hourly1!$F$8763+유형화!$G$72*hourly1!$G410/hourly1!$F$8763+유형화!$G$74*hourly1!I410/hourly1!$I$8763</f>
        <v>1.4844024468140595</v>
      </c>
      <c r="D409" s="14">
        <v>218.34546800000001</v>
      </c>
      <c r="E409" s="14">
        <v>0</v>
      </c>
      <c r="F409" s="1">
        <v>1053951</v>
      </c>
      <c r="G409" s="15">
        <f t="shared" si="12"/>
        <v>0.24985216306261612</v>
      </c>
      <c r="H409" s="15">
        <f t="shared" si="13"/>
        <v>0.42533914471947876</v>
      </c>
    </row>
    <row r="410" spans="1:8">
      <c r="A410" s="1">
        <v>409</v>
      </c>
      <c r="B410" s="444">
        <f>유형화!$F$71*hourly1!B411/hourly1!$B$8763+유형화!$F$72*hourly1!C411/hourly1!$C$8763+유형화!$F$73*hourly1!D411/hourly1!$D$8763+유형화!$F$74*hourly1!E411/hourly1!$E$8763</f>
        <v>68.818565352485024</v>
      </c>
      <c r="C410" s="442">
        <f>hourly1!$F411*유형화!$G$71/hourly1!$F$8763+유형화!$G$72*hourly1!$G411/hourly1!$F$8763+유형화!$G$74*hourly1!I411/hourly1!$I$8763</f>
        <v>2.2665929463268673</v>
      </c>
      <c r="D410" s="14">
        <v>272.17460599999998</v>
      </c>
      <c r="E410" s="14">
        <v>0</v>
      </c>
      <c r="F410" s="1">
        <v>909789</v>
      </c>
      <c r="G410" s="15">
        <f t="shared" si="12"/>
        <v>0.31144870861169094</v>
      </c>
      <c r="H410" s="15">
        <f t="shared" si="13"/>
        <v>0.5012881343613822</v>
      </c>
    </row>
    <row r="411" spans="1:8">
      <c r="A411" s="1">
        <v>410</v>
      </c>
      <c r="B411" s="444">
        <f>유형화!$F$71*hourly1!B412/hourly1!$B$8763+유형화!$F$72*hourly1!C412/hourly1!$C$8763+유형화!$F$73*hourly1!D412/hourly1!$D$8763+유형화!$F$74*hourly1!E412/hourly1!$E$8763</f>
        <v>69.733917337944803</v>
      </c>
      <c r="C411" s="442">
        <f>hourly1!$F412*유형화!$G$71/hourly1!$F$8763+유형화!$G$72*hourly1!$G412/hourly1!$F$8763+유형화!$G$74*hourly1!I412/hourly1!$I$8763</f>
        <v>3.1225055286757266</v>
      </c>
      <c r="D411" s="14">
        <v>312.74452999999988</v>
      </c>
      <c r="E411" s="14">
        <v>0</v>
      </c>
      <c r="F411" s="1">
        <v>747830</v>
      </c>
      <c r="G411" s="15">
        <f t="shared" si="12"/>
        <v>0.35787276934230305</v>
      </c>
      <c r="H411" s="15">
        <f t="shared" si="13"/>
        <v>0.55327173529451956</v>
      </c>
    </row>
    <row r="412" spans="1:8">
      <c r="A412" s="1">
        <v>411</v>
      </c>
      <c r="B412" s="444">
        <f>유형화!$F$71*hourly1!B413/hourly1!$B$8763+유형화!$F$72*hourly1!C413/hourly1!$C$8763+유형화!$F$73*hourly1!D413/hourly1!$D$8763+유형화!$F$74*hourly1!E413/hourly1!$E$8763</f>
        <v>70.675909785241828</v>
      </c>
      <c r="C412" s="442">
        <f>hourly1!$F413*유형화!$G$71/hourly1!$F$8763+유형화!$G$72*hourly1!$G413/hourly1!$F$8763+유형화!$G$74*hourly1!I413/hourly1!$I$8763</f>
        <v>3.8743824264971547</v>
      </c>
      <c r="D412" s="14">
        <v>363.74511999999999</v>
      </c>
      <c r="E412" s="14">
        <v>0</v>
      </c>
      <c r="F412" s="1">
        <v>580315</v>
      </c>
      <c r="G412" s="15">
        <f t="shared" si="12"/>
        <v>0.41623261461726729</v>
      </c>
      <c r="H412" s="15">
        <f t="shared" si="13"/>
        <v>0.61307333414382592</v>
      </c>
    </row>
    <row r="413" spans="1:8">
      <c r="A413" s="1">
        <v>412</v>
      </c>
      <c r="B413" s="444">
        <f>유형화!$F$71*hourly1!B414/hourly1!$B$8763+유형화!$F$72*hourly1!C414/hourly1!$C$8763+유형화!$F$73*hourly1!D414/hourly1!$D$8763+유형화!$F$74*hourly1!E414/hourly1!$E$8763</f>
        <v>71.384522264664525</v>
      </c>
      <c r="C413" s="442">
        <f>hourly1!$F414*유형화!$G$71/hourly1!$F$8763+유형화!$G$72*hourly1!$G414/hourly1!$F$8763+유형화!$G$74*hourly1!I414/hourly1!$I$8763</f>
        <v>4.4139466911728924</v>
      </c>
      <c r="D413" s="14">
        <v>429.10451599999999</v>
      </c>
      <c r="E413" s="14">
        <v>0</v>
      </c>
      <c r="F413" s="1">
        <v>475527</v>
      </c>
      <c r="G413" s="15">
        <f t="shared" si="12"/>
        <v>0.49102320503641944</v>
      </c>
      <c r="H413" s="15">
        <f t="shared" si="13"/>
        <v>0.68191723058624476</v>
      </c>
    </row>
    <row r="414" spans="1:8">
      <c r="A414" s="1">
        <v>413</v>
      </c>
      <c r="B414" s="444">
        <f>유형화!$F$71*hourly1!B415/hourly1!$B$8763+유형화!$F$72*hourly1!C415/hourly1!$C$8763+유형화!$F$73*hourly1!D415/hourly1!$D$8763+유형화!$F$74*hourly1!E415/hourly1!$E$8763</f>
        <v>72.432135161999668</v>
      </c>
      <c r="C414" s="442">
        <f>hourly1!$F415*유형화!$G$71/hourly1!$F$8763+유형화!$G$72*hourly1!$G415/hourly1!$F$8763+유형화!$G$74*hourly1!I415/hourly1!$I$8763</f>
        <v>4.9282358771361503</v>
      </c>
      <c r="D414" s="14">
        <v>464.29502400000001</v>
      </c>
      <c r="E414" s="14">
        <v>0</v>
      </c>
      <c r="F414" s="1">
        <v>533162</v>
      </c>
      <c r="G414" s="15">
        <f t="shared" si="12"/>
        <v>0.53129161373575784</v>
      </c>
      <c r="H414" s="15">
        <f t="shared" si="13"/>
        <v>0.71582346817616593</v>
      </c>
    </row>
    <row r="415" spans="1:8">
      <c r="A415" s="1">
        <v>414</v>
      </c>
      <c r="B415" s="444">
        <f>유형화!$F$71*hourly1!B416/hourly1!$B$8763+유형화!$F$72*hourly1!C416/hourly1!$C$8763+유형화!$F$73*hourly1!D416/hourly1!$D$8763+유형화!$F$74*hourly1!E416/hourly1!$E$8763</f>
        <v>75.154585154366501</v>
      </c>
      <c r="C415" s="442">
        <f>hourly1!$F416*유형화!$G$71/hourly1!$F$8763+유형화!$G$72*hourly1!$G416/hourly1!$F$8763+유형화!$G$74*hourly1!I416/hourly1!$I$8763</f>
        <v>5.3638631368136309</v>
      </c>
      <c r="D415" s="14">
        <v>447.995406</v>
      </c>
      <c r="E415" s="14">
        <v>0</v>
      </c>
      <c r="F415" s="1">
        <v>858703</v>
      </c>
      <c r="G415" s="15">
        <f t="shared" si="12"/>
        <v>0.51264000236183016</v>
      </c>
      <c r="H415" s="15">
        <f t="shared" si="13"/>
        <v>0.70037379698674229</v>
      </c>
    </row>
    <row r="416" spans="1:8">
      <c r="A416" s="1">
        <v>415</v>
      </c>
      <c r="B416" s="444">
        <f>유형화!$F$71*hourly1!B417/hourly1!$B$8763+유형화!$F$72*hourly1!C417/hourly1!$C$8763+유형화!$F$73*hourly1!D417/hourly1!$D$8763+유형화!$F$74*hourly1!E417/hourly1!$E$8763</f>
        <v>87.692564753323339</v>
      </c>
      <c r="C416" s="442">
        <f>hourly1!$F417*유형화!$G$71/hourly1!$F$8763+유형화!$G$72*hourly1!$G417/hourly1!$F$8763+유형화!$G$74*hourly1!I417/hourly1!$I$8763</f>
        <v>11.836875682370344</v>
      </c>
      <c r="D416" s="14">
        <v>435.09658200000001</v>
      </c>
      <c r="E416" s="14">
        <v>0</v>
      </c>
      <c r="F416" s="1">
        <v>900144</v>
      </c>
      <c r="G416" s="15">
        <f t="shared" si="12"/>
        <v>0.49787991090271189</v>
      </c>
      <c r="H416" s="15">
        <f t="shared" si="13"/>
        <v>0.68783719003134347</v>
      </c>
    </row>
    <row r="417" spans="1:8">
      <c r="A417" s="1">
        <v>416</v>
      </c>
      <c r="B417" s="444">
        <f>유형화!$F$71*hourly1!B418/hourly1!$B$8763+유형화!$F$72*hourly1!C418/hourly1!$C$8763+유형화!$F$73*hourly1!D418/hourly1!$D$8763+유형화!$F$74*hourly1!E418/hourly1!$E$8763</f>
        <v>190.46244634968141</v>
      </c>
      <c r="C417" s="442">
        <f>hourly1!$F418*유형화!$G$71/hourly1!$F$8763+유형화!$G$72*hourly1!$G418/hourly1!$F$8763+유형화!$G$74*hourly1!I418/hourly1!$I$8763</f>
        <v>12.002779846306899</v>
      </c>
      <c r="D417" s="14">
        <v>376.8864989999999</v>
      </c>
      <c r="E417" s="14">
        <v>0.94252000000000125</v>
      </c>
      <c r="F417" s="1">
        <v>857313</v>
      </c>
      <c r="G417" s="15">
        <f t="shared" si="12"/>
        <v>0.43127026114527134</v>
      </c>
      <c r="H417" s="15">
        <f t="shared" si="13"/>
        <v>0.62757728808547864</v>
      </c>
    </row>
    <row r="418" spans="1:8">
      <c r="A418" s="1">
        <v>417</v>
      </c>
      <c r="B418" s="444">
        <f>유형화!$F$71*hourly1!B419/hourly1!$B$8763+유형화!$F$72*hourly1!C419/hourly1!$C$8763+유형화!$F$73*hourly1!D419/hourly1!$D$8763+유형화!$F$74*hourly1!E419/hourly1!$E$8763</f>
        <v>294.10437389810085</v>
      </c>
      <c r="C418" s="442">
        <f>hourly1!$F419*유형화!$G$71/hourly1!$F$8763+유형화!$G$72*hourly1!$G419/hourly1!$F$8763+유형화!$G$74*hourly1!I419/hourly1!$I$8763</f>
        <v>11.353964468048913</v>
      </c>
      <c r="D418" s="14">
        <v>324.97881599999999</v>
      </c>
      <c r="E418" s="14">
        <v>81.599058999999897</v>
      </c>
      <c r="F418" s="1">
        <v>817640</v>
      </c>
      <c r="G418" s="15">
        <f t="shared" si="12"/>
        <v>0.37187243166012457</v>
      </c>
      <c r="H418" s="15">
        <f t="shared" si="13"/>
        <v>0.56815199308544106</v>
      </c>
    </row>
    <row r="419" spans="1:8">
      <c r="A419" s="1">
        <v>418</v>
      </c>
      <c r="B419" s="444">
        <f>유형화!$F$71*hourly1!B420/hourly1!$B$8763+유형화!$F$72*hourly1!C420/hourly1!$C$8763+유형화!$F$73*hourly1!D420/hourly1!$D$8763+유형화!$F$74*hourly1!E420/hourly1!$E$8763</f>
        <v>357.66588480242302</v>
      </c>
      <c r="C419" s="442">
        <f>hourly1!$F420*유형화!$G$71/hourly1!$F$8763+유형화!$G$72*hourly1!$G420/hourly1!$F$8763+유형화!$G$74*hourly1!I420/hourly1!$I$8763</f>
        <v>10.334016113939017</v>
      </c>
      <c r="D419" s="14">
        <v>298.82117</v>
      </c>
      <c r="E419" s="14">
        <v>312.43140799999941</v>
      </c>
      <c r="F419" s="1">
        <v>786459</v>
      </c>
      <c r="G419" s="15">
        <f t="shared" si="12"/>
        <v>0.34194030394714547</v>
      </c>
      <c r="H419" s="15">
        <f t="shared" si="13"/>
        <v>0.53590017092282716</v>
      </c>
    </row>
    <row r="420" spans="1:8">
      <c r="A420" s="1">
        <v>419</v>
      </c>
      <c r="B420" s="444">
        <f>유형화!$F$71*hourly1!B421/hourly1!$B$8763+유형화!$F$72*hourly1!C421/hourly1!$C$8763+유형화!$F$73*hourly1!D421/hourly1!$D$8763+유형화!$F$74*hourly1!E421/hourly1!$E$8763</f>
        <v>419.8735203543709</v>
      </c>
      <c r="C420" s="442">
        <f>hourly1!$F421*유형화!$G$71/hourly1!$F$8763+유형화!$G$72*hourly1!$G421/hourly1!$F$8763+유형화!$G$74*hourly1!I421/hourly1!$I$8763</f>
        <v>9.4013273539948692</v>
      </c>
      <c r="D420" s="14">
        <v>263.75570499999998</v>
      </c>
      <c r="E420" s="14">
        <v>563.7255780000005</v>
      </c>
      <c r="F420" s="1">
        <v>806329</v>
      </c>
      <c r="G420" s="15">
        <f t="shared" si="12"/>
        <v>0.30181498163431203</v>
      </c>
      <c r="H420" s="15">
        <f t="shared" si="13"/>
        <v>0.48996078573838292</v>
      </c>
    </row>
    <row r="421" spans="1:8">
      <c r="A421" s="1">
        <v>420</v>
      </c>
      <c r="B421" s="444">
        <f>유형화!$F$71*hourly1!B422/hourly1!$B$8763+유형화!$F$72*hourly1!C422/hourly1!$C$8763+유형화!$F$73*hourly1!D422/hourly1!$D$8763+유형화!$F$74*hourly1!E422/hourly1!$E$8763</f>
        <v>355.61935582290226</v>
      </c>
      <c r="C421" s="442">
        <f>hourly1!$F422*유형화!$G$71/hourly1!$F$8763+유형화!$G$72*hourly1!$G422/hourly1!$F$8763+유형화!$G$74*hourly1!I422/hourly1!$I$8763</f>
        <v>8.6249358861692915</v>
      </c>
      <c r="D421" s="14">
        <v>237.65342200000001</v>
      </c>
      <c r="E421" s="14">
        <v>692.93710000000056</v>
      </c>
      <c r="F421" s="1">
        <v>790166</v>
      </c>
      <c r="G421" s="15">
        <f t="shared" si="12"/>
        <v>0.27194620566126304</v>
      </c>
      <c r="H421" s="15">
        <f t="shared" si="13"/>
        <v>0.45356842117840585</v>
      </c>
    </row>
    <row r="422" spans="1:8">
      <c r="A422" s="1">
        <v>421</v>
      </c>
      <c r="B422" s="444">
        <f>유형화!$F$71*hourly1!B423/hourly1!$B$8763+유형화!$F$72*hourly1!C423/hourly1!$C$8763+유형화!$F$73*hourly1!D423/hourly1!$D$8763+유형화!$F$74*hourly1!E423/hourly1!$E$8763</f>
        <v>219.28667436500081</v>
      </c>
      <c r="C422" s="442">
        <f>hourly1!$F423*유형화!$G$71/hourly1!$F$8763+유형화!$G$72*hourly1!$G423/hourly1!$F$8763+유형화!$G$74*hourly1!I423/hourly1!$I$8763</f>
        <v>7.3000161247943867</v>
      </c>
      <c r="D422" s="14">
        <v>197.52172100000001</v>
      </c>
      <c r="E422" s="14">
        <v>662.99516799999913</v>
      </c>
      <c r="F422" s="1">
        <v>801219</v>
      </c>
      <c r="G422" s="15">
        <f t="shared" si="12"/>
        <v>0.22602360239371019</v>
      </c>
      <c r="H422" s="15">
        <f t="shared" si="13"/>
        <v>0.39355475106200694</v>
      </c>
    </row>
    <row r="423" spans="1:8">
      <c r="A423" s="1">
        <v>422</v>
      </c>
      <c r="B423" s="444">
        <f>유형화!$F$71*hourly1!B424/hourly1!$B$8763+유형화!$F$72*hourly1!C424/hourly1!$C$8763+유형화!$F$73*hourly1!D424/hourly1!$D$8763+유형화!$F$74*hourly1!E424/hourly1!$E$8763</f>
        <v>286.6583767417261</v>
      </c>
      <c r="C423" s="442">
        <f>hourly1!$F424*유형화!$G$71/hourly1!$F$8763+유형화!$G$72*hourly1!$G424/hourly1!$F$8763+유형화!$G$74*hourly1!I424/hourly1!$I$8763</f>
        <v>7.5968093540357353</v>
      </c>
      <c r="D423" s="14">
        <v>168.92211399999999</v>
      </c>
      <c r="E423" s="14">
        <v>562.14992200000052</v>
      </c>
      <c r="F423" s="1">
        <v>821912</v>
      </c>
      <c r="G423" s="15">
        <f t="shared" si="12"/>
        <v>0.19329714492635966</v>
      </c>
      <c r="H423" s="15">
        <f t="shared" si="13"/>
        <v>0.34746086397248721</v>
      </c>
    </row>
    <row r="424" spans="1:8">
      <c r="A424" s="1">
        <v>423</v>
      </c>
      <c r="B424" s="444">
        <f>유형화!$F$71*hourly1!B425/hourly1!$B$8763+유형화!$F$72*hourly1!C425/hourly1!$C$8763+유형화!$F$73*hourly1!D425/hourly1!$D$8763+유형화!$F$74*hourly1!E425/hourly1!$E$8763</f>
        <v>408.5544598331532</v>
      </c>
      <c r="C424" s="442">
        <f>hourly1!$F425*유형화!$G$71/hourly1!$F$8763+유형화!$G$72*hourly1!$G425/hourly1!$F$8763+유형화!$G$74*hourly1!I425/hourly1!$I$8763</f>
        <v>7.421099166531155</v>
      </c>
      <c r="D424" s="14">
        <v>194.50044800000001</v>
      </c>
      <c r="E424" s="14">
        <v>403.66085499999991</v>
      </c>
      <c r="F424" s="1">
        <v>823043</v>
      </c>
      <c r="G424" s="15">
        <f t="shared" si="12"/>
        <v>0.2225663673928322</v>
      </c>
      <c r="H424" s="15">
        <f t="shared" si="13"/>
        <v>0.38882231854094979</v>
      </c>
    </row>
    <row r="425" spans="1:8">
      <c r="A425" s="1">
        <v>424</v>
      </c>
      <c r="B425" s="444">
        <f>유형화!$F$71*hourly1!B426/hourly1!$B$8763+유형화!$F$72*hourly1!C426/hourly1!$C$8763+유형화!$F$73*hourly1!D426/hourly1!$D$8763+유형화!$F$74*hourly1!E426/hourly1!$E$8763</f>
        <v>345.90651388622052</v>
      </c>
      <c r="C425" s="442">
        <f>hourly1!$F426*유형화!$G$71/hourly1!$F$8763+유형화!$G$72*hourly1!$G426/hourly1!$F$8763+유형화!$G$74*hourly1!I426/hourly1!$I$8763</f>
        <v>7.3697582690970203</v>
      </c>
      <c r="D425" s="14">
        <v>253.520329</v>
      </c>
      <c r="E425" s="14">
        <v>242.982474</v>
      </c>
      <c r="F425" s="1">
        <v>826696</v>
      </c>
      <c r="G425" s="15">
        <f t="shared" si="12"/>
        <v>0.29010266693969616</v>
      </c>
      <c r="H425" s="15">
        <f t="shared" si="13"/>
        <v>0.47592418870501424</v>
      </c>
    </row>
    <row r="426" spans="1:8">
      <c r="A426" s="1">
        <v>425</v>
      </c>
      <c r="B426" s="444">
        <f>유형화!$F$71*hourly1!B427/hourly1!$B$8763+유형화!$F$72*hourly1!C427/hourly1!$C$8763+유형화!$F$73*hourly1!D427/hourly1!$D$8763+유형화!$F$74*hourly1!E427/hourly1!$E$8763</f>
        <v>303.47634121150111</v>
      </c>
      <c r="C426" s="442">
        <f>hourly1!$F427*유형화!$G$71/hourly1!$F$8763+유형화!$G$72*hourly1!$G427/hourly1!$F$8763+유형화!$G$74*hourly1!I427/hourly1!$I$8763</f>
        <v>7.6128569596815332</v>
      </c>
      <c r="D426" s="14">
        <v>320.53885700000001</v>
      </c>
      <c r="E426" s="14">
        <v>105.29624199999991</v>
      </c>
      <c r="F426" s="1">
        <v>762144</v>
      </c>
      <c r="G426" s="15">
        <f t="shared" si="12"/>
        <v>0.36679179788182548</v>
      </c>
      <c r="H426" s="15">
        <f t="shared" si="13"/>
        <v>0.56279242754982761</v>
      </c>
    </row>
    <row r="427" spans="1:8">
      <c r="A427" s="1">
        <v>426</v>
      </c>
      <c r="B427" s="444">
        <f>유형화!$F$71*hourly1!B428/hourly1!$B$8763+유형화!$F$72*hourly1!C428/hourly1!$C$8763+유형화!$F$73*hourly1!D428/hourly1!$D$8763+유형화!$F$74*hourly1!E428/hourly1!$E$8763</f>
        <v>182.30348570257812</v>
      </c>
      <c r="C427" s="442">
        <f>hourly1!$F428*유형화!$G$71/hourly1!$F$8763+유형화!$G$72*hourly1!$G428/hourly1!$F$8763+유형화!$G$74*hourly1!I428/hourly1!$I$8763</f>
        <v>7.9922663041704434</v>
      </c>
      <c r="D427" s="14">
        <v>327.69468599999999</v>
      </c>
      <c r="E427" s="14">
        <v>12.291296000000001</v>
      </c>
      <c r="F427" s="1">
        <v>785334</v>
      </c>
      <c r="G427" s="15">
        <f t="shared" si="12"/>
        <v>0.37498019478574562</v>
      </c>
      <c r="H427" s="15">
        <f t="shared" si="13"/>
        <v>0.57140787665711046</v>
      </c>
    </row>
    <row r="428" spans="1:8">
      <c r="A428" s="1">
        <v>427</v>
      </c>
      <c r="B428" s="444">
        <f>유형화!$F$71*hourly1!B429/hourly1!$B$8763+유형화!$F$72*hourly1!C429/hourly1!$C$8763+유형화!$F$73*hourly1!D429/hourly1!$D$8763+유형화!$F$74*hourly1!E429/hourly1!$E$8763</f>
        <v>133.39285231512702</v>
      </c>
      <c r="C428" s="442">
        <f>hourly1!$F429*유형화!$G$71/hourly1!$F$8763+유형화!$G$72*hourly1!$G429/hourly1!$F$8763+유형화!$G$74*hourly1!I429/hourly1!$I$8763</f>
        <v>7.5879849106563437</v>
      </c>
      <c r="D428" s="14">
        <v>339.28010699999999</v>
      </c>
      <c r="E428" s="14">
        <v>3.8378000000000002E-2</v>
      </c>
      <c r="F428" s="1">
        <v>776681</v>
      </c>
      <c r="G428" s="15">
        <f t="shared" si="12"/>
        <v>0.38823736253626223</v>
      </c>
      <c r="H428" s="15">
        <f t="shared" si="13"/>
        <v>0.58510849709977264</v>
      </c>
    </row>
    <row r="429" spans="1:8">
      <c r="A429" s="1">
        <v>428</v>
      </c>
      <c r="B429" s="444">
        <f>유형화!$F$71*hourly1!B430/hourly1!$B$8763+유형화!$F$72*hourly1!C430/hourly1!$C$8763+유형화!$F$73*hourly1!D430/hourly1!$D$8763+유형화!$F$74*hourly1!E430/hourly1!$E$8763</f>
        <v>142.43371086086111</v>
      </c>
      <c r="C429" s="442">
        <f>hourly1!$F430*유형화!$G$71/hourly1!$F$8763+유형화!$G$72*hourly1!$G430/hourly1!$F$8763+유형화!$G$74*hourly1!I430/hourly1!$I$8763</f>
        <v>7.6040595696495297</v>
      </c>
      <c r="D429" s="14">
        <v>300.93633699999998</v>
      </c>
      <c r="E429" s="14">
        <v>0</v>
      </c>
      <c r="F429" s="1">
        <v>798214</v>
      </c>
      <c r="G429" s="15">
        <f t="shared" si="12"/>
        <v>0.34436068415942755</v>
      </c>
      <c r="H429" s="15">
        <f t="shared" si="13"/>
        <v>0.53856984460731416</v>
      </c>
    </row>
    <row r="430" spans="1:8">
      <c r="A430" s="1">
        <v>429</v>
      </c>
      <c r="B430" s="444">
        <f>유형화!$F$71*hourly1!B431/hourly1!$B$8763+유형화!$F$72*hourly1!C431/hourly1!$C$8763+유형화!$F$73*hourly1!D431/hourly1!$D$8763+유형화!$F$74*hourly1!E431/hourly1!$E$8763</f>
        <v>75.180677369493935</v>
      </c>
      <c r="C430" s="442">
        <f>hourly1!$F431*유형화!$G$71/hourly1!$F$8763+유형화!$G$72*hourly1!$G431/hourly1!$F$8763+유형화!$G$74*hourly1!I431/hourly1!$I$8763</f>
        <v>8.5304096977064461</v>
      </c>
      <c r="D430" s="14">
        <v>275.98703000000012</v>
      </c>
      <c r="E430" s="14">
        <v>0</v>
      </c>
      <c r="F430" s="1">
        <v>802889</v>
      </c>
      <c r="G430" s="15">
        <f t="shared" si="12"/>
        <v>0.31581125568737317</v>
      </c>
      <c r="H430" s="15">
        <f t="shared" si="13"/>
        <v>0.50635431229643191</v>
      </c>
    </row>
    <row r="431" spans="1:8">
      <c r="A431" s="1">
        <v>430</v>
      </c>
      <c r="B431" s="444">
        <f>유형화!$F$71*hourly1!B432/hourly1!$B$8763+유형화!$F$72*hourly1!C432/hourly1!$C$8763+유형화!$F$73*hourly1!D432/hourly1!$D$8763+유형화!$F$74*hourly1!E432/hourly1!$E$8763</f>
        <v>74.241047432690166</v>
      </c>
      <c r="C431" s="442">
        <f>hourly1!$F432*유형화!$G$71/hourly1!$F$8763+유형화!$G$72*hourly1!$G432/hourly1!$F$8763+유형화!$G$74*hourly1!I432/hourly1!$I$8763</f>
        <v>2.2724413585216925</v>
      </c>
      <c r="D431" s="14">
        <v>276.50693399999989</v>
      </c>
      <c r="E431" s="14">
        <v>0</v>
      </c>
      <c r="F431" s="1">
        <v>873593</v>
      </c>
      <c r="G431" s="15">
        <f t="shared" si="12"/>
        <v>0.31640618051074915</v>
      </c>
      <c r="H431" s="15">
        <f t="shared" si="13"/>
        <v>0.507042173218756</v>
      </c>
    </row>
    <row r="432" spans="1:8">
      <c r="A432" s="1">
        <v>431</v>
      </c>
      <c r="B432" s="444">
        <f>유형화!$F$71*hourly1!B433/hourly1!$B$8763+유형화!$F$72*hourly1!C433/hourly1!$C$8763+유형화!$F$73*hourly1!D433/hourly1!$D$8763+유형화!$F$74*hourly1!E433/hourly1!$E$8763</f>
        <v>73.292418314694416</v>
      </c>
      <c r="C432" s="442">
        <f>hourly1!$F433*유형화!$G$71/hourly1!$F$8763+유형화!$G$72*hourly1!$G433/hourly1!$F$8763+유형화!$G$74*hourly1!I433/hourly1!$I$8763</f>
        <v>2.9013462064764384</v>
      </c>
      <c r="D432" s="14">
        <v>220.01978099999999</v>
      </c>
      <c r="E432" s="14">
        <v>0</v>
      </c>
      <c r="F432" s="1">
        <v>893380</v>
      </c>
      <c r="G432" s="15">
        <f t="shared" si="12"/>
        <v>0.25176807516523808</v>
      </c>
      <c r="H432" s="15">
        <f t="shared" si="13"/>
        <v>0.42783324668792422</v>
      </c>
    </row>
    <row r="433" spans="1:8">
      <c r="A433" s="1">
        <v>432</v>
      </c>
      <c r="B433" s="444">
        <f>유형화!$F$71*hourly1!B434/hourly1!$B$8763+유형화!$F$72*hourly1!C434/hourly1!$C$8763+유형화!$F$73*hourly1!D434/hourly1!$D$8763+유형화!$F$74*hourly1!E434/hourly1!$E$8763</f>
        <v>72.271635937678553</v>
      </c>
      <c r="C433" s="442">
        <f>hourly1!$F434*유형화!$G$71/hourly1!$F$8763+유형화!$G$72*hourly1!$G434/hourly1!$F$8763+유형화!$G$74*hourly1!I434/hourly1!$I$8763</f>
        <v>3.7006960249435088</v>
      </c>
      <c r="D433" s="14">
        <v>212.35403400000001</v>
      </c>
      <c r="E433" s="14">
        <v>0</v>
      </c>
      <c r="F433" s="1">
        <v>846640</v>
      </c>
      <c r="G433" s="15">
        <f t="shared" si="12"/>
        <v>0.24299618039231449</v>
      </c>
      <c r="H433" s="15">
        <f t="shared" si="13"/>
        <v>0.41634036671565144</v>
      </c>
    </row>
    <row r="434" spans="1:8">
      <c r="A434" s="1">
        <v>433</v>
      </c>
      <c r="B434" s="444">
        <f>유형화!$F$71*hourly1!B435/hourly1!$B$8763+유형화!$F$72*hourly1!C435/hourly1!$C$8763+유형화!$F$73*hourly1!D435/hourly1!$D$8763+유형화!$F$74*hourly1!E435/hourly1!$E$8763</f>
        <v>69.712939687518883</v>
      </c>
      <c r="C434" s="442">
        <f>hourly1!$F435*유형화!$G$71/hourly1!$F$8763+유형화!$G$72*hourly1!$G435/hourly1!$F$8763+유형화!$G$74*hourly1!I435/hourly1!$I$8763</f>
        <v>4.0721922653216325</v>
      </c>
      <c r="D434" s="14">
        <v>211.63981000000001</v>
      </c>
      <c r="E434" s="14">
        <v>0</v>
      </c>
      <c r="F434" s="1">
        <v>859376</v>
      </c>
      <c r="G434" s="15">
        <f t="shared" si="12"/>
        <v>0.24217889568773232</v>
      </c>
      <c r="H434" s="15">
        <f t="shared" si="13"/>
        <v>0.4152598819697092</v>
      </c>
    </row>
    <row r="435" spans="1:8">
      <c r="A435" s="1">
        <v>434</v>
      </c>
      <c r="B435" s="444">
        <f>유형화!$F$71*hourly1!B436/hourly1!$B$8763+유형화!$F$72*hourly1!C436/hourly1!$C$8763+유형화!$F$73*hourly1!D436/hourly1!$D$8763+유형화!$F$74*hourly1!E436/hourly1!$E$8763</f>
        <v>69.893060373036164</v>
      </c>
      <c r="C435" s="442">
        <f>hourly1!$F436*유형화!$G$71/hourly1!$F$8763+유형화!$G$72*hourly1!$G436/hourly1!$F$8763+유형화!$G$74*hourly1!I436/hourly1!$I$8763</f>
        <v>4.5293152021900145</v>
      </c>
      <c r="D435" s="14">
        <v>178.13673700000001</v>
      </c>
      <c r="E435" s="14">
        <v>0</v>
      </c>
      <c r="F435" s="1">
        <v>748047</v>
      </c>
      <c r="G435" s="15">
        <f t="shared" si="12"/>
        <v>0.20384141456220362</v>
      </c>
      <c r="H435" s="15">
        <f t="shared" si="13"/>
        <v>0.36263437256155573</v>
      </c>
    </row>
    <row r="436" spans="1:8">
      <c r="A436" s="1">
        <v>435</v>
      </c>
      <c r="B436" s="444">
        <f>유형화!$F$71*hourly1!B437/hourly1!$B$8763+유형화!$F$72*hourly1!C437/hourly1!$C$8763+유형화!$F$73*hourly1!D437/hourly1!$D$8763+유형화!$F$74*hourly1!E437/hourly1!$E$8763</f>
        <v>70.337425152062991</v>
      </c>
      <c r="C436" s="442">
        <f>hourly1!$F437*유형화!$G$71/hourly1!$F$8763+유형화!$G$72*hourly1!$G437/hourly1!$F$8763+유형화!$G$74*hourly1!I437/hourly1!$I$8763</f>
        <v>4.9211682716172032</v>
      </c>
      <c r="D436" s="14">
        <v>145.49667700000001</v>
      </c>
      <c r="E436" s="14">
        <v>0</v>
      </c>
      <c r="F436" s="1">
        <v>594708</v>
      </c>
      <c r="G436" s="15">
        <f t="shared" si="12"/>
        <v>0.16649147701509787</v>
      </c>
      <c r="H436" s="15">
        <f t="shared" si="13"/>
        <v>0.30742356664659054</v>
      </c>
    </row>
    <row r="437" spans="1:8">
      <c r="A437" s="1">
        <v>436</v>
      </c>
      <c r="B437" s="444">
        <f>유형화!$F$71*hourly1!B438/hourly1!$B$8763+유형화!$F$72*hourly1!C438/hourly1!$C$8763+유형화!$F$73*hourly1!D438/hourly1!$D$8763+유형화!$F$74*hourly1!E438/hourly1!$E$8763</f>
        <v>70.671469708268958</v>
      </c>
      <c r="C437" s="442">
        <f>hourly1!$F438*유형화!$G$71/hourly1!$F$8763+유형화!$G$72*hourly1!$G438/hourly1!$F$8763+유형화!$G$74*hourly1!I438/hourly1!$I$8763</f>
        <v>5.2061873462681003</v>
      </c>
      <c r="D437" s="14">
        <v>130.54186200000001</v>
      </c>
      <c r="E437" s="14">
        <v>0</v>
      </c>
      <c r="F437" s="1">
        <v>483753</v>
      </c>
      <c r="G437" s="15">
        <f t="shared" si="12"/>
        <v>0.14937872028981858</v>
      </c>
      <c r="H437" s="15">
        <f t="shared" si="13"/>
        <v>0.28070354510657552</v>
      </c>
    </row>
    <row r="438" spans="1:8">
      <c r="A438" s="1">
        <v>437</v>
      </c>
      <c r="B438" s="444">
        <f>유형화!$F$71*hourly1!B439/hourly1!$B$8763+유형화!$F$72*hourly1!C439/hourly1!$C$8763+유형화!$F$73*hourly1!D439/hourly1!$D$8763+유형화!$F$74*hourly1!E439/hourly1!$E$8763</f>
        <v>71.054824006388955</v>
      </c>
      <c r="C438" s="442">
        <f>hourly1!$F439*유형화!$G$71/hourly1!$F$8763+유형화!$G$72*hourly1!$G439/hourly1!$F$8763+유형화!$G$74*hourly1!I439/hourly1!$I$8763</f>
        <v>5.5105674097318662</v>
      </c>
      <c r="D438" s="14">
        <v>117.36277200000001</v>
      </c>
      <c r="E438" s="14">
        <v>0</v>
      </c>
      <c r="F438" s="1">
        <v>542528</v>
      </c>
      <c r="G438" s="15">
        <f t="shared" si="12"/>
        <v>0.13429792116053738</v>
      </c>
      <c r="H438" s="15">
        <f t="shared" si="13"/>
        <v>0.25636034908448369</v>
      </c>
    </row>
    <row r="439" spans="1:8">
      <c r="A439" s="1">
        <v>438</v>
      </c>
      <c r="B439" s="444">
        <f>유형화!$F$71*hourly1!B440/hourly1!$B$8763+유형화!$F$72*hourly1!C440/hourly1!$C$8763+유형화!$F$73*hourly1!D440/hourly1!$D$8763+유형화!$F$74*hourly1!E440/hourly1!$E$8763</f>
        <v>73.138065224542061</v>
      </c>
      <c r="C439" s="442">
        <f>hourly1!$F440*유형화!$G$71/hourly1!$F$8763+유형화!$G$72*hourly1!$G440/hourly1!$F$8763+유형화!$G$74*hourly1!I440/hourly1!$I$8763</f>
        <v>5.6563599359515431</v>
      </c>
      <c r="D439" s="14">
        <v>121.311736</v>
      </c>
      <c r="E439" s="14">
        <v>0</v>
      </c>
      <c r="F439" s="1">
        <v>903838</v>
      </c>
      <c r="G439" s="15">
        <f t="shared" si="12"/>
        <v>0.13881671061054968</v>
      </c>
      <c r="H439" s="15">
        <f t="shared" si="13"/>
        <v>0.26373501285357609</v>
      </c>
    </row>
    <row r="440" spans="1:8">
      <c r="A440" s="1">
        <v>439</v>
      </c>
      <c r="B440" s="444">
        <f>유형화!$F$71*hourly1!B441/hourly1!$B$8763+유형화!$F$72*hourly1!C441/hourly1!$C$8763+유형화!$F$73*hourly1!D441/hourly1!$D$8763+유형화!$F$74*hourly1!E441/hourly1!$E$8763</f>
        <v>84.941772955298745</v>
      </c>
      <c r="C440" s="442">
        <f>hourly1!$F441*유형화!$G$71/hourly1!$F$8763+유형화!$G$72*hourly1!$G441/hourly1!$F$8763+유형화!$G$74*hourly1!I441/hourly1!$I$8763</f>
        <v>11.732178005691793</v>
      </c>
      <c r="D440" s="14">
        <v>115.92497899999999</v>
      </c>
      <c r="E440" s="14">
        <v>0</v>
      </c>
      <c r="F440" s="1">
        <v>889320</v>
      </c>
      <c r="G440" s="15">
        <f t="shared" si="12"/>
        <v>0.13265265829166809</v>
      </c>
      <c r="H440" s="15">
        <f t="shared" si="13"/>
        <v>0.25365787359112651</v>
      </c>
    </row>
    <row r="441" spans="1:8">
      <c r="A441" s="1">
        <v>440</v>
      </c>
      <c r="B441" s="444">
        <f>유형화!$F$71*hourly1!B442/hourly1!$B$8763+유형화!$F$72*hourly1!C442/hourly1!$C$8763+유형화!$F$73*hourly1!D442/hourly1!$D$8763+유형화!$F$74*hourly1!E442/hourly1!$E$8763</f>
        <v>126.10501305800858</v>
      </c>
      <c r="C441" s="442">
        <f>hourly1!$F442*유형화!$G$71/hourly1!$F$8763+유형화!$G$72*hourly1!$G442/hourly1!$F$8763+유형화!$G$74*hourly1!I442/hourly1!$I$8763</f>
        <v>12.114944735780252</v>
      </c>
      <c r="D441" s="14">
        <v>105.696183</v>
      </c>
      <c r="E441" s="14">
        <v>1.376343000000003</v>
      </c>
      <c r="F441" s="1">
        <v>840541</v>
      </c>
      <c r="G441" s="15">
        <f t="shared" si="12"/>
        <v>0.12094787307429763</v>
      </c>
      <c r="H441" s="15">
        <f t="shared" si="13"/>
        <v>0.23415852551453253</v>
      </c>
    </row>
    <row r="442" spans="1:8">
      <c r="A442" s="1">
        <v>441</v>
      </c>
      <c r="B442" s="444">
        <f>유형화!$F$71*hourly1!B443/hourly1!$B$8763+유형화!$F$72*hourly1!C443/hourly1!$C$8763+유형화!$F$73*hourly1!D443/hourly1!$D$8763+유형화!$F$74*hourly1!E443/hourly1!$E$8763</f>
        <v>127.26499378306504</v>
      </c>
      <c r="C442" s="442">
        <f>hourly1!$F443*유형화!$G$71/hourly1!$F$8763+유형화!$G$72*hourly1!$G443/hourly1!$F$8763+유형화!$G$74*hourly1!I443/hourly1!$I$8763</f>
        <v>11.588535568701428</v>
      </c>
      <c r="D442" s="14">
        <v>70.782359999999997</v>
      </c>
      <c r="E442" s="14">
        <v>78.060047000000125</v>
      </c>
      <c r="F442" s="1">
        <v>810358</v>
      </c>
      <c r="G442" s="15">
        <f t="shared" si="12"/>
        <v>8.0996074315940442E-2</v>
      </c>
      <c r="H442" s="15">
        <f t="shared" si="13"/>
        <v>0.16377803646425099</v>
      </c>
    </row>
    <row r="443" spans="1:8">
      <c r="A443" s="1">
        <v>442</v>
      </c>
      <c r="B443" s="444">
        <f>유형화!$F$71*hourly1!B444/hourly1!$B$8763+유형화!$F$72*hourly1!C444/hourly1!$C$8763+유형화!$F$73*hourly1!D444/hourly1!$D$8763+유형화!$F$74*hourly1!E444/hourly1!$E$8763</f>
        <v>130.20842054251389</v>
      </c>
      <c r="C443" s="442">
        <f>hourly1!$F444*유형화!$G$71/hourly1!$F$8763+유형화!$G$72*hourly1!$G444/hourly1!$F$8763+유형화!$G$74*hourly1!I444/hourly1!$I$8763</f>
        <v>10.511295558563949</v>
      </c>
      <c r="D443" s="14">
        <v>89.247353000000004</v>
      </c>
      <c r="E443" s="14">
        <v>300.61751299999992</v>
      </c>
      <c r="F443" s="1">
        <v>779344</v>
      </c>
      <c r="G443" s="15">
        <f t="shared" si="12"/>
        <v>0.10212551878870627</v>
      </c>
      <c r="H443" s="15">
        <f t="shared" si="13"/>
        <v>0.20176168761757729</v>
      </c>
    </row>
    <row r="444" spans="1:8">
      <c r="A444" s="1">
        <v>443</v>
      </c>
      <c r="B444" s="444">
        <f>유형화!$F$71*hourly1!B445/hourly1!$B$8763+유형화!$F$72*hourly1!C445/hourly1!$C$8763+유형화!$F$73*hourly1!D445/hourly1!$D$8763+유형화!$F$74*hourly1!E445/hourly1!$E$8763</f>
        <v>132.06957769793399</v>
      </c>
      <c r="C444" s="442">
        <f>hourly1!$F445*유형화!$G$71/hourly1!$F$8763+유형화!$G$72*hourly1!$G445/hourly1!$F$8763+유형화!$G$74*hourly1!I445/hourly1!$I$8763</f>
        <v>9.4001933135261471</v>
      </c>
      <c r="D444" s="14">
        <v>64.852689999999981</v>
      </c>
      <c r="E444" s="14">
        <v>593.77427400000022</v>
      </c>
      <c r="F444" s="1">
        <v>793928</v>
      </c>
      <c r="G444" s="15">
        <f t="shared" si="12"/>
        <v>7.4210768033570032E-2</v>
      </c>
      <c r="H444" s="15">
        <f t="shared" si="13"/>
        <v>0.15119877869467091</v>
      </c>
    </row>
    <row r="445" spans="1:8">
      <c r="A445" s="1">
        <v>444</v>
      </c>
      <c r="B445" s="444">
        <f>유형화!$F$71*hourly1!B446/hourly1!$B$8763+유형화!$F$72*hourly1!C446/hourly1!$C$8763+유형화!$F$73*hourly1!D446/hourly1!$D$8763+유형화!$F$74*hourly1!E446/hourly1!$E$8763</f>
        <v>129.31914658853438</v>
      </c>
      <c r="C445" s="442">
        <f>hourly1!$F446*유형화!$G$71/hourly1!$F$8763+유형화!$G$72*hourly1!$G446/hourly1!$F$8763+유형화!$G$74*hourly1!I446/hourly1!$I$8763</f>
        <v>8.519896212807053</v>
      </c>
      <c r="D445" s="14">
        <v>58.511678000000011</v>
      </c>
      <c r="E445" s="14">
        <v>794.99004400000103</v>
      </c>
      <c r="F445" s="1">
        <v>773610</v>
      </c>
      <c r="G445" s="15">
        <f t="shared" si="12"/>
        <v>6.6954764147993631E-2</v>
      </c>
      <c r="H445" s="15">
        <f t="shared" si="13"/>
        <v>0.1375335030149886</v>
      </c>
    </row>
    <row r="446" spans="1:8">
      <c r="A446" s="1">
        <v>445</v>
      </c>
      <c r="B446" s="444">
        <f>유형화!$F$71*hourly1!B447/hourly1!$B$8763+유형화!$F$72*hourly1!C447/hourly1!$C$8763+유형화!$F$73*hourly1!D447/hourly1!$D$8763+유형화!$F$74*hourly1!E447/hourly1!$E$8763</f>
        <v>134.45997765738215</v>
      </c>
      <c r="C446" s="442">
        <f>hourly1!$F447*유형화!$G$71/hourly1!$F$8763+유형화!$G$72*hourly1!$G447/hourly1!$F$8763+유형화!$G$74*hourly1!I447/hourly1!$I$8763</f>
        <v>6.9764917437548171</v>
      </c>
      <c r="D446" s="14">
        <v>43.993470000000002</v>
      </c>
      <c r="E446" s="14">
        <v>867.19569200000069</v>
      </c>
      <c r="F446" s="1">
        <v>788463</v>
      </c>
      <c r="G446" s="15">
        <f t="shared" si="12"/>
        <v>5.0341615701088471E-2</v>
      </c>
      <c r="H446" s="15">
        <f t="shared" si="13"/>
        <v>0.10538599972646841</v>
      </c>
    </row>
    <row r="447" spans="1:8">
      <c r="A447" s="1">
        <v>446</v>
      </c>
      <c r="B447" s="444">
        <f>유형화!$F$71*hourly1!B448/hourly1!$B$8763+유형화!$F$72*hourly1!C448/hourly1!$C$8763+유형화!$F$73*hourly1!D448/hourly1!$D$8763+유형화!$F$74*hourly1!E448/hourly1!$E$8763</f>
        <v>121.96283603422856</v>
      </c>
      <c r="C447" s="442">
        <f>hourly1!$F448*유형화!$G$71/hourly1!$F$8763+유형화!$G$72*hourly1!$G448/hourly1!$F$8763+유형화!$G$74*hourly1!I448/hourly1!$I$8763</f>
        <v>7.180252259686684</v>
      </c>
      <c r="D447" s="14">
        <v>76.567202000000009</v>
      </c>
      <c r="E447" s="14">
        <v>851.72353100000112</v>
      </c>
      <c r="F447" s="1">
        <v>789944</v>
      </c>
      <c r="G447" s="15">
        <f t="shared" si="12"/>
        <v>8.7615654286684205E-2</v>
      </c>
      <c r="H447" s="15">
        <f t="shared" si="13"/>
        <v>0.17586844129518431</v>
      </c>
    </row>
    <row r="448" spans="1:8">
      <c r="A448" s="1">
        <v>447</v>
      </c>
      <c r="B448" s="444">
        <f>유형화!$F$71*hourly1!B449/hourly1!$B$8763+유형화!$F$72*hourly1!C449/hourly1!$C$8763+유형화!$F$73*hourly1!D449/hourly1!$D$8763+유형화!$F$74*hourly1!E449/hourly1!$E$8763</f>
        <v>122.50493550346333</v>
      </c>
      <c r="C448" s="442">
        <f>hourly1!$F449*유형화!$G$71/hourly1!$F$8763+유형화!$G$72*hourly1!$G449/hourly1!$F$8763+유형화!$G$74*hourly1!I449/hourly1!$I$8763</f>
        <v>6.9832714592848433</v>
      </c>
      <c r="D448" s="14">
        <v>145.51497599999999</v>
      </c>
      <c r="E448" s="14">
        <v>777.79862099999957</v>
      </c>
      <c r="F448" s="1">
        <v>807553</v>
      </c>
      <c r="G448" s="15">
        <f t="shared" si="12"/>
        <v>0.1665124165142034</v>
      </c>
      <c r="H448" s="15">
        <f t="shared" si="13"/>
        <v>0.30745569288430175</v>
      </c>
    </row>
    <row r="449" spans="1:8">
      <c r="A449" s="1">
        <v>448</v>
      </c>
      <c r="B449" s="444">
        <f>유형화!$F$71*hourly1!B450/hourly1!$B$8763+유형화!$F$72*hourly1!C450/hourly1!$C$8763+유형화!$F$73*hourly1!D450/hourly1!$D$8763+유형화!$F$74*hourly1!E450/hourly1!$E$8763</f>
        <v>121.10615255401055</v>
      </c>
      <c r="C449" s="442">
        <f>hourly1!$F450*유형화!$G$71/hourly1!$F$8763+유형화!$G$72*hourly1!$G450/hourly1!$F$8763+유형화!$G$74*hourly1!I450/hourly1!$I$8763</f>
        <v>6.8925408065688476</v>
      </c>
      <c r="D449" s="14">
        <v>130.328363</v>
      </c>
      <c r="E449" s="14">
        <v>555.54796700000031</v>
      </c>
      <c r="F449" s="1">
        <v>818553</v>
      </c>
      <c r="G449" s="15">
        <f t="shared" si="12"/>
        <v>0.14913441392774784</v>
      </c>
      <c r="H449" s="15">
        <f t="shared" si="13"/>
        <v>0.28031523804504854</v>
      </c>
    </row>
    <row r="450" spans="1:8">
      <c r="A450" s="1">
        <v>449</v>
      </c>
      <c r="B450" s="444">
        <f>유형화!$F$71*hourly1!B451/hourly1!$B$8763+유형화!$F$72*hourly1!C451/hourly1!$C$8763+유형화!$F$73*hourly1!D451/hourly1!$D$8763+유형화!$F$74*hourly1!E451/hourly1!$E$8763</f>
        <v>120.32809308674395</v>
      </c>
      <c r="C450" s="442">
        <f>hourly1!$F451*유형화!$G$71/hourly1!$F$8763+유형화!$G$72*hourly1!$G451/hourly1!$F$8763+유형화!$G$74*hourly1!I451/hourly1!$I$8763</f>
        <v>7.2817481889991553</v>
      </c>
      <c r="D450" s="14">
        <v>117.17572699999999</v>
      </c>
      <c r="E450" s="14">
        <v>232.60454899999999</v>
      </c>
      <c r="F450" s="1">
        <v>793499</v>
      </c>
      <c r="G450" s="15">
        <f t="shared" ref="G450:G513" si="14">D450/$I$1</f>
        <v>0.13408388604330726</v>
      </c>
      <c r="H450" s="15">
        <f t="shared" ref="H450:H513" si="15">G450/(1-$H$1*(1-G450))</f>
        <v>0.25600930773147945</v>
      </c>
    </row>
    <row r="451" spans="1:8">
      <c r="A451" s="1">
        <v>450</v>
      </c>
      <c r="B451" s="444">
        <f>유형화!$F$71*hourly1!B452/hourly1!$B$8763+유형화!$F$72*hourly1!C452/hourly1!$C$8763+유형화!$F$73*hourly1!D452/hourly1!$D$8763+유형화!$F$74*hourly1!E452/hourly1!$E$8763</f>
        <v>120.46485649914771</v>
      </c>
      <c r="C451" s="442">
        <f>hourly1!$F452*유형화!$G$71/hourly1!$F$8763+유형화!$G$72*hourly1!$G452/hourly1!$F$8763+유형화!$G$74*hourly1!I452/hourly1!$I$8763</f>
        <v>7.6813088548801689</v>
      </c>
      <c r="D451" s="14">
        <v>106.107938</v>
      </c>
      <c r="E451" s="14">
        <v>23.532502000000019</v>
      </c>
      <c r="F451" s="1">
        <v>772868</v>
      </c>
      <c r="G451" s="15">
        <f t="shared" si="14"/>
        <v>0.12141904327235206</v>
      </c>
      <c r="H451" s="15">
        <f t="shared" si="15"/>
        <v>0.23495284637900449</v>
      </c>
    </row>
    <row r="452" spans="1:8">
      <c r="A452" s="1">
        <v>451</v>
      </c>
      <c r="B452" s="444">
        <f>유형화!$F$71*hourly1!B453/hourly1!$B$8763+유형화!$F$72*hourly1!C453/hourly1!$C$8763+유형화!$F$73*hourly1!D453/hourly1!$D$8763+유형화!$F$74*hourly1!E453/hourly1!$E$8763</f>
        <v>131.66654605980702</v>
      </c>
      <c r="C452" s="442">
        <f>hourly1!$F453*유형화!$G$71/hourly1!$F$8763+유형화!$G$72*hourly1!$G453/hourly1!$F$8763+유형화!$G$74*hourly1!I453/hourly1!$I$8763</f>
        <v>7.1986253938899862</v>
      </c>
      <c r="D452" s="14">
        <v>140.19876099999999</v>
      </c>
      <c r="E452" s="14">
        <v>3.2541999999999988E-2</v>
      </c>
      <c r="F452" s="1">
        <v>757600</v>
      </c>
      <c r="G452" s="15">
        <f t="shared" si="14"/>
        <v>0.16042908522630175</v>
      </c>
      <c r="H452" s="15">
        <f t="shared" si="15"/>
        <v>0.29806457791361551</v>
      </c>
    </row>
    <row r="453" spans="1:8">
      <c r="A453" s="1">
        <v>452</v>
      </c>
      <c r="B453" s="444">
        <f>유형화!$F$71*hourly1!B454/hourly1!$B$8763+유형화!$F$72*hourly1!C454/hourly1!$C$8763+유형화!$F$73*hourly1!D454/hourly1!$D$8763+유형화!$F$74*hourly1!E454/hourly1!$E$8763</f>
        <v>140.21826033372935</v>
      </c>
      <c r="C453" s="442">
        <f>hourly1!$F454*유형화!$G$71/hourly1!$F$8763+유형화!$G$72*hourly1!$G454/hourly1!$F$8763+유형화!$G$74*hourly1!I454/hourly1!$I$8763</f>
        <v>6.9886052874774078</v>
      </c>
      <c r="D453" s="14">
        <v>176.34309500000001</v>
      </c>
      <c r="E453" s="14">
        <v>0</v>
      </c>
      <c r="F453" s="1">
        <v>767474</v>
      </c>
      <c r="G453" s="15">
        <f t="shared" si="14"/>
        <v>0.20178895458872728</v>
      </c>
      <c r="H453" s="15">
        <f t="shared" si="15"/>
        <v>0.35970541327038252</v>
      </c>
    </row>
    <row r="454" spans="1:8">
      <c r="A454" s="1">
        <v>453</v>
      </c>
      <c r="B454" s="444">
        <f>유형화!$F$71*hourly1!B455/hourly1!$B$8763+유형화!$F$72*hourly1!C455/hourly1!$C$8763+유형화!$F$73*hourly1!D455/hourly1!$D$8763+유형화!$F$74*hourly1!E455/hourly1!$E$8763</f>
        <v>72.660214113576757</v>
      </c>
      <c r="C454" s="442">
        <f>hourly1!$F455*유형화!$G$71/hourly1!$F$8763+유형화!$G$72*hourly1!$G455/hourly1!$F$8763+유형화!$G$74*hourly1!I455/hourly1!$I$8763</f>
        <v>7.7714900475918487</v>
      </c>
      <c r="D454" s="14">
        <v>209.24507800000001</v>
      </c>
      <c r="E454" s="14">
        <v>0</v>
      </c>
      <c r="F454" s="1">
        <v>803247</v>
      </c>
      <c r="G454" s="15">
        <f t="shared" si="14"/>
        <v>0.23943860995780242</v>
      </c>
      <c r="H454" s="15">
        <f t="shared" si="15"/>
        <v>0.4116249229052647</v>
      </c>
    </row>
    <row r="455" spans="1:8">
      <c r="A455" s="1">
        <v>454</v>
      </c>
      <c r="B455" s="444">
        <f>유형화!$F$71*hourly1!B456/hourly1!$B$8763+유형화!$F$72*hourly1!C456/hourly1!$C$8763+유형화!$F$73*hourly1!D456/hourly1!$D$8763+유형화!$F$74*hourly1!E456/hourly1!$E$8763</f>
        <v>71.313262119526428</v>
      </c>
      <c r="C455" s="442">
        <f>hourly1!$F456*유형화!$G$71/hourly1!$F$8763+유형화!$G$72*hourly1!$G456/hourly1!$F$8763+유형화!$G$74*hourly1!I456/hourly1!$I$8763</f>
        <v>1.5080608435621907</v>
      </c>
      <c r="D455" s="14">
        <v>177.42805300000001</v>
      </c>
      <c r="E455" s="14">
        <v>0</v>
      </c>
      <c r="F455" s="1">
        <v>815816</v>
      </c>
      <c r="G455" s="15">
        <f t="shared" si="14"/>
        <v>0.20303046926551505</v>
      </c>
      <c r="H455" s="15">
        <f t="shared" si="15"/>
        <v>0.36147852145239667</v>
      </c>
    </row>
    <row r="456" spans="1:8">
      <c r="A456" s="1">
        <v>455</v>
      </c>
      <c r="B456" s="444">
        <f>유형화!$F$71*hourly1!B457/hourly1!$B$8763+유형화!$F$72*hourly1!C457/hourly1!$C$8763+유형화!$F$73*hourly1!D457/hourly1!$D$8763+유형화!$F$74*hourly1!E457/hourly1!$E$8763</f>
        <v>69.92515555337161</v>
      </c>
      <c r="C456" s="442">
        <f>hourly1!$F457*유형화!$G$71/hourly1!$F$8763+유형화!$G$72*hourly1!$G457/hourly1!$F$8763+유형화!$G$74*hourly1!I457/hourly1!$I$8763</f>
        <v>2.1221041143989052</v>
      </c>
      <c r="D456" s="14">
        <v>152.83778100000001</v>
      </c>
      <c r="E456" s="14">
        <v>0</v>
      </c>
      <c r="F456" s="1">
        <v>876603</v>
      </c>
      <c r="G456" s="15">
        <f t="shared" si="14"/>
        <v>0.17489188362975508</v>
      </c>
      <c r="H456" s="15">
        <f t="shared" si="15"/>
        <v>0.32020306487133809</v>
      </c>
    </row>
    <row r="457" spans="1:8">
      <c r="A457" s="1">
        <v>456</v>
      </c>
      <c r="B457" s="444">
        <f>유형화!$F$71*hourly1!B458/hourly1!$B$8763+유형화!$F$72*hourly1!C458/hourly1!$C$8763+유형화!$F$73*hourly1!D458/hourly1!$D$8763+유형화!$F$74*hourly1!E458/hourly1!$E$8763</f>
        <v>68.319635598278836</v>
      </c>
      <c r="C457" s="442">
        <f>hourly1!$F458*유형화!$G$71/hourly1!$F$8763+유형화!$G$72*hourly1!$G458/hourly1!$F$8763+유형화!$G$74*hourly1!I458/hourly1!$I$8763</f>
        <v>2.7667927978624309</v>
      </c>
      <c r="D457" s="14">
        <v>204.55254099999999</v>
      </c>
      <c r="E457" s="14">
        <v>0</v>
      </c>
      <c r="F457" s="1">
        <v>896049</v>
      </c>
      <c r="G457" s="15">
        <f t="shared" si="14"/>
        <v>0.23406895181723886</v>
      </c>
      <c r="H457" s="15">
        <f t="shared" si="15"/>
        <v>0.40444723304442071</v>
      </c>
    </row>
    <row r="458" spans="1:8">
      <c r="A458" s="1">
        <v>457</v>
      </c>
      <c r="B458" s="444">
        <f>유형화!$F$71*hourly1!B459/hourly1!$B$8763+유형화!$F$72*hourly1!C459/hourly1!$C$8763+유형화!$F$73*hourly1!D459/hourly1!$D$8763+유형화!$F$74*hourly1!E459/hourly1!$E$8763</f>
        <v>68.344241776271531</v>
      </c>
      <c r="C458" s="442">
        <f>hourly1!$F459*유형화!$G$71/hourly1!$F$8763+유형화!$G$72*hourly1!$G459/hourly1!$F$8763+유형화!$G$74*hourly1!I459/hourly1!$I$8763</f>
        <v>3.2844143532274974</v>
      </c>
      <c r="D458" s="14">
        <v>282.36212899999998</v>
      </c>
      <c r="E458" s="14">
        <v>0</v>
      </c>
      <c r="F458" s="1">
        <v>846057</v>
      </c>
      <c r="G458" s="15">
        <f t="shared" si="14"/>
        <v>0.32310626524025421</v>
      </c>
      <c r="H458" s="15">
        <f t="shared" si="15"/>
        <v>0.51473939431575133</v>
      </c>
    </row>
    <row r="459" spans="1:8">
      <c r="A459" s="1">
        <v>458</v>
      </c>
      <c r="B459" s="444">
        <f>유형화!$F$71*hourly1!B460/hourly1!$B$8763+유형화!$F$72*hourly1!C460/hourly1!$C$8763+유형화!$F$73*hourly1!D460/hourly1!$D$8763+유형화!$F$74*hourly1!E460/hourly1!$E$8763</f>
        <v>68.324782624956583</v>
      </c>
      <c r="C459" s="442">
        <f>hourly1!$F460*유형화!$G$71/hourly1!$F$8763+유형화!$G$72*hourly1!$G460/hourly1!$F$8763+유형화!$G$74*hourly1!I460/hourly1!$I$8763</f>
        <v>3.8166898594180028</v>
      </c>
      <c r="D459" s="14">
        <v>371.49439799999999</v>
      </c>
      <c r="E459" s="14">
        <v>0</v>
      </c>
      <c r="F459" s="1">
        <v>737345</v>
      </c>
      <c r="G459" s="15">
        <f t="shared" si="14"/>
        <v>0.42510009370079715</v>
      </c>
      <c r="H459" s="15">
        <f t="shared" si="15"/>
        <v>0.62166854828911167</v>
      </c>
    </row>
    <row r="460" spans="1:8">
      <c r="A460" s="1">
        <v>459</v>
      </c>
      <c r="B460" s="444">
        <f>유형화!$F$71*hourly1!B461/hourly1!$B$8763+유형화!$F$72*hourly1!C461/hourly1!$C$8763+유형화!$F$73*hourly1!D461/hourly1!$D$8763+유형화!$F$74*hourly1!E461/hourly1!$E$8763</f>
        <v>68.487431553482267</v>
      </c>
      <c r="C460" s="442">
        <f>hourly1!$F461*유형화!$G$71/hourly1!$F$8763+유형화!$G$72*hourly1!$G461/hourly1!$F$8763+유형화!$G$74*hourly1!I461/hourly1!$I$8763</f>
        <v>4.274915627622347</v>
      </c>
      <c r="D460" s="14">
        <v>518.058401</v>
      </c>
      <c r="E460" s="14">
        <v>0</v>
      </c>
      <c r="F460" s="1">
        <v>613743</v>
      </c>
      <c r="G460" s="15">
        <f t="shared" si="14"/>
        <v>0.59281290913997886</v>
      </c>
      <c r="H460" s="15">
        <f t="shared" si="15"/>
        <v>0.76388779639710369</v>
      </c>
    </row>
    <row r="461" spans="1:8">
      <c r="A461" s="1">
        <v>460</v>
      </c>
      <c r="B461" s="444">
        <f>유형화!$F$71*hourly1!B462/hourly1!$B$8763+유형화!$F$72*hourly1!C462/hourly1!$C$8763+유형화!$F$73*hourly1!D462/hourly1!$D$8763+유형화!$F$74*hourly1!E462/hourly1!$E$8763</f>
        <v>68.548654840677798</v>
      </c>
      <c r="C461" s="442">
        <f>hourly1!$F462*유형화!$G$71/hourly1!$F$8763+유형화!$G$72*hourly1!$G462/hourly1!$F$8763+유형화!$G$74*hourly1!I462/hourly1!$I$8763</f>
        <v>4.6247547670711171</v>
      </c>
      <c r="D461" s="14">
        <v>526.46960999999999</v>
      </c>
      <c r="E461" s="14">
        <v>0</v>
      </c>
      <c r="F461" s="1">
        <v>489900</v>
      </c>
      <c r="G461" s="15">
        <f t="shared" si="14"/>
        <v>0.60243783418134378</v>
      </c>
      <c r="H461" s="15">
        <f t="shared" si="15"/>
        <v>0.77103080678299896</v>
      </c>
    </row>
    <row r="462" spans="1:8">
      <c r="A462" s="1">
        <v>461</v>
      </c>
      <c r="B462" s="444">
        <f>유형화!$F$71*hourly1!B463/hourly1!$B$8763+유형화!$F$72*hourly1!C463/hourly1!$C$8763+유형화!$F$73*hourly1!D463/hourly1!$D$8763+유형화!$F$74*hourly1!E463/hourly1!$E$8763</f>
        <v>68.679447749849729</v>
      </c>
      <c r="C462" s="442">
        <f>hourly1!$F463*유형화!$G$71/hourly1!$F$8763+유형화!$G$72*hourly1!$G463/hourly1!$F$8763+유형화!$G$74*hourly1!I463/hourly1!$I$8763</f>
        <v>5.0114693302144442</v>
      </c>
      <c r="D462" s="14">
        <v>461.71509999999989</v>
      </c>
      <c r="E462" s="14">
        <v>0</v>
      </c>
      <c r="F462" s="1">
        <v>566075</v>
      </c>
      <c r="G462" s="15">
        <f t="shared" si="14"/>
        <v>0.52833941327177936</v>
      </c>
      <c r="H462" s="15">
        <f t="shared" si="15"/>
        <v>0.71340658624639186</v>
      </c>
    </row>
    <row r="463" spans="1:8">
      <c r="A463" s="1">
        <v>462</v>
      </c>
      <c r="B463" s="444">
        <f>유형화!$F$71*hourly1!B464/hourly1!$B$8763+유형화!$F$72*hourly1!C464/hourly1!$C$8763+유형화!$F$73*hourly1!D464/hourly1!$D$8763+유형화!$F$74*hourly1!E464/hourly1!$E$8763</f>
        <v>70.544187405906811</v>
      </c>
      <c r="C463" s="442">
        <f>hourly1!$F464*유형화!$G$71/hourly1!$F$8763+유형화!$G$72*hourly1!$G464/hourly1!$F$8763+유형화!$G$74*hourly1!I464/hourly1!$I$8763</f>
        <v>5.175476011478537</v>
      </c>
      <c r="D463" s="14">
        <v>467.77214800000002</v>
      </c>
      <c r="E463" s="14">
        <v>0</v>
      </c>
      <c r="F463" s="1">
        <v>917478</v>
      </c>
      <c r="G463" s="15">
        <f t="shared" si="14"/>
        <v>0.53527047787520921</v>
      </c>
      <c r="H463" s="15">
        <f t="shared" si="15"/>
        <v>0.7190641691010824</v>
      </c>
    </row>
    <row r="464" spans="1:8">
      <c r="A464" s="1">
        <v>463</v>
      </c>
      <c r="B464" s="444">
        <f>유형화!$F$71*hourly1!B465/hourly1!$B$8763+유형화!$F$72*hourly1!C465/hourly1!$C$8763+유형화!$F$73*hourly1!D465/hourly1!$D$8763+유형화!$F$74*hourly1!E465/hourly1!$E$8763</f>
        <v>82.16469417028928</v>
      </c>
      <c r="C464" s="442">
        <f>hourly1!$F465*유형화!$G$71/hourly1!$F$8763+유형화!$G$72*hourly1!$G465/hourly1!$F$8763+유형화!$G$74*hourly1!I465/hourly1!$I$8763</f>
        <v>11.304958388574761</v>
      </c>
      <c r="D464" s="14">
        <v>474.31787099999991</v>
      </c>
      <c r="E464" s="14">
        <v>0</v>
      </c>
      <c r="F464" s="1">
        <v>929345</v>
      </c>
      <c r="G464" s="15">
        <f t="shared" si="14"/>
        <v>0.54276073203683295</v>
      </c>
      <c r="H464" s="15">
        <f t="shared" si="15"/>
        <v>0.72511341088856163</v>
      </c>
    </row>
    <row r="465" spans="1:8">
      <c r="A465" s="1">
        <v>464</v>
      </c>
      <c r="B465" s="444">
        <f>유형화!$F$71*hourly1!B466/hourly1!$B$8763+유형화!$F$72*hourly1!C466/hourly1!$C$8763+유형화!$F$73*hourly1!D466/hourly1!$D$8763+유형화!$F$74*hourly1!E466/hourly1!$E$8763</f>
        <v>72.121009867510963</v>
      </c>
      <c r="C465" s="442">
        <f>hourly1!$F466*유형화!$G$71/hourly1!$F$8763+유형화!$G$72*hourly1!$G466/hourly1!$F$8763+유형화!$G$74*hourly1!I466/hourly1!$I$8763</f>
        <v>11.646009182935986</v>
      </c>
      <c r="D465" s="14">
        <v>504.42876899999987</v>
      </c>
      <c r="E465" s="14">
        <v>0.31659900000000002</v>
      </c>
      <c r="F465" s="1">
        <v>858667</v>
      </c>
      <c r="G465" s="15">
        <f t="shared" si="14"/>
        <v>0.57721655594730592</v>
      </c>
      <c r="H465" s="15">
        <f t="shared" si="15"/>
        <v>0.75210396302196436</v>
      </c>
    </row>
    <row r="466" spans="1:8">
      <c r="A466" s="1">
        <v>465</v>
      </c>
      <c r="B466" s="444">
        <f>유형화!$F$71*hourly1!B467/hourly1!$B$8763+유형화!$F$72*hourly1!C467/hourly1!$C$8763+유형화!$F$73*hourly1!D467/hourly1!$D$8763+유형화!$F$74*hourly1!E467/hourly1!$E$8763</f>
        <v>73.454828082238436</v>
      </c>
      <c r="C466" s="442">
        <f>hourly1!$F467*유형화!$G$71/hourly1!$F$8763+유형화!$G$72*hourly1!$G467/hourly1!$F$8763+유형화!$G$74*hourly1!I467/hourly1!$I$8763</f>
        <v>11.177029953603084</v>
      </c>
      <c r="D466" s="14">
        <v>566.88437499999986</v>
      </c>
      <c r="E466" s="14">
        <v>17.135514999999991</v>
      </c>
      <c r="F466" s="1">
        <v>821296</v>
      </c>
      <c r="G466" s="15">
        <f t="shared" si="14"/>
        <v>0.64868434686333487</v>
      </c>
      <c r="H466" s="15">
        <f t="shared" si="15"/>
        <v>0.80404478152903491</v>
      </c>
    </row>
    <row r="467" spans="1:8">
      <c r="A467" s="1">
        <v>466</v>
      </c>
      <c r="B467" s="444">
        <f>유형화!$F$71*hourly1!B468/hourly1!$B$8763+유형화!$F$72*hourly1!C468/hourly1!$C$8763+유형화!$F$73*hourly1!D468/hourly1!$D$8763+유형화!$F$74*hourly1!E468/hourly1!$E$8763</f>
        <v>76.547125464740702</v>
      </c>
      <c r="C467" s="442">
        <f>hourly1!$F468*유형화!$G$71/hourly1!$F$8763+유형화!$G$72*hourly1!$G468/hourly1!$F$8763+유형화!$G$74*hourly1!I468/hourly1!$I$8763</f>
        <v>10.269076183255585</v>
      </c>
      <c r="D467" s="14">
        <v>658.8674910000002</v>
      </c>
      <c r="E467" s="14">
        <v>73.799684000000042</v>
      </c>
      <c r="F467" s="1">
        <v>765563</v>
      </c>
      <c r="G467" s="15">
        <f t="shared" si="14"/>
        <v>0.75394039228690934</v>
      </c>
      <c r="H467" s="15">
        <f t="shared" si="15"/>
        <v>0.87194284523225607</v>
      </c>
    </row>
    <row r="468" spans="1:8">
      <c r="A468" s="1">
        <v>467</v>
      </c>
      <c r="B468" s="444">
        <f>유형화!$F$71*hourly1!B469/hourly1!$B$8763+유형화!$F$72*hourly1!C469/hourly1!$C$8763+유형화!$F$73*hourly1!D469/hourly1!$D$8763+유형화!$F$74*hourly1!E469/hourly1!$E$8763</f>
        <v>78.836611182923363</v>
      </c>
      <c r="C468" s="442">
        <f>hourly1!$F469*유형화!$G$71/hourly1!$F$8763+유형화!$G$72*hourly1!$G469/hourly1!$F$8763+유형화!$G$74*hourly1!I469/hourly1!$I$8763</f>
        <v>9.3176452390770663</v>
      </c>
      <c r="D468" s="14">
        <v>671.28657699999997</v>
      </c>
      <c r="E468" s="14">
        <v>151.18975900000021</v>
      </c>
      <c r="F468" s="1">
        <v>750389</v>
      </c>
      <c r="G468" s="15">
        <f t="shared" si="14"/>
        <v>0.76815152077417703</v>
      </c>
      <c r="H468" s="15">
        <f t="shared" si="15"/>
        <v>0.88041970396933367</v>
      </c>
    </row>
    <row r="469" spans="1:8">
      <c r="A469" s="1">
        <v>468</v>
      </c>
      <c r="B469" s="444">
        <f>유형화!$F$71*hourly1!B470/hourly1!$B$8763+유형화!$F$72*hourly1!C470/hourly1!$C$8763+유형화!$F$73*hourly1!D470/hourly1!$D$8763+유형화!$F$74*hourly1!E470/hourly1!$E$8763</f>
        <v>76.686979116068713</v>
      </c>
      <c r="C469" s="442">
        <f>hourly1!$F470*유형화!$G$71/hourly1!$F$8763+유형화!$G$72*hourly1!$G470/hourly1!$F$8763+유형화!$G$74*hourly1!I470/hourly1!$I$8763</f>
        <v>8.4709149865585758</v>
      </c>
      <c r="D469" s="14">
        <v>691.63342299999999</v>
      </c>
      <c r="E469" s="14">
        <v>289.70765999999998</v>
      </c>
      <c r="F469" s="1">
        <v>815521</v>
      </c>
      <c r="G469" s="15">
        <f t="shared" si="14"/>
        <v>0.79143436484310881</v>
      </c>
      <c r="H469" s="15">
        <f t="shared" si="15"/>
        <v>0.89398428496026849</v>
      </c>
    </row>
    <row r="470" spans="1:8">
      <c r="A470" s="1">
        <v>469</v>
      </c>
      <c r="B470" s="444">
        <f>유형화!$F$71*hourly1!B471/hourly1!$B$8763+유형화!$F$72*hourly1!C471/hourly1!$C$8763+유형화!$F$73*hourly1!D471/hourly1!$D$8763+유형화!$F$74*hourly1!E471/hourly1!$E$8763</f>
        <v>82.505266380917348</v>
      </c>
      <c r="C470" s="442">
        <f>hourly1!$F471*유형화!$G$71/hourly1!$F$8763+유형화!$G$72*hourly1!$G471/hourly1!$F$8763+유형화!$G$74*hourly1!I471/hourly1!$I$8763</f>
        <v>6.8889718018633888</v>
      </c>
      <c r="D470" s="14">
        <v>651.19943499999999</v>
      </c>
      <c r="E470" s="14">
        <v>318.6901509999999</v>
      </c>
      <c r="F470" s="1">
        <v>781088</v>
      </c>
      <c r="G470" s="15">
        <f t="shared" si="14"/>
        <v>0.74516585533116486</v>
      </c>
      <c r="H470" s="15">
        <f t="shared" si="15"/>
        <v>0.86663192880734186</v>
      </c>
    </row>
    <row r="471" spans="1:8">
      <c r="A471" s="1">
        <v>470</v>
      </c>
      <c r="B471" s="444">
        <f>유형화!$F$71*hourly1!B472/hourly1!$B$8763+유형화!$F$72*hourly1!C472/hourly1!$C$8763+유형화!$F$73*hourly1!D472/hourly1!$D$8763+유형화!$F$74*hourly1!E472/hourly1!$E$8763</f>
        <v>70.489258135216289</v>
      </c>
      <c r="C471" s="442">
        <f>hourly1!$F472*유형화!$G$71/hourly1!$F$8763+유형화!$G$72*hourly1!$G472/hourly1!$F$8763+유형화!$G$74*hourly1!I472/hourly1!$I$8763</f>
        <v>7.0835237494773597</v>
      </c>
      <c r="D471" s="14">
        <v>591.84912100000008</v>
      </c>
      <c r="E471" s="14">
        <v>372.07212800000008</v>
      </c>
      <c r="F471" s="1">
        <v>784101</v>
      </c>
      <c r="G471" s="15">
        <f t="shared" si="14"/>
        <v>0.67725144214377753</v>
      </c>
      <c r="H471" s="15">
        <f t="shared" si="15"/>
        <v>0.82341772856859607</v>
      </c>
    </row>
    <row r="472" spans="1:8">
      <c r="A472" s="1">
        <v>471</v>
      </c>
      <c r="B472" s="444">
        <f>유형화!$F$71*hourly1!B473/hourly1!$B$8763+유형화!$F$72*hourly1!C473/hourly1!$C$8763+유형화!$F$73*hourly1!D473/hourly1!$D$8763+유형화!$F$74*hourly1!E473/hourly1!$E$8763</f>
        <v>71.385373489819358</v>
      </c>
      <c r="C472" s="442">
        <f>hourly1!$F473*유형화!$G$71/hourly1!$F$8763+유형화!$G$72*hourly1!$G473/hourly1!$F$8763+유형화!$G$74*hourly1!I473/hourly1!$I$8763</f>
        <v>6.9400984726400416</v>
      </c>
      <c r="D472" s="14">
        <v>561.07539199999997</v>
      </c>
      <c r="E472" s="14">
        <v>325.44526900000011</v>
      </c>
      <c r="F472" s="1">
        <v>763732</v>
      </c>
      <c r="G472" s="15">
        <f t="shared" si="14"/>
        <v>0.64203714240776111</v>
      </c>
      <c r="H472" s="15">
        <f t="shared" si="15"/>
        <v>0.7994282298949712</v>
      </c>
    </row>
    <row r="473" spans="1:8">
      <c r="A473" s="1">
        <v>472</v>
      </c>
      <c r="B473" s="444">
        <f>유형화!$F$71*hourly1!B474/hourly1!$B$8763+유형화!$F$72*hourly1!C474/hourly1!$C$8763+유형화!$F$73*hourly1!D474/hourly1!$D$8763+유형화!$F$74*hourly1!E474/hourly1!$E$8763</f>
        <v>70.248270137752925</v>
      </c>
      <c r="C473" s="442">
        <f>hourly1!$F474*유형화!$G$71/hourly1!$F$8763+유형화!$G$72*hourly1!$G474/hourly1!$F$8763+유형화!$G$74*hourly1!I474/hourly1!$I$8763</f>
        <v>6.9378962323795328</v>
      </c>
      <c r="D473" s="14">
        <v>573.86604799999998</v>
      </c>
      <c r="E473" s="14">
        <v>248.52825800000011</v>
      </c>
      <c r="F473" s="1">
        <v>789309</v>
      </c>
      <c r="G473" s="15">
        <f t="shared" si="14"/>
        <v>0.65667345749990602</v>
      </c>
      <c r="H473" s="15">
        <f t="shared" si="15"/>
        <v>0.80953823781593637</v>
      </c>
    </row>
    <row r="474" spans="1:8">
      <c r="A474" s="1">
        <v>473</v>
      </c>
      <c r="B474" s="444">
        <f>유형화!$F$71*hourly1!B475/hourly1!$B$8763+유형화!$F$72*hourly1!C475/hourly1!$C$8763+유형화!$F$73*hourly1!D475/hourly1!$D$8763+유형화!$F$74*hourly1!E475/hourly1!$E$8763</f>
        <v>69.404204652124264</v>
      </c>
      <c r="C474" s="442">
        <f>hourly1!$F475*유형화!$G$71/hourly1!$F$8763+유형화!$G$72*hourly1!$G475/hourly1!$F$8763+유형화!$G$74*hourly1!I475/hourly1!$I$8763</f>
        <v>7.0968240551015951</v>
      </c>
      <c r="D474" s="14">
        <v>571.11748399999999</v>
      </c>
      <c r="E474" s="14">
        <v>109.8662060000001</v>
      </c>
      <c r="F474" s="1">
        <v>795635</v>
      </c>
      <c r="G474" s="15">
        <f t="shared" si="14"/>
        <v>0.65352828271333319</v>
      </c>
      <c r="H474" s="15">
        <f t="shared" si="15"/>
        <v>0.80738267718230639</v>
      </c>
    </row>
    <row r="475" spans="1:8">
      <c r="A475" s="1">
        <v>474</v>
      </c>
      <c r="B475" s="444">
        <f>유형화!$F$71*hourly1!B476/hourly1!$B$8763+유형화!$F$72*hourly1!C476/hourly1!$C$8763+유형화!$F$73*hourly1!D476/hourly1!$D$8763+유형화!$F$74*hourly1!E476/hourly1!$E$8763</f>
        <v>69.390535659728656</v>
      </c>
      <c r="C475" s="442">
        <f>hourly1!$F476*유형화!$G$71/hourly1!$F$8763+유형화!$G$72*hourly1!$G476/hourly1!$F$8763+유형화!$G$74*hourly1!I476/hourly1!$I$8763</f>
        <v>7.4824528174800671</v>
      </c>
      <c r="D475" s="14">
        <v>569.82774899999993</v>
      </c>
      <c r="E475" s="14">
        <v>12.283226999999989</v>
      </c>
      <c r="F475" s="1">
        <v>798162</v>
      </c>
      <c r="G475" s="15">
        <f t="shared" si="14"/>
        <v>0.65205244223686598</v>
      </c>
      <c r="H475" s="15">
        <f t="shared" si="15"/>
        <v>0.80636802371787097</v>
      </c>
    </row>
    <row r="476" spans="1:8">
      <c r="A476" s="1">
        <v>475</v>
      </c>
      <c r="B476" s="444">
        <f>유형화!$F$71*hourly1!B477/hourly1!$B$8763+유형화!$F$72*hourly1!C477/hourly1!$C$8763+유형화!$F$73*hourly1!D477/hourly1!$D$8763+유형화!$F$74*hourly1!E477/hourly1!$E$8763</f>
        <v>80.64963242193177</v>
      </c>
      <c r="C476" s="442">
        <f>hourly1!$F477*유형화!$G$71/hourly1!$F$8763+유형화!$G$72*hourly1!$G477/hourly1!$F$8763+유형화!$G$74*hourly1!I477/hourly1!$I$8763</f>
        <v>7.0352234201287969</v>
      </c>
      <c r="D476" s="14">
        <v>553.90392400000007</v>
      </c>
      <c r="E476" s="14">
        <v>3.8557000000000001E-2</v>
      </c>
      <c r="F476" s="1">
        <v>799089</v>
      </c>
      <c r="G476" s="15">
        <f t="shared" si="14"/>
        <v>0.6338308498359625</v>
      </c>
      <c r="H476" s="15">
        <f t="shared" si="15"/>
        <v>0.79367057351345738</v>
      </c>
    </row>
    <row r="477" spans="1:8">
      <c r="A477" s="1">
        <v>476</v>
      </c>
      <c r="B477" s="444">
        <f>유형화!$F$71*hourly1!B478/hourly1!$B$8763+유형화!$F$72*hourly1!C478/hourly1!$C$8763+유형화!$F$73*hourly1!D478/hourly1!$D$8763+유형화!$F$74*hourly1!E478/hourly1!$E$8763</f>
        <v>89.265783718697719</v>
      </c>
      <c r="C477" s="442">
        <f>hourly1!$F478*유형화!$G$71/hourly1!$F$8763+유형화!$G$72*hourly1!$G478/hourly1!$F$8763+유형화!$G$74*hourly1!I478/hourly1!$I$8763</f>
        <v>7.0092552216184965</v>
      </c>
      <c r="D477" s="14">
        <v>548.941733</v>
      </c>
      <c r="E477" s="14">
        <v>0</v>
      </c>
      <c r="F477" s="1">
        <v>792903</v>
      </c>
      <c r="G477" s="15">
        <f t="shared" si="14"/>
        <v>0.62815262730981469</v>
      </c>
      <c r="H477" s="15">
        <f t="shared" si="15"/>
        <v>0.78964840364403255</v>
      </c>
    </row>
    <row r="478" spans="1:8">
      <c r="A478" s="1">
        <v>477</v>
      </c>
      <c r="B478" s="444">
        <f>유형화!$F$71*hourly1!B479/hourly1!$B$8763+유형화!$F$72*hourly1!C479/hourly1!$C$8763+유형화!$F$73*hourly1!D479/hourly1!$D$8763+유형화!$F$74*hourly1!E479/hourly1!$E$8763</f>
        <v>72.693415501501548</v>
      </c>
      <c r="C478" s="442">
        <f>hourly1!$F479*유형화!$G$71/hourly1!$F$8763+유형화!$G$72*hourly1!$G479/hourly1!$F$8763+유형화!$G$74*hourly1!I479/hourly1!$I$8763</f>
        <v>7.829876141898743</v>
      </c>
      <c r="D478" s="14">
        <v>565.63558499999999</v>
      </c>
      <c r="E478" s="14">
        <v>0</v>
      </c>
      <c r="F478" s="1">
        <v>823177</v>
      </c>
      <c r="G478" s="15">
        <f t="shared" si="14"/>
        <v>0.64725535964611025</v>
      </c>
      <c r="H478" s="15">
        <f t="shared" si="15"/>
        <v>0.80305586922094219</v>
      </c>
    </row>
    <row r="479" spans="1:8">
      <c r="A479" s="1">
        <v>478</v>
      </c>
      <c r="B479" s="444">
        <f>유형화!$F$71*hourly1!B480/hourly1!$B$8763+유형화!$F$72*hourly1!C480/hourly1!$C$8763+유형화!$F$73*hourly1!D480/hourly1!$D$8763+유형화!$F$74*hourly1!E480/hourly1!$E$8763</f>
        <v>71.367470012967075</v>
      </c>
      <c r="C479" s="442">
        <f>hourly1!$F480*유형화!$G$71/hourly1!$F$8763+유형화!$G$72*hourly1!$G480/hourly1!$F$8763+유형화!$G$74*hourly1!I480/hourly1!$I$8763</f>
        <v>1.590240764326124</v>
      </c>
      <c r="D479" s="14">
        <v>511.276498</v>
      </c>
      <c r="E479" s="14">
        <v>0</v>
      </c>
      <c r="F479" s="1">
        <v>869883</v>
      </c>
      <c r="G479" s="15">
        <f t="shared" si="14"/>
        <v>0.58505239480573656</v>
      </c>
      <c r="H479" s="15">
        <f t="shared" si="15"/>
        <v>0.75805707776664311</v>
      </c>
    </row>
    <row r="480" spans="1:8">
      <c r="A480" s="1">
        <v>479</v>
      </c>
      <c r="B480" s="444">
        <f>유형화!$F$71*hourly1!B481/hourly1!$B$8763+유형화!$F$72*hourly1!C481/hourly1!$C$8763+유형화!$F$73*hourly1!D481/hourly1!$D$8763+유형화!$F$74*hourly1!E481/hourly1!$E$8763</f>
        <v>70.04263544539738</v>
      </c>
      <c r="C480" s="442">
        <f>hourly1!$F481*유형화!$G$71/hourly1!$F$8763+유형화!$G$72*hourly1!$G481/hourly1!$F$8763+유형화!$G$74*hourly1!I481/hourly1!$I$8763</f>
        <v>2.3290077892728487</v>
      </c>
      <c r="D480" s="14">
        <v>468.22899100000001</v>
      </c>
      <c r="E480" s="14">
        <v>0</v>
      </c>
      <c r="F480" s="1">
        <v>902867</v>
      </c>
      <c r="G480" s="15">
        <f t="shared" si="14"/>
        <v>0.53579324215685675</v>
      </c>
      <c r="H480" s="15">
        <f t="shared" si="15"/>
        <v>0.71948853396946055</v>
      </c>
    </row>
    <row r="481" spans="1:8">
      <c r="A481" s="1">
        <v>480</v>
      </c>
      <c r="B481" s="444">
        <f>유형화!$F$71*hourly1!B482/hourly1!$B$8763+유형화!$F$72*hourly1!C482/hourly1!$C$8763+유형화!$F$73*hourly1!D482/hourly1!$D$8763+유형화!$F$74*hourly1!E482/hourly1!$E$8763</f>
        <v>68.454168848491292</v>
      </c>
      <c r="C481" s="442">
        <f>hourly1!$F482*유형화!$G$71/hourly1!$F$8763+유형화!$G$72*hourly1!$G482/hourly1!$F$8763+유형화!$G$74*hourly1!I482/hourly1!$I$8763</f>
        <v>3.0407506388153132</v>
      </c>
      <c r="D481" s="14">
        <v>455.2256440000001</v>
      </c>
      <c r="E481" s="14">
        <v>0</v>
      </c>
      <c r="F481" s="1">
        <v>880974</v>
      </c>
      <c r="G481" s="15">
        <f t="shared" si="14"/>
        <v>0.5209135452949839</v>
      </c>
      <c r="H481" s="15">
        <f t="shared" si="15"/>
        <v>0.70728012562219444</v>
      </c>
    </row>
    <row r="482" spans="1:8">
      <c r="A482" s="1">
        <v>481</v>
      </c>
      <c r="B482" s="444">
        <f>유형화!$F$71*hourly1!B483/hourly1!$B$8763+유형화!$F$72*hourly1!C483/hourly1!$C$8763+유형화!$F$73*hourly1!D483/hourly1!$D$8763+유형화!$F$74*hourly1!E483/hourly1!$E$8763</f>
        <v>89.860944959012855</v>
      </c>
      <c r="C482" s="442">
        <f>hourly1!$F483*유형화!$G$71/hourly1!$F$8763+유형화!$G$72*hourly1!$G483/hourly1!$F$8763+유형화!$G$74*hourly1!I483/hourly1!$I$8763</f>
        <v>3.5968029408917639</v>
      </c>
      <c r="D482" s="14">
        <v>406.37456600000002</v>
      </c>
      <c r="E482" s="14">
        <v>0</v>
      </c>
      <c r="F482" s="1">
        <v>890113</v>
      </c>
      <c r="G482" s="15">
        <f t="shared" si="14"/>
        <v>0.46501338112834961</v>
      </c>
      <c r="H482" s="15">
        <f t="shared" si="15"/>
        <v>0.65888562802708273</v>
      </c>
    </row>
    <row r="483" spans="1:8">
      <c r="A483" s="1">
        <v>482</v>
      </c>
      <c r="B483" s="444">
        <f>유형화!$F$71*hourly1!B484/hourly1!$B$8763+유형화!$F$72*hourly1!C484/hourly1!$C$8763+유형화!$F$73*hourly1!D484/hourly1!$D$8763+유형화!$F$74*hourly1!E484/hourly1!$E$8763</f>
        <v>89.642951967877949</v>
      </c>
      <c r="C483" s="442">
        <f>hourly1!$F484*유형화!$G$71/hourly1!$F$8763+유형화!$G$72*hourly1!$G484/hourly1!$F$8763+유형화!$G$74*hourly1!I484/hourly1!$I$8763</f>
        <v>4.1350910535390986</v>
      </c>
      <c r="D483" s="14">
        <v>368.16597599999989</v>
      </c>
      <c r="E483" s="14">
        <v>0</v>
      </c>
      <c r="F483" s="1">
        <v>795698</v>
      </c>
      <c r="G483" s="15">
        <f t="shared" si="14"/>
        <v>0.42129138888130796</v>
      </c>
      <c r="H483" s="15">
        <f t="shared" si="15"/>
        <v>0.61799185255123357</v>
      </c>
    </row>
    <row r="484" spans="1:8">
      <c r="A484" s="1">
        <v>483</v>
      </c>
      <c r="B484" s="444">
        <f>유형화!$F$71*hourly1!B485/hourly1!$B$8763+유형화!$F$72*hourly1!C485/hourly1!$C$8763+유형화!$F$73*hourly1!D485/hourly1!$D$8763+유형화!$F$74*hourly1!E485/hourly1!$E$8763</f>
        <v>89.586709790592735</v>
      </c>
      <c r="C484" s="442">
        <f>hourly1!$F485*유형화!$G$71/hourly1!$F$8763+유형화!$G$72*hourly1!$G485/hourly1!$F$8763+유형화!$G$74*hourly1!I485/hourly1!$I$8763</f>
        <v>4.6094081038777874</v>
      </c>
      <c r="D484" s="14">
        <v>332.38790699999998</v>
      </c>
      <c r="E484" s="14">
        <v>0</v>
      </c>
      <c r="F484" s="1">
        <v>645683</v>
      </c>
      <c r="G484" s="15">
        <f t="shared" si="14"/>
        <v>0.38035063562576749</v>
      </c>
      <c r="H484" s="15">
        <f t="shared" si="15"/>
        <v>0.57699448023431676</v>
      </c>
    </row>
    <row r="485" spans="1:8">
      <c r="A485" s="1">
        <v>484</v>
      </c>
      <c r="B485" s="444">
        <f>유형화!$F$71*hourly1!B486/hourly1!$B$8763+유형화!$F$72*hourly1!C486/hourly1!$C$8763+유형화!$F$73*hourly1!D486/hourly1!$D$8763+유형화!$F$74*hourly1!E486/hourly1!$E$8763</f>
        <v>89.438023118738059</v>
      </c>
      <c r="C485" s="442">
        <f>hourly1!$F486*유형화!$G$71/hourly1!$F$8763+유형화!$G$72*hourly1!$G486/hourly1!$F$8763+유형화!$G$74*hourly1!I486/hourly1!$I$8763</f>
        <v>5.0124125305036245</v>
      </c>
      <c r="D485" s="14">
        <v>278.19956300000013</v>
      </c>
      <c r="E485" s="14">
        <v>0</v>
      </c>
      <c r="F485" s="1">
        <v>510983</v>
      </c>
      <c r="G485" s="15">
        <f t="shared" si="14"/>
        <v>0.31834305156553366</v>
      </c>
      <c r="H485" s="15">
        <f t="shared" si="15"/>
        <v>0.50927662359877635</v>
      </c>
    </row>
    <row r="486" spans="1:8">
      <c r="A486" s="1">
        <v>485</v>
      </c>
      <c r="B486" s="444">
        <f>유형화!$F$71*hourly1!B487/hourly1!$B$8763+유형화!$F$72*hourly1!C487/hourly1!$C$8763+유형화!$F$73*hourly1!D487/hourly1!$D$8763+유형화!$F$74*hourly1!E487/hourly1!$E$8763</f>
        <v>89.089327390587457</v>
      </c>
      <c r="C486" s="442">
        <f>hourly1!$F487*유형화!$G$71/hourly1!$F$8763+유형화!$G$72*hourly1!$G487/hourly1!$F$8763+유형화!$G$74*hourly1!I487/hourly1!$I$8763</f>
        <v>5.3528917006723207</v>
      </c>
      <c r="D486" s="14">
        <v>289.47335099999998</v>
      </c>
      <c r="E486" s="14">
        <v>0</v>
      </c>
      <c r="F486" s="1">
        <v>564593</v>
      </c>
      <c r="G486" s="15">
        <f t="shared" si="14"/>
        <v>0.33124361846765654</v>
      </c>
      <c r="H486" s="15">
        <f t="shared" si="15"/>
        <v>0.52396711024789333</v>
      </c>
    </row>
    <row r="487" spans="1:8">
      <c r="A487" s="1">
        <v>486</v>
      </c>
      <c r="B487" s="444">
        <f>유형화!$F$71*hourly1!B488/hourly1!$B$8763+유형화!$F$72*hourly1!C488/hourly1!$C$8763+유형화!$F$73*hourly1!D488/hourly1!$D$8763+유형화!$F$74*hourly1!E488/hourly1!$E$8763</f>
        <v>90.580750712956316</v>
      </c>
      <c r="C487" s="442">
        <f>hourly1!$F488*유형화!$G$71/hourly1!$F$8763+유형화!$G$72*hourly1!$G488/hourly1!$F$8763+유형화!$G$74*hourly1!I488/hourly1!$I$8763</f>
        <v>5.715131540458712</v>
      </c>
      <c r="D487" s="14">
        <v>254.08175199999999</v>
      </c>
      <c r="E487" s="14">
        <v>0</v>
      </c>
      <c r="F487" s="1">
        <v>939172</v>
      </c>
      <c r="G487" s="15">
        <f t="shared" si="14"/>
        <v>0.29074510184905322</v>
      </c>
      <c r="H487" s="15">
        <f t="shared" si="15"/>
        <v>0.47670179915251143</v>
      </c>
    </row>
    <row r="488" spans="1:8">
      <c r="A488" s="1">
        <v>487</v>
      </c>
      <c r="B488" s="444">
        <f>유형화!$F$71*hourly1!B489/hourly1!$B$8763+유형화!$F$72*hourly1!C489/hourly1!$C$8763+유형화!$F$73*hourly1!D489/hourly1!$D$8763+유형화!$F$74*hourly1!E489/hourly1!$E$8763</f>
        <v>101.81385264596079</v>
      </c>
      <c r="C488" s="442">
        <f>hourly1!$F489*유형화!$G$71/hourly1!$F$8763+유형화!$G$72*hourly1!$G489/hourly1!$F$8763+유형화!$G$74*hourly1!I489/hourly1!$I$8763</f>
        <v>12.074240448570528</v>
      </c>
      <c r="D488" s="14">
        <v>213.51248699999999</v>
      </c>
      <c r="E488" s="14">
        <v>0</v>
      </c>
      <c r="F488" s="1">
        <v>1005678</v>
      </c>
      <c r="G488" s="15">
        <f t="shared" si="14"/>
        <v>0.24432179521046299</v>
      </c>
      <c r="H488" s="15">
        <f t="shared" si="15"/>
        <v>0.41808935069776254</v>
      </c>
    </row>
    <row r="489" spans="1:8">
      <c r="A489" s="1">
        <v>488</v>
      </c>
      <c r="B489" s="444">
        <f>유형화!$F$71*hourly1!B490/hourly1!$B$8763+유형화!$F$72*hourly1!C490/hourly1!$C$8763+유형화!$F$73*hourly1!D490/hourly1!$D$8763+유형화!$F$74*hourly1!E490/hourly1!$E$8763</f>
        <v>191.14711992506753</v>
      </c>
      <c r="C489" s="442">
        <f>hourly1!$F490*유형화!$G$71/hourly1!$F$8763+유형화!$G$72*hourly1!$G490/hourly1!$F$8763+유형화!$G$74*hourly1!I490/hourly1!$I$8763</f>
        <v>12.238331793774094</v>
      </c>
      <c r="D489" s="14">
        <v>206.94162499999999</v>
      </c>
      <c r="E489" s="14">
        <v>2.001981000000002</v>
      </c>
      <c r="F489" s="1">
        <v>869531</v>
      </c>
      <c r="G489" s="15">
        <f t="shared" si="14"/>
        <v>0.23680277455515017</v>
      </c>
      <c r="H489" s="15">
        <f t="shared" si="15"/>
        <v>0.40811069863512983</v>
      </c>
    </row>
    <row r="490" spans="1:8">
      <c r="A490" s="1">
        <v>489</v>
      </c>
      <c r="B490" s="444">
        <f>유형화!$F$71*hourly1!B491/hourly1!$B$8763+유형화!$F$72*hourly1!C491/hourly1!$C$8763+유형화!$F$73*hourly1!D491/hourly1!$D$8763+유형화!$F$74*hourly1!E491/hourly1!$E$8763</f>
        <v>295.02267631651256</v>
      </c>
      <c r="C490" s="442">
        <f>hourly1!$F491*유형화!$G$71/hourly1!$F$8763+유형화!$G$72*hourly1!$G491/hourly1!$F$8763+유형화!$G$74*hourly1!I491/hourly1!$I$8763</f>
        <v>11.56977920590556</v>
      </c>
      <c r="D490" s="14">
        <v>254.301772</v>
      </c>
      <c r="E490" s="14">
        <v>74.787954000000042</v>
      </c>
      <c r="F490" s="1">
        <v>854849</v>
      </c>
      <c r="G490" s="15">
        <f t="shared" si="14"/>
        <v>0.29099687017481957</v>
      </c>
      <c r="H490" s="15">
        <f t="shared" si="15"/>
        <v>0.47700629668927924</v>
      </c>
    </row>
    <row r="491" spans="1:8">
      <c r="A491" s="1">
        <v>490</v>
      </c>
      <c r="B491" s="444">
        <f>유형화!$F$71*hourly1!B492/hourly1!$B$8763+유형화!$F$72*hourly1!C492/hourly1!$C$8763+유형화!$F$73*hourly1!D492/hourly1!$D$8763+유형화!$F$74*hourly1!E492/hourly1!$E$8763</f>
        <v>359.2976617829213</v>
      </c>
      <c r="C491" s="442">
        <f>hourly1!$F492*유형화!$G$71/hourly1!$F$8763+유형화!$G$72*hourly1!$G492/hourly1!$F$8763+유형화!$G$74*hourly1!I492/hourly1!$I$8763</f>
        <v>10.504124058412728</v>
      </c>
      <c r="D491" s="14">
        <v>329.08076099999988</v>
      </c>
      <c r="E491" s="14">
        <v>256.27230400000019</v>
      </c>
      <c r="F491" s="1">
        <v>788612</v>
      </c>
      <c r="G491" s="15">
        <f t="shared" si="14"/>
        <v>0.37656627687890354</v>
      </c>
      <c r="H491" s="15">
        <f t="shared" si="15"/>
        <v>0.57306302541277154</v>
      </c>
    </row>
    <row r="492" spans="1:8">
      <c r="A492" s="1">
        <v>491</v>
      </c>
      <c r="B492" s="444">
        <f>유형화!$F$71*hourly1!B493/hourly1!$B$8763+유형화!$F$72*hourly1!C493/hourly1!$C$8763+유형화!$F$73*hourly1!D493/hourly1!$D$8763+유형화!$F$74*hourly1!E493/hourly1!$E$8763</f>
        <v>422.75992386159641</v>
      </c>
      <c r="C492" s="442">
        <f>hourly1!$F493*유형화!$G$71/hourly1!$F$8763+유형화!$G$72*hourly1!$G493/hourly1!$F$8763+유형화!$G$74*hourly1!I493/hourly1!$I$8763</f>
        <v>9.6513433084539653</v>
      </c>
      <c r="D492" s="14">
        <v>350.3618100000001</v>
      </c>
      <c r="E492" s="14">
        <v>412.19462999999979</v>
      </c>
      <c r="F492" s="1">
        <v>828578</v>
      </c>
      <c r="G492" s="15">
        <f t="shared" si="14"/>
        <v>0.40091812706198854</v>
      </c>
      <c r="H492" s="15">
        <f t="shared" si="15"/>
        <v>0.59793460909214879</v>
      </c>
    </row>
    <row r="493" spans="1:8">
      <c r="A493" s="1">
        <v>492</v>
      </c>
      <c r="B493" s="444">
        <f>유형화!$F$71*hourly1!B494/hourly1!$B$8763+유형화!$F$72*hourly1!C494/hourly1!$C$8763+유형화!$F$73*hourly1!D494/hourly1!$D$8763+유형화!$F$74*hourly1!E494/hourly1!$E$8763</f>
        <v>359.19710925196136</v>
      </c>
      <c r="C493" s="442">
        <f>hourly1!$F494*유형화!$G$71/hourly1!$F$8763+유형화!$G$72*hourly1!$G494/hourly1!$F$8763+유형화!$G$74*hourly1!I494/hourly1!$I$8763</f>
        <v>8.7624882235298838</v>
      </c>
      <c r="D493" s="14">
        <v>346.04128100000003</v>
      </c>
      <c r="E493" s="14">
        <v>527.40917399999967</v>
      </c>
      <c r="F493" s="1">
        <v>809092</v>
      </c>
      <c r="G493" s="15">
        <f t="shared" si="14"/>
        <v>0.39597415672858649</v>
      </c>
      <c r="H493" s="15">
        <f t="shared" si="15"/>
        <v>0.59296583561837723</v>
      </c>
    </row>
    <row r="494" spans="1:8">
      <c r="A494" s="1">
        <v>493</v>
      </c>
      <c r="B494" s="444">
        <f>유형화!$F$71*hourly1!B495/hourly1!$B$8763+유형화!$F$72*hourly1!C495/hourly1!$C$8763+유형화!$F$73*hourly1!D495/hourly1!$D$8763+유형화!$F$74*hourly1!E495/hourly1!$E$8763</f>
        <v>223.11475291353355</v>
      </c>
      <c r="C494" s="442">
        <f>hourly1!$F495*유형화!$G$71/hourly1!$F$8763+유형화!$G$72*hourly1!$G495/hourly1!$F$8763+유형화!$G$74*hourly1!I495/hourly1!$I$8763</f>
        <v>7.3355538745410316</v>
      </c>
      <c r="D494" s="14">
        <v>325.95161800000011</v>
      </c>
      <c r="E494" s="14">
        <v>514.01806600000009</v>
      </c>
      <c r="F494" s="1">
        <v>792443</v>
      </c>
      <c r="G494" s="15">
        <f t="shared" si="14"/>
        <v>0.3729856065116936</v>
      </c>
      <c r="H494" s="15">
        <f t="shared" si="15"/>
        <v>0.56932017627796461</v>
      </c>
    </row>
    <row r="495" spans="1:8">
      <c r="A495" s="1">
        <v>494</v>
      </c>
      <c r="B495" s="444">
        <f>유형화!$F$71*hourly1!B496/hourly1!$B$8763+유형화!$F$72*hourly1!C496/hourly1!$C$8763+유형화!$F$73*hourly1!D496/hourly1!$D$8763+유형화!$F$74*hourly1!E496/hourly1!$E$8763</f>
        <v>291.33213666092723</v>
      </c>
      <c r="C495" s="442">
        <f>hourly1!$F496*유형화!$G$71/hourly1!$F$8763+유형화!$G$72*hourly1!$G496/hourly1!$F$8763+유형화!$G$74*hourly1!I496/hourly1!$I$8763</f>
        <v>7.5302169690400511</v>
      </c>
      <c r="D495" s="14">
        <v>328.58140900000001</v>
      </c>
      <c r="E495" s="14">
        <v>466.16123600000032</v>
      </c>
      <c r="F495" s="1">
        <v>805464</v>
      </c>
      <c r="G495" s="15">
        <f t="shared" si="14"/>
        <v>0.37599486965679618</v>
      </c>
      <c r="H495" s="15">
        <f t="shared" si="15"/>
        <v>0.57246724266318738</v>
      </c>
    </row>
    <row r="496" spans="1:8">
      <c r="A496" s="1">
        <v>495</v>
      </c>
      <c r="B496" s="444">
        <f>유형화!$F$71*hourly1!B497/hourly1!$B$8763+유형화!$F$72*hourly1!C497/hourly1!$C$8763+유형화!$F$73*hourly1!D497/hourly1!$D$8763+유형화!$F$74*hourly1!E497/hourly1!$E$8763</f>
        <v>414.15259616720977</v>
      </c>
      <c r="C496" s="442">
        <f>hourly1!$F497*유형화!$G$71/hourly1!$F$8763+유형화!$G$72*hourly1!$G497/hourly1!$F$8763+유형화!$G$74*hourly1!I497/hourly1!$I$8763</f>
        <v>7.3154677419378116</v>
      </c>
      <c r="D496" s="14">
        <v>346.85011400000002</v>
      </c>
      <c r="E496" s="14">
        <v>418.00768500000032</v>
      </c>
      <c r="F496" s="1">
        <v>813306</v>
      </c>
      <c r="G496" s="15">
        <f t="shared" si="14"/>
        <v>0.39689970227096721</v>
      </c>
      <c r="H496" s="15">
        <f t="shared" si="15"/>
        <v>0.59389910073024621</v>
      </c>
    </row>
    <row r="497" spans="1:8">
      <c r="A497" s="1">
        <v>496</v>
      </c>
      <c r="B497" s="444">
        <f>유형화!$F$71*hourly1!B498/hourly1!$B$8763+유형화!$F$72*hourly1!C498/hourly1!$C$8763+유형화!$F$73*hourly1!D498/hourly1!$D$8763+유형화!$F$74*hourly1!E498/hourly1!$E$8763</f>
        <v>351.53777947047678</v>
      </c>
      <c r="C497" s="442">
        <f>hourly1!$F498*유형화!$G$71/hourly1!$F$8763+유형화!$G$72*hourly1!$G498/hourly1!$F$8763+유형화!$G$74*hourly1!I498/hourly1!$I$8763</f>
        <v>7.2696107698826351</v>
      </c>
      <c r="D497" s="14">
        <v>352.60417699999999</v>
      </c>
      <c r="E497" s="14">
        <v>323.45910800000041</v>
      </c>
      <c r="F497" s="1">
        <v>814278</v>
      </c>
      <c r="G497" s="15">
        <f t="shared" si="14"/>
        <v>0.403484061910383</v>
      </c>
      <c r="H497" s="15">
        <f t="shared" si="15"/>
        <v>0.60049756422454803</v>
      </c>
    </row>
    <row r="498" spans="1:8">
      <c r="A498" s="1">
        <v>497</v>
      </c>
      <c r="B498" s="444">
        <f>유형화!$F$71*hourly1!B499/hourly1!$B$8763+유형화!$F$72*hourly1!C499/hourly1!$C$8763+유형화!$F$73*hourly1!D499/hourly1!$D$8763+유형화!$F$74*hourly1!E499/hourly1!$E$8763</f>
        <v>308.86968215120902</v>
      </c>
      <c r="C498" s="442">
        <f>hourly1!$F499*유형화!$G$71/hourly1!$F$8763+유형화!$G$72*hourly1!$G499/hourly1!$F$8763+유형화!$G$74*hourly1!I499/hourly1!$I$8763</f>
        <v>7.5695595439359549</v>
      </c>
      <c r="D498" s="14">
        <v>353.89311399999991</v>
      </c>
      <c r="E498" s="14">
        <v>144.39118600000009</v>
      </c>
      <c r="F498" s="1">
        <v>827895</v>
      </c>
      <c r="G498" s="15">
        <f t="shared" si="14"/>
        <v>0.40495898923748203</v>
      </c>
      <c r="H498" s="15">
        <f t="shared" si="15"/>
        <v>0.60196591175334069</v>
      </c>
    </row>
    <row r="499" spans="1:8">
      <c r="A499" s="1">
        <v>498</v>
      </c>
      <c r="B499" s="444">
        <f>유형화!$F$71*hourly1!B500/hourly1!$B$8763+유형화!$F$72*hourly1!C500/hourly1!$C$8763+유형화!$F$73*hourly1!D500/hourly1!$D$8763+유형화!$F$74*hourly1!E500/hourly1!$E$8763</f>
        <v>186.64590262337401</v>
      </c>
      <c r="C499" s="442">
        <f>hourly1!$F500*유형화!$G$71/hourly1!$F$8763+유형화!$G$72*hourly1!$G500/hourly1!$F$8763+유형화!$G$74*hourly1!I500/hourly1!$I$8763</f>
        <v>7.9159931395673793</v>
      </c>
      <c r="D499" s="14">
        <v>341.91523999999998</v>
      </c>
      <c r="E499" s="14">
        <v>14.40729699999998</v>
      </c>
      <c r="F499" s="1">
        <v>809851</v>
      </c>
      <c r="G499" s="15">
        <f t="shared" si="14"/>
        <v>0.39125273851836267</v>
      </c>
      <c r="H499" s="15">
        <f t="shared" si="15"/>
        <v>0.58818280951788671</v>
      </c>
    </row>
    <row r="500" spans="1:8">
      <c r="A500" s="1">
        <v>499</v>
      </c>
      <c r="B500" s="444">
        <f>유형화!$F$71*hourly1!B501/hourly1!$B$8763+유형화!$F$72*hourly1!C501/hourly1!$C$8763+유형화!$F$73*hourly1!D501/hourly1!$D$8763+유형화!$F$74*hourly1!E501/hourly1!$E$8763</f>
        <v>137.40848534173679</v>
      </c>
      <c r="C500" s="442">
        <f>hourly1!$F501*유형화!$G$71/hourly1!$F$8763+유형화!$G$72*hourly1!$G501/hourly1!$F$8763+유형화!$G$74*hourly1!I501/hourly1!$I$8763</f>
        <v>7.5321067105438431</v>
      </c>
      <c r="D500" s="14">
        <v>337.55213900000012</v>
      </c>
      <c r="E500" s="14">
        <v>3.3737999999999997E-2</v>
      </c>
      <c r="F500" s="1">
        <v>816749</v>
      </c>
      <c r="G500" s="15">
        <f t="shared" si="14"/>
        <v>0.38626005315376133</v>
      </c>
      <c r="H500" s="15">
        <f t="shared" si="15"/>
        <v>0.58308418400910977</v>
      </c>
    </row>
    <row r="501" spans="1:8">
      <c r="A501" s="1">
        <v>500</v>
      </c>
      <c r="B501" s="444">
        <f>유형화!$F$71*hourly1!B502/hourly1!$B$8763+유형화!$F$72*hourly1!C502/hourly1!$C$8763+유형화!$F$73*hourly1!D502/hourly1!$D$8763+유형화!$F$74*hourly1!E502/hourly1!$E$8763</f>
        <v>146.50344357432408</v>
      </c>
      <c r="C501" s="442">
        <f>hourly1!$F502*유형화!$G$71/hourly1!$F$8763+유형화!$G$72*hourly1!$G502/hourly1!$F$8763+유형화!$G$74*hourly1!I502/hourly1!$I$8763</f>
        <v>7.5371515894296648</v>
      </c>
      <c r="D501" s="14">
        <v>360.94860199999999</v>
      </c>
      <c r="E501" s="14">
        <v>0</v>
      </c>
      <c r="F501" s="1">
        <v>813082</v>
      </c>
      <c r="G501" s="15">
        <f t="shared" si="14"/>
        <v>0.41303256619059903</v>
      </c>
      <c r="H501" s="15">
        <f t="shared" si="15"/>
        <v>0.60994113754406309</v>
      </c>
    </row>
    <row r="502" spans="1:8">
      <c r="A502" s="1">
        <v>501</v>
      </c>
      <c r="B502" s="444">
        <f>유형화!$F$71*hourly1!B503/hourly1!$B$8763+유형화!$F$72*hourly1!C503/hourly1!$C$8763+유형화!$F$73*hourly1!D503/hourly1!$D$8763+유형화!$F$74*hourly1!E503/hourly1!$E$8763</f>
        <v>78.047841745465774</v>
      </c>
      <c r="C502" s="442">
        <f>hourly1!$F503*유형화!$G$71/hourly1!$F$8763+유형화!$G$72*hourly1!$G503/hourly1!$F$8763+유형화!$G$74*hourly1!I503/hourly1!$I$8763</f>
        <v>8.4766795496736904</v>
      </c>
      <c r="D502" s="14">
        <v>408.99249099999997</v>
      </c>
      <c r="E502" s="14">
        <v>0</v>
      </c>
      <c r="F502" s="1">
        <v>881081</v>
      </c>
      <c r="G502" s="15">
        <f t="shared" si="14"/>
        <v>0.46800906603986647</v>
      </c>
      <c r="H502" s="15">
        <f t="shared" si="15"/>
        <v>0.66158576075810194</v>
      </c>
    </row>
    <row r="503" spans="1:8">
      <c r="A503" s="1">
        <v>502</v>
      </c>
      <c r="B503" s="444">
        <f>유형화!$F$71*hourly1!B504/hourly1!$B$8763+유형화!$F$72*hourly1!C504/hourly1!$C$8763+유형화!$F$73*hourly1!D504/hourly1!$D$8763+유형화!$F$74*hourly1!E504/hourly1!$E$8763</f>
        <v>77.343485391817254</v>
      </c>
      <c r="C503" s="442">
        <f>hourly1!$F504*유형화!$G$71/hourly1!$F$8763+유형화!$G$72*hourly1!$G504/hourly1!$F$8763+유형화!$G$74*hourly1!I504/hourly1!$I$8763</f>
        <v>2.204481964623092</v>
      </c>
      <c r="D503" s="14">
        <v>400.55101100000002</v>
      </c>
      <c r="E503" s="14">
        <v>0</v>
      </c>
      <c r="F503" s="1">
        <v>868568</v>
      </c>
      <c r="G503" s="15">
        <f t="shared" si="14"/>
        <v>0.45834950197028018</v>
      </c>
      <c r="H503" s="15">
        <f t="shared" si="15"/>
        <v>0.65283375166679025</v>
      </c>
    </row>
    <row r="504" spans="1:8">
      <c r="A504" s="1">
        <v>503</v>
      </c>
      <c r="B504" s="444">
        <f>유형화!$F$71*hourly1!B505/hourly1!$B$8763+유형화!$F$72*hourly1!C505/hourly1!$C$8763+유형화!$F$73*hourly1!D505/hourly1!$D$8763+유형화!$F$74*hourly1!E505/hourly1!$E$8763</f>
        <v>76.630140677635509</v>
      </c>
      <c r="C504" s="442">
        <f>hourly1!$F505*유형화!$G$71/hourly1!$F$8763+유형화!$G$72*hourly1!$G505/hourly1!$F$8763+유형화!$G$74*hourly1!I505/hourly1!$I$8763</f>
        <v>2.8081753744205069</v>
      </c>
      <c r="D504" s="14">
        <v>476.25784399999992</v>
      </c>
      <c r="E504" s="14">
        <v>0</v>
      </c>
      <c r="F504" s="1">
        <v>913306</v>
      </c>
      <c r="G504" s="15">
        <f t="shared" si="14"/>
        <v>0.54498063820100895</v>
      </c>
      <c r="H504" s="15">
        <f t="shared" si="15"/>
        <v>0.72689346966574875</v>
      </c>
    </row>
    <row r="505" spans="1:8">
      <c r="A505" s="1">
        <v>504</v>
      </c>
      <c r="B505" s="444">
        <f>유형화!$F$71*hourly1!B506/hourly1!$B$8763+유형화!$F$72*hourly1!C506/hourly1!$C$8763+유형화!$F$73*hourly1!D506/hourly1!$D$8763+유형화!$F$74*hourly1!E506/hourly1!$E$8763</f>
        <v>75.899820850275361</v>
      </c>
      <c r="C505" s="442">
        <f>hourly1!$F506*유형화!$G$71/hourly1!$F$8763+유형화!$G$72*hourly1!$G506/hourly1!$F$8763+유형화!$G$74*hourly1!I506/hourly1!$I$8763</f>
        <v>3.5840274865040467</v>
      </c>
      <c r="D505" s="14">
        <v>475.28153500000002</v>
      </c>
      <c r="E505" s="14">
        <v>0</v>
      </c>
      <c r="F505" s="1">
        <v>899656</v>
      </c>
      <c r="G505" s="15">
        <f t="shared" si="14"/>
        <v>0.54386345029826999</v>
      </c>
      <c r="H505" s="15">
        <f t="shared" si="15"/>
        <v>0.72599836421692421</v>
      </c>
    </row>
    <row r="506" spans="1:8">
      <c r="A506" s="1">
        <v>505</v>
      </c>
      <c r="B506" s="444">
        <f>유형화!$F$71*hourly1!B507/hourly1!$B$8763+유형화!$F$72*hourly1!C507/hourly1!$C$8763+유형화!$F$73*hourly1!D507/hourly1!$D$8763+유형화!$F$74*hourly1!E507/hourly1!$E$8763</f>
        <v>77.081177089734297</v>
      </c>
      <c r="C506" s="442">
        <f>hourly1!$F507*유형화!$G$71/hourly1!$F$8763+유형화!$G$72*hourly1!$G507/hourly1!$F$8763+유형화!$G$74*hourly1!I507/hourly1!$I$8763</f>
        <v>4.131497195607869</v>
      </c>
      <c r="D506" s="14">
        <v>533.36736900000005</v>
      </c>
      <c r="E506" s="14">
        <v>0</v>
      </c>
      <c r="F506" s="1">
        <v>901795</v>
      </c>
      <c r="G506" s="15">
        <f t="shared" si="14"/>
        <v>0.61033092224138374</v>
      </c>
      <c r="H506" s="15">
        <f t="shared" si="15"/>
        <v>0.7768167230798898</v>
      </c>
    </row>
    <row r="507" spans="1:8">
      <c r="A507" s="1">
        <v>506</v>
      </c>
      <c r="B507" s="444">
        <f>유형화!$F$71*hourly1!B508/hourly1!$B$8763+유형화!$F$72*hourly1!C508/hourly1!$C$8763+유형화!$F$73*hourly1!D508/hourly1!$D$8763+유형화!$F$74*hourly1!E508/hourly1!$E$8763</f>
        <v>78.197555273412263</v>
      </c>
      <c r="C507" s="442">
        <f>hourly1!$F508*유형화!$G$71/hourly1!$F$8763+유형화!$G$72*hourly1!$G508/hourly1!$F$8763+유형화!$G$74*hourly1!I508/hourly1!$I$8763</f>
        <v>4.7655356606873003</v>
      </c>
      <c r="D507" s="14">
        <v>552.124368</v>
      </c>
      <c r="E507" s="14">
        <v>0</v>
      </c>
      <c r="F507" s="1">
        <v>795730</v>
      </c>
      <c r="G507" s="15">
        <f t="shared" si="14"/>
        <v>0.63179450843641904</v>
      </c>
      <c r="H507" s="15">
        <f t="shared" si="15"/>
        <v>0.79223175370411481</v>
      </c>
    </row>
    <row r="508" spans="1:8">
      <c r="A508" s="1">
        <v>507</v>
      </c>
      <c r="B508" s="444">
        <f>유형화!$F$71*hourly1!B509/hourly1!$B$8763+유형화!$F$72*hourly1!C509/hourly1!$C$8763+유형화!$F$73*hourly1!D509/hourly1!$D$8763+유형화!$F$74*hourly1!E509/hourly1!$E$8763</f>
        <v>79.291213680605907</v>
      </c>
      <c r="C508" s="442">
        <f>hourly1!$F509*유형화!$G$71/hourly1!$F$8763+유형화!$G$72*hourly1!$G509/hourly1!$F$8763+유형화!$G$74*hourly1!I509/hourly1!$I$8763</f>
        <v>5.3504080893017898</v>
      </c>
      <c r="D508" s="14">
        <v>598.42438199999992</v>
      </c>
      <c r="E508" s="14">
        <v>0</v>
      </c>
      <c r="F508" s="1">
        <v>670369</v>
      </c>
      <c r="G508" s="15">
        <f t="shared" si="14"/>
        <v>0.68477549656358916</v>
      </c>
      <c r="H508" s="15">
        <f t="shared" si="15"/>
        <v>0.82839768313662843</v>
      </c>
    </row>
    <row r="509" spans="1:8">
      <c r="A509" s="1">
        <v>508</v>
      </c>
      <c r="B509" s="444">
        <f>유형화!$F$71*hourly1!B510/hourly1!$B$8763+유형화!$F$72*hourly1!C510/hourly1!$C$8763+유형화!$F$73*hourly1!D510/hourly1!$D$8763+유형화!$F$74*hourly1!E510/hourly1!$E$8763</f>
        <v>80.049251322302666</v>
      </c>
      <c r="C509" s="442">
        <f>hourly1!$F510*유형화!$G$71/hourly1!$F$8763+유형화!$G$72*hourly1!$G510/hourly1!$F$8763+유형화!$G$74*hourly1!I510/hourly1!$I$8763</f>
        <v>5.7644167909213442</v>
      </c>
      <c r="D509" s="14">
        <v>656.55350699999985</v>
      </c>
      <c r="E509" s="14">
        <v>0</v>
      </c>
      <c r="F509" s="1">
        <v>520373</v>
      </c>
      <c r="G509" s="15">
        <f t="shared" si="14"/>
        <v>0.75129250628777167</v>
      </c>
      <c r="H509" s="15">
        <f t="shared" si="15"/>
        <v>0.87034642986613775</v>
      </c>
    </row>
    <row r="510" spans="1:8">
      <c r="A510" s="1">
        <v>509</v>
      </c>
      <c r="B510" s="444">
        <f>유형화!$F$71*hourly1!B511/hourly1!$B$8763+유형화!$F$72*hourly1!C511/hourly1!$C$8763+유형화!$F$73*hourly1!D511/hourly1!$D$8763+유형화!$F$74*hourly1!E511/hourly1!$E$8763</f>
        <v>80.846575169026792</v>
      </c>
      <c r="C510" s="442">
        <f>hourly1!$F511*유형화!$G$71/hourly1!$F$8763+유형화!$G$72*hourly1!$G511/hourly1!$F$8763+유형화!$G$74*hourly1!I511/hourly1!$I$8763</f>
        <v>6.1871676350743154</v>
      </c>
      <c r="D510" s="14">
        <v>704.26716800000008</v>
      </c>
      <c r="E510" s="14">
        <v>0</v>
      </c>
      <c r="F510" s="1">
        <v>584545</v>
      </c>
      <c r="G510" s="15">
        <f t="shared" si="14"/>
        <v>0.80589112707749389</v>
      </c>
      <c r="H510" s="15">
        <f t="shared" si="15"/>
        <v>0.90221107306999582</v>
      </c>
    </row>
    <row r="511" spans="1:8">
      <c r="A511" s="1">
        <v>510</v>
      </c>
      <c r="B511" s="444">
        <f>유형화!$F$71*hourly1!B512/hourly1!$B$8763+유형화!$F$72*hourly1!C512/hourly1!$C$8763+유형화!$F$73*hourly1!D512/hourly1!$D$8763+유형화!$F$74*hourly1!E512/hourly1!$E$8763</f>
        <v>83.369899792228836</v>
      </c>
      <c r="C511" s="442">
        <f>hourly1!$F512*유형화!$G$71/hourly1!$F$8763+유형화!$G$72*hourly1!$G512/hourly1!$F$8763+유형화!$G$74*hourly1!I512/hourly1!$I$8763</f>
        <v>6.6216505055629273</v>
      </c>
      <c r="D511" s="14">
        <v>751.61733300000003</v>
      </c>
      <c r="E511" s="14">
        <v>0</v>
      </c>
      <c r="F511" s="1">
        <v>957186</v>
      </c>
      <c r="G511" s="15">
        <f t="shared" si="14"/>
        <v>0.86007380031998026</v>
      </c>
      <c r="H511" s="15">
        <f t="shared" si="15"/>
        <v>0.93178329260254578</v>
      </c>
    </row>
    <row r="512" spans="1:8">
      <c r="A512" s="1">
        <v>511</v>
      </c>
      <c r="B512" s="444">
        <f>유형화!$F$71*hourly1!B513/hourly1!$B$8763+유형화!$F$72*hourly1!C513/hourly1!$C$8763+유형화!$F$73*hourly1!D513/hourly1!$D$8763+유형화!$F$74*hourly1!E513/hourly1!$E$8763</f>
        <v>95.552691267786315</v>
      </c>
      <c r="C512" s="442">
        <f>hourly1!$F513*유형화!$G$71/hourly1!$F$8763+유형화!$G$72*hourly1!$G513/hourly1!$F$8763+유형화!$G$74*hourly1!I513/hourly1!$I$8763</f>
        <v>13.047084361663952</v>
      </c>
      <c r="D512" s="14">
        <v>757.08191399999987</v>
      </c>
      <c r="E512" s="14">
        <v>0</v>
      </c>
      <c r="F512" s="1">
        <v>993295</v>
      </c>
      <c r="G512" s="15">
        <f t="shared" si="14"/>
        <v>0.86632690644389965</v>
      </c>
      <c r="H512" s="15">
        <f t="shared" si="15"/>
        <v>0.93507371429493824</v>
      </c>
    </row>
    <row r="513" spans="1:8">
      <c r="A513" s="1">
        <v>512</v>
      </c>
      <c r="B513" s="444">
        <f>유형화!$F$71*hourly1!B514/hourly1!$B$8763+유형화!$F$72*hourly1!C514/hourly1!$C$8763+유형화!$F$73*hourly1!D514/hourly1!$D$8763+유형화!$F$74*hourly1!E514/hourly1!$E$8763</f>
        <v>191.60037567869892</v>
      </c>
      <c r="C513" s="442">
        <f>hourly1!$F514*유형화!$G$71/hourly1!$F$8763+유형화!$G$72*hourly1!$G514/hourly1!$F$8763+유형화!$G$74*hourly1!I514/hourly1!$I$8763</f>
        <v>13.291772273435585</v>
      </c>
      <c r="D513" s="14">
        <v>736.10426400000006</v>
      </c>
      <c r="E513" s="14">
        <v>1.219469000000001</v>
      </c>
      <c r="F513" s="1">
        <v>907065</v>
      </c>
      <c r="G513" s="15">
        <f t="shared" si="14"/>
        <v>0.84232223496397474</v>
      </c>
      <c r="H513" s="15">
        <f t="shared" si="15"/>
        <v>0.9223072775765796</v>
      </c>
    </row>
    <row r="514" spans="1:8">
      <c r="A514" s="1">
        <v>513</v>
      </c>
      <c r="B514" s="444">
        <f>유형화!$F$71*hourly1!B515/hourly1!$B$8763+유형화!$F$72*hourly1!C515/hourly1!$C$8763+유형화!$F$73*hourly1!D515/hourly1!$D$8763+유형화!$F$74*hourly1!E515/hourly1!$E$8763</f>
        <v>295.96907998569253</v>
      </c>
      <c r="C514" s="442">
        <f>hourly1!$F515*유형화!$G$71/hourly1!$F$8763+유형화!$G$72*hourly1!$G515/hourly1!$F$8763+유형화!$G$74*hourly1!I515/hourly1!$I$8763</f>
        <v>12.710773199684677</v>
      </c>
      <c r="D514" s="14">
        <v>715.58584199999984</v>
      </c>
      <c r="E514" s="14">
        <v>61.447166000000031</v>
      </c>
      <c r="F514" s="1">
        <v>862328</v>
      </c>
      <c r="G514" s="15">
        <f t="shared" ref="G514:G577" si="16">D514/$I$1</f>
        <v>0.81884305691512416</v>
      </c>
      <c r="H514" s="15">
        <f t="shared" ref="H514:H577" si="17">G514/(1-$H$1*(1-G514))</f>
        <v>0.9094581155581607</v>
      </c>
    </row>
    <row r="515" spans="1:8">
      <c r="A515" s="1">
        <v>514</v>
      </c>
      <c r="B515" s="444">
        <f>유형화!$F$71*hourly1!B516/hourly1!$B$8763+유형화!$F$72*hourly1!C516/hourly1!$C$8763+유형화!$F$73*hourly1!D516/hourly1!$D$8763+유형화!$F$74*hourly1!E516/hourly1!$E$8763</f>
        <v>361.1414876060158</v>
      </c>
      <c r="C515" s="442">
        <f>hourly1!$F516*유형화!$G$71/hourly1!$F$8763+유형화!$G$72*hourly1!$G516/hourly1!$F$8763+유형화!$G$74*hourly1!I516/hourly1!$I$8763</f>
        <v>11.772733255032854</v>
      </c>
      <c r="D515" s="14">
        <v>739.52158899999995</v>
      </c>
      <c r="E515" s="14">
        <v>244.95848699999999</v>
      </c>
      <c r="F515" s="1">
        <v>844421</v>
      </c>
      <c r="G515" s="15">
        <f t="shared" si="16"/>
        <v>0.84623267125999135</v>
      </c>
      <c r="H515" s="15">
        <f t="shared" si="17"/>
        <v>0.92441207799887992</v>
      </c>
    </row>
    <row r="516" spans="1:8">
      <c r="A516" s="1">
        <v>515</v>
      </c>
      <c r="B516" s="444">
        <f>유형화!$F$71*hourly1!B517/hourly1!$B$8763+유형화!$F$72*hourly1!C517/hourly1!$C$8763+유형화!$F$73*hourly1!D517/hourly1!$D$8763+유형화!$F$74*hourly1!E517/hourly1!$E$8763</f>
        <v>424.40572441583214</v>
      </c>
      <c r="C516" s="442">
        <f>hourly1!$F517*유형화!$G$71/hourly1!$F$8763+유형화!$G$72*hourly1!$G517/hourly1!$F$8763+유형화!$G$74*hourly1!I517/hourly1!$I$8763</f>
        <v>10.930357695097955</v>
      </c>
      <c r="D516" s="14">
        <v>761.14276399999983</v>
      </c>
      <c r="E516" s="14">
        <v>397.40402000000051</v>
      </c>
      <c r="F516" s="1">
        <v>811626</v>
      </c>
      <c r="G516" s="15">
        <f t="shared" si="16"/>
        <v>0.87097372675881823</v>
      </c>
      <c r="H516" s="15">
        <f t="shared" si="17"/>
        <v>0.93750312033140548</v>
      </c>
    </row>
    <row r="517" spans="1:8">
      <c r="A517" s="1">
        <v>516</v>
      </c>
      <c r="B517" s="444">
        <f>유형화!$F$71*hourly1!B518/hourly1!$B$8763+유형화!$F$72*hourly1!C518/hourly1!$C$8763+유형화!$F$73*hourly1!D518/hourly1!$D$8763+유형화!$F$74*hourly1!E518/hourly1!$E$8763</f>
        <v>361.0212126210447</v>
      </c>
      <c r="C517" s="442">
        <f>hourly1!$F518*유형화!$G$71/hourly1!$F$8763+유형화!$G$72*hourly1!$G518/hourly1!$F$8763+유형화!$G$74*hourly1!I518/hourly1!$I$8763</f>
        <v>10.276072488536599</v>
      </c>
      <c r="D517" s="14">
        <v>758.47171500000002</v>
      </c>
      <c r="E517" s="14">
        <v>540.06277399999988</v>
      </c>
      <c r="F517" s="1">
        <v>794451</v>
      </c>
      <c r="G517" s="15">
        <f t="shared" si="16"/>
        <v>0.86791725218937044</v>
      </c>
      <c r="H517" s="15">
        <f t="shared" si="17"/>
        <v>0.93590667081599144</v>
      </c>
    </row>
    <row r="518" spans="1:8">
      <c r="A518" s="1">
        <v>517</v>
      </c>
      <c r="B518" s="444">
        <f>유형화!$F$71*hourly1!B519/hourly1!$B$8763+유형화!$F$72*hourly1!C519/hourly1!$C$8763+유형화!$F$73*hourly1!D519/hourly1!$D$8763+유형화!$F$74*hourly1!E519/hourly1!$E$8763</f>
        <v>225.09655656320854</v>
      </c>
      <c r="C518" s="442">
        <f>hourly1!$F519*유형화!$G$71/hourly1!$F$8763+유형화!$G$72*hourly1!$G519/hourly1!$F$8763+유형화!$G$74*hourly1!I519/hourly1!$I$8763</f>
        <v>9.0364523389037057</v>
      </c>
      <c r="D518" s="14">
        <v>740.12017500000002</v>
      </c>
      <c r="E518" s="14">
        <v>633.49010700000088</v>
      </c>
      <c r="F518" s="1">
        <v>772297</v>
      </c>
      <c r="G518" s="15">
        <f t="shared" si="16"/>
        <v>0.84691763169562095</v>
      </c>
      <c r="H518" s="15">
        <f t="shared" si="17"/>
        <v>0.92477974187062839</v>
      </c>
    </row>
    <row r="519" spans="1:8">
      <c r="A519" s="1">
        <v>518</v>
      </c>
      <c r="B519" s="444">
        <f>유형화!$F$71*hourly1!B520/hourly1!$B$8763+유형화!$F$72*hourly1!C520/hourly1!$C$8763+유형화!$F$73*hourly1!D520/hourly1!$D$8763+유형화!$F$74*hourly1!E520/hourly1!$E$8763</f>
        <v>293.29283641915754</v>
      </c>
      <c r="C519" s="442">
        <f>hourly1!$F520*유형화!$G$71/hourly1!$F$8763+유형화!$G$72*hourly1!$G520/hourly1!$F$8763+유형화!$G$74*hourly1!I520/hourly1!$I$8763</f>
        <v>9.2960156804110081</v>
      </c>
      <c r="D519" s="14">
        <v>711.57257800000025</v>
      </c>
      <c r="E519" s="14">
        <v>652.4714990000009</v>
      </c>
      <c r="F519" s="1">
        <v>802132</v>
      </c>
      <c r="G519" s="15">
        <f t="shared" si="16"/>
        <v>0.81425068913883836</v>
      </c>
      <c r="H519" s="15">
        <f t="shared" si="17"/>
        <v>0.90690168922459946</v>
      </c>
    </row>
    <row r="520" spans="1:8">
      <c r="A520" s="1">
        <v>519</v>
      </c>
      <c r="B520" s="444">
        <f>유형화!$F$71*hourly1!B521/hourly1!$B$8763+유형화!$F$72*hourly1!C521/hourly1!$C$8763+유형화!$F$73*hourly1!D521/hourly1!$D$8763+유형화!$F$74*hourly1!E521/hourly1!$E$8763</f>
        <v>415.95239272985907</v>
      </c>
      <c r="C520" s="442">
        <f>hourly1!$F521*유형화!$G$71/hourly1!$F$8763+유형화!$G$72*hourly1!$G521/hourly1!$F$8763+유형화!$G$74*hourly1!I521/hourly1!$I$8763</f>
        <v>9.1720376860458437</v>
      </c>
      <c r="D520" s="14">
        <v>707.06927000000007</v>
      </c>
      <c r="E520" s="14">
        <v>597.25173199999995</v>
      </c>
      <c r="F520" s="1">
        <v>803229</v>
      </c>
      <c r="G520" s="15">
        <f t="shared" si="16"/>
        <v>0.80909756526114374</v>
      </c>
      <c r="H520" s="15">
        <f t="shared" si="17"/>
        <v>0.90401592821786769</v>
      </c>
    </row>
    <row r="521" spans="1:8">
      <c r="A521" s="1">
        <v>520</v>
      </c>
      <c r="B521" s="444">
        <f>유형화!$F$71*hourly1!B522/hourly1!$B$8763+유형화!$F$72*hourly1!C522/hourly1!$C$8763+유형화!$F$73*hourly1!D522/hourly1!$D$8763+유형화!$F$74*hourly1!E522/hourly1!$E$8763</f>
        <v>353.41250188118278</v>
      </c>
      <c r="C521" s="442">
        <f>hourly1!$F522*유형화!$G$71/hourly1!$F$8763+유형화!$G$72*hourly1!$G522/hourly1!$F$8763+유형화!$G$74*hourly1!I522/hourly1!$I$8763</f>
        <v>9.1933941851724583</v>
      </c>
      <c r="D521" s="14">
        <v>685.21988799999986</v>
      </c>
      <c r="E521" s="14">
        <v>425.60302200000018</v>
      </c>
      <c r="F521" s="1">
        <v>773180</v>
      </c>
      <c r="G521" s="15">
        <f t="shared" si="16"/>
        <v>0.78409537307329646</v>
      </c>
      <c r="H521" s="15">
        <f t="shared" si="17"/>
        <v>0.88975113596020017</v>
      </c>
    </row>
    <row r="522" spans="1:8">
      <c r="A522" s="1">
        <v>521</v>
      </c>
      <c r="B522" s="444">
        <f>유형화!$F$71*hourly1!B523/hourly1!$B$8763+유형화!$F$72*hourly1!C523/hourly1!$C$8763+유형화!$F$73*hourly1!D523/hourly1!$D$8763+유형화!$F$74*hourly1!E523/hourly1!$E$8763</f>
        <v>310.7982878355931</v>
      </c>
      <c r="C522" s="442">
        <f>hourly1!$F523*유형화!$G$71/hourly1!$F$8763+유형화!$G$72*hourly1!$G523/hourly1!$F$8763+유형화!$G$74*hourly1!I523/hourly1!$I$8763</f>
        <v>9.4238548882277353</v>
      </c>
      <c r="D522" s="14">
        <v>691.69045900000003</v>
      </c>
      <c r="E522" s="14">
        <v>189.12596599999981</v>
      </c>
      <c r="F522" s="1">
        <v>798138</v>
      </c>
      <c r="G522" s="15">
        <f t="shared" si="16"/>
        <v>0.79149963099267895</v>
      </c>
      <c r="H522" s="15">
        <f t="shared" si="17"/>
        <v>0.8940217574766266</v>
      </c>
    </row>
    <row r="523" spans="1:8">
      <c r="A523" s="1">
        <v>522</v>
      </c>
      <c r="B523" s="444">
        <f>유형화!$F$71*hourly1!B524/hourly1!$B$8763+유형화!$F$72*hourly1!C524/hourly1!$C$8763+유형화!$F$73*hourly1!D524/hourly1!$D$8763+유형화!$F$74*hourly1!E524/hourly1!$E$8763</f>
        <v>188.76025212893805</v>
      </c>
      <c r="C523" s="442">
        <f>hourly1!$F524*유형화!$G$71/hourly1!$F$8763+유형화!$G$72*hourly1!$G524/hourly1!$F$8763+유형화!$G$74*hourly1!I524/hourly1!$I$8763</f>
        <v>9.7349175359261615</v>
      </c>
      <c r="D523" s="14">
        <v>659.83518900000013</v>
      </c>
      <c r="E523" s="14">
        <v>18.097974000000011</v>
      </c>
      <c r="F523" s="1">
        <v>803525</v>
      </c>
      <c r="G523" s="15">
        <f t="shared" si="16"/>
        <v>0.75504772664427433</v>
      </c>
      <c r="H523" s="15">
        <f t="shared" si="17"/>
        <v>0.87260886560319995</v>
      </c>
    </row>
    <row r="524" spans="1:8">
      <c r="A524" s="1">
        <v>523</v>
      </c>
      <c r="B524" s="444">
        <f>유형화!$F$71*hourly1!B525/hourly1!$B$8763+유형화!$F$72*hourly1!C525/hourly1!$C$8763+유형화!$F$73*hourly1!D525/hourly1!$D$8763+유형화!$F$74*hourly1!E525/hourly1!$E$8763</f>
        <v>138.40513293636931</v>
      </c>
      <c r="C524" s="442">
        <f>hourly1!$F525*유형화!$G$71/hourly1!$F$8763+유형화!$G$72*hourly1!$G525/hourly1!$F$8763+유형화!$G$74*hourly1!I525/hourly1!$I$8763</f>
        <v>9.1818564214277014</v>
      </c>
      <c r="D524" s="14">
        <v>644.01797000000022</v>
      </c>
      <c r="E524" s="14">
        <v>3.4229000000000002E-2</v>
      </c>
      <c r="F524" s="1">
        <v>786844</v>
      </c>
      <c r="G524" s="15">
        <f t="shared" si="16"/>
        <v>0.73694812321772152</v>
      </c>
      <c r="H524" s="15">
        <f t="shared" si="17"/>
        <v>0.86160367883588362</v>
      </c>
    </row>
    <row r="525" spans="1:8">
      <c r="A525" s="1">
        <v>524</v>
      </c>
      <c r="B525" s="444">
        <f>유형화!$F$71*hourly1!B526/hourly1!$B$8763+유형화!$F$72*hourly1!C526/hourly1!$C$8763+유형화!$F$73*hourly1!D526/hourly1!$D$8763+유형화!$F$74*hourly1!E526/hourly1!$E$8763</f>
        <v>147.22110933823242</v>
      </c>
      <c r="C525" s="442">
        <f>hourly1!$F526*유형화!$G$71/hourly1!$F$8763+유형화!$G$72*hourly1!$G526/hourly1!$F$8763+유형화!$G$74*hourly1!I526/hourly1!$I$8763</f>
        <v>8.9977601036629959</v>
      </c>
      <c r="D525" s="14">
        <v>671.92639900000017</v>
      </c>
      <c r="E525" s="14">
        <v>0</v>
      </c>
      <c r="F525" s="1">
        <v>817180</v>
      </c>
      <c r="G525" s="15">
        <f t="shared" si="16"/>
        <v>0.76888366745960812</v>
      </c>
      <c r="H525" s="15">
        <f t="shared" si="17"/>
        <v>0.88085231335429925</v>
      </c>
    </row>
    <row r="526" spans="1:8">
      <c r="A526" s="1">
        <v>525</v>
      </c>
      <c r="B526" s="444">
        <f>유형화!$F$71*hourly1!B527/hourly1!$B$8763+유형화!$F$72*hourly1!C527/hourly1!$C$8763+유형화!$F$73*hourly1!D527/hourly1!$D$8763+유형화!$F$74*hourly1!E527/hourly1!$E$8763</f>
        <v>78.505988436851197</v>
      </c>
      <c r="C526" s="442">
        <f>hourly1!$F527*유형화!$G$71/hourly1!$F$8763+유형화!$G$72*hourly1!$G527/hourly1!$F$8763+유형화!$G$74*hourly1!I527/hourly1!$I$8763</f>
        <v>9.7793811791049006</v>
      </c>
      <c r="D526" s="14">
        <v>668.00846100000012</v>
      </c>
      <c r="E526" s="14">
        <v>0</v>
      </c>
      <c r="F526" s="1">
        <v>802502</v>
      </c>
      <c r="G526" s="15">
        <f t="shared" si="16"/>
        <v>0.76440038098239471</v>
      </c>
      <c r="H526" s="15">
        <f t="shared" si="17"/>
        <v>0.87819695889883675</v>
      </c>
    </row>
    <row r="527" spans="1:8">
      <c r="A527" s="1">
        <v>526</v>
      </c>
      <c r="B527" s="444">
        <f>유형화!$F$71*hourly1!B528/hourly1!$B$8763+유형화!$F$72*hourly1!C528/hourly1!$C$8763+유형화!$F$73*hourly1!D528/hourly1!$D$8763+유형화!$F$74*hourly1!E528/hourly1!$E$8763</f>
        <v>77.623787342908699</v>
      </c>
      <c r="C527" s="442">
        <f>hourly1!$F528*유형화!$G$71/hourly1!$F$8763+유형화!$G$72*hourly1!$G528/hourly1!$F$8763+유형화!$G$74*hourly1!I528/hourly1!$I$8763</f>
        <v>3.3969878949211822</v>
      </c>
      <c r="D527" s="14">
        <v>659.40459099999987</v>
      </c>
      <c r="E527" s="14">
        <v>0</v>
      </c>
      <c r="F527" s="1">
        <v>872343</v>
      </c>
      <c r="G527" s="15">
        <f t="shared" si="16"/>
        <v>0.7545549944492993</v>
      </c>
      <c r="H527" s="15">
        <f t="shared" si="17"/>
        <v>0.87231262135388177</v>
      </c>
    </row>
    <row r="528" spans="1:8">
      <c r="A528" s="1">
        <v>527</v>
      </c>
      <c r="B528" s="444">
        <f>유형화!$F$71*hourly1!B529/hourly1!$B$8763+유형화!$F$72*hourly1!C529/hourly1!$C$8763+유형화!$F$73*hourly1!D529/hourly1!$D$8763+유형화!$F$74*hourly1!E529/hourly1!$E$8763</f>
        <v>76.709546278413683</v>
      </c>
      <c r="C528" s="442">
        <f>hourly1!$F529*유형화!$G$71/hourly1!$F$8763+유형화!$G$72*hourly1!$G529/hourly1!$F$8763+유형화!$G$74*hourly1!I529/hourly1!$I$8763</f>
        <v>3.8534485951804642</v>
      </c>
      <c r="D528" s="14">
        <v>658.04047600000001</v>
      </c>
      <c r="E528" s="14">
        <v>0</v>
      </c>
      <c r="F528" s="1">
        <v>917743</v>
      </c>
      <c r="G528" s="15">
        <f t="shared" si="16"/>
        <v>0.75299404112822499</v>
      </c>
      <c r="H528" s="15">
        <f t="shared" si="17"/>
        <v>0.87137290626384789</v>
      </c>
    </row>
    <row r="529" spans="1:8">
      <c r="A529" s="1">
        <v>528</v>
      </c>
      <c r="B529" s="444">
        <f>유형화!$F$71*hourly1!B530/hourly1!$B$8763+유형화!$F$72*hourly1!C530/hourly1!$C$8763+유형화!$F$73*hourly1!D530/hourly1!$D$8763+유형화!$F$74*hourly1!E530/hourly1!$E$8763</f>
        <v>75.660356065298416</v>
      </c>
      <c r="C529" s="442">
        <f>hourly1!$F530*유형화!$G$71/hourly1!$F$8763+유형화!$G$72*hourly1!$G530/hourly1!$F$8763+유형화!$G$74*hourly1!I530/hourly1!$I$8763</f>
        <v>4.4831251969096293</v>
      </c>
      <c r="D529" s="14">
        <v>646.48928199999989</v>
      </c>
      <c r="E529" s="14">
        <v>0</v>
      </c>
      <c r="F529" s="1">
        <v>909533</v>
      </c>
      <c r="G529" s="15">
        <f t="shared" si="16"/>
        <v>0.73977603924665658</v>
      </c>
      <c r="H529" s="15">
        <f t="shared" si="17"/>
        <v>0.86334000478352524</v>
      </c>
    </row>
    <row r="530" spans="1:8">
      <c r="A530" s="1">
        <v>529</v>
      </c>
      <c r="B530" s="444">
        <f>유형화!$F$71*hourly1!B531/hourly1!$B$8763+유형화!$F$72*hourly1!C531/hourly1!$C$8763+유형화!$F$73*hourly1!D531/hourly1!$D$8763+유형화!$F$74*hourly1!E531/hourly1!$E$8763</f>
        <v>76.103480075455522</v>
      </c>
      <c r="C530" s="442">
        <f>hourly1!$F531*유형화!$G$71/hourly1!$F$8763+유형화!$G$72*hourly1!$G531/hourly1!$F$8763+유형화!$G$74*hourly1!I531/hourly1!$I$8763</f>
        <v>4.6476294316048703</v>
      </c>
      <c r="D530" s="14">
        <v>634.93897700000014</v>
      </c>
      <c r="E530" s="14">
        <v>0</v>
      </c>
      <c r="F530" s="1">
        <v>870477</v>
      </c>
      <c r="G530" s="15">
        <f t="shared" si="16"/>
        <v>0.72655905464552484</v>
      </c>
      <c r="H530" s="15">
        <f t="shared" si="17"/>
        <v>0.85517026591910117</v>
      </c>
    </row>
    <row r="531" spans="1:8">
      <c r="A531" s="1">
        <v>530</v>
      </c>
      <c r="B531" s="444">
        <f>유형화!$F$71*hourly1!B532/hourly1!$B$8763+유형화!$F$72*hourly1!C532/hourly1!$C$8763+유형화!$F$73*hourly1!D532/hourly1!$D$8763+유형화!$F$74*hourly1!E532/hourly1!$E$8763</f>
        <v>76.239232453220225</v>
      </c>
      <c r="C531" s="442">
        <f>hourly1!$F532*유형화!$G$71/hourly1!$F$8763+유형화!$G$72*hourly1!$G532/hourly1!$F$8763+유형화!$G$74*hourly1!I532/hourly1!$I$8763</f>
        <v>4.8066650602865506</v>
      </c>
      <c r="D531" s="14">
        <v>627.41504800000007</v>
      </c>
      <c r="E531" s="14">
        <v>0</v>
      </c>
      <c r="F531" s="1">
        <v>756101</v>
      </c>
      <c r="G531" s="15">
        <f t="shared" si="16"/>
        <v>0.71794944184889209</v>
      </c>
      <c r="H531" s="15">
        <f t="shared" si="17"/>
        <v>0.84977283875945819</v>
      </c>
    </row>
    <row r="532" spans="1:8">
      <c r="A532" s="1">
        <v>531</v>
      </c>
      <c r="B532" s="444">
        <f>유형화!$F$71*hourly1!B533/hourly1!$B$8763+유형화!$F$72*hourly1!C533/hourly1!$C$8763+유형화!$F$73*hourly1!D533/hourly1!$D$8763+유형화!$F$74*hourly1!E533/hourly1!$E$8763</f>
        <v>76.404254712897952</v>
      </c>
      <c r="C532" s="442">
        <f>hourly1!$F533*유형화!$G$71/hourly1!$F$8763+유형화!$G$72*hourly1!$G533/hourly1!$F$8763+유형화!$G$74*hourly1!I533/hourly1!$I$8763</f>
        <v>4.9122097023046898</v>
      </c>
      <c r="D532" s="14">
        <v>590.44464100000005</v>
      </c>
      <c r="E532" s="14">
        <v>0</v>
      </c>
      <c r="F532" s="1">
        <v>659537</v>
      </c>
      <c r="G532" s="15">
        <f t="shared" si="16"/>
        <v>0.6756442992559839</v>
      </c>
      <c r="H532" s="15">
        <f t="shared" si="17"/>
        <v>0.82234750492409547</v>
      </c>
    </row>
    <row r="533" spans="1:8">
      <c r="A533" s="1">
        <v>532</v>
      </c>
      <c r="B533" s="444">
        <f>유형화!$F$71*hourly1!B534/hourly1!$B$8763+유형화!$F$72*hourly1!C534/hourly1!$C$8763+유형화!$F$73*hourly1!D534/hourly1!$D$8763+유형화!$F$74*hourly1!E534/hourly1!$E$8763</f>
        <v>76.706515387475065</v>
      </c>
      <c r="C533" s="442">
        <f>hourly1!$F534*유형화!$G$71/hourly1!$F$8763+유형화!$G$72*hourly1!$G534/hourly1!$F$8763+유형화!$G$74*hourly1!I534/hourly1!$I$8763</f>
        <v>5.0785920260077067</v>
      </c>
      <c r="D533" s="14">
        <v>545.08971300000007</v>
      </c>
      <c r="E533" s="14">
        <v>0</v>
      </c>
      <c r="F533" s="1">
        <v>553336</v>
      </c>
      <c r="G533" s="15">
        <f t="shared" si="16"/>
        <v>0.6237447706321555</v>
      </c>
      <c r="H533" s="15">
        <f t="shared" si="17"/>
        <v>0.78650425753102204</v>
      </c>
    </row>
    <row r="534" spans="1:8">
      <c r="A534" s="1">
        <v>533</v>
      </c>
      <c r="B534" s="444">
        <f>유형화!$F$71*hourly1!B535/hourly1!$B$8763+유형화!$F$72*hourly1!C535/hourly1!$C$8763+유형화!$F$73*hourly1!D535/hourly1!$D$8763+유형화!$F$74*hourly1!E535/hourly1!$E$8763</f>
        <v>77.058929815348648</v>
      </c>
      <c r="C534" s="442">
        <f>hourly1!$F535*유형화!$G$71/hourly1!$F$8763+유형화!$G$72*hourly1!$G535/hourly1!$F$8763+유형화!$G$74*hourly1!I535/hourly1!$I$8763</f>
        <v>5.250856008187891</v>
      </c>
      <c r="D534" s="14">
        <v>502.398731</v>
      </c>
      <c r="E534" s="14">
        <v>0</v>
      </c>
      <c r="F534" s="1">
        <v>597323</v>
      </c>
      <c r="G534" s="15">
        <f t="shared" si="16"/>
        <v>0.57489358863296125</v>
      </c>
      <c r="H534" s="15">
        <f t="shared" si="17"/>
        <v>0.75032626742848219</v>
      </c>
    </row>
    <row r="535" spans="1:8">
      <c r="A535" s="1">
        <v>534</v>
      </c>
      <c r="B535" s="444">
        <f>유형화!$F$71*hourly1!B536/hourly1!$B$8763+유형화!$F$72*hourly1!C536/hourly1!$C$8763+유형화!$F$73*hourly1!D536/hourly1!$D$8763+유형화!$F$74*hourly1!E536/hourly1!$E$8763</f>
        <v>79.282085757998189</v>
      </c>
      <c r="C535" s="442">
        <f>hourly1!$F536*유형화!$G$71/hourly1!$F$8763+유형화!$G$72*hourly1!$G536/hourly1!$F$8763+유형화!$G$74*hourly1!I536/hourly1!$I$8763</f>
        <v>5.5037420620496205</v>
      </c>
      <c r="D535" s="14">
        <v>499.84587099999999</v>
      </c>
      <c r="E535" s="14">
        <v>0</v>
      </c>
      <c r="F535" s="1">
        <v>953840</v>
      </c>
      <c r="G535" s="15">
        <f t="shared" si="16"/>
        <v>0.57197235743527031</v>
      </c>
      <c r="H535" s="15">
        <f t="shared" si="17"/>
        <v>0.74808230556856592</v>
      </c>
    </row>
    <row r="536" spans="1:8">
      <c r="A536" s="1">
        <v>535</v>
      </c>
      <c r="B536" s="444">
        <f>유형화!$F$71*hourly1!B537/hourly1!$B$8763+유형화!$F$72*hourly1!C537/hourly1!$C$8763+유형화!$F$73*hourly1!D537/hourly1!$D$8763+유형화!$F$74*hourly1!E537/hourly1!$E$8763</f>
        <v>91.175208198874799</v>
      </c>
      <c r="C536" s="442">
        <f>hourly1!$F537*유형화!$G$71/hourly1!$F$8763+유형화!$G$72*hourly1!$G537/hourly1!$F$8763+유형화!$G$74*hourly1!I537/hourly1!$I$8763</f>
        <v>11.768548542216447</v>
      </c>
      <c r="D536" s="14">
        <v>474.53182699999991</v>
      </c>
      <c r="E536" s="14">
        <v>0</v>
      </c>
      <c r="F536" s="1">
        <v>1105178</v>
      </c>
      <c r="G536" s="15">
        <f t="shared" si="16"/>
        <v>0.54300556134284006</v>
      </c>
      <c r="H536" s="15">
        <f t="shared" si="17"/>
        <v>0.72531001510602744</v>
      </c>
    </row>
    <row r="537" spans="1:8">
      <c r="A537" s="1">
        <v>536</v>
      </c>
      <c r="B537" s="444">
        <f>유형화!$F$71*hourly1!B538/hourly1!$B$8763+유형화!$F$72*hourly1!C538/hourly1!$C$8763+유형화!$F$73*hourly1!D538/hourly1!$D$8763+유형화!$F$74*hourly1!E538/hourly1!$E$8763</f>
        <v>190.78580370193072</v>
      </c>
      <c r="C537" s="442">
        <f>hourly1!$F538*유형화!$G$71/hourly1!$F$8763+유형화!$G$72*hourly1!$G538/hourly1!$F$8763+유형화!$G$74*hourly1!I538/hourly1!$I$8763</f>
        <v>11.953741824326114</v>
      </c>
      <c r="D537" s="14">
        <v>459.32188500000012</v>
      </c>
      <c r="E537" s="14">
        <v>1.5499900000000011</v>
      </c>
      <c r="F537" s="1">
        <v>1053924</v>
      </c>
      <c r="G537" s="15">
        <f t="shared" si="16"/>
        <v>0.52560086344108703</v>
      </c>
      <c r="H537" s="15">
        <f t="shared" si="17"/>
        <v>0.7111551194982747</v>
      </c>
    </row>
    <row r="538" spans="1:8">
      <c r="A538" s="1">
        <v>537</v>
      </c>
      <c r="B538" s="444">
        <f>유형화!$F$71*hourly1!B539/hourly1!$B$8763+유형화!$F$72*hourly1!C539/hourly1!$C$8763+유형화!$F$73*hourly1!D539/hourly1!$D$8763+유형화!$F$74*hourly1!E539/hourly1!$E$8763</f>
        <v>294.21036225053638</v>
      </c>
      <c r="C538" s="442">
        <f>hourly1!$F539*유형화!$G$71/hourly1!$F$8763+유형화!$G$72*hourly1!$G539/hourly1!$F$8763+유형화!$G$74*hourly1!I539/hourly1!$I$8763</f>
        <v>11.002022093812753</v>
      </c>
      <c r="D538" s="14">
        <v>434.22507700000011</v>
      </c>
      <c r="E538" s="14">
        <v>72.943991999999994</v>
      </c>
      <c r="F538" s="1">
        <v>868464</v>
      </c>
      <c r="G538" s="15">
        <f t="shared" si="16"/>
        <v>0.49688264995031206</v>
      </c>
      <c r="H538" s="15">
        <f t="shared" si="17"/>
        <v>0.68698000881496524</v>
      </c>
    </row>
    <row r="539" spans="1:8">
      <c r="A539" s="1">
        <v>538</v>
      </c>
      <c r="B539" s="444">
        <f>유형화!$F$71*hourly1!B540/hourly1!$B$8763+유형화!$F$72*hourly1!C540/hourly1!$C$8763+유형화!$F$73*hourly1!D540/hourly1!$D$8763+유형화!$F$74*hourly1!E540/hourly1!$E$8763</f>
        <v>357.89939101131608</v>
      </c>
      <c r="C539" s="442">
        <f>hourly1!$F540*유형화!$G$71/hourly1!$F$8763+유형화!$G$72*hourly1!$G540/hourly1!$F$8763+유형화!$G$74*hourly1!I540/hourly1!$I$8763</f>
        <v>9.6161163462583286</v>
      </c>
      <c r="D539" s="14">
        <v>441.68036400000011</v>
      </c>
      <c r="E539" s="14">
        <v>294.21978500000017</v>
      </c>
      <c r="F539" s="1">
        <v>804832</v>
      </c>
      <c r="G539" s="15">
        <f t="shared" si="16"/>
        <v>0.50541371588112682</v>
      </c>
      <c r="H539" s="15">
        <f t="shared" si="17"/>
        <v>0.69427102557077314</v>
      </c>
    </row>
    <row r="540" spans="1:8">
      <c r="A540" s="1">
        <v>539</v>
      </c>
      <c r="B540" s="444">
        <f>유형화!$F$71*hourly1!B541/hourly1!$B$8763+유형화!$F$72*hourly1!C541/hourly1!$C$8763+유형화!$F$73*hourly1!D541/hourly1!$D$8763+유형화!$F$74*hourly1!E541/hourly1!$E$8763</f>
        <v>419.82294820226952</v>
      </c>
      <c r="C540" s="442">
        <f>hourly1!$F541*유형화!$G$71/hourly1!$F$8763+유형화!$G$72*hourly1!$G541/hourly1!$F$8763+유형화!$G$74*hourly1!I541/hourly1!$I$8763</f>
        <v>8.355092272654904</v>
      </c>
      <c r="D540" s="14">
        <v>414.60468400000002</v>
      </c>
      <c r="E540" s="14">
        <v>522.44423100000074</v>
      </c>
      <c r="F540" s="1">
        <v>794030</v>
      </c>
      <c r="G540" s="15">
        <f t="shared" si="16"/>
        <v>0.47443108419952379</v>
      </c>
      <c r="H540" s="15">
        <f t="shared" si="17"/>
        <v>0.66733201384785479</v>
      </c>
    </row>
    <row r="541" spans="1:8">
      <c r="A541" s="1">
        <v>540</v>
      </c>
      <c r="B541" s="444">
        <f>유형화!$F$71*hourly1!B542/hourly1!$B$8763+유형화!$F$72*hourly1!C542/hourly1!$C$8763+유형화!$F$73*hourly1!D542/hourly1!$D$8763+유형화!$F$74*hourly1!E542/hourly1!$E$8763</f>
        <v>354.70615714853329</v>
      </c>
      <c r="C541" s="442">
        <f>hourly1!$F542*유형화!$G$71/hourly1!$F$8763+유형화!$G$72*hourly1!$G542/hourly1!$F$8763+유형화!$G$74*hourly1!I542/hourly1!$I$8763</f>
        <v>7.2835306949452221</v>
      </c>
      <c r="D541" s="14">
        <v>430.49191500000012</v>
      </c>
      <c r="E541" s="14">
        <v>705.41813700000102</v>
      </c>
      <c r="F541" s="1">
        <v>792802</v>
      </c>
      <c r="G541" s="15">
        <f t="shared" si="16"/>
        <v>0.49261080217940639</v>
      </c>
      <c r="H541" s="15">
        <f t="shared" si="17"/>
        <v>0.68329344401995085</v>
      </c>
    </row>
    <row r="542" spans="1:8">
      <c r="A542" s="1">
        <v>541</v>
      </c>
      <c r="B542" s="444">
        <f>유형화!$F$71*hourly1!B543/hourly1!$B$8763+유형화!$F$72*hourly1!C543/hourly1!$C$8763+유형화!$F$73*hourly1!D543/hourly1!$D$8763+유형화!$F$74*hourly1!E543/hourly1!$E$8763</f>
        <v>217.62402965198098</v>
      </c>
      <c r="C542" s="442">
        <f>hourly1!$F543*유형화!$G$71/hourly1!$F$8763+유형화!$G$72*hourly1!$G543/hourly1!$F$8763+유형화!$G$74*hourly1!I543/hourly1!$I$8763</f>
        <v>5.7342827843433346</v>
      </c>
      <c r="D542" s="14">
        <v>416.404788</v>
      </c>
      <c r="E542" s="14">
        <v>771.77628600000071</v>
      </c>
      <c r="F542" s="1">
        <v>786619</v>
      </c>
      <c r="G542" s="15">
        <f t="shared" si="16"/>
        <v>0.47649093862314601</v>
      </c>
      <c r="H542" s="15">
        <f t="shared" si="17"/>
        <v>0.6691630426139441</v>
      </c>
    </row>
    <row r="543" spans="1:8">
      <c r="A543" s="1">
        <v>542</v>
      </c>
      <c r="B543" s="444">
        <f>유형화!$F$71*hourly1!B544/hourly1!$B$8763+유형화!$F$72*hourly1!C544/hourly1!$C$8763+유형화!$F$73*hourly1!D544/hourly1!$D$8763+유형화!$F$74*hourly1!E544/hourly1!$E$8763</f>
        <v>284.10419992003682</v>
      </c>
      <c r="C543" s="442">
        <f>hourly1!$F544*유형화!$G$71/hourly1!$F$8763+유형화!$G$72*hourly1!$G544/hourly1!$F$8763+유형화!$G$74*hourly1!I544/hourly1!$I$8763</f>
        <v>5.8577245194339342</v>
      </c>
      <c r="D543" s="14">
        <v>414.89245599999998</v>
      </c>
      <c r="E543" s="14">
        <v>770.13765999999919</v>
      </c>
      <c r="F543" s="1">
        <v>791802</v>
      </c>
      <c r="G543" s="15">
        <f t="shared" si="16"/>
        <v>0.47476038096637424</v>
      </c>
      <c r="H543" s="15">
        <f t="shared" si="17"/>
        <v>0.66762512139740127</v>
      </c>
    </row>
    <row r="544" spans="1:8">
      <c r="A544" s="1">
        <v>543</v>
      </c>
      <c r="B544" s="444">
        <f>유형화!$F$71*hourly1!B545/hourly1!$B$8763+유형화!$F$72*hourly1!C545/hourly1!$C$8763+유형화!$F$73*hourly1!D545/hourly1!$D$8763+유형화!$F$74*hourly1!E545/hourly1!$E$8763</f>
        <v>405.38563352572152</v>
      </c>
      <c r="C544" s="442">
        <f>hourly1!$F545*유형화!$G$71/hourly1!$F$8763+유형화!$G$72*hourly1!$G545/hourly1!$F$8763+유형화!$G$74*hourly1!I545/hourly1!$I$8763</f>
        <v>5.6219653531039819</v>
      </c>
      <c r="D544" s="14">
        <v>414.89182599999992</v>
      </c>
      <c r="E544" s="14">
        <v>708.01973500000088</v>
      </c>
      <c r="F544" s="1">
        <v>783643</v>
      </c>
      <c r="G544" s="15">
        <f t="shared" si="16"/>
        <v>0.47475966005897835</v>
      </c>
      <c r="H544" s="15">
        <f t="shared" si="17"/>
        <v>0.66762447987971008</v>
      </c>
    </row>
    <row r="545" spans="1:8">
      <c r="A545" s="1">
        <v>544</v>
      </c>
      <c r="B545" s="444">
        <f>유형화!$F$71*hourly1!B546/hourly1!$B$8763+유형화!$F$72*hourly1!C546/hourly1!$C$8763+유형화!$F$73*hourly1!D546/hourly1!$D$8763+유형화!$F$74*hourly1!E546/hourly1!$E$8763</f>
        <v>342.62104087748673</v>
      </c>
      <c r="C545" s="442">
        <f>hourly1!$F546*유형화!$G$71/hourly1!$F$8763+유형화!$G$72*hourly1!$G546/hourly1!$F$8763+유형화!$G$74*hourly1!I546/hourly1!$I$8763</f>
        <v>5.5941344664372794</v>
      </c>
      <c r="D545" s="14">
        <v>479.73311400000011</v>
      </c>
      <c r="E545" s="14">
        <v>534.91444799999942</v>
      </c>
      <c r="F545" s="1">
        <v>784422</v>
      </c>
      <c r="G545" s="15">
        <f t="shared" si="16"/>
        <v>0.5489573808129814</v>
      </c>
      <c r="H545" s="15">
        <f t="shared" si="17"/>
        <v>0.73006781568748802</v>
      </c>
    </row>
    <row r="546" spans="1:8">
      <c r="A546" s="1">
        <v>545</v>
      </c>
      <c r="B546" s="444">
        <f>유형화!$F$71*hourly1!B547/hourly1!$B$8763+유형화!$F$72*hourly1!C547/hourly1!$C$8763+유형화!$F$73*hourly1!D547/hourly1!$D$8763+유형화!$F$74*hourly1!E547/hourly1!$E$8763</f>
        <v>300.65762092474358</v>
      </c>
      <c r="C546" s="442">
        <f>hourly1!$F547*유형화!$G$71/hourly1!$F$8763+유형화!$G$72*hourly1!$G547/hourly1!$F$8763+유형화!$G$74*hourly1!I547/hourly1!$I$8763</f>
        <v>6.0286263818703496</v>
      </c>
      <c r="D546" s="14">
        <v>517.27250100000003</v>
      </c>
      <c r="E546" s="14">
        <v>226.70456400000009</v>
      </c>
      <c r="F546" s="1">
        <v>776570</v>
      </c>
      <c r="G546" s="15">
        <f t="shared" si="16"/>
        <v>0.5919136057711043</v>
      </c>
      <c r="H546" s="15">
        <f t="shared" si="17"/>
        <v>0.76321540916041763</v>
      </c>
    </row>
    <row r="547" spans="1:8">
      <c r="A547" s="1">
        <v>546</v>
      </c>
      <c r="B547" s="444">
        <f>유형화!$F$71*hourly1!B548/hourly1!$B$8763+유형화!$F$72*hourly1!C548/hourly1!$C$8763+유형화!$F$73*hourly1!D548/hourly1!$D$8763+유형화!$F$74*hourly1!E548/hourly1!$E$8763</f>
        <v>180.18113251642689</v>
      </c>
      <c r="C547" s="442">
        <f>hourly1!$F548*유형화!$G$71/hourly1!$F$8763+유형화!$G$72*hourly1!$G548/hourly1!$F$8763+유형화!$G$74*hourly1!I548/hourly1!$I$8763</f>
        <v>6.6643230052810738</v>
      </c>
      <c r="D547" s="14">
        <v>519.2247460000001</v>
      </c>
      <c r="E547" s="14">
        <v>21.904479999999982</v>
      </c>
      <c r="F547" s="1">
        <v>768242</v>
      </c>
      <c r="G547" s="15">
        <f t="shared" si="16"/>
        <v>0.59414755475363223</v>
      </c>
      <c r="H547" s="15">
        <f t="shared" si="17"/>
        <v>0.76488410003465479</v>
      </c>
    </row>
    <row r="548" spans="1:8">
      <c r="A548" s="1">
        <v>547</v>
      </c>
      <c r="B548" s="444">
        <f>유형화!$F$71*hourly1!B549/hourly1!$B$8763+유형화!$F$72*hourly1!C549/hourly1!$C$8763+유형화!$F$73*hourly1!D549/hourly1!$D$8763+유형화!$F$74*hourly1!E549/hourly1!$E$8763</f>
        <v>131.07868131135203</v>
      </c>
      <c r="C548" s="442">
        <f>hourly1!$F549*유형화!$G$71/hourly1!$F$8763+유형화!$G$72*hourly1!$G549/hourly1!$F$8763+유형화!$G$74*hourly1!I549/hourly1!$I$8763</f>
        <v>6.1808104243822575</v>
      </c>
      <c r="D548" s="14">
        <v>540.50381600000003</v>
      </c>
      <c r="E548" s="14">
        <v>2.9961999999999999E-2</v>
      </c>
      <c r="F548" s="1">
        <v>744502</v>
      </c>
      <c r="G548" s="15">
        <f t="shared" si="16"/>
        <v>0.61849714037205605</v>
      </c>
      <c r="H548" s="15">
        <f t="shared" si="17"/>
        <v>0.78273594008354852</v>
      </c>
    </row>
    <row r="549" spans="1:8">
      <c r="A549" s="1">
        <v>548</v>
      </c>
      <c r="B549" s="444">
        <f>유형화!$F$71*hourly1!B550/hourly1!$B$8763+유형화!$F$72*hourly1!C550/hourly1!$C$8763+유형화!$F$73*hourly1!D550/hourly1!$D$8763+유형화!$F$74*hourly1!E550/hourly1!$E$8763</f>
        <v>139.85064288031495</v>
      </c>
      <c r="C549" s="442">
        <f>hourly1!$F550*유형화!$G$71/hourly1!$F$8763+유형화!$G$72*hourly1!$G550/hourly1!$F$8763+유형화!$G$74*hourly1!I550/hourly1!$I$8763</f>
        <v>6.120740422172477</v>
      </c>
      <c r="D549" s="14">
        <v>540.79294000000004</v>
      </c>
      <c r="E549" s="14">
        <v>0</v>
      </c>
      <c r="F549" s="1">
        <v>774410</v>
      </c>
      <c r="G549" s="15">
        <f t="shared" si="16"/>
        <v>0.61882798422906393</v>
      </c>
      <c r="H549" s="15">
        <f t="shared" si="17"/>
        <v>0.78297433157361229</v>
      </c>
    </row>
    <row r="550" spans="1:8">
      <c r="A550" s="1">
        <v>549</v>
      </c>
      <c r="B550" s="444">
        <f>유형화!$F$71*hourly1!B551/hourly1!$B$8763+유형화!$F$72*hourly1!C551/hourly1!$C$8763+유형화!$F$73*hourly1!D551/hourly1!$D$8763+유형화!$F$74*hourly1!E551/hourly1!$E$8763</f>
        <v>72.848515217107462</v>
      </c>
      <c r="C550" s="442">
        <f>hourly1!$F551*유형화!$G$71/hourly1!$F$8763+유형화!$G$72*hourly1!$G551/hourly1!$F$8763+유형화!$G$74*hourly1!I551/hourly1!$I$8763</f>
        <v>6.9636238842588538</v>
      </c>
      <c r="D550" s="14">
        <v>521.32558599999993</v>
      </c>
      <c r="E550" s="14">
        <v>0</v>
      </c>
      <c r="F550" s="1">
        <v>801412</v>
      </c>
      <c r="G550" s="15">
        <f t="shared" si="16"/>
        <v>0.59655154061629478</v>
      </c>
      <c r="H550" s="15">
        <f t="shared" si="17"/>
        <v>0.76667391633314919</v>
      </c>
    </row>
    <row r="551" spans="1:8">
      <c r="A551" s="1">
        <v>550</v>
      </c>
      <c r="B551" s="444">
        <f>유형화!$F$71*hourly1!B552/hourly1!$B$8763+유형화!$F$72*hourly1!C552/hourly1!$C$8763+유형화!$F$73*hourly1!D552/hourly1!$D$8763+유형화!$F$74*hourly1!E552/hourly1!$E$8763</f>
        <v>71.564236478524847</v>
      </c>
      <c r="C551" s="442">
        <f>hourly1!$F552*유형화!$G$71/hourly1!$F$8763+유형화!$G$72*hourly1!$G552/hourly1!$F$8763+유형화!$G$74*hourly1!I552/hourly1!$I$8763</f>
        <v>0.62830815071618973</v>
      </c>
      <c r="D551" s="14">
        <v>457.84802300000013</v>
      </c>
      <c r="E551" s="14">
        <v>0</v>
      </c>
      <c r="F551" s="1">
        <v>919737</v>
      </c>
      <c r="G551" s="15">
        <f t="shared" si="16"/>
        <v>0.52391432690735973</v>
      </c>
      <c r="H551" s="15">
        <f t="shared" si="17"/>
        <v>0.70976398148035191</v>
      </c>
    </row>
    <row r="552" spans="1:8">
      <c r="A552" s="1">
        <v>551</v>
      </c>
      <c r="B552" s="444">
        <f>유형화!$F$71*hourly1!B553/hourly1!$B$8763+유형화!$F$72*hourly1!C553/hourly1!$C$8763+유형화!$F$73*hourly1!D553/hourly1!$D$8763+유형화!$F$74*hourly1!E553/hourly1!$E$8763</f>
        <v>70.401181579894768</v>
      </c>
      <c r="C552" s="442">
        <f>hourly1!$F553*유형화!$G$71/hourly1!$F$8763+유형화!$G$72*hourly1!$G553/hourly1!$F$8763+유형화!$G$74*hourly1!I553/hourly1!$I$8763</f>
        <v>1.0636085701034075</v>
      </c>
      <c r="D552" s="14">
        <v>429.91100399999988</v>
      </c>
      <c r="E552" s="14">
        <v>0</v>
      </c>
      <c r="F552" s="1">
        <v>1020511</v>
      </c>
      <c r="G552" s="15">
        <f t="shared" si="16"/>
        <v>0.49194606720127104</v>
      </c>
      <c r="H552" s="15">
        <f t="shared" si="17"/>
        <v>0.68271762237154443</v>
      </c>
    </row>
    <row r="553" spans="1:8">
      <c r="A553" s="1">
        <v>552</v>
      </c>
      <c r="B553" s="444">
        <f>유형화!$F$71*hourly1!B554/hourly1!$B$8763+유형화!$F$72*hourly1!C554/hourly1!$C$8763+유형화!$F$73*hourly1!D554/hourly1!$D$8763+유형화!$F$74*hourly1!E554/hourly1!$E$8763</f>
        <v>69.051873182634409</v>
      </c>
      <c r="C553" s="442">
        <f>hourly1!$F554*유형화!$G$71/hourly1!$F$8763+유형화!$G$72*hourly1!$G554/hourly1!$F$8763+유형화!$G$74*hourly1!I554/hourly1!$I$8763</f>
        <v>1.770134442357401</v>
      </c>
      <c r="D553" s="14">
        <v>438.61567600000001</v>
      </c>
      <c r="E553" s="14">
        <v>0</v>
      </c>
      <c r="F553" s="1">
        <v>991808</v>
      </c>
      <c r="G553" s="15">
        <f t="shared" si="16"/>
        <v>0.50190680120629572</v>
      </c>
      <c r="H553" s="15">
        <f t="shared" si="17"/>
        <v>0.69128527204338075</v>
      </c>
    </row>
    <row r="554" spans="1:8">
      <c r="A554" s="1">
        <v>553</v>
      </c>
      <c r="B554" s="444">
        <f>유형화!$F$71*hourly1!B555/hourly1!$B$8763+유형화!$F$72*hourly1!C555/hourly1!$C$8763+유형화!$F$73*hourly1!D555/hourly1!$D$8763+유형화!$F$74*hourly1!E555/hourly1!$E$8763</f>
        <v>69.734963334957072</v>
      </c>
      <c r="C554" s="442">
        <f>hourly1!$F555*유형화!$G$71/hourly1!$F$8763+유형화!$G$72*hourly1!$G555/hourly1!$F$8763+유형화!$G$74*hourly1!I555/hourly1!$I$8763</f>
        <v>2.4047554507515061</v>
      </c>
      <c r="D554" s="14">
        <v>435.20811800000001</v>
      </c>
      <c r="E554" s="14">
        <v>0</v>
      </c>
      <c r="F554" s="1">
        <v>932613</v>
      </c>
      <c r="G554" s="15">
        <f t="shared" si="16"/>
        <v>0.49800754126350943</v>
      </c>
      <c r="H554" s="15">
        <f t="shared" si="17"/>
        <v>0.68794679910216683</v>
      </c>
    </row>
    <row r="555" spans="1:8">
      <c r="A555" s="1">
        <v>554</v>
      </c>
      <c r="B555" s="444">
        <f>유형화!$F$71*hourly1!B556/hourly1!$B$8763+유형화!$F$72*hourly1!C556/hourly1!$C$8763+유형화!$F$73*hourly1!D556/hourly1!$D$8763+유형화!$F$74*hourly1!E556/hourly1!$E$8763</f>
        <v>70.239343094285957</v>
      </c>
      <c r="C555" s="442">
        <f>hourly1!$F556*유형화!$G$71/hourly1!$F$8763+유형화!$G$72*hourly1!$G556/hourly1!$F$8763+유형화!$G$74*hourly1!I556/hourly1!$I$8763</f>
        <v>3.0657802002516559</v>
      </c>
      <c r="D555" s="14">
        <v>464.32537700000012</v>
      </c>
      <c r="E555" s="14">
        <v>0</v>
      </c>
      <c r="F555" s="1">
        <v>801283</v>
      </c>
      <c r="G555" s="15">
        <f t="shared" si="16"/>
        <v>0.53132634659637057</v>
      </c>
      <c r="H555" s="15">
        <f t="shared" si="17"/>
        <v>0.71585184003779323</v>
      </c>
    </row>
    <row r="556" spans="1:8">
      <c r="A556" s="1">
        <v>555</v>
      </c>
      <c r="B556" s="444">
        <f>유형화!$F$71*hourly1!B557/hourly1!$B$8763+유형화!$F$72*hourly1!C557/hourly1!$C$8763+유형화!$F$73*hourly1!D557/hourly1!$D$8763+유형화!$F$74*hourly1!E557/hourly1!$E$8763</f>
        <v>71.152765395602316</v>
      </c>
      <c r="C556" s="442">
        <f>hourly1!$F557*유형화!$G$71/hourly1!$F$8763+유형화!$G$72*hourly1!$G557/hourly1!$F$8763+유형화!$G$74*hourly1!I557/hourly1!$I$8763</f>
        <v>3.7019095957345893</v>
      </c>
      <c r="D556" s="14">
        <v>502.94327600000008</v>
      </c>
      <c r="E556" s="14">
        <v>0</v>
      </c>
      <c r="F556" s="1">
        <v>633491</v>
      </c>
      <c r="G556" s="15">
        <f t="shared" si="16"/>
        <v>0.57551671008989458</v>
      </c>
      <c r="H556" s="15">
        <f t="shared" si="17"/>
        <v>0.75080370476021618</v>
      </c>
    </row>
    <row r="557" spans="1:8">
      <c r="A557" s="1">
        <v>556</v>
      </c>
      <c r="B557" s="444">
        <f>유형화!$F$71*hourly1!B558/hourly1!$B$8763+유형화!$F$72*hourly1!C558/hourly1!$C$8763+유형화!$F$73*hourly1!D558/hourly1!$D$8763+유형화!$F$74*hourly1!E558/hourly1!$E$8763</f>
        <v>72.039817751550089</v>
      </c>
      <c r="C557" s="442">
        <f>hourly1!$F558*유형화!$G$71/hourly1!$F$8763+유형화!$G$72*hourly1!$G558/hourly1!$F$8763+유형화!$G$74*hourly1!I558/hourly1!$I$8763</f>
        <v>4.1779200878365454</v>
      </c>
      <c r="D557" s="14">
        <v>534.82909799999993</v>
      </c>
      <c r="E557" s="14">
        <v>0</v>
      </c>
      <c r="F557" s="1">
        <v>498591</v>
      </c>
      <c r="G557" s="15">
        <f t="shared" si="16"/>
        <v>0.61200357501410507</v>
      </c>
      <c r="H557" s="15">
        <f t="shared" si="17"/>
        <v>0.77803463666090122</v>
      </c>
    </row>
    <row r="558" spans="1:8">
      <c r="A558" s="1">
        <v>557</v>
      </c>
      <c r="B558" s="444">
        <f>유형화!$F$71*hourly1!B559/hourly1!$B$8763+유형화!$F$72*hourly1!C559/hourly1!$C$8763+유형화!$F$73*hourly1!D559/hourly1!$D$8763+유형화!$F$74*hourly1!E559/hourly1!$E$8763</f>
        <v>72.902379349865214</v>
      </c>
      <c r="C558" s="442">
        <f>hourly1!$F559*유형화!$G$71/hourly1!$F$8763+유형화!$G$72*hourly1!$G559/hourly1!$F$8763+유형화!$G$74*hourly1!I559/hourly1!$I$8763</f>
        <v>4.5710970600800103</v>
      </c>
      <c r="D558" s="14">
        <v>499.30971700000009</v>
      </c>
      <c r="E558" s="14">
        <v>0</v>
      </c>
      <c r="F558" s="1">
        <v>556355</v>
      </c>
      <c r="G558" s="15">
        <f t="shared" si="16"/>
        <v>0.57135883777827134</v>
      </c>
      <c r="H558" s="15">
        <f t="shared" si="17"/>
        <v>0.74760982778742491</v>
      </c>
    </row>
    <row r="559" spans="1:8">
      <c r="A559" s="1">
        <v>558</v>
      </c>
      <c r="B559" s="444">
        <f>유형화!$F$71*hourly1!B560/hourly1!$B$8763+유형화!$F$72*hourly1!C560/hourly1!$C$8763+유형화!$F$73*hourly1!D560/hourly1!$D$8763+유형화!$F$74*hourly1!E560/hourly1!$E$8763</f>
        <v>75.56717687242336</v>
      </c>
      <c r="C559" s="442">
        <f>hourly1!$F560*유형화!$G$71/hourly1!$F$8763+유형화!$G$72*hourly1!$G560/hourly1!$F$8763+유형화!$G$74*hourly1!I560/hourly1!$I$8763</f>
        <v>4.9789235014196711</v>
      </c>
      <c r="D559" s="14">
        <v>477.90020399999997</v>
      </c>
      <c r="E559" s="14">
        <v>0</v>
      </c>
      <c r="F559" s="1">
        <v>919099</v>
      </c>
      <c r="G559" s="15">
        <f t="shared" si="16"/>
        <v>0.54685998656709234</v>
      </c>
      <c r="H559" s="15">
        <f t="shared" si="17"/>
        <v>0.72839592253391328</v>
      </c>
    </row>
    <row r="560" spans="1:8">
      <c r="A560" s="1">
        <v>559</v>
      </c>
      <c r="B560" s="444">
        <f>유형화!$F$71*hourly1!B561/hourly1!$B$8763+유형화!$F$72*hourly1!C561/hourly1!$C$8763+유형화!$F$73*hourly1!D561/hourly1!$D$8763+유형화!$F$74*hourly1!E561/hourly1!$E$8763</f>
        <v>87.870088480741131</v>
      </c>
      <c r="C560" s="442">
        <f>hourly1!$F561*유형화!$G$71/hourly1!$F$8763+유형화!$G$72*hourly1!$G561/hourly1!$F$8763+유형화!$G$74*hourly1!I561/hourly1!$I$8763</f>
        <v>11.396745099670694</v>
      </c>
      <c r="D560" s="14">
        <v>461.50980099999998</v>
      </c>
      <c r="E560" s="14">
        <v>0</v>
      </c>
      <c r="F560" s="1">
        <v>1099238</v>
      </c>
      <c r="G560" s="15">
        <f t="shared" si="16"/>
        <v>0.52810449014882921</v>
      </c>
      <c r="H560" s="15">
        <f t="shared" si="17"/>
        <v>0.71321380611779805</v>
      </c>
    </row>
    <row r="561" spans="1:8">
      <c r="A561" s="1">
        <v>560</v>
      </c>
      <c r="B561" s="444">
        <f>유형화!$F$71*hourly1!B562/hourly1!$B$8763+유형화!$F$72*hourly1!C562/hourly1!$C$8763+유형화!$F$73*hourly1!D562/hourly1!$D$8763+유형화!$F$74*hourly1!E562/hourly1!$E$8763</f>
        <v>190.14207910613288</v>
      </c>
      <c r="C561" s="442">
        <f>hourly1!$F562*유형화!$G$71/hourly1!$F$8763+유형화!$G$72*hourly1!$G562/hourly1!$F$8763+유형화!$G$74*hourly1!I562/hourly1!$I$8763</f>
        <v>11.606883523735096</v>
      </c>
      <c r="D561" s="14">
        <v>425.71004599999992</v>
      </c>
      <c r="E561" s="14">
        <v>2.177002000000003</v>
      </c>
      <c r="F561" s="1">
        <v>1207389</v>
      </c>
      <c r="G561" s="15">
        <f t="shared" si="16"/>
        <v>0.48713892165870731</v>
      </c>
      <c r="H561" s="15">
        <f t="shared" si="17"/>
        <v>0.67853601283985421</v>
      </c>
    </row>
    <row r="562" spans="1:8">
      <c r="A562" s="1">
        <v>561</v>
      </c>
      <c r="B562" s="444">
        <f>유형화!$F$71*hourly1!B563/hourly1!$B$8763+유형화!$F$72*hourly1!C563/hourly1!$C$8763+유형화!$F$73*hourly1!D563/hourly1!$D$8763+유형화!$F$74*hourly1!E563/hourly1!$E$8763</f>
        <v>293.63624334557744</v>
      </c>
      <c r="C562" s="442">
        <f>hourly1!$F563*유형화!$G$71/hourly1!$F$8763+유형화!$G$72*hourly1!$G563/hourly1!$F$8763+유형화!$G$74*hourly1!I563/hourly1!$I$8763</f>
        <v>10.821544405719136</v>
      </c>
      <c r="D562" s="14">
        <v>406.23052200000001</v>
      </c>
      <c r="E562" s="14">
        <v>110.68441899999991</v>
      </c>
      <c r="F562" s="1">
        <v>1100452</v>
      </c>
      <c r="G562" s="15">
        <f t="shared" si="16"/>
        <v>0.46484855194592667</v>
      </c>
      <c r="H562" s="15">
        <f t="shared" si="17"/>
        <v>0.65873669480799601</v>
      </c>
    </row>
    <row r="563" spans="1:8">
      <c r="A563" s="1">
        <v>562</v>
      </c>
      <c r="B563" s="444">
        <f>유형화!$F$71*hourly1!B564/hourly1!$B$8763+유형화!$F$72*hourly1!C564/hourly1!$C$8763+유형화!$F$73*hourly1!D564/hourly1!$D$8763+유형화!$F$74*hourly1!E564/hourly1!$E$8763</f>
        <v>357.23244888873137</v>
      </c>
      <c r="C563" s="442">
        <f>hourly1!$F564*유형화!$G$71/hourly1!$F$8763+유형화!$G$72*hourly1!$G564/hourly1!$F$8763+유형화!$G$74*hourly1!I564/hourly1!$I$8763</f>
        <v>9.6721489623144201</v>
      </c>
      <c r="D563" s="14">
        <v>410.48928100000001</v>
      </c>
      <c r="E563" s="14">
        <v>450.44865099999981</v>
      </c>
      <c r="F563" s="1">
        <v>970148</v>
      </c>
      <c r="G563" s="15">
        <f t="shared" si="16"/>
        <v>0.4697218390256126</v>
      </c>
      <c r="H563" s="15">
        <f t="shared" si="17"/>
        <v>0.66312390879541028</v>
      </c>
    </row>
    <row r="564" spans="1:8">
      <c r="A564" s="1">
        <v>563</v>
      </c>
      <c r="B564" s="444">
        <f>유형화!$F$71*hourly1!B565/hourly1!$B$8763+유형화!$F$72*hourly1!C565/hourly1!$C$8763+유형화!$F$73*hourly1!D565/hourly1!$D$8763+유형화!$F$74*hourly1!E565/hourly1!$E$8763</f>
        <v>419.04458214967173</v>
      </c>
      <c r="C564" s="442">
        <f>hourly1!$F565*유형화!$G$71/hourly1!$F$8763+유형화!$G$72*hourly1!$G565/hourly1!$F$8763+유형화!$G$74*hourly1!I565/hourly1!$I$8763</f>
        <v>8.6358229843149896</v>
      </c>
      <c r="D564" s="14">
        <v>370.54515800000001</v>
      </c>
      <c r="E564" s="14">
        <v>763.72610300000088</v>
      </c>
      <c r="F564" s="1">
        <v>895293</v>
      </c>
      <c r="G564" s="15">
        <f t="shared" si="16"/>
        <v>0.42401388078583274</v>
      </c>
      <c r="H564" s="15">
        <f t="shared" si="17"/>
        <v>0.62062228145067067</v>
      </c>
    </row>
    <row r="565" spans="1:8">
      <c r="A565" s="1">
        <v>564</v>
      </c>
      <c r="B565" s="444">
        <f>유형화!$F$71*hourly1!B566/hourly1!$B$8763+유형화!$F$72*hourly1!C566/hourly1!$C$8763+유형화!$F$73*hourly1!D566/hourly1!$D$8763+유형화!$F$74*hourly1!E566/hourly1!$E$8763</f>
        <v>354.40853853655904</v>
      </c>
      <c r="C565" s="442">
        <f>hourly1!$F566*유형화!$G$71/hourly1!$F$8763+유형화!$G$72*hourly1!$G566/hourly1!$F$8763+유형화!$G$74*hourly1!I566/hourly1!$I$8763</f>
        <v>7.7629068027313251</v>
      </c>
      <c r="D565" s="14">
        <v>343.00769100000002</v>
      </c>
      <c r="E565" s="14">
        <v>937.37890000000016</v>
      </c>
      <c r="F565" s="1">
        <v>939043</v>
      </c>
      <c r="G565" s="15">
        <f t="shared" si="16"/>
        <v>0.39250282741597114</v>
      </c>
      <c r="H565" s="15">
        <f t="shared" si="17"/>
        <v>0.58945284140471288</v>
      </c>
    </row>
    <row r="566" spans="1:8">
      <c r="A566" s="1">
        <v>565</v>
      </c>
      <c r="B566" s="444">
        <f>유형화!$F$71*hourly1!B567/hourly1!$B$8763+유형화!$F$72*hourly1!C567/hourly1!$C$8763+유형화!$F$73*hourly1!D567/hourly1!$D$8763+유형화!$F$74*hourly1!E567/hourly1!$E$8763</f>
        <v>217.60169581232537</v>
      </c>
      <c r="C566" s="442">
        <f>hourly1!$F567*유형화!$G$71/hourly1!$F$8763+유형화!$G$72*hourly1!$G567/hourly1!$F$8763+유형화!$G$74*hourly1!I567/hourly1!$I$8763</f>
        <v>6.3013214344965602</v>
      </c>
      <c r="D566" s="14">
        <v>278.81810300000001</v>
      </c>
      <c r="E566" s="14">
        <v>994.61828000000139</v>
      </c>
      <c r="F566" s="1">
        <v>840057</v>
      </c>
      <c r="G566" s="15">
        <f t="shared" si="16"/>
        <v>0.3190508453125544</v>
      </c>
      <c r="H566" s="15">
        <f t="shared" si="17"/>
        <v>0.51009126333073951</v>
      </c>
    </row>
    <row r="567" spans="1:8">
      <c r="A567" s="1">
        <v>566</v>
      </c>
      <c r="B567" s="444">
        <f>유형화!$F$71*hourly1!B568/hourly1!$B$8763+유형화!$F$72*hourly1!C568/hourly1!$C$8763+유형화!$F$73*hourly1!D568/hourly1!$D$8763+유형화!$F$74*hourly1!E568/hourly1!$E$8763</f>
        <v>284.32732190341818</v>
      </c>
      <c r="C567" s="442">
        <f>hourly1!$F568*유형화!$G$71/hourly1!$F$8763+유형화!$G$72*hourly1!$G568/hourly1!$F$8763+유형화!$G$74*hourly1!I568/hourly1!$I$8763</f>
        <v>6.5142994007188078</v>
      </c>
      <c r="D567" s="14">
        <v>231.49255099999999</v>
      </c>
      <c r="E567" s="14">
        <v>987.9942339999991</v>
      </c>
      <c r="F567" s="1">
        <v>785205</v>
      </c>
      <c r="G567" s="15">
        <f t="shared" si="16"/>
        <v>0.26489633666329626</v>
      </c>
      <c r="H567" s="15">
        <f t="shared" si="17"/>
        <v>0.44468600984113693</v>
      </c>
    </row>
    <row r="568" spans="1:8">
      <c r="A568" s="1">
        <v>567</v>
      </c>
      <c r="B568" s="444">
        <f>유형화!$F$71*hourly1!B569/hourly1!$B$8763+유형화!$F$72*hourly1!C569/hourly1!$C$8763+유형화!$F$73*hourly1!D569/hourly1!$D$8763+유형화!$F$74*hourly1!E569/hourly1!$E$8763</f>
        <v>405.78833516168282</v>
      </c>
      <c r="C568" s="442">
        <f>hourly1!$F569*유형화!$G$71/hourly1!$F$8763+유형화!$G$72*hourly1!$G569/hourly1!$F$8763+유형화!$G$74*hourly1!I569/hourly1!$I$8763</f>
        <v>6.2783516758170048</v>
      </c>
      <c r="D568" s="14">
        <v>240.22088199999999</v>
      </c>
      <c r="E568" s="14">
        <v>874.68516300000033</v>
      </c>
      <c r="F568" s="1">
        <v>794186</v>
      </c>
      <c r="G568" s="15">
        <f t="shared" si="16"/>
        <v>0.27488414360177821</v>
      </c>
      <c r="H568" s="15">
        <f t="shared" si="17"/>
        <v>0.45723622313488599</v>
      </c>
    </row>
    <row r="569" spans="1:8">
      <c r="A569" s="1">
        <v>568</v>
      </c>
      <c r="B569" s="444">
        <f>유형화!$F$71*hourly1!B570/hourly1!$B$8763+유형화!$F$72*hourly1!C570/hourly1!$C$8763+유형화!$F$73*hourly1!D570/hourly1!$D$8763+유형화!$F$74*hourly1!E570/hourly1!$E$8763</f>
        <v>343.12535210597679</v>
      </c>
      <c r="C569" s="442">
        <f>hourly1!$F570*유형화!$G$71/hourly1!$F$8763+유형화!$G$72*hourly1!$G570/hourly1!$F$8763+유형화!$G$74*hourly1!I570/hourly1!$I$8763</f>
        <v>6.2256756305005272</v>
      </c>
      <c r="D569" s="14">
        <v>233.732505</v>
      </c>
      <c r="E569" s="14">
        <v>649.56847000000062</v>
      </c>
      <c r="F569" s="1">
        <v>783938</v>
      </c>
      <c r="G569" s="15">
        <f t="shared" si="16"/>
        <v>0.26745951032193505</v>
      </c>
      <c r="H569" s="15">
        <f t="shared" si="17"/>
        <v>0.44792880116066208</v>
      </c>
    </row>
    <row r="570" spans="1:8">
      <c r="A570" s="1">
        <v>569</v>
      </c>
      <c r="B570" s="444">
        <f>유형화!$F$71*hourly1!B571/hourly1!$B$8763+유형화!$F$72*hourly1!C571/hourly1!$C$8763+유형화!$F$73*hourly1!D571/hourly1!$D$8763+유형화!$F$74*hourly1!E571/hourly1!$E$8763</f>
        <v>301.01863056254916</v>
      </c>
      <c r="C570" s="442">
        <f>hourly1!$F571*유형화!$G$71/hourly1!$F$8763+유형화!$G$72*hourly1!$G571/hourly1!$F$8763+유형화!$G$74*hourly1!I571/hourly1!$I$8763</f>
        <v>6.5797954732574082</v>
      </c>
      <c r="D570" s="14">
        <v>230.003117</v>
      </c>
      <c r="E570" s="14">
        <v>295.08284299999991</v>
      </c>
      <c r="F570" s="1">
        <v>828040</v>
      </c>
      <c r="G570" s="15">
        <f t="shared" si="16"/>
        <v>0.26319198112961967</v>
      </c>
      <c r="H570" s="15">
        <f t="shared" si="17"/>
        <v>0.44252124019079253</v>
      </c>
    </row>
    <row r="571" spans="1:8">
      <c r="A571" s="1">
        <v>570</v>
      </c>
      <c r="B571" s="444">
        <f>유형화!$F$71*hourly1!B572/hourly1!$B$8763+유형화!$F$72*hourly1!C572/hourly1!$C$8763+유형화!$F$73*hourly1!D572/hourly1!$D$8763+유형화!$F$74*hourly1!E572/hourly1!$E$8763</f>
        <v>180.244505507827</v>
      </c>
      <c r="C571" s="442">
        <f>hourly1!$F572*유형화!$G$71/hourly1!$F$8763+유형화!$G$72*hourly1!$G572/hourly1!$F$8763+유형화!$G$74*hourly1!I572/hourly1!$I$8763</f>
        <v>7.0910573733508429</v>
      </c>
      <c r="D571" s="14">
        <v>264.02959499999997</v>
      </c>
      <c r="E571" s="14">
        <v>31.684816000000009</v>
      </c>
      <c r="F571" s="1">
        <v>817346</v>
      </c>
      <c r="G571" s="15">
        <f t="shared" si="16"/>
        <v>0.30212839326391006</v>
      </c>
      <c r="H571" s="15">
        <f t="shared" si="17"/>
        <v>0.49033236131985264</v>
      </c>
    </row>
    <row r="572" spans="1:8">
      <c r="A572" s="1">
        <v>571</v>
      </c>
      <c r="B572" s="444">
        <f>유형화!$F$71*hourly1!B573/hourly1!$B$8763+유형화!$F$72*hourly1!C573/hourly1!$C$8763+유형화!$F$73*hourly1!D573/hourly1!$D$8763+유형화!$F$74*hourly1!E573/hourly1!$E$8763</f>
        <v>131.25294441360043</v>
      </c>
      <c r="C572" s="442">
        <f>hourly1!$F573*유형화!$G$71/hourly1!$F$8763+유형화!$G$72*hourly1!$G573/hourly1!$F$8763+유형화!$G$74*hourly1!I573/hourly1!$I$8763</f>
        <v>6.6477335178276578</v>
      </c>
      <c r="D572" s="14">
        <v>305.11180899999999</v>
      </c>
      <c r="E572" s="14">
        <v>3.881699999999999E-2</v>
      </c>
      <c r="F572" s="1">
        <v>839222</v>
      </c>
      <c r="G572" s="15">
        <f t="shared" si="16"/>
        <v>0.34913866613708594</v>
      </c>
      <c r="H572" s="15">
        <f t="shared" si="17"/>
        <v>0.54380744904436995</v>
      </c>
    </row>
    <row r="573" spans="1:8">
      <c r="A573" s="1">
        <v>572</v>
      </c>
      <c r="B573" s="444">
        <f>유형화!$F$71*hourly1!B574/hourly1!$B$8763+유형화!$F$72*hourly1!C574/hourly1!$C$8763+유형화!$F$73*hourly1!D574/hourly1!$D$8763+유형화!$F$74*hourly1!E574/hourly1!$E$8763</f>
        <v>140.0332126415955</v>
      </c>
      <c r="C573" s="442">
        <f>hourly1!$F574*유형화!$G$71/hourly1!$F$8763+유형화!$G$72*hourly1!$G574/hourly1!$F$8763+유형화!$G$74*hourly1!I574/hourly1!$I$8763</f>
        <v>6.5415536925478142</v>
      </c>
      <c r="D573" s="14">
        <v>335.89093100000002</v>
      </c>
      <c r="E573" s="14">
        <v>0</v>
      </c>
      <c r="F573" s="1">
        <v>952494</v>
      </c>
      <c r="G573" s="15">
        <f t="shared" si="16"/>
        <v>0.38435913706927016</v>
      </c>
      <c r="H573" s="15">
        <f t="shared" si="17"/>
        <v>0.58113180396877617</v>
      </c>
    </row>
    <row r="574" spans="1:8">
      <c r="A574" s="1">
        <v>573</v>
      </c>
      <c r="B574" s="444">
        <f>유형화!$F$71*hourly1!B575/hourly1!$B$8763+유형화!$F$72*hourly1!C575/hourly1!$C$8763+유형화!$F$73*hourly1!D575/hourly1!$D$8763+유형화!$F$74*hourly1!E575/hourly1!$E$8763</f>
        <v>73.109473437243935</v>
      </c>
      <c r="C574" s="442">
        <f>hourly1!$F575*유형화!$G$71/hourly1!$F$8763+유형화!$G$72*hourly1!$G575/hourly1!$F$8763+유형화!$G$74*hourly1!I575/hourly1!$I$8763</f>
        <v>7.3825142483340658</v>
      </c>
      <c r="D574" s="14">
        <v>349.70222999999999</v>
      </c>
      <c r="E574" s="14">
        <v>0</v>
      </c>
      <c r="F574" s="1">
        <v>989637</v>
      </c>
      <c r="G574" s="15">
        <f t="shared" si="16"/>
        <v>0.40016337134746705</v>
      </c>
      <c r="H574" s="15">
        <f t="shared" si="17"/>
        <v>0.5971786750907635</v>
      </c>
    </row>
    <row r="575" spans="1:8">
      <c r="A575" s="1">
        <v>574</v>
      </c>
      <c r="B575" s="444">
        <f>유형화!$F$71*hourly1!B576/hourly1!$B$8763+유형화!$F$72*hourly1!C576/hourly1!$C$8763+유형화!$F$73*hourly1!D576/hourly1!$D$8763+유형화!$F$74*hourly1!E576/hourly1!$E$8763</f>
        <v>71.965268126152637</v>
      </c>
      <c r="C575" s="442">
        <f>hourly1!$F576*유형화!$G$71/hourly1!$F$8763+유형화!$G$72*hourly1!$G576/hourly1!$F$8763+유형화!$G$74*hourly1!I576/hourly1!$I$8763</f>
        <v>0.96464196579968287</v>
      </c>
      <c r="D575" s="14">
        <v>343.626757</v>
      </c>
      <c r="E575" s="14">
        <v>0</v>
      </c>
      <c r="F575" s="1">
        <v>1046843</v>
      </c>
      <c r="G575" s="15">
        <f t="shared" si="16"/>
        <v>0.39321122306345263</v>
      </c>
      <c r="H575" s="15">
        <f t="shared" si="17"/>
        <v>0.59017137472086001</v>
      </c>
    </row>
    <row r="576" spans="1:8">
      <c r="A576" s="1">
        <v>575</v>
      </c>
      <c r="B576" s="444">
        <f>유형화!$F$71*hourly1!B577/hourly1!$B$8763+유형화!$F$72*hourly1!C577/hourly1!$C$8763+유형화!$F$73*hourly1!D577/hourly1!$D$8763+유형화!$F$74*hourly1!E577/hourly1!$E$8763</f>
        <v>70.855880088025813</v>
      </c>
      <c r="C576" s="442">
        <f>hourly1!$F577*유형화!$G$71/hourly1!$F$8763+유형화!$G$72*hourly1!$G577/hourly1!$F$8763+유형화!$G$74*hourly1!I577/hourly1!$I$8763</f>
        <v>1.5010784723847179</v>
      </c>
      <c r="D576" s="14">
        <v>348.69189699999993</v>
      </c>
      <c r="E576" s="14">
        <v>0</v>
      </c>
      <c r="F576" s="1">
        <v>1140372</v>
      </c>
      <c r="G576" s="15">
        <f t="shared" si="16"/>
        <v>0.39900724986816272</v>
      </c>
      <c r="H576" s="15">
        <f t="shared" si="17"/>
        <v>0.59601893089236457</v>
      </c>
    </row>
    <row r="577" spans="1:8">
      <c r="A577" s="1">
        <v>576</v>
      </c>
      <c r="B577" s="444">
        <f>유형화!$F$71*hourly1!B578/hourly1!$B$8763+유형화!$F$72*hourly1!C578/hourly1!$C$8763+유형화!$F$73*hourly1!D578/hourly1!$D$8763+유형화!$F$74*hourly1!E578/hourly1!$E$8763</f>
        <v>69.524533984286975</v>
      </c>
      <c r="C577" s="442">
        <f>hourly1!$F578*유형화!$G$71/hourly1!$F$8763+유형화!$G$72*hourly1!$G578/hourly1!$F$8763+유형화!$G$74*hourly1!I578/hourly1!$I$8763</f>
        <v>2.1917892185112562</v>
      </c>
      <c r="D577" s="14">
        <v>338.53161599999999</v>
      </c>
      <c r="E577" s="14">
        <v>0</v>
      </c>
      <c r="F577" s="1">
        <v>1073738</v>
      </c>
      <c r="G577" s="15">
        <f t="shared" si="16"/>
        <v>0.38738086619083362</v>
      </c>
      <c r="H577" s="15">
        <f t="shared" si="17"/>
        <v>0.58423245572354021</v>
      </c>
    </row>
    <row r="578" spans="1:8">
      <c r="A578" s="1">
        <v>577</v>
      </c>
      <c r="B578" s="444">
        <f>유형화!$F$71*hourly1!B579/hourly1!$B$8763+유형화!$F$72*hourly1!C579/hourly1!$C$8763+유형화!$F$73*hourly1!D579/hourly1!$D$8763+유형화!$F$74*hourly1!E579/hourly1!$E$8763</f>
        <v>69.820042567805444</v>
      </c>
      <c r="C578" s="442">
        <f>hourly1!$F579*유형화!$G$71/hourly1!$F$8763+유형화!$G$72*hourly1!$G579/hourly1!$F$8763+유형화!$G$74*hourly1!I579/hourly1!$I$8763</f>
        <v>2.5978181604834076</v>
      </c>
      <c r="D578" s="14">
        <v>352.43816900000002</v>
      </c>
      <c r="E578" s="14">
        <v>0</v>
      </c>
      <c r="F578" s="1">
        <v>973076</v>
      </c>
      <c r="G578" s="15">
        <f t="shared" ref="G578:G641" si="18">D578/$I$1</f>
        <v>0.40329409937868671</v>
      </c>
      <c r="H578" s="15">
        <f t="shared" ref="H578:H641" si="19">G578/(1-$H$1*(1-G578))</f>
        <v>0.60030819136802016</v>
      </c>
    </row>
    <row r="579" spans="1:8">
      <c r="A579" s="1">
        <v>578</v>
      </c>
      <c r="B579" s="444">
        <f>유형화!$F$71*hourly1!B580/hourly1!$B$8763+유형화!$F$72*hourly1!C580/hourly1!$C$8763+유형화!$F$73*hourly1!D580/hourly1!$D$8763+유형화!$F$74*hourly1!E580/hourly1!$E$8763</f>
        <v>69.862257564467157</v>
      </c>
      <c r="C579" s="442">
        <f>hourly1!$F580*유형화!$G$71/hourly1!$F$8763+유형화!$G$72*hourly1!$G580/hourly1!$F$8763+유형화!$G$74*hourly1!I580/hourly1!$I$8763</f>
        <v>3.0009774919688241</v>
      </c>
      <c r="D579" s="14">
        <v>346.67240500000008</v>
      </c>
      <c r="E579" s="14">
        <v>0</v>
      </c>
      <c r="F579" s="1">
        <v>771038</v>
      </c>
      <c r="G579" s="15">
        <f t="shared" si="18"/>
        <v>0.39669635031476502</v>
      </c>
      <c r="H579" s="15">
        <f t="shared" si="19"/>
        <v>0.59369417459691509</v>
      </c>
    </row>
    <row r="580" spans="1:8">
      <c r="A580" s="1">
        <v>579</v>
      </c>
      <c r="B580" s="444">
        <f>유형화!$F$71*hourly1!B581/hourly1!$B$8763+유형화!$F$72*hourly1!C581/hourly1!$C$8763+유형화!$F$73*hourly1!D581/hourly1!$D$8763+유형화!$F$74*hourly1!E581/hourly1!$E$8763</f>
        <v>70.140128474226614</v>
      </c>
      <c r="C580" s="442">
        <f>hourly1!$F581*유형화!$G$71/hourly1!$F$8763+유형화!$G$72*hourly1!$G581/hourly1!$F$8763+유형화!$G$74*hourly1!I581/hourly1!$I$8763</f>
        <v>3.3438622914193421</v>
      </c>
      <c r="D580" s="14">
        <v>354.44152500000013</v>
      </c>
      <c r="E580" s="14">
        <v>0</v>
      </c>
      <c r="F580" s="1">
        <v>611788</v>
      </c>
      <c r="G580" s="15">
        <f t="shared" si="18"/>
        <v>0.40558653454837157</v>
      </c>
      <c r="H580" s="15">
        <f t="shared" si="19"/>
        <v>0.60258958418890074</v>
      </c>
    </row>
    <row r="581" spans="1:8">
      <c r="A581" s="1">
        <v>580</v>
      </c>
      <c r="B581" s="444">
        <f>유형화!$F$71*hourly1!B582/hourly1!$B$8763+유형화!$F$72*hourly1!C582/hourly1!$C$8763+유형화!$F$73*hourly1!D582/hourly1!$D$8763+유형화!$F$74*hourly1!E582/hourly1!$E$8763</f>
        <v>70.528326820579409</v>
      </c>
      <c r="C581" s="442">
        <f>hourly1!$F582*유형화!$G$71/hourly1!$F$8763+유형화!$G$72*hourly1!$G582/hourly1!$F$8763+유형화!$G$74*hourly1!I582/hourly1!$I$8763</f>
        <v>3.686415279934443</v>
      </c>
      <c r="D581" s="14">
        <v>349.09672400000011</v>
      </c>
      <c r="E581" s="14">
        <v>0</v>
      </c>
      <c r="F581" s="1">
        <v>509273</v>
      </c>
      <c r="G581" s="15">
        <f t="shared" si="18"/>
        <v>0.399470492373458</v>
      </c>
      <c r="H581" s="15">
        <f t="shared" si="19"/>
        <v>0.59648388939725061</v>
      </c>
    </row>
    <row r="582" spans="1:8">
      <c r="A582" s="1">
        <v>581</v>
      </c>
      <c r="B582" s="444">
        <f>유형화!$F$71*hourly1!B583/hourly1!$B$8763+유형화!$F$72*hourly1!C583/hourly1!$C$8763+유형화!$F$73*hourly1!D583/hourly1!$D$8763+유형화!$F$74*hourly1!E583/hourly1!$E$8763</f>
        <v>70.956875403403146</v>
      </c>
      <c r="C582" s="442">
        <f>hourly1!$F583*유형화!$G$71/hourly1!$F$8763+유형화!$G$72*hourly1!$G583/hourly1!$F$8763+유형화!$G$74*hourly1!I583/hourly1!$I$8763</f>
        <v>3.9444603745485334</v>
      </c>
      <c r="D582" s="14">
        <v>330.58186599999999</v>
      </c>
      <c r="E582" s="14">
        <v>0</v>
      </c>
      <c r="F582" s="1">
        <v>538076</v>
      </c>
      <c r="G582" s="15">
        <f t="shared" si="18"/>
        <v>0.37828398750816256</v>
      </c>
      <c r="H582" s="15">
        <f t="shared" si="19"/>
        <v>0.57485058488572804</v>
      </c>
    </row>
    <row r="583" spans="1:8">
      <c r="A583" s="1">
        <v>582</v>
      </c>
      <c r="B583" s="444">
        <f>유형화!$F$71*hourly1!B584/hourly1!$B$8763+유형화!$F$72*hourly1!C584/hourly1!$C$8763+유형화!$F$73*hourly1!D584/hourly1!$D$8763+유형화!$F$74*hourly1!E584/hourly1!$E$8763</f>
        <v>73.368527221440772</v>
      </c>
      <c r="C583" s="442">
        <f>hourly1!$F584*유형화!$G$71/hourly1!$F$8763+유형화!$G$72*hourly1!$G584/hourly1!$F$8763+유형화!$G$74*hourly1!I584/hourly1!$I$8763</f>
        <v>4.2920904289139532</v>
      </c>
      <c r="D583" s="14">
        <v>332.37187699999998</v>
      </c>
      <c r="E583" s="14">
        <v>0</v>
      </c>
      <c r="F583" s="1">
        <v>936780</v>
      </c>
      <c r="G583" s="15">
        <f t="shared" si="18"/>
        <v>0.38033229253758444</v>
      </c>
      <c r="H583" s="15">
        <f t="shared" si="19"/>
        <v>0.57697548403845378</v>
      </c>
    </row>
    <row r="584" spans="1:8">
      <c r="A584" s="1">
        <v>583</v>
      </c>
      <c r="B584" s="444">
        <f>유형화!$F$71*hourly1!B585/hourly1!$B$8763+유형화!$F$72*hourly1!C585/hourly1!$C$8763+유형화!$F$73*hourly1!D585/hourly1!$D$8763+유형화!$F$74*hourly1!E585/hourly1!$E$8763</f>
        <v>85.331875737591204</v>
      </c>
      <c r="C584" s="442">
        <f>hourly1!$F585*유형화!$G$71/hourly1!$F$8763+유형화!$G$72*hourly1!$G585/hourly1!$F$8763+유형화!$G$74*hourly1!I585/hourly1!$I$8763</f>
        <v>10.614991120585367</v>
      </c>
      <c r="D584" s="14">
        <v>343.64575400000001</v>
      </c>
      <c r="E584" s="14">
        <v>0</v>
      </c>
      <c r="F584" s="1">
        <v>946268</v>
      </c>
      <c r="G584" s="15">
        <f t="shared" si="18"/>
        <v>0.39323296128218088</v>
      </c>
      <c r="H584" s="15">
        <f t="shared" si="19"/>
        <v>0.59019341074029186</v>
      </c>
    </row>
    <row r="585" spans="1:8">
      <c r="A585" s="1">
        <v>584</v>
      </c>
      <c r="B585" s="444">
        <f>유형화!$F$71*hourly1!B586/hourly1!$B$8763+유형화!$F$72*hourly1!C586/hourly1!$C$8763+유형화!$F$73*hourly1!D586/hourly1!$D$8763+유형화!$F$74*hourly1!E586/hourly1!$E$8763</f>
        <v>189.00095768278476</v>
      </c>
      <c r="C585" s="442">
        <f>hourly1!$F586*유형화!$G$71/hourly1!$F$8763+유형화!$G$72*hourly1!$G586/hourly1!$F$8763+유형화!$G$74*hourly1!I586/hourly1!$I$8763</f>
        <v>10.814151915573593</v>
      </c>
      <c r="D585" s="14">
        <v>342.31264700000003</v>
      </c>
      <c r="E585" s="14">
        <v>3.4597970000000049</v>
      </c>
      <c r="F585" s="1">
        <v>875994</v>
      </c>
      <c r="G585" s="15">
        <f t="shared" si="18"/>
        <v>0.39170749033655122</v>
      </c>
      <c r="H585" s="15">
        <f t="shared" si="19"/>
        <v>0.58864511981488821</v>
      </c>
    </row>
    <row r="586" spans="1:8">
      <c r="A586" s="1">
        <v>585</v>
      </c>
      <c r="B586" s="444">
        <f>유형화!$F$71*hourly1!B587/hourly1!$B$8763+유형화!$F$72*hourly1!C587/hourly1!$C$8763+유형화!$F$73*hourly1!D587/hourly1!$D$8763+유형화!$F$74*hourly1!E587/hourly1!$E$8763</f>
        <v>292.27905500835152</v>
      </c>
      <c r="C586" s="442">
        <f>hourly1!$F587*유형화!$G$71/hourly1!$F$8763+유형화!$G$72*hourly1!$G587/hourly1!$F$8763+유형화!$G$74*hourly1!I587/hourly1!$I$8763</f>
        <v>10.036577678659599</v>
      </c>
      <c r="D586" s="14">
        <v>313.17437000000001</v>
      </c>
      <c r="E586" s="14">
        <v>141.94634500000029</v>
      </c>
      <c r="F586" s="1">
        <v>827203</v>
      </c>
      <c r="G586" s="15">
        <f t="shared" si="18"/>
        <v>0.35836463415980807</v>
      </c>
      <c r="H586" s="15">
        <f t="shared" si="19"/>
        <v>0.55380054124675493</v>
      </c>
    </row>
    <row r="587" spans="1:8">
      <c r="A587" s="1">
        <v>586</v>
      </c>
      <c r="B587" s="444">
        <f>유형화!$F$71*hourly1!B588/hourly1!$B$8763+유형화!$F$72*hourly1!C588/hourly1!$C$8763+유형화!$F$73*hourly1!D588/hourly1!$D$8763+유형화!$F$74*hourly1!E588/hourly1!$E$8763</f>
        <v>355.11018948162274</v>
      </c>
      <c r="C587" s="442">
        <f>hourly1!$F588*유형화!$G$71/hourly1!$F$8763+유형화!$G$72*hourly1!$G588/hourly1!$F$8763+유형화!$G$74*hourly1!I588/hourly1!$I$8763</f>
        <v>8.8132632007905922</v>
      </c>
      <c r="D587" s="14">
        <v>323.91405200000008</v>
      </c>
      <c r="E587" s="14">
        <v>520.50591200000054</v>
      </c>
      <c r="F587" s="1">
        <v>775270</v>
      </c>
      <c r="G587" s="15">
        <f t="shared" si="18"/>
        <v>0.37065402492611726</v>
      </c>
      <c r="H587" s="15">
        <f t="shared" si="19"/>
        <v>0.56687087024124272</v>
      </c>
    </row>
    <row r="588" spans="1:8">
      <c r="A588" s="1">
        <v>587</v>
      </c>
      <c r="B588" s="444">
        <f>유형화!$F$71*hourly1!B589/hourly1!$B$8763+유형화!$F$72*hourly1!C589/hourly1!$C$8763+유형화!$F$73*hourly1!D589/hourly1!$D$8763+유형화!$F$74*hourly1!E589/hourly1!$E$8763</f>
        <v>416.40646226430255</v>
      </c>
      <c r="C588" s="442">
        <f>hourly1!$F589*유형화!$G$71/hourly1!$F$8763+유형화!$G$72*hourly1!$G589/hourly1!$F$8763+유형화!$G$74*hourly1!I589/hourly1!$I$8763</f>
        <v>7.7115928771585995</v>
      </c>
      <c r="D588" s="14">
        <v>296.20018399999998</v>
      </c>
      <c r="E588" s="14">
        <v>845.36277700000005</v>
      </c>
      <c r="F588" s="1">
        <v>810482</v>
      </c>
      <c r="G588" s="15">
        <f t="shared" si="18"/>
        <v>0.33894111634112273</v>
      </c>
      <c r="H588" s="15">
        <f t="shared" si="19"/>
        <v>0.53257658005002573</v>
      </c>
    </row>
    <row r="589" spans="1:8">
      <c r="A589" s="1">
        <v>588</v>
      </c>
      <c r="B589" s="444">
        <f>유형화!$F$71*hourly1!B590/hourly1!$B$8763+유형화!$F$72*hourly1!C590/hourly1!$C$8763+유형화!$F$73*hourly1!D590/hourly1!$D$8763+유형화!$F$74*hourly1!E590/hourly1!$E$8763</f>
        <v>351.04442819381808</v>
      </c>
      <c r="C589" s="442">
        <f>hourly1!$F590*유형화!$G$71/hourly1!$F$8763+유형화!$G$72*hourly1!$G590/hourly1!$F$8763+유형화!$G$74*hourly1!I590/hourly1!$I$8763</f>
        <v>6.7675848173984452</v>
      </c>
      <c r="D589" s="14">
        <v>280.34863899999999</v>
      </c>
      <c r="E589" s="14">
        <v>1025.4842990000011</v>
      </c>
      <c r="F589" s="1">
        <v>811075</v>
      </c>
      <c r="G589" s="15">
        <f t="shared" si="18"/>
        <v>0.32080223376017358</v>
      </c>
      <c r="H589" s="15">
        <f t="shared" si="19"/>
        <v>0.51210268279030069</v>
      </c>
    </row>
    <row r="590" spans="1:8">
      <c r="A590" s="1">
        <v>589</v>
      </c>
      <c r="B590" s="444">
        <f>유형화!$F$71*hourly1!B591/hourly1!$B$8763+유형화!$F$72*hourly1!C591/hourly1!$C$8763+유형화!$F$73*hourly1!D591/hourly1!$D$8763+유형화!$F$74*hourly1!E591/hourly1!$E$8763</f>
        <v>213.97935766233866</v>
      </c>
      <c r="C590" s="442">
        <f>hourly1!$F591*유형화!$G$71/hourly1!$F$8763+유형화!$G$72*hourly1!$G591/hourly1!$F$8763+유형화!$G$74*hourly1!I591/hourly1!$I$8763</f>
        <v>5.2374624011095641</v>
      </c>
      <c r="D590" s="14">
        <v>258.76188500000001</v>
      </c>
      <c r="E590" s="14">
        <v>1127.7060369999981</v>
      </c>
      <c r="F590" s="1">
        <v>860867</v>
      </c>
      <c r="G590" s="15">
        <f t="shared" si="18"/>
        <v>0.29610056612400087</v>
      </c>
      <c r="H590" s="15">
        <f t="shared" si="19"/>
        <v>0.48314922075645533</v>
      </c>
    </row>
    <row r="591" spans="1:8">
      <c r="A591" s="1">
        <v>590</v>
      </c>
      <c r="B591" s="444">
        <f>유형화!$F$71*hourly1!B592/hourly1!$B$8763+유형화!$F$72*hourly1!C592/hourly1!$C$8763+유형화!$F$73*hourly1!D592/hourly1!$D$8763+유형화!$F$74*hourly1!E592/hourly1!$E$8763</f>
        <v>280.34665403210909</v>
      </c>
      <c r="C591" s="442">
        <f>hourly1!$F592*유형화!$G$71/hourly1!$F$8763+유형화!$G$72*hourly1!$G592/hourly1!$F$8763+유형화!$G$74*hourly1!I592/hourly1!$I$8763</f>
        <v>5.4134857392587499</v>
      </c>
      <c r="D591" s="14">
        <v>212.16349399999999</v>
      </c>
      <c r="E591" s="14">
        <v>1107.1852349999999</v>
      </c>
      <c r="F591" s="1">
        <v>819185</v>
      </c>
      <c r="G591" s="15">
        <f t="shared" si="18"/>
        <v>0.24277814595548361</v>
      </c>
      <c r="H591" s="15">
        <f t="shared" si="19"/>
        <v>0.41605227883135021</v>
      </c>
    </row>
    <row r="592" spans="1:8">
      <c r="A592" s="1">
        <v>591</v>
      </c>
      <c r="B592" s="444">
        <f>유형화!$F$71*hourly1!B593/hourly1!$B$8763+유형화!$F$72*hourly1!C593/hourly1!$C$8763+유형화!$F$73*hourly1!D593/hourly1!$D$8763+유형화!$F$74*hourly1!E593/hourly1!$E$8763</f>
        <v>401.73260438063971</v>
      </c>
      <c r="C592" s="442">
        <f>hourly1!$F593*유형화!$G$71/hourly1!$F$8763+유형화!$G$72*hourly1!$G593/hourly1!$F$8763+유형화!$G$74*hourly1!I593/hourly1!$I$8763</f>
        <v>5.1848848723502812</v>
      </c>
      <c r="D592" s="14">
        <v>193.450267</v>
      </c>
      <c r="E592" s="14">
        <v>997.24775500000123</v>
      </c>
      <c r="F592" s="1">
        <v>772288</v>
      </c>
      <c r="G592" s="15">
        <f t="shared" si="18"/>
        <v>0.22136464794859229</v>
      </c>
      <c r="H592" s="15">
        <f t="shared" si="19"/>
        <v>0.38716997383150997</v>
      </c>
    </row>
    <row r="593" spans="1:8">
      <c r="A593" s="1">
        <v>592</v>
      </c>
      <c r="B593" s="444">
        <f>유형화!$F$71*hourly1!B594/hourly1!$B$8763+유형화!$F$72*hourly1!C594/hourly1!$C$8763+유형화!$F$73*hourly1!D594/hourly1!$D$8763+유형화!$F$74*hourly1!E594/hourly1!$E$8763</f>
        <v>339.2299474187148</v>
      </c>
      <c r="C593" s="442">
        <f>hourly1!$F594*유형화!$G$71/hourly1!$F$8763+유형화!$G$72*hourly1!$G594/hourly1!$F$8763+유형화!$G$74*hourly1!I594/hourly1!$I$8763</f>
        <v>5.1578452146086704</v>
      </c>
      <c r="D593" s="14">
        <v>177.724583</v>
      </c>
      <c r="E593" s="14">
        <v>761.59081300000071</v>
      </c>
      <c r="F593" s="1">
        <v>805568</v>
      </c>
      <c r="G593" s="15">
        <f t="shared" si="18"/>
        <v>0.20336978778946513</v>
      </c>
      <c r="H593" s="15">
        <f t="shared" si="19"/>
        <v>0.36196237993746011</v>
      </c>
    </row>
    <row r="594" spans="1:8">
      <c r="A594" s="1">
        <v>593</v>
      </c>
      <c r="B594" s="444">
        <f>유형화!$F$71*hourly1!B595/hourly1!$B$8763+유형화!$F$72*hourly1!C595/hourly1!$C$8763+유형화!$F$73*hourly1!D595/hourly1!$D$8763+유형화!$F$74*hourly1!E595/hourly1!$E$8763</f>
        <v>297.19995877335464</v>
      </c>
      <c r="C594" s="442">
        <f>hourly1!$F595*유형화!$G$71/hourly1!$F$8763+유형화!$G$72*hourly1!$G595/hourly1!$F$8763+유형화!$G$74*hourly1!I595/hourly1!$I$8763</f>
        <v>5.5196873212968711</v>
      </c>
      <c r="D594" s="14">
        <v>200.34697299999999</v>
      </c>
      <c r="E594" s="14">
        <v>361.49215299999952</v>
      </c>
      <c r="F594" s="1">
        <v>820725</v>
      </c>
      <c r="G594" s="15">
        <f t="shared" si="18"/>
        <v>0.22925653106341345</v>
      </c>
      <c r="H594" s="15">
        <f t="shared" si="19"/>
        <v>0.39795187638422352</v>
      </c>
    </row>
    <row r="595" spans="1:8">
      <c r="A595" s="1">
        <v>594</v>
      </c>
      <c r="B595" s="444">
        <f>유형화!$F$71*hourly1!B596/hourly1!$B$8763+유형화!$F$72*hourly1!C596/hourly1!$C$8763+유형화!$F$73*hourly1!D596/hourly1!$D$8763+유형화!$F$74*hourly1!E596/hourly1!$E$8763</f>
        <v>176.5844862171939</v>
      </c>
      <c r="C595" s="442">
        <f>hourly1!$F596*유형화!$G$71/hourly1!$F$8763+유형화!$G$72*hourly1!$G596/hourly1!$F$8763+유형화!$G$74*hourly1!I596/hourly1!$I$8763</f>
        <v>6.0452970293659343</v>
      </c>
      <c r="D595" s="14">
        <v>258.31498099999999</v>
      </c>
      <c r="E595" s="14">
        <v>42.401393000000013</v>
      </c>
      <c r="F595" s="1">
        <v>794928</v>
      </c>
      <c r="G595" s="15">
        <f t="shared" si="18"/>
        <v>0.2955891750147458</v>
      </c>
      <c r="H595" s="15">
        <f t="shared" si="19"/>
        <v>0.48253623675430463</v>
      </c>
    </row>
    <row r="596" spans="1:8">
      <c r="A596" s="1">
        <v>595</v>
      </c>
      <c r="B596" s="444">
        <f>유형화!$F$71*hourly1!B597/hourly1!$B$8763+유형화!$F$72*hourly1!C597/hourly1!$C$8763+유형화!$F$73*hourly1!D597/hourly1!$D$8763+유형화!$F$74*hourly1!E597/hourly1!$E$8763</f>
        <v>127.94954157332141</v>
      </c>
      <c r="C596" s="442">
        <f>hourly1!$F597*유형화!$G$71/hourly1!$F$8763+유형화!$G$72*hourly1!$G597/hourly1!$F$8763+유형화!$G$74*hourly1!I597/hourly1!$I$8763</f>
        <v>5.435462998627516</v>
      </c>
      <c r="D596" s="14">
        <v>291.56129499999997</v>
      </c>
      <c r="E596" s="14">
        <v>3.1535000000000001E-2</v>
      </c>
      <c r="F596" s="1">
        <v>833256</v>
      </c>
      <c r="G596" s="15">
        <f t="shared" si="18"/>
        <v>0.3336328474703561</v>
      </c>
      <c r="H596" s="15">
        <f t="shared" si="19"/>
        <v>0.52665172211135258</v>
      </c>
    </row>
    <row r="597" spans="1:8">
      <c r="A597" s="1">
        <v>596</v>
      </c>
      <c r="B597" s="444">
        <f>유형화!$F$71*hourly1!B598/hourly1!$B$8763+유형화!$F$72*hourly1!C598/hourly1!$C$8763+유형화!$F$73*hourly1!D598/hourly1!$D$8763+유형화!$F$74*hourly1!E598/hourly1!$E$8763</f>
        <v>136.55412197899958</v>
      </c>
      <c r="C597" s="442">
        <f>hourly1!$F598*유형화!$G$71/hourly1!$F$8763+유형화!$G$72*hourly1!$G598/hourly1!$F$8763+유형화!$G$74*hourly1!I598/hourly1!$I$8763</f>
        <v>5.2871250946598387</v>
      </c>
      <c r="D597" s="14">
        <v>284.80956700000007</v>
      </c>
      <c r="E597" s="14">
        <v>0</v>
      </c>
      <c r="F597" s="1">
        <v>816984</v>
      </c>
      <c r="G597" s="15">
        <f t="shared" si="18"/>
        <v>0.32590686231177973</v>
      </c>
      <c r="H597" s="15">
        <f t="shared" si="19"/>
        <v>0.5179300709629554</v>
      </c>
    </row>
    <row r="598" spans="1:8">
      <c r="A598" s="1">
        <v>597</v>
      </c>
      <c r="B598" s="444">
        <f>유형화!$F$71*hourly1!B599/hourly1!$B$8763+유형화!$F$72*hourly1!C599/hourly1!$C$8763+유형화!$F$73*hourly1!D599/hourly1!$D$8763+유형화!$F$74*hourly1!E599/hourly1!$E$8763</f>
        <v>70.567275084788548</v>
      </c>
      <c r="C598" s="442">
        <f>hourly1!$F599*유형화!$G$71/hourly1!$F$8763+유형화!$G$72*hourly1!$G599/hourly1!$F$8763+유형화!$G$74*hourly1!I599/hourly1!$I$8763</f>
        <v>6.048353405732799</v>
      </c>
      <c r="D598" s="14">
        <v>318.94109200000003</v>
      </c>
      <c r="E598" s="14">
        <v>0</v>
      </c>
      <c r="F598" s="1">
        <v>844018</v>
      </c>
      <c r="G598" s="15">
        <f t="shared" si="18"/>
        <v>0.36496347946069052</v>
      </c>
      <c r="H598" s="15">
        <f t="shared" si="19"/>
        <v>0.56085247008799832</v>
      </c>
    </row>
    <row r="599" spans="1:8">
      <c r="A599" s="1">
        <v>598</v>
      </c>
      <c r="B599" s="444">
        <f>유형화!$F$71*hourly1!B600/hourly1!$B$8763+유형화!$F$72*hourly1!C600/hourly1!$C$8763+유형화!$F$73*hourly1!D600/hourly1!$D$8763+유형화!$F$74*hourly1!E600/hourly1!$E$8763</f>
        <v>69.201224628048166</v>
      </c>
      <c r="C599" s="442">
        <f>hourly1!$F600*유형화!$G$71/hourly1!$F$8763+유형화!$G$72*hourly1!$G600/hourly1!$F$8763+유형화!$G$74*hourly1!I600/hourly1!$I$8763</f>
        <v>0.46619023312406316</v>
      </c>
      <c r="D599" s="14">
        <v>321.06903800000009</v>
      </c>
      <c r="E599" s="14">
        <v>0</v>
      </c>
      <c r="F599" s="1">
        <v>865619</v>
      </c>
      <c r="G599" s="15">
        <f t="shared" si="18"/>
        <v>0.36739848265013364</v>
      </c>
      <c r="H599" s="15">
        <f t="shared" si="19"/>
        <v>0.56343483500300284</v>
      </c>
    </row>
    <row r="600" spans="1:8">
      <c r="A600" s="1">
        <v>599</v>
      </c>
      <c r="B600" s="444">
        <f>유형화!$F$71*hourly1!B601/hourly1!$B$8763+유형화!$F$72*hourly1!C601/hourly1!$C$8763+유형화!$F$73*hourly1!D601/hourly1!$D$8763+유형화!$F$74*hourly1!E601/hourly1!$E$8763</f>
        <v>67.86081552565399</v>
      </c>
      <c r="C600" s="442">
        <f>hourly1!$F601*유형화!$G$71/hourly1!$F$8763+유형화!$G$72*hourly1!$G601/hourly1!$F$8763+유형화!$G$74*hourly1!I601/hourly1!$I$8763</f>
        <v>0.38348399437586939</v>
      </c>
      <c r="D600" s="14">
        <v>320.99064099999993</v>
      </c>
      <c r="E600" s="14">
        <v>0</v>
      </c>
      <c r="F600" s="1">
        <v>957364</v>
      </c>
      <c r="G600" s="15">
        <f t="shared" si="18"/>
        <v>0.36730877316265459</v>
      </c>
      <c r="H600" s="15">
        <f t="shared" si="19"/>
        <v>0.56333988468488239</v>
      </c>
    </row>
    <row r="601" spans="1:8">
      <c r="A601" s="1">
        <v>600</v>
      </c>
      <c r="B601" s="444">
        <f>유형화!$F$71*hourly1!B602/hourly1!$B$8763+유형화!$F$72*hourly1!C602/hourly1!$C$8763+유형화!$F$73*hourly1!D602/hourly1!$D$8763+유형화!$F$74*hourly1!E602/hourly1!$E$8763</f>
        <v>66.18282601204038</v>
      </c>
      <c r="C601" s="442">
        <f>hourly1!$F602*유형화!$G$71/hourly1!$F$8763+유형화!$G$72*hourly1!$G602/hourly1!$F$8763+유형화!$G$74*hourly1!I602/hourly1!$I$8763</f>
        <v>0.50320410150902339</v>
      </c>
      <c r="D601" s="14">
        <v>327.56160199999999</v>
      </c>
      <c r="E601" s="14">
        <v>0</v>
      </c>
      <c r="F601" s="1">
        <v>909365</v>
      </c>
      <c r="G601" s="15">
        <f t="shared" si="18"/>
        <v>0.3748279071034154</v>
      </c>
      <c r="H601" s="15">
        <f t="shared" si="19"/>
        <v>0.57124872597298748</v>
      </c>
    </row>
    <row r="602" spans="1:8">
      <c r="A602" s="1">
        <v>601</v>
      </c>
      <c r="B602" s="444">
        <f>유형화!$F$71*hourly1!B603/hourly1!$B$8763+유형화!$F$72*hourly1!C603/hourly1!$C$8763+유형화!$F$73*hourly1!D603/hourly1!$D$8763+유형화!$F$74*hourly1!E603/hourly1!$E$8763</f>
        <v>65.470058399658512</v>
      </c>
      <c r="C602" s="442">
        <f>hourly1!$F603*유형화!$G$71/hourly1!$F$8763+유형화!$G$72*hourly1!$G603/hourly1!$F$8763+유형화!$G$74*hourly1!I603/hourly1!$I$8763</f>
        <v>0.90106863658923664</v>
      </c>
      <c r="D602" s="14">
        <v>322.02889599999997</v>
      </c>
      <c r="E602" s="14">
        <v>0</v>
      </c>
      <c r="F602" s="1">
        <v>910688</v>
      </c>
      <c r="G602" s="15">
        <f t="shared" si="18"/>
        <v>0.36849684571546154</v>
      </c>
      <c r="H602" s="15">
        <f t="shared" si="19"/>
        <v>0.56459620057279314</v>
      </c>
    </row>
    <row r="603" spans="1:8">
      <c r="A603" s="1">
        <v>602</v>
      </c>
      <c r="B603" s="444">
        <f>유형화!$F$71*hourly1!B604/hourly1!$B$8763+유형화!$F$72*hourly1!C604/hourly1!$C$8763+유형화!$F$73*hourly1!D604/hourly1!$D$8763+유형화!$F$74*hourly1!E604/hourly1!$E$8763</f>
        <v>65.294208267460448</v>
      </c>
      <c r="C603" s="442">
        <f>hourly1!$F604*유형화!$G$71/hourly1!$F$8763+유형화!$G$72*hourly1!$G604/hourly1!$F$8763+유형화!$G$74*hourly1!I604/hourly1!$I$8763</f>
        <v>1.3375802636739369</v>
      </c>
      <c r="D603" s="14">
        <v>317.72360099999997</v>
      </c>
      <c r="E603" s="14">
        <v>0</v>
      </c>
      <c r="F603" s="1">
        <v>803280</v>
      </c>
      <c r="G603" s="15">
        <f t="shared" si="18"/>
        <v>0.36357030760946946</v>
      </c>
      <c r="H603" s="15">
        <f t="shared" si="19"/>
        <v>0.5593701999763151</v>
      </c>
    </row>
    <row r="604" spans="1:8">
      <c r="A604" s="1">
        <v>603</v>
      </c>
      <c r="B604" s="444">
        <f>유형화!$F$71*hourly1!B605/hourly1!$B$8763+유형화!$F$72*hourly1!C605/hourly1!$C$8763+유형화!$F$73*hourly1!D605/hourly1!$D$8763+유형화!$F$74*hourly1!E605/hourly1!$E$8763</f>
        <v>65.342179854576059</v>
      </c>
      <c r="C604" s="442">
        <f>hourly1!$F605*유형화!$G$71/hourly1!$F$8763+유형화!$G$72*hourly1!$G605/hourly1!$F$8763+유형화!$G$74*hourly1!I605/hourly1!$I$8763</f>
        <v>1.6769090961767639</v>
      </c>
      <c r="D604" s="14">
        <v>317.50359400000002</v>
      </c>
      <c r="E604" s="14">
        <v>0</v>
      </c>
      <c r="F604" s="1">
        <v>656314</v>
      </c>
      <c r="G604" s="15">
        <f t="shared" si="18"/>
        <v>0.36331855415957004</v>
      </c>
      <c r="H604" s="15">
        <f t="shared" si="19"/>
        <v>0.55910197308864296</v>
      </c>
    </row>
    <row r="605" spans="1:8">
      <c r="A605" s="1">
        <v>604</v>
      </c>
      <c r="B605" s="444">
        <f>유형화!$F$71*hourly1!B606/hourly1!$B$8763+유형화!$F$72*hourly1!C606/hourly1!$C$8763+유형화!$F$73*hourly1!D606/hourly1!$D$8763+유형화!$F$74*hourly1!E606/hourly1!$E$8763</f>
        <v>65.360189037618767</v>
      </c>
      <c r="C605" s="442">
        <f>hourly1!$F606*유형화!$G$71/hourly1!$F$8763+유형화!$G$72*hourly1!$G606/hourly1!$F$8763+유형화!$G$74*hourly1!I606/hourly1!$I$8763</f>
        <v>1.9715418874684696</v>
      </c>
      <c r="D605" s="14">
        <v>298.21776499999987</v>
      </c>
      <c r="E605" s="14">
        <v>0</v>
      </c>
      <c r="F605" s="1">
        <v>510918</v>
      </c>
      <c r="G605" s="15">
        <f t="shared" si="18"/>
        <v>0.34124982914208646</v>
      </c>
      <c r="H605" s="15">
        <f t="shared" si="19"/>
        <v>0.53513653541877182</v>
      </c>
    </row>
    <row r="606" spans="1:8">
      <c r="A606" s="1">
        <v>605</v>
      </c>
      <c r="B606" s="444">
        <f>유형화!$F$71*hourly1!B607/hourly1!$B$8763+유형화!$F$72*hourly1!C607/hourly1!$C$8763+유형화!$F$73*hourly1!D607/hourly1!$D$8763+유형화!$F$74*hourly1!E607/hourly1!$E$8763</f>
        <v>65.422108453860432</v>
      </c>
      <c r="C606" s="442">
        <f>hourly1!$F607*유형화!$G$71/hourly1!$F$8763+유형화!$G$72*hourly1!$G607/hourly1!$F$8763+유형화!$G$74*hourly1!I607/hourly1!$I$8763</f>
        <v>2.2949763079793697</v>
      </c>
      <c r="D606" s="14">
        <v>280.100435</v>
      </c>
      <c r="E606" s="14">
        <v>0</v>
      </c>
      <c r="F606" s="1">
        <v>580609</v>
      </c>
      <c r="G606" s="15">
        <f t="shared" si="18"/>
        <v>0.3205182145549717</v>
      </c>
      <c r="H606" s="15">
        <f t="shared" si="19"/>
        <v>0.51177691520682822</v>
      </c>
    </row>
    <row r="607" spans="1:8">
      <c r="A607" s="1">
        <v>606</v>
      </c>
      <c r="B607" s="444">
        <f>유형화!$F$71*hourly1!B608/hourly1!$B$8763+유형화!$F$72*hourly1!C608/hourly1!$C$8763+유형화!$F$73*hourly1!D608/hourly1!$D$8763+유형화!$F$74*hourly1!E608/hourly1!$E$8763</f>
        <v>67.306415467819932</v>
      </c>
      <c r="C607" s="442">
        <f>hourly1!$F608*유형화!$G$71/hourly1!$F$8763+유형화!$G$72*hourly1!$G608/hourly1!$F$8763+유형화!$G$74*hourly1!I608/hourly1!$I$8763</f>
        <v>2.4824308262034944</v>
      </c>
      <c r="D607" s="14">
        <v>296.80471699999998</v>
      </c>
      <c r="E607" s="14">
        <v>0</v>
      </c>
      <c r="F607" s="1">
        <v>937772</v>
      </c>
      <c r="G607" s="15">
        <f t="shared" si="18"/>
        <v>0.33963288191370944</v>
      </c>
      <c r="H607" s="15">
        <f t="shared" si="19"/>
        <v>0.53334469730022427</v>
      </c>
    </row>
    <row r="608" spans="1:8">
      <c r="A608" s="1">
        <v>607</v>
      </c>
      <c r="B608" s="444">
        <f>유형화!$F$71*hourly1!B609/hourly1!$B$8763+유형화!$F$72*hourly1!C609/hourly1!$C$8763+유형화!$F$73*hourly1!D609/hourly1!$D$8763+유형화!$F$74*hourly1!E609/hourly1!$E$8763</f>
        <v>78.871491604323225</v>
      </c>
      <c r="C608" s="442">
        <f>hourly1!$F609*유형화!$G$71/hourly1!$F$8763+유형화!$G$72*hourly1!$G609/hourly1!$F$8763+유형화!$G$74*hourly1!I609/hourly1!$I$8763</f>
        <v>8.6632712942769228</v>
      </c>
      <c r="D608" s="14">
        <v>374.50146999999993</v>
      </c>
      <c r="E608" s="14">
        <v>0</v>
      </c>
      <c r="F608" s="1">
        <v>961844</v>
      </c>
      <c r="G608" s="15">
        <f t="shared" si="18"/>
        <v>0.42854107853353485</v>
      </c>
      <c r="H608" s="15">
        <f t="shared" si="19"/>
        <v>0.62497095335820707</v>
      </c>
    </row>
    <row r="609" spans="1:8">
      <c r="A609" s="1">
        <v>608</v>
      </c>
      <c r="B609" s="444">
        <f>유형화!$F$71*hourly1!B610/hourly1!$B$8763+유형화!$F$72*hourly1!C610/hourly1!$C$8763+유형화!$F$73*hourly1!D610/hourly1!$D$8763+유형화!$F$74*hourly1!E610/hourly1!$E$8763</f>
        <v>121.48860623705754</v>
      </c>
      <c r="C609" s="442">
        <f>hourly1!$F610*유형화!$G$71/hourly1!$F$8763+유형화!$G$72*hourly1!$G610/hourly1!$F$8763+유형화!$G$74*hourly1!I610/hourly1!$I$8763</f>
        <v>9.0924468195184627</v>
      </c>
      <c r="D609" s="14">
        <v>399.41267499999998</v>
      </c>
      <c r="E609" s="14">
        <v>4.4702980000000014</v>
      </c>
      <c r="F609" s="1">
        <v>847124</v>
      </c>
      <c r="G609" s="15">
        <f t="shared" si="18"/>
        <v>0.45704690698400796</v>
      </c>
      <c r="H609" s="15">
        <f t="shared" si="19"/>
        <v>0.65164339536540816</v>
      </c>
    </row>
    <row r="610" spans="1:8">
      <c r="A610" s="1">
        <v>609</v>
      </c>
      <c r="B610" s="444">
        <f>유형화!$F$71*hourly1!B611/hourly1!$B$8763+유형화!$F$72*hourly1!C611/hourly1!$C$8763+유형화!$F$73*hourly1!D611/hourly1!$D$8763+유형화!$F$74*hourly1!E611/hourly1!$E$8763</f>
        <v>122.02640269099692</v>
      </c>
      <c r="C610" s="442">
        <f>hourly1!$F611*유형화!$G$71/hourly1!$F$8763+유형화!$G$72*hourly1!$G611/hourly1!$F$8763+유형화!$G$74*hourly1!I611/hourly1!$I$8763</f>
        <v>8.6075890679609959</v>
      </c>
      <c r="D610" s="14">
        <v>364.71244000000002</v>
      </c>
      <c r="E610" s="14">
        <v>162.67997499999981</v>
      </c>
      <c r="F610" s="1">
        <v>816753</v>
      </c>
      <c r="G610" s="15">
        <f t="shared" si="18"/>
        <v>0.41733951643019496</v>
      </c>
      <c r="H610" s="15">
        <f t="shared" si="19"/>
        <v>0.61415298912701977</v>
      </c>
    </row>
    <row r="611" spans="1:8">
      <c r="A611" s="1">
        <v>610</v>
      </c>
      <c r="B611" s="444">
        <f>유형화!$F$71*hourly1!B612/hourly1!$B$8763+유형화!$F$72*hourly1!C612/hourly1!$C$8763+유형화!$F$73*hourly1!D612/hourly1!$D$8763+유형화!$F$74*hourly1!E612/hourly1!$E$8763</f>
        <v>124.10700454943449</v>
      </c>
      <c r="C611" s="442">
        <f>hourly1!$F612*유형화!$G$71/hourly1!$F$8763+유형화!$G$72*hourly1!$G612/hourly1!$F$8763+유형화!$G$74*hourly1!I612/hourly1!$I$8763</f>
        <v>7.5613088433847411</v>
      </c>
      <c r="D611" s="14">
        <v>359.78519000000011</v>
      </c>
      <c r="E611" s="14">
        <v>566.25169799999901</v>
      </c>
      <c r="F611" s="1">
        <v>754260</v>
      </c>
      <c r="G611" s="15">
        <f t="shared" si="18"/>
        <v>0.41170127680137769</v>
      </c>
      <c r="H611" s="15">
        <f t="shared" si="19"/>
        <v>0.60863327502906484</v>
      </c>
    </row>
    <row r="612" spans="1:8">
      <c r="A612" s="1">
        <v>611</v>
      </c>
      <c r="B612" s="444">
        <f>유형화!$F$71*hourly1!B613/hourly1!$B$8763+유형화!$F$72*hourly1!C613/hourly1!$C$8763+유형화!$F$73*hourly1!D613/hourly1!$D$8763+유형화!$F$74*hourly1!E613/hourly1!$E$8763</f>
        <v>125.50096172898347</v>
      </c>
      <c r="C612" s="442">
        <f>hourly1!$F613*유형화!$G$71/hourly1!$F$8763+유형화!$G$72*hourly1!$G613/hourly1!$F$8763+유형화!$G$74*hourly1!I613/hourly1!$I$8763</f>
        <v>6.552228519699713</v>
      </c>
      <c r="D612" s="14">
        <v>358.93649799999997</v>
      </c>
      <c r="E612" s="14">
        <v>821.95846000000074</v>
      </c>
      <c r="F612" s="1">
        <v>742783</v>
      </c>
      <c r="G612" s="15">
        <f t="shared" si="18"/>
        <v>0.41073012070678921</v>
      </c>
      <c r="H612" s="15">
        <f t="shared" si="19"/>
        <v>0.60767742099086119</v>
      </c>
    </row>
    <row r="613" spans="1:8">
      <c r="A613" s="1">
        <v>612</v>
      </c>
      <c r="B613" s="444">
        <f>유형화!$F$71*hourly1!B614/hourly1!$B$8763+유형화!$F$72*hourly1!C614/hourly1!$C$8763+유형화!$F$73*hourly1!D614/hourly1!$D$8763+유형화!$F$74*hourly1!E614/hourly1!$E$8763</f>
        <v>122.44606974439463</v>
      </c>
      <c r="C613" s="442">
        <f>hourly1!$F614*유형화!$G$71/hourly1!$F$8763+유형화!$G$72*hourly1!$G614/hourly1!$F$8763+유형화!$G$74*hourly1!I614/hourly1!$I$8763</f>
        <v>5.6667024632520917</v>
      </c>
      <c r="D613" s="14">
        <v>324.66772099999997</v>
      </c>
      <c r="E613" s="14">
        <v>999.23887199999979</v>
      </c>
      <c r="F613" s="1">
        <v>746958</v>
      </c>
      <c r="G613" s="15">
        <f t="shared" si="18"/>
        <v>0.37151644644376108</v>
      </c>
      <c r="H613" s="15">
        <f t="shared" si="19"/>
        <v>0.56777795527183827</v>
      </c>
    </row>
    <row r="614" spans="1:8">
      <c r="A614" s="1">
        <v>613</v>
      </c>
      <c r="B614" s="444">
        <f>유형화!$F$71*hourly1!B615/hourly1!$B$8763+유형화!$F$72*hourly1!C615/hourly1!$C$8763+유형화!$F$73*hourly1!D615/hourly1!$D$8763+유형화!$F$74*hourly1!E615/hourly1!$E$8763</f>
        <v>127.52388129669473</v>
      </c>
      <c r="C614" s="442">
        <f>hourly1!$F615*유형화!$G$71/hourly1!$F$8763+유형화!$G$72*hourly1!$G615/hourly1!$F$8763+유형화!$G$74*hourly1!I615/hourly1!$I$8763</f>
        <v>4.0358244178345295</v>
      </c>
      <c r="D614" s="14">
        <v>306.33369399999998</v>
      </c>
      <c r="E614" s="14">
        <v>1021.951879000001</v>
      </c>
      <c r="F614" s="1">
        <v>806219</v>
      </c>
      <c r="G614" s="15">
        <f t="shared" si="18"/>
        <v>0.35053686603131851</v>
      </c>
      <c r="H614" s="15">
        <f t="shared" si="19"/>
        <v>0.54533205041526389</v>
      </c>
    </row>
    <row r="615" spans="1:8">
      <c r="A615" s="1">
        <v>614</v>
      </c>
      <c r="B615" s="444">
        <f>유형화!$F$71*hourly1!B616/hourly1!$B$8763+유형화!$F$72*hourly1!C616/hourly1!$C$8763+유형화!$F$73*hourly1!D616/hourly1!$D$8763+유형화!$F$74*hourly1!E616/hourly1!$E$8763</f>
        <v>114.94544406436825</v>
      </c>
      <c r="C615" s="442">
        <f>hourly1!$F616*유형화!$G$71/hourly1!$F$8763+유형화!$G$72*hourly1!$G616/hourly1!$F$8763+유형화!$G$74*hourly1!I616/hourly1!$I$8763</f>
        <v>4.190130599882596</v>
      </c>
      <c r="D615" s="14">
        <v>303.085623</v>
      </c>
      <c r="E615" s="14">
        <v>942.1312870000005</v>
      </c>
      <c r="F615" s="1">
        <v>855286</v>
      </c>
      <c r="G615" s="15">
        <f t="shared" si="18"/>
        <v>0.3468201066565329</v>
      </c>
      <c r="H615" s="15">
        <f t="shared" si="19"/>
        <v>0.5412712190928638</v>
      </c>
    </row>
    <row r="616" spans="1:8">
      <c r="A616" s="1">
        <v>615</v>
      </c>
      <c r="B616" s="444">
        <f>유형화!$F$71*hourly1!B617/hourly1!$B$8763+유형화!$F$72*hourly1!C617/hourly1!$C$8763+유형화!$F$73*hourly1!D617/hourly1!$D$8763+유형화!$F$74*hourly1!E617/hourly1!$E$8763</f>
        <v>115.50154907290903</v>
      </c>
      <c r="C616" s="442">
        <f>hourly1!$F617*유형화!$G$71/hourly1!$F$8763+유형화!$G$72*hourly1!$G617/hourly1!$F$8763+유형화!$G$74*hourly1!I617/hourly1!$I$8763</f>
        <v>3.9714103162194401</v>
      </c>
      <c r="D616" s="14">
        <v>315.865478</v>
      </c>
      <c r="E616" s="14">
        <v>828.63974999999959</v>
      </c>
      <c r="F616" s="1">
        <v>769922</v>
      </c>
      <c r="G616" s="15">
        <f t="shared" si="18"/>
        <v>0.36144406219188019</v>
      </c>
      <c r="H616" s="15">
        <f t="shared" si="19"/>
        <v>0.55710122429567843</v>
      </c>
    </row>
    <row r="617" spans="1:8">
      <c r="A617" s="1">
        <v>616</v>
      </c>
      <c r="B617" s="444">
        <f>유형화!$F$71*hourly1!B618/hourly1!$B$8763+유형화!$F$72*hourly1!C618/hourly1!$C$8763+유형화!$F$73*hourly1!D618/hourly1!$D$8763+유형화!$F$74*hourly1!E618/hourly1!$E$8763</f>
        <v>114.11791865258955</v>
      </c>
      <c r="C617" s="442">
        <f>hourly1!$F618*유형화!$G$71/hourly1!$F$8763+유형화!$G$72*hourly1!$G618/hourly1!$F$8763+유형화!$G$74*hourly1!I618/hourly1!$I$8763</f>
        <v>3.8679741240917918</v>
      </c>
      <c r="D617" s="14">
        <v>283.76182</v>
      </c>
      <c r="E617" s="14">
        <v>611.46595200000058</v>
      </c>
      <c r="F617" s="1">
        <v>805488</v>
      </c>
      <c r="G617" s="15">
        <f t="shared" si="18"/>
        <v>0.32470792808754212</v>
      </c>
      <c r="H617" s="15">
        <f t="shared" si="19"/>
        <v>0.51656605809561273</v>
      </c>
    </row>
    <row r="618" spans="1:8">
      <c r="A618" s="1">
        <v>617</v>
      </c>
      <c r="B618" s="444">
        <f>유형화!$F$71*hourly1!B619/hourly1!$B$8763+유형화!$F$72*hourly1!C619/hourly1!$C$8763+유형화!$F$73*hourly1!D619/hourly1!$D$8763+유형화!$F$74*hourly1!E619/hourly1!$E$8763</f>
        <v>113.24211256796711</v>
      </c>
      <c r="C618" s="442">
        <f>hourly1!$F619*유형화!$G$71/hourly1!$F$8763+유형화!$G$72*hourly1!$G619/hourly1!$F$8763+유형화!$G$74*hourly1!I619/hourly1!$I$8763</f>
        <v>4.1819731192994851</v>
      </c>
      <c r="D618" s="14">
        <v>276.07069799999999</v>
      </c>
      <c r="E618" s="14">
        <v>272.88846600000022</v>
      </c>
      <c r="F618" s="1">
        <v>826259</v>
      </c>
      <c r="G618" s="15">
        <f t="shared" si="18"/>
        <v>0.31590699676673045</v>
      </c>
      <c r="H618" s="15">
        <f t="shared" si="19"/>
        <v>0.5064650582800696</v>
      </c>
    </row>
    <row r="619" spans="1:8">
      <c r="A619" s="1">
        <v>618</v>
      </c>
      <c r="B619" s="444">
        <f>유형화!$F$71*hourly1!B620/hourly1!$B$8763+유형화!$F$72*hourly1!C620/hourly1!$C$8763+유형화!$F$73*hourly1!D620/hourly1!$D$8763+유형화!$F$74*hourly1!E620/hourly1!$E$8763</f>
        <v>113.50602593443097</v>
      </c>
      <c r="C619" s="442">
        <f>hourly1!$F620*유형화!$G$71/hourly1!$F$8763+유형화!$G$72*hourly1!$G620/hourly1!$F$8763+유형화!$G$74*hourly1!I620/hourly1!$I$8763</f>
        <v>4.6017629256893269</v>
      </c>
      <c r="D619" s="14">
        <v>283.34266099999991</v>
      </c>
      <c r="E619" s="14">
        <v>32.229779000000022</v>
      </c>
      <c r="F619" s="1">
        <v>809755</v>
      </c>
      <c r="G619" s="15">
        <f t="shared" si="18"/>
        <v>0.32422828551114025</v>
      </c>
      <c r="H619" s="15">
        <f t="shared" si="19"/>
        <v>0.51601957278824817</v>
      </c>
    </row>
    <row r="620" spans="1:8">
      <c r="A620" s="1">
        <v>619</v>
      </c>
      <c r="B620" s="444">
        <f>유형화!$F$71*hourly1!B621/hourly1!$B$8763+유형화!$F$72*hourly1!C621/hourly1!$C$8763+유형화!$F$73*hourly1!D621/hourly1!$D$8763+유형화!$F$74*hourly1!E621/hourly1!$E$8763</f>
        <v>124.90795539210616</v>
      </c>
      <c r="C620" s="442">
        <f>hourly1!$F621*유형화!$G$71/hourly1!$F$8763+유형화!$G$72*hourly1!$G621/hourly1!$F$8763+유형화!$G$74*hourly1!I621/hourly1!$I$8763</f>
        <v>4.1589508836448843</v>
      </c>
      <c r="D620" s="14">
        <v>316.11568399999999</v>
      </c>
      <c r="E620" s="14">
        <v>3.8946000000000001E-2</v>
      </c>
      <c r="F620" s="1">
        <v>800855</v>
      </c>
      <c r="G620" s="15">
        <f t="shared" si="18"/>
        <v>0.36173037228058441</v>
      </c>
      <c r="H620" s="15">
        <f t="shared" si="19"/>
        <v>0.55740723019986127</v>
      </c>
    </row>
    <row r="621" spans="1:8">
      <c r="A621" s="1">
        <v>620</v>
      </c>
      <c r="B621" s="444">
        <f>유형화!$F$71*hourly1!B622/hourly1!$B$8763+유형화!$F$72*hourly1!C622/hourly1!$C$8763+유형화!$F$73*hourly1!D622/hourly1!$D$8763+유형화!$F$74*hourly1!E622/hourly1!$E$8763</f>
        <v>133.671523736767</v>
      </c>
      <c r="C621" s="442">
        <f>hourly1!$F622*유형화!$G$71/hourly1!$F$8763+유형화!$G$72*hourly1!$G622/hourly1!$F$8763+유형화!$G$74*hourly1!I622/hourly1!$I$8763</f>
        <v>4.0243669992720745</v>
      </c>
      <c r="D621" s="14">
        <v>370.99088699999999</v>
      </c>
      <c r="E621" s="14">
        <v>0</v>
      </c>
      <c r="F621" s="1">
        <v>793769</v>
      </c>
      <c r="G621" s="15">
        <f t="shared" si="18"/>
        <v>0.42452392734557964</v>
      </c>
      <c r="H621" s="15">
        <f t="shared" si="19"/>
        <v>0.62111379854874493</v>
      </c>
    </row>
    <row r="622" spans="1:8">
      <c r="A622" s="1">
        <v>621</v>
      </c>
      <c r="B622" s="444">
        <f>유형화!$F$71*hourly1!B623/hourly1!$B$8763+유형화!$F$72*hourly1!C623/hourly1!$C$8763+유형화!$F$73*hourly1!D623/hourly1!$D$8763+유형화!$F$74*hourly1!E623/hourly1!$E$8763</f>
        <v>68.964465007758221</v>
      </c>
      <c r="C622" s="442">
        <f>hourly1!$F623*유형화!$G$71/hourly1!$F$8763+유형화!$G$72*hourly1!$G623/hourly1!$F$8763+유형화!$G$74*hourly1!I623/hourly1!$I$8763</f>
        <v>4.9380183512541924</v>
      </c>
      <c r="D622" s="14">
        <v>404.349358</v>
      </c>
      <c r="E622" s="14">
        <v>0</v>
      </c>
      <c r="F622" s="1">
        <v>826743</v>
      </c>
      <c r="G622" s="15">
        <f t="shared" si="18"/>
        <v>0.46269594077070625</v>
      </c>
      <c r="H622" s="15">
        <f t="shared" si="19"/>
        <v>0.65678816028767573</v>
      </c>
    </row>
    <row r="623" spans="1:8">
      <c r="A623" s="1">
        <v>622</v>
      </c>
      <c r="B623" s="444">
        <f>유형화!$F$71*hourly1!B624/hourly1!$B$8763+유형화!$F$72*hourly1!C624/hourly1!$C$8763+유형화!$F$73*hourly1!D624/hourly1!$D$8763+유형화!$F$74*hourly1!E624/hourly1!$E$8763</f>
        <v>67.62989184731542</v>
      </c>
      <c r="C623" s="442">
        <f>hourly1!$F624*유형화!$G$71/hourly1!$F$8763+유형화!$G$72*hourly1!$G624/hourly1!$F$8763+유형화!$G$74*hourly1!I624/hourly1!$I$8763</f>
        <v>0.41717510870537483</v>
      </c>
      <c r="D623" s="14">
        <v>372.880156</v>
      </c>
      <c r="E623" s="14">
        <v>0</v>
      </c>
      <c r="F623" s="1">
        <v>851242</v>
      </c>
      <c r="G623" s="15">
        <f t="shared" si="18"/>
        <v>0.42668581305166242</v>
      </c>
      <c r="H623" s="15">
        <f t="shared" si="19"/>
        <v>0.62319267358406849</v>
      </c>
    </row>
    <row r="624" spans="1:8">
      <c r="A624" s="1">
        <v>623</v>
      </c>
      <c r="B624" s="444">
        <f>유형화!$F$71*hourly1!B625/hourly1!$B$8763+유형화!$F$72*hourly1!C625/hourly1!$C$8763+유형화!$F$73*hourly1!D625/hourly1!$D$8763+유형화!$F$74*hourly1!E625/hourly1!$E$8763</f>
        <v>66.335791557475986</v>
      </c>
      <c r="C624" s="442">
        <f>hourly1!$F625*유형화!$G$71/hourly1!$F$8763+유형화!$G$72*hourly1!$G625/hourly1!$F$8763+유형화!$G$74*hourly1!I625/hourly1!$I$8763</f>
        <v>0.38163287722949368</v>
      </c>
      <c r="D624" s="14">
        <v>403.82661800000011</v>
      </c>
      <c r="E624" s="14">
        <v>0</v>
      </c>
      <c r="F624" s="1">
        <v>929563</v>
      </c>
      <c r="G624" s="15">
        <f t="shared" si="18"/>
        <v>0.46209777071975139</v>
      </c>
      <c r="H624" s="15">
        <f t="shared" si="19"/>
        <v>0.6562455359191055</v>
      </c>
    </row>
    <row r="625" spans="1:8">
      <c r="A625" s="1">
        <v>624</v>
      </c>
      <c r="B625" s="444">
        <f>유형화!$F$71*hourly1!B626/hourly1!$B$8763+유형화!$F$72*hourly1!C626/hourly1!$C$8763+유형화!$F$73*hourly1!D626/hourly1!$D$8763+유형화!$F$74*hourly1!E626/hourly1!$E$8763</f>
        <v>64.714895446302421</v>
      </c>
      <c r="C625" s="442">
        <f>hourly1!$F626*유형화!$G$71/hourly1!$F$8763+유형화!$G$72*hourly1!$G626/hourly1!$F$8763+유형화!$G$74*hourly1!I626/hourly1!$I$8763</f>
        <v>0.33082025344328581</v>
      </c>
      <c r="D625" s="14">
        <v>442.88127700000001</v>
      </c>
      <c r="E625" s="14">
        <v>0</v>
      </c>
      <c r="F625" s="1">
        <v>896827</v>
      </c>
      <c r="G625" s="15">
        <f t="shared" si="18"/>
        <v>0.50678791756915997</v>
      </c>
      <c r="H625" s="15">
        <f t="shared" si="19"/>
        <v>0.69543669756065407</v>
      </c>
    </row>
    <row r="626" spans="1:8">
      <c r="A626" s="1">
        <v>625</v>
      </c>
      <c r="B626" s="444">
        <f>유형화!$F$71*hourly1!B627/hourly1!$B$8763+유형화!$F$72*hourly1!C627/hourly1!$C$8763+유형화!$F$73*hourly1!D627/hourly1!$D$8763+유형화!$F$74*hourly1!E627/hourly1!$E$8763</f>
        <v>65.055580280093352</v>
      </c>
      <c r="C626" s="442">
        <f>hourly1!$F627*유형화!$G$71/hourly1!$F$8763+유형화!$G$72*hourly1!$G627/hourly1!$F$8763+유형화!$G$74*hourly1!I627/hourly1!$I$8763</f>
        <v>0.45369859442594757</v>
      </c>
      <c r="D626" s="14">
        <v>434.90484300000003</v>
      </c>
      <c r="E626" s="14">
        <v>0</v>
      </c>
      <c r="F626" s="1">
        <v>893731</v>
      </c>
      <c r="G626" s="15">
        <f t="shared" si="18"/>
        <v>0.49766050445323401</v>
      </c>
      <c r="H626" s="15">
        <f t="shared" si="19"/>
        <v>0.68764871387634929</v>
      </c>
    </row>
    <row r="627" spans="1:8">
      <c r="A627" s="1">
        <v>626</v>
      </c>
      <c r="B627" s="444">
        <f>유형화!$F$71*hourly1!B628/hourly1!$B$8763+유형화!$F$72*hourly1!C628/hourly1!$C$8763+유형화!$F$73*hourly1!D628/hourly1!$D$8763+유형화!$F$74*hourly1!E628/hourly1!$E$8763</f>
        <v>65.182369545528545</v>
      </c>
      <c r="C627" s="442">
        <f>hourly1!$F628*유형화!$G$71/hourly1!$F$8763+유형화!$G$72*hourly1!$G628/hourly1!$F$8763+유형화!$G$74*hourly1!I628/hourly1!$I$8763</f>
        <v>1.0958284549537651</v>
      </c>
      <c r="D627" s="14">
        <v>431.43033300000002</v>
      </c>
      <c r="E627" s="14">
        <v>0</v>
      </c>
      <c r="F627" s="1">
        <v>782760</v>
      </c>
      <c r="G627" s="15">
        <f t="shared" si="18"/>
        <v>0.49368463150732661</v>
      </c>
      <c r="H627" s="15">
        <f t="shared" si="19"/>
        <v>0.68422240780310073</v>
      </c>
    </row>
    <row r="628" spans="1:8">
      <c r="A628" s="1">
        <v>627</v>
      </c>
      <c r="B628" s="444">
        <f>유형화!$F$71*hourly1!B629/hourly1!$B$8763+유형화!$F$72*hourly1!C629/hourly1!$C$8763+유형화!$F$73*hourly1!D629/hourly1!$D$8763+유형화!$F$74*hourly1!E629/hourly1!$E$8763</f>
        <v>65.494404881841291</v>
      </c>
      <c r="C628" s="442">
        <f>hourly1!$F629*유형화!$G$71/hourly1!$F$8763+유형화!$G$72*hourly1!$G629/hourly1!$F$8763+유형화!$G$74*hourly1!I629/hourly1!$I$8763</f>
        <v>1.7169201821026843</v>
      </c>
      <c r="D628" s="14">
        <v>462.48222500000003</v>
      </c>
      <c r="E628" s="14">
        <v>0</v>
      </c>
      <c r="F628" s="1">
        <v>651441</v>
      </c>
      <c r="G628" s="15">
        <f t="shared" si="18"/>
        <v>0.52921723245596064</v>
      </c>
      <c r="H628" s="15">
        <f t="shared" si="19"/>
        <v>0.71412633804697567</v>
      </c>
    </row>
    <row r="629" spans="1:8">
      <c r="A629" s="1">
        <v>628</v>
      </c>
      <c r="B629" s="444">
        <f>유형화!$F$71*hourly1!B630/hourly1!$B$8763+유형화!$F$72*hourly1!C630/hourly1!$C$8763+유형화!$F$73*hourly1!D630/hourly1!$D$8763+유형화!$F$74*hourly1!E630/hourly1!$E$8763</f>
        <v>65.643535200704633</v>
      </c>
      <c r="C629" s="442">
        <f>hourly1!$F630*유형화!$G$71/hourly1!$F$8763+유형화!$G$72*hourly1!$G630/hourly1!$F$8763+유형화!$G$74*hourly1!I630/hourly1!$I$8763</f>
        <v>2.1705239836890877</v>
      </c>
      <c r="D629" s="14">
        <v>501.77243399999998</v>
      </c>
      <c r="E629" s="14">
        <v>0</v>
      </c>
      <c r="F629" s="1">
        <v>515677</v>
      </c>
      <c r="G629" s="15">
        <f t="shared" si="18"/>
        <v>0.57417691857059194</v>
      </c>
      <c r="H629" s="15">
        <f t="shared" si="19"/>
        <v>0.74977662452111982</v>
      </c>
    </row>
    <row r="630" spans="1:8">
      <c r="A630" s="1">
        <v>629</v>
      </c>
      <c r="B630" s="444">
        <f>유형화!$F$71*hourly1!B631/hourly1!$B$8763+유형화!$F$72*hourly1!C631/hourly1!$C$8763+유형화!$F$73*hourly1!D631/hourly1!$D$8763+유형화!$F$74*hourly1!E631/hourly1!$E$8763</f>
        <v>65.75287795735197</v>
      </c>
      <c r="C630" s="442">
        <f>hourly1!$F631*유형화!$G$71/hourly1!$F$8763+유형화!$G$72*hourly1!$G631/hourly1!$F$8763+유형화!$G$74*hourly1!I631/hourly1!$I$8763</f>
        <v>2.5740633658137124</v>
      </c>
      <c r="D630" s="14">
        <v>508.50009399999999</v>
      </c>
      <c r="E630" s="14">
        <v>0</v>
      </c>
      <c r="F630" s="1">
        <v>577822</v>
      </c>
      <c r="G630" s="15">
        <f t="shared" si="18"/>
        <v>0.58187536277805241</v>
      </c>
      <c r="H630" s="15">
        <f t="shared" si="19"/>
        <v>0.75565142584081946</v>
      </c>
    </row>
    <row r="631" spans="1:8">
      <c r="A631" s="1">
        <v>630</v>
      </c>
      <c r="B631" s="444">
        <f>유형화!$F$71*hourly1!B632/hourly1!$B$8763+유형화!$F$72*hourly1!C632/hourly1!$C$8763+유형화!$F$73*hourly1!D632/hourly1!$D$8763+유형화!$F$74*hourly1!E632/hourly1!$E$8763</f>
        <v>67.729369770070974</v>
      </c>
      <c r="C631" s="442">
        <f>hourly1!$F632*유형화!$G$71/hourly1!$F$8763+유형화!$G$72*hourly1!$G632/hourly1!$F$8763+유형화!$G$74*hourly1!I632/hourly1!$I$8763</f>
        <v>2.852418272062875</v>
      </c>
      <c r="D631" s="14">
        <v>518.24520399999983</v>
      </c>
      <c r="E631" s="14">
        <v>0</v>
      </c>
      <c r="F631" s="1">
        <v>919500</v>
      </c>
      <c r="G631" s="15">
        <f t="shared" si="18"/>
        <v>0.59302666733722498</v>
      </c>
      <c r="H631" s="15">
        <f t="shared" si="19"/>
        <v>0.76404749214140844</v>
      </c>
    </row>
    <row r="632" spans="1:8">
      <c r="A632" s="1">
        <v>631</v>
      </c>
      <c r="B632" s="444">
        <f>유형화!$F$71*hourly1!B633/hourly1!$B$8763+유형화!$F$72*hourly1!C633/hourly1!$C$8763+유형화!$F$73*hourly1!D633/hourly1!$D$8763+유형화!$F$74*hourly1!E633/hourly1!$E$8763</f>
        <v>79.341800716141265</v>
      </c>
      <c r="C632" s="442">
        <f>hourly1!$F633*유형화!$G$71/hourly1!$F$8763+유형화!$G$72*hourly1!$G633/hourly1!$F$8763+유형화!$G$74*hourly1!I633/hourly1!$I$8763</f>
        <v>9.0665595365923668</v>
      </c>
      <c r="D632" s="14">
        <v>490.31240000000003</v>
      </c>
      <c r="E632" s="14">
        <v>0</v>
      </c>
      <c r="F632" s="1">
        <v>971421</v>
      </c>
      <c r="G632" s="15">
        <f t="shared" si="18"/>
        <v>0.56106323084490428</v>
      </c>
      <c r="H632" s="15">
        <f t="shared" si="19"/>
        <v>0.73961836288077099</v>
      </c>
    </row>
    <row r="633" spans="1:8">
      <c r="A633" s="1">
        <v>632</v>
      </c>
      <c r="B633" s="444">
        <f>유형화!$F$71*hourly1!B634/hourly1!$B$8763+유형화!$F$72*hourly1!C634/hourly1!$C$8763+유형화!$F$73*hourly1!D634/hourly1!$D$8763+유형화!$F$74*hourly1!E634/hourly1!$E$8763</f>
        <v>69.328161775819595</v>
      </c>
      <c r="C633" s="442">
        <f>hourly1!$F634*유형화!$G$71/hourly1!$F$8763+유형화!$G$72*hourly1!$G634/hourly1!$F$8763+유형화!$G$74*hourly1!I634/hourly1!$I$8763</f>
        <v>9.461342760593876</v>
      </c>
      <c r="D633" s="14">
        <v>521.15123100000005</v>
      </c>
      <c r="E633" s="14">
        <v>0.71626800000000057</v>
      </c>
      <c r="F633" s="1">
        <v>839746</v>
      </c>
      <c r="G633" s="15">
        <f t="shared" si="18"/>
        <v>0.59635202663375242</v>
      </c>
      <c r="H633" s="15">
        <f t="shared" si="19"/>
        <v>0.76652560561584726</v>
      </c>
    </row>
    <row r="634" spans="1:8">
      <c r="A634" s="1">
        <v>633</v>
      </c>
      <c r="B634" s="444">
        <f>유형화!$F$71*hourly1!B635/hourly1!$B$8763+유형화!$F$72*hourly1!C635/hourly1!$C$8763+유형화!$F$73*hourly1!D635/hourly1!$D$8763+유형화!$F$74*hourly1!E635/hourly1!$E$8763</f>
        <v>70.680382324190958</v>
      </c>
      <c r="C634" s="442">
        <f>hourly1!$F635*유형화!$G$71/hourly1!$F$8763+유형화!$G$72*hourly1!$G635/hourly1!$F$8763+유형화!$G$74*hourly1!I635/hourly1!$I$8763</f>
        <v>9.0344177968026855</v>
      </c>
      <c r="D634" s="14">
        <v>548.11489000000006</v>
      </c>
      <c r="E634" s="14">
        <v>68.93393900000008</v>
      </c>
      <c r="F634" s="1">
        <v>841381</v>
      </c>
      <c r="G634" s="15">
        <f t="shared" si="18"/>
        <v>0.62720647297029275</v>
      </c>
      <c r="H634" s="15">
        <f t="shared" si="19"/>
        <v>0.78897512341928921</v>
      </c>
    </row>
    <row r="635" spans="1:8">
      <c r="A635" s="1">
        <v>634</v>
      </c>
      <c r="B635" s="444">
        <f>유형화!$F$71*hourly1!B636/hourly1!$B$8763+유형화!$F$72*hourly1!C636/hourly1!$C$8763+유형화!$F$73*hourly1!D636/hourly1!$D$8763+유형화!$F$74*hourly1!E636/hourly1!$E$8763</f>
        <v>73.904756667369895</v>
      </c>
      <c r="C635" s="442">
        <f>hourly1!$F636*유형화!$G$71/hourly1!$F$8763+유형화!$G$72*hourly1!$G636/hourly1!$F$8763+유형화!$G$74*hourly1!I636/hourly1!$I$8763</f>
        <v>8.2329984787464738</v>
      </c>
      <c r="D635" s="14">
        <v>587.84880299999998</v>
      </c>
      <c r="E635" s="14">
        <v>318.08591999999948</v>
      </c>
      <c r="F635" s="1">
        <v>798560</v>
      </c>
      <c r="G635" s="15">
        <f t="shared" si="18"/>
        <v>0.67267388844232701</v>
      </c>
      <c r="H635" s="15">
        <f t="shared" si="19"/>
        <v>0.82036338466378567</v>
      </c>
    </row>
    <row r="636" spans="1:8">
      <c r="A636" s="1">
        <v>635</v>
      </c>
      <c r="B636" s="444">
        <f>유형화!$F$71*hourly1!B637/hourly1!$B$8763+유형화!$F$72*hourly1!C637/hourly1!$C$8763+유형화!$F$73*hourly1!D637/hourly1!$D$8763+유형화!$F$74*hourly1!E637/hourly1!$E$8763</f>
        <v>76.368588446184717</v>
      </c>
      <c r="C636" s="442">
        <f>hourly1!$F637*유형화!$G$71/hourly1!$F$8763+유형화!$G$72*hourly1!$G637/hourly1!$F$8763+유형화!$G$74*hourly1!I637/hourly1!$I$8763</f>
        <v>7.4348146432545903</v>
      </c>
      <c r="D636" s="14">
        <v>598.21412799999985</v>
      </c>
      <c r="E636" s="14">
        <v>741.23957300000086</v>
      </c>
      <c r="F636" s="1">
        <v>804700</v>
      </c>
      <c r="G636" s="15">
        <f t="shared" si="18"/>
        <v>0.6845349034467556</v>
      </c>
      <c r="H636" s="15">
        <f t="shared" si="19"/>
        <v>0.82823921331552686</v>
      </c>
    </row>
    <row r="637" spans="1:8">
      <c r="A637" s="1">
        <v>636</v>
      </c>
      <c r="B637" s="444">
        <f>유형화!$F$71*hourly1!B638/hourly1!$B$8763+유형화!$F$72*hourly1!C638/hourly1!$C$8763+유형화!$F$73*hourly1!D638/hourly1!$D$8763+유형화!$F$74*hourly1!E638/hourly1!$E$8763</f>
        <v>74.517721981131643</v>
      </c>
      <c r="C637" s="442">
        <f>hourly1!$F638*유형화!$G$71/hourly1!$F$8763+유형화!$G$72*hourly1!$G638/hourly1!$F$8763+유형화!$G$74*hourly1!I638/hourly1!$I$8763</f>
        <v>6.8573767515544946</v>
      </c>
      <c r="D637" s="14">
        <v>600.48738199999991</v>
      </c>
      <c r="E637" s="14">
        <v>1076.298578000001</v>
      </c>
      <c r="F637" s="1">
        <v>772432</v>
      </c>
      <c r="G637" s="15">
        <f t="shared" si="18"/>
        <v>0.68713618221060324</v>
      </c>
      <c r="H637" s="15">
        <f t="shared" si="19"/>
        <v>0.82994989283626297</v>
      </c>
    </row>
    <row r="638" spans="1:8">
      <c r="A638" s="1">
        <v>637</v>
      </c>
      <c r="B638" s="444">
        <f>유형화!$F$71*hourly1!B639/hourly1!$B$8763+유형화!$F$72*hourly1!C639/hourly1!$C$8763+유형화!$F$73*hourly1!D639/hourly1!$D$8763+유형화!$F$74*hourly1!E639/hourly1!$E$8763</f>
        <v>80.530301387571043</v>
      </c>
      <c r="C638" s="442">
        <f>hourly1!$F639*유형화!$G$71/hourly1!$F$8763+유형화!$G$72*hourly1!$G639/hourly1!$F$8763+유형화!$G$74*hourly1!I639/hourly1!$I$8763</f>
        <v>5.440879372124007</v>
      </c>
      <c r="D638" s="14">
        <v>520.74540000000002</v>
      </c>
      <c r="E638" s="14">
        <v>1191.6506380000001</v>
      </c>
      <c r="F638" s="1">
        <v>792602</v>
      </c>
      <c r="G638" s="15">
        <f t="shared" si="18"/>
        <v>0.59588763525381372</v>
      </c>
      <c r="H638" s="15">
        <f t="shared" si="19"/>
        <v>0.76618023355608866</v>
      </c>
    </row>
    <row r="639" spans="1:8">
      <c r="A639" s="1">
        <v>638</v>
      </c>
      <c r="B639" s="444">
        <f>유형화!$F$71*hourly1!B640/hourly1!$B$8763+유형화!$F$72*hourly1!C640/hourly1!$C$8763+유형화!$F$73*hourly1!D640/hourly1!$D$8763+유형화!$F$74*hourly1!E640/hourly1!$E$8763</f>
        <v>68.502797995393479</v>
      </c>
      <c r="C639" s="442">
        <f>hourly1!$F640*유형화!$G$71/hourly1!$F$8763+유형화!$G$72*hourly1!$G640/hourly1!$F$8763+유형화!$G$74*hourly1!I640/hourly1!$I$8763</f>
        <v>5.6480167488060946</v>
      </c>
      <c r="D639" s="14">
        <v>465.31117999999992</v>
      </c>
      <c r="E639" s="14">
        <v>1190.0804689999979</v>
      </c>
      <c r="F639" s="1">
        <v>781283</v>
      </c>
      <c r="G639" s="15">
        <f t="shared" si="18"/>
        <v>0.532454398459135</v>
      </c>
      <c r="H639" s="15">
        <f t="shared" si="19"/>
        <v>0.71677250643923118</v>
      </c>
    </row>
    <row r="640" spans="1:8">
      <c r="A640" s="1">
        <v>639</v>
      </c>
      <c r="B640" s="444">
        <f>유형화!$F$71*hourly1!B641/hourly1!$B$8763+유형화!$F$72*hourly1!C641/hourly1!$C$8763+유형화!$F$73*hourly1!D641/hourly1!$D$8763+유형화!$F$74*hourly1!E641/hourly1!$E$8763</f>
        <v>69.336474542135008</v>
      </c>
      <c r="C640" s="442">
        <f>hourly1!$F641*유형화!$G$71/hourly1!$F$8763+유형화!$G$72*hourly1!$G641/hourly1!$F$8763+유형화!$G$74*hourly1!I641/hourly1!$I$8763</f>
        <v>5.4359299948138986</v>
      </c>
      <c r="D640" s="14">
        <v>463.48435499999999</v>
      </c>
      <c r="E640" s="14">
        <v>1079.424636</v>
      </c>
      <c r="F640" s="1">
        <v>797567</v>
      </c>
      <c r="G640" s="15">
        <f t="shared" si="18"/>
        <v>0.53036396726325208</v>
      </c>
      <c r="H640" s="15">
        <f t="shared" si="19"/>
        <v>0.71506517072282261</v>
      </c>
    </row>
    <row r="641" spans="1:8">
      <c r="A641" s="1">
        <v>640</v>
      </c>
      <c r="B641" s="444">
        <f>유형화!$F$71*hourly1!B642/hourly1!$B$8763+유형화!$F$72*hourly1!C642/hourly1!$C$8763+유형화!$F$73*hourly1!D642/hourly1!$D$8763+유형화!$F$74*hourly1!E642/hourly1!$E$8763</f>
        <v>68.04205323941936</v>
      </c>
      <c r="C641" s="442">
        <f>hourly1!$F642*유형화!$G$71/hourly1!$F$8763+유형화!$G$72*hourly1!$G642/hourly1!$F$8763+유형화!$G$74*hourly1!I642/hourly1!$I$8763</f>
        <v>5.3200000453525034</v>
      </c>
      <c r="D641" s="14">
        <v>467.37360100000001</v>
      </c>
      <c r="E641" s="14">
        <v>841.8880099999991</v>
      </c>
      <c r="F641" s="1">
        <v>805685</v>
      </c>
      <c r="G641" s="15">
        <f t="shared" si="18"/>
        <v>0.53481442155792347</v>
      </c>
      <c r="H641" s="15">
        <f t="shared" si="19"/>
        <v>0.71869368799213273</v>
      </c>
    </row>
    <row r="642" spans="1:8">
      <c r="A642" s="1">
        <v>641</v>
      </c>
      <c r="B642" s="444">
        <f>유형화!$F$71*hourly1!B643/hourly1!$B$8763+유형화!$F$72*hourly1!C643/hourly1!$C$8763+유형화!$F$73*hourly1!D643/hourly1!$D$8763+유형화!$F$74*hourly1!E643/hourly1!$E$8763</f>
        <v>67.110369273022769</v>
      </c>
      <c r="C642" s="442">
        <f>hourly1!$F643*유형화!$G$71/hourly1!$F$8763+유형화!$G$72*hourly1!$G643/hourly1!$F$8763+유형화!$G$74*hourly1!I643/hourly1!$I$8763</f>
        <v>5.4407155852919242</v>
      </c>
      <c r="D642" s="14">
        <v>475.03023399999978</v>
      </c>
      <c r="E642" s="14">
        <v>417.60631100000029</v>
      </c>
      <c r="F642" s="1">
        <v>785724</v>
      </c>
      <c r="G642" s="15">
        <f t="shared" ref="G642:G705" si="20">D642/$I$1</f>
        <v>0.54357588720385364</v>
      </c>
      <c r="H642" s="15">
        <f t="shared" ref="H642:H705" si="21">G642/(1-$H$1*(1-G642))</f>
        <v>0.72576772725966654</v>
      </c>
    </row>
    <row r="643" spans="1:8">
      <c r="A643" s="1">
        <v>642</v>
      </c>
      <c r="B643" s="444">
        <f>유형화!$F$71*hourly1!B644/hourly1!$B$8763+유형화!$F$72*hourly1!C644/hourly1!$C$8763+유형화!$F$73*hourly1!D644/hourly1!$D$8763+유형화!$F$74*hourly1!E644/hourly1!$E$8763</f>
        <v>67.005045694146361</v>
      </c>
      <c r="C643" s="442">
        <f>hourly1!$F644*유형화!$G$71/hourly1!$F$8763+유형화!$G$72*hourly1!$G644/hourly1!$F$8763+유형화!$G$74*hourly1!I644/hourly1!$I$8763</f>
        <v>5.7364072869730887</v>
      </c>
      <c r="D643" s="14">
        <v>502.76697400000012</v>
      </c>
      <c r="E643" s="14">
        <v>49.462484999999987</v>
      </c>
      <c r="F643" s="1">
        <v>794493</v>
      </c>
      <c r="G643" s="15">
        <f t="shared" si="20"/>
        <v>0.57531496816020977</v>
      </c>
      <c r="H643" s="15">
        <f t="shared" si="21"/>
        <v>0.75064917629454941</v>
      </c>
    </row>
    <row r="644" spans="1:8">
      <c r="A644" s="1">
        <v>643</v>
      </c>
      <c r="B644" s="444">
        <f>유형화!$F$71*hourly1!B645/hourly1!$B$8763+유형화!$F$72*hourly1!C645/hourly1!$C$8763+유형화!$F$73*hourly1!D645/hourly1!$D$8763+유형화!$F$74*hourly1!E645/hourly1!$E$8763</f>
        <v>78.378715198058345</v>
      </c>
      <c r="C644" s="442">
        <f>hourly1!$F645*유형화!$G$71/hourly1!$F$8763+유형화!$G$72*hourly1!$G645/hourly1!$F$8763+유형화!$G$74*hourly1!I645/hourly1!$I$8763</f>
        <v>5.3475209593280582</v>
      </c>
      <c r="D644" s="14">
        <v>557.81101000000001</v>
      </c>
      <c r="E644" s="14">
        <v>5.1679999999999997E-2</v>
      </c>
      <c r="F644" s="1">
        <v>823427</v>
      </c>
      <c r="G644" s="15">
        <f t="shared" si="20"/>
        <v>0.63830171839720806</v>
      </c>
      <c r="H644" s="15">
        <f t="shared" si="21"/>
        <v>0.79681544607768062</v>
      </c>
    </row>
    <row r="645" spans="1:8">
      <c r="A645" s="1">
        <v>644</v>
      </c>
      <c r="B645" s="444">
        <f>유형화!$F$71*hourly1!B646/hourly1!$B$8763+유형화!$F$72*hourly1!C646/hourly1!$C$8763+유형화!$F$73*hourly1!D646/hourly1!$D$8763+유형화!$F$74*hourly1!E646/hourly1!$E$8763</f>
        <v>87.157194410473778</v>
      </c>
      <c r="C645" s="442">
        <f>hourly1!$F646*유형화!$G$71/hourly1!$F$8763+유형화!$G$72*hourly1!$G646/hourly1!$F$8763+유형화!$G$74*hourly1!I646/hourly1!$I$8763</f>
        <v>5.4298797418314866</v>
      </c>
      <c r="D645" s="14">
        <v>516.89345899999989</v>
      </c>
      <c r="E645" s="14">
        <v>0</v>
      </c>
      <c r="F645" s="1">
        <v>776691</v>
      </c>
      <c r="G645" s="15">
        <f t="shared" si="20"/>
        <v>0.59147986897565308</v>
      </c>
      <c r="H645" s="15">
        <f t="shared" si="21"/>
        <v>0.76289080804957932</v>
      </c>
    </row>
    <row r="646" spans="1:8">
      <c r="A646" s="1">
        <v>645</v>
      </c>
      <c r="B646" s="444">
        <f>유형화!$F$71*hourly1!B647/hourly1!$B$8763+유형화!$F$72*hourly1!C647/hourly1!$C$8763+유형화!$F$73*hourly1!D647/hourly1!$D$8763+유형화!$F$74*hourly1!E647/hourly1!$E$8763</f>
        <v>70.645313675678281</v>
      </c>
      <c r="C646" s="442">
        <f>hourly1!$F647*유형화!$G$71/hourly1!$F$8763+유형화!$G$72*hourly1!$G647/hourly1!$F$8763+유형화!$G$74*hourly1!I647/hourly1!$I$8763</f>
        <v>6.3099805428101412</v>
      </c>
      <c r="D646" s="14">
        <v>476.72018000000003</v>
      </c>
      <c r="E646" s="14">
        <v>0</v>
      </c>
      <c r="F646" s="1">
        <v>795871</v>
      </c>
      <c r="G646" s="15">
        <f t="shared" si="20"/>
        <v>0.54550968810856981</v>
      </c>
      <c r="H646" s="15">
        <f t="shared" si="21"/>
        <v>0.72731683961213434</v>
      </c>
    </row>
    <row r="647" spans="1:8">
      <c r="A647" s="1">
        <v>646</v>
      </c>
      <c r="B647" s="444">
        <f>유형화!$F$71*hourly1!B648/hourly1!$B$8763+유형화!$F$72*hourly1!C648/hourly1!$C$8763+유형화!$F$73*hourly1!D648/hourly1!$D$8763+유형화!$F$74*hourly1!E648/hourly1!$E$8763</f>
        <v>69.431044599194479</v>
      </c>
      <c r="C647" s="442">
        <f>hourly1!$F648*유형화!$G$71/hourly1!$F$8763+유형화!$G$72*hourly1!$G648/hourly1!$F$8763+유형화!$G$74*hourly1!I648/hourly1!$I$8763</f>
        <v>0.44289844182742472</v>
      </c>
      <c r="D647" s="14">
        <v>382.20595200000002</v>
      </c>
      <c r="E647" s="14">
        <v>0</v>
      </c>
      <c r="F647" s="1">
        <v>866859</v>
      </c>
      <c r="G647" s="15">
        <f t="shared" si="20"/>
        <v>0.4373572976683282</v>
      </c>
      <c r="H647" s="15">
        <f t="shared" si="21"/>
        <v>0.63334951227803671</v>
      </c>
    </row>
    <row r="648" spans="1:8">
      <c r="A648" s="1">
        <v>647</v>
      </c>
      <c r="B648" s="444">
        <f>유형화!$F$71*hourly1!B649/hourly1!$B$8763+유형화!$F$72*hourly1!C649/hourly1!$C$8763+유형화!$F$73*hourly1!D649/hourly1!$D$8763+유형화!$F$74*hourly1!E649/hourly1!$E$8763</f>
        <v>68.190459680635797</v>
      </c>
      <c r="C648" s="442">
        <f>hourly1!$F649*유형화!$G$71/hourly1!$F$8763+유형화!$G$72*hourly1!$G649/hourly1!$F$8763+유형화!$G$74*hourly1!I649/hourly1!$I$8763</f>
        <v>0.85397707035857018</v>
      </c>
      <c r="D648" s="14">
        <v>301.164715</v>
      </c>
      <c r="E648" s="14">
        <v>0</v>
      </c>
      <c r="F648" s="1">
        <v>938559</v>
      </c>
      <c r="G648" s="15">
        <f t="shared" si="20"/>
        <v>0.34462201652331209</v>
      </c>
      <c r="H648" s="15">
        <f t="shared" si="21"/>
        <v>0.53885742881707377</v>
      </c>
    </row>
    <row r="649" spans="1:8">
      <c r="A649" s="1">
        <v>648</v>
      </c>
      <c r="B649" s="444">
        <f>유형화!$F$71*hourly1!B650/hourly1!$B$8763+유형화!$F$72*hourly1!C650/hourly1!$C$8763+유형화!$F$73*hourly1!D650/hourly1!$D$8763+유형화!$F$74*hourly1!E650/hourly1!$E$8763</f>
        <v>66.704843445128347</v>
      </c>
      <c r="C649" s="442">
        <f>hourly1!$F650*유형화!$G$71/hourly1!$F$8763+유형화!$G$72*hourly1!$G650/hourly1!$F$8763+유형화!$G$74*hourly1!I650/hourly1!$I$8763</f>
        <v>1.6601383024042549</v>
      </c>
      <c r="D649" s="14">
        <v>321.089159</v>
      </c>
      <c r="E649" s="14">
        <v>0</v>
      </c>
      <c r="F649" s="1">
        <v>902816</v>
      </c>
      <c r="G649" s="15">
        <f t="shared" si="20"/>
        <v>0.36742150705919974</v>
      </c>
      <c r="H649" s="15">
        <f t="shared" si="21"/>
        <v>0.56345920218146806</v>
      </c>
    </row>
    <row r="650" spans="1:8">
      <c r="A650" s="1">
        <v>649</v>
      </c>
      <c r="B650" s="444">
        <f>유형화!$F$71*hourly1!B651/hourly1!$B$8763+유형화!$F$72*hourly1!C651/hourly1!$C$8763+유형화!$F$73*hourly1!D651/hourly1!$D$8763+유형화!$F$74*hourly1!E651/hourly1!$E$8763</f>
        <v>79.796877491439545</v>
      </c>
      <c r="C650" s="442">
        <f>hourly1!$F651*유형화!$G$71/hourly1!$F$8763+유형화!$G$72*hourly1!$G651/hourly1!$F$8763+유형화!$G$74*hourly1!I651/hourly1!$I$8763</f>
        <v>2.2418369333458847</v>
      </c>
      <c r="D650" s="14">
        <v>328.03761899999989</v>
      </c>
      <c r="E650" s="14">
        <v>0</v>
      </c>
      <c r="F650" s="1">
        <v>846934</v>
      </c>
      <c r="G650" s="15">
        <f t="shared" si="20"/>
        <v>0.37537261214444034</v>
      </c>
      <c r="H650" s="15">
        <f t="shared" si="21"/>
        <v>0.57181779155046719</v>
      </c>
    </row>
    <row r="651" spans="1:8">
      <c r="A651" s="1">
        <v>650</v>
      </c>
      <c r="B651" s="444">
        <f>유형화!$F$71*hourly1!B652/hourly1!$B$8763+유형화!$F$72*hourly1!C652/hourly1!$C$8763+유형화!$F$73*hourly1!D652/hourly1!$D$8763+유형화!$F$74*hourly1!E652/hourly1!$E$8763</f>
        <v>79.881051395839307</v>
      </c>
      <c r="C651" s="442">
        <f>hourly1!$F652*유형화!$G$71/hourly1!$F$8763+유형화!$G$72*hourly1!$G652/hourly1!$F$8763+유형화!$G$74*hourly1!I652/hourly1!$I$8763</f>
        <v>2.8254308468383664</v>
      </c>
      <c r="D651" s="14">
        <v>335.21984300000003</v>
      </c>
      <c r="E651" s="14">
        <v>0</v>
      </c>
      <c r="F651" s="1">
        <v>763750</v>
      </c>
      <c r="G651" s="15">
        <f t="shared" si="20"/>
        <v>0.38359121277965147</v>
      </c>
      <c r="H651" s="15">
        <f t="shared" si="21"/>
        <v>0.58034133794157028</v>
      </c>
    </row>
    <row r="652" spans="1:8">
      <c r="A652" s="1">
        <v>651</v>
      </c>
      <c r="B652" s="444">
        <f>유형화!$F$71*hourly1!B653/hourly1!$B$8763+유형화!$F$72*hourly1!C653/hourly1!$C$8763+유형화!$F$73*hourly1!D653/hourly1!$D$8763+유형화!$F$74*hourly1!E653/hourly1!$E$8763</f>
        <v>80.200199511835663</v>
      </c>
      <c r="C652" s="442">
        <f>hourly1!$F653*유형화!$G$71/hourly1!$F$8763+유형화!$G$72*hourly1!$G653/hourly1!$F$8763+유형화!$G$74*hourly1!I653/hourly1!$I$8763</f>
        <v>3.3658900720995097</v>
      </c>
      <c r="D652" s="14">
        <v>325.46073500000011</v>
      </c>
      <c r="E652" s="14">
        <v>0</v>
      </c>
      <c r="F652" s="1">
        <v>654762</v>
      </c>
      <c r="G652" s="15">
        <f t="shared" si="20"/>
        <v>0.37242389034472162</v>
      </c>
      <c r="H652" s="15">
        <f t="shared" si="21"/>
        <v>0.56873097552951812</v>
      </c>
    </row>
    <row r="653" spans="1:8">
      <c r="A653" s="1">
        <v>652</v>
      </c>
      <c r="B653" s="444">
        <f>유형화!$F$71*hourly1!B654/hourly1!$B$8763+유형화!$F$72*hourly1!C654/hourly1!$C$8763+유형화!$F$73*hourly1!D654/hourly1!$D$8763+유형화!$F$74*hourly1!E654/hourly1!$E$8763</f>
        <v>80.249866335488477</v>
      </c>
      <c r="C653" s="442">
        <f>hourly1!$F654*유형화!$G$71/hourly1!$F$8763+유형화!$G$72*hourly1!$G654/hourly1!$F$8763+유형화!$G$74*hourly1!I654/hourly1!$I$8763</f>
        <v>3.7654707020471201</v>
      </c>
      <c r="D653" s="14">
        <v>237.94431</v>
      </c>
      <c r="E653" s="14">
        <v>0</v>
      </c>
      <c r="F653" s="1">
        <v>510765</v>
      </c>
      <c r="G653" s="15">
        <f t="shared" si="20"/>
        <v>0.27227906805897928</v>
      </c>
      <c r="H653" s="15">
        <f t="shared" si="21"/>
        <v>0.4539849684319695</v>
      </c>
    </row>
    <row r="654" spans="1:8">
      <c r="A654" s="1">
        <v>653</v>
      </c>
      <c r="B654" s="444">
        <f>유형화!$F$71*hourly1!B655/hourly1!$B$8763+유형화!$F$72*hourly1!C655/hourly1!$C$8763+유형화!$F$73*hourly1!D655/hourly1!$D$8763+유형화!$F$74*hourly1!E655/hourly1!$E$8763</f>
        <v>80.241231449807657</v>
      </c>
      <c r="C654" s="442">
        <f>hourly1!$F655*유형화!$G$71/hourly1!$F$8763+유형화!$G$72*hourly1!$G655/hourly1!$F$8763+유형화!$G$74*hourly1!I655/hourly1!$I$8763</f>
        <v>4.0959096579237046</v>
      </c>
      <c r="D654" s="14">
        <v>145.41161399999999</v>
      </c>
      <c r="E654" s="14">
        <v>0</v>
      </c>
      <c r="F654" s="1">
        <v>576329</v>
      </c>
      <c r="G654" s="15">
        <f t="shared" si="20"/>
        <v>0.1663941396407925</v>
      </c>
      <c r="H654" s="15">
        <f t="shared" si="21"/>
        <v>0.30727420971760377</v>
      </c>
    </row>
    <row r="655" spans="1:8">
      <c r="A655" s="1">
        <v>654</v>
      </c>
      <c r="B655" s="444">
        <f>유형화!$F$71*hourly1!B656/hourly1!$B$8763+유형화!$F$72*hourly1!C656/hourly1!$C$8763+유형화!$F$73*hourly1!D656/hourly1!$D$8763+유형화!$F$74*hourly1!E656/hourly1!$E$8763</f>
        <v>82.027095717365171</v>
      </c>
      <c r="C655" s="442">
        <f>hourly1!$F656*유형화!$G$71/hourly1!$F$8763+유형화!$G$72*hourly1!$G656/hourly1!$F$8763+유형화!$G$74*hourly1!I656/hourly1!$I$8763</f>
        <v>4.4745805764065194</v>
      </c>
      <c r="D655" s="14">
        <v>107.637056</v>
      </c>
      <c r="E655" s="14">
        <v>0</v>
      </c>
      <c r="F655" s="1">
        <v>937068</v>
      </c>
      <c r="G655" s="15">
        <f t="shared" si="20"/>
        <v>0.12316880910618187</v>
      </c>
      <c r="H655" s="15">
        <f t="shared" si="21"/>
        <v>0.23789572428409617</v>
      </c>
    </row>
    <row r="656" spans="1:8">
      <c r="A656" s="1">
        <v>655</v>
      </c>
      <c r="B656" s="444">
        <f>유형화!$F$71*hourly1!B657/hourly1!$B$8763+유형화!$F$72*hourly1!C657/hourly1!$C$8763+유형화!$F$73*hourly1!D657/hourly1!$D$8763+유형화!$F$74*hourly1!E657/hourly1!$E$8763</f>
        <v>93.427694234014382</v>
      </c>
      <c r="C656" s="442">
        <f>hourly1!$F657*유형화!$G$71/hourly1!$F$8763+유형화!$G$72*hourly1!$G657/hourly1!$F$8763+유형화!$G$74*hourly1!I657/hourly1!$I$8763</f>
        <v>10.854901264533552</v>
      </c>
      <c r="D656" s="14">
        <v>65.687059000000005</v>
      </c>
      <c r="E656" s="14">
        <v>0</v>
      </c>
      <c r="F656" s="1">
        <v>968420</v>
      </c>
      <c r="G656" s="15">
        <f t="shared" si="20"/>
        <v>7.5165534355728814E-2</v>
      </c>
      <c r="H656" s="15">
        <f t="shared" si="21"/>
        <v>0.1529803693169427</v>
      </c>
    </row>
    <row r="657" spans="1:8">
      <c r="A657" s="1">
        <v>656</v>
      </c>
      <c r="B657" s="444">
        <f>유형화!$F$71*hourly1!B658/hourly1!$B$8763+유형화!$F$72*hourly1!C658/hourly1!$C$8763+유형화!$F$73*hourly1!D658/hourly1!$D$8763+유형화!$F$74*hourly1!E658/hourly1!$E$8763</f>
        <v>189.44280124832332</v>
      </c>
      <c r="C657" s="442">
        <f>hourly1!$F658*유형화!$G$71/hourly1!$F$8763+유형화!$G$72*hourly1!$G658/hourly1!$F$8763+유형화!$G$74*hourly1!I658/hourly1!$I$8763</f>
        <v>11.021713915729203</v>
      </c>
      <c r="D657" s="14">
        <v>43.676226999999997</v>
      </c>
      <c r="E657" s="14">
        <v>5.584451999999998</v>
      </c>
      <c r="F657" s="1">
        <v>850823</v>
      </c>
      <c r="G657" s="15">
        <f t="shared" si="20"/>
        <v>4.9978595343979554E-2</v>
      </c>
      <c r="H657" s="15">
        <f t="shared" si="21"/>
        <v>0.1046697959696706</v>
      </c>
    </row>
    <row r="658" spans="1:8">
      <c r="A658" s="1">
        <v>657</v>
      </c>
      <c r="B658" s="444">
        <f>유형화!$F$71*hourly1!B659/hourly1!$B$8763+유형화!$F$72*hourly1!C659/hourly1!$C$8763+유형화!$F$73*hourly1!D659/hourly1!$D$8763+유형화!$F$74*hourly1!E659/hourly1!$E$8763</f>
        <v>293.31997713169426</v>
      </c>
      <c r="C658" s="442">
        <f>hourly1!$F659*유형화!$G$71/hourly1!$F$8763+유형화!$G$72*hourly1!$G659/hourly1!$F$8763+유형화!$G$74*hourly1!I659/hourly1!$I$8763</f>
        <v>10.368134377807612</v>
      </c>
      <c r="D658" s="14">
        <v>38.021034000000007</v>
      </c>
      <c r="E658" s="14">
        <v>183.53384000000011</v>
      </c>
      <c r="F658" s="1">
        <v>846677</v>
      </c>
      <c r="G658" s="15">
        <f t="shared" si="20"/>
        <v>4.3507372393812513E-2</v>
      </c>
      <c r="H658" s="15">
        <f t="shared" si="21"/>
        <v>9.1801445705094381E-2</v>
      </c>
    </row>
    <row r="659" spans="1:8">
      <c r="A659" s="1">
        <v>658</v>
      </c>
      <c r="B659" s="444">
        <f>유형화!$F$71*hourly1!B660/hourly1!$B$8763+유형화!$F$72*hourly1!C660/hourly1!$C$8763+유형화!$F$73*hourly1!D660/hourly1!$D$8763+유형화!$F$74*hourly1!E660/hourly1!$E$8763</f>
        <v>357.40140986819341</v>
      </c>
      <c r="C659" s="442">
        <f>hourly1!$F660*유형화!$G$71/hourly1!$F$8763+유형화!$G$72*hourly1!$G660/hourly1!$F$8763+유형화!$G$74*hourly1!I660/hourly1!$I$8763</f>
        <v>9.2498866266481485</v>
      </c>
      <c r="D659" s="14">
        <v>53.994658999999992</v>
      </c>
      <c r="E659" s="14">
        <v>620.86971200000005</v>
      </c>
      <c r="F659" s="1">
        <v>791525</v>
      </c>
      <c r="G659" s="15">
        <f t="shared" si="20"/>
        <v>6.1785950807911209E-2</v>
      </c>
      <c r="H659" s="15">
        <f t="shared" si="21"/>
        <v>0.12766159890946135</v>
      </c>
    </row>
    <row r="660" spans="1:8">
      <c r="A660" s="1">
        <v>659</v>
      </c>
      <c r="B660" s="444">
        <f>유형화!$F$71*hourly1!B661/hourly1!$B$8763+유형화!$F$72*hourly1!C661/hourly1!$C$8763+유형화!$F$73*hourly1!D661/hourly1!$D$8763+유형화!$F$74*hourly1!E661/hourly1!$E$8763</f>
        <v>420.33388167391337</v>
      </c>
      <c r="C660" s="442">
        <f>hourly1!$F661*유형화!$G$71/hourly1!$F$8763+유형화!$G$72*hourly1!$G661/hourly1!$F$8763+유형화!$G$74*hourly1!I661/hourly1!$I$8763</f>
        <v>8.2695092526532079</v>
      </c>
      <c r="D660" s="14">
        <v>41.066416000000011</v>
      </c>
      <c r="E660" s="14">
        <v>950.27062600000102</v>
      </c>
      <c r="F660" s="1">
        <v>764193</v>
      </c>
      <c r="G660" s="15">
        <f t="shared" si="20"/>
        <v>4.6992195262002094E-2</v>
      </c>
      <c r="H660" s="15">
        <f t="shared" si="21"/>
        <v>9.8755110179196387E-2</v>
      </c>
    </row>
    <row r="661" spans="1:8">
      <c r="A661" s="1">
        <v>660</v>
      </c>
      <c r="B661" s="444">
        <f>유형화!$F$71*hourly1!B662/hourly1!$B$8763+유형화!$F$72*hourly1!C662/hourly1!$C$8763+유형화!$F$73*hourly1!D662/hourly1!$D$8763+유형화!$F$74*hourly1!E662/hourly1!$E$8763</f>
        <v>356.34151576707734</v>
      </c>
      <c r="C661" s="442">
        <f>hourly1!$F662*유형화!$G$71/hourly1!$F$8763+유형화!$G$72*hourly1!$G662/hourly1!$F$8763+유형화!$G$74*hourly1!I662/hourly1!$I$8763</f>
        <v>7.380790412297987</v>
      </c>
      <c r="D661" s="14">
        <v>31.396771000000012</v>
      </c>
      <c r="E661" s="14">
        <v>1094.9230439999981</v>
      </c>
      <c r="F661" s="1">
        <v>744529</v>
      </c>
      <c r="G661" s="15">
        <f t="shared" si="20"/>
        <v>3.5927245110173846E-2</v>
      </c>
      <c r="H661" s="15">
        <f t="shared" si="21"/>
        <v>7.6480003133215999E-2</v>
      </c>
    </row>
    <row r="662" spans="1:8">
      <c r="A662" s="1">
        <v>661</v>
      </c>
      <c r="B662" s="444">
        <f>유형화!$F$71*hourly1!B663/hourly1!$B$8763+유형화!$F$72*hourly1!C663/hourly1!$C$8763+유형화!$F$73*hourly1!D663/hourly1!$D$8763+유형화!$F$74*hourly1!E663/hourly1!$E$8763</f>
        <v>219.90073592828452</v>
      </c>
      <c r="C662" s="442">
        <f>hourly1!$F663*유형화!$G$71/hourly1!$F$8763+유형화!$G$72*hourly1!$G663/hourly1!$F$8763+유형화!$G$74*hourly1!I663/hourly1!$I$8763</f>
        <v>6.0371546236902525</v>
      </c>
      <c r="D662" s="14">
        <v>4.2258279999999999</v>
      </c>
      <c r="E662" s="14">
        <v>1142.449994999999</v>
      </c>
      <c r="F662" s="1">
        <v>745477</v>
      </c>
      <c r="G662" s="15">
        <f t="shared" si="20"/>
        <v>4.8356042202376687E-3</v>
      </c>
      <c r="H662" s="15">
        <f t="shared" si="21"/>
        <v>1.0682650735994233E-2</v>
      </c>
    </row>
    <row r="663" spans="1:8">
      <c r="A663" s="1">
        <v>662</v>
      </c>
      <c r="B663" s="444">
        <f>유형화!$F$71*hourly1!B664/hourly1!$B$8763+유형화!$F$72*hourly1!C664/hourly1!$C$8763+유형화!$F$73*hourly1!D664/hourly1!$D$8763+유형화!$F$74*hourly1!E664/hourly1!$E$8763</f>
        <v>287.08480447543525</v>
      </c>
      <c r="C663" s="442">
        <f>hourly1!$F664*유형화!$G$71/hourly1!$F$8763+유형화!$G$72*hourly1!$G664/hourly1!$F$8763+유형화!$G$74*hourly1!I664/hourly1!$I$8763</f>
        <v>6.3563152672018504</v>
      </c>
      <c r="D663" s="14">
        <v>8.7962869999999995</v>
      </c>
      <c r="E663" s="14">
        <v>1110.539258</v>
      </c>
      <c r="F663" s="1">
        <v>767677</v>
      </c>
      <c r="G663" s="15">
        <f t="shared" si="20"/>
        <v>1.0065568816246602E-2</v>
      </c>
      <c r="H663" s="15">
        <f t="shared" si="21"/>
        <v>2.2096096527015326E-2</v>
      </c>
    </row>
    <row r="664" spans="1:8">
      <c r="A664" s="1">
        <v>663</v>
      </c>
      <c r="B664" s="444">
        <f>유형화!$F$71*hourly1!B665/hourly1!$B$8763+유형화!$F$72*hourly1!C665/hourly1!$C$8763+유형화!$F$73*hourly1!D665/hourly1!$D$8763+유형화!$F$74*hourly1!E665/hourly1!$E$8763</f>
        <v>408.69242683907498</v>
      </c>
      <c r="C664" s="442">
        <f>hourly1!$F665*유형화!$G$71/hourly1!$F$8763+유형화!$G$72*hourly1!$G665/hourly1!$F$8763+유형화!$G$74*hourly1!I665/hourly1!$I$8763</f>
        <v>6.1218342085639827</v>
      </c>
      <c r="D664" s="14">
        <v>11.913897</v>
      </c>
      <c r="E664" s="14">
        <v>963.13735600000075</v>
      </c>
      <c r="F664" s="1">
        <v>738734</v>
      </c>
      <c r="G664" s="15">
        <f t="shared" si="20"/>
        <v>1.363304200092311E-2</v>
      </c>
      <c r="H664" s="15">
        <f t="shared" si="21"/>
        <v>2.9799117903642581E-2</v>
      </c>
    </row>
    <row r="665" spans="1:8">
      <c r="A665" s="1">
        <v>664</v>
      </c>
      <c r="B665" s="444">
        <f>유형화!$F$71*hourly1!B666/hourly1!$B$8763+유형화!$F$72*hourly1!C666/hourly1!$C$8763+유형화!$F$73*hourly1!D666/hourly1!$D$8763+유형화!$F$74*hourly1!E666/hourly1!$E$8763</f>
        <v>345.80194664696717</v>
      </c>
      <c r="C665" s="442">
        <f>hourly1!$F666*유형화!$G$71/hourly1!$F$8763+유형화!$G$72*hourly1!$G666/hourly1!$F$8763+유형화!$G$74*hourly1!I666/hourly1!$I$8763</f>
        <v>6.0690456311006846</v>
      </c>
      <c r="D665" s="14">
        <v>17.740392</v>
      </c>
      <c r="E665" s="14">
        <v>620.3446009999999</v>
      </c>
      <c r="F665" s="1">
        <v>769140</v>
      </c>
      <c r="G665" s="15">
        <f t="shared" si="20"/>
        <v>2.0300285393506451E-2</v>
      </c>
      <c r="H665" s="15">
        <f t="shared" si="21"/>
        <v>4.40195558724404E-2</v>
      </c>
    </row>
    <row r="666" spans="1:8">
      <c r="A666" s="1">
        <v>665</v>
      </c>
      <c r="B666" s="444">
        <f>유형화!$F$71*hourly1!B667/hourly1!$B$8763+유형화!$F$72*hourly1!C667/hourly1!$C$8763+유형화!$F$73*hourly1!D667/hourly1!$D$8763+유형화!$F$74*hourly1!E667/hourly1!$E$8763</f>
        <v>303.01160473893827</v>
      </c>
      <c r="C666" s="442">
        <f>hourly1!$F667*유형화!$G$71/hourly1!$F$8763+유형화!$G$72*hourly1!$G667/hourly1!$F$8763+유형화!$G$74*hourly1!I667/hourly1!$I$8763</f>
        <v>6.3066122380884524</v>
      </c>
      <c r="D666" s="14">
        <v>20.680396999999999</v>
      </c>
      <c r="E666" s="14">
        <v>226.44884699999989</v>
      </c>
      <c r="F666" s="1">
        <v>780883</v>
      </c>
      <c r="G666" s="15">
        <f t="shared" si="20"/>
        <v>2.3664525628915901E-2</v>
      </c>
      <c r="H666" s="15">
        <f t="shared" si="21"/>
        <v>5.1109576647476479E-2</v>
      </c>
    </row>
    <row r="667" spans="1:8">
      <c r="A667" s="1">
        <v>666</v>
      </c>
      <c r="B667" s="444">
        <f>유형화!$F$71*hourly1!B668/hourly1!$B$8763+유형화!$F$72*hourly1!C668/hourly1!$C$8763+유형화!$F$73*hourly1!D668/hourly1!$D$8763+유형화!$F$74*hourly1!E668/hourly1!$E$8763</f>
        <v>181.43001327335892</v>
      </c>
      <c r="C667" s="442">
        <f>hourly1!$F668*유형화!$G$71/hourly1!$F$8763+유형화!$G$72*hourly1!$G668/hourly1!$F$8763+유형화!$G$74*hourly1!I668/hourly1!$I$8763</f>
        <v>6.7054529752822178</v>
      </c>
      <c r="D667" s="14">
        <v>16.190272</v>
      </c>
      <c r="E667" s="14">
        <v>32.947868999999962</v>
      </c>
      <c r="F667" s="1">
        <v>776426</v>
      </c>
      <c r="G667" s="15">
        <f t="shared" si="20"/>
        <v>1.8526487024553714E-2</v>
      </c>
      <c r="H667" s="15">
        <f t="shared" si="21"/>
        <v>4.0258381150545336E-2</v>
      </c>
    </row>
    <row r="668" spans="1:8">
      <c r="A668" s="1">
        <v>667</v>
      </c>
      <c r="B668" s="444">
        <f>유형화!$F$71*hourly1!B669/hourly1!$B$8763+유형화!$F$72*hourly1!C669/hourly1!$C$8763+유형화!$F$73*hourly1!D669/hourly1!$D$8763+유형화!$F$74*hourly1!E669/hourly1!$E$8763</f>
        <v>131.6070540780112</v>
      </c>
      <c r="C668" s="442">
        <f>hourly1!$F669*유형화!$G$71/hourly1!$F$8763+유형화!$G$72*hourly1!$G669/hourly1!$F$8763+유형화!$G$74*hourly1!I669/hourly1!$I$8763</f>
        <v>6.4149890885256857</v>
      </c>
      <c r="D668" s="14">
        <v>40.551245999999992</v>
      </c>
      <c r="E668" s="14">
        <v>4.7433999999999997E-2</v>
      </c>
      <c r="F668" s="1">
        <v>783669</v>
      </c>
      <c r="G668" s="15">
        <f t="shared" si="20"/>
        <v>4.6402687542771701E-2</v>
      </c>
      <c r="H668" s="15">
        <f t="shared" si="21"/>
        <v>9.7582737426380309E-2</v>
      </c>
    </row>
    <row r="669" spans="1:8">
      <c r="A669" s="1">
        <v>668</v>
      </c>
      <c r="B669" s="444">
        <f>유형화!$F$71*hourly1!B670/hourly1!$B$8763+유형화!$F$72*hourly1!C670/hourly1!$C$8763+유형화!$F$73*hourly1!D670/hourly1!$D$8763+유형화!$F$74*hourly1!E670/hourly1!$E$8763</f>
        <v>140.63124159550105</v>
      </c>
      <c r="C669" s="442">
        <f>hourly1!$F670*유형화!$G$71/hourly1!$F$8763+유형화!$G$72*hourly1!$G670/hourly1!$F$8763+유형화!$G$74*hourly1!I670/hourly1!$I$8763</f>
        <v>6.4614655170472348</v>
      </c>
      <c r="D669" s="14">
        <v>62.146771999999999</v>
      </c>
      <c r="E669" s="14">
        <v>0</v>
      </c>
      <c r="F669" s="1">
        <v>808127</v>
      </c>
      <c r="G669" s="15">
        <f t="shared" si="20"/>
        <v>7.1114392956208389E-2</v>
      </c>
      <c r="H669" s="15">
        <f t="shared" si="21"/>
        <v>0.14539463304195607</v>
      </c>
    </row>
    <row r="670" spans="1:8">
      <c r="A670" s="1">
        <v>669</v>
      </c>
      <c r="B670" s="444">
        <f>유형화!$F$71*hourly1!B671/hourly1!$B$8763+유형화!$F$72*hourly1!C671/hourly1!$C$8763+유형화!$F$73*hourly1!D671/hourly1!$D$8763+유형화!$F$74*hourly1!E671/hourly1!$E$8763</f>
        <v>73.496412980295787</v>
      </c>
      <c r="C670" s="442">
        <f>hourly1!$F671*유형화!$G$71/hourly1!$F$8763+유형화!$G$72*hourly1!$G671/hourly1!$F$8763+유형화!$G$74*hourly1!I671/hourly1!$I$8763</f>
        <v>7.5220409096521008</v>
      </c>
      <c r="D670" s="14">
        <v>67.117563000000004</v>
      </c>
      <c r="E670" s="14">
        <v>0</v>
      </c>
      <c r="F670" s="1">
        <v>805984</v>
      </c>
      <c r="G670" s="15">
        <f t="shared" si="20"/>
        <v>7.6802456440457981E-2</v>
      </c>
      <c r="H670" s="15">
        <f t="shared" si="21"/>
        <v>0.15602601503884136</v>
      </c>
    </row>
    <row r="671" spans="1:8">
      <c r="A671" s="1">
        <v>670</v>
      </c>
      <c r="B671" s="444">
        <f>유형화!$F$71*hourly1!B672/hourly1!$B$8763+유형화!$F$72*hourly1!C672/hourly1!$C$8763+유형화!$F$73*hourly1!D672/hourly1!$D$8763+유형화!$F$74*hourly1!E672/hourly1!$E$8763</f>
        <v>72.837038105062206</v>
      </c>
      <c r="C671" s="442">
        <f>hourly1!$F672*유형화!$G$71/hourly1!$F$8763+유형화!$G$72*hourly1!$G672/hourly1!$F$8763+유형화!$G$74*hourly1!I672/hourly1!$I$8763</f>
        <v>1.3007365380279665</v>
      </c>
      <c r="D671" s="14">
        <v>80.342923000000013</v>
      </c>
      <c r="E671" s="14">
        <v>0</v>
      </c>
      <c r="F671" s="1">
        <v>845255</v>
      </c>
      <c r="G671" s="15">
        <f t="shared" si="20"/>
        <v>9.1936202212922577E-2</v>
      </c>
      <c r="H671" s="15">
        <f t="shared" si="21"/>
        <v>0.18366489570629849</v>
      </c>
    </row>
    <row r="672" spans="1:8">
      <c r="A672" s="1">
        <v>671</v>
      </c>
      <c r="B672" s="444">
        <f>유형화!$F$71*hourly1!B673/hourly1!$B$8763+유형화!$F$72*hourly1!C673/hourly1!$C$8763+유형화!$F$73*hourly1!D673/hourly1!$D$8763+유형화!$F$74*hourly1!E673/hourly1!$E$8763</f>
        <v>72.162622514169087</v>
      </c>
      <c r="C672" s="442">
        <f>hourly1!$F673*유형화!$G$71/hourly1!$F$8763+유형화!$G$72*hourly1!$G673/hourly1!$F$8763+유형화!$G$74*hourly1!I673/hourly1!$I$8763</f>
        <v>2.0491178500174088</v>
      </c>
      <c r="D672" s="14">
        <v>109.08497</v>
      </c>
      <c r="E672" s="14">
        <v>0</v>
      </c>
      <c r="F672" s="1">
        <v>918650</v>
      </c>
      <c r="G672" s="15">
        <f t="shared" si="20"/>
        <v>0.12482565340958021</v>
      </c>
      <c r="H672" s="15">
        <f t="shared" si="21"/>
        <v>0.24067225372982318</v>
      </c>
    </row>
    <row r="673" spans="1:8">
      <c r="A673" s="1">
        <v>672</v>
      </c>
      <c r="B673" s="444">
        <f>유형화!$F$71*hourly1!B674/hourly1!$B$8763+유형화!$F$72*hourly1!C674/hourly1!$C$8763+유형화!$F$73*hourly1!D674/hourly1!$D$8763+유형화!$F$74*hourly1!E674/hourly1!$E$8763</f>
        <v>71.358891730977007</v>
      </c>
      <c r="C673" s="442">
        <f>hourly1!$F674*유형화!$G$71/hourly1!$F$8763+유형화!$G$72*hourly1!$G674/hourly1!$F$8763+유형화!$G$74*hourly1!I674/hourly1!$I$8763</f>
        <v>2.8995521295203361</v>
      </c>
      <c r="D673" s="14">
        <v>125.64278400000001</v>
      </c>
      <c r="E673" s="14">
        <v>0</v>
      </c>
      <c r="F673" s="1">
        <v>928465</v>
      </c>
      <c r="G673" s="15">
        <f t="shared" si="20"/>
        <v>0.14377271780886727</v>
      </c>
      <c r="H673" s="15">
        <f t="shared" si="21"/>
        <v>0.27174355095841968</v>
      </c>
    </row>
    <row r="674" spans="1:8">
      <c r="A674" s="1">
        <v>673</v>
      </c>
      <c r="B674" s="444">
        <f>유형화!$F$71*hourly1!B675/hourly1!$B$8763+유형화!$F$72*hourly1!C675/hourly1!$C$8763+유형화!$F$73*hourly1!D675/hourly1!$D$8763+유형화!$F$74*hourly1!E675/hourly1!$E$8763</f>
        <v>72.491147427924346</v>
      </c>
      <c r="C674" s="442">
        <f>hourly1!$F675*유형화!$G$71/hourly1!$F$8763+유형화!$G$72*hourly1!$G675/hourly1!$F$8763+유형화!$G$74*hourly1!I675/hourly1!$I$8763</f>
        <v>3.547705352655143</v>
      </c>
      <c r="D674" s="14">
        <v>139.28804600000001</v>
      </c>
      <c r="E674" s="14">
        <v>0</v>
      </c>
      <c r="F674" s="1">
        <v>849149</v>
      </c>
      <c r="G674" s="15">
        <f t="shared" si="20"/>
        <v>0.15938695637074168</v>
      </c>
      <c r="H674" s="15">
        <f t="shared" si="21"/>
        <v>0.29644406989294664</v>
      </c>
    </row>
    <row r="675" spans="1:8">
      <c r="A675" s="1">
        <v>674</v>
      </c>
      <c r="B675" s="444">
        <f>유형화!$F$71*hourly1!B676/hourly1!$B$8763+유형화!$F$72*hourly1!C676/hourly1!$C$8763+유형화!$F$73*hourly1!D676/hourly1!$D$8763+유형화!$F$74*hourly1!E676/hourly1!$E$8763</f>
        <v>73.58557049500287</v>
      </c>
      <c r="C675" s="442">
        <f>hourly1!$F676*유형화!$G$71/hourly1!$F$8763+유형화!$G$72*hourly1!$G676/hourly1!$F$8763+유형화!$G$74*hourly1!I676/hourly1!$I$8763</f>
        <v>4.2161410896196756</v>
      </c>
      <c r="D675" s="14">
        <v>136.60935699999999</v>
      </c>
      <c r="E675" s="14">
        <v>0</v>
      </c>
      <c r="F675" s="1">
        <v>782285</v>
      </c>
      <c r="G675" s="15">
        <f t="shared" si="20"/>
        <v>0.15632173936874721</v>
      </c>
      <c r="H675" s="15">
        <f t="shared" si="21"/>
        <v>0.29165757487967442</v>
      </c>
    </row>
    <row r="676" spans="1:8">
      <c r="A676" s="1">
        <v>675</v>
      </c>
      <c r="B676" s="444">
        <f>유형화!$F$71*hourly1!B677/hourly1!$B$8763+유형화!$F$72*hourly1!C677/hourly1!$C$8763+유형화!$F$73*hourly1!D677/hourly1!$D$8763+유형화!$F$74*hourly1!E677/hourly1!$E$8763</f>
        <v>75.011019154496609</v>
      </c>
      <c r="C676" s="442">
        <f>hourly1!$F677*유형화!$G$71/hourly1!$F$8763+유형화!$G$72*hourly1!$G677/hourly1!$F$8763+유형화!$G$74*hourly1!I677/hourly1!$I$8763</f>
        <v>4.8261032163282529</v>
      </c>
      <c r="D676" s="14">
        <v>151.13034400000001</v>
      </c>
      <c r="E676" s="14">
        <v>0</v>
      </c>
      <c r="F676" s="1">
        <v>650103</v>
      </c>
      <c r="G676" s="15">
        <f t="shared" si="20"/>
        <v>0.17293806781827625</v>
      </c>
      <c r="H676" s="15">
        <f t="shared" si="21"/>
        <v>0.31725006734316918</v>
      </c>
    </row>
    <row r="677" spans="1:8">
      <c r="A677" s="1">
        <v>676</v>
      </c>
      <c r="B677" s="444">
        <f>유형화!$F$71*hourly1!B678/hourly1!$B$8763+유형화!$F$72*hourly1!C678/hourly1!$C$8763+유형화!$F$73*hourly1!D678/hourly1!$D$8763+유형화!$F$74*hourly1!E678/hourly1!$E$8763</f>
        <v>75.995161674502953</v>
      </c>
      <c r="C677" s="442">
        <f>hourly1!$F678*유형화!$G$71/hourly1!$F$8763+유형화!$G$72*hourly1!$G678/hourly1!$F$8763+유형화!$G$74*hourly1!I678/hourly1!$I$8763</f>
        <v>5.2409027394429701</v>
      </c>
      <c r="D677" s="14">
        <v>163.13200499999999</v>
      </c>
      <c r="E677" s="14">
        <v>0</v>
      </c>
      <c r="F677" s="1">
        <v>518918</v>
      </c>
      <c r="G677" s="15">
        <f t="shared" si="20"/>
        <v>0.1866715379409272</v>
      </c>
      <c r="H677" s="15">
        <f t="shared" si="21"/>
        <v>0.33776350965858981</v>
      </c>
    </row>
    <row r="678" spans="1:8">
      <c r="A678" s="1">
        <v>677</v>
      </c>
      <c r="B678" s="444">
        <f>유형화!$F$71*hourly1!B679/hourly1!$B$8763+유형화!$F$72*hourly1!C679/hourly1!$C$8763+유형화!$F$73*hourly1!D679/hourly1!$D$8763+유형화!$F$74*hourly1!E679/hourly1!$E$8763</f>
        <v>77.233939543050681</v>
      </c>
      <c r="C678" s="442">
        <f>hourly1!$F679*유형화!$G$71/hourly1!$F$8763+유형화!$G$72*hourly1!$G679/hourly1!$F$8763+유형화!$G$74*hourly1!I679/hourly1!$I$8763</f>
        <v>5.6922664097853186</v>
      </c>
      <c r="D678" s="14">
        <v>165.59335300000001</v>
      </c>
      <c r="E678" s="14">
        <v>0</v>
      </c>
      <c r="F678" s="1">
        <v>580304</v>
      </c>
      <c r="G678" s="15">
        <f t="shared" si="20"/>
        <v>0.18948805219003378</v>
      </c>
      <c r="H678" s="15">
        <f t="shared" si="21"/>
        <v>0.34190139189878743</v>
      </c>
    </row>
    <row r="679" spans="1:8">
      <c r="A679" s="1">
        <v>678</v>
      </c>
      <c r="B679" s="444">
        <f>유형화!$F$71*hourly1!B680/hourly1!$B$8763+유형화!$F$72*hourly1!C680/hourly1!$C$8763+유형화!$F$73*hourly1!D680/hourly1!$D$8763+유형화!$F$74*hourly1!E680/hourly1!$E$8763</f>
        <v>79.986312263741681</v>
      </c>
      <c r="C679" s="442">
        <f>hourly1!$F680*유형화!$G$71/hourly1!$F$8763+유형화!$G$72*hourly1!$G680/hourly1!$F$8763+유형화!$G$74*hourly1!I680/hourly1!$I$8763</f>
        <v>6.1208452131506093</v>
      </c>
      <c r="D679" s="14">
        <v>170.335769</v>
      </c>
      <c r="E679" s="14">
        <v>0</v>
      </c>
      <c r="F679" s="1">
        <v>943687</v>
      </c>
      <c r="G679" s="15">
        <f t="shared" si="20"/>
        <v>0.19491478674329119</v>
      </c>
      <c r="H679" s="15">
        <f t="shared" si="21"/>
        <v>0.34980920835050672</v>
      </c>
    </row>
    <row r="680" spans="1:8">
      <c r="A680" s="1">
        <v>679</v>
      </c>
      <c r="B680" s="444">
        <f>유형화!$F$71*hourly1!B681/hourly1!$B$8763+유형화!$F$72*hourly1!C681/hourly1!$C$8763+유형화!$F$73*hourly1!D681/hourly1!$D$8763+유형화!$F$74*hourly1!E681/hourly1!$E$8763</f>
        <v>92.261010807817485</v>
      </c>
      <c r="C680" s="442">
        <f>hourly1!$F681*유형화!$G$71/hourly1!$F$8763+유형화!$G$72*hourly1!$G681/hourly1!$F$8763+유형화!$G$74*hourly1!I681/hourly1!$I$8763</f>
        <v>12.49877436907148</v>
      </c>
      <c r="D680" s="14">
        <v>183.979648</v>
      </c>
      <c r="E680" s="14">
        <v>0</v>
      </c>
      <c r="F680" s="1">
        <v>950344</v>
      </c>
      <c r="G680" s="15">
        <f t="shared" si="20"/>
        <v>0.21052744274178714</v>
      </c>
      <c r="H680" s="15">
        <f t="shared" si="21"/>
        <v>0.37209460744794171</v>
      </c>
    </row>
    <row r="681" spans="1:8">
      <c r="A681" s="1">
        <v>680</v>
      </c>
      <c r="B681" s="444">
        <f>유형화!$F$71*hourly1!B682/hourly1!$B$8763+유형화!$F$72*hourly1!C682/hourly1!$C$8763+유형화!$F$73*hourly1!D682/hourly1!$D$8763+유형화!$F$74*hourly1!E682/hourly1!$E$8763</f>
        <v>191.39672006040502</v>
      </c>
      <c r="C681" s="442">
        <f>hourly1!$F682*유형화!$G$71/hourly1!$F$8763+유형화!$G$72*hourly1!$G682/hourly1!$F$8763+유형화!$G$74*hourly1!I682/hourly1!$I$8763</f>
        <v>12.66845019336087</v>
      </c>
      <c r="D681" s="14">
        <v>175.26638399999999</v>
      </c>
      <c r="E681" s="14">
        <v>0.128301</v>
      </c>
      <c r="F681" s="1">
        <v>837127</v>
      </c>
      <c r="G681" s="15">
        <f t="shared" si="20"/>
        <v>0.20055687693304031</v>
      </c>
      <c r="H681" s="15">
        <f t="shared" si="21"/>
        <v>0.35794151032014127</v>
      </c>
    </row>
    <row r="682" spans="1:8">
      <c r="A682" s="1">
        <v>681</v>
      </c>
      <c r="B682" s="444">
        <f>유형화!$F$71*hourly1!B683/hourly1!$B$8763+유형화!$F$72*hourly1!C683/hourly1!$C$8763+유형화!$F$73*hourly1!D683/hourly1!$D$8763+유형화!$F$74*hourly1!E683/hourly1!$E$8763</f>
        <v>295.35766227002955</v>
      </c>
      <c r="C682" s="442">
        <f>hourly1!$F683*유형화!$G$71/hourly1!$F$8763+유형화!$G$72*hourly1!$G683/hourly1!$F$8763+유형화!$G$74*hourly1!I683/hourly1!$I$8763</f>
        <v>12.025216197721313</v>
      </c>
      <c r="D682" s="14">
        <v>142.19934499999999</v>
      </c>
      <c r="E682" s="14">
        <v>9.2637759999999822</v>
      </c>
      <c r="F682" s="1">
        <v>858194</v>
      </c>
      <c r="G682" s="15">
        <f t="shared" si="20"/>
        <v>0.16271834840344479</v>
      </c>
      <c r="H682" s="15">
        <f t="shared" si="21"/>
        <v>0.30161228698904646</v>
      </c>
    </row>
    <row r="683" spans="1:8">
      <c r="A683" s="1">
        <v>682</v>
      </c>
      <c r="B683" s="444">
        <f>유형화!$F$71*hourly1!B684/hourly1!$B$8763+유형화!$F$72*hourly1!C684/hourly1!$C$8763+유형화!$F$73*hourly1!D684/hourly1!$D$8763+유형화!$F$74*hourly1!E684/hourly1!$E$8763</f>
        <v>359.59565911795187</v>
      </c>
      <c r="C683" s="442">
        <f>hourly1!$F684*유형화!$G$71/hourly1!$F$8763+유형화!$G$72*hourly1!$G684/hourly1!$F$8763+유형화!$G$74*hourly1!I684/hourly1!$I$8763</f>
        <v>11.011397463944288</v>
      </c>
      <c r="D683" s="14">
        <v>124.005562</v>
      </c>
      <c r="E683" s="14">
        <v>44.56508099999995</v>
      </c>
      <c r="F683" s="1">
        <v>814765</v>
      </c>
      <c r="G683" s="15">
        <f t="shared" si="20"/>
        <v>0.14189924884310104</v>
      </c>
      <c r="H683" s="15">
        <f t="shared" si="21"/>
        <v>0.26872588484602128</v>
      </c>
    </row>
    <row r="684" spans="1:8">
      <c r="A684" s="1">
        <v>683</v>
      </c>
      <c r="B684" s="444">
        <f>유형화!$F$71*hourly1!B685/hourly1!$B$8763+유형화!$F$72*hourly1!C685/hourly1!$C$8763+유형화!$F$73*hourly1!D685/hourly1!$D$8763+유형화!$F$74*hourly1!E685/hourly1!$E$8763</f>
        <v>422.7539580717401</v>
      </c>
      <c r="C684" s="442">
        <f>hourly1!$F685*유형화!$G$71/hourly1!$F$8763+유형화!$G$72*hourly1!$G685/hourly1!$F$8763+유형화!$G$74*hourly1!I685/hourly1!$I$8763</f>
        <v>10.13289794407862</v>
      </c>
      <c r="D684" s="14">
        <v>108.84227199999999</v>
      </c>
      <c r="E684" s="14">
        <v>84.976221000000038</v>
      </c>
      <c r="F684" s="1">
        <v>797212</v>
      </c>
      <c r="G684" s="15">
        <f t="shared" si="20"/>
        <v>0.12454793470615848</v>
      </c>
      <c r="H684" s="15">
        <f t="shared" si="21"/>
        <v>0.24020753527839753</v>
      </c>
    </row>
    <row r="685" spans="1:8">
      <c r="A685" s="1">
        <v>684</v>
      </c>
      <c r="B685" s="444">
        <f>유형화!$F$71*hourly1!B686/hourly1!$B$8763+유형화!$F$72*hourly1!C686/hourly1!$C$8763+유형화!$F$73*hourly1!D686/hourly1!$D$8763+유형화!$F$74*hourly1!E686/hourly1!$E$8763</f>
        <v>358.8434648758768</v>
      </c>
      <c r="C685" s="442">
        <f>hourly1!$F686*유형화!$G$71/hourly1!$F$8763+유형화!$G$72*hourly1!$G686/hourly1!$F$8763+유형화!$G$74*hourly1!I686/hourly1!$I$8763</f>
        <v>9.3672125940235151</v>
      </c>
      <c r="D685" s="14">
        <v>61.731034000000001</v>
      </c>
      <c r="E685" s="14">
        <v>112.5546930000001</v>
      </c>
      <c r="F685" s="1">
        <v>777038</v>
      </c>
      <c r="G685" s="15">
        <f t="shared" si="20"/>
        <v>7.0638665021395819E-2</v>
      </c>
      <c r="H685" s="15">
        <f t="shared" si="21"/>
        <v>0.14449929859815527</v>
      </c>
    </row>
    <row r="686" spans="1:8">
      <c r="A686" s="1">
        <v>685</v>
      </c>
      <c r="B686" s="444">
        <f>유형화!$F$71*hourly1!B687/hourly1!$B$8763+유형화!$F$72*hourly1!C687/hourly1!$C$8763+유형화!$F$73*hourly1!D687/hourly1!$D$8763+유형화!$F$74*hourly1!E687/hourly1!$E$8763</f>
        <v>222.36487765541892</v>
      </c>
      <c r="C686" s="442">
        <f>hourly1!$F687*유형화!$G$71/hourly1!$F$8763+유형화!$G$72*hourly1!$G687/hourly1!$F$8763+유형화!$G$74*hourly1!I687/hourly1!$I$8763</f>
        <v>7.9528729635051958</v>
      </c>
      <c r="D686" s="14">
        <v>40.596569000000009</v>
      </c>
      <c r="E686" s="14">
        <v>117.17438199999999</v>
      </c>
      <c r="F686" s="1">
        <v>781128</v>
      </c>
      <c r="G686" s="15">
        <f t="shared" si="20"/>
        <v>4.6454550536266452E-2</v>
      </c>
      <c r="H686" s="15">
        <f t="shared" si="21"/>
        <v>9.7685943146334692E-2</v>
      </c>
    </row>
    <row r="687" spans="1:8">
      <c r="A687" s="1">
        <v>686</v>
      </c>
      <c r="B687" s="444">
        <f>유형화!$F$71*hourly1!B688/hourly1!$B$8763+유형화!$F$72*hourly1!C688/hourly1!$C$8763+유형화!$F$73*hourly1!D688/hourly1!$D$8763+유형화!$F$74*hourly1!E688/hourly1!$E$8763</f>
        <v>289.83273240577785</v>
      </c>
      <c r="C687" s="442">
        <f>hourly1!$F688*유형화!$G$71/hourly1!$F$8763+유형화!$G$72*hourly1!$G688/hourly1!$F$8763+유형화!$G$74*hourly1!I688/hourly1!$I$8763</f>
        <v>8.1546541848345466</v>
      </c>
      <c r="D687" s="14">
        <v>27.030054</v>
      </c>
      <c r="E687" s="14">
        <v>143.61700500000009</v>
      </c>
      <c r="F687" s="1">
        <v>784334</v>
      </c>
      <c r="G687" s="15">
        <f t="shared" si="20"/>
        <v>3.0930421965979706E-2</v>
      </c>
      <c r="H687" s="15">
        <f t="shared" si="21"/>
        <v>6.6230503092791493E-2</v>
      </c>
    </row>
    <row r="688" spans="1:8">
      <c r="A688" s="1">
        <v>687</v>
      </c>
      <c r="B688" s="444">
        <f>유형화!$F$71*hourly1!B689/hourly1!$B$8763+유형화!$F$72*hourly1!C689/hourly1!$C$8763+유형화!$F$73*hourly1!D689/hourly1!$D$8763+유형화!$F$74*hourly1!E689/hourly1!$E$8763</f>
        <v>411.90895782403976</v>
      </c>
      <c r="C688" s="442">
        <f>hourly1!$F689*유형화!$G$71/hourly1!$F$8763+유형화!$G$72*hourly1!$G689/hourly1!$F$8763+유형화!$G$74*hourly1!I689/hourly1!$I$8763</f>
        <v>7.9564785554184345</v>
      </c>
      <c r="D688" s="14">
        <v>26.888974999999999</v>
      </c>
      <c r="E688" s="14">
        <v>139.77804499999999</v>
      </c>
      <c r="F688" s="1">
        <v>780576</v>
      </c>
      <c r="G688" s="15">
        <f t="shared" si="20"/>
        <v>3.0768985625507041E-2</v>
      </c>
      <c r="H688" s="15">
        <f t="shared" si="21"/>
        <v>6.5897352328664949E-2</v>
      </c>
    </row>
    <row r="689" spans="1:8">
      <c r="A689" s="1">
        <v>688</v>
      </c>
      <c r="B689" s="444">
        <f>유형화!$F$71*hourly1!B690/hourly1!$B$8763+유형화!$F$72*hourly1!C690/hourly1!$C$8763+유형화!$F$73*hourly1!D690/hourly1!$D$8763+유형화!$F$74*hourly1!E690/hourly1!$E$8763</f>
        <v>349.16474408311336</v>
      </c>
      <c r="C689" s="442">
        <f>hourly1!$F690*유형화!$G$71/hourly1!$F$8763+유형화!$G$72*hourly1!$G690/hourly1!$F$8763+유형화!$G$74*hourly1!I690/hourly1!$I$8763</f>
        <v>7.8981222034964587</v>
      </c>
      <c r="D689" s="14">
        <v>16.284956999999991</v>
      </c>
      <c r="E689" s="14">
        <v>106.314042</v>
      </c>
      <c r="F689" s="1">
        <v>753929</v>
      </c>
      <c r="G689" s="15">
        <f t="shared" si="20"/>
        <v>1.863483482895871E-2</v>
      </c>
      <c r="H689" s="15">
        <f t="shared" si="21"/>
        <v>4.0488579844738921E-2</v>
      </c>
    </row>
    <row r="690" spans="1:8">
      <c r="A690" s="1">
        <v>689</v>
      </c>
      <c r="B690" s="444">
        <f>유형화!$F$71*hourly1!B691/hourly1!$B$8763+유형화!$F$72*hourly1!C691/hourly1!$C$8763+유형화!$F$73*hourly1!D691/hourly1!$D$8763+유형화!$F$74*hourly1!E691/hourly1!$E$8763</f>
        <v>306.71223396185218</v>
      </c>
      <c r="C690" s="442">
        <f>hourly1!$F691*유형화!$G$71/hourly1!$F$8763+유형화!$G$72*hourly1!$G691/hourly1!$F$8763+유형화!$G$74*hourly1!I691/hourly1!$I$8763</f>
        <v>8.1866636728687716</v>
      </c>
      <c r="D690" s="14">
        <v>21.398336</v>
      </c>
      <c r="E690" s="14">
        <v>42.905855999999957</v>
      </c>
      <c r="F690" s="1">
        <v>787026</v>
      </c>
      <c r="G690" s="15">
        <f t="shared" si="20"/>
        <v>2.4486061398538619E-2</v>
      </c>
      <c r="H690" s="15">
        <f t="shared" si="21"/>
        <v>5.283233491215699E-2</v>
      </c>
    </row>
    <row r="691" spans="1:8">
      <c r="A691" s="1">
        <v>690</v>
      </c>
      <c r="B691" s="444">
        <f>유형화!$F$71*hourly1!B692/hourly1!$B$8763+유형화!$F$72*hourly1!C692/hourly1!$C$8763+유형화!$F$73*hourly1!D692/hourly1!$D$8763+유형화!$F$74*hourly1!E692/hourly1!$E$8763</f>
        <v>185.06845617044871</v>
      </c>
      <c r="C691" s="442">
        <f>hourly1!$F692*유형화!$G$71/hourly1!$F$8763+유형화!$G$72*hourly1!$G692/hourly1!$F$8763+유형화!$G$74*hourly1!I692/hourly1!$I$8763</f>
        <v>8.5129789489324796</v>
      </c>
      <c r="D691" s="14">
        <v>28.850974000000001</v>
      </c>
      <c r="E691" s="14">
        <v>4.1715160000000031</v>
      </c>
      <c r="F691" s="1">
        <v>772771</v>
      </c>
      <c r="G691" s="15">
        <f t="shared" si="20"/>
        <v>3.3014096085398473E-2</v>
      </c>
      <c r="H691" s="15">
        <f t="shared" si="21"/>
        <v>7.0519169841004606E-2</v>
      </c>
    </row>
    <row r="692" spans="1:8">
      <c r="A692" s="1">
        <v>691</v>
      </c>
      <c r="B692" s="444">
        <f>유형화!$F$71*hourly1!B693/hourly1!$B$8763+유형화!$F$72*hourly1!C693/hourly1!$C$8763+유형화!$F$73*hourly1!D693/hourly1!$D$8763+유형화!$F$74*hourly1!E693/hourly1!$E$8763</f>
        <v>134.99480395322999</v>
      </c>
      <c r="C692" s="442">
        <f>hourly1!$F693*유형화!$G$71/hourly1!$F$8763+유형화!$G$72*hourly1!$G693/hourly1!$F$8763+유형화!$G$74*hourly1!I693/hourly1!$I$8763</f>
        <v>8.01385862374085</v>
      </c>
      <c r="D692" s="14">
        <v>50.25674200000001</v>
      </c>
      <c r="E692" s="14">
        <v>4.0478000000000007E-2</v>
      </c>
      <c r="F692" s="1">
        <v>780723</v>
      </c>
      <c r="G692" s="15">
        <f t="shared" si="20"/>
        <v>5.7508661902613112E-2</v>
      </c>
      <c r="H692" s="15">
        <f t="shared" si="21"/>
        <v>0.11940429391126318</v>
      </c>
    </row>
    <row r="693" spans="1:8">
      <c r="A693" s="1">
        <v>692</v>
      </c>
      <c r="B693" s="444">
        <f>유형화!$F$71*hourly1!B694/hourly1!$B$8763+유형화!$F$72*hourly1!C694/hourly1!$C$8763+유형화!$F$73*hourly1!D694/hourly1!$D$8763+유형화!$F$74*hourly1!E694/hourly1!$E$8763</f>
        <v>143.52616456804751</v>
      </c>
      <c r="C693" s="442">
        <f>hourly1!$F694*유형화!$G$71/hourly1!$F$8763+유형화!$G$72*hourly1!$G694/hourly1!$F$8763+유형화!$G$74*hourly1!I694/hourly1!$I$8763</f>
        <v>7.8637957429332914</v>
      </c>
      <c r="D693" s="14">
        <v>70.231154999999987</v>
      </c>
      <c r="E693" s="14">
        <v>0</v>
      </c>
      <c r="F693" s="1">
        <v>790539</v>
      </c>
      <c r="G693" s="15">
        <f t="shared" si="20"/>
        <v>8.0365331837965445E-2</v>
      </c>
      <c r="H693" s="15">
        <f t="shared" si="21"/>
        <v>0.16261671427784291</v>
      </c>
    </row>
    <row r="694" spans="1:8">
      <c r="A694" s="1">
        <v>693</v>
      </c>
      <c r="B694" s="444">
        <f>유형화!$F$71*hourly1!B695/hourly1!$B$8763+유형화!$F$72*hourly1!C695/hourly1!$C$8763+유형화!$F$73*hourly1!D695/hourly1!$D$8763+유형화!$F$74*hourly1!E695/hourly1!$E$8763</f>
        <v>75.619505578128113</v>
      </c>
      <c r="C694" s="442">
        <f>hourly1!$F695*유형화!$G$71/hourly1!$F$8763+유형화!$G$72*hourly1!$G695/hourly1!$F$8763+유형화!$G$74*hourly1!I695/hourly1!$I$8763</f>
        <v>8.699090904049509</v>
      </c>
      <c r="D694" s="14">
        <v>108.22492800000001</v>
      </c>
      <c r="E694" s="14">
        <v>0</v>
      </c>
      <c r="F694" s="1">
        <v>798542</v>
      </c>
      <c r="G694" s="15">
        <f t="shared" si="20"/>
        <v>0.12384150953889224</v>
      </c>
      <c r="H694" s="15">
        <f t="shared" si="21"/>
        <v>0.23902420922484954</v>
      </c>
    </row>
    <row r="695" spans="1:8">
      <c r="A695" s="1">
        <v>694</v>
      </c>
      <c r="B695" s="444">
        <f>유형화!$F$71*hourly1!B696/hourly1!$B$8763+유형화!$F$72*hourly1!C696/hourly1!$C$8763+유형화!$F$73*hourly1!D696/hourly1!$D$8763+유형화!$F$74*hourly1!E696/hourly1!$E$8763</f>
        <v>74.500036292934524</v>
      </c>
      <c r="C695" s="442">
        <f>hourly1!$F696*유형화!$G$71/hourly1!$F$8763+유형화!$G$72*hourly1!$G696/hourly1!$F$8763+유형화!$G$74*hourly1!I696/hourly1!$I$8763</f>
        <v>2.2746961572432385</v>
      </c>
      <c r="D695" s="14">
        <v>154.577506</v>
      </c>
      <c r="E695" s="14">
        <v>0</v>
      </c>
      <c r="F695" s="1">
        <v>859026</v>
      </c>
      <c r="G695" s="15">
        <f t="shared" si="20"/>
        <v>0.17688264651741945</v>
      </c>
      <c r="H695" s="15">
        <f t="shared" si="21"/>
        <v>0.32319997674428047</v>
      </c>
    </row>
    <row r="696" spans="1:8">
      <c r="A696" s="1">
        <v>695</v>
      </c>
      <c r="B696" s="444">
        <f>유형화!$F$71*hourly1!B697/hourly1!$B$8763+유형화!$F$72*hourly1!C697/hourly1!$C$8763+유형화!$F$73*hourly1!D697/hourly1!$D$8763+유형화!$F$74*hourly1!E697/hourly1!$E$8763</f>
        <v>73.463413578000967</v>
      </c>
      <c r="C696" s="442">
        <f>hourly1!$F697*유형화!$G$71/hourly1!$F$8763+유형화!$G$72*hourly1!$G697/hourly1!$F$8763+유형화!$G$74*hourly1!I697/hourly1!$I$8763</f>
        <v>2.7984164497524415</v>
      </c>
      <c r="D696" s="14">
        <v>210.696923</v>
      </c>
      <c r="E696" s="14">
        <v>0</v>
      </c>
      <c r="F696" s="1">
        <v>876291</v>
      </c>
      <c r="G696" s="15">
        <f t="shared" si="20"/>
        <v>0.24109995249449132</v>
      </c>
      <c r="H696" s="15">
        <f t="shared" si="21"/>
        <v>0.41383092027544893</v>
      </c>
    </row>
    <row r="697" spans="1:8">
      <c r="A697" s="1">
        <v>696</v>
      </c>
      <c r="B697" s="444">
        <f>유형화!$F$71*hourly1!B698/hourly1!$B$8763+유형화!$F$72*hourly1!C698/hourly1!$C$8763+유형화!$F$73*hourly1!D698/hourly1!$D$8763+유형화!$F$74*hourly1!E698/hourly1!$E$8763</f>
        <v>72.275863208362736</v>
      </c>
      <c r="C697" s="442">
        <f>hourly1!$F698*유형화!$G$71/hourly1!$F$8763+유형화!$G$72*hourly1!$G698/hourly1!$F$8763+유형화!$G$74*hourly1!I698/hourly1!$I$8763</f>
        <v>3.4048128311949863</v>
      </c>
      <c r="D697" s="14">
        <v>346.89137799999997</v>
      </c>
      <c r="E697" s="14">
        <v>0</v>
      </c>
      <c r="F697" s="1">
        <v>876070</v>
      </c>
      <c r="G697" s="15">
        <f t="shared" si="20"/>
        <v>0.39694692056109726</v>
      </c>
      <c r="H697" s="15">
        <f t="shared" si="21"/>
        <v>0.59394667473184015</v>
      </c>
    </row>
    <row r="698" spans="1:8">
      <c r="A698" s="1">
        <v>697</v>
      </c>
      <c r="B698" s="444">
        <f>유형화!$F$71*hourly1!B699/hourly1!$B$8763+유형화!$F$72*hourly1!C699/hourly1!$C$8763+유형화!$F$73*hourly1!D699/hourly1!$D$8763+유형화!$F$74*hourly1!E699/hourly1!$E$8763</f>
        <v>72.698334187856361</v>
      </c>
      <c r="C698" s="442">
        <f>hourly1!$F699*유형화!$G$71/hourly1!$F$8763+유형화!$G$72*hourly1!$G699/hourly1!$F$8763+유형화!$G$74*hourly1!I699/hourly1!$I$8763</f>
        <v>3.7209932877367291</v>
      </c>
      <c r="D698" s="14">
        <v>450.75307600000002</v>
      </c>
      <c r="E698" s="14">
        <v>0</v>
      </c>
      <c r="F698" s="1">
        <v>846503</v>
      </c>
      <c r="G698" s="15">
        <f t="shared" si="20"/>
        <v>0.51579559712101652</v>
      </c>
      <c r="H698" s="15">
        <f t="shared" si="21"/>
        <v>0.70301803150900288</v>
      </c>
    </row>
    <row r="699" spans="1:8">
      <c r="A699" s="1">
        <v>698</v>
      </c>
      <c r="B699" s="444">
        <f>유형화!$F$71*hourly1!B700/hourly1!$B$8763+유형화!$F$72*hourly1!C700/hourly1!$C$8763+유형화!$F$73*hourly1!D700/hourly1!$D$8763+유형화!$F$74*hourly1!E700/hourly1!$E$8763</f>
        <v>72.863540398732766</v>
      </c>
      <c r="C699" s="442">
        <f>hourly1!$F700*유형화!$G$71/hourly1!$F$8763+유형화!$G$72*hourly1!$G700/hourly1!$F$8763+유형화!$G$74*hourly1!I700/hourly1!$I$8763</f>
        <v>4.008448630400232</v>
      </c>
      <c r="D699" s="14">
        <v>499.75174200000009</v>
      </c>
      <c r="E699" s="14">
        <v>0</v>
      </c>
      <c r="F699" s="1">
        <v>745038</v>
      </c>
      <c r="G699" s="15">
        <f t="shared" si="20"/>
        <v>0.57186464586024965</v>
      </c>
      <c r="H699" s="15">
        <f t="shared" si="21"/>
        <v>0.7479993859634203</v>
      </c>
    </row>
    <row r="700" spans="1:8">
      <c r="A700" s="1">
        <v>699</v>
      </c>
      <c r="B700" s="444">
        <f>유형화!$F$71*hourly1!B701/hourly1!$B$8763+유형화!$F$72*hourly1!C701/hourly1!$C$8763+유형화!$F$73*hourly1!D701/hourly1!$D$8763+유형화!$F$74*hourly1!E701/hourly1!$E$8763</f>
        <v>73.315183874210746</v>
      </c>
      <c r="C700" s="442">
        <f>hourly1!$F701*유형화!$G$71/hourly1!$F$8763+유형화!$G$72*hourly1!$G701/hourly1!$F$8763+유형화!$G$74*hourly1!I701/hourly1!$I$8763</f>
        <v>4.2797141743721641</v>
      </c>
      <c r="D700" s="14">
        <v>540.15807800000005</v>
      </c>
      <c r="E700" s="14">
        <v>0</v>
      </c>
      <c r="F700" s="1">
        <v>640798</v>
      </c>
      <c r="G700" s="15">
        <f t="shared" si="20"/>
        <v>0.61810151325900353</v>
      </c>
      <c r="H700" s="15">
        <f t="shared" si="21"/>
        <v>0.78245072444781227</v>
      </c>
    </row>
    <row r="701" spans="1:8">
      <c r="A701" s="1">
        <v>700</v>
      </c>
      <c r="B701" s="444">
        <f>유형화!$F$71*hourly1!B702/hourly1!$B$8763+유형화!$F$72*hourly1!C702/hourly1!$C$8763+유형화!$F$73*hourly1!D702/hourly1!$D$8763+유형화!$F$74*hourly1!E702/hourly1!$E$8763</f>
        <v>73.91224257571524</v>
      </c>
      <c r="C701" s="442">
        <f>hourly1!$F702*유형화!$G$71/hourly1!$F$8763+유형화!$G$72*hourly1!$G702/hourly1!$F$8763+유형화!$G$74*hourly1!I702/hourly1!$I$8763</f>
        <v>4.5589697452257747</v>
      </c>
      <c r="D701" s="14">
        <v>611.60506800000007</v>
      </c>
      <c r="E701" s="14">
        <v>0</v>
      </c>
      <c r="F701" s="1">
        <v>550113</v>
      </c>
      <c r="G701" s="15">
        <f t="shared" si="20"/>
        <v>0.69985812199160657</v>
      </c>
      <c r="H701" s="15">
        <f t="shared" si="21"/>
        <v>0.83823177443318253</v>
      </c>
    </row>
    <row r="702" spans="1:8">
      <c r="A702" s="1">
        <v>701</v>
      </c>
      <c r="B702" s="444">
        <f>유형화!$F$71*hourly1!B703/hourly1!$B$8763+유형화!$F$72*hourly1!C703/hourly1!$C$8763+유형화!$F$73*hourly1!D703/hourly1!$D$8763+유형화!$F$74*hourly1!E703/hourly1!$E$8763</f>
        <v>74.40844913080322</v>
      </c>
      <c r="C702" s="442">
        <f>hourly1!$F703*유형화!$G$71/hourly1!$F$8763+유형화!$G$72*hourly1!$G703/hourly1!$F$8763+유형화!$G$74*hourly1!I703/hourly1!$I$8763</f>
        <v>4.7929983936687828</v>
      </c>
      <c r="D702" s="14">
        <v>659.81027699999981</v>
      </c>
      <c r="E702" s="14">
        <v>0</v>
      </c>
      <c r="F702" s="1">
        <v>589298</v>
      </c>
      <c r="G702" s="15">
        <f t="shared" si="20"/>
        <v>0.7550192199061071</v>
      </c>
      <c r="H702" s="15">
        <f t="shared" si="21"/>
        <v>0.87259173161973269</v>
      </c>
    </row>
    <row r="703" spans="1:8">
      <c r="A703" s="1">
        <v>702</v>
      </c>
      <c r="B703" s="444">
        <f>유형화!$F$71*hourly1!B704/hourly1!$B$8763+유형화!$F$72*hourly1!C704/hourly1!$C$8763+유형화!$F$73*hourly1!D704/hourly1!$D$8763+유형화!$F$74*hourly1!E704/hourly1!$E$8763</f>
        <v>76.831913501307298</v>
      </c>
      <c r="C703" s="442">
        <f>hourly1!$F704*유형화!$G$71/hourly1!$F$8763+유형화!$G$72*hourly1!$G704/hourly1!$F$8763+유형화!$G$74*hourly1!I704/hourly1!$I$8763</f>
        <v>5.1291384350773139</v>
      </c>
      <c r="D703" s="14">
        <v>697.07381000000009</v>
      </c>
      <c r="E703" s="14">
        <v>0</v>
      </c>
      <c r="F703" s="1">
        <v>946606</v>
      </c>
      <c r="G703" s="15">
        <f t="shared" si="20"/>
        <v>0.79765978583443331</v>
      </c>
      <c r="H703" s="15">
        <f t="shared" si="21"/>
        <v>0.89754497971472158</v>
      </c>
    </row>
    <row r="704" spans="1:8">
      <c r="A704" s="1">
        <v>703</v>
      </c>
      <c r="B704" s="444">
        <f>유형화!$F$71*hourly1!B705/hourly1!$B$8763+유형화!$F$72*hourly1!C705/hourly1!$C$8763+유형화!$F$73*hourly1!D705/hourly1!$D$8763+유형화!$F$74*hourly1!E705/hourly1!$E$8763</f>
        <v>88.761512382823057</v>
      </c>
      <c r="C704" s="442">
        <f>hourly1!$F705*유형화!$G$71/hourly1!$F$8763+유형화!$G$72*hourly1!$G705/hourly1!$F$8763+유형화!$G$74*hourly1!I705/hourly1!$I$8763</f>
        <v>11.407531155193622</v>
      </c>
      <c r="D704" s="14">
        <v>706.95784099999992</v>
      </c>
      <c r="E704" s="14">
        <v>0</v>
      </c>
      <c r="F704" s="1">
        <v>1108827</v>
      </c>
      <c r="G704" s="15">
        <f t="shared" si="20"/>
        <v>0.80897005734017347</v>
      </c>
      <c r="H704" s="15">
        <f t="shared" si="21"/>
        <v>0.90394429176290314</v>
      </c>
    </row>
    <row r="705" spans="1:8">
      <c r="A705" s="1">
        <v>704</v>
      </c>
      <c r="B705" s="444">
        <f>유형화!$F$71*hourly1!B706/hourly1!$B$8763+유형화!$F$72*hourly1!C706/hourly1!$C$8763+유형화!$F$73*hourly1!D706/hourly1!$D$8763+유형화!$F$74*hourly1!E706/hourly1!$E$8763</f>
        <v>190.24017919834117</v>
      </c>
      <c r="C705" s="442">
        <f>hourly1!$F706*유형화!$G$71/hourly1!$F$8763+유형화!$G$72*hourly1!$G706/hourly1!$F$8763+유형화!$G$74*hourly1!I706/hourly1!$I$8763</f>
        <v>11.615574656041218</v>
      </c>
      <c r="D705" s="14">
        <v>711.05138699999998</v>
      </c>
      <c r="E705" s="14">
        <v>1.279441000000002</v>
      </c>
      <c r="F705" s="1">
        <v>1010801</v>
      </c>
      <c r="G705" s="15">
        <f t="shared" si="20"/>
        <v>0.81365429160463887</v>
      </c>
      <c r="H705" s="15">
        <f t="shared" si="21"/>
        <v>0.90656863787304787</v>
      </c>
    </row>
    <row r="706" spans="1:8">
      <c r="A706" s="1">
        <v>705</v>
      </c>
      <c r="B706" s="444">
        <f>유형화!$F$71*hourly1!B707/hourly1!$B$8763+유형화!$F$72*hourly1!C707/hourly1!$C$8763+유형화!$F$73*hourly1!D707/hourly1!$D$8763+유형화!$F$74*hourly1!E707/hourly1!$E$8763</f>
        <v>293.75639233342764</v>
      </c>
      <c r="C706" s="442">
        <f>hourly1!$F707*유형화!$G$71/hourly1!$F$8763+유형화!$G$72*hourly1!$G707/hourly1!$F$8763+유형화!$G$74*hourly1!I707/hourly1!$I$8763</f>
        <v>10.80952237075895</v>
      </c>
      <c r="D706" s="14">
        <v>699.70730200000003</v>
      </c>
      <c r="E706" s="14">
        <v>63.117241999999898</v>
      </c>
      <c r="F706" s="1">
        <v>846635</v>
      </c>
      <c r="G706" s="15">
        <f t="shared" ref="G706:G769" si="22">D706/$I$1</f>
        <v>0.80067328402441207</v>
      </c>
      <c r="H706" s="15">
        <f t="shared" ref="H706:H769" si="23">G706/(1-$H$1*(1-G706))</f>
        <v>0.89925874485810442</v>
      </c>
    </row>
    <row r="707" spans="1:8">
      <c r="A707" s="1">
        <v>706</v>
      </c>
      <c r="B707" s="444">
        <f>유형화!$F$71*hourly1!B708/hourly1!$B$8763+유형화!$F$72*hourly1!C708/hourly1!$C$8763+유형화!$F$73*hourly1!D708/hourly1!$D$8763+유형화!$F$74*hourly1!E708/hourly1!$E$8763</f>
        <v>357.58316808006788</v>
      </c>
      <c r="C707" s="442">
        <f>hourly1!$F708*유형화!$G$71/hourly1!$F$8763+유형화!$G$72*hourly1!$G708/hourly1!$F$8763+유형화!$G$74*hourly1!I708/hourly1!$I$8763</f>
        <v>9.6182428045516755</v>
      </c>
      <c r="D707" s="14">
        <v>673.49652700000001</v>
      </c>
      <c r="E707" s="14">
        <v>249.7130149999995</v>
      </c>
      <c r="F707" s="1">
        <v>793346</v>
      </c>
      <c r="G707" s="15">
        <f t="shared" si="22"/>
        <v>0.77068036093201464</v>
      </c>
      <c r="H707" s="15">
        <f t="shared" si="23"/>
        <v>0.88191225034880738</v>
      </c>
    </row>
    <row r="708" spans="1:8">
      <c r="A708" s="1">
        <v>707</v>
      </c>
      <c r="B708" s="444">
        <f>유형화!$F$71*hourly1!B709/hourly1!$B$8763+유형화!$F$72*hourly1!C709/hourly1!$C$8763+유형화!$F$73*hourly1!D709/hourly1!$D$8763+유형화!$F$74*hourly1!E709/hourly1!$E$8763</f>
        <v>419.30833570665141</v>
      </c>
      <c r="C708" s="442">
        <f>hourly1!$F709*유형화!$G$71/hourly1!$F$8763+유형화!$G$72*hourly1!$G709/hourly1!$F$8763+유형화!$G$74*hourly1!I709/hourly1!$I$8763</f>
        <v>8.4668749113674355</v>
      </c>
      <c r="D708" s="14">
        <v>639.09304600000007</v>
      </c>
      <c r="E708" s="14">
        <v>481.27101800000071</v>
      </c>
      <c r="F708" s="1">
        <v>798481</v>
      </c>
      <c r="G708" s="15">
        <f t="shared" si="22"/>
        <v>0.73131254522478129</v>
      </c>
      <c r="H708" s="15">
        <f t="shared" si="23"/>
        <v>0.85812456278490701</v>
      </c>
    </row>
    <row r="709" spans="1:8">
      <c r="A709" s="1">
        <v>708</v>
      </c>
      <c r="B709" s="444">
        <f>유형화!$F$71*hourly1!B710/hourly1!$B$8763+유형화!$F$72*hourly1!C710/hourly1!$C$8763+유형화!$F$73*hourly1!D710/hourly1!$D$8763+유형화!$F$74*hourly1!E710/hourly1!$E$8763</f>
        <v>354.33585256486322</v>
      </c>
      <c r="C709" s="442">
        <f>hourly1!$F710*유형화!$G$71/hourly1!$F$8763+유형화!$G$72*hourly1!$G710/hourly1!$F$8763+유형화!$G$74*hourly1!I710/hourly1!$I$8763</f>
        <v>7.4896877952144587</v>
      </c>
      <c r="D709" s="14">
        <v>644.69028899999989</v>
      </c>
      <c r="E709" s="14">
        <v>681.2264639999994</v>
      </c>
      <c r="F709" s="1">
        <v>808269</v>
      </c>
      <c r="G709" s="15">
        <f t="shared" si="22"/>
        <v>0.73771745613750539</v>
      </c>
      <c r="H709" s="15">
        <f t="shared" si="23"/>
        <v>0.86207667028532453</v>
      </c>
    </row>
    <row r="710" spans="1:8">
      <c r="A710" s="1">
        <v>709</v>
      </c>
      <c r="B710" s="444">
        <f>유형화!$F$71*hourly1!B711/hourly1!$B$8763+유형화!$F$72*hourly1!C711/hourly1!$C$8763+유형화!$F$73*hourly1!D711/hourly1!$D$8763+유형화!$F$74*hourly1!E711/hourly1!$E$8763</f>
        <v>217.39872550241878</v>
      </c>
      <c r="C710" s="442">
        <f>hourly1!$F711*유형화!$G$71/hourly1!$F$8763+유형화!$G$72*hourly1!$G711/hourly1!$F$8763+유형화!$G$74*hourly1!I711/hourly1!$I$8763</f>
        <v>6.0183060187580208</v>
      </c>
      <c r="D710" s="14">
        <v>587.27818200000002</v>
      </c>
      <c r="E710" s="14">
        <v>832.53683399999954</v>
      </c>
      <c r="F710" s="1">
        <v>774336</v>
      </c>
      <c r="G710" s="15">
        <f t="shared" si="22"/>
        <v>0.67202092828499083</v>
      </c>
      <c r="H710" s="15">
        <f t="shared" si="23"/>
        <v>0.81992617188660644</v>
      </c>
    </row>
    <row r="711" spans="1:8">
      <c r="A711" s="1">
        <v>710</v>
      </c>
      <c r="B711" s="444">
        <f>유형화!$F$71*hourly1!B712/hourly1!$B$8763+유형화!$F$72*hourly1!C712/hourly1!$C$8763+유형화!$F$73*hourly1!D712/hourly1!$D$8763+유형화!$F$74*hourly1!E712/hourly1!$E$8763</f>
        <v>284.41960048122007</v>
      </c>
      <c r="C711" s="442">
        <f>hourly1!$F712*유형화!$G$71/hourly1!$F$8763+유형화!$G$72*hourly1!$G712/hourly1!$F$8763+유형화!$G$74*hourly1!I712/hourly1!$I$8763</f>
        <v>6.3717605284383536</v>
      </c>
      <c r="D711" s="14">
        <v>532.86086299999999</v>
      </c>
      <c r="E711" s="14">
        <v>867.32615800000008</v>
      </c>
      <c r="F711" s="1">
        <v>763366</v>
      </c>
      <c r="G711" s="15">
        <f t="shared" si="22"/>
        <v>0.60975132871529236</v>
      </c>
      <c r="H711" s="15">
        <f t="shared" si="23"/>
        <v>0.77639403629743775</v>
      </c>
    </row>
    <row r="712" spans="1:8">
      <c r="A712" s="1">
        <v>711</v>
      </c>
      <c r="B712" s="444">
        <f>유형화!$F$71*hourly1!B713/hourly1!$B$8763+유형화!$F$72*hourly1!C713/hourly1!$C$8763+유형화!$F$73*hourly1!D713/hourly1!$D$8763+유형화!$F$74*hourly1!E713/hourly1!$E$8763</f>
        <v>405.76715191874081</v>
      </c>
      <c r="C712" s="442">
        <f>hourly1!$F713*유형화!$G$71/hourly1!$F$8763+유형화!$G$72*hourly1!$G713/hourly1!$F$8763+유형화!$G$74*hourly1!I713/hourly1!$I$8763</f>
        <v>6.132279245235055</v>
      </c>
      <c r="D712" s="14">
        <v>511.94928700000008</v>
      </c>
      <c r="E712" s="14">
        <v>812.02293499999905</v>
      </c>
      <c r="F712" s="1">
        <v>774761</v>
      </c>
      <c r="G712" s="15">
        <f t="shared" si="22"/>
        <v>0.58582226554532413</v>
      </c>
      <c r="H712" s="15">
        <f t="shared" si="23"/>
        <v>0.75863838591767918</v>
      </c>
    </row>
    <row r="713" spans="1:8">
      <c r="A713" s="1">
        <v>712</v>
      </c>
      <c r="B713" s="444">
        <f>유형화!$F$71*hourly1!B714/hourly1!$B$8763+유형화!$F$72*hourly1!C714/hourly1!$C$8763+유형화!$F$73*hourly1!D714/hourly1!$D$8763+유형화!$F$74*hourly1!E714/hourly1!$E$8763</f>
        <v>342.96199262086003</v>
      </c>
      <c r="C713" s="442">
        <f>hourly1!$F714*유형화!$G$71/hourly1!$F$8763+유형화!$G$72*hourly1!$G714/hourly1!$F$8763+유형화!$G$74*hourly1!I714/hourly1!$I$8763</f>
        <v>6.0476932877593583</v>
      </c>
      <c r="D713" s="14">
        <v>477.44249699999989</v>
      </c>
      <c r="E713" s="14">
        <v>653.34361899999863</v>
      </c>
      <c r="F713" s="1">
        <v>781959</v>
      </c>
      <c r="G713" s="15">
        <f t="shared" si="22"/>
        <v>0.54633623361244477</v>
      </c>
      <c r="H713" s="15">
        <f t="shared" si="23"/>
        <v>0.72797762203431327</v>
      </c>
    </row>
    <row r="714" spans="1:8">
      <c r="A714" s="1">
        <v>713</v>
      </c>
      <c r="B714" s="444">
        <f>유형화!$F$71*hourly1!B715/hourly1!$B$8763+유형화!$F$72*hourly1!C715/hourly1!$C$8763+유형화!$F$73*hourly1!D715/hourly1!$D$8763+유형화!$F$74*hourly1!E715/hourly1!$E$8763</f>
        <v>300.69556176119988</v>
      </c>
      <c r="C714" s="442">
        <f>hourly1!$F715*유형화!$G$71/hourly1!$F$8763+유형화!$G$72*hourly1!$G715/hourly1!$F$8763+유형화!$G$74*hourly1!I715/hourly1!$I$8763</f>
        <v>6.3650979082703696</v>
      </c>
      <c r="D714" s="14">
        <v>458.99072899999999</v>
      </c>
      <c r="E714" s="14">
        <v>326.10425199999992</v>
      </c>
      <c r="F714" s="1">
        <v>774964</v>
      </c>
      <c r="G714" s="15">
        <f t="shared" si="22"/>
        <v>0.52522192247350441</v>
      </c>
      <c r="H714" s="15">
        <f t="shared" si="23"/>
        <v>0.7108428546476987</v>
      </c>
    </row>
    <row r="715" spans="1:8">
      <c r="A715" s="1">
        <v>714</v>
      </c>
      <c r="B715" s="444">
        <f>유형화!$F$71*hourly1!B716/hourly1!$B$8763+유형화!$F$72*hourly1!C716/hourly1!$C$8763+유형화!$F$73*hourly1!D716/hourly1!$D$8763+유형화!$F$74*hourly1!E716/hourly1!$E$8763</f>
        <v>179.82599128254884</v>
      </c>
      <c r="C715" s="442">
        <f>hourly1!$F716*유형화!$G$71/hourly1!$F$8763+유형화!$G$72*hourly1!$G716/hourly1!$F$8763+유형화!$G$74*hourly1!I716/hourly1!$I$8763</f>
        <v>6.8184614076837455</v>
      </c>
      <c r="D715" s="14">
        <v>438.663813</v>
      </c>
      <c r="E715" s="14">
        <v>44.923091999999933</v>
      </c>
      <c r="F715" s="1">
        <v>740420</v>
      </c>
      <c r="G715" s="15">
        <f t="shared" si="22"/>
        <v>0.50196188425282517</v>
      </c>
      <c r="H715" s="15">
        <f t="shared" si="23"/>
        <v>0.69133229184491463</v>
      </c>
    </row>
    <row r="716" spans="1:8">
      <c r="A716" s="1">
        <v>715</v>
      </c>
      <c r="B716" s="444">
        <f>유형화!$F$71*hourly1!B717/hourly1!$B$8763+유형화!$F$72*hourly1!C717/hourly1!$C$8763+유형화!$F$73*hourly1!D717/hourly1!$D$8763+유형화!$F$74*hourly1!E717/hourly1!$E$8763</f>
        <v>130.67955409966376</v>
      </c>
      <c r="C716" s="442">
        <f>hourly1!$F717*유형화!$G$71/hourly1!$F$8763+유형화!$G$72*hourly1!$G717/hourly1!$F$8763+유형화!$G$74*hourly1!I717/hourly1!$I$8763</f>
        <v>6.2957995366480608</v>
      </c>
      <c r="D716" s="14">
        <v>434.54760700000003</v>
      </c>
      <c r="E716" s="14">
        <v>4.6630999999999999E-2</v>
      </c>
      <c r="F716" s="1">
        <v>753178</v>
      </c>
      <c r="G716" s="15">
        <f t="shared" si="22"/>
        <v>0.49725172020805869</v>
      </c>
      <c r="H716" s="15">
        <f t="shared" si="23"/>
        <v>0.68729738930676687</v>
      </c>
    </row>
    <row r="717" spans="1:8">
      <c r="A717" s="1">
        <v>716</v>
      </c>
      <c r="B717" s="444">
        <f>유형화!$F$71*hourly1!B718/hourly1!$B$8763+유형화!$F$72*hourly1!C718/hourly1!$C$8763+유형화!$F$73*hourly1!D718/hourly1!$D$8763+유형화!$F$74*hourly1!E718/hourly1!$E$8763</f>
        <v>139.3229157462944</v>
      </c>
      <c r="C717" s="442">
        <f>hourly1!$F718*유형화!$G$71/hourly1!$F$8763+유형화!$G$72*hourly1!$G718/hourly1!$F$8763+유형화!$G$74*hourly1!I718/hourly1!$I$8763</f>
        <v>6.1428997212342118</v>
      </c>
      <c r="D717" s="14">
        <v>417.98292400000003</v>
      </c>
      <c r="E717" s="14">
        <v>0</v>
      </c>
      <c r="F717" s="1">
        <v>750580</v>
      </c>
      <c r="G717" s="15">
        <f t="shared" si="22"/>
        <v>0.47829679562956207</v>
      </c>
      <c r="H717" s="15">
        <f t="shared" si="23"/>
        <v>0.67076350372780924</v>
      </c>
    </row>
    <row r="718" spans="1:8">
      <c r="A718" s="1">
        <v>717</v>
      </c>
      <c r="B718" s="444">
        <f>유형화!$F$71*hourly1!B719/hourly1!$B$8763+유형화!$F$72*hourly1!C719/hourly1!$C$8763+유형화!$F$73*hourly1!D719/hourly1!$D$8763+유형화!$F$74*hourly1!E719/hourly1!$E$8763</f>
        <v>72.56898153278712</v>
      </c>
      <c r="C718" s="442">
        <f>hourly1!$F719*유형화!$G$71/hourly1!$F$8763+유형화!$G$72*hourly1!$G719/hourly1!$F$8763+유형화!$G$74*hourly1!I719/hourly1!$I$8763</f>
        <v>6.988562670306667</v>
      </c>
      <c r="D718" s="14">
        <v>387.86097000000001</v>
      </c>
      <c r="E718" s="14">
        <v>0</v>
      </c>
      <c r="F718" s="1">
        <v>773867</v>
      </c>
      <c r="G718" s="15">
        <f t="shared" si="22"/>
        <v>0.44382832036644088</v>
      </c>
      <c r="H718" s="15">
        <f t="shared" si="23"/>
        <v>0.63942480162062498</v>
      </c>
    </row>
    <row r="719" spans="1:8">
      <c r="A719" s="1">
        <v>718</v>
      </c>
      <c r="B719" s="444">
        <f>유형화!$F$71*hourly1!B720/hourly1!$B$8763+유형화!$F$72*hourly1!C720/hourly1!$C$8763+유형화!$F$73*hourly1!D720/hourly1!$D$8763+유형화!$F$74*hourly1!E720/hourly1!$E$8763</f>
        <v>71.245275920613437</v>
      </c>
      <c r="C719" s="442">
        <f>hourly1!$F720*유형화!$G$71/hourly1!$F$8763+유형화!$G$72*hourly1!$G720/hourly1!$F$8763+유형화!$G$74*hourly1!I720/hourly1!$I$8763</f>
        <v>0.61204216262761935</v>
      </c>
      <c r="D719" s="14">
        <v>343.52770099999998</v>
      </c>
      <c r="E719" s="14">
        <v>0</v>
      </c>
      <c r="F719" s="1">
        <v>898628</v>
      </c>
      <c r="G719" s="15">
        <f t="shared" si="22"/>
        <v>0.39309787353487746</v>
      </c>
      <c r="H719" s="15">
        <f t="shared" si="23"/>
        <v>0.59005645955650632</v>
      </c>
    </row>
    <row r="720" spans="1:8">
      <c r="A720" s="1">
        <v>719</v>
      </c>
      <c r="B720" s="444">
        <f>유형화!$F$71*hourly1!B721/hourly1!$B$8763+유형화!$F$72*hourly1!C721/hourly1!$C$8763+유형화!$F$73*hourly1!D721/hourly1!$D$8763+유형화!$F$74*hourly1!E721/hourly1!$E$8763</f>
        <v>70.084089389060523</v>
      </c>
      <c r="C720" s="442">
        <f>hourly1!$F721*유형화!$G$71/hourly1!$F$8763+유형화!$G$72*hourly1!$G721/hourly1!$F$8763+유형화!$G$74*hourly1!I721/hourly1!$I$8763</f>
        <v>1.0230430535280193</v>
      </c>
      <c r="D720" s="14">
        <v>319.63133099999999</v>
      </c>
      <c r="E720" s="14">
        <v>0</v>
      </c>
      <c r="F720" s="1">
        <v>947708</v>
      </c>
      <c r="G720" s="15">
        <f t="shared" si="22"/>
        <v>0.36575331819084528</v>
      </c>
      <c r="H720" s="15">
        <f t="shared" si="23"/>
        <v>0.56169127230374083</v>
      </c>
    </row>
    <row r="721" spans="1:8">
      <c r="A721" s="1">
        <v>720</v>
      </c>
      <c r="B721" s="444">
        <f>유형화!$F$71*hourly1!B722/hourly1!$B$8763+유형화!$F$72*hourly1!C722/hourly1!$C$8763+유형화!$F$73*hourly1!D722/hourly1!$D$8763+유형화!$F$74*hourly1!E722/hourly1!$E$8763</f>
        <v>68.664179800356465</v>
      </c>
      <c r="C721" s="442">
        <f>hourly1!$F722*유형화!$G$71/hourly1!$F$8763+유형화!$G$72*hourly1!$G722/hourly1!$F$8763+유형화!$G$74*hourly1!I722/hourly1!$I$8763</f>
        <v>1.689198568143351</v>
      </c>
      <c r="D721" s="14">
        <v>295.31834800000001</v>
      </c>
      <c r="E721" s="14">
        <v>0</v>
      </c>
      <c r="F721" s="1">
        <v>990096</v>
      </c>
      <c r="G721" s="15">
        <f t="shared" si="22"/>
        <v>0.33793203365172853</v>
      </c>
      <c r="H721" s="15">
        <f t="shared" si="23"/>
        <v>0.5314544743083327</v>
      </c>
    </row>
    <row r="722" spans="1:8">
      <c r="A722" s="1">
        <v>721</v>
      </c>
      <c r="B722" s="444">
        <f>유형화!$F$71*hourly1!B723/hourly1!$B$8763+유형화!$F$72*hourly1!C723/hourly1!$C$8763+유형화!$F$73*hourly1!D723/hourly1!$D$8763+유형화!$F$74*hourly1!E723/hourly1!$E$8763</f>
        <v>69.204841228466975</v>
      </c>
      <c r="C722" s="442">
        <f>hourly1!$F723*유형화!$G$71/hourly1!$F$8763+유형화!$G$72*hourly1!$G723/hourly1!$F$8763+유형화!$G$74*hourly1!I723/hourly1!$I$8763</f>
        <v>2.2155713109863053</v>
      </c>
      <c r="D722" s="14">
        <v>256.89791700000001</v>
      </c>
      <c r="E722" s="14">
        <v>0</v>
      </c>
      <c r="F722" s="1">
        <v>904329</v>
      </c>
      <c r="G722" s="15">
        <f t="shared" si="22"/>
        <v>0.2939676322877946</v>
      </c>
      <c r="H722" s="15">
        <f t="shared" si="23"/>
        <v>0.48058883087514531</v>
      </c>
    </row>
    <row r="723" spans="1:8">
      <c r="A723" s="1">
        <v>722</v>
      </c>
      <c r="B723" s="444">
        <f>유형화!$F$71*hourly1!B724/hourly1!$B$8763+유형화!$F$72*hourly1!C724/hourly1!$C$8763+유형화!$F$73*hourly1!D724/hourly1!$D$8763+유형화!$F$74*hourly1!E724/hourly1!$E$8763</f>
        <v>69.468926618981612</v>
      </c>
      <c r="C723" s="442">
        <f>hourly1!$F724*유형화!$G$71/hourly1!$F$8763+유형화!$G$72*hourly1!$G724/hourly1!$F$8763+유형화!$G$74*hourly1!I724/hourly1!$I$8763</f>
        <v>2.7502662175902919</v>
      </c>
      <c r="D723" s="14">
        <v>251.72756100000001</v>
      </c>
      <c r="E723" s="14">
        <v>0</v>
      </c>
      <c r="F723" s="1">
        <v>791490</v>
      </c>
      <c r="G723" s="15">
        <f t="shared" si="22"/>
        <v>0.28805120708219439</v>
      </c>
      <c r="H723" s="15">
        <f t="shared" si="23"/>
        <v>0.4734350317349989</v>
      </c>
    </row>
    <row r="724" spans="1:8">
      <c r="A724" s="1">
        <v>723</v>
      </c>
      <c r="B724" s="444">
        <f>유형화!$F$71*hourly1!B725/hourly1!$B$8763+유형화!$F$72*hourly1!C725/hourly1!$C$8763+유형화!$F$73*hourly1!D725/hourly1!$D$8763+유형화!$F$74*hourly1!E725/hourly1!$E$8763</f>
        <v>70.007211109053841</v>
      </c>
      <c r="C724" s="442">
        <f>hourly1!$F725*유형화!$G$71/hourly1!$F$8763+유형화!$G$72*hourly1!$G725/hourly1!$F$8763+유형화!$G$74*hourly1!I725/hourly1!$I$8763</f>
        <v>3.2493906170812101</v>
      </c>
      <c r="D724" s="14">
        <v>233.56559200000001</v>
      </c>
      <c r="E724" s="14">
        <v>0</v>
      </c>
      <c r="F724" s="1">
        <v>647915</v>
      </c>
      <c r="G724" s="15">
        <f t="shared" si="22"/>
        <v>0.26726851220104314</v>
      </c>
      <c r="H724" s="15">
        <f t="shared" si="23"/>
        <v>0.44768768856059932</v>
      </c>
    </row>
    <row r="725" spans="1:8">
      <c r="A725" s="1">
        <v>724</v>
      </c>
      <c r="B725" s="444">
        <f>유형화!$F$71*hourly1!B726/hourly1!$B$8763+유형화!$F$72*hourly1!C726/hourly1!$C$8763+유형화!$F$73*hourly1!D726/hourly1!$D$8763+유형화!$F$74*hourly1!E726/hourly1!$E$8763</f>
        <v>70.500532155142338</v>
      </c>
      <c r="C725" s="442">
        <f>hourly1!$F726*유형화!$G$71/hourly1!$F$8763+유형화!$G$72*hourly1!$G726/hourly1!$F$8763+유형화!$G$74*hourly1!I726/hourly1!$I$8763</f>
        <v>3.6645125802429495</v>
      </c>
      <c r="D725" s="14">
        <v>246.139195</v>
      </c>
      <c r="E725" s="14">
        <v>0</v>
      </c>
      <c r="F725" s="1">
        <v>521905</v>
      </c>
      <c r="G725" s="15">
        <f t="shared" si="22"/>
        <v>0.28165645409796675</v>
      </c>
      <c r="H725" s="15">
        <f t="shared" si="23"/>
        <v>0.46561631534514614</v>
      </c>
    </row>
    <row r="726" spans="1:8">
      <c r="A726" s="1">
        <v>725</v>
      </c>
      <c r="B726" s="444">
        <f>유형화!$F$71*hourly1!B727/hourly1!$B$8763+유형화!$F$72*hourly1!C727/hourly1!$C$8763+유형화!$F$73*hourly1!D727/hourly1!$D$8763+유형화!$F$74*hourly1!E727/hourly1!$E$8763</f>
        <v>71.169833181334013</v>
      </c>
      <c r="C726" s="442">
        <f>hourly1!$F727*유형화!$G$71/hourly1!$F$8763+유형화!$G$72*hourly1!$G727/hourly1!$F$8763+유형화!$G$74*hourly1!I727/hourly1!$I$8763</f>
        <v>4.0332418009908784</v>
      </c>
      <c r="D726" s="14">
        <v>264.1019</v>
      </c>
      <c r="E726" s="14">
        <v>0</v>
      </c>
      <c r="F726" s="1">
        <v>557186</v>
      </c>
      <c r="G726" s="15">
        <f t="shared" si="22"/>
        <v>0.30221113169130093</v>
      </c>
      <c r="H726" s="15">
        <f t="shared" si="23"/>
        <v>0.49043041993034736</v>
      </c>
    </row>
    <row r="727" spans="1:8">
      <c r="A727" s="1">
        <v>726</v>
      </c>
      <c r="B727" s="444">
        <f>유형화!$F$71*hourly1!B728/hourly1!$B$8763+유형화!$F$72*hourly1!C728/hourly1!$C$8763+유형화!$F$73*hourly1!D728/hourly1!$D$8763+유형화!$F$74*hourly1!E728/hourly1!$E$8763</f>
        <v>73.686524740723556</v>
      </c>
      <c r="C727" s="442">
        <f>hourly1!$F728*유형화!$G$71/hourly1!$F$8763+유형화!$G$72*hourly1!$G728/hourly1!$F$8763+유형화!$G$74*hourly1!I728/hourly1!$I$8763</f>
        <v>4.4265559141489597</v>
      </c>
      <c r="D727" s="14">
        <v>251.48063999999999</v>
      </c>
      <c r="E727" s="14">
        <v>0</v>
      </c>
      <c r="F727" s="1">
        <v>933983</v>
      </c>
      <c r="G727" s="15">
        <f t="shared" si="22"/>
        <v>0.28776865601062562</v>
      </c>
      <c r="H727" s="15">
        <f t="shared" si="23"/>
        <v>0.47309147236740912</v>
      </c>
    </row>
    <row r="728" spans="1:8">
      <c r="A728" s="1">
        <v>727</v>
      </c>
      <c r="B728" s="444">
        <f>유형화!$F$71*hourly1!B729/hourly1!$B$8763+유형화!$F$72*hourly1!C729/hourly1!$C$8763+유형화!$F$73*hourly1!D729/hourly1!$D$8763+유형화!$F$74*hourly1!E729/hourly1!$E$8763</f>
        <v>85.915206630030895</v>
      </c>
      <c r="C728" s="442">
        <f>hourly1!$F729*유형화!$G$71/hourly1!$F$8763+유형화!$G$72*hourly1!$G729/hourly1!$F$8763+유형화!$G$74*hourly1!I729/hourly1!$I$8763</f>
        <v>10.835854730141158</v>
      </c>
      <c r="D728" s="14">
        <v>241.67155700000001</v>
      </c>
      <c r="E728" s="14">
        <v>0</v>
      </c>
      <c r="F728" s="1">
        <v>1075879</v>
      </c>
      <c r="G728" s="15">
        <f t="shared" si="22"/>
        <v>0.27654414731044624</v>
      </c>
      <c r="H728" s="15">
        <f t="shared" si="23"/>
        <v>0.45929991286755562</v>
      </c>
    </row>
    <row r="729" spans="1:8">
      <c r="A729" s="1">
        <v>728</v>
      </c>
      <c r="B729" s="444">
        <f>유형화!$F$71*hourly1!B730/hourly1!$B$8763+유형화!$F$72*hourly1!C730/hourly1!$C$8763+유형화!$F$73*hourly1!D730/hourly1!$D$8763+유형화!$F$74*hourly1!E730/hourly1!$E$8763</f>
        <v>189.37627944522754</v>
      </c>
      <c r="C729" s="442">
        <f>hourly1!$F730*유형화!$G$71/hourly1!$F$8763+유형화!$G$72*hourly1!$G730/hourly1!$F$8763+유형화!$G$74*hourly1!I730/hourly1!$I$8763</f>
        <v>11.057240990811751</v>
      </c>
      <c r="D729" s="14">
        <v>239.816294</v>
      </c>
      <c r="E729" s="14">
        <v>5.8256969999999946</v>
      </c>
      <c r="F729" s="1">
        <v>1170322</v>
      </c>
      <c r="G729" s="15">
        <f t="shared" si="22"/>
        <v>0.27442117458357451</v>
      </c>
      <c r="H729" s="15">
        <f t="shared" si="23"/>
        <v>0.45665954921934704</v>
      </c>
    </row>
    <row r="730" spans="1:8">
      <c r="A730" s="1">
        <v>729</v>
      </c>
      <c r="B730" s="444">
        <f>유형화!$F$71*hourly1!B731/hourly1!$B$8763+유형화!$F$72*hourly1!C731/hourly1!$C$8763+유형화!$F$73*hourly1!D731/hourly1!$D$8763+유형화!$F$74*hourly1!E731/hourly1!$E$8763</f>
        <v>292.88829416471987</v>
      </c>
      <c r="C730" s="442">
        <f>hourly1!$F731*유형화!$G$71/hourly1!$F$8763+유형화!$G$72*hourly1!$G731/hourly1!$F$8763+유형화!$G$74*hourly1!I731/hourly1!$I$8763</f>
        <v>10.366742923108943</v>
      </c>
      <c r="D730" s="14">
        <v>226.846352</v>
      </c>
      <c r="E730" s="14">
        <v>164.88359999999989</v>
      </c>
      <c r="F730" s="1">
        <v>1096454</v>
      </c>
      <c r="G730" s="15">
        <f t="shared" si="22"/>
        <v>0.25957970297814292</v>
      </c>
      <c r="H730" s="15">
        <f t="shared" si="23"/>
        <v>0.43791050901124867</v>
      </c>
    </row>
    <row r="731" spans="1:8">
      <c r="A731" s="1">
        <v>730</v>
      </c>
      <c r="B731" s="444">
        <f>유형화!$F$71*hourly1!B732/hourly1!$B$8763+유형화!$F$72*hourly1!C732/hourly1!$C$8763+유형화!$F$73*hourly1!D732/hourly1!$D$8763+유형화!$F$74*hourly1!E732/hourly1!$E$8763</f>
        <v>356.20564051128224</v>
      </c>
      <c r="C731" s="442">
        <f>hourly1!$F732*유형화!$G$71/hourly1!$F$8763+유형화!$G$72*hourly1!$G732/hourly1!$F$8763+유형화!$G$74*hourly1!I732/hourly1!$I$8763</f>
        <v>9.325804267893913</v>
      </c>
      <c r="D731" s="14">
        <v>281.77818400000001</v>
      </c>
      <c r="E731" s="14">
        <v>534.10925199999951</v>
      </c>
      <c r="F731" s="1">
        <v>903484</v>
      </c>
      <c r="G731" s="15">
        <f t="shared" si="22"/>
        <v>0.32243805846364465</v>
      </c>
      <c r="H731" s="15">
        <f t="shared" si="23"/>
        <v>0.51397580157255873</v>
      </c>
    </row>
    <row r="732" spans="1:8">
      <c r="A732" s="1">
        <v>731</v>
      </c>
      <c r="B732" s="444">
        <f>유형화!$F$71*hourly1!B733/hourly1!$B$8763+유형화!$F$72*hourly1!C733/hourly1!$C$8763+유형화!$F$73*hourly1!D733/hourly1!$D$8763+유형화!$F$74*hourly1!E733/hourly1!$E$8763</f>
        <v>418.05972185930182</v>
      </c>
      <c r="C732" s="442">
        <f>hourly1!$F733*유형화!$G$71/hourly1!$F$8763+유형화!$G$72*hourly1!$G733/hourly1!$F$8763+유형화!$G$74*hourly1!I733/hourly1!$I$8763</f>
        <v>8.3829458939117298</v>
      </c>
      <c r="D732" s="14">
        <v>287.203847</v>
      </c>
      <c r="E732" s="14">
        <v>827.79232200000092</v>
      </c>
      <c r="F732" s="1">
        <v>853984</v>
      </c>
      <c r="G732" s="15">
        <f t="shared" si="22"/>
        <v>0.32864663081926049</v>
      </c>
      <c r="H732" s="15">
        <f t="shared" si="23"/>
        <v>0.52103636710683809</v>
      </c>
    </row>
    <row r="733" spans="1:8">
      <c r="A733" s="1">
        <v>732</v>
      </c>
      <c r="B733" s="444">
        <f>유형화!$F$71*hourly1!B734/hourly1!$B$8763+유형화!$F$72*hourly1!C734/hourly1!$C$8763+유형화!$F$73*hourly1!D734/hourly1!$D$8763+유형화!$F$74*hourly1!E734/hourly1!$E$8763</f>
        <v>353.26868313028444</v>
      </c>
      <c r="C733" s="442">
        <f>hourly1!$F734*유형화!$G$71/hourly1!$F$8763+유형화!$G$72*hourly1!$G734/hourly1!$F$8763+유형화!$G$74*hourly1!I734/hourly1!$I$8763</f>
        <v>7.5240152336094761</v>
      </c>
      <c r="D733" s="14">
        <v>248.83417</v>
      </c>
      <c r="E733" s="14">
        <v>1002.3684600000011</v>
      </c>
      <c r="F733" s="1">
        <v>797145</v>
      </c>
      <c r="G733" s="15">
        <f t="shared" si="22"/>
        <v>0.2847403071282924</v>
      </c>
      <c r="H733" s="15">
        <f t="shared" si="23"/>
        <v>0.46939818999333494</v>
      </c>
    </row>
    <row r="734" spans="1:8">
      <c r="A734" s="1">
        <v>733</v>
      </c>
      <c r="B734" s="444">
        <f>유형화!$F$71*hourly1!B735/hourly1!$B$8763+유형화!$F$72*hourly1!C735/hourly1!$C$8763+유형화!$F$73*hourly1!D735/hourly1!$D$8763+유형화!$F$74*hourly1!E735/hourly1!$E$8763</f>
        <v>216.36234444886395</v>
      </c>
      <c r="C734" s="442">
        <f>hourly1!$F735*유형화!$G$71/hourly1!$F$8763+유형화!$G$72*hourly1!$G735/hourly1!$F$8763+유형화!$G$74*hourly1!I735/hourly1!$I$8763</f>
        <v>6.0591494840320257</v>
      </c>
      <c r="D734" s="14">
        <v>198.709552</v>
      </c>
      <c r="E734" s="14">
        <v>1082.537523</v>
      </c>
      <c r="F734" s="1">
        <v>813781</v>
      </c>
      <c r="G734" s="15">
        <f t="shared" si="22"/>
        <v>0.22738283438245394</v>
      </c>
      <c r="H734" s="15">
        <f t="shared" si="23"/>
        <v>0.39540676344298248</v>
      </c>
    </row>
    <row r="735" spans="1:8">
      <c r="A735" s="1">
        <v>734</v>
      </c>
      <c r="B735" s="444">
        <f>유형화!$F$71*hourly1!B736/hourly1!$B$8763+유형화!$F$72*hourly1!C736/hourly1!$C$8763+유형화!$F$73*hourly1!D736/hourly1!$D$8763+유형화!$F$74*hourly1!E736/hourly1!$E$8763</f>
        <v>283.09795079420854</v>
      </c>
      <c r="C735" s="442">
        <f>hourly1!$F736*유형화!$G$71/hourly1!$F$8763+유형화!$G$72*hourly1!$G736/hourly1!$F$8763+유형화!$G$74*hourly1!I736/hourly1!$I$8763</f>
        <v>6.3459505757130801</v>
      </c>
      <c r="D735" s="14">
        <v>180.600639</v>
      </c>
      <c r="E735" s="14">
        <v>1045.287427</v>
      </c>
      <c r="F735" s="1">
        <v>789255</v>
      </c>
      <c r="G735" s="15">
        <f t="shared" si="22"/>
        <v>0.20666085134700699</v>
      </c>
      <c r="H735" s="15">
        <f t="shared" si="23"/>
        <v>0.36663871794277902</v>
      </c>
    </row>
    <row r="736" spans="1:8">
      <c r="A736" s="1">
        <v>735</v>
      </c>
      <c r="B736" s="444">
        <f>유형화!$F$71*hourly1!B737/hourly1!$B$8763+유형화!$F$72*hourly1!C737/hourly1!$C$8763+유형화!$F$73*hourly1!D737/hourly1!$D$8763+유형화!$F$74*hourly1!E737/hourly1!$E$8763</f>
        <v>404.61017462344068</v>
      </c>
      <c r="C736" s="442">
        <f>hourly1!$F737*유형화!$G$71/hourly1!$F$8763+유형화!$G$72*hourly1!$G737/hourly1!$F$8763+유형화!$G$74*hourly1!I737/hourly1!$I$8763</f>
        <v>6.1543418204312799</v>
      </c>
      <c r="D736" s="14">
        <v>143.04944699999999</v>
      </c>
      <c r="E736" s="14">
        <v>918.94278300000087</v>
      </c>
      <c r="F736" s="1">
        <v>791578</v>
      </c>
      <c r="G736" s="15">
        <f t="shared" si="22"/>
        <v>0.16369111795744282</v>
      </c>
      <c r="H736" s="15">
        <f t="shared" si="23"/>
        <v>0.30311479572736261</v>
      </c>
    </row>
    <row r="737" spans="1:8">
      <c r="A737" s="1">
        <v>736</v>
      </c>
      <c r="B737" s="444">
        <f>유형화!$F$71*hourly1!B738/hourly1!$B$8763+유형화!$F$72*hourly1!C738/hourly1!$C$8763+유형화!$F$73*hourly1!D738/hourly1!$D$8763+유형화!$F$74*hourly1!E738/hourly1!$E$8763</f>
        <v>342.1472294791206</v>
      </c>
      <c r="C737" s="442">
        <f>hourly1!$F738*유형화!$G$71/hourly1!$F$8763+유형화!$G$72*hourly1!$G738/hourly1!$F$8763+유형화!$G$74*hourly1!I738/hourly1!$I$8763</f>
        <v>6.1471397630352644</v>
      </c>
      <c r="D737" s="14">
        <v>168.88400899999999</v>
      </c>
      <c r="E737" s="14">
        <v>707.30791599999975</v>
      </c>
      <c r="F737" s="1">
        <v>797581</v>
      </c>
      <c r="G737" s="15">
        <f t="shared" si="22"/>
        <v>0.19325354147188586</v>
      </c>
      <c r="H737" s="15">
        <f t="shared" si="23"/>
        <v>0.34739746049982984</v>
      </c>
    </row>
    <row r="738" spans="1:8">
      <c r="A738" s="1">
        <v>737</v>
      </c>
      <c r="B738" s="444">
        <f>유형화!$F$71*hourly1!B739/hourly1!$B$8763+유형화!$F$72*hourly1!C739/hourly1!$C$8763+유형화!$F$73*hourly1!D739/hourly1!$D$8763+유형화!$F$74*hourly1!E739/hourly1!$E$8763</f>
        <v>299.91793872716943</v>
      </c>
      <c r="C738" s="442">
        <f>hourly1!$F739*유형화!$G$71/hourly1!$F$8763+유형화!$G$72*hourly1!$G739/hourly1!$F$8763+유형화!$G$74*hourly1!I739/hourly1!$I$8763</f>
        <v>6.4440022553648042</v>
      </c>
      <c r="D738" s="14">
        <v>194.54297399999999</v>
      </c>
      <c r="E738" s="14">
        <v>355.73157899999899</v>
      </c>
      <c r="F738" s="1">
        <v>788485</v>
      </c>
      <c r="G738" s="15">
        <f t="shared" si="22"/>
        <v>0.22261502978634887</v>
      </c>
      <c r="H738" s="15">
        <f t="shared" si="23"/>
        <v>0.38888914815768438</v>
      </c>
    </row>
    <row r="739" spans="1:8">
      <c r="A739" s="1">
        <v>738</v>
      </c>
      <c r="B739" s="444">
        <f>유형화!$F$71*hourly1!B740/hourly1!$B$8763+유형화!$F$72*hourly1!C740/hourly1!$C$8763+유형화!$F$73*hourly1!D740/hourly1!$D$8763+유형화!$F$74*hourly1!E740/hourly1!$E$8763</f>
        <v>179.01201444201175</v>
      </c>
      <c r="C739" s="442">
        <f>hourly1!$F740*유형화!$G$71/hourly1!$F$8763+유형화!$G$72*hourly1!$G740/hourly1!$F$8763+유형화!$G$74*hourly1!I740/hourly1!$I$8763</f>
        <v>6.8507865724281443</v>
      </c>
      <c r="D739" s="14">
        <v>302.11144000000002</v>
      </c>
      <c r="E739" s="14">
        <v>47.781444000000093</v>
      </c>
      <c r="F739" s="1">
        <v>787808</v>
      </c>
      <c r="G739" s="15">
        <f t="shared" si="22"/>
        <v>0.34570535153018045</v>
      </c>
      <c r="H739" s="15">
        <f t="shared" si="23"/>
        <v>0.54004821168005723</v>
      </c>
    </row>
    <row r="740" spans="1:8">
      <c r="A740" s="1">
        <v>739</v>
      </c>
      <c r="B740" s="444">
        <f>유형화!$F$71*hourly1!B741/hourly1!$B$8763+유형화!$F$72*hourly1!C741/hourly1!$C$8763+유형화!$F$73*hourly1!D741/hourly1!$D$8763+유형화!$F$74*hourly1!E741/hourly1!$E$8763</f>
        <v>129.52523868641575</v>
      </c>
      <c r="C740" s="442">
        <f>hourly1!$F741*유형화!$G$71/hourly1!$F$8763+유형화!$G$72*hourly1!$G741/hourly1!$F$8763+유형화!$G$74*hourly1!I741/hourly1!$I$8763</f>
        <v>6.0855502916425612</v>
      </c>
      <c r="D740" s="14">
        <v>378.105189</v>
      </c>
      <c r="E740" s="14">
        <v>4.2116000000000001E-2</v>
      </c>
      <c r="F740" s="1">
        <v>792943</v>
      </c>
      <c r="G740" s="15">
        <f t="shared" si="22"/>
        <v>0.4326648050091394</v>
      </c>
      <c r="H740" s="15">
        <f t="shared" si="23"/>
        <v>0.62890466924553123</v>
      </c>
    </row>
    <row r="741" spans="1:8">
      <c r="A741" s="1">
        <v>740</v>
      </c>
      <c r="B741" s="444">
        <f>유형화!$F$71*hourly1!B742/hourly1!$B$8763+유형화!$F$72*hourly1!C742/hourly1!$C$8763+유형화!$F$73*hourly1!D742/hourly1!$D$8763+유형화!$F$74*hourly1!E742/hourly1!$E$8763</f>
        <v>137.71653845876352</v>
      </c>
      <c r="C741" s="442">
        <f>hourly1!$F742*유형화!$G$71/hourly1!$F$8763+유형화!$G$72*hourly1!$G742/hourly1!$F$8763+유형화!$G$74*hourly1!I742/hourly1!$I$8763</f>
        <v>5.7131501272205449</v>
      </c>
      <c r="D741" s="14">
        <v>366.3332170000001</v>
      </c>
      <c r="E741" s="14">
        <v>0</v>
      </c>
      <c r="F741" s="1">
        <v>864585</v>
      </c>
      <c r="G741" s="15">
        <f t="shared" si="22"/>
        <v>0.41919416742433491</v>
      </c>
      <c r="H741" s="15">
        <f t="shared" si="23"/>
        <v>0.61595765746611464</v>
      </c>
    </row>
    <row r="742" spans="1:8">
      <c r="A742" s="1">
        <v>741</v>
      </c>
      <c r="B742" s="444">
        <f>유형화!$F$71*hourly1!B743/hourly1!$B$8763+유형화!$F$72*hourly1!C743/hourly1!$C$8763+유형화!$F$73*hourly1!D743/hourly1!$D$8763+유형화!$F$74*hourly1!E743/hourly1!$E$8763</f>
        <v>71.131900665139398</v>
      </c>
      <c r="C742" s="442">
        <f>hourly1!$F743*유형화!$G$71/hourly1!$F$8763+유형화!$G$72*hourly1!$G743/hourly1!$F$8763+유형화!$G$74*hourly1!I743/hourly1!$I$8763</f>
        <v>6.3211127508020386</v>
      </c>
      <c r="D742" s="14">
        <v>398.33893999999992</v>
      </c>
      <c r="E742" s="14">
        <v>0</v>
      </c>
      <c r="F742" s="1">
        <v>863178</v>
      </c>
      <c r="G742" s="15">
        <f t="shared" si="22"/>
        <v>0.45581823475754318</v>
      </c>
      <c r="H742" s="15">
        <f t="shared" si="23"/>
        <v>0.65051836137666408</v>
      </c>
    </row>
    <row r="743" spans="1:8">
      <c r="A743" s="1">
        <v>742</v>
      </c>
      <c r="B743" s="444">
        <f>유형화!$F$71*hourly1!B744/hourly1!$B$8763+유형화!$F$72*hourly1!C744/hourly1!$C$8763+유형화!$F$73*hourly1!D744/hourly1!$D$8763+유형화!$F$74*hourly1!E744/hourly1!$E$8763</f>
        <v>69.45404571280622</v>
      </c>
      <c r="C743" s="442">
        <f>hourly1!$F744*유형화!$G$71/hourly1!$F$8763+유형화!$G$72*hourly1!$G744/hourly1!$F$8763+유형화!$G$74*hourly1!I744/hourly1!$I$8763</f>
        <v>0.4694317456513708</v>
      </c>
      <c r="D743" s="14">
        <v>370.08545600000002</v>
      </c>
      <c r="E743" s="14">
        <v>0</v>
      </c>
      <c r="F743" s="1">
        <v>965133</v>
      </c>
      <c r="G743" s="15">
        <f t="shared" si="22"/>
        <v>0.42348784495776504</v>
      </c>
      <c r="H743" s="15">
        <f t="shared" si="23"/>
        <v>0.62011493296558984</v>
      </c>
    </row>
    <row r="744" spans="1:8">
      <c r="A744" s="1">
        <v>743</v>
      </c>
      <c r="B744" s="444">
        <f>유형화!$F$71*hourly1!B745/hourly1!$B$8763+유형화!$F$72*hourly1!C745/hourly1!$C$8763+유형화!$F$73*hourly1!D745/hourly1!$D$8763+유형화!$F$74*hourly1!E745/hourly1!$E$8763</f>
        <v>67.788540738990662</v>
      </c>
      <c r="C744" s="442">
        <f>hourly1!$F745*유형화!$G$71/hourly1!$F$8763+유형화!$G$72*hourly1!$G745/hourly1!$F$8763+유형화!$G$74*hourly1!I745/hourly1!$I$8763</f>
        <v>0.38386420798704113</v>
      </c>
      <c r="D744" s="14">
        <v>404.11327599999993</v>
      </c>
      <c r="E744" s="14">
        <v>0</v>
      </c>
      <c r="F744" s="1">
        <v>1106624</v>
      </c>
      <c r="G744" s="15">
        <f t="shared" si="22"/>
        <v>0.46242579273923823</v>
      </c>
      <c r="H744" s="15">
        <f t="shared" si="23"/>
        <v>0.65654316079855524</v>
      </c>
    </row>
    <row r="745" spans="1:8">
      <c r="A745" s="1">
        <v>744</v>
      </c>
      <c r="B745" s="444">
        <f>유형화!$F$71*hourly1!B746/hourly1!$B$8763+유형화!$F$72*hourly1!C746/hourly1!$C$8763+유형화!$F$73*hourly1!D746/hourly1!$D$8763+유형화!$F$74*hourly1!E746/hourly1!$E$8763</f>
        <v>65.888659190206695</v>
      </c>
      <c r="C745" s="442">
        <f>hourly1!$F746*유형화!$G$71/hourly1!$F$8763+유형화!$G$72*hourly1!$G746/hourly1!$F$8763+유형화!$G$74*hourly1!I746/hourly1!$I$8763</f>
        <v>0.4402714966073305</v>
      </c>
      <c r="D745" s="14">
        <v>457.41566499999999</v>
      </c>
      <c r="E745" s="14">
        <v>0</v>
      </c>
      <c r="F745" s="1">
        <v>380759</v>
      </c>
      <c r="G745" s="15">
        <f t="shared" si="22"/>
        <v>0.52341958074886619</v>
      </c>
      <c r="H745" s="15">
        <f t="shared" si="23"/>
        <v>0.70935522708642318</v>
      </c>
    </row>
    <row r="746" spans="1:8">
      <c r="A746" s="1">
        <v>745</v>
      </c>
      <c r="B746" s="444">
        <f>유형화!$F$71*hourly1!B747/hourly1!$B$8763+유형화!$F$72*hourly1!C747/hourly1!$C$8763+유형화!$F$73*hourly1!D747/hourly1!$D$8763+유형화!$F$74*hourly1!E747/hourly1!$E$8763</f>
        <v>65.923090526342435</v>
      </c>
      <c r="C746" s="442">
        <f>hourly1!$F747*유형화!$G$71/hourly1!$F$8763+유형화!$G$72*hourly1!$G747/hourly1!$F$8763+유형화!$G$74*hourly1!I747/hourly1!$I$8763</f>
        <v>0.52465251682796776</v>
      </c>
      <c r="D746" s="14">
        <v>477.39772699999997</v>
      </c>
      <c r="E746" s="14">
        <v>0</v>
      </c>
      <c r="F746" s="1">
        <v>1008332</v>
      </c>
      <c r="G746" s="15">
        <f t="shared" si="22"/>
        <v>0.54628500341544206</v>
      </c>
      <c r="H746" s="15">
        <f t="shared" si="23"/>
        <v>0.72793668928691491</v>
      </c>
    </row>
    <row r="747" spans="1:8">
      <c r="A747" s="1">
        <v>746</v>
      </c>
      <c r="B747" s="444">
        <f>유형화!$F$71*hourly1!B748/hourly1!$B$8763+유형화!$F$72*hourly1!C748/hourly1!$C$8763+유형화!$F$73*hourly1!D748/hourly1!$D$8763+유형화!$F$74*hourly1!E748/hourly1!$E$8763</f>
        <v>65.740747998895586</v>
      </c>
      <c r="C747" s="442">
        <f>hourly1!$F748*유형화!$G$71/hourly1!$F$8763+유형화!$G$72*hourly1!$G748/hourly1!$F$8763+유형화!$G$74*hourly1!I748/hourly1!$I$8763</f>
        <v>0.80937946421867479</v>
      </c>
      <c r="D747" s="14">
        <v>531.45468600000004</v>
      </c>
      <c r="E747" s="14">
        <v>0</v>
      </c>
      <c r="F747" s="1">
        <v>784386</v>
      </c>
      <c r="G747" s="15">
        <f t="shared" si="22"/>
        <v>0.60814224395471972</v>
      </c>
      <c r="H747" s="15">
        <f t="shared" si="23"/>
        <v>0.7752187600134004</v>
      </c>
    </row>
    <row r="748" spans="1:8">
      <c r="A748" s="1">
        <v>747</v>
      </c>
      <c r="B748" s="444">
        <f>유형화!$F$71*hourly1!B749/hourly1!$B$8763+유형화!$F$72*hourly1!C749/hourly1!$C$8763+유형화!$F$73*hourly1!D749/hourly1!$D$8763+유형화!$F$74*hourly1!E749/hourly1!$E$8763</f>
        <v>65.597327380964913</v>
      </c>
      <c r="C748" s="442">
        <f>hourly1!$F749*유형화!$G$71/hourly1!$F$8763+유형화!$G$72*hourly1!$G749/hourly1!$F$8763+유형화!$G$74*hourly1!I749/hourly1!$I$8763</f>
        <v>0.98338113505256497</v>
      </c>
      <c r="D748" s="14">
        <v>578.31071399999996</v>
      </c>
      <c r="E748" s="14">
        <v>0</v>
      </c>
      <c r="F748" s="1">
        <v>609705</v>
      </c>
      <c r="G748" s="15">
        <f t="shared" si="22"/>
        <v>0.66175947748631969</v>
      </c>
      <c r="H748" s="15">
        <f t="shared" si="23"/>
        <v>0.81300457896333489</v>
      </c>
    </row>
    <row r="749" spans="1:8">
      <c r="A749" s="1">
        <v>748</v>
      </c>
      <c r="B749" s="444">
        <f>유형화!$F$71*hourly1!B750/hourly1!$B$8763+유형화!$F$72*hourly1!C750/hourly1!$C$8763+유형화!$F$73*hourly1!D750/hourly1!$D$8763+유형화!$F$74*hourly1!E750/hourly1!$E$8763</f>
        <v>65.657609270849377</v>
      </c>
      <c r="C749" s="442">
        <f>hourly1!$F750*유형화!$G$71/hourly1!$F$8763+유형화!$G$72*hourly1!$G750/hourly1!$F$8763+유형화!$G$74*hourly1!I750/hourly1!$I$8763</f>
        <v>1.2574682127794128</v>
      </c>
      <c r="D749" s="14">
        <v>599.3215160000002</v>
      </c>
      <c r="E749" s="14">
        <v>0</v>
      </c>
      <c r="F749" s="1">
        <v>498363</v>
      </c>
      <c r="G749" s="15">
        <f t="shared" si="22"/>
        <v>0.68580208471543058</v>
      </c>
      <c r="H749" s="15">
        <f t="shared" si="23"/>
        <v>0.82907328921456624</v>
      </c>
    </row>
    <row r="750" spans="1:8">
      <c r="A750" s="1">
        <v>749</v>
      </c>
      <c r="B750" s="444">
        <f>유형화!$F$71*hourly1!B751/hourly1!$B$8763+유형화!$F$72*hourly1!C751/hourly1!$C$8763+유형화!$F$73*hourly1!D751/hourly1!$D$8763+유형화!$F$74*hourly1!E751/hourly1!$E$8763</f>
        <v>65.711218421172646</v>
      </c>
      <c r="C750" s="442">
        <f>hourly1!$F751*유형화!$G$71/hourly1!$F$8763+유형화!$G$72*hourly1!$G751/hourly1!$F$8763+유형화!$G$74*hourly1!I751/hourly1!$I$8763</f>
        <v>1.5096582948338177</v>
      </c>
      <c r="D750" s="14">
        <v>644.48048800000004</v>
      </c>
      <c r="E750" s="14">
        <v>0</v>
      </c>
      <c r="F750" s="1">
        <v>564257</v>
      </c>
      <c r="G750" s="15">
        <f t="shared" si="22"/>
        <v>0.7374773813874187</v>
      </c>
      <c r="H750" s="15">
        <f t="shared" si="23"/>
        <v>0.86192912080629891</v>
      </c>
    </row>
    <row r="751" spans="1:8">
      <c r="A751" s="1">
        <v>750</v>
      </c>
      <c r="B751" s="444">
        <f>유형화!$F$71*hourly1!B752/hourly1!$B$8763+유형화!$F$72*hourly1!C752/hourly1!$C$8763+유형화!$F$73*hourly1!D752/hourly1!$D$8763+유형화!$F$74*hourly1!E752/hourly1!$E$8763</f>
        <v>67.538294971014594</v>
      </c>
      <c r="C751" s="442">
        <f>hourly1!$F752*유형화!$G$71/hourly1!$F$8763+유형화!$G$72*hourly1!$G752/hourly1!$F$8763+유형화!$G$74*hourly1!I752/hourly1!$I$8763</f>
        <v>1.7668028063294605</v>
      </c>
      <c r="D751" s="14">
        <v>620.14224300000012</v>
      </c>
      <c r="E751" s="14">
        <v>0</v>
      </c>
      <c r="F751" s="1">
        <v>906277</v>
      </c>
      <c r="G751" s="15">
        <f t="shared" si="22"/>
        <v>0.70962718960602622</v>
      </c>
      <c r="H751" s="15">
        <f t="shared" si="23"/>
        <v>0.84449773973862019</v>
      </c>
    </row>
    <row r="752" spans="1:8">
      <c r="A752" s="1">
        <v>751</v>
      </c>
      <c r="B752" s="444">
        <f>유형화!$F$71*hourly1!B753/hourly1!$B$8763+유형화!$F$72*hourly1!C753/hourly1!$C$8763+유형화!$F$73*hourly1!D753/hourly1!$D$8763+유형화!$F$74*hourly1!E753/hourly1!$E$8763</f>
        <v>79.077477271134214</v>
      </c>
      <c r="C752" s="442">
        <f>hourly1!$F753*유형화!$G$71/hourly1!$F$8763+유형화!$G$72*hourly1!$G753/hourly1!$F$8763+유형화!$G$74*hourly1!I753/hourly1!$I$8763</f>
        <v>8.1873159681875514</v>
      </c>
      <c r="D752" s="14">
        <v>626.97771300000022</v>
      </c>
      <c r="E752" s="14">
        <v>3.7052000000000002E-2</v>
      </c>
      <c r="F752" s="1">
        <v>937713</v>
      </c>
      <c r="G752" s="15">
        <f t="shared" si="22"/>
        <v>0.7174490005219718</v>
      </c>
      <c r="H752" s="15">
        <f t="shared" si="23"/>
        <v>0.84945724736290584</v>
      </c>
    </row>
    <row r="753" spans="1:8">
      <c r="A753" s="1">
        <v>752</v>
      </c>
      <c r="B753" s="444">
        <f>유형화!$F$71*hourly1!B754/hourly1!$B$8763+유형화!$F$72*hourly1!C754/hourly1!$C$8763+유형화!$F$73*hourly1!D754/hourly1!$D$8763+유형화!$F$74*hourly1!E754/hourly1!$E$8763</f>
        <v>176.35897286822927</v>
      </c>
      <c r="C753" s="442">
        <f>hourly1!$F754*유형화!$G$71/hourly1!$F$8763+유형화!$G$72*hourly1!$G754/hourly1!$F$8763+유형화!$G$74*hourly1!I754/hourly1!$I$8763</f>
        <v>8.4039888349638012</v>
      </c>
      <c r="D753" s="14">
        <v>599.5026049999999</v>
      </c>
      <c r="E753" s="14">
        <v>1.308244000000002</v>
      </c>
      <c r="F753" s="1">
        <v>863388</v>
      </c>
      <c r="G753" s="15">
        <f t="shared" si="22"/>
        <v>0.68600930439702612</v>
      </c>
      <c r="H753" s="15">
        <f t="shared" si="23"/>
        <v>0.82920955032617605</v>
      </c>
    </row>
    <row r="754" spans="1:8">
      <c r="A754" s="1">
        <v>753</v>
      </c>
      <c r="B754" s="444">
        <f>유형화!$F$71*hourly1!B755/hourly1!$B$8763+유형화!$F$72*hourly1!C755/hourly1!$C$8763+유형화!$F$73*hourly1!D755/hourly1!$D$8763+유형화!$F$74*hourly1!E755/hourly1!$E$8763</f>
        <v>272.99044809593198</v>
      </c>
      <c r="C754" s="442">
        <f>hourly1!$F755*유형화!$G$71/hourly1!$F$8763+유형화!$G$72*hourly1!$G755/hourly1!$F$8763+유형화!$G$74*hourly1!I755/hourly1!$I$8763</f>
        <v>7.606096230386278</v>
      </c>
      <c r="D754" s="14">
        <v>530.46330900000009</v>
      </c>
      <c r="E754" s="14">
        <v>82.712983999999906</v>
      </c>
      <c r="F754" s="1">
        <v>873152</v>
      </c>
      <c r="G754" s="15">
        <f t="shared" si="22"/>
        <v>0.60700781377794821</v>
      </c>
      <c r="H754" s="15">
        <f t="shared" si="23"/>
        <v>0.77438857661891614</v>
      </c>
    </row>
    <row r="755" spans="1:8">
      <c r="A755" s="1">
        <v>754</v>
      </c>
      <c r="B755" s="444">
        <f>유형화!$F$71*hourly1!B756/hourly1!$B$8763+유형화!$F$72*hourly1!C756/hourly1!$C$8763+유형화!$F$73*hourly1!D756/hourly1!$D$8763+유형화!$F$74*hourly1!E756/hourly1!$E$8763</f>
        <v>329.4190528913735</v>
      </c>
      <c r="C755" s="442">
        <f>hourly1!$F756*유형화!$G$71/hourly1!$F$8763+유형화!$G$72*hourly1!$G756/hourly1!$F$8763+유형화!$G$74*hourly1!I756/hourly1!$I$8763</f>
        <v>6.4826582293417694</v>
      </c>
      <c r="D755" s="14">
        <v>581.96675200000004</v>
      </c>
      <c r="E755" s="14">
        <v>370.18289400000072</v>
      </c>
      <c r="F755" s="1">
        <v>824588</v>
      </c>
      <c r="G755" s="15">
        <f t="shared" si="22"/>
        <v>0.66594307246040518</v>
      </c>
      <c r="H755" s="15">
        <f t="shared" si="23"/>
        <v>0.81583806991316987</v>
      </c>
    </row>
    <row r="756" spans="1:8">
      <c r="A756" s="1">
        <v>755</v>
      </c>
      <c r="B756" s="444">
        <f>유형화!$F$71*hourly1!B757/hourly1!$B$8763+유형화!$F$72*hourly1!C757/hourly1!$C$8763+유형화!$F$73*hourly1!D757/hourly1!$D$8763+유형화!$F$74*hourly1!E757/hourly1!$E$8763</f>
        <v>384.85747188873046</v>
      </c>
      <c r="C756" s="442">
        <f>hourly1!$F757*유형화!$G$71/hourly1!$F$8763+유형화!$G$72*hourly1!$G757/hourly1!$F$8763+유형화!$G$74*hourly1!I757/hourly1!$I$8763</f>
        <v>5.4134218542456365</v>
      </c>
      <c r="D756" s="14">
        <v>558.41056199999991</v>
      </c>
      <c r="E756" s="14">
        <v>703.91848300000083</v>
      </c>
      <c r="F756" s="1">
        <v>777433</v>
      </c>
      <c r="G756" s="15">
        <f t="shared" si="22"/>
        <v>0.63898778422417768</v>
      </c>
      <c r="H756" s="15">
        <f t="shared" si="23"/>
        <v>0.79729632665847205</v>
      </c>
    </row>
    <row r="757" spans="1:8">
      <c r="A757" s="1">
        <v>756</v>
      </c>
      <c r="B757" s="444">
        <f>유형화!$F$71*hourly1!B758/hourly1!$B$8763+유형화!$F$72*hourly1!C758/hourly1!$C$8763+유형화!$F$73*hourly1!D758/hourly1!$D$8763+유형화!$F$74*hourly1!E758/hourly1!$E$8763</f>
        <v>324.46609857905742</v>
      </c>
      <c r="C757" s="442">
        <f>hourly1!$F758*유형화!$G$71/hourly1!$F$8763+유형화!$G$72*hourly1!$G758/hourly1!$F$8763+유형화!$G$74*hourly1!I758/hourly1!$I$8763</f>
        <v>4.4791580516760456</v>
      </c>
      <c r="D757" s="14">
        <v>574.24761699999999</v>
      </c>
      <c r="E757" s="14">
        <v>891.8684779999993</v>
      </c>
      <c r="F757" s="1">
        <v>795449</v>
      </c>
      <c r="G757" s="15">
        <f t="shared" si="22"/>
        <v>0.65711008593502263</v>
      </c>
      <c r="H757" s="15">
        <f t="shared" si="23"/>
        <v>0.80983675668319011</v>
      </c>
    </row>
    <row r="758" spans="1:8">
      <c r="A758" s="1">
        <v>757</v>
      </c>
      <c r="B758" s="444">
        <f>유형화!$F$71*hourly1!B759/hourly1!$B$8763+유형화!$F$72*hourly1!C759/hourly1!$C$8763+유형화!$F$73*hourly1!D759/hourly1!$D$8763+유형화!$F$74*hourly1!E759/hourly1!$E$8763</f>
        <v>202.46191702192951</v>
      </c>
      <c r="C758" s="442">
        <f>hourly1!$F759*유형화!$G$71/hourly1!$F$8763+유형화!$G$72*hourly1!$G759/hourly1!$F$8763+유형화!$G$74*hourly1!I759/hourly1!$I$8763</f>
        <v>2.9919731275321109</v>
      </c>
      <c r="D758" s="14">
        <v>537.3795550000001</v>
      </c>
      <c r="E758" s="14">
        <v>977.68903500000033</v>
      </c>
      <c r="F758" s="1">
        <v>844442</v>
      </c>
      <c r="G758" s="15">
        <f t="shared" si="22"/>
        <v>0.61492205646501497</v>
      </c>
      <c r="H758" s="15">
        <f t="shared" si="23"/>
        <v>0.78015287129077626</v>
      </c>
    </row>
    <row r="759" spans="1:8">
      <c r="A759" s="1">
        <v>758</v>
      </c>
      <c r="B759" s="444">
        <f>유형화!$F$71*hourly1!B760/hourly1!$B$8763+유형화!$F$72*hourly1!C760/hourly1!$C$8763+유형화!$F$73*hourly1!D760/hourly1!$D$8763+유형화!$F$74*hourly1!E760/hourly1!$E$8763</f>
        <v>259.0563082097147</v>
      </c>
      <c r="C759" s="442">
        <f>hourly1!$F760*유형화!$G$71/hourly1!$F$8763+유형화!$G$72*hourly1!$G760/hourly1!$F$8763+유형화!$G$74*hourly1!I760/hourly1!$I$8763</f>
        <v>3.2382632167624918</v>
      </c>
      <c r="D759" s="14">
        <v>526.51123900000016</v>
      </c>
      <c r="E759" s="14">
        <v>1064.8879990000009</v>
      </c>
      <c r="F759" s="1">
        <v>847865</v>
      </c>
      <c r="G759" s="15">
        <f t="shared" si="22"/>
        <v>0.60248547014004472</v>
      </c>
      <c r="H759" s="15">
        <f t="shared" si="23"/>
        <v>0.77106591848208772</v>
      </c>
    </row>
    <row r="760" spans="1:8">
      <c r="A760" s="1">
        <v>759</v>
      </c>
      <c r="B760" s="444">
        <f>유형화!$F$71*hourly1!B761/hourly1!$B$8763+유형화!$F$72*hourly1!C761/hourly1!$C$8763+유형화!$F$73*hourly1!D761/hourly1!$D$8763+유형화!$F$74*hourly1!E761/hourly1!$E$8763</f>
        <v>370.3945519266988</v>
      </c>
      <c r="C760" s="442">
        <f>hourly1!$F761*유형화!$G$71/hourly1!$F$8763+유형화!$G$72*hourly1!$G761/hourly1!$F$8763+유형화!$G$74*hourly1!I761/hourly1!$I$8763</f>
        <v>3.00787837716019</v>
      </c>
      <c r="D760" s="14">
        <v>551.00876800000003</v>
      </c>
      <c r="E760" s="14">
        <v>1053.3706009999989</v>
      </c>
      <c r="F760" s="1">
        <v>797920</v>
      </c>
      <c r="G760" s="15">
        <f t="shared" si="22"/>
        <v>0.6305179301970546</v>
      </c>
      <c r="H760" s="15">
        <f t="shared" si="23"/>
        <v>0.79132769782334833</v>
      </c>
    </row>
    <row r="761" spans="1:8">
      <c r="A761" s="1">
        <v>760</v>
      </c>
      <c r="B761" s="444">
        <f>유형화!$F$71*hourly1!B762/hourly1!$B$8763+유형화!$F$72*hourly1!C762/hourly1!$C$8763+유형화!$F$73*hourly1!D762/hourly1!$D$8763+유형화!$F$74*hourly1!E762/hourly1!$E$8763</f>
        <v>312.99436938356581</v>
      </c>
      <c r="C761" s="442">
        <f>hourly1!$F762*유형화!$G$71/hourly1!$F$8763+유형화!$G$72*hourly1!$G762/hourly1!$F$8763+유형화!$G$74*hourly1!I762/hourly1!$I$8763</f>
        <v>2.9552749358573345</v>
      </c>
      <c r="D761" s="14">
        <v>536.97264700000005</v>
      </c>
      <c r="E761" s="14">
        <v>837.66381500000102</v>
      </c>
      <c r="F761" s="1">
        <v>806559</v>
      </c>
      <c r="G761" s="15">
        <f t="shared" si="22"/>
        <v>0.61445643267671857</v>
      </c>
      <c r="H761" s="15">
        <f t="shared" si="23"/>
        <v>0.77981550003161637</v>
      </c>
    </row>
    <row r="762" spans="1:8">
      <c r="A762" s="1">
        <v>761</v>
      </c>
      <c r="B762" s="444">
        <f>유형화!$F$71*hourly1!B763/hourly1!$B$8763+유형화!$F$72*hourly1!C763/hourly1!$C$8763+유형화!$F$73*hourly1!D763/hourly1!$D$8763+유형화!$F$74*hourly1!E763/hourly1!$E$8763</f>
        <v>271.00668951390992</v>
      </c>
      <c r="C762" s="442">
        <f>hourly1!$F763*유형화!$G$71/hourly1!$F$8763+유형화!$G$72*hourly1!$G763/hourly1!$F$8763+유형화!$G$74*hourly1!I763/hourly1!$I$8763</f>
        <v>3.2861425080208471</v>
      </c>
      <c r="D762" s="14">
        <v>590.2339179999999</v>
      </c>
      <c r="E762" s="14">
        <v>457.31178900000077</v>
      </c>
      <c r="F762" s="1">
        <v>808589</v>
      </c>
      <c r="G762" s="15">
        <f t="shared" si="22"/>
        <v>0.67540316946364454</v>
      </c>
      <c r="H762" s="15">
        <f t="shared" si="23"/>
        <v>0.82218673381087015</v>
      </c>
    </row>
    <row r="763" spans="1:8">
      <c r="A763" s="1">
        <v>762</v>
      </c>
      <c r="B763" s="444">
        <f>유형화!$F$71*hourly1!B764/hourly1!$B$8763+유형화!$F$72*hourly1!C764/hourly1!$C$8763+유형화!$F$73*hourly1!D764/hourly1!$D$8763+유형화!$F$74*hourly1!E764/hourly1!$E$8763</f>
        <v>160.14533386926223</v>
      </c>
      <c r="C763" s="442">
        <f>hourly1!$F764*유형화!$G$71/hourly1!$F$8763+유형화!$G$72*hourly1!$G764/hourly1!$F$8763+유형화!$G$74*hourly1!I764/hourly1!$I$8763</f>
        <v>3.6794235378685678</v>
      </c>
      <c r="D763" s="14">
        <v>675.39377399999989</v>
      </c>
      <c r="E763" s="14">
        <v>67.194931000000011</v>
      </c>
      <c r="F763" s="1">
        <v>805744</v>
      </c>
      <c r="G763" s="15">
        <f t="shared" si="22"/>
        <v>0.77285137584318297</v>
      </c>
      <c r="H763" s="15">
        <f t="shared" si="23"/>
        <v>0.88318981966682797</v>
      </c>
    </row>
    <row r="764" spans="1:8">
      <c r="A764" s="1">
        <v>763</v>
      </c>
      <c r="B764" s="444">
        <f>유형화!$F$71*hourly1!B765/hourly1!$B$8763+유형화!$F$72*hourly1!C765/hourly1!$C$8763+유형화!$F$73*hourly1!D765/hourly1!$D$8763+유형화!$F$74*hourly1!E765/hourly1!$E$8763</f>
        <v>123.08350936882918</v>
      </c>
      <c r="C764" s="442">
        <f>hourly1!$F765*유형화!$G$71/hourly1!$F$8763+유형화!$G$72*hourly1!$G765/hourly1!$F$8763+유형화!$G$74*hourly1!I765/hourly1!$I$8763</f>
        <v>3.2584174716500884</v>
      </c>
      <c r="D764" s="14">
        <v>699.70870000000002</v>
      </c>
      <c r="E764" s="14">
        <v>5.0278999999999983E-2</v>
      </c>
      <c r="F764" s="1">
        <v>802325</v>
      </c>
      <c r="G764" s="15">
        <f t="shared" si="22"/>
        <v>0.80067488375225238</v>
      </c>
      <c r="H764" s="15">
        <f t="shared" si="23"/>
        <v>0.89925965292292676</v>
      </c>
    </row>
    <row r="765" spans="1:8">
      <c r="A765" s="1">
        <v>764</v>
      </c>
      <c r="B765" s="444">
        <f>유형화!$F$71*hourly1!B766/hourly1!$B$8763+유형화!$F$72*hourly1!C766/hourly1!$C$8763+유형화!$F$73*hourly1!D766/hourly1!$D$8763+유형화!$F$74*hourly1!E766/hourly1!$E$8763</f>
        <v>131.96115991866898</v>
      </c>
      <c r="C765" s="442">
        <f>hourly1!$F766*유형화!$G$71/hourly1!$F$8763+유형화!$G$72*hourly1!$G766/hourly1!$F$8763+유형화!$G$74*hourly1!I766/hourly1!$I$8763</f>
        <v>3.2742007367569754</v>
      </c>
      <c r="D765" s="14">
        <v>683.60150899999985</v>
      </c>
      <c r="E765" s="14">
        <v>0</v>
      </c>
      <c r="F765" s="1">
        <v>829618</v>
      </c>
      <c r="G765" s="15">
        <f t="shared" si="22"/>
        <v>0.78224346610445061</v>
      </c>
      <c r="H765" s="15">
        <f t="shared" si="23"/>
        <v>0.88867681698550138</v>
      </c>
    </row>
    <row r="766" spans="1:8">
      <c r="A766" s="1">
        <v>765</v>
      </c>
      <c r="B766" s="444">
        <f>유형화!$F$71*hourly1!B767/hourly1!$B$8763+유형화!$F$72*hourly1!C767/hourly1!$C$8763+유형화!$F$73*hourly1!D767/hourly1!$D$8763+유형화!$F$74*hourly1!E767/hourly1!$E$8763</f>
        <v>67.964181671786307</v>
      </c>
      <c r="C766" s="442">
        <f>hourly1!$F767*유형화!$G$71/hourly1!$F$8763+유형화!$G$72*hourly1!$G767/hourly1!$F$8763+유형화!$G$74*hourly1!I767/hourly1!$I$8763</f>
        <v>4.2768153919024279</v>
      </c>
      <c r="D766" s="14">
        <v>664.35855300000003</v>
      </c>
      <c r="E766" s="14">
        <v>0</v>
      </c>
      <c r="F766" s="1">
        <v>807169</v>
      </c>
      <c r="G766" s="15">
        <f t="shared" si="22"/>
        <v>0.76022380055170047</v>
      </c>
      <c r="H766" s="15">
        <f t="shared" si="23"/>
        <v>0.87570968799594917</v>
      </c>
    </row>
    <row r="767" spans="1:8">
      <c r="A767" s="1">
        <v>766</v>
      </c>
      <c r="B767" s="444">
        <f>유형화!$F$71*hourly1!B768/hourly1!$B$8763+유형화!$F$72*hourly1!C768/hourly1!$C$8763+유형화!$F$73*hourly1!D768/hourly1!$D$8763+유형화!$F$74*hourly1!E768/hourly1!$E$8763</f>
        <v>66.620082724759143</v>
      </c>
      <c r="C767" s="442">
        <f>hourly1!$F768*유형화!$G$71/hourly1!$F$8763+유형화!$G$72*hourly1!$G768/hourly1!$F$8763+유형화!$G$74*hourly1!I768/hourly1!$I$8763</f>
        <v>0.46072684221359805</v>
      </c>
      <c r="D767" s="14">
        <v>631.16580899999985</v>
      </c>
      <c r="E767" s="14">
        <v>0</v>
      </c>
      <c r="F767" s="1">
        <v>853651</v>
      </c>
      <c r="G767" s="15">
        <f t="shared" si="22"/>
        <v>0.72224142811068548</v>
      </c>
      <c r="H767" s="15">
        <f t="shared" si="23"/>
        <v>0.85247105695726966</v>
      </c>
    </row>
    <row r="768" spans="1:8">
      <c r="A768" s="1">
        <v>767</v>
      </c>
      <c r="B768" s="444">
        <f>유형화!$F$71*hourly1!B769/hourly1!$B$8763+유형화!$F$72*hourly1!C769/hourly1!$C$8763+유형화!$F$73*hourly1!D769/hourly1!$D$8763+유형화!$F$74*hourly1!E769/hourly1!$E$8763</f>
        <v>65.323814696283861</v>
      </c>
      <c r="C768" s="442">
        <f>hourly1!$F769*유형화!$G$71/hourly1!$F$8763+유형화!$G$72*hourly1!$G769/hourly1!$F$8763+유형화!$G$74*hourly1!I769/hourly1!$I$8763</f>
        <v>0.35362712163660759</v>
      </c>
      <c r="D768" s="14">
        <v>572.09491099999991</v>
      </c>
      <c r="E768" s="14">
        <v>0</v>
      </c>
      <c r="F768" s="1">
        <v>926133</v>
      </c>
      <c r="G768" s="15">
        <f t="shared" si="22"/>
        <v>0.65464674994062544</v>
      </c>
      <c r="H768" s="15">
        <f t="shared" si="23"/>
        <v>0.80815027888222735</v>
      </c>
    </row>
    <row r="769" spans="1:8">
      <c r="A769" s="1">
        <v>768</v>
      </c>
      <c r="B769" s="444">
        <f>유형화!$F$71*hourly1!B770/hourly1!$B$8763+유형화!$F$72*hourly1!C770/hourly1!$C$8763+유형화!$F$73*hourly1!D770/hourly1!$D$8763+유형화!$F$74*hourly1!E770/hourly1!$E$8763</f>
        <v>63.779485566410379</v>
      </c>
      <c r="C769" s="442">
        <f>hourly1!$F770*유형화!$G$71/hourly1!$F$8763+유형화!$G$72*hourly1!$G770/hourly1!$F$8763+유형화!$G$74*hourly1!I770/hourly1!$I$8763</f>
        <v>0.32206556206800219</v>
      </c>
      <c r="D769" s="14">
        <v>598.57008799999983</v>
      </c>
      <c r="E769" s="14">
        <v>0</v>
      </c>
      <c r="F769" s="1">
        <v>951104</v>
      </c>
      <c r="G769" s="15">
        <f t="shared" si="22"/>
        <v>0.68494222756837997</v>
      </c>
      <c r="H769" s="15">
        <f t="shared" si="23"/>
        <v>0.82850747294661031</v>
      </c>
    </row>
    <row r="770" spans="1:8">
      <c r="A770" s="1">
        <v>769</v>
      </c>
      <c r="B770" s="444">
        <f>유형화!$F$71*hourly1!B771/hourly1!$B$8763+유형화!$F$72*hourly1!C771/hourly1!$C$8763+유형화!$F$73*hourly1!D771/hourly1!$D$8763+유형화!$F$74*hourly1!E771/hourly1!$E$8763</f>
        <v>64.276290864615717</v>
      </c>
      <c r="C770" s="442">
        <f>hourly1!$F771*유형화!$G$71/hourly1!$F$8763+유형화!$G$72*hourly1!$G771/hourly1!$F$8763+유형화!$G$74*hourly1!I771/hourly1!$I$8763</f>
        <v>0.26860488819130096</v>
      </c>
      <c r="D770" s="14">
        <v>587.3945920000001</v>
      </c>
      <c r="E770" s="14">
        <v>0</v>
      </c>
      <c r="F770" s="1">
        <v>927677</v>
      </c>
      <c r="G770" s="15">
        <f t="shared" ref="G770:G833" si="24">D770/$I$1</f>
        <v>0.6721541359515778</v>
      </c>
      <c r="H770" s="15">
        <f t="shared" ref="H770:H833" si="25">G770/(1-$H$1*(1-G770))</f>
        <v>0.82001539694014658</v>
      </c>
    </row>
    <row r="771" spans="1:8">
      <c r="A771" s="1">
        <v>770</v>
      </c>
      <c r="B771" s="444">
        <f>유형화!$F$71*hourly1!B772/hourly1!$B$8763+유형화!$F$72*hourly1!C772/hourly1!$C$8763+유형화!$F$73*hourly1!D772/hourly1!$D$8763+유형화!$F$74*hourly1!E772/hourly1!$E$8763</f>
        <v>64.569570392432126</v>
      </c>
      <c r="C771" s="442">
        <f>hourly1!$F772*유형화!$G$71/hourly1!$F$8763+유형화!$G$72*hourly1!$G772/hourly1!$F$8763+유형화!$G$74*hourly1!I772/hourly1!$I$8763</f>
        <v>0.41293294826868243</v>
      </c>
      <c r="D771" s="14">
        <v>588.04025000000001</v>
      </c>
      <c r="E771" s="14">
        <v>0</v>
      </c>
      <c r="F771" s="1">
        <v>832291</v>
      </c>
      <c r="G771" s="15">
        <f t="shared" si="24"/>
        <v>0.67289296075694849</v>
      </c>
      <c r="H771" s="15">
        <f t="shared" si="25"/>
        <v>0.82050998656255725</v>
      </c>
    </row>
    <row r="772" spans="1:8">
      <c r="A772" s="1">
        <v>771</v>
      </c>
      <c r="B772" s="444">
        <f>유형화!$F$71*hourly1!B773/hourly1!$B$8763+유형화!$F$72*hourly1!C773/hourly1!$C$8763+유형화!$F$73*hourly1!D773/hourly1!$D$8763+유형화!$F$74*hourly1!E773/hourly1!$E$8763</f>
        <v>65.133647726073079</v>
      </c>
      <c r="C772" s="442">
        <f>hourly1!$F773*유형화!$G$71/hourly1!$F$8763+유형화!$G$72*hourly1!$G773/hourly1!$F$8763+유형화!$G$74*hourly1!I773/hourly1!$I$8763</f>
        <v>1.1717943359032228</v>
      </c>
      <c r="D772" s="14">
        <v>551.06390799999986</v>
      </c>
      <c r="E772" s="14">
        <v>0</v>
      </c>
      <c r="F772" s="1">
        <v>671576</v>
      </c>
      <c r="G772" s="15">
        <f t="shared" si="24"/>
        <v>0.63058102675865224</v>
      </c>
      <c r="H772" s="15">
        <f t="shared" si="25"/>
        <v>0.79137241940389091</v>
      </c>
    </row>
    <row r="773" spans="1:8">
      <c r="A773" s="1">
        <v>772</v>
      </c>
      <c r="B773" s="444">
        <f>유형화!$F$71*hourly1!B774/hourly1!$B$8763+유형화!$F$72*hourly1!C774/hourly1!$C$8763+유형화!$F$73*hourly1!D774/hourly1!$D$8763+유형화!$F$74*hourly1!E774/hourly1!$E$8763</f>
        <v>65.290006244980006</v>
      </c>
      <c r="C773" s="442">
        <f>hourly1!$F774*유형화!$G$71/hourly1!$F$8763+유형화!$G$72*hourly1!$G774/hourly1!$F$8763+유형화!$G$74*hourly1!I774/hourly1!$I$8763</f>
        <v>1.6564741220670238</v>
      </c>
      <c r="D773" s="14">
        <v>589.91814700000009</v>
      </c>
      <c r="E773" s="14">
        <v>0</v>
      </c>
      <c r="F773" s="1">
        <v>528458</v>
      </c>
      <c r="G773" s="15">
        <f t="shared" si="24"/>
        <v>0.67504183351238767</v>
      </c>
      <c r="H773" s="15">
        <f t="shared" si="25"/>
        <v>0.82194571912372005</v>
      </c>
    </row>
    <row r="774" spans="1:8">
      <c r="A774" s="1">
        <v>773</v>
      </c>
      <c r="B774" s="444">
        <f>유형화!$F$71*hourly1!B775/hourly1!$B$8763+유형화!$F$72*hourly1!C775/hourly1!$C$8763+유형화!$F$73*hourly1!D775/hourly1!$D$8763+유형화!$F$74*hourly1!E775/hourly1!$E$8763</f>
        <v>65.580598642540679</v>
      </c>
      <c r="C774" s="442">
        <f>hourly1!$F775*유형화!$G$71/hourly1!$F$8763+유형화!$G$72*hourly1!$G775/hourly1!$F$8763+유형화!$G$74*hourly1!I775/hourly1!$I$8763</f>
        <v>2.2074449580498787</v>
      </c>
      <c r="D774" s="14">
        <v>559.147153</v>
      </c>
      <c r="E774" s="14">
        <v>0</v>
      </c>
      <c r="F774" s="1">
        <v>598687</v>
      </c>
      <c r="G774" s="15">
        <f t="shared" si="24"/>
        <v>0.63983066342990713</v>
      </c>
      <c r="H774" s="15">
        <f t="shared" si="25"/>
        <v>0.7978865020946142</v>
      </c>
    </row>
    <row r="775" spans="1:8">
      <c r="A775" s="1">
        <v>774</v>
      </c>
      <c r="B775" s="444">
        <f>유형화!$F$71*hourly1!B776/hourly1!$B$8763+유형화!$F$72*hourly1!C776/hourly1!$C$8763+유형화!$F$73*hourly1!D776/hourly1!$D$8763+유형화!$F$74*hourly1!E776/hourly1!$E$8763</f>
        <v>67.611154073250347</v>
      </c>
      <c r="C775" s="442">
        <f>hourly1!$F776*유형화!$G$71/hourly1!$F$8763+유형화!$G$72*hourly1!$G776/hourly1!$F$8763+유형화!$G$74*hourly1!I776/hourly1!$I$8763</f>
        <v>2.5581918513838815</v>
      </c>
      <c r="D775" s="14">
        <v>509.50101000000012</v>
      </c>
      <c r="E775" s="14">
        <v>0</v>
      </c>
      <c r="F775" s="1">
        <v>974480</v>
      </c>
      <c r="G775" s="15">
        <f t="shared" si="24"/>
        <v>0.58302070840823517</v>
      </c>
      <c r="H775" s="15">
        <f t="shared" si="25"/>
        <v>0.75651994021951219</v>
      </c>
    </row>
    <row r="776" spans="1:8">
      <c r="A776" s="1">
        <v>775</v>
      </c>
      <c r="B776" s="444">
        <f>유형화!$F$71*hourly1!B777/hourly1!$B$8763+유형화!$F$72*hourly1!C777/hourly1!$C$8763+유형화!$F$73*hourly1!D777/hourly1!$D$8763+유형화!$F$74*hourly1!E777/hourly1!$E$8763</f>
        <v>79.291333163741129</v>
      </c>
      <c r="C776" s="442">
        <f>hourly1!$F777*유형화!$G$71/hourly1!$F$8763+유형화!$G$72*hourly1!$G777/hourly1!$F$8763+유형화!$G$74*hourly1!I777/hourly1!$I$8763</f>
        <v>8.8652169543262307</v>
      </c>
      <c r="D776" s="14">
        <v>515.02932999999996</v>
      </c>
      <c r="E776" s="14">
        <v>8.2385999999999987E-2</v>
      </c>
      <c r="F776" s="1">
        <v>969798</v>
      </c>
      <c r="G776" s="15">
        <f t="shared" si="24"/>
        <v>0.58934675090755684</v>
      </c>
      <c r="H776" s="15">
        <f t="shared" si="25"/>
        <v>0.76129150813464475</v>
      </c>
    </row>
    <row r="777" spans="1:8">
      <c r="A777" s="1">
        <v>776</v>
      </c>
      <c r="B777" s="444">
        <f>유형화!$F$71*hourly1!B778/hourly1!$B$8763+유형화!$F$72*hourly1!C778/hourly1!$C$8763+유형화!$F$73*hourly1!D778/hourly1!$D$8763+유형화!$F$74*hourly1!E778/hourly1!$E$8763</f>
        <v>121.50375515930459</v>
      </c>
      <c r="C777" s="442">
        <f>hourly1!$F778*유형화!$G$71/hourly1!$F$8763+유형화!$G$72*hourly1!$G778/hourly1!$F$8763+유형화!$G$74*hourly1!I778/hourly1!$I$8763</f>
        <v>9.2784960304261919</v>
      </c>
      <c r="D777" s="14">
        <v>530.06865000000005</v>
      </c>
      <c r="E777" s="14">
        <v>7.3882669999999919</v>
      </c>
      <c r="F777" s="1">
        <v>915696</v>
      </c>
      <c r="G777" s="15">
        <f t="shared" si="24"/>
        <v>0.60655620648916242</v>
      </c>
      <c r="H777" s="15">
        <f t="shared" si="25"/>
        <v>0.77405771955767921</v>
      </c>
    </row>
    <row r="778" spans="1:8">
      <c r="A778" s="1">
        <v>777</v>
      </c>
      <c r="B778" s="444">
        <f>유형화!$F$71*hourly1!B779/hourly1!$B$8763+유형화!$F$72*hourly1!C779/hourly1!$C$8763+유형화!$F$73*hourly1!D779/hourly1!$D$8763+유형화!$F$74*hourly1!E779/hourly1!$E$8763</f>
        <v>122.19944305880679</v>
      </c>
      <c r="C778" s="442">
        <f>hourly1!$F779*유형화!$G$71/hourly1!$F$8763+유형화!$G$72*hourly1!$G779/hourly1!$F$8763+유형화!$G$74*hourly1!I779/hourly1!$I$8763</f>
        <v>8.9179890716202532</v>
      </c>
      <c r="D778" s="14">
        <v>569.08149099999991</v>
      </c>
      <c r="E778" s="14">
        <v>228.40003700000011</v>
      </c>
      <c r="F778" s="1">
        <v>876714</v>
      </c>
      <c r="G778" s="15">
        <f t="shared" si="24"/>
        <v>0.65119850110765154</v>
      </c>
      <c r="H778" s="15">
        <f t="shared" si="25"/>
        <v>0.80578000072419353</v>
      </c>
    </row>
    <row r="779" spans="1:8">
      <c r="A779" s="1">
        <v>778</v>
      </c>
      <c r="B779" s="444">
        <f>유형화!$F$71*hourly1!B780/hourly1!$B$8763+유형화!$F$72*hourly1!C780/hourly1!$C$8763+유형화!$F$73*hourly1!D780/hourly1!$D$8763+유형화!$F$74*hourly1!E780/hourly1!$E$8763</f>
        <v>124.76805301988769</v>
      </c>
      <c r="C779" s="442">
        <f>hourly1!$F780*유형화!$G$71/hourly1!$F$8763+유형화!$G$72*hourly1!$G780/hourly1!$F$8763+유형화!$G$74*hourly1!I780/hourly1!$I$8763</f>
        <v>8.0904877191312359</v>
      </c>
      <c r="D779" s="14">
        <v>594.12893400000007</v>
      </c>
      <c r="E779" s="14">
        <v>710.1528519999996</v>
      </c>
      <c r="F779" s="1">
        <v>851890</v>
      </c>
      <c r="G779" s="15">
        <f t="shared" si="24"/>
        <v>0.67986022635462395</v>
      </c>
      <c r="H779" s="15">
        <f t="shared" si="25"/>
        <v>0.82515007303780818</v>
      </c>
    </row>
    <row r="780" spans="1:8">
      <c r="A780" s="1">
        <v>779</v>
      </c>
      <c r="B780" s="444">
        <f>유형화!$F$71*hourly1!B781/hourly1!$B$8763+유형화!$F$72*hourly1!C781/hourly1!$C$8763+유형화!$F$73*hourly1!D781/hourly1!$D$8763+유형화!$F$74*hourly1!E781/hourly1!$E$8763</f>
        <v>126.6367738157726</v>
      </c>
      <c r="C780" s="442">
        <f>hourly1!$F781*유형화!$G$71/hourly1!$F$8763+유형화!$G$72*hourly1!$G781/hourly1!$F$8763+유형화!$G$74*hourly1!I781/hourly1!$I$8763</f>
        <v>7.2928840638604271</v>
      </c>
      <c r="D780" s="14">
        <v>605.6308590000001</v>
      </c>
      <c r="E780" s="14">
        <v>1028.949846</v>
      </c>
      <c r="F780" s="1">
        <v>820168</v>
      </c>
      <c r="G780" s="15">
        <f t="shared" si="24"/>
        <v>0.69302184984494519</v>
      </c>
      <c r="H780" s="15">
        <f t="shared" si="25"/>
        <v>0.83379874840834112</v>
      </c>
    </row>
    <row r="781" spans="1:8">
      <c r="A781" s="1">
        <v>780</v>
      </c>
      <c r="B781" s="444">
        <f>유형화!$F$71*hourly1!B782/hourly1!$B$8763+유형화!$F$72*hourly1!C782/hourly1!$C$8763+유형화!$F$73*hourly1!D782/hourly1!$D$8763+유형화!$F$74*hourly1!E782/hourly1!$E$8763</f>
        <v>124.0719747140792</v>
      </c>
      <c r="C781" s="442">
        <f>hourly1!$F782*유형화!$G$71/hourly1!$F$8763+유형화!$G$72*hourly1!$G782/hourly1!$F$8763+유형화!$G$74*hourly1!I782/hourly1!$I$8763</f>
        <v>6.6315022427691694</v>
      </c>
      <c r="D781" s="14">
        <v>621.64117899999997</v>
      </c>
      <c r="E781" s="14">
        <v>1197.180813000002</v>
      </c>
      <c r="F781" s="1">
        <v>800877</v>
      </c>
      <c r="G781" s="15">
        <f t="shared" si="24"/>
        <v>0.71134241825410782</v>
      </c>
      <c r="H781" s="15">
        <f t="shared" si="25"/>
        <v>0.84558964190384411</v>
      </c>
    </row>
    <row r="782" spans="1:8">
      <c r="A782" s="1">
        <v>781</v>
      </c>
      <c r="B782" s="444">
        <f>유형화!$F$71*hourly1!B783/hourly1!$B$8763+유형화!$F$72*hourly1!C783/hourly1!$C$8763+유형화!$F$73*hourly1!D783/hourly1!$D$8763+유형화!$F$74*hourly1!E783/hourly1!$E$8763</f>
        <v>129.5972205056043</v>
      </c>
      <c r="C782" s="442">
        <f>hourly1!$F783*유형화!$G$71/hourly1!$F$8763+유형화!$G$72*hourly1!$G783/hourly1!$F$8763+유형화!$G$74*hourly1!I783/hourly1!$I$8763</f>
        <v>5.230138359192348</v>
      </c>
      <c r="D782" s="14">
        <v>588.94960500000002</v>
      </c>
      <c r="E782" s="14">
        <v>1262.0946039999999</v>
      </c>
      <c r="F782" s="1">
        <v>789235</v>
      </c>
      <c r="G782" s="15">
        <f t="shared" si="24"/>
        <v>0.67393353336797157</v>
      </c>
      <c r="H782" s="15">
        <f t="shared" si="25"/>
        <v>0.8212057437516338</v>
      </c>
    </row>
    <row r="783" spans="1:8">
      <c r="A783" s="1">
        <v>782</v>
      </c>
      <c r="B783" s="444">
        <f>유형화!$F$71*hourly1!B784/hourly1!$B$8763+유형화!$F$72*hourly1!C784/hourly1!$C$8763+유형화!$F$73*hourly1!D784/hourly1!$D$8763+유형화!$F$74*hourly1!E784/hourly1!$E$8763</f>
        <v>117.32750748801371</v>
      </c>
      <c r="C783" s="442">
        <f>hourly1!$F784*유형화!$G$71/hourly1!$F$8763+유형화!$G$72*hourly1!$G784/hourly1!$F$8763+유형화!$G$74*hourly1!I784/hourly1!$I$8763</f>
        <v>5.5295707565517054</v>
      </c>
      <c r="D783" s="14">
        <v>542.611447</v>
      </c>
      <c r="E783" s="14">
        <v>1241.4906350000001</v>
      </c>
      <c r="F783" s="1">
        <v>829262</v>
      </c>
      <c r="G783" s="15">
        <f t="shared" si="24"/>
        <v>0.62090889715872688</v>
      </c>
      <c r="H783" s="15">
        <f t="shared" si="25"/>
        <v>0.78447123279102937</v>
      </c>
    </row>
    <row r="784" spans="1:8">
      <c r="A784" s="1">
        <v>783</v>
      </c>
      <c r="B784" s="444">
        <f>유형화!$F$71*hourly1!B785/hourly1!$B$8763+유형화!$F$72*hourly1!C785/hourly1!$C$8763+유형화!$F$73*hourly1!D785/hourly1!$D$8763+유형화!$F$74*hourly1!E785/hourly1!$E$8763</f>
        <v>118.19628985861959</v>
      </c>
      <c r="C784" s="442">
        <f>hourly1!$F785*유형화!$G$71/hourly1!$F$8763+유형화!$G$72*hourly1!$G785/hourly1!$F$8763+유형화!$G$74*hourly1!I785/hourly1!$I$8763</f>
        <v>5.5059796672280985</v>
      </c>
      <c r="D784" s="14">
        <v>513.07750299999998</v>
      </c>
      <c r="E784" s="14">
        <v>1128.0159270000011</v>
      </c>
      <c r="F784" s="1">
        <v>787145</v>
      </c>
      <c r="G784" s="15">
        <f t="shared" si="24"/>
        <v>0.58711328024136455</v>
      </c>
      <c r="H784" s="15">
        <f t="shared" si="25"/>
        <v>0.75961176591714052</v>
      </c>
    </row>
    <row r="785" spans="1:8">
      <c r="A785" s="1">
        <v>784</v>
      </c>
      <c r="B785" s="444">
        <f>유형화!$F$71*hourly1!B786/hourly1!$B$8763+유형화!$F$72*hourly1!C786/hourly1!$C$8763+유형화!$F$73*hourly1!D786/hourly1!$D$8763+유형화!$F$74*hourly1!E786/hourly1!$E$8763</f>
        <v>116.8953473055652</v>
      </c>
      <c r="C785" s="442">
        <f>hourly1!$F786*유형화!$G$71/hourly1!$F$8763+유형화!$G$72*hourly1!$G786/hourly1!$F$8763+유형화!$G$74*hourly1!I786/hourly1!$I$8763</f>
        <v>5.4278504963194898</v>
      </c>
      <c r="D785" s="14">
        <v>507.39426900000001</v>
      </c>
      <c r="E785" s="14">
        <v>892.09790799999928</v>
      </c>
      <c r="F785" s="1">
        <v>800822</v>
      </c>
      <c r="G785" s="15">
        <f t="shared" si="24"/>
        <v>0.580609970046298</v>
      </c>
      <c r="H785" s="15">
        <f t="shared" si="25"/>
        <v>0.75469022614902004</v>
      </c>
    </row>
    <row r="786" spans="1:8">
      <c r="A786" s="1">
        <v>785</v>
      </c>
      <c r="B786" s="444">
        <f>유형화!$F$71*hourly1!B787/hourly1!$B$8763+유형화!$F$72*hourly1!C787/hourly1!$C$8763+유형화!$F$73*hourly1!D787/hourly1!$D$8763+유형화!$F$74*hourly1!E787/hourly1!$E$8763</f>
        <v>115.93586506684532</v>
      </c>
      <c r="C786" s="442">
        <f>hourly1!$F787*유형화!$G$71/hourly1!$F$8763+유형화!$G$72*hourly1!$G787/hourly1!$F$8763+유형화!$G$74*hourly1!I787/hourly1!$I$8763</f>
        <v>5.6927312058500679</v>
      </c>
      <c r="D786" s="14">
        <v>520.98943699999995</v>
      </c>
      <c r="E786" s="14">
        <v>494.55739599999998</v>
      </c>
      <c r="F786" s="1">
        <v>791366</v>
      </c>
      <c r="G786" s="15">
        <f t="shared" si="24"/>
        <v>0.59616688617152591</v>
      </c>
      <c r="H786" s="15">
        <f t="shared" si="25"/>
        <v>0.76638794216927386</v>
      </c>
    </row>
    <row r="787" spans="1:8">
      <c r="A787" s="1">
        <v>786</v>
      </c>
      <c r="B787" s="444">
        <f>유형화!$F$71*hourly1!B788/hourly1!$B$8763+유형화!$F$72*hourly1!C788/hourly1!$C$8763+유형화!$F$73*hourly1!D788/hourly1!$D$8763+유형화!$F$74*hourly1!E788/hourly1!$E$8763</f>
        <v>115.91421403518002</v>
      </c>
      <c r="C787" s="442">
        <f>hourly1!$F788*유형화!$G$71/hourly1!$F$8763+유형화!$G$72*hourly1!$G788/hourly1!$F$8763+유형화!$G$74*hourly1!I788/hourly1!$I$8763</f>
        <v>5.9541221150536812</v>
      </c>
      <c r="D787" s="14">
        <v>523.78611899999999</v>
      </c>
      <c r="E787" s="14">
        <v>77.934190999999984</v>
      </c>
      <c r="F787" s="1">
        <v>811755</v>
      </c>
      <c r="G787" s="15">
        <f t="shared" si="24"/>
        <v>0.59936712226297661</v>
      </c>
      <c r="H787" s="15">
        <f t="shared" si="25"/>
        <v>0.76876245540599208</v>
      </c>
    </row>
    <row r="788" spans="1:8">
      <c r="A788" s="1">
        <v>787</v>
      </c>
      <c r="B788" s="444">
        <f>유형화!$F$71*hourly1!B789/hourly1!$B$8763+유형화!$F$72*hourly1!C789/hourly1!$C$8763+유형화!$F$73*hourly1!D789/hourly1!$D$8763+유형화!$F$74*hourly1!E789/hourly1!$E$8763</f>
        <v>127.21673049405216</v>
      </c>
      <c r="C788" s="442">
        <f>hourly1!$F789*유형화!$G$71/hourly1!$F$8763+유형화!$G$72*hourly1!$G789/hourly1!$F$8763+유형화!$G$74*hourly1!I789/hourly1!$I$8763</f>
        <v>5.4647248606962293</v>
      </c>
      <c r="D788" s="14">
        <v>535.09796600000004</v>
      </c>
      <c r="E788" s="14">
        <v>7.215400000000001E-2</v>
      </c>
      <c r="F788" s="1">
        <v>823363</v>
      </c>
      <c r="G788" s="15">
        <f t="shared" si="24"/>
        <v>0.61231123998189063</v>
      </c>
      <c r="H788" s="15">
        <f t="shared" si="25"/>
        <v>0.77825834753266576</v>
      </c>
    </row>
    <row r="789" spans="1:8">
      <c r="A789" s="1">
        <v>788</v>
      </c>
      <c r="B789" s="444">
        <f>유형화!$F$71*hourly1!B790/hourly1!$B$8763+유형화!$F$72*hourly1!C790/hourly1!$C$8763+유형화!$F$73*hourly1!D790/hourly1!$D$8763+유형화!$F$74*hourly1!E790/hourly1!$E$8763</f>
        <v>135.95306324064461</v>
      </c>
      <c r="C789" s="442">
        <f>hourly1!$F790*유형화!$G$71/hourly1!$F$8763+유형화!$G$72*hourly1!$G790/hourly1!$F$8763+유형화!$G$74*hourly1!I790/hourly1!$I$8763</f>
        <v>5.3054442036543357</v>
      </c>
      <c r="D789" s="14">
        <v>502.1818209999999</v>
      </c>
      <c r="E789" s="14">
        <v>0</v>
      </c>
      <c r="F789" s="1">
        <v>811989</v>
      </c>
      <c r="G789" s="15">
        <f t="shared" si="24"/>
        <v>0.57464537907227586</v>
      </c>
      <c r="H789" s="15">
        <f t="shared" si="25"/>
        <v>0.75013596962438234</v>
      </c>
    </row>
    <row r="790" spans="1:8">
      <c r="A790" s="1">
        <v>789</v>
      </c>
      <c r="B790" s="444">
        <f>유형화!$F$71*hourly1!B791/hourly1!$B$8763+유형화!$F$72*hourly1!C791/hourly1!$C$8763+유형화!$F$73*hourly1!D791/hourly1!$D$8763+유형화!$F$74*hourly1!E791/hourly1!$E$8763</f>
        <v>70.39790652718041</v>
      </c>
      <c r="C790" s="442">
        <f>hourly1!$F791*유형화!$G$71/hourly1!$F$8763+유형화!$G$72*hourly1!$G791/hourly1!$F$8763+유형화!$G$74*hourly1!I791/hourly1!$I$8763</f>
        <v>6.146204955802653</v>
      </c>
      <c r="D790" s="14">
        <v>518.20955300000003</v>
      </c>
      <c r="E790" s="14">
        <v>0</v>
      </c>
      <c r="F790" s="1">
        <v>861126</v>
      </c>
      <c r="G790" s="15">
        <f t="shared" si="24"/>
        <v>0.5929858719887029</v>
      </c>
      <c r="H790" s="15">
        <f t="shared" si="25"/>
        <v>0.76401701824555646</v>
      </c>
    </row>
    <row r="791" spans="1:8">
      <c r="A791" s="1">
        <v>790</v>
      </c>
      <c r="B791" s="444">
        <f>유형화!$F$71*hourly1!B792/hourly1!$B$8763+유형화!$F$72*hourly1!C792/hourly1!$C$8763+유형화!$F$73*hourly1!D792/hourly1!$D$8763+유형화!$F$74*hourly1!E792/hourly1!$E$8763</f>
        <v>69.010102939470499</v>
      </c>
      <c r="C791" s="442">
        <f>hourly1!$F792*유형화!$G$71/hourly1!$F$8763+유형화!$G$72*hourly1!$G792/hourly1!$F$8763+유형화!$G$74*hourly1!I792/hourly1!$I$8763</f>
        <v>0.4278612624093342</v>
      </c>
      <c r="D791" s="14">
        <v>501.60112299999997</v>
      </c>
      <c r="E791" s="14">
        <v>0</v>
      </c>
      <c r="F791" s="1">
        <v>890209</v>
      </c>
      <c r="G791" s="15">
        <f t="shared" si="24"/>
        <v>0.57398088782949852</v>
      </c>
      <c r="H791" s="15">
        <f t="shared" si="25"/>
        <v>0.74962618214754029</v>
      </c>
    </row>
    <row r="792" spans="1:8">
      <c r="A792" s="1">
        <v>791</v>
      </c>
      <c r="B792" s="444">
        <f>유형화!$F$71*hourly1!B793/hourly1!$B$8763+유형화!$F$72*hourly1!C793/hourly1!$C$8763+유형화!$F$73*hourly1!D793/hourly1!$D$8763+유형화!$F$74*hourly1!E793/hourly1!$E$8763</f>
        <v>67.611356058880304</v>
      </c>
      <c r="C792" s="442">
        <f>hourly1!$F793*유형화!$G$71/hourly1!$F$8763+유형화!$G$72*hourly1!$G793/hourly1!$F$8763+유형화!$G$74*hourly1!I793/hourly1!$I$8763</f>
        <v>0.50685345139679272</v>
      </c>
      <c r="D792" s="14">
        <v>492.72132099999999</v>
      </c>
      <c r="E792" s="14">
        <v>0</v>
      </c>
      <c r="F792" s="1">
        <v>910336</v>
      </c>
      <c r="G792" s="15">
        <f t="shared" si="24"/>
        <v>0.56381975301140497</v>
      </c>
      <c r="H792" s="15">
        <f t="shared" si="25"/>
        <v>0.74176965137022466</v>
      </c>
    </row>
    <row r="793" spans="1:8">
      <c r="A793" s="1">
        <v>792</v>
      </c>
      <c r="B793" s="444">
        <f>유형화!$F$71*hourly1!B794/hourly1!$B$8763+유형화!$F$72*hourly1!C794/hourly1!$C$8763+유형화!$F$73*hourly1!D794/hourly1!$D$8763+유형화!$F$74*hourly1!E794/hourly1!$E$8763</f>
        <v>66.032797578501004</v>
      </c>
      <c r="C793" s="442">
        <f>hourly1!$F794*유형화!$G$71/hourly1!$F$8763+유형화!$G$72*hourly1!$G794/hourly1!$F$8763+유형화!$G$74*hourly1!I794/hourly1!$I$8763</f>
        <v>1.1272110712968797</v>
      </c>
      <c r="D793" s="14">
        <v>469.99599699999999</v>
      </c>
      <c r="E793" s="14">
        <v>0</v>
      </c>
      <c r="F793" s="1">
        <v>948823</v>
      </c>
      <c r="G793" s="15">
        <f t="shared" si="24"/>
        <v>0.5378152226233559</v>
      </c>
      <c r="H793" s="15">
        <f t="shared" si="25"/>
        <v>0.72112683869469207</v>
      </c>
    </row>
    <row r="794" spans="1:8">
      <c r="A794" s="1">
        <v>793</v>
      </c>
      <c r="B794" s="444">
        <f>유형화!$F$71*hourly1!B795/hourly1!$B$8763+유형화!$F$72*hourly1!C795/hourly1!$C$8763+유형화!$F$73*hourly1!D795/hourly1!$D$8763+유형화!$F$74*hourly1!E795/hourly1!$E$8763</f>
        <v>65.960378516387678</v>
      </c>
      <c r="C794" s="442">
        <f>hourly1!$F795*유형화!$G$71/hourly1!$F$8763+유형화!$G$72*hourly1!$G795/hourly1!$F$8763+유형화!$G$74*hourly1!I795/hourly1!$I$8763</f>
        <v>1.4861224530087902</v>
      </c>
      <c r="D794" s="14">
        <v>453.04438299999993</v>
      </c>
      <c r="E794" s="14">
        <v>0</v>
      </c>
      <c r="F794" s="1">
        <v>924835</v>
      </c>
      <c r="G794" s="15">
        <f t="shared" si="24"/>
        <v>0.51841753388679579</v>
      </c>
      <c r="H794" s="15">
        <f t="shared" si="25"/>
        <v>0.70520558975345193</v>
      </c>
    </row>
    <row r="795" spans="1:8">
      <c r="A795" s="1">
        <v>794</v>
      </c>
      <c r="B795" s="444">
        <f>유형화!$F$71*hourly1!B796/hourly1!$B$8763+유형화!$F$72*hourly1!C796/hourly1!$C$8763+유형화!$F$73*hourly1!D796/hourly1!$D$8763+유형화!$F$74*hourly1!E796/hourly1!$E$8763</f>
        <v>65.674904290414744</v>
      </c>
      <c r="C795" s="442">
        <f>hourly1!$F796*유형화!$G$71/hourly1!$F$8763+유형화!$G$72*hourly1!$G796/hourly1!$F$8763+유형화!$G$74*hourly1!I796/hourly1!$I$8763</f>
        <v>1.8346424973144639</v>
      </c>
      <c r="D795" s="14">
        <v>412.51032099999998</v>
      </c>
      <c r="E795" s="14">
        <v>0</v>
      </c>
      <c r="F795" s="1">
        <v>825530</v>
      </c>
      <c r="G795" s="15">
        <f t="shared" si="24"/>
        <v>0.47203450995146878</v>
      </c>
      <c r="H795" s="15">
        <f t="shared" si="25"/>
        <v>0.66519431263891382</v>
      </c>
    </row>
    <row r="796" spans="1:8">
      <c r="A796" s="1">
        <v>795</v>
      </c>
      <c r="B796" s="444">
        <f>유형화!$F$71*hourly1!B797/hourly1!$B$8763+유형화!$F$72*hourly1!C797/hourly1!$C$8763+유형화!$F$73*hourly1!D797/hourly1!$D$8763+유형화!$F$74*hourly1!E797/hourly1!$E$8763</f>
        <v>65.694756592330862</v>
      </c>
      <c r="C796" s="442">
        <f>hourly1!$F797*유형화!$G$71/hourly1!$F$8763+유형화!$G$72*hourly1!$G797/hourly1!$F$8763+유형화!$G$74*hourly1!I797/hourly1!$I$8763</f>
        <v>2.1945419780938984</v>
      </c>
      <c r="D796" s="14">
        <v>412.87040699999989</v>
      </c>
      <c r="E796" s="14">
        <v>0</v>
      </c>
      <c r="F796" s="1">
        <v>675491</v>
      </c>
      <c r="G796" s="15">
        <f t="shared" si="24"/>
        <v>0.47244655544438713</v>
      </c>
      <c r="H796" s="15">
        <f t="shared" si="25"/>
        <v>0.66556241496391955</v>
      </c>
    </row>
    <row r="797" spans="1:8">
      <c r="A797" s="1">
        <v>796</v>
      </c>
      <c r="B797" s="444">
        <f>유형화!$F$71*hourly1!B798/hourly1!$B$8763+유형화!$F$72*hourly1!C798/hourly1!$C$8763+유형화!$F$73*hourly1!D798/hourly1!$D$8763+유형화!$F$74*hourly1!E798/hourly1!$E$8763</f>
        <v>65.61433745651658</v>
      </c>
      <c r="C797" s="442">
        <f>hourly1!$F798*유형화!$G$71/hourly1!$F$8763+유형화!$G$72*hourly1!$G798/hourly1!$F$8763+유형화!$G$74*hourly1!I798/hourly1!$I$8763</f>
        <v>2.4374121819733787</v>
      </c>
      <c r="D797" s="14">
        <v>404.53265699999997</v>
      </c>
      <c r="E797" s="14">
        <v>0</v>
      </c>
      <c r="F797" s="1">
        <v>537819</v>
      </c>
      <c r="G797" s="15">
        <f t="shared" si="24"/>
        <v>0.46290568934967474</v>
      </c>
      <c r="H797" s="15">
        <f t="shared" si="25"/>
        <v>0.65697831175502996</v>
      </c>
    </row>
    <row r="798" spans="1:8">
      <c r="A798" s="1">
        <v>797</v>
      </c>
      <c r="B798" s="444">
        <f>유형화!$F$71*hourly1!B799/hourly1!$B$8763+유형화!$F$72*hourly1!C799/hourly1!$C$8763+유형화!$F$73*hourly1!D799/hourly1!$D$8763+유형화!$F$74*hourly1!E799/hourly1!$E$8763</f>
        <v>65.593345378545692</v>
      </c>
      <c r="C798" s="442">
        <f>hourly1!$F799*유형화!$G$71/hourly1!$F$8763+유형화!$G$72*hourly1!$G799/hourly1!$F$8763+유형화!$G$74*hourly1!I799/hourly1!$I$8763</f>
        <v>2.7026308953743401</v>
      </c>
      <c r="D798" s="14">
        <v>377.37714499999998</v>
      </c>
      <c r="E798" s="14">
        <v>0</v>
      </c>
      <c r="F798" s="1">
        <v>602074</v>
      </c>
      <c r="G798" s="15">
        <f t="shared" si="24"/>
        <v>0.43183170611374688</v>
      </c>
      <c r="H798" s="15">
        <f t="shared" si="25"/>
        <v>0.6281120494379554</v>
      </c>
    </row>
    <row r="799" spans="1:8">
      <c r="A799" s="1">
        <v>798</v>
      </c>
      <c r="B799" s="444">
        <f>유형화!$F$71*hourly1!B800/hourly1!$B$8763+유형화!$F$72*hourly1!C800/hourly1!$C$8763+유형화!$F$73*hourly1!D800/hourly1!$D$8763+유형화!$F$74*hourly1!E800/hourly1!$E$8763</f>
        <v>67.434499605418637</v>
      </c>
      <c r="C799" s="442">
        <f>hourly1!$F800*유형화!$G$71/hourly1!$F$8763+유형화!$G$72*hourly1!$G800/hourly1!$F$8763+유형화!$G$74*hourly1!I800/hourly1!$I$8763</f>
        <v>2.8428147411703306</v>
      </c>
      <c r="D799" s="14">
        <v>347.40272299999992</v>
      </c>
      <c r="E799" s="14">
        <v>0</v>
      </c>
      <c r="F799" s="1">
        <v>968448</v>
      </c>
      <c r="G799" s="15">
        <f t="shared" si="24"/>
        <v>0.39753205134256708</v>
      </c>
      <c r="H799" s="15">
        <f t="shared" si="25"/>
        <v>0.59453590685639424</v>
      </c>
    </row>
    <row r="800" spans="1:8">
      <c r="A800" s="1">
        <v>799</v>
      </c>
      <c r="B800" s="444">
        <f>유형화!$F$71*hourly1!B801/hourly1!$B$8763+유형화!$F$72*hourly1!C801/hourly1!$C$8763+유형화!$F$73*hourly1!D801/hourly1!$D$8763+유형화!$F$74*hourly1!E801/hourly1!$E$8763</f>
        <v>78.965440170458621</v>
      </c>
      <c r="C800" s="442">
        <f>hourly1!$F801*유형화!$G$71/hourly1!$F$8763+유형화!$G$72*hourly1!$G801/hourly1!$F$8763+유형화!$G$74*hourly1!I801/hourly1!$I$8763</f>
        <v>8.9713449545188233</v>
      </c>
      <c r="D800" s="14">
        <v>383.58788800000002</v>
      </c>
      <c r="E800" s="14">
        <v>7.8948999999999991E-2</v>
      </c>
      <c r="F800" s="1">
        <v>969738</v>
      </c>
      <c r="G800" s="15">
        <f t="shared" si="24"/>
        <v>0.43893864351432538</v>
      </c>
      <c r="H800" s="15">
        <f t="shared" si="25"/>
        <v>0.63483992604683037</v>
      </c>
    </row>
    <row r="801" spans="1:8">
      <c r="A801" s="1">
        <v>800</v>
      </c>
      <c r="B801" s="444">
        <f>유형화!$F$71*hourly1!B802/hourly1!$B$8763+유형화!$F$72*hourly1!C802/hourly1!$C$8763+유형화!$F$73*hourly1!D802/hourly1!$D$8763+유형화!$F$74*hourly1!E802/hourly1!$E$8763</f>
        <v>68.962585820022298</v>
      </c>
      <c r="C801" s="442">
        <f>hourly1!$F802*유형화!$G$71/hourly1!$F$8763+유형화!$G$72*hourly1!$G802/hourly1!$F$8763+유형화!$G$74*hourly1!I802/hourly1!$I$8763</f>
        <v>9.3461711197191857</v>
      </c>
      <c r="D801" s="14">
        <v>382.34171099999998</v>
      </c>
      <c r="E801" s="14">
        <v>7.73642599999999</v>
      </c>
      <c r="F801" s="1">
        <v>928212</v>
      </c>
      <c r="G801" s="15">
        <f t="shared" si="24"/>
        <v>0.43751264634634707</v>
      </c>
      <c r="H801" s="15">
        <f t="shared" si="25"/>
        <v>0.63349609421942121</v>
      </c>
    </row>
    <row r="802" spans="1:8">
      <c r="A802" s="1">
        <v>801</v>
      </c>
      <c r="B802" s="444">
        <f>유형화!$F$71*hourly1!B803/hourly1!$B$8763+유형화!$F$72*hourly1!C803/hourly1!$C$8763+유형화!$F$73*hourly1!D803/hourly1!$D$8763+유형화!$F$74*hourly1!E803/hourly1!$E$8763</f>
        <v>70.16943081811587</v>
      </c>
      <c r="C802" s="442">
        <f>hourly1!$F803*유형화!$G$71/hourly1!$F$8763+유형화!$G$72*hourly1!$G803/hourly1!$F$8763+유형화!$G$74*hourly1!I803/hourly1!$I$8763</f>
        <v>8.7994195466109186</v>
      </c>
      <c r="D802" s="14">
        <v>383.86348400000008</v>
      </c>
      <c r="E802" s="14">
        <v>171.46709000000001</v>
      </c>
      <c r="F802" s="1">
        <v>877071</v>
      </c>
      <c r="G802" s="15">
        <f t="shared" si="24"/>
        <v>0.43925400731537945</v>
      </c>
      <c r="H802" s="15">
        <f t="shared" si="25"/>
        <v>0.63513670715444892</v>
      </c>
    </row>
    <row r="803" spans="1:8">
      <c r="A803" s="1">
        <v>802</v>
      </c>
      <c r="B803" s="444">
        <f>유형화!$F$71*hourly1!B804/hourly1!$B$8763+유형화!$F$72*hourly1!C804/hourly1!$C$8763+유형화!$F$73*hourly1!D804/hourly1!$D$8763+유형화!$F$74*hourly1!E804/hourly1!$E$8763</f>
        <v>73.297270457718653</v>
      </c>
      <c r="C803" s="442">
        <f>hourly1!$F804*유형화!$G$71/hourly1!$F$8763+유형화!$G$72*hourly1!$G804/hourly1!$F$8763+유형화!$G$74*hourly1!I804/hourly1!$I$8763</f>
        <v>7.9122381838416178</v>
      </c>
      <c r="D803" s="14">
        <v>311.58693199999999</v>
      </c>
      <c r="E803" s="14">
        <v>521.95828200000051</v>
      </c>
      <c r="F803" s="1">
        <v>861561</v>
      </c>
      <c r="G803" s="15">
        <f t="shared" si="24"/>
        <v>0.35654813289847753</v>
      </c>
      <c r="H803" s="15">
        <f t="shared" si="25"/>
        <v>0.55184541089339745</v>
      </c>
    </row>
    <row r="804" spans="1:8">
      <c r="A804" s="1">
        <v>803</v>
      </c>
      <c r="B804" s="444">
        <f>유형화!$F$71*hourly1!B805/hourly1!$B$8763+유형화!$F$72*hourly1!C805/hourly1!$C$8763+유형화!$F$73*hourly1!D805/hourly1!$D$8763+유형화!$F$74*hourly1!E805/hourly1!$E$8763</f>
        <v>75.741037128328685</v>
      </c>
      <c r="C804" s="442">
        <f>hourly1!$F805*유형화!$G$71/hourly1!$F$8763+유형화!$G$72*hourly1!$G805/hourly1!$F$8763+유형화!$G$74*hourly1!I805/hourly1!$I$8763</f>
        <v>7.1398572932802251</v>
      </c>
      <c r="D804" s="14">
        <v>226.87593200000001</v>
      </c>
      <c r="E804" s="14">
        <v>788.96769799999834</v>
      </c>
      <c r="F804" s="1">
        <v>813346</v>
      </c>
      <c r="G804" s="15">
        <f t="shared" si="24"/>
        <v>0.25961355129682384</v>
      </c>
      <c r="H804" s="15">
        <f t="shared" si="25"/>
        <v>0.43795385663034408</v>
      </c>
    </row>
    <row r="805" spans="1:8">
      <c r="A805" s="1">
        <v>804</v>
      </c>
      <c r="B805" s="444">
        <f>유형화!$F$71*hourly1!B806/hourly1!$B$8763+유형화!$F$72*hourly1!C806/hourly1!$C$8763+유형화!$F$73*hourly1!D806/hourly1!$D$8763+유형화!$F$74*hourly1!E806/hourly1!$E$8763</f>
        <v>73.63499428179675</v>
      </c>
      <c r="C805" s="442">
        <f>hourly1!$F806*유형화!$G$71/hourly1!$F$8763+유형화!$G$72*hourly1!$G806/hourly1!$F$8763+유형화!$G$74*hourly1!I806/hourly1!$I$8763</f>
        <v>6.3168639900004804</v>
      </c>
      <c r="D805" s="14">
        <v>158.69105500000001</v>
      </c>
      <c r="E805" s="14">
        <v>919.92879300000016</v>
      </c>
      <c r="F805" s="1">
        <v>789351</v>
      </c>
      <c r="G805" s="15">
        <f t="shared" si="24"/>
        <v>0.18158977016385147</v>
      </c>
      <c r="H805" s="15">
        <f t="shared" si="25"/>
        <v>0.33023864883583437</v>
      </c>
    </row>
    <row r="806" spans="1:8">
      <c r="A806" s="1">
        <v>805</v>
      </c>
      <c r="B806" s="444">
        <f>유형화!$F$71*hourly1!B807/hourly1!$B$8763+유형화!$F$72*hourly1!C807/hourly1!$C$8763+유형화!$F$73*hourly1!D807/hourly1!$D$8763+유형화!$F$74*hourly1!E807/hourly1!$E$8763</f>
        <v>79.406997982294442</v>
      </c>
      <c r="C806" s="442">
        <f>hourly1!$F807*유형화!$G$71/hourly1!$F$8763+유형화!$G$72*hourly1!$G807/hourly1!$F$8763+유형화!$G$74*hourly1!I807/hourly1!$I$8763</f>
        <v>4.6815349355638292</v>
      </c>
      <c r="D806" s="14">
        <v>107.33037899999999</v>
      </c>
      <c r="E806" s="14">
        <v>989.49858000000245</v>
      </c>
      <c r="F806" s="1">
        <v>799706</v>
      </c>
      <c r="G806" s="15">
        <f t="shared" si="24"/>
        <v>0.1228178793959689</v>
      </c>
      <c r="H806" s="15">
        <f t="shared" si="25"/>
        <v>0.23730638366856505</v>
      </c>
    </row>
    <row r="807" spans="1:8">
      <c r="A807" s="1">
        <v>806</v>
      </c>
      <c r="B807" s="444">
        <f>유형화!$F$71*hourly1!B808/hourly1!$B$8763+유형화!$F$72*hourly1!C808/hourly1!$C$8763+유형화!$F$73*hourly1!D808/hourly1!$D$8763+유형화!$F$74*hourly1!E808/hourly1!$E$8763</f>
        <v>67.339894585985888</v>
      </c>
      <c r="C807" s="442">
        <f>hourly1!$F808*유형화!$G$71/hourly1!$F$8763+유형화!$G$72*hourly1!$G808/hourly1!$F$8763+유형화!$G$74*hourly1!I808/hourly1!$I$8763</f>
        <v>4.8582140729291998</v>
      </c>
      <c r="D807" s="14">
        <v>129.646582</v>
      </c>
      <c r="E807" s="14">
        <v>942.70507300000122</v>
      </c>
      <c r="F807" s="1">
        <v>799954</v>
      </c>
      <c r="G807" s="15">
        <f t="shared" si="24"/>
        <v>0.14835425366545657</v>
      </c>
      <c r="H807" s="15">
        <f t="shared" si="25"/>
        <v>0.27907391614359545</v>
      </c>
    </row>
    <row r="808" spans="1:8">
      <c r="A808" s="1">
        <v>807</v>
      </c>
      <c r="B808" s="444">
        <f>유형화!$F$71*hourly1!B809/hourly1!$B$8763+유형화!$F$72*hourly1!C809/hourly1!$C$8763+유형화!$F$73*hourly1!D809/hourly1!$D$8763+유형화!$F$74*hourly1!E809/hourly1!$E$8763</f>
        <v>68.197473967901473</v>
      </c>
      <c r="C808" s="442">
        <f>hourly1!$F809*유형화!$G$71/hourly1!$F$8763+유형화!$G$72*hourly1!$G809/hourly1!$F$8763+유형화!$G$74*hourly1!I809/hourly1!$I$8763</f>
        <v>4.6829496137686197</v>
      </c>
      <c r="D808" s="14">
        <v>163.142572</v>
      </c>
      <c r="E808" s="14">
        <v>771.06581799999992</v>
      </c>
      <c r="F808" s="1">
        <v>819080</v>
      </c>
      <c r="G808" s="15">
        <f t="shared" si="24"/>
        <v>0.18668362973212063</v>
      </c>
      <c r="H808" s="15">
        <f t="shared" si="25"/>
        <v>0.33778132389342369</v>
      </c>
    </row>
    <row r="809" spans="1:8">
      <c r="A809" s="1">
        <v>808</v>
      </c>
      <c r="B809" s="444">
        <f>유형화!$F$71*hourly1!B810/hourly1!$B$8763+유형화!$F$72*hourly1!C810/hourly1!$C$8763+유형화!$F$73*hourly1!D810/hourly1!$D$8763+유형화!$F$74*hourly1!E810/hourly1!$E$8763</f>
        <v>66.981102076734331</v>
      </c>
      <c r="C809" s="442">
        <f>hourly1!$F810*유형화!$G$71/hourly1!$F$8763+유형화!$G$72*hourly1!$G810/hourly1!$F$8763+유형화!$G$74*hourly1!I810/hourly1!$I$8763</f>
        <v>4.5818431874697438</v>
      </c>
      <c r="D809" s="14">
        <v>161.92116100000001</v>
      </c>
      <c r="E809" s="14">
        <v>531.08091999999931</v>
      </c>
      <c r="F809" s="1">
        <v>810692</v>
      </c>
      <c r="G809" s="15">
        <f t="shared" si="24"/>
        <v>0.18528597223488111</v>
      </c>
      <c r="H809" s="15">
        <f t="shared" si="25"/>
        <v>0.33571938142798585</v>
      </c>
    </row>
    <row r="810" spans="1:8">
      <c r="A810" s="1">
        <v>809</v>
      </c>
      <c r="B810" s="444">
        <f>유형화!$F$71*hourly1!B811/hourly1!$B$8763+유형화!$F$72*hourly1!C811/hourly1!$C$8763+유형화!$F$73*hourly1!D811/hourly1!$D$8763+유형화!$F$74*hourly1!E811/hourly1!$E$8763</f>
        <v>66.051383863343631</v>
      </c>
      <c r="C810" s="442">
        <f>hourly1!$F811*유형화!$G$71/hourly1!$F$8763+유형화!$G$72*hourly1!$G811/hourly1!$F$8763+유형화!$G$74*hourly1!I811/hourly1!$I$8763</f>
        <v>4.6642870413426687</v>
      </c>
      <c r="D810" s="14">
        <v>163.57919999999999</v>
      </c>
      <c r="E810" s="14">
        <v>251.67790699999969</v>
      </c>
      <c r="F810" s="1">
        <v>792585</v>
      </c>
      <c r="G810" s="15">
        <f t="shared" si="24"/>
        <v>0.18718326204074129</v>
      </c>
      <c r="H810" s="15">
        <f t="shared" si="25"/>
        <v>0.33851703267344291</v>
      </c>
    </row>
    <row r="811" spans="1:8">
      <c r="A811" s="1">
        <v>810</v>
      </c>
      <c r="B811" s="444">
        <f>유형화!$F$71*hourly1!B812/hourly1!$B$8763+유형화!$F$72*hourly1!C812/hourly1!$C$8763+유형화!$F$73*hourly1!D812/hourly1!$D$8763+유형화!$F$74*hourly1!E812/hourly1!$E$8763</f>
        <v>66.087767631429472</v>
      </c>
      <c r="C811" s="442">
        <f>hourly1!$F812*유형화!$G$71/hourly1!$F$8763+유형화!$G$72*hourly1!$G812/hourly1!$F$8763+유형화!$G$74*hourly1!I812/hourly1!$I$8763</f>
        <v>5.0658232534708425</v>
      </c>
      <c r="D811" s="14">
        <v>192.30872299999999</v>
      </c>
      <c r="E811" s="14">
        <v>41.124591999999993</v>
      </c>
      <c r="F811" s="1">
        <v>824161</v>
      </c>
      <c r="G811" s="15">
        <f t="shared" si="24"/>
        <v>0.22005838205608863</v>
      </c>
      <c r="H811" s="15">
        <f t="shared" si="25"/>
        <v>0.38536954078758118</v>
      </c>
    </row>
    <row r="812" spans="1:8">
      <c r="A812" s="1">
        <v>811</v>
      </c>
      <c r="B812" s="444">
        <f>유형화!$F$71*hourly1!B813/hourly1!$B$8763+유형화!$F$72*hourly1!C813/hourly1!$C$8763+유형화!$F$73*hourly1!D813/hourly1!$D$8763+유형화!$F$74*hourly1!E813/hourly1!$E$8763</f>
        <v>77.301828811923926</v>
      </c>
      <c r="C812" s="442">
        <f>hourly1!$F813*유형화!$G$71/hourly1!$F$8763+유형화!$G$72*hourly1!$G813/hourly1!$F$8763+유형화!$G$74*hourly1!I813/hourly1!$I$8763</f>
        <v>4.5492899434502183</v>
      </c>
      <c r="D812" s="14">
        <v>210.80896200000001</v>
      </c>
      <c r="E812" s="14">
        <v>4.0458999999999988E-2</v>
      </c>
      <c r="F812" s="1">
        <v>799128</v>
      </c>
      <c r="G812" s="15">
        <f t="shared" si="24"/>
        <v>0.24122815843690809</v>
      </c>
      <c r="H812" s="15">
        <f t="shared" si="25"/>
        <v>0.41400086971364908</v>
      </c>
    </row>
    <row r="813" spans="1:8">
      <c r="A813" s="1">
        <v>812</v>
      </c>
      <c r="B813" s="444">
        <f>유형화!$F$71*hourly1!B814/hourly1!$B$8763+유형화!$F$72*hourly1!C814/hourly1!$C$8763+유형화!$F$73*hourly1!D814/hourly1!$D$8763+유형화!$F$74*hourly1!E814/hourly1!$E$8763</f>
        <v>85.940007363014288</v>
      </c>
      <c r="C813" s="442">
        <f>hourly1!$F814*유형화!$G$71/hourly1!$F$8763+유형화!$G$72*hourly1!$G814/hourly1!$F$8763+유형화!$G$74*hourly1!I814/hourly1!$I$8763</f>
        <v>4.5312236039846239</v>
      </c>
      <c r="D813" s="14">
        <v>209.14807099999999</v>
      </c>
      <c r="E813" s="14">
        <v>0</v>
      </c>
      <c r="F813" s="1">
        <v>797692</v>
      </c>
      <c r="G813" s="15">
        <f t="shared" si="24"/>
        <v>0.23932760509470988</v>
      </c>
      <c r="H813" s="15">
        <f t="shared" si="25"/>
        <v>0.41147727915651372</v>
      </c>
    </row>
    <row r="814" spans="1:8">
      <c r="A814" s="1">
        <v>813</v>
      </c>
      <c r="B814" s="444">
        <f>유형화!$F$71*hourly1!B815/hourly1!$B$8763+유형화!$F$72*hourly1!C815/hourly1!$C$8763+유형화!$F$73*hourly1!D815/hourly1!$D$8763+유형화!$F$74*hourly1!E815/hourly1!$E$8763</f>
        <v>69.31214720087273</v>
      </c>
      <c r="C814" s="442">
        <f>hourly1!$F815*유형화!$G$71/hourly1!$F$8763+유형화!$G$72*hourly1!$G815/hourly1!$F$8763+유형화!$G$74*hourly1!I815/hourly1!$I$8763</f>
        <v>5.3246563175705868</v>
      </c>
      <c r="D814" s="14">
        <v>220.22697400000001</v>
      </c>
      <c r="E814" s="14">
        <v>0</v>
      </c>
      <c r="F814" s="1">
        <v>814940</v>
      </c>
      <c r="G814" s="15">
        <f t="shared" si="24"/>
        <v>0.25200516558756569</v>
      </c>
      <c r="H814" s="15">
        <f t="shared" si="25"/>
        <v>0.42814126606677799</v>
      </c>
    </row>
    <row r="815" spans="1:8">
      <c r="A815" s="1">
        <v>814</v>
      </c>
      <c r="B815" s="444">
        <f>유형화!$F$71*hourly1!B816/hourly1!$B$8763+유형화!$F$72*hourly1!C816/hourly1!$C$8763+유형화!$F$73*hourly1!D816/hourly1!$D$8763+유형화!$F$74*hourly1!E816/hourly1!$E$8763</f>
        <v>67.931964963807616</v>
      </c>
      <c r="C815" s="442">
        <f>hourly1!$F816*유형화!$G$71/hourly1!$F$8763+유형화!$G$72*hourly1!$G816/hourly1!$F$8763+유형화!$G$74*hourly1!I816/hourly1!$I$8763</f>
        <v>0.40795798435893738</v>
      </c>
      <c r="D815" s="14">
        <v>210.45836600000001</v>
      </c>
      <c r="E815" s="14">
        <v>0</v>
      </c>
      <c r="F815" s="1">
        <v>883378</v>
      </c>
      <c r="G815" s="15">
        <f t="shared" si="24"/>
        <v>0.24082697232682543</v>
      </c>
      <c r="H815" s="15">
        <f t="shared" si="25"/>
        <v>0.41346892144502551</v>
      </c>
    </row>
    <row r="816" spans="1:8">
      <c r="A816" s="1">
        <v>815</v>
      </c>
      <c r="B816" s="444">
        <f>유형화!$F$71*hourly1!B817/hourly1!$B$8763+유형화!$F$72*hourly1!C817/hourly1!$C$8763+유형화!$F$73*hourly1!D817/hourly1!$D$8763+유형화!$F$74*hourly1!E817/hourly1!$E$8763</f>
        <v>66.553759300407108</v>
      </c>
      <c r="C816" s="442">
        <f>hourly1!$F817*유형화!$G$71/hourly1!$F$8763+유형화!$G$72*hourly1!$G817/hourly1!$F$8763+유형화!$G$74*hourly1!I817/hourly1!$I$8763</f>
        <v>0.39719645611782972</v>
      </c>
      <c r="D816" s="14">
        <v>205.783953</v>
      </c>
      <c r="E816" s="14">
        <v>0</v>
      </c>
      <c r="F816" s="1">
        <v>915680</v>
      </c>
      <c r="G816" s="15">
        <f t="shared" si="24"/>
        <v>0.23547805343331299</v>
      </c>
      <c r="H816" s="15">
        <f t="shared" si="25"/>
        <v>0.40633787702003626</v>
      </c>
    </row>
    <row r="817" spans="1:8">
      <c r="A817" s="1">
        <v>816</v>
      </c>
      <c r="B817" s="444">
        <f>유형화!$F$71*hourly1!B818/hourly1!$B$8763+유형화!$F$72*hourly1!C818/hourly1!$C$8763+유형화!$F$73*hourly1!D818/hourly1!$D$8763+유형화!$F$74*hourly1!E818/hourly1!$E$8763</f>
        <v>64.888000738064861</v>
      </c>
      <c r="C817" s="442">
        <f>hourly1!$F818*유형화!$G$71/hourly1!$F$8763+유형화!$G$72*hourly1!$G818/hourly1!$F$8763+유형화!$G$74*hourly1!I818/hourly1!$I$8763</f>
        <v>0.37090818065410436</v>
      </c>
      <c r="D817" s="14">
        <v>190.63610299999999</v>
      </c>
      <c r="E817" s="14">
        <v>0</v>
      </c>
      <c r="F817" s="1">
        <v>979039</v>
      </c>
      <c r="G817" s="15">
        <f t="shared" si="24"/>
        <v>0.21814440724905579</v>
      </c>
      <c r="H817" s="15">
        <f t="shared" si="25"/>
        <v>0.38272330205035365</v>
      </c>
    </row>
    <row r="818" spans="1:8">
      <c r="A818" s="1">
        <v>817</v>
      </c>
      <c r="B818" s="444">
        <f>유형화!$F$71*hourly1!B819/hourly1!$B$8763+유형화!$F$72*hourly1!C819/hourly1!$C$8763+유형화!$F$73*hourly1!D819/hourly1!$D$8763+유형화!$F$74*hourly1!E819/hourly1!$E$8763</f>
        <v>74.849221451125786</v>
      </c>
      <c r="C818" s="442">
        <f>hourly1!$F819*유형화!$G$71/hourly1!$F$8763+유형화!$G$72*hourly1!$G819/hourly1!$F$8763+유형화!$G$74*hourly1!I819/hourly1!$I$8763</f>
        <v>0.6555292777488595</v>
      </c>
      <c r="D818" s="14">
        <v>170.39699100000001</v>
      </c>
      <c r="E818" s="14">
        <v>0</v>
      </c>
      <c r="F818" s="1">
        <v>935936</v>
      </c>
      <c r="G818" s="15">
        <f t="shared" si="24"/>
        <v>0.19498484292200255</v>
      </c>
      <c r="H818" s="15">
        <f t="shared" si="25"/>
        <v>0.34991074009046458</v>
      </c>
    </row>
    <row r="819" spans="1:8">
      <c r="A819" s="1">
        <v>818</v>
      </c>
      <c r="B819" s="444">
        <f>유형화!$F$71*hourly1!B820/hourly1!$B$8763+유형화!$F$72*hourly1!C820/hourly1!$C$8763+유형화!$F$73*hourly1!D820/hourly1!$D$8763+유형화!$F$74*hourly1!E820/hourly1!$E$8763</f>
        <v>75.020609865033478</v>
      </c>
      <c r="C819" s="442">
        <f>hourly1!$F820*유형화!$G$71/hourly1!$F$8763+유형화!$G$72*hourly1!$G820/hourly1!$F$8763+유형화!$G$74*hourly1!I820/hourly1!$I$8763</f>
        <v>1.2641367814243984</v>
      </c>
      <c r="D819" s="14">
        <v>147.81469899999999</v>
      </c>
      <c r="E819" s="14">
        <v>0</v>
      </c>
      <c r="F819" s="1">
        <v>829014</v>
      </c>
      <c r="G819" s="15">
        <f t="shared" si="24"/>
        <v>0.16914398368735328</v>
      </c>
      <c r="H819" s="15">
        <f t="shared" si="25"/>
        <v>0.31148230423328749</v>
      </c>
    </row>
    <row r="820" spans="1:8">
      <c r="A820" s="1">
        <v>819</v>
      </c>
      <c r="B820" s="444">
        <f>유형화!$F$71*hourly1!B821/hourly1!$B$8763+유형화!$F$72*hourly1!C821/hourly1!$C$8763+유형화!$F$73*hourly1!D821/hourly1!$D$8763+유형화!$F$74*hourly1!E821/hourly1!$E$8763</f>
        <v>75.207598061969449</v>
      </c>
      <c r="C820" s="442">
        <f>hourly1!$F821*유형화!$G$71/hourly1!$F$8763+유형화!$G$72*hourly1!$G821/hourly1!$F$8763+유형화!$G$74*hourly1!I821/hourly1!$I$8763</f>
        <v>1.8118190059799852</v>
      </c>
      <c r="D820" s="14">
        <v>151.30518000000001</v>
      </c>
      <c r="E820" s="14">
        <v>0</v>
      </c>
      <c r="F820" s="1">
        <v>679467</v>
      </c>
      <c r="G820" s="15">
        <f t="shared" si="24"/>
        <v>0.17313813220789398</v>
      </c>
      <c r="H820" s="15">
        <f t="shared" si="25"/>
        <v>0.31755297963144846</v>
      </c>
    </row>
    <row r="821" spans="1:8">
      <c r="A821" s="1">
        <v>820</v>
      </c>
      <c r="B821" s="444">
        <f>유형화!$F$71*hourly1!B822/hourly1!$B$8763+유형화!$F$72*hourly1!C822/hourly1!$C$8763+유형화!$F$73*hourly1!D822/hourly1!$D$8763+유형화!$F$74*hourly1!E822/hourly1!$E$8763</f>
        <v>75.218581030598514</v>
      </c>
      <c r="C821" s="442">
        <f>hourly1!$F822*유형화!$G$71/hourly1!$F$8763+유형화!$G$72*hourly1!$G822/hourly1!$F$8763+유형화!$G$74*hourly1!I822/hourly1!$I$8763</f>
        <v>2.2467129732685049</v>
      </c>
      <c r="D821" s="14">
        <v>147.037566</v>
      </c>
      <c r="E821" s="14">
        <v>0</v>
      </c>
      <c r="F821" s="1">
        <v>541974</v>
      </c>
      <c r="G821" s="15">
        <f t="shared" si="24"/>
        <v>0.16825471237425538</v>
      </c>
      <c r="H821" s="15">
        <f t="shared" si="25"/>
        <v>0.31012401648368676</v>
      </c>
    </row>
    <row r="822" spans="1:8">
      <c r="A822" s="1">
        <v>821</v>
      </c>
      <c r="B822" s="444">
        <f>유형화!$F$71*hourly1!B823/hourly1!$B$8763+유형화!$F$72*hourly1!C823/hourly1!$C$8763+유형화!$F$73*hourly1!D823/hourly1!$D$8763+유형화!$F$74*hourly1!E823/hourly1!$E$8763</f>
        <v>75.287862101675017</v>
      </c>
      <c r="C822" s="442">
        <f>hourly1!$F823*유형화!$G$71/hourly1!$F$8763+유형화!$G$72*hourly1!$G823/hourly1!$F$8763+유형화!$G$74*hourly1!I823/hourly1!$I$8763</f>
        <v>2.6417799314737174</v>
      </c>
      <c r="D822" s="14">
        <v>150.34591599999999</v>
      </c>
      <c r="E822" s="14">
        <v>0</v>
      </c>
      <c r="F822" s="1">
        <v>594869</v>
      </c>
      <c r="G822" s="15">
        <f t="shared" si="24"/>
        <v>0.17204044885525346</v>
      </c>
      <c r="H822" s="15">
        <f t="shared" si="25"/>
        <v>0.31588949927011722</v>
      </c>
    </row>
    <row r="823" spans="1:8">
      <c r="A823" s="1">
        <v>822</v>
      </c>
      <c r="B823" s="444">
        <f>유형화!$F$71*hourly1!B824/hourly1!$B$8763+유형화!$F$72*hourly1!C824/hourly1!$C$8763+유형화!$F$73*hourly1!D824/hourly1!$D$8763+유형화!$F$74*hourly1!E824/hourly1!$E$8763</f>
        <v>77.107274018237206</v>
      </c>
      <c r="C823" s="442">
        <f>hourly1!$F824*유형화!$G$71/hourly1!$F$8763+유형화!$G$72*hourly1!$G824/hourly1!$F$8763+유형화!$G$74*hourly1!I824/hourly1!$I$8763</f>
        <v>3.0358291297124547</v>
      </c>
      <c r="D823" s="14">
        <v>146.570941</v>
      </c>
      <c r="E823" s="14">
        <v>0</v>
      </c>
      <c r="F823" s="1">
        <v>905444</v>
      </c>
      <c r="G823" s="15">
        <f t="shared" si="24"/>
        <v>0.16772075457491559</v>
      </c>
      <c r="H823" s="15">
        <f t="shared" si="25"/>
        <v>0.3093072631377447</v>
      </c>
    </row>
    <row r="824" spans="1:8">
      <c r="A824" s="1">
        <v>823</v>
      </c>
      <c r="B824" s="444">
        <f>유형화!$F$71*hourly1!B825/hourly1!$B$8763+유형화!$F$72*hourly1!C825/hourly1!$C$8763+유형화!$F$73*hourly1!D825/hourly1!$D$8763+유형화!$F$74*hourly1!E825/hourly1!$E$8763</f>
        <v>88.750673689643946</v>
      </c>
      <c r="C824" s="442">
        <f>hourly1!$F825*유형화!$G$71/hourly1!$F$8763+유형화!$G$72*hourly1!$G825/hourly1!$F$8763+유형화!$G$74*hourly1!I825/hourly1!$I$8763</f>
        <v>9.5265161486275058</v>
      </c>
      <c r="D824" s="14">
        <v>134.905337</v>
      </c>
      <c r="E824" s="14">
        <v>5.7195000000000003E-2</v>
      </c>
      <c r="F824" s="1">
        <v>911946</v>
      </c>
      <c r="G824" s="15">
        <f t="shared" si="24"/>
        <v>0.15437183362166776</v>
      </c>
      <c r="H824" s="15">
        <f t="shared" si="25"/>
        <v>0.28859699473630518</v>
      </c>
    </row>
    <row r="825" spans="1:8">
      <c r="A825" s="1">
        <v>824</v>
      </c>
      <c r="B825" s="444">
        <f>유형화!$F$71*hourly1!B826/hourly1!$B$8763+유형화!$F$72*hourly1!C826/hourly1!$C$8763+유형화!$F$73*hourly1!D826/hourly1!$D$8763+유형화!$F$74*hourly1!E826/hourly1!$E$8763</f>
        <v>180.42791928048987</v>
      </c>
      <c r="C825" s="442">
        <f>hourly1!$F826*유형화!$G$71/hourly1!$F$8763+유형화!$G$72*hourly1!$G826/hourly1!$F$8763+유형화!$G$74*hourly1!I826/hourly1!$I$8763</f>
        <v>9.7038943542677636</v>
      </c>
      <c r="D825" s="14">
        <v>106.470771</v>
      </c>
      <c r="E825" s="14">
        <v>3.0598790000000009</v>
      </c>
      <c r="F825" s="1">
        <v>847525</v>
      </c>
      <c r="G825" s="15">
        <f t="shared" si="24"/>
        <v>0.12183423215037584</v>
      </c>
      <c r="H825" s="15">
        <f t="shared" si="25"/>
        <v>0.23565213131166626</v>
      </c>
    </row>
    <row r="826" spans="1:8">
      <c r="A826" s="1">
        <v>825</v>
      </c>
      <c r="B826" s="444">
        <f>유형화!$F$71*hourly1!B827/hourly1!$B$8763+유형화!$F$72*hourly1!C827/hourly1!$C$8763+유형화!$F$73*hourly1!D827/hourly1!$D$8763+유형화!$F$74*hourly1!E827/hourly1!$E$8763</f>
        <v>279.32719538234664</v>
      </c>
      <c r="C826" s="442">
        <f>hourly1!$F827*유형화!$G$71/hourly1!$F$8763+유형화!$G$72*hourly1!$G827/hourly1!$F$8763+유형화!$G$74*hourly1!I827/hourly1!$I$8763</f>
        <v>9.0734272569873884</v>
      </c>
      <c r="D826" s="14">
        <v>87.719498000000016</v>
      </c>
      <c r="E826" s="14">
        <v>99.313049000000106</v>
      </c>
      <c r="F826" s="1">
        <v>822859</v>
      </c>
      <c r="G826" s="15">
        <f t="shared" si="24"/>
        <v>0.10037719820256051</v>
      </c>
      <c r="H826" s="15">
        <f t="shared" si="25"/>
        <v>0.19868510730023461</v>
      </c>
    </row>
    <row r="827" spans="1:8">
      <c r="A827" s="1">
        <v>826</v>
      </c>
      <c r="B827" s="444">
        <f>유형화!$F$71*hourly1!B828/hourly1!$B$8763+유형화!$F$72*hourly1!C828/hourly1!$C$8763+유형화!$F$73*hourly1!D828/hourly1!$D$8763+유형화!$F$74*hourly1!E828/hourly1!$E$8763</f>
        <v>338.36151219020741</v>
      </c>
      <c r="C827" s="442">
        <f>hourly1!$F828*유형화!$G$71/hourly1!$F$8763+유형화!$G$72*hourly1!$G828/hourly1!$F$8763+유형화!$G$74*hourly1!I828/hourly1!$I$8763</f>
        <v>8.112867600757351</v>
      </c>
      <c r="D827" s="14">
        <v>96.336685000000003</v>
      </c>
      <c r="E827" s="14">
        <v>322.73266800000039</v>
      </c>
      <c r="F827" s="1">
        <v>780977</v>
      </c>
      <c r="G827" s="15">
        <f t="shared" si="24"/>
        <v>0.11023782334484673</v>
      </c>
      <c r="H827" s="15">
        <f t="shared" si="25"/>
        <v>0.21588557276960943</v>
      </c>
    </row>
    <row r="828" spans="1:8">
      <c r="A828" s="1">
        <v>827</v>
      </c>
      <c r="B828" s="444">
        <f>유형화!$F$71*hourly1!B829/hourly1!$B$8763+유형화!$F$72*hourly1!C829/hourly1!$C$8763+유형화!$F$73*hourly1!D829/hourly1!$D$8763+유형화!$F$74*hourly1!E829/hourly1!$E$8763</f>
        <v>396.31107785629956</v>
      </c>
      <c r="C828" s="442">
        <f>hourly1!$F829*유형화!$G$71/hourly1!$F$8763+유형화!$G$72*hourly1!$G829/hourly1!$F$8763+유형화!$G$74*hourly1!I829/hourly1!$I$8763</f>
        <v>7.2808128928506273</v>
      </c>
      <c r="D828" s="14">
        <v>72.311782000000008</v>
      </c>
      <c r="E828" s="14">
        <v>510.71314100000001</v>
      </c>
      <c r="F828" s="1">
        <v>819696</v>
      </c>
      <c r="G828" s="15">
        <f t="shared" si="24"/>
        <v>8.2746188016196195E-2</v>
      </c>
      <c r="H828" s="15">
        <f t="shared" si="25"/>
        <v>0.16699182791508804</v>
      </c>
    </row>
    <row r="829" spans="1:8">
      <c r="A829" s="1">
        <v>828</v>
      </c>
      <c r="B829" s="444">
        <f>유형화!$F$71*hourly1!B830/hourly1!$B$8763+유형화!$F$72*hourly1!C830/hourly1!$C$8763+유형화!$F$73*hourly1!D830/hourly1!$D$8763+유형화!$F$74*hourly1!E830/hourly1!$E$8763</f>
        <v>337.09409588873814</v>
      </c>
      <c r="C829" s="442">
        <f>hourly1!$F830*유형화!$G$71/hourly1!$F$8763+유형화!$G$72*hourly1!$G830/hourly1!$F$8763+유형화!$G$74*hourly1!I830/hourly1!$I$8763</f>
        <v>6.6073209504481856</v>
      </c>
      <c r="D829" s="14">
        <v>50.224873999999993</v>
      </c>
      <c r="E829" s="14">
        <v>598.2063320000002</v>
      </c>
      <c r="F829" s="1">
        <v>850557</v>
      </c>
      <c r="G829" s="15">
        <f t="shared" si="24"/>
        <v>5.7472195431358106E-2</v>
      </c>
      <c r="H829" s="15">
        <f t="shared" si="25"/>
        <v>0.11933354859314164</v>
      </c>
    </row>
    <row r="830" spans="1:8">
      <c r="A830" s="1">
        <v>829</v>
      </c>
      <c r="B830" s="444">
        <f>유형화!$F$71*hourly1!B831/hourly1!$B$8763+유형화!$F$72*hourly1!C831/hourly1!$C$8763+유형화!$F$73*hourly1!D831/hourly1!$D$8763+유형화!$F$74*hourly1!E831/hourly1!$E$8763</f>
        <v>214.74461989719276</v>
      </c>
      <c r="C830" s="442">
        <f>hourly1!$F831*유형화!$G$71/hourly1!$F$8763+유형화!$G$72*hourly1!$G831/hourly1!$F$8763+유형화!$G$74*hourly1!I831/hourly1!$I$8763</f>
        <v>5.1646546725236178</v>
      </c>
      <c r="D830" s="14">
        <v>25.177969000000001</v>
      </c>
      <c r="E830" s="14">
        <v>568.98760600000026</v>
      </c>
      <c r="F830" s="1">
        <v>797308</v>
      </c>
      <c r="G830" s="15">
        <f t="shared" si="24"/>
        <v>2.8811085816415911E-2</v>
      </c>
      <c r="H830" s="15">
        <f t="shared" si="25"/>
        <v>6.1846790151612291E-2</v>
      </c>
    </row>
    <row r="831" spans="1:8">
      <c r="A831" s="1">
        <v>830</v>
      </c>
      <c r="B831" s="444">
        <f>유형화!$F$71*hourly1!B832/hourly1!$B$8763+유형화!$F$72*hourly1!C832/hourly1!$C$8763+유형화!$F$73*hourly1!D832/hourly1!$D$8763+유형화!$F$74*hourly1!E832/hourly1!$E$8763</f>
        <v>271.87310798011475</v>
      </c>
      <c r="C831" s="442">
        <f>hourly1!$F832*유형화!$G$71/hourly1!$F$8763+유형화!$G$72*hourly1!$G832/hourly1!$F$8763+유형화!$G$74*hourly1!I832/hourly1!$I$8763</f>
        <v>5.432847542931472</v>
      </c>
      <c r="D831" s="14">
        <v>26.673234000000001</v>
      </c>
      <c r="E831" s="14">
        <v>463.93415300000021</v>
      </c>
      <c r="F831" s="1">
        <v>824832</v>
      </c>
      <c r="G831" s="15">
        <f t="shared" si="24"/>
        <v>3.0522113748545111E-2</v>
      </c>
      <c r="H831" s="15">
        <f t="shared" si="25"/>
        <v>6.5387646012031689E-2</v>
      </c>
    </row>
    <row r="832" spans="1:8">
      <c r="A832" s="1">
        <v>831</v>
      </c>
      <c r="B832" s="444">
        <f>유형화!$F$71*hourly1!B833/hourly1!$B$8763+유형화!$F$72*hourly1!C833/hourly1!$C$8763+유형화!$F$73*hourly1!D833/hourly1!$D$8763+유형화!$F$74*hourly1!E833/hourly1!$E$8763</f>
        <v>383.39852023834726</v>
      </c>
      <c r="C832" s="442">
        <f>hourly1!$F833*유형화!$G$71/hourly1!$F$8763+유형화!$G$72*hourly1!$G833/hourly1!$F$8763+유형화!$G$74*hourly1!I833/hourly1!$I$8763</f>
        <v>5.2551356521781827</v>
      </c>
      <c r="D832" s="14">
        <v>34.755469000000012</v>
      </c>
      <c r="E832" s="14">
        <v>300.49745600000051</v>
      </c>
      <c r="F832" s="1">
        <v>818666</v>
      </c>
      <c r="G832" s="15">
        <f t="shared" si="24"/>
        <v>3.97705946793716E-2</v>
      </c>
      <c r="H832" s="15">
        <f t="shared" si="25"/>
        <v>8.4282264447703398E-2</v>
      </c>
    </row>
    <row r="833" spans="1:8">
      <c r="A833" s="1">
        <v>832</v>
      </c>
      <c r="B833" s="444">
        <f>유형화!$F$71*hourly1!B834/hourly1!$B$8763+유형화!$F$72*hourly1!C834/hourly1!$C$8763+유형화!$F$73*hourly1!D834/hourly1!$D$8763+유형화!$F$74*hourly1!E834/hourly1!$E$8763</f>
        <v>325.31420875965176</v>
      </c>
      <c r="C833" s="442">
        <f>hourly1!$F834*유형화!$G$71/hourly1!$F$8763+유형화!$G$72*hourly1!$G834/hourly1!$F$8763+유형화!$G$74*hourly1!I834/hourly1!$I$8763</f>
        <v>5.1566758092220599</v>
      </c>
      <c r="D833" s="14">
        <v>54.523699000000008</v>
      </c>
      <c r="E833" s="14">
        <v>151.06839400000021</v>
      </c>
      <c r="F833" s="1">
        <v>788716</v>
      </c>
      <c r="G833" s="15">
        <f t="shared" si="24"/>
        <v>6.2391329932824625E-2</v>
      </c>
      <c r="H833" s="15">
        <f t="shared" si="25"/>
        <v>0.12882380292758605</v>
      </c>
    </row>
    <row r="834" spans="1:8">
      <c r="A834" s="1">
        <v>833</v>
      </c>
      <c r="B834" s="444">
        <f>유형화!$F$71*hourly1!B835/hourly1!$B$8763+유형화!$F$72*hourly1!C835/hourly1!$C$8763+유형화!$F$73*hourly1!D835/hourly1!$D$8763+유형화!$F$74*hourly1!E835/hourly1!$E$8763</f>
        <v>282.44282372448743</v>
      </c>
      <c r="C834" s="442">
        <f>hourly1!$F835*유형화!$G$71/hourly1!$F$8763+유형화!$G$72*hourly1!$G835/hourly1!$F$8763+유형화!$G$74*hourly1!I835/hourly1!$I$8763</f>
        <v>5.3565398282702903</v>
      </c>
      <c r="D834" s="14">
        <v>53.376079999999988</v>
      </c>
      <c r="E834" s="14">
        <v>52.630475999999881</v>
      </c>
      <c r="F834" s="1">
        <v>822773</v>
      </c>
      <c r="G834" s="15">
        <f t="shared" ref="G834:G897" si="26">D834/$I$1</f>
        <v>6.1078112433289616E-2</v>
      </c>
      <c r="H834" s="15">
        <f t="shared" ref="H834:H897" si="27">G834/(1-$H$1*(1-G834))</f>
        <v>0.12630066451155522</v>
      </c>
    </row>
    <row r="835" spans="1:8">
      <c r="A835" s="1">
        <v>834</v>
      </c>
      <c r="B835" s="444">
        <f>유형화!$F$71*hourly1!B836/hourly1!$B$8763+유형화!$F$72*hourly1!C836/hourly1!$C$8763+유형화!$F$73*hourly1!D836/hourly1!$D$8763+유형화!$F$74*hourly1!E836/hourly1!$E$8763</f>
        <v>170.56523509287348</v>
      </c>
      <c r="C835" s="442">
        <f>hourly1!$F836*유형화!$G$71/hourly1!$F$8763+유형화!$G$72*hourly1!$G836/hourly1!$F$8763+유형화!$G$74*hourly1!I836/hourly1!$I$8763</f>
        <v>5.6512616022588311</v>
      </c>
      <c r="D835" s="14">
        <v>46.124274000000007</v>
      </c>
      <c r="E835" s="14">
        <v>4.3625289999999941</v>
      </c>
      <c r="F835" s="1">
        <v>822081</v>
      </c>
      <c r="G835" s="15">
        <f t="shared" si="26"/>
        <v>5.2779889292654272E-2</v>
      </c>
      <c r="H835" s="15">
        <f t="shared" si="27"/>
        <v>0.11018100365837942</v>
      </c>
    </row>
    <row r="836" spans="1:8">
      <c r="A836" s="1">
        <v>835</v>
      </c>
      <c r="B836" s="444">
        <f>유형화!$F$71*hourly1!B837/hourly1!$B$8763+유형화!$F$72*hourly1!C837/hourly1!$C$8763+유형화!$F$73*hourly1!D837/hourly1!$D$8763+유형화!$F$74*hourly1!E837/hourly1!$E$8763</f>
        <v>128.16610263061531</v>
      </c>
      <c r="C836" s="442">
        <f>hourly1!$F837*유형화!$G$71/hourly1!$F$8763+유형화!$G$72*hourly1!$G837/hourly1!$F$8763+유형화!$G$74*hourly1!I837/hourly1!$I$8763</f>
        <v>5.3094601589936037</v>
      </c>
      <c r="D836" s="14">
        <v>80.852632999999997</v>
      </c>
      <c r="E836" s="14">
        <v>3.8822000000000002E-2</v>
      </c>
      <c r="F836" s="1">
        <v>844891</v>
      </c>
      <c r="G836" s="15">
        <f t="shared" si="26"/>
        <v>9.2519462068055641E-2</v>
      </c>
      <c r="H836" s="15">
        <f t="shared" si="27"/>
        <v>0.1847117242592945</v>
      </c>
    </row>
    <row r="837" spans="1:8">
      <c r="A837" s="1">
        <v>836</v>
      </c>
      <c r="B837" s="444">
        <f>유형화!$F$71*hourly1!B838/hourly1!$B$8763+유형화!$F$72*hourly1!C838/hourly1!$C$8763+유형화!$F$73*hourly1!D838/hourly1!$D$8763+유형화!$F$74*hourly1!E838/hourly1!$E$8763</f>
        <v>137.12382605518937</v>
      </c>
      <c r="C837" s="442">
        <f>hourly1!$F838*유형화!$G$71/hourly1!$F$8763+유형화!$G$72*hourly1!$G838/hourly1!$F$8763+유형화!$G$74*hourly1!I838/hourly1!$I$8763</f>
        <v>5.3324650381331571</v>
      </c>
      <c r="D837" s="14">
        <v>112.300477</v>
      </c>
      <c r="E837" s="14">
        <v>0</v>
      </c>
      <c r="F837" s="1">
        <v>797480</v>
      </c>
      <c r="G837" s="15">
        <f t="shared" si="26"/>
        <v>0.12850514988208306</v>
      </c>
      <c r="H837" s="15">
        <f t="shared" si="27"/>
        <v>0.24680357387423316</v>
      </c>
    </row>
    <row r="838" spans="1:8">
      <c r="A838" s="1">
        <v>837</v>
      </c>
      <c r="B838" s="444">
        <f>유형화!$F$71*hourly1!B839/hourly1!$B$8763+유형화!$F$72*hourly1!C839/hourly1!$C$8763+유형화!$F$73*hourly1!D839/hourly1!$D$8763+유형화!$F$74*hourly1!E839/hourly1!$E$8763</f>
        <v>70.905225898802456</v>
      </c>
      <c r="C838" s="442">
        <f>hourly1!$F839*유형화!$G$71/hourly1!$F$8763+유형화!$G$72*hourly1!$G839/hourly1!$F$8763+유형화!$G$74*hourly1!I839/hourly1!$I$8763</f>
        <v>6.2803500381402744</v>
      </c>
      <c r="D838" s="14">
        <v>115.26584200000001</v>
      </c>
      <c r="E838" s="14">
        <v>0</v>
      </c>
      <c r="F838" s="1">
        <v>826256</v>
      </c>
      <c r="G838" s="15">
        <f t="shared" si="26"/>
        <v>0.13189840950091875</v>
      </c>
      <c r="H838" s="15">
        <f t="shared" si="27"/>
        <v>0.25241583080471458</v>
      </c>
    </row>
    <row r="839" spans="1:8">
      <c r="A839" s="1">
        <v>838</v>
      </c>
      <c r="B839" s="444">
        <f>유형화!$F$71*hourly1!B840/hourly1!$B$8763+유형화!$F$72*hourly1!C840/hourly1!$C$8763+유형화!$F$73*hourly1!D840/hourly1!$D$8763+유형화!$F$74*hourly1!E840/hourly1!$E$8763</f>
        <v>69.880026192620434</v>
      </c>
      <c r="C839" s="442">
        <f>hourly1!$F840*유형화!$G$71/hourly1!$F$8763+유형화!$G$72*hourly1!$G840/hourly1!$F$8763+유형화!$G$74*hourly1!I840/hourly1!$I$8763</f>
        <v>0.47742796546797661</v>
      </c>
      <c r="D839" s="14">
        <v>106.63574199999999</v>
      </c>
      <c r="E839" s="14">
        <v>0</v>
      </c>
      <c r="F839" s="1">
        <v>848235</v>
      </c>
      <c r="G839" s="15">
        <f t="shared" si="26"/>
        <v>0.12202300804561265</v>
      </c>
      <c r="H839" s="15">
        <f t="shared" si="27"/>
        <v>0.23596987426516342</v>
      </c>
    </row>
    <row r="840" spans="1:8">
      <c r="A840" s="1">
        <v>839</v>
      </c>
      <c r="B840" s="444">
        <f>유형화!$F$71*hourly1!B841/hourly1!$B$8763+유형화!$F$72*hourly1!C841/hourly1!$C$8763+유형화!$F$73*hourly1!D841/hourly1!$D$8763+유형화!$F$74*hourly1!E841/hourly1!$E$8763</f>
        <v>68.766782393093123</v>
      </c>
      <c r="C840" s="442">
        <f>hourly1!$F841*유형화!$G$71/hourly1!$F$8763+유형화!$G$72*hourly1!$G841/hourly1!$F$8763+유형화!$G$74*hourly1!I841/hourly1!$I$8763</f>
        <v>0.55377772689798066</v>
      </c>
      <c r="D840" s="14">
        <v>116.049072</v>
      </c>
      <c r="E840" s="14">
        <v>0</v>
      </c>
      <c r="F840" s="1">
        <v>913266</v>
      </c>
      <c r="G840" s="15">
        <f t="shared" si="26"/>
        <v>0.13279465759559195</v>
      </c>
      <c r="H840" s="15">
        <f t="shared" si="27"/>
        <v>0.25389148747828655</v>
      </c>
    </row>
    <row r="841" spans="1:8">
      <c r="A841" s="1">
        <v>840</v>
      </c>
      <c r="B841" s="444">
        <f>유형화!$F$71*hourly1!B842/hourly1!$B$8763+유형화!$F$72*hourly1!C842/hourly1!$C$8763+유형화!$F$73*hourly1!D842/hourly1!$D$8763+유형화!$F$74*hourly1!E842/hourly1!$E$8763</f>
        <v>67.601710138560463</v>
      </c>
      <c r="C841" s="442">
        <f>hourly1!$F842*유형화!$G$71/hourly1!$F$8763+유형화!$G$72*hourly1!$G842/hourly1!$F$8763+유형화!$G$74*hourly1!I842/hourly1!$I$8763</f>
        <v>1.312313985447948</v>
      </c>
      <c r="D841" s="14">
        <v>134.01442399999999</v>
      </c>
      <c r="E841" s="14">
        <v>0</v>
      </c>
      <c r="F841" s="1">
        <v>980369</v>
      </c>
      <c r="G841" s="15">
        <f t="shared" si="26"/>
        <v>0.15335236414428613</v>
      </c>
      <c r="H841" s="15">
        <f t="shared" si="27"/>
        <v>0.28699194051491356</v>
      </c>
    </row>
    <row r="842" spans="1:8">
      <c r="A842" s="1">
        <v>841</v>
      </c>
      <c r="B842" s="444">
        <f>유형화!$F$71*hourly1!B843/hourly1!$B$8763+유형화!$F$72*hourly1!C843/hourly1!$C$8763+유형화!$F$73*hourly1!D843/hourly1!$D$8763+유형화!$F$74*hourly1!E843/hourly1!$E$8763</f>
        <v>68.202285554158038</v>
      </c>
      <c r="C842" s="442">
        <f>hourly1!$F843*유형화!$G$71/hourly1!$F$8763+유형화!$G$72*hourly1!$G843/hourly1!$F$8763+유형화!$G$74*hourly1!I843/hourly1!$I$8763</f>
        <v>1.8781177969677196</v>
      </c>
      <c r="D842" s="14">
        <v>105.036835</v>
      </c>
      <c r="E842" s="14">
        <v>0</v>
      </c>
      <c r="F842" s="1">
        <v>930066</v>
      </c>
      <c r="G842" s="15">
        <f t="shared" si="26"/>
        <v>0.12019338283678553</v>
      </c>
      <c r="H842" s="15">
        <f t="shared" si="27"/>
        <v>0.23288490904532927</v>
      </c>
    </row>
    <row r="843" spans="1:8">
      <c r="A843" s="1">
        <v>842</v>
      </c>
      <c r="B843" s="444">
        <f>유형화!$F$71*hourly1!B844/hourly1!$B$8763+유형화!$F$72*hourly1!C844/hourly1!$C$8763+유형화!$F$73*hourly1!D844/hourly1!$D$8763+유형화!$F$74*hourly1!E844/hourly1!$E$8763</f>
        <v>68.614004405742534</v>
      </c>
      <c r="C843" s="442">
        <f>hourly1!$F844*유형화!$G$71/hourly1!$F$8763+유형화!$G$72*hourly1!$G844/hourly1!$F$8763+유형화!$G$74*hourly1!I844/hourly1!$I$8763</f>
        <v>2.4272859184799547</v>
      </c>
      <c r="D843" s="14">
        <v>130.40223399999999</v>
      </c>
      <c r="E843" s="14">
        <v>0</v>
      </c>
      <c r="F843" s="1">
        <v>805737</v>
      </c>
      <c r="G843" s="15">
        <f t="shared" si="26"/>
        <v>0.14921894432495122</v>
      </c>
      <c r="H843" s="15">
        <f t="shared" si="27"/>
        <v>0.28044961510769212</v>
      </c>
    </row>
    <row r="844" spans="1:8">
      <c r="A844" s="1">
        <v>843</v>
      </c>
      <c r="B844" s="444">
        <f>유형화!$F$71*hourly1!B845/hourly1!$B$8763+유형화!$F$72*hourly1!C845/hourly1!$C$8763+유형화!$F$73*hourly1!D845/hourly1!$D$8763+유형화!$F$74*hourly1!E845/hourly1!$E$8763</f>
        <v>69.15332767905457</v>
      </c>
      <c r="C844" s="442">
        <f>hourly1!$F845*유형화!$G$71/hourly1!$F$8763+유형화!$G$72*hourly1!$G845/hourly1!$F$8763+유형화!$G$74*hourly1!I845/hourly1!$I$8763</f>
        <v>2.8982125813947279</v>
      </c>
      <c r="D844" s="14">
        <v>124.452664</v>
      </c>
      <c r="E844" s="14">
        <v>0</v>
      </c>
      <c r="F844" s="1">
        <v>680756</v>
      </c>
      <c r="G844" s="15">
        <f t="shared" si="26"/>
        <v>0.14241086652325191</v>
      </c>
      <c r="H844" s="15">
        <f t="shared" si="27"/>
        <v>0.26955113478049553</v>
      </c>
    </row>
    <row r="845" spans="1:8">
      <c r="A845" s="1">
        <v>844</v>
      </c>
      <c r="B845" s="444">
        <f>유형화!$F$71*hourly1!B846/hourly1!$B$8763+유형화!$F$72*hourly1!C846/hourly1!$C$8763+유형화!$F$73*hourly1!D846/hourly1!$D$8763+유형화!$F$74*hourly1!E846/hourly1!$E$8763</f>
        <v>69.727313129222296</v>
      </c>
      <c r="C845" s="442">
        <f>hourly1!$F846*유형화!$G$71/hourly1!$F$8763+유형화!$G$72*hourly1!$G846/hourly1!$F$8763+유형화!$G$74*hourly1!I846/hourly1!$I$8763</f>
        <v>3.2956830502461387</v>
      </c>
      <c r="D845" s="14">
        <v>124.42938100000001</v>
      </c>
      <c r="E845" s="14">
        <v>0</v>
      </c>
      <c r="F845" s="1">
        <v>549584</v>
      </c>
      <c r="G845" s="15">
        <f t="shared" si="26"/>
        <v>0.14238422384563709</v>
      </c>
      <c r="H845" s="15">
        <f t="shared" si="27"/>
        <v>0.26950818128616294</v>
      </c>
    </row>
    <row r="846" spans="1:8">
      <c r="A846" s="1">
        <v>845</v>
      </c>
      <c r="B846" s="444">
        <f>유형화!$F$71*hourly1!B847/hourly1!$B$8763+유형화!$F$72*hourly1!C847/hourly1!$C$8763+유형화!$F$73*hourly1!D847/hourly1!$D$8763+유형화!$F$74*hourly1!E847/hourly1!$E$8763</f>
        <v>70.297828754818255</v>
      </c>
      <c r="C846" s="442">
        <f>hourly1!$F847*유형화!$G$71/hourly1!$F$8763+유형화!$G$72*hourly1!$G847/hourly1!$F$8763+유형화!$G$74*hourly1!I847/hourly1!$I$8763</f>
        <v>3.6506439098656314</v>
      </c>
      <c r="D846" s="14">
        <v>125.754018</v>
      </c>
      <c r="E846" s="14">
        <v>0</v>
      </c>
      <c r="F846" s="1">
        <v>606660</v>
      </c>
      <c r="G846" s="15">
        <f t="shared" si="26"/>
        <v>0.1439000025918338</v>
      </c>
      <c r="H846" s="15">
        <f t="shared" si="27"/>
        <v>0.27194814692413116</v>
      </c>
    </row>
    <row r="847" spans="1:8">
      <c r="A847" s="1">
        <v>846</v>
      </c>
      <c r="B847" s="444">
        <f>유형화!$F$71*hourly1!B848/hourly1!$B$8763+유형화!$F$72*hourly1!C848/hourly1!$C$8763+유형화!$F$73*hourly1!D848/hourly1!$D$8763+유형화!$F$74*hourly1!E848/hourly1!$E$8763</f>
        <v>72.674540665758983</v>
      </c>
      <c r="C847" s="442">
        <f>hourly1!$F848*유형화!$G$71/hourly1!$F$8763+유형화!$G$72*hourly1!$G848/hourly1!$F$8763+유형화!$G$74*hourly1!I848/hourly1!$I$8763</f>
        <v>4.0062594278974935</v>
      </c>
      <c r="D847" s="14">
        <v>159.28222400000001</v>
      </c>
      <c r="E847" s="14">
        <v>0</v>
      </c>
      <c r="F847" s="1">
        <v>994439</v>
      </c>
      <c r="G847" s="15">
        <f t="shared" si="26"/>
        <v>0.18226624334526673</v>
      </c>
      <c r="H847" s="15">
        <f t="shared" si="27"/>
        <v>0.331244751689386</v>
      </c>
    </row>
    <row r="848" spans="1:8">
      <c r="A848" s="1">
        <v>847</v>
      </c>
      <c r="B848" s="444">
        <f>유형화!$F$71*hourly1!B849/hourly1!$B$8763+유형화!$F$72*hourly1!C849/hourly1!$C$8763+유형화!$F$73*hourly1!D849/hourly1!$D$8763+유형화!$F$74*hourly1!E849/hourly1!$E$8763</f>
        <v>84.743159763981325</v>
      </c>
      <c r="C848" s="442">
        <f>hourly1!$F849*유형화!$G$71/hourly1!$F$8763+유형화!$G$72*hourly1!$G849/hourly1!$F$8763+유형화!$G$74*hourly1!I849/hourly1!$I$8763</f>
        <v>10.394605018908322</v>
      </c>
      <c r="D848" s="14">
        <v>199.744801</v>
      </c>
      <c r="E848" s="14">
        <v>4.8979000000000002E-2</v>
      </c>
      <c r="F848" s="1">
        <v>989950</v>
      </c>
      <c r="G848" s="15">
        <f t="shared" si="26"/>
        <v>0.22856746717711496</v>
      </c>
      <c r="H848" s="15">
        <f t="shared" si="27"/>
        <v>0.39701695416662974</v>
      </c>
    </row>
    <row r="849" spans="1:8">
      <c r="A849" s="1">
        <v>848</v>
      </c>
      <c r="B849" s="444">
        <f>유형화!$F$71*hourly1!B850/hourly1!$B$8763+유형화!$F$72*hourly1!C850/hourly1!$C$8763+유형화!$F$73*hourly1!D850/hourly1!$D$8763+유형화!$F$74*hourly1!E850/hourly1!$E$8763</f>
        <v>181.24585648212863</v>
      </c>
      <c r="C849" s="442">
        <f>hourly1!$F850*유형화!$G$71/hourly1!$F$8763+유형화!$G$72*hourly1!$G850/hourly1!$F$8763+유형화!$G$74*hourly1!I850/hourly1!$I$8763</f>
        <v>10.582079908628964</v>
      </c>
      <c r="D849" s="14">
        <v>200.28187399999999</v>
      </c>
      <c r="E849" s="14">
        <v>0.81401100000000082</v>
      </c>
      <c r="F849" s="1">
        <v>928141</v>
      </c>
      <c r="G849" s="15">
        <f t="shared" si="26"/>
        <v>0.22918203844347404</v>
      </c>
      <c r="H849" s="15">
        <f t="shared" si="27"/>
        <v>0.39785086406781445</v>
      </c>
    </row>
    <row r="850" spans="1:8">
      <c r="A850" s="1">
        <v>849</v>
      </c>
      <c r="B850" s="444">
        <f>유형화!$F$71*hourly1!B851/hourly1!$B$8763+유형화!$F$72*hourly1!C851/hourly1!$C$8763+유형화!$F$73*hourly1!D851/hourly1!$D$8763+유형화!$F$74*hourly1!E851/hourly1!$E$8763</f>
        <v>279.80721062506154</v>
      </c>
      <c r="C850" s="442">
        <f>hourly1!$F851*유형화!$G$71/hourly1!$F$8763+유형화!$G$72*hourly1!$G851/hourly1!$F$8763+유형화!$G$74*hourly1!I851/hourly1!$I$8763</f>
        <v>9.882949704473976</v>
      </c>
      <c r="D850" s="14">
        <v>210.292146</v>
      </c>
      <c r="E850" s="14">
        <v>38.420967000000068</v>
      </c>
      <c r="F850" s="1">
        <v>900636</v>
      </c>
      <c r="G850" s="15">
        <f t="shared" si="26"/>
        <v>0.2406367672040689</v>
      </c>
      <c r="H850" s="15">
        <f t="shared" si="27"/>
        <v>0.41321658021051266</v>
      </c>
    </row>
    <row r="851" spans="1:8">
      <c r="A851" s="1">
        <v>850</v>
      </c>
      <c r="B851" s="444">
        <f>유형화!$F$71*hourly1!B852/hourly1!$B$8763+유형화!$F$72*hourly1!C852/hourly1!$C$8763+유형화!$F$73*hourly1!D852/hourly1!$D$8763+유형화!$F$74*hourly1!E852/hourly1!$E$8763</f>
        <v>337.9551423509306</v>
      </c>
      <c r="C851" s="442">
        <f>hourly1!$F852*유형화!$G$71/hourly1!$F$8763+유형화!$G$72*hourly1!$G852/hourly1!$F$8763+유형화!$G$74*hourly1!I852/hourly1!$I$8763</f>
        <v>8.8395839076767864</v>
      </c>
      <c r="D851" s="14">
        <v>223.88537600000001</v>
      </c>
      <c r="E851" s="14">
        <v>142.32698300000001</v>
      </c>
      <c r="F851" s="1">
        <v>855700</v>
      </c>
      <c r="G851" s="15">
        <f t="shared" si="26"/>
        <v>0.25619146568083162</v>
      </c>
      <c r="H851" s="15">
        <f t="shared" si="27"/>
        <v>0.43355756502019327</v>
      </c>
    </row>
    <row r="852" spans="1:8">
      <c r="A852" s="1">
        <v>851</v>
      </c>
      <c r="B852" s="444">
        <f>유형화!$F$71*hourly1!B853/hourly1!$B$8763+유형화!$F$72*hourly1!C853/hourly1!$C$8763+유형화!$F$73*hourly1!D853/hourly1!$D$8763+유형화!$F$74*hourly1!E853/hourly1!$E$8763</f>
        <v>394.7852748006917</v>
      </c>
      <c r="C852" s="442">
        <f>hourly1!$F853*유형화!$G$71/hourly1!$F$8763+유형화!$G$72*hourly1!$G853/hourly1!$F$8763+유형화!$G$74*hourly1!I853/hourly1!$I$8763</f>
        <v>7.890373538105643</v>
      </c>
      <c r="D852" s="14">
        <v>278.24524200000002</v>
      </c>
      <c r="E852" s="14">
        <v>232.1388970000001</v>
      </c>
      <c r="F852" s="1">
        <v>839912</v>
      </c>
      <c r="G852" s="15">
        <f t="shared" si="26"/>
        <v>0.31839532192892178</v>
      </c>
      <c r="H852" s="15">
        <f t="shared" si="27"/>
        <v>0.50933681920516938</v>
      </c>
    </row>
    <row r="853" spans="1:8">
      <c r="A853" s="1">
        <v>852</v>
      </c>
      <c r="B853" s="444">
        <f>유형화!$F$71*hourly1!B854/hourly1!$B$8763+유형화!$F$72*hourly1!C854/hourly1!$C$8763+유형화!$F$73*hourly1!D854/hourly1!$D$8763+유형화!$F$74*hourly1!E854/hourly1!$E$8763</f>
        <v>335.00667178902501</v>
      </c>
      <c r="C853" s="442">
        <f>hourly1!$F854*유형화!$G$71/hourly1!$F$8763+유형화!$G$72*hourly1!$G854/hourly1!$F$8763+유형화!$G$74*hourly1!I854/hourly1!$I$8763</f>
        <v>7.0703002851380248</v>
      </c>
      <c r="D853" s="14">
        <v>334.67333500000001</v>
      </c>
      <c r="E853" s="14">
        <v>241.47142099999971</v>
      </c>
      <c r="F853" s="1">
        <v>838636</v>
      </c>
      <c r="G853" s="15">
        <f t="shared" si="26"/>
        <v>0.38296584506681658</v>
      </c>
      <c r="H853" s="15">
        <f t="shared" si="27"/>
        <v>0.57969686641349139</v>
      </c>
    </row>
    <row r="854" spans="1:8">
      <c r="A854" s="1">
        <v>853</v>
      </c>
      <c r="B854" s="444">
        <f>유형화!$F$71*hourly1!B855/hourly1!$B$8763+유형화!$F$72*hourly1!C855/hourly1!$C$8763+유형화!$F$73*hourly1!D855/hourly1!$D$8763+유형화!$F$74*hourly1!E855/hourly1!$E$8763</f>
        <v>213.02546609730513</v>
      </c>
      <c r="C854" s="442">
        <f>hourly1!$F855*유형화!$G$71/hourly1!$F$8763+유형화!$G$72*hourly1!$G855/hourly1!$F$8763+유형화!$G$74*hourly1!I855/hourly1!$I$8763</f>
        <v>5.6757711201318513</v>
      </c>
      <c r="D854" s="14">
        <v>427.17526299999997</v>
      </c>
      <c r="E854" s="14">
        <v>230.53335200000021</v>
      </c>
      <c r="F854" s="1">
        <v>843018</v>
      </c>
      <c r="G854" s="15">
        <f t="shared" si="26"/>
        <v>0.48881556574094737</v>
      </c>
      <c r="H854" s="15">
        <f t="shared" si="27"/>
        <v>0.67999797475261747</v>
      </c>
    </row>
    <row r="855" spans="1:8">
      <c r="A855" s="1">
        <v>854</v>
      </c>
      <c r="B855" s="444">
        <f>유형화!$F$71*hourly1!B856/hourly1!$B$8763+유형화!$F$72*hourly1!C856/hourly1!$C$8763+유형화!$F$73*hourly1!D856/hourly1!$D$8763+유형화!$F$74*hourly1!E856/hourly1!$E$8763</f>
        <v>270.40193843052492</v>
      </c>
      <c r="C855" s="442">
        <f>hourly1!$F856*유형화!$G$71/hourly1!$F$8763+유형화!$G$72*hourly1!$G856/hourly1!$F$8763+유형화!$G$74*hourly1!I856/hourly1!$I$8763</f>
        <v>6.0608412145895771</v>
      </c>
      <c r="D855" s="14">
        <v>474.01892299999992</v>
      </c>
      <c r="E855" s="14">
        <v>237.75560099999981</v>
      </c>
      <c r="F855" s="1">
        <v>817345</v>
      </c>
      <c r="G855" s="15">
        <f t="shared" si="26"/>
        <v>0.54241864660163985</v>
      </c>
      <c r="H855" s="15">
        <f t="shared" si="27"/>
        <v>0.72483858900551568</v>
      </c>
    </row>
    <row r="856" spans="1:8">
      <c r="A856" s="1">
        <v>855</v>
      </c>
      <c r="B856" s="444">
        <f>유형화!$F$71*hourly1!B857/hourly1!$B$8763+유형화!$F$72*hourly1!C857/hourly1!$C$8763+유형화!$F$73*hourly1!D857/hourly1!$D$8763+유형화!$F$74*hourly1!E857/hourly1!$E$8763</f>
        <v>381.8256401034136</v>
      </c>
      <c r="C856" s="442">
        <f>hourly1!$F857*유형화!$G$71/hourly1!$F$8763+유형화!$G$72*hourly1!$G857/hourly1!$F$8763+유형화!$G$74*hourly1!I857/hourly1!$I$8763</f>
        <v>5.809100527748555</v>
      </c>
      <c r="D856" s="14">
        <v>521.22209300000009</v>
      </c>
      <c r="E856" s="14">
        <v>230.59951600000031</v>
      </c>
      <c r="F856" s="1">
        <v>822353</v>
      </c>
      <c r="G856" s="15">
        <f t="shared" si="26"/>
        <v>0.59643311383991759</v>
      </c>
      <c r="H856" s="15">
        <f t="shared" si="27"/>
        <v>0.76658588764892399</v>
      </c>
    </row>
    <row r="857" spans="1:8">
      <c r="A857" s="1">
        <v>856</v>
      </c>
      <c r="B857" s="444">
        <f>유형화!$F$71*hourly1!B858/hourly1!$B$8763+유형화!$F$72*hourly1!C858/hourly1!$C$8763+유형화!$F$73*hourly1!D858/hourly1!$D$8763+유형화!$F$74*hourly1!E858/hourly1!$E$8763</f>
        <v>324.13140615880684</v>
      </c>
      <c r="C857" s="442">
        <f>hourly1!$F858*유형화!$G$71/hourly1!$F$8763+유형화!$G$72*hourly1!$G858/hourly1!$F$8763+유형화!$G$74*hourly1!I858/hourly1!$I$8763</f>
        <v>5.7307065273851032</v>
      </c>
      <c r="D857" s="14">
        <v>584.67839600000002</v>
      </c>
      <c r="E857" s="14">
        <v>191.5280379999999</v>
      </c>
      <c r="F857" s="1">
        <v>843927</v>
      </c>
      <c r="G857" s="15">
        <f t="shared" si="26"/>
        <v>0.6690459997849868</v>
      </c>
      <c r="H857" s="15">
        <f t="shared" si="27"/>
        <v>0.81792934319864297</v>
      </c>
    </row>
    <row r="858" spans="1:8">
      <c r="A858" s="1">
        <v>857</v>
      </c>
      <c r="B858" s="444">
        <f>유형화!$F$71*hourly1!B859/hourly1!$B$8763+유형화!$F$72*hourly1!C859/hourly1!$C$8763+유형화!$F$73*hourly1!D859/hourly1!$D$8763+유형화!$F$74*hourly1!E859/hourly1!$E$8763</f>
        <v>281.70711992244634</v>
      </c>
      <c r="C858" s="442">
        <f>hourly1!$F859*유형화!$G$71/hourly1!$F$8763+유형화!$G$72*hourly1!$G859/hourly1!$F$8763+유형화!$G$74*hourly1!I859/hourly1!$I$8763</f>
        <v>5.9867482890307633</v>
      </c>
      <c r="D858" s="14">
        <v>666.28047599999991</v>
      </c>
      <c r="E858" s="14">
        <v>103.718861</v>
      </c>
      <c r="F858" s="1">
        <v>833698</v>
      </c>
      <c r="G858" s="15">
        <f t="shared" si="26"/>
        <v>0.7624230521468367</v>
      </c>
      <c r="H858" s="15">
        <f t="shared" si="27"/>
        <v>0.87702104251256008</v>
      </c>
    </row>
    <row r="859" spans="1:8">
      <c r="A859" s="1">
        <v>858</v>
      </c>
      <c r="B859" s="444">
        <f>유형화!$F$71*hourly1!B860/hourly1!$B$8763+유형화!$F$72*hourly1!C860/hourly1!$C$8763+유형화!$F$73*hourly1!D860/hourly1!$D$8763+유형화!$F$74*hourly1!E860/hourly1!$E$8763</f>
        <v>170.3294926145058</v>
      </c>
      <c r="C859" s="442">
        <f>hourly1!$F860*유형화!$G$71/hourly1!$F$8763+유형화!$G$72*hourly1!$G860/hourly1!$F$8763+유형화!$G$74*hourly1!I860/hourly1!$I$8763</f>
        <v>6.3414750394121802</v>
      </c>
      <c r="D859" s="14">
        <v>681.61319700000013</v>
      </c>
      <c r="E859" s="14">
        <v>19.79392099999999</v>
      </c>
      <c r="F859" s="1">
        <v>835935</v>
      </c>
      <c r="G859" s="15">
        <f t="shared" si="26"/>
        <v>0.77996824574565993</v>
      </c>
      <c r="H859" s="15">
        <f t="shared" si="27"/>
        <v>0.88735351903616966</v>
      </c>
    </row>
    <row r="860" spans="1:8">
      <c r="A860" s="1">
        <v>859</v>
      </c>
      <c r="B860" s="444">
        <f>유형화!$F$71*hourly1!B861/hourly1!$B$8763+유형화!$F$72*hourly1!C861/hourly1!$C$8763+유형화!$F$73*hourly1!D861/hourly1!$D$8763+유형화!$F$74*hourly1!E861/hourly1!$E$8763</f>
        <v>128.8315118265439</v>
      </c>
      <c r="C860" s="442">
        <f>hourly1!$F861*유형화!$G$71/hourly1!$F$8763+유형화!$G$72*hourly1!$G861/hourly1!$F$8763+유형화!$G$74*hourly1!I861/hourly1!$I$8763</f>
        <v>5.9041559676911541</v>
      </c>
      <c r="D860" s="14">
        <v>697.03101599999991</v>
      </c>
      <c r="E860" s="14">
        <v>4.3275000000000008E-2</v>
      </c>
      <c r="F860" s="1">
        <v>818971</v>
      </c>
      <c r="G860" s="15">
        <f t="shared" si="26"/>
        <v>0.79761081676919876</v>
      </c>
      <c r="H860" s="15">
        <f t="shared" si="27"/>
        <v>0.89751707840831318</v>
      </c>
    </row>
    <row r="861" spans="1:8">
      <c r="A861" s="1">
        <v>860</v>
      </c>
      <c r="B861" s="444">
        <f>유형화!$F$71*hourly1!B862/hourly1!$B$8763+유형화!$F$72*hourly1!C862/hourly1!$C$8763+유형화!$F$73*hourly1!D862/hourly1!$D$8763+유형화!$F$74*hourly1!E862/hourly1!$E$8763</f>
        <v>137.86117099047397</v>
      </c>
      <c r="C861" s="442">
        <f>hourly1!$F862*유형화!$G$71/hourly1!$F$8763+유형화!$G$72*hourly1!$G862/hourly1!$F$8763+유형화!$G$74*hourly1!I862/hourly1!$I$8763</f>
        <v>5.861427242642602</v>
      </c>
      <c r="D861" s="14">
        <v>707.32039699999984</v>
      </c>
      <c r="E861" s="14">
        <v>0</v>
      </c>
      <c r="F861" s="1">
        <v>795587</v>
      </c>
      <c r="G861" s="15">
        <f t="shared" si="26"/>
        <v>0.80938492924780248</v>
      </c>
      <c r="H861" s="15">
        <f t="shared" si="27"/>
        <v>0.90417733379771392</v>
      </c>
    </row>
    <row r="862" spans="1:8">
      <c r="A862" s="1">
        <v>861</v>
      </c>
      <c r="B862" s="444">
        <f>유형화!$F$71*hourly1!B863/hourly1!$B$8763+유형화!$F$72*hourly1!C863/hourly1!$C$8763+유형화!$F$73*hourly1!D863/hourly1!$D$8763+유형화!$F$74*hourly1!E863/hourly1!$E$8763</f>
        <v>71.795632658962091</v>
      </c>
      <c r="C862" s="442">
        <f>hourly1!$F863*유형화!$G$71/hourly1!$F$8763+유형화!$G$72*hourly1!$G863/hourly1!$F$8763+유형화!$G$74*hourly1!I863/hourly1!$I$8763</f>
        <v>6.7781830477233953</v>
      </c>
      <c r="D862" s="14">
        <v>712.25294400000018</v>
      </c>
      <c r="E862" s="14">
        <v>0</v>
      </c>
      <c r="F862" s="1">
        <v>792824</v>
      </c>
      <c r="G862" s="15">
        <f t="shared" si="26"/>
        <v>0.81502923022023266</v>
      </c>
      <c r="H862" s="15">
        <f t="shared" si="27"/>
        <v>0.90733609053344777</v>
      </c>
    </row>
    <row r="863" spans="1:8">
      <c r="A863" s="1">
        <v>862</v>
      </c>
      <c r="B863" s="444">
        <f>유형화!$F$71*hourly1!B864/hourly1!$B$8763+유형화!$F$72*hourly1!C864/hourly1!$C$8763+유형화!$F$73*hourly1!D864/hourly1!$D$8763+유형화!$F$74*hourly1!E864/hourly1!$E$8763</f>
        <v>70.67746185281824</v>
      </c>
      <c r="C863" s="442">
        <f>hourly1!$F864*유형화!$G$71/hourly1!$F$8763+유형화!$G$72*hourly1!$G864/hourly1!$F$8763+유형화!$G$74*hourly1!I864/hourly1!$I$8763</f>
        <v>0.56014740494592052</v>
      </c>
      <c r="D863" s="14">
        <v>725.01965599999994</v>
      </c>
      <c r="E863" s="14">
        <v>0</v>
      </c>
      <c r="F863" s="1">
        <v>827864</v>
      </c>
      <c r="G863" s="15">
        <f t="shared" si="26"/>
        <v>0.82963814625414545</v>
      </c>
      <c r="H863" s="15">
        <f t="shared" si="27"/>
        <v>0.91541128627221158</v>
      </c>
    </row>
    <row r="864" spans="1:8">
      <c r="A864" s="1">
        <v>863</v>
      </c>
      <c r="B864" s="444">
        <f>유형화!$F$71*hourly1!B865/hourly1!$B$8763+유형화!$F$72*hourly1!C865/hourly1!$C$8763+유형화!$F$73*hourly1!D865/hourly1!$D$8763+유형화!$F$74*hourly1!E865/hourly1!$E$8763</f>
        <v>69.652107050527505</v>
      </c>
      <c r="C864" s="442">
        <f>hourly1!$F865*유형화!$G$71/hourly1!$F$8763+유형화!$G$72*hourly1!$G865/hourly1!$F$8763+유형화!$G$74*hourly1!I865/hourly1!$I$8763</f>
        <v>0.99869789288898525</v>
      </c>
      <c r="D864" s="14">
        <v>704.79815599999995</v>
      </c>
      <c r="E864" s="14">
        <v>0</v>
      </c>
      <c r="F864" s="1">
        <v>942679</v>
      </c>
      <c r="G864" s="15">
        <f t="shared" si="26"/>
        <v>0.80649873529384697</v>
      </c>
      <c r="H864" s="15">
        <f t="shared" si="27"/>
        <v>0.90255363355025664</v>
      </c>
    </row>
    <row r="865" spans="1:8">
      <c r="A865" s="1">
        <v>864</v>
      </c>
      <c r="B865" s="444">
        <f>유형화!$F$71*hourly1!B866/hourly1!$B$8763+유형화!$F$72*hourly1!C866/hourly1!$C$8763+유형화!$F$73*hourly1!D866/hourly1!$D$8763+유형화!$F$74*hourly1!E866/hourly1!$E$8763</f>
        <v>68.440419398108972</v>
      </c>
      <c r="C865" s="442">
        <f>hourly1!$F866*유형화!$G$71/hourly1!$F$8763+유형화!$G$72*hourly1!$G866/hourly1!$F$8763+유형화!$G$74*hourly1!I866/hourly1!$I$8763</f>
        <v>1.7609090879263676</v>
      </c>
      <c r="D865" s="14">
        <v>718.05199099999982</v>
      </c>
      <c r="E865" s="14">
        <v>0</v>
      </c>
      <c r="F865" s="1">
        <v>972886</v>
      </c>
      <c r="G865" s="15">
        <f t="shared" si="26"/>
        <v>0.82166506493630598</v>
      </c>
      <c r="H865" s="15">
        <f t="shared" si="27"/>
        <v>0.91102193569542</v>
      </c>
    </row>
    <row r="866" spans="1:8">
      <c r="A866" s="1">
        <v>865</v>
      </c>
      <c r="B866" s="444">
        <f>유형화!$F$71*hourly1!B867/hourly1!$B$8763+유형화!$F$72*hourly1!C867/hourly1!$C$8763+유형화!$F$73*hourly1!D867/hourly1!$D$8763+유형화!$F$74*hourly1!E867/hourly1!$E$8763</f>
        <v>68.888351387636348</v>
      </c>
      <c r="C866" s="442">
        <f>hourly1!$F867*유형화!$G$71/hourly1!$F$8763+유형화!$G$72*hourly1!$G867/hourly1!$F$8763+유형화!$G$74*hourly1!I867/hourly1!$I$8763</f>
        <v>2.2381675379055337</v>
      </c>
      <c r="D866" s="14">
        <v>714.68715900000007</v>
      </c>
      <c r="E866" s="14">
        <v>0</v>
      </c>
      <c r="F866" s="1">
        <v>935251</v>
      </c>
      <c r="G866" s="15">
        <f t="shared" si="26"/>
        <v>0.81781469624652736</v>
      </c>
      <c r="H866" s="15">
        <f t="shared" si="27"/>
        <v>0.90888690669178573</v>
      </c>
    </row>
    <row r="867" spans="1:8">
      <c r="A867" s="1">
        <v>866</v>
      </c>
      <c r="B867" s="444">
        <f>유형화!$F$71*hourly1!B868/hourly1!$B$8763+유형화!$F$72*hourly1!C868/hourly1!$C$8763+유형화!$F$73*hourly1!D868/hourly1!$D$8763+유형화!$F$74*hourly1!E868/hourly1!$E$8763</f>
        <v>69.130784639996435</v>
      </c>
      <c r="C867" s="442">
        <f>hourly1!$F868*유형화!$G$71/hourly1!$F$8763+유형화!$G$72*hourly1!$G868/hourly1!$F$8763+유형화!$G$74*hourly1!I868/hourly1!$I$8763</f>
        <v>2.7456799418342657</v>
      </c>
      <c r="D867" s="14">
        <v>711.52886899999999</v>
      </c>
      <c r="E867" s="14">
        <v>0</v>
      </c>
      <c r="F867" s="1">
        <v>815140</v>
      </c>
      <c r="G867" s="15">
        <f t="shared" si="26"/>
        <v>0.81420067304143373</v>
      </c>
      <c r="H867" s="15">
        <f t="shared" si="27"/>
        <v>0.90687376765846039</v>
      </c>
    </row>
    <row r="868" spans="1:8">
      <c r="A868" s="1">
        <v>867</v>
      </c>
      <c r="B868" s="444">
        <f>유형화!$F$71*hourly1!B869/hourly1!$B$8763+유형화!$F$72*hourly1!C869/hourly1!$C$8763+유형화!$F$73*hourly1!D869/hourly1!$D$8763+유형화!$F$74*hourly1!E869/hourly1!$E$8763</f>
        <v>69.548462067664801</v>
      </c>
      <c r="C868" s="442">
        <f>hourly1!$F869*유형화!$G$71/hourly1!$F$8763+유형화!$G$72*hourly1!$G869/hourly1!$F$8763+유형화!$G$74*hourly1!I869/hourly1!$I$8763</f>
        <v>3.1772990688271694</v>
      </c>
      <c r="D868" s="14">
        <v>714.3772110000001</v>
      </c>
      <c r="E868" s="14">
        <v>0</v>
      </c>
      <c r="F868" s="1">
        <v>675728</v>
      </c>
      <c r="G868" s="15">
        <f t="shared" si="26"/>
        <v>0.81746002353934333</v>
      </c>
      <c r="H868" s="15">
        <f t="shared" si="27"/>
        <v>0.90868973511078277</v>
      </c>
    </row>
    <row r="869" spans="1:8">
      <c r="A869" s="1">
        <v>868</v>
      </c>
      <c r="B869" s="444">
        <f>유형화!$F$71*hourly1!B870/hourly1!$B$8763+유형화!$F$72*hourly1!C870/hourly1!$C$8763+유형화!$F$73*hourly1!D870/hourly1!$D$8763+유형화!$F$74*hourly1!E870/hourly1!$E$8763</f>
        <v>69.876291958863206</v>
      </c>
      <c r="C869" s="442">
        <f>hourly1!$F870*유형화!$G$71/hourly1!$F$8763+유형화!$G$72*hourly1!$G870/hourly1!$F$8763+유형화!$G$74*hourly1!I870/hourly1!$I$8763</f>
        <v>3.5201264206574736</v>
      </c>
      <c r="D869" s="14">
        <v>733.330555</v>
      </c>
      <c r="E869" s="14">
        <v>0</v>
      </c>
      <c r="F869" s="1">
        <v>570930</v>
      </c>
      <c r="G869" s="15">
        <f t="shared" si="26"/>
        <v>0.8391482868179283</v>
      </c>
      <c r="H869" s="15">
        <f t="shared" si="27"/>
        <v>0.92059159080502673</v>
      </c>
    </row>
    <row r="870" spans="1:8">
      <c r="A870" s="1">
        <v>869</v>
      </c>
      <c r="B870" s="444">
        <f>유형화!$F$71*hourly1!B871/hourly1!$B$8763+유형화!$F$72*hourly1!C871/hourly1!$C$8763+유형화!$F$73*hourly1!D871/hourly1!$D$8763+유형화!$F$74*hourly1!E871/hourly1!$E$8763</f>
        <v>70.41848270674339</v>
      </c>
      <c r="C870" s="442">
        <f>hourly1!$F871*유형화!$G$71/hourly1!$F$8763+유형화!$G$72*hourly1!$G871/hourly1!$F$8763+유형화!$G$74*hourly1!I871/hourly1!$I$8763</f>
        <v>3.8970335749710268</v>
      </c>
      <c r="D870" s="14">
        <v>722.41541999999981</v>
      </c>
      <c r="E870" s="14">
        <v>0</v>
      </c>
      <c r="F870" s="1">
        <v>619811</v>
      </c>
      <c r="G870" s="15">
        <f t="shared" si="26"/>
        <v>0.82665812563047225</v>
      </c>
      <c r="H870" s="15">
        <f t="shared" si="27"/>
        <v>0.91377570171965028</v>
      </c>
    </row>
    <row r="871" spans="1:8">
      <c r="A871" s="1">
        <v>870</v>
      </c>
      <c r="B871" s="444">
        <f>유형화!$F$71*hourly1!B872/hourly1!$B$8763+유형화!$F$72*hourly1!C872/hourly1!$C$8763+유형화!$F$73*hourly1!D872/hourly1!$D$8763+유형화!$F$74*hourly1!E872/hourly1!$E$8763</f>
        <v>72.826130881044335</v>
      </c>
      <c r="C871" s="442">
        <f>hourly1!$F872*유형화!$G$71/hourly1!$F$8763+유형화!$G$72*hourly1!$G872/hourly1!$F$8763+유형화!$G$74*hourly1!I872/hourly1!$I$8763</f>
        <v>4.2526032978787036</v>
      </c>
      <c r="D871" s="14">
        <v>691.49417000000028</v>
      </c>
      <c r="E871" s="14">
        <v>0</v>
      </c>
      <c r="F871" s="1">
        <v>1027947</v>
      </c>
      <c r="G871" s="15">
        <f t="shared" si="26"/>
        <v>0.79127501798978694</v>
      </c>
      <c r="H871" s="15">
        <f t="shared" si="27"/>
        <v>0.89389278330240673</v>
      </c>
    </row>
    <row r="872" spans="1:8">
      <c r="A872" s="1">
        <v>871</v>
      </c>
      <c r="B872" s="444">
        <f>유형화!$F$71*hourly1!B873/hourly1!$B$8763+유형화!$F$72*hourly1!C873/hourly1!$C$8763+유형화!$F$73*hourly1!D873/hourly1!$D$8763+유형화!$F$74*hourly1!E873/hourly1!$E$8763</f>
        <v>84.987800430725983</v>
      </c>
      <c r="C872" s="442">
        <f>hourly1!$F873*유형화!$G$71/hourly1!$F$8763+유형화!$G$72*hourly1!$G873/hourly1!$F$8763+유형화!$G$74*hourly1!I873/hourly1!$I$8763</f>
        <v>10.666493930673894</v>
      </c>
      <c r="D872" s="14">
        <v>680.80807099999993</v>
      </c>
      <c r="E872" s="14">
        <v>7.6399999999999996E-2</v>
      </c>
      <c r="F872" s="1">
        <v>1195415</v>
      </c>
      <c r="G872" s="15">
        <f t="shared" si="26"/>
        <v>0.77904694211393988</v>
      </c>
      <c r="H872" s="15">
        <f t="shared" si="27"/>
        <v>0.88681660440388366</v>
      </c>
    </row>
    <row r="873" spans="1:8">
      <c r="A873" s="1">
        <v>872</v>
      </c>
      <c r="B873" s="444">
        <f>유형화!$F$71*hourly1!B874/hourly1!$B$8763+유형화!$F$72*hourly1!C874/hourly1!$C$8763+유형화!$F$73*hourly1!D874/hourly1!$D$8763+유형화!$F$74*hourly1!E874/hourly1!$E$8763</f>
        <v>181.59795350401228</v>
      </c>
      <c r="C873" s="442">
        <f>hourly1!$F874*유형화!$G$71/hourly1!$F$8763+유형화!$G$72*hourly1!$G874/hourly1!$F$8763+유형화!$G$74*hourly1!I874/hourly1!$I$8763</f>
        <v>10.850210360771372</v>
      </c>
      <c r="D873" s="14">
        <v>622.18178099999989</v>
      </c>
      <c r="E873" s="14">
        <v>8.0714189999999988</v>
      </c>
      <c r="F873" s="1">
        <v>1197744</v>
      </c>
      <c r="G873" s="15">
        <f t="shared" si="26"/>
        <v>0.71196102774618109</v>
      </c>
      <c r="H873" s="15">
        <f t="shared" si="27"/>
        <v>0.84598284359332221</v>
      </c>
    </row>
    <row r="874" spans="1:8">
      <c r="A874" s="1">
        <v>873</v>
      </c>
      <c r="B874" s="444">
        <f>유형화!$F$71*hourly1!B875/hourly1!$B$8763+유형화!$F$72*hourly1!C875/hourly1!$C$8763+유형화!$F$73*hourly1!D875/hourly1!$D$8763+유형화!$F$74*hourly1!E875/hourly1!$E$8763</f>
        <v>279.90311773043032</v>
      </c>
      <c r="C874" s="442">
        <f>hourly1!$F875*유형화!$G$71/hourly1!$F$8763+유형화!$G$72*hourly1!$G875/hourly1!$F$8763+유형화!$G$74*hourly1!I875/hourly1!$I$8763</f>
        <v>10.122780562557681</v>
      </c>
      <c r="D874" s="14">
        <v>582.46886799999993</v>
      </c>
      <c r="E874" s="14">
        <v>178.25528800000001</v>
      </c>
      <c r="F874" s="1">
        <v>989403</v>
      </c>
      <c r="G874" s="15">
        <f t="shared" si="26"/>
        <v>0.66651764252067469</v>
      </c>
      <c r="H874" s="15">
        <f t="shared" si="27"/>
        <v>0.81622597111681205</v>
      </c>
    </row>
    <row r="875" spans="1:8">
      <c r="A875" s="1">
        <v>874</v>
      </c>
      <c r="B875" s="444">
        <f>유형화!$F$71*hourly1!B876/hourly1!$B$8763+유형화!$F$72*hourly1!C876/hourly1!$C$8763+유형화!$F$73*hourly1!D876/hourly1!$D$8763+유형화!$F$74*hourly1!E876/hourly1!$E$8763</f>
        <v>337.92085889713104</v>
      </c>
      <c r="C875" s="442">
        <f>hourly1!$F876*유형화!$G$71/hourly1!$F$8763+유형화!$G$72*hourly1!$G876/hourly1!$F$8763+유형화!$G$74*hourly1!I876/hourly1!$I$8763</f>
        <v>9.0556370735286169</v>
      </c>
      <c r="D875" s="14">
        <v>609.37011099999995</v>
      </c>
      <c r="E875" s="14">
        <v>527.65532599999983</v>
      </c>
      <c r="F875" s="1">
        <v>847619</v>
      </c>
      <c r="G875" s="15">
        <f t="shared" si="26"/>
        <v>0.69730066638734389</v>
      </c>
      <c r="H875" s="15">
        <f t="shared" si="27"/>
        <v>0.83657805770811255</v>
      </c>
    </row>
    <row r="876" spans="1:8">
      <c r="A876" s="1">
        <v>875</v>
      </c>
      <c r="B876" s="444">
        <f>유형화!$F$71*hourly1!B877/hourly1!$B$8763+유형화!$F$72*hourly1!C877/hourly1!$C$8763+유형화!$F$73*hourly1!D877/hourly1!$D$8763+유형화!$F$74*hourly1!E877/hourly1!$E$8763</f>
        <v>394.67460831679085</v>
      </c>
      <c r="C876" s="442">
        <f>hourly1!$F877*유형화!$G$71/hourly1!$F$8763+유형화!$G$72*hourly1!$G877/hourly1!$F$8763+유형화!$G$74*hourly1!I877/hourly1!$I$8763</f>
        <v>8.0715894892334639</v>
      </c>
      <c r="D876" s="14">
        <v>598.3278489999999</v>
      </c>
      <c r="E876" s="14">
        <v>891.20087500000056</v>
      </c>
      <c r="F876" s="1">
        <v>839814</v>
      </c>
      <c r="G876" s="15">
        <f t="shared" si="26"/>
        <v>0.68466503409748958</v>
      </c>
      <c r="H876" s="15">
        <f t="shared" si="27"/>
        <v>0.82832493188037282</v>
      </c>
    </row>
    <row r="877" spans="1:8">
      <c r="A877" s="1">
        <v>876</v>
      </c>
      <c r="B877" s="444">
        <f>유형화!$F$71*hourly1!B878/hourly1!$B$8763+유형화!$F$72*hourly1!C878/hourly1!$C$8763+유형화!$F$73*hourly1!D878/hourly1!$D$8763+유형화!$F$74*hourly1!E878/hourly1!$E$8763</f>
        <v>334.91262944384715</v>
      </c>
      <c r="C877" s="442">
        <f>hourly1!$F878*유형화!$G$71/hourly1!$F$8763+유형화!$G$72*hourly1!$G878/hourly1!$F$8763+유형화!$G$74*hourly1!I878/hourly1!$I$8763</f>
        <v>7.2545745682963778</v>
      </c>
      <c r="D877" s="14">
        <v>570.38130899999987</v>
      </c>
      <c r="E877" s="14">
        <v>1074.0324160000009</v>
      </c>
      <c r="F877" s="1">
        <v>801403</v>
      </c>
      <c r="G877" s="15">
        <f t="shared" si="26"/>
        <v>0.6526858795353444</v>
      </c>
      <c r="H877" s="15">
        <f t="shared" si="27"/>
        <v>0.80680376691729205</v>
      </c>
    </row>
    <row r="878" spans="1:8">
      <c r="A878" s="1">
        <v>877</v>
      </c>
      <c r="B878" s="444">
        <f>유형화!$F$71*hourly1!B879/hourly1!$B$8763+유형화!$F$72*hourly1!C879/hourly1!$C$8763+유형화!$F$73*hourly1!D879/hourly1!$D$8763+유형화!$F$74*hourly1!E879/hourly1!$E$8763</f>
        <v>212.97537366107497</v>
      </c>
      <c r="C878" s="442">
        <f>hourly1!$F879*유형화!$G$71/hourly1!$F$8763+유형화!$G$72*hourly1!$G879/hourly1!$F$8763+유형화!$G$74*hourly1!I879/hourly1!$I$8763</f>
        <v>5.8800835406476075</v>
      </c>
      <c r="D878" s="14">
        <v>503.12862399999989</v>
      </c>
      <c r="E878" s="14">
        <v>1142.107834000001</v>
      </c>
      <c r="F878" s="1">
        <v>784170</v>
      </c>
      <c r="G878" s="15">
        <f t="shared" si="26"/>
        <v>0.57572880333434562</v>
      </c>
      <c r="H878" s="15">
        <f t="shared" si="27"/>
        <v>0.75096611380110967</v>
      </c>
    </row>
    <row r="879" spans="1:8">
      <c r="A879" s="1">
        <v>878</v>
      </c>
      <c r="B879" s="444">
        <f>유형화!$F$71*hourly1!B880/hourly1!$B$8763+유형화!$F$72*hourly1!C880/hourly1!$C$8763+유형화!$F$73*hourly1!D880/hourly1!$D$8763+유형화!$F$74*hourly1!E880/hourly1!$E$8763</f>
        <v>270.16145650362569</v>
      </c>
      <c r="C879" s="442">
        <f>hourly1!$F880*유형화!$G$71/hourly1!$F$8763+유형화!$G$72*hourly1!$G880/hourly1!$F$8763+유형화!$G$74*hourly1!I880/hourly1!$I$8763</f>
        <v>6.2025967620855846</v>
      </c>
      <c r="D879" s="14">
        <v>442.14238699999993</v>
      </c>
      <c r="E879" s="14">
        <v>1154.714007999999</v>
      </c>
      <c r="F879" s="1">
        <v>792743</v>
      </c>
      <c r="G879" s="15">
        <f t="shared" si="26"/>
        <v>0.50594240762358444</v>
      </c>
      <c r="H879" s="15">
        <f t="shared" si="27"/>
        <v>0.69471977678590247</v>
      </c>
    </row>
    <row r="880" spans="1:8">
      <c r="A880" s="1">
        <v>879</v>
      </c>
      <c r="B880" s="444">
        <f>유형화!$F$71*hourly1!B881/hourly1!$B$8763+유형화!$F$72*hourly1!C881/hourly1!$C$8763+유형화!$F$73*hourly1!D881/hourly1!$D$8763+유형화!$F$74*hourly1!E881/hourly1!$E$8763</f>
        <v>381.71227206171204</v>
      </c>
      <c r="C880" s="442">
        <f>hourly1!$F881*유형화!$G$71/hourly1!$F$8763+유형화!$G$72*hourly1!$G881/hourly1!$F$8763+유형화!$G$74*hourly1!I881/hourly1!$I$8763</f>
        <v>5.9805711623679922</v>
      </c>
      <c r="D880" s="14">
        <v>462.13057300000003</v>
      </c>
      <c r="E880" s="14">
        <v>1041.189629</v>
      </c>
      <c r="F880" s="1">
        <v>805283</v>
      </c>
      <c r="G880" s="15">
        <f t="shared" si="26"/>
        <v>0.52881483796776685</v>
      </c>
      <c r="H880" s="15">
        <f t="shared" si="27"/>
        <v>0.7137965184903805</v>
      </c>
    </row>
    <row r="881" spans="1:8">
      <c r="A881" s="1">
        <v>880</v>
      </c>
      <c r="B881" s="444">
        <f>유형화!$F$71*hourly1!B882/hourly1!$B$8763+유형화!$F$72*hourly1!C882/hourly1!$C$8763+유형화!$F$73*hourly1!D882/hourly1!$D$8763+유형화!$F$74*hourly1!E882/hourly1!$E$8763</f>
        <v>323.99831205620785</v>
      </c>
      <c r="C881" s="442">
        <f>hourly1!$F882*유형화!$G$71/hourly1!$F$8763+유형화!$G$72*hourly1!$G882/hourly1!$F$8763+유형화!$G$74*hourly1!I882/hourly1!$I$8763</f>
        <v>5.8624753968818872</v>
      </c>
      <c r="D881" s="14">
        <v>454.99651899999998</v>
      </c>
      <c r="E881" s="14">
        <v>824.93374499999868</v>
      </c>
      <c r="F881" s="1">
        <v>818825</v>
      </c>
      <c r="G881" s="15">
        <f t="shared" si="26"/>
        <v>0.52065135814090135</v>
      </c>
      <c r="H881" s="15">
        <f t="shared" si="27"/>
        <v>0.70706257487846569</v>
      </c>
    </row>
    <row r="882" spans="1:8">
      <c r="A882" s="1">
        <v>881</v>
      </c>
      <c r="B882" s="444">
        <f>유형화!$F$71*hourly1!B883/hourly1!$B$8763+유형화!$F$72*hourly1!C883/hourly1!$C$8763+유형화!$F$73*hourly1!D883/hourly1!$D$8763+유형화!$F$74*hourly1!E883/hourly1!$E$8763</f>
        <v>281.64267207894392</v>
      </c>
      <c r="C882" s="442">
        <f>hourly1!$F883*유형화!$G$71/hourly1!$F$8763+유형화!$G$72*hourly1!$G883/hourly1!$F$8763+유형화!$G$74*hourly1!I883/hourly1!$I$8763</f>
        <v>6.1155070662007818</v>
      </c>
      <c r="D882" s="14">
        <v>437.50573100000008</v>
      </c>
      <c r="E882" s="14">
        <v>448.28962599999971</v>
      </c>
      <c r="F882" s="1">
        <v>810003</v>
      </c>
      <c r="G882" s="15">
        <f t="shared" si="26"/>
        <v>0.5006366939690321</v>
      </c>
      <c r="H882" s="15">
        <f t="shared" si="27"/>
        <v>0.69019999803053456</v>
      </c>
    </row>
    <row r="883" spans="1:8">
      <c r="A883" s="1">
        <v>882</v>
      </c>
      <c r="B883" s="444">
        <f>유형화!$F$71*hourly1!B884/hourly1!$B$8763+유형화!$F$72*hourly1!C884/hourly1!$C$8763+유형화!$F$73*hourly1!D884/hourly1!$D$8763+유형화!$F$74*hourly1!E884/hourly1!$E$8763</f>
        <v>170.3227116683571</v>
      </c>
      <c r="C883" s="442">
        <f>hourly1!$F884*유형화!$G$71/hourly1!$F$8763+유형화!$G$72*hourly1!$G884/hourly1!$F$8763+유형화!$G$74*hourly1!I884/hourly1!$I$8763</f>
        <v>6.4663013843786894</v>
      </c>
      <c r="D883" s="14">
        <v>409.42732199999989</v>
      </c>
      <c r="E883" s="14">
        <v>77.385515999999967</v>
      </c>
      <c r="F883" s="1">
        <v>789456</v>
      </c>
      <c r="G883" s="15">
        <f t="shared" si="26"/>
        <v>0.46850664204596271</v>
      </c>
      <c r="H883" s="15">
        <f t="shared" si="27"/>
        <v>0.66203302865915836</v>
      </c>
    </row>
    <row r="884" spans="1:8">
      <c r="A884" s="1">
        <v>883</v>
      </c>
      <c r="B884" s="444">
        <f>유형화!$F$71*hourly1!B885/hourly1!$B$8763+유형화!$F$72*hourly1!C885/hourly1!$C$8763+유형화!$F$73*hourly1!D885/hourly1!$D$8763+유형화!$F$74*hourly1!E885/hourly1!$E$8763</f>
        <v>129.3434299781338</v>
      </c>
      <c r="C884" s="442">
        <f>hourly1!$F885*유형화!$G$71/hourly1!$F$8763+유형화!$G$72*hourly1!$G885/hourly1!$F$8763+유형화!$G$74*hourly1!I885/hourly1!$I$8763</f>
        <v>6.1040299280296964</v>
      </c>
      <c r="D884" s="14">
        <v>417.01911200000001</v>
      </c>
      <c r="E884" s="14">
        <v>7.1550000000000002E-2</v>
      </c>
      <c r="F884" s="1">
        <v>790446</v>
      </c>
      <c r="G884" s="15">
        <f t="shared" si="26"/>
        <v>0.47719390801210204</v>
      </c>
      <c r="H884" s="15">
        <f t="shared" si="27"/>
        <v>0.66978658759029874</v>
      </c>
    </row>
    <row r="885" spans="1:8">
      <c r="A885" s="1">
        <v>884</v>
      </c>
      <c r="B885" s="444">
        <f>유형화!$F$71*hourly1!B886/hourly1!$B$8763+유형화!$F$72*hourly1!C886/hourly1!$C$8763+유형화!$F$73*hourly1!D886/hourly1!$D$8763+유형화!$F$74*hourly1!E886/hourly1!$E$8763</f>
        <v>138.39522460297582</v>
      </c>
      <c r="C885" s="442">
        <f>hourly1!$F886*유형화!$G$71/hourly1!$F$8763+유형화!$G$72*hourly1!$G886/hourly1!$F$8763+유형화!$G$74*hourly1!I886/hourly1!$I$8763</f>
        <v>6.0714352891292362</v>
      </c>
      <c r="D885" s="14">
        <v>431.07850100000007</v>
      </c>
      <c r="E885" s="14">
        <v>0</v>
      </c>
      <c r="F885" s="1">
        <v>907586</v>
      </c>
      <c r="G885" s="15">
        <f t="shared" si="26"/>
        <v>0.49328203104559121</v>
      </c>
      <c r="H885" s="15">
        <f t="shared" si="27"/>
        <v>0.68387429864059768</v>
      </c>
    </row>
    <row r="886" spans="1:8">
      <c r="A886" s="1">
        <v>885</v>
      </c>
      <c r="B886" s="444">
        <f>유형화!$F$71*hourly1!B887/hourly1!$B$8763+유형화!$F$72*hourly1!C887/hourly1!$C$8763+유형화!$F$73*hourly1!D887/hourly1!$D$8763+유형화!$F$74*hourly1!E887/hourly1!$E$8763</f>
        <v>72.279608262778723</v>
      </c>
      <c r="C886" s="442">
        <f>hourly1!$F887*유형화!$G$71/hourly1!$F$8763+유형화!$G$72*hourly1!$G887/hourly1!$F$8763+유형화!$G$74*hourly1!I887/hourly1!$I$8763</f>
        <v>7.0323932488593526</v>
      </c>
      <c r="D886" s="14">
        <v>434.33493800000002</v>
      </c>
      <c r="E886" s="14">
        <v>0</v>
      </c>
      <c r="F886" s="1">
        <v>990362</v>
      </c>
      <c r="G886" s="15">
        <f t="shared" si="26"/>
        <v>0.49700836361287454</v>
      </c>
      <c r="H886" s="15">
        <f t="shared" si="27"/>
        <v>0.6870881357798112</v>
      </c>
    </row>
    <row r="887" spans="1:8">
      <c r="A887" s="1">
        <v>886</v>
      </c>
      <c r="B887" s="444">
        <f>유형화!$F$71*hourly1!B888/hourly1!$B$8763+유형화!$F$72*hourly1!C888/hourly1!$C$8763+유형화!$F$73*hourly1!D888/hourly1!$D$8763+유형화!$F$74*hourly1!E888/hourly1!$E$8763</f>
        <v>71.244514867614868</v>
      </c>
      <c r="C887" s="442">
        <f>hourly1!$F888*유형화!$G$71/hourly1!$F$8763+유형화!$G$72*hourly1!$G888/hourly1!$F$8763+유형화!$G$74*hourly1!I888/hourly1!$I$8763</f>
        <v>0.72964583424363549</v>
      </c>
      <c r="D887" s="14">
        <v>361.368022</v>
      </c>
      <c r="E887" s="14">
        <v>0</v>
      </c>
      <c r="F887" s="1">
        <v>1051529</v>
      </c>
      <c r="G887" s="15">
        <f t="shared" si="26"/>
        <v>0.41351250742863621</v>
      </c>
      <c r="H887" s="15">
        <f t="shared" si="27"/>
        <v>0.61041193984951725</v>
      </c>
    </row>
    <row r="888" spans="1:8">
      <c r="A888" s="1">
        <v>887</v>
      </c>
      <c r="B888" s="444">
        <f>유형화!$F$71*hourly1!B889/hourly1!$B$8763+유형화!$F$72*hourly1!C889/hourly1!$C$8763+유형화!$F$73*hourly1!D889/hourly1!$D$8763+유형화!$F$74*hourly1!E889/hourly1!$E$8763</f>
        <v>70.412186189841364</v>
      </c>
      <c r="C888" s="442">
        <f>hourly1!$F889*유형화!$G$71/hourly1!$F$8763+유형화!$G$72*hourly1!$G889/hourly1!$F$8763+유형화!$G$74*hourly1!I889/hourly1!$I$8763</f>
        <v>1.3973622944088084</v>
      </c>
      <c r="D888" s="14">
        <v>310.05546099999998</v>
      </c>
      <c r="E888" s="14">
        <v>0</v>
      </c>
      <c r="F888" s="1">
        <v>1116791</v>
      </c>
      <c r="G888" s="15">
        <f t="shared" si="26"/>
        <v>0.35479567453273914</v>
      </c>
      <c r="H888" s="15">
        <f t="shared" si="27"/>
        <v>0.54995347192221056</v>
      </c>
    </row>
    <row r="889" spans="1:8">
      <c r="A889" s="1">
        <v>888</v>
      </c>
      <c r="B889" s="444">
        <f>유형화!$F$71*hourly1!B890/hourly1!$B$8763+유형화!$F$72*hourly1!C890/hourly1!$C$8763+유형화!$F$73*hourly1!D890/hourly1!$D$8763+유형화!$F$74*hourly1!E890/hourly1!$E$8763</f>
        <v>69.232174212464145</v>
      </c>
      <c r="C889" s="442">
        <f>hourly1!$F890*유형화!$G$71/hourly1!$F$8763+유형화!$G$72*hourly1!$G890/hourly1!$F$8763+유형화!$G$74*hourly1!I890/hourly1!$I$8763</f>
        <v>2.1630724162036148</v>
      </c>
      <c r="D889" s="14">
        <v>299.31913800000001</v>
      </c>
      <c r="E889" s="14">
        <v>0</v>
      </c>
      <c r="F889" s="1">
        <v>1131681</v>
      </c>
      <c r="G889" s="15">
        <f t="shared" si="26"/>
        <v>0.34251012746157705</v>
      </c>
      <c r="H889" s="15">
        <f t="shared" si="27"/>
        <v>0.53652968699509307</v>
      </c>
    </row>
    <row r="890" spans="1:8">
      <c r="A890" s="1">
        <v>889</v>
      </c>
      <c r="B890" s="444">
        <f>유형화!$F$71*hourly1!B891/hourly1!$B$8763+유형화!$F$72*hourly1!C891/hourly1!$C$8763+유형화!$F$73*hourly1!D891/hourly1!$D$8763+유형화!$F$74*hourly1!E891/hourly1!$E$8763</f>
        <v>69.920941603743216</v>
      </c>
      <c r="C890" s="442">
        <f>hourly1!$F891*유형화!$G$71/hourly1!$F$8763+유형화!$G$72*hourly1!$G891/hourly1!$F$8763+유형화!$G$74*hourly1!I891/hourly1!$I$8763</f>
        <v>2.765391483359354</v>
      </c>
      <c r="D890" s="14">
        <v>277.424935</v>
      </c>
      <c r="E890" s="14">
        <v>0</v>
      </c>
      <c r="F890" s="1">
        <v>983518</v>
      </c>
      <c r="G890" s="15">
        <f t="shared" si="26"/>
        <v>0.31745664671755713</v>
      </c>
      <c r="H890" s="15">
        <f t="shared" si="27"/>
        <v>0.50825497811398468</v>
      </c>
    </row>
    <row r="891" spans="1:8">
      <c r="A891" s="1">
        <v>890</v>
      </c>
      <c r="B891" s="444">
        <f>유형화!$F$71*hourly1!B892/hourly1!$B$8763+유형화!$F$72*hourly1!C892/hourly1!$C$8763+유형화!$F$73*hourly1!D892/hourly1!$D$8763+유형화!$F$74*hourly1!E892/hourly1!$E$8763</f>
        <v>70.317572850146902</v>
      </c>
      <c r="C891" s="442">
        <f>hourly1!$F892*유형화!$G$71/hourly1!$F$8763+유형화!$G$72*hourly1!$G892/hourly1!$F$8763+유형화!$G$74*hourly1!I892/hourly1!$I$8763</f>
        <v>3.3630617750077478</v>
      </c>
      <c r="D891" s="14">
        <v>250.841511</v>
      </c>
      <c r="E891" s="14">
        <v>0</v>
      </c>
      <c r="F891" s="1">
        <v>882195</v>
      </c>
      <c r="G891" s="15">
        <f t="shared" si="26"/>
        <v>0.28703730232333019</v>
      </c>
      <c r="H891" s="15">
        <f t="shared" si="27"/>
        <v>0.47220138933689915</v>
      </c>
    </row>
    <row r="892" spans="1:8">
      <c r="A892" s="1">
        <v>891</v>
      </c>
      <c r="B892" s="444">
        <f>유형화!$F$71*hourly1!B893/hourly1!$B$8763+유형화!$F$72*hourly1!C893/hourly1!$C$8763+유형화!$F$73*hourly1!D893/hourly1!$D$8763+유형화!$F$74*hourly1!E893/hourly1!$E$8763</f>
        <v>71.014549514529364</v>
      </c>
      <c r="C892" s="442">
        <f>hourly1!$F893*유형화!$G$71/hourly1!$F$8763+유형화!$G$72*hourly1!$G893/hourly1!$F$8763+유형화!$G$74*hourly1!I893/hourly1!$I$8763</f>
        <v>3.8971768273346012</v>
      </c>
      <c r="D892" s="14">
        <v>250.74193199999999</v>
      </c>
      <c r="E892" s="14">
        <v>0</v>
      </c>
      <c r="F892" s="1">
        <v>684661</v>
      </c>
      <c r="G892" s="15">
        <f t="shared" si="26"/>
        <v>0.28692335432718669</v>
      </c>
      <c r="H892" s="15">
        <f t="shared" si="27"/>
        <v>0.47206260456190152</v>
      </c>
    </row>
    <row r="893" spans="1:8">
      <c r="A893" s="1">
        <v>892</v>
      </c>
      <c r="B893" s="444">
        <f>유형화!$F$71*hourly1!B894/hourly1!$B$8763+유형화!$F$72*hourly1!C894/hourly1!$C$8763+유형화!$F$73*hourly1!D894/hourly1!$D$8763+유형화!$F$74*hourly1!E894/hourly1!$E$8763</f>
        <v>71.711627171726818</v>
      </c>
      <c r="C893" s="442">
        <f>hourly1!$F894*유형화!$G$71/hourly1!$F$8763+유형화!$G$72*hourly1!$G894/hourly1!$F$8763+유형화!$G$74*hourly1!I894/hourly1!$I$8763</f>
        <v>4.3088725492385311</v>
      </c>
      <c r="D893" s="14">
        <v>266.70003400000007</v>
      </c>
      <c r="E893" s="14">
        <v>0</v>
      </c>
      <c r="F893" s="1">
        <v>529651</v>
      </c>
      <c r="G893" s="15">
        <f t="shared" si="26"/>
        <v>0.30518416981191149</v>
      </c>
      <c r="H893" s="15">
        <f t="shared" si="27"/>
        <v>0.49394437314228812</v>
      </c>
    </row>
    <row r="894" spans="1:8">
      <c r="A894" s="1">
        <v>893</v>
      </c>
      <c r="B894" s="444">
        <f>유형화!$F$71*hourly1!B895/hourly1!$B$8763+유형화!$F$72*hourly1!C895/hourly1!$C$8763+유형화!$F$73*hourly1!D895/hourly1!$D$8763+유형화!$F$74*hourly1!E895/hourly1!$E$8763</f>
        <v>72.595519895320209</v>
      </c>
      <c r="C894" s="442">
        <f>hourly1!$F895*유형화!$G$71/hourly1!$F$8763+유형화!$G$72*hourly1!$G895/hourly1!$F$8763+유형화!$G$74*hourly1!I895/hourly1!$I$8763</f>
        <v>4.7089674372444579</v>
      </c>
      <c r="D894" s="14">
        <v>243.83649199999999</v>
      </c>
      <c r="E894" s="14">
        <v>0</v>
      </c>
      <c r="F894" s="1">
        <v>594343</v>
      </c>
      <c r="G894" s="15">
        <f t="shared" si="26"/>
        <v>0.27902147691840479</v>
      </c>
      <c r="H894" s="15">
        <f t="shared" si="27"/>
        <v>0.46236807570737531</v>
      </c>
    </row>
    <row r="895" spans="1:8">
      <c r="A895" s="1">
        <v>894</v>
      </c>
      <c r="B895" s="444">
        <f>유형화!$F$71*hourly1!B896/hourly1!$B$8763+유형화!$F$72*hourly1!C896/hourly1!$C$8763+유형화!$F$73*hourly1!D896/hourly1!$D$8763+유형화!$F$74*hourly1!E896/hourly1!$E$8763</f>
        <v>75.199104951341567</v>
      </c>
      <c r="C895" s="442">
        <f>hourly1!$F896*유형화!$G$71/hourly1!$F$8763+유형화!$G$72*hourly1!$G896/hourly1!$F$8763+유형화!$G$74*hourly1!I896/hourly1!$I$8763</f>
        <v>5.0885031664978113</v>
      </c>
      <c r="D895" s="14">
        <v>196.69927200000001</v>
      </c>
      <c r="E895" s="14">
        <v>0</v>
      </c>
      <c r="F895" s="1">
        <v>997829</v>
      </c>
      <c r="G895" s="15">
        <f t="shared" si="26"/>
        <v>0.2250824760971997</v>
      </c>
      <c r="H895" s="15">
        <f t="shared" si="27"/>
        <v>0.39226959829396973</v>
      </c>
    </row>
    <row r="896" spans="1:8">
      <c r="A896" s="1">
        <v>895</v>
      </c>
      <c r="B896" s="444">
        <f>유형화!$F$71*hourly1!B897/hourly1!$B$8763+유형화!$F$72*hourly1!C897/hourly1!$C$8763+유형화!$F$73*hourly1!D897/hourly1!$D$8763+유형화!$F$74*hourly1!E897/hourly1!$E$8763</f>
        <v>87.387104770643077</v>
      </c>
      <c r="C896" s="442">
        <f>hourly1!$F897*유형화!$G$71/hourly1!$F$8763+유형화!$G$72*hourly1!$G897/hourly1!$F$8763+유형화!$G$74*hourly1!I897/hourly1!$I$8763</f>
        <v>11.457036743762682</v>
      </c>
      <c r="D896" s="14">
        <v>155.82282799999999</v>
      </c>
      <c r="E896" s="14">
        <v>6.5635999999999986E-2</v>
      </c>
      <c r="F896" s="1">
        <v>1188776</v>
      </c>
      <c r="G896" s="15">
        <f t="shared" si="26"/>
        <v>0.17830766531107475</v>
      </c>
      <c r="H896" s="15">
        <f t="shared" si="27"/>
        <v>0.32533785903557627</v>
      </c>
    </row>
    <row r="897" spans="1:8">
      <c r="A897" s="1">
        <v>896</v>
      </c>
      <c r="B897" s="444">
        <f>유형화!$F$71*hourly1!B898/hourly1!$B$8763+유형화!$F$72*hourly1!C898/hourly1!$C$8763+유형화!$F$73*hourly1!D898/hourly1!$D$8763+유형화!$F$74*hourly1!E898/hourly1!$E$8763</f>
        <v>182.65503808463808</v>
      </c>
      <c r="C897" s="442">
        <f>hourly1!$F898*유형화!$G$71/hourly1!$F$8763+유형화!$G$72*hourly1!$G898/hourly1!$F$8763+유형화!$G$74*hourly1!I898/hourly1!$I$8763</f>
        <v>11.605341238475983</v>
      </c>
      <c r="D897" s="14">
        <v>123.533158</v>
      </c>
      <c r="E897" s="14">
        <v>5.7396800000000026</v>
      </c>
      <c r="F897" s="1">
        <v>1292914</v>
      </c>
      <c r="G897" s="15">
        <f t="shared" si="26"/>
        <v>0.14135867814877623</v>
      </c>
      <c r="H897" s="15">
        <f t="shared" si="27"/>
        <v>0.26785297695634697</v>
      </c>
    </row>
    <row r="898" spans="1:8">
      <c r="A898" s="1">
        <v>897</v>
      </c>
      <c r="B898" s="444">
        <f>유형화!$F$71*hourly1!B899/hourly1!$B$8763+유형화!$F$72*hourly1!C899/hourly1!$C$8763+유형화!$F$73*hourly1!D899/hourly1!$D$8763+유형화!$F$74*hourly1!E899/hourly1!$E$8763</f>
        <v>281.42481254260031</v>
      </c>
      <c r="C898" s="442">
        <f>hourly1!$F899*유형화!$G$71/hourly1!$F$8763+유형화!$G$72*hourly1!$G899/hourly1!$F$8763+유형화!$G$74*hourly1!I899/hourly1!$I$8763</f>
        <v>10.918541412252607</v>
      </c>
      <c r="D898" s="14">
        <v>117.64172499999999</v>
      </c>
      <c r="E898" s="14">
        <v>116.4652480000001</v>
      </c>
      <c r="F898" s="1">
        <v>1235612</v>
      </c>
      <c r="G898" s="15">
        <f t="shared" ref="G898:G961" si="28">D898/$I$1</f>
        <v>0.13461712636814355</v>
      </c>
      <c r="H898" s="15">
        <f t="shared" ref="H898:H961" si="29">G898/(1-$H$1*(1-G898))</f>
        <v>0.25688358806279982</v>
      </c>
    </row>
    <row r="899" spans="1:8">
      <c r="A899" s="1">
        <v>898</v>
      </c>
      <c r="B899" s="444">
        <f>유형화!$F$71*hourly1!B900/hourly1!$B$8763+유형화!$F$72*hourly1!C900/hourly1!$C$8763+유형화!$F$73*hourly1!D900/hourly1!$D$8763+유형화!$F$74*hourly1!E900/hourly1!$E$8763</f>
        <v>339.89763094048828</v>
      </c>
      <c r="C899" s="442">
        <f>hourly1!$F900*유형화!$G$71/hourly1!$F$8763+유형화!$G$72*hourly1!$G900/hourly1!$F$8763+유형화!$G$74*hourly1!I900/hourly1!$I$8763</f>
        <v>9.8809118214474463</v>
      </c>
      <c r="D899" s="14">
        <v>141.23573400000001</v>
      </c>
      <c r="E899" s="14">
        <v>364.38589499999961</v>
      </c>
      <c r="F899" s="1">
        <v>1077717</v>
      </c>
      <c r="G899" s="15">
        <f t="shared" si="28"/>
        <v>0.161615690789773</v>
      </c>
      <c r="H899" s="15">
        <f t="shared" si="29"/>
        <v>0.29990554970412764</v>
      </c>
    </row>
    <row r="900" spans="1:8">
      <c r="A900" s="1">
        <v>899</v>
      </c>
      <c r="B900" s="444">
        <f>유형화!$F$71*hourly1!B901/hourly1!$B$8763+유형화!$F$72*hourly1!C901/hourly1!$C$8763+유형화!$F$73*hourly1!D901/hourly1!$D$8763+유형화!$F$74*hourly1!E901/hourly1!$E$8763</f>
        <v>397.16510556174882</v>
      </c>
      <c r="C900" s="442">
        <f>hourly1!$F901*유형화!$G$71/hourly1!$F$8763+유형화!$G$72*hourly1!$G901/hourly1!$F$8763+유형화!$G$74*hourly1!I901/hourly1!$I$8763</f>
        <v>8.9763928483862134</v>
      </c>
      <c r="D900" s="14">
        <v>122.286519</v>
      </c>
      <c r="E900" s="14">
        <v>677.85178500000052</v>
      </c>
      <c r="F900" s="1">
        <v>930326</v>
      </c>
      <c r="G900" s="15">
        <f t="shared" si="28"/>
        <v>0.1399321523153744</v>
      </c>
      <c r="H900" s="15">
        <f t="shared" si="29"/>
        <v>0.26554470861836588</v>
      </c>
    </row>
    <row r="901" spans="1:8">
      <c r="A901" s="1">
        <v>900</v>
      </c>
      <c r="B901" s="444">
        <f>유형화!$F$71*hourly1!B902/hourly1!$B$8763+유형화!$F$72*hourly1!C902/hourly1!$C$8763+유형화!$F$73*hourly1!D902/hourly1!$D$8763+유형화!$F$74*hourly1!E902/hourly1!$E$8763</f>
        <v>337.86528063081357</v>
      </c>
      <c r="C901" s="442">
        <f>hourly1!$F902*유형화!$G$71/hourly1!$F$8763+유형화!$G$72*hourly1!$G902/hourly1!$F$8763+유형화!$G$74*hourly1!I902/hourly1!$I$8763</f>
        <v>8.2159635888929969</v>
      </c>
      <c r="D901" s="14">
        <v>87.710353999999981</v>
      </c>
      <c r="E901" s="14">
        <v>945.8971439999998</v>
      </c>
      <c r="F901" s="1">
        <v>875506</v>
      </c>
      <c r="G901" s="15">
        <f t="shared" si="28"/>
        <v>0.10036673474664369</v>
      </c>
      <c r="H901" s="15">
        <f t="shared" si="29"/>
        <v>0.19866665913830811</v>
      </c>
    </row>
    <row r="902" spans="1:8">
      <c r="A902" s="1">
        <v>901</v>
      </c>
      <c r="B902" s="444">
        <f>유형화!$F$71*hourly1!B903/hourly1!$B$8763+유형화!$F$72*hourly1!C903/hourly1!$C$8763+유형화!$F$73*hourly1!D903/hourly1!$D$8763+유형화!$F$74*hourly1!E903/hourly1!$E$8763</f>
        <v>216.05553188384019</v>
      </c>
      <c r="C902" s="442">
        <f>hourly1!$F903*유형화!$G$71/hourly1!$F$8763+유형화!$G$72*hourly1!$G903/hourly1!$F$8763+유형화!$G$74*hourly1!I903/hourly1!$I$8763</f>
        <v>6.8549334757470861</v>
      </c>
      <c r="D902" s="14">
        <v>66.295823999999996</v>
      </c>
      <c r="E902" s="14">
        <v>1050.2304809999989</v>
      </c>
      <c r="F902" s="1">
        <v>803280</v>
      </c>
      <c r="G902" s="15">
        <f t="shared" si="28"/>
        <v>7.5862142595139639E-2</v>
      </c>
      <c r="H902" s="15">
        <f t="shared" si="29"/>
        <v>0.15427783689174746</v>
      </c>
    </row>
    <row r="903" spans="1:8">
      <c r="A903" s="1">
        <v>902</v>
      </c>
      <c r="B903" s="444">
        <f>유형화!$F$71*hourly1!B904/hourly1!$B$8763+유형화!$F$72*hourly1!C904/hourly1!$C$8763+유형화!$F$73*hourly1!D904/hourly1!$D$8763+유형화!$F$74*hourly1!E904/hourly1!$E$8763</f>
        <v>273.5932031773134</v>
      </c>
      <c r="C903" s="442">
        <f>hourly1!$F904*유형화!$G$71/hourly1!$F$8763+유형화!$G$72*hourly1!$G904/hourly1!$F$8763+유형화!$G$74*hourly1!I904/hourly1!$I$8763</f>
        <v>7.1943301045903532</v>
      </c>
      <c r="D903" s="14">
        <v>65.172013999999976</v>
      </c>
      <c r="E903" s="14">
        <v>982.95593999999915</v>
      </c>
      <c r="F903" s="1">
        <v>807014</v>
      </c>
      <c r="G903" s="15">
        <f t="shared" si="28"/>
        <v>7.4576169673680123E-2</v>
      </c>
      <c r="H903" s="15">
        <f t="shared" si="29"/>
        <v>0.15188106700230902</v>
      </c>
    </row>
    <row r="904" spans="1:8">
      <c r="A904" s="1">
        <v>903</v>
      </c>
      <c r="B904" s="444">
        <f>유형화!$F$71*hourly1!B905/hourly1!$B$8763+유형화!$F$72*hourly1!C905/hourly1!$C$8763+유형화!$F$73*hourly1!D905/hourly1!$D$8763+유형화!$F$74*hourly1!E905/hourly1!$E$8763</f>
        <v>385.26861862088151</v>
      </c>
      <c r="C904" s="442">
        <f>hourly1!$F905*유형화!$G$71/hourly1!$F$8763+유형화!$G$72*hourly1!$G905/hourly1!$F$8763+유형화!$G$74*hourly1!I905/hourly1!$I$8763</f>
        <v>6.9728138737719183</v>
      </c>
      <c r="D904" s="14">
        <v>67.744859999999989</v>
      </c>
      <c r="E904" s="14">
        <v>853.76480299999992</v>
      </c>
      <c r="F904" s="1">
        <v>835669</v>
      </c>
      <c r="G904" s="15">
        <f t="shared" si="28"/>
        <v>7.7520270800281038E-2</v>
      </c>
      <c r="H904" s="15">
        <f t="shared" si="29"/>
        <v>0.15735806429766933</v>
      </c>
    </row>
    <row r="905" spans="1:8">
      <c r="A905" s="1">
        <v>904</v>
      </c>
      <c r="B905" s="444">
        <f>유형화!$F$71*hourly1!B906/hourly1!$B$8763+유형화!$F$72*hourly1!C906/hourly1!$C$8763+유형화!$F$73*hourly1!D906/hourly1!$D$8763+유형화!$F$74*hourly1!E906/hourly1!$E$8763</f>
        <v>327.58378061495421</v>
      </c>
      <c r="C905" s="442">
        <f>hourly1!$F906*유형화!$G$71/hourly1!$F$8763+유형화!$G$72*hourly1!$G906/hourly1!$F$8763+유형화!$G$74*hourly1!I906/hourly1!$I$8763</f>
        <v>6.8863576499431067</v>
      </c>
      <c r="D905" s="14">
        <v>65.529634999999999</v>
      </c>
      <c r="E905" s="14">
        <v>618.77648800000009</v>
      </c>
      <c r="F905" s="1">
        <v>854639</v>
      </c>
      <c r="G905" s="15">
        <f t="shared" si="28"/>
        <v>7.4985394473375169E-2</v>
      </c>
      <c r="H905" s="15">
        <f t="shared" si="29"/>
        <v>0.15264452045365776</v>
      </c>
    </row>
    <row r="906" spans="1:8">
      <c r="A906" s="1">
        <v>905</v>
      </c>
      <c r="B906" s="444">
        <f>유형화!$F$71*hourly1!B907/hourly1!$B$8763+유형화!$F$72*hourly1!C907/hourly1!$C$8763+유형화!$F$73*hourly1!D907/hourly1!$D$8763+유형화!$F$74*hourly1!E907/hourly1!$E$8763</f>
        <v>285.08006713649803</v>
      </c>
      <c r="C906" s="442">
        <f>hourly1!$F907*유형화!$G$71/hourly1!$F$8763+유형화!$G$72*hourly1!$G907/hourly1!$F$8763+유형화!$G$74*hourly1!I907/hourly1!$I$8763</f>
        <v>7.1138019047647836</v>
      </c>
      <c r="D906" s="14">
        <v>56.998536999999999</v>
      </c>
      <c r="E906" s="14">
        <v>335.10301100000009</v>
      </c>
      <c r="F906" s="1">
        <v>877712</v>
      </c>
      <c r="G906" s="15">
        <f t="shared" si="28"/>
        <v>6.5223280754581808E-2</v>
      </c>
      <c r="H906" s="15">
        <f t="shared" si="29"/>
        <v>0.13423941443503754</v>
      </c>
    </row>
    <row r="907" spans="1:8">
      <c r="A907" s="1">
        <v>906</v>
      </c>
      <c r="B907" s="444">
        <f>유형화!$F$71*hourly1!B908/hourly1!$B$8763+유형화!$F$72*hourly1!C908/hourly1!$C$8763+유형화!$F$73*hourly1!D908/hourly1!$D$8763+유형화!$F$74*hourly1!E908/hourly1!$E$8763</f>
        <v>173.73899201380786</v>
      </c>
      <c r="C907" s="442">
        <f>hourly1!$F908*유형화!$G$71/hourly1!$F$8763+유형화!$G$72*hourly1!$G908/hourly1!$F$8763+유형화!$G$74*hourly1!I908/hourly1!$I$8763</f>
        <v>7.4654055417567076</v>
      </c>
      <c r="D907" s="14">
        <v>56.901753999999983</v>
      </c>
      <c r="E907" s="14">
        <v>79.23133500000003</v>
      </c>
      <c r="F907" s="1">
        <v>875111</v>
      </c>
      <c r="G907" s="15">
        <f t="shared" si="28"/>
        <v>6.511253221411889E-2</v>
      </c>
      <c r="H907" s="15">
        <f t="shared" si="29"/>
        <v>0.13402827964927222</v>
      </c>
    </row>
    <row r="908" spans="1:8">
      <c r="A908" s="1">
        <v>907</v>
      </c>
      <c r="B908" s="444">
        <f>유형화!$F$71*hourly1!B909/hourly1!$B$8763+유형화!$F$72*hourly1!C909/hourly1!$C$8763+유형화!$F$73*hourly1!D909/hourly1!$D$8763+유형화!$F$74*hourly1!E909/hourly1!$E$8763</f>
        <v>132.13596787760778</v>
      </c>
      <c r="C908" s="442">
        <f>hourly1!$F909*유형화!$G$71/hourly1!$F$8763+유형화!$G$72*hourly1!$G909/hourly1!$F$8763+유형화!$G$74*hourly1!I909/hourly1!$I$8763</f>
        <v>7.0558354632863445</v>
      </c>
      <c r="D908" s="14">
        <v>64.855323000000013</v>
      </c>
      <c r="E908" s="14">
        <v>0.25715700000000002</v>
      </c>
      <c r="F908" s="1">
        <v>909414</v>
      </c>
      <c r="G908" s="15">
        <f t="shared" si="28"/>
        <v>7.42137809687657E-2</v>
      </c>
      <c r="H908" s="15">
        <f t="shared" si="29"/>
        <v>0.15120440681730513</v>
      </c>
    </row>
    <row r="909" spans="1:8">
      <c r="A909" s="1">
        <v>908</v>
      </c>
      <c r="B909" s="444">
        <f>유형화!$F$71*hourly1!B910/hourly1!$B$8763+유형화!$F$72*hourly1!C910/hourly1!$C$8763+유형화!$F$73*hourly1!D910/hourly1!$D$8763+유형화!$F$74*hourly1!E910/hourly1!$E$8763</f>
        <v>141.11739575861228</v>
      </c>
      <c r="C909" s="442">
        <f>hourly1!$F910*유형화!$G$71/hourly1!$F$8763+유형화!$G$72*hourly1!$G910/hourly1!$F$8763+유형화!$G$74*hourly1!I910/hourly1!$I$8763</f>
        <v>7.0432281144879489</v>
      </c>
      <c r="D909" s="14">
        <v>87.512913999999995</v>
      </c>
      <c r="E909" s="14">
        <v>0</v>
      </c>
      <c r="F909" s="1">
        <v>1038162</v>
      </c>
      <c r="G909" s="15">
        <f t="shared" si="28"/>
        <v>0.10014080465738222</v>
      </c>
      <c r="H909" s="15">
        <f t="shared" si="29"/>
        <v>0.19826821833401675</v>
      </c>
    </row>
    <row r="910" spans="1:8">
      <c r="A910" s="1">
        <v>909</v>
      </c>
      <c r="B910" s="444">
        <f>유형화!$F$71*hourly1!B911/hourly1!$B$8763+유형화!$F$72*hourly1!C911/hourly1!$C$8763+유형화!$F$73*hourly1!D911/hourly1!$D$8763+유형화!$F$74*hourly1!E911/hourly1!$E$8763</f>
        <v>73.965236054979101</v>
      </c>
      <c r="C910" s="442">
        <f>hourly1!$F911*유형화!$G$71/hourly1!$F$8763+유형화!$G$72*hourly1!$G911/hourly1!$F$8763+유형화!$G$74*hourly1!I911/hourly1!$I$8763</f>
        <v>7.9030724771524126</v>
      </c>
      <c r="D910" s="14">
        <v>80.016593999999998</v>
      </c>
      <c r="E910" s="14">
        <v>0</v>
      </c>
      <c r="F910" s="1">
        <v>1085723</v>
      </c>
      <c r="G910" s="15">
        <f t="shared" si="28"/>
        <v>9.1562784769149183E-2</v>
      </c>
      <c r="H910" s="15">
        <f t="shared" si="29"/>
        <v>0.18299398528922609</v>
      </c>
    </row>
    <row r="911" spans="1:8">
      <c r="A911" s="1">
        <v>910</v>
      </c>
      <c r="B911" s="444">
        <f>유형화!$F$71*hourly1!B912/hourly1!$B$8763+유형화!$F$72*hourly1!C912/hourly1!$C$8763+유형화!$F$73*hourly1!D912/hourly1!$D$8763+유형화!$F$74*hourly1!E912/hourly1!$E$8763</f>
        <v>73.079676949938516</v>
      </c>
      <c r="C911" s="442">
        <f>hourly1!$F912*유형화!$G$71/hourly1!$F$8763+유형화!$G$72*hourly1!$G912/hourly1!$F$8763+유형화!$G$74*hourly1!I912/hourly1!$I$8763</f>
        <v>1.5905322396984183</v>
      </c>
      <c r="D911" s="14">
        <v>82.605680000000007</v>
      </c>
      <c r="E911" s="14">
        <v>0</v>
      </c>
      <c r="F911" s="1">
        <v>1111463</v>
      </c>
      <c r="G911" s="15">
        <f t="shared" si="28"/>
        <v>9.452546928639842E-2</v>
      </c>
      <c r="H911" s="15">
        <f t="shared" si="29"/>
        <v>0.18830187067791804</v>
      </c>
    </row>
    <row r="912" spans="1:8">
      <c r="A912" s="1">
        <v>911</v>
      </c>
      <c r="B912" s="444">
        <f>유형화!$F$71*hourly1!B913/hourly1!$B$8763+유형화!$F$72*hourly1!C913/hourly1!$C$8763+유형화!$F$73*hourly1!D913/hourly1!$D$8763+유형화!$F$74*hourly1!E913/hourly1!$E$8763</f>
        <v>72.060277116845356</v>
      </c>
      <c r="C912" s="442">
        <f>hourly1!$F913*유형화!$G$71/hourly1!$F$8763+유형화!$G$72*hourly1!$G913/hourly1!$F$8763+유형화!$G$74*hourly1!I913/hourly1!$I$8763</f>
        <v>2.2099200133918786</v>
      </c>
      <c r="D912" s="14">
        <v>53.863170000000011</v>
      </c>
      <c r="E912" s="14">
        <v>0</v>
      </c>
      <c r="F912" s="1">
        <v>1183253</v>
      </c>
      <c r="G912" s="15">
        <f t="shared" si="28"/>
        <v>6.1635488280019697E-2</v>
      </c>
      <c r="H912" s="15">
        <f t="shared" si="29"/>
        <v>0.12737249349658158</v>
      </c>
    </row>
    <row r="913" spans="1:8">
      <c r="A913" s="1">
        <v>912</v>
      </c>
      <c r="B913" s="444">
        <f>유형화!$F$71*hourly1!B914/hourly1!$B$8763+유형화!$F$72*hourly1!C914/hourly1!$C$8763+유형화!$F$73*hourly1!D914/hourly1!$D$8763+유형화!$F$74*hourly1!E914/hourly1!$E$8763</f>
        <v>70.769504876524792</v>
      </c>
      <c r="C913" s="442">
        <f>hourly1!$F914*유형화!$G$71/hourly1!$F$8763+유형화!$G$72*hourly1!$G914/hourly1!$F$8763+유형화!$G$74*hourly1!I914/hourly1!$I$8763</f>
        <v>2.9533031379655355</v>
      </c>
      <c r="D913" s="14">
        <v>36.469448</v>
      </c>
      <c r="E913" s="14">
        <v>0</v>
      </c>
      <c r="F913" s="1">
        <v>1163821</v>
      </c>
      <c r="G913" s="15">
        <f t="shared" si="28"/>
        <v>4.173189648479262E-2</v>
      </c>
      <c r="H913" s="15">
        <f t="shared" si="29"/>
        <v>8.8236963933425491E-2</v>
      </c>
    </row>
    <row r="914" spans="1:8">
      <c r="A914" s="1">
        <v>913</v>
      </c>
      <c r="B914" s="444">
        <f>유형화!$F$71*hourly1!B915/hourly1!$B$8763+유형화!$F$72*hourly1!C915/hourly1!$C$8763+유형화!$F$73*hourly1!D915/hourly1!$D$8763+유형화!$F$74*hourly1!E915/hourly1!$E$8763</f>
        <v>71.217541465753385</v>
      </c>
      <c r="C914" s="442">
        <f>hourly1!$F915*유형화!$G$71/hourly1!$F$8763+유형화!$G$72*hourly1!$G915/hourly1!$F$8763+유형화!$G$74*hourly1!I915/hourly1!$I$8763</f>
        <v>3.3881686666449031</v>
      </c>
      <c r="D914" s="14">
        <v>30.861201999999999</v>
      </c>
      <c r="E914" s="14">
        <v>0</v>
      </c>
      <c r="F914" s="1">
        <v>958864</v>
      </c>
      <c r="G914" s="15">
        <f t="shared" si="28"/>
        <v>3.5314394867185128E-2</v>
      </c>
      <c r="H914" s="15">
        <f t="shared" si="29"/>
        <v>7.5229379680824493E-2</v>
      </c>
    </row>
    <row r="915" spans="1:8">
      <c r="A915" s="1">
        <v>914</v>
      </c>
      <c r="B915" s="444">
        <f>유형화!$F$71*hourly1!B916/hourly1!$B$8763+유형화!$F$72*hourly1!C916/hourly1!$C$8763+유형화!$F$73*hourly1!D916/hourly1!$D$8763+유형화!$F$74*hourly1!E916/hourly1!$E$8763</f>
        <v>71.611802987891323</v>
      </c>
      <c r="C915" s="442">
        <f>hourly1!$F916*유형화!$G$71/hourly1!$F$8763+유형화!$G$72*hourly1!$G916/hourly1!$F$8763+유형화!$G$74*hourly1!I916/hourly1!$I$8763</f>
        <v>3.8659016095211745</v>
      </c>
      <c r="D915" s="14">
        <v>22.757923000000002</v>
      </c>
      <c r="E915" s="14">
        <v>0</v>
      </c>
      <c r="F915" s="1">
        <v>752929</v>
      </c>
      <c r="G915" s="15">
        <f t="shared" si="28"/>
        <v>2.6041833340742671E-2</v>
      </c>
      <c r="H915" s="15">
        <f t="shared" si="29"/>
        <v>5.6085597467999952E-2</v>
      </c>
    </row>
    <row r="916" spans="1:8">
      <c r="A916" s="1">
        <v>915</v>
      </c>
      <c r="B916" s="444">
        <f>유형화!$F$71*hourly1!B917/hourly1!$B$8763+유형화!$F$72*hourly1!C917/hourly1!$C$8763+유형화!$F$73*hourly1!D917/hourly1!$D$8763+유형화!$F$74*hourly1!E917/hourly1!$E$8763</f>
        <v>72.28868208209272</v>
      </c>
      <c r="C916" s="442">
        <f>hourly1!$F917*유형화!$G$71/hourly1!$F$8763+유형화!$G$72*hourly1!$G917/hourly1!$F$8763+유형화!$G$74*hourly1!I917/hourly1!$I$8763</f>
        <v>4.2385778484641028</v>
      </c>
      <c r="D916" s="14">
        <v>26.046389999999999</v>
      </c>
      <c r="E916" s="14">
        <v>0</v>
      </c>
      <c r="F916" s="1">
        <v>603993</v>
      </c>
      <c r="G916" s="15">
        <f t="shared" si="28"/>
        <v>2.9804817755468567E-2</v>
      </c>
      <c r="H916" s="15">
        <f t="shared" si="29"/>
        <v>6.3904990291879168E-2</v>
      </c>
    </row>
    <row r="917" spans="1:8">
      <c r="A917" s="1">
        <v>916</v>
      </c>
      <c r="B917" s="444">
        <f>유형화!$F$71*hourly1!B918/hourly1!$B$8763+유형화!$F$72*hourly1!C918/hourly1!$C$8763+유형화!$F$73*hourly1!D918/hourly1!$D$8763+유형화!$F$74*hourly1!E918/hourly1!$E$8763</f>
        <v>72.96009313674017</v>
      </c>
      <c r="C917" s="442">
        <f>hourly1!$F918*유형화!$G$71/hourly1!$F$8763+유형화!$G$72*hourly1!$G918/hourly1!$F$8763+유형화!$G$74*hourly1!I918/hourly1!$I$8763</f>
        <v>4.5759886638259601</v>
      </c>
      <c r="D917" s="14">
        <v>41.124378000000007</v>
      </c>
      <c r="E917" s="14">
        <v>0</v>
      </c>
      <c r="F917" s="1">
        <v>492905</v>
      </c>
      <c r="G917" s="15">
        <f t="shared" si="28"/>
        <v>4.7058521031014322E-2</v>
      </c>
      <c r="H917" s="15">
        <f t="shared" si="29"/>
        <v>9.8886914365270487E-2</v>
      </c>
    </row>
    <row r="918" spans="1:8">
      <c r="A918" s="1">
        <v>917</v>
      </c>
      <c r="B918" s="444">
        <f>유형화!$F$71*hourly1!B919/hourly1!$B$8763+유형화!$F$72*hourly1!C919/hourly1!$C$8763+유형화!$F$73*hourly1!D919/hourly1!$D$8763+유형화!$F$74*hourly1!E919/hourly1!$E$8763</f>
        <v>73.699677948385556</v>
      </c>
      <c r="C918" s="442">
        <f>hourly1!$F919*유형화!$G$71/hourly1!$F$8763+유형화!$G$72*hourly1!$G919/hourly1!$F$8763+유형화!$G$74*hourly1!I919/hourly1!$I$8763</f>
        <v>4.8855732372223244</v>
      </c>
      <c r="D918" s="14">
        <v>67.542580999999998</v>
      </c>
      <c r="E918" s="14">
        <v>0</v>
      </c>
      <c r="F918" s="1">
        <v>551198</v>
      </c>
      <c r="G918" s="15">
        <f t="shared" si="28"/>
        <v>7.7288803455641028E-2</v>
      </c>
      <c r="H918" s="15">
        <f t="shared" si="29"/>
        <v>0.15692876326317681</v>
      </c>
    </row>
    <row r="919" spans="1:8">
      <c r="A919" s="1">
        <v>918</v>
      </c>
      <c r="B919" s="444">
        <f>유형화!$F$71*hourly1!B920/hourly1!$B$8763+유형화!$F$72*hourly1!C920/hourly1!$C$8763+유형화!$F$73*hourly1!D920/hourly1!$D$8763+유형화!$F$74*hourly1!E920/hourly1!$E$8763</f>
        <v>76.091758801634484</v>
      </c>
      <c r="C919" s="442">
        <f>hourly1!$F920*유형화!$G$71/hourly1!$F$8763+유형화!$G$72*hourly1!$G920/hourly1!$F$8763+유형화!$G$74*hourly1!I920/hourly1!$I$8763</f>
        <v>5.1871386117539995</v>
      </c>
      <c r="D919" s="14">
        <v>107.66762</v>
      </c>
      <c r="E919" s="14">
        <v>0</v>
      </c>
      <c r="F919" s="1">
        <v>836849</v>
      </c>
      <c r="G919" s="15">
        <f t="shared" si="28"/>
        <v>0.12320378341355721</v>
      </c>
      <c r="H919" s="15">
        <f t="shared" si="29"/>
        <v>0.2379544349882915</v>
      </c>
    </row>
    <row r="920" spans="1:8">
      <c r="A920" s="1">
        <v>919</v>
      </c>
      <c r="B920" s="444">
        <f>유형화!$F$71*hourly1!B921/hourly1!$B$8763+유형화!$F$72*hourly1!C921/hourly1!$C$8763+유형화!$F$73*hourly1!D921/hourly1!$D$8763+유형화!$F$74*hourly1!E921/hourly1!$E$8763</f>
        <v>88.272966854128612</v>
      </c>
      <c r="C920" s="442">
        <f>hourly1!$F921*유형화!$G$71/hourly1!$F$8763+유형화!$G$72*hourly1!$G921/hourly1!$F$8763+유형화!$G$74*hourly1!I921/hourly1!$I$8763</f>
        <v>11.555203644598681</v>
      </c>
      <c r="D920" s="14">
        <v>123.074752</v>
      </c>
      <c r="E920" s="14">
        <v>4.8411000000000003E-2</v>
      </c>
      <c r="F920" s="1">
        <v>817582</v>
      </c>
      <c r="G920" s="15">
        <f t="shared" si="28"/>
        <v>0.14083412533020856</v>
      </c>
      <c r="H920" s="15">
        <f t="shared" si="29"/>
        <v>0.26700499380353987</v>
      </c>
    </row>
    <row r="921" spans="1:8">
      <c r="A921" s="1">
        <v>920</v>
      </c>
      <c r="B921" s="444">
        <f>유형화!$F$71*hourly1!B922/hourly1!$B$8763+유형화!$F$72*hourly1!C922/hourly1!$C$8763+유형화!$F$73*hourly1!D922/hourly1!$D$8763+유형화!$F$74*hourly1!E922/hourly1!$E$8763</f>
        <v>182.89646501573469</v>
      </c>
      <c r="C921" s="442">
        <f>hourly1!$F922*유형화!$G$71/hourly1!$F$8763+유형화!$G$72*hourly1!$G922/hourly1!$F$8763+유형화!$G$74*hourly1!I922/hourly1!$I$8763</f>
        <v>11.717086882550902</v>
      </c>
      <c r="D921" s="14">
        <v>118.138002</v>
      </c>
      <c r="E921" s="14">
        <v>5.926245999999991</v>
      </c>
      <c r="F921" s="1">
        <v>637921</v>
      </c>
      <c r="G921" s="15">
        <f t="shared" si="28"/>
        <v>0.13518501487558088</v>
      </c>
      <c r="H921" s="15">
        <f t="shared" si="29"/>
        <v>0.25781360082475363</v>
      </c>
    </row>
    <row r="922" spans="1:8">
      <c r="A922" s="1">
        <v>921</v>
      </c>
      <c r="B922" s="444">
        <f>유형화!$F$71*hourly1!B923/hourly1!$B$8763+유형화!$F$72*hourly1!C923/hourly1!$C$8763+유형화!$F$73*hourly1!D923/hourly1!$D$8763+유형화!$F$74*hourly1!E923/hourly1!$E$8763</f>
        <v>281.63117332558119</v>
      </c>
      <c r="C922" s="442">
        <f>hourly1!$F923*유형화!$G$71/hourly1!$F$8763+유형화!$G$72*hourly1!$G923/hourly1!$F$8763+유형화!$G$74*hourly1!I923/hourly1!$I$8763</f>
        <v>10.987515143706338</v>
      </c>
      <c r="D922" s="14">
        <v>115.100514</v>
      </c>
      <c r="E922" s="14">
        <v>109.8641250000001</v>
      </c>
      <c r="F922" s="1">
        <v>518970</v>
      </c>
      <c r="G922" s="15">
        <f t="shared" si="28"/>
        <v>0.13170922509149094</v>
      </c>
      <c r="H922" s="15">
        <f t="shared" si="29"/>
        <v>0.25210398607713058</v>
      </c>
    </row>
    <row r="923" spans="1:8">
      <c r="A923" s="1">
        <v>922</v>
      </c>
      <c r="B923" s="444">
        <f>유형화!$F$71*hourly1!B924/hourly1!$B$8763+유형화!$F$72*hourly1!C924/hourly1!$C$8763+유형화!$F$73*hourly1!D924/hourly1!$D$8763+유형화!$F$74*hourly1!E924/hourly1!$E$8763</f>
        <v>340.21853921697431</v>
      </c>
      <c r="C923" s="442">
        <f>hourly1!$F924*유형화!$G$71/hourly1!$F$8763+유형화!$G$72*hourly1!$G924/hourly1!$F$8763+유형화!$G$74*hourly1!I924/hourly1!$I$8763</f>
        <v>9.8870215591997059</v>
      </c>
      <c r="D923" s="14">
        <v>138.11589499999999</v>
      </c>
      <c r="E923" s="14">
        <v>274.35110999999989</v>
      </c>
      <c r="F923" s="1">
        <v>596002</v>
      </c>
      <c r="G923" s="15">
        <f t="shared" si="28"/>
        <v>0.15804566696607217</v>
      </c>
      <c r="H923" s="15">
        <f t="shared" si="29"/>
        <v>0.29435327573941361</v>
      </c>
    </row>
    <row r="924" spans="1:8">
      <c r="A924" s="1">
        <v>923</v>
      </c>
      <c r="B924" s="444">
        <f>유형화!$F$71*hourly1!B925/hourly1!$B$8763+유형화!$F$72*hourly1!C925/hourly1!$C$8763+유형화!$F$73*hourly1!D925/hourly1!$D$8763+유형화!$F$74*hourly1!E925/hourly1!$E$8763</f>
        <v>397.43140558042052</v>
      </c>
      <c r="C924" s="442">
        <f>hourly1!$F925*유형화!$G$71/hourly1!$F$8763+유형화!$G$72*hourly1!$G925/hourly1!$F$8763+유형화!$G$74*hourly1!I925/hourly1!$I$8763</f>
        <v>8.9045134896399851</v>
      </c>
      <c r="D924" s="14">
        <v>139.387066</v>
      </c>
      <c r="E924" s="14">
        <v>386.62943699999983</v>
      </c>
      <c r="F924" s="1">
        <v>650923</v>
      </c>
      <c r="G924" s="15">
        <f t="shared" si="28"/>
        <v>0.15950026470460854</v>
      </c>
      <c r="H924" s="15">
        <f t="shared" si="29"/>
        <v>0.29662043148518513</v>
      </c>
    </row>
    <row r="925" spans="1:8">
      <c r="A925" s="1">
        <v>924</v>
      </c>
      <c r="B925" s="444">
        <f>유형화!$F$71*hourly1!B926/hourly1!$B$8763+유형화!$F$72*hourly1!C926/hourly1!$C$8763+유형화!$F$73*hourly1!D926/hourly1!$D$8763+유형화!$F$74*hourly1!E926/hourly1!$E$8763</f>
        <v>337.89993920078308</v>
      </c>
      <c r="C925" s="442">
        <f>hourly1!$F926*유형화!$G$71/hourly1!$F$8763+유형화!$G$72*hourly1!$G926/hourly1!$F$8763+유형화!$G$74*hourly1!I926/hourly1!$I$8763</f>
        <v>8.0481538751713568</v>
      </c>
      <c r="D925" s="14">
        <v>158.35387399999999</v>
      </c>
      <c r="E925" s="14">
        <v>463.6830769999998</v>
      </c>
      <c r="F925" s="1">
        <v>676778</v>
      </c>
      <c r="G925" s="15">
        <f t="shared" si="28"/>
        <v>0.18120393480411034</v>
      </c>
      <c r="H925" s="15">
        <f t="shared" si="29"/>
        <v>0.32966419489119519</v>
      </c>
    </row>
    <row r="926" spans="1:8">
      <c r="A926" s="1">
        <v>925</v>
      </c>
      <c r="B926" s="444">
        <f>유형화!$F$71*hourly1!B927/hourly1!$B$8763+유형화!$F$72*hourly1!C927/hourly1!$C$8763+유형화!$F$73*hourly1!D927/hourly1!$D$8763+유형화!$F$74*hourly1!E927/hourly1!$E$8763</f>
        <v>216.09158992567438</v>
      </c>
      <c r="C926" s="442">
        <f>hourly1!$F927*유형화!$G$71/hourly1!$F$8763+유형화!$G$72*hourly1!$G927/hourly1!$F$8763+유형화!$G$74*hourly1!I927/hourly1!$I$8763</f>
        <v>6.7281380219263118</v>
      </c>
      <c r="D926" s="14">
        <v>163.03998000000001</v>
      </c>
      <c r="E926" s="14">
        <v>475.76901299999929</v>
      </c>
      <c r="F926" s="1">
        <v>708488</v>
      </c>
      <c r="G926" s="15">
        <f t="shared" si="28"/>
        <v>0.1865662339677491</v>
      </c>
      <c r="H926" s="15">
        <f t="shared" si="29"/>
        <v>0.33760835242338094</v>
      </c>
    </row>
    <row r="927" spans="1:8">
      <c r="A927" s="1">
        <v>926</v>
      </c>
      <c r="B927" s="444">
        <f>유형화!$F$71*hourly1!B928/hourly1!$B$8763+유형화!$F$72*hourly1!C928/hourly1!$C$8763+유형화!$F$73*hourly1!D928/hourly1!$D$8763+유형화!$F$74*hourly1!E928/hourly1!$E$8763</f>
        <v>273.34114675244018</v>
      </c>
      <c r="C927" s="442">
        <f>hourly1!$F928*유형화!$G$71/hourly1!$F$8763+유형화!$G$72*hourly1!$G928/hourly1!$F$8763+유형화!$G$74*hourly1!I928/hourly1!$I$8763</f>
        <v>6.9557590198518522</v>
      </c>
      <c r="D927" s="14">
        <v>194.55793499999999</v>
      </c>
      <c r="E927" s="14">
        <v>456.03702700000042</v>
      </c>
      <c r="F927" s="1">
        <v>705802</v>
      </c>
      <c r="G927" s="15">
        <f t="shared" si="28"/>
        <v>0.22263214962055392</v>
      </c>
      <c r="H927" s="15">
        <f t="shared" si="29"/>
        <v>0.38891265788593388</v>
      </c>
    </row>
    <row r="928" spans="1:8">
      <c r="A928" s="1">
        <v>927</v>
      </c>
      <c r="B928" s="444">
        <f>유형화!$F$71*hourly1!B929/hourly1!$B$8763+유형화!$F$72*hourly1!C929/hourly1!$C$8763+유형화!$F$73*hourly1!D929/hourly1!$D$8763+유형화!$F$74*hourly1!E929/hourly1!$E$8763</f>
        <v>384.97456361252154</v>
      </c>
      <c r="C928" s="442">
        <f>hourly1!$F929*유형화!$G$71/hourly1!$F$8763+유형화!$G$72*hourly1!$G929/hourly1!$F$8763+유형화!$G$74*hourly1!I929/hourly1!$I$8763</f>
        <v>6.7567819757623724</v>
      </c>
      <c r="D928" s="14">
        <v>236.4794</v>
      </c>
      <c r="E928" s="14">
        <v>388.08635899999967</v>
      </c>
      <c r="F928" s="1">
        <v>743992</v>
      </c>
      <c r="G928" s="15">
        <f t="shared" si="28"/>
        <v>0.27060277527605758</v>
      </c>
      <c r="H928" s="15">
        <f t="shared" si="29"/>
        <v>0.45188465093348484</v>
      </c>
    </row>
    <row r="929" spans="1:8">
      <c r="A929" s="1">
        <v>928</v>
      </c>
      <c r="B929" s="444">
        <f>유형화!$F$71*hourly1!B930/hourly1!$B$8763+유형화!$F$72*hourly1!C930/hourly1!$C$8763+유형화!$F$73*hourly1!D930/hourly1!$D$8763+유형화!$F$74*hourly1!E930/hourly1!$E$8763</f>
        <v>327.20481950428575</v>
      </c>
      <c r="C929" s="442">
        <f>hourly1!$F930*유형화!$G$71/hourly1!$F$8763+유형화!$G$72*hourly1!$G930/hourly1!$F$8763+유형화!$G$74*hourly1!I930/hourly1!$I$8763</f>
        <v>6.6459502785077103</v>
      </c>
      <c r="D929" s="14">
        <v>231.63701</v>
      </c>
      <c r="E929" s="14">
        <v>278.55681099999993</v>
      </c>
      <c r="F929" s="1">
        <v>728075</v>
      </c>
      <c r="G929" s="15">
        <f t="shared" si="28"/>
        <v>0.2650616407291625</v>
      </c>
      <c r="H929" s="15">
        <f t="shared" si="29"/>
        <v>0.44489560671402939</v>
      </c>
    </row>
    <row r="930" spans="1:8">
      <c r="A930" s="1">
        <v>929</v>
      </c>
      <c r="B930" s="444">
        <f>유형화!$F$71*hourly1!B931/hourly1!$B$8763+유형화!$F$72*hourly1!C931/hourly1!$C$8763+유형화!$F$73*hourly1!D931/hourly1!$D$8763+유형화!$F$74*hourly1!E931/hourly1!$E$8763</f>
        <v>284.69199863805017</v>
      </c>
      <c r="C930" s="442">
        <f>hourly1!$F931*유형화!$G$71/hourly1!$F$8763+유형화!$G$72*hourly1!$G931/hourly1!$F$8763+유형화!$G$74*hourly1!I931/hourly1!$I$8763</f>
        <v>6.862837534913397</v>
      </c>
      <c r="D930" s="14">
        <v>269.23539899999997</v>
      </c>
      <c r="E930" s="14">
        <v>132.86827699999989</v>
      </c>
      <c r="F930" s="1">
        <v>751503</v>
      </c>
      <c r="G930" s="15">
        <f t="shared" si="28"/>
        <v>0.30808538152564957</v>
      </c>
      <c r="H930" s="15">
        <f t="shared" si="29"/>
        <v>0.49735554696348899</v>
      </c>
    </row>
    <row r="931" spans="1:8">
      <c r="A931" s="1">
        <v>930</v>
      </c>
      <c r="B931" s="444">
        <f>유형화!$F$71*hourly1!B932/hourly1!$B$8763+유형화!$F$72*hourly1!C932/hourly1!$C$8763+유형화!$F$73*hourly1!D932/hourly1!$D$8763+유형화!$F$74*hourly1!E932/hourly1!$E$8763</f>
        <v>173.53784318145722</v>
      </c>
      <c r="C931" s="442">
        <f>hourly1!$F932*유형화!$G$71/hourly1!$F$8763+유형화!$G$72*hourly1!$G932/hourly1!$F$8763+유형화!$G$74*hourly1!I932/hourly1!$I$8763</f>
        <v>7.2808642290218657</v>
      </c>
      <c r="D931" s="14">
        <v>335.56978500000002</v>
      </c>
      <c r="E931" s="14">
        <v>22.96597400000001</v>
      </c>
      <c r="F931" s="1">
        <v>722066</v>
      </c>
      <c r="G931" s="15">
        <f t="shared" si="28"/>
        <v>0.38399165051919942</v>
      </c>
      <c r="H931" s="15">
        <f t="shared" si="29"/>
        <v>0.58075365617744346</v>
      </c>
    </row>
    <row r="932" spans="1:8">
      <c r="A932" s="1">
        <v>931</v>
      </c>
      <c r="B932" s="444">
        <f>유형화!$F$71*hourly1!B933/hourly1!$B$8763+유형화!$F$72*hourly1!C933/hourly1!$C$8763+유형화!$F$73*hourly1!D933/hourly1!$D$8763+유형화!$F$74*hourly1!E933/hourly1!$E$8763</f>
        <v>131.82646457544197</v>
      </c>
      <c r="C932" s="442">
        <f>hourly1!$F933*유형화!$G$71/hourly1!$F$8763+유형화!$G$72*hourly1!$G933/hourly1!$F$8763+유형화!$G$74*hourly1!I933/hourly1!$I$8763</f>
        <v>6.8374901781312492</v>
      </c>
      <c r="D932" s="14">
        <v>414.74165899999991</v>
      </c>
      <c r="E932" s="14">
        <v>3.8142000000000002E-2</v>
      </c>
      <c r="F932" s="1">
        <v>728503</v>
      </c>
      <c r="G932" s="15">
        <f t="shared" si="28"/>
        <v>0.47458782434324631</v>
      </c>
      <c r="H932" s="15">
        <f t="shared" si="29"/>
        <v>0.66747154710869316</v>
      </c>
    </row>
    <row r="933" spans="1:8">
      <c r="A933" s="1">
        <v>932</v>
      </c>
      <c r="B933" s="444">
        <f>유형화!$F$71*hourly1!B934/hourly1!$B$8763+유형화!$F$72*hourly1!C934/hourly1!$C$8763+유형화!$F$73*hourly1!D934/hourly1!$D$8763+유형화!$F$74*hourly1!E934/hourly1!$E$8763</f>
        <v>140.85512463188101</v>
      </c>
      <c r="C933" s="442">
        <f>hourly1!$F934*유형화!$G$71/hourly1!$F$8763+유형화!$G$72*hourly1!$G934/hourly1!$F$8763+유형화!$G$74*hourly1!I934/hourly1!$I$8763</f>
        <v>6.8492750888718676</v>
      </c>
      <c r="D933" s="14">
        <v>441.72084400000011</v>
      </c>
      <c r="E933" s="14">
        <v>0</v>
      </c>
      <c r="F933" s="1">
        <v>836847</v>
      </c>
      <c r="G933" s="15">
        <f t="shared" si="28"/>
        <v>0.50546003704205322</v>
      </c>
      <c r="H933" s="15">
        <f t="shared" si="29"/>
        <v>0.69431035709575173</v>
      </c>
    </row>
    <row r="934" spans="1:8">
      <c r="A934" s="1">
        <v>933</v>
      </c>
      <c r="B934" s="444">
        <f>유형화!$F$71*hourly1!B935/hourly1!$B$8763+유형화!$F$72*hourly1!C935/hourly1!$C$8763+유형화!$F$73*hourly1!D935/hourly1!$D$8763+유형화!$F$74*hourly1!E935/hourly1!$E$8763</f>
        <v>73.906905490555502</v>
      </c>
      <c r="C934" s="442">
        <f>hourly1!$F935*유형화!$G$71/hourly1!$F$8763+유형화!$G$72*hourly1!$G935/hourly1!$F$8763+유형화!$G$74*hourly1!I935/hourly1!$I$8763</f>
        <v>7.8070298344881461</v>
      </c>
      <c r="D934" s="14">
        <v>474.28348799999998</v>
      </c>
      <c r="E934" s="14">
        <v>0</v>
      </c>
      <c r="F934" s="1">
        <v>896841</v>
      </c>
      <c r="G934" s="15">
        <f t="shared" si="28"/>
        <v>0.54272138765748201</v>
      </c>
      <c r="H934" s="15">
        <f t="shared" si="29"/>
        <v>0.72508180974463854</v>
      </c>
    </row>
    <row r="935" spans="1:8">
      <c r="A935" s="1">
        <v>934</v>
      </c>
      <c r="B935" s="444">
        <f>유형화!$F$71*hourly1!B936/hourly1!$B$8763+유형화!$F$72*hourly1!C936/hourly1!$C$8763+유형화!$F$73*hourly1!D936/hourly1!$D$8763+유형화!$F$74*hourly1!E936/hourly1!$E$8763</f>
        <v>73.043770397326782</v>
      </c>
      <c r="C935" s="442">
        <f>hourly1!$F936*유형화!$G$71/hourly1!$F$8763+유형화!$G$72*hourly1!$G936/hourly1!$F$8763+유형화!$G$74*hourly1!I936/hourly1!$I$8763</f>
        <v>1.4981987576357221</v>
      </c>
      <c r="D935" s="14">
        <v>566.05211900000006</v>
      </c>
      <c r="E935" s="14">
        <v>0</v>
      </c>
      <c r="F935" s="1">
        <v>939378</v>
      </c>
      <c r="G935" s="15">
        <f t="shared" si="28"/>
        <v>0.64773199844169604</v>
      </c>
      <c r="H935" s="15">
        <f t="shared" si="29"/>
        <v>0.80338593528907909</v>
      </c>
    </row>
    <row r="936" spans="1:8">
      <c r="A936" s="1">
        <v>935</v>
      </c>
      <c r="B936" s="444">
        <f>유형화!$F$71*hourly1!B937/hourly1!$B$8763+유형화!$F$72*hourly1!C937/hourly1!$C$8763+유형화!$F$73*hourly1!D937/hourly1!$D$8763+유형화!$F$74*hourly1!E937/hourly1!$E$8763</f>
        <v>72.053993920999034</v>
      </c>
      <c r="C936" s="442">
        <f>hourly1!$F937*유형화!$G$71/hourly1!$F$8763+유형화!$G$72*hourly1!$G937/hourly1!$F$8763+유형화!$G$74*hourly1!I937/hourly1!$I$8763</f>
        <v>2.1449359173039744</v>
      </c>
      <c r="D936" s="14">
        <v>576.80204700000002</v>
      </c>
      <c r="E936" s="14">
        <v>0</v>
      </c>
      <c r="F936" s="1">
        <v>1042284</v>
      </c>
      <c r="G936" s="15">
        <f t="shared" si="28"/>
        <v>0.66003311367971595</v>
      </c>
      <c r="H936" s="15">
        <f t="shared" si="29"/>
        <v>0.81183066198576559</v>
      </c>
    </row>
    <row r="937" spans="1:8">
      <c r="A937" s="1">
        <v>936</v>
      </c>
      <c r="B937" s="444">
        <f>유형화!$F$71*hourly1!B938/hourly1!$B$8763+유형화!$F$72*hourly1!C938/hourly1!$C$8763+유형화!$F$73*hourly1!D938/hourly1!$D$8763+유형화!$F$74*hourly1!E938/hourly1!$E$8763</f>
        <v>70.840044750902251</v>
      </c>
      <c r="C937" s="442">
        <f>hourly1!$F938*유형화!$G$71/hourly1!$F$8763+유형화!$G$72*hourly1!$G938/hourly1!$F$8763+유형화!$G$74*hourly1!I938/hourly1!$I$8763</f>
        <v>2.9298781170816115</v>
      </c>
      <c r="D937" s="14">
        <v>587.82200000000012</v>
      </c>
      <c r="E937" s="14">
        <v>0</v>
      </c>
      <c r="F937" s="1">
        <v>1041508</v>
      </c>
      <c r="G937" s="15">
        <f t="shared" si="28"/>
        <v>0.67264321783767533</v>
      </c>
      <c r="H937" s="15">
        <f t="shared" si="29"/>
        <v>0.82034285663806228</v>
      </c>
    </row>
    <row r="938" spans="1:8">
      <c r="A938" s="1">
        <v>937</v>
      </c>
      <c r="B938" s="444">
        <f>유형화!$F$71*hourly1!B939/hourly1!$B$8763+유형화!$F$72*hourly1!C939/hourly1!$C$8763+유형화!$F$73*hourly1!D939/hourly1!$D$8763+유형화!$F$74*hourly1!E939/hourly1!$E$8763</f>
        <v>68.906825859005281</v>
      </c>
      <c r="C938" s="442">
        <f>hourly1!$F939*유형화!$G$71/hourly1!$F$8763+유형화!$G$72*hourly1!$G939/hourly1!$F$8763+유형화!$G$74*hourly1!I939/hourly1!$I$8763</f>
        <v>3.5371930085595391</v>
      </c>
      <c r="D938" s="14">
        <v>617.34156599999983</v>
      </c>
      <c r="E938" s="14">
        <v>0</v>
      </c>
      <c r="F938" s="1">
        <v>934705</v>
      </c>
      <c r="G938" s="15">
        <f t="shared" si="28"/>
        <v>0.70642238204624763</v>
      </c>
      <c r="H938" s="15">
        <f t="shared" si="29"/>
        <v>0.84245099862708195</v>
      </c>
    </row>
    <row r="939" spans="1:8">
      <c r="A939" s="1">
        <v>938</v>
      </c>
      <c r="B939" s="444">
        <f>유형화!$F$71*hourly1!B940/hourly1!$B$8763+유형화!$F$72*hourly1!C940/hourly1!$C$8763+유형화!$F$73*hourly1!D940/hourly1!$D$8763+유형화!$F$74*hourly1!E940/hourly1!$E$8763</f>
        <v>69.331222915756044</v>
      </c>
      <c r="C939" s="442">
        <f>hourly1!$F940*유형화!$G$71/hourly1!$F$8763+유형화!$G$72*hourly1!$G940/hourly1!$F$8763+유형화!$G$74*hourly1!I940/hourly1!$I$8763</f>
        <v>4.1977545102286751</v>
      </c>
      <c r="D939" s="14">
        <v>622.69809199999986</v>
      </c>
      <c r="E939" s="14">
        <v>0</v>
      </c>
      <c r="F939" s="1">
        <v>766488</v>
      </c>
      <c r="G939" s="15">
        <f t="shared" si="28"/>
        <v>0.71255184110880609</v>
      </c>
      <c r="H939" s="15">
        <f t="shared" si="29"/>
        <v>0.84635808074959107</v>
      </c>
    </row>
    <row r="940" spans="1:8">
      <c r="A940" s="1">
        <v>939</v>
      </c>
      <c r="B940" s="444">
        <f>유형화!$F$71*hourly1!B941/hourly1!$B$8763+유형화!$F$72*hourly1!C941/hourly1!$C$8763+유형화!$F$73*hourly1!D941/hourly1!$D$8763+유형화!$F$74*hourly1!E941/hourly1!$E$8763</f>
        <v>70.03460901700349</v>
      </c>
      <c r="C940" s="442">
        <f>hourly1!$F941*유형화!$G$71/hourly1!$F$8763+유형화!$G$72*hourly1!$G941/hourly1!$F$8763+유형화!$G$74*hourly1!I941/hourly1!$I$8763</f>
        <v>4.7564456544791884</v>
      </c>
      <c r="D940" s="14">
        <v>642.65260400000011</v>
      </c>
      <c r="E940" s="14">
        <v>0</v>
      </c>
      <c r="F940" s="1">
        <v>603060</v>
      </c>
      <c r="G940" s="15">
        <f t="shared" si="28"/>
        <v>0.73538573838053234</v>
      </c>
      <c r="H940" s="15">
        <f t="shared" si="29"/>
        <v>0.8606416716324069</v>
      </c>
    </row>
    <row r="941" spans="1:8">
      <c r="A941" s="1">
        <v>940</v>
      </c>
      <c r="B941" s="444">
        <f>유형화!$F$71*hourly1!B942/hourly1!$B$8763+유형화!$F$72*hourly1!C942/hourly1!$C$8763+유형화!$F$73*hourly1!D942/hourly1!$D$8763+유형화!$F$74*hourly1!E942/hourly1!$E$8763</f>
        <v>70.565492176492171</v>
      </c>
      <c r="C941" s="442">
        <f>hourly1!$F942*유형화!$G$71/hourly1!$F$8763+유형화!$G$72*hourly1!$G942/hourly1!$F$8763+유형화!$G$74*hourly1!I942/hourly1!$I$8763</f>
        <v>5.1527976466853058</v>
      </c>
      <c r="D941" s="14">
        <v>685.62583399999994</v>
      </c>
      <c r="E941" s="14">
        <v>0</v>
      </c>
      <c r="F941" s="1">
        <v>492887</v>
      </c>
      <c r="G941" s="15">
        <f t="shared" si="28"/>
        <v>0.78455989604744236</v>
      </c>
      <c r="H941" s="15">
        <f t="shared" si="29"/>
        <v>0.89002022322358465</v>
      </c>
    </row>
    <row r="942" spans="1:8">
      <c r="A942" s="1">
        <v>941</v>
      </c>
      <c r="B942" s="444">
        <f>유형화!$F$71*hourly1!B943/hourly1!$B$8763+유형화!$F$72*hourly1!C943/hourly1!$C$8763+유형화!$F$73*hourly1!D943/hourly1!$D$8763+유형화!$F$74*hourly1!E943/hourly1!$E$8763</f>
        <v>71.111654106132889</v>
      </c>
      <c r="C942" s="442">
        <f>hourly1!$F943*유형화!$G$71/hourly1!$F$8763+유형화!$G$72*hourly1!$G943/hourly1!$F$8763+유형화!$G$74*hourly1!I943/hourly1!$I$8763</f>
        <v>5.5501404269964718</v>
      </c>
      <c r="D942" s="14">
        <v>680.78214700000012</v>
      </c>
      <c r="E942" s="14">
        <v>0</v>
      </c>
      <c r="F942" s="1">
        <v>529532</v>
      </c>
      <c r="G942" s="15">
        <f t="shared" si="28"/>
        <v>0.77901727734674997</v>
      </c>
      <c r="H942" s="15">
        <f t="shared" si="29"/>
        <v>0.88679930616453906</v>
      </c>
    </row>
    <row r="943" spans="1:8">
      <c r="A943" s="1">
        <v>942</v>
      </c>
      <c r="B943" s="444">
        <f>유형화!$F$71*hourly1!B944/hourly1!$B$8763+유형화!$F$72*hourly1!C944/hourly1!$C$8763+유형화!$F$73*hourly1!D944/hourly1!$D$8763+유형화!$F$74*hourly1!E944/hourly1!$E$8763</f>
        <v>73.406147045020887</v>
      </c>
      <c r="C943" s="442">
        <f>hourly1!$F944*유형화!$G$71/hourly1!$F$8763+유형화!$G$72*hourly1!$G944/hourly1!$F$8763+유형화!$G$74*hourly1!I944/hourly1!$I$8763</f>
        <v>5.8095928660766107</v>
      </c>
      <c r="D943" s="14">
        <v>688.52881200000002</v>
      </c>
      <c r="E943" s="14">
        <v>0</v>
      </c>
      <c r="F943" s="1">
        <v>821580</v>
      </c>
      <c r="G943" s="15">
        <f t="shared" si="28"/>
        <v>0.78788176638103324</v>
      </c>
      <c r="H943" s="15">
        <f t="shared" si="29"/>
        <v>0.89193996818057475</v>
      </c>
    </row>
    <row r="944" spans="1:8">
      <c r="A944" s="1">
        <v>943</v>
      </c>
      <c r="B944" s="444">
        <f>유형화!$F$71*hourly1!B945/hourly1!$B$8763+유형화!$F$72*hourly1!C945/hourly1!$C$8763+유형화!$F$73*hourly1!D945/hourly1!$D$8763+유형화!$F$74*hourly1!E945/hourly1!$E$8763</f>
        <v>85.285967289410195</v>
      </c>
      <c r="C944" s="442">
        <f>hourly1!$F945*유형화!$G$71/hourly1!$F$8763+유형화!$G$72*hourly1!$G945/hourly1!$F$8763+유형화!$G$74*hourly1!I945/hourly1!$I$8763</f>
        <v>11.958211004720097</v>
      </c>
      <c r="D944" s="14">
        <v>719.19072199999994</v>
      </c>
      <c r="E944" s="14">
        <v>4.8724000000000003E-2</v>
      </c>
      <c r="F944" s="1">
        <v>731790</v>
      </c>
      <c r="G944" s="15">
        <f t="shared" si="28"/>
        <v>0.82296811192007246</v>
      </c>
      <c r="H944" s="15">
        <f t="shared" si="29"/>
        <v>0.91174220623681679</v>
      </c>
    </row>
    <row r="945" spans="1:8">
      <c r="A945" s="1">
        <v>944</v>
      </c>
      <c r="B945" s="444">
        <f>유형화!$F$71*hourly1!B946/hourly1!$B$8763+유형화!$F$72*hourly1!C946/hourly1!$C$8763+유형화!$F$73*hourly1!D946/hourly1!$D$8763+유형화!$F$74*hourly1!E946/hourly1!$E$8763</f>
        <v>126.36653755928616</v>
      </c>
      <c r="C945" s="442">
        <f>hourly1!$F946*유형화!$G$71/hourly1!$F$8763+유형화!$G$72*hourly1!$G946/hourly1!$F$8763+유형화!$G$74*hourly1!I946/hourly1!$I$8763</f>
        <v>12.360726922859147</v>
      </c>
      <c r="D945" s="14">
        <v>727.05790200000001</v>
      </c>
      <c r="E945" s="14">
        <v>4.2377650000000049</v>
      </c>
      <c r="F945" s="1">
        <v>588049</v>
      </c>
      <c r="G945" s="15">
        <f t="shared" si="28"/>
        <v>0.8319705059619904</v>
      </c>
      <c r="H945" s="15">
        <f t="shared" si="29"/>
        <v>0.91668728096873031</v>
      </c>
    </row>
    <row r="946" spans="1:8">
      <c r="A946" s="1">
        <v>945</v>
      </c>
      <c r="B946" s="444">
        <f>유형화!$F$71*hourly1!B947/hourly1!$B$8763+유형화!$F$72*hourly1!C947/hourly1!$C$8763+유형화!$F$73*hourly1!D947/hourly1!$D$8763+유형화!$F$74*hourly1!E947/hourly1!$E$8763</f>
        <v>127.56336623426542</v>
      </c>
      <c r="C946" s="442">
        <f>hourly1!$F947*유형화!$G$71/hourly1!$F$8763+유형화!$G$72*hourly1!$G947/hourly1!$F$8763+유형화!$G$74*hourly1!I947/hourly1!$I$8763</f>
        <v>11.830705726474351</v>
      </c>
      <c r="D946" s="14">
        <v>731.35143900000003</v>
      </c>
      <c r="E946" s="14">
        <v>122.675031</v>
      </c>
      <c r="F946" s="1">
        <v>599785</v>
      </c>
      <c r="G946" s="15">
        <f t="shared" si="28"/>
        <v>0.83688358941852159</v>
      </c>
      <c r="H946" s="15">
        <f t="shared" si="29"/>
        <v>0.91936337937341917</v>
      </c>
    </row>
    <row r="947" spans="1:8">
      <c r="A947" s="1">
        <v>946</v>
      </c>
      <c r="B947" s="444">
        <f>유형화!$F$71*hourly1!B948/hourly1!$B$8763+유형화!$F$72*hourly1!C948/hourly1!$C$8763+유형화!$F$73*hourly1!D948/hourly1!$D$8763+유형화!$F$74*hourly1!E948/hourly1!$E$8763</f>
        <v>130.69842325325303</v>
      </c>
      <c r="C947" s="442">
        <f>hourly1!$F948*유형화!$G$71/hourly1!$F$8763+유형화!$G$72*hourly1!$G948/hourly1!$F$8763+유형화!$G$74*hourly1!I948/hourly1!$I$8763</f>
        <v>10.889798534429483</v>
      </c>
      <c r="D947" s="14">
        <v>764.99220100000002</v>
      </c>
      <c r="E947" s="14">
        <v>427.5979360000004</v>
      </c>
      <c r="F947" s="1">
        <v>532887</v>
      </c>
      <c r="G947" s="15">
        <f t="shared" si="28"/>
        <v>0.87537862771615493</v>
      </c>
      <c r="H947" s="15">
        <f t="shared" si="29"/>
        <v>0.93979373974724234</v>
      </c>
    </row>
    <row r="948" spans="1:8">
      <c r="A948" s="1">
        <v>947</v>
      </c>
      <c r="B948" s="444">
        <f>유형화!$F$71*hourly1!B949/hourly1!$B$8763+유형화!$F$72*hourly1!C949/hourly1!$C$8763+유형화!$F$73*hourly1!D949/hourly1!$D$8763+유형화!$F$74*hourly1!E949/hourly1!$E$8763</f>
        <v>132.90804890299006</v>
      </c>
      <c r="C948" s="442">
        <f>hourly1!$F949*유형화!$G$71/hourly1!$F$8763+유형화!$G$72*hourly1!$G949/hourly1!$F$8763+유형화!$G$74*hourly1!I949/hourly1!$I$8763</f>
        <v>9.9552220701311143</v>
      </c>
      <c r="D948" s="14">
        <v>752.55753099999993</v>
      </c>
      <c r="E948" s="14">
        <v>681.57404599999973</v>
      </c>
      <c r="F948" s="1">
        <v>616346</v>
      </c>
      <c r="G948" s="15">
        <f t="shared" si="28"/>
        <v>0.86114966649736813</v>
      </c>
      <c r="H948" s="15">
        <f t="shared" si="29"/>
        <v>0.93235116511732774</v>
      </c>
    </row>
    <row r="949" spans="1:8">
      <c r="A949" s="1">
        <v>948</v>
      </c>
      <c r="B949" s="444">
        <f>유형화!$F$71*hourly1!B950/hourly1!$B$8763+유형화!$F$72*hourly1!C950/hourly1!$C$8763+유형화!$F$73*hourly1!D950/hourly1!$D$8763+유형화!$F$74*hourly1!E950/hourly1!$E$8763</f>
        <v>130.58040978596026</v>
      </c>
      <c r="C949" s="442">
        <f>hourly1!$F950*유형화!$G$71/hourly1!$F$8763+유형화!$G$72*hourly1!$G950/hourly1!$F$8763+유형화!$G$74*hourly1!I950/hourly1!$I$8763</f>
        <v>9.2371299955232136</v>
      </c>
      <c r="D949" s="14">
        <v>766.22840499999995</v>
      </c>
      <c r="E949" s="14">
        <v>857.26688100000013</v>
      </c>
      <c r="F949" s="1">
        <v>738554</v>
      </c>
      <c r="G949" s="15">
        <f t="shared" si="28"/>
        <v>0.87679321280562716</v>
      </c>
      <c r="H949" s="15">
        <f t="shared" si="29"/>
        <v>0.9405268211530492</v>
      </c>
    </row>
    <row r="950" spans="1:8">
      <c r="A950" s="1">
        <v>949</v>
      </c>
      <c r="B950" s="444">
        <f>유형화!$F$71*hourly1!B951/hourly1!$B$8763+유형화!$F$72*hourly1!C951/hourly1!$C$8763+유형화!$F$73*hourly1!D951/hourly1!$D$8763+유형화!$F$74*hourly1!E951/hourly1!$E$8763</f>
        <v>135.90096478283789</v>
      </c>
      <c r="C950" s="442">
        <f>hourly1!$F951*유형화!$G$71/hourly1!$F$8763+유형화!$G$72*hourly1!$G951/hourly1!$F$8763+유형화!$G$74*hourly1!I951/hourly1!$I$8763</f>
        <v>7.7328358663065693</v>
      </c>
      <c r="D950" s="14">
        <v>739.48044700000003</v>
      </c>
      <c r="E950" s="14">
        <v>929.02189800000076</v>
      </c>
      <c r="F950" s="1">
        <v>761591</v>
      </c>
      <c r="G950" s="15">
        <f t="shared" si="28"/>
        <v>0.84618559257415071</v>
      </c>
      <c r="H950" s="15">
        <f t="shared" si="29"/>
        <v>0.92438679661897538</v>
      </c>
    </row>
    <row r="951" spans="1:8">
      <c r="A951" s="1">
        <v>950</v>
      </c>
      <c r="B951" s="444">
        <f>유형화!$F$71*hourly1!B952/hourly1!$B$8763+유형화!$F$72*hourly1!C952/hourly1!$C$8763+유형화!$F$73*hourly1!D952/hourly1!$D$8763+유형화!$F$74*hourly1!E952/hourly1!$E$8763</f>
        <v>123.53422291825504</v>
      </c>
      <c r="C951" s="442">
        <f>hourly1!$F952*유형화!$G$71/hourly1!$F$8763+유형화!$G$72*hourly1!$G952/hourly1!$F$8763+유형화!$G$74*hourly1!I952/hourly1!$I$8763</f>
        <v>8.0056507033323481</v>
      </c>
      <c r="D951" s="14">
        <v>749.77256299999988</v>
      </c>
      <c r="E951" s="14">
        <v>889.50298300000054</v>
      </c>
      <c r="F951" s="1">
        <v>761901</v>
      </c>
      <c r="G951" s="15">
        <f t="shared" si="28"/>
        <v>0.8579628347062902</v>
      </c>
      <c r="H951" s="15">
        <f t="shared" si="29"/>
        <v>0.93066694694329777</v>
      </c>
    </row>
    <row r="952" spans="1:8">
      <c r="A952" s="1">
        <v>951</v>
      </c>
      <c r="B952" s="444">
        <f>유형화!$F$71*hourly1!B953/hourly1!$B$8763+유형화!$F$72*hourly1!C953/hourly1!$C$8763+유형화!$F$73*hourly1!D953/hourly1!$D$8763+유형화!$F$74*hourly1!E953/hourly1!$E$8763</f>
        <v>124.1618524811193</v>
      </c>
      <c r="C952" s="442">
        <f>hourly1!$F953*유형화!$G$71/hourly1!$F$8763+유형화!$G$72*hourly1!$G953/hourly1!$F$8763+유형화!$G$74*hourly1!I953/hourly1!$I$8763</f>
        <v>7.8967334378352492</v>
      </c>
      <c r="D952" s="14">
        <v>752.57906199999991</v>
      </c>
      <c r="E952" s="14">
        <v>767.18327500000021</v>
      </c>
      <c r="F952" s="1">
        <v>754427</v>
      </c>
      <c r="G952" s="15">
        <f t="shared" si="28"/>
        <v>0.86117430436584408</v>
      </c>
      <c r="H952" s="15">
        <f t="shared" si="29"/>
        <v>0.93236416115719634</v>
      </c>
    </row>
    <row r="953" spans="1:8">
      <c r="A953" s="1">
        <v>952</v>
      </c>
      <c r="B953" s="444">
        <f>유형화!$F$71*hourly1!B954/hourly1!$B$8763+유형화!$F$72*hourly1!C954/hourly1!$C$8763+유형화!$F$73*hourly1!D954/hourly1!$D$8763+유형화!$F$74*hourly1!E954/hourly1!$E$8763</f>
        <v>122.79772810163607</v>
      </c>
      <c r="C953" s="442">
        <f>hourly1!$F954*유형화!$G$71/hourly1!$F$8763+유형화!$G$72*hourly1!$G954/hourly1!$F$8763+유형화!$G$74*hourly1!I954/hourly1!$I$8763</f>
        <v>7.8257156304201301</v>
      </c>
      <c r="D953" s="14">
        <v>743.73431399999993</v>
      </c>
      <c r="E953" s="14">
        <v>571.79594999999983</v>
      </c>
      <c r="F953" s="1">
        <v>776022</v>
      </c>
      <c r="G953" s="15">
        <f t="shared" si="28"/>
        <v>0.85105328175069295</v>
      </c>
      <c r="H953" s="15">
        <f t="shared" si="29"/>
        <v>0.92699320979150257</v>
      </c>
    </row>
    <row r="954" spans="1:8">
      <c r="A954" s="1">
        <v>953</v>
      </c>
      <c r="B954" s="444">
        <f>유형화!$F$71*hourly1!B955/hourly1!$B$8763+유형화!$F$72*hourly1!C955/hourly1!$C$8763+유형화!$F$73*hourly1!D955/hourly1!$D$8763+유형화!$F$74*hourly1!E955/hourly1!$E$8763</f>
        <v>121.70638531541448</v>
      </c>
      <c r="C954" s="442">
        <f>hourly1!$F955*유형화!$G$71/hourly1!$F$8763+유형화!$G$72*hourly1!$G955/hourly1!$F$8763+유형화!$G$74*hourly1!I955/hourly1!$I$8763</f>
        <v>8.0512730772335086</v>
      </c>
      <c r="D954" s="14">
        <v>763.89364899999987</v>
      </c>
      <c r="E954" s="14">
        <v>285.7364089999997</v>
      </c>
      <c r="F954" s="1">
        <v>798410</v>
      </c>
      <c r="G954" s="15">
        <f t="shared" si="28"/>
        <v>0.87412155745978115</v>
      </c>
      <c r="H954" s="15">
        <f t="shared" si="29"/>
        <v>0.93914125890790423</v>
      </c>
    </row>
    <row r="955" spans="1:8">
      <c r="A955" s="1">
        <v>954</v>
      </c>
      <c r="B955" s="444">
        <f>유형화!$F$71*hourly1!B956/hourly1!$B$8763+유형화!$F$72*hourly1!C956/hourly1!$C$8763+유형화!$F$73*hourly1!D956/hourly1!$D$8763+유형화!$F$74*hourly1!E956/hourly1!$E$8763</f>
        <v>121.77685055166988</v>
      </c>
      <c r="C955" s="442">
        <f>hourly1!$F956*유형화!$G$71/hourly1!$F$8763+유형화!$G$72*hourly1!$G956/hourly1!$F$8763+유형화!$G$74*hourly1!I956/hourly1!$I$8763</f>
        <v>8.3933187339991129</v>
      </c>
      <c r="D955" s="14">
        <v>751.06719300000009</v>
      </c>
      <c r="E955" s="14">
        <v>53.095357999999997</v>
      </c>
      <c r="F955" s="1">
        <v>749626</v>
      </c>
      <c r="G955" s="15">
        <f t="shared" si="28"/>
        <v>0.85944427651879363</v>
      </c>
      <c r="H955" s="15">
        <f t="shared" si="29"/>
        <v>0.9314506744041573</v>
      </c>
    </row>
    <row r="956" spans="1:8">
      <c r="A956" s="1">
        <v>955</v>
      </c>
      <c r="B956" s="444">
        <f>유형화!$F$71*hourly1!B957/hourly1!$B$8763+유형화!$F$72*hourly1!C957/hourly1!$C$8763+유형화!$F$73*hourly1!D957/hourly1!$D$8763+유형화!$F$74*hourly1!E957/hourly1!$E$8763</f>
        <v>133.08133997732037</v>
      </c>
      <c r="C956" s="442">
        <f>hourly1!$F957*유형화!$G$71/hourly1!$F$8763+유형화!$G$72*hourly1!$G957/hourly1!$F$8763+유형화!$G$74*hourly1!I957/hourly1!$I$8763</f>
        <v>7.9600775469667795</v>
      </c>
      <c r="D956" s="14">
        <v>765.08136000000013</v>
      </c>
      <c r="E956" s="14">
        <v>7.5793000000000013E-2</v>
      </c>
      <c r="F956" s="1">
        <v>721534</v>
      </c>
      <c r="G956" s="15">
        <f t="shared" si="28"/>
        <v>0.87548065213283077</v>
      </c>
      <c r="H956" s="15">
        <f t="shared" si="29"/>
        <v>0.93984665290608493</v>
      </c>
    </row>
    <row r="957" spans="1:8">
      <c r="A957" s="1">
        <v>956</v>
      </c>
      <c r="B957" s="444">
        <f>유형화!$F$71*hourly1!B958/hourly1!$B$8763+유형화!$F$72*hourly1!C958/hourly1!$C$8763+유형화!$F$73*hourly1!D958/hourly1!$D$8763+유형화!$F$74*hourly1!E958/hourly1!$E$8763</f>
        <v>141.75130241003956</v>
      </c>
      <c r="C957" s="442">
        <f>hourly1!$F958*유형화!$G$71/hourly1!$F$8763+유형화!$G$72*hourly1!$G958/hourly1!$F$8763+유형화!$G$74*hourly1!I958/hourly1!$I$8763</f>
        <v>7.8049075319800094</v>
      </c>
      <c r="D957" s="14">
        <v>766.8298309999999</v>
      </c>
      <c r="E957" s="14">
        <v>0</v>
      </c>
      <c r="F957" s="1">
        <v>823392</v>
      </c>
      <c r="G957" s="15">
        <f t="shared" si="28"/>
        <v>0.87748142304602506</v>
      </c>
      <c r="H957" s="15">
        <f t="shared" si="29"/>
        <v>0.94088303053578859</v>
      </c>
    </row>
    <row r="958" spans="1:8">
      <c r="A958" s="1">
        <v>957</v>
      </c>
      <c r="B958" s="444">
        <f>유형화!$F$71*hourly1!B959/hourly1!$B$8763+유형화!$F$72*hourly1!C959/hourly1!$C$8763+유형화!$F$73*hourly1!D959/hourly1!$D$8763+유형화!$F$74*hourly1!E959/hourly1!$E$8763</f>
        <v>73.624727958614429</v>
      </c>
      <c r="C958" s="442">
        <f>hourly1!$F959*유형화!$G$71/hourly1!$F$8763+유형화!$G$72*hourly1!$G959/hourly1!$F$8763+유형화!$G$74*hourly1!I959/hourly1!$I$8763</f>
        <v>8.6012542659151183</v>
      </c>
      <c r="D958" s="14">
        <v>769.23867200000018</v>
      </c>
      <c r="E958" s="14">
        <v>0</v>
      </c>
      <c r="F958" s="1">
        <v>875509</v>
      </c>
      <c r="G958" s="15">
        <f t="shared" si="28"/>
        <v>0.88023785366872975</v>
      </c>
      <c r="H958" s="15">
        <f t="shared" si="29"/>
        <v>0.94230683248745495</v>
      </c>
    </row>
    <row r="959" spans="1:8">
      <c r="A959" s="1">
        <v>958</v>
      </c>
      <c r="B959" s="444">
        <f>유형화!$F$71*hourly1!B960/hourly1!$B$8763+유형화!$F$72*hourly1!C960/hourly1!$C$8763+유형화!$F$73*hourly1!D960/hourly1!$D$8763+유형화!$F$74*hourly1!E960/hourly1!$E$8763</f>
        <v>72.308337111754341</v>
      </c>
      <c r="C959" s="442">
        <f>hourly1!$F960*유형화!$G$71/hourly1!$F$8763+유형화!$G$72*hourly1!$G960/hourly1!$F$8763+유형화!$G$74*hourly1!I960/hourly1!$I$8763</f>
        <v>2.3523743847047336</v>
      </c>
      <c r="D959" s="14">
        <v>759.62817499999994</v>
      </c>
      <c r="E959" s="14">
        <v>0</v>
      </c>
      <c r="F959" s="1">
        <v>974695</v>
      </c>
      <c r="G959" s="15">
        <f t="shared" si="28"/>
        <v>0.86924058642269364</v>
      </c>
      <c r="H959" s="15">
        <f t="shared" si="29"/>
        <v>0.93659858109437433</v>
      </c>
    </row>
    <row r="960" spans="1:8">
      <c r="A960" s="1">
        <v>959</v>
      </c>
      <c r="B960" s="444">
        <f>유형화!$F$71*hourly1!B961/hourly1!$B$8763+유형화!$F$72*hourly1!C961/hourly1!$C$8763+유형화!$F$73*hourly1!D961/hourly1!$D$8763+유형화!$F$74*hourly1!E961/hourly1!$E$8763</f>
        <v>71.048704226913117</v>
      </c>
      <c r="C960" s="442">
        <f>hourly1!$F961*유형화!$G$71/hourly1!$F$8763+유형화!$G$72*hourly1!$G961/hourly1!$F$8763+유형화!$G$74*hourly1!I961/hourly1!$I$8763</f>
        <v>3.009607428299379</v>
      </c>
      <c r="D960" s="14">
        <v>714.61939299999995</v>
      </c>
      <c r="E960" s="14">
        <v>0</v>
      </c>
      <c r="F960" s="1">
        <v>1005849</v>
      </c>
      <c r="G960" s="15">
        <f t="shared" si="28"/>
        <v>0.81773715178527884</v>
      </c>
      <c r="H960" s="15">
        <f t="shared" si="29"/>
        <v>0.90884380505575002</v>
      </c>
    </row>
    <row r="961" spans="1:8">
      <c r="A961" s="1">
        <v>960</v>
      </c>
      <c r="B961" s="444">
        <f>유형화!$F$71*hourly1!B962/hourly1!$B$8763+유형화!$F$72*hourly1!C962/hourly1!$C$8763+유형화!$F$73*hourly1!D962/hourly1!$D$8763+유형화!$F$74*hourly1!E962/hourly1!$E$8763</f>
        <v>69.56604563813012</v>
      </c>
      <c r="C961" s="442">
        <f>hourly1!$F962*유형화!$G$71/hourly1!$F$8763+유형화!$G$72*hourly1!$G962/hourly1!$F$8763+유형화!$G$74*hourly1!I962/hourly1!$I$8763</f>
        <v>3.6410333711782732</v>
      </c>
      <c r="D961" s="14">
        <v>705.82678499999997</v>
      </c>
      <c r="E961" s="14">
        <v>0</v>
      </c>
      <c r="F961" s="1">
        <v>1022323</v>
      </c>
      <c r="G961" s="15">
        <f t="shared" si="28"/>
        <v>0.80767579283936441</v>
      </c>
      <c r="H961" s="15">
        <f t="shared" si="29"/>
        <v>0.90321651267097625</v>
      </c>
    </row>
    <row r="962" spans="1:8">
      <c r="A962" s="1">
        <v>961</v>
      </c>
      <c r="B962" s="444">
        <f>유형화!$F$71*hourly1!B963/hourly1!$B$8763+유형화!$F$72*hourly1!C963/hourly1!$C$8763+유형화!$F$73*hourly1!D963/hourly1!$D$8763+유형화!$F$74*hourly1!E963/hourly1!$E$8763</f>
        <v>69.20405492726465</v>
      </c>
      <c r="C962" s="442">
        <f>hourly1!$F963*유형화!$G$71/hourly1!$F$8763+유형화!$G$72*hourly1!$G963/hourly1!$F$8763+유형화!$G$74*hourly1!I963/hourly1!$I$8763</f>
        <v>4.0577658233694089</v>
      </c>
      <c r="D962" s="14">
        <v>694.52185299999974</v>
      </c>
      <c r="E962" s="14">
        <v>0</v>
      </c>
      <c r="F962" s="1">
        <v>917092</v>
      </c>
      <c r="G962" s="15">
        <f t="shared" ref="G962:G1025" si="30">D962/$I$1</f>
        <v>0.79473958793734267</v>
      </c>
      <c r="H962" s="15">
        <f t="shared" ref="H962:H1025" si="31">G962/(1-$H$1*(1-G962))</f>
        <v>0.89587816461171887</v>
      </c>
    </row>
    <row r="963" spans="1:8">
      <c r="A963" s="1">
        <v>962</v>
      </c>
      <c r="B963" s="444">
        <f>유형화!$F$71*hourly1!B964/hourly1!$B$8763+유형화!$F$72*hourly1!C964/hourly1!$C$8763+유형화!$F$73*hourly1!D964/hourly1!$D$8763+유형화!$F$74*hourly1!E964/hourly1!$E$8763</f>
        <v>68.974198887255852</v>
      </c>
      <c r="C963" s="442">
        <f>hourly1!$F964*유형화!$G$71/hourly1!$F$8763+유형화!$G$72*hourly1!$G964/hourly1!$F$8763+유형화!$G$74*hourly1!I964/hourly1!$I$8763</f>
        <v>4.4332104672043275</v>
      </c>
      <c r="D963" s="14">
        <v>681.21626300000014</v>
      </c>
      <c r="E963" s="14">
        <v>0</v>
      </c>
      <c r="F963" s="1">
        <v>798338</v>
      </c>
      <c r="G963" s="15">
        <f t="shared" si="30"/>
        <v>0.77951403518016693</v>
      </c>
      <c r="H963" s="15">
        <f t="shared" si="31"/>
        <v>0.88708889292022763</v>
      </c>
    </row>
    <row r="964" spans="1:8">
      <c r="A964" s="1">
        <v>963</v>
      </c>
      <c r="B964" s="444">
        <f>유형화!$F$71*hourly1!B965/hourly1!$B$8763+유형화!$F$72*hourly1!C965/hourly1!$C$8763+유형화!$F$73*hourly1!D965/hourly1!$D$8763+유형화!$F$74*hourly1!E965/hourly1!$E$8763</f>
        <v>69.046899286496625</v>
      </c>
      <c r="C964" s="442">
        <f>hourly1!$F965*유형화!$G$71/hourly1!$F$8763+유형화!$G$72*hourly1!$G965/hourly1!$F$8763+유형화!$G$74*hourly1!I965/hourly1!$I$8763</f>
        <v>4.8180308886006147</v>
      </c>
      <c r="D964" s="14">
        <v>688.81462999999997</v>
      </c>
      <c r="E964" s="14">
        <v>0</v>
      </c>
      <c r="F964" s="1">
        <v>620022</v>
      </c>
      <c r="G964" s="15">
        <f t="shared" si="30"/>
        <v>0.7882088271906591</v>
      </c>
      <c r="H964" s="15">
        <f t="shared" si="31"/>
        <v>0.89212855083339548</v>
      </c>
    </row>
    <row r="965" spans="1:8">
      <c r="A965" s="1">
        <v>964</v>
      </c>
      <c r="B965" s="444">
        <f>유형화!$F$71*hourly1!B966/hourly1!$B$8763+유형화!$F$72*hourly1!C966/hourly1!$C$8763+유형화!$F$73*hourly1!D966/hourly1!$D$8763+유형화!$F$74*hourly1!E966/hourly1!$E$8763</f>
        <v>69.054311437738932</v>
      </c>
      <c r="C965" s="442">
        <f>hourly1!$F966*유형화!$G$71/hourly1!$F$8763+유형화!$G$72*hourly1!$G966/hourly1!$F$8763+유형화!$G$74*hourly1!I966/hourly1!$I$8763</f>
        <v>5.1097895061903973</v>
      </c>
      <c r="D965" s="14">
        <v>708.30503199999998</v>
      </c>
      <c r="E965" s="14">
        <v>0</v>
      </c>
      <c r="F965" s="1">
        <v>487206</v>
      </c>
      <c r="G965" s="15">
        <f t="shared" si="30"/>
        <v>0.81051164457114133</v>
      </c>
      <c r="H965" s="15">
        <f t="shared" si="31"/>
        <v>0.90480963378645185</v>
      </c>
    </row>
    <row r="966" spans="1:8">
      <c r="A966" s="1">
        <v>965</v>
      </c>
      <c r="B966" s="444">
        <f>유형화!$F$71*hourly1!B967/hourly1!$B$8763+유형화!$F$72*hourly1!C967/hourly1!$C$8763+유형화!$F$73*hourly1!D967/hourly1!$D$8763+유형화!$F$74*hourly1!E967/hourly1!$E$8763</f>
        <v>69.008579726984124</v>
      </c>
      <c r="C966" s="442">
        <f>hourly1!$F967*유형화!$G$71/hourly1!$F$8763+유형화!$G$72*hourly1!$G967/hourly1!$F$8763+유형화!$G$74*hourly1!I967/hourly1!$I$8763</f>
        <v>5.343521708615949</v>
      </c>
      <c r="D966" s="14">
        <v>713.21235800000011</v>
      </c>
      <c r="E966" s="14">
        <v>0</v>
      </c>
      <c r="F966" s="1">
        <v>543758</v>
      </c>
      <c r="G966" s="15">
        <f t="shared" si="30"/>
        <v>0.81612708521749111</v>
      </c>
      <c r="H966" s="15">
        <f t="shared" si="31"/>
        <v>0.90794795560482466</v>
      </c>
    </row>
    <row r="967" spans="1:8">
      <c r="A967" s="1">
        <v>966</v>
      </c>
      <c r="B967" s="444">
        <f>유형화!$F$71*hourly1!B968/hourly1!$B$8763+유형화!$F$72*hourly1!C968/hourly1!$C$8763+유형화!$F$73*hourly1!D968/hourly1!$D$8763+유형화!$F$74*hourly1!E968/hourly1!$E$8763</f>
        <v>70.895768643056797</v>
      </c>
      <c r="C967" s="442">
        <f>hourly1!$F968*유형화!$G$71/hourly1!$F$8763+유형화!$G$72*hourly1!$G968/hourly1!$F$8763+유형화!$G$74*hourly1!I968/hourly1!$I$8763</f>
        <v>5.5130624291404535</v>
      </c>
      <c r="D967" s="14">
        <v>697.92923899999994</v>
      </c>
      <c r="E967" s="14">
        <v>0</v>
      </c>
      <c r="F967" s="1">
        <v>863388</v>
      </c>
      <c r="G967" s="15">
        <f t="shared" si="30"/>
        <v>0.7986386510609671</v>
      </c>
      <c r="H967" s="15">
        <f t="shared" si="31"/>
        <v>0.89810235723720155</v>
      </c>
    </row>
    <row r="968" spans="1:8">
      <c r="A968" s="1">
        <v>967</v>
      </c>
      <c r="B968" s="444">
        <f>유형화!$F$71*hourly1!B969/hourly1!$B$8763+유형화!$F$72*hourly1!C969/hourly1!$C$8763+유형화!$F$73*hourly1!D969/hourly1!$D$8763+유형화!$F$74*hourly1!E969/hourly1!$E$8763</f>
        <v>82.467477843372578</v>
      </c>
      <c r="C968" s="442">
        <f>hourly1!$F969*유형화!$G$71/hourly1!$F$8763+유형화!$G$72*hourly1!$G969/hourly1!$F$8763+유형화!$G$74*hourly1!I969/hourly1!$I$8763</f>
        <v>11.587305619227225</v>
      </c>
      <c r="D968" s="14">
        <v>662.29998500000011</v>
      </c>
      <c r="E968" s="14">
        <v>5.0456000000000001E-2</v>
      </c>
      <c r="F968" s="1">
        <v>724895</v>
      </c>
      <c r="G968" s="15">
        <f t="shared" si="30"/>
        <v>0.75786818643100129</v>
      </c>
      <c r="H968" s="15">
        <f t="shared" si="31"/>
        <v>0.87430103937964043</v>
      </c>
    </row>
    <row r="969" spans="1:8">
      <c r="A969" s="1">
        <v>968</v>
      </c>
      <c r="B969" s="444">
        <f>유형화!$F$71*hourly1!B970/hourly1!$B$8763+유형화!$F$72*hourly1!C970/hourly1!$C$8763+유형화!$F$73*hourly1!D970/hourly1!$D$8763+유형화!$F$74*hourly1!E970/hourly1!$E$8763</f>
        <v>72.445961463482419</v>
      </c>
      <c r="C969" s="442">
        <f>hourly1!$F970*유형화!$G$71/hourly1!$F$8763+유형화!$G$72*hourly1!$G970/hourly1!$F$8763+유형화!$G$74*hourly1!I970/hourly1!$I$8763</f>
        <v>11.938666590952515</v>
      </c>
      <c r="D969" s="14">
        <v>661.321775</v>
      </c>
      <c r="E969" s="14">
        <v>6.9649999999999972</v>
      </c>
      <c r="F969" s="1">
        <v>588385</v>
      </c>
      <c r="G969" s="15">
        <f t="shared" si="30"/>
        <v>0.75674882321880266</v>
      </c>
      <c r="H969" s="15">
        <f t="shared" si="31"/>
        <v>0.87363018734798958</v>
      </c>
    </row>
    <row r="970" spans="1:8">
      <c r="A970" s="1">
        <v>969</v>
      </c>
      <c r="B970" s="444">
        <f>유형화!$F$71*hourly1!B971/hourly1!$B$8763+유형화!$F$72*hourly1!C971/hourly1!$C$8763+유형화!$F$73*hourly1!D971/hourly1!$D$8763+유형화!$F$74*hourly1!E971/hourly1!$E$8763</f>
        <v>73.553855144212832</v>
      </c>
      <c r="C970" s="442">
        <f>hourly1!$F971*유형화!$G$71/hourly1!$F$8763+유형화!$G$72*hourly1!$G971/hourly1!$F$8763+유형화!$G$74*hourly1!I971/hourly1!$I$8763</f>
        <v>11.311733948319498</v>
      </c>
      <c r="D970" s="14">
        <v>665.29036099999996</v>
      </c>
      <c r="E970" s="14">
        <v>139.24506100000011</v>
      </c>
      <c r="F970" s="1">
        <v>497213</v>
      </c>
      <c r="G970" s="15">
        <f t="shared" si="30"/>
        <v>0.76129006607345173</v>
      </c>
      <c r="H970" s="15">
        <f t="shared" si="31"/>
        <v>0.87634592948124945</v>
      </c>
    </row>
    <row r="971" spans="1:8">
      <c r="A971" s="1">
        <v>970</v>
      </c>
      <c r="B971" s="444">
        <f>유형화!$F$71*hourly1!B972/hourly1!$B$8763+유형화!$F$72*hourly1!C972/hourly1!$C$8763+유형화!$F$73*hourly1!D972/hourly1!$D$8763+유형화!$F$74*hourly1!E972/hourly1!$E$8763</f>
        <v>76.599136764455537</v>
      </c>
      <c r="C971" s="442">
        <f>hourly1!$F972*유형화!$G$71/hourly1!$F$8763+유형화!$G$72*hourly1!$G972/hourly1!$F$8763+유형화!$G$74*hourly1!I972/hourly1!$I$8763</f>
        <v>10.346909885978569</v>
      </c>
      <c r="D971" s="14">
        <v>705.63092700000004</v>
      </c>
      <c r="E971" s="14">
        <v>382.94632300000012</v>
      </c>
      <c r="F971" s="1">
        <v>474392</v>
      </c>
      <c r="G971" s="15">
        <f t="shared" si="30"/>
        <v>0.80745167302867482</v>
      </c>
      <c r="H971" s="15">
        <f t="shared" si="31"/>
        <v>0.90309036993820935</v>
      </c>
    </row>
    <row r="972" spans="1:8">
      <c r="A972" s="1">
        <v>971</v>
      </c>
      <c r="B972" s="444">
        <f>유형화!$F$71*hourly1!B973/hourly1!$B$8763+유형화!$F$72*hourly1!C973/hourly1!$C$8763+유형화!$F$73*hourly1!D973/hourly1!$D$8763+유형화!$F$74*hourly1!E973/hourly1!$E$8763</f>
        <v>78.889801934441721</v>
      </c>
      <c r="C972" s="442">
        <f>hourly1!$F973*유형화!$G$71/hourly1!$F$8763+유형화!$G$72*hourly1!$G973/hourly1!$F$8763+유형화!$G$74*hourly1!I973/hourly1!$I$8763</f>
        <v>9.4079224222803788</v>
      </c>
      <c r="D972" s="14">
        <v>717.34720400000015</v>
      </c>
      <c r="E972" s="14">
        <v>574.62271000000101</v>
      </c>
      <c r="F972" s="1">
        <v>575542</v>
      </c>
      <c r="G972" s="15">
        <f t="shared" si="30"/>
        <v>0.82085857896679493</v>
      </c>
      <c r="H972" s="15">
        <f t="shared" si="31"/>
        <v>0.91057556981047816</v>
      </c>
    </row>
    <row r="973" spans="1:8">
      <c r="A973" s="1">
        <v>972</v>
      </c>
      <c r="B973" s="444">
        <f>유형화!$F$71*hourly1!B974/hourly1!$B$8763+유형화!$F$72*hourly1!C974/hourly1!$C$8763+유형화!$F$73*hourly1!D974/hourly1!$D$8763+유형화!$F$74*hourly1!E974/hourly1!$E$8763</f>
        <v>76.80269884760483</v>
      </c>
      <c r="C973" s="442">
        <f>hourly1!$F974*유형화!$G$71/hourly1!$F$8763+유형화!$G$72*hourly1!$G974/hourly1!$F$8763+유형화!$G$74*hourly1!I974/hourly1!$I$8763</f>
        <v>8.6013174990403396</v>
      </c>
      <c r="D973" s="14">
        <v>736.47964700000011</v>
      </c>
      <c r="E973" s="14">
        <v>689.27909400000158</v>
      </c>
      <c r="F973" s="1">
        <v>733946</v>
      </c>
      <c r="G973" s="15">
        <f t="shared" si="30"/>
        <v>0.84275178477504276</v>
      </c>
      <c r="H973" s="15">
        <f t="shared" si="31"/>
        <v>0.92253896819863246</v>
      </c>
    </row>
    <row r="974" spans="1:8">
      <c r="A974" s="1">
        <v>973</v>
      </c>
      <c r="B974" s="444">
        <f>유형화!$F$71*hourly1!B975/hourly1!$B$8763+유형화!$F$72*hourly1!C975/hourly1!$C$8763+유형화!$F$73*hourly1!D975/hourly1!$D$8763+유형화!$F$74*hourly1!E975/hourly1!$E$8763</f>
        <v>82.524483870853601</v>
      </c>
      <c r="C974" s="442">
        <f>hourly1!$F975*유형화!$G$71/hourly1!$F$8763+유형화!$G$72*hourly1!$G975/hourly1!$F$8763+유형화!$G$74*hourly1!I975/hourly1!$I$8763</f>
        <v>6.9673112881021284</v>
      </c>
      <c r="D974" s="14">
        <v>691.16388600000005</v>
      </c>
      <c r="E974" s="14">
        <v>743.19225700000027</v>
      </c>
      <c r="F974" s="1">
        <v>770044</v>
      </c>
      <c r="G974" s="15">
        <f t="shared" si="30"/>
        <v>0.79089707484958394</v>
      </c>
      <c r="H974" s="15">
        <f t="shared" si="31"/>
        <v>0.89367568474881165</v>
      </c>
    </row>
    <row r="975" spans="1:8">
      <c r="A975" s="1">
        <v>974</v>
      </c>
      <c r="B975" s="444">
        <f>유형화!$F$71*hourly1!B976/hourly1!$B$8763+유형화!$F$72*hourly1!C976/hourly1!$C$8763+유형화!$F$73*hourly1!D976/hourly1!$D$8763+유형화!$F$74*hourly1!E976/hourly1!$E$8763</f>
        <v>70.562806152725628</v>
      </c>
      <c r="C975" s="442">
        <f>hourly1!$F976*유형화!$G$71/hourly1!$F$8763+유형화!$G$72*hourly1!$G976/hourly1!$F$8763+유형화!$G$74*hourly1!I976/hourly1!$I$8763</f>
        <v>7.2645916405684199</v>
      </c>
      <c r="D975" s="14">
        <v>671.22594000000004</v>
      </c>
      <c r="E975" s="14">
        <v>776.26286100000016</v>
      </c>
      <c r="F975" s="1">
        <v>756754</v>
      </c>
      <c r="G975" s="15">
        <f t="shared" si="30"/>
        <v>0.76808213400947623</v>
      </c>
      <c r="H975" s="15">
        <f t="shared" si="31"/>
        <v>0.88037868413838161</v>
      </c>
    </row>
    <row r="976" spans="1:8">
      <c r="A976" s="1">
        <v>975</v>
      </c>
      <c r="B976" s="444">
        <f>유형화!$F$71*hourly1!B977/hourly1!$B$8763+유형화!$F$72*hourly1!C977/hourly1!$C$8763+유형화!$F$73*hourly1!D977/hourly1!$D$8763+유형화!$F$74*hourly1!E977/hourly1!$E$8763</f>
        <v>71.557284902233249</v>
      </c>
      <c r="C976" s="442">
        <f>hourly1!$F977*유형화!$G$71/hourly1!$F$8763+유형화!$G$72*hourly1!$G977/hourly1!$F$8763+유형화!$G$74*hourly1!I977/hourly1!$I$8763</f>
        <v>7.1893306948847764</v>
      </c>
      <c r="D976" s="14">
        <v>700.74065699999994</v>
      </c>
      <c r="E976" s="14">
        <v>767.13144900000032</v>
      </c>
      <c r="F976" s="1">
        <v>735801</v>
      </c>
      <c r="G976" s="15">
        <f t="shared" si="30"/>
        <v>0.80185574951969574</v>
      </c>
      <c r="H976" s="15">
        <f t="shared" si="31"/>
        <v>0.89992946685164854</v>
      </c>
    </row>
    <row r="977" spans="1:8">
      <c r="A977" s="1">
        <v>976</v>
      </c>
      <c r="B977" s="444">
        <f>유형화!$F$71*hourly1!B978/hourly1!$B$8763+유형화!$F$72*hourly1!C978/hourly1!$C$8763+유형화!$F$73*hourly1!D978/hourly1!$D$8763+유형화!$F$74*hourly1!E978/hourly1!$E$8763</f>
        <v>70.442515389822447</v>
      </c>
      <c r="C977" s="442">
        <f>hourly1!$F978*유형화!$G$71/hourly1!$F$8763+유형화!$G$72*hourly1!$G978/hourly1!$F$8763+유형화!$G$74*hourly1!I978/hourly1!$I$8763</f>
        <v>7.1389334866557377</v>
      </c>
      <c r="D977" s="14">
        <v>721.02271400000006</v>
      </c>
      <c r="E977" s="14">
        <v>600.90833100000111</v>
      </c>
      <c r="F977" s="1">
        <v>758652</v>
      </c>
      <c r="G977" s="15">
        <f t="shared" si="30"/>
        <v>0.82506445570089892</v>
      </c>
      <c r="H977" s="15">
        <f t="shared" si="31"/>
        <v>0.91289858131789681</v>
      </c>
    </row>
    <row r="978" spans="1:8">
      <c r="A978" s="1">
        <v>977</v>
      </c>
      <c r="B978" s="444">
        <f>유형화!$F$71*hourly1!B979/hourly1!$B$8763+유형화!$F$72*hourly1!C979/hourly1!$C$8763+유형화!$F$73*hourly1!D979/hourly1!$D$8763+유형화!$F$74*hourly1!E979/hourly1!$E$8763</f>
        <v>69.54629793591522</v>
      </c>
      <c r="C978" s="442">
        <f>hourly1!$F979*유형화!$G$71/hourly1!$F$8763+유형화!$G$72*hourly1!$G979/hourly1!$F$8763+유형화!$G$74*hourly1!I979/hourly1!$I$8763</f>
        <v>7.2863230567171113</v>
      </c>
      <c r="D978" s="14">
        <v>738.77159000000006</v>
      </c>
      <c r="E978" s="14">
        <v>315.43572500000022</v>
      </c>
      <c r="F978" s="1">
        <v>773311</v>
      </c>
      <c r="G978" s="15">
        <f t="shared" si="30"/>
        <v>0.84537444931400263</v>
      </c>
      <c r="H978" s="15">
        <f t="shared" si="31"/>
        <v>0.92395098580700574</v>
      </c>
    </row>
    <row r="979" spans="1:8">
      <c r="A979" s="1">
        <v>978</v>
      </c>
      <c r="B979" s="444">
        <f>유형화!$F$71*hourly1!B980/hourly1!$B$8763+유형화!$F$72*hourly1!C980/hourly1!$C$8763+유형화!$F$73*hourly1!D980/hourly1!$D$8763+유형화!$F$74*hourly1!E980/hourly1!$E$8763</f>
        <v>69.63043327105548</v>
      </c>
      <c r="C979" s="442">
        <f>hourly1!$F980*유형화!$G$71/hourly1!$F$8763+유형화!$G$72*hourly1!$G980/hourly1!$F$8763+유형화!$G$74*hourly1!I980/hourly1!$I$8763</f>
        <v>7.7066714495417186</v>
      </c>
      <c r="D979" s="14">
        <v>722.7065590000002</v>
      </c>
      <c r="E979" s="14">
        <v>54.668797000000033</v>
      </c>
      <c r="F979" s="1">
        <v>726635</v>
      </c>
      <c r="G979" s="15">
        <f t="shared" si="30"/>
        <v>0.8269912752468499</v>
      </c>
      <c r="H979" s="15">
        <f t="shared" si="31"/>
        <v>0.91395884509340997</v>
      </c>
    </row>
    <row r="980" spans="1:8">
      <c r="A980" s="1">
        <v>979</v>
      </c>
      <c r="B980" s="444">
        <f>유형화!$F$71*hourly1!B981/hourly1!$B$8763+유형화!$F$72*hourly1!C981/hourly1!$C$8763+유형화!$F$73*hourly1!D981/hourly1!$D$8763+유형화!$F$74*hourly1!E981/hourly1!$E$8763</f>
        <v>80.68711518383445</v>
      </c>
      <c r="C980" s="442">
        <f>hourly1!$F981*유형화!$G$71/hourly1!$F$8763+유형화!$G$72*hourly1!$G981/hourly1!$F$8763+유형화!$G$74*hourly1!I981/hourly1!$I$8763</f>
        <v>7.1076898854049197</v>
      </c>
      <c r="D980" s="14">
        <v>728.09761200000003</v>
      </c>
      <c r="E980" s="14">
        <v>0.11779100000000001</v>
      </c>
      <c r="F980" s="1">
        <v>721659</v>
      </c>
      <c r="G980" s="15">
        <f t="shared" si="30"/>
        <v>0.83316024346759243</v>
      </c>
      <c r="H980" s="15">
        <f t="shared" si="31"/>
        <v>0.9173367780577506</v>
      </c>
    </row>
    <row r="981" spans="1:8">
      <c r="A981" s="1">
        <v>980</v>
      </c>
      <c r="B981" s="444">
        <f>유형화!$F$71*hourly1!B982/hourly1!$B$8763+유형화!$F$72*hourly1!C982/hourly1!$C$8763+유형화!$F$73*hourly1!D982/hourly1!$D$8763+유형화!$F$74*hourly1!E982/hourly1!$E$8763</f>
        <v>89.164459070182531</v>
      </c>
      <c r="C981" s="442">
        <f>hourly1!$F982*유형화!$G$71/hourly1!$F$8763+유형화!$G$72*hourly1!$G982/hourly1!$F$8763+유형화!$G$74*hourly1!I982/hourly1!$I$8763</f>
        <v>6.9727908132378511</v>
      </c>
      <c r="D981" s="14">
        <v>720.99913800000002</v>
      </c>
      <c r="E981" s="14">
        <v>0</v>
      </c>
      <c r="F981" s="1">
        <v>811738</v>
      </c>
      <c r="G981" s="15">
        <f t="shared" si="30"/>
        <v>0.82503747774413005</v>
      </c>
      <c r="H981" s="15">
        <f t="shared" si="31"/>
        <v>0.91288371860779582</v>
      </c>
    </row>
    <row r="982" spans="1:8">
      <c r="A982" s="1">
        <v>981</v>
      </c>
      <c r="B982" s="444">
        <f>유형화!$F$71*hourly1!B983/hourly1!$B$8763+유형화!$F$72*hourly1!C983/hourly1!$C$8763+유형화!$F$73*hourly1!D983/hourly1!$D$8763+유형화!$F$74*hourly1!E983/hourly1!$E$8763</f>
        <v>72.407732076126152</v>
      </c>
      <c r="C982" s="442">
        <f>hourly1!$F983*유형화!$G$71/hourly1!$F$8763+유형화!$G$72*hourly1!$G983/hourly1!$F$8763+유형화!$G$74*hourly1!I983/hourly1!$I$8763</f>
        <v>7.6511961161445354</v>
      </c>
      <c r="D982" s="14">
        <v>703.72200800000007</v>
      </c>
      <c r="E982" s="14">
        <v>0</v>
      </c>
      <c r="F982" s="1">
        <v>904040</v>
      </c>
      <c r="G982" s="15">
        <f t="shared" si="30"/>
        <v>0.80526730187762663</v>
      </c>
      <c r="H982" s="15">
        <f t="shared" si="31"/>
        <v>0.90185910291824811</v>
      </c>
    </row>
    <row r="983" spans="1:8">
      <c r="A983" s="1">
        <v>982</v>
      </c>
      <c r="B983" s="444">
        <f>유형화!$F$71*hourly1!B984/hourly1!$B$8763+유형화!$F$72*hourly1!C984/hourly1!$C$8763+유형화!$F$73*hourly1!D984/hourly1!$D$8763+유형화!$F$74*hourly1!E984/hourly1!$E$8763</f>
        <v>70.890960663686499</v>
      </c>
      <c r="C983" s="442">
        <f>hourly1!$F984*유형화!$G$71/hourly1!$F$8763+유형화!$G$72*hourly1!$G984/hourly1!$F$8763+유형화!$G$74*hourly1!I984/hourly1!$I$8763</f>
        <v>1.2466589337504461</v>
      </c>
      <c r="D983" s="14">
        <v>703.82981999999993</v>
      </c>
      <c r="E983" s="14">
        <v>0</v>
      </c>
      <c r="F983" s="1">
        <v>951029</v>
      </c>
      <c r="G983" s="15">
        <f t="shared" si="30"/>
        <v>0.80539067087470639</v>
      </c>
      <c r="H983" s="15">
        <f t="shared" si="31"/>
        <v>0.90192873073908486</v>
      </c>
    </row>
    <row r="984" spans="1:8">
      <c r="A984" s="1">
        <v>983</v>
      </c>
      <c r="B984" s="444">
        <f>유형화!$F$71*hourly1!B985/hourly1!$B$8763+유형화!$F$72*hourly1!C985/hourly1!$C$8763+유형화!$F$73*hourly1!D985/hourly1!$D$8763+유형화!$F$74*hourly1!E985/hourly1!$E$8763</f>
        <v>69.396652938807463</v>
      </c>
      <c r="C984" s="442">
        <f>hourly1!$F985*유형화!$G$71/hourly1!$F$8763+유형화!$G$72*hourly1!$G985/hourly1!$F$8763+유형화!$G$74*hourly1!I985/hourly1!$I$8763</f>
        <v>1.8224200068284639</v>
      </c>
      <c r="D984" s="14">
        <v>678.37289599999997</v>
      </c>
      <c r="E984" s="14">
        <v>0</v>
      </c>
      <c r="F984" s="1">
        <v>957818</v>
      </c>
      <c r="G984" s="15">
        <f t="shared" si="30"/>
        <v>0.77626037756208943</v>
      </c>
      <c r="H984" s="15">
        <f t="shared" si="31"/>
        <v>0.88518888199634327</v>
      </c>
    </row>
    <row r="985" spans="1:8">
      <c r="A985" s="1">
        <v>984</v>
      </c>
      <c r="B985" s="444">
        <f>유형화!$F$71*hourly1!B986/hourly1!$B$8763+유형화!$F$72*hourly1!C986/hourly1!$C$8763+유형화!$F$73*hourly1!D986/hourly1!$D$8763+유형화!$F$74*hourly1!E986/hourly1!$E$8763</f>
        <v>67.62771939530414</v>
      </c>
      <c r="C985" s="442">
        <f>hourly1!$F986*유형화!$G$71/hourly1!$F$8763+유형화!$G$72*hourly1!$G986/hourly1!$F$8763+유형화!$G$74*hourly1!I986/hourly1!$I$8763</f>
        <v>2.3855509965179635</v>
      </c>
      <c r="D985" s="14">
        <v>645.32811900000013</v>
      </c>
      <c r="E985" s="14">
        <v>0</v>
      </c>
      <c r="F985" s="1">
        <v>983044</v>
      </c>
      <c r="G985" s="15">
        <f t="shared" si="30"/>
        <v>0.7384473233824087</v>
      </c>
      <c r="H985" s="15">
        <f t="shared" si="31"/>
        <v>0.86252496577941495</v>
      </c>
    </row>
    <row r="986" spans="1:8">
      <c r="A986" s="1">
        <v>985</v>
      </c>
      <c r="B986" s="444">
        <f>유형화!$F$71*hourly1!B987/hourly1!$B$8763+유형화!$F$72*hourly1!C987/hourly1!$C$8763+유형화!$F$73*hourly1!D987/hourly1!$D$8763+유형화!$F$74*hourly1!E987/hourly1!$E$8763</f>
        <v>88.853498346949848</v>
      </c>
      <c r="C986" s="442">
        <f>hourly1!$F987*유형화!$G$71/hourly1!$F$8763+유형화!$G$72*hourly1!$G987/hourly1!$F$8763+유형화!$G$74*hourly1!I987/hourly1!$I$8763</f>
        <v>2.851901487938997</v>
      </c>
      <c r="D986" s="14">
        <v>609.94945399999995</v>
      </c>
      <c r="E986" s="14">
        <v>0</v>
      </c>
      <c r="F986" s="1">
        <v>1030139</v>
      </c>
      <c r="G986" s="15">
        <f t="shared" si="30"/>
        <v>0.6979636071070715</v>
      </c>
      <c r="H986" s="15">
        <f t="shared" si="31"/>
        <v>0.83700726792278035</v>
      </c>
    </row>
    <row r="987" spans="1:8">
      <c r="A987" s="1">
        <v>986</v>
      </c>
      <c r="B987" s="444">
        <f>유형화!$F$71*hourly1!B988/hourly1!$B$8763+유형화!$F$72*hourly1!C988/hourly1!$C$8763+유형화!$F$73*hourly1!D988/hourly1!$D$8763+유형화!$F$74*hourly1!E988/hourly1!$E$8763</f>
        <v>88.326521445269123</v>
      </c>
      <c r="C987" s="442">
        <f>hourly1!$F988*유형화!$G$71/hourly1!$F$8763+유형화!$G$72*hourly1!$G988/hourly1!$F$8763+유형화!$G$74*hourly1!I988/hourly1!$I$8763</f>
        <v>3.262065762220038</v>
      </c>
      <c r="D987" s="14">
        <v>608.58162700000003</v>
      </c>
      <c r="E987" s="14">
        <v>0</v>
      </c>
      <c r="F987" s="1">
        <v>832054</v>
      </c>
      <c r="G987" s="15">
        <f t="shared" si="30"/>
        <v>0.69639840615384896</v>
      </c>
      <c r="H987" s="15">
        <f t="shared" si="31"/>
        <v>0.8359933002790283</v>
      </c>
    </row>
    <row r="988" spans="1:8">
      <c r="A988" s="1">
        <v>987</v>
      </c>
      <c r="B988" s="444">
        <f>유형화!$F$71*hourly1!B989/hourly1!$B$8763+유형화!$F$72*hourly1!C989/hourly1!$C$8763+유형화!$F$73*hourly1!D989/hourly1!$D$8763+유형화!$F$74*hourly1!E989/hourly1!$E$8763</f>
        <v>88.131471857566012</v>
      </c>
      <c r="C988" s="442">
        <f>hourly1!$F989*유형화!$G$71/hourly1!$F$8763+유형화!$G$72*hourly1!$G989/hourly1!$F$8763+유형화!$G$74*hourly1!I989/hourly1!$I$8763</f>
        <v>3.6932800668339647</v>
      </c>
      <c r="D988" s="14">
        <v>594.96160699999996</v>
      </c>
      <c r="E988" s="14">
        <v>0</v>
      </c>
      <c r="F988" s="1">
        <v>662345</v>
      </c>
      <c r="G988" s="15">
        <f t="shared" si="30"/>
        <v>0.68081305194830111</v>
      </c>
      <c r="H988" s="15">
        <f t="shared" si="31"/>
        <v>0.82578128671369289</v>
      </c>
    </row>
    <row r="989" spans="1:8">
      <c r="A989" s="1">
        <v>988</v>
      </c>
      <c r="B989" s="444">
        <f>유형화!$F$71*hourly1!B990/hourly1!$B$8763+유형화!$F$72*hourly1!C990/hourly1!$C$8763+유형화!$F$73*hourly1!D990/hourly1!$D$8763+유형화!$F$74*hourly1!E990/hourly1!$E$8763</f>
        <v>87.680030367718032</v>
      </c>
      <c r="C989" s="442">
        <f>hourly1!$F990*유형화!$G$71/hourly1!$F$8763+유형화!$G$72*hourly1!$G990/hourly1!$F$8763+유형화!$G$74*hourly1!I990/hourly1!$I$8763</f>
        <v>4.001571946546739</v>
      </c>
      <c r="D989" s="14">
        <v>580.18032700000003</v>
      </c>
      <c r="E989" s="14">
        <v>0</v>
      </c>
      <c r="F989" s="1">
        <v>517743</v>
      </c>
      <c r="G989" s="15">
        <f t="shared" si="30"/>
        <v>0.66389887088165234</v>
      </c>
      <c r="H989" s="15">
        <f t="shared" si="31"/>
        <v>0.81445555903654643</v>
      </c>
    </row>
    <row r="990" spans="1:8">
      <c r="A990" s="1">
        <v>989</v>
      </c>
      <c r="B990" s="444">
        <f>유형화!$F$71*hourly1!B991/hourly1!$B$8763+유형화!$F$72*hourly1!C991/hourly1!$C$8763+유형화!$F$73*hourly1!D991/hourly1!$D$8763+유형화!$F$74*hourly1!E991/hourly1!$E$8763</f>
        <v>87.201378528005421</v>
      </c>
      <c r="C990" s="442">
        <f>hourly1!$F991*유형화!$G$71/hourly1!$F$8763+유형화!$G$72*hourly1!$G991/hourly1!$F$8763+유형화!$G$74*hourly1!I991/hourly1!$I$8763</f>
        <v>4.313453120975522</v>
      </c>
      <c r="D990" s="14">
        <v>567.95133200000021</v>
      </c>
      <c r="E990" s="14">
        <v>0</v>
      </c>
      <c r="F990" s="1">
        <v>591670</v>
      </c>
      <c r="G990" s="15">
        <f t="shared" si="30"/>
        <v>0.64990526304165874</v>
      </c>
      <c r="H990" s="15">
        <f t="shared" si="31"/>
        <v>0.80488817585551797</v>
      </c>
    </row>
    <row r="991" spans="1:8">
      <c r="A991" s="1">
        <v>990</v>
      </c>
      <c r="B991" s="444">
        <f>유형화!$F$71*hourly1!B992/hourly1!$B$8763+유형화!$F$72*hourly1!C992/hourly1!$C$8763+유형화!$F$73*hourly1!D992/hourly1!$D$8763+유형화!$F$74*hourly1!E992/hourly1!$E$8763</f>
        <v>88.485835110503459</v>
      </c>
      <c r="C991" s="442">
        <f>hourly1!$F992*유형화!$G$71/hourly1!$F$8763+유형화!$G$72*hourly1!$G992/hourly1!$F$8763+유형화!$G$74*hourly1!I992/hourly1!$I$8763</f>
        <v>4.6158308293026824</v>
      </c>
      <c r="D991" s="14">
        <v>595.38817000000006</v>
      </c>
      <c r="E991" s="14">
        <v>0</v>
      </c>
      <c r="F991" s="1">
        <v>966698</v>
      </c>
      <c r="G991" s="15">
        <f t="shared" si="30"/>
        <v>0.68130116690305031</v>
      </c>
      <c r="H991" s="15">
        <f t="shared" si="31"/>
        <v>0.82610433508791847</v>
      </c>
    </row>
    <row r="992" spans="1:8">
      <c r="A992" s="1">
        <v>991</v>
      </c>
      <c r="B992" s="444">
        <f>유형화!$F$71*hourly1!B993/hourly1!$B$8763+유형화!$F$72*hourly1!C993/hourly1!$C$8763+유형화!$F$73*hourly1!D993/hourly1!$D$8763+유형화!$F$74*hourly1!E993/hourly1!$E$8763</f>
        <v>99.47505021598937</v>
      </c>
      <c r="C992" s="442">
        <f>hourly1!$F993*유형화!$G$71/hourly1!$F$8763+유형화!$G$72*hourly1!$G993/hourly1!$F$8763+유형화!$G$74*hourly1!I993/hourly1!$I$8763</f>
        <v>10.941943535574433</v>
      </c>
      <c r="D992" s="14">
        <v>631.32409200000006</v>
      </c>
      <c r="E992" s="14">
        <v>5.5066999999999998E-2</v>
      </c>
      <c r="F992" s="1">
        <v>1003701</v>
      </c>
      <c r="G992" s="15">
        <f t="shared" si="30"/>
        <v>0.7224225509445521</v>
      </c>
      <c r="H992" s="15">
        <f t="shared" si="31"/>
        <v>0.85258459179676105</v>
      </c>
    </row>
    <row r="993" spans="1:8">
      <c r="A993" s="1">
        <v>992</v>
      </c>
      <c r="B993" s="444">
        <f>유형화!$F$71*hourly1!B994/hourly1!$B$8763+유형화!$F$72*hourly1!C994/hourly1!$C$8763+유형화!$F$73*hourly1!D994/hourly1!$D$8763+유형화!$F$74*hourly1!E994/hourly1!$E$8763</f>
        <v>182.39463171809777</v>
      </c>
      <c r="C993" s="442">
        <f>hourly1!$F994*유형화!$G$71/hourly1!$F$8763+유형화!$G$72*hourly1!$G994/hourly1!$F$8763+유형화!$G$74*hourly1!I994/hourly1!$I$8763</f>
        <v>11.145856919216236</v>
      </c>
      <c r="D993" s="14">
        <v>648.29951200000005</v>
      </c>
      <c r="E993" s="14">
        <v>7.2077929999999926</v>
      </c>
      <c r="F993" s="1">
        <v>908760</v>
      </c>
      <c r="G993" s="15">
        <f t="shared" si="30"/>
        <v>0.74184748082629526</v>
      </c>
      <c r="H993" s="15">
        <f t="shared" si="31"/>
        <v>0.86460786496763109</v>
      </c>
    </row>
    <row r="994" spans="1:8">
      <c r="A994" s="1">
        <v>993</v>
      </c>
      <c r="B994" s="444">
        <f>유형화!$F$71*hourly1!B995/hourly1!$B$8763+유형화!$F$72*hourly1!C995/hourly1!$C$8763+유형화!$F$73*hourly1!D995/hourly1!$D$8763+유형화!$F$74*hourly1!E995/hourly1!$E$8763</f>
        <v>281.16549545570729</v>
      </c>
      <c r="C994" s="442">
        <f>hourly1!$F995*유형화!$G$71/hourly1!$F$8763+유형화!$G$72*hourly1!$G995/hourly1!$F$8763+유형화!$G$74*hourly1!I995/hourly1!$I$8763</f>
        <v>10.327419660391662</v>
      </c>
      <c r="D994" s="14">
        <v>629.99309600000004</v>
      </c>
      <c r="E994" s="14">
        <v>149.86499000000001</v>
      </c>
      <c r="F994" s="1">
        <v>933043</v>
      </c>
      <c r="G994" s="15">
        <f t="shared" si="30"/>
        <v>0.72089949561084721</v>
      </c>
      <c r="H994" s="15">
        <f t="shared" si="31"/>
        <v>0.85162904903714398</v>
      </c>
    </row>
    <row r="995" spans="1:8">
      <c r="A995" s="1">
        <v>994</v>
      </c>
      <c r="B995" s="444">
        <f>유형화!$F$71*hourly1!B996/hourly1!$B$8763+유형화!$F$72*hourly1!C996/hourly1!$C$8763+유형화!$F$73*hourly1!D996/hourly1!$D$8763+유형화!$F$74*hourly1!E996/hourly1!$E$8763</f>
        <v>340.46576602115971</v>
      </c>
      <c r="C995" s="442">
        <f>hourly1!$F996*유형화!$G$71/hourly1!$F$8763+유형화!$G$72*hourly1!$G996/hourly1!$F$8763+유형화!$G$74*hourly1!I996/hourly1!$I$8763</f>
        <v>9.2078404282193045</v>
      </c>
      <c r="D995" s="14">
        <v>637.91808600000002</v>
      </c>
      <c r="E995" s="14">
        <v>431.91620000000012</v>
      </c>
      <c r="F995" s="1">
        <v>844841</v>
      </c>
      <c r="G995" s="15">
        <f t="shared" si="30"/>
        <v>0.7299680414885642</v>
      </c>
      <c r="H995" s="15">
        <f t="shared" si="31"/>
        <v>0.85729079300557931</v>
      </c>
    </row>
    <row r="996" spans="1:8">
      <c r="A996" s="1">
        <v>995</v>
      </c>
      <c r="B996" s="444">
        <f>유형화!$F$71*hourly1!B997/hourly1!$B$8763+유형화!$F$72*hourly1!C997/hourly1!$C$8763+유형화!$F$73*hourly1!D997/hourly1!$D$8763+유형화!$F$74*hourly1!E997/hourly1!$E$8763</f>
        <v>398.61768161272357</v>
      </c>
      <c r="C996" s="442">
        <f>hourly1!$F997*유형화!$G$71/hourly1!$F$8763+유형화!$G$72*hourly1!$G997/hourly1!$F$8763+유형화!$G$74*hourly1!I997/hourly1!$I$8763</f>
        <v>8.2148492680330012</v>
      </c>
      <c r="D996" s="14">
        <v>609.48457300000007</v>
      </c>
      <c r="E996" s="14">
        <v>703.14450899999974</v>
      </c>
      <c r="F996" s="1">
        <v>845831</v>
      </c>
      <c r="G996" s="15">
        <f t="shared" si="30"/>
        <v>0.6974316449624911</v>
      </c>
      <c r="H996" s="15">
        <f t="shared" si="31"/>
        <v>0.83666288742560491</v>
      </c>
    </row>
    <row r="997" spans="1:8">
      <c r="A997" s="1">
        <v>996</v>
      </c>
      <c r="B997" s="444">
        <f>유형화!$F$71*hourly1!B998/hourly1!$B$8763+유형화!$F$72*hourly1!C998/hourly1!$C$8763+유형화!$F$73*hourly1!D998/hourly1!$D$8763+유형화!$F$74*hourly1!E998/hourly1!$E$8763</f>
        <v>340.06025125782185</v>
      </c>
      <c r="C997" s="442">
        <f>hourly1!$F998*유형화!$G$71/hourly1!$F$8763+유형화!$G$72*hourly1!$G998/hourly1!$F$8763+유형화!$G$74*hourly1!I998/hourly1!$I$8763</f>
        <v>7.3863923293848268</v>
      </c>
      <c r="D997" s="14">
        <v>570.36134199999992</v>
      </c>
      <c r="E997" s="14">
        <v>872.81210699999906</v>
      </c>
      <c r="F997" s="1">
        <v>855176</v>
      </c>
      <c r="G997" s="15">
        <f t="shared" si="30"/>
        <v>0.65266303134808612</v>
      </c>
      <c r="H997" s="15">
        <f t="shared" si="31"/>
        <v>0.80678805611332005</v>
      </c>
    </row>
    <row r="998" spans="1:8">
      <c r="A998" s="1">
        <v>997</v>
      </c>
      <c r="B998" s="444">
        <f>유형화!$F$71*hourly1!B999/hourly1!$B$8763+유형화!$F$72*hourly1!C999/hourly1!$C$8763+유형화!$F$73*hourly1!D999/hourly1!$D$8763+유형화!$F$74*hourly1!E999/hourly1!$E$8763</f>
        <v>218.52562136639966</v>
      </c>
      <c r="C998" s="442">
        <f>hourly1!$F999*유형화!$G$71/hourly1!$F$8763+유형화!$G$72*hourly1!$G999/hourly1!$F$8763+유형화!$G$74*hourly1!I999/hourly1!$I$8763</f>
        <v>5.9464214449086894</v>
      </c>
      <c r="D998" s="14">
        <v>523.57736000000011</v>
      </c>
      <c r="E998" s="14">
        <v>933.47727400000031</v>
      </c>
      <c r="F998" s="1">
        <v>840651</v>
      </c>
      <c r="G998" s="15">
        <f t="shared" si="30"/>
        <v>0.59912823987083663</v>
      </c>
      <c r="H998" s="15">
        <f t="shared" si="31"/>
        <v>0.76858557963606899</v>
      </c>
    </row>
    <row r="999" spans="1:8">
      <c r="A999" s="1">
        <v>998</v>
      </c>
      <c r="B999" s="444">
        <f>유형화!$F$71*hourly1!B1000/hourly1!$B$8763+유형화!$F$72*hourly1!C1000/hourly1!$C$8763+유형화!$F$73*hourly1!D1000/hourly1!$D$8763+유형화!$F$74*hourly1!E1000/hourly1!$E$8763</f>
        <v>276.77928122167532</v>
      </c>
      <c r="C999" s="442">
        <f>hourly1!$F1000*유형화!$G$71/hourly1!$F$8763+유형화!$G$72*hourly1!$G1000/hourly1!$F$8763+유형화!$G$74*hourly1!I1000/hourly1!$I$8763</f>
        <v>6.1906663988597597</v>
      </c>
      <c r="D999" s="14">
        <v>526.23839599999997</v>
      </c>
      <c r="E999" s="14">
        <v>926.52911399999971</v>
      </c>
      <c r="F999" s="1">
        <v>856185</v>
      </c>
      <c r="G999" s="15">
        <f t="shared" si="30"/>
        <v>0.60217325658988052</v>
      </c>
      <c r="H999" s="15">
        <f t="shared" si="31"/>
        <v>0.77083574802803323</v>
      </c>
    </row>
    <row r="1000" spans="1:8">
      <c r="A1000" s="1">
        <v>999</v>
      </c>
      <c r="B1000" s="444">
        <f>유형화!$F$71*hourly1!B1001/hourly1!$B$8763+유형화!$F$72*hourly1!C1001/hourly1!$C$8763+유형화!$F$73*hourly1!D1001/hourly1!$D$8763+유형화!$F$74*hourly1!E1001/hourly1!$E$8763</f>
        <v>389.28474939779375</v>
      </c>
      <c r="C1000" s="442">
        <f>hourly1!$F1001*유형화!$G$71/hourly1!$F$8763+유형화!$G$72*hourly1!$G1001/hourly1!$F$8763+유형화!$G$74*hourly1!I1001/hourly1!$I$8763</f>
        <v>5.9616127958124832</v>
      </c>
      <c r="D1000" s="14">
        <v>550.89952500000015</v>
      </c>
      <c r="E1000" s="14">
        <v>829.74042300000076</v>
      </c>
      <c r="F1000" s="1">
        <v>852889</v>
      </c>
      <c r="G1000" s="15">
        <f t="shared" si="30"/>
        <v>0.63039292371031852</v>
      </c>
      <c r="H1000" s="15">
        <f t="shared" si="31"/>
        <v>0.79123908422111977</v>
      </c>
    </row>
    <row r="1001" spans="1:8">
      <c r="A1001" s="1">
        <v>1000</v>
      </c>
      <c r="B1001" s="444">
        <f>유형화!$F$71*hourly1!B1002/hourly1!$B$8763+유형화!$F$72*hourly1!C1002/hourly1!$C$8763+유형화!$F$73*hourly1!D1002/hourly1!$D$8763+유형화!$F$74*hourly1!E1002/hourly1!$E$8763</f>
        <v>331.49273998074108</v>
      </c>
      <c r="C1001" s="442">
        <f>hourly1!$F1002*유형화!$G$71/hourly1!$F$8763+유형화!$G$72*hourly1!$G1002/hourly1!$F$8763+유형화!$G$74*hourly1!I1002/hourly1!$I$8763</f>
        <v>6.0078544632080595</v>
      </c>
      <c r="D1001" s="14">
        <v>581.1142759999999</v>
      </c>
      <c r="E1001" s="14">
        <v>651.75006900000108</v>
      </c>
      <c r="F1001" s="1">
        <v>847818</v>
      </c>
      <c r="G1001" s="15">
        <f t="shared" si="30"/>
        <v>0.6649675863442519</v>
      </c>
      <c r="H1001" s="15">
        <f t="shared" si="31"/>
        <v>0.81517881575639695</v>
      </c>
    </row>
    <row r="1002" spans="1:8">
      <c r="A1002" s="1">
        <v>1001</v>
      </c>
      <c r="B1002" s="444">
        <f>유형화!$F$71*hourly1!B1003/hourly1!$B$8763+유형화!$F$72*hourly1!C1003/hourly1!$C$8763+유형화!$F$73*hourly1!D1003/hourly1!$D$8763+유형화!$F$74*hourly1!E1003/hourly1!$E$8763</f>
        <v>288.65210725773829</v>
      </c>
      <c r="C1002" s="442">
        <f>hourly1!$F1003*유형화!$G$71/hourly1!$F$8763+유형화!$G$72*hourly1!$G1003/hourly1!$F$8763+유형화!$G$74*hourly1!I1003/hourly1!$I$8763</f>
        <v>6.3224827746864509</v>
      </c>
      <c r="D1002" s="14">
        <v>574.89622200000008</v>
      </c>
      <c r="E1002" s="14">
        <v>369.49069199999951</v>
      </c>
      <c r="F1002" s="1">
        <v>826469</v>
      </c>
      <c r="G1002" s="15">
        <f t="shared" si="30"/>
        <v>0.65785228298498954</v>
      </c>
      <c r="H1002" s="15">
        <f t="shared" si="31"/>
        <v>0.81034378475889746</v>
      </c>
    </row>
    <row r="1003" spans="1:8">
      <c r="A1003" s="1">
        <v>1002</v>
      </c>
      <c r="B1003" s="444">
        <f>유형화!$F$71*hourly1!B1004/hourly1!$B$8763+유형화!$F$72*hourly1!C1004/hourly1!$C$8763+유형화!$F$73*hourly1!D1004/hourly1!$D$8763+유형화!$F$74*hourly1!E1004/hourly1!$E$8763</f>
        <v>176.20879655235368</v>
      </c>
      <c r="C1003" s="442">
        <f>hourly1!$F1004*유형화!$G$71/hourly1!$F$8763+유형화!$G$72*hourly1!$G1004/hourly1!$F$8763+유형화!$G$74*hourly1!I1004/hourly1!$I$8763</f>
        <v>6.578690767743776</v>
      </c>
      <c r="D1003" s="14">
        <v>588.18509000000006</v>
      </c>
      <c r="E1003" s="14">
        <v>69.784233000000015</v>
      </c>
      <c r="F1003" s="1">
        <v>814169</v>
      </c>
      <c r="G1003" s="15">
        <f t="shared" si="30"/>
        <v>0.67305870080014463</v>
      </c>
      <c r="H1003" s="15">
        <f t="shared" si="31"/>
        <v>0.82062087019961194</v>
      </c>
    </row>
    <row r="1004" spans="1:8">
      <c r="A1004" s="1">
        <v>1003</v>
      </c>
      <c r="B1004" s="444">
        <f>유형화!$F$71*hourly1!B1005/hourly1!$B$8763+유형화!$F$72*hourly1!C1005/hourly1!$C$8763+유형화!$F$73*hourly1!D1005/hourly1!$D$8763+유형화!$F$74*hourly1!E1005/hourly1!$E$8763</f>
        <v>133.30825640503605</v>
      </c>
      <c r="C1004" s="442">
        <f>hourly1!$F1005*유형화!$G$71/hourly1!$F$8763+유형화!$G$72*hourly1!$G1005/hourly1!$F$8763+유형화!$G$74*hourly1!I1005/hourly1!$I$8763</f>
        <v>6.304422709641778</v>
      </c>
      <c r="D1004" s="14">
        <v>570.62859199999991</v>
      </c>
      <c r="E1004" s="14">
        <v>0.14831799999999989</v>
      </c>
      <c r="F1004" s="1">
        <v>824182</v>
      </c>
      <c r="G1004" s="15">
        <f t="shared" si="30"/>
        <v>0.65296884484259143</v>
      </c>
      <c r="H1004" s="15">
        <f t="shared" si="31"/>
        <v>0.80699829825130964</v>
      </c>
    </row>
    <row r="1005" spans="1:8">
      <c r="A1005" s="1">
        <v>1004</v>
      </c>
      <c r="B1005" s="444">
        <f>유형화!$F$71*hourly1!B1006/hourly1!$B$8763+유형화!$F$72*hourly1!C1006/hourly1!$C$8763+유형화!$F$73*hourly1!D1006/hourly1!$D$8763+유형화!$F$74*hourly1!E1006/hourly1!$E$8763</f>
        <v>142.04373792647363</v>
      </c>
      <c r="C1005" s="442">
        <f>hourly1!$F1006*유형화!$G$71/hourly1!$F$8763+유형화!$G$72*hourly1!$G1006/hourly1!$F$8763+유형화!$G$74*hourly1!I1006/hourly1!$I$8763</f>
        <v>6.2334243773773306</v>
      </c>
      <c r="D1005" s="14">
        <v>535.61205599999994</v>
      </c>
      <c r="E1005" s="14">
        <v>0</v>
      </c>
      <c r="F1005" s="1">
        <v>851319</v>
      </c>
      <c r="G1005" s="15">
        <f t="shared" si="30"/>
        <v>0.6128995118598709</v>
      </c>
      <c r="H1005" s="15">
        <f t="shared" si="31"/>
        <v>0.77868582689403565</v>
      </c>
    </row>
    <row r="1006" spans="1:8">
      <c r="A1006" s="1">
        <v>1005</v>
      </c>
      <c r="B1006" s="444">
        <f>유형화!$F$71*hourly1!B1007/hourly1!$B$8763+유형화!$F$72*hourly1!C1007/hourly1!$C$8763+유형화!$F$73*hourly1!D1007/hourly1!$D$8763+유형화!$F$74*hourly1!E1007/hourly1!$E$8763</f>
        <v>74.315663088529291</v>
      </c>
      <c r="C1006" s="442">
        <f>hourly1!$F1007*유형화!$G$71/hourly1!$F$8763+유형화!$G$72*hourly1!$G1007/hourly1!$F$8763+유형화!$G$74*hourly1!I1007/hourly1!$I$8763</f>
        <v>7.101298206140731</v>
      </c>
      <c r="D1006" s="14">
        <v>545.48986900000011</v>
      </c>
      <c r="E1006" s="14">
        <v>0</v>
      </c>
      <c r="F1006" s="1">
        <v>867878</v>
      </c>
      <c r="G1006" s="15">
        <f t="shared" si="30"/>
        <v>0.62420266812404435</v>
      </c>
      <c r="H1006" s="15">
        <f t="shared" si="31"/>
        <v>0.78683177253963799</v>
      </c>
    </row>
    <row r="1007" spans="1:8">
      <c r="A1007" s="1">
        <v>1006</v>
      </c>
      <c r="B1007" s="444">
        <f>유형화!$F$71*hourly1!B1008/hourly1!$B$8763+유형화!$F$72*hourly1!C1008/hourly1!$C$8763+유형화!$F$73*hourly1!D1008/hourly1!$D$8763+유형화!$F$74*hourly1!E1008/hourly1!$E$8763</f>
        <v>73.478447079888028</v>
      </c>
      <c r="C1007" s="442">
        <f>hourly1!$F1008*유형화!$G$71/hourly1!$F$8763+유형화!$G$72*hourly1!$G1008/hourly1!$F$8763+유형화!$G$74*hourly1!I1008/hourly1!$I$8763</f>
        <v>0.75486973975684002</v>
      </c>
      <c r="D1007" s="14">
        <v>520.63721799999996</v>
      </c>
      <c r="E1007" s="14">
        <v>0</v>
      </c>
      <c r="F1007" s="1">
        <v>916885</v>
      </c>
      <c r="G1007" s="15">
        <f t="shared" si="30"/>
        <v>0.59576384286667583</v>
      </c>
      <c r="H1007" s="15">
        <f t="shared" si="31"/>
        <v>0.76608812974261042</v>
      </c>
    </row>
    <row r="1008" spans="1:8">
      <c r="A1008" s="1">
        <v>1007</v>
      </c>
      <c r="B1008" s="444">
        <f>유형화!$F$71*hourly1!B1009/hourly1!$B$8763+유형화!$F$72*hourly1!C1009/hourly1!$C$8763+유형화!$F$73*hourly1!D1009/hourly1!$D$8763+유형화!$F$74*hourly1!E1009/hourly1!$E$8763</f>
        <v>72.387605650855079</v>
      </c>
      <c r="C1008" s="442">
        <f>hourly1!$F1009*유형화!$G$71/hourly1!$F$8763+유형화!$G$72*hourly1!$G1009/hourly1!$F$8763+유형화!$G$74*hourly1!I1009/hourly1!$I$8763</f>
        <v>1.2952247444417455</v>
      </c>
      <c r="D1008" s="14">
        <v>504.04542899999979</v>
      </c>
      <c r="E1008" s="14">
        <v>0</v>
      </c>
      <c r="F1008" s="1">
        <v>986970</v>
      </c>
      <c r="G1008" s="15">
        <f t="shared" si="30"/>
        <v>0.57677790096139869</v>
      </c>
      <c r="H1008" s="15">
        <f t="shared" si="31"/>
        <v>0.75176872727277833</v>
      </c>
    </row>
    <row r="1009" spans="1:8">
      <c r="A1009" s="1">
        <v>1008</v>
      </c>
      <c r="B1009" s="444">
        <f>유형화!$F$71*hourly1!B1010/hourly1!$B$8763+유형화!$F$72*hourly1!C1010/hourly1!$C$8763+유형화!$F$73*hourly1!D1010/hourly1!$D$8763+유형화!$F$74*hourly1!E1010/hourly1!$E$8763</f>
        <v>71.135776961368165</v>
      </c>
      <c r="C1009" s="442">
        <f>hourly1!$F1010*유형화!$G$71/hourly1!$F$8763+유형화!$G$72*hourly1!$G1010/hourly1!$F$8763+유형화!$G$74*hourly1!I1010/hourly1!$I$8763</f>
        <v>2.0038527921653149</v>
      </c>
      <c r="D1009" s="14">
        <v>517.34105</v>
      </c>
      <c r="E1009" s="14">
        <v>0</v>
      </c>
      <c r="F1009" s="1">
        <v>1017745</v>
      </c>
      <c r="G1009" s="15">
        <f t="shared" si="30"/>
        <v>0.59199204621725898</v>
      </c>
      <c r="H1009" s="15">
        <f t="shared" si="31"/>
        <v>0.76327409131152757</v>
      </c>
    </row>
    <row r="1010" spans="1:8">
      <c r="A1010" s="1">
        <v>1009</v>
      </c>
      <c r="B1010" s="444">
        <f>유형화!$F$71*hourly1!B1011/hourly1!$B$8763+유형화!$F$72*hourly1!C1011/hourly1!$C$8763+유형화!$F$73*hourly1!D1011/hourly1!$D$8763+유형화!$F$74*hourly1!E1011/hourly1!$E$8763</f>
        <v>71.896306961463154</v>
      </c>
      <c r="C1010" s="442">
        <f>hourly1!$F1011*유형화!$G$71/hourly1!$F$8763+유형화!$G$72*hourly1!$G1011/hourly1!$F$8763+유형화!$G$74*hourly1!I1011/hourly1!$I$8763</f>
        <v>2.5716740337291051</v>
      </c>
      <c r="D1010" s="14">
        <v>490.10026700000009</v>
      </c>
      <c r="E1010" s="14">
        <v>0</v>
      </c>
      <c r="F1010" s="1">
        <v>999924</v>
      </c>
      <c r="G1010" s="15">
        <f t="shared" si="30"/>
        <v>0.56082048759315539</v>
      </c>
      <c r="H1010" s="15">
        <f t="shared" si="31"/>
        <v>0.73942850532994542</v>
      </c>
    </row>
    <row r="1011" spans="1:8">
      <c r="A1011" s="1">
        <v>1010</v>
      </c>
      <c r="B1011" s="444">
        <f>유형화!$F$71*hourly1!B1012/hourly1!$B$8763+유형화!$F$72*hourly1!C1012/hourly1!$C$8763+유형화!$F$73*hourly1!D1012/hourly1!$D$8763+유형화!$F$74*hourly1!E1012/hourly1!$E$8763</f>
        <v>72.643130793810869</v>
      </c>
      <c r="C1011" s="442">
        <f>hourly1!$F1012*유형화!$G$71/hourly1!$F$8763+유형화!$G$72*hourly1!$G1012/hourly1!$F$8763+유형화!$G$74*hourly1!I1012/hourly1!$I$8763</f>
        <v>3.1806258971819279</v>
      </c>
      <c r="D1011" s="14">
        <v>493.17890499999999</v>
      </c>
      <c r="E1011" s="14">
        <v>0</v>
      </c>
      <c r="F1011" s="1">
        <v>858188</v>
      </c>
      <c r="G1011" s="15">
        <f t="shared" si="30"/>
        <v>0.56434336521746564</v>
      </c>
      <c r="H1011" s="15">
        <f t="shared" si="31"/>
        <v>0.7421773275240211</v>
      </c>
    </row>
    <row r="1012" spans="1:8">
      <c r="A1012" s="1">
        <v>1011</v>
      </c>
      <c r="B1012" s="444">
        <f>유형화!$F$71*hourly1!B1013/hourly1!$B$8763+유형화!$F$72*hourly1!C1013/hourly1!$C$8763+유형화!$F$73*hourly1!D1013/hourly1!$D$8763+유형화!$F$74*hourly1!E1013/hourly1!$E$8763</f>
        <v>73.695717587283838</v>
      </c>
      <c r="C1012" s="442">
        <f>hourly1!$F1013*유형화!$G$71/hourly1!$F$8763+유형화!$G$72*hourly1!$G1013/hourly1!$F$8763+유형화!$G$74*hourly1!I1013/hourly1!$I$8763</f>
        <v>3.7694842128067965</v>
      </c>
      <c r="D1012" s="14">
        <v>473.139005</v>
      </c>
      <c r="E1012" s="14">
        <v>0</v>
      </c>
      <c r="F1012" s="1">
        <v>684649</v>
      </c>
      <c r="G1012" s="15">
        <f t="shared" si="30"/>
        <v>0.54141175867476188</v>
      </c>
      <c r="H1012" s="15">
        <f t="shared" si="31"/>
        <v>0.72402888078378624</v>
      </c>
    </row>
    <row r="1013" spans="1:8">
      <c r="A1013" s="1">
        <v>1012</v>
      </c>
      <c r="B1013" s="444">
        <f>유형화!$F$71*hourly1!B1014/hourly1!$B$8763+유형화!$F$72*hourly1!C1014/hourly1!$C$8763+유형화!$F$73*hourly1!D1014/hourly1!$D$8763+유형화!$F$74*hourly1!E1014/hourly1!$E$8763</f>
        <v>74.537932740266655</v>
      </c>
      <c r="C1013" s="442">
        <f>hourly1!$F1014*유형화!$G$71/hourly1!$F$8763+유형화!$G$72*hourly1!$G1014/hourly1!$F$8763+유형화!$G$74*hourly1!I1014/hourly1!$I$8763</f>
        <v>4.1731366159941423</v>
      </c>
      <c r="D1013" s="14">
        <v>473.69801699999999</v>
      </c>
      <c r="E1013" s="14">
        <v>0</v>
      </c>
      <c r="F1013" s="1">
        <v>541598</v>
      </c>
      <c r="G1013" s="15">
        <f t="shared" si="30"/>
        <v>0.54205143468295802</v>
      </c>
      <c r="H1013" s="15">
        <f t="shared" si="31"/>
        <v>0.72454342737487776</v>
      </c>
    </row>
    <row r="1014" spans="1:8">
      <c r="A1014" s="1">
        <v>1013</v>
      </c>
      <c r="B1014" s="444">
        <f>유형화!$F$71*hourly1!B1015/hourly1!$B$8763+유형화!$F$72*hourly1!C1015/hourly1!$C$8763+유형화!$F$73*hourly1!D1015/hourly1!$D$8763+유형화!$F$74*hourly1!E1015/hourly1!$E$8763</f>
        <v>75.47358788842368</v>
      </c>
      <c r="C1014" s="442">
        <f>hourly1!$F1015*유형화!$G$71/hourly1!$F$8763+유형화!$G$72*hourly1!$G1015/hourly1!$F$8763+유형화!$G$74*hourly1!I1015/hourly1!$I$8763</f>
        <v>4.5696267269467006</v>
      </c>
      <c r="D1014" s="14">
        <v>432.997794</v>
      </c>
      <c r="E1014" s="14">
        <v>0</v>
      </c>
      <c r="F1014" s="1">
        <v>599417</v>
      </c>
      <c r="G1014" s="15">
        <f t="shared" si="30"/>
        <v>0.49547827313842419</v>
      </c>
      <c r="H1014" s="15">
        <f t="shared" si="31"/>
        <v>0.68577069020877712</v>
      </c>
    </row>
    <row r="1015" spans="1:8">
      <c r="A1015" s="1">
        <v>1014</v>
      </c>
      <c r="B1015" s="444">
        <f>유형화!$F$71*hourly1!B1016/hourly1!$B$8763+유형화!$F$72*hourly1!C1016/hourly1!$C$8763+유형화!$F$73*hourly1!D1016/hourly1!$D$8763+유형화!$F$74*hourly1!E1016/hourly1!$E$8763</f>
        <v>77.958950033851877</v>
      </c>
      <c r="C1015" s="442">
        <f>hourly1!$F1016*유형화!$G$71/hourly1!$F$8763+유형화!$G$72*hourly1!$G1016/hourly1!$F$8763+유형화!$G$74*hourly1!I1016/hourly1!$I$8763</f>
        <v>4.9447452638652143</v>
      </c>
      <c r="D1015" s="14">
        <v>386.218301</v>
      </c>
      <c r="E1015" s="14">
        <v>0</v>
      </c>
      <c r="F1015" s="1">
        <v>987304</v>
      </c>
      <c r="G1015" s="15">
        <f t="shared" si="30"/>
        <v>0.44194861841244426</v>
      </c>
      <c r="H1015" s="15">
        <f t="shared" si="31"/>
        <v>0.63766648216180322</v>
      </c>
    </row>
    <row r="1016" spans="1:8">
      <c r="A1016" s="1">
        <v>1015</v>
      </c>
      <c r="B1016" s="444">
        <f>유형화!$F$71*hourly1!B1017/hourly1!$B$8763+유형화!$F$72*hourly1!C1017/hourly1!$C$8763+유형화!$F$73*hourly1!D1017/hourly1!$D$8763+유형화!$F$74*hourly1!E1017/hourly1!$E$8763</f>
        <v>90.15088496605135</v>
      </c>
      <c r="C1016" s="442">
        <f>hourly1!$F1017*유형화!$G$71/hourly1!$F$8763+유형화!$G$72*hourly1!$G1017/hourly1!$F$8763+유형화!$G$74*hourly1!I1017/hourly1!$I$8763</f>
        <v>11.349127052483794</v>
      </c>
      <c r="D1016" s="14">
        <v>374.96564799999999</v>
      </c>
      <c r="E1016" s="14">
        <v>0.116887</v>
      </c>
      <c r="F1016" s="1">
        <v>998729</v>
      </c>
      <c r="G1016" s="15">
        <f t="shared" si="30"/>
        <v>0.42907223623700547</v>
      </c>
      <c r="H1016" s="15">
        <f t="shared" si="31"/>
        <v>0.62547909613831709</v>
      </c>
    </row>
    <row r="1017" spans="1:8">
      <c r="A1017" s="1">
        <v>1016</v>
      </c>
      <c r="B1017" s="444">
        <f>유형화!$F$71*hourly1!B1018/hourly1!$B$8763+유형화!$F$72*hourly1!C1018/hourly1!$C$8763+유형화!$F$73*hourly1!D1018/hourly1!$D$8763+유형화!$F$74*hourly1!E1018/hourly1!$E$8763</f>
        <v>182.73029576622966</v>
      </c>
      <c r="C1017" s="442">
        <f>hourly1!$F1018*유형화!$G$71/hourly1!$F$8763+유형화!$G$72*hourly1!$G1018/hourly1!$F$8763+유형화!$G$74*hourly1!I1018/hourly1!$I$8763</f>
        <v>11.517491767256816</v>
      </c>
      <c r="D1017" s="14">
        <v>357.82078799999999</v>
      </c>
      <c r="E1017" s="14">
        <v>15.08115099999999</v>
      </c>
      <c r="F1017" s="1">
        <v>900982</v>
      </c>
      <c r="G1017" s="15">
        <f t="shared" si="30"/>
        <v>0.4094534165947048</v>
      </c>
      <c r="H1017" s="15">
        <f t="shared" si="31"/>
        <v>0.6064185324400847</v>
      </c>
    </row>
    <row r="1018" spans="1:8">
      <c r="A1018" s="1">
        <v>1017</v>
      </c>
      <c r="B1018" s="444">
        <f>유형화!$F$71*hourly1!B1019/hourly1!$B$8763+유형화!$F$72*hourly1!C1019/hourly1!$C$8763+유형화!$F$73*hourly1!D1019/hourly1!$D$8763+유형화!$F$74*hourly1!E1019/hourly1!$E$8763</f>
        <v>281.29753274063512</v>
      </c>
      <c r="C1018" s="442">
        <f>hourly1!$F1019*유형화!$G$71/hourly1!$F$8763+유형화!$G$72*hourly1!$G1019/hourly1!$F$8763+유형화!$G$74*hourly1!I1019/hourly1!$I$8763</f>
        <v>10.660580085232315</v>
      </c>
      <c r="D1018" s="14">
        <v>340.02249500000011</v>
      </c>
      <c r="E1018" s="14">
        <v>270.57004300000023</v>
      </c>
      <c r="F1018" s="1">
        <v>890452</v>
      </c>
      <c r="G1018" s="15">
        <f t="shared" si="30"/>
        <v>0.38908687523433094</v>
      </c>
      <c r="H1018" s="15">
        <f t="shared" si="31"/>
        <v>0.5859761676105889</v>
      </c>
    </row>
    <row r="1019" spans="1:8">
      <c r="A1019" s="1">
        <v>1018</v>
      </c>
      <c r="B1019" s="444">
        <f>유형화!$F$71*hourly1!B1020/hourly1!$B$8763+유형화!$F$72*hourly1!C1020/hourly1!$C$8763+유형화!$F$73*hourly1!D1020/hourly1!$D$8763+유형화!$F$74*hourly1!E1020/hourly1!$E$8763</f>
        <v>340.31435615018682</v>
      </c>
      <c r="C1019" s="442">
        <f>hourly1!$F1020*유형화!$G$71/hourly1!$F$8763+유형화!$G$72*hourly1!$G1020/hourly1!$F$8763+유형화!$G$74*hourly1!I1020/hourly1!$I$8763</f>
        <v>9.580099866343307</v>
      </c>
      <c r="D1019" s="14">
        <v>344.972375</v>
      </c>
      <c r="E1019" s="14">
        <v>710.87078000000065</v>
      </c>
      <c r="F1019" s="1">
        <v>842146</v>
      </c>
      <c r="G1019" s="15">
        <f t="shared" si="30"/>
        <v>0.39475101031452575</v>
      </c>
      <c r="H1019" s="15">
        <f t="shared" si="31"/>
        <v>0.5917303026190931</v>
      </c>
    </row>
    <row r="1020" spans="1:8">
      <c r="A1020" s="1">
        <v>1019</v>
      </c>
      <c r="B1020" s="444">
        <f>유형화!$F$71*hourly1!B1021/hourly1!$B$8763+유형화!$F$72*hourly1!C1021/hourly1!$C$8763+유형화!$F$73*hourly1!D1021/hourly1!$D$8763+유형화!$F$74*hourly1!E1021/hourly1!$E$8763</f>
        <v>398.07591287053447</v>
      </c>
      <c r="C1020" s="442">
        <f>hourly1!$F1021*유형화!$G$71/hourly1!$F$8763+유형화!$G$72*hourly1!$G1021/hourly1!$F$8763+유형화!$G$74*hourly1!I1021/hourly1!$I$8763</f>
        <v>8.6636627529541759</v>
      </c>
      <c r="D1020" s="14">
        <v>348.49430999999998</v>
      </c>
      <c r="E1020" s="14">
        <v>977.68791300000009</v>
      </c>
      <c r="F1020" s="1">
        <v>841657</v>
      </c>
      <c r="G1020" s="15">
        <f t="shared" si="30"/>
        <v>0.39878115156717558</v>
      </c>
      <c r="H1020" s="15">
        <f t="shared" si="31"/>
        <v>0.59579186650403504</v>
      </c>
    </row>
    <row r="1021" spans="1:8">
      <c r="A1021" s="1">
        <v>1020</v>
      </c>
      <c r="B1021" s="444">
        <f>유형화!$F$71*hourly1!B1022/hourly1!$B$8763+유형화!$F$72*hourly1!C1022/hourly1!$C$8763+유형화!$F$73*hourly1!D1022/hourly1!$D$8763+유형화!$F$74*hourly1!E1022/hourly1!$E$8763</f>
        <v>338.84016066693164</v>
      </c>
      <c r="C1021" s="442">
        <f>hourly1!$F1022*유형화!$G$71/hourly1!$F$8763+유형화!$G$72*hourly1!$G1022/hourly1!$F$8763+유형화!$G$74*hourly1!I1022/hourly1!$I$8763</f>
        <v>7.9221142038717094</v>
      </c>
      <c r="D1021" s="14">
        <v>338.33676400000002</v>
      </c>
      <c r="E1021" s="14">
        <v>1118.3932460000001</v>
      </c>
      <c r="F1021" s="1">
        <v>849493</v>
      </c>
      <c r="G1021" s="15">
        <f t="shared" si="30"/>
        <v>0.38715789754338237</v>
      </c>
      <c r="H1021" s="15">
        <f t="shared" si="31"/>
        <v>0.58400419474716869</v>
      </c>
    </row>
    <row r="1022" spans="1:8">
      <c r="A1022" s="1">
        <v>1021</v>
      </c>
      <c r="B1022" s="444">
        <f>유형화!$F$71*hourly1!B1023/hourly1!$B$8763+유형화!$F$72*hourly1!C1023/hourly1!$C$8763+유형화!$F$73*hourly1!D1023/hourly1!$D$8763+유형화!$F$74*hourly1!E1023/hourly1!$E$8763</f>
        <v>216.9595257845009</v>
      </c>
      <c r="C1022" s="442">
        <f>hourly1!$F1023*유형화!$G$71/hourly1!$F$8763+유형화!$G$72*hourly1!$G1023/hourly1!$F$8763+유형화!$G$74*hourly1!I1023/hourly1!$I$8763</f>
        <v>6.5657313994854096</v>
      </c>
      <c r="D1022" s="14">
        <v>316.55658399999999</v>
      </c>
      <c r="E1022" s="14">
        <v>1175.316727999998</v>
      </c>
      <c r="F1022" s="1">
        <v>825300</v>
      </c>
      <c r="G1022" s="15">
        <f t="shared" si="30"/>
        <v>0.36223489302792733</v>
      </c>
      <c r="H1022" s="15">
        <f t="shared" si="31"/>
        <v>0.55794609662840211</v>
      </c>
    </row>
    <row r="1023" spans="1:8">
      <c r="A1023" s="1">
        <v>1022</v>
      </c>
      <c r="B1023" s="444">
        <f>유형화!$F$71*hourly1!B1024/hourly1!$B$8763+유형화!$F$72*hourly1!C1024/hourly1!$C$8763+유형화!$F$73*hourly1!D1024/hourly1!$D$8763+유형화!$F$74*hourly1!E1024/hourly1!$E$8763</f>
        <v>274.23344352099446</v>
      </c>
      <c r="C1023" s="442">
        <f>hourly1!$F1024*유형화!$G$71/hourly1!$F$8763+유형화!$G$72*hourly1!$G1024/hourly1!$F$8763+유형화!$G$74*hourly1!I1024/hourly1!$I$8763</f>
        <v>6.7566287006225059</v>
      </c>
      <c r="D1023" s="14">
        <v>300.87224300000003</v>
      </c>
      <c r="E1023" s="14">
        <v>1147.6252189999991</v>
      </c>
      <c r="F1023" s="1">
        <v>828124</v>
      </c>
      <c r="G1023" s="15">
        <f t="shared" si="30"/>
        <v>0.34428734155842916</v>
      </c>
      <c r="H1023" s="15">
        <f t="shared" si="31"/>
        <v>0.53848911122215359</v>
      </c>
    </row>
    <row r="1024" spans="1:8">
      <c r="A1024" s="1">
        <v>1023</v>
      </c>
      <c r="B1024" s="444">
        <f>유형화!$F$71*hourly1!B1025/hourly1!$B$8763+유형화!$F$72*hourly1!C1025/hourly1!$C$8763+유형화!$F$73*hourly1!D1025/hourly1!$D$8763+유형화!$F$74*hourly1!E1025/hourly1!$E$8763</f>
        <v>385.96128866308243</v>
      </c>
      <c r="C1024" s="442">
        <f>hourly1!$F1025*유형화!$G$71/hourly1!$F$8763+유형화!$G$72*hourly1!$G1025/hourly1!$F$8763+유형화!$G$74*hourly1!I1025/hourly1!$I$8763</f>
        <v>6.5203077699043535</v>
      </c>
      <c r="D1024" s="14">
        <v>294.87611199999998</v>
      </c>
      <c r="E1024" s="14">
        <v>1056.556661000001</v>
      </c>
      <c r="F1024" s="1">
        <v>777789</v>
      </c>
      <c r="G1024" s="15">
        <f t="shared" si="30"/>
        <v>0.33742598412298735</v>
      </c>
      <c r="H1024" s="15">
        <f t="shared" si="31"/>
        <v>0.53089100652567589</v>
      </c>
    </row>
    <row r="1025" spans="1:8">
      <c r="A1025" s="1">
        <v>1024</v>
      </c>
      <c r="B1025" s="444">
        <f>유형화!$F$71*hourly1!B1026/hourly1!$B$8763+유형화!$F$72*hourly1!C1026/hourly1!$C$8763+유형화!$F$73*hourly1!D1026/hourly1!$D$8763+유형화!$F$74*hourly1!E1026/hourly1!$E$8763</f>
        <v>328.03419414222117</v>
      </c>
      <c r="C1025" s="442">
        <f>hourly1!$F1026*유형화!$G$71/hourly1!$F$8763+유형화!$G$72*hourly1!$G1026/hourly1!$F$8763+유형화!$G$74*hourly1!I1026/hourly1!$I$8763</f>
        <v>6.4117637102236289</v>
      </c>
      <c r="D1025" s="14">
        <v>267.35562099999999</v>
      </c>
      <c r="E1025" s="14">
        <v>861.28211999999974</v>
      </c>
      <c r="F1025" s="1">
        <v>826396</v>
      </c>
      <c r="G1025" s="15">
        <f t="shared" si="30"/>
        <v>0.30593435634670002</v>
      </c>
      <c r="H1025" s="15">
        <f t="shared" si="31"/>
        <v>0.49482811196096327</v>
      </c>
    </row>
    <row r="1026" spans="1:8">
      <c r="A1026" s="1">
        <v>1025</v>
      </c>
      <c r="B1026" s="444">
        <f>유형화!$F$71*hourly1!B1027/hourly1!$B$8763+유형화!$F$72*hourly1!C1027/hourly1!$C$8763+유형화!$F$73*hourly1!D1027/hourly1!$D$8763+유형화!$F$74*hourly1!E1027/hourly1!$E$8763</f>
        <v>285.45742318278548</v>
      </c>
      <c r="C1026" s="442">
        <f>hourly1!$F1027*유형화!$G$71/hourly1!$F$8763+유형화!$G$72*hourly1!$G1027/hourly1!$F$8763+유형화!$G$74*hourly1!I1027/hourly1!$I$8763</f>
        <v>6.659278696797144</v>
      </c>
      <c r="D1026" s="14">
        <v>291.31571200000002</v>
      </c>
      <c r="E1026" s="14">
        <v>540.06740899999954</v>
      </c>
      <c r="F1026" s="1">
        <v>796431</v>
      </c>
      <c r="G1026" s="15">
        <f t="shared" ref="G1026:G1089" si="32">D1026/$I$1</f>
        <v>0.33335182746878045</v>
      </c>
      <c r="H1026" s="15">
        <f t="shared" ref="H1026:H1089" si="33">G1026/(1-$H$1*(1-G1026))</f>
        <v>0.5263365374087573</v>
      </c>
    </row>
    <row r="1027" spans="1:8">
      <c r="A1027" s="1">
        <v>1026</v>
      </c>
      <c r="B1027" s="444">
        <f>유형화!$F$71*hourly1!B1028/hourly1!$B$8763+유형화!$F$72*hourly1!C1028/hourly1!$C$8763+유형화!$F$73*hourly1!D1028/hourly1!$D$8763+유형화!$F$74*hourly1!E1028/hourly1!$E$8763</f>
        <v>173.80543807229239</v>
      </c>
      <c r="C1027" s="442">
        <f>hourly1!$F1028*유형화!$G$71/hourly1!$F$8763+유형화!$G$72*hourly1!$G1028/hourly1!$F$8763+유형화!$G$74*hourly1!I1028/hourly1!$I$8763</f>
        <v>6.9976531654306955</v>
      </c>
      <c r="D1027" s="14">
        <v>286.930342</v>
      </c>
      <c r="E1027" s="14">
        <v>124.9471470000002</v>
      </c>
      <c r="F1027" s="1">
        <v>837579</v>
      </c>
      <c r="G1027" s="15">
        <f t="shared" si="32"/>
        <v>0.32833365974418216</v>
      </c>
      <c r="H1027" s="15">
        <f t="shared" si="33"/>
        <v>0.52068227768181763</v>
      </c>
    </row>
    <row r="1028" spans="1:8">
      <c r="A1028" s="1">
        <v>1027</v>
      </c>
      <c r="B1028" s="444">
        <f>유형화!$F$71*hourly1!B1029/hourly1!$B$8763+유형화!$F$72*hourly1!C1029/hourly1!$C$8763+유형화!$F$73*hourly1!D1029/hourly1!$D$8763+유형화!$F$74*hourly1!E1029/hourly1!$E$8763</f>
        <v>131.84424291776477</v>
      </c>
      <c r="C1028" s="442">
        <f>hourly1!$F1029*유형화!$G$71/hourly1!$F$8763+유형화!$G$72*hourly1!$G1029/hourly1!$F$8763+유형화!$G$74*hourly1!I1029/hourly1!$I$8763</f>
        <v>6.7563228022306632</v>
      </c>
      <c r="D1028" s="14">
        <v>298.56566099999998</v>
      </c>
      <c r="E1028" s="14">
        <v>0.5272330000000004</v>
      </c>
      <c r="F1028" s="1">
        <v>826049</v>
      </c>
      <c r="G1028" s="15">
        <f t="shared" si="32"/>
        <v>0.34164792564904423</v>
      </c>
      <c r="H1028" s="15">
        <f t="shared" si="33"/>
        <v>0.53557692406034052</v>
      </c>
    </row>
    <row r="1029" spans="1:8">
      <c r="A1029" s="1">
        <v>1028</v>
      </c>
      <c r="B1029" s="444">
        <f>유형화!$F$71*hourly1!B1030/hourly1!$B$8763+유형화!$F$72*hourly1!C1030/hourly1!$C$8763+유형화!$F$73*hourly1!D1030/hourly1!$D$8763+유형화!$F$74*hourly1!E1030/hourly1!$E$8763</f>
        <v>140.71132529089417</v>
      </c>
      <c r="C1029" s="442">
        <f>hourly1!$F1030*유형화!$G$71/hourly1!$F$8763+유형화!$G$72*hourly1!$G1030/hourly1!$F$8763+유형화!$G$74*hourly1!I1030/hourly1!$I$8763</f>
        <v>6.710918158884378</v>
      </c>
      <c r="D1029" s="14">
        <v>290.41917099999989</v>
      </c>
      <c r="E1029" s="14">
        <v>0</v>
      </c>
      <c r="F1029" s="1">
        <v>848619</v>
      </c>
      <c r="G1029" s="15">
        <f t="shared" si="32"/>
        <v>0.33232591788532917</v>
      </c>
      <c r="H1029" s="15">
        <f t="shared" si="33"/>
        <v>0.52518459691124109</v>
      </c>
    </row>
    <row r="1030" spans="1:8">
      <c r="A1030" s="1">
        <v>1029</v>
      </c>
      <c r="B1030" s="444">
        <f>유형화!$F$71*hourly1!B1031/hourly1!$B$8763+유형화!$F$72*hourly1!C1031/hourly1!$C$8763+유형화!$F$73*hourly1!D1031/hourly1!$D$8763+유형화!$F$74*hourly1!E1031/hourly1!$E$8763</f>
        <v>73.583288442496283</v>
      </c>
      <c r="C1030" s="442">
        <f>hourly1!$F1031*유형화!$G$71/hourly1!$F$8763+유형화!$G$72*hourly1!$G1031/hourly1!$F$8763+유형화!$G$74*hourly1!I1031/hourly1!$I$8763</f>
        <v>7.610362999590774</v>
      </c>
      <c r="D1030" s="14">
        <v>294.66935999999993</v>
      </c>
      <c r="E1030" s="14">
        <v>0</v>
      </c>
      <c r="F1030" s="1">
        <v>851531</v>
      </c>
      <c r="G1030" s="15">
        <f t="shared" si="32"/>
        <v>0.33718939833583683</v>
      </c>
      <c r="H1030" s="15">
        <f t="shared" si="33"/>
        <v>0.53062740751471449</v>
      </c>
    </row>
    <row r="1031" spans="1:8">
      <c r="A1031" s="1">
        <v>1030</v>
      </c>
      <c r="B1031" s="444">
        <f>유형화!$F$71*hourly1!B1032/hourly1!$B$8763+유형화!$F$72*hourly1!C1032/hourly1!$C$8763+유형화!$F$73*hourly1!D1032/hourly1!$D$8763+유형화!$F$74*hourly1!E1032/hourly1!$E$8763</f>
        <v>72.578359437035289</v>
      </c>
      <c r="C1031" s="442">
        <f>hourly1!$F1032*유형화!$G$71/hourly1!$F$8763+유형화!$G$72*hourly1!$G1032/hourly1!$F$8763+유형화!$G$74*hourly1!I1032/hourly1!$I$8763</f>
        <v>1.2223240403456672</v>
      </c>
      <c r="D1031" s="14">
        <v>293.44558899999993</v>
      </c>
      <c r="E1031" s="14">
        <v>0</v>
      </c>
      <c r="F1031" s="1">
        <v>887947</v>
      </c>
      <c r="G1031" s="15">
        <f t="shared" si="32"/>
        <v>0.33578904029660656</v>
      </c>
      <c r="H1031" s="15">
        <f t="shared" si="33"/>
        <v>0.52906494416767513</v>
      </c>
    </row>
    <row r="1032" spans="1:8">
      <c r="A1032" s="1">
        <v>1031</v>
      </c>
      <c r="B1032" s="444">
        <f>유형화!$F$71*hourly1!B1033/hourly1!$B$8763+유형화!$F$72*hourly1!C1033/hourly1!$C$8763+유형화!$F$73*hourly1!D1033/hourly1!$D$8763+유형화!$F$74*hourly1!E1033/hourly1!$E$8763</f>
        <v>71.604366694934455</v>
      </c>
      <c r="C1032" s="442">
        <f>hourly1!$F1033*유형화!$G$71/hourly1!$F$8763+유형화!$G$72*hourly1!$G1033/hourly1!$F$8763+유형화!$G$74*hourly1!I1033/hourly1!$I$8763</f>
        <v>1.8268818534836906</v>
      </c>
      <c r="D1032" s="14">
        <v>266.80370699999997</v>
      </c>
      <c r="E1032" s="14">
        <v>0</v>
      </c>
      <c r="F1032" s="1">
        <v>945387</v>
      </c>
      <c r="G1032" s="15">
        <f t="shared" si="32"/>
        <v>0.30530280256183034</v>
      </c>
      <c r="H1032" s="15">
        <f t="shared" si="33"/>
        <v>0.49408420409925008</v>
      </c>
    </row>
    <row r="1033" spans="1:8">
      <c r="A1033" s="1">
        <v>1032</v>
      </c>
      <c r="B1033" s="444">
        <f>유형화!$F$71*hourly1!B1034/hourly1!$B$8763+유형화!$F$72*hourly1!C1034/hourly1!$C$8763+유형화!$F$73*hourly1!D1034/hourly1!$D$8763+유형화!$F$74*hourly1!E1034/hourly1!$E$8763</f>
        <v>70.353836484497322</v>
      </c>
      <c r="C1033" s="442">
        <f>hourly1!$F1034*유형화!$G$71/hourly1!$F$8763+유형화!$G$72*hourly1!$G1034/hourly1!$F$8763+유형화!$G$74*hourly1!I1034/hourly1!$I$8763</f>
        <v>2.534083651992435</v>
      </c>
      <c r="D1033" s="14">
        <v>243.02001799999999</v>
      </c>
      <c r="E1033" s="14">
        <v>0</v>
      </c>
      <c r="F1033" s="1">
        <v>973397</v>
      </c>
      <c r="G1033" s="15">
        <f t="shared" si="32"/>
        <v>0.27808718779918024</v>
      </c>
      <c r="H1033" s="15">
        <f t="shared" si="33"/>
        <v>0.46121259104040202</v>
      </c>
    </row>
    <row r="1034" spans="1:8">
      <c r="A1034" s="1">
        <v>1033</v>
      </c>
      <c r="B1034" s="444">
        <f>유형화!$F$71*hourly1!B1035/hourly1!$B$8763+유형화!$F$72*hourly1!C1035/hourly1!$C$8763+유형화!$F$73*hourly1!D1035/hourly1!$D$8763+유형화!$F$74*hourly1!E1035/hourly1!$E$8763</f>
        <v>70.876409378067635</v>
      </c>
      <c r="C1034" s="442">
        <f>hourly1!$F1035*유형화!$G$71/hourly1!$F$8763+유형화!$G$72*hourly1!$G1035/hourly1!$F$8763+유형화!$G$74*hourly1!I1035/hourly1!$I$8763</f>
        <v>3.0311775021955878</v>
      </c>
      <c r="D1034" s="14">
        <v>221.283423</v>
      </c>
      <c r="E1034" s="14">
        <v>0</v>
      </c>
      <c r="F1034" s="1">
        <v>939267</v>
      </c>
      <c r="G1034" s="15">
        <f t="shared" si="32"/>
        <v>0.25321405748824544</v>
      </c>
      <c r="H1034" s="15">
        <f t="shared" si="33"/>
        <v>0.42970969544309728</v>
      </c>
    </row>
    <row r="1035" spans="1:8">
      <c r="A1035" s="1">
        <v>1034</v>
      </c>
      <c r="B1035" s="444">
        <f>유형화!$F$71*hourly1!B1036/hourly1!$B$8763+유형화!$F$72*hourly1!C1036/hourly1!$C$8763+유형화!$F$73*hourly1!D1036/hourly1!$D$8763+유형화!$F$74*hourly1!E1036/hourly1!$E$8763</f>
        <v>71.226107820595459</v>
      </c>
      <c r="C1035" s="442">
        <f>hourly1!$F1036*유형화!$G$71/hourly1!$F$8763+유형화!$G$72*hourly1!$G1036/hourly1!$F$8763+유형화!$G$74*hourly1!I1036/hourly1!$I$8763</f>
        <v>3.466389998203796</v>
      </c>
      <c r="D1035" s="14">
        <v>233.34124</v>
      </c>
      <c r="E1035" s="14">
        <v>0</v>
      </c>
      <c r="F1035" s="1">
        <v>816488</v>
      </c>
      <c r="G1035" s="15">
        <f t="shared" si="32"/>
        <v>0.26701178677870724</v>
      </c>
      <c r="H1035" s="15">
        <f t="shared" si="33"/>
        <v>0.44736346928522991</v>
      </c>
    </row>
    <row r="1036" spans="1:8">
      <c r="A1036" s="1">
        <v>1035</v>
      </c>
      <c r="B1036" s="444">
        <f>유형화!$F$71*hourly1!B1037/hourly1!$B$8763+유형화!$F$72*hourly1!C1037/hourly1!$C$8763+유형화!$F$73*hourly1!D1037/hourly1!$D$8763+유형화!$F$74*hourly1!E1037/hourly1!$E$8763</f>
        <v>71.852025218980572</v>
      </c>
      <c r="C1036" s="442">
        <f>hourly1!$F1037*유형화!$G$71/hourly1!$F$8763+유형화!$G$72*hourly1!$G1037/hourly1!$F$8763+유형화!$G$74*hourly1!I1037/hourly1!$I$8763</f>
        <v>3.879170950470689</v>
      </c>
      <c r="D1036" s="14">
        <v>260.26997899999998</v>
      </c>
      <c r="E1036" s="14">
        <v>0</v>
      </c>
      <c r="F1036" s="1">
        <v>676311</v>
      </c>
      <c r="G1036" s="15">
        <f t="shared" si="32"/>
        <v>0.29782627424816377</v>
      </c>
      <c r="H1036" s="15">
        <f t="shared" si="33"/>
        <v>0.48521361134199564</v>
      </c>
    </row>
    <row r="1037" spans="1:8">
      <c r="A1037" s="1">
        <v>1036</v>
      </c>
      <c r="B1037" s="444">
        <f>유형화!$F$71*hourly1!B1038/hourly1!$B$8763+유형화!$F$72*hourly1!C1038/hourly1!$C$8763+유형화!$F$73*hourly1!D1038/hourly1!$D$8763+유형화!$F$74*hourly1!E1038/hourly1!$E$8763</f>
        <v>72.501917590264782</v>
      </c>
      <c r="C1037" s="442">
        <f>hourly1!$F1038*유형화!$G$71/hourly1!$F$8763+유형화!$G$72*hourly1!$G1038/hourly1!$F$8763+유형화!$G$74*hourly1!I1038/hourly1!$I$8763</f>
        <v>4.2193418591539373</v>
      </c>
      <c r="D1037" s="14">
        <v>286.65478799999988</v>
      </c>
      <c r="E1037" s="14">
        <v>0</v>
      </c>
      <c r="F1037" s="1">
        <v>573187</v>
      </c>
      <c r="G1037" s="15">
        <f t="shared" si="32"/>
        <v>0.32801834400362101</v>
      </c>
      <c r="H1037" s="15">
        <f t="shared" si="33"/>
        <v>0.52032534000026087</v>
      </c>
    </row>
    <row r="1038" spans="1:8">
      <c r="A1038" s="1">
        <v>1037</v>
      </c>
      <c r="B1038" s="444">
        <f>유형화!$F$71*hourly1!B1039/hourly1!$B$8763+유형화!$F$72*hourly1!C1039/hourly1!$C$8763+유형화!$F$73*hourly1!D1039/hourly1!$D$8763+유형화!$F$74*hourly1!E1039/hourly1!$E$8763</f>
        <v>73.188802186921677</v>
      </c>
      <c r="C1038" s="442">
        <f>hourly1!$F1039*유형화!$G$71/hourly1!$F$8763+유형화!$G$72*hourly1!$G1039/hourly1!$F$8763+유형화!$G$74*hourly1!I1039/hourly1!$I$8763</f>
        <v>4.5413219992707985</v>
      </c>
      <c r="D1038" s="14">
        <v>283.61498699999999</v>
      </c>
      <c r="E1038" s="14">
        <v>0</v>
      </c>
      <c r="F1038" s="1">
        <v>630396</v>
      </c>
      <c r="G1038" s="15">
        <f t="shared" si="32"/>
        <v>0.32453990745952072</v>
      </c>
      <c r="H1038" s="15">
        <f t="shared" si="33"/>
        <v>0.51637467440827667</v>
      </c>
    </row>
    <row r="1039" spans="1:8">
      <c r="A1039" s="1">
        <v>1038</v>
      </c>
      <c r="B1039" s="444">
        <f>유형화!$F$71*hourly1!B1040/hourly1!$B$8763+유형화!$F$72*hourly1!C1040/hourly1!$C$8763+유형화!$F$73*hourly1!D1040/hourly1!$D$8763+유형화!$F$74*hourly1!E1040/hourly1!$E$8763</f>
        <v>75.605427901097116</v>
      </c>
      <c r="C1039" s="442">
        <f>hourly1!$F1040*유형화!$G$71/hourly1!$F$8763+유형화!$G$72*hourly1!$G1040/hourly1!$F$8763+유형화!$G$74*hourly1!I1040/hourly1!$I$8763</f>
        <v>4.8632650632639818</v>
      </c>
      <c r="D1039" s="14">
        <v>274.45653900000008</v>
      </c>
      <c r="E1039" s="14">
        <v>0</v>
      </c>
      <c r="F1039" s="1">
        <v>1037254</v>
      </c>
      <c r="G1039" s="15">
        <f t="shared" si="32"/>
        <v>0.31405991873313938</v>
      </c>
      <c r="H1039" s="15">
        <f t="shared" si="33"/>
        <v>0.50432519438482992</v>
      </c>
    </row>
    <row r="1040" spans="1:8">
      <c r="A1040" s="1">
        <v>1039</v>
      </c>
      <c r="B1040" s="444">
        <f>유형화!$F$71*hourly1!B1041/hourly1!$B$8763+유형화!$F$72*hourly1!C1041/hourly1!$C$8763+유형화!$F$73*hourly1!D1041/hourly1!$D$8763+유형화!$F$74*hourly1!E1041/hourly1!$E$8763</f>
        <v>87.657274978260247</v>
      </c>
      <c r="C1040" s="442">
        <f>hourly1!$F1041*유형화!$G$71/hourly1!$F$8763+유형화!$G$72*hourly1!$G1041/hourly1!$F$8763+유형화!$G$74*hourly1!I1041/hourly1!$I$8763</f>
        <v>11.202054870338218</v>
      </c>
      <c r="D1040" s="14">
        <v>278.54240399999998</v>
      </c>
      <c r="E1040" s="14">
        <v>9.0835999999999986E-2</v>
      </c>
      <c r="F1040" s="1">
        <v>1179846</v>
      </c>
      <c r="G1040" s="15">
        <f t="shared" si="32"/>
        <v>0.31873536364886257</v>
      </c>
      <c r="H1040" s="15">
        <f t="shared" si="33"/>
        <v>0.50972828299136286</v>
      </c>
    </row>
    <row r="1041" spans="1:8">
      <c r="A1041" s="1">
        <v>1040</v>
      </c>
      <c r="B1041" s="444">
        <f>유형화!$F$71*hourly1!B1042/hourly1!$B$8763+유형화!$F$72*hourly1!C1042/hourly1!$C$8763+유형화!$F$73*hourly1!D1042/hourly1!$D$8763+유형화!$F$74*hourly1!E1042/hourly1!$E$8763</f>
        <v>182.48323127192543</v>
      </c>
      <c r="C1041" s="442">
        <f>hourly1!$F1042*유형화!$G$71/hourly1!$F$8763+유형화!$G$72*hourly1!$G1042/hourly1!$F$8763+유형화!$G$74*hourly1!I1042/hourly1!$I$8763</f>
        <v>11.363954079543635</v>
      </c>
      <c r="D1041" s="14">
        <v>279.16190999999998</v>
      </c>
      <c r="E1041" s="14">
        <v>15.038574999999989</v>
      </c>
      <c r="F1041" s="1">
        <v>1144750</v>
      </c>
      <c r="G1041" s="15">
        <f t="shared" si="32"/>
        <v>0.31944426278722376</v>
      </c>
      <c r="H1041" s="15">
        <f t="shared" si="33"/>
        <v>0.51054363137269754</v>
      </c>
    </row>
    <row r="1042" spans="1:8">
      <c r="A1042" s="1">
        <v>1041</v>
      </c>
      <c r="B1042" s="444">
        <f>유형화!$F$71*hourly1!B1043/hourly1!$B$8763+유형화!$F$72*hourly1!C1043/hourly1!$C$8763+유형화!$F$73*hourly1!D1043/hourly1!$D$8763+유형화!$F$74*hourly1!E1043/hourly1!$E$8763</f>
        <v>281.01635792307133</v>
      </c>
      <c r="C1042" s="442">
        <f>hourly1!$F1043*유형화!$G$71/hourly1!$F$8763+유형화!$G$72*hourly1!$G1043/hourly1!$F$8763+유형화!$G$74*hourly1!I1043/hourly1!$I$8763</f>
        <v>10.50458779515974</v>
      </c>
      <c r="D1042" s="14">
        <v>254.865613</v>
      </c>
      <c r="E1042" s="14">
        <v>246.33783900000009</v>
      </c>
      <c r="F1042" s="1">
        <v>946165</v>
      </c>
      <c r="G1042" s="15">
        <f t="shared" si="32"/>
        <v>0.29164207199541975</v>
      </c>
      <c r="H1042" s="15">
        <f t="shared" si="33"/>
        <v>0.47778599596938137</v>
      </c>
    </row>
    <row r="1043" spans="1:8">
      <c r="A1043" s="1">
        <v>1042</v>
      </c>
      <c r="B1043" s="444">
        <f>유형화!$F$71*hourly1!B1044/hourly1!$B$8763+유형화!$F$72*hourly1!C1044/hourly1!$C$8763+유형화!$F$73*hourly1!D1044/hourly1!$D$8763+유형화!$F$74*hourly1!E1044/hourly1!$E$8763</f>
        <v>339.72291697745868</v>
      </c>
      <c r="C1043" s="442">
        <f>hourly1!$F1044*유형화!$G$71/hourly1!$F$8763+유형화!$G$72*hourly1!$G1044/hourly1!$F$8763+유형화!$G$74*hourly1!I1044/hourly1!$I$8763</f>
        <v>9.4738370068436311</v>
      </c>
      <c r="D1043" s="14">
        <v>252.66564199999999</v>
      </c>
      <c r="E1043" s="14">
        <v>618.47604999999999</v>
      </c>
      <c r="F1043" s="1">
        <v>854870</v>
      </c>
      <c r="G1043" s="15">
        <f t="shared" si="32"/>
        <v>0.28912465078187283</v>
      </c>
      <c r="H1043" s="15">
        <f t="shared" si="33"/>
        <v>0.47473865454045866</v>
      </c>
    </row>
    <row r="1044" spans="1:8">
      <c r="A1044" s="1">
        <v>1043</v>
      </c>
      <c r="B1044" s="444">
        <f>유형화!$F$71*hourly1!B1045/hourly1!$B$8763+유형화!$F$72*hourly1!C1045/hourly1!$C$8763+유형화!$F$73*hourly1!D1045/hourly1!$D$8763+유형화!$F$74*hourly1!E1045/hourly1!$E$8763</f>
        <v>396.76742110456036</v>
      </c>
      <c r="C1044" s="442">
        <f>hourly1!$F1045*유형화!$G$71/hourly1!$F$8763+유형화!$G$72*hourly1!$G1045/hourly1!$F$8763+유형화!$G$74*hourly1!I1045/hourly1!$I$8763</f>
        <v>8.4617086183623123</v>
      </c>
      <c r="D1044" s="14">
        <v>221.85333299999999</v>
      </c>
      <c r="E1044" s="14">
        <v>868.21240799999873</v>
      </c>
      <c r="F1044" s="1">
        <v>851034</v>
      </c>
      <c r="G1044" s="15">
        <f t="shared" si="32"/>
        <v>0.25386620405009219</v>
      </c>
      <c r="H1044" s="15">
        <f t="shared" si="33"/>
        <v>0.43055432861464021</v>
      </c>
    </row>
    <row r="1045" spans="1:8">
      <c r="A1045" s="1">
        <v>1044</v>
      </c>
      <c r="B1045" s="444">
        <f>유형화!$F$71*hourly1!B1046/hourly1!$B$8763+유형화!$F$72*hourly1!C1046/hourly1!$C$8763+유형화!$F$73*hourly1!D1046/hourly1!$D$8763+유형화!$F$74*hourly1!E1046/hourly1!$E$8763</f>
        <v>337.35674573852543</v>
      </c>
      <c r="C1045" s="442">
        <f>hourly1!$F1046*유형화!$G$71/hourly1!$F$8763+유형화!$G$72*hourly1!$G1046/hourly1!$F$8763+유형화!$G$74*hourly1!I1046/hourly1!$I$8763</f>
        <v>7.701720768455834</v>
      </c>
      <c r="D1045" s="14">
        <v>212.990712</v>
      </c>
      <c r="E1045" s="14">
        <v>1030.3386220000009</v>
      </c>
      <c r="F1045" s="1">
        <v>819115</v>
      </c>
      <c r="G1045" s="15">
        <f t="shared" si="32"/>
        <v>0.24372472940655085</v>
      </c>
      <c r="H1045" s="15">
        <f t="shared" si="33"/>
        <v>0.41730213704271152</v>
      </c>
    </row>
    <row r="1046" spans="1:8">
      <c r="A1046" s="1">
        <v>1045</v>
      </c>
      <c r="B1046" s="444">
        <f>유형화!$F$71*hourly1!B1047/hourly1!$B$8763+유형화!$F$72*hourly1!C1047/hourly1!$C$8763+유형화!$F$73*hourly1!D1047/hourly1!$D$8763+유형화!$F$74*hourly1!E1047/hourly1!$E$8763</f>
        <v>215.26121257336175</v>
      </c>
      <c r="C1046" s="442">
        <f>hourly1!$F1047*유형화!$G$71/hourly1!$F$8763+유형화!$G$72*hourly1!$G1047/hourly1!$F$8763+유형화!$G$74*hourly1!I1047/hourly1!$I$8763</f>
        <v>6.2087045441741795</v>
      </c>
      <c r="D1046" s="14">
        <v>224.41119599999999</v>
      </c>
      <c r="E1046" s="14">
        <v>1043.1264850000009</v>
      </c>
      <c r="F1046" s="1">
        <v>826138</v>
      </c>
      <c r="G1046" s="15">
        <f t="shared" si="32"/>
        <v>0.25679316016794407</v>
      </c>
      <c r="H1046" s="15">
        <f t="shared" si="33"/>
        <v>0.43433257913366452</v>
      </c>
    </row>
    <row r="1047" spans="1:8">
      <c r="A1047" s="1">
        <v>1046</v>
      </c>
      <c r="B1047" s="444">
        <f>유형화!$F$71*hourly1!B1048/hourly1!$B$8763+유형화!$F$72*hourly1!C1048/hourly1!$C$8763+유형화!$F$73*hourly1!D1048/hourly1!$D$8763+유형화!$F$74*hourly1!E1048/hourly1!$E$8763</f>
        <v>272.18885119549174</v>
      </c>
      <c r="C1047" s="442">
        <f>hourly1!$F1048*유형화!$G$71/hourly1!$F$8763+유형화!$G$72*hourly1!$G1048/hourly1!$F$8763+유형화!$G$74*hourly1!I1048/hourly1!$I$8763</f>
        <v>6.3988392179673168</v>
      </c>
      <c r="D1047" s="14">
        <v>270.60425700000002</v>
      </c>
      <c r="E1047" s="14">
        <v>960.57535000000087</v>
      </c>
      <c r="F1047" s="1">
        <v>839383</v>
      </c>
      <c r="G1047" s="15">
        <f t="shared" si="32"/>
        <v>0.30965176224954705</v>
      </c>
      <c r="H1047" s="15">
        <f t="shared" si="33"/>
        <v>0.49918996371322116</v>
      </c>
    </row>
    <row r="1048" spans="1:8">
      <c r="A1048" s="1">
        <v>1047</v>
      </c>
      <c r="B1048" s="444">
        <f>유형화!$F$71*hourly1!B1049/hourly1!$B$8763+유형화!$F$72*hourly1!C1049/hourly1!$C$8763+유형화!$F$73*hourly1!D1049/hourly1!$D$8763+유형화!$F$74*hourly1!E1049/hourly1!$E$8763</f>
        <v>383.59551393773876</v>
      </c>
      <c r="C1048" s="442">
        <f>hourly1!$F1049*유형화!$G$71/hourly1!$F$8763+유형화!$G$72*hourly1!$G1049/hourly1!$F$8763+유형화!$G$74*hourly1!I1049/hourly1!$I$8763</f>
        <v>6.1522250589701892</v>
      </c>
      <c r="D1048" s="14">
        <v>262.59402599999999</v>
      </c>
      <c r="E1048" s="14">
        <v>807.34393299999874</v>
      </c>
      <c r="F1048" s="1">
        <v>819394</v>
      </c>
      <c r="G1048" s="15">
        <f t="shared" si="32"/>
        <v>0.3004856753125778</v>
      </c>
      <c r="H1048" s="15">
        <f t="shared" si="33"/>
        <v>0.4883824681191124</v>
      </c>
    </row>
    <row r="1049" spans="1:8">
      <c r="A1049" s="1">
        <v>1048</v>
      </c>
      <c r="B1049" s="444">
        <f>유형화!$F$71*hourly1!B1050/hourly1!$B$8763+유형화!$F$72*hourly1!C1050/hourly1!$C$8763+유형화!$F$73*hourly1!D1050/hourly1!$D$8763+유형화!$F$74*hourly1!E1050/hourly1!$E$8763</f>
        <v>325.94600898950949</v>
      </c>
      <c r="C1049" s="442">
        <f>hourly1!$F1050*유형화!$G$71/hourly1!$F$8763+유형화!$G$72*hourly1!$G1050/hourly1!$F$8763+유형화!$G$74*hourly1!I1050/hourly1!$I$8763</f>
        <v>6.1095266467084697</v>
      </c>
      <c r="D1049" s="14">
        <v>233.95919000000001</v>
      </c>
      <c r="E1049" s="14">
        <v>554.51829400000008</v>
      </c>
      <c r="F1049" s="1">
        <v>831784</v>
      </c>
      <c r="G1049" s="15">
        <f t="shared" si="32"/>
        <v>0.26771890539023047</v>
      </c>
      <c r="H1049" s="15">
        <f t="shared" si="33"/>
        <v>0.44825612102261314</v>
      </c>
    </row>
    <row r="1050" spans="1:8">
      <c r="A1050" s="1">
        <v>1049</v>
      </c>
      <c r="B1050" s="444">
        <f>유형화!$F$71*hourly1!B1051/hourly1!$B$8763+유형화!$F$72*hourly1!C1051/hourly1!$C$8763+유형화!$F$73*hourly1!D1051/hourly1!$D$8763+유형화!$F$74*hourly1!E1051/hourly1!$E$8763</f>
        <v>283.48626706131842</v>
      </c>
      <c r="C1050" s="442">
        <f>hourly1!$F1051*유형화!$G$71/hourly1!$F$8763+유형화!$G$72*hourly1!$G1051/hourly1!$F$8763+유형화!$G$74*hourly1!I1051/hourly1!$I$8763</f>
        <v>6.3653790349224284</v>
      </c>
      <c r="D1050" s="14">
        <v>260.23027300000001</v>
      </c>
      <c r="E1050" s="14">
        <v>283.68639300000001</v>
      </c>
      <c r="F1050" s="1">
        <v>808997</v>
      </c>
      <c r="G1050" s="15">
        <f t="shared" si="32"/>
        <v>0.29778083877346662</v>
      </c>
      <c r="H1050" s="15">
        <f t="shared" si="33"/>
        <v>0.4851593406700726</v>
      </c>
    </row>
    <row r="1051" spans="1:8">
      <c r="A1051" s="1">
        <v>1050</v>
      </c>
      <c r="B1051" s="444">
        <f>유형화!$F$71*hourly1!B1052/hourly1!$B$8763+유형화!$F$72*hourly1!C1052/hourly1!$C$8763+유형화!$F$73*hourly1!D1052/hourly1!$D$8763+유형화!$F$74*hourly1!E1052/hourly1!$E$8763</f>
        <v>172.01967590403908</v>
      </c>
      <c r="C1051" s="442">
        <f>hourly1!$F1052*유형화!$G$71/hourly1!$F$8763+유형화!$G$72*hourly1!$G1052/hourly1!$F$8763+유형화!$G$74*hourly1!I1052/hourly1!$I$8763</f>
        <v>6.6915657261000598</v>
      </c>
      <c r="D1051" s="14">
        <v>250.159336</v>
      </c>
      <c r="E1051" s="14">
        <v>62.834079000000052</v>
      </c>
      <c r="F1051" s="1">
        <v>781992</v>
      </c>
      <c r="G1051" s="15">
        <f t="shared" si="32"/>
        <v>0.28625669120784214</v>
      </c>
      <c r="H1051" s="15">
        <f t="shared" si="33"/>
        <v>0.47125005770996553</v>
      </c>
    </row>
    <row r="1052" spans="1:8">
      <c r="A1052" s="1">
        <v>1051</v>
      </c>
      <c r="B1052" s="444">
        <f>유형화!$F$71*hourly1!B1053/hourly1!$B$8763+유형화!$F$72*hourly1!C1053/hourly1!$C$8763+유형화!$F$73*hourly1!D1053/hourly1!$D$8763+유형화!$F$74*hourly1!E1053/hourly1!$E$8763</f>
        <v>130.90003223542445</v>
      </c>
      <c r="C1052" s="442">
        <f>hourly1!$F1053*유형화!$G$71/hourly1!$F$8763+유형화!$G$72*hourly1!$G1053/hourly1!$F$8763+유형화!$G$74*hourly1!I1053/hourly1!$I$8763</f>
        <v>6.490035970523838</v>
      </c>
      <c r="D1052" s="14">
        <v>252.84776799999989</v>
      </c>
      <c r="E1052" s="14">
        <v>0.31973999999999969</v>
      </c>
      <c r="F1052" s="1">
        <v>781823</v>
      </c>
      <c r="G1052" s="15">
        <f t="shared" si="32"/>
        <v>0.28933305709992801</v>
      </c>
      <c r="H1052" s="15">
        <f t="shared" si="33"/>
        <v>0.47499145660163161</v>
      </c>
    </row>
    <row r="1053" spans="1:8">
      <c r="A1053" s="1">
        <v>1052</v>
      </c>
      <c r="B1053" s="444">
        <f>유형화!$F$71*hourly1!B1054/hourly1!$B$8763+유형화!$F$72*hourly1!C1054/hourly1!$C$8763+유형화!$F$73*hourly1!D1054/hourly1!$D$8763+유형화!$F$74*hourly1!E1054/hourly1!$E$8763</f>
        <v>139.69628979016267</v>
      </c>
      <c r="C1053" s="442">
        <f>hourly1!$F1054*유형화!$G$71/hourly1!$F$8763+유형화!$G$72*hourly1!$G1054/hourly1!$F$8763+유형화!$G$74*hourly1!I1054/hourly1!$I$8763</f>
        <v>6.3933454327840336</v>
      </c>
      <c r="D1053" s="14">
        <v>258.28146900000002</v>
      </c>
      <c r="E1053" s="14">
        <v>0</v>
      </c>
      <c r="F1053" s="1">
        <v>857332</v>
      </c>
      <c r="G1053" s="15">
        <f t="shared" si="32"/>
        <v>0.29555082731847693</v>
      </c>
      <c r="H1053" s="15">
        <f t="shared" si="33"/>
        <v>0.482490248220803</v>
      </c>
    </row>
    <row r="1054" spans="1:8">
      <c r="A1054" s="1">
        <v>1053</v>
      </c>
      <c r="B1054" s="444">
        <f>유형화!$F$71*hourly1!B1055/hourly1!$B$8763+유형화!$F$72*hourly1!C1055/hourly1!$C$8763+유형화!$F$73*hourly1!D1055/hourly1!$D$8763+유형화!$F$74*hourly1!E1055/hourly1!$E$8763</f>
        <v>72.94385964822132</v>
      </c>
      <c r="C1054" s="442">
        <f>hourly1!$F1055*유형화!$G$71/hourly1!$F$8763+유형화!$G$72*hourly1!$G1055/hourly1!$F$8763+유형화!$G$74*hourly1!I1055/hourly1!$I$8763</f>
        <v>7.2676401127946404</v>
      </c>
      <c r="D1054" s="14">
        <v>265.46239000000003</v>
      </c>
      <c r="E1054" s="14">
        <v>0</v>
      </c>
      <c r="F1054" s="1">
        <v>920701</v>
      </c>
      <c r="G1054" s="15">
        <f t="shared" si="32"/>
        <v>0.30376793693410575</v>
      </c>
      <c r="H1054" s="15">
        <f t="shared" si="33"/>
        <v>0.49227279328843565</v>
      </c>
    </row>
    <row r="1055" spans="1:8">
      <c r="A1055" s="1">
        <v>1054</v>
      </c>
      <c r="B1055" s="444">
        <f>유형화!$F$71*hourly1!B1056/hourly1!$B$8763+유형화!$F$72*hourly1!C1056/hourly1!$C$8763+유형화!$F$73*hourly1!D1056/hourly1!$D$8763+유형화!$F$74*hourly1!E1056/hourly1!$E$8763</f>
        <v>71.792884211640143</v>
      </c>
      <c r="C1055" s="442">
        <f>hourly1!$F1056*유형화!$G$71/hourly1!$F$8763+유형화!$G$72*hourly1!$G1056/hourly1!$F$8763+유형화!$G$74*hourly1!I1056/hourly1!$I$8763</f>
        <v>0.86411270474039648</v>
      </c>
      <c r="D1055" s="14">
        <v>244.12241800000001</v>
      </c>
      <c r="E1055" s="14">
        <v>0</v>
      </c>
      <c r="F1055" s="1">
        <v>984402</v>
      </c>
      <c r="G1055" s="15">
        <f t="shared" si="32"/>
        <v>0.27934866131215574</v>
      </c>
      <c r="H1055" s="15">
        <f t="shared" si="33"/>
        <v>0.4627722568264046</v>
      </c>
    </row>
    <row r="1056" spans="1:8">
      <c r="A1056" s="1">
        <v>1055</v>
      </c>
      <c r="B1056" s="444">
        <f>유형화!$F$71*hourly1!B1057/hourly1!$B$8763+유형화!$F$72*hourly1!C1057/hourly1!$C$8763+유형화!$F$73*hourly1!D1057/hourly1!$D$8763+유형화!$F$74*hourly1!E1057/hourly1!$E$8763</f>
        <v>70.725927583350028</v>
      </c>
      <c r="C1056" s="442">
        <f>hourly1!$F1057*유형화!$G$71/hourly1!$F$8763+유형화!$G$72*hourly1!$G1057/hourly1!$F$8763+유형화!$G$74*hourly1!I1057/hourly1!$I$8763</f>
        <v>1.4357310302847575</v>
      </c>
      <c r="D1056" s="14">
        <v>232.26435699999999</v>
      </c>
      <c r="E1056" s="14">
        <v>0</v>
      </c>
      <c r="F1056" s="1">
        <v>1068750</v>
      </c>
      <c r="G1056" s="15">
        <f t="shared" si="32"/>
        <v>0.26577951230385821</v>
      </c>
      <c r="H1056" s="15">
        <f t="shared" si="33"/>
        <v>0.4458050885446152</v>
      </c>
    </row>
    <row r="1057" spans="1:8">
      <c r="A1057" s="1">
        <v>1056</v>
      </c>
      <c r="B1057" s="444">
        <f>유형화!$F$71*hourly1!B1058/hourly1!$B$8763+유형화!$F$72*hourly1!C1058/hourly1!$C$8763+유형화!$F$73*hourly1!D1058/hourly1!$D$8763+유형화!$F$74*hourly1!E1058/hourly1!$E$8763</f>
        <v>69.36145583629758</v>
      </c>
      <c r="C1057" s="442">
        <f>hourly1!$F1058*유형화!$G$71/hourly1!$F$8763+유형화!$G$72*hourly1!$G1058/hourly1!$F$8763+유형화!$G$74*hourly1!I1058/hourly1!$I$8763</f>
        <v>2.1100355509406516</v>
      </c>
      <c r="D1057" s="14">
        <v>220.95458699999989</v>
      </c>
      <c r="E1057" s="14">
        <v>0</v>
      </c>
      <c r="F1057" s="1">
        <v>1112819</v>
      </c>
      <c r="G1057" s="15">
        <f t="shared" si="32"/>
        <v>0.25283777129075552</v>
      </c>
      <c r="H1057" s="15">
        <f t="shared" si="33"/>
        <v>0.42922187719913468</v>
      </c>
    </row>
    <row r="1058" spans="1:8">
      <c r="A1058" s="1">
        <v>1057</v>
      </c>
      <c r="B1058" s="444">
        <f>유형화!$F$71*hourly1!B1059/hourly1!$B$8763+유형화!$F$72*hourly1!C1059/hourly1!$C$8763+유형화!$F$73*hourly1!D1059/hourly1!$D$8763+유형화!$F$74*hourly1!E1059/hourly1!$E$8763</f>
        <v>69.849099643429767</v>
      </c>
      <c r="C1058" s="442">
        <f>hourly1!$F1059*유형화!$G$71/hourly1!$F$8763+유형화!$G$72*hourly1!$G1059/hourly1!$F$8763+유형화!$G$74*hourly1!I1059/hourly1!$I$8763</f>
        <v>2.6211646288767159</v>
      </c>
      <c r="D1058" s="14">
        <v>211.67218500000001</v>
      </c>
      <c r="E1058" s="14">
        <v>0</v>
      </c>
      <c r="F1058" s="1">
        <v>999591</v>
      </c>
      <c r="G1058" s="15">
        <f t="shared" si="32"/>
        <v>0.24221594231779636</v>
      </c>
      <c r="H1058" s="15">
        <f t="shared" si="33"/>
        <v>0.41530889520975517</v>
      </c>
    </row>
    <row r="1059" spans="1:8">
      <c r="A1059" s="1">
        <v>1058</v>
      </c>
      <c r="B1059" s="444">
        <f>유형화!$F$71*hourly1!B1060/hourly1!$B$8763+유형화!$F$72*hourly1!C1060/hourly1!$C$8763+유형화!$F$73*hourly1!D1060/hourly1!$D$8763+유형화!$F$74*hourly1!E1060/hourly1!$E$8763</f>
        <v>70.02180096393225</v>
      </c>
      <c r="C1059" s="442">
        <f>hourly1!$F1060*유형화!$G$71/hourly1!$F$8763+유형화!$G$72*hourly1!$G1060/hourly1!$F$8763+유형화!$G$74*hourly1!I1060/hourly1!$I$8763</f>
        <v>3.0781234529690802</v>
      </c>
      <c r="D1059" s="14">
        <v>260.17481199999997</v>
      </c>
      <c r="E1059" s="14">
        <v>0</v>
      </c>
      <c r="F1059" s="1">
        <v>853439</v>
      </c>
      <c r="G1059" s="15">
        <f t="shared" si="32"/>
        <v>0.29771737489238609</v>
      </c>
      <c r="H1059" s="15">
        <f t="shared" si="33"/>
        <v>0.48508352846363356</v>
      </c>
    </row>
    <row r="1060" spans="1:8">
      <c r="A1060" s="1">
        <v>1059</v>
      </c>
      <c r="B1060" s="444">
        <f>유형화!$F$71*hourly1!B1061/hourly1!$B$8763+유형화!$F$72*hourly1!C1061/hourly1!$C$8763+유형화!$F$73*hourly1!D1061/hourly1!$D$8763+유형화!$F$74*hourly1!E1061/hourly1!$E$8763</f>
        <v>70.564334366006122</v>
      </c>
      <c r="C1060" s="442">
        <f>hourly1!$F1061*유형화!$G$71/hourly1!$F$8763+유형화!$G$72*hourly1!$G1061/hourly1!$F$8763+유형화!$G$74*hourly1!I1061/hourly1!$I$8763</f>
        <v>3.5439949697637805</v>
      </c>
      <c r="D1060" s="14">
        <v>264.96720399999998</v>
      </c>
      <c r="E1060" s="14">
        <v>0</v>
      </c>
      <c r="F1060" s="1">
        <v>667029</v>
      </c>
      <c r="G1060" s="15">
        <f t="shared" si="32"/>
        <v>0.30320129685519037</v>
      </c>
      <c r="H1060" s="15">
        <f t="shared" si="33"/>
        <v>0.49160280532051853</v>
      </c>
    </row>
    <row r="1061" spans="1:8">
      <c r="A1061" s="1">
        <v>1060</v>
      </c>
      <c r="B1061" s="444">
        <f>유형화!$F$71*hourly1!B1062/hourly1!$B$8763+유형화!$F$72*hourly1!C1062/hourly1!$C$8763+유형화!$F$73*hourly1!D1062/hourly1!$D$8763+유형화!$F$74*hourly1!E1062/hourly1!$E$8763</f>
        <v>71.016619867236471</v>
      </c>
      <c r="C1061" s="442">
        <f>hourly1!$F1062*유형화!$G$71/hourly1!$F$8763+유형화!$G$72*hourly1!$G1062/hourly1!$F$8763+유형화!$G$74*hourly1!I1062/hourly1!$I$8763</f>
        <v>3.8734761393596728</v>
      </c>
      <c r="D1061" s="14">
        <v>240.60845900000001</v>
      </c>
      <c r="E1061" s="14">
        <v>0</v>
      </c>
      <c r="F1061" s="1">
        <v>543134</v>
      </c>
      <c r="G1061" s="15">
        <f t="shared" si="32"/>
        <v>0.27532764697599671</v>
      </c>
      <c r="H1061" s="15">
        <f t="shared" si="33"/>
        <v>0.45778819271792376</v>
      </c>
    </row>
    <row r="1062" spans="1:8">
      <c r="A1062" s="1">
        <v>1061</v>
      </c>
      <c r="B1062" s="444">
        <f>유형화!$F$71*hourly1!B1063/hourly1!$B$8763+유형화!$F$72*hourly1!C1063/hourly1!$C$8763+유형화!$F$73*hourly1!D1063/hourly1!$D$8763+유형화!$F$74*hourly1!E1063/hourly1!$E$8763</f>
        <v>71.700467465671494</v>
      </c>
      <c r="C1062" s="442">
        <f>hourly1!$F1063*유형화!$G$71/hourly1!$F$8763+유형화!$G$72*hourly1!$G1063/hourly1!$F$8763+유형화!$G$74*hourly1!I1063/hourly1!$I$8763</f>
        <v>4.2096532568918903</v>
      </c>
      <c r="D1062" s="14">
        <v>201.494685</v>
      </c>
      <c r="E1062" s="14">
        <v>0</v>
      </c>
      <c r="F1062" s="1">
        <v>592354</v>
      </c>
      <c r="G1062" s="15">
        <f t="shared" si="32"/>
        <v>0.23056985498261165</v>
      </c>
      <c r="H1062" s="15">
        <f t="shared" si="33"/>
        <v>0.39973039269180305</v>
      </c>
    </row>
    <row r="1063" spans="1:8">
      <c r="A1063" s="1">
        <v>1062</v>
      </c>
      <c r="B1063" s="444">
        <f>유형화!$F$71*hourly1!B1064/hourly1!$B$8763+유형화!$F$72*hourly1!C1064/hourly1!$C$8763+유형화!$F$73*hourly1!D1064/hourly1!$D$8763+유형화!$F$74*hourly1!E1064/hourly1!$E$8763</f>
        <v>74.174197402945737</v>
      </c>
      <c r="C1063" s="442">
        <f>hourly1!$F1064*유형화!$G$71/hourly1!$F$8763+유형화!$G$72*hourly1!$G1064/hourly1!$F$8763+유형화!$G$74*hourly1!I1064/hourly1!$I$8763</f>
        <v>4.5713683269277583</v>
      </c>
      <c r="D1063" s="14">
        <v>207.29349400000001</v>
      </c>
      <c r="E1063" s="14">
        <v>0</v>
      </c>
      <c r="F1063" s="1">
        <v>968159</v>
      </c>
      <c r="G1063" s="15">
        <f t="shared" si="32"/>
        <v>0.23720541735589143</v>
      </c>
      <c r="H1063" s="15">
        <f t="shared" si="33"/>
        <v>0.40864865756214819</v>
      </c>
    </row>
    <row r="1064" spans="1:8">
      <c r="A1064" s="1">
        <v>1063</v>
      </c>
      <c r="B1064" s="444">
        <f>유형화!$F$71*hourly1!B1065/hourly1!$B$8763+유형화!$F$72*hourly1!C1065/hourly1!$C$8763+유형화!$F$73*hourly1!D1065/hourly1!$D$8763+유형화!$F$74*hourly1!E1065/hourly1!$E$8763</f>
        <v>86.264703086928805</v>
      </c>
      <c r="C1064" s="442">
        <f>hourly1!$F1065*유형화!$G$71/hourly1!$F$8763+유형화!$G$72*hourly1!$G1065/hourly1!$F$8763+유형화!$G$74*hourly1!I1065/hourly1!$I$8763</f>
        <v>10.926649919758148</v>
      </c>
      <c r="D1064" s="14">
        <v>196.77325300000001</v>
      </c>
      <c r="E1064" s="14">
        <v>8.4336000000000008E-2</v>
      </c>
      <c r="F1064" s="1">
        <v>1176956</v>
      </c>
      <c r="G1064" s="15">
        <f t="shared" si="32"/>
        <v>0.22516713236712299</v>
      </c>
      <c r="H1064" s="15">
        <f t="shared" si="33"/>
        <v>0.39238529535745964</v>
      </c>
    </row>
    <row r="1065" spans="1:8">
      <c r="A1065" s="1">
        <v>1064</v>
      </c>
      <c r="B1065" s="444">
        <f>유형화!$F$71*hourly1!B1066/hourly1!$B$8763+유형화!$F$72*hourly1!C1066/hourly1!$C$8763+유형화!$F$73*hourly1!D1066/hourly1!$D$8763+유형화!$F$74*hourly1!E1066/hourly1!$E$8763</f>
        <v>181.99933501960632</v>
      </c>
      <c r="C1065" s="442">
        <f>hourly1!$F1066*유형화!$G$71/hourly1!$F$8763+유형화!$G$72*hourly1!$G1066/hourly1!$F$8763+유형화!$G$74*hourly1!I1066/hourly1!$I$8763</f>
        <v>11.068873930188198</v>
      </c>
      <c r="D1065" s="14">
        <v>179.470235</v>
      </c>
      <c r="E1065" s="14">
        <v>15.294684000000011</v>
      </c>
      <c r="F1065" s="1">
        <v>1277170</v>
      </c>
      <c r="G1065" s="15">
        <f t="shared" si="32"/>
        <v>0.20536733292813769</v>
      </c>
      <c r="H1065" s="15">
        <f t="shared" si="33"/>
        <v>0.36480431875060959</v>
      </c>
    </row>
    <row r="1066" spans="1:8">
      <c r="A1066" s="1">
        <v>1065</v>
      </c>
      <c r="B1066" s="444">
        <f>유형화!$F$71*hourly1!B1067/hourly1!$B$8763+유형화!$F$72*hourly1!C1067/hourly1!$C$8763+유형화!$F$73*hourly1!D1067/hourly1!$D$8763+유형화!$F$74*hourly1!E1067/hourly1!$E$8763</f>
        <v>280.39939642324333</v>
      </c>
      <c r="C1066" s="442">
        <f>hourly1!$F1067*유형화!$G$71/hourly1!$F$8763+유형화!$G$72*hourly1!$G1067/hourly1!$F$8763+유형화!$G$74*hourly1!I1067/hourly1!$I$8763</f>
        <v>10.182445171986583</v>
      </c>
      <c r="D1066" s="14">
        <v>156.705759</v>
      </c>
      <c r="E1066" s="14">
        <v>248.98408300000011</v>
      </c>
      <c r="F1066" s="1">
        <v>1158482</v>
      </c>
      <c r="G1066" s="15">
        <f t="shared" si="32"/>
        <v>0.17931800100618084</v>
      </c>
      <c r="H1066" s="15">
        <f t="shared" si="33"/>
        <v>0.32684991298299126</v>
      </c>
    </row>
    <row r="1067" spans="1:8">
      <c r="A1067" s="1">
        <v>1066</v>
      </c>
      <c r="B1067" s="444">
        <f>유형화!$F$71*hourly1!B1068/hourly1!$B$8763+유형화!$F$72*hourly1!C1068/hourly1!$C$8763+유형화!$F$73*hourly1!D1068/hourly1!$D$8763+유형화!$F$74*hourly1!E1068/hourly1!$E$8763</f>
        <v>338.33243708015186</v>
      </c>
      <c r="C1067" s="442">
        <f>hourly1!$F1068*유형화!$G$71/hourly1!$F$8763+유형화!$G$72*hourly1!$G1068/hourly1!$F$8763+유형화!$G$74*hourly1!I1068/hourly1!$I$8763</f>
        <v>8.9897237927412252</v>
      </c>
      <c r="D1067" s="14">
        <v>207.95839100000001</v>
      </c>
      <c r="E1067" s="14">
        <v>656.42215100000021</v>
      </c>
      <c r="F1067" s="1">
        <v>1028481</v>
      </c>
      <c r="G1067" s="15">
        <f t="shared" si="32"/>
        <v>0.2379662572999742</v>
      </c>
      <c r="H1067" s="15">
        <f t="shared" si="33"/>
        <v>0.40966407306685332</v>
      </c>
    </row>
    <row r="1068" spans="1:8">
      <c r="A1068" s="1">
        <v>1067</v>
      </c>
      <c r="B1068" s="444">
        <f>유형화!$F$71*hourly1!B1069/hourly1!$B$8763+유형화!$F$72*hourly1!C1069/hourly1!$C$8763+유형화!$F$73*hourly1!D1069/hourly1!$D$8763+유형화!$F$74*hourly1!E1069/hourly1!$E$8763</f>
        <v>395.1176782236542</v>
      </c>
      <c r="C1068" s="442">
        <f>hourly1!$F1069*유형화!$G$71/hourly1!$F$8763+유형화!$G$72*hourly1!$G1069/hourly1!$F$8763+유형화!$G$74*hourly1!I1069/hourly1!$I$8763</f>
        <v>7.991868571072259</v>
      </c>
      <c r="D1068" s="14">
        <v>217.127512</v>
      </c>
      <c r="E1068" s="14">
        <v>977.49882200000025</v>
      </c>
      <c r="F1068" s="1">
        <v>946842</v>
      </c>
      <c r="G1068" s="15">
        <f t="shared" si="32"/>
        <v>0.24845845911307918</v>
      </c>
      <c r="H1068" s="15">
        <f t="shared" si="33"/>
        <v>0.42351921500520701</v>
      </c>
    </row>
    <row r="1069" spans="1:8">
      <c r="A1069" s="1">
        <v>1068</v>
      </c>
      <c r="B1069" s="444">
        <f>유형화!$F$71*hourly1!B1070/hourly1!$B$8763+유형화!$F$72*hourly1!C1070/hourly1!$C$8763+유형화!$F$73*hourly1!D1070/hourly1!$D$8763+유형화!$F$74*hourly1!E1070/hourly1!$E$8763</f>
        <v>335.37413775321698</v>
      </c>
      <c r="C1069" s="442">
        <f>hourly1!$F1070*유형화!$G$71/hourly1!$F$8763+유형화!$G$72*hourly1!$G1070/hourly1!$F$8763+유형화!$G$74*hourly1!I1070/hourly1!$I$8763</f>
        <v>7.1623033415270676</v>
      </c>
      <c r="D1069" s="14">
        <v>207.07736700000001</v>
      </c>
      <c r="E1069" s="14">
        <v>1168.0242149999999</v>
      </c>
      <c r="F1069" s="1">
        <v>964065</v>
      </c>
      <c r="G1069" s="15">
        <f t="shared" si="32"/>
        <v>0.23695810378011237</v>
      </c>
      <c r="H1069" s="15">
        <f t="shared" si="33"/>
        <v>0.40831827798037307</v>
      </c>
    </row>
    <row r="1070" spans="1:8">
      <c r="A1070" s="1">
        <v>1069</v>
      </c>
      <c r="B1070" s="444">
        <f>유형화!$F$71*hourly1!B1071/hourly1!$B$8763+유형화!$F$72*hourly1!C1071/hourly1!$C$8763+유형화!$F$73*hourly1!D1071/hourly1!$D$8763+유형화!$F$74*hourly1!E1071/hourly1!$E$8763</f>
        <v>213.03067444104917</v>
      </c>
      <c r="C1070" s="442">
        <f>hourly1!$F1071*유형화!$G$71/hourly1!$F$8763+유형화!$G$72*hourly1!$G1071/hourly1!$F$8763+유형화!$G$74*hourly1!I1071/hourly1!$I$8763</f>
        <v>5.6583787512573247</v>
      </c>
      <c r="D1070" s="14">
        <v>155.767957</v>
      </c>
      <c r="E1070" s="14">
        <v>1245.182503000003</v>
      </c>
      <c r="F1070" s="1">
        <v>855406</v>
      </c>
      <c r="G1070" s="15">
        <f t="shared" si="32"/>
        <v>0.17824487656549196</v>
      </c>
      <c r="H1070" s="15">
        <f t="shared" si="33"/>
        <v>0.3252437890954194</v>
      </c>
    </row>
    <row r="1071" spans="1:8">
      <c r="A1071" s="1">
        <v>1070</v>
      </c>
      <c r="B1071" s="444">
        <f>유형화!$F$71*hourly1!B1072/hourly1!$B$8763+유형화!$F$72*hourly1!C1072/hourly1!$C$8763+유형화!$F$73*hourly1!D1072/hourly1!$D$8763+유형화!$F$74*hourly1!E1072/hourly1!$E$8763</f>
        <v>269.92210353212249</v>
      </c>
      <c r="C1071" s="442">
        <f>hourly1!$F1072*유형화!$G$71/hourly1!$F$8763+유형화!$G$72*hourly1!$G1072/hourly1!$F$8763+유형화!$G$74*hourly1!I1072/hourly1!$I$8763</f>
        <v>5.8919245137466643</v>
      </c>
      <c r="D1071" s="14">
        <v>151.51989</v>
      </c>
      <c r="E1071" s="14">
        <v>1227.688625</v>
      </c>
      <c r="F1071" s="1">
        <v>885337</v>
      </c>
      <c r="G1071" s="15">
        <f t="shared" si="32"/>
        <v>0.17338382431418115</v>
      </c>
      <c r="H1071" s="15">
        <f t="shared" si="33"/>
        <v>0.31792480842855214</v>
      </c>
    </row>
    <row r="1072" spans="1:8">
      <c r="A1072" s="1">
        <v>1071</v>
      </c>
      <c r="B1072" s="444">
        <f>유형화!$F$71*hourly1!B1073/hourly1!$B$8763+유형화!$F$72*hourly1!C1073/hourly1!$C$8763+유형화!$F$73*hourly1!D1073/hourly1!$D$8763+유형화!$F$74*hourly1!E1073/hourly1!$E$8763</f>
        <v>381.34196387115566</v>
      </c>
      <c r="C1072" s="442">
        <f>hourly1!$F1073*유형화!$G$71/hourly1!$F$8763+유형화!$G$72*hourly1!$G1073/hourly1!$F$8763+유형화!$G$74*hourly1!I1073/hourly1!$I$8763</f>
        <v>5.6520569054832279</v>
      </c>
      <c r="D1072" s="14">
        <v>162.66004899999999</v>
      </c>
      <c r="E1072" s="14">
        <v>1111.835280999999</v>
      </c>
      <c r="F1072" s="1">
        <v>863040</v>
      </c>
      <c r="G1072" s="15">
        <f t="shared" si="32"/>
        <v>0.18613147989186166</v>
      </c>
      <c r="H1072" s="15">
        <f t="shared" si="33"/>
        <v>0.33696743155722891</v>
      </c>
    </row>
    <row r="1073" spans="1:8">
      <c r="A1073" s="1">
        <v>1072</v>
      </c>
      <c r="B1073" s="444">
        <f>유형화!$F$71*hourly1!B1074/hourly1!$B$8763+유형화!$F$72*hourly1!C1074/hourly1!$C$8763+유형화!$F$73*hourly1!D1074/hourly1!$D$8763+유형화!$F$74*hourly1!E1074/hourly1!$E$8763</f>
        <v>323.77766439679351</v>
      </c>
      <c r="C1073" s="442">
        <f>hourly1!$F1074*유형화!$G$71/hourly1!$F$8763+유형화!$G$72*hourly1!$G1074/hourly1!$F$8763+유형화!$G$74*hourly1!I1074/hourly1!$I$8763</f>
        <v>5.5987606703264987</v>
      </c>
      <c r="D1073" s="14">
        <v>173.217049</v>
      </c>
      <c r="E1073" s="14">
        <v>892.31604099999981</v>
      </c>
      <c r="F1073" s="1">
        <v>858112</v>
      </c>
      <c r="G1073" s="15">
        <f t="shared" si="32"/>
        <v>0.19821182811073124</v>
      </c>
      <c r="H1073" s="15">
        <f t="shared" si="33"/>
        <v>0.35457240738769963</v>
      </c>
    </row>
    <row r="1074" spans="1:8">
      <c r="A1074" s="1">
        <v>1073</v>
      </c>
      <c r="B1074" s="444">
        <f>유형화!$F$71*hourly1!B1075/hourly1!$B$8763+유형화!$F$72*hourly1!C1075/hourly1!$C$8763+유형화!$F$73*hourly1!D1075/hourly1!$D$8763+유형화!$F$74*hourly1!E1075/hourly1!$E$8763</f>
        <v>281.37266778809425</v>
      </c>
      <c r="C1074" s="442">
        <f>hourly1!$F1075*유형화!$G$71/hourly1!$F$8763+유형화!$G$72*hourly1!$G1075/hourly1!$F$8763+유형화!$G$74*hourly1!I1075/hourly1!$I$8763</f>
        <v>5.8558791877925644</v>
      </c>
      <c r="D1074" s="14">
        <v>198.107947</v>
      </c>
      <c r="E1074" s="14">
        <v>542.21610499999974</v>
      </c>
      <c r="F1074" s="1">
        <v>875116</v>
      </c>
      <c r="G1074" s="15">
        <f t="shared" si="32"/>
        <v>0.2266944193128117</v>
      </c>
      <c r="H1074" s="15">
        <f t="shared" si="33"/>
        <v>0.39446937033052953</v>
      </c>
    </row>
    <row r="1075" spans="1:8">
      <c r="A1075" s="1">
        <v>1074</v>
      </c>
      <c r="B1075" s="444">
        <f>유형화!$F$71*hourly1!B1076/hourly1!$B$8763+유형화!$F$72*hourly1!C1076/hourly1!$C$8763+유형화!$F$73*hourly1!D1076/hourly1!$D$8763+유형화!$F$74*hourly1!E1076/hourly1!$E$8763</f>
        <v>170.08097454504318</v>
      </c>
      <c r="C1075" s="442">
        <f>hourly1!$F1076*유형화!$G$71/hourly1!$F$8763+유형화!$G$72*hourly1!$G1076/hourly1!$F$8763+유형화!$G$74*hourly1!I1076/hourly1!$I$8763</f>
        <v>6.2166903337845634</v>
      </c>
      <c r="D1075" s="14">
        <v>206.18803500000001</v>
      </c>
      <c r="E1075" s="14">
        <v>125.35535400000001</v>
      </c>
      <c r="F1075" s="1">
        <v>852047</v>
      </c>
      <c r="G1075" s="15">
        <f t="shared" si="32"/>
        <v>0.23594044343700507</v>
      </c>
      <c r="H1075" s="15">
        <f t="shared" si="33"/>
        <v>0.40695718139196357</v>
      </c>
    </row>
    <row r="1076" spans="1:8">
      <c r="A1076" s="1">
        <v>1075</v>
      </c>
      <c r="B1076" s="444">
        <f>유형화!$F$71*hourly1!B1077/hourly1!$B$8763+유형화!$F$72*hourly1!C1077/hourly1!$C$8763+유형화!$F$73*hourly1!D1077/hourly1!$D$8763+유형화!$F$74*hourly1!E1077/hourly1!$E$8763</f>
        <v>129.43992500596121</v>
      </c>
      <c r="C1076" s="442">
        <f>hourly1!$F1077*유형화!$G$71/hourly1!$F$8763+유형화!$G$72*hourly1!$G1077/hourly1!$F$8763+유형화!$G$74*hourly1!I1077/hourly1!$I$8763</f>
        <v>6.0245600681916738</v>
      </c>
      <c r="D1076" s="14">
        <v>226.116164</v>
      </c>
      <c r="E1076" s="14">
        <v>0.64595300000000067</v>
      </c>
      <c r="F1076" s="1">
        <v>850653</v>
      </c>
      <c r="G1076" s="15">
        <f t="shared" si="32"/>
        <v>0.25874415070900969</v>
      </c>
      <c r="H1076" s="15">
        <f t="shared" si="33"/>
        <v>0.43683960083583828</v>
      </c>
    </row>
    <row r="1077" spans="1:8">
      <c r="A1077" s="1">
        <v>1076</v>
      </c>
      <c r="B1077" s="444">
        <f>유형화!$F$71*hourly1!B1078/hourly1!$B$8763+유형화!$F$72*hourly1!C1078/hourly1!$C$8763+유형화!$F$73*hourly1!D1078/hourly1!$D$8763+유형화!$F$74*hourly1!E1078/hourly1!$E$8763</f>
        <v>138.34578501315676</v>
      </c>
      <c r="C1077" s="442">
        <f>hourly1!$F1078*유형화!$G$71/hourly1!$F$8763+유형화!$G$72*hourly1!$G1078/hourly1!$F$8763+유형화!$G$74*hourly1!I1078/hourly1!$I$8763</f>
        <v>5.9460162150997835</v>
      </c>
      <c r="D1077" s="14">
        <v>260.33344199999999</v>
      </c>
      <c r="E1077" s="14">
        <v>0</v>
      </c>
      <c r="F1077" s="1">
        <v>960888</v>
      </c>
      <c r="G1077" s="15">
        <f t="shared" si="32"/>
        <v>0.29789889479746889</v>
      </c>
      <c r="H1077" s="15">
        <f t="shared" si="33"/>
        <v>0.48530034421199447</v>
      </c>
    </row>
    <row r="1078" spans="1:8">
      <c r="A1078" s="1">
        <v>1077</v>
      </c>
      <c r="B1078" s="444">
        <f>유형화!$F$71*hourly1!B1079/hourly1!$B$8763+유형화!$F$72*hourly1!C1079/hourly1!$C$8763+유형화!$F$73*hourly1!D1079/hourly1!$D$8763+유형화!$F$74*hourly1!E1079/hourly1!$E$8763</f>
        <v>72.089467647260904</v>
      </c>
      <c r="C1078" s="442">
        <f>hourly1!$F1079*유형화!$G$71/hourly1!$F$8763+유형화!$G$72*hourly1!$G1079/hourly1!$F$8763+유형화!$G$74*hourly1!I1079/hourly1!$I$8763</f>
        <v>6.8211523194029233</v>
      </c>
      <c r="D1078" s="14">
        <v>290.658951</v>
      </c>
      <c r="E1078" s="14">
        <v>0</v>
      </c>
      <c r="F1078" s="1">
        <v>980147</v>
      </c>
      <c r="G1078" s="15">
        <f t="shared" si="32"/>
        <v>0.33260029752878106</v>
      </c>
      <c r="H1078" s="15">
        <f t="shared" si="33"/>
        <v>0.52549288473715816</v>
      </c>
    </row>
    <row r="1079" spans="1:8">
      <c r="A1079" s="1">
        <v>1078</v>
      </c>
      <c r="B1079" s="444">
        <f>유형화!$F$71*hourly1!B1080/hourly1!$B$8763+유형화!$F$72*hourly1!C1080/hourly1!$C$8763+유형화!$F$73*hourly1!D1080/hourly1!$D$8763+유형화!$F$74*hourly1!E1080/hourly1!$E$8763</f>
        <v>70.828265766901268</v>
      </c>
      <c r="C1079" s="442">
        <f>hourly1!$F1080*유형화!$G$71/hourly1!$F$8763+유형화!$G$72*hourly1!$G1080/hourly1!$F$8763+유형화!$G$74*hourly1!I1080/hourly1!$I$8763</f>
        <v>0.55361491789774042</v>
      </c>
      <c r="D1079" s="14">
        <v>291.83193799999998</v>
      </c>
      <c r="E1079" s="14">
        <v>0</v>
      </c>
      <c r="F1079" s="1">
        <v>1071159</v>
      </c>
      <c r="G1079" s="15">
        <f t="shared" si="32"/>
        <v>0.33394254356612191</v>
      </c>
      <c r="H1079" s="15">
        <f t="shared" si="33"/>
        <v>0.52699889108164522</v>
      </c>
    </row>
    <row r="1080" spans="1:8">
      <c r="A1080" s="1">
        <v>1079</v>
      </c>
      <c r="B1080" s="444">
        <f>유형화!$F$71*hourly1!B1081/hourly1!$B$8763+유형화!$F$72*hourly1!C1081/hourly1!$C$8763+유형화!$F$73*hourly1!D1081/hourly1!$D$8763+유형화!$F$74*hourly1!E1081/hourly1!$E$8763</f>
        <v>69.78045809770866</v>
      </c>
      <c r="C1080" s="442">
        <f>hourly1!$F1081*유형화!$G$71/hourly1!$F$8763+유형화!$G$72*hourly1!$G1081/hourly1!$F$8763+유형화!$G$74*hourly1!I1081/hourly1!$I$8763</f>
        <v>0.94534380268211116</v>
      </c>
      <c r="D1080" s="14">
        <v>276.69940500000001</v>
      </c>
      <c r="E1080" s="14">
        <v>0</v>
      </c>
      <c r="F1080" s="1">
        <v>1176995</v>
      </c>
      <c r="G1080" s="15">
        <f t="shared" si="32"/>
        <v>0.3166264245859633</v>
      </c>
      <c r="H1080" s="15">
        <f t="shared" si="33"/>
        <v>0.50729663976887307</v>
      </c>
    </row>
    <row r="1081" spans="1:8">
      <c r="A1081" s="1">
        <v>1080</v>
      </c>
      <c r="B1081" s="444">
        <f>유형화!$F$71*hourly1!B1082/hourly1!$B$8763+유형화!$F$72*hourly1!C1082/hourly1!$C$8763+유형화!$F$73*hourly1!D1082/hourly1!$D$8763+유형화!$F$74*hourly1!E1082/hourly1!$E$8763</f>
        <v>68.477599181566703</v>
      </c>
      <c r="C1081" s="442">
        <f>hourly1!$F1082*유형화!$G$71/hourly1!$F$8763+유형화!$G$72*hourly1!$G1082/hourly1!$F$8763+유형화!$G$74*hourly1!I1082/hourly1!$I$8763</f>
        <v>1.6640331695681705</v>
      </c>
      <c r="D1081" s="14">
        <v>287.68714899999998</v>
      </c>
      <c r="E1081" s="14">
        <v>0</v>
      </c>
      <c r="F1081" s="1">
        <v>1171150</v>
      </c>
      <c r="G1081" s="15">
        <f t="shared" si="32"/>
        <v>0.32919967206723583</v>
      </c>
      <c r="H1081" s="15">
        <f t="shared" si="33"/>
        <v>0.5216615950237643</v>
      </c>
    </row>
    <row r="1082" spans="1:8">
      <c r="A1082" s="1">
        <v>1081</v>
      </c>
      <c r="B1082" s="444">
        <f>유형화!$F$71*hourly1!B1083/hourly1!$B$8763+유형화!$F$72*hourly1!C1083/hourly1!$C$8763+유형화!$F$73*hourly1!D1083/hourly1!$D$8763+유형화!$F$74*hourly1!E1083/hourly1!$E$8763</f>
        <v>68.924315650428099</v>
      </c>
      <c r="C1082" s="442">
        <f>hourly1!$F1083*유형화!$G$71/hourly1!$F$8763+유형화!$G$72*hourly1!$G1083/hourly1!$F$8763+유형화!$G$74*hourly1!I1083/hourly1!$I$8763</f>
        <v>2.1452925814651618</v>
      </c>
      <c r="D1082" s="14">
        <v>256.59863799999999</v>
      </c>
      <c r="E1082" s="14">
        <v>0</v>
      </c>
      <c r="F1082" s="1">
        <v>1072877</v>
      </c>
      <c r="G1082" s="15">
        <f t="shared" si="32"/>
        <v>0.29362516809014422</v>
      </c>
      <c r="H1082" s="15">
        <f t="shared" si="33"/>
        <v>0.48017681897484532</v>
      </c>
    </row>
    <row r="1083" spans="1:8">
      <c r="A1083" s="1">
        <v>1082</v>
      </c>
      <c r="B1083" s="444">
        <f>유형화!$F$71*hourly1!B1084/hourly1!$B$8763+유형화!$F$72*hourly1!C1084/hourly1!$C$8763+유형화!$F$73*hourly1!D1084/hourly1!$D$8763+유형화!$F$74*hourly1!E1084/hourly1!$E$8763</f>
        <v>69.106499474879939</v>
      </c>
      <c r="C1083" s="442">
        <f>hourly1!$F1084*유형화!$G$71/hourly1!$F$8763+유형화!$G$72*hourly1!$G1084/hourly1!$F$8763+유형화!$G$74*hourly1!I1084/hourly1!$I$8763</f>
        <v>2.6294888297874004</v>
      </c>
      <c r="D1083" s="14">
        <v>234.12528399999999</v>
      </c>
      <c r="E1083" s="14">
        <v>0</v>
      </c>
      <c r="F1083" s="1">
        <v>841938</v>
      </c>
      <c r="G1083" s="15">
        <f t="shared" si="32"/>
        <v>0.26790896633150779</v>
      </c>
      <c r="H1083" s="15">
        <f t="shared" si="33"/>
        <v>0.44849585178103113</v>
      </c>
    </row>
    <row r="1084" spans="1:8">
      <c r="A1084" s="1">
        <v>1083</v>
      </c>
      <c r="B1084" s="444">
        <f>유형화!$F$71*hourly1!B1085/hourly1!$B$8763+유형화!$F$72*hourly1!C1085/hourly1!$C$8763+유형화!$F$73*hourly1!D1085/hourly1!$D$8763+유형화!$F$74*hourly1!E1085/hourly1!$E$8763</f>
        <v>69.605519401242404</v>
      </c>
      <c r="C1084" s="442">
        <f>hourly1!$F1085*유형화!$G$71/hourly1!$F$8763+유형화!$G$72*hourly1!$G1085/hourly1!$F$8763+유형화!$G$74*hourly1!I1085/hourly1!$I$8763</f>
        <v>3.1288631467977148</v>
      </c>
      <c r="D1084" s="14">
        <v>250.11353799999989</v>
      </c>
      <c r="E1084" s="14">
        <v>0</v>
      </c>
      <c r="F1084" s="1">
        <v>651319</v>
      </c>
      <c r="G1084" s="15">
        <f t="shared" si="32"/>
        <v>0.28620428467305675</v>
      </c>
      <c r="H1084" s="15">
        <f t="shared" si="33"/>
        <v>0.47118614163389733</v>
      </c>
    </row>
    <row r="1085" spans="1:8">
      <c r="A1085" s="1">
        <v>1084</v>
      </c>
      <c r="B1085" s="444">
        <f>유형화!$F$71*hourly1!B1086/hourly1!$B$8763+유형화!$F$72*hourly1!C1086/hourly1!$C$8763+유형화!$F$73*hourly1!D1086/hourly1!$D$8763+유형화!$F$74*hourly1!E1086/hourly1!$E$8763</f>
        <v>69.92833211366802</v>
      </c>
      <c r="C1085" s="442">
        <f>hourly1!$F1086*유형화!$G$71/hourly1!$F$8763+유형화!$G$72*hourly1!$G1086/hourly1!$F$8763+유형화!$G$74*hourly1!I1086/hourly1!$I$8763</f>
        <v>3.4789632858599826</v>
      </c>
      <c r="D1085" s="14">
        <v>240.26761300000001</v>
      </c>
      <c r="E1085" s="14">
        <v>0</v>
      </c>
      <c r="F1085" s="1">
        <v>523233</v>
      </c>
      <c r="G1085" s="15">
        <f t="shared" si="32"/>
        <v>0.27493761776608777</v>
      </c>
      <c r="H1085" s="15">
        <f t="shared" si="33"/>
        <v>0.45730279905145327</v>
      </c>
    </row>
    <row r="1086" spans="1:8">
      <c r="A1086" s="1">
        <v>1085</v>
      </c>
      <c r="B1086" s="444">
        <f>유형화!$F$71*hourly1!B1087/hourly1!$B$8763+유형화!$F$72*hourly1!C1087/hourly1!$C$8763+유형화!$F$73*hourly1!D1087/hourly1!$D$8763+유형화!$F$74*hourly1!E1087/hourly1!$E$8763</f>
        <v>70.329039141533414</v>
      </c>
      <c r="C1086" s="442">
        <f>hourly1!$F1087*유형화!$G$71/hourly1!$F$8763+유형화!$G$72*hourly1!$G1087/hourly1!$F$8763+유형화!$G$74*hourly1!I1087/hourly1!$I$8763</f>
        <v>3.8177082712723664</v>
      </c>
      <c r="D1086" s="14">
        <v>277.04126000000002</v>
      </c>
      <c r="E1086" s="14">
        <v>0</v>
      </c>
      <c r="F1086" s="1">
        <v>586697</v>
      </c>
      <c r="G1086" s="15">
        <f t="shared" si="32"/>
        <v>0.31701760839200305</v>
      </c>
      <c r="H1086" s="15">
        <f t="shared" si="33"/>
        <v>0.50774836396936918</v>
      </c>
    </row>
    <row r="1087" spans="1:8">
      <c r="A1087" s="1">
        <v>1086</v>
      </c>
      <c r="B1087" s="444">
        <f>유형화!$F$71*hourly1!B1088/hourly1!$B$8763+유형화!$F$72*hourly1!C1088/hourly1!$C$8763+유형화!$F$73*hourly1!D1088/hourly1!$D$8763+유형화!$F$74*hourly1!E1088/hourly1!$E$8763</f>
        <v>72.793236078450775</v>
      </c>
      <c r="C1087" s="442">
        <f>hourly1!$F1088*유형화!$G$71/hourly1!$F$8763+유형화!$G$72*hourly1!$G1088/hourly1!$F$8763+유형화!$G$74*hourly1!I1088/hourly1!$I$8763</f>
        <v>4.2013198480647747</v>
      </c>
      <c r="D1087" s="14">
        <v>281.96852600000011</v>
      </c>
      <c r="E1087" s="14">
        <v>0</v>
      </c>
      <c r="F1087" s="1">
        <v>986387</v>
      </c>
      <c r="G1087" s="15">
        <f t="shared" si="32"/>
        <v>0.32265586632957977</v>
      </c>
      <c r="H1087" s="15">
        <f t="shared" si="33"/>
        <v>0.51422479959661949</v>
      </c>
    </row>
    <row r="1088" spans="1:8">
      <c r="A1088" s="1">
        <v>1087</v>
      </c>
      <c r="B1088" s="444">
        <f>유형화!$F$71*hourly1!B1089/hourly1!$B$8763+유형화!$F$72*hourly1!C1089/hourly1!$C$8763+유형화!$F$73*hourly1!D1089/hourly1!$D$8763+유형화!$F$74*hourly1!E1089/hourly1!$E$8763</f>
        <v>84.809396623063364</v>
      </c>
      <c r="C1088" s="442">
        <f>hourly1!$F1089*유형화!$G$71/hourly1!$F$8763+유형화!$G$72*hourly1!$G1089/hourly1!$F$8763+유형화!$G$74*hourly1!I1089/hourly1!$I$8763</f>
        <v>10.562187142270695</v>
      </c>
      <c r="D1088" s="14">
        <v>285.03093300000012</v>
      </c>
      <c r="E1088" s="14">
        <v>0.1147</v>
      </c>
      <c r="F1088" s="1">
        <v>976749</v>
      </c>
      <c r="G1088" s="15">
        <f t="shared" si="32"/>
        <v>0.3261601708619189</v>
      </c>
      <c r="H1088" s="15">
        <f t="shared" si="33"/>
        <v>0.51821789128944651</v>
      </c>
    </row>
    <row r="1089" spans="1:8">
      <c r="A1089" s="1">
        <v>1088</v>
      </c>
      <c r="B1089" s="444">
        <f>유형화!$F$71*hourly1!B1090/hourly1!$B$8763+유형화!$F$72*hourly1!C1090/hourly1!$C$8763+유형화!$F$73*hourly1!D1090/hourly1!$D$8763+유형화!$F$74*hourly1!E1090/hourly1!$E$8763</f>
        <v>181.50904736485344</v>
      </c>
      <c r="C1089" s="442">
        <f>hourly1!$F1090*유형화!$G$71/hourly1!$F$8763+유형화!$G$72*hourly1!$G1090/hourly1!$F$8763+유형화!$G$74*hourly1!I1090/hourly1!$I$8763</f>
        <v>10.700731978942226</v>
      </c>
      <c r="D1089" s="14">
        <v>275.75916899999999</v>
      </c>
      <c r="E1089" s="14">
        <v>20.493193000000009</v>
      </c>
      <c r="F1089" s="1">
        <v>922783</v>
      </c>
      <c r="G1089" s="15">
        <f t="shared" si="32"/>
        <v>0.31555051492527203</v>
      </c>
      <c r="H1089" s="15">
        <f t="shared" si="33"/>
        <v>0.50605261242103672</v>
      </c>
    </row>
    <row r="1090" spans="1:8">
      <c r="A1090" s="1">
        <v>1089</v>
      </c>
      <c r="B1090" s="444">
        <f>유형화!$F$71*hourly1!B1091/hourly1!$B$8763+유형화!$F$72*hourly1!C1091/hourly1!$C$8763+유형화!$F$73*hourly1!D1091/hourly1!$D$8763+유형화!$F$74*hourly1!E1091/hourly1!$E$8763</f>
        <v>279.45497654150046</v>
      </c>
      <c r="C1090" s="442">
        <f>hourly1!$F1091*유형화!$G$71/hourly1!$F$8763+유형화!$G$72*hourly1!$G1091/hourly1!$F$8763+유형화!$G$74*hourly1!I1091/hourly1!$I$8763</f>
        <v>9.8198587723012807</v>
      </c>
      <c r="D1090" s="14">
        <v>253.30337800000001</v>
      </c>
      <c r="E1090" s="14">
        <v>288.49139999999989</v>
      </c>
      <c r="F1090" s="1">
        <v>890871</v>
      </c>
      <c r="G1090" s="15">
        <f t="shared" ref="G1090:G1153" si="34">D1090/$I$1</f>
        <v>0.28985441046281524</v>
      </c>
      <c r="H1090" s="15">
        <f t="shared" ref="H1090:H1153" si="35">G1090/(1-$H$1*(1-G1090))</f>
        <v>0.4756234547203792</v>
      </c>
    </row>
    <row r="1091" spans="1:8">
      <c r="A1091" s="1">
        <v>1090</v>
      </c>
      <c r="B1091" s="444">
        <f>유형화!$F$71*hourly1!B1092/hourly1!$B$8763+유형화!$F$72*hourly1!C1092/hourly1!$C$8763+유형화!$F$73*hourly1!D1092/hourly1!$D$8763+유형화!$F$74*hourly1!E1092/hourly1!$E$8763</f>
        <v>337.20274587932772</v>
      </c>
      <c r="C1091" s="442">
        <f>hourly1!$F1092*유형화!$G$71/hourly1!$F$8763+유형화!$G$72*hourly1!$G1092/hourly1!$F$8763+유형화!$G$74*hourly1!I1092/hourly1!$I$8763</f>
        <v>8.6611806898172983</v>
      </c>
      <c r="D1091" s="14">
        <v>269.92621100000002</v>
      </c>
      <c r="E1091" s="14">
        <v>700.03283600000032</v>
      </c>
      <c r="F1091" s="1">
        <v>876421</v>
      </c>
      <c r="G1091" s="15">
        <f t="shared" si="34"/>
        <v>0.30887587593824539</v>
      </c>
      <c r="H1091" s="15">
        <f t="shared" si="35"/>
        <v>0.49828194655496949</v>
      </c>
    </row>
    <row r="1092" spans="1:8">
      <c r="A1092" s="1">
        <v>1091</v>
      </c>
      <c r="B1092" s="444">
        <f>유형화!$F$71*hourly1!B1093/hourly1!$B$8763+유형화!$F$72*hourly1!C1093/hourly1!$C$8763+유형화!$F$73*hourly1!D1093/hourly1!$D$8763+유형화!$F$74*hourly1!E1093/hourly1!$E$8763</f>
        <v>393.78600499975585</v>
      </c>
      <c r="C1092" s="442">
        <f>hourly1!$F1093*유형화!$G$71/hourly1!$F$8763+유형화!$G$72*hourly1!$G1093/hourly1!$F$8763+유형화!$G$74*hourly1!I1093/hourly1!$I$8763</f>
        <v>7.6257891116205414</v>
      </c>
      <c r="D1092" s="14">
        <v>251.375823</v>
      </c>
      <c r="E1092" s="14">
        <v>971.51592199999993</v>
      </c>
      <c r="F1092" s="1">
        <v>871655</v>
      </c>
      <c r="G1092" s="15">
        <f t="shared" si="34"/>
        <v>0.28764871418441956</v>
      </c>
      <c r="H1092" s="15">
        <f t="shared" si="35"/>
        <v>0.47294557967610862</v>
      </c>
    </row>
    <row r="1093" spans="1:8">
      <c r="A1093" s="1">
        <v>1092</v>
      </c>
      <c r="B1093" s="444">
        <f>유형화!$F$71*hourly1!B1094/hourly1!$B$8763+유형화!$F$72*hourly1!C1094/hourly1!$C$8763+유형화!$F$73*hourly1!D1094/hourly1!$D$8763+유형화!$F$74*hourly1!E1094/hourly1!$E$8763</f>
        <v>333.87417803758524</v>
      </c>
      <c r="C1093" s="442">
        <f>hourly1!$F1094*유형화!$G$71/hourly1!$F$8763+유형화!$G$72*hourly1!$G1094/hourly1!$F$8763+유형화!$G$74*hourly1!I1094/hourly1!$I$8763</f>
        <v>6.8116772919104687</v>
      </c>
      <c r="D1093" s="14">
        <v>243.61830599999999</v>
      </c>
      <c r="E1093" s="14">
        <v>1122.601108999999</v>
      </c>
      <c r="F1093" s="1">
        <v>815332</v>
      </c>
      <c r="G1093" s="15">
        <f t="shared" si="34"/>
        <v>0.2787718072341685</v>
      </c>
      <c r="H1093" s="15">
        <f t="shared" si="35"/>
        <v>0.46205948874332886</v>
      </c>
    </row>
    <row r="1094" spans="1:8">
      <c r="A1094" s="1">
        <v>1093</v>
      </c>
      <c r="B1094" s="444">
        <f>유형화!$F$71*hourly1!B1095/hourly1!$B$8763+유형화!$F$72*hourly1!C1095/hourly1!$C$8763+유형화!$F$73*hourly1!D1095/hourly1!$D$8763+유형화!$F$74*hourly1!E1095/hourly1!$E$8763</f>
        <v>211.75856894355792</v>
      </c>
      <c r="C1094" s="442">
        <f>hourly1!$F1095*유형화!$G$71/hourly1!$F$8763+유형화!$G$72*hourly1!$G1095/hourly1!$F$8763+유형화!$G$74*hourly1!I1095/hourly1!$I$8763</f>
        <v>5.3605082772796582</v>
      </c>
      <c r="D1094" s="14">
        <v>202.37564900000001</v>
      </c>
      <c r="E1094" s="14">
        <v>1171.812851999998</v>
      </c>
      <c r="F1094" s="1">
        <v>877084</v>
      </c>
      <c r="G1094" s="15">
        <f t="shared" si="34"/>
        <v>0.23157793984462627</v>
      </c>
      <c r="H1094" s="15">
        <f t="shared" si="35"/>
        <v>0.40109253236100495</v>
      </c>
    </row>
    <row r="1095" spans="1:8">
      <c r="A1095" s="1">
        <v>1094</v>
      </c>
      <c r="B1095" s="444">
        <f>유형화!$F$71*hourly1!B1096/hourly1!$B$8763+유형화!$F$72*hourly1!C1096/hourly1!$C$8763+유형화!$F$73*hourly1!D1096/hourly1!$D$8763+유형화!$F$74*hourly1!E1096/hourly1!$E$8763</f>
        <v>268.52397703596711</v>
      </c>
      <c r="C1095" s="442">
        <f>hourly1!$F1096*유형화!$G$71/hourly1!$F$8763+유형화!$G$72*hourly1!$G1096/hourly1!$F$8763+유형화!$G$74*hourly1!I1096/hourly1!$I$8763</f>
        <v>5.567982109598387</v>
      </c>
      <c r="D1095" s="14">
        <v>202.75153200000011</v>
      </c>
      <c r="E1095" s="14">
        <v>1129.167591000001</v>
      </c>
      <c r="F1095" s="1">
        <v>863214</v>
      </c>
      <c r="G1095" s="15">
        <f t="shared" si="34"/>
        <v>0.23200806180442113</v>
      </c>
      <c r="H1095" s="15">
        <f t="shared" si="35"/>
        <v>0.40167292380491171</v>
      </c>
    </row>
    <row r="1096" spans="1:8">
      <c r="A1096" s="1">
        <v>1095</v>
      </c>
      <c r="B1096" s="444">
        <f>유형화!$F$71*hourly1!B1097/hourly1!$B$8763+유형화!$F$72*hourly1!C1097/hourly1!$C$8763+유형화!$F$73*hourly1!D1097/hourly1!$D$8763+유형화!$F$74*hourly1!E1097/hourly1!$E$8763</f>
        <v>379.93097882552155</v>
      </c>
      <c r="C1096" s="442">
        <f>hourly1!$F1097*유형화!$G$71/hourly1!$F$8763+유형화!$G$72*hourly1!$G1097/hourly1!$F$8763+유형화!$G$74*hourly1!I1097/hourly1!$I$8763</f>
        <v>5.305815861236967</v>
      </c>
      <c r="D1096" s="14">
        <v>237.36009799999999</v>
      </c>
      <c r="E1096" s="14">
        <v>999.34828700000151</v>
      </c>
      <c r="F1096" s="1">
        <v>786950</v>
      </c>
      <c r="G1096" s="15">
        <f t="shared" si="34"/>
        <v>0.27161055575494947</v>
      </c>
      <c r="H1096" s="15">
        <f t="shared" si="35"/>
        <v>0.45314812794658244</v>
      </c>
    </row>
    <row r="1097" spans="1:8">
      <c r="A1097" s="1">
        <v>1096</v>
      </c>
      <c r="B1097" s="444">
        <f>유형화!$F$71*hourly1!B1098/hourly1!$B$8763+유형화!$F$72*hourly1!C1098/hourly1!$C$8763+유형화!$F$73*hourly1!D1098/hourly1!$D$8763+유형화!$F$74*hourly1!E1098/hourly1!$E$8763</f>
        <v>322.23768267133966</v>
      </c>
      <c r="C1097" s="442">
        <f>hourly1!$F1098*유형화!$G$71/hourly1!$F$8763+유형화!$G$72*hourly1!$G1098/hourly1!$F$8763+유형화!$G$74*hourly1!I1098/hourly1!$I$8763</f>
        <v>5.2032157153267855</v>
      </c>
      <c r="D1097" s="14">
        <v>247.160898</v>
      </c>
      <c r="E1097" s="14">
        <v>765.57980399999917</v>
      </c>
      <c r="F1097" s="1">
        <v>822286</v>
      </c>
      <c r="G1097" s="15">
        <f t="shared" si="34"/>
        <v>0.28282558623931975</v>
      </c>
      <c r="H1097" s="15">
        <f t="shared" si="35"/>
        <v>0.46705257072027051</v>
      </c>
    </row>
    <row r="1098" spans="1:8">
      <c r="A1098" s="1">
        <v>1097</v>
      </c>
      <c r="B1098" s="444">
        <f>유형화!$F$71*hourly1!B1099/hourly1!$B$8763+유형화!$F$72*hourly1!C1099/hourly1!$C$8763+유형화!$F$73*hourly1!D1099/hourly1!$D$8763+유형화!$F$74*hourly1!E1099/hourly1!$E$8763</f>
        <v>279.83675463032955</v>
      </c>
      <c r="C1098" s="442">
        <f>hourly1!$F1099*유형화!$G$71/hourly1!$F$8763+유형화!$G$72*hourly1!$G1099/hourly1!$F$8763+유형화!$G$74*hourly1!I1099/hourly1!$I$8763</f>
        <v>5.4610402273764862</v>
      </c>
      <c r="D1098" s="14">
        <v>248.067196</v>
      </c>
      <c r="E1098" s="14">
        <v>433.49147399999998</v>
      </c>
      <c r="F1098" s="1">
        <v>867420</v>
      </c>
      <c r="G1098" s="15">
        <f t="shared" si="34"/>
        <v>0.28386266073302674</v>
      </c>
      <c r="H1098" s="15">
        <f t="shared" si="35"/>
        <v>0.46832404542664863</v>
      </c>
    </row>
    <row r="1099" spans="1:8">
      <c r="A1099" s="1">
        <v>1098</v>
      </c>
      <c r="B1099" s="444">
        <f>유형화!$F$71*hourly1!B1100/hourly1!$B$8763+유형화!$F$72*hourly1!C1100/hourly1!$C$8763+유형화!$F$73*hourly1!D1100/hourly1!$D$8763+유형화!$F$74*hourly1!E1100/hourly1!$E$8763</f>
        <v>168.62252287636835</v>
      </c>
      <c r="C1099" s="442">
        <f>hourly1!$F1100*유형화!$G$71/hourly1!$F$8763+유형화!$G$72*hourly1!$G1100/hourly1!$F$8763+유형화!$G$74*hourly1!I1100/hourly1!$I$8763</f>
        <v>5.8413424138151617</v>
      </c>
      <c r="D1099" s="14">
        <v>257.72770700000001</v>
      </c>
      <c r="E1099" s="14">
        <v>105.6303760000001</v>
      </c>
      <c r="F1099" s="1">
        <v>866338</v>
      </c>
      <c r="G1099" s="15">
        <f t="shared" si="34"/>
        <v>0.29491715887191278</v>
      </c>
      <c r="H1099" s="15">
        <f t="shared" si="35"/>
        <v>0.48172986157085168</v>
      </c>
    </row>
    <row r="1100" spans="1:8">
      <c r="A1100" s="1">
        <v>1099</v>
      </c>
      <c r="B1100" s="444">
        <f>유형화!$F$71*hourly1!B1101/hourly1!$B$8763+유형화!$F$72*hourly1!C1101/hourly1!$C$8763+유형화!$F$73*hourly1!D1101/hourly1!$D$8763+유형화!$F$74*hourly1!E1101/hourly1!$E$8763</f>
        <v>128.32610049774777</v>
      </c>
      <c r="C1100" s="442">
        <f>hourly1!$F1101*유형화!$G$71/hourly1!$F$8763+유형화!$G$72*hourly1!$G1101/hourly1!$F$8763+유형화!$G$74*hourly1!I1101/hourly1!$I$8763</f>
        <v>5.6427568284029359</v>
      </c>
      <c r="D1100" s="14">
        <v>289.93579199999999</v>
      </c>
      <c r="E1100" s="14">
        <v>0.8476750000000004</v>
      </c>
      <c r="F1100" s="1">
        <v>845688</v>
      </c>
      <c r="G1100" s="15">
        <f t="shared" si="34"/>
        <v>0.33177278852644998</v>
      </c>
      <c r="H1100" s="15">
        <f t="shared" si="35"/>
        <v>0.52456266390635398</v>
      </c>
    </row>
    <row r="1101" spans="1:8">
      <c r="A1101" s="1">
        <v>1100</v>
      </c>
      <c r="B1101" s="444">
        <f>유형화!$F$71*hourly1!B1102/hourly1!$B$8763+유형화!$F$72*hourly1!C1102/hourly1!$C$8763+유형화!$F$73*hourly1!D1102/hourly1!$D$8763+유형화!$F$74*hourly1!E1102/hourly1!$E$8763</f>
        <v>137.45288589459884</v>
      </c>
      <c r="C1101" s="442">
        <f>hourly1!$F1102*유형화!$G$71/hourly1!$F$8763+유형화!$G$72*hourly1!$G1102/hourly1!$F$8763+유형화!$G$74*hourly1!I1102/hourly1!$I$8763</f>
        <v>5.6437859964074581</v>
      </c>
      <c r="D1101" s="14">
        <v>291.29746200000011</v>
      </c>
      <c r="E1101" s="14">
        <v>0</v>
      </c>
      <c r="F1101" s="1">
        <v>840392</v>
      </c>
      <c r="G1101" s="15">
        <f t="shared" si="34"/>
        <v>0.33333094404025027</v>
      </c>
      <c r="H1101" s="15">
        <f t="shared" si="35"/>
        <v>0.52631310895926187</v>
      </c>
    </row>
    <row r="1102" spans="1:8">
      <c r="A1102" s="1">
        <v>1101</v>
      </c>
      <c r="B1102" s="444">
        <f>유형화!$F$71*hourly1!B1103/hourly1!$B$8763+유형화!$F$72*hourly1!C1103/hourly1!$C$8763+유형화!$F$73*hourly1!D1103/hourly1!$D$8763+유형화!$F$74*hourly1!E1103/hourly1!$E$8763</f>
        <v>71.68737196818951</v>
      </c>
      <c r="C1102" s="442">
        <f>hourly1!$F1103*유형화!$G$71/hourly1!$F$8763+유형화!$G$72*hourly1!$G1103/hourly1!$F$8763+유형화!$G$74*hourly1!I1103/hourly1!$I$8763</f>
        <v>6.6026580778652262</v>
      </c>
      <c r="D1102" s="14">
        <v>324.11852099999999</v>
      </c>
      <c r="E1102" s="14">
        <v>0</v>
      </c>
      <c r="F1102" s="1">
        <v>851559</v>
      </c>
      <c r="G1102" s="15">
        <f t="shared" si="34"/>
        <v>0.37088799828218078</v>
      </c>
      <c r="H1102" s="15">
        <f t="shared" si="35"/>
        <v>0.56711709078936778</v>
      </c>
    </row>
    <row r="1103" spans="1:8">
      <c r="A1103" s="1">
        <v>1102</v>
      </c>
      <c r="B1103" s="444">
        <f>유형화!$F$71*hourly1!B1104/hourly1!$B$8763+유형화!$F$72*hourly1!C1104/hourly1!$C$8763+유형화!$F$73*hourly1!D1104/hourly1!$D$8763+유형화!$F$74*hourly1!E1104/hourly1!$E$8763</f>
        <v>70.720055572536168</v>
      </c>
      <c r="C1103" s="442">
        <f>hourly1!$F1104*유형화!$G$71/hourly1!$F$8763+유형화!$G$72*hourly1!$G1104/hourly1!$F$8763+유형화!$G$74*hourly1!I1104/hourly1!$I$8763</f>
        <v>0.53551908050516706</v>
      </c>
      <c r="D1103" s="14">
        <v>336.93665600000003</v>
      </c>
      <c r="E1103" s="14">
        <v>0</v>
      </c>
      <c r="F1103" s="1">
        <v>891334</v>
      </c>
      <c r="G1103" s="15">
        <f t="shared" si="34"/>
        <v>0.38555575752405635</v>
      </c>
      <c r="H1103" s="15">
        <f t="shared" si="35"/>
        <v>0.58236153990165418</v>
      </c>
    </row>
    <row r="1104" spans="1:8">
      <c r="A1104" s="1">
        <v>1103</v>
      </c>
      <c r="B1104" s="444">
        <f>유형화!$F$71*hourly1!B1105/hourly1!$B$8763+유형화!$F$72*hourly1!C1105/hourly1!$C$8763+유형화!$F$73*hourly1!D1105/hourly1!$D$8763+유형화!$F$74*hourly1!E1105/hourly1!$E$8763</f>
        <v>69.787329216013546</v>
      </c>
      <c r="C1104" s="442">
        <f>hourly1!$F1105*유형화!$G$71/hourly1!$F$8763+유형화!$G$72*hourly1!$G1105/hourly1!$F$8763+유형화!$G$74*hourly1!I1105/hourly1!$I$8763</f>
        <v>0.97539078222695796</v>
      </c>
      <c r="D1104" s="14">
        <v>325.13416399999988</v>
      </c>
      <c r="E1104" s="14">
        <v>0</v>
      </c>
      <c r="F1104" s="1">
        <v>975503</v>
      </c>
      <c r="G1104" s="15">
        <f t="shared" si="34"/>
        <v>0.37205019598096417</v>
      </c>
      <c r="H1104" s="15">
        <f t="shared" si="35"/>
        <v>0.56833868836858203</v>
      </c>
    </row>
    <row r="1105" spans="1:8">
      <c r="A1105" s="1">
        <v>1104</v>
      </c>
      <c r="B1105" s="444">
        <f>유형화!$F$71*hourly1!B1106/hourly1!$B$8763+유형화!$F$72*hourly1!C1106/hourly1!$C$8763+유형화!$F$73*hourly1!D1106/hourly1!$D$8763+유형화!$F$74*hourly1!E1106/hourly1!$E$8763</f>
        <v>68.621773638723511</v>
      </c>
      <c r="C1105" s="442">
        <f>hourly1!$F1106*유형화!$G$71/hourly1!$F$8763+유형화!$G$72*hourly1!$G1106/hourly1!$F$8763+유형화!$G$74*hourly1!I1106/hourly1!$I$8763</f>
        <v>1.7648438832234665</v>
      </c>
      <c r="D1105" s="14">
        <v>335.52749399999999</v>
      </c>
      <c r="E1105" s="14">
        <v>0</v>
      </c>
      <c r="F1105" s="1">
        <v>1027657</v>
      </c>
      <c r="G1105" s="15">
        <f t="shared" si="34"/>
        <v>0.3839432570355843</v>
      </c>
      <c r="H1105" s="15">
        <f t="shared" si="35"/>
        <v>0.58070384151113508</v>
      </c>
    </row>
    <row r="1106" spans="1:8">
      <c r="A1106" s="1">
        <v>1105</v>
      </c>
      <c r="B1106" s="444">
        <f>유형화!$F$71*hourly1!B1107/hourly1!$B$8763+유형화!$F$72*hourly1!C1107/hourly1!$C$8763+유형화!$F$73*hourly1!D1107/hourly1!$D$8763+유형화!$F$74*hourly1!E1107/hourly1!$E$8763</f>
        <v>67.319741806021867</v>
      </c>
      <c r="C1106" s="442">
        <f>hourly1!$F1107*유형화!$G$71/hourly1!$F$8763+유형화!$G$72*hourly1!$G1107/hourly1!$F$8763+유형화!$G$74*hourly1!I1107/hourly1!$I$8763</f>
        <v>2.3727801053454618</v>
      </c>
      <c r="D1106" s="14">
        <v>344.359375</v>
      </c>
      <c r="E1106" s="14">
        <v>0</v>
      </c>
      <c r="F1106" s="1">
        <v>997309</v>
      </c>
      <c r="G1106" s="15">
        <f t="shared" si="34"/>
        <v>0.39404955597539848</v>
      </c>
      <c r="H1106" s="15">
        <f t="shared" si="35"/>
        <v>0.59102061983438636</v>
      </c>
    </row>
    <row r="1107" spans="1:8">
      <c r="A1107" s="1">
        <v>1106</v>
      </c>
      <c r="B1107" s="444">
        <f>유형화!$F$71*hourly1!B1108/hourly1!$B$8763+유형화!$F$72*hourly1!C1108/hourly1!$C$8763+유형화!$F$73*hourly1!D1108/hourly1!$D$8763+유형화!$F$74*hourly1!E1108/hourly1!$E$8763</f>
        <v>67.431183770466319</v>
      </c>
      <c r="C1107" s="442">
        <f>hourly1!$F1108*유형화!$G$71/hourly1!$F$8763+유형화!$G$72*hourly1!$G1108/hourly1!$F$8763+유형화!$G$74*hourly1!I1108/hourly1!$I$8763</f>
        <v>2.9909455892473193</v>
      </c>
      <c r="D1107" s="14">
        <v>364.43689799999999</v>
      </c>
      <c r="E1107" s="14">
        <v>0</v>
      </c>
      <c r="F1107" s="1">
        <v>843305</v>
      </c>
      <c r="G1107" s="15">
        <f t="shared" si="34"/>
        <v>0.41702421442120335</v>
      </c>
      <c r="H1107" s="15">
        <f t="shared" si="35"/>
        <v>0.61384564549473131</v>
      </c>
    </row>
    <row r="1108" spans="1:8">
      <c r="A1108" s="1">
        <v>1107</v>
      </c>
      <c r="B1108" s="444">
        <f>유형화!$F$71*hourly1!B1109/hourly1!$B$8763+유형화!$F$72*hourly1!C1109/hourly1!$C$8763+유형화!$F$73*hourly1!D1109/hourly1!$D$8763+유형화!$F$74*hourly1!E1109/hourly1!$E$8763</f>
        <v>67.846585252911339</v>
      </c>
      <c r="C1108" s="442">
        <f>hourly1!$F1109*유형화!$G$71/hourly1!$F$8763+유형화!$G$72*hourly1!$G1109/hourly1!$F$8763+유형화!$G$74*hourly1!I1109/hourly1!$I$8763</f>
        <v>3.5700132006695493</v>
      </c>
      <c r="D1108" s="14">
        <v>378.23393799999991</v>
      </c>
      <c r="E1108" s="14">
        <v>0</v>
      </c>
      <c r="F1108" s="1">
        <v>683694</v>
      </c>
      <c r="G1108" s="15">
        <f t="shared" si="34"/>
        <v>0.43281213216200765</v>
      </c>
      <c r="H1108" s="15">
        <f t="shared" si="35"/>
        <v>0.6290447281293301</v>
      </c>
    </row>
    <row r="1109" spans="1:8">
      <c r="A1109" s="1">
        <v>1108</v>
      </c>
      <c r="B1109" s="444">
        <f>유형화!$F$71*hourly1!B1110/hourly1!$B$8763+유형화!$F$72*hourly1!C1110/hourly1!$C$8763+유형화!$F$73*hourly1!D1110/hourly1!$D$8763+유형화!$F$74*hourly1!E1110/hourly1!$E$8763</f>
        <v>68.138104620238082</v>
      </c>
      <c r="C1109" s="442">
        <f>hourly1!$F1110*유형화!$G$71/hourly1!$F$8763+유형화!$G$72*hourly1!$G1110/hourly1!$F$8763+유형화!$G$74*hourly1!I1110/hourly1!$I$8763</f>
        <v>3.9850841536039776</v>
      </c>
      <c r="D1109" s="14">
        <v>379.46671099999998</v>
      </c>
      <c r="E1109" s="14">
        <v>0</v>
      </c>
      <c r="F1109" s="1">
        <v>546983</v>
      </c>
      <c r="G1109" s="15">
        <f t="shared" si="34"/>
        <v>0.43422279116691637</v>
      </c>
      <c r="H1109" s="15">
        <f t="shared" si="35"/>
        <v>0.6303841251034642</v>
      </c>
    </row>
    <row r="1110" spans="1:8">
      <c r="A1110" s="1">
        <v>1109</v>
      </c>
      <c r="B1110" s="444">
        <f>유형화!$F$71*hourly1!B1111/hourly1!$B$8763+유형화!$F$72*hourly1!C1111/hourly1!$C$8763+유형화!$F$73*hourly1!D1111/hourly1!$D$8763+유형화!$F$74*hourly1!E1111/hourly1!$E$8763</f>
        <v>68.569185237208757</v>
      </c>
      <c r="C1110" s="442">
        <f>hourly1!$F1111*유형화!$G$71/hourly1!$F$8763+유형화!$G$72*hourly1!$G1111/hourly1!$F$8763+유형화!$G$74*hourly1!I1111/hourly1!$I$8763</f>
        <v>4.4063657239414837</v>
      </c>
      <c r="D1110" s="14">
        <v>384.27942100000001</v>
      </c>
      <c r="E1110" s="14">
        <v>0</v>
      </c>
      <c r="F1110" s="1">
        <v>601735</v>
      </c>
      <c r="G1110" s="15">
        <f t="shared" si="34"/>
        <v>0.43972996296538525</v>
      </c>
      <c r="H1110" s="15">
        <f t="shared" si="35"/>
        <v>0.63558433552811089</v>
      </c>
    </row>
    <row r="1111" spans="1:8">
      <c r="A1111" s="1">
        <v>1110</v>
      </c>
      <c r="B1111" s="444">
        <f>유형화!$F$71*hourly1!B1112/hourly1!$B$8763+유형화!$F$72*hourly1!C1112/hourly1!$C$8763+유형화!$F$73*hourly1!D1112/hourly1!$D$8763+유형화!$F$74*hourly1!E1112/hourly1!$E$8763</f>
        <v>70.793145515491872</v>
      </c>
      <c r="C1111" s="442">
        <f>hourly1!$F1112*유형화!$G$71/hourly1!$F$8763+유형화!$G$72*hourly1!$G1112/hourly1!$F$8763+유형화!$G$74*hourly1!I1112/hourly1!$I$8763</f>
        <v>4.6709244008549762</v>
      </c>
      <c r="D1111" s="14">
        <v>416.04299800000013</v>
      </c>
      <c r="E1111" s="14">
        <v>0</v>
      </c>
      <c r="F1111" s="1">
        <v>1009202</v>
      </c>
      <c r="G1111" s="15">
        <f t="shared" si="34"/>
        <v>0.4760769432473666</v>
      </c>
      <c r="H1111" s="15">
        <f t="shared" si="35"/>
        <v>0.66879550524510789</v>
      </c>
    </row>
    <row r="1112" spans="1:8">
      <c r="A1112" s="1">
        <v>1111</v>
      </c>
      <c r="B1112" s="444">
        <f>유형화!$F$71*hourly1!B1113/hourly1!$B$8763+유형화!$F$72*hourly1!C1113/hourly1!$C$8763+유형화!$F$73*hourly1!D1113/hourly1!$D$8763+유형화!$F$74*hourly1!E1113/hourly1!$E$8763</f>
        <v>82.733889675517972</v>
      </c>
      <c r="C1112" s="442">
        <f>hourly1!$F1113*유형화!$G$71/hourly1!$F$8763+유형화!$G$72*hourly1!$G1113/hourly1!$F$8763+유형화!$G$74*hourly1!I1113/hourly1!$I$8763</f>
        <v>10.838292872331444</v>
      </c>
      <c r="D1112" s="14">
        <v>425.06372899999991</v>
      </c>
      <c r="E1112" s="14">
        <v>0.111939</v>
      </c>
      <c r="F1112" s="1">
        <v>974250</v>
      </c>
      <c r="G1112" s="15">
        <f t="shared" si="34"/>
        <v>0.48639934276131458</v>
      </c>
      <c r="H1112" s="15">
        <f t="shared" si="35"/>
        <v>0.67788993729211</v>
      </c>
    </row>
    <row r="1113" spans="1:8">
      <c r="A1113" s="1">
        <v>1112</v>
      </c>
      <c r="B1113" s="444">
        <f>유형화!$F$71*hourly1!B1114/hourly1!$B$8763+유형화!$F$72*hourly1!C1114/hourly1!$C$8763+유형화!$F$73*hourly1!D1114/hourly1!$D$8763+유형화!$F$74*hourly1!E1114/hourly1!$E$8763</f>
        <v>124.71472071878669</v>
      </c>
      <c r="C1113" s="442">
        <f>hourly1!$F1114*유형화!$G$71/hourly1!$F$8763+유형화!$G$72*hourly1!$G1114/hourly1!$F$8763+유형화!$G$74*hourly1!I1114/hourly1!$I$8763</f>
        <v>11.172676401823466</v>
      </c>
      <c r="D1113" s="14">
        <v>434.29517800000002</v>
      </c>
      <c r="E1113" s="14">
        <v>21.989179</v>
      </c>
      <c r="F1113" s="1">
        <v>958726</v>
      </c>
      <c r="G1113" s="15">
        <f t="shared" si="34"/>
        <v>0.49696286634611486</v>
      </c>
      <c r="H1113" s="15">
        <f t="shared" si="35"/>
        <v>0.6870490057345745</v>
      </c>
    </row>
    <row r="1114" spans="1:8">
      <c r="A1114" s="1">
        <v>1113</v>
      </c>
      <c r="B1114" s="444">
        <f>유형화!$F$71*hourly1!B1115/hourly1!$B$8763+유형화!$F$72*hourly1!C1115/hourly1!$C$8763+유형화!$F$73*hourly1!D1115/hourly1!$D$8763+유형화!$F$74*hourly1!E1115/hourly1!$E$8763</f>
        <v>125.51452499676108</v>
      </c>
      <c r="C1114" s="442">
        <f>hourly1!$F1115*유형화!$G$71/hourly1!$F$8763+유형화!$G$72*hourly1!$G1115/hourly1!$F$8763+유형화!$G$74*hourly1!I1115/hourly1!$I$8763</f>
        <v>10.418914896115291</v>
      </c>
      <c r="D1114" s="14">
        <v>442.25476600000007</v>
      </c>
      <c r="E1114" s="14">
        <v>269.91430700000012</v>
      </c>
      <c r="F1114" s="1">
        <v>885201</v>
      </c>
      <c r="G1114" s="15">
        <f t="shared" si="34"/>
        <v>0.50607100262713556</v>
      </c>
      <c r="H1114" s="15">
        <f t="shared" si="35"/>
        <v>0.69482887348022904</v>
      </c>
    </row>
    <row r="1115" spans="1:8">
      <c r="A1115" s="1">
        <v>1114</v>
      </c>
      <c r="B1115" s="444">
        <f>유형화!$F$71*hourly1!B1116/hourly1!$B$8763+유형화!$F$72*hourly1!C1116/hourly1!$C$8763+유형화!$F$73*hourly1!D1116/hourly1!$D$8763+유형화!$F$74*hourly1!E1116/hourly1!$E$8763</f>
        <v>128.0056878962971</v>
      </c>
      <c r="C1115" s="442">
        <f>hourly1!$F1116*유형화!$G$71/hourly1!$F$8763+유형화!$G$72*hourly1!$G1116/hourly1!$F$8763+유형화!$G$74*hourly1!I1116/hourly1!$I$8763</f>
        <v>9.2669548442700194</v>
      </c>
      <c r="D1115" s="14">
        <v>483.01882400000011</v>
      </c>
      <c r="E1115" s="14">
        <v>655.05538900000101</v>
      </c>
      <c r="F1115" s="1">
        <v>842134</v>
      </c>
      <c r="G1115" s="15">
        <f t="shared" si="34"/>
        <v>0.5527172103996274</v>
      </c>
      <c r="H1115" s="15">
        <f t="shared" si="35"/>
        <v>0.73305207866742117</v>
      </c>
    </row>
    <row r="1116" spans="1:8">
      <c r="A1116" s="1">
        <v>1115</v>
      </c>
      <c r="B1116" s="444">
        <f>유형화!$F$71*hourly1!B1117/hourly1!$B$8763+유형화!$F$72*hourly1!C1117/hourly1!$C$8763+유형화!$F$73*hourly1!D1117/hourly1!$D$8763+유형화!$F$74*hourly1!E1117/hourly1!$E$8763</f>
        <v>129.45306306119815</v>
      </c>
      <c r="C1116" s="442">
        <f>hourly1!$F1117*유형화!$G$71/hourly1!$F$8763+유형화!$G$72*hourly1!$G1117/hourly1!$F$8763+유형화!$G$74*hourly1!I1117/hourly1!$I$8763</f>
        <v>8.2367253218070289</v>
      </c>
      <c r="D1116" s="14">
        <v>508.99497299999979</v>
      </c>
      <c r="E1116" s="14">
        <v>833.77392699999973</v>
      </c>
      <c r="F1116" s="1">
        <v>833476</v>
      </c>
      <c r="G1116" s="15">
        <f t="shared" si="34"/>
        <v>0.58244165155764915</v>
      </c>
      <c r="H1116" s="15">
        <f t="shared" si="35"/>
        <v>0.75608101955544937</v>
      </c>
    </row>
    <row r="1117" spans="1:8">
      <c r="A1117" s="1">
        <v>1116</v>
      </c>
      <c r="B1117" s="444">
        <f>유형화!$F$71*hourly1!B1118/hourly1!$B$8763+유형화!$F$72*hourly1!C1118/hourly1!$C$8763+유형화!$F$73*hourly1!D1118/hourly1!$D$8763+유형화!$F$74*hourly1!E1118/hourly1!$E$8763</f>
        <v>126.47967949207086</v>
      </c>
      <c r="C1117" s="442">
        <f>hourly1!$F1118*유형화!$G$71/hourly1!$F$8763+유형화!$G$72*hourly1!$G1118/hourly1!$F$8763+유형화!$G$74*hourly1!I1118/hourly1!$I$8763</f>
        <v>7.3869658277550423</v>
      </c>
      <c r="D1117" s="14">
        <v>546.65110300000015</v>
      </c>
      <c r="E1117" s="14">
        <v>853.10866699999963</v>
      </c>
      <c r="F1117" s="1">
        <v>823635</v>
      </c>
      <c r="G1117" s="15">
        <f t="shared" si="34"/>
        <v>0.62553146523341163</v>
      </c>
      <c r="H1117" s="15">
        <f t="shared" si="35"/>
        <v>0.78778102955288187</v>
      </c>
    </row>
    <row r="1118" spans="1:8">
      <c r="A1118" s="1">
        <v>1117</v>
      </c>
      <c r="B1118" s="444">
        <f>유형화!$F$71*hourly1!B1119/hourly1!$B$8763+유형화!$F$72*hourly1!C1119/hourly1!$C$8763+유형화!$F$73*hourly1!D1119/hourly1!$D$8763+유형화!$F$74*hourly1!E1119/hourly1!$E$8763</f>
        <v>131.6188982827652</v>
      </c>
      <c r="C1118" s="442">
        <f>hourly1!$F1119*유형화!$G$71/hourly1!$F$8763+유형화!$G$72*hourly1!$G1119/hourly1!$F$8763+유형화!$G$74*hourly1!I1119/hourly1!$I$8763</f>
        <v>5.8503254289235151</v>
      </c>
      <c r="D1118" s="14">
        <v>486.57417800000002</v>
      </c>
      <c r="E1118" s="14">
        <v>744.89111099999968</v>
      </c>
      <c r="F1118" s="1">
        <v>886412</v>
      </c>
      <c r="G1118" s="15">
        <f t="shared" si="34"/>
        <v>0.55678559292888274</v>
      </c>
      <c r="H1118" s="15">
        <f t="shared" si="35"/>
        <v>0.73626286231112192</v>
      </c>
    </row>
    <row r="1119" spans="1:8">
      <c r="A1119" s="1">
        <v>1118</v>
      </c>
      <c r="B1119" s="444">
        <f>유형화!$F$71*hourly1!B1120/hourly1!$B$8763+유형화!$F$72*hourly1!C1120/hourly1!$C$8763+유형화!$F$73*hourly1!D1120/hourly1!$D$8763+유형화!$F$74*hourly1!E1120/hourly1!$E$8763</f>
        <v>119.17497987310621</v>
      </c>
      <c r="C1119" s="442">
        <f>hourly1!$F1120*유형화!$G$71/hourly1!$F$8763+유형화!$G$72*hourly1!$G1120/hourly1!$F$8763+유형화!$G$74*hourly1!I1120/hourly1!$I$8763</f>
        <v>6.0381762949840452</v>
      </c>
      <c r="D1119" s="14">
        <v>482.389003</v>
      </c>
      <c r="E1119" s="14">
        <v>675.05605200000048</v>
      </c>
      <c r="F1119" s="1">
        <v>876458</v>
      </c>
      <c r="G1119" s="15">
        <f t="shared" si="34"/>
        <v>0.551996507833031</v>
      </c>
      <c r="H1119" s="15">
        <f t="shared" si="35"/>
        <v>0.73248130932046129</v>
      </c>
    </row>
    <row r="1120" spans="1:8">
      <c r="A1120" s="1">
        <v>1119</v>
      </c>
      <c r="B1120" s="444">
        <f>유형화!$F$71*hourly1!B1121/hourly1!$B$8763+유형화!$F$72*hourly1!C1121/hourly1!$C$8763+유형화!$F$73*hourly1!D1121/hourly1!$D$8763+유형화!$F$74*hourly1!E1121/hourly1!$E$8763</f>
        <v>119.78816746342831</v>
      </c>
      <c r="C1120" s="442">
        <f>hourly1!$F1121*유형화!$G$71/hourly1!$F$8763+유형화!$G$72*hourly1!$G1121/hourly1!$F$8763+유형화!$G$74*hourly1!I1121/hourly1!$I$8763</f>
        <v>5.8727044142037927</v>
      </c>
      <c r="D1120" s="14">
        <v>516.68009399999994</v>
      </c>
      <c r="E1120" s="14">
        <v>589.86116599999968</v>
      </c>
      <c r="F1120" s="1">
        <v>834508</v>
      </c>
      <c r="G1120" s="15">
        <f t="shared" si="34"/>
        <v>0.59123571594944124</v>
      </c>
      <c r="H1120" s="15">
        <f t="shared" si="35"/>
        <v>0.76270800026734409</v>
      </c>
    </row>
    <row r="1121" spans="1:8">
      <c r="A1121" s="1">
        <v>1120</v>
      </c>
      <c r="B1121" s="444">
        <f>유형화!$F$71*hourly1!B1122/hourly1!$B$8763+유형화!$F$72*hourly1!C1122/hourly1!$C$8763+유형화!$F$73*hourly1!D1122/hourly1!$D$8763+유형화!$F$74*hourly1!E1122/hourly1!$E$8763</f>
        <v>118.41693391114765</v>
      </c>
      <c r="C1121" s="442">
        <f>hourly1!$F1122*유형화!$G$71/hourly1!$F$8763+유형화!$G$72*hourly1!$G1122/hourly1!$F$8763+유형화!$G$74*hourly1!I1122/hourly1!$I$8763</f>
        <v>5.7607124379929449</v>
      </c>
      <c r="D1121" s="14">
        <v>507.39718399999992</v>
      </c>
      <c r="E1121" s="14">
        <v>392.03637099999929</v>
      </c>
      <c r="F1121" s="1">
        <v>862534</v>
      </c>
      <c r="G1121" s="15">
        <f t="shared" si="34"/>
        <v>0.58061330567337543</v>
      </c>
      <c r="H1121" s="15">
        <f t="shared" si="35"/>
        <v>0.75469276219685899</v>
      </c>
    </row>
    <row r="1122" spans="1:8">
      <c r="A1122" s="1">
        <v>1121</v>
      </c>
      <c r="B1122" s="444">
        <f>유형화!$F$71*hourly1!B1123/hourly1!$B$8763+유형화!$F$72*hourly1!C1123/hourly1!$C$8763+유형화!$F$73*hourly1!D1123/hourly1!$D$8763+유형화!$F$74*hourly1!E1123/hourly1!$E$8763</f>
        <v>117.53602768936871</v>
      </c>
      <c r="C1122" s="442">
        <f>hourly1!$F1123*유형화!$G$71/hourly1!$F$8763+유형화!$G$72*hourly1!$G1123/hourly1!$F$8763+유형화!$G$74*hourly1!I1123/hourly1!$I$8763</f>
        <v>6.0818424348167692</v>
      </c>
      <c r="D1122" s="14">
        <v>523.15879999999993</v>
      </c>
      <c r="E1122" s="14">
        <v>181.32804899999979</v>
      </c>
      <c r="F1122" s="1">
        <v>812902</v>
      </c>
      <c r="G1122" s="15">
        <f t="shared" si="34"/>
        <v>0.59864928272860951</v>
      </c>
      <c r="H1122" s="15">
        <f t="shared" si="35"/>
        <v>0.76823076556219438</v>
      </c>
    </row>
    <row r="1123" spans="1:8">
      <c r="A1123" s="1">
        <v>1122</v>
      </c>
      <c r="B1123" s="444">
        <f>유형화!$F$71*hourly1!B1124/hourly1!$B$8763+유형화!$F$72*hourly1!C1124/hourly1!$C$8763+유형화!$F$73*hourly1!D1124/hourly1!$D$8763+유형화!$F$74*hourly1!E1124/hourly1!$E$8763</f>
        <v>117.65674767173556</v>
      </c>
      <c r="C1123" s="442">
        <f>hourly1!$F1124*유형화!$G$71/hourly1!$F$8763+유형화!$G$72*hourly1!$G1124/hourly1!$F$8763+유형화!$G$74*hourly1!I1124/hourly1!$I$8763</f>
        <v>6.4192208187561572</v>
      </c>
      <c r="D1123" s="14">
        <v>528.72674700000005</v>
      </c>
      <c r="E1123" s="14">
        <v>31.326413999999971</v>
      </c>
      <c r="F1123" s="1">
        <v>849074</v>
      </c>
      <c r="G1123" s="15">
        <f t="shared" si="34"/>
        <v>0.60502067030312989</v>
      </c>
      <c r="H1123" s="15">
        <f t="shared" si="35"/>
        <v>0.77293118250541981</v>
      </c>
    </row>
    <row r="1124" spans="1:8">
      <c r="A1124" s="1">
        <v>1123</v>
      </c>
      <c r="B1124" s="444">
        <f>유형화!$F$71*hourly1!B1125/hourly1!$B$8763+유형화!$F$72*hourly1!C1125/hourly1!$C$8763+유형화!$F$73*hourly1!D1125/hourly1!$D$8763+유형화!$F$74*hourly1!E1125/hourly1!$E$8763</f>
        <v>129.53689614277349</v>
      </c>
      <c r="C1124" s="442">
        <f>hourly1!$F1125*유형화!$G$71/hourly1!$F$8763+유형화!$G$72*hourly1!$G1125/hourly1!$F$8763+유형화!$G$74*hourly1!I1125/hourly1!$I$8763</f>
        <v>6.2901141779114518</v>
      </c>
      <c r="D1124" s="14">
        <v>573.57036500000004</v>
      </c>
      <c r="E1124" s="14">
        <v>5.1387999999999989E-2</v>
      </c>
      <c r="F1124" s="1">
        <v>861604</v>
      </c>
      <c r="G1124" s="15">
        <f t="shared" si="34"/>
        <v>0.65633510819589924</v>
      </c>
      <c r="H1124" s="15">
        <f t="shared" si="35"/>
        <v>0.80930678991099703</v>
      </c>
    </row>
    <row r="1125" spans="1:8">
      <c r="A1125" s="1">
        <v>1124</v>
      </c>
      <c r="B1125" s="444">
        <f>유형화!$F$71*hourly1!B1126/hourly1!$B$8763+유형화!$F$72*hourly1!C1126/hourly1!$C$8763+유형화!$F$73*hourly1!D1126/hourly1!$D$8763+유형화!$F$74*hourly1!E1126/hourly1!$E$8763</f>
        <v>138.13012207053893</v>
      </c>
      <c r="C1125" s="442">
        <f>hourly1!$F1126*유형화!$G$71/hourly1!$F$8763+유형화!$G$72*hourly1!$G1126/hourly1!$F$8763+유형화!$G$74*hourly1!I1126/hourly1!$I$8763</f>
        <v>6.0907034654039141</v>
      </c>
      <c r="D1125" s="14">
        <v>547.66531299999997</v>
      </c>
      <c r="E1125" s="14">
        <v>0</v>
      </c>
      <c r="F1125" s="1">
        <v>818741</v>
      </c>
      <c r="G1125" s="15">
        <f t="shared" si="34"/>
        <v>0.62669202315394379</v>
      </c>
      <c r="H1125" s="15">
        <f t="shared" si="35"/>
        <v>0.78860867260541323</v>
      </c>
    </row>
    <row r="1126" spans="1:8">
      <c r="A1126" s="1">
        <v>1125</v>
      </c>
      <c r="B1126" s="444">
        <f>유형화!$F$71*hourly1!B1127/hourly1!$B$8763+유형화!$F$72*hourly1!C1127/hourly1!$C$8763+유형화!$F$73*hourly1!D1127/hourly1!$D$8763+유형화!$F$74*hourly1!E1127/hourly1!$E$8763</f>
        <v>71.515925844101787</v>
      </c>
      <c r="C1126" s="442">
        <f>hourly1!$F1127*유형화!$G$71/hourly1!$F$8763+유형화!$G$72*hourly1!$G1127/hourly1!$F$8763+유형화!$G$74*hourly1!I1127/hourly1!$I$8763</f>
        <v>6.8838308509999475</v>
      </c>
      <c r="D1126" s="14">
        <v>497.90956599999998</v>
      </c>
      <c r="E1126" s="14">
        <v>0</v>
      </c>
      <c r="F1126" s="1">
        <v>820995</v>
      </c>
      <c r="G1126" s="15">
        <f t="shared" si="34"/>
        <v>0.56975664855415464</v>
      </c>
      <c r="H1126" s="15">
        <f t="shared" si="35"/>
        <v>0.74637399568985008</v>
      </c>
    </row>
    <row r="1127" spans="1:8">
      <c r="A1127" s="1">
        <v>1126</v>
      </c>
      <c r="B1127" s="444">
        <f>유형화!$F$71*hourly1!B1128/hourly1!$B$8763+유형화!$F$72*hourly1!C1128/hourly1!$C$8763+유형화!$F$73*hourly1!D1128/hourly1!$D$8763+유형화!$F$74*hourly1!E1128/hourly1!$E$8763</f>
        <v>70.08002082137132</v>
      </c>
      <c r="C1127" s="442">
        <f>hourly1!$F1128*유형화!$G$71/hourly1!$F$8763+유형화!$G$72*hourly1!$G1128/hourly1!$F$8763+유형화!$G$74*hourly1!I1128/hourly1!$I$8763</f>
        <v>0.58861005246290421</v>
      </c>
      <c r="D1127" s="14">
        <v>455.17637500000001</v>
      </c>
      <c r="E1127" s="14">
        <v>0</v>
      </c>
      <c r="F1127" s="1">
        <v>894512</v>
      </c>
      <c r="G1127" s="15">
        <f t="shared" si="34"/>
        <v>0.52085716690373673</v>
      </c>
      <c r="H1127" s="15">
        <f t="shared" si="35"/>
        <v>0.70723335263727172</v>
      </c>
    </row>
    <row r="1128" spans="1:8">
      <c r="A1128" s="1">
        <v>1127</v>
      </c>
      <c r="B1128" s="444">
        <f>유형화!$F$71*hourly1!B1129/hourly1!$B$8763+유형화!$F$72*hourly1!C1129/hourly1!$C$8763+유형화!$F$73*hourly1!D1129/hourly1!$D$8763+유형화!$F$74*hourly1!E1129/hourly1!$E$8763</f>
        <v>68.638240180940741</v>
      </c>
      <c r="C1128" s="442">
        <f>hourly1!$F1129*유형화!$G$71/hourly1!$F$8763+유형화!$G$72*hourly1!$G1129/hourly1!$F$8763+유형화!$G$74*hourly1!I1129/hourly1!$I$8763</f>
        <v>1.1416041854807857</v>
      </c>
      <c r="D1128" s="14">
        <v>464.22090800000001</v>
      </c>
      <c r="E1128" s="14">
        <v>0</v>
      </c>
      <c r="F1128" s="1">
        <v>969032</v>
      </c>
      <c r="G1128" s="15">
        <f t="shared" si="34"/>
        <v>0.53120680298567824</v>
      </c>
      <c r="H1128" s="15">
        <f t="shared" si="35"/>
        <v>0.71575418358531218</v>
      </c>
    </row>
    <row r="1129" spans="1:8">
      <c r="A1129" s="1">
        <v>1128</v>
      </c>
      <c r="B1129" s="444">
        <f>유형화!$F$71*hourly1!B1130/hourly1!$B$8763+유형화!$F$72*hourly1!C1130/hourly1!$C$8763+유형화!$F$73*hourly1!D1130/hourly1!$D$8763+유형화!$F$74*hourly1!E1130/hourly1!$E$8763</f>
        <v>66.969808915887782</v>
      </c>
      <c r="C1129" s="442">
        <f>hourly1!$F1130*유형화!$G$71/hourly1!$F$8763+유형화!$G$72*hourly1!$G1130/hourly1!$F$8763+유형화!$G$74*hourly1!I1130/hourly1!$I$8763</f>
        <v>1.7925433329945708</v>
      </c>
      <c r="D1129" s="14">
        <v>463.72932200000002</v>
      </c>
      <c r="E1129" s="14">
        <v>0</v>
      </c>
      <c r="F1129" s="1">
        <v>974895</v>
      </c>
      <c r="G1129" s="15">
        <f t="shared" si="34"/>
        <v>0.53064428237759631</v>
      </c>
      <c r="H1129" s="15">
        <f t="shared" si="35"/>
        <v>0.71529442212078942</v>
      </c>
    </row>
    <row r="1130" spans="1:8">
      <c r="A1130" s="1">
        <v>1129</v>
      </c>
      <c r="B1130" s="444">
        <f>유형화!$F$71*hourly1!B1131/hourly1!$B$8763+유형화!$F$72*hourly1!C1131/hourly1!$C$8763+유형화!$F$73*hourly1!D1131/hourly1!$D$8763+유형화!$F$74*hourly1!E1131/hourly1!$E$8763</f>
        <v>66.998941736123342</v>
      </c>
      <c r="C1130" s="442">
        <f>hourly1!$F1131*유형화!$G$71/hourly1!$F$8763+유형화!$G$72*hourly1!$G1131/hourly1!$F$8763+유형화!$G$74*hourly1!I1131/hourly1!$I$8763</f>
        <v>2.2297905340758608</v>
      </c>
      <c r="D1130" s="14">
        <v>442.37836499999992</v>
      </c>
      <c r="E1130" s="14">
        <v>0</v>
      </c>
      <c r="F1130" s="1">
        <v>959348</v>
      </c>
      <c r="G1130" s="15">
        <f t="shared" si="34"/>
        <v>0.5062124366481171</v>
      </c>
      <c r="H1130" s="15">
        <f t="shared" si="35"/>
        <v>0.69494883800240315</v>
      </c>
    </row>
    <row r="1131" spans="1:8">
      <c r="A1131" s="1">
        <v>1130</v>
      </c>
      <c r="B1131" s="444">
        <f>유형화!$F$71*hourly1!B1132/hourly1!$B$8763+유형화!$F$72*hourly1!C1132/hourly1!$C$8763+유형화!$F$73*hourly1!D1132/hourly1!$D$8763+유형화!$F$74*hourly1!E1132/hourly1!$E$8763</f>
        <v>66.770413030254275</v>
      </c>
      <c r="C1131" s="442">
        <f>hourly1!$F1132*유형화!$G$71/hourly1!$F$8763+유형화!$G$72*hourly1!$G1132/hourly1!$F$8763+유형화!$G$74*hourly1!I1132/hourly1!$I$8763</f>
        <v>2.6125934439421514</v>
      </c>
      <c r="D1131" s="14">
        <v>462.44071100000002</v>
      </c>
      <c r="E1131" s="14">
        <v>0</v>
      </c>
      <c r="F1131" s="1">
        <v>850079</v>
      </c>
      <c r="G1131" s="15">
        <f t="shared" si="34"/>
        <v>0.52916972809146712</v>
      </c>
      <c r="H1131" s="15">
        <f t="shared" si="35"/>
        <v>0.71408741171472445</v>
      </c>
    </row>
    <row r="1132" spans="1:8">
      <c r="A1132" s="1">
        <v>1131</v>
      </c>
      <c r="B1132" s="444">
        <f>유형화!$F$71*hourly1!B1133/hourly1!$B$8763+유형화!$F$72*hourly1!C1133/hourly1!$C$8763+유형화!$F$73*hourly1!D1133/hourly1!$D$8763+유형화!$F$74*hourly1!E1133/hourly1!$E$8763</f>
        <v>66.784000170755363</v>
      </c>
      <c r="C1132" s="442">
        <f>hourly1!$F1133*유형화!$G$71/hourly1!$F$8763+유형화!$G$72*hourly1!$G1133/hourly1!$F$8763+유형화!$G$74*hourly1!I1133/hourly1!$I$8763</f>
        <v>2.9577873932669485</v>
      </c>
      <c r="D1132" s="14">
        <v>452.25509899999997</v>
      </c>
      <c r="E1132" s="14">
        <v>0</v>
      </c>
      <c r="F1132" s="1">
        <v>698240</v>
      </c>
      <c r="G1132" s="15">
        <f t="shared" si="34"/>
        <v>0.51751435821533787</v>
      </c>
      <c r="H1132" s="15">
        <f t="shared" si="35"/>
        <v>0.70445301362858881</v>
      </c>
    </row>
    <row r="1133" spans="1:8">
      <c r="A1133" s="1">
        <v>1132</v>
      </c>
      <c r="B1133" s="444">
        <f>유형화!$F$71*hourly1!B1134/hourly1!$B$8763+유형화!$F$72*hourly1!C1134/hourly1!$C$8763+유형화!$F$73*hourly1!D1134/hourly1!$D$8763+유형화!$F$74*hourly1!E1134/hourly1!$E$8763</f>
        <v>66.741175610317484</v>
      </c>
      <c r="C1133" s="442">
        <f>hourly1!$F1134*유형화!$G$71/hourly1!$F$8763+유형화!$G$72*hourly1!$G1134/hourly1!$F$8763+유형화!$G$74*hourly1!I1134/hourly1!$I$8763</f>
        <v>3.2165801218035628</v>
      </c>
      <c r="D1133" s="14">
        <v>478.05718500000012</v>
      </c>
      <c r="E1133" s="14">
        <v>0</v>
      </c>
      <c r="F1133" s="1">
        <v>543525</v>
      </c>
      <c r="G1133" s="15">
        <f t="shared" si="34"/>
        <v>0.54703961952567415</v>
      </c>
      <c r="H1133" s="15">
        <f t="shared" si="35"/>
        <v>0.72853931426455065</v>
      </c>
    </row>
    <row r="1134" spans="1:8">
      <c r="A1134" s="1">
        <v>1133</v>
      </c>
      <c r="B1134" s="444">
        <f>유형화!$F$71*hourly1!B1135/hourly1!$B$8763+유형화!$F$72*hourly1!C1135/hourly1!$C$8763+유형화!$F$73*hourly1!D1135/hourly1!$D$8763+유형화!$F$74*hourly1!E1135/hourly1!$E$8763</f>
        <v>66.788202193235804</v>
      </c>
      <c r="C1134" s="442">
        <f>hourly1!$F1135*유형화!$G$71/hourly1!$F$8763+유형화!$G$72*hourly1!$G1135/hourly1!$F$8763+유형화!$G$74*hourly1!I1135/hourly1!$I$8763</f>
        <v>3.5376393073054433</v>
      </c>
      <c r="D1134" s="14">
        <v>516.82141399999989</v>
      </c>
      <c r="E1134" s="14">
        <v>0</v>
      </c>
      <c r="F1134" s="1">
        <v>624545</v>
      </c>
      <c r="G1134" s="15">
        <f t="shared" si="34"/>
        <v>0.59139742806560014</v>
      </c>
      <c r="H1134" s="15">
        <f t="shared" si="35"/>
        <v>0.76282908810621486</v>
      </c>
    </row>
    <row r="1135" spans="1:8">
      <c r="A1135" s="1">
        <v>1134</v>
      </c>
      <c r="B1135" s="444">
        <f>유형화!$F$71*hourly1!B1136/hourly1!$B$8763+유형화!$F$72*hourly1!C1136/hourly1!$C$8763+유형화!$F$73*hourly1!D1136/hourly1!$D$8763+유형화!$F$74*hourly1!E1136/hourly1!$E$8763</f>
        <v>68.629457412923728</v>
      </c>
      <c r="C1135" s="442">
        <f>hourly1!$F1136*유형화!$G$71/hourly1!$F$8763+유형화!$G$72*hourly1!$G1136/hourly1!$F$8763+유형화!$G$74*hourly1!I1136/hourly1!$I$8763</f>
        <v>3.6793097834319646</v>
      </c>
      <c r="D1135" s="14">
        <v>585.16608299999996</v>
      </c>
      <c r="E1135" s="14">
        <v>0</v>
      </c>
      <c r="F1135" s="1">
        <v>1029013</v>
      </c>
      <c r="G1135" s="15">
        <f t="shared" si="34"/>
        <v>0.66960405877729667</v>
      </c>
      <c r="H1135" s="15">
        <f t="shared" si="35"/>
        <v>0.81830453152170013</v>
      </c>
    </row>
    <row r="1136" spans="1:8">
      <c r="A1136" s="1">
        <v>1135</v>
      </c>
      <c r="B1136" s="444">
        <f>유형화!$F$71*hourly1!B1137/hourly1!$B$8763+유형화!$F$72*hourly1!C1137/hourly1!$C$8763+유형화!$F$73*hourly1!D1137/hourly1!$D$8763+유형화!$F$74*hourly1!E1137/hourly1!$E$8763</f>
        <v>80.162832626181967</v>
      </c>
      <c r="C1136" s="442">
        <f>hourly1!$F1137*유형화!$G$71/hourly1!$F$8763+유형화!$G$72*hourly1!$G1137/hourly1!$F$8763+유형화!$G$74*hourly1!I1137/hourly1!$I$8763</f>
        <v>9.772236650814996</v>
      </c>
      <c r="D1136" s="14">
        <v>562.769634</v>
      </c>
      <c r="E1136" s="14">
        <v>6.0177000000000001E-2</v>
      </c>
      <c r="F1136" s="1">
        <v>981432</v>
      </c>
      <c r="G1136" s="15">
        <f t="shared" si="34"/>
        <v>0.6439758592143382</v>
      </c>
      <c r="H1136" s="15">
        <f t="shared" si="35"/>
        <v>0.80077902450071414</v>
      </c>
    </row>
    <row r="1137" spans="1:8">
      <c r="A1137" s="1">
        <v>1136</v>
      </c>
      <c r="B1137" s="444">
        <f>유형화!$F$71*hourly1!B1138/hourly1!$B$8763+유형화!$F$72*hourly1!C1138/hourly1!$C$8763+유형화!$F$73*hourly1!D1138/hourly1!$D$8763+유형화!$F$74*hourly1!E1138/hourly1!$E$8763</f>
        <v>70.161893532344067</v>
      </c>
      <c r="C1137" s="442">
        <f>hourly1!$F1138*유형화!$G$71/hourly1!$F$8763+유형화!$G$72*hourly1!$G1138/hourly1!$F$8763+유형화!$G$74*hourly1!I1138/hourly1!$I$8763</f>
        <v>10.147651633751044</v>
      </c>
      <c r="D1137" s="14">
        <v>604.80044099999986</v>
      </c>
      <c r="E1137" s="14">
        <v>3.140263</v>
      </c>
      <c r="F1137" s="1">
        <v>935439</v>
      </c>
      <c r="G1137" s="15">
        <f t="shared" si="34"/>
        <v>0.69207160464202588</v>
      </c>
      <c r="H1137" s="15">
        <f t="shared" si="35"/>
        <v>0.83317937865505942</v>
      </c>
    </row>
    <row r="1138" spans="1:8">
      <c r="A1138" s="1">
        <v>1137</v>
      </c>
      <c r="B1138" s="444">
        <f>유형화!$F$71*hourly1!B1139/hourly1!$B$8763+유형화!$F$72*hourly1!C1139/hourly1!$C$8763+유형화!$F$73*hourly1!D1139/hourly1!$D$8763+유형화!$F$74*hourly1!E1139/hourly1!$E$8763</f>
        <v>70.978581644851403</v>
      </c>
      <c r="C1138" s="442">
        <f>hourly1!$F1139*유형화!$G$71/hourly1!$F$8763+유형화!$G$72*hourly1!$G1139/hourly1!$F$8763+유형화!$G$74*hourly1!I1139/hourly1!$I$8763</f>
        <v>9.2575104555083314</v>
      </c>
      <c r="D1138" s="14">
        <v>626.81863699999974</v>
      </c>
      <c r="E1138" s="14">
        <v>71.534238000000045</v>
      </c>
      <c r="F1138" s="1">
        <v>894045</v>
      </c>
      <c r="G1138" s="15">
        <f t="shared" si="34"/>
        <v>0.71726697026022412</v>
      </c>
      <c r="H1138" s="15">
        <f t="shared" si="35"/>
        <v>0.84934240329352695</v>
      </c>
    </row>
    <row r="1139" spans="1:8">
      <c r="A1139" s="1">
        <v>1138</v>
      </c>
      <c r="B1139" s="444">
        <f>유형화!$F$71*hourly1!B1140/hourly1!$B$8763+유형화!$F$72*hourly1!C1140/hourly1!$C$8763+유형화!$F$73*hourly1!D1140/hourly1!$D$8763+유형화!$F$74*hourly1!E1140/hourly1!$E$8763</f>
        <v>73.873845652213433</v>
      </c>
      <c r="C1139" s="442">
        <f>hourly1!$F1140*유형화!$G$71/hourly1!$F$8763+유형화!$G$72*hourly1!$G1140/hourly1!$F$8763+유형화!$G$74*hourly1!I1140/hourly1!$I$8763</f>
        <v>8.16369562539494</v>
      </c>
      <c r="D1139" s="14">
        <v>710.05946500000016</v>
      </c>
      <c r="E1139" s="14">
        <v>294.1473749999995</v>
      </c>
      <c r="F1139" s="1">
        <v>840953</v>
      </c>
      <c r="G1139" s="15">
        <f t="shared" si="34"/>
        <v>0.81251923778575519</v>
      </c>
      <c r="H1139" s="15">
        <f t="shared" si="35"/>
        <v>0.90593410708773447</v>
      </c>
    </row>
    <row r="1140" spans="1:8">
      <c r="A1140" s="1">
        <v>1139</v>
      </c>
      <c r="B1140" s="444">
        <f>유형화!$F$71*hourly1!B1141/hourly1!$B$8763+유형화!$F$72*hourly1!C1141/hourly1!$C$8763+유형화!$F$73*hourly1!D1141/hourly1!$D$8763+유형화!$F$74*hourly1!E1141/hourly1!$E$8763</f>
        <v>76.02157352702632</v>
      </c>
      <c r="C1140" s="442">
        <f>hourly1!$F1141*유형화!$G$71/hourly1!$F$8763+유형화!$G$72*hourly1!$G1141/hourly1!$F$8763+유형화!$G$74*hourly1!I1141/hourly1!$I$8763</f>
        <v>7.1136634600743882</v>
      </c>
      <c r="D1140" s="14">
        <v>668.35054700000001</v>
      </c>
      <c r="E1140" s="14">
        <v>670.35152799999901</v>
      </c>
      <c r="F1140" s="1">
        <v>828707</v>
      </c>
      <c r="G1140" s="15">
        <f t="shared" si="34"/>
        <v>0.76479182912114607</v>
      </c>
      <c r="H1140" s="15">
        <f t="shared" si="35"/>
        <v>0.8784294045395129</v>
      </c>
    </row>
    <row r="1141" spans="1:8">
      <c r="A1141" s="1">
        <v>1140</v>
      </c>
      <c r="B1141" s="444">
        <f>유형화!$F$71*hourly1!B1142/hourly1!$B$8763+유형화!$F$72*hourly1!C1142/hourly1!$C$8763+유형화!$F$73*hourly1!D1142/hourly1!$D$8763+유형화!$F$74*hourly1!E1142/hourly1!$E$8763</f>
        <v>73.897856937872845</v>
      </c>
      <c r="C1141" s="442">
        <f>hourly1!$F1142*유형화!$G$71/hourly1!$F$8763+유형화!$G$72*hourly1!$G1142/hourly1!$F$8763+유형화!$G$74*hourly1!I1142/hourly1!$I$8763</f>
        <v>6.2298425793720353</v>
      </c>
      <c r="D1141" s="14">
        <v>635.89705800000002</v>
      </c>
      <c r="E1141" s="14">
        <v>979.03158399999927</v>
      </c>
      <c r="F1141" s="1">
        <v>841457</v>
      </c>
      <c r="G1141" s="15">
        <f t="shared" si="34"/>
        <v>0.72765538429427745</v>
      </c>
      <c r="H1141" s="15">
        <f t="shared" si="35"/>
        <v>0.85585324735799118</v>
      </c>
    </row>
    <row r="1142" spans="1:8">
      <c r="A1142" s="1">
        <v>1141</v>
      </c>
      <c r="B1142" s="444">
        <f>유형화!$F$71*hourly1!B1143/hourly1!$B$8763+유형화!$F$72*hourly1!C1143/hourly1!$C$8763+유형화!$F$73*hourly1!D1143/hourly1!$D$8763+유형화!$F$74*hourly1!E1143/hourly1!$E$8763</f>
        <v>79.650069653520674</v>
      </c>
      <c r="C1142" s="442">
        <f>hourly1!$F1143*유형화!$G$71/hourly1!$F$8763+유형화!$G$72*hourly1!$G1143/hourly1!$F$8763+유형화!$G$74*hourly1!I1143/hourly1!$I$8763</f>
        <v>4.5380814645753258</v>
      </c>
      <c r="D1142" s="14">
        <v>608.81778499999984</v>
      </c>
      <c r="E1142" s="14">
        <v>1121.9531209999991</v>
      </c>
      <c r="F1142" s="1">
        <v>833507</v>
      </c>
      <c r="G1142" s="15">
        <f t="shared" si="34"/>
        <v>0.69666864115192317</v>
      </c>
      <c r="H1142" s="15">
        <f t="shared" si="35"/>
        <v>0.83616851342340737</v>
      </c>
    </row>
    <row r="1143" spans="1:8">
      <c r="A1143" s="1">
        <v>1142</v>
      </c>
      <c r="B1143" s="444">
        <f>유형화!$F$71*hourly1!B1144/hourly1!$B$8763+유형화!$F$72*hourly1!C1144/hourly1!$C$8763+유형화!$F$73*hourly1!D1144/hourly1!$D$8763+유형화!$F$74*hourly1!E1144/hourly1!$E$8763</f>
        <v>67.594342376442384</v>
      </c>
      <c r="C1143" s="442">
        <f>hourly1!$F1144*유형화!$G$71/hourly1!$F$8763+유형화!$G$72*hourly1!$G1144/hourly1!$F$8763+유형화!$G$74*hourly1!I1144/hourly1!$I$8763</f>
        <v>4.7098783690831389</v>
      </c>
      <c r="D1143" s="14">
        <v>555.54135700000006</v>
      </c>
      <c r="E1143" s="14">
        <v>1159.178946</v>
      </c>
      <c r="F1143" s="1">
        <v>863469</v>
      </c>
      <c r="G1143" s="15">
        <f t="shared" si="34"/>
        <v>0.63570456024849142</v>
      </c>
      <c r="H1143" s="15">
        <f t="shared" si="35"/>
        <v>0.79499092248664238</v>
      </c>
    </row>
    <row r="1144" spans="1:8">
      <c r="A1144" s="1">
        <v>1143</v>
      </c>
      <c r="B1144" s="444">
        <f>유형화!$F$71*hourly1!B1145/hourly1!$B$8763+유형화!$F$72*hourly1!C1145/hourly1!$C$8763+유형화!$F$73*hourly1!D1145/hourly1!$D$8763+유형화!$F$74*hourly1!E1145/hourly1!$E$8763</f>
        <v>68.410705869187268</v>
      </c>
      <c r="C1144" s="442">
        <f>hourly1!$F1145*유형화!$G$71/hourly1!$F$8763+유형화!$G$72*hourly1!$G1145/hourly1!$F$8763+유형화!$G$74*hourly1!I1145/hourly1!$I$8763</f>
        <v>4.4814444669602018</v>
      </c>
      <c r="D1144" s="14">
        <v>542.59043599999995</v>
      </c>
      <c r="E1144" s="14">
        <v>1079.779657000001</v>
      </c>
      <c r="F1144" s="1">
        <v>826668</v>
      </c>
      <c r="G1144" s="15">
        <f t="shared" si="34"/>
        <v>0.62088485432492679</v>
      </c>
      <c r="H1144" s="15">
        <f t="shared" si="35"/>
        <v>0.78445396233909215</v>
      </c>
    </row>
    <row r="1145" spans="1:8">
      <c r="A1145" s="1">
        <v>1144</v>
      </c>
      <c r="B1145" s="444">
        <f>유형화!$F$71*hourly1!B1146/hourly1!$B$8763+유형화!$F$72*hourly1!C1146/hourly1!$C$8763+유형화!$F$73*hourly1!D1146/hourly1!$D$8763+유형화!$F$74*hourly1!E1146/hourly1!$E$8763</f>
        <v>67.18770452109392</v>
      </c>
      <c r="C1145" s="442">
        <f>hourly1!$F1146*유형화!$G$71/hourly1!$F$8763+유형화!$G$72*hourly1!$G1146/hourly1!$F$8763+유형화!$G$74*hourly1!I1146/hourly1!$I$8763</f>
        <v>4.3780409507129914</v>
      </c>
      <c r="D1145" s="14">
        <v>514.33877300000006</v>
      </c>
      <c r="E1145" s="14">
        <v>887.719739</v>
      </c>
      <c r="F1145" s="1">
        <v>847798</v>
      </c>
      <c r="G1145" s="15">
        <f t="shared" si="34"/>
        <v>0.58855654829081183</v>
      </c>
      <c r="H1145" s="15">
        <f t="shared" si="35"/>
        <v>0.76069782454108081</v>
      </c>
    </row>
    <row r="1146" spans="1:8">
      <c r="A1146" s="1">
        <v>1145</v>
      </c>
      <c r="B1146" s="444">
        <f>유형화!$F$71*hourly1!B1147/hourly1!$B$8763+유형화!$F$72*hourly1!C1147/hourly1!$C$8763+유형화!$F$73*hourly1!D1147/hourly1!$D$8763+유형화!$F$74*hourly1!E1147/hourly1!$E$8763</f>
        <v>66.293748584864957</v>
      </c>
      <c r="C1146" s="442">
        <f>hourly1!$F1147*유형화!$G$71/hourly1!$F$8763+유형화!$G$72*hourly1!$G1147/hourly1!$F$8763+유형화!$G$74*hourly1!I1147/hourly1!$I$8763</f>
        <v>4.5211906419452825</v>
      </c>
      <c r="D1146" s="14">
        <v>497.10091399999988</v>
      </c>
      <c r="E1146" s="14">
        <v>564.839913999999</v>
      </c>
      <c r="F1146" s="1">
        <v>842303</v>
      </c>
      <c r="G1146" s="15">
        <f t="shared" si="34"/>
        <v>0.56883131012961297</v>
      </c>
      <c r="H1146" s="15">
        <f t="shared" si="35"/>
        <v>0.74565894480703432</v>
      </c>
    </row>
    <row r="1147" spans="1:8">
      <c r="A1147" s="1">
        <v>1146</v>
      </c>
      <c r="B1147" s="444">
        <f>유형화!$F$71*hourly1!B1148/hourly1!$B$8763+유형화!$F$72*hourly1!C1148/hourly1!$C$8763+유형화!$F$73*hourly1!D1148/hourly1!$D$8763+유형화!$F$74*hourly1!E1148/hourly1!$E$8763</f>
        <v>66.434984536217826</v>
      </c>
      <c r="C1147" s="442">
        <f>hourly1!$F1148*유형화!$G$71/hourly1!$F$8763+유형화!$G$72*hourly1!$G1148/hourly1!$F$8763+유형화!$G$74*hourly1!I1148/hourly1!$I$8763</f>
        <v>5.0112477698182216</v>
      </c>
      <c r="D1147" s="14">
        <v>536.65174000000002</v>
      </c>
      <c r="E1147" s="14">
        <v>155.28778100000031</v>
      </c>
      <c r="F1147" s="1">
        <v>835438</v>
      </c>
      <c r="G1147" s="15">
        <f t="shared" si="34"/>
        <v>0.61408921961373919</v>
      </c>
      <c r="H1147" s="15">
        <f t="shared" si="35"/>
        <v>0.77954927829975107</v>
      </c>
    </row>
    <row r="1148" spans="1:8">
      <c r="A1148" s="1">
        <v>1147</v>
      </c>
      <c r="B1148" s="444">
        <f>유형화!$F$71*hourly1!B1149/hourly1!$B$8763+유형화!$F$72*hourly1!C1149/hourly1!$C$8763+유형화!$F$73*hourly1!D1149/hourly1!$D$8763+유형화!$F$74*hourly1!E1149/hourly1!$E$8763</f>
        <v>78.047231531089366</v>
      </c>
      <c r="C1148" s="442">
        <f>hourly1!$F1149*유형화!$G$71/hourly1!$F$8763+유형화!$G$72*hourly1!$G1149/hourly1!$F$8763+유형화!$G$74*hourly1!I1149/hourly1!$I$8763</f>
        <v>4.8716475266547308</v>
      </c>
      <c r="D1148" s="14">
        <v>568.81545299999993</v>
      </c>
      <c r="E1148" s="14">
        <v>1.566175000000003</v>
      </c>
      <c r="F1148" s="1">
        <v>836473</v>
      </c>
      <c r="G1148" s="15">
        <f t="shared" si="34"/>
        <v>0.65089407450166004</v>
      </c>
      <c r="H1148" s="15">
        <f t="shared" si="35"/>
        <v>0.80557020758095077</v>
      </c>
    </row>
    <row r="1149" spans="1:8">
      <c r="A1149" s="1">
        <v>1148</v>
      </c>
      <c r="B1149" s="444">
        <f>유형화!$F$71*hourly1!B1150/hourly1!$B$8763+유형화!$F$72*hourly1!C1150/hourly1!$C$8763+유형화!$F$73*hourly1!D1150/hourly1!$D$8763+유형화!$F$74*hourly1!E1150/hourly1!$E$8763</f>
        <v>86.63441953127348</v>
      </c>
      <c r="C1149" s="442">
        <f>hourly1!$F1150*유형화!$G$71/hourly1!$F$8763+유형화!$G$72*hourly1!$G1150/hourly1!$F$8763+유형화!$G$74*hourly1!I1150/hourly1!$I$8763</f>
        <v>4.8233436934087637</v>
      </c>
      <c r="D1149" s="14">
        <v>595.46605399999976</v>
      </c>
      <c r="E1149" s="14">
        <v>0</v>
      </c>
      <c r="F1149" s="1">
        <v>857402</v>
      </c>
      <c r="G1149" s="15">
        <f t="shared" si="34"/>
        <v>0.68139028936593504</v>
      </c>
      <c r="H1149" s="15">
        <f t="shared" si="35"/>
        <v>0.82616329616636253</v>
      </c>
    </row>
    <row r="1150" spans="1:8">
      <c r="A1150" s="1">
        <v>1149</v>
      </c>
      <c r="B1150" s="444">
        <f>유형화!$F$71*hourly1!B1151/hourly1!$B$8763+유형화!$F$72*hourly1!C1151/hourly1!$C$8763+유형화!$F$73*hourly1!D1151/hourly1!$D$8763+유형화!$F$74*hourly1!E1151/hourly1!$E$8763</f>
        <v>69.99522653253662</v>
      </c>
      <c r="C1150" s="442">
        <f>hourly1!$F1151*유형화!$G$71/hourly1!$F$8763+유형화!$G$72*hourly1!$G1151/hourly1!$F$8763+유형화!$G$74*hourly1!I1151/hourly1!$I$8763</f>
        <v>5.622296593637512</v>
      </c>
      <c r="D1150" s="14">
        <v>636.81432400000006</v>
      </c>
      <c r="E1150" s="14">
        <v>0</v>
      </c>
      <c r="F1150" s="1">
        <v>822289</v>
      </c>
      <c r="G1150" s="15">
        <f t="shared" si="34"/>
        <v>0.72870500944245686</v>
      </c>
      <c r="H1150" s="15">
        <f t="shared" si="35"/>
        <v>0.85650622613491934</v>
      </c>
    </row>
    <row r="1151" spans="1:8">
      <c r="A1151" s="1">
        <v>1150</v>
      </c>
      <c r="B1151" s="444">
        <f>유형화!$F$71*hourly1!B1152/hourly1!$B$8763+유형화!$F$72*hourly1!C1152/hourly1!$C$8763+유형화!$F$73*hourly1!D1152/hourly1!$D$8763+유형화!$F$74*hourly1!E1152/hourly1!$E$8763</f>
        <v>68.608811596032751</v>
      </c>
      <c r="C1151" s="442">
        <f>hourly1!$F1152*유형화!$G$71/hourly1!$F$8763+유형화!$G$72*hourly1!$G1152/hourly1!$F$8763+유형화!$G$74*hourly1!I1152/hourly1!$I$8763</f>
        <v>0.40896132130586449</v>
      </c>
      <c r="D1151" s="14">
        <v>650.21966299999997</v>
      </c>
      <c r="E1151" s="14">
        <v>0</v>
      </c>
      <c r="F1151" s="1">
        <v>900110</v>
      </c>
      <c r="G1151" s="15">
        <f t="shared" si="34"/>
        <v>0.74404470472634354</v>
      </c>
      <c r="H1151" s="15">
        <f t="shared" si="35"/>
        <v>0.86594903761432596</v>
      </c>
    </row>
    <row r="1152" spans="1:8">
      <c r="A1152" s="1">
        <v>1151</v>
      </c>
      <c r="B1152" s="444">
        <f>유형화!$F$71*hourly1!B1153/hourly1!$B$8763+유형화!$F$72*hourly1!C1153/hourly1!$C$8763+유형화!$F$73*hourly1!D1153/hourly1!$D$8763+유형화!$F$74*hourly1!E1153/hourly1!$E$8763</f>
        <v>67.208034038484158</v>
      </c>
      <c r="C1152" s="442">
        <f>hourly1!$F1153*유형화!$G$71/hourly1!$F$8763+유형화!$G$72*hourly1!$G1153/hourly1!$F$8763+유형화!$G$74*hourly1!I1153/hourly1!$I$8763</f>
        <v>0.40406205787721211</v>
      </c>
      <c r="D1152" s="14">
        <v>641.30587600000001</v>
      </c>
      <c r="E1152" s="14">
        <v>0</v>
      </c>
      <c r="F1152" s="1">
        <v>941097</v>
      </c>
      <c r="G1152" s="15">
        <f t="shared" si="34"/>
        <v>0.73384468095928546</v>
      </c>
      <c r="H1152" s="15">
        <f t="shared" si="35"/>
        <v>0.85969089898142537</v>
      </c>
    </row>
    <row r="1153" spans="1:8">
      <c r="A1153" s="1">
        <v>1152</v>
      </c>
      <c r="B1153" s="444">
        <f>유형화!$F$71*hourly1!B1154/hourly1!$B$8763+유형화!$F$72*hourly1!C1154/hourly1!$C$8763+유형화!$F$73*hourly1!D1154/hourly1!$D$8763+유형화!$F$74*hourly1!E1154/hourly1!$E$8763</f>
        <v>65.566484896647196</v>
      </c>
      <c r="C1153" s="442">
        <f>hourly1!$F1154*유형화!$G$71/hourly1!$F$8763+유형화!$G$72*hourly1!$G1154/hourly1!$F$8763+유형화!$G$74*hourly1!I1154/hourly1!$I$8763</f>
        <v>0.52300772219841141</v>
      </c>
      <c r="D1153" s="14">
        <v>654.49027000000012</v>
      </c>
      <c r="E1153" s="14">
        <v>0</v>
      </c>
      <c r="F1153" s="1">
        <v>959206</v>
      </c>
      <c r="G1153" s="15">
        <f t="shared" si="34"/>
        <v>0.74893154944226126</v>
      </c>
      <c r="H1153" s="15">
        <f t="shared" si="35"/>
        <v>0.86891845503375298</v>
      </c>
    </row>
    <row r="1154" spans="1:8">
      <c r="A1154" s="1">
        <v>1153</v>
      </c>
      <c r="B1154" s="444">
        <f>유형화!$F$71*hourly1!B1155/hourly1!$B$8763+유형화!$F$72*hourly1!C1155/hourly1!$C$8763+유형화!$F$73*hourly1!D1155/hourly1!$D$8763+유형화!$F$74*hourly1!E1155/hourly1!$E$8763</f>
        <v>79.514047113087358</v>
      </c>
      <c r="C1154" s="442">
        <f>hourly1!$F1155*유형화!$G$71/hourly1!$F$8763+유형화!$G$72*hourly1!$G1155/hourly1!$F$8763+유형화!$G$74*hourly1!I1155/hourly1!$I$8763</f>
        <v>1.1313513742509311</v>
      </c>
      <c r="D1154" s="14">
        <v>655.94854099999998</v>
      </c>
      <c r="E1154" s="14">
        <v>0</v>
      </c>
      <c r="F1154" s="1">
        <v>918538</v>
      </c>
      <c r="G1154" s="15">
        <f t="shared" ref="G1154:G1217" si="36">D1154/$I$1</f>
        <v>0.75060024523438762</v>
      </c>
      <c r="H1154" s="15">
        <f t="shared" ref="H1154:H1217" si="37">G1154/(1-$H$1*(1-G1154))</f>
        <v>0.86992817576975856</v>
      </c>
    </row>
    <row r="1155" spans="1:8">
      <c r="A1155" s="1">
        <v>1154</v>
      </c>
      <c r="B1155" s="444">
        <f>유형화!$F$71*hourly1!B1156/hourly1!$B$8763+유형화!$F$72*hourly1!C1156/hourly1!$C$8763+유형화!$F$73*hourly1!D1156/hourly1!$D$8763+유형화!$F$74*hourly1!E1156/hourly1!$E$8763</f>
        <v>79.352177271991479</v>
      </c>
      <c r="C1155" s="442">
        <f>hourly1!$F1156*유형화!$G$71/hourly1!$F$8763+유형화!$G$72*hourly1!$G1156/hourly1!$F$8763+유형화!$G$74*hourly1!I1156/hourly1!$I$8763</f>
        <v>1.7322429699020683</v>
      </c>
      <c r="D1155" s="14">
        <v>660.29553800000008</v>
      </c>
      <c r="E1155" s="14">
        <v>0</v>
      </c>
      <c r="F1155" s="1">
        <v>826286</v>
      </c>
      <c r="G1155" s="15">
        <f t="shared" si="36"/>
        <v>0.75557450283279459</v>
      </c>
      <c r="H1155" s="15">
        <f t="shared" si="37"/>
        <v>0.87292537287263927</v>
      </c>
    </row>
    <row r="1156" spans="1:8">
      <c r="A1156" s="1">
        <v>1155</v>
      </c>
      <c r="B1156" s="444">
        <f>유형화!$F$71*hourly1!B1157/hourly1!$B$8763+유형화!$F$72*hourly1!C1157/hourly1!$C$8763+유형화!$F$73*hourly1!D1157/hourly1!$D$8763+유형화!$F$74*hourly1!E1157/hourly1!$E$8763</f>
        <v>79.55031796121024</v>
      </c>
      <c r="C1156" s="442">
        <f>hourly1!$F1157*유형화!$G$71/hourly1!$F$8763+유형화!$G$72*hourly1!$G1157/hourly1!$F$8763+유형화!$G$74*hourly1!I1157/hourly1!$I$8763</f>
        <v>2.3337819717128281</v>
      </c>
      <c r="D1156" s="14">
        <v>627.5717430000002</v>
      </c>
      <c r="E1156" s="14">
        <v>0</v>
      </c>
      <c r="F1156" s="1">
        <v>692161</v>
      </c>
      <c r="G1156" s="15">
        <f t="shared" si="36"/>
        <v>0.71812874753840217</v>
      </c>
      <c r="H1156" s="15">
        <f t="shared" si="37"/>
        <v>0.84988586358898011</v>
      </c>
    </row>
    <row r="1157" spans="1:8">
      <c r="A1157" s="1">
        <v>1156</v>
      </c>
      <c r="B1157" s="444">
        <f>유형화!$F$71*hourly1!B1158/hourly1!$B$8763+유형화!$F$72*hourly1!C1158/hourly1!$C$8763+유형화!$F$73*hourly1!D1158/hourly1!$D$8763+유형화!$F$74*hourly1!E1158/hourly1!$E$8763</f>
        <v>79.342889539899545</v>
      </c>
      <c r="C1157" s="442">
        <f>hourly1!$F1158*유형화!$G$71/hourly1!$F$8763+유형화!$G$72*hourly1!$G1158/hourly1!$F$8763+유형화!$G$74*hourly1!I1158/hourly1!$I$8763</f>
        <v>2.7348244602511769</v>
      </c>
      <c r="D1157" s="14">
        <v>605.93387599999983</v>
      </c>
      <c r="E1157" s="14">
        <v>0</v>
      </c>
      <c r="F1157" s="1">
        <v>559574</v>
      </c>
      <c r="G1157" s="15">
        <f t="shared" si="36"/>
        <v>0.69336859142647733</v>
      </c>
      <c r="H1157" s="15">
        <f t="shared" si="37"/>
        <v>0.83402456062093888</v>
      </c>
    </row>
    <row r="1158" spans="1:8">
      <c r="A1158" s="1">
        <v>1157</v>
      </c>
      <c r="B1158" s="444">
        <f>유형화!$F$71*hourly1!B1159/hourly1!$B$8763+유형화!$F$72*hourly1!C1159/hourly1!$C$8763+유형화!$F$73*hourly1!D1159/hourly1!$D$8763+유형화!$F$74*hourly1!E1159/hourly1!$E$8763</f>
        <v>79.260695816050657</v>
      </c>
      <c r="C1158" s="442">
        <f>hourly1!$F1159*유형화!$G$71/hourly1!$F$8763+유형화!$G$72*hourly1!$G1159/hourly1!$F$8763+유형화!$G$74*hourly1!I1159/hourly1!$I$8763</f>
        <v>3.1462174617167298</v>
      </c>
      <c r="D1158" s="14">
        <v>581.67625899999996</v>
      </c>
      <c r="E1158" s="14">
        <v>0</v>
      </c>
      <c r="F1158" s="1">
        <v>614380</v>
      </c>
      <c r="G1158" s="15">
        <f t="shared" si="36"/>
        <v>0.66561066206018304</v>
      </c>
      <c r="H1158" s="15">
        <f t="shared" si="37"/>
        <v>0.81561351729482268</v>
      </c>
    </row>
    <row r="1159" spans="1:8">
      <c r="A1159" s="1">
        <v>1158</v>
      </c>
      <c r="B1159" s="444">
        <f>유형화!$F$71*hourly1!B1160/hourly1!$B$8763+유형화!$F$72*hourly1!C1160/hourly1!$C$8763+유형화!$F$73*hourly1!D1160/hourly1!$D$8763+유형화!$F$74*hourly1!E1160/hourly1!$E$8763</f>
        <v>80.730813261344892</v>
      </c>
      <c r="C1159" s="442">
        <f>hourly1!$F1160*유형화!$G$71/hourly1!$F$8763+유형화!$G$72*hourly1!$G1160/hourly1!$F$8763+유형화!$G$74*hourly1!I1160/hourly1!$I$8763</f>
        <v>3.5121966119195425</v>
      </c>
      <c r="D1159" s="14">
        <v>538.53598299999999</v>
      </c>
      <c r="E1159" s="14">
        <v>0</v>
      </c>
      <c r="F1159" s="1">
        <v>1030361</v>
      </c>
      <c r="G1159" s="15">
        <f t="shared" si="36"/>
        <v>0.6162453540808196</v>
      </c>
      <c r="H1159" s="15">
        <f t="shared" si="37"/>
        <v>0.78111048089070489</v>
      </c>
    </row>
    <row r="1160" spans="1:8">
      <c r="A1160" s="1">
        <v>1159</v>
      </c>
      <c r="B1160" s="444">
        <f>유형화!$F$71*hourly1!B1161/hourly1!$B$8763+유형화!$F$72*hourly1!C1161/hourly1!$C$8763+유형화!$F$73*hourly1!D1161/hourly1!$D$8763+유형화!$F$74*hourly1!E1161/hourly1!$E$8763</f>
        <v>92.008056268268192</v>
      </c>
      <c r="C1160" s="442">
        <f>hourly1!$F1161*유형화!$G$71/hourly1!$F$8763+유형화!$G$72*hourly1!$G1161/hourly1!$F$8763+유형화!$G$74*hourly1!I1161/hourly1!$I$8763</f>
        <v>9.9370198120407682</v>
      </c>
      <c r="D1160" s="14">
        <v>512.52396299999987</v>
      </c>
      <c r="E1160" s="14">
        <v>0.12846299999999999</v>
      </c>
      <c r="F1160" s="1">
        <v>989939</v>
      </c>
      <c r="G1160" s="15">
        <f t="shared" si="36"/>
        <v>0.58647986582883505</v>
      </c>
      <c r="H1160" s="15">
        <f t="shared" si="37"/>
        <v>0.75913441714667917</v>
      </c>
    </row>
    <row r="1161" spans="1:8">
      <c r="A1161" s="1">
        <v>1160</v>
      </c>
      <c r="B1161" s="444">
        <f>유형화!$F$71*hourly1!B1162/hourly1!$B$8763+유형화!$F$72*hourly1!C1162/hourly1!$C$8763+유형화!$F$73*hourly1!D1162/hourly1!$D$8763+유형화!$F$74*hourly1!E1162/hourly1!$E$8763</f>
        <v>181.1026414567142</v>
      </c>
      <c r="C1161" s="442">
        <f>hourly1!$F1162*유형화!$G$71/hourly1!$F$8763+유형화!$G$72*hourly1!$G1162/hourly1!$F$8763+유형화!$G$74*hourly1!I1162/hourly1!$I$8763</f>
        <v>10.133068494247539</v>
      </c>
      <c r="D1161" s="14">
        <v>498.20931500000012</v>
      </c>
      <c r="E1161" s="14">
        <v>21.986677000000029</v>
      </c>
      <c r="F1161" s="1">
        <v>921218</v>
      </c>
      <c r="G1161" s="15">
        <f t="shared" si="36"/>
        <v>0.57009965057160839</v>
      </c>
      <c r="H1161" s="15">
        <f t="shared" si="37"/>
        <v>0.74663880671968219</v>
      </c>
    </row>
    <row r="1162" spans="1:8">
      <c r="A1162" s="1">
        <v>1161</v>
      </c>
      <c r="B1162" s="444">
        <f>유형화!$F$71*hourly1!B1163/hourly1!$B$8763+유형화!$F$72*hourly1!C1163/hourly1!$C$8763+유형화!$F$73*hourly1!D1163/hourly1!$D$8763+유형화!$F$74*hourly1!E1163/hourly1!$E$8763</f>
        <v>279.69776687559914</v>
      </c>
      <c r="C1162" s="442">
        <f>hourly1!$F1163*유형화!$G$71/hourly1!$F$8763+유형화!$G$72*hourly1!$G1163/hourly1!$F$8763+유형화!$G$74*hourly1!I1163/hourly1!$I$8763</f>
        <v>9.2116862408194962</v>
      </c>
      <c r="D1162" s="14">
        <v>486.39389499999987</v>
      </c>
      <c r="E1162" s="14">
        <v>321.06496800000002</v>
      </c>
      <c r="F1162" s="1">
        <v>887861</v>
      </c>
      <c r="G1162" s="15">
        <f t="shared" si="36"/>
        <v>0.55657929555103447</v>
      </c>
      <c r="H1162" s="15">
        <f t="shared" si="37"/>
        <v>0.73610050898194279</v>
      </c>
    </row>
    <row r="1163" spans="1:8">
      <c r="A1163" s="1">
        <v>1162</v>
      </c>
      <c r="B1163" s="444">
        <f>유형화!$F$71*hourly1!B1164/hourly1!$B$8763+유형화!$F$72*hourly1!C1164/hourly1!$C$8763+유형화!$F$73*hourly1!D1164/hourly1!$D$8763+유형화!$F$74*hourly1!E1164/hourly1!$E$8763</f>
        <v>338.53959859188006</v>
      </c>
      <c r="C1163" s="442">
        <f>hourly1!$F1164*유형화!$G$71/hourly1!$F$8763+유형화!$G$72*hourly1!$G1164/hourly1!$F$8763+유형화!$G$74*hourly1!I1164/hourly1!$I$8763</f>
        <v>8.0269739561766311</v>
      </c>
      <c r="D1163" s="14">
        <v>481.83250299999997</v>
      </c>
      <c r="E1163" s="14">
        <v>751.9173559999997</v>
      </c>
      <c r="F1163" s="1">
        <v>877200</v>
      </c>
      <c r="G1163" s="15">
        <f t="shared" si="36"/>
        <v>0.5513597063000385</v>
      </c>
      <c r="H1163" s="15">
        <f t="shared" si="37"/>
        <v>0.73197648654871272</v>
      </c>
    </row>
    <row r="1164" spans="1:8">
      <c r="A1164" s="1">
        <v>1163</v>
      </c>
      <c r="B1164" s="444">
        <f>유형화!$F$71*hourly1!B1165/hourly1!$B$8763+유형화!$F$72*hourly1!C1165/hourly1!$C$8763+유형화!$F$73*hourly1!D1165/hourly1!$D$8763+유형화!$F$74*hourly1!E1165/hourly1!$E$8763</f>
        <v>396.23523225224943</v>
      </c>
      <c r="C1164" s="442">
        <f>hourly1!$F1165*유형화!$G$71/hourly1!$F$8763+유형화!$G$72*hourly1!$G1165/hourly1!$F$8763+유형화!$G$74*hourly1!I1165/hourly1!$I$8763</f>
        <v>6.9969897880178111</v>
      </c>
      <c r="D1164" s="14">
        <v>477.33093200000002</v>
      </c>
      <c r="E1164" s="14">
        <v>1062.199927000001</v>
      </c>
      <c r="F1164" s="1">
        <v>836483</v>
      </c>
      <c r="G1164" s="15">
        <f t="shared" si="36"/>
        <v>0.54620857006702117</v>
      </c>
      <c r="H1164" s="15">
        <f t="shared" si="37"/>
        <v>0.72787561359588204</v>
      </c>
    </row>
    <row r="1165" spans="1:8">
      <c r="A1165" s="1">
        <v>1164</v>
      </c>
      <c r="B1165" s="444">
        <f>유형화!$F$71*hourly1!B1166/hourly1!$B$8763+유형화!$F$72*hourly1!C1166/hourly1!$C$8763+유형화!$F$73*hourly1!D1166/hourly1!$D$8763+유형화!$F$74*hourly1!E1166/hourly1!$E$8763</f>
        <v>336.86459332358174</v>
      </c>
      <c r="C1165" s="442">
        <f>hourly1!$F1166*유형화!$G$71/hourly1!$F$8763+유형화!$G$72*hourly1!$G1166/hourly1!$F$8763+유형화!$G$74*hourly1!I1166/hourly1!$I$8763</f>
        <v>6.1260696871498128</v>
      </c>
      <c r="D1165" s="14">
        <v>459.53767499999998</v>
      </c>
      <c r="E1165" s="14">
        <v>1249.908031000002</v>
      </c>
      <c r="F1165" s="1">
        <v>856281</v>
      </c>
      <c r="G1165" s="15">
        <f t="shared" si="36"/>
        <v>0.52584779138862403</v>
      </c>
      <c r="H1165" s="15">
        <f t="shared" si="37"/>
        <v>0.7113585047723997</v>
      </c>
    </row>
    <row r="1166" spans="1:8">
      <c r="A1166" s="1">
        <v>1165</v>
      </c>
      <c r="B1166" s="444">
        <f>유형화!$F$71*hourly1!B1167/hourly1!$B$8763+유형화!$F$72*hourly1!C1167/hourly1!$C$8763+유형화!$F$73*hourly1!D1167/hourly1!$D$8763+유형화!$F$74*hourly1!E1167/hourly1!$E$8763</f>
        <v>214.62804894050183</v>
      </c>
      <c r="C1166" s="442">
        <f>hourly1!$F1167*유형화!$G$71/hourly1!$F$8763+유형화!$G$72*hourly1!$G1167/hourly1!$F$8763+유형화!$G$74*hourly1!I1167/hourly1!$I$8763</f>
        <v>4.7059990657425717</v>
      </c>
      <c r="D1166" s="14">
        <v>476.7819889999999</v>
      </c>
      <c r="E1166" s="14">
        <v>1308.495981</v>
      </c>
      <c r="F1166" s="1">
        <v>854585</v>
      </c>
      <c r="G1166" s="15">
        <f t="shared" si="36"/>
        <v>0.54558041598988638</v>
      </c>
      <c r="H1166" s="15">
        <f t="shared" si="37"/>
        <v>0.72737341440706815</v>
      </c>
    </row>
    <row r="1167" spans="1:8">
      <c r="A1167" s="1">
        <v>1166</v>
      </c>
      <c r="B1167" s="444">
        <f>유형화!$F$71*hourly1!B1168/hourly1!$B$8763+유형화!$F$72*hourly1!C1168/hourly1!$C$8763+유형화!$F$73*hourly1!D1168/hourly1!$D$8763+유형화!$F$74*hourly1!E1168/hourly1!$E$8763</f>
        <v>271.69996661948983</v>
      </c>
      <c r="C1167" s="442">
        <f>hourly1!$F1168*유형화!$G$71/hourly1!$F$8763+유형화!$G$72*hourly1!$G1168/hourly1!$F$8763+유형화!$G$74*hourly1!I1168/hourly1!$I$8763</f>
        <v>4.9686096571862297</v>
      </c>
      <c r="D1167" s="14">
        <v>510.509185</v>
      </c>
      <c r="E1167" s="14">
        <v>1261.889418000002</v>
      </c>
      <c r="F1167" s="1">
        <v>851047</v>
      </c>
      <c r="G1167" s="15">
        <f t="shared" si="36"/>
        <v>0.58417436049363414</v>
      </c>
      <c r="H1167" s="15">
        <f t="shared" si="37"/>
        <v>0.75739331922131237</v>
      </c>
    </row>
    <row r="1168" spans="1:8">
      <c r="A1168" s="1">
        <v>1167</v>
      </c>
      <c r="B1168" s="444">
        <f>유형화!$F$71*hourly1!B1169/hourly1!$B$8763+유형화!$F$72*hourly1!C1169/hourly1!$C$8763+유형화!$F$73*hourly1!D1169/hourly1!$D$8763+유형화!$F$74*hourly1!E1169/hourly1!$E$8763</f>
        <v>383.24215450566788</v>
      </c>
      <c r="C1168" s="442">
        <f>hourly1!$F1169*유형화!$G$71/hourly1!$F$8763+유형화!$G$72*hourly1!$G1169/hourly1!$F$8763+유형화!$G$74*hourly1!I1169/hourly1!$I$8763</f>
        <v>4.7465262839044966</v>
      </c>
      <c r="D1168" s="14">
        <v>593.04113300000017</v>
      </c>
      <c r="E1168" s="14">
        <v>1128.434248</v>
      </c>
      <c r="F1168" s="1">
        <v>845540</v>
      </c>
      <c r="G1168" s="15">
        <f t="shared" si="36"/>
        <v>0.67861545844017546</v>
      </c>
      <c r="H1168" s="15">
        <f t="shared" si="37"/>
        <v>0.82432424707347063</v>
      </c>
    </row>
    <row r="1169" spans="1:8">
      <c r="A1169" s="1">
        <v>1168</v>
      </c>
      <c r="B1169" s="444">
        <f>유형화!$F$71*hourly1!B1170/hourly1!$B$8763+유형화!$F$72*hourly1!C1170/hourly1!$C$8763+유형화!$F$73*hourly1!D1170/hourly1!$D$8763+유형화!$F$74*hourly1!E1170/hourly1!$E$8763</f>
        <v>325.08775762026232</v>
      </c>
      <c r="C1169" s="442">
        <f>hourly1!$F1170*유형화!$G$71/hourly1!$F$8763+유형화!$G$72*hourly1!$G1170/hourly1!$F$8763+유형화!$G$74*hourly1!I1170/hourly1!$I$8763</f>
        <v>4.6490543770439103</v>
      </c>
      <c r="D1169" s="14">
        <v>616.80018899999982</v>
      </c>
      <c r="E1169" s="14">
        <v>883.24962600000003</v>
      </c>
      <c r="F1169" s="1">
        <v>870156</v>
      </c>
      <c r="G1169" s="15">
        <f t="shared" si="36"/>
        <v>0.7058028857236478</v>
      </c>
      <c r="H1169" s="15">
        <f t="shared" si="37"/>
        <v>0.84205436626390096</v>
      </c>
    </row>
    <row r="1170" spans="1:8">
      <c r="A1170" s="1">
        <v>1169</v>
      </c>
      <c r="B1170" s="444">
        <f>유형화!$F$71*hourly1!B1171/hourly1!$B$8763+유형화!$F$72*hourly1!C1171/hourly1!$C$8763+유형화!$F$73*hourly1!D1171/hourly1!$D$8763+유형화!$F$74*hourly1!E1171/hourly1!$E$8763</f>
        <v>282.38589263192858</v>
      </c>
      <c r="C1170" s="442">
        <f>hourly1!$F1171*유형화!$G$71/hourly1!$F$8763+유형화!$G$72*hourly1!$G1171/hourly1!$F$8763+유형화!$G$74*hourly1!I1171/hourly1!$I$8763</f>
        <v>4.9512656095014709</v>
      </c>
      <c r="D1170" s="14">
        <v>629.088123</v>
      </c>
      <c r="E1170" s="14">
        <v>538.97540100000049</v>
      </c>
      <c r="F1170" s="1">
        <v>838182</v>
      </c>
      <c r="G1170" s="15">
        <f t="shared" si="36"/>
        <v>0.7198639373112663</v>
      </c>
      <c r="H1170" s="15">
        <f t="shared" si="37"/>
        <v>0.85097827402704052</v>
      </c>
    </row>
    <row r="1171" spans="1:8">
      <c r="A1171" s="1">
        <v>1170</v>
      </c>
      <c r="B1171" s="444">
        <f>유형화!$F$71*hourly1!B1172/hourly1!$B$8763+유형화!$F$72*hourly1!C1172/hourly1!$C$8763+유형화!$F$73*hourly1!D1172/hourly1!$D$8763+유형화!$F$74*hourly1!E1172/hourly1!$E$8763</f>
        <v>170.70575577425979</v>
      </c>
      <c r="C1171" s="442">
        <f>hourly1!$F1172*유형화!$G$71/hourly1!$F$8763+유형화!$G$72*hourly1!$G1172/hourly1!$F$8763+유형화!$G$74*hourly1!I1172/hourly1!$I$8763</f>
        <v>5.3431294350788336</v>
      </c>
      <c r="D1171" s="14">
        <v>571.93170699999996</v>
      </c>
      <c r="E1171" s="14">
        <v>142.36236099999999</v>
      </c>
      <c r="F1171" s="1">
        <v>826965</v>
      </c>
      <c r="G1171" s="15">
        <f t="shared" si="36"/>
        <v>0.65445999601898941</v>
      </c>
      <c r="H1171" s="15">
        <f t="shared" si="37"/>
        <v>0.80802219114960883</v>
      </c>
    </row>
    <row r="1172" spans="1:8">
      <c r="A1172" s="1">
        <v>1171</v>
      </c>
      <c r="B1172" s="444">
        <f>유형화!$F$71*hourly1!B1173/hourly1!$B$8763+유형화!$F$72*hourly1!C1173/hourly1!$C$8763+유형화!$F$73*hourly1!D1173/hourly1!$D$8763+유형화!$F$74*hourly1!E1173/hourly1!$E$8763</f>
        <v>128.30158449191131</v>
      </c>
      <c r="C1172" s="442">
        <f>hourly1!$F1173*유형화!$G$71/hourly1!$F$8763+유형화!$G$72*hourly1!$G1173/hourly1!$F$8763+유형화!$G$74*hourly1!I1173/hourly1!$I$8763</f>
        <v>5.1881578384682179</v>
      </c>
      <c r="D1172" s="14">
        <v>557.4700600000001</v>
      </c>
      <c r="E1172" s="14">
        <v>1.599634000000004</v>
      </c>
      <c r="F1172" s="1">
        <v>834944</v>
      </c>
      <c r="G1172" s="15">
        <f t="shared" si="36"/>
        <v>0.63791157018036393</v>
      </c>
      <c r="H1172" s="15">
        <f t="shared" si="37"/>
        <v>0.79654177938019688</v>
      </c>
    </row>
    <row r="1173" spans="1:8">
      <c r="A1173" s="1">
        <v>1172</v>
      </c>
      <c r="B1173" s="444">
        <f>유형화!$F$71*hourly1!B1174/hourly1!$B$8763+유형화!$F$72*hourly1!C1174/hourly1!$C$8763+유형화!$F$73*hourly1!D1174/hourly1!$D$8763+유형화!$F$74*hourly1!E1174/hourly1!$E$8763</f>
        <v>137.2898690636757</v>
      </c>
      <c r="C1173" s="442">
        <f>hourly1!$F1174*유형화!$G$71/hourly1!$F$8763+유형화!$G$72*hourly1!$G1174/hourly1!$F$8763+유형화!$G$74*hourly1!I1174/hourly1!$I$8763</f>
        <v>5.20053001871071</v>
      </c>
      <c r="D1173" s="14">
        <v>549.02369800000008</v>
      </c>
      <c r="E1173" s="14">
        <v>0</v>
      </c>
      <c r="F1173" s="1">
        <v>825844</v>
      </c>
      <c r="G1173" s="15">
        <f t="shared" si="36"/>
        <v>0.62824641965060857</v>
      </c>
      <c r="H1173" s="15">
        <f t="shared" si="37"/>
        <v>0.78971509797010486</v>
      </c>
    </row>
    <row r="1174" spans="1:8">
      <c r="A1174" s="1">
        <v>1173</v>
      </c>
      <c r="B1174" s="444">
        <f>유형화!$F$71*hourly1!B1175/hourly1!$B$8763+유형화!$F$72*hourly1!C1175/hourly1!$C$8763+유형화!$F$73*hourly1!D1175/hourly1!$D$8763+유형화!$F$74*hourly1!E1175/hourly1!$E$8763</f>
        <v>71.043016167297978</v>
      </c>
      <c r="C1174" s="442">
        <f>hourly1!$F1175*유형화!$G$71/hourly1!$F$8763+유형화!$G$72*hourly1!$G1175/hourly1!$F$8763+유형화!$G$74*hourly1!I1175/hourly1!$I$8763</f>
        <v>6.1693692215310358</v>
      </c>
      <c r="D1174" s="14">
        <v>515.17206999999996</v>
      </c>
      <c r="E1174" s="14">
        <v>0</v>
      </c>
      <c r="F1174" s="1">
        <v>847808</v>
      </c>
      <c r="G1174" s="15">
        <f t="shared" si="36"/>
        <v>0.58951008792610005</v>
      </c>
      <c r="H1174" s="15">
        <f t="shared" si="37"/>
        <v>0.76141414101434046</v>
      </c>
    </row>
    <row r="1175" spans="1:8">
      <c r="A1175" s="1">
        <v>1174</v>
      </c>
      <c r="B1175" s="444">
        <f>유형화!$F$71*hourly1!B1176/hourly1!$B$8763+유형화!$F$72*hourly1!C1176/hourly1!$C$8763+유형화!$F$73*hourly1!D1176/hourly1!$D$8763+유형화!$F$74*hourly1!E1176/hourly1!$E$8763</f>
        <v>70.00162154185665</v>
      </c>
      <c r="C1175" s="442">
        <f>hourly1!$F1176*유형화!$G$71/hourly1!$F$8763+유형화!$G$72*hourly1!$G1176/hourly1!$F$8763+유형화!$G$74*hourly1!I1176/hourly1!$I$8763</f>
        <v>0.47080804395670461</v>
      </c>
      <c r="D1175" s="14">
        <v>465.77125199999989</v>
      </c>
      <c r="E1175" s="14">
        <v>0</v>
      </c>
      <c r="F1175" s="1">
        <v>943486</v>
      </c>
      <c r="G1175" s="15">
        <f t="shared" si="36"/>
        <v>0.53298085767726044</v>
      </c>
      <c r="H1175" s="15">
        <f t="shared" si="37"/>
        <v>0.7172016531996146</v>
      </c>
    </row>
    <row r="1176" spans="1:8">
      <c r="A1176" s="1">
        <v>1175</v>
      </c>
      <c r="B1176" s="444">
        <f>유형화!$F$71*hourly1!B1177/hourly1!$B$8763+유형화!$F$72*hourly1!C1177/hourly1!$C$8763+유형화!$F$73*hourly1!D1177/hourly1!$D$8763+유형화!$F$74*hourly1!E1177/hourly1!$E$8763</f>
        <v>68.908035272388005</v>
      </c>
      <c r="C1176" s="442">
        <f>hourly1!$F1177*유형화!$G$71/hourly1!$F$8763+유형화!$G$72*hourly1!$G1177/hourly1!$F$8763+유형화!$G$74*hourly1!I1177/hourly1!$I$8763</f>
        <v>0.51701809478967209</v>
      </c>
      <c r="D1176" s="14">
        <v>413.63872400000002</v>
      </c>
      <c r="E1176" s="14">
        <v>0</v>
      </c>
      <c r="F1176" s="1">
        <v>970590</v>
      </c>
      <c r="G1176" s="15">
        <f t="shared" si="36"/>
        <v>0.47332573863113325</v>
      </c>
      <c r="H1176" s="15">
        <f t="shared" si="37"/>
        <v>0.66634705117814907</v>
      </c>
    </row>
    <row r="1177" spans="1:8">
      <c r="A1177" s="1">
        <v>1176</v>
      </c>
      <c r="B1177" s="444">
        <f>유형화!$F$71*hourly1!B1178/hourly1!$B$8763+유형화!$F$72*hourly1!C1178/hourly1!$C$8763+유형화!$F$73*hourly1!D1178/hourly1!$D$8763+유형화!$F$74*hourly1!E1178/hourly1!$E$8763</f>
        <v>67.745606865476091</v>
      </c>
      <c r="C1177" s="442">
        <f>hourly1!$F1178*유형화!$G$71/hourly1!$F$8763+유형화!$G$72*hourly1!$G1178/hourly1!$F$8763+유형화!$G$74*hourly1!I1178/hourly1!$I$8763</f>
        <v>1.2481243777245801</v>
      </c>
      <c r="D1177" s="14">
        <v>366.565991</v>
      </c>
      <c r="E1177" s="14">
        <v>0</v>
      </c>
      <c r="F1177" s="1">
        <v>979321</v>
      </c>
      <c r="G1177" s="15">
        <f t="shared" si="36"/>
        <v>0.41946053011982587</v>
      </c>
      <c r="H1177" s="15">
        <f t="shared" si="37"/>
        <v>0.61621639753627466</v>
      </c>
    </row>
    <row r="1178" spans="1:8">
      <c r="A1178" s="1">
        <v>1177</v>
      </c>
      <c r="B1178" s="444">
        <f>유형화!$F$71*hourly1!B1179/hourly1!$B$8763+유형화!$F$72*hourly1!C1179/hourly1!$C$8763+유형화!$F$73*hourly1!D1179/hourly1!$D$8763+유형화!$F$74*hourly1!E1179/hourly1!$E$8763</f>
        <v>68.409977278164916</v>
      </c>
      <c r="C1178" s="442">
        <f>hourly1!$F1179*유형화!$G$71/hourly1!$F$8763+유형화!$G$72*hourly1!$G1179/hourly1!$F$8763+유형화!$G$74*hourly1!I1179/hourly1!$I$8763</f>
        <v>1.8090577718547889</v>
      </c>
      <c r="D1178" s="14">
        <v>340.72146500000002</v>
      </c>
      <c r="E1178" s="14">
        <v>0</v>
      </c>
      <c r="F1178" s="1">
        <v>936528</v>
      </c>
      <c r="G1178" s="15">
        <f t="shared" si="36"/>
        <v>0.38988670482555404</v>
      </c>
      <c r="H1178" s="15">
        <f t="shared" si="37"/>
        <v>0.58679197774306857</v>
      </c>
    </row>
    <row r="1179" spans="1:8">
      <c r="A1179" s="1">
        <v>1178</v>
      </c>
      <c r="B1179" s="444">
        <f>유형화!$F$71*hourly1!B1180/hourly1!$B$8763+유형화!$F$72*hourly1!C1180/hourly1!$C$8763+유형화!$F$73*hourly1!D1180/hourly1!$D$8763+유형화!$F$74*hourly1!E1180/hourly1!$E$8763</f>
        <v>68.825014465098775</v>
      </c>
      <c r="C1179" s="442">
        <f>hourly1!$F1180*유형화!$G$71/hourly1!$F$8763+유형화!$G$72*hourly1!$G1180/hourly1!$F$8763+유형화!$G$74*hourly1!I1180/hourly1!$I$8763</f>
        <v>2.3775364423544838</v>
      </c>
      <c r="D1179" s="14">
        <v>313.51644499999992</v>
      </c>
      <c r="E1179" s="14">
        <v>0</v>
      </c>
      <c r="F1179" s="1">
        <v>842996</v>
      </c>
      <c r="G1179" s="15">
        <f t="shared" si="36"/>
        <v>0.35875606971128754</v>
      </c>
      <c r="H1179" s="15">
        <f t="shared" si="37"/>
        <v>0.5542210594300071</v>
      </c>
    </row>
    <row r="1180" spans="1:8">
      <c r="A1180" s="1">
        <v>1179</v>
      </c>
      <c r="B1180" s="444">
        <f>유형화!$F$71*hourly1!B1181/hourly1!$B$8763+유형화!$F$72*hourly1!C1181/hourly1!$C$8763+유형화!$F$73*hourly1!D1181/hourly1!$D$8763+유형화!$F$74*hourly1!E1181/hourly1!$E$8763</f>
        <v>69.601479688643181</v>
      </c>
      <c r="C1180" s="442">
        <f>hourly1!$F1181*유형화!$G$71/hourly1!$F$8763+유형화!$G$72*hourly1!$G1181/hourly1!$F$8763+유형화!$G$74*hourly1!I1181/hourly1!$I$8763</f>
        <v>2.9097636273552285</v>
      </c>
      <c r="D1180" s="14">
        <v>305.39348200000001</v>
      </c>
      <c r="E1180" s="14">
        <v>0</v>
      </c>
      <c r="F1180" s="1">
        <v>690045</v>
      </c>
      <c r="G1180" s="15">
        <f t="shared" si="36"/>
        <v>0.34946098383376623</v>
      </c>
      <c r="H1180" s="15">
        <f t="shared" si="37"/>
        <v>0.5441592290670445</v>
      </c>
    </row>
    <row r="1181" spans="1:8">
      <c r="A1181" s="1">
        <v>1180</v>
      </c>
      <c r="B1181" s="444">
        <f>유형화!$F$71*hourly1!B1182/hourly1!$B$8763+유형화!$F$72*hourly1!C1182/hourly1!$C$8763+유형화!$F$73*hourly1!D1182/hourly1!$D$8763+유형화!$F$74*hourly1!E1182/hourly1!$E$8763</f>
        <v>70.177138734030621</v>
      </c>
      <c r="C1181" s="442">
        <f>hourly1!$F1182*유형화!$G$71/hourly1!$F$8763+유형화!$G$72*hourly1!$G1182/hourly1!$F$8763+유형화!$G$74*hourly1!I1182/hourly1!$I$8763</f>
        <v>3.3058585312751716</v>
      </c>
      <c r="D1181" s="14">
        <v>262.34578799999991</v>
      </c>
      <c r="E1181" s="14">
        <v>0</v>
      </c>
      <c r="F1181" s="1">
        <v>552632</v>
      </c>
      <c r="G1181" s="15">
        <f t="shared" si="36"/>
        <v>0.30020161720126243</v>
      </c>
      <c r="H1181" s="15">
        <f t="shared" si="37"/>
        <v>0.48804471249804687</v>
      </c>
    </row>
    <row r="1182" spans="1:8">
      <c r="A1182" s="1">
        <v>1181</v>
      </c>
      <c r="B1182" s="444">
        <f>유형화!$F$71*hourly1!B1183/hourly1!$B$8763+유형화!$F$72*hourly1!C1183/hourly1!$C$8763+유형화!$F$73*hourly1!D1183/hourly1!$D$8763+유형화!$F$74*hourly1!E1183/hourly1!$E$8763</f>
        <v>70.779672688861538</v>
      </c>
      <c r="C1182" s="442">
        <f>hourly1!$F1183*유형화!$G$71/hourly1!$F$8763+유형화!$G$72*hourly1!$G1183/hourly1!$F$8763+유형화!$G$74*hourly1!I1183/hourly1!$I$8763</f>
        <v>3.6680085735048658</v>
      </c>
      <c r="D1182" s="14">
        <v>222.19875300000001</v>
      </c>
      <c r="E1182" s="14">
        <v>0</v>
      </c>
      <c r="F1182" s="1">
        <v>612611</v>
      </c>
      <c r="G1182" s="15">
        <f t="shared" si="36"/>
        <v>0.25426146727655446</v>
      </c>
      <c r="H1182" s="15">
        <f t="shared" si="37"/>
        <v>0.43106575716857048</v>
      </c>
    </row>
    <row r="1183" spans="1:8">
      <c r="A1183" s="1">
        <v>1182</v>
      </c>
      <c r="B1183" s="444">
        <f>유형화!$F$71*hourly1!B1184/hourly1!$B$8763+유형화!$F$72*hourly1!C1184/hourly1!$C$8763+유형화!$F$73*hourly1!D1184/hourly1!$D$8763+유형화!$F$74*hourly1!E1184/hourly1!$E$8763</f>
        <v>73.08723698351703</v>
      </c>
      <c r="C1183" s="442">
        <f>hourly1!$F1184*유형화!$G$71/hourly1!$F$8763+유형화!$G$72*hourly1!$G1184/hourly1!$F$8763+유형화!$G$74*hourly1!I1184/hourly1!$I$8763</f>
        <v>4.0018498952453401</v>
      </c>
      <c r="D1183" s="14">
        <v>246.99538699999991</v>
      </c>
      <c r="E1183" s="14">
        <v>0</v>
      </c>
      <c r="F1183" s="1">
        <v>1023733</v>
      </c>
      <c r="G1183" s="15">
        <f t="shared" si="36"/>
        <v>0.28263619242345783</v>
      </c>
      <c r="H1183" s="15">
        <f t="shared" si="37"/>
        <v>0.46682011129334072</v>
      </c>
    </row>
    <row r="1184" spans="1:8">
      <c r="A1184" s="1">
        <v>1183</v>
      </c>
      <c r="B1184" s="444">
        <f>유형화!$F$71*hourly1!B1185/hourly1!$B$8763+유형화!$F$72*hourly1!C1185/hourly1!$C$8763+유형화!$F$73*hourly1!D1185/hourly1!$D$8763+유형화!$F$74*hourly1!E1185/hourly1!$E$8763</f>
        <v>85.286097137315153</v>
      </c>
      <c r="C1184" s="442">
        <f>hourly1!$F1185*유형화!$G$71/hourly1!$F$8763+유형화!$G$72*hourly1!$G1185/hourly1!$F$8763+유형화!$G$74*hourly1!I1185/hourly1!$I$8763</f>
        <v>10.442084376946786</v>
      </c>
      <c r="D1184" s="14">
        <v>257.66978699999999</v>
      </c>
      <c r="E1184" s="14">
        <v>0.123541</v>
      </c>
      <c r="F1184" s="1">
        <v>1002261</v>
      </c>
      <c r="G1184" s="15">
        <f t="shared" si="36"/>
        <v>0.29485088116339359</v>
      </c>
      <c r="H1184" s="15">
        <f t="shared" si="37"/>
        <v>0.48165027992578219</v>
      </c>
    </row>
    <row r="1185" spans="1:8">
      <c r="A1185" s="1">
        <v>1184</v>
      </c>
      <c r="B1185" s="444">
        <f>유형화!$F$71*hourly1!B1186/hourly1!$B$8763+유형화!$F$72*hourly1!C1186/hourly1!$C$8763+유형화!$F$73*hourly1!D1186/hourly1!$D$8763+유형화!$F$74*hourly1!E1186/hourly1!$E$8763</f>
        <v>181.29811665699467</v>
      </c>
      <c r="C1185" s="442">
        <f>hourly1!$F1186*유형화!$G$71/hourly1!$F$8763+유형화!$G$72*hourly1!$G1186/hourly1!$F$8763+유형화!$G$74*hourly1!I1186/hourly1!$I$8763</f>
        <v>10.565270816442997</v>
      </c>
      <c r="D1185" s="14">
        <v>221.60469000000001</v>
      </c>
      <c r="E1185" s="14">
        <v>24.479463000000049</v>
      </c>
      <c r="F1185" s="1">
        <v>921257</v>
      </c>
      <c r="G1185" s="15">
        <f t="shared" si="36"/>
        <v>0.25358168249830815</v>
      </c>
      <c r="H1185" s="15">
        <f t="shared" si="37"/>
        <v>0.43018595450376668</v>
      </c>
    </row>
    <row r="1186" spans="1:8">
      <c r="A1186" s="1">
        <v>1185</v>
      </c>
      <c r="B1186" s="444">
        <f>유형화!$F$71*hourly1!B1187/hourly1!$B$8763+유형화!$F$72*hourly1!C1187/hourly1!$C$8763+유형화!$F$73*hourly1!D1187/hourly1!$D$8763+유형화!$F$74*hourly1!E1187/hourly1!$E$8763</f>
        <v>279.38901380577335</v>
      </c>
      <c r="C1186" s="442">
        <f>hourly1!$F1187*유형화!$G$71/hourly1!$F$8763+유형화!$G$72*hourly1!$G1187/hourly1!$F$8763+유형화!$G$74*hourly1!I1187/hourly1!$I$8763</f>
        <v>9.5441158993366635</v>
      </c>
      <c r="D1186" s="14">
        <v>271.93506300000001</v>
      </c>
      <c r="E1186" s="14">
        <v>256.77626699999979</v>
      </c>
      <c r="F1186" s="1">
        <v>896971</v>
      </c>
      <c r="G1186" s="15">
        <f t="shared" si="36"/>
        <v>0.3111746001667357</v>
      </c>
      <c r="H1186" s="15">
        <f t="shared" si="37"/>
        <v>0.50096850835671369</v>
      </c>
    </row>
    <row r="1187" spans="1:8">
      <c r="A1187" s="1">
        <v>1186</v>
      </c>
      <c r="B1187" s="444">
        <f>유형화!$F$71*hourly1!B1188/hourly1!$B$8763+유형화!$F$72*hourly1!C1188/hourly1!$C$8763+유형화!$F$73*hourly1!D1188/hourly1!$D$8763+유형화!$F$74*hourly1!E1188/hourly1!$E$8763</f>
        <v>337.08903157654623</v>
      </c>
      <c r="C1187" s="442">
        <f>hourly1!$F1188*유형화!$G$71/hourly1!$F$8763+유형화!$G$72*hourly1!$G1188/hourly1!$F$8763+유형화!$G$74*hourly1!I1188/hourly1!$I$8763</f>
        <v>8.2967268757884725</v>
      </c>
      <c r="D1187" s="14">
        <v>358.928338</v>
      </c>
      <c r="E1187" s="14">
        <v>583.07654600000035</v>
      </c>
      <c r="F1187" s="1">
        <v>883533</v>
      </c>
      <c r="G1187" s="15">
        <f t="shared" si="36"/>
        <v>0.4107207832395669</v>
      </c>
      <c r="H1187" s="15">
        <f t="shared" si="37"/>
        <v>0.60766822331716575</v>
      </c>
    </row>
    <row r="1188" spans="1:8">
      <c r="A1188" s="1">
        <v>1187</v>
      </c>
      <c r="B1188" s="444">
        <f>유형화!$F$71*hourly1!B1189/hourly1!$B$8763+유형화!$F$72*hourly1!C1189/hourly1!$C$8763+유형화!$F$73*hourly1!D1189/hourly1!$D$8763+유형화!$F$74*hourly1!E1189/hourly1!$E$8763</f>
        <v>393.59148923121762</v>
      </c>
      <c r="C1188" s="442">
        <f>hourly1!$F1189*유형화!$G$71/hourly1!$F$8763+유형화!$G$72*hourly1!$G1189/hourly1!$F$8763+유형화!$G$74*hourly1!I1189/hourly1!$I$8763</f>
        <v>7.2551445627691997</v>
      </c>
      <c r="D1188" s="14">
        <v>432.30490200000003</v>
      </c>
      <c r="E1188" s="14">
        <v>877.65156999999999</v>
      </c>
      <c r="F1188" s="1">
        <v>844599</v>
      </c>
      <c r="G1188" s="15">
        <f t="shared" si="36"/>
        <v>0.49468539858712474</v>
      </c>
      <c r="H1188" s="15">
        <f t="shared" si="37"/>
        <v>0.68508679776823933</v>
      </c>
    </row>
    <row r="1189" spans="1:8">
      <c r="A1189" s="1">
        <v>1188</v>
      </c>
      <c r="B1189" s="444">
        <f>유형화!$F$71*hourly1!B1190/hourly1!$B$8763+유형화!$F$72*hourly1!C1190/hourly1!$C$8763+유형화!$F$73*hourly1!D1190/hourly1!$D$8763+유형화!$F$74*hourly1!E1190/hourly1!$E$8763</f>
        <v>333.48560096817624</v>
      </c>
      <c r="C1189" s="442">
        <f>hourly1!$F1190*유형화!$G$71/hourly1!$F$8763+유형화!$G$72*hourly1!$G1190/hourly1!$F$8763+유형화!$G$74*hourly1!I1190/hourly1!$I$8763</f>
        <v>6.3863828627011756</v>
      </c>
      <c r="D1189" s="14">
        <v>489.65995600000008</v>
      </c>
      <c r="E1189" s="14">
        <v>1057.262068</v>
      </c>
      <c r="F1189" s="1">
        <v>823590</v>
      </c>
      <c r="G1189" s="15">
        <f t="shared" si="36"/>
        <v>0.56031664083701271</v>
      </c>
      <c r="H1189" s="15">
        <f t="shared" si="37"/>
        <v>0.73903421663574886</v>
      </c>
    </row>
    <row r="1190" spans="1:8">
      <c r="A1190" s="1">
        <v>1189</v>
      </c>
      <c r="B1190" s="444">
        <f>유형화!$F$71*hourly1!B1191/hourly1!$B$8763+유형화!$F$72*hourly1!C1191/hourly1!$C$8763+유형화!$F$73*hourly1!D1191/hourly1!$D$8763+유형화!$F$74*hourly1!E1191/hourly1!$E$8763</f>
        <v>211.34828202581443</v>
      </c>
      <c r="C1190" s="442">
        <f>hourly1!$F1191*유형화!$G$71/hourly1!$F$8763+유형화!$G$72*hourly1!$G1191/hourly1!$F$8763+유형화!$G$74*hourly1!I1191/hourly1!$I$8763</f>
        <v>4.9700899316098353</v>
      </c>
      <c r="D1190" s="14">
        <v>515.70779600000003</v>
      </c>
      <c r="E1190" s="14">
        <v>994.49793799999986</v>
      </c>
      <c r="F1190" s="1">
        <v>833092</v>
      </c>
      <c r="G1190" s="15">
        <f t="shared" si="36"/>
        <v>0.59012311782378912</v>
      </c>
      <c r="H1190" s="15">
        <f t="shared" si="37"/>
        <v>0.76187414805149001</v>
      </c>
    </row>
    <row r="1191" spans="1:8">
      <c r="A1191" s="1">
        <v>1190</v>
      </c>
      <c r="B1191" s="444">
        <f>유형화!$F$71*hourly1!B1192/hourly1!$B$8763+유형화!$F$72*hourly1!C1192/hourly1!$C$8763+유형화!$F$73*hourly1!D1192/hourly1!$D$8763+유형화!$F$74*hourly1!E1192/hourly1!$E$8763</f>
        <v>268.20830956520138</v>
      </c>
      <c r="C1191" s="442">
        <f>hourly1!$F1192*유형화!$G$71/hourly1!$F$8763+유형화!$G$72*hourly1!$G1192/hourly1!$F$8763+유형화!$G$74*hourly1!I1192/hourly1!$I$8763</f>
        <v>5.2173519041964909</v>
      </c>
      <c r="D1191" s="14">
        <v>539.28437400000007</v>
      </c>
      <c r="E1191" s="14">
        <v>816.14275200000009</v>
      </c>
      <c r="F1191" s="1">
        <v>848776</v>
      </c>
      <c r="G1191" s="15">
        <f t="shared" si="36"/>
        <v>0.61710173599650286</v>
      </c>
      <c r="H1191" s="15">
        <f t="shared" si="37"/>
        <v>0.78172926394297637</v>
      </c>
    </row>
    <row r="1192" spans="1:8">
      <c r="A1192" s="1">
        <v>1191</v>
      </c>
      <c r="B1192" s="444">
        <f>유형화!$F$71*hourly1!B1193/hourly1!$B$8763+유형화!$F$72*hourly1!C1193/hourly1!$C$8763+유형화!$F$73*hourly1!D1193/hourly1!$D$8763+유형화!$F$74*hourly1!E1193/hourly1!$E$8763</f>
        <v>379.43050171711445</v>
      </c>
      <c r="C1192" s="442">
        <f>hourly1!$F1193*유형화!$G$71/hourly1!$F$8763+유형화!$G$72*hourly1!$G1193/hourly1!$F$8763+유형화!$G$74*hourly1!I1193/hourly1!$I$8763</f>
        <v>4.9422924541974371</v>
      </c>
      <c r="D1192" s="14">
        <v>586.15106300000002</v>
      </c>
      <c r="E1192" s="14">
        <v>634.73776799999951</v>
      </c>
      <c r="F1192" s="1">
        <v>846755</v>
      </c>
      <c r="G1192" s="15">
        <f t="shared" si="36"/>
        <v>0.67073116888325701</v>
      </c>
      <c r="H1192" s="15">
        <f t="shared" si="37"/>
        <v>0.81906144062539221</v>
      </c>
    </row>
    <row r="1193" spans="1:8">
      <c r="A1193" s="1">
        <v>1192</v>
      </c>
      <c r="B1193" s="444">
        <f>유형화!$F$71*hourly1!B1194/hourly1!$B$8763+유형화!$F$72*hourly1!C1194/hourly1!$C$8763+유형화!$F$73*hourly1!D1194/hourly1!$D$8763+유형화!$F$74*hourly1!E1194/hourly1!$E$8763</f>
        <v>321.77363150716411</v>
      </c>
      <c r="C1193" s="442">
        <f>hourly1!$F1194*유형화!$G$71/hourly1!$F$8763+유형화!$G$72*hourly1!$G1194/hourly1!$F$8763+유형화!$G$74*hourly1!I1194/hourly1!$I$8763</f>
        <v>4.876839813689422</v>
      </c>
      <c r="D1193" s="14">
        <v>592.29819299999986</v>
      </c>
      <c r="E1193" s="14">
        <v>365.57344100000017</v>
      </c>
      <c r="F1193" s="1">
        <v>837994</v>
      </c>
      <c r="G1193" s="15">
        <f t="shared" si="36"/>
        <v>0.67776531408991203</v>
      </c>
      <c r="H1193" s="15">
        <f t="shared" si="37"/>
        <v>0.82375943941361629</v>
      </c>
    </row>
    <row r="1194" spans="1:8">
      <c r="A1194" s="1">
        <v>1193</v>
      </c>
      <c r="B1194" s="444">
        <f>유형화!$F$71*hourly1!B1195/hourly1!$B$8763+유형화!$F$72*hourly1!C1195/hourly1!$C$8763+유형화!$F$73*hourly1!D1195/hourly1!$D$8763+유형화!$F$74*hourly1!E1195/hourly1!$E$8763</f>
        <v>279.3616880355487</v>
      </c>
      <c r="C1194" s="442">
        <f>hourly1!$F1195*유형화!$G$71/hourly1!$F$8763+유형화!$G$72*hourly1!$G1195/hourly1!$F$8763+유형화!$G$74*hourly1!I1195/hourly1!$I$8763</f>
        <v>5.1461502643967147</v>
      </c>
      <c r="D1194" s="14">
        <v>539.23740500000008</v>
      </c>
      <c r="E1194" s="14">
        <v>126.63879799999999</v>
      </c>
      <c r="F1194" s="1">
        <v>843364</v>
      </c>
      <c r="G1194" s="15">
        <f t="shared" si="36"/>
        <v>0.61704798948939943</v>
      </c>
      <c r="H1194" s="15">
        <f t="shared" si="37"/>
        <v>0.78169045085236821</v>
      </c>
    </row>
    <row r="1195" spans="1:8">
      <c r="A1195" s="1">
        <v>1194</v>
      </c>
      <c r="B1195" s="444">
        <f>유형화!$F$71*hourly1!B1196/hourly1!$B$8763+유형화!$F$72*hourly1!C1196/hourly1!$C$8763+유형화!$F$73*hourly1!D1196/hourly1!$D$8763+유형화!$F$74*hourly1!E1196/hourly1!$E$8763</f>
        <v>168.40453709900598</v>
      </c>
      <c r="C1195" s="442">
        <f>hourly1!$F1196*유형화!$G$71/hourly1!$F$8763+유형화!$G$72*hourly1!$G1196/hourly1!$F$8763+유형화!$G$74*hourly1!I1196/hourly1!$I$8763</f>
        <v>5.6085083499284627</v>
      </c>
      <c r="D1195" s="14">
        <v>554.42591299999981</v>
      </c>
      <c r="E1195" s="14">
        <v>22.964349999999989</v>
      </c>
      <c r="F1195" s="1">
        <v>860843</v>
      </c>
      <c r="G1195" s="15">
        <f t="shared" si="36"/>
        <v>0.63442816051952944</v>
      </c>
      <c r="H1195" s="15">
        <f t="shared" si="37"/>
        <v>0.7940918507460577</v>
      </c>
    </row>
    <row r="1196" spans="1:8">
      <c r="A1196" s="1">
        <v>1195</v>
      </c>
      <c r="B1196" s="444">
        <f>유형화!$F$71*hourly1!B1197/hourly1!$B$8763+유형화!$F$72*hourly1!C1197/hourly1!$C$8763+유형화!$F$73*hourly1!D1197/hourly1!$D$8763+유형화!$F$74*hourly1!E1197/hourly1!$E$8763</f>
        <v>128.06833437194192</v>
      </c>
      <c r="C1196" s="442">
        <f>hourly1!$F1197*유형화!$G$71/hourly1!$F$8763+유형화!$G$72*hourly1!$G1197/hourly1!$F$8763+유형화!$G$74*hourly1!I1197/hourly1!$I$8763</f>
        <v>5.5179558255780981</v>
      </c>
      <c r="D1196" s="14">
        <v>625.92916400000013</v>
      </c>
      <c r="E1196" s="14">
        <v>0.16346399999999989</v>
      </c>
      <c r="F1196" s="1">
        <v>832431</v>
      </c>
      <c r="G1196" s="15">
        <f t="shared" si="36"/>
        <v>0.71624914857117628</v>
      </c>
      <c r="H1196" s="15">
        <f t="shared" si="37"/>
        <v>0.84869975087641336</v>
      </c>
    </row>
    <row r="1197" spans="1:8">
      <c r="A1197" s="1">
        <v>1196</v>
      </c>
      <c r="B1197" s="444">
        <f>유형화!$F$71*hourly1!B1198/hourly1!$B$8763+유형화!$F$72*hourly1!C1198/hourly1!$C$8763+유형화!$F$73*hourly1!D1198/hourly1!$D$8763+유형화!$F$74*hourly1!E1198/hourly1!$E$8763</f>
        <v>136.6851529426639</v>
      </c>
      <c r="C1197" s="442">
        <f>hourly1!$F1198*유형화!$G$71/hourly1!$F$8763+유형화!$G$72*hourly1!$G1198/hourly1!$F$8763+유형화!$G$74*hourly1!I1198/hourly1!$I$8763</f>
        <v>5.3980432485457692</v>
      </c>
      <c r="D1197" s="14">
        <v>669.62286500000005</v>
      </c>
      <c r="E1197" s="14">
        <v>0</v>
      </c>
      <c r="F1197" s="1">
        <v>825722</v>
      </c>
      <c r="G1197" s="15">
        <f t="shared" si="36"/>
        <v>0.76624773936886192</v>
      </c>
      <c r="H1197" s="15">
        <f t="shared" si="37"/>
        <v>0.87929292994070052</v>
      </c>
    </row>
    <row r="1198" spans="1:8">
      <c r="A1198" s="1">
        <v>1197</v>
      </c>
      <c r="B1198" s="444">
        <f>유형화!$F$71*hourly1!B1199/hourly1!$B$8763+유형화!$F$72*hourly1!C1199/hourly1!$C$8763+유형화!$F$73*hourly1!D1199/hourly1!$D$8763+유형화!$F$74*hourly1!E1199/hourly1!$E$8763</f>
        <v>70.903159152981615</v>
      </c>
      <c r="C1198" s="442">
        <f>hourly1!$F1199*유형화!$G$71/hourly1!$F$8763+유형화!$G$72*hourly1!$G1199/hourly1!$F$8763+유형화!$G$74*hourly1!I1199/hourly1!$I$8763</f>
        <v>6.2793243740331635</v>
      </c>
      <c r="D1198" s="14">
        <v>690.39593900000011</v>
      </c>
      <c r="E1198" s="14">
        <v>0</v>
      </c>
      <c r="F1198" s="1">
        <v>849525</v>
      </c>
      <c r="G1198" s="15">
        <f t="shared" si="36"/>
        <v>0.79001831505289588</v>
      </c>
      <c r="H1198" s="15">
        <f t="shared" si="37"/>
        <v>0.89317051203736664</v>
      </c>
    </row>
    <row r="1199" spans="1:8">
      <c r="A1199" s="1">
        <v>1198</v>
      </c>
      <c r="B1199" s="444">
        <f>유형화!$F$71*hourly1!B1200/hourly1!$B$8763+유형화!$F$72*hourly1!C1200/hourly1!$C$8763+유형화!$F$73*hourly1!D1200/hourly1!$D$8763+유형화!$F$74*hourly1!E1200/hourly1!$E$8763</f>
        <v>69.735119537554979</v>
      </c>
      <c r="C1199" s="442">
        <f>hourly1!$F1200*유형화!$G$71/hourly1!$F$8763+유형화!$G$72*hourly1!$G1200/hourly1!$F$8763+유형화!$G$74*hourly1!I1200/hourly1!$I$8763</f>
        <v>0.47190737139526406</v>
      </c>
      <c r="D1199" s="14">
        <v>667.39664500000003</v>
      </c>
      <c r="E1199" s="14">
        <v>0</v>
      </c>
      <c r="F1199" s="1">
        <v>905845</v>
      </c>
      <c r="G1199" s="15">
        <f t="shared" si="36"/>
        <v>0.76370028149145253</v>
      </c>
      <c r="H1199" s="15">
        <f t="shared" si="37"/>
        <v>0.87778094627589009</v>
      </c>
    </row>
    <row r="1200" spans="1:8">
      <c r="A1200" s="1">
        <v>1199</v>
      </c>
      <c r="B1200" s="444">
        <f>유형화!$F$71*hourly1!B1201/hourly1!$B$8763+유형화!$F$72*hourly1!C1201/hourly1!$C$8763+유형화!$F$73*hourly1!D1201/hourly1!$D$8763+유형화!$F$74*hourly1!E1201/hourly1!$E$8763</f>
        <v>68.537694619855429</v>
      </c>
      <c r="C1200" s="442">
        <f>hourly1!$F1201*유형화!$G$71/hourly1!$F$8763+유형화!$G$72*hourly1!$G1201/hourly1!$F$8763+유형화!$G$74*hourly1!I1201/hourly1!$I$8763</f>
        <v>0.48254129258213008</v>
      </c>
      <c r="D1200" s="14">
        <v>558.992887</v>
      </c>
      <c r="E1200" s="14">
        <v>0</v>
      </c>
      <c r="F1200" s="1">
        <v>934419</v>
      </c>
      <c r="G1200" s="15">
        <f t="shared" si="36"/>
        <v>0.6396541372389124</v>
      </c>
      <c r="H1200" s="15">
        <f t="shared" si="37"/>
        <v>0.79776295674977016</v>
      </c>
    </row>
    <row r="1201" spans="1:8">
      <c r="A1201" s="1">
        <v>1200</v>
      </c>
      <c r="B1201" s="444">
        <f>유형화!$F$71*hourly1!B1202/hourly1!$B$8763+유형화!$F$72*hourly1!C1202/hourly1!$C$8763+유형화!$F$73*hourly1!D1202/hourly1!$D$8763+유형화!$F$74*hourly1!E1202/hourly1!$E$8763</f>
        <v>67.267528520677075</v>
      </c>
      <c r="C1201" s="442">
        <f>hourly1!$F1202*유형화!$G$71/hourly1!$F$8763+유형화!$G$72*hourly1!$G1202/hourly1!$F$8763+유형화!$G$74*hourly1!I1202/hourly1!$I$8763</f>
        <v>1.1098922027818288</v>
      </c>
      <c r="D1201" s="14">
        <v>494.58120699999989</v>
      </c>
      <c r="E1201" s="14">
        <v>0</v>
      </c>
      <c r="F1201" s="1">
        <v>971212</v>
      </c>
      <c r="G1201" s="15">
        <f t="shared" si="36"/>
        <v>0.56594801582540499</v>
      </c>
      <c r="H1201" s="15">
        <f t="shared" si="37"/>
        <v>0.74342476198981877</v>
      </c>
    </row>
    <row r="1202" spans="1:8">
      <c r="A1202" s="1">
        <v>1201</v>
      </c>
      <c r="B1202" s="444">
        <f>유형화!$F$71*hourly1!B1203/hourly1!$B$8763+유형화!$F$72*hourly1!C1203/hourly1!$C$8763+유형화!$F$73*hourly1!D1203/hourly1!$D$8763+유형화!$F$74*hourly1!E1203/hourly1!$E$8763</f>
        <v>67.590279916036451</v>
      </c>
      <c r="C1202" s="442">
        <f>hourly1!$F1203*유형화!$G$71/hourly1!$F$8763+유형화!$G$72*hourly1!$G1203/hourly1!$F$8763+유형화!$G$74*hourly1!I1203/hourly1!$I$8763</f>
        <v>1.5369793236854445</v>
      </c>
      <c r="D1202" s="14">
        <v>536.28567099999987</v>
      </c>
      <c r="E1202" s="14">
        <v>0</v>
      </c>
      <c r="F1202" s="1">
        <v>895475</v>
      </c>
      <c r="G1202" s="15">
        <f t="shared" si="36"/>
        <v>0.61367032778915509</v>
      </c>
      <c r="H1202" s="15">
        <f t="shared" si="37"/>
        <v>0.77924542382641881</v>
      </c>
    </row>
    <row r="1203" spans="1:8">
      <c r="A1203" s="1">
        <v>1202</v>
      </c>
      <c r="B1203" s="444">
        <f>유형화!$F$71*hourly1!B1204/hourly1!$B$8763+유형화!$F$72*hourly1!C1204/hourly1!$C$8763+유형화!$F$73*hourly1!D1204/hourly1!$D$8763+유형화!$F$74*hourly1!E1204/hourly1!$E$8763</f>
        <v>67.751125401437506</v>
      </c>
      <c r="C1203" s="442">
        <f>hourly1!$F1204*유형화!$G$71/hourly1!$F$8763+유형화!$G$72*hourly1!$G1204/hourly1!$F$8763+유형화!$G$74*hourly1!I1204/hourly1!$I$8763</f>
        <v>2.0070615473261997</v>
      </c>
      <c r="D1203" s="14">
        <v>590.72342600000013</v>
      </c>
      <c r="E1203" s="14">
        <v>0</v>
      </c>
      <c r="F1203" s="1">
        <v>773730</v>
      </c>
      <c r="G1203" s="15">
        <f t="shared" si="36"/>
        <v>0.67596331222161787</v>
      </c>
      <c r="H1203" s="15">
        <f t="shared" si="37"/>
        <v>0.8225601242012246</v>
      </c>
    </row>
    <row r="1204" spans="1:8">
      <c r="A1204" s="1">
        <v>1203</v>
      </c>
      <c r="B1204" s="444">
        <f>유형화!$F$71*hourly1!B1205/hourly1!$B$8763+유형화!$F$72*hourly1!C1205/hourly1!$C$8763+유형화!$F$73*hourly1!D1205/hourly1!$D$8763+유형화!$F$74*hourly1!E1205/hourly1!$E$8763</f>
        <v>68.084841730994754</v>
      </c>
      <c r="C1204" s="442">
        <f>hourly1!$F1205*유형화!$G$71/hourly1!$F$8763+유형화!$G$72*hourly1!$G1205/hourly1!$F$8763+유형화!$G$74*hourly1!I1205/hourly1!$I$8763</f>
        <v>2.432354102357813</v>
      </c>
      <c r="D1204" s="14">
        <v>598.9191209999999</v>
      </c>
      <c r="E1204" s="14">
        <v>0</v>
      </c>
      <c r="F1204" s="1">
        <v>670864</v>
      </c>
      <c r="G1204" s="15">
        <f t="shared" si="36"/>
        <v>0.68534162514154262</v>
      </c>
      <c r="H1204" s="15">
        <f t="shared" si="37"/>
        <v>0.82877037109659502</v>
      </c>
    </row>
    <row r="1205" spans="1:8">
      <c r="A1205" s="1">
        <v>1204</v>
      </c>
      <c r="B1205" s="444">
        <f>유형화!$F$71*hourly1!B1206/hourly1!$B$8763+유형화!$F$72*hourly1!C1206/hourly1!$C$8763+유형화!$F$73*hourly1!D1206/hourly1!$D$8763+유형화!$F$74*hourly1!E1206/hourly1!$E$8763</f>
        <v>68.246267925081938</v>
      </c>
      <c r="C1205" s="442">
        <f>hourly1!$F1206*유형화!$G$71/hourly1!$F$8763+유형화!$G$72*hourly1!$G1206/hourly1!$F$8763+유형화!$G$74*hourly1!I1206/hourly1!$I$8763</f>
        <v>2.7622240415934178</v>
      </c>
      <c r="D1205" s="14">
        <v>570.94852900000001</v>
      </c>
      <c r="E1205" s="14">
        <v>0</v>
      </c>
      <c r="F1205" s="1">
        <v>573542</v>
      </c>
      <c r="G1205" s="15">
        <f t="shared" si="36"/>
        <v>0.65333494793704083</v>
      </c>
      <c r="H1205" s="15">
        <f t="shared" si="37"/>
        <v>0.80724987364903966</v>
      </c>
    </row>
    <row r="1206" spans="1:8">
      <c r="A1206" s="1">
        <v>1205</v>
      </c>
      <c r="B1206" s="444">
        <f>유형화!$F$71*hourly1!B1207/hourly1!$B$8763+유형화!$F$72*hourly1!C1207/hourly1!$C$8763+유형화!$F$73*hourly1!D1207/hourly1!$D$8763+유형화!$F$74*hourly1!E1207/hourly1!$E$8763</f>
        <v>68.432862971416711</v>
      </c>
      <c r="C1206" s="442">
        <f>hourly1!$F1207*유형화!$G$71/hourly1!$F$8763+유형화!$G$72*hourly1!$G1207/hourly1!$F$8763+유형화!$G$74*hourly1!I1207/hourly1!$I$8763</f>
        <v>3.0704761561449816</v>
      </c>
      <c r="D1206" s="14">
        <v>528.47151199999996</v>
      </c>
      <c r="E1206" s="14">
        <v>0</v>
      </c>
      <c r="F1206" s="1">
        <v>630452</v>
      </c>
      <c r="G1206" s="15">
        <f t="shared" si="36"/>
        <v>0.60472860554253083</v>
      </c>
      <c r="H1206" s="15">
        <f t="shared" si="37"/>
        <v>0.77271663570641913</v>
      </c>
    </row>
    <row r="1207" spans="1:8">
      <c r="A1207" s="1">
        <v>1206</v>
      </c>
      <c r="B1207" s="444">
        <f>유형화!$F$71*hourly1!B1208/hourly1!$B$8763+유형화!$F$72*hourly1!C1208/hourly1!$C$8763+유형화!$F$73*hourly1!D1208/hourly1!$D$8763+유형화!$F$74*hourly1!E1208/hourly1!$E$8763</f>
        <v>70.525189936031765</v>
      </c>
      <c r="C1207" s="442">
        <f>hourly1!$F1208*유형화!$G$71/hourly1!$F$8763+유형화!$G$72*hourly1!$G1208/hourly1!$F$8763+유형화!$G$74*hourly1!I1208/hourly1!$I$8763</f>
        <v>3.408169238962711</v>
      </c>
      <c r="D1207" s="14">
        <v>533.08142100000009</v>
      </c>
      <c r="E1207" s="14">
        <v>0</v>
      </c>
      <c r="F1207" s="1">
        <v>1012106</v>
      </c>
      <c r="G1207" s="15">
        <f t="shared" si="36"/>
        <v>0.61000371267308895</v>
      </c>
      <c r="H1207" s="15">
        <f t="shared" si="37"/>
        <v>0.77657813739487624</v>
      </c>
    </row>
    <row r="1208" spans="1:8">
      <c r="A1208" s="1">
        <v>1207</v>
      </c>
      <c r="B1208" s="444">
        <f>유형화!$F$71*hourly1!B1209/hourly1!$B$8763+유형화!$F$72*hourly1!C1209/hourly1!$C$8763+유형화!$F$73*hourly1!D1209/hourly1!$D$8763+유형화!$F$74*hourly1!E1209/hourly1!$E$8763</f>
        <v>82.330401738354368</v>
      </c>
      <c r="C1208" s="442">
        <f>hourly1!$F1209*유형화!$G$71/hourly1!$F$8763+유형화!$G$72*hourly1!$G1209/hourly1!$F$8763+유형화!$G$74*hourly1!I1209/hourly1!$I$8763</f>
        <v>9.7975899560742192</v>
      </c>
      <c r="D1208" s="14">
        <v>540.97492699999998</v>
      </c>
      <c r="E1208" s="14">
        <v>5.7805000000000009E-2</v>
      </c>
      <c r="F1208" s="1">
        <v>1114729</v>
      </c>
      <c r="G1208" s="15">
        <f t="shared" si="36"/>
        <v>0.61903623148977316</v>
      </c>
      <c r="H1208" s="15">
        <f t="shared" si="37"/>
        <v>0.78312432907983698</v>
      </c>
    </row>
    <row r="1209" spans="1:8">
      <c r="A1209" s="1">
        <v>1208</v>
      </c>
      <c r="B1209" s="444">
        <f>유형화!$F$71*hourly1!B1210/hourly1!$B$8763+유형화!$F$72*hourly1!C1210/hourly1!$C$8763+유형화!$F$73*hourly1!D1210/hourly1!$D$8763+유형화!$F$74*hourly1!E1210/hourly1!$E$8763</f>
        <v>180.13458564937972</v>
      </c>
      <c r="C1209" s="442">
        <f>hourly1!$F1210*유형화!$G$71/hourly1!$F$8763+유형화!$G$72*hourly1!$G1210/hourly1!$F$8763+유형화!$G$74*hourly1!I1210/hourly1!$I$8763</f>
        <v>9.9365274737127152</v>
      </c>
      <c r="D1209" s="14">
        <v>536.49999700000001</v>
      </c>
      <c r="E1209" s="14">
        <v>3.1268410000000011</v>
      </c>
      <c r="F1209" s="1">
        <v>1041409</v>
      </c>
      <c r="G1209" s="15">
        <f t="shared" si="36"/>
        <v>0.6139155804852201</v>
      </c>
      <c r="H1209" s="15">
        <f t="shared" si="37"/>
        <v>0.77942334604874319</v>
      </c>
    </row>
    <row r="1210" spans="1:8">
      <c r="A1210" s="1">
        <v>1209</v>
      </c>
      <c r="B1210" s="444">
        <f>유형화!$F$71*hourly1!B1211/hourly1!$B$8763+유형화!$F$72*hourly1!C1211/hourly1!$C$8763+유형화!$F$73*hourly1!D1211/hourly1!$D$8763+유형화!$F$74*hourly1!E1211/hourly1!$E$8763</f>
        <v>277.08312781971307</v>
      </c>
      <c r="C1210" s="442">
        <f>hourly1!$F1211*유형화!$G$71/hourly1!$F$8763+유형화!$G$72*hourly1!$G1211/hourly1!$F$8763+유형화!$G$74*hourly1!I1211/hourly1!$I$8763</f>
        <v>8.8664984029436571</v>
      </c>
      <c r="D1210" s="14">
        <v>643.37861599999974</v>
      </c>
      <c r="E1210" s="14">
        <v>59.530949000000028</v>
      </c>
      <c r="F1210" s="1">
        <v>946708</v>
      </c>
      <c r="G1210" s="15">
        <f t="shared" si="36"/>
        <v>0.73621651206349847</v>
      </c>
      <c r="H1210" s="15">
        <f t="shared" si="37"/>
        <v>0.86115344466938082</v>
      </c>
    </row>
    <row r="1211" spans="1:8">
      <c r="A1211" s="1">
        <v>1210</v>
      </c>
      <c r="B1211" s="444">
        <f>유형화!$F$71*hourly1!B1212/hourly1!$B$8763+유형화!$F$72*hourly1!C1212/hourly1!$C$8763+유형화!$F$73*hourly1!D1212/hourly1!$D$8763+유형화!$F$74*hourly1!E1212/hourly1!$E$8763</f>
        <v>333.91846314305621</v>
      </c>
      <c r="C1211" s="442">
        <f>hourly1!$F1212*유형화!$G$71/hourly1!$F$8763+유형화!$G$72*hourly1!$G1212/hourly1!$F$8763+유형화!$G$74*hourly1!I1212/hourly1!$I$8763</f>
        <v>7.5154913105468468</v>
      </c>
      <c r="D1211" s="14">
        <v>744.6245849999998</v>
      </c>
      <c r="E1211" s="14">
        <v>230.20858400000009</v>
      </c>
      <c r="F1211" s="1">
        <v>853768</v>
      </c>
      <c r="G1211" s="15">
        <f t="shared" si="36"/>
        <v>0.85207201658910914</v>
      </c>
      <c r="H1211" s="15">
        <f t="shared" si="37"/>
        <v>0.92753677081442421</v>
      </c>
    </row>
    <row r="1212" spans="1:8">
      <c r="A1212" s="1">
        <v>1211</v>
      </c>
      <c r="B1212" s="444">
        <f>유형화!$F$71*hourly1!B1213/hourly1!$B$8763+유형화!$F$72*hourly1!C1213/hourly1!$C$8763+유형화!$F$73*hourly1!D1213/hourly1!$D$8763+유형화!$F$74*hourly1!E1213/hourly1!$E$8763</f>
        <v>389.48851184719496</v>
      </c>
      <c r="C1212" s="442">
        <f>hourly1!$F1213*유형화!$G$71/hourly1!$F$8763+유형화!$G$72*hourly1!$G1213/hourly1!$F$8763+유형화!$G$74*hourly1!I1213/hourly1!$I$8763</f>
        <v>6.4177781908581233</v>
      </c>
      <c r="D1212" s="14">
        <v>759.3831899999999</v>
      </c>
      <c r="E1212" s="14">
        <v>537.13812300000052</v>
      </c>
      <c r="F1212" s="1">
        <v>826612</v>
      </c>
      <c r="G1212" s="15">
        <f t="shared" si="36"/>
        <v>0.86896025071099514</v>
      </c>
      <c r="H1212" s="15">
        <f t="shared" si="37"/>
        <v>0.93645209712675415</v>
      </c>
    </row>
    <row r="1213" spans="1:8">
      <c r="A1213" s="1">
        <v>1212</v>
      </c>
      <c r="B1213" s="444">
        <f>유형화!$F$71*hourly1!B1214/hourly1!$B$8763+유형화!$F$72*hourly1!C1214/hourly1!$C$8763+유형화!$F$73*hourly1!D1214/hourly1!$D$8763+유형화!$F$74*hourly1!E1214/hourly1!$E$8763</f>
        <v>328.95407860821604</v>
      </c>
      <c r="C1213" s="442">
        <f>hourly1!$F1214*유형화!$G$71/hourly1!$F$8763+유형화!$G$72*hourly1!$G1214/hourly1!$F$8763+유형화!$G$74*hourly1!I1214/hourly1!$I$8763</f>
        <v>5.4496743175764273</v>
      </c>
      <c r="D1213" s="14">
        <v>729.58137000000011</v>
      </c>
      <c r="E1213" s="14">
        <v>928.22432900000024</v>
      </c>
      <c r="F1213" s="1">
        <v>837591</v>
      </c>
      <c r="G1213" s="15">
        <f t="shared" si="36"/>
        <v>0.83485810396892179</v>
      </c>
      <c r="H1213" s="15">
        <f t="shared" si="37"/>
        <v>0.91826204864011796</v>
      </c>
    </row>
    <row r="1214" spans="1:8">
      <c r="A1214" s="1">
        <v>1213</v>
      </c>
      <c r="B1214" s="444">
        <f>유형화!$F$71*hourly1!B1215/hourly1!$B$8763+유형화!$F$72*hourly1!C1215/hourly1!$C$8763+유형화!$F$73*hourly1!D1215/hourly1!$D$8763+유형화!$F$74*hourly1!E1215/hourly1!$E$8763</f>
        <v>206.86925428832643</v>
      </c>
      <c r="C1214" s="442">
        <f>hourly1!$F1215*유형화!$G$71/hourly1!$F$8763+유형화!$G$72*hourly1!$G1215/hourly1!$F$8763+유형화!$G$74*hourly1!I1215/hourly1!$I$8763</f>
        <v>3.9573138110249531</v>
      </c>
      <c r="D1214" s="14">
        <v>699.97809099999995</v>
      </c>
      <c r="E1214" s="14">
        <v>1220.2616680000001</v>
      </c>
      <c r="F1214" s="1">
        <v>835834</v>
      </c>
      <c r="G1214" s="15">
        <f t="shared" si="36"/>
        <v>0.8009831471876061</v>
      </c>
      <c r="H1214" s="15">
        <f t="shared" si="37"/>
        <v>0.89943460118918994</v>
      </c>
    </row>
    <row r="1215" spans="1:8">
      <c r="A1215" s="1">
        <v>1214</v>
      </c>
      <c r="B1215" s="444">
        <f>유형화!$F$71*hourly1!B1216/hourly1!$B$8763+유형화!$F$72*hourly1!C1216/hourly1!$C$8763+유형화!$F$73*hourly1!D1216/hourly1!$D$8763+유형화!$F$74*hourly1!E1216/hourly1!$E$8763</f>
        <v>263.54107811011147</v>
      </c>
      <c r="C1215" s="442">
        <f>hourly1!$F1216*유형화!$G$71/hourly1!$F$8763+유형화!$G$72*hourly1!$G1216/hourly1!$F$8763+유형화!$G$74*hourly1!I1216/hourly1!$I$8763</f>
        <v>4.1581873599550603</v>
      </c>
      <c r="D1215" s="14">
        <v>646.76972999999975</v>
      </c>
      <c r="E1215" s="14">
        <v>1244.8250190000019</v>
      </c>
      <c r="F1215" s="1">
        <v>845661</v>
      </c>
      <c r="G1215" s="15">
        <f t="shared" si="36"/>
        <v>0.7400969551789558</v>
      </c>
      <c r="H1215" s="15">
        <f t="shared" si="37"/>
        <v>0.86353664735864299</v>
      </c>
    </row>
    <row r="1216" spans="1:8">
      <c r="A1216" s="1">
        <v>1215</v>
      </c>
      <c r="B1216" s="444">
        <f>유형화!$F$71*hourly1!B1217/hourly1!$B$8763+유형화!$F$72*hourly1!C1217/hourly1!$C$8763+유형화!$F$73*hourly1!D1217/hourly1!$D$8763+유형화!$F$74*hourly1!E1217/hourly1!$E$8763</f>
        <v>374.77441554053485</v>
      </c>
      <c r="C1216" s="442">
        <f>hourly1!$F1217*유형화!$G$71/hourly1!$F$8763+유형화!$G$72*hourly1!$G1217/hourly1!$F$8763+유형화!$G$74*hourly1!I1217/hourly1!$I$8763</f>
        <v>3.9268519863248383</v>
      </c>
      <c r="D1216" s="14">
        <v>605.37091799999996</v>
      </c>
      <c r="E1216" s="14">
        <v>1129.3158950000011</v>
      </c>
      <c r="F1216" s="1">
        <v>824797</v>
      </c>
      <c r="G1216" s="15">
        <f t="shared" si="36"/>
        <v>0.69272440002052893</v>
      </c>
      <c r="H1216" s="15">
        <f t="shared" si="37"/>
        <v>0.83360495440065552</v>
      </c>
    </row>
    <row r="1217" spans="1:8">
      <c r="A1217" s="1">
        <v>1216</v>
      </c>
      <c r="B1217" s="444">
        <f>유형화!$F$71*hourly1!B1218/hourly1!$B$8763+유형화!$F$72*hourly1!C1218/hourly1!$C$8763+유형화!$F$73*hourly1!D1218/hourly1!$D$8763+유형화!$F$74*hourly1!E1218/hourly1!$E$8763</f>
        <v>317.13360318816649</v>
      </c>
      <c r="C1217" s="442">
        <f>hourly1!$F1218*유형화!$G$71/hourly1!$F$8763+유형화!$G$72*hourly1!$G1218/hourly1!$F$8763+유형화!$G$74*hourly1!I1218/hourly1!$I$8763</f>
        <v>3.8225842297089918</v>
      </c>
      <c r="D1217" s="14">
        <v>569.16013199999998</v>
      </c>
      <c r="E1217" s="14">
        <v>895.48849100000143</v>
      </c>
      <c r="F1217" s="1">
        <v>826327</v>
      </c>
      <c r="G1217" s="15">
        <f t="shared" si="36"/>
        <v>0.65128848980370913</v>
      </c>
      <c r="H1217" s="15">
        <f t="shared" si="37"/>
        <v>0.80584199906396548</v>
      </c>
    </row>
    <row r="1218" spans="1:8">
      <c r="A1218" s="1">
        <v>1217</v>
      </c>
      <c r="B1218" s="444">
        <f>유형화!$F$71*hourly1!B1219/hourly1!$B$8763+유형화!$F$72*hourly1!C1219/hourly1!$C$8763+유형화!$F$73*hourly1!D1219/hourly1!$D$8763+유형화!$F$74*hourly1!E1219/hourly1!$E$8763</f>
        <v>274.95703789940751</v>
      </c>
      <c r="C1218" s="442">
        <f>hourly1!$F1219*유형화!$G$71/hourly1!$F$8763+유형화!$G$72*hourly1!$G1219/hourly1!$F$8763+유형화!$G$74*hourly1!I1219/hourly1!$I$8763</f>
        <v>4.1313963159570681</v>
      </c>
      <c r="D1218" s="14">
        <v>580.24456499999997</v>
      </c>
      <c r="E1218" s="14">
        <v>521.65489600000035</v>
      </c>
      <c r="F1218" s="1">
        <v>830139</v>
      </c>
      <c r="G1218" s="15">
        <f t="shared" ref="G1218:G1281" si="38">D1218/$I$1</f>
        <v>0.66397237826148403</v>
      </c>
      <c r="H1218" s="15">
        <f t="shared" ref="H1218:H1281" si="39">G1218/(1-$H$1*(1-G1218))</f>
        <v>0.81450533880140152</v>
      </c>
    </row>
    <row r="1219" spans="1:8">
      <c r="A1219" s="1">
        <v>1218</v>
      </c>
      <c r="B1219" s="444">
        <f>유형화!$F$71*hourly1!B1220/hourly1!$B$8763+유형화!$F$72*hourly1!C1220/hourly1!$C$8763+유형화!$F$73*hourly1!D1220/hourly1!$D$8763+유형화!$F$74*hourly1!E1220/hourly1!$E$8763</f>
        <v>164.21249126594319</v>
      </c>
      <c r="C1219" s="442">
        <f>hourly1!$F1220*유형화!$G$71/hourly1!$F$8763+유형화!$G$72*hourly1!$G1220/hourly1!$F$8763+유형화!$G$74*hourly1!I1220/hourly1!$I$8763</f>
        <v>4.5623819708939743</v>
      </c>
      <c r="D1219" s="14">
        <v>566.21815900000001</v>
      </c>
      <c r="E1219" s="14">
        <v>133.29095400000011</v>
      </c>
      <c r="F1219" s="1">
        <v>829661</v>
      </c>
      <c r="G1219" s="15">
        <f t="shared" si="38"/>
        <v>0.64792199759091085</v>
      </c>
      <c r="H1219" s="15">
        <f t="shared" si="39"/>
        <v>0.80351744736366892</v>
      </c>
    </row>
    <row r="1220" spans="1:8">
      <c r="A1220" s="1">
        <v>1219</v>
      </c>
      <c r="B1220" s="444">
        <f>유형화!$F$71*hourly1!B1221/hourly1!$B$8763+유형화!$F$72*hourly1!C1221/hourly1!$C$8763+유형화!$F$73*hourly1!D1221/hourly1!$D$8763+유형화!$F$74*hourly1!E1221/hourly1!$E$8763</f>
        <v>125.84302261780454</v>
      </c>
      <c r="C1220" s="442">
        <f>hourly1!$F1221*유형화!$G$71/hourly1!$F$8763+유형화!$G$72*hourly1!$G1221/hourly1!$F$8763+유형화!$G$74*hourly1!I1221/hourly1!$I$8763</f>
        <v>4.4875389668330605</v>
      </c>
      <c r="D1220" s="14">
        <v>536.82009300000004</v>
      </c>
      <c r="E1220" s="14">
        <v>1.0989570000000031</v>
      </c>
      <c r="F1220" s="1">
        <v>808617</v>
      </c>
      <c r="G1220" s="15">
        <f t="shared" si="38"/>
        <v>0.6142818655229646</v>
      </c>
      <c r="H1220" s="15">
        <f t="shared" si="39"/>
        <v>0.77968895954422013</v>
      </c>
    </row>
    <row r="1221" spans="1:8">
      <c r="A1221" s="1">
        <v>1220</v>
      </c>
      <c r="B1221" s="444">
        <f>유형화!$F$71*hourly1!B1222/hourly1!$B$8763+유형화!$F$72*hourly1!C1222/hourly1!$C$8763+유형화!$F$73*hourly1!D1222/hourly1!$D$8763+유형화!$F$74*hourly1!E1222/hourly1!$E$8763</f>
        <v>134.57892975181952</v>
      </c>
      <c r="C1221" s="442">
        <f>hourly1!$F1222*유형화!$G$71/hourly1!$F$8763+유형화!$G$72*hourly1!$G1222/hourly1!$F$8763+유형화!$G$74*hourly1!I1222/hourly1!$I$8763</f>
        <v>4.4533313128376273</v>
      </c>
      <c r="D1221" s="14">
        <v>485.811958</v>
      </c>
      <c r="E1221" s="14">
        <v>0</v>
      </c>
      <c r="F1221" s="1">
        <v>854622</v>
      </c>
      <c r="G1221" s="15">
        <f t="shared" si="38"/>
        <v>0.55591338652371214</v>
      </c>
      <c r="H1221" s="15">
        <f t="shared" si="39"/>
        <v>0.7355761146680514</v>
      </c>
    </row>
    <row r="1222" spans="1:8">
      <c r="A1222" s="1">
        <v>1221</v>
      </c>
      <c r="B1222" s="444">
        <f>유형화!$F$71*hourly1!B1223/hourly1!$B$8763+유형화!$F$72*hourly1!C1223/hourly1!$C$8763+유형화!$F$73*hourly1!D1223/hourly1!$D$8763+유형화!$F$74*hourly1!E1223/hourly1!$E$8763</f>
        <v>69.49052215344534</v>
      </c>
      <c r="C1222" s="442">
        <f>hourly1!$F1223*유형화!$G$71/hourly1!$F$8763+유형화!$G$72*hourly1!$G1223/hourly1!$F$8763+유형화!$G$74*hourly1!I1223/hourly1!$I$8763</f>
        <v>5.4025063989767812</v>
      </c>
      <c r="D1222" s="14">
        <v>439.42963800000001</v>
      </c>
      <c r="E1222" s="14">
        <v>0</v>
      </c>
      <c r="F1222" s="1">
        <v>865416</v>
      </c>
      <c r="G1222" s="15">
        <f t="shared" si="38"/>
        <v>0.50283821585031652</v>
      </c>
      <c r="H1222" s="15">
        <f t="shared" si="39"/>
        <v>0.69207981559179765</v>
      </c>
    </row>
    <row r="1223" spans="1:8">
      <c r="A1223" s="1">
        <v>1222</v>
      </c>
      <c r="B1223" s="444">
        <f>유형화!$F$71*hourly1!B1224/hourly1!$B$8763+유형화!$F$72*hourly1!C1224/hourly1!$C$8763+유형화!$F$73*hourly1!D1224/hourly1!$D$8763+유형화!$F$74*hourly1!E1224/hourly1!$E$8763</f>
        <v>68.32993797189603</v>
      </c>
      <c r="C1223" s="442">
        <f>hourly1!$F1224*유형화!$G$71/hourly1!$F$8763+유형화!$G$72*hourly1!$G1224/hourly1!$F$8763+유형화!$G$74*hourly1!I1224/hourly1!$I$8763</f>
        <v>0.4615641922068251</v>
      </c>
      <c r="D1223" s="14">
        <v>384.56030399999997</v>
      </c>
      <c r="E1223" s="14">
        <v>0</v>
      </c>
      <c r="F1223" s="1">
        <v>907180</v>
      </c>
      <c r="G1223" s="15">
        <f t="shared" si="38"/>
        <v>0.44005137666707705</v>
      </c>
      <c r="H1223" s="15">
        <f t="shared" si="39"/>
        <v>0.63588642820542007</v>
      </c>
    </row>
    <row r="1224" spans="1:8">
      <c r="A1224" s="1">
        <v>1223</v>
      </c>
      <c r="B1224" s="444">
        <f>유형화!$F$71*hourly1!B1225/hourly1!$B$8763+유형화!$F$72*hourly1!C1225/hourly1!$C$8763+유형화!$F$73*hourly1!D1225/hourly1!$D$8763+유형화!$F$74*hourly1!E1225/hourly1!$E$8763</f>
        <v>67.225639250266966</v>
      </c>
      <c r="C1224" s="442">
        <f>hourly1!$F1225*유형화!$G$71/hourly1!$F$8763+유형화!$G$72*hourly1!$G1225/hourly1!$F$8763+유형화!$G$74*hourly1!I1225/hourly1!$I$8763</f>
        <v>0.35916107941104081</v>
      </c>
      <c r="D1224" s="14">
        <v>342.46518400000002</v>
      </c>
      <c r="E1224" s="14">
        <v>0</v>
      </c>
      <c r="F1224" s="1">
        <v>983413</v>
      </c>
      <c r="G1224" s="15">
        <f t="shared" si="38"/>
        <v>0.39188203803724858</v>
      </c>
      <c r="H1224" s="15">
        <f t="shared" si="39"/>
        <v>0.5888224764085257</v>
      </c>
    </row>
    <row r="1225" spans="1:8">
      <c r="A1225" s="1">
        <v>1224</v>
      </c>
      <c r="B1225" s="444">
        <f>유형화!$F$71*hourly1!B1226/hourly1!$B$8763+유형화!$F$72*hourly1!C1226/hourly1!$C$8763+유형화!$F$73*hourly1!D1226/hourly1!$D$8763+유형화!$F$74*hourly1!E1226/hourly1!$E$8763</f>
        <v>65.837996865949108</v>
      </c>
      <c r="C1225" s="442">
        <f>hourly1!$F1226*유형화!$G$71/hourly1!$F$8763+유형화!$G$72*hourly1!$G1226/hourly1!$F$8763+유형화!$G$74*hourly1!I1226/hourly1!$I$8763</f>
        <v>0.41344019853219471</v>
      </c>
      <c r="D1225" s="14">
        <v>331.24692700000003</v>
      </c>
      <c r="E1225" s="14">
        <v>0</v>
      </c>
      <c r="F1225" s="1">
        <v>1039256</v>
      </c>
      <c r="G1225" s="15">
        <f t="shared" si="38"/>
        <v>0.37904501511702776</v>
      </c>
      <c r="H1225" s="15">
        <f t="shared" si="39"/>
        <v>0.575640919155881</v>
      </c>
    </row>
    <row r="1226" spans="1:8">
      <c r="A1226" s="1">
        <v>1225</v>
      </c>
      <c r="B1226" s="444">
        <f>유형화!$F$71*hourly1!B1227/hourly1!$B$8763+유형화!$F$72*hourly1!C1227/hourly1!$C$8763+유형화!$F$73*hourly1!D1227/hourly1!$D$8763+유형화!$F$74*hourly1!E1227/hourly1!$E$8763</f>
        <v>66.418269118849381</v>
      </c>
      <c r="C1226" s="442">
        <f>hourly1!$F1227*유형화!$G$71/hourly1!$F$8763+유형화!$G$72*hourly1!$G1227/hourly1!$F$8763+유형화!$G$74*hourly1!I1227/hourly1!$I$8763</f>
        <v>0.85747860466754355</v>
      </c>
      <c r="D1226" s="14">
        <v>338.18530900000002</v>
      </c>
      <c r="E1226" s="14">
        <v>0</v>
      </c>
      <c r="F1226" s="1">
        <v>981184</v>
      </c>
      <c r="G1226" s="15">
        <f t="shared" si="38"/>
        <v>0.38698458797252994</v>
      </c>
      <c r="H1226" s="15">
        <f t="shared" si="39"/>
        <v>0.58382671320339119</v>
      </c>
    </row>
    <row r="1227" spans="1:8">
      <c r="A1227" s="1">
        <v>1226</v>
      </c>
      <c r="B1227" s="444">
        <f>유형화!$F$71*hourly1!B1228/hourly1!$B$8763+유형화!$F$72*hourly1!C1228/hourly1!$C$8763+유형화!$F$73*hourly1!D1228/hourly1!$D$8763+유형화!$F$74*hourly1!E1228/hourly1!$E$8763</f>
        <v>66.824718309623663</v>
      </c>
      <c r="C1227" s="442">
        <f>hourly1!$F1228*유형화!$G$71/hourly1!$F$8763+유형화!$G$72*hourly1!$G1228/hourly1!$F$8763+유형화!$G$74*hourly1!I1228/hourly1!$I$8763</f>
        <v>1.4697020489765387</v>
      </c>
      <c r="D1227" s="14">
        <v>268.03917799999999</v>
      </c>
      <c r="E1227" s="14">
        <v>0</v>
      </c>
      <c r="F1227" s="1">
        <v>831674</v>
      </c>
      <c r="G1227" s="15">
        <f t="shared" si="38"/>
        <v>0.30671654888126915</v>
      </c>
      <c r="H1227" s="15">
        <f t="shared" si="39"/>
        <v>0.4957482994373687</v>
      </c>
    </row>
    <row r="1228" spans="1:8">
      <c r="A1228" s="1">
        <v>1227</v>
      </c>
      <c r="B1228" s="444">
        <f>유형화!$F$71*hourly1!B1229/hourly1!$B$8763+유형화!$F$72*hourly1!C1229/hourly1!$C$8763+유형화!$F$73*hourly1!D1229/hourly1!$D$8763+유형화!$F$74*hourly1!E1229/hourly1!$E$8763</f>
        <v>67.512742682335343</v>
      </c>
      <c r="C1228" s="442">
        <f>hourly1!$F1229*유형화!$G$71/hourly1!$F$8763+유형화!$G$72*hourly1!$G1229/hourly1!$F$8763+유형화!$G$74*hourly1!I1229/hourly1!$I$8763</f>
        <v>2.0853500233376514</v>
      </c>
      <c r="D1228" s="14">
        <v>245.268675</v>
      </c>
      <c r="E1228" s="14">
        <v>0</v>
      </c>
      <c r="F1228" s="1">
        <v>684545</v>
      </c>
      <c r="G1228" s="15">
        <f t="shared" si="38"/>
        <v>0.28066032027855875</v>
      </c>
      <c r="H1228" s="15">
        <f t="shared" si="39"/>
        <v>0.46439017357902496</v>
      </c>
    </row>
    <row r="1229" spans="1:8">
      <c r="A1229" s="1">
        <v>1228</v>
      </c>
      <c r="B1229" s="444">
        <f>유형화!$F$71*hourly1!B1230/hourly1!$B$8763+유형화!$F$72*hourly1!C1230/hourly1!$C$8763+유형화!$F$73*hourly1!D1230/hourly1!$D$8763+유형화!$F$74*hourly1!E1230/hourly1!$E$8763</f>
        <v>67.8686089003495</v>
      </c>
      <c r="C1229" s="442">
        <f>hourly1!$F1230*유형화!$G$71/hourly1!$F$8763+유형화!$G$72*hourly1!$G1230/hourly1!$F$8763+유형화!$G$74*hourly1!I1230/hourly1!$I$8763</f>
        <v>2.5211116534062303</v>
      </c>
      <c r="D1229" s="14">
        <v>218.09683799999999</v>
      </c>
      <c r="E1229" s="14">
        <v>0</v>
      </c>
      <c r="F1229" s="1">
        <v>559413</v>
      </c>
      <c r="G1229" s="15">
        <f t="shared" si="38"/>
        <v>0.24956765638669895</v>
      </c>
      <c r="H1229" s="15">
        <f t="shared" si="39"/>
        <v>0.42496801549062807</v>
      </c>
    </row>
    <row r="1230" spans="1:8">
      <c r="A1230" s="1">
        <v>1229</v>
      </c>
      <c r="B1230" s="444">
        <f>유형화!$F$71*hourly1!B1231/hourly1!$B$8763+유형화!$F$72*hourly1!C1231/hourly1!$C$8763+유형화!$F$73*hourly1!D1231/hourly1!$D$8763+유형화!$F$74*hourly1!E1231/hourly1!$E$8763</f>
        <v>68.191782301400096</v>
      </c>
      <c r="C1230" s="442">
        <f>hourly1!$F1231*유형화!$G$71/hourly1!$F$8763+유형화!$G$72*hourly1!$G1231/hourly1!$F$8763+유형화!$G$74*hourly1!I1231/hourly1!$I$8763</f>
        <v>2.9140752953380678</v>
      </c>
      <c r="D1230" s="14">
        <v>220.65595300000001</v>
      </c>
      <c r="E1230" s="14">
        <v>0</v>
      </c>
      <c r="F1230" s="1">
        <v>608605</v>
      </c>
      <c r="G1230" s="15">
        <f t="shared" si="38"/>
        <v>0.25249604516496288</v>
      </c>
      <c r="H1230" s="15">
        <f t="shared" si="39"/>
        <v>0.42877856561517275</v>
      </c>
    </row>
    <row r="1231" spans="1:8">
      <c r="A1231" s="1">
        <v>1230</v>
      </c>
      <c r="B1231" s="444">
        <f>유형화!$F$71*hourly1!B1232/hourly1!$B$8763+유형화!$F$72*hourly1!C1232/hourly1!$C$8763+유형화!$F$73*hourly1!D1232/hourly1!$D$8763+유형화!$F$74*hourly1!E1232/hourly1!$E$8763</f>
        <v>70.290767578031321</v>
      </c>
      <c r="C1231" s="442">
        <f>hourly1!$F1232*유형화!$G$71/hourly1!$F$8763+유형화!$G$72*hourly1!$G1232/hourly1!$F$8763+유형화!$G$74*hourly1!I1232/hourly1!$I$8763</f>
        <v>3.3304733290422233</v>
      </c>
      <c r="D1231" s="14">
        <v>190.27247199999999</v>
      </c>
      <c r="E1231" s="14">
        <v>0</v>
      </c>
      <c r="F1231" s="1">
        <v>1005346</v>
      </c>
      <c r="G1231" s="15">
        <f t="shared" si="38"/>
        <v>0.21772830522166395</v>
      </c>
      <c r="H1231" s="15">
        <f t="shared" si="39"/>
        <v>0.38214671033133774</v>
      </c>
    </row>
    <row r="1232" spans="1:8">
      <c r="A1232" s="1">
        <v>1231</v>
      </c>
      <c r="B1232" s="444">
        <f>유형화!$F$71*hourly1!B1233/hourly1!$B$8763+유형화!$F$72*hourly1!C1233/hourly1!$C$8763+유형화!$F$73*hourly1!D1233/hourly1!$D$8763+유형화!$F$74*hourly1!E1233/hourly1!$E$8763</f>
        <v>82.043113248598047</v>
      </c>
      <c r="C1232" s="442">
        <f>hourly1!$F1233*유형화!$G$71/hourly1!$F$8763+유형화!$G$72*hourly1!$G1233/hourly1!$F$8763+유형화!$G$74*hourly1!I1233/hourly1!$I$8763</f>
        <v>9.7720683007677813</v>
      </c>
      <c r="D1232" s="14">
        <v>165.07508300000001</v>
      </c>
      <c r="E1232" s="14">
        <v>0.18967800000000001</v>
      </c>
      <c r="F1232" s="1">
        <v>1195133</v>
      </c>
      <c r="G1232" s="15">
        <f t="shared" si="38"/>
        <v>0.1888949971486969</v>
      </c>
      <c r="H1232" s="15">
        <f t="shared" si="39"/>
        <v>0.34103202867256049</v>
      </c>
    </row>
    <row r="1233" spans="1:8">
      <c r="A1233" s="1">
        <v>1232</v>
      </c>
      <c r="B1233" s="444">
        <f>유형화!$F$71*hourly1!B1234/hourly1!$B$8763+유형화!$F$72*hourly1!C1234/hourly1!$C$8763+유형화!$F$73*hourly1!D1234/hourly1!$D$8763+유형화!$F$74*hourly1!E1234/hourly1!$E$8763</f>
        <v>179.74977416921496</v>
      </c>
      <c r="C1233" s="442">
        <f>hourly1!$F1234*유형화!$G$71/hourly1!$F$8763+유형화!$G$72*hourly1!$G1234/hourly1!$F$8763+유형화!$G$74*hourly1!I1234/hourly1!$I$8763</f>
        <v>9.9544118549712604</v>
      </c>
      <c r="D1233" s="14">
        <v>112.41098700000001</v>
      </c>
      <c r="E1233" s="14">
        <v>35.363199000000002</v>
      </c>
      <c r="F1233" s="1">
        <v>1274208</v>
      </c>
      <c r="G1233" s="15">
        <f t="shared" si="38"/>
        <v>0.12863160619369313</v>
      </c>
      <c r="H1233" s="15">
        <f t="shared" si="39"/>
        <v>0.24701344700425396</v>
      </c>
    </row>
    <row r="1234" spans="1:8">
      <c r="A1234" s="1">
        <v>1233</v>
      </c>
      <c r="B1234" s="444">
        <f>유형화!$F$71*hourly1!B1235/hourly1!$B$8763+유형화!$F$72*hourly1!C1235/hourly1!$C$8763+유형화!$F$73*hourly1!D1235/hourly1!$D$8763+유형화!$F$74*hourly1!E1235/hourly1!$E$8763</f>
        <v>277.11247705312348</v>
      </c>
      <c r="C1234" s="442">
        <f>hourly1!$F1235*유형화!$G$71/hourly1!$F$8763+유형화!$G$72*hourly1!$G1235/hourly1!$F$8763+유형화!$G$74*hourly1!I1235/hourly1!$I$8763</f>
        <v>9.2063351375979661</v>
      </c>
      <c r="D1234" s="14">
        <v>46.829083000000011</v>
      </c>
      <c r="E1234" s="14">
        <v>335.50241400000021</v>
      </c>
      <c r="F1234" s="1">
        <v>1133123</v>
      </c>
      <c r="G1234" s="15">
        <f t="shared" si="38"/>
        <v>5.3586400436709716E-2</v>
      </c>
      <c r="H1234" s="15">
        <f t="shared" si="39"/>
        <v>0.11176115037805665</v>
      </c>
    </row>
    <row r="1235" spans="1:8">
      <c r="A1235" s="1">
        <v>1234</v>
      </c>
      <c r="B1235" s="444">
        <f>유형화!$F$71*hourly1!B1236/hourly1!$B$8763+유형화!$F$72*hourly1!C1236/hourly1!$C$8763+유형화!$F$73*hourly1!D1236/hourly1!$D$8763+유형화!$F$74*hourly1!E1236/hourly1!$E$8763</f>
        <v>334.59273445849931</v>
      </c>
      <c r="C1235" s="442">
        <f>hourly1!$F1236*유형화!$G$71/hourly1!$F$8763+유형화!$G$72*hourly1!$G1236/hourly1!$F$8763+유형화!$G$74*hourly1!I1236/hourly1!$I$8763</f>
        <v>8.1500094836264854</v>
      </c>
      <c r="D1235" s="14">
        <v>74.468365000000006</v>
      </c>
      <c r="E1235" s="14">
        <v>768.42260999999962</v>
      </c>
      <c r="F1235" s="1">
        <v>1002899</v>
      </c>
      <c r="G1235" s="15">
        <f t="shared" si="38"/>
        <v>8.5213960451821308E-2</v>
      </c>
      <c r="H1235" s="15">
        <f t="shared" si="39"/>
        <v>0.1715023218097167</v>
      </c>
    </row>
    <row r="1236" spans="1:8">
      <c r="A1236" s="1">
        <v>1235</v>
      </c>
      <c r="B1236" s="444">
        <f>유형화!$F$71*hourly1!B1237/hourly1!$B$8763+유형화!$F$72*hourly1!C1237/hourly1!$C$8763+유형화!$F$73*hourly1!D1237/hourly1!$D$8763+유형화!$F$74*hourly1!E1237/hourly1!$E$8763</f>
        <v>391.31938173488192</v>
      </c>
      <c r="C1236" s="442">
        <f>hourly1!$F1237*유형화!$G$71/hourly1!$F$8763+유형화!$G$72*hourly1!$G1237/hourly1!$F$8763+유형화!$G$74*hourly1!I1237/hourly1!$I$8763</f>
        <v>7.3617871469641258</v>
      </c>
      <c r="D1236" s="14">
        <v>63.315854999999999</v>
      </c>
      <c r="E1236" s="14">
        <v>1049.9328389999989</v>
      </c>
      <c r="F1236" s="1">
        <v>981916</v>
      </c>
      <c r="G1236" s="15">
        <f t="shared" si="38"/>
        <v>7.2452171656289921E-2</v>
      </c>
      <c r="H1236" s="15">
        <f t="shared" si="39"/>
        <v>0.14790724663135682</v>
      </c>
    </row>
    <row r="1237" spans="1:8">
      <c r="A1237" s="1">
        <v>1236</v>
      </c>
      <c r="B1237" s="444">
        <f>유형화!$F$71*hourly1!B1238/hourly1!$B$8763+유형화!$F$72*hourly1!C1238/hourly1!$C$8763+유형화!$F$73*hourly1!D1238/hourly1!$D$8763+유형화!$F$74*hourly1!E1238/hourly1!$E$8763</f>
        <v>331.42676504887504</v>
      </c>
      <c r="C1237" s="442">
        <f>hourly1!$F1238*유형화!$G$71/hourly1!$F$8763+유형화!$G$72*hourly1!$G1238/hourly1!$F$8763+유형화!$G$74*hourly1!I1238/hourly1!$I$8763</f>
        <v>6.6077987842707122</v>
      </c>
      <c r="D1237" s="14">
        <v>42.102141999999994</v>
      </c>
      <c r="E1237" s="14">
        <v>1204.1497640000009</v>
      </c>
      <c r="F1237" s="1">
        <v>911481</v>
      </c>
      <c r="G1237" s="15">
        <f t="shared" si="38"/>
        <v>4.8177373886548525E-2</v>
      </c>
      <c r="H1237" s="15">
        <f t="shared" si="39"/>
        <v>0.10110728442684738</v>
      </c>
    </row>
    <row r="1238" spans="1:8">
      <c r="A1238" s="1">
        <v>1237</v>
      </c>
      <c r="B1238" s="444">
        <f>유형화!$F$71*hourly1!B1239/hourly1!$B$8763+유형화!$F$72*hourly1!C1239/hourly1!$C$8763+유형화!$F$73*hourly1!D1239/hourly1!$D$8763+유형화!$F$74*hourly1!E1239/hourly1!$E$8763</f>
        <v>209.47070296119907</v>
      </c>
      <c r="C1238" s="442">
        <f>hourly1!$F1239*유형화!$G$71/hourly1!$F$8763+유형화!$G$72*hourly1!$G1239/hourly1!$F$8763+유형화!$G$74*hourly1!I1239/hourly1!$I$8763</f>
        <v>5.132283223739103</v>
      </c>
      <c r="D1238" s="14">
        <v>12.64283</v>
      </c>
      <c r="E1238" s="14">
        <v>1256.047131</v>
      </c>
      <c r="F1238" s="1">
        <v>862988</v>
      </c>
      <c r="G1238" s="15">
        <f t="shared" si="38"/>
        <v>1.4467158176751966E-2</v>
      </c>
      <c r="H1238" s="15">
        <f t="shared" si="39"/>
        <v>3.1590651888825941E-2</v>
      </c>
    </row>
    <row r="1239" spans="1:8">
      <c r="A1239" s="1">
        <v>1238</v>
      </c>
      <c r="B1239" s="444">
        <f>유형화!$F$71*hourly1!B1240/hourly1!$B$8763+유형화!$F$72*hourly1!C1240/hourly1!$C$8763+유형화!$F$73*hourly1!D1240/hourly1!$D$8763+유형화!$F$74*hourly1!E1240/hourly1!$E$8763</f>
        <v>266.4519146647898</v>
      </c>
      <c r="C1239" s="442">
        <f>hourly1!$F1240*유형화!$G$71/hourly1!$F$8763+유형화!$G$72*hourly1!$G1240/hourly1!$F$8763+유형화!$G$74*hourly1!I1240/hourly1!$I$8763</f>
        <v>5.3892491179532103</v>
      </c>
      <c r="D1239" s="14">
        <v>21.036283000000001</v>
      </c>
      <c r="E1239" s="14">
        <v>1217.819365000001</v>
      </c>
      <c r="F1239" s="1">
        <v>867051</v>
      </c>
      <c r="G1239" s="15">
        <f t="shared" si="38"/>
        <v>2.4071765072528731E-2</v>
      </c>
      <c r="H1239" s="15">
        <f t="shared" si="39"/>
        <v>5.1963976712698645E-2</v>
      </c>
    </row>
    <row r="1240" spans="1:8">
      <c r="A1240" s="1">
        <v>1239</v>
      </c>
      <c r="B1240" s="444">
        <f>유형화!$F$71*hourly1!B1241/hourly1!$B$8763+유형화!$F$72*hourly1!C1241/hourly1!$C$8763+유형화!$F$73*hourly1!D1241/hourly1!$D$8763+유형화!$F$74*hourly1!E1241/hourly1!$E$8763</f>
        <v>377.90409270461663</v>
      </c>
      <c r="C1240" s="442">
        <f>hourly1!$F1241*유형화!$G$71/hourly1!$F$8763+유형화!$G$72*hourly1!$G1241/hourly1!$F$8763+유형화!$G$74*hourly1!I1241/hourly1!$I$8763</f>
        <v>5.1327227591481677</v>
      </c>
      <c r="D1240" s="14">
        <v>33.738404000000003</v>
      </c>
      <c r="E1240" s="14">
        <v>1107.3862240000019</v>
      </c>
      <c r="F1240" s="1">
        <v>864322</v>
      </c>
      <c r="G1240" s="15">
        <f t="shared" si="38"/>
        <v>3.8606769789608919E-2</v>
      </c>
      <c r="H1240" s="15">
        <f t="shared" si="39"/>
        <v>8.1927009621350064E-2</v>
      </c>
    </row>
    <row r="1241" spans="1:8">
      <c r="A1241" s="1">
        <v>1240</v>
      </c>
      <c r="B1241" s="444">
        <f>유형화!$F$71*hourly1!B1242/hourly1!$B$8763+유형화!$F$72*hourly1!C1242/hourly1!$C$8763+유형화!$F$73*hourly1!D1242/hourly1!$D$8763+유형화!$F$74*hourly1!E1242/hourly1!$E$8763</f>
        <v>320.29496684794827</v>
      </c>
      <c r="C1241" s="442">
        <f>hourly1!$F1242*유형화!$G$71/hourly1!$F$8763+유형화!$G$72*hourly1!$G1242/hourly1!$F$8763+유형화!$G$74*hourly1!I1242/hourly1!$I$8763</f>
        <v>5.0216818873671558</v>
      </c>
      <c r="D1241" s="14">
        <v>37.114091000000002</v>
      </c>
      <c r="E1241" s="14">
        <v>886.20696199999963</v>
      </c>
      <c r="F1241" s="1">
        <v>847855</v>
      </c>
      <c r="G1241" s="15">
        <f t="shared" si="38"/>
        <v>4.2469559828247835E-2</v>
      </c>
      <c r="H1241" s="15">
        <f t="shared" si="39"/>
        <v>8.9719697753161604E-2</v>
      </c>
    </row>
    <row r="1242" spans="1:8">
      <c r="A1242" s="1">
        <v>1241</v>
      </c>
      <c r="B1242" s="444">
        <f>유형화!$F$71*hourly1!B1243/hourly1!$B$8763+유형화!$F$72*hourly1!C1243/hourly1!$C$8763+유형화!$F$73*hourly1!D1243/hourly1!$D$8763+유형화!$F$74*hourly1!E1243/hourly1!$E$8763</f>
        <v>277.8479896901934</v>
      </c>
      <c r="C1242" s="442">
        <f>hourly1!$F1243*유형화!$G$71/hourly1!$F$8763+유형화!$G$72*hourly1!$G1243/hourly1!$F$8763+유형화!$G$74*hourly1!I1243/hourly1!$I$8763</f>
        <v>5.228851288041799</v>
      </c>
      <c r="D1242" s="14">
        <v>52.395605000000003</v>
      </c>
      <c r="E1242" s="14">
        <v>537.99042599999973</v>
      </c>
      <c r="F1242" s="1">
        <v>855637</v>
      </c>
      <c r="G1242" s="15">
        <f t="shared" si="38"/>
        <v>5.9956157387358391E-2</v>
      </c>
      <c r="H1242" s="15">
        <f t="shared" si="39"/>
        <v>0.12413902858384586</v>
      </c>
    </row>
    <row r="1243" spans="1:8">
      <c r="A1243" s="1">
        <v>1242</v>
      </c>
      <c r="B1243" s="444">
        <f>유형화!$F$71*hourly1!B1244/hourly1!$B$8763+유형화!$F$72*hourly1!C1244/hourly1!$C$8763+유형화!$F$73*hourly1!D1244/hourly1!$D$8763+유형화!$F$74*hourly1!E1244/hourly1!$E$8763</f>
        <v>166.59808943811296</v>
      </c>
      <c r="C1243" s="442">
        <f>hourly1!$F1244*유형화!$G$71/hourly1!$F$8763+유형화!$G$72*hourly1!$G1244/hourly1!$F$8763+유형화!$G$74*hourly1!I1244/hourly1!$I$8763</f>
        <v>5.5493188037985615</v>
      </c>
      <c r="D1243" s="14">
        <v>56.619720999999998</v>
      </c>
      <c r="E1243" s="14">
        <v>157.9006390000001</v>
      </c>
      <c r="F1243" s="1">
        <v>848197</v>
      </c>
      <c r="G1243" s="15">
        <f t="shared" si="38"/>
        <v>6.4789802570355298E-2</v>
      </c>
      <c r="H1243" s="15">
        <f t="shared" si="39"/>
        <v>0.13341271482390357</v>
      </c>
    </row>
    <row r="1244" spans="1:8">
      <c r="A1244" s="1">
        <v>1243</v>
      </c>
      <c r="B1244" s="444">
        <f>유형화!$F$71*hourly1!B1245/hourly1!$B$8763+유형화!$F$72*hourly1!C1245/hourly1!$C$8763+유형화!$F$73*hourly1!D1245/hourly1!$D$8763+유형화!$F$74*hourly1!E1245/hourly1!$E$8763</f>
        <v>127.25825657544029</v>
      </c>
      <c r="C1244" s="442">
        <f>hourly1!$F1245*유형화!$G$71/hourly1!$F$8763+유형화!$G$72*hourly1!$G1245/hourly1!$F$8763+유형화!$G$74*hourly1!I1245/hourly1!$I$8763</f>
        <v>5.3439562733798534</v>
      </c>
      <c r="D1244" s="14">
        <v>77.687579999999997</v>
      </c>
      <c r="E1244" s="14">
        <v>3.5456790000000051</v>
      </c>
      <c r="F1244" s="1">
        <v>857774</v>
      </c>
      <c r="G1244" s="15">
        <f t="shared" si="38"/>
        <v>8.8897699979282527E-2</v>
      </c>
      <c r="H1244" s="15">
        <f t="shared" si="39"/>
        <v>0.17818964990873845</v>
      </c>
    </row>
    <row r="1245" spans="1:8">
      <c r="A1245" s="1">
        <v>1244</v>
      </c>
      <c r="B1245" s="444">
        <f>유형화!$F$71*hourly1!B1246/hourly1!$B$8763+유형화!$F$72*hourly1!C1246/hourly1!$C$8763+유형화!$F$73*hourly1!D1246/hourly1!$D$8763+유형화!$F$74*hourly1!E1246/hourly1!$E$8763</f>
        <v>135.85687840503462</v>
      </c>
      <c r="C1245" s="442">
        <f>hourly1!$F1246*유형화!$G$71/hourly1!$F$8763+유형화!$G$72*hourly1!$G1246/hourly1!$F$8763+유형화!$G$74*hourly1!I1246/hourly1!$I$8763</f>
        <v>5.2178359309539699</v>
      </c>
      <c r="D1245" s="14">
        <v>110.79905599999999</v>
      </c>
      <c r="E1245" s="14">
        <v>0</v>
      </c>
      <c r="F1245" s="1">
        <v>893728</v>
      </c>
      <c r="G1245" s="15">
        <f t="shared" si="38"/>
        <v>0.12678707765482877</v>
      </c>
      <c r="H1245" s="15">
        <f t="shared" si="39"/>
        <v>0.24394661071708482</v>
      </c>
    </row>
    <row r="1246" spans="1:8">
      <c r="A1246" s="1">
        <v>1245</v>
      </c>
      <c r="B1246" s="444">
        <f>유형화!$F$71*hourly1!B1247/hourly1!$B$8763+유형화!$F$72*hourly1!C1247/hourly1!$C$8763+유형화!$F$73*hourly1!D1247/hourly1!$D$8763+유형화!$F$74*hourly1!E1247/hourly1!$E$8763</f>
        <v>70.394797391233524</v>
      </c>
      <c r="C1246" s="442">
        <f>hourly1!$F1247*유형화!$G$71/hourly1!$F$8763+유형화!$G$72*hourly1!$G1247/hourly1!$F$8763+유형화!$G$74*hourly1!I1247/hourly1!$I$8763</f>
        <v>6.0783816435008413</v>
      </c>
      <c r="D1246" s="14">
        <v>133.450243</v>
      </c>
      <c r="E1246" s="14">
        <v>0</v>
      </c>
      <c r="F1246" s="1">
        <v>919519</v>
      </c>
      <c r="G1246" s="15">
        <f t="shared" si="38"/>
        <v>0.15270677326255175</v>
      </c>
      <c r="H1246" s="15">
        <f t="shared" si="39"/>
        <v>0.28597377815113995</v>
      </c>
    </row>
    <row r="1247" spans="1:8">
      <c r="A1247" s="1">
        <v>1246</v>
      </c>
      <c r="B1247" s="444">
        <f>유형화!$F$71*hourly1!B1248/hourly1!$B$8763+유형화!$F$72*hourly1!C1248/hourly1!$C$8763+유형화!$F$73*hourly1!D1248/hourly1!$D$8763+유형화!$F$74*hourly1!E1248/hourly1!$E$8763</f>
        <v>69.145786786396499</v>
      </c>
      <c r="C1247" s="442">
        <f>hourly1!$F1248*유형화!$G$71/hourly1!$F$8763+유형화!$G$72*hourly1!$G1248/hourly1!$F$8763+유형화!$G$74*hourly1!I1248/hourly1!$I$8763</f>
        <v>0.46575004582711721</v>
      </c>
      <c r="D1247" s="14">
        <v>148.09919300000001</v>
      </c>
      <c r="E1247" s="14">
        <v>0</v>
      </c>
      <c r="F1247" s="1">
        <v>1039364</v>
      </c>
      <c r="G1247" s="15">
        <f t="shared" si="38"/>
        <v>0.16946952944715052</v>
      </c>
      <c r="H1247" s="15">
        <f t="shared" si="39"/>
        <v>0.31197893661194226</v>
      </c>
    </row>
    <row r="1248" spans="1:8">
      <c r="A1248" s="1">
        <v>1247</v>
      </c>
      <c r="B1248" s="444">
        <f>유형화!$F$71*hourly1!B1249/hourly1!$B$8763+유형화!$F$72*hourly1!C1249/hourly1!$C$8763+유형화!$F$73*hourly1!D1249/hourly1!$D$8763+유형화!$F$74*hourly1!E1249/hourly1!$E$8763</f>
        <v>67.911333574461594</v>
      </c>
      <c r="C1248" s="442">
        <f>hourly1!$F1249*유형화!$G$71/hourly1!$F$8763+유형화!$G$72*hourly1!$G1249/hourly1!$F$8763+유형화!$G$74*hourly1!I1249/hourly1!$I$8763</f>
        <v>0.39792657055334174</v>
      </c>
      <c r="D1248" s="14">
        <v>180.620115</v>
      </c>
      <c r="E1248" s="14">
        <v>0</v>
      </c>
      <c r="F1248" s="1">
        <v>1145346</v>
      </c>
      <c r="G1248" s="15">
        <f t="shared" si="38"/>
        <v>0.20668313768421553</v>
      </c>
      <c r="H1248" s="15">
        <f t="shared" si="39"/>
        <v>0.36667028266632579</v>
      </c>
    </row>
    <row r="1249" spans="1:8">
      <c r="A1249" s="1">
        <v>1248</v>
      </c>
      <c r="B1249" s="444">
        <f>유형화!$F$71*hourly1!B1250/hourly1!$B$8763+유형화!$F$72*hourly1!C1250/hourly1!$C$8763+유형화!$F$73*hourly1!D1250/hourly1!$D$8763+유형화!$F$74*hourly1!E1250/hourly1!$E$8763</f>
        <v>66.419773190415341</v>
      </c>
      <c r="C1249" s="442">
        <f>hourly1!$F1250*유형화!$G$71/hourly1!$F$8763+유형화!$G$72*hourly1!$G1250/hourly1!$F$8763+유형화!$G$74*hourly1!I1250/hourly1!$I$8763</f>
        <v>0.69581179349450062</v>
      </c>
      <c r="D1249" s="14">
        <v>239.582245</v>
      </c>
      <c r="E1249" s="14">
        <v>0</v>
      </c>
      <c r="F1249" s="1">
        <v>1169763</v>
      </c>
      <c r="G1249" s="15">
        <f t="shared" si="38"/>
        <v>0.27415335290882997</v>
      </c>
      <c r="H1249" s="15">
        <f t="shared" si="39"/>
        <v>0.45632572752805106</v>
      </c>
    </row>
    <row r="1250" spans="1:8">
      <c r="A1250" s="1">
        <v>1249</v>
      </c>
      <c r="B1250" s="444">
        <f>유형화!$F$71*hourly1!B1251/hourly1!$B$8763+유형화!$F$72*hourly1!C1251/hourly1!$C$8763+유형화!$F$73*hourly1!D1251/hourly1!$D$8763+유형화!$F$74*hourly1!E1251/hourly1!$E$8763</f>
        <v>66.771166869480382</v>
      </c>
      <c r="C1250" s="442">
        <f>hourly1!$F1251*유형화!$G$71/hourly1!$F$8763+유형화!$G$72*hourly1!$G1251/hourly1!$F$8763+유형화!$G$74*hourly1!I1251/hourly1!$I$8763</f>
        <v>1.1262878350742884</v>
      </c>
      <c r="D1250" s="14">
        <v>301.73632900000001</v>
      </c>
      <c r="E1250" s="14">
        <v>0</v>
      </c>
      <c r="F1250" s="1">
        <v>1049676</v>
      </c>
      <c r="G1250" s="15">
        <f t="shared" si="38"/>
        <v>0.34527611296801997</v>
      </c>
      <c r="H1250" s="15">
        <f t="shared" si="39"/>
        <v>0.53957666542400862</v>
      </c>
    </row>
    <row r="1251" spans="1:8">
      <c r="A1251" s="1">
        <v>1250</v>
      </c>
      <c r="B1251" s="444">
        <f>유형화!$F$71*hourly1!B1252/hourly1!$B$8763+유형화!$F$72*hourly1!C1252/hourly1!$C$8763+유형화!$F$73*hourly1!D1252/hourly1!$D$8763+유형화!$F$74*hourly1!E1252/hourly1!$E$8763</f>
        <v>66.775592518908269</v>
      </c>
      <c r="C1251" s="442">
        <f>hourly1!$F1252*유형화!$G$71/hourly1!$F$8763+유형화!$G$72*hourly1!$G1252/hourly1!$F$8763+유형화!$G$74*hourly1!I1252/hourly1!$I$8763</f>
        <v>1.5267531583730625</v>
      </c>
      <c r="D1251" s="14">
        <v>336.45194099999998</v>
      </c>
      <c r="E1251" s="14">
        <v>0</v>
      </c>
      <c r="F1251" s="1">
        <v>829029</v>
      </c>
      <c r="G1251" s="15">
        <f t="shared" si="38"/>
        <v>0.3850010993837788</v>
      </c>
      <c r="H1251" s="15">
        <f t="shared" si="39"/>
        <v>0.5817918361872304</v>
      </c>
    </row>
    <row r="1252" spans="1:8">
      <c r="A1252" s="1">
        <v>1251</v>
      </c>
      <c r="B1252" s="444">
        <f>유형화!$F$71*hourly1!B1253/hourly1!$B$8763+유형화!$F$72*hourly1!C1253/hourly1!$C$8763+유형화!$F$73*hourly1!D1253/hourly1!$D$8763+유형화!$F$74*hourly1!E1253/hourly1!$E$8763</f>
        <v>67.017203401203517</v>
      </c>
      <c r="C1252" s="442">
        <f>hourly1!$F1253*유형화!$G$71/hourly1!$F$8763+유형화!$G$72*hourly1!$G1253/hourly1!$F$8763+유형화!$G$74*hourly1!I1253/hourly1!$I$8763</f>
        <v>1.911191817924442</v>
      </c>
      <c r="D1252" s="14">
        <v>296.48320100000001</v>
      </c>
      <c r="E1252" s="14">
        <v>0</v>
      </c>
      <c r="F1252" s="1">
        <v>657107</v>
      </c>
      <c r="G1252" s="15">
        <f t="shared" si="38"/>
        <v>0.33926497197358085</v>
      </c>
      <c r="H1252" s="15">
        <f t="shared" si="39"/>
        <v>0.53293629463995584</v>
      </c>
    </row>
    <row r="1253" spans="1:8">
      <c r="A1253" s="1">
        <v>1252</v>
      </c>
      <c r="B1253" s="444">
        <f>유형화!$F$71*hourly1!B1254/hourly1!$B$8763+유형화!$F$72*hourly1!C1254/hourly1!$C$8763+유형화!$F$73*hourly1!D1254/hourly1!$D$8763+유형화!$F$74*hourly1!E1254/hourly1!$E$8763</f>
        <v>67.13200337674607</v>
      </c>
      <c r="C1253" s="442">
        <f>hourly1!$F1254*유형화!$G$71/hourly1!$F$8763+유형화!$G$72*hourly1!$G1254/hourly1!$F$8763+유형화!$G$74*hourly1!I1254/hourly1!$I$8763</f>
        <v>2.2085298624688976</v>
      </c>
      <c r="D1253" s="14">
        <v>270.87388900000002</v>
      </c>
      <c r="E1253" s="14">
        <v>0</v>
      </c>
      <c r="F1253" s="1">
        <v>525837</v>
      </c>
      <c r="G1253" s="15">
        <f t="shared" si="38"/>
        <v>0.30996030146058712</v>
      </c>
      <c r="H1253" s="15">
        <f t="shared" si="39"/>
        <v>0.49955069903110383</v>
      </c>
    </row>
    <row r="1254" spans="1:8">
      <c r="A1254" s="1">
        <v>1253</v>
      </c>
      <c r="B1254" s="444">
        <f>유형화!$F$71*hourly1!B1255/hourly1!$B$8763+유형화!$F$72*hourly1!C1255/hourly1!$C$8763+유형화!$F$73*hourly1!D1255/hourly1!$D$8763+유형화!$F$74*hourly1!E1255/hourly1!$E$8763</f>
        <v>67.333978186047844</v>
      </c>
      <c r="C1254" s="442">
        <f>hourly1!$F1255*유형화!$G$71/hourly1!$F$8763+유형화!$G$72*hourly1!$G1255/hourly1!$F$8763+유형화!$G$74*hourly1!I1255/hourly1!$I$8763</f>
        <v>2.5311350815851883</v>
      </c>
      <c r="D1254" s="14">
        <v>262.07860599999998</v>
      </c>
      <c r="E1254" s="14">
        <v>0</v>
      </c>
      <c r="F1254" s="1">
        <v>612775</v>
      </c>
      <c r="G1254" s="15">
        <f t="shared" si="38"/>
        <v>0.299895881518984</v>
      </c>
      <c r="H1254" s="15">
        <f t="shared" si="39"/>
        <v>0.48768098967660162</v>
      </c>
    </row>
    <row r="1255" spans="1:8">
      <c r="A1255" s="1">
        <v>1254</v>
      </c>
      <c r="B1255" s="444">
        <f>유형화!$F$71*hourly1!B1256/hourly1!$B$8763+유형화!$F$72*hourly1!C1256/hourly1!$C$8763+유형화!$F$73*hourly1!D1256/hourly1!$D$8763+유형화!$F$74*hourly1!E1256/hourly1!$E$8763</f>
        <v>69.270927704815762</v>
      </c>
      <c r="C1255" s="442">
        <f>hourly1!$F1256*유형화!$G$71/hourly1!$F$8763+유형화!$G$72*hourly1!$G1256/hourly1!$F$8763+유형화!$G$74*hourly1!I1256/hourly1!$I$8763</f>
        <v>2.8502302918499356</v>
      </c>
      <c r="D1255" s="14">
        <v>251.250302</v>
      </c>
      <c r="E1255" s="14">
        <v>0</v>
      </c>
      <c r="F1255" s="1">
        <v>986121</v>
      </c>
      <c r="G1255" s="15">
        <f t="shared" si="38"/>
        <v>0.28750508082373183</v>
      </c>
      <c r="H1255" s="15">
        <f t="shared" si="39"/>
        <v>0.47277082785257768</v>
      </c>
    </row>
    <row r="1256" spans="1:8">
      <c r="A1256" s="1">
        <v>1255</v>
      </c>
      <c r="B1256" s="444">
        <f>유형화!$F$71*hourly1!B1257/hourly1!$B$8763+유형화!$F$72*hourly1!C1257/hourly1!$C$8763+유형화!$F$73*hourly1!D1257/hourly1!$D$8763+유형화!$F$74*hourly1!E1257/hourly1!$E$8763</f>
        <v>80.882052958063824</v>
      </c>
      <c r="C1256" s="442">
        <f>hourly1!$F1257*유형화!$G$71/hourly1!$F$8763+유형화!$G$72*hourly1!$G1257/hourly1!$F$8763+유형화!$G$74*hourly1!I1257/hourly1!$I$8763</f>
        <v>9.2553377946607807</v>
      </c>
      <c r="D1256" s="14">
        <v>253.11385799999991</v>
      </c>
      <c r="E1256" s="14">
        <v>4.4949000000000003E-2</v>
      </c>
      <c r="F1256" s="1">
        <v>947947</v>
      </c>
      <c r="G1256" s="15">
        <f t="shared" si="38"/>
        <v>0.28963754320938706</v>
      </c>
      <c r="H1256" s="15">
        <f t="shared" si="39"/>
        <v>0.47536063484649166</v>
      </c>
    </row>
    <row r="1257" spans="1:8">
      <c r="A1257" s="1">
        <v>1256</v>
      </c>
      <c r="B1257" s="444">
        <f>유형화!$F$71*hourly1!B1258/hourly1!$B$8763+유형화!$F$72*hourly1!C1258/hourly1!$C$8763+유형화!$F$73*hourly1!D1258/hourly1!$D$8763+유형화!$F$74*hourly1!E1258/hourly1!$E$8763</f>
        <v>178.41097373808802</v>
      </c>
      <c r="C1257" s="442">
        <f>hourly1!$F1258*유형화!$G$71/hourly1!$F$8763+유형화!$G$72*hourly1!$G1258/hourly1!$F$8763+유형화!$G$74*hourly1!I1258/hourly1!$I$8763</f>
        <v>9.3854711589304252</v>
      </c>
      <c r="D1257" s="14">
        <v>261.64611899999989</v>
      </c>
      <c r="E1257" s="14">
        <v>1.133946000000001</v>
      </c>
      <c r="F1257" s="1">
        <v>921971</v>
      </c>
      <c r="G1257" s="15">
        <f t="shared" si="38"/>
        <v>0.29940098774611906</v>
      </c>
      <c r="H1257" s="15">
        <f t="shared" si="39"/>
        <v>0.48709181044860517</v>
      </c>
    </row>
    <row r="1258" spans="1:8">
      <c r="A1258" s="1">
        <v>1257</v>
      </c>
      <c r="B1258" s="444">
        <f>유형화!$F$71*hourly1!B1259/hourly1!$B$8763+유형화!$F$72*hourly1!C1259/hourly1!$C$8763+유형화!$F$73*hourly1!D1259/hourly1!$D$8763+유형화!$F$74*hourly1!E1259/hourly1!$E$8763</f>
        <v>275.01655873629335</v>
      </c>
      <c r="C1258" s="442">
        <f>hourly1!$F1259*유형화!$G$71/hourly1!$F$8763+유형화!$G$72*hourly1!$G1259/hourly1!$F$8763+유형화!$G$74*hourly1!I1259/hourly1!$I$8763</f>
        <v>8.4291274246495629</v>
      </c>
      <c r="D1258" s="14">
        <v>241.52688000000001</v>
      </c>
      <c r="E1258" s="14">
        <v>16.48599299999999</v>
      </c>
      <c r="F1258" s="1">
        <v>914821</v>
      </c>
      <c r="G1258" s="15">
        <f t="shared" si="38"/>
        <v>0.27637859378773511</v>
      </c>
      <c r="H1258" s="15">
        <f t="shared" si="39"/>
        <v>0.45909438041460643</v>
      </c>
    </row>
    <row r="1259" spans="1:8">
      <c r="A1259" s="1">
        <v>1258</v>
      </c>
      <c r="B1259" s="444">
        <f>유형화!$F$71*hourly1!B1260/hourly1!$B$8763+유형화!$F$72*hourly1!C1260/hourly1!$C$8763+유형화!$F$73*hourly1!D1260/hourly1!$D$8763+유형화!$F$74*hourly1!E1260/hourly1!$E$8763</f>
        <v>331.73129781789146</v>
      </c>
      <c r="C1259" s="442">
        <f>hourly1!$F1260*유형화!$G$71/hourly1!$F$8763+유형화!$G$72*hourly1!$G1260/hourly1!$F$8763+유형화!$G$74*hourly1!I1260/hourly1!$I$8763</f>
        <v>7.2490361287927154</v>
      </c>
      <c r="D1259" s="14">
        <v>290.689098</v>
      </c>
      <c r="E1259" s="14">
        <v>47.569363999999901</v>
      </c>
      <c r="F1259" s="1">
        <v>879691</v>
      </c>
      <c r="G1259" s="15">
        <f t="shared" si="38"/>
        <v>0.33263479466411822</v>
      </c>
      <c r="H1259" s="15">
        <f t="shared" si="39"/>
        <v>0.52553163466880504</v>
      </c>
    </row>
    <row r="1260" spans="1:8">
      <c r="A1260" s="1">
        <v>1259</v>
      </c>
      <c r="B1260" s="444">
        <f>유형화!$F$71*hourly1!B1261/hourly1!$B$8763+유형화!$F$72*hourly1!C1261/hourly1!$C$8763+유형화!$F$73*hourly1!D1261/hourly1!$D$8763+유형화!$F$74*hourly1!E1261/hourly1!$E$8763</f>
        <v>387.32106176226876</v>
      </c>
      <c r="C1260" s="442">
        <f>hourly1!$F1261*유형화!$G$71/hourly1!$F$8763+유형화!$G$72*hourly1!$G1261/hourly1!$F$8763+유형화!$G$74*hourly1!I1261/hourly1!$I$8763</f>
        <v>6.2108376028324823</v>
      </c>
      <c r="D1260" s="14">
        <v>307.70366899999999</v>
      </c>
      <c r="E1260" s="14">
        <v>73.423696000000064</v>
      </c>
      <c r="F1260" s="1">
        <v>844557</v>
      </c>
      <c r="G1260" s="15">
        <f t="shared" si="38"/>
        <v>0.35210452493547179</v>
      </c>
      <c r="H1260" s="15">
        <f t="shared" si="39"/>
        <v>0.54703709831556968</v>
      </c>
    </row>
    <row r="1261" spans="1:8">
      <c r="A1261" s="1">
        <v>1260</v>
      </c>
      <c r="B1261" s="444">
        <f>유형화!$F$71*hourly1!B1262/hourly1!$B$8763+유형화!$F$72*hourly1!C1262/hourly1!$C$8763+유형화!$F$73*hourly1!D1262/hourly1!$D$8763+유형화!$F$74*hourly1!E1262/hourly1!$E$8763</f>
        <v>327.25024325422925</v>
      </c>
      <c r="C1261" s="442">
        <f>hourly1!$F1262*유형화!$G$71/hourly1!$F$8763+유형화!$G$72*hourly1!$G1262/hourly1!$F$8763+유형화!$G$74*hourly1!I1262/hourly1!$I$8763</f>
        <v>5.3767710874147738</v>
      </c>
      <c r="D1261" s="14">
        <v>312.93815499999999</v>
      </c>
      <c r="E1261" s="14">
        <v>92.243111000000042</v>
      </c>
      <c r="F1261" s="1">
        <v>868484</v>
      </c>
      <c r="G1261" s="15">
        <f t="shared" si="38"/>
        <v>0.35809433393677875</v>
      </c>
      <c r="H1261" s="15">
        <f t="shared" si="39"/>
        <v>0.55350999506800758</v>
      </c>
    </row>
    <row r="1262" spans="1:8">
      <c r="A1262" s="1">
        <v>1261</v>
      </c>
      <c r="B1262" s="444">
        <f>유형화!$F$71*hourly1!B1263/hourly1!$B$8763+유형화!$F$72*hourly1!C1263/hourly1!$C$8763+유형화!$F$73*hourly1!D1263/hourly1!$D$8763+유형화!$F$74*hourly1!E1263/hourly1!$E$8763</f>
        <v>205.29876912586229</v>
      </c>
      <c r="C1262" s="442">
        <f>hourly1!$F1263*유형화!$G$71/hourly1!$F$8763+유형화!$G$72*hourly1!$G1263/hourly1!$F$8763+유형화!$G$74*hourly1!I1263/hourly1!$I$8763</f>
        <v>3.920624827266598</v>
      </c>
      <c r="D1262" s="14">
        <v>288.24345199999999</v>
      </c>
      <c r="E1262" s="14">
        <v>93.725257000000013</v>
      </c>
      <c r="F1262" s="1">
        <v>876953</v>
      </c>
      <c r="G1262" s="15">
        <f t="shared" si="38"/>
        <v>0.32983624817362989</v>
      </c>
      <c r="H1262" s="15">
        <f t="shared" si="39"/>
        <v>0.52238051558756626</v>
      </c>
    </row>
    <row r="1263" spans="1:8">
      <c r="A1263" s="1">
        <v>1262</v>
      </c>
      <c r="B1263" s="444">
        <f>유형화!$F$71*hourly1!B1264/hourly1!$B$8763+유형화!$F$72*hourly1!C1264/hourly1!$C$8763+유형화!$F$73*hourly1!D1264/hourly1!$D$8763+유형화!$F$74*hourly1!E1264/hourly1!$E$8763</f>
        <v>261.82615158090812</v>
      </c>
      <c r="C1263" s="442">
        <f>hourly1!$F1264*유형화!$G$71/hourly1!$F$8763+유형화!$G$72*hourly1!$G1264/hourly1!$F$8763+유형화!$G$74*hourly1!I1264/hourly1!$I$8763</f>
        <v>4.1082308279388942</v>
      </c>
      <c r="D1263" s="14">
        <v>229.206706</v>
      </c>
      <c r="E1263" s="14">
        <v>79.295887000000093</v>
      </c>
      <c r="F1263" s="1">
        <v>882170</v>
      </c>
      <c r="G1263" s="15">
        <f t="shared" si="38"/>
        <v>0.26228065005020901</v>
      </c>
      <c r="H1263" s="15">
        <f t="shared" si="39"/>
        <v>0.4413609201645961</v>
      </c>
    </row>
    <row r="1264" spans="1:8">
      <c r="A1264" s="1">
        <v>1263</v>
      </c>
      <c r="B1264" s="444">
        <f>유형화!$F$71*hourly1!B1265/hourly1!$B$8763+유형화!$F$72*hourly1!C1265/hourly1!$C$8763+유형화!$F$73*hourly1!D1265/hourly1!$D$8763+유형화!$F$74*hourly1!E1265/hourly1!$E$8763</f>
        <v>373.13364298573072</v>
      </c>
      <c r="C1264" s="442">
        <f>hourly1!$F1265*유형화!$G$71/hourly1!$F$8763+유형화!$G$72*hourly1!$G1265/hourly1!$F$8763+유형화!$G$74*hourly1!I1265/hourly1!$I$8763</f>
        <v>3.8814765149615784</v>
      </c>
      <c r="D1264" s="14">
        <v>164.03245000000001</v>
      </c>
      <c r="E1264" s="14">
        <v>51.981672999999979</v>
      </c>
      <c r="F1264" s="1">
        <v>846559</v>
      </c>
      <c r="G1264" s="15">
        <f t="shared" si="38"/>
        <v>0.18770191486163765</v>
      </c>
      <c r="H1264" s="15">
        <f t="shared" si="39"/>
        <v>0.33927997603337073</v>
      </c>
    </row>
    <row r="1265" spans="1:8">
      <c r="A1265" s="1">
        <v>1264</v>
      </c>
      <c r="B1265" s="444">
        <f>유형화!$F$71*hourly1!B1266/hourly1!$B$8763+유형화!$F$72*hourly1!C1266/hourly1!$C$8763+유형화!$F$73*hourly1!D1266/hourly1!$D$8763+유형화!$F$74*hourly1!E1266/hourly1!$E$8763</f>
        <v>315.66592510446594</v>
      </c>
      <c r="C1265" s="442">
        <f>hourly1!$F1266*유형화!$G$71/hourly1!$F$8763+유형화!$G$72*hourly1!$G1266/hourly1!$F$8763+유형화!$G$74*hourly1!I1266/hourly1!$I$8763</f>
        <v>3.7970935390772746</v>
      </c>
      <c r="D1265" s="14">
        <v>163.191157</v>
      </c>
      <c r="E1265" s="14">
        <v>30.333541000000011</v>
      </c>
      <c r="F1265" s="1">
        <v>856989</v>
      </c>
      <c r="G1265" s="15">
        <f t="shared" si="38"/>
        <v>0.18673922542390936</v>
      </c>
      <c r="H1265" s="15">
        <f t="shared" si="39"/>
        <v>0.33786322474536434</v>
      </c>
    </row>
    <row r="1266" spans="1:8">
      <c r="A1266" s="1">
        <v>1265</v>
      </c>
      <c r="B1266" s="444">
        <f>유형화!$F$71*hourly1!B1267/hourly1!$B$8763+유형화!$F$72*hourly1!C1267/hourly1!$C$8763+유형화!$F$73*hourly1!D1267/hourly1!$D$8763+유형화!$F$74*hourly1!E1267/hourly1!$E$8763</f>
        <v>273.50221475829949</v>
      </c>
      <c r="C1266" s="442">
        <f>hourly1!$F1267*유형화!$G$71/hourly1!$F$8763+유형화!$G$72*hourly1!$G1267/hourly1!$F$8763+유형화!$G$74*hourly1!I1267/hourly1!$I$8763</f>
        <v>4.0460159516028256</v>
      </c>
      <c r="D1266" s="14">
        <v>168.72880100000009</v>
      </c>
      <c r="E1266" s="14">
        <v>14.63267399999998</v>
      </c>
      <c r="F1266" s="1">
        <v>871228</v>
      </c>
      <c r="G1266" s="15">
        <f t="shared" si="38"/>
        <v>0.19307593735268977</v>
      </c>
      <c r="H1266" s="15">
        <f t="shared" si="39"/>
        <v>0.34713915112326987</v>
      </c>
    </row>
    <row r="1267" spans="1:8">
      <c r="A1267" s="1">
        <v>1266</v>
      </c>
      <c r="B1267" s="444">
        <f>유형화!$F$71*hourly1!B1268/hourly1!$B$8763+유형화!$F$72*hourly1!C1268/hourly1!$C$8763+유형화!$F$73*hourly1!D1268/hourly1!$D$8763+유형화!$F$74*hourly1!E1268/hourly1!$E$8763</f>
        <v>162.47320022012582</v>
      </c>
      <c r="C1267" s="442">
        <f>hourly1!$F1268*유형화!$G$71/hourly1!$F$8763+유형화!$G$72*hourly1!$G1268/hourly1!$F$8763+유형화!$G$74*hourly1!I1268/hourly1!$I$8763</f>
        <v>4.3544368236316053</v>
      </c>
      <c r="D1267" s="14">
        <v>175.859589</v>
      </c>
      <c r="E1267" s="14">
        <v>1.4822390000000021</v>
      </c>
      <c r="F1267" s="1">
        <v>850055</v>
      </c>
      <c r="G1267" s="15">
        <f t="shared" si="38"/>
        <v>0.20123567990407135</v>
      </c>
      <c r="H1267" s="15">
        <f t="shared" si="39"/>
        <v>0.35891384546374733</v>
      </c>
    </row>
    <row r="1268" spans="1:8">
      <c r="A1268" s="1">
        <v>1267</v>
      </c>
      <c r="B1268" s="444">
        <f>유형화!$F$71*hourly1!B1269/hourly1!$B$8763+유형화!$F$72*hourly1!C1269/hourly1!$C$8763+유형화!$F$73*hourly1!D1269/hourly1!$D$8763+유형화!$F$74*hourly1!E1269/hourly1!$E$8763</f>
        <v>124.84333081117751</v>
      </c>
      <c r="C1268" s="442">
        <f>hourly1!$F1269*유형화!$G$71/hourly1!$F$8763+유형화!$G$72*hourly1!$G1269/hourly1!$F$8763+유형화!$G$74*hourly1!I1269/hourly1!$I$8763</f>
        <v>4.1487685577930105</v>
      </c>
      <c r="D1268" s="14">
        <v>226.36897200000001</v>
      </c>
      <c r="E1268" s="14">
        <v>5.2757999999999999E-2</v>
      </c>
      <c r="F1268" s="1">
        <v>831830</v>
      </c>
      <c r="G1268" s="15">
        <f t="shared" si="38"/>
        <v>0.2590334382596885</v>
      </c>
      <c r="H1268" s="15">
        <f t="shared" si="39"/>
        <v>0.43721056207530801</v>
      </c>
    </row>
    <row r="1269" spans="1:8">
      <c r="A1269" s="1">
        <v>1268</v>
      </c>
      <c r="B1269" s="444">
        <f>유형화!$F$71*hourly1!B1270/hourly1!$B$8763+유형화!$F$72*hourly1!C1270/hourly1!$C$8763+유형화!$F$73*hourly1!D1270/hourly1!$D$8763+유형화!$F$74*hourly1!E1270/hourly1!$E$8763</f>
        <v>133.52193534335001</v>
      </c>
      <c r="C1269" s="442">
        <f>hourly1!$F1270*유형화!$G$71/hourly1!$F$8763+유형화!$G$72*hourly1!$G1270/hourly1!$F$8763+유형화!$G$74*hourly1!I1270/hourly1!$I$8763</f>
        <v>4.0687238143230271</v>
      </c>
      <c r="D1269" s="14">
        <v>280.74375700000002</v>
      </c>
      <c r="E1269" s="14">
        <v>0</v>
      </c>
      <c r="F1269" s="1">
        <v>834125</v>
      </c>
      <c r="G1269" s="15">
        <f t="shared" si="38"/>
        <v>0.32125436628149057</v>
      </c>
      <c r="H1269" s="15">
        <f t="shared" si="39"/>
        <v>0.51262093985513335</v>
      </c>
    </row>
    <row r="1270" spans="1:8">
      <c r="A1270" s="1">
        <v>1269</v>
      </c>
      <c r="B1270" s="444">
        <f>유형화!$F$71*hourly1!B1271/hourly1!$B$8763+유형화!$F$72*hourly1!C1271/hourly1!$C$8763+유형화!$F$73*hourly1!D1271/hourly1!$D$8763+유형화!$F$74*hourly1!E1271/hourly1!$E$8763</f>
        <v>68.843194278284429</v>
      </c>
      <c r="C1270" s="442">
        <f>hourly1!$F1271*유형화!$G$71/hourly1!$F$8763+유형화!$G$72*hourly1!$G1271/hourly1!$F$8763+유형화!$G$74*hourly1!I1271/hourly1!$I$8763</f>
        <v>5.0015731831457932</v>
      </c>
      <c r="D1270" s="14">
        <v>385.71468700000003</v>
      </c>
      <c r="E1270" s="14">
        <v>0</v>
      </c>
      <c r="F1270" s="1">
        <v>886453</v>
      </c>
      <c r="G1270" s="15">
        <f t="shared" si="38"/>
        <v>0.44137233419458904</v>
      </c>
      <c r="H1270" s="15">
        <f t="shared" si="39"/>
        <v>0.6371263605991051</v>
      </c>
    </row>
    <row r="1271" spans="1:8">
      <c r="A1271" s="1">
        <v>1270</v>
      </c>
      <c r="B1271" s="444">
        <f>유형화!$F$71*hourly1!B1272/hourly1!$B$8763+유형화!$F$72*hourly1!C1272/hourly1!$C$8763+유형화!$F$73*hourly1!D1272/hourly1!$D$8763+유형화!$F$74*hourly1!E1272/hourly1!$E$8763</f>
        <v>67.467553111007163</v>
      </c>
      <c r="C1271" s="442">
        <f>hourly1!$F1272*유형화!$G$71/hourly1!$F$8763+유형화!$G$72*hourly1!$G1272/hourly1!$F$8763+유형화!$G$74*hourly1!I1272/hourly1!$I$8763</f>
        <v>0.46093088312280728</v>
      </c>
      <c r="D1271" s="14">
        <v>472.167079</v>
      </c>
      <c r="E1271" s="14">
        <v>0</v>
      </c>
      <c r="F1271" s="1">
        <v>915583</v>
      </c>
      <c r="G1271" s="15">
        <f t="shared" si="38"/>
        <v>0.54029958622776242</v>
      </c>
      <c r="H1271" s="15">
        <f t="shared" si="39"/>
        <v>0.72313311088526022</v>
      </c>
    </row>
    <row r="1272" spans="1:8">
      <c r="A1272" s="1">
        <v>1271</v>
      </c>
      <c r="B1272" s="444">
        <f>유형화!$F$71*hourly1!B1273/hourly1!$B$8763+유형화!$F$72*hourly1!C1273/hourly1!$C$8763+유형화!$F$73*hourly1!D1273/hourly1!$D$8763+유형화!$F$74*hourly1!E1273/hourly1!$E$8763</f>
        <v>66.058295763886477</v>
      </c>
      <c r="C1272" s="442">
        <f>hourly1!$F1273*유형화!$G$71/hourly1!$F$8763+유형화!$G$72*hourly1!$G1273/hourly1!$F$8763+유형화!$G$74*hourly1!I1273/hourly1!$I$8763</f>
        <v>0.35418831562292136</v>
      </c>
      <c r="D1272" s="14">
        <v>477.11034999999993</v>
      </c>
      <c r="E1272" s="14">
        <v>0</v>
      </c>
      <c r="F1272" s="1">
        <v>929352</v>
      </c>
      <c r="G1272" s="15">
        <f t="shared" si="38"/>
        <v>0.54595615864608571</v>
      </c>
      <c r="H1272" s="15">
        <f t="shared" si="39"/>
        <v>0.72767387026564045</v>
      </c>
    </row>
    <row r="1273" spans="1:8">
      <c r="A1273" s="1">
        <v>1272</v>
      </c>
      <c r="B1273" s="444">
        <f>유형화!$F$71*hourly1!B1274/hourly1!$B$8763+유형화!$F$72*hourly1!C1274/hourly1!$C$8763+유형화!$F$73*hourly1!D1274/hourly1!$D$8763+유형화!$F$74*hourly1!E1274/hourly1!$E$8763</f>
        <v>64.630162474534018</v>
      </c>
      <c r="C1273" s="442">
        <f>hourly1!$F1274*유형화!$G$71/hourly1!$F$8763+유형화!$G$72*hourly1!$G1274/hourly1!$F$8763+유형화!$G$74*hourly1!I1274/hourly1!$I$8763</f>
        <v>0.32690745936243659</v>
      </c>
      <c r="D1273" s="14">
        <v>490.31027599999987</v>
      </c>
      <c r="E1273" s="14">
        <v>0</v>
      </c>
      <c r="F1273" s="1">
        <v>973126</v>
      </c>
      <c r="G1273" s="15">
        <f t="shared" si="38"/>
        <v>0.56106080035711248</v>
      </c>
      <c r="H1273" s="15">
        <f t="shared" si="39"/>
        <v>0.73961646224684674</v>
      </c>
    </row>
    <row r="1274" spans="1:8">
      <c r="A1274" s="1">
        <v>1273</v>
      </c>
      <c r="B1274" s="444">
        <f>유형화!$F$71*hourly1!B1275/hourly1!$B$8763+유형화!$F$72*hourly1!C1275/hourly1!$C$8763+유형화!$F$73*hourly1!D1275/hourly1!$D$8763+유형화!$F$74*hourly1!E1275/hourly1!$E$8763</f>
        <v>64.62624539606729</v>
      </c>
      <c r="C1274" s="442">
        <f>hourly1!$F1275*유형화!$G$71/hourly1!$F$8763+유형화!$G$72*hourly1!$G1275/hourly1!$F$8763+유형화!$G$74*hourly1!I1275/hourly1!$I$8763</f>
        <v>0.31485934888669642</v>
      </c>
      <c r="D1274" s="14">
        <v>514.43359099999998</v>
      </c>
      <c r="E1274" s="14">
        <v>0</v>
      </c>
      <c r="F1274" s="1">
        <v>952128</v>
      </c>
      <c r="G1274" s="15">
        <f t="shared" si="38"/>
        <v>0.58866504828677813</v>
      </c>
      <c r="H1274" s="15">
        <f t="shared" si="39"/>
        <v>0.7607793806875095</v>
      </c>
    </row>
    <row r="1275" spans="1:8">
      <c r="A1275" s="1">
        <v>1274</v>
      </c>
      <c r="B1275" s="444">
        <f>유형화!$F$71*hourly1!B1276/hourly1!$B$8763+유형화!$F$72*hourly1!C1276/hourly1!$C$8763+유형화!$F$73*hourly1!D1276/hourly1!$D$8763+유형화!$F$74*hourly1!E1276/hourly1!$E$8763</f>
        <v>64.664586596897294</v>
      </c>
      <c r="C1275" s="442">
        <f>hourly1!$F1276*유형화!$G$71/hourly1!$F$8763+유형화!$G$72*hourly1!$G1276/hourly1!$F$8763+유형화!$G$74*hourly1!I1276/hourly1!$I$8763</f>
        <v>0.64228723460469039</v>
      </c>
      <c r="D1275" s="14">
        <v>559.66939100000013</v>
      </c>
      <c r="E1275" s="14">
        <v>0</v>
      </c>
      <c r="F1275" s="1">
        <v>869220</v>
      </c>
      <c r="G1275" s="15">
        <f t="shared" si="38"/>
        <v>0.6404282590435405</v>
      </c>
      <c r="H1275" s="15">
        <f t="shared" si="39"/>
        <v>0.79830451922957346</v>
      </c>
    </row>
    <row r="1276" spans="1:8">
      <c r="A1276" s="1">
        <v>1275</v>
      </c>
      <c r="B1276" s="444">
        <f>유형화!$F$71*hourly1!B1277/hourly1!$B$8763+유형화!$F$72*hourly1!C1277/hourly1!$C$8763+유형화!$F$73*hourly1!D1277/hourly1!$D$8763+유형화!$F$74*hourly1!E1277/hourly1!$E$8763</f>
        <v>64.887167547341264</v>
      </c>
      <c r="C1276" s="442">
        <f>hourly1!$F1277*유형화!$G$71/hourly1!$F$8763+유형화!$G$72*hourly1!$G1277/hourly1!$F$8763+유형화!$G$74*hourly1!I1277/hourly1!$I$8763</f>
        <v>1.1649794184271984</v>
      </c>
      <c r="D1276" s="14">
        <v>589.31084599999997</v>
      </c>
      <c r="E1276" s="14">
        <v>0</v>
      </c>
      <c r="F1276" s="1">
        <v>679062</v>
      </c>
      <c r="G1276" s="15">
        <f t="shared" si="38"/>
        <v>0.6743469005244489</v>
      </c>
      <c r="H1276" s="15">
        <f t="shared" si="39"/>
        <v>0.82148186384218747</v>
      </c>
    </row>
    <row r="1277" spans="1:8">
      <c r="A1277" s="1">
        <v>1276</v>
      </c>
      <c r="B1277" s="444">
        <f>유형화!$F$71*hourly1!B1278/hourly1!$B$8763+유형화!$F$72*hourly1!C1278/hourly1!$C$8763+유형화!$F$73*hourly1!D1278/hourly1!$D$8763+유형화!$F$74*hourly1!E1278/hourly1!$E$8763</f>
        <v>64.962223243302859</v>
      </c>
      <c r="C1277" s="442">
        <f>hourly1!$F1278*유형화!$G$71/hourly1!$F$8763+유형화!$G$72*hourly1!$G1278/hourly1!$F$8763+유형화!$G$74*hourly1!I1278/hourly1!$I$8763</f>
        <v>1.5535015037143349</v>
      </c>
      <c r="D1277" s="14">
        <v>601.75354800000002</v>
      </c>
      <c r="E1277" s="14">
        <v>0</v>
      </c>
      <c r="F1277" s="1">
        <v>551704</v>
      </c>
      <c r="G1277" s="15">
        <f t="shared" si="38"/>
        <v>0.68858505274038384</v>
      </c>
      <c r="H1277" s="15">
        <f t="shared" si="39"/>
        <v>0.83090015272108841</v>
      </c>
    </row>
    <row r="1278" spans="1:8">
      <c r="A1278" s="1">
        <v>1277</v>
      </c>
      <c r="B1278" s="444">
        <f>유형화!$F$71*hourly1!B1279/hourly1!$B$8763+유형화!$F$72*hourly1!C1279/hourly1!$C$8763+유형화!$F$73*hourly1!D1279/hourly1!$D$8763+유형화!$F$74*hourly1!E1279/hourly1!$E$8763</f>
        <v>65.082711278460536</v>
      </c>
      <c r="C1278" s="442">
        <f>hourly1!$F1279*유형화!$G$71/hourly1!$F$8763+유형화!$G$72*hourly1!$G1279/hourly1!$F$8763+유형화!$G$74*hourly1!I1279/hourly1!$I$8763</f>
        <v>1.9421133865581681</v>
      </c>
      <c r="D1278" s="14">
        <v>611.4247630000001</v>
      </c>
      <c r="E1278" s="14">
        <v>0</v>
      </c>
      <c r="F1278" s="1">
        <v>613099</v>
      </c>
      <c r="G1278" s="15">
        <f t="shared" si="38"/>
        <v>0.69965179943921452</v>
      </c>
      <c r="H1278" s="15">
        <f t="shared" si="39"/>
        <v>0.83809856761005264</v>
      </c>
    </row>
    <row r="1279" spans="1:8">
      <c r="A1279" s="1">
        <v>1278</v>
      </c>
      <c r="B1279" s="444">
        <f>유형화!$F$71*hourly1!B1280/hourly1!$B$8763+유형화!$F$72*hourly1!C1280/hourly1!$C$8763+유형화!$F$73*hourly1!D1280/hourly1!$D$8763+유형화!$F$74*hourly1!E1280/hourly1!$E$8763</f>
        <v>67.009694970521693</v>
      </c>
      <c r="C1279" s="442">
        <f>hourly1!$F1280*유형화!$G$71/hourly1!$F$8763+유형화!$G$72*hourly1!$G1280/hourly1!$F$8763+유형화!$G$74*hourly1!I1280/hourly1!$I$8763</f>
        <v>2.1899694734695396</v>
      </c>
      <c r="D1279" s="14">
        <v>622.61529500000006</v>
      </c>
      <c r="E1279" s="14">
        <v>0</v>
      </c>
      <c r="F1279" s="1">
        <v>1026656</v>
      </c>
      <c r="G1279" s="15">
        <f t="shared" si="38"/>
        <v>0.7124570967125311</v>
      </c>
      <c r="H1279" s="15">
        <f t="shared" si="39"/>
        <v>0.84629792622693201</v>
      </c>
    </row>
    <row r="1280" spans="1:8">
      <c r="A1280" s="1">
        <v>1279</v>
      </c>
      <c r="B1280" s="444">
        <f>유형화!$F$71*hourly1!B1281/hourly1!$B$8763+유형화!$F$72*hourly1!C1281/hourly1!$C$8763+유형화!$F$73*hourly1!D1281/hourly1!$D$8763+유형화!$F$74*hourly1!E1281/hourly1!$E$8763</f>
        <v>78.633505642708514</v>
      </c>
      <c r="C1280" s="442">
        <f>hourly1!$F1281*유형화!$G$71/hourly1!$F$8763+유형화!$G$72*hourly1!$G1281/hourly1!$F$8763+유형화!$G$74*hourly1!I1281/hourly1!$I$8763</f>
        <v>8.452786391799588</v>
      </c>
      <c r="D1280" s="14">
        <v>601.09398700000008</v>
      </c>
      <c r="E1280" s="14">
        <v>8.9703999999999978E-2</v>
      </c>
      <c r="F1280" s="1">
        <v>1007232</v>
      </c>
      <c r="G1280" s="15">
        <f t="shared" si="38"/>
        <v>0.68783031876751421</v>
      </c>
      <c r="H1280" s="15">
        <f t="shared" si="39"/>
        <v>0.83040537914295254</v>
      </c>
    </row>
    <row r="1281" spans="1:8">
      <c r="A1281" s="1">
        <v>1280</v>
      </c>
      <c r="B1281" s="444">
        <f>유형화!$F$71*hourly1!B1282/hourly1!$B$8763+유형화!$F$72*hourly1!C1282/hourly1!$C$8763+유형화!$F$73*hourly1!D1282/hourly1!$D$8763+유형화!$F$74*hourly1!E1282/hourly1!$E$8763</f>
        <v>120.58958983942084</v>
      </c>
      <c r="C1281" s="442">
        <f>hourly1!$F1282*유형화!$G$71/hourly1!$F$8763+유형화!$G$72*hourly1!$G1282/hourly1!$F$8763+유형화!$G$74*hourly1!I1282/hourly1!$I$8763</f>
        <v>8.8228045578757452</v>
      </c>
      <c r="D1281" s="14">
        <v>651.86883200000011</v>
      </c>
      <c r="E1281" s="14">
        <v>18.096001000000012</v>
      </c>
      <c r="F1281" s="1">
        <v>933658</v>
      </c>
      <c r="G1281" s="15">
        <f t="shared" si="38"/>
        <v>0.74593184461378947</v>
      </c>
      <c r="H1281" s="15">
        <f t="shared" si="39"/>
        <v>0.86709792883948833</v>
      </c>
    </row>
    <row r="1282" spans="1:8">
      <c r="A1282" s="1">
        <v>1281</v>
      </c>
      <c r="B1282" s="444">
        <f>유형화!$F$71*hourly1!B1283/hourly1!$B$8763+유형화!$F$72*hourly1!C1283/hourly1!$C$8763+유형화!$F$73*hourly1!D1283/hourly1!$D$8763+유형화!$F$74*hourly1!E1283/hourly1!$E$8763</f>
        <v>120.69964565305634</v>
      </c>
      <c r="C1282" s="442">
        <f>hourly1!$F1283*유형화!$G$71/hourly1!$F$8763+유형화!$G$72*hourly1!$G1283/hourly1!$F$8763+유형화!$G$74*hourly1!I1283/hourly1!$I$8763</f>
        <v>8.1769871305326767</v>
      </c>
      <c r="D1282" s="14">
        <v>708.47322899999995</v>
      </c>
      <c r="E1282" s="14">
        <v>195.46793600000001</v>
      </c>
      <c r="F1282" s="1">
        <v>889973</v>
      </c>
      <c r="G1282" s="15">
        <f t="shared" ref="G1282:G1345" si="40">D1282/$I$1</f>
        <v>0.81070411196996384</v>
      </c>
      <c r="H1282" s="15">
        <f t="shared" ref="H1282:H1345" si="41">G1282/(1-$H$1*(1-G1282))</f>
        <v>0.90491755685536246</v>
      </c>
    </row>
    <row r="1283" spans="1:8">
      <c r="A1283" s="1">
        <v>1282</v>
      </c>
      <c r="B1283" s="444">
        <f>유형화!$F$71*hourly1!B1284/hourly1!$B$8763+유형화!$F$72*hourly1!C1284/hourly1!$C$8763+유형화!$F$73*hourly1!D1284/hourly1!$D$8763+유형화!$F$74*hourly1!E1284/hourly1!$E$8763</f>
        <v>122.83789998130266</v>
      </c>
      <c r="C1283" s="442">
        <f>hourly1!$F1284*유형화!$G$71/hourly1!$F$8763+유형화!$G$72*hourly1!$G1284/hourly1!$F$8763+유형화!$G$74*hourly1!I1284/hourly1!$I$8763</f>
        <v>7.1427643058345653</v>
      </c>
      <c r="D1283" s="14">
        <v>761.82098600000006</v>
      </c>
      <c r="E1283" s="14">
        <v>549.06428600000027</v>
      </c>
      <c r="F1283" s="1">
        <v>876344</v>
      </c>
      <c r="G1283" s="15">
        <f t="shared" si="40"/>
        <v>0.87174981446647204</v>
      </c>
      <c r="H1283" s="15">
        <f t="shared" si="41"/>
        <v>0.93790756504300787</v>
      </c>
    </row>
    <row r="1284" spans="1:8">
      <c r="A1284" s="1">
        <v>1283</v>
      </c>
      <c r="B1284" s="444">
        <f>유형화!$F$71*hourly1!B1285/hourly1!$B$8763+유형화!$F$72*hourly1!C1285/hourly1!$C$8763+유형화!$F$73*hourly1!D1285/hourly1!$D$8763+유형화!$F$74*hourly1!E1285/hourly1!$E$8763</f>
        <v>124.39641052531697</v>
      </c>
      <c r="C1284" s="442">
        <f>hourly1!$F1285*유형화!$G$71/hourly1!$F$8763+유형화!$G$72*hourly1!$G1285/hourly1!$F$8763+유형화!$G$74*hourly1!I1285/hourly1!$I$8763</f>
        <v>6.2119884294142604</v>
      </c>
      <c r="D1284" s="14">
        <v>738.87391000000002</v>
      </c>
      <c r="E1284" s="14">
        <v>838.90436199999954</v>
      </c>
      <c r="F1284" s="1">
        <v>890308</v>
      </c>
      <c r="G1284" s="15">
        <f t="shared" si="40"/>
        <v>0.84549153382946673</v>
      </c>
      <c r="H1284" s="15">
        <f t="shared" si="41"/>
        <v>0.92401391918488018</v>
      </c>
    </row>
    <row r="1285" spans="1:8">
      <c r="A1285" s="1">
        <v>1284</v>
      </c>
      <c r="B1285" s="444">
        <f>유형화!$F$71*hourly1!B1286/hourly1!$B$8763+유형화!$F$72*hourly1!C1286/hourly1!$C$8763+유형화!$F$73*hourly1!D1286/hourly1!$D$8763+유형화!$F$74*hourly1!E1286/hourly1!$E$8763</f>
        <v>121.61369778398614</v>
      </c>
      <c r="C1285" s="442">
        <f>hourly1!$F1286*유형화!$G$71/hourly1!$F$8763+유형화!$G$72*hourly1!$G1286/hourly1!$F$8763+유형화!$G$74*hourly1!I1286/hourly1!$I$8763</f>
        <v>5.4453528712752535</v>
      </c>
      <c r="D1285" s="14">
        <v>734.91963900000019</v>
      </c>
      <c r="E1285" s="14">
        <v>1056.7142530000001</v>
      </c>
      <c r="F1285" s="1">
        <v>844420</v>
      </c>
      <c r="G1285" s="15">
        <f t="shared" si="40"/>
        <v>0.84096667159286775</v>
      </c>
      <c r="H1285" s="15">
        <f t="shared" si="41"/>
        <v>0.92157532698877132</v>
      </c>
    </row>
    <row r="1286" spans="1:8">
      <c r="A1286" s="1">
        <v>1285</v>
      </c>
      <c r="B1286" s="444">
        <f>유형화!$F$71*hourly1!B1287/hourly1!$B$8763+유형화!$F$72*hourly1!C1287/hourly1!$C$8763+유형화!$F$73*hourly1!D1287/hourly1!$D$8763+유형화!$F$74*hourly1!E1287/hourly1!$E$8763</f>
        <v>126.87239828857462</v>
      </c>
      <c r="C1286" s="442">
        <f>hourly1!$F1287*유형화!$G$71/hourly1!$F$8763+유형화!$G$72*hourly1!$G1287/hourly1!$F$8763+유형화!$G$74*hourly1!I1287/hourly1!$I$8763</f>
        <v>3.905770746859289</v>
      </c>
      <c r="D1286" s="14">
        <v>697.16882800000008</v>
      </c>
      <c r="E1286" s="14">
        <v>1134.324886000001</v>
      </c>
      <c r="F1286" s="1">
        <v>874100</v>
      </c>
      <c r="G1286" s="15">
        <f t="shared" si="40"/>
        <v>0.79776851468989041</v>
      </c>
      <c r="H1286" s="15">
        <f t="shared" si="41"/>
        <v>0.89760692455776658</v>
      </c>
    </row>
    <row r="1287" spans="1:8">
      <c r="A1287" s="1">
        <v>1286</v>
      </c>
      <c r="B1287" s="444">
        <f>유형화!$F$71*hourly1!B1288/hourly1!$B$8763+유형화!$F$72*hourly1!C1288/hourly1!$C$8763+유형화!$F$73*hourly1!D1288/hourly1!$D$8763+유형화!$F$74*hourly1!E1288/hourly1!$E$8763</f>
        <v>114.42690727651085</v>
      </c>
      <c r="C1287" s="442">
        <f>hourly1!$F1288*유형화!$G$71/hourly1!$F$8763+유형화!$G$72*hourly1!$G1288/hourly1!$F$8763+유형화!$G$74*hourly1!I1288/hourly1!$I$8763</f>
        <v>4.1340480329169305</v>
      </c>
      <c r="D1287" s="14">
        <v>645.16306799999995</v>
      </c>
      <c r="E1287" s="14">
        <v>1113.8262500000019</v>
      </c>
      <c r="F1287" s="1">
        <v>834777</v>
      </c>
      <c r="G1287" s="15">
        <f t="shared" si="40"/>
        <v>0.73825845594337536</v>
      </c>
      <c r="H1287" s="15">
        <f t="shared" si="41"/>
        <v>0.86240900086556094</v>
      </c>
    </row>
    <row r="1288" spans="1:8">
      <c r="A1288" s="1">
        <v>1287</v>
      </c>
      <c r="B1288" s="444">
        <f>유형화!$F$71*hourly1!B1289/hourly1!$B$8763+유형화!$F$72*hourly1!C1289/hourly1!$C$8763+유형화!$F$73*hourly1!D1289/hourly1!$D$8763+유형화!$F$74*hourly1!E1289/hourly1!$E$8763</f>
        <v>115.12768809939715</v>
      </c>
      <c r="C1288" s="442">
        <f>hourly1!$F1289*유형화!$G$71/hourly1!$F$8763+유형화!$G$72*hourly1!$G1289/hourly1!$F$8763+유형화!$G$74*hourly1!I1289/hourly1!$I$8763</f>
        <v>4.0084401558576763</v>
      </c>
      <c r="D1288" s="14">
        <v>626.38722099999995</v>
      </c>
      <c r="E1288" s="14">
        <v>995.51178199999947</v>
      </c>
      <c r="F1288" s="1">
        <v>814856</v>
      </c>
      <c r="G1288" s="15">
        <f t="shared" si="40"/>
        <v>0.71677330202993239</v>
      </c>
      <c r="H1288" s="15">
        <f t="shared" si="41"/>
        <v>0.84903080770803596</v>
      </c>
    </row>
    <row r="1289" spans="1:8">
      <c r="A1289" s="1">
        <v>1288</v>
      </c>
      <c r="B1289" s="444">
        <f>유형화!$F$71*hourly1!B1290/hourly1!$B$8763+유형화!$F$72*hourly1!C1290/hourly1!$C$8763+유형화!$F$73*hourly1!D1290/hourly1!$D$8763+유형화!$F$74*hourly1!E1290/hourly1!$E$8763</f>
        <v>113.80574625459938</v>
      </c>
      <c r="C1289" s="442">
        <f>hourly1!$F1290*유형화!$G$71/hourly1!$F$8763+유형화!$G$72*hourly1!$G1290/hourly1!$F$8763+유형화!$G$74*hourly1!I1290/hourly1!$I$8763</f>
        <v>3.9139555252477449</v>
      </c>
      <c r="D1289" s="14">
        <v>609.908592</v>
      </c>
      <c r="E1289" s="14">
        <v>770.00017599999921</v>
      </c>
      <c r="F1289" s="1">
        <v>830474</v>
      </c>
      <c r="G1289" s="15">
        <f t="shared" si="40"/>
        <v>0.69791684882451788</v>
      </c>
      <c r="H1289" s="15">
        <f t="shared" si="41"/>
        <v>0.83697700733496116</v>
      </c>
    </row>
    <row r="1290" spans="1:8">
      <c r="A1290" s="1">
        <v>1289</v>
      </c>
      <c r="B1290" s="444">
        <f>유형화!$F$71*hourly1!B1291/hourly1!$B$8763+유형화!$F$72*hourly1!C1291/hourly1!$C$8763+유형화!$F$73*hourly1!D1291/hourly1!$D$8763+유형화!$F$74*hourly1!E1291/hourly1!$E$8763</f>
        <v>112.89621217665974</v>
      </c>
      <c r="C1290" s="442">
        <f>hourly1!$F1291*유형화!$G$71/hourly1!$F$8763+유형화!$G$72*hourly1!$G1291/hourly1!$F$8763+유형화!$G$74*hourly1!I1291/hourly1!$I$8763</f>
        <v>4.1938144183424795</v>
      </c>
      <c r="D1290" s="14">
        <v>603.14512400000012</v>
      </c>
      <c r="E1290" s="14">
        <v>426.85375500000032</v>
      </c>
      <c r="F1290" s="1">
        <v>835414</v>
      </c>
      <c r="G1290" s="15">
        <f t="shared" si="40"/>
        <v>0.69017742961383499</v>
      </c>
      <c r="H1290" s="15">
        <f t="shared" si="41"/>
        <v>0.8319424272945759</v>
      </c>
    </row>
    <row r="1291" spans="1:8">
      <c r="A1291" s="1">
        <v>1290</v>
      </c>
      <c r="B1291" s="444">
        <f>유형화!$F$71*hourly1!B1292/hourly1!$B$8763+유형화!$F$72*hourly1!C1292/hourly1!$C$8763+유형화!$F$73*hourly1!D1292/hourly1!$D$8763+유형화!$F$74*hourly1!E1292/hourly1!$E$8763</f>
        <v>112.95499110146747</v>
      </c>
      <c r="C1291" s="442">
        <f>hourly1!$F1292*유형화!$G$71/hourly1!$F$8763+유형화!$G$72*hourly1!$G1292/hourly1!$F$8763+유형화!$G$74*hourly1!I1292/hourly1!$I$8763</f>
        <v>4.4563231523034972</v>
      </c>
      <c r="D1291" s="14">
        <v>593.16566699999998</v>
      </c>
      <c r="E1291" s="14">
        <v>130.060869</v>
      </c>
      <c r="F1291" s="1">
        <v>841698</v>
      </c>
      <c r="G1291" s="15">
        <f t="shared" si="40"/>
        <v>0.67875796237927621</v>
      </c>
      <c r="H1291" s="15">
        <f t="shared" si="41"/>
        <v>0.82441885917519131</v>
      </c>
    </row>
    <row r="1292" spans="1:8">
      <c r="A1292" s="1">
        <v>1291</v>
      </c>
      <c r="B1292" s="444">
        <f>유형화!$F$71*hourly1!B1293/hourly1!$B$8763+유형화!$F$72*hourly1!C1293/hourly1!$C$8763+유형화!$F$73*hourly1!D1293/hourly1!$D$8763+유형화!$F$74*hourly1!E1293/hourly1!$E$8763</f>
        <v>124.93712067431797</v>
      </c>
      <c r="C1292" s="442">
        <f>hourly1!$F1293*유형화!$G$71/hourly1!$F$8763+유형화!$G$72*hourly1!$G1293/hourly1!$F$8763+유형화!$G$74*hourly1!I1293/hourly1!$I$8763</f>
        <v>4.2985162508063288</v>
      </c>
      <c r="D1292" s="14">
        <v>582.53114399999993</v>
      </c>
      <c r="E1292" s="14">
        <v>3.776736000000005</v>
      </c>
      <c r="F1292" s="1">
        <v>829088</v>
      </c>
      <c r="G1292" s="15">
        <f t="shared" si="40"/>
        <v>0.6665889047889022</v>
      </c>
      <c r="H1292" s="15">
        <f t="shared" si="41"/>
        <v>0.81627406045829831</v>
      </c>
    </row>
    <row r="1293" spans="1:8">
      <c r="A1293" s="1">
        <v>1292</v>
      </c>
      <c r="B1293" s="444">
        <f>유형화!$F$71*hourly1!B1294/hourly1!$B$8763+유형화!$F$72*hourly1!C1294/hourly1!$C$8763+유형화!$F$73*hourly1!D1294/hourly1!$D$8763+유형화!$F$74*hourly1!E1294/hourly1!$E$8763</f>
        <v>133.65329453366306</v>
      </c>
      <c r="C1293" s="442">
        <f>hourly1!$F1294*유형화!$G$71/hourly1!$F$8763+유형화!$G$72*hourly1!$G1294/hourly1!$F$8763+유형화!$G$74*hourly1!I1294/hourly1!$I$8763</f>
        <v>4.1310398962538404</v>
      </c>
      <c r="D1293" s="14">
        <v>597.95878599999992</v>
      </c>
      <c r="E1293" s="14">
        <v>0</v>
      </c>
      <c r="F1293" s="1">
        <v>827008</v>
      </c>
      <c r="G1293" s="15">
        <f t="shared" si="40"/>
        <v>0.68424271624632926</v>
      </c>
      <c r="H1293" s="15">
        <f t="shared" si="41"/>
        <v>0.82804669212616222</v>
      </c>
    </row>
    <row r="1294" spans="1:8">
      <c r="A1294" s="1">
        <v>1293</v>
      </c>
      <c r="B1294" s="444">
        <f>유형화!$F$71*hourly1!B1295/hourly1!$B$8763+유형화!$F$72*hourly1!C1295/hourly1!$C$8763+유형화!$F$73*hourly1!D1295/hourly1!$D$8763+유형화!$F$74*hourly1!E1295/hourly1!$E$8763</f>
        <v>68.997695250772964</v>
      </c>
      <c r="C1294" s="442">
        <f>hourly1!$F1295*유형화!$G$71/hourly1!$F$8763+유형화!$G$72*hourly1!$G1295/hourly1!$F$8763+유형화!$G$74*hourly1!I1295/hourly1!$I$8763</f>
        <v>4.9883171244120126</v>
      </c>
      <c r="D1294" s="14">
        <v>596.58542000000011</v>
      </c>
      <c r="E1294" s="14">
        <v>0</v>
      </c>
      <c r="F1294" s="1">
        <v>846154</v>
      </c>
      <c r="G1294" s="15">
        <f t="shared" si="40"/>
        <v>0.68267117702951063</v>
      </c>
      <c r="H1294" s="15">
        <f t="shared" si="41"/>
        <v>0.82700992424449049</v>
      </c>
    </row>
    <row r="1295" spans="1:8">
      <c r="A1295" s="1">
        <v>1294</v>
      </c>
      <c r="B1295" s="444">
        <f>유형화!$F$71*hourly1!B1296/hourly1!$B$8763+유형화!$F$72*hourly1!C1296/hourly1!$C$8763+유형화!$F$73*hourly1!D1296/hourly1!$D$8763+유형화!$F$74*hourly1!E1296/hourly1!$E$8763</f>
        <v>67.616917877476709</v>
      </c>
      <c r="C1295" s="442">
        <f>hourly1!$F1296*유형화!$G$71/hourly1!$F$8763+유형화!$G$72*hourly1!$G1296/hourly1!$F$8763+유형화!$G$74*hourly1!I1296/hourly1!$I$8763</f>
        <v>0.41716728605070863</v>
      </c>
      <c r="D1295" s="14">
        <v>590.16185700000005</v>
      </c>
      <c r="E1295" s="14">
        <v>0</v>
      </c>
      <c r="F1295" s="1">
        <v>911204</v>
      </c>
      <c r="G1295" s="15">
        <f t="shared" si="40"/>
        <v>0.67532071024483253</v>
      </c>
      <c r="H1295" s="15">
        <f t="shared" si="41"/>
        <v>0.8221317429588062</v>
      </c>
    </row>
    <row r="1296" spans="1:8">
      <c r="A1296" s="1">
        <v>1295</v>
      </c>
      <c r="B1296" s="444">
        <f>유형화!$F$71*hourly1!B1297/hourly1!$B$8763+유형화!$F$72*hourly1!C1297/hourly1!$C$8763+유형화!$F$73*hourly1!D1297/hourly1!$D$8763+유형화!$F$74*hourly1!E1297/hourly1!$E$8763</f>
        <v>66.272350035237139</v>
      </c>
      <c r="C1296" s="442">
        <f>hourly1!$F1297*유형화!$G$71/hourly1!$F$8763+유형화!$G$72*hourly1!$G1297/hourly1!$F$8763+유형화!$G$74*hourly1!I1297/hourly1!$I$8763</f>
        <v>0.38138589320560479</v>
      </c>
      <c r="D1296" s="14">
        <v>561.25161000000003</v>
      </c>
      <c r="E1296" s="14">
        <v>0</v>
      </c>
      <c r="F1296" s="1">
        <v>929729</v>
      </c>
      <c r="G1296" s="15">
        <f t="shared" si="40"/>
        <v>0.64223878821645997</v>
      </c>
      <c r="H1296" s="15">
        <f t="shared" si="41"/>
        <v>0.79956889306438617</v>
      </c>
    </row>
    <row r="1297" spans="1:8">
      <c r="A1297" s="1">
        <v>1296</v>
      </c>
      <c r="B1297" s="444">
        <f>유형화!$F$71*hourly1!B1298/hourly1!$B$8763+유형화!$F$72*hourly1!C1298/hourly1!$C$8763+유형화!$F$73*hourly1!D1298/hourly1!$D$8763+유형화!$F$74*hourly1!E1298/hourly1!$E$8763</f>
        <v>64.656907536072552</v>
      </c>
      <c r="C1297" s="442">
        <f>hourly1!$F1298*유형화!$G$71/hourly1!$F$8763+유형화!$G$72*hourly1!$G1298/hourly1!$F$8763+유형화!$G$74*hourly1!I1298/hourly1!$I$8763</f>
        <v>0.33148281599631657</v>
      </c>
      <c r="D1297" s="14">
        <v>544.99591399999997</v>
      </c>
      <c r="E1297" s="14">
        <v>0</v>
      </c>
      <c r="F1297" s="1">
        <v>973855</v>
      </c>
      <c r="G1297" s="15">
        <f t="shared" si="40"/>
        <v>0.62363743667529437</v>
      </c>
      <c r="H1297" s="15">
        <f t="shared" si="41"/>
        <v>0.78642745592470664</v>
      </c>
    </row>
    <row r="1298" spans="1:8">
      <c r="A1298" s="1">
        <v>1297</v>
      </c>
      <c r="B1298" s="444">
        <f>유형화!$F$71*hourly1!B1299/hourly1!$B$8763+유형화!$F$72*hourly1!C1299/hourly1!$C$8763+유형화!$F$73*hourly1!D1299/hourly1!$D$8763+유형화!$F$74*hourly1!E1299/hourly1!$E$8763</f>
        <v>64.809338155853979</v>
      </c>
      <c r="C1298" s="442">
        <f>hourly1!$F1299*유형화!$G$71/hourly1!$F$8763+유형화!$G$72*hourly1!$G1299/hourly1!$F$8763+유형화!$G$74*hourly1!I1299/hourly1!$I$8763</f>
        <v>0.39172931685200285</v>
      </c>
      <c r="D1298" s="14">
        <v>510.13220799999999</v>
      </c>
      <c r="E1298" s="14">
        <v>0</v>
      </c>
      <c r="F1298" s="1">
        <v>934635</v>
      </c>
      <c r="G1298" s="15">
        <f t="shared" si="40"/>
        <v>0.58374298667242497</v>
      </c>
      <c r="H1298" s="15">
        <f t="shared" si="41"/>
        <v>0.7570669134207253</v>
      </c>
    </row>
    <row r="1299" spans="1:8">
      <c r="A1299" s="1">
        <v>1298</v>
      </c>
      <c r="B1299" s="444">
        <f>유형화!$F$71*hourly1!B1300/hourly1!$B$8763+유형화!$F$72*hourly1!C1300/hourly1!$C$8763+유형화!$F$73*hourly1!D1300/hourly1!$D$8763+유형화!$F$74*hourly1!E1300/hourly1!$E$8763</f>
        <v>64.717607824761942</v>
      </c>
      <c r="C1299" s="442">
        <f>hourly1!$F1300*유형화!$G$71/hourly1!$F$8763+유형화!$G$72*hourly1!$G1300/hourly1!$F$8763+유형화!$G$74*hourly1!I1300/hourly1!$I$8763</f>
        <v>0.77567816414090607</v>
      </c>
      <c r="D1299" s="14">
        <v>514.00130899999999</v>
      </c>
      <c r="E1299" s="14">
        <v>0</v>
      </c>
      <c r="F1299" s="1">
        <v>866183</v>
      </c>
      <c r="G1299" s="15">
        <f t="shared" si="40"/>
        <v>0.58817038909489128</v>
      </c>
      <c r="H1299" s="15">
        <f t="shared" si="41"/>
        <v>0.76040745832515688</v>
      </c>
    </row>
    <row r="1300" spans="1:8">
      <c r="A1300" s="1">
        <v>1299</v>
      </c>
      <c r="B1300" s="444">
        <f>유형화!$F$71*hourly1!B1301/hourly1!$B$8763+유형화!$F$72*hourly1!C1301/hourly1!$C$8763+유형화!$F$73*hourly1!D1301/hourly1!$D$8763+유형화!$F$74*hourly1!E1301/hourly1!$E$8763</f>
        <v>64.854153717501475</v>
      </c>
      <c r="C1300" s="442">
        <f>hourly1!$F1301*유형화!$G$71/hourly1!$F$8763+유형화!$G$72*hourly1!$G1301/hourly1!$F$8763+유형화!$G$74*hourly1!I1301/hourly1!$I$8763</f>
        <v>1.2585558877219591</v>
      </c>
      <c r="D1300" s="14">
        <v>526.865771</v>
      </c>
      <c r="E1300" s="14">
        <v>0</v>
      </c>
      <c r="F1300" s="1">
        <v>694581</v>
      </c>
      <c r="G1300" s="15">
        <f t="shared" si="40"/>
        <v>0.60289116020490496</v>
      </c>
      <c r="H1300" s="15">
        <f t="shared" si="41"/>
        <v>0.77136485071408856</v>
      </c>
    </row>
    <row r="1301" spans="1:8">
      <c r="A1301" s="1">
        <v>1300</v>
      </c>
      <c r="B1301" s="444">
        <f>유형화!$F$71*hourly1!B1302/hourly1!$B$8763+유형화!$F$72*hourly1!C1302/hourly1!$C$8763+유형화!$F$73*hourly1!D1302/hourly1!$D$8763+유형화!$F$74*hourly1!E1302/hourly1!$E$8763</f>
        <v>64.904974744754043</v>
      </c>
      <c r="C1301" s="442">
        <f>hourly1!$F1302*유형화!$G$71/hourly1!$F$8763+유형화!$G$72*hourly1!$G1302/hourly1!$F$8763+유형화!$G$74*hourly1!I1302/hourly1!$I$8763</f>
        <v>1.6413574123264942</v>
      </c>
      <c r="D1301" s="14">
        <v>547.57383700000003</v>
      </c>
      <c r="E1301" s="14">
        <v>0</v>
      </c>
      <c r="F1301" s="1">
        <v>549885</v>
      </c>
      <c r="G1301" s="15">
        <f t="shared" si="40"/>
        <v>0.62658734740006783</v>
      </c>
      <c r="H1301" s="15">
        <f t="shared" si="41"/>
        <v>0.78853407844341761</v>
      </c>
    </row>
    <row r="1302" spans="1:8">
      <c r="A1302" s="1">
        <v>1301</v>
      </c>
      <c r="B1302" s="444">
        <f>유형화!$F$71*hourly1!B1303/hourly1!$B$8763+유형화!$F$72*hourly1!C1303/hourly1!$C$8763+유형화!$F$73*hourly1!D1303/hourly1!$D$8763+유형화!$F$74*hourly1!E1303/hourly1!$E$8763</f>
        <v>64.948708240526742</v>
      </c>
      <c r="C1302" s="442">
        <f>hourly1!$F1303*유형화!$G$71/hourly1!$F$8763+유형화!$G$72*hourly1!$G1303/hourly1!$F$8763+유형화!$G$74*hourly1!I1303/hourly1!$I$8763</f>
        <v>1.9882812276503405</v>
      </c>
      <c r="D1302" s="14">
        <v>543.28910900000005</v>
      </c>
      <c r="E1302" s="14">
        <v>0</v>
      </c>
      <c r="F1302" s="1">
        <v>625886</v>
      </c>
      <c r="G1302" s="15">
        <f t="shared" si="40"/>
        <v>0.62168434405980633</v>
      </c>
      <c r="H1302" s="15">
        <f t="shared" si="41"/>
        <v>0.78502794263745446</v>
      </c>
    </row>
    <row r="1303" spans="1:8">
      <c r="A1303" s="1">
        <v>1302</v>
      </c>
      <c r="B1303" s="444">
        <f>유형화!$F$71*hourly1!B1304/hourly1!$B$8763+유형화!$F$72*hourly1!C1304/hourly1!$C$8763+유형화!$F$73*hourly1!D1304/hourly1!$D$8763+유형화!$F$74*hourly1!E1304/hourly1!$E$8763</f>
        <v>66.805552422584114</v>
      </c>
      <c r="C1303" s="442">
        <f>hourly1!$F1304*유형화!$G$71/hourly1!$F$8763+유형화!$G$72*hourly1!$G1304/hourly1!$F$8763+유형화!$G$74*hourly1!I1304/hourly1!$I$8763</f>
        <v>2.1697256654832051</v>
      </c>
      <c r="D1303" s="14">
        <v>531.3214200000001</v>
      </c>
      <c r="E1303" s="14">
        <v>0</v>
      </c>
      <c r="F1303" s="1">
        <v>1025580</v>
      </c>
      <c r="G1303" s="15">
        <f t="shared" si="40"/>
        <v>0.60798974801025307</v>
      </c>
      <c r="H1303" s="15">
        <f t="shared" si="41"/>
        <v>0.77510723932376557</v>
      </c>
    </row>
    <row r="1304" spans="1:8">
      <c r="A1304" s="1">
        <v>1303</v>
      </c>
      <c r="B1304" s="444">
        <f>유형화!$F$71*hourly1!B1305/hourly1!$B$8763+유형화!$F$72*hourly1!C1305/hourly1!$C$8763+유형화!$F$73*hourly1!D1305/hourly1!$D$8763+유형화!$F$74*hourly1!E1305/hourly1!$E$8763</f>
        <v>78.388327549912717</v>
      </c>
      <c r="C1304" s="442">
        <f>hourly1!$F1305*유형화!$G$71/hourly1!$F$8763+유형화!$G$72*hourly1!$G1305/hourly1!$F$8763+유형화!$G$74*hourly1!I1305/hourly1!$I$8763</f>
        <v>8.3843207254693066</v>
      </c>
      <c r="D1304" s="14">
        <v>531.56227499999989</v>
      </c>
      <c r="E1304" s="14">
        <v>0.20007599999999989</v>
      </c>
      <c r="F1304" s="1">
        <v>966740</v>
      </c>
      <c r="G1304" s="15">
        <f t="shared" si="40"/>
        <v>0.60826535777346735</v>
      </c>
      <c r="H1304" s="15">
        <f t="shared" si="41"/>
        <v>0.77530877608063953</v>
      </c>
    </row>
    <row r="1305" spans="1:8">
      <c r="A1305" s="1">
        <v>1304</v>
      </c>
      <c r="B1305" s="444">
        <f>유형화!$F$71*hourly1!B1306/hourly1!$B$8763+유형화!$F$72*hourly1!C1306/hourly1!$C$8763+유형화!$F$73*hourly1!D1306/hourly1!$D$8763+유형화!$F$74*hourly1!E1306/hourly1!$E$8763</f>
        <v>68.274727364078089</v>
      </c>
      <c r="C1305" s="442">
        <f>hourly1!$F1306*유형화!$G$71/hourly1!$F$8763+유형화!$G$72*hourly1!$G1306/hourly1!$F$8763+유형화!$G$74*hourly1!I1306/hourly1!$I$8763</f>
        <v>8.6884748282935202</v>
      </c>
      <c r="D1305" s="14">
        <v>515.0676370000001</v>
      </c>
      <c r="E1305" s="14">
        <v>38.258853999999943</v>
      </c>
      <c r="F1305" s="1">
        <v>950414</v>
      </c>
      <c r="G1305" s="15">
        <f t="shared" si="40"/>
        <v>0.58939058551011647</v>
      </c>
      <c r="H1305" s="15">
        <f t="shared" si="41"/>
        <v>0.76132442179973836</v>
      </c>
    </row>
    <row r="1306" spans="1:8">
      <c r="A1306" s="1">
        <v>1305</v>
      </c>
      <c r="B1306" s="444">
        <f>유형화!$F$71*hourly1!B1307/hourly1!$B$8763+유형화!$F$72*hourly1!C1307/hourly1!$C$8763+유형화!$F$73*hourly1!D1307/hourly1!$D$8763+유형화!$F$74*hourly1!E1307/hourly1!$E$8763</f>
        <v>69.220711527963857</v>
      </c>
      <c r="C1306" s="442">
        <f>hourly1!$F1307*유형화!$G$71/hourly1!$F$8763+유형화!$G$72*hourly1!$G1307/hourly1!$F$8763+유형화!$G$74*hourly1!I1307/hourly1!$I$8763</f>
        <v>7.9505122330017191</v>
      </c>
      <c r="D1306" s="14">
        <v>472.17399499999988</v>
      </c>
      <c r="E1306" s="14">
        <v>347.7322140000004</v>
      </c>
      <c r="F1306" s="1">
        <v>906272</v>
      </c>
      <c r="G1306" s="15">
        <f t="shared" si="40"/>
        <v>0.54030750018895224</v>
      </c>
      <c r="H1306" s="15">
        <f t="shared" si="41"/>
        <v>0.72313949015733348</v>
      </c>
    </row>
    <row r="1307" spans="1:8">
      <c r="A1307" s="1">
        <v>1306</v>
      </c>
      <c r="B1307" s="444">
        <f>유형화!$F$71*hourly1!B1308/hourly1!$B$8763+유형화!$F$72*hourly1!C1308/hourly1!$C$8763+유형화!$F$73*hourly1!D1308/hourly1!$D$8763+유형화!$F$74*hourly1!E1308/hourly1!$E$8763</f>
        <v>72.274804771313612</v>
      </c>
      <c r="C1307" s="442">
        <f>hourly1!$F1308*유형화!$G$71/hourly1!$F$8763+유형화!$G$72*hourly1!$G1308/hourly1!$F$8763+유형화!$G$74*hourly1!I1308/hourly1!$I$8763</f>
        <v>7.0146751804983678</v>
      </c>
      <c r="D1307" s="14">
        <v>449.38839699999988</v>
      </c>
      <c r="E1307" s="14">
        <v>806.60800399999937</v>
      </c>
      <c r="F1307" s="1">
        <v>863150</v>
      </c>
      <c r="G1307" s="15">
        <f t="shared" si="40"/>
        <v>0.51423399841617801</v>
      </c>
      <c r="H1307" s="15">
        <f t="shared" si="41"/>
        <v>0.70171105338456308</v>
      </c>
    </row>
    <row r="1308" spans="1:8">
      <c r="A1308" s="1">
        <v>1307</v>
      </c>
      <c r="B1308" s="444">
        <f>유형화!$F$71*hourly1!B1309/hourly1!$B$8763+유형화!$F$72*hourly1!C1309/hourly1!$C$8763+유형화!$F$73*hourly1!D1309/hourly1!$D$8763+유형화!$F$74*hourly1!E1309/hourly1!$E$8763</f>
        <v>74.561574504150556</v>
      </c>
      <c r="C1308" s="442">
        <f>hourly1!$F1309*유형화!$G$71/hourly1!$F$8763+유형화!$G$72*hourly1!$G1309/hourly1!$F$8763+유형화!$G$74*hourly1!I1309/hourly1!$I$8763</f>
        <v>6.0927067983723431</v>
      </c>
      <c r="D1308" s="14">
        <v>390.15809899999999</v>
      </c>
      <c r="E1308" s="14">
        <v>1110.099025</v>
      </c>
      <c r="F1308" s="1">
        <v>840083</v>
      </c>
      <c r="G1308" s="15">
        <f t="shared" si="40"/>
        <v>0.44645691923199576</v>
      </c>
      <c r="H1308" s="15">
        <f t="shared" si="41"/>
        <v>0.64187489212064708</v>
      </c>
    </row>
    <row r="1309" spans="1:8">
      <c r="A1309" s="1">
        <v>1308</v>
      </c>
      <c r="B1309" s="444">
        <f>유형화!$F$71*hourly1!B1310/hourly1!$B$8763+유형화!$F$72*hourly1!C1310/hourly1!$C$8763+유형화!$F$73*hourly1!D1310/hourly1!$D$8763+유형화!$F$74*hourly1!E1310/hourly1!$E$8763</f>
        <v>72.479232507162749</v>
      </c>
      <c r="C1309" s="442">
        <f>hourly1!$F1310*유형화!$G$71/hourly1!$F$8763+유형화!$G$72*hourly1!$G1310/hourly1!$F$8763+유형화!$G$74*hourly1!I1310/hourly1!$I$8763</f>
        <v>5.2876541831676196</v>
      </c>
      <c r="D1309" s="14">
        <v>379.87004000000002</v>
      </c>
      <c r="E1309" s="14">
        <v>1275.6957439999981</v>
      </c>
      <c r="F1309" s="1">
        <v>853481</v>
      </c>
      <c r="G1309" s="15">
        <f t="shared" si="40"/>
        <v>0.43468431951462583</v>
      </c>
      <c r="H1309" s="15">
        <f t="shared" si="41"/>
        <v>0.63082168366635061</v>
      </c>
    </row>
    <row r="1310" spans="1:8">
      <c r="A1310" s="1">
        <v>1309</v>
      </c>
      <c r="B1310" s="444">
        <f>유형화!$F$71*hourly1!B1311/hourly1!$B$8763+유형화!$F$72*hourly1!C1311/hourly1!$C$8763+유형화!$F$73*hourly1!D1311/hourly1!$D$8763+유형화!$F$74*hourly1!E1311/hourly1!$E$8763</f>
        <v>78.298836285492385</v>
      </c>
      <c r="C1310" s="442">
        <f>hourly1!$F1311*유형화!$G$71/hourly1!$F$8763+유형화!$G$72*hourly1!$G1311/hourly1!$F$8763+유형화!$G$74*hourly1!I1311/hourly1!$I$8763</f>
        <v>3.6398747219418288</v>
      </c>
      <c r="D1310" s="14">
        <v>379.30880499999989</v>
      </c>
      <c r="E1310" s="14">
        <v>1349.4453889999961</v>
      </c>
      <c r="F1310" s="1">
        <v>820972</v>
      </c>
      <c r="G1310" s="15">
        <f t="shared" si="40"/>
        <v>0.43404209973318997</v>
      </c>
      <c r="H1310" s="15">
        <f t="shared" si="41"/>
        <v>0.63021273014361034</v>
      </c>
    </row>
    <row r="1311" spans="1:8">
      <c r="A1311" s="1">
        <v>1310</v>
      </c>
      <c r="B1311" s="444">
        <f>유형화!$F$71*hourly1!B1312/hourly1!$B$8763+유형화!$F$72*hourly1!C1312/hourly1!$C$8763+유형화!$F$73*hourly1!D1312/hourly1!$D$8763+유형화!$F$74*hourly1!E1312/hourly1!$E$8763</f>
        <v>66.306911219277865</v>
      </c>
      <c r="C1311" s="442">
        <f>hourly1!$F1312*유형화!$G$71/hourly1!$F$8763+유형화!$G$72*hourly1!$G1312/hourly1!$F$8763+유형화!$G$74*hourly1!I1312/hourly1!$I$8763</f>
        <v>3.89656201556943</v>
      </c>
      <c r="D1311" s="14">
        <v>393.76487500000007</v>
      </c>
      <c r="E1311" s="14">
        <v>1326.0148999999981</v>
      </c>
      <c r="F1311" s="1">
        <v>841017</v>
      </c>
      <c r="G1311" s="15">
        <f t="shared" si="40"/>
        <v>0.45058414382491635</v>
      </c>
      <c r="H1311" s="15">
        <f t="shared" si="41"/>
        <v>0.64570135264957229</v>
      </c>
    </row>
    <row r="1312" spans="1:8">
      <c r="A1312" s="1">
        <v>1311</v>
      </c>
      <c r="B1312" s="444">
        <f>유형화!$F$71*hourly1!B1313/hourly1!$B$8763+유형화!$F$72*hourly1!C1313/hourly1!$C$8763+유형화!$F$73*hourly1!D1313/hourly1!$D$8763+유형화!$F$74*hourly1!E1313/hourly1!$E$8763</f>
        <v>67.22802950936105</v>
      </c>
      <c r="C1312" s="442">
        <f>hourly1!$F1313*유형화!$G$71/hourly1!$F$8763+유형화!$G$72*hourly1!$G1313/hourly1!$F$8763+유형화!$G$74*hourly1!I1313/hourly1!$I$8763</f>
        <v>3.7558032046554732</v>
      </c>
      <c r="D1312" s="14">
        <v>437.90736699999991</v>
      </c>
      <c r="E1312" s="14">
        <v>1202.076792999999</v>
      </c>
      <c r="F1312" s="1">
        <v>794856</v>
      </c>
      <c r="G1312" s="15">
        <f t="shared" si="40"/>
        <v>0.50109628502115211</v>
      </c>
      <c r="H1312" s="15">
        <f t="shared" si="41"/>
        <v>0.69059294804633253</v>
      </c>
    </row>
    <row r="1313" spans="1:8">
      <c r="A1313" s="1">
        <v>1312</v>
      </c>
      <c r="B1313" s="444">
        <f>유형화!$F$71*hourly1!B1314/hourly1!$B$8763+유형화!$F$72*hourly1!C1314/hourly1!$C$8763+유형화!$F$73*hourly1!D1314/hourly1!$D$8763+유형화!$F$74*hourly1!E1314/hourly1!$E$8763</f>
        <v>65.977388591939359</v>
      </c>
      <c r="C1313" s="442">
        <f>hourly1!$F1314*유형화!$G$71/hourly1!$F$8763+유형화!$G$72*hourly1!$G1314/hourly1!$F$8763+유형화!$G$74*hourly1!I1314/hourly1!$I$8763</f>
        <v>3.6382678997817992</v>
      </c>
      <c r="D1313" s="14">
        <v>497.07575999999989</v>
      </c>
      <c r="E1313" s="14">
        <v>971.88689100000022</v>
      </c>
      <c r="F1313" s="1">
        <v>829557</v>
      </c>
      <c r="G1313" s="15">
        <f t="shared" si="40"/>
        <v>0.56880252647146223</v>
      </c>
      <c r="H1313" s="15">
        <f t="shared" si="41"/>
        <v>0.74563668707076991</v>
      </c>
    </row>
    <row r="1314" spans="1:8">
      <c r="A1314" s="1">
        <v>1313</v>
      </c>
      <c r="B1314" s="444">
        <f>유형화!$F$71*hourly1!B1315/hourly1!$B$8763+유형화!$F$72*hourly1!C1315/hourly1!$C$8763+유형화!$F$73*hourly1!D1315/hourly1!$D$8763+유형화!$F$74*hourly1!E1315/hourly1!$E$8763</f>
        <v>65.052164558815264</v>
      </c>
      <c r="C1314" s="442">
        <f>hourly1!$F1315*유형화!$G$71/hourly1!$F$8763+유형화!$G$72*hourly1!$G1315/hourly1!$F$8763+유형화!$G$74*hourly1!I1315/hourly1!$I$8763</f>
        <v>3.7575232923361899</v>
      </c>
      <c r="D1314" s="14">
        <v>544.45246100000008</v>
      </c>
      <c r="E1314" s="14">
        <v>616.26265100000001</v>
      </c>
      <c r="F1314" s="1">
        <v>832258</v>
      </c>
      <c r="G1314" s="15">
        <f t="shared" si="40"/>
        <v>0.6230155647911807</v>
      </c>
      <c r="H1314" s="15">
        <f t="shared" si="41"/>
        <v>0.7859822573441515</v>
      </c>
    </row>
    <row r="1315" spans="1:8">
      <c r="A1315" s="1">
        <v>1314</v>
      </c>
      <c r="B1315" s="444">
        <f>유형화!$F$71*hourly1!B1316/hourly1!$B$8763+유형화!$F$72*hourly1!C1316/hourly1!$C$8763+유형화!$F$73*hourly1!D1316/hourly1!$D$8763+유형화!$F$74*hourly1!E1316/hourly1!$E$8763</f>
        <v>65.052291906323205</v>
      </c>
      <c r="C1315" s="442">
        <f>hourly1!$F1316*유형화!$G$71/hourly1!$F$8763+유형화!$G$72*hourly1!$G1316/hourly1!$F$8763+유형화!$G$74*hourly1!I1316/hourly1!$I$8763</f>
        <v>4.1189637545988793</v>
      </c>
      <c r="D1315" s="14">
        <v>559.15184899999986</v>
      </c>
      <c r="E1315" s="14">
        <v>183.21622000000011</v>
      </c>
      <c r="F1315" s="1">
        <v>862704</v>
      </c>
      <c r="G1315" s="15">
        <f t="shared" si="40"/>
        <v>0.63983603705074965</v>
      </c>
      <c r="H1315" s="15">
        <f t="shared" si="41"/>
        <v>0.79789026246020678</v>
      </c>
    </row>
    <row r="1316" spans="1:8">
      <c r="A1316" s="1">
        <v>1315</v>
      </c>
      <c r="B1316" s="444">
        <f>유형화!$F$71*hourly1!B1317/hourly1!$B$8763+유형화!$F$72*hourly1!C1317/hourly1!$C$8763+유형화!$F$73*hourly1!D1317/hourly1!$D$8763+유형화!$F$74*hourly1!E1317/hourly1!$E$8763</f>
        <v>76.612152485310006</v>
      </c>
      <c r="C1316" s="442">
        <f>hourly1!$F1317*유형화!$G$71/hourly1!$F$8763+유형화!$G$72*hourly1!$G1317/hourly1!$F$8763+유형화!$G$74*hourly1!I1317/hourly1!$I$8763</f>
        <v>3.8935102024177772</v>
      </c>
      <c r="D1316" s="14">
        <v>528.85039899999992</v>
      </c>
      <c r="E1316" s="14">
        <v>3.455492000000008</v>
      </c>
      <c r="F1316" s="1">
        <v>859276</v>
      </c>
      <c r="G1316" s="15">
        <f t="shared" si="40"/>
        <v>0.60516216497187647</v>
      </c>
      <c r="H1316" s="15">
        <f t="shared" si="41"/>
        <v>0.77303509090297007</v>
      </c>
    </row>
    <row r="1317" spans="1:8">
      <c r="A1317" s="1">
        <v>1316</v>
      </c>
      <c r="B1317" s="444">
        <f>유형화!$F$71*hourly1!B1318/hourly1!$B$8763+유형화!$F$72*hourly1!C1318/hourly1!$C$8763+유형화!$F$73*hourly1!D1318/hourly1!$D$8763+유형화!$F$74*hourly1!E1318/hourly1!$E$8763</f>
        <v>85.284762372536164</v>
      </c>
      <c r="C1317" s="442">
        <f>hourly1!$F1318*유형화!$G$71/hourly1!$F$8763+유형화!$G$72*hourly1!$G1318/hourly1!$F$8763+유형화!$G$74*hourly1!I1318/hourly1!$I$8763</f>
        <v>3.8917686839227157</v>
      </c>
      <c r="D1317" s="14">
        <v>496.53387199999997</v>
      </c>
      <c r="E1317" s="14">
        <v>0</v>
      </c>
      <c r="F1317" s="1">
        <v>864532</v>
      </c>
      <c r="G1317" s="15">
        <f t="shared" si="40"/>
        <v>0.56818244541286356</v>
      </c>
      <c r="H1317" s="15">
        <f t="shared" si="41"/>
        <v>0.74515696832890788</v>
      </c>
    </row>
    <row r="1318" spans="1:8">
      <c r="A1318" s="1">
        <v>1317</v>
      </c>
      <c r="B1318" s="444">
        <f>유형화!$F$71*hourly1!B1319/hourly1!$B$8763+유형화!$F$72*hourly1!C1319/hourly1!$C$8763+유형화!$F$73*hourly1!D1319/hourly1!$D$8763+유형화!$F$74*hourly1!E1319/hourly1!$E$8763</f>
        <v>68.740841667188192</v>
      </c>
      <c r="C1318" s="442">
        <f>hourly1!$F1319*유형화!$G$71/hourly1!$F$8763+유형화!$G$72*hourly1!$G1319/hourly1!$F$8763+유형화!$G$74*hourly1!I1319/hourly1!$I$8763</f>
        <v>4.7757629668034953</v>
      </c>
      <c r="D1318" s="14">
        <v>454.35603600000002</v>
      </c>
      <c r="E1318" s="14">
        <v>0</v>
      </c>
      <c r="F1318" s="1">
        <v>853579</v>
      </c>
      <c r="G1318" s="15">
        <f t="shared" si="40"/>
        <v>0.51991845507485357</v>
      </c>
      <c r="H1318" s="15">
        <f t="shared" si="41"/>
        <v>0.70645399365593919</v>
      </c>
    </row>
    <row r="1319" spans="1:8">
      <c r="A1319" s="1">
        <v>1318</v>
      </c>
      <c r="B1319" s="444">
        <f>유형화!$F$71*hourly1!B1320/hourly1!$B$8763+유형화!$F$72*hourly1!C1320/hourly1!$C$8763+유형화!$F$73*hourly1!D1320/hourly1!$D$8763+유형화!$F$74*hourly1!E1320/hourly1!$E$8763</f>
        <v>67.432660093431494</v>
      </c>
      <c r="C1319" s="442">
        <f>hourly1!$F1320*유형화!$G$71/hourly1!$F$8763+유형화!$G$72*hourly1!$G1320/hourly1!$F$8763+유형화!$G$74*hourly1!I1320/hourly1!$I$8763</f>
        <v>0.40726796102859047</v>
      </c>
      <c r="D1319" s="14">
        <v>476.83371800000009</v>
      </c>
      <c r="E1319" s="14">
        <v>0</v>
      </c>
      <c r="F1319" s="1">
        <v>929529</v>
      </c>
      <c r="G1319" s="15">
        <f t="shared" si="40"/>
        <v>0.54563960935286981</v>
      </c>
      <c r="H1319" s="15">
        <f t="shared" si="41"/>
        <v>0.72742075830157404</v>
      </c>
    </row>
    <row r="1320" spans="1:8">
      <c r="A1320" s="1">
        <v>1319</v>
      </c>
      <c r="B1320" s="444">
        <f>유형화!$F$71*hourly1!B1321/hourly1!$B$8763+유형화!$F$72*hourly1!C1321/hourly1!$C$8763+유형화!$F$73*hourly1!D1321/hourly1!$D$8763+유형화!$F$74*hourly1!E1321/hourly1!$E$8763</f>
        <v>66.189092279944674</v>
      </c>
      <c r="C1320" s="442">
        <f>hourly1!$F1321*유형화!$G$71/hourly1!$F$8763+유형화!$G$72*hourly1!$G1321/hourly1!$F$8763+유형화!$G$74*hourly1!I1321/hourly1!$I$8763</f>
        <v>0.39265581251403014</v>
      </c>
      <c r="D1320" s="14">
        <v>448.49865700000009</v>
      </c>
      <c r="E1320" s="14">
        <v>0</v>
      </c>
      <c r="F1320" s="1">
        <v>938375</v>
      </c>
      <c r="G1320" s="15">
        <f t="shared" si="40"/>
        <v>0.51321587119970979</v>
      </c>
      <c r="H1320" s="15">
        <f t="shared" si="41"/>
        <v>0.70085728198245167</v>
      </c>
    </row>
    <row r="1321" spans="1:8">
      <c r="A1321" s="1">
        <v>1320</v>
      </c>
      <c r="B1321" s="444">
        <f>유형화!$F$71*hourly1!B1322/hourly1!$B$8763+유형화!$F$72*hourly1!C1322/hourly1!$C$8763+유형화!$F$73*hourly1!D1322/hourly1!$D$8763+유형화!$F$74*hourly1!E1322/hourly1!$E$8763</f>
        <v>64.614234464857148</v>
      </c>
      <c r="C1321" s="442">
        <f>hourly1!$F1322*유형화!$G$71/hourly1!$F$8763+유형화!$G$72*hourly1!$G1322/hourly1!$F$8763+유형화!$G$74*hourly1!I1322/hourly1!$I$8763</f>
        <v>0.32517637107359454</v>
      </c>
      <c r="D1321" s="14">
        <v>405.782916</v>
      </c>
      <c r="E1321" s="14">
        <v>0</v>
      </c>
      <c r="F1321" s="1">
        <v>976600</v>
      </c>
      <c r="G1321" s="15">
        <f t="shared" si="40"/>
        <v>0.46433635753985908</v>
      </c>
      <c r="H1321" s="15">
        <f t="shared" si="41"/>
        <v>0.65827365161876372</v>
      </c>
    </row>
    <row r="1322" spans="1:8">
      <c r="A1322" s="1">
        <v>1321</v>
      </c>
      <c r="B1322" s="444">
        <f>유형화!$F$71*hourly1!B1323/hourly1!$B$8763+유형화!$F$72*hourly1!C1323/hourly1!$C$8763+유형화!$F$73*hourly1!D1323/hourly1!$D$8763+유형화!$F$74*hourly1!E1323/hourly1!$E$8763</f>
        <v>70.760877204616477</v>
      </c>
      <c r="C1322" s="442">
        <f>hourly1!$F1323*유형화!$G$71/hourly1!$F$8763+유형화!$G$72*hourly1!$G1323/hourly1!$F$8763+유형화!$G$74*hourly1!I1323/hourly1!$I$8763</f>
        <v>0.38041107635381555</v>
      </c>
      <c r="D1322" s="14">
        <v>400.87965200000002</v>
      </c>
      <c r="E1322" s="14">
        <v>0</v>
      </c>
      <c r="F1322" s="1">
        <v>942894</v>
      </c>
      <c r="G1322" s="15">
        <f t="shared" si="40"/>
        <v>0.45872556502976652</v>
      </c>
      <c r="H1322" s="15">
        <f t="shared" si="41"/>
        <v>0.65317695929877828</v>
      </c>
    </row>
    <row r="1323" spans="1:8">
      <c r="A1323" s="1">
        <v>1322</v>
      </c>
      <c r="B1323" s="444">
        <f>유형화!$F$71*hourly1!B1324/hourly1!$B$8763+유형화!$F$72*hourly1!C1324/hourly1!$C$8763+유형화!$F$73*hourly1!D1324/hourly1!$D$8763+유형화!$F$74*hourly1!E1324/hourly1!$E$8763</f>
        <v>70.974657352612169</v>
      </c>
      <c r="C1323" s="442">
        <f>hourly1!$F1324*유형화!$G$71/hourly1!$F$8763+유형화!$G$72*hourly1!$G1324/hourly1!$F$8763+유형화!$G$74*hourly1!I1324/hourly1!$I$8763</f>
        <v>0.90441599941249451</v>
      </c>
      <c r="D1323" s="14">
        <v>414.05547300000012</v>
      </c>
      <c r="E1323" s="14">
        <v>0</v>
      </c>
      <c r="F1323" s="1">
        <v>854512</v>
      </c>
      <c r="G1323" s="15">
        <f t="shared" si="40"/>
        <v>0.47380262345067164</v>
      </c>
      <c r="H1323" s="15">
        <f t="shared" si="41"/>
        <v>0.6667722053033075</v>
      </c>
    </row>
    <row r="1324" spans="1:8">
      <c r="A1324" s="1">
        <v>1323</v>
      </c>
      <c r="B1324" s="444">
        <f>유형화!$F$71*hourly1!B1325/hourly1!$B$8763+유형화!$F$72*hourly1!C1325/hourly1!$C$8763+유형화!$F$73*hourly1!D1325/hourly1!$D$8763+유형화!$F$74*hourly1!E1325/hourly1!$E$8763</f>
        <v>71.598915583322608</v>
      </c>
      <c r="C1324" s="442">
        <f>hourly1!$F1325*유형화!$G$71/hourly1!$F$8763+유형화!$G$72*hourly1!$G1325/hourly1!$F$8763+유형화!$G$74*hourly1!I1325/hourly1!$I$8763</f>
        <v>1.5193317407024411</v>
      </c>
      <c r="D1324" s="14">
        <v>393.63805000000002</v>
      </c>
      <c r="E1324" s="14">
        <v>0</v>
      </c>
      <c r="F1324" s="1">
        <v>694115</v>
      </c>
      <c r="G1324" s="15">
        <f t="shared" si="40"/>
        <v>0.45043901830034888</v>
      </c>
      <c r="H1324" s="15">
        <f t="shared" si="41"/>
        <v>0.64556722522732579</v>
      </c>
    </row>
    <row r="1325" spans="1:8">
      <c r="A1325" s="1">
        <v>1324</v>
      </c>
      <c r="B1325" s="444">
        <f>유형화!$F$71*hourly1!B1326/hourly1!$B$8763+유형화!$F$72*hourly1!C1326/hourly1!$C$8763+유형화!$F$73*hourly1!D1326/hourly1!$D$8763+유형화!$F$74*hourly1!E1326/hourly1!$E$8763</f>
        <v>71.827913184404039</v>
      </c>
      <c r="C1325" s="442">
        <f>hourly1!$F1326*유형화!$G$71/hourly1!$F$8763+유형화!$G$72*hourly1!$G1326/hourly1!$F$8763+유형화!$G$74*hourly1!I1326/hourly1!$I$8763</f>
        <v>1.9385110540843911</v>
      </c>
      <c r="D1325" s="14">
        <v>373.03550000000001</v>
      </c>
      <c r="E1325" s="14">
        <v>0</v>
      </c>
      <c r="F1325" s="1">
        <v>564154</v>
      </c>
      <c r="G1325" s="15">
        <f t="shared" si="40"/>
        <v>0.42686357279531234</v>
      </c>
      <c r="H1325" s="15">
        <f t="shared" si="41"/>
        <v>0.62336328661195284</v>
      </c>
    </row>
    <row r="1326" spans="1:8">
      <c r="A1326" s="1">
        <v>1325</v>
      </c>
      <c r="B1326" s="444">
        <f>유형화!$F$71*hourly1!B1327/hourly1!$B$8763+유형화!$F$72*hourly1!C1327/hourly1!$C$8763+유형화!$F$73*hourly1!D1327/hourly1!$D$8763+유형화!$F$74*hourly1!E1327/hourly1!$E$8763</f>
        <v>72.200342224075001</v>
      </c>
      <c r="C1326" s="442">
        <f>hourly1!$F1327*유형화!$G$71/hourly1!$F$8763+유형화!$G$72*hourly1!$G1327/hourly1!$F$8763+유형화!$G$74*hourly1!I1327/hourly1!$I$8763</f>
        <v>2.3449476704450238</v>
      </c>
      <c r="D1326" s="14">
        <v>357.15121299999993</v>
      </c>
      <c r="E1326" s="14">
        <v>0</v>
      </c>
      <c r="F1326" s="1">
        <v>607131</v>
      </c>
      <c r="G1326" s="15">
        <f t="shared" si="40"/>
        <v>0.4086872236271335</v>
      </c>
      <c r="H1326" s="15">
        <f t="shared" si="41"/>
        <v>0.60566177318032899</v>
      </c>
    </row>
    <row r="1327" spans="1:8">
      <c r="A1327" s="1">
        <v>1326</v>
      </c>
      <c r="B1327" s="444">
        <f>유형화!$F$71*hourly1!B1328/hourly1!$B$8763+유형화!$F$72*hourly1!C1328/hourly1!$C$8763+유형화!$F$73*hourly1!D1328/hourly1!$D$8763+유형화!$F$74*hourly1!E1328/hourly1!$E$8763</f>
        <v>74.361856480724029</v>
      </c>
      <c r="C1327" s="442">
        <f>hourly1!$F1328*유형화!$G$71/hourly1!$F$8763+유형화!$G$72*hourly1!$G1328/hourly1!$F$8763+유형화!$G$74*hourly1!I1328/hourly1!$I$8763</f>
        <v>2.7732950536097656</v>
      </c>
      <c r="D1327" s="14">
        <v>383.16836999999998</v>
      </c>
      <c r="E1327" s="14">
        <v>0</v>
      </c>
      <c r="F1327" s="1">
        <v>1030158</v>
      </c>
      <c r="G1327" s="15">
        <f t="shared" si="40"/>
        <v>0.43845859013513766</v>
      </c>
      <c r="H1327" s="15">
        <f t="shared" si="41"/>
        <v>0.6343878736774381</v>
      </c>
    </row>
    <row r="1328" spans="1:8">
      <c r="A1328" s="1">
        <v>1327</v>
      </c>
      <c r="B1328" s="444">
        <f>유형화!$F$71*hourly1!B1329/hourly1!$B$8763+유형화!$F$72*hourly1!C1329/hourly1!$C$8763+유형화!$F$73*hourly1!D1329/hourly1!$D$8763+유형화!$F$74*hourly1!E1329/hourly1!$E$8763</f>
        <v>86.263162946500344</v>
      </c>
      <c r="C1328" s="442">
        <f>hourly1!$F1329*유형화!$G$71/hourly1!$F$8763+유형화!$G$72*hourly1!$G1329/hourly1!$F$8763+유형화!$G$74*hourly1!I1329/hourly1!$I$8763</f>
        <v>9.2987397569265404</v>
      </c>
      <c r="D1328" s="14">
        <v>330.96787899999998</v>
      </c>
      <c r="E1328" s="14">
        <v>0.16275300000000001</v>
      </c>
      <c r="F1328" s="1">
        <v>971173</v>
      </c>
      <c r="G1328" s="15">
        <f t="shared" si="40"/>
        <v>0.37872570120116344</v>
      </c>
      <c r="H1328" s="15">
        <f t="shared" si="41"/>
        <v>0.57530943105536836</v>
      </c>
    </row>
    <row r="1329" spans="1:8">
      <c r="A1329" s="1">
        <v>1328</v>
      </c>
      <c r="B1329" s="444">
        <f>유형화!$F$71*hourly1!B1330/hourly1!$B$8763+유형화!$F$72*hourly1!C1330/hourly1!$C$8763+유형화!$F$73*hourly1!D1330/hourly1!$D$8763+유형화!$F$74*hourly1!E1330/hourly1!$E$8763</f>
        <v>180.05220076055957</v>
      </c>
      <c r="C1329" s="442">
        <f>hourly1!$F1330*유형화!$G$71/hourly1!$F$8763+유형화!$G$72*hourly1!$G1330/hourly1!$F$8763+유형화!$G$74*hourly1!I1330/hourly1!$I$8763</f>
        <v>9.4439036187633327</v>
      </c>
      <c r="D1329" s="14">
        <v>311.15659799999997</v>
      </c>
      <c r="E1329" s="14">
        <v>33.976809999999979</v>
      </c>
      <c r="F1329" s="1">
        <v>957528</v>
      </c>
      <c r="G1329" s="15">
        <f t="shared" si="40"/>
        <v>0.3560557027980305</v>
      </c>
      <c r="H1329" s="15">
        <f t="shared" si="41"/>
        <v>0.55131435805860096</v>
      </c>
    </row>
    <row r="1330" spans="1:8">
      <c r="A1330" s="1">
        <v>1329</v>
      </c>
      <c r="B1330" s="444">
        <f>유형화!$F$71*hourly1!B1331/hourly1!$B$8763+유형화!$F$72*hourly1!C1331/hourly1!$C$8763+유형화!$F$73*hourly1!D1331/hourly1!$D$8763+유형화!$F$74*hourly1!E1331/hourly1!$E$8763</f>
        <v>278.44258128150346</v>
      </c>
      <c r="C1330" s="442">
        <f>hourly1!$F1331*유형화!$G$71/hourly1!$F$8763+유형화!$G$72*hourly1!$G1331/hourly1!$F$8763+유형화!$G$74*hourly1!I1331/hourly1!$I$8763</f>
        <v>8.5327423155447235</v>
      </c>
      <c r="D1330" s="14">
        <v>289.91584399999999</v>
      </c>
      <c r="E1330" s="14">
        <v>304.50575399999968</v>
      </c>
      <c r="F1330" s="1">
        <v>910779</v>
      </c>
      <c r="G1330" s="15">
        <f t="shared" si="40"/>
        <v>0.33174996208084329</v>
      </c>
      <c r="H1330" s="15">
        <f t="shared" si="41"/>
        <v>0.52453698522891623</v>
      </c>
    </row>
    <row r="1331" spans="1:8">
      <c r="A1331" s="1">
        <v>1330</v>
      </c>
      <c r="B1331" s="444">
        <f>유형화!$F$71*hourly1!B1332/hourly1!$B$8763+유형화!$F$72*hourly1!C1332/hourly1!$C$8763+유형화!$F$73*hourly1!D1332/hourly1!$D$8763+유형화!$F$74*hourly1!E1332/hourly1!$E$8763</f>
        <v>336.93168116392076</v>
      </c>
      <c r="C1331" s="442">
        <f>hourly1!$F1332*유형화!$G$71/hourly1!$F$8763+유형화!$G$72*hourly1!$G1332/hourly1!$F$8763+유형화!$G$74*hourly1!I1332/hourly1!$I$8763</f>
        <v>7.4067362836480939</v>
      </c>
      <c r="D1331" s="14">
        <v>289.52720799999997</v>
      </c>
      <c r="E1331" s="14">
        <v>697.03842299999974</v>
      </c>
      <c r="F1331" s="1">
        <v>878969</v>
      </c>
      <c r="G1331" s="15">
        <f t="shared" si="40"/>
        <v>0.33130524689562124</v>
      </c>
      <c r="H1331" s="15">
        <f t="shared" si="41"/>
        <v>0.52403649808210395</v>
      </c>
    </row>
    <row r="1332" spans="1:8">
      <c r="A1332" s="1">
        <v>1331</v>
      </c>
      <c r="B1332" s="444">
        <f>유형화!$F$71*hourly1!B1333/hourly1!$B$8763+유형화!$F$72*hourly1!C1333/hourly1!$C$8763+유형화!$F$73*hourly1!D1333/hourly1!$D$8763+유형화!$F$74*hourly1!E1333/hourly1!$E$8763</f>
        <v>393.61618558136655</v>
      </c>
      <c r="C1332" s="442">
        <f>hourly1!$F1333*유형화!$G$71/hourly1!$F$8763+유형화!$G$72*hourly1!$G1333/hourly1!$F$8763+유형화!$G$74*hourly1!I1333/hourly1!$I$8763</f>
        <v>6.4297093689438087</v>
      </c>
      <c r="D1332" s="14">
        <v>310.59702199999998</v>
      </c>
      <c r="E1332" s="14">
        <v>957.66244299999892</v>
      </c>
      <c r="F1332" s="1">
        <v>832515</v>
      </c>
      <c r="G1332" s="15">
        <f t="shared" si="40"/>
        <v>0.35541538140607049</v>
      </c>
      <c r="H1332" s="15">
        <f t="shared" si="41"/>
        <v>0.55062314787526057</v>
      </c>
    </row>
    <row r="1333" spans="1:8">
      <c r="A1333" s="1">
        <v>1332</v>
      </c>
      <c r="B1333" s="444">
        <f>유형화!$F$71*hourly1!B1334/hourly1!$B$8763+유형화!$F$72*hourly1!C1334/hourly1!$C$8763+유형화!$F$73*hourly1!D1334/hourly1!$D$8763+유형화!$F$74*hourly1!E1334/hourly1!$E$8763</f>
        <v>333.57955314119789</v>
      </c>
      <c r="C1333" s="442">
        <f>hourly1!$F1334*유형화!$G$71/hourly1!$F$8763+유형화!$G$72*hourly1!$G1334/hourly1!$F$8763+유형화!$G$74*hourly1!I1334/hourly1!$I$8763</f>
        <v>5.6351485633661822</v>
      </c>
      <c r="D1333" s="14">
        <v>321.43703199999999</v>
      </c>
      <c r="E1333" s="14">
        <v>1124.2965879999999</v>
      </c>
      <c r="F1333" s="1">
        <v>835608</v>
      </c>
      <c r="G1333" s="15">
        <f t="shared" si="40"/>
        <v>0.36781957724731595</v>
      </c>
      <c r="H1333" s="15">
        <f t="shared" si="41"/>
        <v>0.56388033799944426</v>
      </c>
    </row>
    <row r="1334" spans="1:8">
      <c r="A1334" s="1">
        <v>1333</v>
      </c>
      <c r="B1334" s="444">
        <f>유형화!$F$71*hourly1!B1335/hourly1!$B$8763+유형화!$F$72*hourly1!C1335/hourly1!$C$8763+유형화!$F$73*hourly1!D1335/hourly1!$D$8763+유형화!$F$74*hourly1!E1335/hourly1!$E$8763</f>
        <v>211.37164743493733</v>
      </c>
      <c r="C1334" s="442">
        <f>hourly1!$F1335*유형화!$G$71/hourly1!$F$8763+유형화!$G$72*hourly1!$G1335/hourly1!$F$8763+유형화!$G$74*hourly1!I1335/hourly1!$I$8763</f>
        <v>4.2071923801114801</v>
      </c>
      <c r="D1334" s="14">
        <v>302.13912800000003</v>
      </c>
      <c r="E1334" s="14">
        <v>1200.327175000001</v>
      </c>
      <c r="F1334" s="1">
        <v>854061</v>
      </c>
      <c r="G1334" s="15">
        <f t="shared" si="40"/>
        <v>0.34573703483807894</v>
      </c>
      <c r="H1334" s="15">
        <f t="shared" si="41"/>
        <v>0.54008300405453002</v>
      </c>
    </row>
    <row r="1335" spans="1:8">
      <c r="A1335" s="1">
        <v>1334</v>
      </c>
      <c r="B1335" s="444">
        <f>유형화!$F$71*hourly1!B1336/hourly1!$B$8763+유형화!$F$72*hourly1!C1336/hourly1!$C$8763+유형화!$F$73*hourly1!D1336/hourly1!$D$8763+유형화!$F$74*hourly1!E1336/hourly1!$E$8763</f>
        <v>268.18373584918493</v>
      </c>
      <c r="C1335" s="442">
        <f>hourly1!$F1336*유형화!$G$71/hourly1!$F$8763+유형화!$G$72*hourly1!$G1336/hourly1!$F$8763+유형화!$G$74*hourly1!I1336/hourly1!$I$8763</f>
        <v>4.497210701495975</v>
      </c>
      <c r="D1335" s="14">
        <v>285.29024500000003</v>
      </c>
      <c r="E1335" s="14">
        <v>1193.512522</v>
      </c>
      <c r="F1335" s="1">
        <v>838548</v>
      </c>
      <c r="G1335" s="15">
        <f t="shared" si="40"/>
        <v>0.32645690092323654</v>
      </c>
      <c r="H1335" s="15">
        <f t="shared" si="41"/>
        <v>0.51855488703255659</v>
      </c>
    </row>
    <row r="1336" spans="1:8">
      <c r="A1336" s="1">
        <v>1335</v>
      </c>
      <c r="B1336" s="444">
        <f>유형화!$F$71*hourly1!B1337/hourly1!$B$8763+유형화!$F$72*hourly1!C1337/hourly1!$C$8763+유형화!$F$73*hourly1!D1337/hourly1!$D$8763+유형화!$F$74*hourly1!E1337/hourly1!$E$8763</f>
        <v>379.31930141404865</v>
      </c>
      <c r="C1336" s="442">
        <f>hourly1!$F1337*유형화!$G$71/hourly1!$F$8763+유형화!$G$72*hourly1!$G1337/hourly1!$F$8763+유형화!$G$74*hourly1!I1337/hourly1!$I$8763</f>
        <v>4.3176952814122052</v>
      </c>
      <c r="D1336" s="14">
        <v>302.78718600000002</v>
      </c>
      <c r="E1336" s="14">
        <v>1094.0190270000001</v>
      </c>
      <c r="F1336" s="1">
        <v>858852</v>
      </c>
      <c r="G1336" s="15">
        <f t="shared" si="40"/>
        <v>0.34647860595733859</v>
      </c>
      <c r="H1336" s="15">
        <f t="shared" si="41"/>
        <v>0.5408968044966781</v>
      </c>
    </row>
    <row r="1337" spans="1:8">
      <c r="A1337" s="1">
        <v>1336</v>
      </c>
      <c r="B1337" s="444">
        <f>유형화!$F$71*hourly1!B1338/hourly1!$B$8763+유형화!$F$72*hourly1!C1338/hourly1!$C$8763+유형화!$F$73*hourly1!D1338/hourly1!$D$8763+유형화!$F$74*hourly1!E1338/hourly1!$E$8763</f>
        <v>321.34818484651487</v>
      </c>
      <c r="C1337" s="442">
        <f>hourly1!$F1338*유형화!$G$71/hourly1!$F$8763+유형화!$G$72*hourly1!$G1338/hourly1!$F$8763+유형화!$G$74*hourly1!I1338/hourly1!$I$8763</f>
        <v>4.2473151833243534</v>
      </c>
      <c r="D1337" s="14">
        <v>312.85995100000002</v>
      </c>
      <c r="E1337" s="14">
        <v>860.27424799999994</v>
      </c>
      <c r="F1337" s="1">
        <v>893035</v>
      </c>
      <c r="G1337" s="15">
        <f t="shared" si="40"/>
        <v>0.35800484529870846</v>
      </c>
      <c r="H1337" s="15">
        <f t="shared" si="41"/>
        <v>0.55341377415123461</v>
      </c>
    </row>
    <row r="1338" spans="1:8">
      <c r="A1338" s="1">
        <v>1337</v>
      </c>
      <c r="B1338" s="444">
        <f>유형화!$F$71*hourly1!B1339/hourly1!$B$8763+유형화!$F$72*hourly1!C1339/hourly1!$C$8763+유형화!$F$73*hourly1!D1339/hourly1!$D$8763+유형화!$F$74*hourly1!E1339/hourly1!$E$8763</f>
        <v>278.66942196460786</v>
      </c>
      <c r="C1338" s="442">
        <f>hourly1!$F1339*유형화!$G$71/hourly1!$F$8763+유형화!$G$72*hourly1!$G1339/hourly1!$F$8763+유형화!$G$74*hourly1!I1339/hourly1!$I$8763</f>
        <v>4.498643714047649</v>
      </c>
      <c r="D1338" s="14">
        <v>333.488923</v>
      </c>
      <c r="E1338" s="14">
        <v>529.07512000000031</v>
      </c>
      <c r="F1338" s="1">
        <v>845837</v>
      </c>
      <c r="G1338" s="15">
        <f t="shared" si="40"/>
        <v>0.38161052543106705</v>
      </c>
      <c r="H1338" s="15">
        <f t="shared" si="41"/>
        <v>0.57829783850449723</v>
      </c>
    </row>
    <row r="1339" spans="1:8">
      <c r="A1339" s="1">
        <v>1338</v>
      </c>
      <c r="B1339" s="444">
        <f>유형화!$F$71*hourly1!B1340/hourly1!$B$8763+유형화!$F$72*hourly1!C1340/hourly1!$C$8763+유형화!$F$73*hourly1!D1340/hourly1!$D$8763+유형화!$F$74*hourly1!E1340/hourly1!$E$8763</f>
        <v>167.33949572731424</v>
      </c>
      <c r="C1339" s="442">
        <f>hourly1!$F1340*유형화!$G$71/hourly1!$F$8763+유형화!$G$72*hourly1!$G1340/hourly1!$F$8763+유형화!$G$74*hourly1!I1340/hourly1!$I$8763</f>
        <v>4.8587221380525643</v>
      </c>
      <c r="D1339" s="14">
        <v>310.95644600000003</v>
      </c>
      <c r="E1339" s="14">
        <v>158.47656499999991</v>
      </c>
      <c r="F1339" s="1">
        <v>864438</v>
      </c>
      <c r="G1339" s="15">
        <f t="shared" si="40"/>
        <v>0.35582666937407464</v>
      </c>
      <c r="H1339" s="15">
        <f t="shared" si="41"/>
        <v>0.55106720908551787</v>
      </c>
    </row>
    <row r="1340" spans="1:8">
      <c r="A1340" s="1">
        <v>1339</v>
      </c>
      <c r="B1340" s="444">
        <f>유형화!$F$71*hourly1!B1341/hourly1!$B$8763+유형화!$F$72*hourly1!C1341/hourly1!$C$8763+유형화!$F$73*hourly1!D1341/hourly1!$D$8763+유형화!$F$74*hourly1!E1341/hourly1!$E$8763</f>
        <v>126.70167435142541</v>
      </c>
      <c r="C1340" s="442">
        <f>hourly1!$F1341*유형화!$G$71/hourly1!$F$8763+유형화!$G$72*hourly1!$G1341/hourly1!$F$8763+유형화!$G$74*hourly1!I1341/hourly1!$I$8763</f>
        <v>4.7059242616073256</v>
      </c>
      <c r="D1340" s="14">
        <v>301.763463</v>
      </c>
      <c r="E1340" s="14">
        <v>3.1858280000000021</v>
      </c>
      <c r="F1340" s="1">
        <v>833018</v>
      </c>
      <c r="G1340" s="15">
        <f t="shared" si="40"/>
        <v>0.34530716233512904</v>
      </c>
      <c r="H1340" s="15">
        <f t="shared" si="41"/>
        <v>0.53961078683077757</v>
      </c>
    </row>
    <row r="1341" spans="1:8">
      <c r="A1341" s="1">
        <v>1340</v>
      </c>
      <c r="B1341" s="444">
        <f>유형화!$F$71*hourly1!B1342/hourly1!$B$8763+유형화!$F$72*hourly1!C1342/hourly1!$C$8763+유형화!$F$73*hourly1!D1342/hourly1!$D$8763+유형화!$F$74*hourly1!E1342/hourly1!$E$8763</f>
        <v>135.14169417886578</v>
      </c>
      <c r="C1341" s="442">
        <f>hourly1!$F1342*유형화!$G$71/hourly1!$F$8763+유형화!$G$72*hourly1!$G1342/hourly1!$F$8763+유형화!$G$74*hourly1!I1342/hourly1!$I$8763</f>
        <v>4.5511849815431136</v>
      </c>
      <c r="D1341" s="14">
        <v>327.33659</v>
      </c>
      <c r="E1341" s="14">
        <v>0</v>
      </c>
      <c r="F1341" s="1">
        <v>825703</v>
      </c>
      <c r="G1341" s="15">
        <f t="shared" si="40"/>
        <v>0.37457042644476007</v>
      </c>
      <c r="H1341" s="15">
        <f t="shared" si="41"/>
        <v>0.57097954923881877</v>
      </c>
    </row>
    <row r="1342" spans="1:8">
      <c r="A1342" s="1">
        <v>1341</v>
      </c>
      <c r="B1342" s="444">
        <f>유형화!$F$71*hourly1!B1343/hourly1!$B$8763+유형화!$F$72*hourly1!C1343/hourly1!$C$8763+유형화!$F$73*hourly1!D1343/hourly1!$D$8763+유형화!$F$74*hourly1!E1343/hourly1!$E$8763</f>
        <v>69.338178098933895</v>
      </c>
      <c r="C1342" s="442">
        <f>hourly1!$F1343*유형화!$G$71/hourly1!$F$8763+유형화!$G$72*hourly1!$G1343/hourly1!$F$8763+유형화!$G$74*hourly1!I1343/hourly1!$I$8763</f>
        <v>5.3978075910739411</v>
      </c>
      <c r="D1342" s="14">
        <v>339.12982199999999</v>
      </c>
      <c r="E1342" s="14">
        <v>0</v>
      </c>
      <c r="F1342" s="1">
        <v>830636</v>
      </c>
      <c r="G1342" s="15">
        <f t="shared" si="40"/>
        <v>0.38806539179343064</v>
      </c>
      <c r="H1342" s="15">
        <f t="shared" si="41"/>
        <v>0.58493270184550072</v>
      </c>
    </row>
    <row r="1343" spans="1:8">
      <c r="A1343" s="1">
        <v>1342</v>
      </c>
      <c r="B1343" s="444">
        <f>유형화!$F$71*hourly1!B1344/hourly1!$B$8763+유형화!$F$72*hourly1!C1344/hourly1!$C$8763+유형화!$F$73*hourly1!D1344/hourly1!$D$8763+유형화!$F$74*hourly1!E1344/hourly1!$E$8763</f>
        <v>67.930886504819071</v>
      </c>
      <c r="C1343" s="442">
        <f>hourly1!$F1344*유형화!$G$71/hourly1!$F$8763+유형화!$G$72*hourly1!$G1344/hourly1!$F$8763+유형화!$G$74*hourly1!I1344/hourly1!$I$8763</f>
        <v>0.46115301392093372</v>
      </c>
      <c r="D1343" s="14">
        <v>354.44243699999993</v>
      </c>
      <c r="E1343" s="14">
        <v>0</v>
      </c>
      <c r="F1343" s="1">
        <v>910389</v>
      </c>
      <c r="G1343" s="15">
        <f t="shared" si="40"/>
        <v>0.40558757814764912</v>
      </c>
      <c r="H1343" s="15">
        <f t="shared" si="41"/>
        <v>0.60259062081490322</v>
      </c>
    </row>
    <row r="1344" spans="1:8">
      <c r="A1344" s="1">
        <v>1343</v>
      </c>
      <c r="B1344" s="444">
        <f>유형화!$F$71*hourly1!B1345/hourly1!$B$8763+유형화!$F$72*hourly1!C1345/hourly1!$C$8763+유형화!$F$73*hourly1!D1345/hourly1!$D$8763+유형화!$F$74*hourly1!E1345/hourly1!$E$8763</f>
        <v>66.735459802101573</v>
      </c>
      <c r="C1344" s="442">
        <f>hourly1!$F1345*유형화!$G$71/hourly1!$F$8763+유형화!$G$72*hourly1!$G1345/hourly1!$F$8763+유형화!$G$74*hourly1!I1345/hourly1!$I$8763</f>
        <v>0.35653543796672588</v>
      </c>
      <c r="D1344" s="14">
        <v>340.39861500000001</v>
      </c>
      <c r="E1344" s="14">
        <v>0</v>
      </c>
      <c r="F1344" s="1">
        <v>911528</v>
      </c>
      <c r="G1344" s="15">
        <f t="shared" si="40"/>
        <v>0.38951726839262213</v>
      </c>
      <c r="H1344" s="15">
        <f t="shared" si="41"/>
        <v>0.58641529428337447</v>
      </c>
    </row>
    <row r="1345" spans="1:8">
      <c r="A1345" s="1">
        <v>1344</v>
      </c>
      <c r="B1345" s="444">
        <f>유형화!$F$71*hourly1!B1346/hourly1!$B$8763+유형화!$F$72*hourly1!C1346/hourly1!$C$8763+유형화!$F$73*hourly1!D1346/hourly1!$D$8763+유형화!$F$74*hourly1!E1346/hourly1!$E$8763</f>
        <v>65.170041208328456</v>
      </c>
      <c r="C1345" s="442">
        <f>hourly1!$F1346*유형화!$G$71/hourly1!$F$8763+유형화!$G$72*hourly1!$G1346/hourly1!$F$8763+유형화!$G$74*hourly1!I1346/hourly1!$I$8763</f>
        <v>0.3442466993740132</v>
      </c>
      <c r="D1345" s="14">
        <v>385.68381199999999</v>
      </c>
      <c r="E1345" s="14">
        <v>0</v>
      </c>
      <c r="F1345" s="1">
        <v>982758</v>
      </c>
      <c r="G1345" s="15">
        <f t="shared" si="40"/>
        <v>0.44133700401070552</v>
      </c>
      <c r="H1345" s="15">
        <f t="shared" si="41"/>
        <v>0.63709323135501772</v>
      </c>
    </row>
    <row r="1346" spans="1:8">
      <c r="A1346" s="1">
        <v>1345</v>
      </c>
      <c r="B1346" s="444">
        <f>유형화!$F$71*hourly1!B1347/hourly1!$B$8763+유형화!$F$72*hourly1!C1347/hourly1!$C$8763+유형화!$F$73*hourly1!D1347/hourly1!$D$8763+유형화!$F$74*hourly1!E1347/hourly1!$E$8763</f>
        <v>65.249472057310399</v>
      </c>
      <c r="C1346" s="442">
        <f>hourly1!$F1347*유형화!$G$71/hourly1!$F$8763+유형화!$G$72*hourly1!$G1347/hourly1!$F$8763+유형화!$G$74*hourly1!I1347/hourly1!$I$8763</f>
        <v>0.36353606200508637</v>
      </c>
      <c r="D1346" s="14">
        <v>359.56614999999999</v>
      </c>
      <c r="E1346" s="14">
        <v>0</v>
      </c>
      <c r="F1346" s="1">
        <v>914170</v>
      </c>
      <c r="G1346" s="15">
        <f t="shared" ref="G1346:G1409" si="42">D1346/$I$1</f>
        <v>0.41145062988711578</v>
      </c>
      <c r="H1346" s="15">
        <f t="shared" ref="H1346:H1409" si="43">G1346/(1-$H$1*(1-G1346))</f>
        <v>0.60838672199570321</v>
      </c>
    </row>
    <row r="1347" spans="1:8">
      <c r="A1347" s="1">
        <v>1346</v>
      </c>
      <c r="B1347" s="444">
        <f>유형화!$F$71*hourly1!B1348/hourly1!$B$8763+유형화!$F$72*hourly1!C1348/hourly1!$C$8763+유형화!$F$73*hourly1!D1348/hourly1!$D$8763+유형화!$F$74*hourly1!E1348/hourly1!$E$8763</f>
        <v>65.113366204693307</v>
      </c>
      <c r="C1347" s="442">
        <f>hourly1!$F1348*유형화!$G$71/hourly1!$F$8763+유형화!$G$72*hourly1!$G1348/hourly1!$F$8763+유형화!$G$74*hourly1!I1348/hourly1!$I$8763</f>
        <v>0.56061032683299095</v>
      </c>
      <c r="D1347" s="14">
        <v>318.06342599999999</v>
      </c>
      <c r="E1347" s="14">
        <v>0</v>
      </c>
      <c r="F1347" s="1">
        <v>845267</v>
      </c>
      <c r="G1347" s="15">
        <f t="shared" si="42"/>
        <v>0.3639591684916782</v>
      </c>
      <c r="H1347" s="15">
        <f t="shared" si="43"/>
        <v>0.55978428137769465</v>
      </c>
    </row>
    <row r="1348" spans="1:8">
      <c r="A1348" s="1">
        <v>1347</v>
      </c>
      <c r="B1348" s="444">
        <f>유형화!$F$71*hourly1!B1349/hourly1!$B$8763+유형화!$F$72*hourly1!C1349/hourly1!$C$8763+유형화!$F$73*hourly1!D1349/hourly1!$D$8763+유형화!$F$74*hourly1!E1349/hourly1!$E$8763</f>
        <v>65.242095974930592</v>
      </c>
      <c r="C1348" s="442">
        <f>hourly1!$F1349*유형화!$G$71/hourly1!$F$8763+유형화!$G$72*hourly1!$G1349/hourly1!$F$8763+유형화!$G$74*hourly1!I1349/hourly1!$I$8763</f>
        <v>0.87791170459960322</v>
      </c>
      <c r="D1348" s="14">
        <v>306.07603799999998</v>
      </c>
      <c r="E1348" s="14">
        <v>0</v>
      </c>
      <c r="F1348" s="1">
        <v>684008</v>
      </c>
      <c r="G1348" s="15">
        <f t="shared" si="42"/>
        <v>0.35024203092658412</v>
      </c>
      <c r="H1348" s="15">
        <f t="shared" si="43"/>
        <v>0.54501086491834261</v>
      </c>
    </row>
    <row r="1349" spans="1:8">
      <c r="A1349" s="1">
        <v>1348</v>
      </c>
      <c r="B1349" s="444">
        <f>유형화!$F$71*hourly1!B1350/hourly1!$B$8763+유형화!$F$72*hourly1!C1350/hourly1!$C$8763+유형화!$F$73*hourly1!D1350/hourly1!$D$8763+유형화!$F$74*hourly1!E1350/hourly1!$E$8763</f>
        <v>65.362789602604494</v>
      </c>
      <c r="C1349" s="442">
        <f>hourly1!$F1350*유형화!$G$71/hourly1!$F$8763+유형화!$G$72*hourly1!$G1350/hourly1!$F$8763+유형화!$G$74*hourly1!I1350/hourly1!$I$8763</f>
        <v>1.1922810536141404</v>
      </c>
      <c r="D1349" s="14">
        <v>260.08895100000001</v>
      </c>
      <c r="E1349" s="14">
        <v>0</v>
      </c>
      <c r="F1349" s="1">
        <v>552181</v>
      </c>
      <c r="G1349" s="15">
        <f t="shared" si="42"/>
        <v>0.29761912436871268</v>
      </c>
      <c r="H1349" s="15">
        <f t="shared" si="43"/>
        <v>0.4849661440807404</v>
      </c>
    </row>
    <row r="1350" spans="1:8">
      <c r="A1350" s="1">
        <v>1349</v>
      </c>
      <c r="B1350" s="444">
        <f>유형화!$F$71*hourly1!B1351/hourly1!$B$8763+유형화!$F$72*hourly1!C1351/hourly1!$C$8763+유형화!$F$73*hourly1!D1351/hourly1!$D$8763+유형화!$F$74*hourly1!E1351/hourly1!$E$8763</f>
        <v>65.515425814902187</v>
      </c>
      <c r="C1350" s="442">
        <f>hourly1!$F1351*유형화!$G$71/hourly1!$F$8763+유형화!$G$72*hourly1!$G1351/hourly1!$F$8763+유형화!$G$74*hourly1!I1351/hourly1!$I$8763</f>
        <v>1.4999173785686901</v>
      </c>
      <c r="D1350" s="14">
        <v>209.18651</v>
      </c>
      <c r="E1350" s="14">
        <v>0</v>
      </c>
      <c r="F1350" s="1">
        <v>624176</v>
      </c>
      <c r="G1350" s="15">
        <f t="shared" si="42"/>
        <v>0.23937159074453324</v>
      </c>
      <c r="H1350" s="15">
        <f t="shared" si="43"/>
        <v>0.41153578666330837</v>
      </c>
    </row>
    <row r="1351" spans="1:8">
      <c r="A1351" s="1">
        <v>1350</v>
      </c>
      <c r="B1351" s="444">
        <f>유형화!$F$71*hourly1!B1352/hourly1!$B$8763+유형화!$F$72*hourly1!C1352/hourly1!$C$8763+유형화!$F$73*hourly1!D1352/hourly1!$D$8763+유형화!$F$74*hourly1!E1352/hourly1!$E$8763</f>
        <v>67.41959234455031</v>
      </c>
      <c r="C1351" s="442">
        <f>hourly1!$F1352*유형화!$G$71/hourly1!$F$8763+유형화!$G$72*hourly1!$G1352/hourly1!$F$8763+유형화!$G$74*hourly1!I1352/hourly1!$I$8763</f>
        <v>1.8120237802630705</v>
      </c>
      <c r="D1351" s="14">
        <v>167.434459</v>
      </c>
      <c r="E1351" s="14">
        <v>0</v>
      </c>
      <c r="F1351" s="1">
        <v>1031746</v>
      </c>
      <c r="G1351" s="15">
        <f t="shared" si="42"/>
        <v>0.19159482509785325</v>
      </c>
      <c r="H1351" s="15">
        <f t="shared" si="43"/>
        <v>0.34498146671249635</v>
      </c>
    </row>
    <row r="1352" spans="1:8">
      <c r="A1352" s="1">
        <v>1351</v>
      </c>
      <c r="B1352" s="444">
        <f>유형화!$F$71*hourly1!B1353/hourly1!$B$8763+유형화!$F$72*hourly1!C1353/hourly1!$C$8763+유형화!$F$73*hourly1!D1353/hourly1!$D$8763+유형화!$F$74*hourly1!E1353/hourly1!$E$8763</f>
        <v>79.061325634509856</v>
      </c>
      <c r="C1352" s="442">
        <f>hourly1!$F1353*유형화!$G$71/hourly1!$F$8763+유형화!$G$72*hourly1!$G1353/hourly1!$F$8763+유형화!$G$74*hourly1!I1353/hourly1!$I$8763</f>
        <v>8.2910160934241901</v>
      </c>
      <c r="D1352" s="14">
        <v>121.280287</v>
      </c>
      <c r="E1352" s="14">
        <v>0.16171199999999999</v>
      </c>
      <c r="F1352" s="1">
        <v>981736</v>
      </c>
      <c r="G1352" s="15">
        <f t="shared" si="42"/>
        <v>0.1387807235999278</v>
      </c>
      <c r="H1352" s="15">
        <f t="shared" si="43"/>
        <v>0.26367655717610478</v>
      </c>
    </row>
    <row r="1353" spans="1:8">
      <c r="A1353" s="1">
        <v>1352</v>
      </c>
      <c r="B1353" s="444">
        <f>유형화!$F$71*hourly1!B1354/hourly1!$B$8763+유형화!$F$72*hourly1!C1354/hourly1!$C$8763+유형화!$F$73*hourly1!D1354/hourly1!$D$8763+유형화!$F$74*hourly1!E1354/hourly1!$E$8763</f>
        <v>176.6910444576568</v>
      </c>
      <c r="C1353" s="442">
        <f>hourly1!$F1354*유형화!$G$71/hourly1!$F$8763+유형화!$G$72*hourly1!$G1354/hourly1!$F$8763+유형화!$G$74*hourly1!I1354/hourly1!$I$8763</f>
        <v>8.4184642499936828</v>
      </c>
      <c r="D1353" s="14">
        <v>86.378303999999986</v>
      </c>
      <c r="E1353" s="14">
        <v>33.335343999999942</v>
      </c>
      <c r="F1353" s="1">
        <v>967308</v>
      </c>
      <c r="G1353" s="15">
        <f t="shared" si="42"/>
        <v>9.8842473323422594E-2</v>
      </c>
      <c r="H1353" s="15">
        <f t="shared" si="43"/>
        <v>0.19597472992321635</v>
      </c>
    </row>
    <row r="1354" spans="1:8">
      <c r="A1354" s="1">
        <v>1353</v>
      </c>
      <c r="B1354" s="444">
        <f>유형화!$F$71*hourly1!B1355/hourly1!$B$8763+유형화!$F$72*hourly1!C1355/hourly1!$C$8763+유형화!$F$73*hourly1!D1355/hourly1!$D$8763+유형화!$F$74*hourly1!E1355/hourly1!$E$8763</f>
        <v>272.78970323484128</v>
      </c>
      <c r="C1354" s="442">
        <f>hourly1!$F1355*유형화!$G$71/hourly1!$F$8763+유형화!$G$72*hourly1!$G1355/hourly1!$F$8763+유형화!$G$74*hourly1!I1355/hourly1!$I$8763</f>
        <v>7.3755495596155773</v>
      </c>
      <c r="D1354" s="14">
        <v>57.025578000000003</v>
      </c>
      <c r="E1354" s="14">
        <v>256.53446600000001</v>
      </c>
      <c r="F1354" s="1">
        <v>933587</v>
      </c>
      <c r="G1354" s="15">
        <f t="shared" si="42"/>
        <v>6.5254223702027714E-2</v>
      </c>
      <c r="H1354" s="15">
        <f t="shared" si="43"/>
        <v>0.13429839566155619</v>
      </c>
    </row>
    <row r="1355" spans="1:8">
      <c r="A1355" s="1">
        <v>1354</v>
      </c>
      <c r="B1355" s="444">
        <f>유형화!$F$71*hourly1!B1356/hourly1!$B$8763+유형화!$F$72*hourly1!C1356/hourly1!$C$8763+유형화!$F$73*hourly1!D1356/hourly1!$D$8763+유형화!$F$74*hourly1!E1356/hourly1!$E$8763</f>
        <v>328.89415716305865</v>
      </c>
      <c r="C1355" s="442">
        <f>hourly1!$F1356*유형화!$G$71/hourly1!$F$8763+유형화!$G$72*hourly1!$G1356/hourly1!$F$8763+유형화!$G$74*hourly1!I1356/hourly1!$I$8763</f>
        <v>6.1876149116520605</v>
      </c>
      <c r="D1355" s="14">
        <v>60.030513999999997</v>
      </c>
      <c r="E1355" s="14">
        <v>581.43456999999898</v>
      </c>
      <c r="F1355" s="1">
        <v>895780</v>
      </c>
      <c r="G1355" s="15">
        <f t="shared" si="42"/>
        <v>6.8692764315404331E-2</v>
      </c>
      <c r="H1355" s="15">
        <f t="shared" si="43"/>
        <v>0.14082705444916518</v>
      </c>
    </row>
    <row r="1356" spans="1:8">
      <c r="A1356" s="1">
        <v>1355</v>
      </c>
      <c r="B1356" s="444">
        <f>유형화!$F$71*hourly1!B1357/hourly1!$B$8763+유형화!$F$72*hourly1!C1357/hourly1!$C$8763+유형화!$F$73*hourly1!D1357/hourly1!$D$8763+유형화!$F$74*hourly1!E1357/hourly1!$E$8763</f>
        <v>384.40169492161095</v>
      </c>
      <c r="C1356" s="442">
        <f>hourly1!$F1357*유형화!$G$71/hourly1!$F$8763+유형화!$G$72*hourly1!$G1357/hourly1!$F$8763+유형화!$G$74*hourly1!I1357/hourly1!$I$8763</f>
        <v>5.1770134075783947</v>
      </c>
      <c r="D1356" s="14">
        <v>54.315136000000003</v>
      </c>
      <c r="E1356" s="14">
        <v>870.64571500000011</v>
      </c>
      <c r="F1356" s="1">
        <v>877761</v>
      </c>
      <c r="G1356" s="15">
        <f t="shared" si="42"/>
        <v>6.215267182298545E-2</v>
      </c>
      <c r="H1356" s="15">
        <f t="shared" si="43"/>
        <v>0.12836581906424788</v>
      </c>
    </row>
    <row r="1357" spans="1:8">
      <c r="A1357" s="1">
        <v>1356</v>
      </c>
      <c r="B1357" s="444">
        <f>유형화!$F$71*hourly1!B1358/hourly1!$B$8763+유형화!$F$72*hourly1!C1358/hourly1!$C$8763+유형화!$F$73*hourly1!D1358/hourly1!$D$8763+유형화!$F$74*hourly1!E1358/hourly1!$E$8763</f>
        <v>323.86272782661666</v>
      </c>
      <c r="C1357" s="442">
        <f>hourly1!$F1358*유형화!$G$71/hourly1!$F$8763+유형화!$G$72*hourly1!$G1358/hourly1!$F$8763+유형화!$G$74*hourly1!I1358/hourly1!$I$8763</f>
        <v>4.2676947469635413</v>
      </c>
      <c r="D1357" s="14">
        <v>53.417186999999998</v>
      </c>
      <c r="E1357" s="14">
        <v>1058.7877470000019</v>
      </c>
      <c r="F1357" s="1">
        <v>858480</v>
      </c>
      <c r="G1357" s="15">
        <f t="shared" si="42"/>
        <v>6.1125151068719491E-2</v>
      </c>
      <c r="H1357" s="15">
        <f t="shared" si="43"/>
        <v>0.1263911719038098</v>
      </c>
    </row>
    <row r="1358" spans="1:8">
      <c r="A1358" s="1">
        <v>1357</v>
      </c>
      <c r="B1358" s="444">
        <f>유형화!$F$71*hourly1!B1359/hourly1!$B$8763+유형화!$F$72*hourly1!C1359/hourly1!$C$8763+유형화!$F$73*hourly1!D1359/hourly1!$D$8763+유형화!$F$74*hourly1!E1359/hourly1!$E$8763</f>
        <v>201.77839404325695</v>
      </c>
      <c r="C1358" s="442">
        <f>hourly1!$F1359*유형화!$G$71/hourly1!$F$8763+유형화!$G$72*hourly1!$G1359/hourly1!$F$8763+유형화!$G$74*hourly1!I1359/hourly1!$I$8763</f>
        <v>2.7578224945679022</v>
      </c>
      <c r="D1358" s="14">
        <v>37.968063000000001</v>
      </c>
      <c r="E1358" s="14">
        <v>1148.7416039999989</v>
      </c>
      <c r="F1358" s="1">
        <v>865671</v>
      </c>
      <c r="G1358" s="15">
        <f t="shared" si="42"/>
        <v>4.3446757813391766E-2</v>
      </c>
      <c r="H1358" s="15">
        <f t="shared" si="43"/>
        <v>9.1679996829279853E-2</v>
      </c>
    </row>
    <row r="1359" spans="1:8">
      <c r="A1359" s="1">
        <v>1358</v>
      </c>
      <c r="B1359" s="444">
        <f>유형화!$F$71*hourly1!B1360/hourly1!$B$8763+유형화!$F$72*hourly1!C1360/hourly1!$C$8763+유형화!$F$73*hourly1!D1360/hourly1!$D$8763+유형화!$F$74*hourly1!E1360/hourly1!$E$8763</f>
        <v>258.25307989020047</v>
      </c>
      <c r="C1359" s="442">
        <f>hourly1!$F1360*유형화!$G$71/hourly1!$F$8763+유형화!$G$72*hourly1!$G1360/hourly1!$F$8763+유형화!$G$74*hourly1!I1360/hourly1!$I$8763</f>
        <v>2.9934913744252509</v>
      </c>
      <c r="D1359" s="14">
        <v>53.758077</v>
      </c>
      <c r="E1359" s="14">
        <v>1138.5681549999999</v>
      </c>
      <c r="F1359" s="1">
        <v>851000</v>
      </c>
      <c r="G1359" s="15">
        <f t="shared" si="42"/>
        <v>6.1515230627716411E-2</v>
      </c>
      <c r="H1359" s="15">
        <f t="shared" si="43"/>
        <v>0.12714135396945198</v>
      </c>
    </row>
    <row r="1360" spans="1:8">
      <c r="A1360" s="1">
        <v>1359</v>
      </c>
      <c r="B1360" s="444">
        <f>유형화!$F$71*hourly1!B1361/hourly1!$B$8763+유형화!$F$72*hourly1!C1361/hourly1!$C$8763+유형화!$F$73*hourly1!D1361/hourly1!$D$8763+유형화!$F$74*hourly1!E1361/hourly1!$E$8763</f>
        <v>369.57338656186693</v>
      </c>
      <c r="C1360" s="442">
        <f>hourly1!$F1361*유형화!$G$71/hourly1!$F$8763+유형화!$G$72*hourly1!$G1361/hourly1!$F$8763+유형화!$G$74*hourly1!I1361/hourly1!$I$8763</f>
        <v>2.7879807839697794</v>
      </c>
      <c r="D1360" s="14">
        <v>74.257637999999986</v>
      </c>
      <c r="E1360" s="14">
        <v>1024.056562</v>
      </c>
      <c r="F1360" s="1">
        <v>810747</v>
      </c>
      <c r="G1360" s="15">
        <f t="shared" si="42"/>
        <v>8.4972826082292285E-2</v>
      </c>
      <c r="H1360" s="15">
        <f t="shared" si="43"/>
        <v>0.17106267282524232</v>
      </c>
    </row>
    <row r="1361" spans="1:8">
      <c r="A1361" s="1">
        <v>1360</v>
      </c>
      <c r="B1361" s="444">
        <f>유형화!$F$71*hourly1!B1362/hourly1!$B$8763+유형화!$F$72*hourly1!C1362/hourly1!$C$8763+유형화!$F$73*hourly1!D1362/hourly1!$D$8763+유형화!$F$74*hourly1!E1362/hourly1!$E$8763</f>
        <v>311.99119693170826</v>
      </c>
      <c r="C1361" s="442">
        <f>hourly1!$F1362*유형화!$G$71/hourly1!$F$8763+유형화!$G$72*hourly1!$G1362/hourly1!$F$8763+유형화!$G$74*hourly1!I1362/hourly1!$I$8763</f>
        <v>2.6688823334246297</v>
      </c>
      <c r="D1361" s="14">
        <v>91.321869000000021</v>
      </c>
      <c r="E1361" s="14">
        <v>824.86861900000031</v>
      </c>
      <c r="F1361" s="1">
        <v>854309</v>
      </c>
      <c r="G1361" s="15">
        <f t="shared" si="42"/>
        <v>0.10449938216519737</v>
      </c>
      <c r="H1361" s="15">
        <f t="shared" si="43"/>
        <v>0.20592039438165388</v>
      </c>
    </row>
    <row r="1362" spans="1:8">
      <c r="A1362" s="1">
        <v>1361</v>
      </c>
      <c r="B1362" s="444">
        <f>유형화!$F$71*hourly1!B1363/hourly1!$B$8763+유형화!$F$72*hourly1!C1363/hourly1!$C$8763+유형화!$F$73*hourly1!D1363/hourly1!$D$8763+유형화!$F$74*hourly1!E1363/hourly1!$E$8763</f>
        <v>269.75653191924567</v>
      </c>
      <c r="C1362" s="442">
        <f>hourly1!$F1363*유형화!$G$71/hourly1!$F$8763+유형화!$G$72*hourly1!$G1363/hourly1!$F$8763+유형화!$G$74*hourly1!I1363/hourly1!$I$8763</f>
        <v>2.9349955999810495</v>
      </c>
      <c r="D1362" s="14">
        <v>99.946106999999998</v>
      </c>
      <c r="E1362" s="14">
        <v>518.68591600000036</v>
      </c>
      <c r="F1362" s="1">
        <v>849064</v>
      </c>
      <c r="G1362" s="15">
        <f t="shared" si="42"/>
        <v>0.11436807574882973</v>
      </c>
      <c r="H1362" s="15">
        <f t="shared" si="43"/>
        <v>0.22298212380948215</v>
      </c>
    </row>
    <row r="1363" spans="1:8">
      <c r="A1363" s="1">
        <v>1362</v>
      </c>
      <c r="B1363" s="444">
        <f>유형화!$F$71*hourly1!B1364/hourly1!$B$8763+유형화!$F$72*hourly1!C1364/hourly1!$C$8763+유형화!$F$73*hourly1!D1364/hourly1!$D$8763+유형화!$F$74*hourly1!E1364/hourly1!$E$8763</f>
        <v>158.88029426193339</v>
      </c>
      <c r="C1363" s="442">
        <f>hourly1!$F1364*유형화!$G$71/hourly1!$F$8763+유형화!$G$72*hourly1!$G1364/hourly1!$F$8763+유형화!$G$74*hourly1!I1364/hourly1!$I$8763</f>
        <v>3.2941848489055889</v>
      </c>
      <c r="D1363" s="14">
        <v>90.413713999999999</v>
      </c>
      <c r="E1363" s="14">
        <v>171.08025600000019</v>
      </c>
      <c r="F1363" s="1">
        <v>848381</v>
      </c>
      <c r="G1363" s="15">
        <f t="shared" si="42"/>
        <v>0.10346018271111877</v>
      </c>
      <c r="H1363" s="15">
        <f t="shared" si="43"/>
        <v>0.20410248548663623</v>
      </c>
    </row>
    <row r="1364" spans="1:8">
      <c r="A1364" s="1">
        <v>1363</v>
      </c>
      <c r="B1364" s="444">
        <f>유형화!$F$71*hourly1!B1365/hourly1!$B$8763+유형화!$F$72*hourly1!C1365/hourly1!$C$8763+유형화!$F$73*hourly1!D1365/hourly1!$D$8763+유형화!$F$74*hourly1!E1365/hourly1!$E$8763</f>
        <v>122.59819200332782</v>
      </c>
      <c r="C1364" s="442">
        <f>hourly1!$F1365*유형화!$G$71/hourly1!$F$8763+유형화!$G$72*hourly1!$G1365/hourly1!$F$8763+유형화!$G$74*hourly1!I1365/hourly1!$I$8763</f>
        <v>3.0698174234332893</v>
      </c>
      <c r="D1364" s="14">
        <v>100.923452</v>
      </c>
      <c r="E1364" s="14">
        <v>4.9415239999999994</v>
      </c>
      <c r="F1364" s="1">
        <v>854485</v>
      </c>
      <c r="G1364" s="15">
        <f t="shared" si="42"/>
        <v>0.11548644914373084</v>
      </c>
      <c r="H1364" s="15">
        <f t="shared" si="43"/>
        <v>0.22489289764658668</v>
      </c>
    </row>
    <row r="1365" spans="1:8">
      <c r="A1365" s="1">
        <v>1364</v>
      </c>
      <c r="B1365" s="444">
        <f>유형화!$F$71*hourly1!B1366/hourly1!$B$8763+유형화!$F$72*hourly1!C1366/hourly1!$C$8763+유형화!$F$73*hourly1!D1366/hourly1!$D$8763+유형화!$F$74*hourly1!E1366/hourly1!$E$8763</f>
        <v>131.61255075578836</v>
      </c>
      <c r="C1365" s="442">
        <f>hourly1!$F1366*유형화!$G$71/hourly1!$F$8763+유형화!$G$72*hourly1!$G1366/hourly1!$F$8763+유형화!$G$74*hourly1!I1366/hourly1!$I$8763</f>
        <v>3.145435359222081</v>
      </c>
      <c r="D1365" s="14">
        <v>97.491791000000006</v>
      </c>
      <c r="E1365" s="14">
        <v>0</v>
      </c>
      <c r="F1365" s="1">
        <v>831699</v>
      </c>
      <c r="G1365" s="15">
        <f t="shared" si="42"/>
        <v>0.11155960819941768</v>
      </c>
      <c r="H1365" s="15">
        <f t="shared" si="43"/>
        <v>0.21816350817146096</v>
      </c>
    </row>
    <row r="1366" spans="1:8">
      <c r="A1366" s="1">
        <v>1365</v>
      </c>
      <c r="B1366" s="444">
        <f>유형화!$F$71*hourly1!B1367/hourly1!$B$8763+유형화!$F$72*hourly1!C1367/hourly1!$C$8763+유형화!$F$73*hourly1!D1367/hourly1!$D$8763+유형화!$F$74*hourly1!E1367/hourly1!$E$8763</f>
        <v>67.807325402576978</v>
      </c>
      <c r="C1366" s="442">
        <f>hourly1!$F1367*유형화!$G$71/hourly1!$F$8763+유형화!$G$72*hourly1!$G1367/hourly1!$F$8763+유형화!$G$74*hourly1!I1367/hourly1!$I$8763</f>
        <v>4.2006140979391002</v>
      </c>
      <c r="D1366" s="14">
        <v>76.708130000000011</v>
      </c>
      <c r="E1366" s="14">
        <v>0</v>
      </c>
      <c r="F1366" s="1">
        <v>849433</v>
      </c>
      <c r="G1366" s="15">
        <f t="shared" si="42"/>
        <v>8.7776917838241361E-2</v>
      </c>
      <c r="H1366" s="15">
        <f t="shared" si="43"/>
        <v>0.17616077832710036</v>
      </c>
    </row>
    <row r="1367" spans="1:8">
      <c r="A1367" s="1">
        <v>1366</v>
      </c>
      <c r="B1367" s="444">
        <f>유형화!$F$71*hourly1!B1368/hourly1!$B$8763+유형화!$F$72*hourly1!C1368/hourly1!$C$8763+유형화!$F$73*hourly1!D1368/hourly1!$D$8763+유형화!$F$74*hourly1!E1368/hourly1!$E$8763</f>
        <v>66.596158248267571</v>
      </c>
      <c r="C1367" s="442">
        <f>hourly1!$F1368*유형화!$G$71/hourly1!$F$8763+유형화!$G$72*hourly1!$G1368/hourly1!$F$8763+유형화!$G$74*hourly1!I1368/hourly1!$I$8763</f>
        <v>0.46070516694129293</v>
      </c>
      <c r="D1367" s="14">
        <v>70.963871999999981</v>
      </c>
      <c r="E1367" s="14">
        <v>0</v>
      </c>
      <c r="F1367" s="1">
        <v>898619</v>
      </c>
      <c r="G1367" s="15">
        <f t="shared" si="42"/>
        <v>8.120377803535915E-2</v>
      </c>
      <c r="H1367" s="15">
        <f t="shared" si="43"/>
        <v>0.16416010375588697</v>
      </c>
    </row>
    <row r="1368" spans="1:8">
      <c r="A1368" s="1">
        <v>1367</v>
      </c>
      <c r="B1368" s="444">
        <f>유형화!$F$71*hourly1!B1369/hourly1!$B$8763+유형화!$F$72*hourly1!C1369/hourly1!$C$8763+유형화!$F$73*hourly1!D1369/hourly1!$D$8763+유형화!$F$74*hourly1!E1369/hourly1!$E$8763</f>
        <v>65.389351819433543</v>
      </c>
      <c r="C1368" s="442">
        <f>hourly1!$F1369*유형화!$G$71/hourly1!$F$8763+유형화!$G$72*hourly1!$G1369/hourly1!$F$8763+유형화!$G$74*hourly1!I1369/hourly1!$I$8763</f>
        <v>0.35362500300096883</v>
      </c>
      <c r="D1368" s="14">
        <v>67.667737000000002</v>
      </c>
      <c r="E1368" s="14">
        <v>0</v>
      </c>
      <c r="F1368" s="1">
        <v>925730</v>
      </c>
      <c r="G1368" s="15">
        <f t="shared" si="42"/>
        <v>7.7432019147758185E-2</v>
      </c>
      <c r="H1368" s="15">
        <f t="shared" si="43"/>
        <v>0.15719441068411361</v>
      </c>
    </row>
    <row r="1369" spans="1:8">
      <c r="A1369" s="1">
        <v>1368</v>
      </c>
      <c r="B1369" s="444">
        <f>유형화!$F$71*hourly1!B1370/hourly1!$B$8763+유형화!$F$72*hourly1!C1370/hourly1!$C$8763+유형화!$F$73*hourly1!D1370/hourly1!$D$8763+유형화!$F$74*hourly1!E1370/hourly1!$E$8763</f>
        <v>63.8744693088993</v>
      </c>
      <c r="C1369" s="442">
        <f>hourly1!$F1370*유형화!$G$71/hourly1!$F$8763+유형화!$G$72*hourly1!$G1370/hourly1!$F$8763+유형화!$G$74*hourly1!I1370/hourly1!$I$8763</f>
        <v>0.32209057826573761</v>
      </c>
      <c r="D1369" s="14">
        <v>57.573622999999998</v>
      </c>
      <c r="E1369" s="14">
        <v>0</v>
      </c>
      <c r="F1369" s="1">
        <v>944139</v>
      </c>
      <c r="G1369" s="15">
        <f t="shared" si="42"/>
        <v>6.5881350200048969E-2</v>
      </c>
      <c r="H1369" s="15">
        <f t="shared" si="43"/>
        <v>0.13549288939414098</v>
      </c>
    </row>
    <row r="1370" spans="1:8">
      <c r="A1370" s="1">
        <v>1369</v>
      </c>
      <c r="B1370" s="444">
        <f>유형화!$F$71*hourly1!B1371/hourly1!$B$8763+유형화!$F$72*hourly1!C1371/hourly1!$C$8763+유형화!$F$73*hourly1!D1371/hourly1!$D$8763+유형화!$F$74*hourly1!E1371/hourly1!$E$8763</f>
        <v>64.530067774229863</v>
      </c>
      <c r="C1370" s="442">
        <f>hourly1!$F1371*유형화!$G$71/hourly1!$F$8763+유형화!$G$72*hourly1!$G1371/hourly1!$F$8763+유형화!$G$74*hourly1!I1371/hourly1!$I$8763</f>
        <v>0.27205639010480354</v>
      </c>
      <c r="D1370" s="14">
        <v>75.560474999999997</v>
      </c>
      <c r="E1370" s="14">
        <v>0</v>
      </c>
      <c r="F1370" s="1">
        <v>883508</v>
      </c>
      <c r="G1370" s="15">
        <f t="shared" si="42"/>
        <v>8.646365914399802E-2</v>
      </c>
      <c r="H1370" s="15">
        <f t="shared" si="43"/>
        <v>0.17377708387356247</v>
      </c>
    </row>
    <row r="1371" spans="1:8">
      <c r="A1371" s="1">
        <v>1370</v>
      </c>
      <c r="B1371" s="444">
        <f>유형화!$F$71*hourly1!B1372/hourly1!$B$8763+유형화!$F$72*hourly1!C1372/hourly1!$C$8763+유형화!$F$73*hourly1!D1372/hourly1!$D$8763+유형화!$F$74*hourly1!E1372/hourly1!$E$8763</f>
        <v>65.058076245377862</v>
      </c>
      <c r="C1371" s="442">
        <f>hourly1!$F1372*유형화!$G$71/hourly1!$F$8763+유형화!$G$72*hourly1!$G1372/hourly1!$F$8763+유형화!$G$74*hourly1!I1372/hourly1!$I$8763</f>
        <v>0.43075711138357897</v>
      </c>
      <c r="D1371" s="14">
        <v>92.205191000000013</v>
      </c>
      <c r="E1371" s="14">
        <v>0</v>
      </c>
      <c r="F1371" s="1">
        <v>793871</v>
      </c>
      <c r="G1371" s="15">
        <f t="shared" si="42"/>
        <v>0.10551016528060783</v>
      </c>
      <c r="H1371" s="15">
        <f t="shared" si="43"/>
        <v>0.20768466932826124</v>
      </c>
    </row>
    <row r="1372" spans="1:8">
      <c r="A1372" s="1">
        <v>1371</v>
      </c>
      <c r="B1372" s="444">
        <f>유형화!$F$71*hourly1!B1373/hourly1!$B$8763+유형화!$F$72*hourly1!C1373/hourly1!$C$8763+유형화!$F$73*hourly1!D1373/hourly1!$D$8763+유형화!$F$74*hourly1!E1373/hourly1!$E$8763</f>
        <v>65.808319405889904</v>
      </c>
      <c r="C1372" s="442">
        <f>hourly1!$F1373*유형화!$G$71/hourly1!$F$8763+유형화!$G$72*hourly1!$G1373/hourly1!$F$8763+유형화!$G$74*hourly1!I1373/hourly1!$I$8763</f>
        <v>1.1607264203543466</v>
      </c>
      <c r="D1372" s="14">
        <v>83.138312000000013</v>
      </c>
      <c r="E1372" s="14">
        <v>0</v>
      </c>
      <c r="F1372" s="1">
        <v>697528</v>
      </c>
      <c r="G1372" s="15">
        <f t="shared" si="42"/>
        <v>9.5134958727765576E-2</v>
      </c>
      <c r="H1372" s="15">
        <f t="shared" si="43"/>
        <v>0.18938954873641278</v>
      </c>
    </row>
    <row r="1373" spans="1:8">
      <c r="A1373" s="1">
        <v>1372</v>
      </c>
      <c r="B1373" s="444">
        <f>유형화!$F$71*hourly1!B1374/hourly1!$B$8763+유형화!$F$72*hourly1!C1374/hourly1!$C$8763+유형화!$F$73*hourly1!D1374/hourly1!$D$8763+유형화!$F$74*hourly1!E1374/hourly1!$E$8763</f>
        <v>66.319350263462482</v>
      </c>
      <c r="C1373" s="442">
        <f>hourly1!$F1374*유형화!$G$71/hourly1!$F$8763+유형화!$G$72*hourly1!$G1374/hourly1!$F$8763+유형화!$G$74*hourly1!I1374/hourly1!$I$8763</f>
        <v>1.7001585962466139</v>
      </c>
      <c r="D1373" s="14">
        <v>72.990631000000008</v>
      </c>
      <c r="E1373" s="14">
        <v>0</v>
      </c>
      <c r="F1373" s="1">
        <v>592026</v>
      </c>
      <c r="G1373" s="15">
        <f t="shared" si="42"/>
        <v>8.3522993198353199E-2</v>
      </c>
      <c r="H1373" s="15">
        <f t="shared" si="43"/>
        <v>0.16841430334715513</v>
      </c>
    </row>
    <row r="1374" spans="1:8">
      <c r="A1374" s="1">
        <v>1373</v>
      </c>
      <c r="B1374" s="444">
        <f>유형화!$F$71*hourly1!B1375/hourly1!$B$8763+유형화!$F$72*hourly1!C1375/hourly1!$C$8763+유형화!$F$73*hourly1!D1375/hourly1!$D$8763+유형화!$F$74*hourly1!E1375/hourly1!$E$8763</f>
        <v>66.787956924970842</v>
      </c>
      <c r="C1374" s="442">
        <f>hourly1!$F1375*유형화!$G$71/hourly1!$F$8763+유형화!$G$72*hourly1!$G1375/hourly1!$F$8763+유형화!$G$74*hourly1!I1375/hourly1!$I$8763</f>
        <v>2.1768369474906897</v>
      </c>
      <c r="D1374" s="14">
        <v>80.239898999999994</v>
      </c>
      <c r="E1374" s="14">
        <v>0</v>
      </c>
      <c r="F1374" s="1">
        <v>635252</v>
      </c>
      <c r="G1374" s="15">
        <f t="shared" si="42"/>
        <v>9.1818312112051007E-2</v>
      </c>
      <c r="H1374" s="15">
        <f t="shared" si="43"/>
        <v>0.18345314478621375</v>
      </c>
    </row>
    <row r="1375" spans="1:8">
      <c r="A1375" s="1">
        <v>1374</v>
      </c>
      <c r="B1375" s="444">
        <f>유형화!$F$71*hourly1!B1376/hourly1!$B$8763+유형화!$F$72*hourly1!C1376/hourly1!$C$8763+유형화!$F$73*hourly1!D1376/hourly1!$D$8763+유형화!$F$74*hourly1!E1376/hourly1!$E$8763</f>
        <v>69.052411715174756</v>
      </c>
      <c r="C1375" s="442">
        <f>hourly1!$F1376*유형화!$G$71/hourly1!$F$8763+유형화!$G$72*hourly1!$G1376/hourly1!$F$8763+유형화!$G$74*hourly1!I1376/hourly1!$I$8763</f>
        <v>2.6892310138750828</v>
      </c>
      <c r="D1375" s="14">
        <v>84.767948000000004</v>
      </c>
      <c r="E1375" s="14">
        <v>0</v>
      </c>
      <c r="F1375" s="1">
        <v>1011939</v>
      </c>
      <c r="G1375" s="15">
        <f t="shared" si="42"/>
        <v>9.6999747053047897E-2</v>
      </c>
      <c r="H1375" s="15">
        <f t="shared" si="43"/>
        <v>0.19270840143597781</v>
      </c>
    </row>
    <row r="1376" spans="1:8">
      <c r="A1376" s="1">
        <v>1375</v>
      </c>
      <c r="B1376" s="444">
        <f>유형화!$F$71*hourly1!B1377/hourly1!$B$8763+유형화!$F$72*hourly1!C1377/hourly1!$C$8763+유형화!$F$73*hourly1!D1377/hourly1!$D$8763+유형화!$F$74*hourly1!E1377/hourly1!$E$8763</f>
        <v>80.874384717897826</v>
      </c>
      <c r="C1376" s="442">
        <f>hourly1!$F1377*유형화!$G$71/hourly1!$F$8763+유형화!$G$72*hourly1!$G1377/hourly1!$F$8763+유형화!$G$74*hourly1!I1377/hourly1!$I$8763</f>
        <v>9.2218576475492213</v>
      </c>
      <c r="D1376" s="14">
        <v>84.381518999999997</v>
      </c>
      <c r="E1376" s="14">
        <v>0.205897</v>
      </c>
      <c r="F1376" s="1">
        <v>1130825</v>
      </c>
      <c r="G1376" s="15">
        <f t="shared" si="42"/>
        <v>9.6557557332306254E-2</v>
      </c>
      <c r="H1376" s="15">
        <f t="shared" si="43"/>
        <v>0.19192263922275743</v>
      </c>
    </row>
    <row r="1377" spans="1:8">
      <c r="A1377" s="1">
        <v>1376</v>
      </c>
      <c r="B1377" s="444">
        <f>유형화!$F$71*hourly1!B1378/hourly1!$B$8763+유형화!$F$72*hourly1!C1378/hourly1!$C$8763+유형화!$F$73*hourly1!D1378/hourly1!$D$8763+유형화!$F$74*hourly1!E1378/hourly1!$E$8763</f>
        <v>177.81825051385513</v>
      </c>
      <c r="C1377" s="442">
        <f>hourly1!$F1378*유형화!$G$71/hourly1!$F$8763+유형화!$G$72*hourly1!$G1378/hourly1!$F$8763+유형화!$G$74*hourly1!I1378/hourly1!$I$8763</f>
        <v>9.3849658643305798</v>
      </c>
      <c r="D1377" s="14">
        <v>57.661000000000008</v>
      </c>
      <c r="E1377" s="14">
        <v>46.736048000000032</v>
      </c>
      <c r="F1377" s="1">
        <v>1047528</v>
      </c>
      <c r="G1377" s="15">
        <f t="shared" si="42"/>
        <v>6.5981335478662237E-2</v>
      </c>
      <c r="H1377" s="15">
        <f t="shared" si="43"/>
        <v>0.13568317567859847</v>
      </c>
    </row>
    <row r="1378" spans="1:8">
      <c r="A1378" s="1">
        <v>1377</v>
      </c>
      <c r="B1378" s="444">
        <f>유형화!$F$71*hourly1!B1379/hourly1!$B$8763+유형화!$F$72*hourly1!C1379/hourly1!$C$8763+유형화!$F$73*hourly1!D1379/hourly1!$D$8763+유형화!$F$74*hourly1!E1379/hourly1!$E$8763</f>
        <v>274.5721182126552</v>
      </c>
      <c r="C1378" s="442">
        <f>hourly1!$F1379*유형화!$G$71/hourly1!$F$8763+유형화!$G$72*hourly1!$G1379/hourly1!$F$8763+유형화!$G$74*hourly1!I1379/hourly1!$I$8763</f>
        <v>8.5598983352745019</v>
      </c>
      <c r="D1378" s="14">
        <v>28.055783000000002</v>
      </c>
      <c r="E1378" s="14">
        <v>344.56295700000049</v>
      </c>
      <c r="F1378" s="1">
        <v>952526</v>
      </c>
      <c r="G1378" s="15">
        <f t="shared" si="42"/>
        <v>3.210416104888137E-2</v>
      </c>
      <c r="H1378" s="15">
        <f t="shared" si="43"/>
        <v>6.8648905583352876E-2</v>
      </c>
    </row>
    <row r="1379" spans="1:8">
      <c r="A1379" s="1">
        <v>1378</v>
      </c>
      <c r="B1379" s="444">
        <f>유형화!$F$71*hourly1!B1380/hourly1!$B$8763+유형화!$F$72*hourly1!C1380/hourly1!$C$8763+유형화!$F$73*hourly1!D1380/hourly1!$D$8763+유형화!$F$74*hourly1!E1380/hourly1!$E$8763</f>
        <v>331.59697376708141</v>
      </c>
      <c r="C1379" s="442">
        <f>hourly1!$F1380*유형화!$G$71/hourly1!$F$8763+유형화!$G$72*hourly1!$G1380/hourly1!$F$8763+유형화!$G$74*hourly1!I1380/hourly1!$I$8763</f>
        <v>7.5023099744623263</v>
      </c>
      <c r="D1379" s="14">
        <v>58.187450999999989</v>
      </c>
      <c r="E1379" s="14">
        <v>740.62873799999966</v>
      </c>
      <c r="F1379" s="1">
        <v>842831</v>
      </c>
      <c r="G1379" s="15">
        <f t="shared" si="42"/>
        <v>6.658375201746794E-2</v>
      </c>
      <c r="H1379" s="15">
        <f t="shared" si="43"/>
        <v>0.13682875032899292</v>
      </c>
    </row>
    <row r="1380" spans="1:8">
      <c r="A1380" s="1">
        <v>1379</v>
      </c>
      <c r="B1380" s="444">
        <f>유형화!$F$71*hourly1!B1381/hourly1!$B$8763+유형화!$F$72*hourly1!C1381/hourly1!$C$8763+유형화!$F$73*hourly1!D1381/hourly1!$D$8763+유형화!$F$74*hourly1!E1381/hourly1!$E$8763</f>
        <v>387.58379817732612</v>
      </c>
      <c r="C1380" s="442">
        <f>hourly1!$F1381*유형화!$G$71/hourly1!$F$8763+유형화!$G$72*hourly1!$G1381/hourly1!$F$8763+유형화!$G$74*hourly1!I1381/hourly1!$I$8763</f>
        <v>6.5834171179099021</v>
      </c>
      <c r="D1380" s="14">
        <v>60.02746299999999</v>
      </c>
      <c r="E1380" s="14">
        <v>1004.136210999999</v>
      </c>
      <c r="F1380" s="1">
        <v>838991</v>
      </c>
      <c r="G1380" s="15">
        <f t="shared" si="42"/>
        <v>6.8689273063873041E-2</v>
      </c>
      <c r="H1380" s="15">
        <f t="shared" si="43"/>
        <v>0.1408204513842494</v>
      </c>
    </row>
    <row r="1381" spans="1:8">
      <c r="A1381" s="1">
        <v>1380</v>
      </c>
      <c r="B1381" s="444">
        <f>유형화!$F$71*hourly1!B1382/hourly1!$B$8763+유형화!$F$72*hourly1!C1382/hourly1!$C$8763+유형화!$F$73*hourly1!D1382/hourly1!$D$8763+유형화!$F$74*hourly1!E1382/hourly1!$E$8763</f>
        <v>327.96498744027571</v>
      </c>
      <c r="C1381" s="442">
        <f>hourly1!$F1382*유형화!$G$71/hourly1!$F$8763+유형화!$G$72*hourly1!$G1382/hourly1!$F$8763+유형화!$G$74*hourly1!I1382/hourly1!$I$8763</f>
        <v>5.8632879751353402</v>
      </c>
      <c r="D1381" s="14">
        <v>76.843857</v>
      </c>
      <c r="E1381" s="14">
        <v>1149.245863000001</v>
      </c>
      <c r="F1381" s="1">
        <v>857132</v>
      </c>
      <c r="G1381" s="15">
        <f t="shared" si="42"/>
        <v>8.7932229898741721E-2</v>
      </c>
      <c r="H1381" s="15">
        <f t="shared" si="43"/>
        <v>0.17644222818611649</v>
      </c>
    </row>
    <row r="1382" spans="1:8">
      <c r="A1382" s="1">
        <v>1381</v>
      </c>
      <c r="B1382" s="444">
        <f>유형화!$F$71*hourly1!B1383/hourly1!$B$8763+유형화!$F$72*hourly1!C1383/hourly1!$C$8763+유형화!$F$73*hourly1!D1383/hourly1!$D$8763+유형화!$F$74*hourly1!E1383/hourly1!$E$8763</f>
        <v>206.38165376382929</v>
      </c>
      <c r="C1382" s="442">
        <f>hourly1!$F1383*유형화!$G$71/hourly1!$F$8763+유형화!$G$72*hourly1!$G1383/hourly1!$F$8763+유형화!$G$74*hourly1!I1383/hourly1!$I$8763</f>
        <v>4.4912388380322152</v>
      </c>
      <c r="D1382" s="14">
        <v>79.832366000000007</v>
      </c>
      <c r="E1382" s="14">
        <v>1193.7707660000001</v>
      </c>
      <c r="F1382" s="1">
        <v>837420</v>
      </c>
      <c r="G1382" s="15">
        <f t="shared" si="42"/>
        <v>9.1351973137846182E-2</v>
      </c>
      <c r="H1382" s="15">
        <f t="shared" si="43"/>
        <v>0.18261498165260612</v>
      </c>
    </row>
    <row r="1383" spans="1:8">
      <c r="A1383" s="1">
        <v>1382</v>
      </c>
      <c r="B1383" s="444">
        <f>유형화!$F$71*hourly1!B1384/hourly1!$B$8763+유형화!$F$72*hourly1!C1384/hourly1!$C$8763+유형화!$F$73*hourly1!D1384/hourly1!$D$8763+유형화!$F$74*hourly1!E1384/hourly1!$E$8763</f>
        <v>263.50690286289944</v>
      </c>
      <c r="C1383" s="442">
        <f>hourly1!$F1384*유형화!$G$71/hourly1!$F$8763+유형화!$G$72*hourly1!$G1384/hourly1!$F$8763+유형화!$G$74*hourly1!I1384/hourly1!$I$8763</f>
        <v>4.7716975494706766</v>
      </c>
      <c r="D1383" s="14">
        <v>70.710080000000005</v>
      </c>
      <c r="E1383" s="14">
        <v>1138.8437109999991</v>
      </c>
      <c r="F1383" s="1">
        <v>836784</v>
      </c>
      <c r="G1383" s="15">
        <f t="shared" si="42"/>
        <v>8.0913364495985934E-2</v>
      </c>
      <c r="H1383" s="15">
        <f t="shared" si="43"/>
        <v>0.16362584408066999</v>
      </c>
    </row>
    <row r="1384" spans="1:8">
      <c r="A1384" s="1">
        <v>1383</v>
      </c>
      <c r="B1384" s="444">
        <f>유형화!$F$71*hourly1!B1385/hourly1!$B$8763+유형화!$F$72*hourly1!C1385/hourly1!$C$8763+유형화!$F$73*hourly1!D1385/hourly1!$D$8763+유형화!$F$74*hourly1!E1385/hourly1!$E$8763</f>
        <v>375.16030908657444</v>
      </c>
      <c r="C1384" s="442">
        <f>hourly1!$F1385*유형화!$G$71/hourly1!$F$8763+유형화!$G$72*hourly1!$G1385/hourly1!$F$8763+유형화!$G$74*hourly1!I1385/hourly1!$I$8763</f>
        <v>4.5952466543523904</v>
      </c>
      <c r="D1384" s="14">
        <v>71.899871000000019</v>
      </c>
      <c r="E1384" s="14">
        <v>1048.5328140000011</v>
      </c>
      <c r="F1384" s="1">
        <v>815508</v>
      </c>
      <c r="G1384" s="15">
        <f t="shared" si="42"/>
        <v>8.2274839307739003E-2</v>
      </c>
      <c r="H1384" s="15">
        <f t="shared" si="43"/>
        <v>0.16612750394917999</v>
      </c>
    </row>
    <row r="1385" spans="1:8">
      <c r="A1385" s="1">
        <v>1384</v>
      </c>
      <c r="B1385" s="444">
        <f>유형화!$F$71*hourly1!B1386/hourly1!$B$8763+유형화!$F$72*hourly1!C1386/hourly1!$C$8763+유형화!$F$73*hourly1!D1386/hourly1!$D$8763+유형화!$F$74*hourly1!E1386/hourly1!$E$8763</f>
        <v>317.86216896232025</v>
      </c>
      <c r="C1385" s="442">
        <f>hourly1!$F1386*유형화!$G$71/hourly1!$F$8763+유형화!$G$72*hourly1!$G1386/hourly1!$F$8763+유형화!$G$74*hourly1!I1386/hourly1!$I$8763</f>
        <v>4.558991094554135</v>
      </c>
      <c r="D1385" s="14">
        <v>80.881272999999993</v>
      </c>
      <c r="E1385" s="14">
        <v>876.18953799999895</v>
      </c>
      <c r="F1385" s="1">
        <v>830789</v>
      </c>
      <c r="G1385" s="15">
        <f t="shared" si="42"/>
        <v>9.2552234747130036E-2</v>
      </c>
      <c r="H1385" s="15">
        <f t="shared" si="43"/>
        <v>0.18477050452669921</v>
      </c>
    </row>
    <row r="1386" spans="1:8">
      <c r="A1386" s="1">
        <v>1385</v>
      </c>
      <c r="B1386" s="444">
        <f>유형화!$F$71*hourly1!B1387/hourly1!$B$8763+유형화!$F$72*hourly1!C1387/hourly1!$C$8763+유형화!$F$73*hourly1!D1387/hourly1!$D$8763+유형화!$F$74*hourly1!E1387/hourly1!$E$8763</f>
        <v>275.47139069921565</v>
      </c>
      <c r="C1386" s="442">
        <f>hourly1!$F1387*유형화!$G$71/hourly1!$F$8763+유형화!$G$72*hourly1!$G1387/hourly1!$F$8763+유형화!$G$74*hourly1!I1387/hourly1!$I$8763</f>
        <v>4.738015317113657</v>
      </c>
      <c r="D1386" s="14">
        <v>72.282444999999996</v>
      </c>
      <c r="E1386" s="14">
        <v>570.19717400000104</v>
      </c>
      <c r="F1386" s="1">
        <v>839928</v>
      </c>
      <c r="G1386" s="15">
        <f t="shared" si="42"/>
        <v>8.2712617761796545E-2</v>
      </c>
      <c r="H1386" s="15">
        <f t="shared" si="43"/>
        <v>0.16693029921003241</v>
      </c>
    </row>
    <row r="1387" spans="1:8">
      <c r="A1387" s="1">
        <v>1386</v>
      </c>
      <c r="B1387" s="444">
        <f>유형화!$F$71*hourly1!B1388/hourly1!$B$8763+유형화!$F$72*hourly1!C1388/hourly1!$C$8763+유형화!$F$73*hourly1!D1388/hourly1!$D$8763+유형화!$F$74*hourly1!E1388/hourly1!$E$8763</f>
        <v>164.37571008249625</v>
      </c>
      <c r="C1387" s="442">
        <f>hourly1!$F1388*유형화!$G$71/hourly1!$F$8763+유형화!$G$72*hourly1!$G1388/hourly1!$F$8763+유형화!$G$74*hourly1!I1388/hourly1!$I$8763</f>
        <v>5.0396347168541196</v>
      </c>
      <c r="D1387" s="14">
        <v>67.103813000000002</v>
      </c>
      <c r="E1387" s="14">
        <v>186.95604400000019</v>
      </c>
      <c r="F1387" s="1">
        <v>801571</v>
      </c>
      <c r="G1387" s="15">
        <f t="shared" si="42"/>
        <v>7.6786722350469391E-2</v>
      </c>
      <c r="H1387" s="15">
        <f t="shared" si="43"/>
        <v>0.15599679333126476</v>
      </c>
    </row>
    <row r="1388" spans="1:8">
      <c r="A1388" s="1">
        <v>1387</v>
      </c>
      <c r="B1388" s="444">
        <f>유형화!$F$71*hourly1!B1389/hourly1!$B$8763+유형화!$F$72*hourly1!C1389/hourly1!$C$8763+유형화!$F$73*hourly1!D1389/hourly1!$D$8763+유형화!$F$74*hourly1!E1389/hourly1!$E$8763</f>
        <v>125.96617614190049</v>
      </c>
      <c r="C1388" s="442">
        <f>hourly1!$F1389*유형화!$G$71/hourly1!$F$8763+유형화!$G$72*hourly1!$G1389/hourly1!$F$8763+유형화!$G$74*hourly1!I1389/hourly1!$I$8763</f>
        <v>4.8179542917736828</v>
      </c>
      <c r="D1388" s="14">
        <v>68.540427999999991</v>
      </c>
      <c r="E1388" s="14">
        <v>4.6238490000000008</v>
      </c>
      <c r="F1388" s="1">
        <v>797019</v>
      </c>
      <c r="G1388" s="15">
        <f t="shared" si="42"/>
        <v>7.8430637236938203E-2</v>
      </c>
      <c r="H1388" s="15">
        <f t="shared" si="43"/>
        <v>0.15904436498823127</v>
      </c>
    </row>
    <row r="1389" spans="1:8">
      <c r="A1389" s="1">
        <v>1388</v>
      </c>
      <c r="B1389" s="444">
        <f>유형화!$F$71*hourly1!B1390/hourly1!$B$8763+유형화!$F$72*hourly1!C1390/hourly1!$C$8763+유형화!$F$73*hourly1!D1390/hourly1!$D$8763+유형화!$F$74*hourly1!E1390/hourly1!$E$8763</f>
        <v>135.00393997923271</v>
      </c>
      <c r="C1389" s="442">
        <f>hourly1!$F1390*유형화!$G$71/hourly1!$F$8763+유형화!$G$72*hourly1!$G1390/hourly1!$F$8763+유형화!$G$74*hourly1!I1390/hourly1!$I$8763</f>
        <v>4.9040529550954526</v>
      </c>
      <c r="D1389" s="14">
        <v>64.927521999999996</v>
      </c>
      <c r="E1389" s="14">
        <v>0</v>
      </c>
      <c r="F1389" s="1">
        <v>821321</v>
      </c>
      <c r="G1389" s="15">
        <f t="shared" si="42"/>
        <v>7.4296398100626451E-2</v>
      </c>
      <c r="H1389" s="15">
        <f t="shared" si="43"/>
        <v>0.15135871970706646</v>
      </c>
    </row>
    <row r="1390" spans="1:8">
      <c r="A1390" s="1">
        <v>1389</v>
      </c>
      <c r="B1390" s="444">
        <f>유형화!$F$71*hourly1!B1391/hourly1!$B$8763+유형화!$F$72*hourly1!C1391/hourly1!$C$8763+유형화!$F$73*hourly1!D1391/hourly1!$D$8763+유형화!$F$74*hourly1!E1391/hourly1!$E$8763</f>
        <v>70.164789862002209</v>
      </c>
      <c r="C1390" s="442">
        <f>hourly1!$F1391*유형화!$G$71/hourly1!$F$8763+유형화!$G$72*hourly1!$G1391/hourly1!$F$8763+유형화!$G$74*hourly1!I1391/hourly1!$I$8763</f>
        <v>6.0100976094336005</v>
      </c>
      <c r="D1390" s="14">
        <v>67.651721999999992</v>
      </c>
      <c r="E1390" s="14">
        <v>0</v>
      </c>
      <c r="F1390" s="1">
        <v>863588</v>
      </c>
      <c r="G1390" s="15">
        <f t="shared" si="42"/>
        <v>7.7413693224036934E-2</v>
      </c>
      <c r="H1390" s="15">
        <f t="shared" si="43"/>
        <v>0.15716042309915579</v>
      </c>
    </row>
    <row r="1391" spans="1:8">
      <c r="A1391" s="1">
        <v>1390</v>
      </c>
      <c r="B1391" s="444">
        <f>유형화!$F$71*hourly1!B1392/hourly1!$B$8763+유형화!$F$72*hourly1!C1392/hourly1!$C$8763+유형화!$F$73*hourly1!D1392/hourly1!$D$8763+유형화!$F$74*hourly1!E1392/hourly1!$E$8763</f>
        <v>69.293156944770175</v>
      </c>
      <c r="C1391" s="442">
        <f>hourly1!$F1392*유형화!$G$71/hourly1!$F$8763+유형화!$G$72*hourly1!$G1392/hourly1!$F$8763+유형화!$G$74*hourly1!I1392/hourly1!$I$8763</f>
        <v>0.46581099734472547</v>
      </c>
      <c r="D1391" s="14">
        <v>74.464393999999999</v>
      </c>
      <c r="E1391" s="14">
        <v>0</v>
      </c>
      <c r="F1391" s="1">
        <v>920186</v>
      </c>
      <c r="G1391" s="15">
        <f t="shared" si="42"/>
        <v>8.5209416446632602E-2</v>
      </c>
      <c r="H1391" s="15">
        <f t="shared" si="43"/>
        <v>0.17149403910794939</v>
      </c>
    </row>
    <row r="1392" spans="1:8">
      <c r="A1392" s="1">
        <v>1391</v>
      </c>
      <c r="B1392" s="444">
        <f>유형화!$F$71*hourly1!B1393/hourly1!$B$8763+유형화!$F$72*hourly1!C1393/hourly1!$C$8763+유형화!$F$73*hourly1!D1393/hourly1!$D$8763+유형화!$F$74*hourly1!E1393/hourly1!$E$8763</f>
        <v>68.386789712957423</v>
      </c>
      <c r="C1392" s="442">
        <f>hourly1!$F1393*유형화!$G$71/hourly1!$F$8763+유형화!$G$72*hourly1!$G1393/hourly1!$F$8763+유형화!$G$74*hourly1!I1393/hourly1!$I$8763</f>
        <v>0.47368808464964396</v>
      </c>
      <c r="D1392" s="14">
        <v>77.966098000000002</v>
      </c>
      <c r="E1392" s="14">
        <v>0</v>
      </c>
      <c r="F1392" s="1">
        <v>974775</v>
      </c>
      <c r="G1392" s="15">
        <f t="shared" si="42"/>
        <v>8.9216407417496341E-2</v>
      </c>
      <c r="H1392" s="15">
        <f t="shared" si="43"/>
        <v>0.1787656678994016</v>
      </c>
    </row>
    <row r="1393" spans="1:8">
      <c r="A1393" s="1">
        <v>1392</v>
      </c>
      <c r="B1393" s="444">
        <f>유형화!$F$71*hourly1!B1394/hourly1!$B$8763+유형화!$F$72*hourly1!C1394/hourly1!$C$8763+유형화!$F$73*hourly1!D1394/hourly1!$D$8763+유형화!$F$74*hourly1!E1394/hourly1!$E$8763</f>
        <v>67.408482028413246</v>
      </c>
      <c r="C1393" s="442">
        <f>hourly1!$F1394*유형화!$G$71/hourly1!$F$8763+유형화!$G$72*hourly1!$G1394/hourly1!$F$8763+유형화!$G$74*hourly1!I1394/hourly1!$I$8763</f>
        <v>1.3162333798936807</v>
      </c>
      <c r="D1393" s="14">
        <v>96.361225000000005</v>
      </c>
      <c r="E1393" s="14">
        <v>0</v>
      </c>
      <c r="F1393" s="1">
        <v>1000359</v>
      </c>
      <c r="G1393" s="15">
        <f t="shared" si="42"/>
        <v>0.1102659044043609</v>
      </c>
      <c r="H1393" s="15">
        <f t="shared" si="43"/>
        <v>0.21593403449247459</v>
      </c>
    </row>
    <row r="1394" spans="1:8">
      <c r="A1394" s="1">
        <v>1393</v>
      </c>
      <c r="B1394" s="444">
        <f>유형화!$F$71*hourly1!B1395/hourly1!$B$8763+유형화!$F$72*hourly1!C1395/hourly1!$C$8763+유형화!$F$73*hourly1!D1395/hourly1!$D$8763+유형화!$F$74*hourly1!E1395/hourly1!$E$8763</f>
        <v>67.965984008421742</v>
      </c>
      <c r="C1394" s="442">
        <f>hourly1!$F1395*유형화!$G$71/hourly1!$F$8763+유형화!$G$72*hourly1!$G1395/hourly1!$F$8763+유형화!$G$74*hourly1!I1395/hourly1!$I$8763</f>
        <v>1.8579764168659201</v>
      </c>
      <c r="D1394" s="14">
        <v>99.217900000000014</v>
      </c>
      <c r="E1394" s="14">
        <v>0</v>
      </c>
      <c r="F1394" s="1">
        <v>954142</v>
      </c>
      <c r="G1394" s="15">
        <f t="shared" si="42"/>
        <v>0.11353479033295229</v>
      </c>
      <c r="H1394" s="15">
        <f t="shared" si="43"/>
        <v>0.22155544897232157</v>
      </c>
    </row>
    <row r="1395" spans="1:8">
      <c r="A1395" s="1">
        <v>1394</v>
      </c>
      <c r="B1395" s="444">
        <f>유형화!$F$71*hourly1!B1396/hourly1!$B$8763+유형화!$F$72*hourly1!C1396/hourly1!$C$8763+유형화!$F$73*hourly1!D1396/hourly1!$D$8763+유형화!$F$74*hourly1!E1396/hourly1!$E$8763</f>
        <v>68.329691597141874</v>
      </c>
      <c r="C1395" s="442">
        <f>hourly1!$F1396*유형화!$G$71/hourly1!$F$8763+유형화!$G$72*hourly1!$G1396/hourly1!$F$8763+유형화!$G$74*hourly1!I1396/hourly1!$I$8763</f>
        <v>2.4252688143798879</v>
      </c>
      <c r="D1395" s="14">
        <v>102.029813</v>
      </c>
      <c r="E1395" s="14">
        <v>0</v>
      </c>
      <c r="F1395" s="1">
        <v>849501</v>
      </c>
      <c r="G1395" s="15">
        <f t="shared" si="42"/>
        <v>0.11675245521892046</v>
      </c>
      <c r="H1395" s="15">
        <f t="shared" si="43"/>
        <v>0.2270503899006602</v>
      </c>
    </row>
    <row r="1396" spans="1:8">
      <c r="A1396" s="1">
        <v>1395</v>
      </c>
      <c r="B1396" s="444">
        <f>유형화!$F$71*hourly1!B1397/hourly1!$B$8763+유형화!$F$72*hourly1!C1397/hourly1!$C$8763+유형화!$F$73*hourly1!D1397/hourly1!$D$8763+유형화!$F$74*hourly1!E1397/hourly1!$E$8763</f>
        <v>68.97061724921025</v>
      </c>
      <c r="C1396" s="442">
        <f>hourly1!$F1397*유형화!$G$71/hourly1!$F$8763+유형화!$G$72*hourly1!$G1397/hourly1!$F$8763+유형화!$G$74*hourly1!I1397/hourly1!$I$8763</f>
        <v>3.0057481705114006</v>
      </c>
      <c r="D1396" s="14">
        <v>114.429557</v>
      </c>
      <c r="E1396" s="14">
        <v>0</v>
      </c>
      <c r="F1396" s="1">
        <v>682660</v>
      </c>
      <c r="G1396" s="15">
        <f t="shared" si="42"/>
        <v>0.13094145070483865</v>
      </c>
      <c r="H1396" s="15">
        <f t="shared" si="43"/>
        <v>0.25083713857016304</v>
      </c>
    </row>
    <row r="1397" spans="1:8">
      <c r="A1397" s="1">
        <v>1396</v>
      </c>
      <c r="B1397" s="444">
        <f>유형화!$F$71*hourly1!B1398/hourly1!$B$8763+유형화!$F$72*hourly1!C1398/hourly1!$C$8763+유형화!$F$73*hourly1!D1398/hourly1!$D$8763+유형화!$F$74*hourly1!E1398/hourly1!$E$8763</f>
        <v>69.279997917243548</v>
      </c>
      <c r="C1397" s="442">
        <f>hourly1!$F1398*유형화!$G$71/hourly1!$F$8763+유형화!$G$72*hourly1!$G1398/hourly1!$F$8763+유형화!$G$74*hourly1!I1398/hourly1!$I$8763</f>
        <v>3.4064296761313066</v>
      </c>
      <c r="D1397" s="14">
        <v>138.16598400000001</v>
      </c>
      <c r="E1397" s="14">
        <v>0</v>
      </c>
      <c r="F1397" s="1">
        <v>552820</v>
      </c>
      <c r="G1397" s="15">
        <f t="shared" si="42"/>
        <v>0.1581029836812313</v>
      </c>
      <c r="H1397" s="15">
        <f t="shared" si="43"/>
        <v>0.29444273820605427</v>
      </c>
    </row>
    <row r="1398" spans="1:8">
      <c r="A1398" s="1">
        <v>1397</v>
      </c>
      <c r="B1398" s="444">
        <f>유형화!$F$71*hourly1!B1399/hourly1!$B$8763+유형화!$F$72*hourly1!C1399/hourly1!$C$8763+유형화!$F$73*hourly1!D1399/hourly1!$D$8763+유형화!$F$74*hourly1!E1399/hourly1!$E$8763</f>
        <v>69.628585438806638</v>
      </c>
      <c r="C1398" s="442">
        <f>hourly1!$F1399*유형화!$G$71/hourly1!$F$8763+유형화!$G$72*hourly1!$G1399/hourly1!$F$8763+유형화!$G$74*hourly1!I1399/hourly1!$I$8763</f>
        <v>3.792914693251789</v>
      </c>
      <c r="D1398" s="14">
        <v>161.733664</v>
      </c>
      <c r="E1398" s="14">
        <v>0</v>
      </c>
      <c r="F1398" s="1">
        <v>615003</v>
      </c>
      <c r="G1398" s="15">
        <f t="shared" si="42"/>
        <v>0.1850714198952019</v>
      </c>
      <c r="H1398" s="15">
        <f t="shared" si="43"/>
        <v>0.33540234703206234</v>
      </c>
    </row>
    <row r="1399" spans="1:8">
      <c r="A1399" s="1">
        <v>1398</v>
      </c>
      <c r="B1399" s="444">
        <f>유형화!$F$71*hourly1!B1400/hourly1!$B$8763+유형화!$F$72*hourly1!C1400/hourly1!$C$8763+유형화!$F$73*hourly1!D1400/hourly1!$D$8763+유형화!$F$74*hourly1!E1400/hourly1!$E$8763</f>
        <v>71.902183685652503</v>
      </c>
      <c r="C1399" s="442">
        <f>hourly1!$F1400*유형화!$G$71/hourly1!$F$8763+유형화!$G$72*hourly1!$G1400/hourly1!$F$8763+유형화!$G$74*hourly1!I1400/hourly1!$I$8763</f>
        <v>4.1990960140179414</v>
      </c>
      <c r="D1399" s="14">
        <v>197.20175599999999</v>
      </c>
      <c r="E1399" s="14">
        <v>0</v>
      </c>
      <c r="F1399" s="1">
        <v>1013745</v>
      </c>
      <c r="G1399" s="15">
        <f t="shared" si="42"/>
        <v>0.22565746725893224</v>
      </c>
      <c r="H1399" s="15">
        <f t="shared" si="43"/>
        <v>0.3930550515100707</v>
      </c>
    </row>
    <row r="1400" spans="1:8">
      <c r="A1400" s="1">
        <v>1399</v>
      </c>
      <c r="B1400" s="444">
        <f>유형화!$F$71*hourly1!B1401/hourly1!$B$8763+유형화!$F$72*hourly1!C1401/hourly1!$C$8763+유형화!$F$73*hourly1!D1401/hourly1!$D$8763+유형화!$F$74*hourly1!E1401/hourly1!$E$8763</f>
        <v>83.873146338675156</v>
      </c>
      <c r="C1400" s="442">
        <f>hourly1!$F1401*유형화!$G$71/hourly1!$F$8763+유형화!$G$72*hourly1!$G1401/hourly1!$F$8763+유형화!$G$74*hourly1!I1401/hourly1!$I$8763</f>
        <v>10.606071338602233</v>
      </c>
      <c r="D1400" s="14">
        <v>194.915751</v>
      </c>
      <c r="E1400" s="14">
        <v>0.33136199999999999</v>
      </c>
      <c r="F1400" s="1">
        <v>1229054</v>
      </c>
      <c r="G1400" s="15">
        <f t="shared" si="42"/>
        <v>0.22304159755825242</v>
      </c>
      <c r="H1400" s="15">
        <f t="shared" si="43"/>
        <v>0.38947469990424877</v>
      </c>
    </row>
    <row r="1401" spans="1:8">
      <c r="A1401" s="1">
        <v>1400</v>
      </c>
      <c r="B1401" s="444">
        <f>유형화!$F$71*hourly1!B1402/hourly1!$B$8763+유형화!$F$72*hourly1!C1402/hourly1!$C$8763+유형화!$F$73*hourly1!D1402/hourly1!$D$8763+유형화!$F$74*hourly1!E1402/hourly1!$E$8763</f>
        <v>181.15305129893429</v>
      </c>
      <c r="C1401" s="442">
        <f>hourly1!$F1402*유형화!$G$71/hourly1!$F$8763+유형화!$G$72*hourly1!$G1402/hourly1!$F$8763+유형화!$G$74*hourly1!I1402/hourly1!$I$8763</f>
        <v>10.6835421027431</v>
      </c>
      <c r="D1401" s="14">
        <v>160.683671</v>
      </c>
      <c r="E1401" s="14">
        <v>55.01201899999991</v>
      </c>
      <c r="F1401" s="1">
        <v>1206076</v>
      </c>
      <c r="G1401" s="15">
        <f t="shared" si="42"/>
        <v>0.1838699155788833</v>
      </c>
      <c r="H1401" s="15">
        <f t="shared" si="43"/>
        <v>0.33362442891195804</v>
      </c>
    </row>
    <row r="1402" spans="1:8">
      <c r="A1402" s="1">
        <v>1401</v>
      </c>
      <c r="B1402" s="444">
        <f>유형화!$F$71*hourly1!B1403/hourly1!$B$8763+유형화!$F$72*hourly1!C1403/hourly1!$C$8763+유형화!$F$73*hourly1!D1403/hourly1!$D$8763+유형화!$F$74*hourly1!E1403/hourly1!$E$8763</f>
        <v>278.47396479875857</v>
      </c>
      <c r="C1402" s="442">
        <f>hourly1!$F1403*유형화!$G$71/hourly1!$F$8763+유형화!$G$72*hourly1!$G1403/hourly1!$F$8763+유형화!$G$74*hourly1!I1403/hourly1!$I$8763</f>
        <v>9.7592407768349361</v>
      </c>
      <c r="D1402" s="14">
        <v>98.745156000000009</v>
      </c>
      <c r="E1402" s="14">
        <v>386.55504600000057</v>
      </c>
      <c r="F1402" s="1">
        <v>1068445</v>
      </c>
      <c r="G1402" s="15">
        <f t="shared" si="42"/>
        <v>0.11299383057749322</v>
      </c>
      <c r="H1402" s="15">
        <f t="shared" si="43"/>
        <v>0.22062790043580444</v>
      </c>
    </row>
    <row r="1403" spans="1:8">
      <c r="A1403" s="1">
        <v>1402</v>
      </c>
      <c r="B1403" s="444">
        <f>유형화!$F$71*hourly1!B1404/hourly1!$B$8763+유형화!$F$72*hourly1!C1404/hourly1!$C$8763+유형화!$F$73*hourly1!D1404/hourly1!$D$8763+유형화!$F$74*hourly1!E1404/hourly1!$E$8763</f>
        <v>335.96681745091689</v>
      </c>
      <c r="C1403" s="442">
        <f>hourly1!$F1404*유형화!$G$71/hourly1!$F$8763+유형화!$G$72*hourly1!$G1404/hourly1!$F$8763+유형화!$G$74*hourly1!I1404/hourly1!$I$8763</f>
        <v>8.6302378533412742</v>
      </c>
      <c r="D1403" s="14">
        <v>108.27826399999999</v>
      </c>
      <c r="E1403" s="14">
        <v>774.69023799999979</v>
      </c>
      <c r="F1403" s="1">
        <v>972120</v>
      </c>
      <c r="G1403" s="15">
        <f t="shared" si="42"/>
        <v>0.12390254178788357</v>
      </c>
      <c r="H1403" s="15">
        <f t="shared" si="43"/>
        <v>0.23912651380019512</v>
      </c>
    </row>
    <row r="1404" spans="1:8">
      <c r="A1404" s="1">
        <v>1403</v>
      </c>
      <c r="B1404" s="444">
        <f>유형화!$F$71*hourly1!B1405/hourly1!$B$8763+유형화!$F$72*hourly1!C1405/hourly1!$C$8763+유형화!$F$73*hourly1!D1405/hourly1!$D$8763+유형화!$F$74*hourly1!E1405/hourly1!$E$8763</f>
        <v>392.46401265855064</v>
      </c>
      <c r="C1404" s="442">
        <f>hourly1!$F1405*유형화!$G$71/hourly1!$F$8763+유형화!$G$72*hourly1!$G1405/hourly1!$F$8763+유형화!$G$74*hourly1!I1405/hourly1!$I$8763</f>
        <v>7.6733362659995263</v>
      </c>
      <c r="D1404" s="14">
        <v>106.57116600000001</v>
      </c>
      <c r="E1404" s="14">
        <v>1035.243105</v>
      </c>
      <c r="F1404" s="1">
        <v>925988</v>
      </c>
      <c r="G1404" s="15">
        <f t="shared" si="42"/>
        <v>0.12194911389324156</v>
      </c>
      <c r="H1404" s="15">
        <f t="shared" si="43"/>
        <v>0.23584551264011921</v>
      </c>
    </row>
    <row r="1405" spans="1:8">
      <c r="A1405" s="1">
        <v>1404</v>
      </c>
      <c r="B1405" s="444">
        <f>유형화!$F$71*hourly1!B1406/hourly1!$B$8763+유형화!$F$72*hourly1!C1406/hourly1!$C$8763+유형화!$F$73*hourly1!D1406/hourly1!$D$8763+유형화!$F$74*hourly1!E1406/hourly1!$E$8763</f>
        <v>332.40381282362898</v>
      </c>
      <c r="C1405" s="442">
        <f>hourly1!$F1406*유형화!$G$71/hourly1!$F$8763+유형화!$G$72*hourly1!$G1406/hourly1!$F$8763+유형화!$G$74*hourly1!I1406/hourly1!$I$8763</f>
        <v>6.8601419784930018</v>
      </c>
      <c r="D1405" s="14">
        <v>104.790209</v>
      </c>
      <c r="E1405" s="14">
        <v>1181.5677359999991</v>
      </c>
      <c r="F1405" s="1">
        <v>935385</v>
      </c>
      <c r="G1405" s="15">
        <f t="shared" si="42"/>
        <v>0.11991116933296561</v>
      </c>
      <c r="H1405" s="15">
        <f t="shared" si="43"/>
        <v>0.23240799236299955</v>
      </c>
    </row>
    <row r="1406" spans="1:8">
      <c r="A1406" s="1">
        <v>1405</v>
      </c>
      <c r="B1406" s="444">
        <f>유형화!$F$71*hourly1!B1407/hourly1!$B$8763+유형화!$F$72*hourly1!C1407/hourly1!$C$8763+유형화!$F$73*hourly1!D1407/hourly1!$D$8763+유형화!$F$74*hourly1!E1407/hourly1!$E$8763</f>
        <v>210.36580228036902</v>
      </c>
      <c r="C1406" s="442">
        <f>hourly1!$F1407*유형화!$G$71/hourly1!$F$8763+유형화!$G$72*hourly1!$G1407/hourly1!$F$8763+유형화!$G$74*hourly1!I1407/hourly1!$I$8763</f>
        <v>5.4246014055954772</v>
      </c>
      <c r="D1406" s="14">
        <v>93.249799999999993</v>
      </c>
      <c r="E1406" s="14">
        <v>1239.464523000004</v>
      </c>
      <c r="F1406" s="1">
        <v>872499</v>
      </c>
      <c r="G1406" s="15">
        <f t="shared" si="42"/>
        <v>0.10670550869943561</v>
      </c>
      <c r="H1406" s="15">
        <f t="shared" si="43"/>
        <v>0.20976610899336559</v>
      </c>
    </row>
    <row r="1407" spans="1:8">
      <c r="A1407" s="1">
        <v>1406</v>
      </c>
      <c r="B1407" s="444">
        <f>유형화!$F$71*hourly1!B1408/hourly1!$B$8763+유형화!$F$72*hourly1!C1408/hourly1!$C$8763+유형화!$F$73*hourly1!D1408/hourly1!$D$8763+유형화!$F$74*hourly1!E1408/hourly1!$E$8763</f>
        <v>267.38069508775567</v>
      </c>
      <c r="C1407" s="442">
        <f>hourly1!$F1408*유형화!$G$71/hourly1!$F$8763+유형화!$G$72*hourly1!$G1408/hourly1!$F$8763+유형화!$G$74*hourly1!I1408/hourly1!$I$8763</f>
        <v>5.6938011983336292</v>
      </c>
      <c r="D1407" s="14">
        <v>78.023166999999987</v>
      </c>
      <c r="E1407" s="14">
        <v>1209.1797950000009</v>
      </c>
      <c r="F1407" s="1">
        <v>851028</v>
      </c>
      <c r="G1407" s="15">
        <f t="shared" si="42"/>
        <v>8.9281711328882379E-2</v>
      </c>
      <c r="H1407" s="15">
        <f t="shared" si="43"/>
        <v>0.17888364540871329</v>
      </c>
    </row>
    <row r="1408" spans="1:8">
      <c r="A1408" s="1">
        <v>1407</v>
      </c>
      <c r="B1408" s="444">
        <f>유형화!$F$71*hourly1!B1409/hourly1!$B$8763+유형화!$F$72*hourly1!C1409/hourly1!$C$8763+유형화!$F$73*hourly1!D1409/hourly1!$D$8763+유형화!$F$74*hourly1!E1409/hourly1!$E$8763</f>
        <v>378.96320435531459</v>
      </c>
      <c r="C1408" s="442">
        <f>hourly1!$F1409*유형화!$G$71/hourly1!$F$8763+유형화!$G$72*hourly1!$G1409/hourly1!$F$8763+유형화!$G$74*hourly1!I1409/hourly1!$I$8763</f>
        <v>5.4790465931563146</v>
      </c>
      <c r="D1408" s="14">
        <v>67.981057000000007</v>
      </c>
      <c r="E1408" s="14">
        <v>1096.370267</v>
      </c>
      <c r="F1408" s="1">
        <v>858676</v>
      </c>
      <c r="G1408" s="15">
        <f t="shared" si="42"/>
        <v>7.7790550425956187E-2</v>
      </c>
      <c r="H1408" s="15">
        <f t="shared" si="43"/>
        <v>0.15785906950524031</v>
      </c>
    </row>
    <row r="1409" spans="1:8">
      <c r="A1409" s="1">
        <v>1408</v>
      </c>
      <c r="B1409" s="444">
        <f>유형화!$F$71*hourly1!B1410/hourly1!$B$8763+유형화!$F$72*hourly1!C1410/hourly1!$C$8763+유형화!$F$73*hourly1!D1410/hourly1!$D$8763+유형화!$F$74*hourly1!E1410/hourly1!$E$8763</f>
        <v>321.86717610203954</v>
      </c>
      <c r="C1409" s="442">
        <f>hourly1!$F1410*유형화!$G$71/hourly1!$F$8763+유형화!$G$72*hourly1!$G1410/hourly1!$F$8763+유형화!$G$74*hourly1!I1410/hourly1!$I$8763</f>
        <v>5.5409864542892748</v>
      </c>
      <c r="D1409" s="14">
        <v>63.636723000000011</v>
      </c>
      <c r="E1409" s="14">
        <v>880.54892199999904</v>
      </c>
      <c r="F1409" s="1">
        <v>867376</v>
      </c>
      <c r="G1409" s="15">
        <f t="shared" si="42"/>
        <v>7.2819340091668572E-2</v>
      </c>
      <c r="H1409" s="15">
        <f t="shared" si="43"/>
        <v>0.14859554214634504</v>
      </c>
    </row>
    <row r="1410" spans="1:8">
      <c r="A1410" s="1">
        <v>1409</v>
      </c>
      <c r="B1410" s="444">
        <f>유형화!$F$71*hourly1!B1411/hourly1!$B$8763+유형화!$F$72*hourly1!C1411/hourly1!$C$8763+유형화!$F$73*hourly1!D1411/hourly1!$D$8763+유형화!$F$74*hourly1!E1411/hourly1!$E$8763</f>
        <v>279.67619408894222</v>
      </c>
      <c r="C1410" s="442">
        <f>hourly1!$F1411*유형화!$G$71/hourly1!$F$8763+유형화!$G$72*hourly1!$G1411/hourly1!$F$8763+유형화!$G$74*hourly1!I1411/hourly1!$I$8763</f>
        <v>5.7906293659039676</v>
      </c>
      <c r="D1410" s="14">
        <v>102.284087</v>
      </c>
      <c r="E1410" s="14">
        <v>549.66692400000034</v>
      </c>
      <c r="F1410" s="1">
        <v>826433</v>
      </c>
      <c r="G1410" s="15">
        <f t="shared" ref="G1410:G1473" si="44">D1410/$I$1</f>
        <v>0.1170434203096664</v>
      </c>
      <c r="H1410" s="15">
        <f t="shared" ref="H1410:H1473" si="45">G1410/(1-$H$1*(1-G1410))</f>
        <v>0.22754541899243844</v>
      </c>
    </row>
    <row r="1411" spans="1:8">
      <c r="A1411" s="1">
        <v>1410</v>
      </c>
      <c r="B1411" s="444">
        <f>유형화!$F$71*hourly1!B1412/hourly1!$B$8763+유형화!$F$72*hourly1!C1412/hourly1!$C$8763+유형화!$F$73*hourly1!D1412/hourly1!$D$8763+유형화!$F$74*hourly1!E1412/hourly1!$E$8763</f>
        <v>168.59014746539469</v>
      </c>
      <c r="C1411" s="442">
        <f>hourly1!$F1412*유형화!$G$71/hourly1!$F$8763+유형화!$G$72*hourly1!$G1412/hourly1!$F$8763+유형화!$G$74*hourly1!I1412/hourly1!$I$8763</f>
        <v>6.1614805632160916</v>
      </c>
      <c r="D1411" s="14">
        <v>109.94997100000001</v>
      </c>
      <c r="E1411" s="14">
        <v>169.999651</v>
      </c>
      <c r="F1411" s="1">
        <v>864240</v>
      </c>
      <c r="G1411" s="15">
        <f t="shared" si="44"/>
        <v>0.12581547185134118</v>
      </c>
      <c r="H1411" s="15">
        <f t="shared" si="45"/>
        <v>0.24232633481187163</v>
      </c>
    </row>
    <row r="1412" spans="1:8">
      <c r="A1412" s="1">
        <v>1411</v>
      </c>
      <c r="B1412" s="444">
        <f>유형화!$F$71*hourly1!B1413/hourly1!$B$8763+유형화!$F$72*hourly1!C1413/hourly1!$C$8763+유형화!$F$73*hourly1!D1413/hourly1!$D$8763+유형화!$F$74*hourly1!E1413/hourly1!$E$8763</f>
        <v>128.65763466112418</v>
      </c>
      <c r="C1412" s="442">
        <f>hourly1!$F1413*유형화!$G$71/hourly1!$F$8763+유형화!$G$72*hourly1!$G1413/hourly1!$F$8763+유형화!$G$74*hourly1!I1413/hourly1!$I$8763</f>
        <v>5.9930081239694317</v>
      </c>
      <c r="D1412" s="14">
        <v>117.60745799999999</v>
      </c>
      <c r="E1412" s="14">
        <v>4.3425910000000094</v>
      </c>
      <c r="F1412" s="1">
        <v>907731</v>
      </c>
      <c r="G1412" s="15">
        <f t="shared" si="44"/>
        <v>0.13457791472729708</v>
      </c>
      <c r="H1412" s="15">
        <f t="shared" si="45"/>
        <v>0.25681933150016495</v>
      </c>
    </row>
    <row r="1413" spans="1:8">
      <c r="A1413" s="1">
        <v>1412</v>
      </c>
      <c r="B1413" s="444">
        <f>유형화!$F$71*hourly1!B1414/hourly1!$B$8763+유형화!$F$72*hourly1!C1414/hourly1!$C$8763+유형화!$F$73*hourly1!D1414/hourly1!$D$8763+유형화!$F$74*hourly1!E1414/hourly1!$E$8763</f>
        <v>137.09178608463694</v>
      </c>
      <c r="C1413" s="442">
        <f>hourly1!$F1414*유형화!$G$71/hourly1!$F$8763+유형화!$G$72*hourly1!$G1414/hourly1!$F$8763+유형화!$G$74*hourly1!I1414/hourly1!$I$8763</f>
        <v>5.6910525130502938</v>
      </c>
      <c r="D1413" s="14">
        <v>146.06551899999999</v>
      </c>
      <c r="E1413" s="14">
        <v>0</v>
      </c>
      <c r="F1413" s="1">
        <v>979396</v>
      </c>
      <c r="G1413" s="15">
        <f t="shared" si="44"/>
        <v>0.16714240146726403</v>
      </c>
      <c r="H1413" s="15">
        <f t="shared" si="45"/>
        <v>0.30842160309756333</v>
      </c>
    </row>
    <row r="1414" spans="1:8">
      <c r="A1414" s="1">
        <v>1413</v>
      </c>
      <c r="B1414" s="444">
        <f>유형화!$F$71*hourly1!B1415/hourly1!$B$8763+유형화!$F$72*hourly1!C1415/hourly1!$C$8763+유형화!$F$73*hourly1!D1415/hourly1!$D$8763+유형화!$F$74*hourly1!E1415/hourly1!$E$8763</f>
        <v>70.930124234581342</v>
      </c>
      <c r="C1414" s="442">
        <f>hourly1!$F1415*유형화!$G$71/hourly1!$F$8763+유형화!$G$72*hourly1!$G1415/hourly1!$F$8763+유형화!$G$74*hourly1!I1415/hourly1!$I$8763</f>
        <v>6.3464065712913209</v>
      </c>
      <c r="D1414" s="14">
        <v>162.463267</v>
      </c>
      <c r="E1414" s="14">
        <v>0</v>
      </c>
      <c r="F1414" s="1">
        <v>1000193</v>
      </c>
      <c r="G1414" s="15">
        <f t="shared" si="44"/>
        <v>0.18590630275032474</v>
      </c>
      <c r="H1414" s="15">
        <f t="shared" si="45"/>
        <v>0.33663525391800558</v>
      </c>
    </row>
    <row r="1415" spans="1:8">
      <c r="A1415" s="1">
        <v>1414</v>
      </c>
      <c r="B1415" s="444">
        <f>유형화!$F$71*hourly1!B1416/hourly1!$B$8763+유형화!$F$72*hourly1!C1416/hourly1!$C$8763+유형화!$F$73*hourly1!D1416/hourly1!$D$8763+유형화!$F$74*hourly1!E1416/hourly1!$E$8763</f>
        <v>69.485155106706387</v>
      </c>
      <c r="C1415" s="442">
        <f>hourly1!$F1416*유형화!$G$71/hourly1!$F$8763+유형화!$G$72*hourly1!$G1416/hourly1!$F$8763+유형화!$G$74*hourly1!I1416/hourly1!$I$8763</f>
        <v>0.47045341694517095</v>
      </c>
      <c r="D1415" s="14">
        <v>157.159076</v>
      </c>
      <c r="E1415" s="14">
        <v>0</v>
      </c>
      <c r="F1415" s="1">
        <v>1018907</v>
      </c>
      <c r="G1415" s="15">
        <f t="shared" si="44"/>
        <v>0.17983673049500656</v>
      </c>
      <c r="H1415" s="15">
        <f t="shared" si="45"/>
        <v>0.32762504670959275</v>
      </c>
    </row>
    <row r="1416" spans="1:8">
      <c r="A1416" s="1">
        <v>1415</v>
      </c>
      <c r="B1416" s="444">
        <f>유형화!$F$71*hourly1!B1417/hourly1!$B$8763+유형화!$F$72*hourly1!C1417/hourly1!$C$8763+유형화!$F$73*hourly1!D1417/hourly1!$D$8763+유형화!$F$74*hourly1!E1417/hourly1!$E$8763</f>
        <v>67.907203689706193</v>
      </c>
      <c r="C1416" s="442">
        <f>hourly1!$F1417*유형화!$G$71/hourly1!$F$8763+유형화!$G$72*hourly1!$G1417/hourly1!$F$8763+유형화!$G$74*hourly1!I1417/hourly1!$I$8763</f>
        <v>0.39831362898734646</v>
      </c>
      <c r="D1416" s="14">
        <v>160.29882699999999</v>
      </c>
      <c r="E1416" s="14">
        <v>0</v>
      </c>
      <c r="F1416" s="1">
        <v>1120934</v>
      </c>
      <c r="G1416" s="15">
        <f t="shared" si="44"/>
        <v>0.18342953956960575</v>
      </c>
      <c r="H1416" s="15">
        <f t="shared" si="45"/>
        <v>0.3329717172053957</v>
      </c>
    </row>
    <row r="1417" spans="1:8">
      <c r="A1417" s="1">
        <v>1416</v>
      </c>
      <c r="B1417" s="444">
        <f>유형화!$F$71*hourly1!B1418/hourly1!$B$8763+유형화!$F$72*hourly1!C1418/hourly1!$C$8763+유형화!$F$73*hourly1!D1418/hourly1!$D$8763+유형화!$F$74*hourly1!E1418/hourly1!$E$8763</f>
        <v>66.124708253905553</v>
      </c>
      <c r="C1417" s="442">
        <f>hourly1!$F1418*유형화!$G$71/hourly1!$F$8763+유형화!$G$72*hourly1!$G1418/hourly1!$F$8763+유형화!$G$74*hourly1!I1418/hourly1!$I$8763</f>
        <v>0.53343434303662396</v>
      </c>
      <c r="D1417" s="14">
        <v>193.48561799999999</v>
      </c>
      <c r="E1417" s="14">
        <v>0</v>
      </c>
      <c r="F1417" s="1">
        <v>1125857</v>
      </c>
      <c r="G1417" s="15">
        <f t="shared" si="44"/>
        <v>0.22140510000787858</v>
      </c>
      <c r="H1417" s="15">
        <f t="shared" si="45"/>
        <v>0.38722565688691801</v>
      </c>
    </row>
    <row r="1418" spans="1:8">
      <c r="A1418" s="1">
        <v>1417</v>
      </c>
      <c r="B1418" s="444">
        <f>유형화!$F$71*hourly1!B1419/hourly1!$B$8763+유형화!$F$72*hourly1!C1419/hourly1!$C$8763+유형화!$F$73*hourly1!D1419/hourly1!$D$8763+유형화!$F$74*hourly1!E1419/hourly1!$E$8763</f>
        <v>66.232067223115806</v>
      </c>
      <c r="C1418" s="442">
        <f>hourly1!$F1419*유형화!$G$71/hourly1!$F$8763+유형화!$G$72*hourly1!$G1419/hourly1!$F$8763+유형화!$G$74*hourly1!I1419/hourly1!$I$8763</f>
        <v>0.78102217808172625</v>
      </c>
      <c r="D1418" s="14">
        <v>191.45876200000001</v>
      </c>
      <c r="E1418" s="14">
        <v>0</v>
      </c>
      <c r="F1418" s="1">
        <v>1063477</v>
      </c>
      <c r="G1418" s="15">
        <f t="shared" si="44"/>
        <v>0.21908577384803157</v>
      </c>
      <c r="H1418" s="15">
        <f t="shared" si="45"/>
        <v>0.3840260446711436</v>
      </c>
    </row>
    <row r="1419" spans="1:8">
      <c r="A1419" s="1">
        <v>1418</v>
      </c>
      <c r="B1419" s="444">
        <f>유형화!$F$71*hourly1!B1420/hourly1!$B$8763+유형화!$F$72*hourly1!C1420/hourly1!$C$8763+유형화!$F$73*hourly1!D1420/hourly1!$D$8763+유형화!$F$74*hourly1!E1420/hourly1!$E$8763</f>
        <v>66.189830585136562</v>
      </c>
      <c r="C1419" s="442">
        <f>hourly1!$F1420*유형화!$G$71/hourly1!$F$8763+유형화!$G$72*hourly1!$G1420/hourly1!$F$8763+유형화!$G$74*hourly1!I1420/hourly1!$I$8763</f>
        <v>1.1514123276844517</v>
      </c>
      <c r="D1419" s="14">
        <v>211.45262700000001</v>
      </c>
      <c r="E1419" s="14">
        <v>0</v>
      </c>
      <c r="F1419" s="1">
        <v>834689</v>
      </c>
      <c r="G1419" s="15">
        <f t="shared" si="44"/>
        <v>0.24196470265745357</v>
      </c>
      <c r="H1419" s="15">
        <f t="shared" si="45"/>
        <v>0.41497643426238284</v>
      </c>
    </row>
    <row r="1420" spans="1:8">
      <c r="A1420" s="1">
        <v>1419</v>
      </c>
      <c r="B1420" s="444">
        <f>유형화!$F$71*hourly1!B1421/hourly1!$B$8763+유형화!$F$72*hourly1!C1421/hourly1!$C$8763+유형화!$F$73*hourly1!D1421/hourly1!$D$8763+유형화!$F$74*hourly1!E1421/hourly1!$E$8763</f>
        <v>65.847540686964749</v>
      </c>
      <c r="C1420" s="442">
        <f>hourly1!$F1421*유형화!$G$71/hourly1!$F$8763+유형화!$G$72*hourly1!$G1421/hourly1!$F$8763+유형화!$G$74*hourly1!I1421/hourly1!$I$8763</f>
        <v>1.2367333702408099</v>
      </c>
      <c r="D1420" s="14">
        <v>228.16655000000009</v>
      </c>
      <c r="E1420" s="14">
        <v>0</v>
      </c>
      <c r="F1420" s="1">
        <v>654070</v>
      </c>
      <c r="G1420" s="15">
        <f t="shared" si="44"/>
        <v>0.26109040218794272</v>
      </c>
      <c r="H1420" s="15">
        <f t="shared" si="45"/>
        <v>0.43984252832641169</v>
      </c>
    </row>
    <row r="1421" spans="1:8">
      <c r="A1421" s="1">
        <v>1420</v>
      </c>
      <c r="B1421" s="444">
        <f>유형화!$F$71*hourly1!B1422/hourly1!$B$8763+유형화!$F$72*hourly1!C1422/hourly1!$C$8763+유형화!$F$73*hourly1!D1422/hourly1!$D$8763+유형화!$F$74*hourly1!E1422/hourly1!$E$8763</f>
        <v>66.023802004195275</v>
      </c>
      <c r="C1421" s="442">
        <f>hourly1!$F1422*유형화!$G$71/hourly1!$F$8763+유형화!$G$72*hourly1!$G1422/hourly1!$F$8763+유형화!$G$74*hourly1!I1422/hourly1!$I$8763</f>
        <v>1.5554796575130503</v>
      </c>
      <c r="D1421" s="14">
        <v>207.24594099999999</v>
      </c>
      <c r="E1421" s="14">
        <v>0</v>
      </c>
      <c r="F1421" s="1">
        <v>528631</v>
      </c>
      <c r="G1421" s="15">
        <f t="shared" si="44"/>
        <v>0.2371510025790749</v>
      </c>
      <c r="H1421" s="15">
        <f t="shared" si="45"/>
        <v>0.40857597960611219</v>
      </c>
    </row>
    <row r="1422" spans="1:8">
      <c r="A1422" s="1">
        <v>1421</v>
      </c>
      <c r="B1422" s="444">
        <f>유형화!$F$71*hourly1!B1423/hourly1!$B$8763+유형화!$F$72*hourly1!C1423/hourly1!$C$8763+유형화!$F$73*hourly1!D1423/hourly1!$D$8763+유형화!$F$74*hourly1!E1423/hourly1!$E$8763</f>
        <v>65.941918472563799</v>
      </c>
      <c r="C1422" s="442">
        <f>hourly1!$F1423*유형화!$G$71/hourly1!$F$8763+유형화!$G$72*hourly1!$G1423/hourly1!$F$8763+유형화!$G$74*hourly1!I1423/hourly1!$I$8763</f>
        <v>1.7285020297659162</v>
      </c>
      <c r="D1422" s="14">
        <v>179.318082</v>
      </c>
      <c r="E1422" s="14">
        <v>0</v>
      </c>
      <c r="F1422" s="1">
        <v>598937</v>
      </c>
      <c r="G1422" s="15">
        <f t="shared" si="44"/>
        <v>0.2051932246376626</v>
      </c>
      <c r="H1422" s="15">
        <f t="shared" si="45"/>
        <v>0.36455705351425616</v>
      </c>
    </row>
    <row r="1423" spans="1:8">
      <c r="A1423" s="1">
        <v>1422</v>
      </c>
      <c r="B1423" s="444">
        <f>유형화!$F$71*hourly1!B1424/hourly1!$B$8763+유형화!$F$72*hourly1!C1424/hourly1!$C$8763+유형화!$F$73*hourly1!D1424/hourly1!$D$8763+유형화!$F$74*hourly1!E1424/hourly1!$E$8763</f>
        <v>67.785565057834987</v>
      </c>
      <c r="C1423" s="442">
        <f>hourly1!$F1424*유형화!$G$71/hourly1!$F$8763+유형화!$G$72*hourly1!$G1424/hourly1!$F$8763+유형화!$G$74*hourly1!I1424/hourly1!$I$8763</f>
        <v>1.9924157450993862</v>
      </c>
      <c r="D1423" s="14">
        <v>138.073961</v>
      </c>
      <c r="E1423" s="14">
        <v>0</v>
      </c>
      <c r="F1423" s="1">
        <v>983607</v>
      </c>
      <c r="G1423" s="15">
        <f t="shared" si="44"/>
        <v>0.15799768199664807</v>
      </c>
      <c r="H1423" s="15">
        <f t="shared" si="45"/>
        <v>0.294278370595428</v>
      </c>
    </row>
    <row r="1424" spans="1:8">
      <c r="A1424" s="1">
        <v>1423</v>
      </c>
      <c r="B1424" s="444">
        <f>유형화!$F$71*hourly1!B1425/hourly1!$B$8763+유형화!$F$72*hourly1!C1425/hourly1!$C$8763+유형화!$F$73*hourly1!D1425/hourly1!$D$8763+유형화!$F$74*hourly1!E1425/hourly1!$E$8763</f>
        <v>79.304617325797281</v>
      </c>
      <c r="C1424" s="442">
        <f>hourly1!$F1425*유형화!$G$71/hourly1!$F$8763+유형화!$G$72*hourly1!$G1425/hourly1!$F$8763+유형화!$G$74*hourly1!I1425/hourly1!$I$8763</f>
        <v>8.3807852115041381</v>
      </c>
      <c r="D1424" s="14">
        <v>98.400202999999991</v>
      </c>
      <c r="E1424" s="14">
        <v>0.109995</v>
      </c>
      <c r="F1424" s="1">
        <v>1017366</v>
      </c>
      <c r="G1424" s="15">
        <f t="shared" si="44"/>
        <v>0.11259910173794184</v>
      </c>
      <c r="H1424" s="15">
        <f t="shared" si="45"/>
        <v>0.21995040416296829</v>
      </c>
    </row>
    <row r="1425" spans="1:8">
      <c r="A1425" s="1">
        <v>1424</v>
      </c>
      <c r="B1425" s="444">
        <f>유형화!$F$71*hourly1!B1426/hourly1!$B$8763+유형화!$F$72*hourly1!C1426/hourly1!$C$8763+유형화!$F$73*hourly1!D1426/hourly1!$D$8763+유형화!$F$74*hourly1!E1426/hourly1!$E$8763</f>
        <v>187.33259605505975</v>
      </c>
      <c r="C1425" s="442">
        <f>hourly1!$F1426*유형화!$G$71/hourly1!$F$8763+유형화!$G$72*hourly1!$G1426/hourly1!$F$8763+유형화!$G$74*hourly1!I1426/hourly1!$I$8763</f>
        <v>8.5717146996057529</v>
      </c>
      <c r="D1425" s="14">
        <v>58.773546000000003</v>
      </c>
      <c r="E1425" s="14">
        <v>26.693920999999989</v>
      </c>
      <c r="F1425" s="1">
        <v>942901</v>
      </c>
      <c r="G1425" s="15">
        <f t="shared" si="44"/>
        <v>6.7254419033603074E-2</v>
      </c>
      <c r="H1425" s="15">
        <f t="shared" si="45"/>
        <v>0.13810227856026652</v>
      </c>
    </row>
    <row r="1426" spans="1:8">
      <c r="A1426" s="1">
        <v>1425</v>
      </c>
      <c r="B1426" s="444">
        <f>유형화!$F$71*hourly1!B1427/hourly1!$B$8763+유형화!$F$72*hourly1!C1427/hourly1!$C$8763+유형화!$F$73*hourly1!D1427/hourly1!$D$8763+유형화!$F$74*hourly1!E1427/hourly1!$E$8763</f>
        <v>292.29367371832029</v>
      </c>
      <c r="C1426" s="442">
        <f>hourly1!$F1427*유형화!$G$71/hourly1!$F$8763+유형화!$G$72*hourly1!$G1427/hourly1!$F$8763+유형화!$G$74*hourly1!I1427/hourly1!$I$8763</f>
        <v>8.1548438027242085</v>
      </c>
      <c r="D1426" s="14">
        <v>37.994248999999989</v>
      </c>
      <c r="E1426" s="14">
        <v>199.39751200000049</v>
      </c>
      <c r="F1426" s="1">
        <v>905327</v>
      </c>
      <c r="G1426" s="15">
        <f t="shared" si="44"/>
        <v>4.3476722386514732E-2</v>
      </c>
      <c r="H1426" s="15">
        <f t="shared" si="45"/>
        <v>9.1740036726335517E-2</v>
      </c>
    </row>
    <row r="1427" spans="1:8">
      <c r="A1427" s="1">
        <v>1426</v>
      </c>
      <c r="B1427" s="444">
        <f>유형화!$F$71*hourly1!B1428/hourly1!$B$8763+유형화!$F$72*hourly1!C1428/hourly1!$C$8763+유형화!$F$73*hourly1!D1428/hourly1!$D$8763+유형화!$F$74*hourly1!E1428/hourly1!$E$8763</f>
        <v>358.03462039057428</v>
      </c>
      <c r="C1427" s="442">
        <f>hourly1!$F1428*유형화!$G$71/hourly1!$F$8763+유형화!$G$72*hourly1!$G1428/hourly1!$F$8763+유형화!$G$74*hourly1!I1428/hourly1!$I$8763</f>
        <v>7.5860827832826647</v>
      </c>
      <c r="D1427" s="14">
        <v>68.681140999999997</v>
      </c>
      <c r="E1427" s="14">
        <v>469.42909899999881</v>
      </c>
      <c r="F1427" s="1">
        <v>861942</v>
      </c>
      <c r="G1427" s="15">
        <f t="shared" si="44"/>
        <v>7.8591654764542801E-2</v>
      </c>
      <c r="H1427" s="15">
        <f t="shared" si="45"/>
        <v>0.15934226654166561</v>
      </c>
    </row>
    <row r="1428" spans="1:8">
      <c r="A1428" s="1">
        <v>1427</v>
      </c>
      <c r="B1428" s="444">
        <f>유형화!$F$71*hourly1!B1429/hourly1!$B$8763+유형화!$F$72*hourly1!C1429/hourly1!$C$8763+유형화!$F$73*hourly1!D1429/hourly1!$D$8763+유형화!$F$74*hourly1!E1429/hourly1!$E$8763</f>
        <v>422.68144162369805</v>
      </c>
      <c r="C1428" s="442">
        <f>hourly1!$F1429*유형화!$G$71/hourly1!$F$8763+유형화!$G$72*hourly1!$G1429/hourly1!$F$8763+유형화!$G$74*hourly1!I1429/hourly1!$I$8763</f>
        <v>7.1293891960750777</v>
      </c>
      <c r="D1428" s="14">
        <v>58.512827999999999</v>
      </c>
      <c r="E1428" s="14">
        <v>702.18574499999988</v>
      </c>
      <c r="F1428" s="1">
        <v>865813</v>
      </c>
      <c r="G1428" s="15">
        <f t="shared" si="44"/>
        <v>6.6956080090065387E-2</v>
      </c>
      <c r="H1428" s="15">
        <f t="shared" si="45"/>
        <v>0.13753600164919022</v>
      </c>
    </row>
    <row r="1429" spans="1:8">
      <c r="A1429" s="1">
        <v>1428</v>
      </c>
      <c r="B1429" s="444">
        <f>유형화!$F$71*hourly1!B1430/hourly1!$B$8763+유형화!$F$72*hourly1!C1430/hourly1!$C$8763+유형화!$F$73*hourly1!D1430/hourly1!$D$8763+유형화!$F$74*hourly1!E1430/hourly1!$E$8763</f>
        <v>356.25530757883251</v>
      </c>
      <c r="C1429" s="442">
        <f>hourly1!$F1430*유형화!$G$71/hourly1!$F$8763+유형화!$G$72*hourly1!$G1430/hourly1!$F$8763+유형화!$G$74*hourly1!I1430/hourly1!$I$8763</f>
        <v>6.6701673431765842</v>
      </c>
      <c r="D1429" s="14">
        <v>71.104566000000005</v>
      </c>
      <c r="E1429" s="14">
        <v>884.06589499999939</v>
      </c>
      <c r="F1429" s="1">
        <v>871625</v>
      </c>
      <c r="G1429" s="15">
        <f t="shared" si="44"/>
        <v>8.1364773821312159E-2</v>
      </c>
      <c r="H1429" s="15">
        <f t="shared" si="45"/>
        <v>0.16445613125269998</v>
      </c>
    </row>
    <row r="1430" spans="1:8">
      <c r="A1430" s="1">
        <v>1429</v>
      </c>
      <c r="B1430" s="444">
        <f>유형화!$F$71*hourly1!B1431/hourly1!$B$8763+유형화!$F$72*hourly1!C1431/hourly1!$C$8763+유형화!$F$73*hourly1!D1431/hourly1!$D$8763+유형화!$F$74*hourly1!E1431/hourly1!$E$8763</f>
        <v>213.25115257680974</v>
      </c>
      <c r="C1430" s="442">
        <f>hourly1!$F1431*유형화!$G$71/hourly1!$F$8763+유형화!$G$72*hourly1!$G1431/hourly1!$F$8763+유형화!$G$74*hourly1!I1431/hourly1!$I$8763</f>
        <v>5.5071730294946155</v>
      </c>
      <c r="D1430" s="14">
        <v>75.460976999999986</v>
      </c>
      <c r="E1430" s="14">
        <v>896.88614600000028</v>
      </c>
      <c r="F1430" s="1">
        <v>824387</v>
      </c>
      <c r="G1430" s="15">
        <f t="shared" si="44"/>
        <v>8.6349803835948272E-2</v>
      </c>
      <c r="H1430" s="15">
        <f t="shared" si="45"/>
        <v>0.17357009917228086</v>
      </c>
    </row>
    <row r="1431" spans="1:8">
      <c r="A1431" s="1">
        <v>1430</v>
      </c>
      <c r="B1431" s="444">
        <f>유형화!$F$71*hourly1!B1432/hourly1!$B$8763+유형화!$F$72*hourly1!C1432/hourly1!$C$8763+유형화!$F$73*hourly1!D1432/hourly1!$D$8763+유형화!$F$74*hourly1!E1432/hourly1!$E$8763</f>
        <v>285.34767395448154</v>
      </c>
      <c r="C1431" s="442">
        <f>hourly1!$F1432*유형화!$G$71/hourly1!$F$8763+유형화!$G$72*hourly1!$G1432/hourly1!$F$8763+유형화!$G$74*hourly1!I1432/hourly1!$I$8763</f>
        <v>5.9604855186806986</v>
      </c>
      <c r="D1431" s="14">
        <v>72.468605999999994</v>
      </c>
      <c r="E1431" s="14">
        <v>780.26360200000011</v>
      </c>
      <c r="F1431" s="1">
        <v>871195</v>
      </c>
      <c r="G1431" s="15">
        <f t="shared" si="44"/>
        <v>8.2925641320077584E-2</v>
      </c>
      <c r="H1431" s="15">
        <f t="shared" si="45"/>
        <v>0.16732065828483442</v>
      </c>
    </row>
    <row r="1432" spans="1:8">
      <c r="A1432" s="1">
        <v>1431</v>
      </c>
      <c r="B1432" s="444">
        <f>유형화!$F$71*hourly1!B1433/hourly1!$B$8763+유형화!$F$72*hourly1!C1433/hourly1!$C$8763+유형화!$F$73*hourly1!D1433/hourly1!$D$8763+유형화!$F$74*hourly1!E1433/hourly1!$E$8763</f>
        <v>411.93832869876775</v>
      </c>
      <c r="C1432" s="442">
        <f>hourly1!$F1433*유형화!$G$71/hourly1!$F$8763+유형화!$G$72*hourly1!$G1433/hourly1!$F$8763+유형화!$G$74*hourly1!I1433/hourly1!$I$8763</f>
        <v>5.7941962519737986</v>
      </c>
      <c r="D1432" s="14">
        <v>76.734071</v>
      </c>
      <c r="E1432" s="14">
        <v>583.57612500000005</v>
      </c>
      <c r="F1432" s="1">
        <v>834528</v>
      </c>
      <c r="G1432" s="15">
        <f t="shared" si="44"/>
        <v>8.780660205848817E-2</v>
      </c>
      <c r="H1432" s="15">
        <f t="shared" si="45"/>
        <v>0.17621457825777057</v>
      </c>
    </row>
    <row r="1433" spans="1:8">
      <c r="A1433" s="1">
        <v>1432</v>
      </c>
      <c r="B1433" s="444">
        <f>유형화!$F$71*hourly1!B1434/hourly1!$B$8763+유형화!$F$72*hourly1!C1434/hourly1!$C$8763+유형화!$F$73*hourly1!D1434/hourly1!$D$8763+유형화!$F$74*hourly1!E1434/hourly1!$E$8763</f>
        <v>346.77376082977304</v>
      </c>
      <c r="C1433" s="442">
        <f>hourly1!$F1434*유형화!$G$71/hourly1!$F$8763+유형화!$G$72*hourly1!$G1434/hourly1!$F$8763+유형화!$G$74*hourly1!I1434/hourly1!$I$8763</f>
        <v>5.6254308706071026</v>
      </c>
      <c r="D1433" s="14">
        <v>92.016517999999991</v>
      </c>
      <c r="E1433" s="14">
        <v>339.41439500000013</v>
      </c>
      <c r="F1433" s="1">
        <v>840736</v>
      </c>
      <c r="G1433" s="15">
        <f t="shared" si="44"/>
        <v>0.10529426724712303</v>
      </c>
      <c r="H1433" s="15">
        <f t="shared" si="45"/>
        <v>0.20730815371204053</v>
      </c>
    </row>
    <row r="1434" spans="1:8">
      <c r="A1434" s="1">
        <v>1433</v>
      </c>
      <c r="B1434" s="444">
        <f>유형화!$F$71*hourly1!B1435/hourly1!$B$8763+유형화!$F$72*hourly1!C1435/hourly1!$C$8763+유형화!$F$73*hourly1!D1435/hourly1!$D$8763+유형화!$F$74*hourly1!E1435/hourly1!$E$8763</f>
        <v>303.66288936831461</v>
      </c>
      <c r="C1434" s="442">
        <f>hourly1!$F1435*유형화!$G$71/hourly1!$F$8763+유형화!$G$72*hourly1!$G1435/hourly1!$F$8763+유형화!$G$74*hourly1!I1435/hourly1!$I$8763</f>
        <v>5.5896274765457505</v>
      </c>
      <c r="D1434" s="14">
        <v>125.571714</v>
      </c>
      <c r="E1434" s="14">
        <v>151.91855999999979</v>
      </c>
      <c r="F1434" s="1">
        <v>823186</v>
      </c>
      <c r="G1434" s="15">
        <f t="shared" si="44"/>
        <v>0.14369139258883173</v>
      </c>
      <c r="H1434" s="15">
        <f t="shared" si="45"/>
        <v>0.27161280146779548</v>
      </c>
    </row>
    <row r="1435" spans="1:8">
      <c r="A1435" s="1">
        <v>1434</v>
      </c>
      <c r="B1435" s="444">
        <f>유형화!$F$71*hourly1!B1436/hourly1!$B$8763+유형화!$F$72*hourly1!C1436/hourly1!$C$8763+유형화!$F$73*hourly1!D1436/hourly1!$D$8763+유형화!$F$74*hourly1!E1436/hourly1!$E$8763</f>
        <v>176.68641682259897</v>
      </c>
      <c r="C1435" s="442">
        <f>hourly1!$F1436*유형화!$G$71/hourly1!$F$8763+유형화!$G$72*hourly1!$G1436/hourly1!$F$8763+유형화!$G$74*hourly1!I1436/hourly1!$I$8763</f>
        <v>5.5481319604109238</v>
      </c>
      <c r="D1435" s="14">
        <v>106.90007799999999</v>
      </c>
      <c r="E1435" s="14">
        <v>46.416465000000017</v>
      </c>
      <c r="F1435" s="1">
        <v>852918</v>
      </c>
      <c r="G1435" s="15">
        <f t="shared" si="44"/>
        <v>0.12232548705733787</v>
      </c>
      <c r="H1435" s="15">
        <f t="shared" si="45"/>
        <v>0.23647873358233165</v>
      </c>
    </row>
    <row r="1436" spans="1:8">
      <c r="A1436" s="1">
        <v>1435</v>
      </c>
      <c r="B1436" s="444">
        <f>유형화!$F$71*hourly1!B1437/hourly1!$B$8763+유형화!$F$72*hourly1!C1437/hourly1!$C$8763+유형화!$F$73*hourly1!D1437/hourly1!$D$8763+유형화!$F$74*hourly1!E1437/hourly1!$E$8763</f>
        <v>126.19355785794228</v>
      </c>
      <c r="C1436" s="442">
        <f>hourly1!$F1437*유형화!$G$71/hourly1!$F$8763+유형화!$G$72*hourly1!$G1437/hourly1!$F$8763+유형화!$G$74*hourly1!I1437/hourly1!$I$8763</f>
        <v>4.978191512806478</v>
      </c>
      <c r="D1436" s="14">
        <v>91.543348999999978</v>
      </c>
      <c r="E1436" s="14">
        <v>1.4724700000000011</v>
      </c>
      <c r="F1436" s="1">
        <v>856517</v>
      </c>
      <c r="G1436" s="15">
        <f t="shared" si="44"/>
        <v>0.10475282116524613</v>
      </c>
      <c r="H1436" s="15">
        <f t="shared" si="45"/>
        <v>0.20636312337420115</v>
      </c>
    </row>
    <row r="1437" spans="1:8">
      <c r="A1437" s="1">
        <v>1436</v>
      </c>
      <c r="B1437" s="444">
        <f>유형화!$F$71*hourly1!B1438/hourly1!$B$8763+유형화!$F$72*hourly1!C1438/hourly1!$C$8763+유형화!$F$73*hourly1!D1438/hourly1!$D$8763+유형화!$F$74*hourly1!E1438/hourly1!$E$8763</f>
        <v>135.17891003118595</v>
      </c>
      <c r="C1437" s="442">
        <f>hourly1!$F1438*유형화!$G$71/hourly1!$F$8763+유형화!$G$72*hourly1!$G1438/hourly1!$F$8763+유형화!$G$74*hourly1!I1438/hourly1!$I$8763</f>
        <v>5.0241588983728125</v>
      </c>
      <c r="D1437" s="14">
        <v>149.214887</v>
      </c>
      <c r="E1437" s="14">
        <v>0</v>
      </c>
      <c r="F1437" s="1">
        <v>822479</v>
      </c>
      <c r="G1437" s="15">
        <f t="shared" si="44"/>
        <v>0.17074621525047562</v>
      </c>
      <c r="H1437" s="15">
        <f t="shared" si="45"/>
        <v>0.31392341363233123</v>
      </c>
    </row>
    <row r="1438" spans="1:8">
      <c r="A1438" s="1">
        <v>1437</v>
      </c>
      <c r="B1438" s="444">
        <f>유형화!$F$71*hourly1!B1439/hourly1!$B$8763+유형화!$F$72*hourly1!C1439/hourly1!$C$8763+유형화!$F$73*hourly1!D1439/hourly1!$D$8763+유형화!$F$74*hourly1!E1439/hourly1!$E$8763</f>
        <v>69.342895906147945</v>
      </c>
      <c r="C1438" s="442">
        <f>hourly1!$F1439*유형화!$G$71/hourly1!$F$8763+유형화!$G$72*hourly1!$G1439/hourly1!$F$8763+유형화!$G$74*hourly1!I1439/hourly1!$I$8763</f>
        <v>5.5710696136119537</v>
      </c>
      <c r="D1438" s="14">
        <v>190.19718900000001</v>
      </c>
      <c r="E1438" s="14">
        <v>0</v>
      </c>
      <c r="F1438" s="1">
        <v>859173</v>
      </c>
      <c r="G1438" s="15">
        <f t="shared" si="44"/>
        <v>0.21764215907645593</v>
      </c>
      <c r="H1438" s="15">
        <f t="shared" si="45"/>
        <v>0.38202727991493424</v>
      </c>
    </row>
    <row r="1439" spans="1:8">
      <c r="A1439" s="1">
        <v>1438</v>
      </c>
      <c r="B1439" s="444">
        <f>유형화!$F$71*hourly1!B1440/hourly1!$B$8763+유형화!$F$72*hourly1!C1440/hourly1!$C$8763+유형화!$F$73*hourly1!D1440/hourly1!$D$8763+유형화!$F$74*hourly1!E1440/hourly1!$E$8763</f>
        <v>67.680597454208012</v>
      </c>
      <c r="C1439" s="442">
        <f>hourly1!$F1440*유형화!$G$71/hourly1!$F$8763+유형화!$G$72*hourly1!$G1440/hourly1!$F$8763+유형화!$G$74*hourly1!I1440/hourly1!$I$8763</f>
        <v>0.46121869162573453</v>
      </c>
      <c r="D1439" s="14">
        <v>237.425691</v>
      </c>
      <c r="E1439" s="14">
        <v>0</v>
      </c>
      <c r="F1439" s="1">
        <v>879645</v>
      </c>
      <c r="G1439" s="15">
        <f t="shared" si="44"/>
        <v>0.271685613657831</v>
      </c>
      <c r="H1439" s="15">
        <f t="shared" si="45"/>
        <v>0.45324213622975379</v>
      </c>
    </row>
    <row r="1440" spans="1:8">
      <c r="A1440" s="1">
        <v>1439</v>
      </c>
      <c r="B1440" s="444">
        <f>유형화!$F$71*hourly1!B1441/hourly1!$B$8763+유형화!$F$72*hourly1!C1441/hourly1!$C$8763+유형화!$F$73*hourly1!D1441/hourly1!$D$8763+유형화!$F$74*hourly1!E1441/hourly1!$E$8763</f>
        <v>66.343423728779499</v>
      </c>
      <c r="C1440" s="442">
        <f>hourly1!$F1441*유형화!$G$71/hourly1!$F$8763+유형화!$G$72*hourly1!$G1441/hourly1!$F$8763+유형화!$G$74*hourly1!I1441/hourly1!$I$8763</f>
        <v>0.35588452790970915</v>
      </c>
      <c r="D1440" s="14">
        <v>255.76321999999999</v>
      </c>
      <c r="E1440" s="14">
        <v>0</v>
      </c>
      <c r="F1440" s="1">
        <v>918110</v>
      </c>
      <c r="G1440" s="15">
        <f t="shared" si="44"/>
        <v>0.2926692013999565</v>
      </c>
      <c r="H1440" s="15">
        <f t="shared" si="45"/>
        <v>0.47902537005145313</v>
      </c>
    </row>
    <row r="1441" spans="1:8">
      <c r="A1441" s="1">
        <v>1440</v>
      </c>
      <c r="B1441" s="444">
        <f>유형화!$F$71*hourly1!B1442/hourly1!$B$8763+유형화!$F$72*hourly1!C1442/hourly1!$C$8763+유형화!$F$73*hourly1!D1442/hourly1!$D$8763+유형화!$F$74*hourly1!E1442/hourly1!$E$8763</f>
        <v>64.742881276710705</v>
      </c>
      <c r="C1441" s="442">
        <f>hourly1!$F1442*유형화!$G$71/hourly1!$F$8763+유형화!$G$72*hourly1!$G1442/hourly1!$F$8763+유형화!$G$74*hourly1!I1442/hourly1!$I$8763</f>
        <v>0.34005554916462499</v>
      </c>
      <c r="D1441" s="14">
        <v>272.60805599999992</v>
      </c>
      <c r="E1441" s="14">
        <v>0</v>
      </c>
      <c r="F1441" s="1">
        <v>351921</v>
      </c>
      <c r="G1441" s="15">
        <f t="shared" si="44"/>
        <v>0.31194470434300364</v>
      </c>
      <c r="H1441" s="15">
        <f t="shared" si="45"/>
        <v>0.50186609942347837</v>
      </c>
    </row>
    <row r="1442" spans="1:8">
      <c r="A1442" s="1">
        <v>1441</v>
      </c>
      <c r="B1442" s="444">
        <f>유형화!$F$71*hourly1!B1443/hourly1!$B$8763+유형화!$F$72*hourly1!C1443/hourly1!$C$8763+유형화!$F$73*hourly1!D1443/hourly1!$D$8763+유형화!$F$74*hourly1!E1443/hourly1!$E$8763</f>
        <v>65.056680380399385</v>
      </c>
      <c r="C1442" s="442">
        <f>hourly1!$F1443*유형화!$G$71/hourly1!$F$8763+유형화!$G$72*hourly1!$G1443/hourly1!$F$8763+유형화!$G$74*hourly1!I1443/hourly1!$I$8763</f>
        <v>0.52717010785470564</v>
      </c>
      <c r="D1442" s="14">
        <v>329.48356899999999</v>
      </c>
      <c r="E1442" s="14">
        <v>0</v>
      </c>
      <c r="F1442" s="1">
        <v>859743</v>
      </c>
      <c r="G1442" s="15">
        <f t="shared" si="44"/>
        <v>0.3770272090476397</v>
      </c>
      <c r="H1442" s="15">
        <f t="shared" si="45"/>
        <v>0.57354320527454483</v>
      </c>
    </row>
    <row r="1443" spans="1:8">
      <c r="A1443" s="1">
        <v>1442</v>
      </c>
      <c r="B1443" s="444">
        <f>유형화!$F$71*hourly1!B1444/hourly1!$B$8763+유형화!$F$72*hourly1!C1444/hourly1!$C$8763+유형화!$F$73*hourly1!D1444/hourly1!$D$8763+유형화!$F$74*hourly1!E1444/hourly1!$E$8763</f>
        <v>65.113654755593245</v>
      </c>
      <c r="C1443" s="442">
        <f>hourly1!$F1444*유형화!$G$71/hourly1!$F$8763+유형화!$G$72*hourly1!$G1444/hourly1!$F$8763+유형화!$G$74*hourly1!I1444/hourly1!$I$8763</f>
        <v>1.1420235123652893</v>
      </c>
      <c r="D1443" s="14">
        <v>364.91807599999999</v>
      </c>
      <c r="E1443" s="14">
        <v>0</v>
      </c>
      <c r="F1443" s="1">
        <v>771118</v>
      </c>
      <c r="G1443" s="15">
        <f t="shared" si="44"/>
        <v>0.41757482518138705</v>
      </c>
      <c r="H1443" s="15">
        <f t="shared" si="45"/>
        <v>0.61438225637125088</v>
      </c>
    </row>
    <row r="1444" spans="1:8">
      <c r="A1444" s="1">
        <v>1443</v>
      </c>
      <c r="B1444" s="444">
        <f>유형화!$F$71*hourly1!B1445/hourly1!$B$8763+유형화!$F$72*hourly1!C1445/hourly1!$C$8763+유형화!$F$73*hourly1!D1445/hourly1!$D$8763+유형화!$F$74*hourly1!E1445/hourly1!$E$8763</f>
        <v>65.57323338081963</v>
      </c>
      <c r="C1444" s="442">
        <f>hourly1!$F1445*유형화!$G$71/hourly1!$F$8763+유형화!$G$72*hourly1!$G1445/hourly1!$F$8763+유형화!$G$74*hourly1!I1445/hourly1!$I$8763</f>
        <v>1.8332036177717996</v>
      </c>
      <c r="D1444" s="14">
        <v>382.82448099999988</v>
      </c>
      <c r="E1444" s="14">
        <v>0</v>
      </c>
      <c r="F1444" s="1">
        <v>672165</v>
      </c>
      <c r="G1444" s="15">
        <f t="shared" si="44"/>
        <v>0.43806507882807694</v>
      </c>
      <c r="H1444" s="15">
        <f t="shared" si="45"/>
        <v>0.63401705779442874</v>
      </c>
    </row>
    <row r="1445" spans="1:8">
      <c r="A1445" s="1">
        <v>1444</v>
      </c>
      <c r="B1445" s="444">
        <f>유형화!$F$71*hourly1!B1446/hourly1!$B$8763+유형화!$F$72*hourly1!C1446/hourly1!$C$8763+유형화!$F$73*hourly1!D1446/hourly1!$D$8763+유형화!$F$74*hourly1!E1446/hourly1!$E$8763</f>
        <v>65.936237626721152</v>
      </c>
      <c r="C1445" s="442">
        <f>hourly1!$F1446*유형화!$G$71/hourly1!$F$8763+유형화!$G$72*hourly1!$G1446/hourly1!$F$8763+유형화!$G$74*hourly1!I1446/hourly1!$I$8763</f>
        <v>2.4025902866146769</v>
      </c>
      <c r="D1445" s="14">
        <v>381.12568399999992</v>
      </c>
      <c r="E1445" s="14">
        <v>0</v>
      </c>
      <c r="F1445" s="1">
        <v>561705</v>
      </c>
      <c r="G1445" s="15">
        <f t="shared" si="44"/>
        <v>0.43612114974659827</v>
      </c>
      <c r="H1445" s="15">
        <f t="shared" si="45"/>
        <v>0.63218182948528978</v>
      </c>
    </row>
    <row r="1446" spans="1:8">
      <c r="A1446" s="1">
        <v>1445</v>
      </c>
      <c r="B1446" s="444">
        <f>유형화!$F$71*hourly1!B1447/hourly1!$B$8763+유형화!$F$72*hourly1!C1447/hourly1!$C$8763+유형화!$F$73*hourly1!D1447/hourly1!$D$8763+유형화!$F$74*hourly1!E1447/hourly1!$E$8763</f>
        <v>66.131629868617935</v>
      </c>
      <c r="C1446" s="442">
        <f>hourly1!$F1447*유형화!$G$71/hourly1!$F$8763+유형화!$G$72*hourly1!$G1447/hourly1!$F$8763+유형화!$G$74*hourly1!I1447/hourly1!$I$8763</f>
        <v>2.8233373088833167</v>
      </c>
      <c r="D1446" s="14">
        <v>387.018598</v>
      </c>
      <c r="E1446" s="14">
        <v>0</v>
      </c>
      <c r="F1446" s="1">
        <v>609510</v>
      </c>
      <c r="G1446" s="15">
        <f t="shared" si="44"/>
        <v>0.44286439623175999</v>
      </c>
      <c r="H1446" s="15">
        <f t="shared" si="45"/>
        <v>0.63852377807033722</v>
      </c>
    </row>
    <row r="1447" spans="1:8">
      <c r="A1447" s="1">
        <v>1446</v>
      </c>
      <c r="B1447" s="444">
        <f>유형화!$F$71*hourly1!B1448/hourly1!$B$8763+유형화!$F$72*hourly1!C1448/hourly1!$C$8763+유형화!$F$73*hourly1!D1448/hourly1!$D$8763+유형화!$F$74*hourly1!E1448/hourly1!$E$8763</f>
        <v>68.145359174974629</v>
      </c>
      <c r="C1447" s="442">
        <f>hourly1!$F1448*유형화!$G$71/hourly1!$F$8763+유형화!$G$72*hourly1!$G1448/hourly1!$F$8763+유형화!$G$74*hourly1!I1448/hourly1!$I$8763</f>
        <v>3.11843864459515</v>
      </c>
      <c r="D1447" s="14">
        <v>416.12656299999998</v>
      </c>
      <c r="E1447" s="14">
        <v>0</v>
      </c>
      <c r="F1447" s="1">
        <v>953194</v>
      </c>
      <c r="G1447" s="15">
        <f t="shared" si="44"/>
        <v>0.47617256646408612</v>
      </c>
      <c r="H1447" s="15">
        <f t="shared" si="45"/>
        <v>0.66888041863343517</v>
      </c>
    </row>
    <row r="1448" spans="1:8">
      <c r="A1448" s="1">
        <v>1447</v>
      </c>
      <c r="B1448" s="444">
        <f>유형화!$F$71*hourly1!B1449/hourly1!$B$8763+유형화!$F$72*hourly1!C1449/hourly1!$C$8763+유형화!$F$73*hourly1!D1449/hourly1!$D$8763+유형화!$F$74*hourly1!E1449/hourly1!$E$8763</f>
        <v>79.847666512604846</v>
      </c>
      <c r="C1448" s="442">
        <f>hourly1!$F1449*유형화!$G$71/hourly1!$F$8763+유형화!$G$72*hourly1!$G1449/hourly1!$F$8763+유형화!$G$74*hourly1!I1449/hourly1!$I$8763</f>
        <v>9.385262717777886</v>
      </c>
      <c r="D1448" s="14">
        <v>429.91549500000002</v>
      </c>
      <c r="E1448" s="14">
        <v>7.2427999999999992E-2</v>
      </c>
      <c r="F1448" s="1">
        <v>708131</v>
      </c>
      <c r="G1448" s="15">
        <f t="shared" si="44"/>
        <v>0.49195120624113586</v>
      </c>
      <c r="H1448" s="15">
        <f t="shared" si="45"/>
        <v>0.68272207626718595</v>
      </c>
    </row>
    <row r="1449" spans="1:8">
      <c r="A1449" s="1">
        <v>1448</v>
      </c>
      <c r="B1449" s="444">
        <f>유형화!$F$71*hourly1!B1450/hourly1!$B$8763+유형화!$F$72*hourly1!C1450/hourly1!$C$8763+유형화!$F$73*hourly1!D1450/hourly1!$D$8763+유형화!$F$74*hourly1!E1450/hourly1!$E$8763</f>
        <v>122.42588809091301</v>
      </c>
      <c r="C1449" s="442">
        <f>hourly1!$F1450*유형화!$G$71/hourly1!$F$8763+유형화!$G$72*hourly1!$G1450/hourly1!$F$8763+유형화!$G$74*hourly1!I1450/hourly1!$I$8763</f>
        <v>9.7521793642508587</v>
      </c>
      <c r="D1449" s="14">
        <v>449.63299599999999</v>
      </c>
      <c r="E1449" s="14">
        <v>18.23120999999999</v>
      </c>
      <c r="F1449" s="1">
        <v>536524</v>
      </c>
      <c r="G1449" s="15">
        <f t="shared" si="44"/>
        <v>0.51451389242905932</v>
      </c>
      <c r="H1449" s="15">
        <f t="shared" si="45"/>
        <v>0.70194553562993678</v>
      </c>
    </row>
    <row r="1450" spans="1:8">
      <c r="A1450" s="1">
        <v>1449</v>
      </c>
      <c r="B1450" s="444">
        <f>유형화!$F$71*hourly1!B1451/hourly1!$B$8763+유형화!$F$72*hourly1!C1451/hourly1!$C$8763+유형화!$F$73*hourly1!D1451/hourly1!$D$8763+유형화!$F$74*hourly1!E1451/hourly1!$E$8763</f>
        <v>123.46041049156021</v>
      </c>
      <c r="C1450" s="442">
        <f>hourly1!$F1451*유형화!$G$71/hourly1!$F$8763+유형화!$G$72*hourly1!$G1451/hourly1!$F$8763+유형화!$G$74*hourly1!I1451/hourly1!$I$8763</f>
        <v>9.4945656564472962</v>
      </c>
      <c r="D1450" s="14">
        <v>476.80200100000002</v>
      </c>
      <c r="E1450" s="14">
        <v>155.86330100000001</v>
      </c>
      <c r="F1450" s="1">
        <v>489886</v>
      </c>
      <c r="G1450" s="15">
        <f t="shared" si="44"/>
        <v>0.54560331567053022</v>
      </c>
      <c r="H1450" s="15">
        <f t="shared" si="45"/>
        <v>0.72739173046248629</v>
      </c>
    </row>
    <row r="1451" spans="1:8">
      <c r="A1451" s="1">
        <v>1450</v>
      </c>
      <c r="B1451" s="444">
        <f>유형화!$F$71*hourly1!B1452/hourly1!$B$8763+유형화!$F$72*hourly1!C1452/hourly1!$C$8763+유형화!$F$73*hourly1!D1452/hourly1!$D$8763+유형화!$F$74*hourly1!E1452/hourly1!$E$8763</f>
        <v>126.54644271264749</v>
      </c>
      <c r="C1451" s="442">
        <f>hourly1!$F1452*유형화!$G$71/hourly1!$F$8763+유형화!$G$72*hourly1!$G1452/hourly1!$F$8763+유형화!$G$74*hourly1!I1452/hourly1!$I$8763</f>
        <v>8.941430226729425</v>
      </c>
      <c r="D1451" s="14">
        <v>529.40767700000004</v>
      </c>
      <c r="E1451" s="14">
        <v>397.19587699999892</v>
      </c>
      <c r="F1451" s="1">
        <v>606039</v>
      </c>
      <c r="G1451" s="15">
        <f t="shared" si="44"/>
        <v>0.60579985676828796</v>
      </c>
      <c r="H1451" s="15">
        <f t="shared" si="45"/>
        <v>0.77350313168309826</v>
      </c>
    </row>
    <row r="1452" spans="1:8">
      <c r="A1452" s="1">
        <v>1451</v>
      </c>
      <c r="B1452" s="444">
        <f>유형화!$F$71*hourly1!B1453/hourly1!$B$8763+유형화!$F$72*hourly1!C1453/hourly1!$C$8763+유형화!$F$73*hourly1!D1453/hourly1!$D$8763+유형화!$F$74*hourly1!E1453/hourly1!$E$8763</f>
        <v>128.7699007711505</v>
      </c>
      <c r="C1452" s="442">
        <f>hourly1!$F1453*유형화!$G$71/hourly1!$F$8763+유형화!$G$72*hourly1!$G1453/hourly1!$F$8763+유형화!$G$74*hourly1!I1453/hourly1!$I$8763</f>
        <v>8.3423046768552496</v>
      </c>
      <c r="D1452" s="14">
        <v>534.87161300000002</v>
      </c>
      <c r="E1452" s="14">
        <v>604.28545200000053</v>
      </c>
      <c r="F1452" s="1">
        <v>704792</v>
      </c>
      <c r="G1452" s="15">
        <f t="shared" si="44"/>
        <v>0.61205222482034982</v>
      </c>
      <c r="H1452" s="15">
        <f t="shared" si="45"/>
        <v>0.77807001755474481</v>
      </c>
    </row>
    <row r="1453" spans="1:8">
      <c r="A1453" s="1">
        <v>1452</v>
      </c>
      <c r="B1453" s="444">
        <f>유형화!$F$71*hourly1!B1454/hourly1!$B$8763+유형화!$F$72*hourly1!C1454/hourly1!$C$8763+유형화!$F$73*hourly1!D1454/hourly1!$D$8763+유형화!$F$74*hourly1!E1454/hourly1!$E$8763</f>
        <v>126.43681525588423</v>
      </c>
      <c r="C1453" s="442">
        <f>hourly1!$F1454*유형화!$G$71/hourly1!$F$8763+유형화!$G$72*hourly1!$G1454/hourly1!$F$8763+유형화!$G$74*hourly1!I1454/hourly1!$I$8763</f>
        <v>7.8323201510800207</v>
      </c>
      <c r="D1453" s="14">
        <v>529.39824599999997</v>
      </c>
      <c r="E1453" s="14">
        <v>744.92640899999833</v>
      </c>
      <c r="F1453" s="1">
        <v>769167</v>
      </c>
      <c r="G1453" s="15">
        <f t="shared" si="44"/>
        <v>0.60578906489900197</v>
      </c>
      <c r="H1453" s="15">
        <f t="shared" si="45"/>
        <v>0.77349521436121726</v>
      </c>
    </row>
    <row r="1454" spans="1:8">
      <c r="A1454" s="1">
        <v>1453</v>
      </c>
      <c r="B1454" s="444">
        <f>유형화!$F$71*hourly1!B1455/hourly1!$B$8763+유형화!$F$72*hourly1!C1455/hourly1!$C$8763+유형화!$F$73*hourly1!D1455/hourly1!$D$8763+유형화!$F$74*hourly1!E1455/hourly1!$E$8763</f>
        <v>132.10372871862288</v>
      </c>
      <c r="C1454" s="442">
        <f>hourly1!$F1455*유형화!$G$71/hourly1!$F$8763+유형화!$G$72*hourly1!$G1455/hourly1!$F$8763+유형화!$G$74*hourly1!I1455/hourly1!$I$8763</f>
        <v>6.545414661541507</v>
      </c>
      <c r="D1454" s="14">
        <v>526.83535100000006</v>
      </c>
      <c r="E1454" s="14">
        <v>869.17138000000125</v>
      </c>
      <c r="F1454" s="1">
        <v>772648</v>
      </c>
      <c r="G1454" s="15">
        <f t="shared" si="44"/>
        <v>0.60285635067636312</v>
      </c>
      <c r="H1454" s="15">
        <f t="shared" si="45"/>
        <v>0.77133920804951717</v>
      </c>
    </row>
    <row r="1455" spans="1:8">
      <c r="A1455" s="1">
        <v>1454</v>
      </c>
      <c r="B1455" s="444">
        <f>유형화!$F$71*hourly1!B1456/hourly1!$B$8763+유형화!$F$72*hourly1!C1456/hourly1!$C$8763+유형화!$F$73*hourly1!D1456/hourly1!$D$8763+유형화!$F$74*hourly1!E1456/hourly1!$E$8763</f>
        <v>120.01781180363764</v>
      </c>
      <c r="C1455" s="442">
        <f>hourly1!$F1456*유형화!$G$71/hourly1!$F$8763+유형화!$G$72*hourly1!$G1456/hourly1!$F$8763+유형화!$G$74*hourly1!I1456/hourly1!$I$8763</f>
        <v>6.9736083621364475</v>
      </c>
      <c r="D1455" s="14">
        <v>500.58798400000012</v>
      </c>
      <c r="E1455" s="14">
        <v>940.7493590000006</v>
      </c>
      <c r="F1455" s="1">
        <v>790949</v>
      </c>
      <c r="G1455" s="15">
        <f t="shared" si="44"/>
        <v>0.57282155545153934</v>
      </c>
      <c r="H1455" s="15">
        <f t="shared" si="45"/>
        <v>0.7487355939793251</v>
      </c>
    </row>
    <row r="1456" spans="1:8">
      <c r="A1456" s="1">
        <v>1455</v>
      </c>
      <c r="B1456" s="444">
        <f>유형화!$F$71*hourly1!B1457/hourly1!$B$8763+유형화!$F$72*hourly1!C1457/hourly1!$C$8763+유형화!$F$73*hourly1!D1457/hourly1!$D$8763+유형화!$F$74*hourly1!E1457/hourly1!$E$8763</f>
        <v>120.77484201758163</v>
      </c>
      <c r="C1456" s="442">
        <f>hourly1!$F1457*유형화!$G$71/hourly1!$F$8763+유형화!$G$72*hourly1!$G1457/hourly1!$F$8763+유형화!$G$74*hourly1!I1457/hourly1!$I$8763</f>
        <v>6.9054643209933362</v>
      </c>
      <c r="D1456" s="14">
        <v>491.97919600000012</v>
      </c>
      <c r="E1456" s="14">
        <v>907.38932700000032</v>
      </c>
      <c r="F1456" s="1">
        <v>833543</v>
      </c>
      <c r="G1456" s="15">
        <f t="shared" si="44"/>
        <v>0.56297054126356683</v>
      </c>
      <c r="H1456" s="15">
        <f t="shared" si="45"/>
        <v>0.7411078113847076</v>
      </c>
    </row>
    <row r="1457" spans="1:8">
      <c r="A1457" s="1">
        <v>1456</v>
      </c>
      <c r="B1457" s="444">
        <f>유형화!$F$71*hourly1!B1458/hourly1!$B$8763+유형화!$F$72*hourly1!C1458/hourly1!$C$8763+유형화!$F$73*hourly1!D1458/hourly1!$D$8763+유형화!$F$74*hourly1!E1458/hourly1!$E$8763</f>
        <v>119.35168373085618</v>
      </c>
      <c r="C1457" s="442">
        <f>hourly1!$F1458*유형화!$G$71/hourly1!$F$8763+유형화!$G$72*hourly1!$G1458/hourly1!$F$8763+유형화!$G$74*hourly1!I1458/hourly1!$I$8763</f>
        <v>6.7592084654566538</v>
      </c>
      <c r="D1457" s="14">
        <v>488.38940699999989</v>
      </c>
      <c r="E1457" s="14">
        <v>774.82720299999971</v>
      </c>
      <c r="F1457" s="1">
        <v>830770</v>
      </c>
      <c r="G1457" s="15">
        <f t="shared" si="44"/>
        <v>0.55886275485149228</v>
      </c>
      <c r="H1457" s="15">
        <f t="shared" si="45"/>
        <v>0.73789485077576089</v>
      </c>
    </row>
    <row r="1458" spans="1:8">
      <c r="A1458" s="1">
        <v>1457</v>
      </c>
      <c r="B1458" s="444">
        <f>유형화!$F$71*hourly1!B1459/hourly1!$B$8763+유형화!$F$72*hourly1!C1459/hourly1!$C$8763+유형화!$F$73*hourly1!D1459/hourly1!$D$8763+유형화!$F$74*hourly1!E1459/hourly1!$E$8763</f>
        <v>118.1876477591663</v>
      </c>
      <c r="C1458" s="442">
        <f>hourly1!$F1459*유형화!$G$71/hourly1!$F$8763+유형화!$G$72*hourly1!$G1459/hourly1!$F$8763+유형화!$G$74*hourly1!I1459/hourly1!$I$8763</f>
        <v>6.8881380372535421</v>
      </c>
      <c r="D1458" s="14">
        <v>503.90622200000001</v>
      </c>
      <c r="E1458" s="14">
        <v>514.18698800000004</v>
      </c>
      <c r="F1458" s="1">
        <v>821707</v>
      </c>
      <c r="G1458" s="15">
        <f t="shared" si="44"/>
        <v>0.5766186067457596</v>
      </c>
      <c r="H1458" s="15">
        <f t="shared" si="45"/>
        <v>0.75164693677585304</v>
      </c>
    </row>
    <row r="1459" spans="1:8">
      <c r="A1459" s="1">
        <v>1458</v>
      </c>
      <c r="B1459" s="444">
        <f>유형화!$F$71*hourly1!B1460/hourly1!$B$8763+유형화!$F$72*hourly1!C1460/hourly1!$C$8763+유형화!$F$73*hourly1!D1460/hourly1!$D$8763+유형화!$F$74*hourly1!E1460/hourly1!$E$8763</f>
        <v>117.66562782568134</v>
      </c>
      <c r="C1459" s="442">
        <f>hourly1!$F1460*유형화!$G$71/hourly1!$F$8763+유형화!$G$72*hourly1!$G1460/hourly1!$F$8763+유형화!$G$74*hourly1!I1460/hourly1!$I$8763</f>
        <v>6.854701811088578</v>
      </c>
      <c r="D1459" s="14">
        <v>576.83009600000003</v>
      </c>
      <c r="E1459" s="14">
        <v>180.23790700000009</v>
      </c>
      <c r="F1459" s="1">
        <v>805816</v>
      </c>
      <c r="G1459" s="15">
        <f t="shared" si="44"/>
        <v>0.66006521007899521</v>
      </c>
      <c r="H1459" s="15">
        <f t="shared" si="45"/>
        <v>0.81185251235847533</v>
      </c>
    </row>
    <row r="1460" spans="1:8">
      <c r="A1460" s="1">
        <v>1459</v>
      </c>
      <c r="B1460" s="444">
        <f>유형화!$F$71*hourly1!B1461/hourly1!$B$8763+유형화!$F$72*hourly1!C1461/hourly1!$C$8763+유형화!$F$73*hourly1!D1461/hourly1!$D$8763+유형화!$F$74*hourly1!E1461/hourly1!$E$8763</f>
        <v>129.09543490717732</v>
      </c>
      <c r="C1460" s="442">
        <f>hourly1!$F1461*유형화!$G$71/hourly1!$F$8763+유형화!$G$72*hourly1!$G1461/hourly1!$F$8763+유형화!$G$74*hourly1!I1461/hourly1!$I$8763</f>
        <v>6.4327602042636265</v>
      </c>
      <c r="D1460" s="14">
        <v>611.07015200000001</v>
      </c>
      <c r="E1460" s="14">
        <v>6.6570810000000016</v>
      </c>
      <c r="F1460" s="1">
        <v>767173</v>
      </c>
      <c r="G1460" s="15">
        <f t="shared" si="44"/>
        <v>0.69924601897485505</v>
      </c>
      <c r="H1460" s="15">
        <f t="shared" si="45"/>
        <v>0.83783648026277358</v>
      </c>
    </row>
    <row r="1461" spans="1:8">
      <c r="A1461" s="1">
        <v>1460</v>
      </c>
      <c r="B1461" s="444">
        <f>유형화!$F$71*hourly1!B1462/hourly1!$B$8763+유형화!$F$72*hourly1!C1462/hourly1!$C$8763+유형화!$F$73*hourly1!D1462/hourly1!$D$8763+유형화!$F$74*hourly1!E1462/hourly1!$E$8763</f>
        <v>137.60443643413547</v>
      </c>
      <c r="C1461" s="442">
        <f>hourly1!$F1462*유형화!$G$71/hourly1!$F$8763+유형화!$G$72*hourly1!$G1462/hourly1!$F$8763+유형화!$G$74*hourly1!I1462/hourly1!$I$8763</f>
        <v>6.1583399303395838</v>
      </c>
      <c r="D1461" s="14">
        <v>608.83879200000013</v>
      </c>
      <c r="E1461" s="14">
        <v>0</v>
      </c>
      <c r="F1461" s="1">
        <v>758674</v>
      </c>
      <c r="G1461" s="15">
        <f t="shared" si="44"/>
        <v>0.69669267940853363</v>
      </c>
      <c r="H1461" s="15">
        <f t="shared" si="45"/>
        <v>0.8361840961583813</v>
      </c>
    </row>
    <row r="1462" spans="1:8">
      <c r="A1462" s="1">
        <v>1461</v>
      </c>
      <c r="B1462" s="444">
        <f>유형화!$F$71*hourly1!B1463/hourly1!$B$8763+유형화!$F$72*hourly1!C1463/hourly1!$C$8763+유형화!$F$73*hourly1!D1463/hourly1!$D$8763+유형화!$F$74*hourly1!E1463/hourly1!$E$8763</f>
        <v>71.211879760831252</v>
      </c>
      <c r="C1462" s="442">
        <f>hourly1!$F1463*유형화!$G$71/hourly1!$F$8763+유형화!$G$72*hourly1!$G1463/hourly1!$F$8763+유형화!$G$74*hourly1!I1463/hourly1!$I$8763</f>
        <v>6.8660924926284128</v>
      </c>
      <c r="D1462" s="14">
        <v>588.24796600000002</v>
      </c>
      <c r="E1462" s="14">
        <v>0</v>
      </c>
      <c r="F1462" s="1">
        <v>839483</v>
      </c>
      <c r="G1462" s="15">
        <f t="shared" si="44"/>
        <v>0.67313064964684433</v>
      </c>
      <c r="H1462" s="15">
        <f t="shared" si="45"/>
        <v>0.8206689978464119</v>
      </c>
    </row>
    <row r="1463" spans="1:8">
      <c r="A1463" s="1">
        <v>1462</v>
      </c>
      <c r="B1463" s="444">
        <f>유형화!$F$71*hourly1!B1464/hourly1!$B$8763+유형화!$F$72*hourly1!C1464/hourly1!$C$8763+유형화!$F$73*hourly1!D1464/hourly1!$D$8763+유형화!$F$74*hourly1!E1464/hourly1!$E$8763</f>
        <v>69.728818307277493</v>
      </c>
      <c r="C1463" s="442">
        <f>hourly1!$F1464*유형화!$G$71/hourly1!$F$8763+유형화!$G$72*hourly1!$G1464/hourly1!$F$8763+유형화!$G$74*hourly1!I1464/hourly1!$I$8763</f>
        <v>0.55146042842509102</v>
      </c>
      <c r="D1463" s="14">
        <v>536.03864299999998</v>
      </c>
      <c r="E1463" s="14">
        <v>0</v>
      </c>
      <c r="F1463" s="1">
        <v>941971</v>
      </c>
      <c r="G1463" s="15">
        <f t="shared" si="44"/>
        <v>0.61338765427775888</v>
      </c>
      <c r="H1463" s="15">
        <f t="shared" si="45"/>
        <v>0.77904027849162394</v>
      </c>
    </row>
    <row r="1464" spans="1:8">
      <c r="A1464" s="1">
        <v>1463</v>
      </c>
      <c r="B1464" s="444">
        <f>유형화!$F$71*hourly1!B1465/hourly1!$B$8763+유형화!$F$72*hourly1!C1465/hourly1!$C$8763+유형화!$F$73*hourly1!D1465/hourly1!$D$8763+유형화!$F$74*hourly1!E1465/hourly1!$E$8763</f>
        <v>68.247311421697191</v>
      </c>
      <c r="C1464" s="442">
        <f>hourly1!$F1465*유형화!$G$71/hourly1!$F$8763+유형화!$G$72*hourly1!$G1465/hourly1!$F$8763+유형화!$G$74*hourly1!I1465/hourly1!$I$8763</f>
        <v>1.0187131326842922</v>
      </c>
      <c r="D1464" s="14">
        <v>515.17834899999991</v>
      </c>
      <c r="E1464" s="14">
        <v>0</v>
      </c>
      <c r="F1464" s="1">
        <v>951206</v>
      </c>
      <c r="G1464" s="15">
        <f t="shared" si="44"/>
        <v>0.58951727296981193</v>
      </c>
      <c r="H1464" s="15">
        <f t="shared" si="45"/>
        <v>0.76141953486733183</v>
      </c>
    </row>
    <row r="1465" spans="1:8">
      <c r="A1465" s="1">
        <v>1464</v>
      </c>
      <c r="B1465" s="444">
        <f>유형화!$F$71*hourly1!B1466/hourly1!$B$8763+유형화!$F$72*hourly1!C1466/hourly1!$C$8763+유형화!$F$73*hourly1!D1466/hourly1!$D$8763+유형화!$F$74*hourly1!E1466/hourly1!$E$8763</f>
        <v>66.511795679293584</v>
      </c>
      <c r="C1465" s="442">
        <f>hourly1!$F1466*유형화!$G$71/hourly1!$F$8763+유형화!$G$72*hourly1!$G1466/hourly1!$F$8763+유형화!$G$74*hourly1!I1466/hourly1!$I$8763</f>
        <v>1.5999820065351964</v>
      </c>
      <c r="D1465" s="14">
        <v>520.40524899999991</v>
      </c>
      <c r="E1465" s="14">
        <v>0</v>
      </c>
      <c r="F1465" s="1">
        <v>1010224</v>
      </c>
      <c r="G1465" s="15">
        <f t="shared" si="44"/>
        <v>0.59549840133063503</v>
      </c>
      <c r="H1465" s="15">
        <f t="shared" si="45"/>
        <v>0.76589058197978288</v>
      </c>
    </row>
    <row r="1466" spans="1:8">
      <c r="A1466" s="1">
        <v>1465</v>
      </c>
      <c r="B1466" s="444">
        <f>유형화!$F$71*hourly1!B1467/hourly1!$B$8763+유형화!$F$72*hourly1!C1467/hourly1!$C$8763+유형화!$F$73*hourly1!D1467/hourly1!$D$8763+유형화!$F$74*hourly1!E1467/hourly1!$E$8763</f>
        <v>66.411942640368096</v>
      </c>
      <c r="C1466" s="442">
        <f>hourly1!$F1467*유형화!$G$71/hourly1!$F$8763+유형화!$G$72*hourly1!$G1467/hourly1!$F$8763+유형화!$G$74*hourly1!I1467/hourly1!$I$8763</f>
        <v>1.9198096943290619</v>
      </c>
      <c r="D1466" s="14">
        <v>483.93469399999998</v>
      </c>
      <c r="E1466" s="14">
        <v>0</v>
      </c>
      <c r="F1466" s="1">
        <v>1034201</v>
      </c>
      <c r="G1466" s="15">
        <f t="shared" si="44"/>
        <v>0.55376523810856115</v>
      </c>
      <c r="H1466" s="15">
        <f t="shared" si="45"/>
        <v>0.73388100718152449</v>
      </c>
    </row>
    <row r="1467" spans="1:8">
      <c r="A1467" s="1">
        <v>1466</v>
      </c>
      <c r="B1467" s="444">
        <f>유형화!$F$71*hourly1!B1468/hourly1!$B$8763+유형화!$F$72*hourly1!C1468/hourly1!$C$8763+유형화!$F$73*hourly1!D1468/hourly1!$D$8763+유형화!$F$74*hourly1!E1468/hourly1!$E$8763</f>
        <v>66.038171839012463</v>
      </c>
      <c r="C1467" s="442">
        <f>hourly1!$F1468*유형화!$G$71/hourly1!$F$8763+유형화!$G$72*hourly1!$G1468/hourly1!$F$8763+유형화!$G$74*hourly1!I1468/hourly1!$I$8763</f>
        <v>2.1738575753806946</v>
      </c>
      <c r="D1467" s="14">
        <v>416.40024199999999</v>
      </c>
      <c r="E1467" s="14">
        <v>0</v>
      </c>
      <c r="F1467" s="1">
        <v>847314</v>
      </c>
      <c r="G1467" s="15">
        <f t="shared" si="44"/>
        <v>0.47648573664692145</v>
      </c>
      <c r="H1467" s="15">
        <f t="shared" si="45"/>
        <v>0.66915842585473839</v>
      </c>
    </row>
    <row r="1468" spans="1:8">
      <c r="A1468" s="1">
        <v>1467</v>
      </c>
      <c r="B1468" s="444">
        <f>유형화!$F$71*hourly1!B1469/hourly1!$B$8763+유형화!$F$72*hourly1!C1469/hourly1!$C$8763+유형화!$F$73*hourly1!D1469/hourly1!$D$8763+유형화!$F$74*hourly1!E1469/hourly1!$E$8763</f>
        <v>65.865618400846202</v>
      </c>
      <c r="C1468" s="442">
        <f>hourly1!$F1469*유형화!$G$71/hourly1!$F$8763+유형화!$G$72*hourly1!$G1469/hourly1!$F$8763+유형화!$G$74*hourly1!I1469/hourly1!$I$8763</f>
        <v>2.3619310611552669</v>
      </c>
      <c r="D1468" s="14">
        <v>392.12781899999999</v>
      </c>
      <c r="E1468" s="14">
        <v>0</v>
      </c>
      <c r="F1468" s="1">
        <v>671297</v>
      </c>
      <c r="G1468" s="15">
        <f t="shared" si="44"/>
        <v>0.44871086481252737</v>
      </c>
      <c r="H1468" s="15">
        <f t="shared" si="45"/>
        <v>0.64396767537919264</v>
      </c>
    </row>
    <row r="1469" spans="1:8">
      <c r="A1469" s="1">
        <v>1468</v>
      </c>
      <c r="B1469" s="444">
        <f>유형화!$F$71*hourly1!B1470/hourly1!$B$8763+유형화!$F$72*hourly1!C1470/hourly1!$C$8763+유형화!$F$73*hourly1!D1470/hourly1!$D$8763+유형화!$F$74*hourly1!E1470/hourly1!$E$8763</f>
        <v>65.819702738892687</v>
      </c>
      <c r="C1469" s="442">
        <f>hourly1!$F1470*유형화!$G$71/hourly1!$F$8763+유형화!$G$72*hourly1!$G1470/hourly1!$F$8763+유형화!$G$74*hourly1!I1470/hourly1!$I$8763</f>
        <v>2.607009861202171</v>
      </c>
      <c r="D1469" s="14">
        <v>334.99323900000002</v>
      </c>
      <c r="E1469" s="14">
        <v>0</v>
      </c>
      <c r="F1469" s="1">
        <v>531133</v>
      </c>
      <c r="G1469" s="15">
        <f t="shared" si="44"/>
        <v>0.3833319103994498</v>
      </c>
      <c r="H1469" s="15">
        <f t="shared" si="45"/>
        <v>0.580074195773153</v>
      </c>
    </row>
    <row r="1470" spans="1:8">
      <c r="A1470" s="1">
        <v>1469</v>
      </c>
      <c r="B1470" s="444">
        <f>유형화!$F$71*hourly1!B1471/hourly1!$B$8763+유형화!$F$72*hourly1!C1471/hourly1!$C$8763+유형화!$F$73*hourly1!D1471/hourly1!$D$8763+유형화!$F$74*hourly1!E1471/hourly1!$E$8763</f>
        <v>65.732448553636004</v>
      </c>
      <c r="C1470" s="442">
        <f>hourly1!$F1471*유형화!$G$71/hourly1!$F$8763+유형화!$G$72*hourly1!$G1471/hourly1!$F$8763+유형화!$G$74*hourly1!I1471/hourly1!$I$8763</f>
        <v>2.8085883453980851</v>
      </c>
      <c r="D1470" s="14">
        <v>279.7463600000001</v>
      </c>
      <c r="E1470" s="14">
        <v>0</v>
      </c>
      <c r="F1470" s="1">
        <v>608625</v>
      </c>
      <c r="G1470" s="15">
        <f t="shared" si="44"/>
        <v>0.32011304743404767</v>
      </c>
      <c r="H1470" s="15">
        <f t="shared" si="45"/>
        <v>0.51131191063789949</v>
      </c>
    </row>
    <row r="1471" spans="1:8">
      <c r="A1471" s="1">
        <v>1470</v>
      </c>
      <c r="B1471" s="444">
        <f>유형화!$F$71*hourly1!B1472/hourly1!$B$8763+유형화!$F$72*hourly1!C1472/hourly1!$C$8763+유형화!$F$73*hourly1!D1472/hourly1!$D$8763+유형화!$F$74*hourly1!E1472/hourly1!$E$8763</f>
        <v>67.549847827671087</v>
      </c>
      <c r="C1471" s="442">
        <f>hourly1!$F1472*유형화!$G$71/hourly1!$F$8763+유형화!$G$72*hourly1!$G1472/hourly1!$F$8763+유형화!$G$74*hourly1!I1472/hourly1!$I$8763</f>
        <v>2.9127773865513595</v>
      </c>
      <c r="D1471" s="14">
        <v>251.70580799999999</v>
      </c>
      <c r="E1471" s="14">
        <v>0</v>
      </c>
      <c r="F1471" s="1">
        <v>1000792</v>
      </c>
      <c r="G1471" s="15">
        <f t="shared" si="44"/>
        <v>0.28802631517968369</v>
      </c>
      <c r="H1471" s="15">
        <f t="shared" si="45"/>
        <v>0.47340477223418687</v>
      </c>
    </row>
    <row r="1472" spans="1:8">
      <c r="A1472" s="1">
        <v>1471</v>
      </c>
      <c r="B1472" s="444">
        <f>유형화!$F$71*hourly1!B1473/hourly1!$B$8763+유형화!$F$72*hourly1!C1473/hourly1!$C$8763+유형화!$F$73*hourly1!D1473/hourly1!$D$8763+유형화!$F$74*hourly1!E1473/hourly1!$E$8763</f>
        <v>79.055338203336035</v>
      </c>
      <c r="C1472" s="442">
        <f>hourly1!$F1473*유형화!$G$71/hourly1!$F$8763+유형화!$G$72*hourly1!$G1473/hourly1!$F$8763+유형화!$G$74*hourly1!I1473/hourly1!$I$8763</f>
        <v>8.9973241536373276</v>
      </c>
      <c r="D1472" s="14">
        <v>252.64083500000001</v>
      </c>
      <c r="E1472" s="14">
        <v>0.45245999999999997</v>
      </c>
      <c r="F1472" s="1">
        <v>941042</v>
      </c>
      <c r="G1472" s="15">
        <f t="shared" si="44"/>
        <v>0.2890962641949385</v>
      </c>
      <c r="H1472" s="15">
        <f t="shared" si="45"/>
        <v>0.47470421353890452</v>
      </c>
    </row>
    <row r="1473" spans="1:8">
      <c r="A1473" s="1">
        <v>1472</v>
      </c>
      <c r="B1473" s="444">
        <f>유형화!$F$71*hourly1!B1474/hourly1!$B$8763+유형화!$F$72*hourly1!C1474/hourly1!$C$8763+유형화!$F$73*hourly1!D1474/hourly1!$D$8763+유형화!$F$74*hourly1!E1474/hourly1!$E$8763</f>
        <v>68.907973955321722</v>
      </c>
      <c r="C1473" s="442">
        <f>hourly1!$F1474*유형화!$G$71/hourly1!$F$8763+유형화!$G$72*hourly1!$G1474/hourly1!$F$8763+유형화!$G$74*hourly1!I1474/hourly1!$I$8763</f>
        <v>9.2479927293591473</v>
      </c>
      <c r="D1473" s="14">
        <v>290.57472999999999</v>
      </c>
      <c r="E1473" s="14">
        <v>73.886815999999968</v>
      </c>
      <c r="F1473" s="1">
        <v>909444</v>
      </c>
      <c r="G1473" s="15">
        <f t="shared" si="44"/>
        <v>0.33250392365293174</v>
      </c>
      <c r="H1473" s="15">
        <f t="shared" si="45"/>
        <v>0.5253846176071727</v>
      </c>
    </row>
    <row r="1474" spans="1:8">
      <c r="A1474" s="1">
        <v>1473</v>
      </c>
      <c r="B1474" s="444">
        <f>유형화!$F$71*hourly1!B1475/hourly1!$B$8763+유형화!$F$72*hourly1!C1475/hourly1!$C$8763+유형화!$F$73*hourly1!D1475/hourly1!$D$8763+유형화!$F$74*hourly1!E1475/hourly1!$E$8763</f>
        <v>69.845748846104172</v>
      </c>
      <c r="C1474" s="442">
        <f>hourly1!$F1475*유형화!$G$71/hourly1!$F$8763+유형화!$G$72*hourly1!$G1475/hourly1!$F$8763+유형화!$G$74*hourly1!I1475/hourly1!$I$8763</f>
        <v>8.4594390706772806</v>
      </c>
      <c r="D1474" s="14">
        <v>297.64047399999998</v>
      </c>
      <c r="E1474" s="14">
        <v>430.40789500000051</v>
      </c>
      <c r="F1474" s="1">
        <v>904447</v>
      </c>
      <c r="G1474" s="15">
        <f t="shared" ref="G1474:G1537" si="46">D1474/$I$1</f>
        <v>0.34058923652073397</v>
      </c>
      <c r="H1474" s="15">
        <f t="shared" ref="H1474:H1537" si="47">G1474/(1-$H$1*(1-G1474))</f>
        <v>0.53440509650060519</v>
      </c>
    </row>
    <row r="1475" spans="1:8">
      <c r="A1475" s="1">
        <v>1474</v>
      </c>
      <c r="B1475" s="444">
        <f>유형화!$F$71*hourly1!B1476/hourly1!$B$8763+유형화!$F$72*hourly1!C1476/hourly1!$C$8763+유형화!$F$73*hourly1!D1476/hourly1!$D$8763+유형화!$F$74*hourly1!E1476/hourly1!$E$8763</f>
        <v>72.897645495728071</v>
      </c>
      <c r="C1475" s="442">
        <f>hourly1!$F1476*유형화!$G$71/hourly1!$F$8763+유형화!$G$72*hourly1!$G1476/hourly1!$F$8763+유형화!$G$74*hourly1!I1476/hourly1!$I$8763</f>
        <v>7.5203521940760325</v>
      </c>
      <c r="D1475" s="14">
        <v>353.05840999999998</v>
      </c>
      <c r="E1475" s="14">
        <v>819.71084200000109</v>
      </c>
      <c r="F1475" s="1">
        <v>874138</v>
      </c>
      <c r="G1475" s="15">
        <f t="shared" si="46"/>
        <v>0.40400383957567632</v>
      </c>
      <c r="H1475" s="15">
        <f t="shared" si="47"/>
        <v>0.60101542750871351</v>
      </c>
    </row>
    <row r="1476" spans="1:8">
      <c r="A1476" s="1">
        <v>1475</v>
      </c>
      <c r="B1476" s="444">
        <f>유형화!$F$71*hourly1!B1477/hourly1!$B$8763+유형화!$F$72*hourly1!C1477/hourly1!$C$8763+유형화!$F$73*hourly1!D1477/hourly1!$D$8763+유형화!$F$74*hourly1!E1477/hourly1!$E$8763</f>
        <v>75.221053979085355</v>
      </c>
      <c r="C1476" s="442">
        <f>hourly1!$F1477*유형화!$G$71/hourly1!$F$8763+유형화!$G$72*hourly1!$G1477/hourly1!$F$8763+유형화!$G$74*hourly1!I1477/hourly1!$I$8763</f>
        <v>6.6370647206387394</v>
      </c>
      <c r="D1476" s="14">
        <v>326.291653</v>
      </c>
      <c r="E1476" s="14">
        <v>1073.392990999999</v>
      </c>
      <c r="F1476" s="1">
        <v>821047</v>
      </c>
      <c r="G1476" s="15">
        <f t="shared" si="46"/>
        <v>0.37337470769636744</v>
      </c>
      <c r="H1476" s="15">
        <f t="shared" si="47"/>
        <v>0.56972799037138366</v>
      </c>
    </row>
    <row r="1477" spans="1:8">
      <c r="A1477" s="1">
        <v>1476</v>
      </c>
      <c r="B1477" s="444">
        <f>유형화!$F$71*hourly1!B1478/hourly1!$B$8763+유형화!$F$72*hourly1!C1478/hourly1!$C$8763+유형화!$F$73*hourly1!D1478/hourly1!$D$8763+유형화!$F$74*hourly1!E1478/hourly1!$E$8763</f>
        <v>73.162135101400466</v>
      </c>
      <c r="C1477" s="442">
        <f>hourly1!$F1478*유형화!$G$71/hourly1!$F$8763+유형화!$G$72*hourly1!$G1478/hourly1!$F$8763+유형화!$G$74*hourly1!I1478/hourly1!$I$8763</f>
        <v>5.852725680130261</v>
      </c>
      <c r="D1477" s="14">
        <v>313.35445099999998</v>
      </c>
      <c r="E1477" s="14">
        <v>1204.061383000002</v>
      </c>
      <c r="F1477" s="1">
        <v>857183</v>
      </c>
      <c r="G1477" s="15">
        <f t="shared" si="46"/>
        <v>0.35857070038957045</v>
      </c>
      <c r="H1477" s="15">
        <f t="shared" si="47"/>
        <v>0.55402195252789366</v>
      </c>
    </row>
    <row r="1478" spans="1:8">
      <c r="A1478" s="1">
        <v>1477</v>
      </c>
      <c r="B1478" s="444">
        <f>유형화!$F$71*hourly1!B1479/hourly1!$B$8763+유형화!$F$72*hourly1!C1479/hourly1!$C$8763+유형화!$F$73*hourly1!D1479/hourly1!$D$8763+유형화!$F$74*hourly1!E1479/hourly1!$E$8763</f>
        <v>79.236168635755348</v>
      </c>
      <c r="C1478" s="442">
        <f>hourly1!$F1479*유형화!$G$71/hourly1!$F$8763+유형화!$G$72*hourly1!$G1479/hourly1!$F$8763+유형화!$G$74*hourly1!I1479/hourly1!$I$8763</f>
        <v>4.4315028468794759</v>
      </c>
      <c r="D1478" s="14">
        <v>271.29207100000002</v>
      </c>
      <c r="E1478" s="14">
        <v>1249.915465999999</v>
      </c>
      <c r="F1478" s="1">
        <v>857106</v>
      </c>
      <c r="G1478" s="15">
        <f t="shared" si="46"/>
        <v>0.31043882605837658</v>
      </c>
      <c r="H1478" s="15">
        <f t="shared" si="47"/>
        <v>0.50010978629319192</v>
      </c>
    </row>
    <row r="1479" spans="1:8">
      <c r="A1479" s="1">
        <v>1478</v>
      </c>
      <c r="B1479" s="444">
        <f>유형화!$F$71*hourly1!B1480/hourly1!$B$8763+유형화!$F$72*hourly1!C1480/hourly1!$C$8763+유형화!$F$73*hourly1!D1480/hourly1!$D$8763+유형화!$F$74*hourly1!E1480/hourly1!$E$8763</f>
        <v>67.114110720552532</v>
      </c>
      <c r="C1479" s="442">
        <f>hourly1!$F1480*유형화!$G$71/hourly1!$F$8763+유형화!$G$72*hourly1!$G1480/hourly1!$F$8763+유형화!$G$74*hourly1!I1480/hourly1!$I$8763</f>
        <v>4.576607794348396</v>
      </c>
      <c r="D1479" s="14">
        <v>234.22329099999999</v>
      </c>
      <c r="E1479" s="14">
        <v>1225.5918280000001</v>
      </c>
      <c r="F1479" s="1">
        <v>875143</v>
      </c>
      <c r="G1479" s="15">
        <f t="shared" si="46"/>
        <v>0.26802111549205399</v>
      </c>
      <c r="H1479" s="15">
        <f t="shared" si="47"/>
        <v>0.44863727022742045</v>
      </c>
    </row>
    <row r="1480" spans="1:8">
      <c r="A1480" s="1">
        <v>1479</v>
      </c>
      <c r="B1480" s="444">
        <f>유형화!$F$71*hourly1!B1481/hourly1!$B$8763+유형화!$F$72*hourly1!C1481/hourly1!$C$8763+유형화!$F$73*hourly1!D1481/hourly1!$D$8763+유형화!$F$74*hourly1!E1481/hourly1!$E$8763</f>
        <v>68.000296317311296</v>
      </c>
      <c r="C1480" s="442">
        <f>hourly1!$F1481*유형화!$G$71/hourly1!$F$8763+유형화!$G$72*hourly1!$G1481/hourly1!$F$8763+유형화!$G$74*hourly1!I1481/hourly1!$I$8763</f>
        <v>4.4253917238654514</v>
      </c>
      <c r="D1480" s="14">
        <v>228.80048300000001</v>
      </c>
      <c r="E1480" s="14">
        <v>1100.7518349999989</v>
      </c>
      <c r="F1480" s="1">
        <v>843023</v>
      </c>
      <c r="G1480" s="15">
        <f t="shared" si="46"/>
        <v>0.26181581010566857</v>
      </c>
      <c r="H1480" s="15">
        <f t="shared" si="47"/>
        <v>0.44076832502076113</v>
      </c>
    </row>
    <row r="1481" spans="1:8">
      <c r="A1481" s="1">
        <v>1480</v>
      </c>
      <c r="B1481" s="444">
        <f>유형화!$F$71*hourly1!B1482/hourly1!$B$8763+유형화!$F$72*hourly1!C1482/hourly1!$C$8763+유형화!$F$73*hourly1!D1482/hourly1!$D$8763+유형화!$F$74*hourly1!E1482/hourly1!$E$8763</f>
        <v>66.844952941482205</v>
      </c>
      <c r="C1481" s="442">
        <f>hourly1!$F1482*유형화!$G$71/hourly1!$F$8763+유형화!$G$72*hourly1!$G1482/hourly1!$F$8763+유형화!$G$74*hourly1!I1482/hourly1!$I$8763</f>
        <v>4.3793845731378962</v>
      </c>
      <c r="D1481" s="14">
        <v>230.94953000000001</v>
      </c>
      <c r="E1481" s="14">
        <v>894.94819599999994</v>
      </c>
      <c r="F1481" s="1">
        <v>884112</v>
      </c>
      <c r="G1481" s="15">
        <f t="shared" si="46"/>
        <v>0.2642749591156825</v>
      </c>
      <c r="H1481" s="15">
        <f t="shared" si="47"/>
        <v>0.44389756315675732</v>
      </c>
    </row>
    <row r="1482" spans="1:8">
      <c r="A1482" s="1">
        <v>1481</v>
      </c>
      <c r="B1482" s="444">
        <f>유형화!$F$71*hourly1!B1483/hourly1!$B$8763+유형화!$F$72*hourly1!C1483/hourly1!$C$8763+유형화!$F$73*hourly1!D1483/hourly1!$D$8763+유형화!$F$74*hourly1!E1483/hourly1!$E$8763</f>
        <v>65.879919704824658</v>
      </c>
      <c r="C1482" s="442">
        <f>hourly1!$F1483*유형화!$G$71/hourly1!$F$8763+유형화!$G$72*hourly1!$G1483/hourly1!$F$8763+유형화!$G$74*hourly1!I1483/hourly1!$I$8763</f>
        <v>4.4421135445603106</v>
      </c>
      <c r="D1482" s="14">
        <v>240.83700899999999</v>
      </c>
      <c r="E1482" s="14">
        <v>552.01813600000048</v>
      </c>
      <c r="F1482" s="1">
        <v>825969</v>
      </c>
      <c r="G1482" s="15">
        <f t="shared" si="46"/>
        <v>0.27558917615904327</v>
      </c>
      <c r="H1482" s="15">
        <f t="shared" si="47"/>
        <v>0.45811347345340692</v>
      </c>
    </row>
    <row r="1483" spans="1:8">
      <c r="A1483" s="1">
        <v>1482</v>
      </c>
      <c r="B1483" s="444">
        <f>유형화!$F$71*hourly1!B1484/hourly1!$B$8763+유형화!$F$72*hourly1!C1484/hourly1!$C$8763+유형화!$F$73*hourly1!D1484/hourly1!$D$8763+유형화!$F$74*hourly1!E1484/hourly1!$E$8763</f>
        <v>65.820201595684296</v>
      </c>
      <c r="C1483" s="442">
        <f>hourly1!$F1484*유형화!$G$71/hourly1!$F$8763+유형화!$G$72*hourly1!$G1484/hourly1!$F$8763+유형화!$G$74*hourly1!I1484/hourly1!$I$8763</f>
        <v>4.7360866253084994</v>
      </c>
      <c r="D1483" s="14">
        <v>248.10343</v>
      </c>
      <c r="E1483" s="14">
        <v>167.3566349999997</v>
      </c>
      <c r="F1483" s="1">
        <v>840707</v>
      </c>
      <c r="G1483" s="15">
        <f t="shared" si="46"/>
        <v>0.28390412320696468</v>
      </c>
      <c r="H1483" s="15">
        <f t="shared" si="47"/>
        <v>0.46837482952670917</v>
      </c>
    </row>
    <row r="1484" spans="1:8">
      <c r="A1484" s="1">
        <v>1483</v>
      </c>
      <c r="B1484" s="444">
        <f>유형화!$F$71*hourly1!B1485/hourly1!$B$8763+유형화!$F$72*hourly1!C1485/hourly1!$C$8763+유형화!$F$73*hourly1!D1485/hourly1!$D$8763+유형화!$F$74*hourly1!E1485/hourly1!$E$8763</f>
        <v>77.331827284859301</v>
      </c>
      <c r="C1484" s="442">
        <f>hourly1!$F1485*유형화!$G$71/hourly1!$F$8763+유형화!$G$72*hourly1!$G1485/hourly1!$F$8763+유형화!$G$74*hourly1!I1485/hourly1!$I$8763</f>
        <v>4.4659415136455198</v>
      </c>
      <c r="D1484" s="14">
        <v>262.81766399999998</v>
      </c>
      <c r="E1484" s="14">
        <v>5.3362149999999984</v>
      </c>
      <c r="F1484" s="1">
        <v>847652</v>
      </c>
      <c r="G1484" s="15">
        <f t="shared" si="46"/>
        <v>0.30074158370653176</v>
      </c>
      <c r="H1484" s="15">
        <f t="shared" si="47"/>
        <v>0.488686605842375</v>
      </c>
    </row>
    <row r="1485" spans="1:8">
      <c r="A1485" s="1">
        <v>1484</v>
      </c>
      <c r="B1485" s="444">
        <f>유형화!$F$71*hourly1!B1486/hourly1!$B$8763+유형화!$F$72*hourly1!C1486/hourly1!$C$8763+유형화!$F$73*hourly1!D1486/hourly1!$D$8763+유형화!$F$74*hourly1!E1486/hourly1!$E$8763</f>
        <v>85.928793553665244</v>
      </c>
      <c r="C1485" s="442">
        <f>hourly1!$F1486*유형화!$G$71/hourly1!$F$8763+유형화!$G$72*hourly1!$G1486/hourly1!$F$8763+유형화!$G$74*hourly1!I1486/hourly1!$I$8763</f>
        <v>4.4107797383228649</v>
      </c>
      <c r="D1485" s="14">
        <v>262.55253900000002</v>
      </c>
      <c r="E1485" s="14">
        <v>0</v>
      </c>
      <c r="F1485" s="1">
        <v>818313</v>
      </c>
      <c r="G1485" s="15">
        <f t="shared" si="46"/>
        <v>0.30043820184411563</v>
      </c>
      <c r="H1485" s="15">
        <f t="shared" si="47"/>
        <v>0.48832603234433986</v>
      </c>
    </row>
    <row r="1486" spans="1:8">
      <c r="A1486" s="1">
        <v>1485</v>
      </c>
      <c r="B1486" s="444">
        <f>유형화!$F$71*hourly1!B1487/hourly1!$B$8763+유형화!$F$72*hourly1!C1487/hourly1!$C$8763+유형화!$F$73*hourly1!D1487/hourly1!$D$8763+유형화!$F$74*hourly1!E1487/hourly1!$E$8763</f>
        <v>69.297683587013054</v>
      </c>
      <c r="C1486" s="442">
        <f>hourly1!$F1487*유형화!$G$71/hourly1!$F$8763+유형화!$G$72*hourly1!$G1487/hourly1!$F$8763+유형화!$G$74*hourly1!I1487/hourly1!$I$8763</f>
        <v>5.2121483720957258</v>
      </c>
      <c r="D1486" s="14">
        <v>270.02675799999997</v>
      </c>
      <c r="E1486" s="14">
        <v>0</v>
      </c>
      <c r="F1486" s="1">
        <v>822573</v>
      </c>
      <c r="G1486" s="15">
        <f t="shared" si="46"/>
        <v>0.308990931614324</v>
      </c>
      <c r="H1486" s="15">
        <f t="shared" si="47"/>
        <v>0.49841667476953427</v>
      </c>
    </row>
    <row r="1487" spans="1:8">
      <c r="A1487" s="1">
        <v>1486</v>
      </c>
      <c r="B1487" s="444">
        <f>유형화!$F$71*hourly1!B1488/hourly1!$B$8763+유형화!$F$72*hourly1!C1488/hourly1!$C$8763+유형화!$F$73*hourly1!D1488/hourly1!$D$8763+유형화!$F$74*hourly1!E1488/hourly1!$E$8763</f>
        <v>67.912494991833924</v>
      </c>
      <c r="C1487" s="442">
        <f>hourly1!$F1488*유형화!$G$71/hourly1!$F$8763+유형화!$G$72*hourly1!$G1488/hourly1!$F$8763+유형화!$G$74*hourly1!I1488/hourly1!$I$8763</f>
        <v>0.40743541473003797</v>
      </c>
      <c r="D1487" s="14">
        <v>282.40526599999998</v>
      </c>
      <c r="E1487" s="14">
        <v>0</v>
      </c>
      <c r="F1487" s="1">
        <v>897487</v>
      </c>
      <c r="G1487" s="15">
        <f t="shared" si="46"/>
        <v>0.32315562679951515</v>
      </c>
      <c r="H1487" s="15">
        <f t="shared" si="47"/>
        <v>0.51479576673280625</v>
      </c>
    </row>
    <row r="1488" spans="1:8">
      <c r="A1488" s="1">
        <v>1487</v>
      </c>
      <c r="B1488" s="444">
        <f>유형화!$F$71*hourly1!B1489/hourly1!$B$8763+유형화!$F$72*hourly1!C1489/hourly1!$C$8763+유형화!$F$73*hourly1!D1489/hourly1!$D$8763+유형화!$F$74*hourly1!E1489/hourly1!$E$8763</f>
        <v>66.511140332485439</v>
      </c>
      <c r="C1488" s="442">
        <f>hourly1!$F1489*유형화!$G$71/hourly1!$F$8763+유형화!$G$72*hourly1!$G1489/hourly1!$F$8763+유형화!$G$74*hourly1!I1489/hourly1!$I$8763</f>
        <v>0.39465987885632814</v>
      </c>
      <c r="D1488" s="14">
        <v>305.17653000000001</v>
      </c>
      <c r="E1488" s="14">
        <v>0</v>
      </c>
      <c r="F1488" s="1">
        <v>936017</v>
      </c>
      <c r="G1488" s="15">
        <f t="shared" si="46"/>
        <v>0.34921272621258787</v>
      </c>
      <c r="H1488" s="15">
        <f t="shared" si="47"/>
        <v>0.54388829597178567</v>
      </c>
    </row>
    <row r="1489" spans="1:8">
      <c r="A1489" s="1">
        <v>1488</v>
      </c>
      <c r="B1489" s="444">
        <f>유형화!$F$71*hourly1!B1490/hourly1!$B$8763+유형화!$F$72*hourly1!C1490/hourly1!$C$8763+유형화!$F$73*hourly1!D1490/hourly1!$D$8763+유형화!$F$74*hourly1!E1490/hourly1!$E$8763</f>
        <v>64.91527240499579</v>
      </c>
      <c r="C1489" s="442">
        <f>hourly1!$F1490*유형화!$G$71/hourly1!$F$8763+유형화!$G$72*hourly1!$G1490/hourly1!$F$8763+유형화!$G$74*hourly1!I1490/hourly1!$I$8763</f>
        <v>0.355236306890233</v>
      </c>
      <c r="D1489" s="14">
        <v>310.98681599999998</v>
      </c>
      <c r="E1489" s="14">
        <v>0</v>
      </c>
      <c r="F1489" s="1">
        <v>972078</v>
      </c>
      <c r="G1489" s="15">
        <f t="shared" si="46"/>
        <v>0.35586142168774387</v>
      </c>
      <c r="H1489" s="15">
        <f t="shared" si="47"/>
        <v>0.55110471636195779</v>
      </c>
    </row>
    <row r="1490" spans="1:8">
      <c r="A1490" s="1">
        <v>1489</v>
      </c>
      <c r="B1490" s="444">
        <f>유형화!$F$71*hourly1!B1491/hourly1!$B$8763+유형화!$F$72*hourly1!C1491/hourly1!$C$8763+유형화!$F$73*hourly1!D1491/hourly1!$D$8763+유형화!$F$74*hourly1!E1491/hourly1!$E$8763</f>
        <v>75.353200846080981</v>
      </c>
      <c r="C1490" s="442">
        <f>hourly1!$F1491*유형화!$G$71/hourly1!$F$8763+유형화!$G$72*hourly1!$G1491/hourly1!$F$8763+유형화!$G$74*hourly1!I1491/hourly1!$I$8763</f>
        <v>0.56588287756399513</v>
      </c>
      <c r="D1490" s="14">
        <v>302.68716699999987</v>
      </c>
      <c r="E1490" s="14">
        <v>0</v>
      </c>
      <c r="F1490" s="1">
        <v>938656</v>
      </c>
      <c r="G1490" s="15">
        <f t="shared" si="46"/>
        <v>0.34636415447031532</v>
      </c>
      <c r="H1490" s="15">
        <f t="shared" si="47"/>
        <v>0.54077127302552808</v>
      </c>
    </row>
    <row r="1491" spans="1:8">
      <c r="A1491" s="1">
        <v>1490</v>
      </c>
      <c r="B1491" s="444">
        <f>유형화!$F$71*hourly1!B1492/hourly1!$B$8763+유형화!$F$72*hourly1!C1492/hourly1!$C$8763+유형화!$F$73*hourly1!D1492/hourly1!$D$8763+유형화!$F$74*hourly1!E1492/hourly1!$E$8763</f>
        <v>75.715505356050102</v>
      </c>
      <c r="C1491" s="442">
        <f>hourly1!$F1492*유형화!$G$71/hourly1!$F$8763+유형화!$G$72*hourly1!$G1492/hourly1!$F$8763+유형화!$G$74*hourly1!I1492/hourly1!$I$8763</f>
        <v>1.2684450269958223</v>
      </c>
      <c r="D1491" s="14">
        <v>320.42448999999988</v>
      </c>
      <c r="E1491" s="14">
        <v>0</v>
      </c>
      <c r="F1491" s="1">
        <v>859051</v>
      </c>
      <c r="G1491" s="15">
        <f t="shared" si="46"/>
        <v>0.36666092801493633</v>
      </c>
      <c r="H1491" s="15">
        <f t="shared" si="47"/>
        <v>0.56265376556875601</v>
      </c>
    </row>
    <row r="1492" spans="1:8">
      <c r="A1492" s="1">
        <v>1491</v>
      </c>
      <c r="B1492" s="444">
        <f>유형화!$F$71*hourly1!B1493/hourly1!$B$8763+유형화!$F$72*hourly1!C1493/hourly1!$C$8763+유형화!$F$73*hourly1!D1493/hourly1!$D$8763+유형화!$F$74*hourly1!E1493/hourly1!$E$8763</f>
        <v>76.175625014213878</v>
      </c>
      <c r="C1492" s="442">
        <f>hourly1!$F1493*유형화!$G$71/hourly1!$F$8763+유형화!$G$72*hourly1!$G1493/hourly1!$F$8763+유형화!$G$74*hourly1!I1493/hourly1!$I$8763</f>
        <v>1.9016626837372046</v>
      </c>
      <c r="D1492" s="14">
        <v>302.58448399999997</v>
      </c>
      <c r="E1492" s="14">
        <v>0</v>
      </c>
      <c r="F1492" s="1">
        <v>685690</v>
      </c>
      <c r="G1492" s="15">
        <f t="shared" si="46"/>
        <v>0.34624665457487558</v>
      </c>
      <c r="H1492" s="15">
        <f t="shared" si="47"/>
        <v>0.54064237235966395</v>
      </c>
    </row>
    <row r="1493" spans="1:8">
      <c r="A1493" s="1">
        <v>1492</v>
      </c>
      <c r="B1493" s="444">
        <f>유형화!$F$71*hourly1!B1494/hourly1!$B$8763+유형화!$F$72*hourly1!C1494/hourly1!$C$8763+유형화!$F$73*hourly1!D1494/hourly1!$D$8763+유형화!$F$74*hourly1!E1494/hourly1!$E$8763</f>
        <v>76.23048575406564</v>
      </c>
      <c r="C1493" s="442">
        <f>hourly1!$F1494*유형화!$G$71/hourly1!$F$8763+유형화!$G$72*hourly1!$G1494/hourly1!$F$8763+유형화!$G$74*hourly1!I1494/hourly1!$I$8763</f>
        <v>2.3782047904125192</v>
      </c>
      <c r="D1493" s="14">
        <v>300.34664299999997</v>
      </c>
      <c r="E1493" s="14">
        <v>0</v>
      </c>
      <c r="F1493" s="1">
        <v>545196</v>
      </c>
      <c r="G1493" s="15">
        <f t="shared" si="46"/>
        <v>0.34368589881675649</v>
      </c>
      <c r="H1493" s="15">
        <f t="shared" si="47"/>
        <v>0.53782667617992641</v>
      </c>
    </row>
    <row r="1494" spans="1:8">
      <c r="A1494" s="1">
        <v>1493</v>
      </c>
      <c r="B1494" s="444">
        <f>유형화!$F$71*hourly1!B1495/hourly1!$B$8763+유형화!$F$72*hourly1!C1495/hourly1!$C$8763+유형화!$F$73*hourly1!D1495/hourly1!$D$8763+유형화!$F$74*hourly1!E1495/hourly1!$E$8763</f>
        <v>76.246691493983718</v>
      </c>
      <c r="C1494" s="442">
        <f>hourly1!$F1495*유형화!$G$71/hourly1!$F$8763+유형화!$G$72*hourly1!$G1495/hourly1!$F$8763+유형화!$G$74*hourly1!I1495/hourly1!$I$8763</f>
        <v>2.7792749027001737</v>
      </c>
      <c r="D1494" s="14">
        <v>281.45391000000001</v>
      </c>
      <c r="E1494" s="14">
        <v>0</v>
      </c>
      <c r="F1494" s="1">
        <v>608140</v>
      </c>
      <c r="G1494" s="15">
        <f t="shared" si="46"/>
        <v>0.32206699255113863</v>
      </c>
      <c r="H1494" s="15">
        <f t="shared" si="47"/>
        <v>0.51355137982259191</v>
      </c>
    </row>
    <row r="1495" spans="1:8">
      <c r="A1495" s="1">
        <v>1494</v>
      </c>
      <c r="B1495" s="444">
        <f>유형화!$F$71*hourly1!B1496/hourly1!$B$8763+유형화!$F$72*hourly1!C1496/hourly1!$C$8763+유형화!$F$73*hourly1!D1496/hourly1!$D$8763+유형화!$F$74*hourly1!E1496/hourly1!$E$8763</f>
        <v>78.212409537476105</v>
      </c>
      <c r="C1495" s="442">
        <f>hourly1!$F1496*유형화!$G$71/hourly1!$F$8763+유형화!$G$72*hourly1!$G1496/hourly1!$F$8763+유형화!$G$74*hourly1!I1496/hourly1!$I$8763</f>
        <v>3.2376827105974626</v>
      </c>
      <c r="D1495" s="14">
        <v>207.23196800000011</v>
      </c>
      <c r="E1495" s="14">
        <v>0</v>
      </c>
      <c r="F1495" s="1">
        <v>1017760</v>
      </c>
      <c r="G1495" s="15">
        <f t="shared" si="46"/>
        <v>0.23713501331075429</v>
      </c>
      <c r="H1495" s="15">
        <f t="shared" si="47"/>
        <v>0.40855462245032093</v>
      </c>
    </row>
    <row r="1496" spans="1:8">
      <c r="A1496" s="1">
        <v>1495</v>
      </c>
      <c r="B1496" s="444">
        <f>유형화!$F$71*hourly1!B1497/hourly1!$B$8763+유형화!$F$72*hourly1!C1497/hourly1!$C$8763+유형화!$F$73*hourly1!D1497/hourly1!$D$8763+유형화!$F$74*hourly1!E1497/hourly1!$E$8763</f>
        <v>89.77151988412308</v>
      </c>
      <c r="C1496" s="442">
        <f>hourly1!$F1497*유형화!$G$71/hourly1!$F$8763+유형화!$G$72*hourly1!$G1497/hourly1!$F$8763+유형화!$G$74*hourly1!I1497/hourly1!$I$8763</f>
        <v>9.7087586602083764</v>
      </c>
      <c r="D1496" s="14">
        <v>146.87426300000001</v>
      </c>
      <c r="E1496" s="14">
        <v>0.25107600000000002</v>
      </c>
      <c r="F1496" s="1">
        <v>958084</v>
      </c>
      <c r="G1496" s="15">
        <f t="shared" si="46"/>
        <v>0.16806784516717135</v>
      </c>
      <c r="H1496" s="15">
        <f t="shared" si="47"/>
        <v>0.30983828097472077</v>
      </c>
    </row>
    <row r="1497" spans="1:8">
      <c r="A1497" s="1">
        <v>1496</v>
      </c>
      <c r="B1497" s="444">
        <f>유형화!$F$71*hourly1!B1498/hourly1!$B$8763+유형화!$F$72*hourly1!C1498/hourly1!$C$8763+유형화!$F$73*hourly1!D1498/hourly1!$D$8763+유형화!$F$74*hourly1!E1498/hourly1!$E$8763</f>
        <v>191.59706455712214</v>
      </c>
      <c r="C1497" s="442">
        <f>hourly1!$F1498*유형화!$G$71/hourly1!$F$8763+유형화!$G$72*hourly1!$G1498/hourly1!$F$8763+유형화!$G$74*hourly1!I1498/hourly1!$I$8763</f>
        <v>9.7679868306956905</v>
      </c>
      <c r="D1497" s="14">
        <v>74.35069900000002</v>
      </c>
      <c r="E1497" s="14">
        <v>58.801670000000023</v>
      </c>
      <c r="F1497" s="1">
        <v>916490</v>
      </c>
      <c r="G1497" s="15">
        <f t="shared" si="46"/>
        <v>8.5079315547632497E-2</v>
      </c>
      <c r="H1497" s="15">
        <f t="shared" si="47"/>
        <v>0.17125685901414256</v>
      </c>
    </row>
    <row r="1498" spans="1:8">
      <c r="A1498" s="1">
        <v>1497</v>
      </c>
      <c r="B1498" s="444">
        <f>유형화!$F$71*hourly1!B1499/hourly1!$B$8763+유형화!$F$72*hourly1!C1499/hourly1!$C$8763+유형화!$F$73*hourly1!D1499/hourly1!$D$8763+유형화!$F$74*hourly1!E1499/hourly1!$E$8763</f>
        <v>297.55367889405045</v>
      </c>
      <c r="C1498" s="442">
        <f>hourly1!$F1499*유형화!$G$71/hourly1!$F$8763+유형화!$G$72*hourly1!$G1499/hourly1!$F$8763+유형화!$G$74*hourly1!I1499/hourly1!$I$8763</f>
        <v>8.9341682771337059</v>
      </c>
      <c r="D1498" s="14">
        <v>45.468936999999997</v>
      </c>
      <c r="E1498" s="14">
        <v>366.82424599999922</v>
      </c>
      <c r="F1498" s="1">
        <v>898973</v>
      </c>
      <c r="G1498" s="15">
        <f t="shared" si="46"/>
        <v>5.2029988832229021E-2</v>
      </c>
      <c r="H1498" s="15">
        <f t="shared" si="47"/>
        <v>0.10870914291494417</v>
      </c>
    </row>
    <row r="1499" spans="1:8">
      <c r="A1499" s="1">
        <v>1498</v>
      </c>
      <c r="B1499" s="444">
        <f>유형화!$F$71*hourly1!B1500/hourly1!$B$8763+유형화!$F$72*hourly1!C1500/hourly1!$C$8763+유형화!$F$73*hourly1!D1500/hourly1!$D$8763+유형화!$F$74*hourly1!E1500/hourly1!$E$8763</f>
        <v>364.10091973913052</v>
      </c>
      <c r="C1499" s="442">
        <f>hourly1!$F1500*유형화!$G$71/hourly1!$F$8763+유형화!$G$72*hourly1!$G1500/hourly1!$F$8763+유형화!$G$74*hourly1!I1500/hourly1!$I$8763</f>
        <v>7.9480068648728883</v>
      </c>
      <c r="D1499" s="14">
        <v>56.591792999999981</v>
      </c>
      <c r="E1499" s="14">
        <v>754.58891999999878</v>
      </c>
      <c r="F1499" s="1">
        <v>864042</v>
      </c>
      <c r="G1499" s="15">
        <f t="shared" si="46"/>
        <v>6.4757844631067915E-2</v>
      </c>
      <c r="H1499" s="15">
        <f t="shared" si="47"/>
        <v>0.13335173472414585</v>
      </c>
    </row>
    <row r="1500" spans="1:8">
      <c r="A1500" s="1">
        <v>1499</v>
      </c>
      <c r="B1500" s="444">
        <f>유형화!$F$71*hourly1!B1501/hourly1!$B$8763+유형화!$F$72*hourly1!C1501/hourly1!$C$8763+유형화!$F$73*hourly1!D1501/hourly1!$D$8763+유형화!$F$74*hourly1!E1501/hourly1!$E$8763</f>
        <v>429.26144092565147</v>
      </c>
      <c r="C1500" s="442">
        <f>hourly1!$F1501*유형화!$G$71/hourly1!$F$8763+유형화!$G$72*hourly1!$G1501/hourly1!$F$8763+유형화!$G$74*hourly1!I1501/hourly1!$I$8763</f>
        <v>7.0937917171006157</v>
      </c>
      <c r="D1500" s="14">
        <v>42.834485000000008</v>
      </c>
      <c r="E1500" s="14">
        <v>1044.477799999999</v>
      </c>
      <c r="F1500" s="1">
        <v>863106</v>
      </c>
      <c r="G1500" s="15">
        <f t="shared" si="46"/>
        <v>4.9015392116694569E-2</v>
      </c>
      <c r="H1500" s="15">
        <f t="shared" si="47"/>
        <v>0.10276658377043137</v>
      </c>
    </row>
    <row r="1501" spans="1:8">
      <c r="A1501" s="1">
        <v>1500</v>
      </c>
      <c r="B1501" s="444">
        <f>유형화!$F$71*hourly1!B1502/hourly1!$B$8763+유형화!$F$72*hourly1!C1502/hourly1!$C$8763+유형화!$F$73*hourly1!D1502/hourly1!$D$8763+유형화!$F$74*hourly1!E1502/hourly1!$E$8763</f>
        <v>362.12149327139167</v>
      </c>
      <c r="C1501" s="442">
        <f>hourly1!$F1502*유형화!$G$71/hourly1!$F$8763+유형화!$G$72*hourly1!$G1502/hourly1!$F$8763+유형화!$G$74*hourly1!I1502/hourly1!$I$8763</f>
        <v>6.3215746133712978</v>
      </c>
      <c r="D1501" s="14">
        <v>37.526854</v>
      </c>
      <c r="E1501" s="14">
        <v>1205.2859059999989</v>
      </c>
      <c r="F1501" s="1">
        <v>877768</v>
      </c>
      <c r="G1501" s="15">
        <f t="shared" si="46"/>
        <v>4.2941883478135615E-2</v>
      </c>
      <c r="H1501" s="15">
        <f t="shared" si="47"/>
        <v>9.0667753805782042E-2</v>
      </c>
    </row>
    <row r="1502" spans="1:8">
      <c r="A1502" s="1">
        <v>1501</v>
      </c>
      <c r="B1502" s="444">
        <f>유형화!$F$71*hourly1!B1503/hourly1!$B$8763+유형화!$F$72*hourly1!C1503/hourly1!$C$8763+유형화!$F$73*hourly1!D1503/hourly1!$D$8763+유형화!$F$74*hourly1!E1503/hourly1!$E$8763</f>
        <v>217.96805085555246</v>
      </c>
      <c r="C1502" s="442">
        <f>hourly1!$F1503*유형화!$G$71/hourly1!$F$8763+유형화!$G$72*hourly1!$G1503/hourly1!$F$8763+유형화!$G$74*hourly1!I1503/hourly1!$I$8763</f>
        <v>4.9540769575081152</v>
      </c>
      <c r="D1502" s="14">
        <v>31.969442999999998</v>
      </c>
      <c r="E1502" s="14">
        <v>1270.5923349999989</v>
      </c>
      <c r="F1502" s="1">
        <v>875060</v>
      </c>
      <c r="G1502" s="15">
        <f t="shared" si="46"/>
        <v>3.6582552221587725E-2</v>
      </c>
      <c r="H1502" s="15">
        <f t="shared" si="47"/>
        <v>7.7815282918948236E-2</v>
      </c>
    </row>
    <row r="1503" spans="1:8">
      <c r="A1503" s="1">
        <v>1502</v>
      </c>
      <c r="B1503" s="444">
        <f>유형화!$F$71*hourly1!B1504/hourly1!$B$8763+유형화!$F$72*hourly1!C1504/hourly1!$C$8763+유형화!$F$73*hourly1!D1504/hourly1!$D$8763+유형화!$F$74*hourly1!E1504/hourly1!$E$8763</f>
        <v>289.74423023787926</v>
      </c>
      <c r="C1503" s="442">
        <f>hourly1!$F1504*유형화!$G$71/hourly1!$F$8763+유형화!$G$72*hourly1!$G1504/hourly1!$F$8763+유형화!$G$74*hourly1!I1504/hourly1!$I$8763</f>
        <v>5.2969967959326594</v>
      </c>
      <c r="D1503" s="14">
        <v>33.459290000000003</v>
      </c>
      <c r="E1503" s="14">
        <v>1245.338301</v>
      </c>
      <c r="F1503" s="1">
        <v>868043</v>
      </c>
      <c r="G1503" s="15">
        <f t="shared" si="46"/>
        <v>3.8287380350112699E-2</v>
      </c>
      <c r="H1503" s="15">
        <f t="shared" si="47"/>
        <v>8.1279535723772334E-2</v>
      </c>
    </row>
    <row r="1504" spans="1:8">
      <c r="A1504" s="1">
        <v>1503</v>
      </c>
      <c r="B1504" s="444">
        <f>유형화!$F$71*hourly1!B1505/hourly1!$B$8763+유형화!$F$72*hourly1!C1505/hourly1!$C$8763+유형화!$F$73*hourly1!D1505/hourly1!$D$8763+유형화!$F$74*hourly1!E1505/hourly1!$E$8763</f>
        <v>416.14720786995605</v>
      </c>
      <c r="C1504" s="442">
        <f>hourly1!$F1505*유형화!$G$71/hourly1!$F$8763+유형화!$G$72*hourly1!$G1505/hourly1!$F$8763+유형화!$G$74*hourly1!I1505/hourly1!$I$8763</f>
        <v>5.1127356320180688</v>
      </c>
      <c r="D1504" s="14">
        <v>36.622346999999998</v>
      </c>
      <c r="E1504" s="14">
        <v>1131.5615089999999</v>
      </c>
      <c r="F1504" s="1">
        <v>865492</v>
      </c>
      <c r="G1504" s="15">
        <f t="shared" si="46"/>
        <v>4.1906858421168189E-2</v>
      </c>
      <c r="H1504" s="15">
        <f t="shared" si="47"/>
        <v>8.8588874741875739E-2</v>
      </c>
    </row>
    <row r="1505" spans="1:8">
      <c r="A1505" s="1">
        <v>1504</v>
      </c>
      <c r="B1505" s="444">
        <f>유형화!$F$71*hourly1!B1506/hourly1!$B$8763+유형화!$F$72*hourly1!C1506/hourly1!$C$8763+유형화!$F$73*hourly1!D1506/hourly1!$D$8763+유형화!$F$74*hourly1!E1506/hourly1!$E$8763</f>
        <v>350.66650363498309</v>
      </c>
      <c r="C1505" s="442">
        <f>hourly1!$F1506*유형화!$G$71/hourly1!$F$8763+유형화!$G$72*hourly1!$G1506/hourly1!$F$8763+유형화!$G$74*hourly1!I1506/hourly1!$I$8763</f>
        <v>5.0469004148052772</v>
      </c>
      <c r="D1505" s="14">
        <v>37.655692999999992</v>
      </c>
      <c r="E1505" s="14">
        <v>927.18945700000131</v>
      </c>
      <c r="F1505" s="1">
        <v>873723</v>
      </c>
      <c r="G1505" s="15">
        <f t="shared" si="46"/>
        <v>4.3089313617774794E-2</v>
      </c>
      <c r="H1505" s="15">
        <f t="shared" si="47"/>
        <v>9.0963465144913366E-2</v>
      </c>
    </row>
    <row r="1506" spans="1:8">
      <c r="A1506" s="1">
        <v>1505</v>
      </c>
      <c r="B1506" s="444">
        <f>유형화!$F$71*hourly1!B1507/hourly1!$B$8763+유형화!$F$72*hourly1!C1507/hourly1!$C$8763+유형화!$F$73*hourly1!D1507/hourly1!$D$8763+유형화!$F$74*hourly1!E1507/hourly1!$E$8763</f>
        <v>307.38720501322763</v>
      </c>
      <c r="C1506" s="442">
        <f>hourly1!$F1507*유형화!$G$71/hourly1!$F$8763+유형화!$G$72*hourly1!$G1507/hourly1!$F$8763+유형화!$G$74*hourly1!I1507/hourly1!$I$8763</f>
        <v>5.1478791525639238</v>
      </c>
      <c r="D1506" s="14">
        <v>33.802713999999987</v>
      </c>
      <c r="E1506" s="14">
        <v>611.98138000000142</v>
      </c>
      <c r="F1506" s="1">
        <v>847845</v>
      </c>
      <c r="G1506" s="15">
        <f t="shared" si="46"/>
        <v>3.8680359558857312E-2</v>
      </c>
      <c r="H1506" s="15">
        <f t="shared" si="47"/>
        <v>8.2076124139457599E-2</v>
      </c>
    </row>
    <row r="1507" spans="1:8">
      <c r="A1507" s="1">
        <v>1506</v>
      </c>
      <c r="B1507" s="444">
        <f>유형화!$F$71*hourly1!B1508/hourly1!$B$8763+유형화!$F$72*hourly1!C1508/hourly1!$C$8763+유형화!$F$73*hourly1!D1508/hourly1!$D$8763+유형화!$F$74*hourly1!E1508/hourly1!$E$8763</f>
        <v>181.04620090068525</v>
      </c>
      <c r="C1507" s="442">
        <f>hourly1!$F1508*유형화!$G$71/hourly1!$F$8763+유형화!$G$72*hourly1!$G1508/hourly1!$F$8763+유형화!$G$74*hourly1!I1508/hourly1!$I$8763</f>
        <v>5.4845226143946277</v>
      </c>
      <c r="D1507" s="14">
        <v>34.332808</v>
      </c>
      <c r="E1507" s="14">
        <v>213.8807760000002</v>
      </c>
      <c r="F1507" s="1">
        <v>849355</v>
      </c>
      <c r="G1507" s="15">
        <f t="shared" si="46"/>
        <v>3.9286944773286939E-2</v>
      </c>
      <c r="H1507" s="15">
        <f t="shared" si="47"/>
        <v>8.3304269222042149E-2</v>
      </c>
    </row>
    <row r="1508" spans="1:8">
      <c r="A1508" s="1">
        <v>1507</v>
      </c>
      <c r="B1508" s="444">
        <f>유형화!$F$71*hourly1!B1509/hourly1!$B$8763+유형화!$F$72*hourly1!C1509/hourly1!$C$8763+유형화!$F$73*hourly1!D1509/hourly1!$D$8763+유형화!$F$74*hourly1!E1509/hourly1!$E$8763</f>
        <v>128.1385784816469</v>
      </c>
      <c r="C1508" s="442">
        <f>hourly1!$F1509*유형화!$G$71/hourly1!$F$8763+유형화!$G$72*hourly1!$G1509/hourly1!$F$8763+유형화!$G$74*hourly1!I1509/hourly1!$I$8763</f>
        <v>5.2778836874895436</v>
      </c>
      <c r="D1508" s="14">
        <v>33.558562999999992</v>
      </c>
      <c r="E1508" s="14">
        <v>7.8886769999999942</v>
      </c>
      <c r="F1508" s="1">
        <v>827988</v>
      </c>
      <c r="G1508" s="15">
        <f t="shared" si="46"/>
        <v>3.8400978191235342E-2</v>
      </c>
      <c r="H1508" s="15">
        <f t="shared" si="47"/>
        <v>8.1509879305693034E-2</v>
      </c>
    </row>
    <row r="1509" spans="1:8">
      <c r="A1509" s="1">
        <v>1508</v>
      </c>
      <c r="B1509" s="444">
        <f>유형화!$F$71*hourly1!B1510/hourly1!$B$8763+유형화!$F$72*hourly1!C1510/hourly1!$C$8763+유형화!$F$73*hourly1!D1510/hourly1!$D$8763+유형화!$F$74*hourly1!E1510/hourly1!$E$8763</f>
        <v>137.0302742465415</v>
      </c>
      <c r="C1509" s="442">
        <f>hourly1!$F1510*유형화!$G$71/hourly1!$F$8763+유형화!$G$72*hourly1!$G1510/hourly1!$F$8763+유형화!$G$74*hourly1!I1510/hourly1!$I$8763</f>
        <v>5.2976660403365496</v>
      </c>
      <c r="D1509" s="14">
        <v>29.409884999999999</v>
      </c>
      <c r="E1509" s="14">
        <v>0</v>
      </c>
      <c r="F1509" s="1">
        <v>823846</v>
      </c>
      <c r="G1509" s="15">
        <f t="shared" si="46"/>
        <v>3.3653656519551794E-2</v>
      </c>
      <c r="H1509" s="15">
        <f t="shared" si="47"/>
        <v>7.1831319798739399E-2</v>
      </c>
    </row>
    <row r="1510" spans="1:8">
      <c r="A1510" s="1">
        <v>1509</v>
      </c>
      <c r="B1510" s="444">
        <f>유형화!$F$71*hourly1!B1511/hourly1!$B$8763+유형화!$F$72*hourly1!C1511/hourly1!$C$8763+유형화!$F$73*hourly1!D1511/hourly1!$D$8763+유형화!$F$74*hourly1!E1511/hourly1!$E$8763</f>
        <v>70.957558211393476</v>
      </c>
      <c r="C1510" s="442">
        <f>hourly1!$F1511*유형화!$G$71/hourly1!$F$8763+유형화!$G$72*hourly1!$G1511/hourly1!$F$8763+유형화!$G$74*hourly1!I1511/hourly1!$I$8763</f>
        <v>6.2847733419240859</v>
      </c>
      <c r="D1510" s="14">
        <v>27.882247</v>
      </c>
      <c r="E1510" s="14">
        <v>0</v>
      </c>
      <c r="F1510" s="1">
        <v>837950</v>
      </c>
      <c r="G1510" s="15">
        <f t="shared" si="46"/>
        <v>3.1905584245953474E-2</v>
      </c>
      <c r="H1510" s="15">
        <f t="shared" si="47"/>
        <v>6.8240222133382045E-2</v>
      </c>
    </row>
    <row r="1511" spans="1:8">
      <c r="A1511" s="1">
        <v>1510</v>
      </c>
      <c r="B1511" s="444">
        <f>유형화!$F$71*hourly1!B1512/hourly1!$B$8763+유형화!$F$72*hourly1!C1512/hourly1!$C$8763+유형화!$F$73*hourly1!D1512/hourly1!$D$8763+유형화!$F$74*hourly1!E1512/hourly1!$E$8763</f>
        <v>69.89161151125316</v>
      </c>
      <c r="C1511" s="442">
        <f>hourly1!$F1512*유형화!$G$71/hourly1!$F$8763+유형화!$G$72*hourly1!$G1512/hourly1!$F$8763+유형화!$G$74*hourly1!I1512/hourly1!$I$8763</f>
        <v>0.4751010516487264</v>
      </c>
      <c r="D1511" s="14">
        <v>24.342904000000001</v>
      </c>
      <c r="E1511" s="14">
        <v>0</v>
      </c>
      <c r="F1511" s="1">
        <v>879673</v>
      </c>
      <c r="G1511" s="15">
        <f t="shared" si="46"/>
        <v>2.785552306322937E-2</v>
      </c>
      <c r="H1511" s="15">
        <f t="shared" si="47"/>
        <v>5.9863085351499451E-2</v>
      </c>
    </row>
    <row r="1512" spans="1:8">
      <c r="A1512" s="1">
        <v>1511</v>
      </c>
      <c r="B1512" s="444">
        <f>유형화!$F$71*hourly1!B1513/hourly1!$B$8763+유형화!$F$72*hourly1!C1513/hourly1!$C$8763+유형화!$F$73*hourly1!D1513/hourly1!$D$8763+유형화!$F$74*hourly1!E1513/hourly1!$E$8763</f>
        <v>68.840766843838651</v>
      </c>
      <c r="C1512" s="442">
        <f>hourly1!$F1513*유형화!$G$71/hourly1!$F$8763+유형화!$G$72*hourly1!$G1513/hourly1!$F$8763+유형화!$G$74*hourly1!I1513/hourly1!$I$8763</f>
        <v>0.5634818114973883</v>
      </c>
      <c r="D1512" s="14">
        <v>27.89198</v>
      </c>
      <c r="E1512" s="14">
        <v>0</v>
      </c>
      <c r="F1512" s="1">
        <v>910457</v>
      </c>
      <c r="G1512" s="15">
        <f t="shared" si="46"/>
        <v>3.1916721693070485E-2</v>
      </c>
      <c r="H1512" s="15">
        <f t="shared" si="47"/>
        <v>6.8263148748438585E-2</v>
      </c>
    </row>
    <row r="1513" spans="1:8">
      <c r="A1513" s="1">
        <v>1512</v>
      </c>
      <c r="B1513" s="444">
        <f>유형화!$F$71*hourly1!B1514/hourly1!$B$8763+유형화!$F$72*hourly1!C1514/hourly1!$C$8763+유형화!$F$73*hourly1!D1514/hourly1!$D$8763+유형화!$F$74*hourly1!E1514/hourly1!$E$8763</f>
        <v>67.68428619235182</v>
      </c>
      <c r="C1513" s="442">
        <f>hourly1!$F1514*유형화!$G$71/hourly1!$F$8763+유형화!$G$72*hourly1!$G1514/hourly1!$F$8763+유형화!$G$74*hourly1!I1514/hourly1!$I$8763</f>
        <v>1.3217525887046297</v>
      </c>
      <c r="D1513" s="14">
        <v>43.231635999999988</v>
      </c>
      <c r="E1513" s="14">
        <v>0</v>
      </c>
      <c r="F1513" s="1">
        <v>990463</v>
      </c>
      <c r="G1513" s="15">
        <f t="shared" si="46"/>
        <v>4.9469850994734922E-2</v>
      </c>
      <c r="H1513" s="15">
        <f t="shared" si="47"/>
        <v>0.10366508452885646</v>
      </c>
    </row>
    <row r="1514" spans="1:8">
      <c r="A1514" s="1">
        <v>1513</v>
      </c>
      <c r="B1514" s="444">
        <f>유형화!$F$71*hourly1!B1515/hourly1!$B$8763+유형화!$F$72*hourly1!C1515/hourly1!$C$8763+유형화!$F$73*hourly1!D1515/hourly1!$D$8763+유형화!$F$74*hourly1!E1515/hourly1!$E$8763</f>
        <v>68.134115404046355</v>
      </c>
      <c r="C1514" s="442">
        <f>hourly1!$F1515*유형화!$G$71/hourly1!$F$8763+유형화!$G$72*hourly1!$G1515/hourly1!$F$8763+유형화!$G$74*hourly1!I1515/hourly1!$I$8763</f>
        <v>1.8258511372454322</v>
      </c>
      <c r="D1514" s="14">
        <v>62.620364000000002</v>
      </c>
      <c r="E1514" s="14">
        <v>0</v>
      </c>
      <c r="F1514" s="1">
        <v>912055</v>
      </c>
      <c r="G1514" s="15">
        <f t="shared" si="46"/>
        <v>7.1656323075908204E-2</v>
      </c>
      <c r="H1514" s="15">
        <f t="shared" si="47"/>
        <v>0.14641339557577357</v>
      </c>
    </row>
    <row r="1515" spans="1:8">
      <c r="A1515" s="1">
        <v>1514</v>
      </c>
      <c r="B1515" s="444">
        <f>유형화!$F$71*hourly1!B1516/hourly1!$B$8763+유형화!$F$72*hourly1!C1516/hourly1!$C$8763+유형화!$F$73*hourly1!D1516/hourly1!$D$8763+유형화!$F$74*hourly1!E1516/hourly1!$E$8763</f>
        <v>68.479662320501291</v>
      </c>
      <c r="C1515" s="442">
        <f>hourly1!$F1516*유형화!$G$71/hourly1!$F$8763+유형화!$G$72*hourly1!$G1516/hourly1!$F$8763+유형화!$G$74*hourly1!I1516/hourly1!$I$8763</f>
        <v>2.3423736911158994</v>
      </c>
      <c r="D1515" s="14">
        <v>82.628416999999985</v>
      </c>
      <c r="E1515" s="14">
        <v>0</v>
      </c>
      <c r="F1515" s="1">
        <v>850709</v>
      </c>
      <c r="G1515" s="15">
        <f t="shared" si="46"/>
        <v>9.4551487177603519E-2</v>
      </c>
      <c r="H1515" s="15">
        <f t="shared" si="47"/>
        <v>0.1883483311707066</v>
      </c>
    </row>
    <row r="1516" spans="1:8">
      <c r="A1516" s="1">
        <v>1515</v>
      </c>
      <c r="B1516" s="444">
        <f>유형화!$F$71*hourly1!B1517/hourly1!$B$8763+유형화!$F$72*hourly1!C1517/hourly1!$C$8763+유형화!$F$73*hourly1!D1517/hourly1!$D$8763+유형화!$F$74*hourly1!E1517/hourly1!$E$8763</f>
        <v>69.025243541455865</v>
      </c>
      <c r="C1516" s="442">
        <f>hourly1!$F1517*유형화!$G$71/hourly1!$F$8763+유형화!$G$72*hourly1!$G1517/hourly1!$F$8763+유형화!$G$74*hourly1!I1517/hourly1!$I$8763</f>
        <v>2.8271678021181992</v>
      </c>
      <c r="D1516" s="14">
        <v>101.74394599999999</v>
      </c>
      <c r="E1516" s="14">
        <v>0</v>
      </c>
      <c r="F1516" s="1">
        <v>695282</v>
      </c>
      <c r="G1516" s="15">
        <f t="shared" si="46"/>
        <v>0.11642533833871929</v>
      </c>
      <c r="H1516" s="15">
        <f t="shared" si="47"/>
        <v>0.22649348645178538</v>
      </c>
    </row>
    <row r="1517" spans="1:8">
      <c r="A1517" s="1">
        <v>1516</v>
      </c>
      <c r="B1517" s="444">
        <f>유형화!$F$71*hourly1!B1518/hourly1!$B$8763+유형화!$F$72*hourly1!C1518/hourly1!$C$8763+유형화!$F$73*hourly1!D1518/hourly1!$D$8763+유형화!$F$74*hourly1!E1518/hourly1!$E$8763</f>
        <v>69.52303712649352</v>
      </c>
      <c r="C1517" s="442">
        <f>hourly1!$F1518*유형화!$G$71/hourly1!$F$8763+유형화!$G$72*hourly1!$G1518/hourly1!$F$8763+유형화!$G$74*hourly1!I1518/hourly1!$I$8763</f>
        <v>3.1987121192281425</v>
      </c>
      <c r="D1517" s="14">
        <v>116.689825</v>
      </c>
      <c r="E1517" s="14">
        <v>0</v>
      </c>
      <c r="F1517" s="1">
        <v>557508</v>
      </c>
      <c r="G1517" s="15">
        <f t="shared" si="46"/>
        <v>0.13352786962195221</v>
      </c>
      <c r="H1517" s="15">
        <f t="shared" si="47"/>
        <v>0.25509664121149872</v>
      </c>
    </row>
    <row r="1518" spans="1:8">
      <c r="A1518" s="1">
        <v>1517</v>
      </c>
      <c r="B1518" s="444">
        <f>유형화!$F$71*hourly1!B1519/hourly1!$B$8763+유형화!$F$72*hourly1!C1519/hourly1!$C$8763+유형화!$F$73*hourly1!D1519/hourly1!$D$8763+유형화!$F$74*hourly1!E1519/hourly1!$E$8763</f>
        <v>70.129026478351278</v>
      </c>
      <c r="C1518" s="442">
        <f>hourly1!$F1519*유형화!$G$71/hourly1!$F$8763+유형화!$G$72*hourly1!$G1519/hourly1!$F$8763+유형화!$G$74*hourly1!I1519/hourly1!$I$8763</f>
        <v>3.5752461492113068</v>
      </c>
      <c r="D1518" s="14">
        <v>146.12983299999999</v>
      </c>
      <c r="E1518" s="14">
        <v>0</v>
      </c>
      <c r="F1518" s="1">
        <v>617654</v>
      </c>
      <c r="G1518" s="15">
        <f t="shared" si="46"/>
        <v>0.16721599581370225</v>
      </c>
      <c r="H1518" s="15">
        <f t="shared" si="47"/>
        <v>0.30853435940240737</v>
      </c>
    </row>
    <row r="1519" spans="1:8">
      <c r="A1519" s="1">
        <v>1518</v>
      </c>
      <c r="B1519" s="444">
        <f>유형화!$F$71*hourly1!B1520/hourly1!$B$8763+유형화!$F$72*hourly1!C1520/hourly1!$C$8763+유형화!$F$73*hourly1!D1520/hourly1!$D$8763+유형화!$F$74*hourly1!E1520/hourly1!$E$8763</f>
        <v>72.42810016277592</v>
      </c>
      <c r="C1519" s="442">
        <f>hourly1!$F1520*유형화!$G$71/hourly1!$F$8763+유형화!$G$72*hourly1!$G1520/hourly1!$F$8763+유형화!$G$74*hourly1!I1520/hourly1!$I$8763</f>
        <v>3.9180154015335251</v>
      </c>
      <c r="D1519" s="14">
        <v>149.800915</v>
      </c>
      <c r="E1519" s="14">
        <v>0</v>
      </c>
      <c r="F1519" s="1">
        <v>1020146</v>
      </c>
      <c r="G1519" s="15">
        <f t="shared" si="46"/>
        <v>0.17141680559868133</v>
      </c>
      <c r="H1519" s="15">
        <f t="shared" si="47"/>
        <v>0.31494275737741911</v>
      </c>
    </row>
    <row r="1520" spans="1:8">
      <c r="A1520" s="1">
        <v>1519</v>
      </c>
      <c r="B1520" s="444">
        <f>유형화!$F$71*hourly1!B1521/hourly1!$B$8763+유형화!$F$72*hourly1!C1521/hourly1!$C$8763+유형화!$F$73*hourly1!D1521/hourly1!$D$8763+유형화!$F$74*hourly1!E1521/hourly1!$E$8763</f>
        <v>84.49003209389204</v>
      </c>
      <c r="C1520" s="442">
        <f>hourly1!$F1521*유형화!$G$71/hourly1!$F$8763+유형화!$G$72*hourly1!$G1521/hourly1!$F$8763+유형화!$G$74*hourly1!I1521/hourly1!$I$8763</f>
        <v>10.307739490971308</v>
      </c>
      <c r="D1520" s="14">
        <v>191.21667299999999</v>
      </c>
      <c r="E1520" s="14">
        <v>0.20435300000000001</v>
      </c>
      <c r="F1520" s="1">
        <v>956795</v>
      </c>
      <c r="G1520" s="15">
        <f t="shared" si="46"/>
        <v>0.21880875202175912</v>
      </c>
      <c r="H1520" s="15">
        <f t="shared" si="47"/>
        <v>0.3836429240691317</v>
      </c>
    </row>
    <row r="1521" spans="1:8">
      <c r="A1521" s="1">
        <v>1520</v>
      </c>
      <c r="B1521" s="444">
        <f>유형화!$F$71*hourly1!B1522/hourly1!$B$8763+유형화!$F$72*hourly1!C1522/hourly1!$C$8763+유형화!$F$73*hourly1!D1522/hourly1!$D$8763+유형화!$F$74*hourly1!E1522/hourly1!$E$8763</f>
        <v>191.85346006615325</v>
      </c>
      <c r="C1521" s="442">
        <f>hourly1!$F1522*유형화!$G$71/hourly1!$F$8763+유형화!$G$72*hourly1!$G1522/hourly1!$F$8763+유형화!$G$74*hourly1!I1522/hourly1!$I$8763</f>
        <v>10.33585223766395</v>
      </c>
      <c r="D1521" s="14">
        <v>194.13940500000001</v>
      </c>
      <c r="E1521" s="14">
        <v>32.254728</v>
      </c>
      <c r="F1521" s="1">
        <v>938626</v>
      </c>
      <c r="G1521" s="15">
        <f t="shared" si="46"/>
        <v>0.22215322680725058</v>
      </c>
      <c r="H1521" s="15">
        <f t="shared" si="47"/>
        <v>0.38825468754213582</v>
      </c>
    </row>
    <row r="1522" spans="1:8">
      <c r="A1522" s="1">
        <v>1521</v>
      </c>
      <c r="B1522" s="444">
        <f>유형화!$F$71*hourly1!B1523/hourly1!$B$8763+유형화!$F$72*hourly1!C1523/hourly1!$C$8763+유형화!$F$73*hourly1!D1523/hourly1!$D$8763+유형화!$F$74*hourly1!E1523/hourly1!$E$8763</f>
        <v>297.09853673891075</v>
      </c>
      <c r="C1522" s="442">
        <f>hourly1!$F1523*유형화!$G$71/hourly1!$F$8763+유형화!$G$72*hourly1!$G1523/hourly1!$F$8763+유형화!$G$74*hourly1!I1523/hourly1!$I$8763</f>
        <v>9.3103744075087782</v>
      </c>
      <c r="D1522" s="14">
        <v>197.48739900000001</v>
      </c>
      <c r="E1522" s="14">
        <v>168.84540100000049</v>
      </c>
      <c r="F1522" s="1">
        <v>916589</v>
      </c>
      <c r="G1522" s="15">
        <f t="shared" si="46"/>
        <v>0.22598432781650377</v>
      </c>
      <c r="H1522" s="15">
        <f t="shared" si="47"/>
        <v>0.39350116607847502</v>
      </c>
    </row>
    <row r="1523" spans="1:8">
      <c r="A1523" s="1">
        <v>1522</v>
      </c>
      <c r="B1523" s="444">
        <f>유형화!$F$71*hourly1!B1524/hourly1!$B$8763+유형화!$F$72*hourly1!C1524/hourly1!$C$8763+유형화!$F$73*hourly1!D1524/hourly1!$D$8763+유형화!$F$74*hourly1!E1524/hourly1!$E$8763</f>
        <v>362.2946199605737</v>
      </c>
      <c r="C1523" s="442">
        <f>hourly1!$F1524*유형화!$G$71/hourly1!$F$8763+유형화!$G$72*hourly1!$G1524/hourly1!$F$8763+유형화!$G$74*hourly1!I1524/hourly1!$I$8763</f>
        <v>8.1792147944208491</v>
      </c>
      <c r="D1523" s="14">
        <v>195.566911</v>
      </c>
      <c r="E1523" s="14">
        <v>361.40301499999981</v>
      </c>
      <c r="F1523" s="1">
        <v>878470</v>
      </c>
      <c r="G1523" s="15">
        <f t="shared" si="46"/>
        <v>0.2237867182882135</v>
      </c>
      <c r="H1523" s="15">
        <f t="shared" si="47"/>
        <v>0.39049638074547455</v>
      </c>
    </row>
    <row r="1524" spans="1:8">
      <c r="A1524" s="1">
        <v>1523</v>
      </c>
      <c r="B1524" s="444">
        <f>유형화!$F$71*hourly1!B1525/hourly1!$B$8763+유형화!$F$72*hourly1!C1525/hourly1!$C$8763+유형화!$F$73*hourly1!D1525/hourly1!$D$8763+유형화!$F$74*hourly1!E1525/hourly1!$E$8763</f>
        <v>425.98482642954588</v>
      </c>
      <c r="C1524" s="442">
        <f>hourly1!$F1525*유형화!$G$71/hourly1!$F$8763+유형화!$G$72*hourly1!$G1525/hourly1!$F$8763+유형화!$G$74*hourly1!I1525/hourly1!$I$8763</f>
        <v>7.2526484840427932</v>
      </c>
      <c r="D1524" s="14">
        <v>143.887272</v>
      </c>
      <c r="E1524" s="14">
        <v>546.78539900000055</v>
      </c>
      <c r="F1524" s="1">
        <v>865289</v>
      </c>
      <c r="G1524" s="15">
        <f t="shared" si="46"/>
        <v>0.16464983897160163</v>
      </c>
      <c r="H1524" s="15">
        <f t="shared" si="47"/>
        <v>0.30459269540805978</v>
      </c>
    </row>
    <row r="1525" spans="1:8">
      <c r="A1525" s="1">
        <v>1524</v>
      </c>
      <c r="B1525" s="444">
        <f>유형화!$F$71*hourly1!B1526/hourly1!$B$8763+유형화!$F$72*hourly1!C1526/hourly1!$C$8763+유형화!$F$73*hourly1!D1526/hourly1!$D$8763+유형화!$F$74*hourly1!E1526/hourly1!$E$8763</f>
        <v>358.50300727591923</v>
      </c>
      <c r="C1525" s="442">
        <f>hourly1!$F1526*유형화!$G$71/hourly1!$F$8763+유형화!$G$72*hourly1!$G1526/hourly1!$F$8763+유형화!$G$74*hourly1!I1526/hourly1!$I$8763</f>
        <v>6.4603096383343175</v>
      </c>
      <c r="D1525" s="14">
        <v>108.640496</v>
      </c>
      <c r="E1525" s="14">
        <v>689.89908999999898</v>
      </c>
      <c r="F1525" s="1">
        <v>891755</v>
      </c>
      <c r="G1525" s="15">
        <f t="shared" si="46"/>
        <v>0.12431704294313768</v>
      </c>
      <c r="H1525" s="15">
        <f t="shared" si="47"/>
        <v>0.23982096583072077</v>
      </c>
    </row>
    <row r="1526" spans="1:8">
      <c r="A1526" s="1">
        <v>1525</v>
      </c>
      <c r="B1526" s="444">
        <f>유형화!$F$71*hourly1!B1527/hourly1!$B$8763+유형화!$F$72*hourly1!C1527/hourly1!$C$8763+유형화!$F$73*hourly1!D1527/hourly1!$D$8763+유형화!$F$74*hourly1!E1527/hourly1!$E$8763</f>
        <v>214.58289793843312</v>
      </c>
      <c r="C1526" s="442">
        <f>hourly1!$F1527*유형화!$G$71/hourly1!$F$8763+유형화!$G$72*hourly1!$G1527/hourly1!$F$8763+유형화!$G$74*hourly1!I1527/hourly1!$I$8763</f>
        <v>5.0892653049258696</v>
      </c>
      <c r="D1526" s="14">
        <v>69.940864000000005</v>
      </c>
      <c r="E1526" s="14">
        <v>895.89484900000036</v>
      </c>
      <c r="F1526" s="1">
        <v>860298</v>
      </c>
      <c r="G1526" s="15">
        <f t="shared" si="46"/>
        <v>8.0033152585829076E-2</v>
      </c>
      <c r="H1526" s="15">
        <f t="shared" si="47"/>
        <v>0.16200445062607152</v>
      </c>
    </row>
    <row r="1527" spans="1:8">
      <c r="A1527" s="1">
        <v>1526</v>
      </c>
      <c r="B1527" s="444">
        <f>유형화!$F$71*hourly1!B1528/hourly1!$B$8763+유형화!$F$72*hourly1!C1528/hourly1!$C$8763+유형화!$F$73*hourly1!D1528/hourly1!$D$8763+유형화!$F$74*hourly1!E1528/hourly1!$E$8763</f>
        <v>285.86608089443382</v>
      </c>
      <c r="C1527" s="442">
        <f>hourly1!$F1528*유형화!$G$71/hourly1!$F$8763+유형화!$G$72*hourly1!$G1528/hourly1!$F$8763+유형화!$G$74*hourly1!I1528/hourly1!$I$8763</f>
        <v>5.3459826668823434</v>
      </c>
      <c r="D1527" s="14">
        <v>74.257707999999994</v>
      </c>
      <c r="E1527" s="14">
        <v>971.17013100000042</v>
      </c>
      <c r="F1527" s="1">
        <v>860936</v>
      </c>
      <c r="G1527" s="15">
        <f t="shared" si="46"/>
        <v>8.4972906183114053E-2</v>
      </c>
      <c r="H1527" s="15">
        <f t="shared" si="47"/>
        <v>0.17106281890829264</v>
      </c>
    </row>
    <row r="1528" spans="1:8">
      <c r="A1528" s="1">
        <v>1527</v>
      </c>
      <c r="B1528" s="444">
        <f>유형화!$F$71*hourly1!B1529/hourly1!$B$8763+유형화!$F$72*hourly1!C1529/hourly1!$C$8763+유형화!$F$73*hourly1!D1529/hourly1!$D$8763+유형화!$F$74*hourly1!E1529/hourly1!$E$8763</f>
        <v>412.22983363854951</v>
      </c>
      <c r="C1528" s="442">
        <f>hourly1!$F1529*유형화!$G$71/hourly1!$F$8763+유형화!$G$72*hourly1!$G1529/hourly1!$F$8763+유형화!$G$74*hourly1!I1529/hourly1!$I$8763</f>
        <v>5.1497125872513223</v>
      </c>
      <c r="D1528" s="14">
        <v>91.15147300000001</v>
      </c>
      <c r="E1528" s="14">
        <v>989.03365400000041</v>
      </c>
      <c r="F1528" s="1">
        <v>819258</v>
      </c>
      <c r="G1528" s="15">
        <f t="shared" si="46"/>
        <v>0.10430439845627414</v>
      </c>
      <c r="H1528" s="15">
        <f t="shared" si="47"/>
        <v>0.20557961453421933</v>
      </c>
    </row>
    <row r="1529" spans="1:8">
      <c r="A1529" s="1">
        <v>1528</v>
      </c>
      <c r="B1529" s="444">
        <f>유형화!$F$71*hourly1!B1530/hourly1!$B$8763+유형화!$F$72*hourly1!C1530/hourly1!$C$8763+유형화!$F$73*hourly1!D1530/hourly1!$D$8763+유형화!$F$74*hourly1!E1530/hourly1!$E$8763</f>
        <v>347.18153735468701</v>
      </c>
      <c r="C1529" s="442">
        <f>hourly1!$F1530*유형화!$G$71/hourly1!$F$8763+유형화!$G$72*hourly1!$G1530/hourly1!$F$8763+유형화!$G$74*hourly1!I1530/hourly1!$I$8763</f>
        <v>5.0618376109184133</v>
      </c>
      <c r="D1529" s="14">
        <v>102.19521899999999</v>
      </c>
      <c r="E1529" s="14">
        <v>813.36520199999961</v>
      </c>
      <c r="F1529" s="1">
        <v>867664</v>
      </c>
      <c r="G1529" s="15">
        <f t="shared" si="46"/>
        <v>0.11694172888354964</v>
      </c>
      <c r="H1529" s="15">
        <f t="shared" si="47"/>
        <v>0.2273724428286209</v>
      </c>
    </row>
    <row r="1530" spans="1:8">
      <c r="A1530" s="1">
        <v>1529</v>
      </c>
      <c r="B1530" s="444">
        <f>유형화!$F$71*hourly1!B1531/hourly1!$B$8763+유형화!$F$72*hourly1!C1531/hourly1!$C$8763+유형화!$F$73*hourly1!D1531/hourly1!$D$8763+유형화!$F$74*hourly1!E1531/hourly1!$E$8763</f>
        <v>304.79794040210521</v>
      </c>
      <c r="C1530" s="442">
        <f>hourly1!$F1531*유형화!$G$71/hourly1!$F$8763+유형화!$G$72*hourly1!$G1531/hourly1!$F$8763+유형화!$G$74*hourly1!I1531/hourly1!$I$8763</f>
        <v>5.3367711650689413</v>
      </c>
      <c r="D1530" s="14">
        <v>99.477646999999976</v>
      </c>
      <c r="E1530" s="14">
        <v>499.79464899999988</v>
      </c>
      <c r="F1530" s="1">
        <v>833696</v>
      </c>
      <c r="G1530" s="15">
        <f t="shared" si="46"/>
        <v>0.11383201816366237</v>
      </c>
      <c r="H1530" s="15">
        <f t="shared" si="47"/>
        <v>0.2220646278854109</v>
      </c>
    </row>
    <row r="1531" spans="1:8">
      <c r="A1531" s="1">
        <v>1530</v>
      </c>
      <c r="B1531" s="444">
        <f>유형화!$F$71*hourly1!B1532/hourly1!$B$8763+유형화!$F$72*hourly1!C1532/hourly1!$C$8763+유형화!$F$73*hourly1!D1532/hourly1!$D$8763+유형화!$F$74*hourly1!E1532/hourly1!$E$8763</f>
        <v>178.91396845309717</v>
      </c>
      <c r="C1531" s="442">
        <f>hourly1!$F1532*유형화!$G$71/hourly1!$F$8763+유형화!$G$72*hourly1!$G1532/hourly1!$F$8763+유형화!$G$74*hourly1!I1532/hourly1!$I$8763</f>
        <v>5.7006689187286517</v>
      </c>
      <c r="D1531" s="14">
        <v>104.17603699999999</v>
      </c>
      <c r="E1531" s="14">
        <v>153.5752899999998</v>
      </c>
      <c r="F1531" s="1">
        <v>851731</v>
      </c>
      <c r="G1531" s="15">
        <f t="shared" si="46"/>
        <v>0.11920837387722254</v>
      </c>
      <c r="H1531" s="15">
        <f t="shared" si="47"/>
        <v>0.23121908015966858</v>
      </c>
    </row>
    <row r="1532" spans="1:8">
      <c r="A1532" s="1">
        <v>1531</v>
      </c>
      <c r="B1532" s="444">
        <f>유형화!$F$71*hourly1!B1533/hourly1!$B$8763+유형화!$F$72*hourly1!C1533/hourly1!$C$8763+유형화!$F$73*hourly1!D1533/hourly1!$D$8763+유형화!$F$74*hourly1!E1533/hourly1!$E$8763</f>
        <v>127.82646740072296</v>
      </c>
      <c r="C1532" s="442">
        <f>hourly1!$F1533*유형화!$G$71/hourly1!$F$8763+유형화!$G$72*hourly1!$G1533/hourly1!$F$8763+유형화!$G$74*hourly1!I1533/hourly1!$I$8763</f>
        <v>5.4962987246487449</v>
      </c>
      <c r="D1532" s="14">
        <v>152.63124999999999</v>
      </c>
      <c r="E1532" s="14">
        <v>4.7688470000000089</v>
      </c>
      <c r="F1532" s="1">
        <v>848886</v>
      </c>
      <c r="G1532" s="15">
        <f t="shared" si="46"/>
        <v>0.17465555073234185</v>
      </c>
      <c r="H1532" s="15">
        <f t="shared" si="47"/>
        <v>0.31984648919226139</v>
      </c>
    </row>
    <row r="1533" spans="1:8">
      <c r="A1533" s="1">
        <v>1532</v>
      </c>
      <c r="B1533" s="444">
        <f>유형화!$F$71*hourly1!B1534/hourly1!$B$8763+유형화!$F$72*hourly1!C1534/hourly1!$C$8763+유형화!$F$73*hourly1!D1534/hourly1!$D$8763+유형화!$F$74*hourly1!E1534/hourly1!$E$8763</f>
        <v>136.34100549807377</v>
      </c>
      <c r="C1533" s="442">
        <f>hourly1!$F1534*유형화!$G$71/hourly1!$F$8763+유형화!$G$72*hourly1!$G1534/hourly1!$F$8763+유형화!$G$74*hourly1!I1534/hourly1!$I$8763</f>
        <v>5.3357877107026326</v>
      </c>
      <c r="D1533" s="14">
        <v>237.98775499999999</v>
      </c>
      <c r="E1533" s="14">
        <v>0</v>
      </c>
      <c r="F1533" s="1">
        <v>843620</v>
      </c>
      <c r="G1533" s="15">
        <f t="shared" si="46"/>
        <v>0.2723287820618559</v>
      </c>
      <c r="H1533" s="15">
        <f t="shared" si="47"/>
        <v>0.45404715919480826</v>
      </c>
    </row>
    <row r="1534" spans="1:8">
      <c r="A1534" s="1">
        <v>1533</v>
      </c>
      <c r="B1534" s="444">
        <f>유형화!$F$71*hourly1!B1535/hourly1!$B$8763+유형화!$F$72*hourly1!C1535/hourly1!$C$8763+유형화!$F$73*hourly1!D1535/hourly1!$D$8763+유형화!$F$74*hourly1!E1535/hourly1!$E$8763</f>
        <v>70.485059719622129</v>
      </c>
      <c r="C1534" s="442">
        <f>hourly1!$F1535*유형화!$G$71/hourly1!$F$8763+유형화!$G$72*hourly1!$G1535/hourly1!$F$8763+유형화!$G$74*hourly1!I1535/hourly1!$I$8763</f>
        <v>6.1369826978390849</v>
      </c>
      <c r="D1534" s="14">
        <v>250.98130900000001</v>
      </c>
      <c r="E1534" s="14">
        <v>0</v>
      </c>
      <c r="F1534" s="1">
        <v>843245</v>
      </c>
      <c r="G1534" s="15">
        <f t="shared" si="46"/>
        <v>0.28719727281876462</v>
      </c>
      <c r="H1534" s="15">
        <f t="shared" si="47"/>
        <v>0.47239617966521302</v>
      </c>
    </row>
    <row r="1535" spans="1:8">
      <c r="A1535" s="1">
        <v>1534</v>
      </c>
      <c r="B1535" s="444">
        <f>유형화!$F$71*hourly1!B1536/hourly1!$B$8763+유형화!$F$72*hourly1!C1536/hourly1!$C$8763+유형화!$F$73*hourly1!D1536/hourly1!$D$8763+유형화!$F$74*hourly1!E1536/hourly1!$E$8763</f>
        <v>69.176795187481702</v>
      </c>
      <c r="C1535" s="442">
        <f>hourly1!$F1536*유형화!$G$71/hourly1!$F$8763+유형화!$G$72*hourly1!$G1536/hourly1!$F$8763+유형화!$G$74*hourly1!I1536/hourly1!$I$8763</f>
        <v>0.46607933069697338</v>
      </c>
      <c r="D1535" s="14">
        <v>288.27039200000002</v>
      </c>
      <c r="E1535" s="14">
        <v>0</v>
      </c>
      <c r="F1535" s="1">
        <v>867555</v>
      </c>
      <c r="G1535" s="15">
        <f t="shared" si="46"/>
        <v>0.32986707554703298</v>
      </c>
      <c r="H1535" s="15">
        <f t="shared" si="47"/>
        <v>0.52241531040408462</v>
      </c>
    </row>
    <row r="1536" spans="1:8">
      <c r="A1536" s="1">
        <v>1535</v>
      </c>
      <c r="B1536" s="444">
        <f>유형화!$F$71*hourly1!B1537/hourly1!$B$8763+유형화!$F$72*hourly1!C1537/hourly1!$C$8763+유형화!$F$73*hourly1!D1537/hourly1!$D$8763+유형화!$F$74*hourly1!E1537/hourly1!$E$8763</f>
        <v>67.865363809214344</v>
      </c>
      <c r="C1536" s="442">
        <f>hourly1!$F1537*유형화!$G$71/hourly1!$F$8763+유형화!$G$72*hourly1!$G1537/hourly1!$F$8763+유형화!$G$74*hourly1!I1537/hourly1!$I$8763</f>
        <v>0.39282440701928401</v>
      </c>
      <c r="D1536" s="14">
        <v>407.2511639999999</v>
      </c>
      <c r="E1536" s="14">
        <v>0</v>
      </c>
      <c r="F1536" s="1">
        <v>895315</v>
      </c>
      <c r="G1536" s="15">
        <f t="shared" si="46"/>
        <v>0.46601646998768115</v>
      </c>
      <c r="H1536" s="15">
        <f t="shared" si="47"/>
        <v>0.659791155704329</v>
      </c>
    </row>
    <row r="1537" spans="1:8">
      <c r="A1537" s="1">
        <v>1536</v>
      </c>
      <c r="B1537" s="444">
        <f>유형화!$F$71*hourly1!B1538/hourly1!$B$8763+유형화!$F$72*hourly1!C1538/hourly1!$C$8763+유형화!$F$73*hourly1!D1538/hourly1!$D$8763+유형화!$F$74*hourly1!E1538/hourly1!$E$8763</f>
        <v>66.285964924339012</v>
      </c>
      <c r="C1537" s="442">
        <f>hourly1!$F1538*유형화!$G$71/hourly1!$F$8763+유형화!$G$72*hourly1!$G1538/hourly1!$F$8763+유형화!$G$74*hourly1!I1538/hourly1!$I$8763</f>
        <v>0.60690275999791099</v>
      </c>
      <c r="D1537" s="14">
        <v>524.79635700000006</v>
      </c>
      <c r="E1537" s="14">
        <v>0</v>
      </c>
      <c r="F1537" s="1">
        <v>917196</v>
      </c>
      <c r="G1537" s="15">
        <f t="shared" si="46"/>
        <v>0.60052313503402288</v>
      </c>
      <c r="H1537" s="15">
        <f t="shared" si="47"/>
        <v>0.76961756074893339</v>
      </c>
    </row>
    <row r="1538" spans="1:8">
      <c r="A1538" s="1">
        <v>1537</v>
      </c>
      <c r="B1538" s="444">
        <f>유형화!$F$71*hourly1!B1539/hourly1!$B$8763+유형화!$F$72*hourly1!C1539/hourly1!$C$8763+유형화!$F$73*hourly1!D1539/hourly1!$D$8763+유형화!$F$74*hourly1!E1539/hourly1!$E$8763</f>
        <v>66.593412301342653</v>
      </c>
      <c r="C1538" s="442">
        <f>hourly1!$F1539*유형화!$G$71/hourly1!$F$8763+유형화!$G$72*hourly1!$G1539/hourly1!$F$8763+유형화!$G$74*hourly1!I1539/hourly1!$I$8763</f>
        <v>1.0066963128272175</v>
      </c>
      <c r="D1538" s="14">
        <v>607.14147500000001</v>
      </c>
      <c r="E1538" s="14">
        <v>0</v>
      </c>
      <c r="F1538" s="1">
        <v>911832</v>
      </c>
      <c r="G1538" s="15">
        <f t="shared" ref="G1538:G1601" si="48">D1538/$I$1</f>
        <v>0.69475044388728635</v>
      </c>
      <c r="H1538" s="15">
        <f t="shared" ref="H1538:H1601" si="49">G1538/(1-$H$1*(1-G1538))</f>
        <v>0.83492345091647902</v>
      </c>
    </row>
    <row r="1539" spans="1:8">
      <c r="A1539" s="1">
        <v>1538</v>
      </c>
      <c r="B1539" s="444">
        <f>유형화!$F$71*hourly1!B1540/hourly1!$B$8763+유형화!$F$72*hourly1!C1540/hourly1!$C$8763+유형화!$F$73*hourly1!D1540/hourly1!$D$8763+유형화!$F$74*hourly1!E1540/hourly1!$E$8763</f>
        <v>66.614101400868591</v>
      </c>
      <c r="C1539" s="442">
        <f>hourly1!$F1540*유형화!$G$71/hourly1!$F$8763+유형화!$G$72*hourly1!$G1540/hourly1!$F$8763+유형화!$G$74*hourly1!I1540/hourly1!$I$8763</f>
        <v>1.4141718755107044</v>
      </c>
      <c r="D1539" s="14">
        <v>612.21656500000006</v>
      </c>
      <c r="E1539" s="14">
        <v>0</v>
      </c>
      <c r="F1539" s="1">
        <v>818537</v>
      </c>
      <c r="G1539" s="15">
        <f t="shared" si="48"/>
        <v>0.70055785645166102</v>
      </c>
      <c r="H1539" s="15">
        <f t="shared" si="49"/>
        <v>0.83868327038485579</v>
      </c>
    </row>
    <row r="1540" spans="1:8">
      <c r="A1540" s="1">
        <v>1539</v>
      </c>
      <c r="B1540" s="444">
        <f>유형화!$F$71*hourly1!B1541/hourly1!$B$8763+유형화!$F$72*hourly1!C1541/hourly1!$C$8763+유형화!$F$73*hourly1!D1541/hourly1!$D$8763+유형화!$F$74*hourly1!E1541/hourly1!$E$8763</f>
        <v>66.847874519344131</v>
      </c>
      <c r="C1540" s="442">
        <f>hourly1!$F1541*유형화!$G$71/hourly1!$F$8763+유형화!$G$72*hourly1!$G1541/hourly1!$F$8763+유형화!$G$74*hourly1!I1541/hourly1!$I$8763</f>
        <v>1.7856209355028807</v>
      </c>
      <c r="D1540" s="14">
        <v>692.87833699999999</v>
      </c>
      <c r="E1540" s="14">
        <v>0</v>
      </c>
      <c r="F1540" s="1">
        <v>678695</v>
      </c>
      <c r="G1540" s="15">
        <f t="shared" si="48"/>
        <v>0.79285891676340303</v>
      </c>
      <c r="H1540" s="15">
        <f t="shared" si="49"/>
        <v>0.89480150040499573</v>
      </c>
    </row>
    <row r="1541" spans="1:8">
      <c r="A1541" s="1">
        <v>1540</v>
      </c>
      <c r="B1541" s="444">
        <f>유형화!$F$71*hourly1!B1542/hourly1!$B$8763+유형화!$F$72*hourly1!C1542/hourly1!$C$8763+유형화!$F$73*hourly1!D1542/hourly1!$D$8763+유형화!$F$74*hourly1!E1542/hourly1!$E$8763</f>
        <v>66.984261709088713</v>
      </c>
      <c r="C1541" s="442">
        <f>hourly1!$F1542*유형화!$G$71/hourly1!$F$8763+유형화!$G$72*hourly1!$G1542/hourly1!$F$8763+유형화!$G$74*hourly1!I1542/hourly1!$I$8763</f>
        <v>2.0944425556113235</v>
      </c>
      <c r="D1541" s="14">
        <v>712.12797</v>
      </c>
      <c r="E1541" s="14">
        <v>0</v>
      </c>
      <c r="F1541" s="1">
        <v>582056</v>
      </c>
      <c r="G1541" s="15">
        <f t="shared" si="48"/>
        <v>0.8148862227902518</v>
      </c>
      <c r="H1541" s="15">
        <f t="shared" si="49"/>
        <v>0.90725632796180222</v>
      </c>
    </row>
    <row r="1542" spans="1:8">
      <c r="A1542" s="1">
        <v>1541</v>
      </c>
      <c r="B1542" s="444">
        <f>유형화!$F$71*hourly1!B1543/hourly1!$B$8763+유형화!$F$72*hourly1!C1543/hourly1!$C$8763+유형화!$F$73*hourly1!D1543/hourly1!$D$8763+유형화!$F$74*hourly1!E1543/hourly1!$E$8763</f>
        <v>67.175567348865059</v>
      </c>
      <c r="C1542" s="442">
        <f>hourly1!$F1543*유형화!$G$71/hourly1!$F$8763+유형화!$G$72*hourly1!$G1543/hourly1!$F$8763+유형화!$G$74*hourly1!I1543/hourly1!$I$8763</f>
        <v>2.4056839835631862</v>
      </c>
      <c r="D1542" s="14">
        <v>716.5840280000001</v>
      </c>
      <c r="E1542" s="14">
        <v>0</v>
      </c>
      <c r="F1542" s="1">
        <v>627855</v>
      </c>
      <c r="G1542" s="15">
        <f t="shared" si="48"/>
        <v>0.81998527861325843</v>
      </c>
      <c r="H1542" s="15">
        <f t="shared" si="49"/>
        <v>0.91009172853499087</v>
      </c>
    </row>
    <row r="1543" spans="1:8">
      <c r="A1543" s="1">
        <v>1542</v>
      </c>
      <c r="B1543" s="444">
        <f>유형화!$F$71*hourly1!B1544/hourly1!$B$8763+유형화!$F$72*hourly1!C1544/hourly1!$C$8763+유형화!$F$73*hourly1!D1544/hourly1!$D$8763+유형화!$F$74*hourly1!E1544/hourly1!$E$8763</f>
        <v>69.130940842594413</v>
      </c>
      <c r="C1543" s="442">
        <f>hourly1!$F1544*유형화!$G$71/hourly1!$F$8763+유형화!$G$72*hourly1!$G1544/hourly1!$F$8763+유형화!$G$74*hourly1!I1544/hourly1!$I$8763</f>
        <v>2.7346730592889905</v>
      </c>
      <c r="D1543" s="14">
        <v>744.02820699999984</v>
      </c>
      <c r="E1543" s="14">
        <v>0</v>
      </c>
      <c r="F1543" s="1">
        <v>1012614</v>
      </c>
      <c r="G1543" s="15">
        <f t="shared" si="48"/>
        <v>0.85138958276225751</v>
      </c>
      <c r="H1543" s="15">
        <f t="shared" si="49"/>
        <v>0.92717272150949614</v>
      </c>
    </row>
    <row r="1544" spans="1:8">
      <c r="A1544" s="1">
        <v>1543</v>
      </c>
      <c r="B1544" s="444">
        <f>유형화!$F$71*hourly1!B1545/hourly1!$B$8763+유형화!$F$72*hourly1!C1545/hourly1!$C$8763+유형화!$F$73*hourly1!D1545/hourly1!$D$8763+유형화!$F$74*hourly1!E1545/hourly1!$E$8763</f>
        <v>80.717546483119762</v>
      </c>
      <c r="C1544" s="442">
        <f>hourly1!$F1545*유형화!$G$71/hourly1!$F$8763+유형화!$G$72*hourly1!$G1545/hourly1!$F$8763+유형화!$G$74*hourly1!I1545/hourly1!$I$8763</f>
        <v>9.1220571156636847</v>
      </c>
      <c r="D1544" s="14">
        <v>699.51680800000008</v>
      </c>
      <c r="E1544" s="14">
        <v>0.42896400000000001</v>
      </c>
      <c r="F1544" s="1">
        <v>1136139</v>
      </c>
      <c r="G1544" s="15">
        <f t="shared" si="48"/>
        <v>0.80045530222526418</v>
      </c>
      <c r="H1544" s="15">
        <f t="shared" si="49"/>
        <v>0.89913499352293713</v>
      </c>
    </row>
    <row r="1545" spans="1:8">
      <c r="A1545" s="1">
        <v>1544</v>
      </c>
      <c r="B1545" s="444">
        <f>유형화!$F$71*hourly1!B1546/hourly1!$B$8763+유형화!$F$72*hourly1!C1546/hourly1!$C$8763+유형화!$F$73*hourly1!D1546/hourly1!$D$8763+유형화!$F$74*hourly1!E1546/hourly1!$E$8763</f>
        <v>189.29675481720321</v>
      </c>
      <c r="C1545" s="442">
        <f>hourly1!$F1546*유형화!$G$71/hourly1!$F$8763+유형화!$G$72*hourly1!$G1546/hourly1!$F$8763+유형화!$G$74*hourly1!I1546/hourly1!$I$8763</f>
        <v>9.1761813299253312</v>
      </c>
      <c r="D1545" s="14">
        <v>677.62764999999979</v>
      </c>
      <c r="E1545" s="14">
        <v>66.337284000000054</v>
      </c>
      <c r="F1545" s="1">
        <v>1075240</v>
      </c>
      <c r="G1545" s="15">
        <f t="shared" si="48"/>
        <v>0.77540759446189789</v>
      </c>
      <c r="H1545" s="15">
        <f t="shared" si="49"/>
        <v>0.884689606209077</v>
      </c>
    </row>
    <row r="1546" spans="1:8">
      <c r="A1546" s="1">
        <v>1545</v>
      </c>
      <c r="B1546" s="444">
        <f>유형화!$F$71*hourly1!B1547/hourly1!$B$8763+유형화!$F$72*hourly1!C1547/hourly1!$C$8763+유형화!$F$73*hourly1!D1547/hourly1!$D$8763+유형화!$F$74*hourly1!E1547/hourly1!$E$8763</f>
        <v>293.45762673162648</v>
      </c>
      <c r="C1546" s="442">
        <f>hourly1!$F1547*유형화!$G$71/hourly1!$F$8763+유형화!$G$72*hourly1!$G1547/hourly1!$F$8763+유형화!$G$74*hourly1!I1547/hourly1!$I$8763</f>
        <v>8.3260853802367176</v>
      </c>
      <c r="D1546" s="14">
        <v>654.94680499999981</v>
      </c>
      <c r="E1546" s="14">
        <v>415.59974599999981</v>
      </c>
      <c r="F1546" s="1">
        <v>933669</v>
      </c>
      <c r="G1546" s="15">
        <f t="shared" si="48"/>
        <v>0.74945396128029274</v>
      </c>
      <c r="H1546" s="15">
        <f t="shared" si="49"/>
        <v>0.8692347953628109</v>
      </c>
    </row>
    <row r="1547" spans="1:8">
      <c r="A1547" s="1">
        <v>1546</v>
      </c>
      <c r="B1547" s="444">
        <f>유형화!$F$71*hourly1!B1548/hourly1!$B$8763+유형화!$F$72*hourly1!C1548/hourly1!$C$8763+유형화!$F$73*hourly1!D1548/hourly1!$D$8763+유형화!$F$74*hourly1!E1548/hourly1!$E$8763</f>
        <v>357.85509123440187</v>
      </c>
      <c r="C1547" s="442">
        <f>hourly1!$F1548*유형화!$G$71/hourly1!$F$8763+유형화!$G$72*hourly1!$G1548/hourly1!$F$8763+유형화!$G$74*hourly1!I1548/hourly1!$I$8763</f>
        <v>7.2154093883922341</v>
      </c>
      <c r="D1547" s="14">
        <v>689.96337799999992</v>
      </c>
      <c r="E1547" s="14">
        <v>838.67183199999954</v>
      </c>
      <c r="F1547" s="1">
        <v>852069</v>
      </c>
      <c r="G1547" s="15">
        <f t="shared" si="48"/>
        <v>0.78952333660201923</v>
      </c>
      <c r="H1547" s="15">
        <f t="shared" si="49"/>
        <v>0.892885720599088</v>
      </c>
    </row>
    <row r="1548" spans="1:8">
      <c r="A1548" s="1">
        <v>1547</v>
      </c>
      <c r="B1548" s="444">
        <f>유형화!$F$71*hourly1!B1549/hourly1!$B$8763+유형화!$F$72*hourly1!C1549/hourly1!$C$8763+유형화!$F$73*hourly1!D1549/hourly1!$D$8763+유형화!$F$74*hourly1!E1549/hourly1!$E$8763</f>
        <v>421.0363660535985</v>
      </c>
      <c r="C1548" s="442">
        <f>hourly1!$F1549*유형화!$G$71/hourly1!$F$8763+유형화!$G$72*hourly1!$G1549/hourly1!$F$8763+유형화!$G$74*hourly1!I1549/hourly1!$I$8763</f>
        <v>6.3204123787514632</v>
      </c>
      <c r="D1548" s="14">
        <v>695.95423200000005</v>
      </c>
      <c r="E1548" s="14">
        <v>1136.7870259999991</v>
      </c>
      <c r="F1548" s="1">
        <v>875189</v>
      </c>
      <c r="G1548" s="15">
        <f t="shared" si="48"/>
        <v>0.79637865557979792</v>
      </c>
      <c r="H1548" s="15">
        <f t="shared" si="49"/>
        <v>0.89681446777264229</v>
      </c>
    </row>
    <row r="1549" spans="1:8">
      <c r="A1549" s="1">
        <v>1548</v>
      </c>
      <c r="B1549" s="444">
        <f>유형화!$F$71*hourly1!B1550/hourly1!$B$8763+유형화!$F$72*hourly1!C1550/hourly1!$C$8763+유형화!$F$73*hourly1!D1550/hourly1!$D$8763+유형화!$F$74*hourly1!E1550/hourly1!$E$8763</f>
        <v>353.60876200718502</v>
      </c>
      <c r="C1549" s="442">
        <f>hourly1!$F1550*유형화!$G$71/hourly1!$F$8763+유형화!$G$72*hourly1!$G1550/hourly1!$F$8763+유형화!$G$74*hourly1!I1550/hourly1!$I$8763</f>
        <v>5.5396482914254381</v>
      </c>
      <c r="D1549" s="14">
        <v>703.11867899999993</v>
      </c>
      <c r="E1549" s="14">
        <v>1319.2665340000001</v>
      </c>
      <c r="F1549" s="1">
        <v>850464</v>
      </c>
      <c r="G1549" s="15">
        <f t="shared" si="48"/>
        <v>0.80457691403917397</v>
      </c>
      <c r="H1549" s="15">
        <f t="shared" si="49"/>
        <v>0.90146926181238629</v>
      </c>
    </row>
    <row r="1550" spans="1:8">
      <c r="A1550" s="1">
        <v>1549</v>
      </c>
      <c r="B1550" s="444">
        <f>유형화!$F$71*hourly1!B1551/hourly1!$B$8763+유형화!$F$72*hourly1!C1551/hourly1!$C$8763+유형화!$F$73*hourly1!D1551/hourly1!$D$8763+유형화!$F$74*hourly1!E1551/hourly1!$E$8763</f>
        <v>210.04654956467144</v>
      </c>
      <c r="C1550" s="442">
        <f>hourly1!$F1551*유형화!$G$71/hourly1!$F$8763+유형화!$G$72*hourly1!$G1551/hourly1!$F$8763+유형화!$G$74*hourly1!I1551/hourly1!$I$8763</f>
        <v>4.1673679785797306</v>
      </c>
      <c r="D1550" s="14">
        <v>681.1072099999999</v>
      </c>
      <c r="E1550" s="14">
        <v>1395.9504439999989</v>
      </c>
      <c r="F1550" s="1">
        <v>807339</v>
      </c>
      <c r="G1550" s="15">
        <f t="shared" si="48"/>
        <v>0.77938924610994675</v>
      </c>
      <c r="H1550" s="15">
        <f t="shared" si="49"/>
        <v>0.88701616362321611</v>
      </c>
    </row>
    <row r="1551" spans="1:8">
      <c r="A1551" s="1">
        <v>1550</v>
      </c>
      <c r="B1551" s="444">
        <f>유형화!$F$71*hourly1!B1552/hourly1!$B$8763+유형화!$F$72*hourly1!C1552/hourly1!$C$8763+유형화!$F$73*hourly1!D1552/hourly1!$D$8763+유형화!$F$74*hourly1!E1552/hourly1!$E$8763</f>
        <v>281.37654990418804</v>
      </c>
      <c r="C1551" s="442">
        <f>hourly1!$F1552*유형화!$G$71/hourly1!$F$8763+유형화!$G$72*hourly1!$G1552/hourly1!$F$8763+유형화!$G$74*hourly1!I1552/hourly1!$I$8763</f>
        <v>4.4411419056619703</v>
      </c>
      <c r="D1551" s="14">
        <v>637.35340299999984</v>
      </c>
      <c r="E1551" s="14">
        <v>1373.635715999997</v>
      </c>
      <c r="F1551" s="1">
        <v>785703</v>
      </c>
      <c r="G1551" s="15">
        <f t="shared" si="48"/>
        <v>0.72932187616950783</v>
      </c>
      <c r="H1551" s="15">
        <f t="shared" si="49"/>
        <v>0.85688956975930997</v>
      </c>
    </row>
    <row r="1552" spans="1:8">
      <c r="A1552" s="1">
        <v>1551</v>
      </c>
      <c r="B1552" s="444">
        <f>유형화!$F$71*hourly1!B1553/hourly1!$B$8763+유형화!$F$72*hourly1!C1553/hourly1!$C$8763+유형화!$F$73*hourly1!D1553/hourly1!$D$8763+유형화!$F$74*hourly1!E1553/hourly1!$E$8763</f>
        <v>407.38946082283474</v>
      </c>
      <c r="C1552" s="442">
        <f>hourly1!$F1553*유형화!$G$71/hourly1!$F$8763+유형화!$G$72*hourly1!$G1553/hourly1!$F$8763+유형화!$G$74*hourly1!I1553/hourly1!$I$8763</f>
        <v>4.2129301343371672</v>
      </c>
      <c r="D1552" s="14">
        <v>628.87521499999991</v>
      </c>
      <c r="E1552" s="14">
        <v>1259.070552000001</v>
      </c>
      <c r="F1552" s="1">
        <v>807028</v>
      </c>
      <c r="G1552" s="15">
        <f t="shared" si="48"/>
        <v>0.71962030722899062</v>
      </c>
      <c r="H1552" s="15">
        <f t="shared" si="49"/>
        <v>0.85082504242776902</v>
      </c>
    </row>
    <row r="1553" spans="1:8">
      <c r="A1553" s="1">
        <v>1552</v>
      </c>
      <c r="B1553" s="444">
        <f>유형화!$F$71*hourly1!B1554/hourly1!$B$8763+유형화!$F$72*hourly1!C1554/hourly1!$C$8763+유형화!$F$73*hourly1!D1554/hourly1!$D$8763+유형화!$F$74*hourly1!E1554/hourly1!$E$8763</f>
        <v>342.37984478710973</v>
      </c>
      <c r="C1553" s="442">
        <f>hourly1!$F1554*유형화!$G$71/hourly1!$F$8763+유형화!$G$72*hourly1!$G1554/hourly1!$F$8763+유형화!$G$74*hourly1!I1554/hourly1!$I$8763</f>
        <v>4.0792697306448984</v>
      </c>
      <c r="D1553" s="14">
        <v>610.93693299999995</v>
      </c>
      <c r="E1553" s="14">
        <v>1039.9236910000011</v>
      </c>
      <c r="F1553" s="1">
        <v>741298</v>
      </c>
      <c r="G1553" s="15">
        <f t="shared" si="48"/>
        <v>0.69909357681236861</v>
      </c>
      <c r="H1553" s="15">
        <f t="shared" si="49"/>
        <v>0.83773798399519483</v>
      </c>
    </row>
    <row r="1554" spans="1:8">
      <c r="A1554" s="1">
        <v>1553</v>
      </c>
      <c r="B1554" s="444">
        <f>유형화!$F$71*hourly1!B1555/hourly1!$B$8763+유형화!$F$72*hourly1!C1555/hourly1!$C$8763+유형화!$F$73*hourly1!D1555/hourly1!$D$8763+유형화!$F$74*hourly1!E1555/hourly1!$E$8763</f>
        <v>299.69253358479227</v>
      </c>
      <c r="C1554" s="442">
        <f>hourly1!$F1555*유형화!$G$71/hourly1!$F$8763+유형화!$G$72*hourly1!$G1555/hourly1!$F$8763+유형화!$G$74*hourly1!I1555/hourly1!$I$8763</f>
        <v>4.2156843606675496</v>
      </c>
      <c r="D1554" s="14">
        <v>614.38838599999997</v>
      </c>
      <c r="E1554" s="14">
        <v>694.9619180000002</v>
      </c>
      <c r="F1554" s="1">
        <v>767477</v>
      </c>
      <c r="G1554" s="15">
        <f t="shared" si="48"/>
        <v>0.70304306569188568</v>
      </c>
      <c r="H1554" s="15">
        <f t="shared" si="49"/>
        <v>0.84028346695511769</v>
      </c>
    </row>
    <row r="1555" spans="1:8">
      <c r="A1555" s="1">
        <v>1554</v>
      </c>
      <c r="B1555" s="444">
        <f>유형화!$F$71*hourly1!B1556/hourly1!$B$8763+유형화!$F$72*hourly1!C1556/hourly1!$C$8763+유형화!$F$73*hourly1!D1556/hourly1!$D$8763+유형화!$F$74*hourly1!E1556/hourly1!$E$8763</f>
        <v>173.90157241149484</v>
      </c>
      <c r="C1555" s="442">
        <f>hourly1!$F1556*유형화!$G$71/hourly1!$F$8763+유형화!$G$72*hourly1!$G1556/hourly1!$F$8763+유형화!$G$74*hourly1!I1556/hourly1!$I$8763</f>
        <v>4.4887816281211732</v>
      </c>
      <c r="D1555" s="14">
        <v>631.04108100000008</v>
      </c>
      <c r="E1555" s="14">
        <v>253.35908499999979</v>
      </c>
      <c r="F1555" s="1">
        <v>815408</v>
      </c>
      <c r="G1555" s="15">
        <f t="shared" si="48"/>
        <v>0.72209870217787875</v>
      </c>
      <c r="H1555" s="15">
        <f t="shared" si="49"/>
        <v>0.85238157197878983</v>
      </c>
    </row>
    <row r="1556" spans="1:8">
      <c r="A1556" s="1">
        <v>1555</v>
      </c>
      <c r="B1556" s="444">
        <f>유형화!$F$71*hourly1!B1557/hourly1!$B$8763+유형화!$F$72*hourly1!C1557/hourly1!$C$8763+유형화!$F$73*hourly1!D1557/hourly1!$D$8763+유형화!$F$74*hourly1!E1557/hourly1!$E$8763</f>
        <v>125.16356459993492</v>
      </c>
      <c r="C1556" s="442">
        <f>hourly1!$F1557*유형화!$G$71/hourly1!$F$8763+유형화!$G$72*hourly1!$G1557/hourly1!$F$8763+유형화!$G$74*hourly1!I1557/hourly1!$I$8763</f>
        <v>4.2872737922752133</v>
      </c>
      <c r="D1556" s="14">
        <v>606.79821099999992</v>
      </c>
      <c r="E1556" s="14">
        <v>10.84520199999997</v>
      </c>
      <c r="F1556" s="1">
        <v>832025</v>
      </c>
      <c r="G1556" s="15">
        <f t="shared" si="48"/>
        <v>0.69435764776613418</v>
      </c>
      <c r="H1556" s="15">
        <f t="shared" si="49"/>
        <v>0.83466810546503967</v>
      </c>
    </row>
    <row r="1557" spans="1:8">
      <c r="A1557" s="1">
        <v>1556</v>
      </c>
      <c r="B1557" s="444">
        <f>유형화!$F$71*hourly1!B1558/hourly1!$B$8763+유형화!$F$72*hourly1!C1558/hourly1!$C$8763+유형화!$F$73*hourly1!D1558/hourly1!$D$8763+유형화!$F$74*hourly1!E1558/hourly1!$E$8763</f>
        <v>133.95750653370109</v>
      </c>
      <c r="C1557" s="442">
        <f>hourly1!$F1558*유형화!$G$71/hourly1!$F$8763+유형화!$G$72*hourly1!$G1558/hourly1!$F$8763+유형화!$G$74*hourly1!I1558/hourly1!$I$8763</f>
        <v>4.2660761908215123</v>
      </c>
      <c r="D1557" s="14">
        <v>579.56334400000003</v>
      </c>
      <c r="E1557" s="14">
        <v>0</v>
      </c>
      <c r="F1557" s="1">
        <v>861716</v>
      </c>
      <c r="G1557" s="15">
        <f t="shared" si="48"/>
        <v>0.66319285880576684</v>
      </c>
      <c r="H1557" s="15">
        <f t="shared" si="49"/>
        <v>0.81397719061912421</v>
      </c>
    </row>
    <row r="1558" spans="1:8">
      <c r="A1558" s="1">
        <v>1557</v>
      </c>
      <c r="B1558" s="444">
        <f>유형화!$F$71*hourly1!B1559/hourly1!$B$8763+유형화!$F$72*hourly1!C1559/hourly1!$C$8763+유형화!$F$73*hourly1!D1559/hourly1!$D$8763+유형화!$F$74*hourly1!E1559/hourly1!$E$8763</f>
        <v>69.158439743359025</v>
      </c>
      <c r="C1558" s="442">
        <f>hourly1!$F1559*유형화!$G$71/hourly1!$F$8763+유형화!$G$72*hourly1!$G1559/hourly1!$F$8763+유형화!$G$74*hourly1!I1559/hourly1!$I$8763</f>
        <v>5.2294100374485293</v>
      </c>
      <c r="D1558" s="14">
        <v>590.15528399999994</v>
      </c>
      <c r="E1558" s="14">
        <v>0</v>
      </c>
      <c r="F1558" s="1">
        <v>935220</v>
      </c>
      <c r="G1558" s="15">
        <f t="shared" si="48"/>
        <v>0.6753131887776691</v>
      </c>
      <c r="H1558" s="15">
        <f t="shared" si="49"/>
        <v>0.82212672669969655</v>
      </c>
    </row>
    <row r="1559" spans="1:8">
      <c r="A1559" s="1">
        <v>1558</v>
      </c>
      <c r="B1559" s="444">
        <f>유형화!$F$71*hourly1!B1560/hourly1!$B$8763+유형화!$F$72*hourly1!C1560/hourly1!$C$8763+유형화!$F$73*hourly1!D1560/hourly1!$D$8763+유형화!$F$74*hourly1!E1560/hourly1!$E$8763</f>
        <v>67.88252176710229</v>
      </c>
      <c r="C1559" s="442">
        <f>hourly1!$F1560*유형화!$G$71/hourly1!$F$8763+유형화!$G$72*hourly1!$G1560/hourly1!$F$8763+유형화!$G$74*hourly1!I1560/hourly1!$I$8763</f>
        <v>0.46101432477258009</v>
      </c>
      <c r="D1559" s="14">
        <v>539.21167800000012</v>
      </c>
      <c r="E1559" s="14">
        <v>0</v>
      </c>
      <c r="F1559" s="1">
        <v>963806</v>
      </c>
      <c r="G1559" s="15">
        <f t="shared" si="48"/>
        <v>0.61701855014880769</v>
      </c>
      <c r="H1559" s="15">
        <f t="shared" si="49"/>
        <v>0.78166918997266344</v>
      </c>
    </row>
    <row r="1560" spans="1:8">
      <c r="A1560" s="1">
        <v>1559</v>
      </c>
      <c r="B1560" s="444">
        <f>유형화!$F$71*hourly1!B1561/hourly1!$B$8763+유형화!$F$72*hourly1!C1561/hourly1!$C$8763+유형화!$F$73*hourly1!D1561/hourly1!$D$8763+유형화!$F$74*hourly1!E1561/hourly1!$E$8763</f>
        <v>66.698680383017532</v>
      </c>
      <c r="C1560" s="442">
        <f>hourly1!$F1561*유형화!$G$71/hourly1!$F$8763+유형화!$G$72*hourly1!$G1561/hourly1!$F$8763+유형화!$G$74*hourly1!I1561/hourly1!$I$8763</f>
        <v>0.35569140612263728</v>
      </c>
      <c r="D1560" s="14">
        <v>520.70708400000001</v>
      </c>
      <c r="E1560" s="14">
        <v>0</v>
      </c>
      <c r="F1560" s="1">
        <v>1005018</v>
      </c>
      <c r="G1560" s="15">
        <f t="shared" si="48"/>
        <v>0.59584379035257717</v>
      </c>
      <c r="H1560" s="15">
        <f t="shared" si="49"/>
        <v>0.76614761398731979</v>
      </c>
    </row>
    <row r="1561" spans="1:8">
      <c r="A1561" s="1">
        <v>1560</v>
      </c>
      <c r="B1561" s="444">
        <f>유형화!$F$71*hourly1!B1562/hourly1!$B$8763+유형화!$F$72*hourly1!C1562/hourly1!$C$8763+유형화!$F$73*hourly1!D1562/hourly1!$D$8763+유형화!$F$74*hourly1!E1562/hourly1!$E$8763</f>
        <v>65.378064765870292</v>
      </c>
      <c r="C1561" s="442">
        <f>hourly1!$F1562*유형화!$G$71/hourly1!$F$8763+유형화!$G$72*hourly1!$G1562/hourly1!$F$8763+유형화!$G$74*hourly1!I1562/hourly1!$I$8763</f>
        <v>0.35954129302221338</v>
      </c>
      <c r="D1561" s="14">
        <v>451.46481199999988</v>
      </c>
      <c r="E1561" s="14">
        <v>0</v>
      </c>
      <c r="F1561" s="1">
        <v>1008749</v>
      </c>
      <c r="G1561" s="15">
        <f t="shared" si="48"/>
        <v>0.51661003481353363</v>
      </c>
      <c r="H1561" s="15">
        <f t="shared" si="49"/>
        <v>0.70369846076031894</v>
      </c>
    </row>
    <row r="1562" spans="1:8">
      <c r="A1562" s="1">
        <v>1561</v>
      </c>
      <c r="B1562" s="444">
        <f>유형화!$F$71*hourly1!B1563/hourly1!$B$8763+유형화!$F$72*hourly1!C1563/hourly1!$C$8763+유형화!$F$73*hourly1!D1563/hourly1!$D$8763+유형화!$F$74*hourly1!E1563/hourly1!$E$8763</f>
        <v>65.956677851095904</v>
      </c>
      <c r="C1562" s="442">
        <f>hourly1!$F1563*유형화!$G$71/hourly1!$F$8763+유형화!$G$72*hourly1!$G1563/hourly1!$F$8763+유형화!$G$74*hourly1!I1563/hourly1!$I$8763</f>
        <v>0.62946981493412202</v>
      </c>
      <c r="D1562" s="14">
        <v>390.37066299999998</v>
      </c>
      <c r="E1562" s="14">
        <v>0</v>
      </c>
      <c r="F1562" s="1">
        <v>1002237</v>
      </c>
      <c r="G1562" s="15">
        <f t="shared" si="48"/>
        <v>0.44670015567594723</v>
      </c>
      <c r="H1562" s="15">
        <f t="shared" si="49"/>
        <v>0.64210109560809037</v>
      </c>
    </row>
    <row r="1563" spans="1:8">
      <c r="A1563" s="1">
        <v>1562</v>
      </c>
      <c r="B1563" s="444">
        <f>유형화!$F$71*hourly1!B1564/hourly1!$B$8763+유형화!$F$72*hourly1!C1564/hourly1!$C$8763+유형화!$F$73*hourly1!D1564/hourly1!$D$8763+유형화!$F$74*hourly1!E1564/hourly1!$E$8763</f>
        <v>66.416855219439654</v>
      </c>
      <c r="C1563" s="442">
        <f>hourly1!$F1564*유형화!$G$71/hourly1!$F$8763+유형화!$G$72*hourly1!$G1564/hourly1!$F$8763+유형화!$G$74*hourly1!I1564/hourly1!$I$8763</f>
        <v>1.280833667407492</v>
      </c>
      <c r="D1563" s="14">
        <v>386.17125899999991</v>
      </c>
      <c r="E1563" s="14">
        <v>0</v>
      </c>
      <c r="F1563" s="1">
        <v>860699</v>
      </c>
      <c r="G1563" s="15">
        <f t="shared" si="48"/>
        <v>0.44189478837162649</v>
      </c>
      <c r="H1563" s="15">
        <f t="shared" si="49"/>
        <v>0.63761605095119778</v>
      </c>
    </row>
    <row r="1564" spans="1:8">
      <c r="A1564" s="1">
        <v>1563</v>
      </c>
      <c r="B1564" s="444">
        <f>유형화!$F$71*hourly1!B1565/hourly1!$B$8763+유형화!$F$72*hourly1!C1565/hourly1!$C$8763+유형화!$F$73*hourly1!D1565/hourly1!$D$8763+유형화!$F$74*hourly1!E1565/hourly1!$E$8763</f>
        <v>67.072893724892623</v>
      </c>
      <c r="C1564" s="442">
        <f>hourly1!$F1565*유형화!$G$71/hourly1!$F$8763+유형화!$G$72*hourly1!$G1565/hourly1!$F$8763+유형화!$G$74*hourly1!I1565/hourly1!$I$8763</f>
        <v>1.8824535848024473</v>
      </c>
      <c r="D1564" s="14">
        <v>405.92937599999999</v>
      </c>
      <c r="E1564" s="14">
        <v>0</v>
      </c>
      <c r="F1564" s="1">
        <v>696197</v>
      </c>
      <c r="G1564" s="15">
        <f t="shared" si="48"/>
        <v>0.46450395134493017</v>
      </c>
      <c r="H1564" s="15">
        <f t="shared" si="49"/>
        <v>0.65842520348578026</v>
      </c>
    </row>
    <row r="1565" spans="1:8">
      <c r="A1565" s="1">
        <v>1564</v>
      </c>
      <c r="B1565" s="444">
        <f>유형화!$F$71*hourly1!B1566/hourly1!$B$8763+유형화!$F$72*hourly1!C1566/hourly1!$C$8763+유형화!$F$73*hourly1!D1566/hourly1!$D$8763+유형화!$F$74*hourly1!E1566/hourly1!$E$8763</f>
        <v>67.541280366339805</v>
      </c>
      <c r="C1565" s="442">
        <f>hourly1!$F1566*유형화!$G$71/hourly1!$F$8763+유형화!$G$72*hourly1!$G1566/hourly1!$F$8763+유형화!$G$74*hourly1!I1566/hourly1!$I$8763</f>
        <v>2.3811320114914221</v>
      </c>
      <c r="D1565" s="14">
        <v>383.82745499999987</v>
      </c>
      <c r="E1565" s="14">
        <v>0</v>
      </c>
      <c r="F1565" s="1">
        <v>532678</v>
      </c>
      <c r="G1565" s="15">
        <f t="shared" si="48"/>
        <v>0.43921277942241932</v>
      </c>
      <c r="H1565" s="15">
        <f t="shared" si="49"/>
        <v>0.63509791705840635</v>
      </c>
    </row>
    <row r="1566" spans="1:8">
      <c r="A1566" s="1">
        <v>1565</v>
      </c>
      <c r="B1566" s="444">
        <f>유형화!$F$71*hourly1!B1567/hourly1!$B$8763+유형화!$F$72*hourly1!C1567/hourly1!$C$8763+유형화!$F$73*hourly1!D1567/hourly1!$D$8763+유형화!$F$74*hourly1!E1567/hourly1!$E$8763</f>
        <v>67.868908271908225</v>
      </c>
      <c r="C1566" s="442">
        <f>hourly1!$F1567*유형화!$G$71/hourly1!$F$8763+유형화!$G$72*hourly1!$G1567/hourly1!$F$8763+유형화!$G$74*hourly1!I1567/hourly1!$I$8763</f>
        <v>2.7748118337551482</v>
      </c>
      <c r="D1566" s="14">
        <v>383.39985499999989</v>
      </c>
      <c r="E1566" s="14">
        <v>0</v>
      </c>
      <c r="F1566" s="1">
        <v>586930</v>
      </c>
      <c r="G1566" s="15">
        <f t="shared" si="48"/>
        <v>0.4387234778312108</v>
      </c>
      <c r="H1566" s="15">
        <f t="shared" si="49"/>
        <v>0.63463735345254901</v>
      </c>
    </row>
    <row r="1567" spans="1:8">
      <c r="A1567" s="1">
        <v>1566</v>
      </c>
      <c r="B1567" s="444">
        <f>유형화!$F$71*hourly1!B1568/hourly1!$B$8763+유형화!$F$72*hourly1!C1568/hourly1!$C$8763+유형화!$F$73*hourly1!D1568/hourly1!$D$8763+유형화!$F$74*hourly1!E1568/hourly1!$E$8763</f>
        <v>69.97330748479969</v>
      </c>
      <c r="C1567" s="442">
        <f>hourly1!$F1568*유형화!$G$71/hourly1!$F$8763+유형화!$G$72*hourly1!$G1568/hourly1!$F$8763+유형화!$G$74*hourly1!I1568/hourly1!$I$8763</f>
        <v>3.1909516383693397</v>
      </c>
      <c r="D1567" s="14">
        <v>419.30083100000002</v>
      </c>
      <c r="E1567" s="14">
        <v>0</v>
      </c>
      <c r="F1567" s="1">
        <v>995269</v>
      </c>
      <c r="G1567" s="15">
        <f t="shared" si="48"/>
        <v>0.47980487325389526</v>
      </c>
      <c r="H1567" s="15">
        <f t="shared" si="49"/>
        <v>0.67209664211604969</v>
      </c>
    </row>
    <row r="1568" spans="1:8">
      <c r="A1568" s="1">
        <v>1567</v>
      </c>
      <c r="B1568" s="444">
        <f>유형화!$F$71*hourly1!B1569/hourly1!$B$8763+유형화!$F$72*hourly1!C1569/hourly1!$C$8763+유형화!$F$73*hourly1!D1569/hourly1!$D$8763+유형화!$F$74*hourly1!E1569/hourly1!$E$8763</f>
        <v>81.877174839812952</v>
      </c>
      <c r="C1568" s="442">
        <f>hourly1!$F1569*유형화!$G$71/hourly1!$F$8763+유형화!$G$72*hourly1!$G1569/hourly1!$F$8763+유형화!$G$74*hourly1!I1569/hourly1!$I$8763</f>
        <v>9.7419976902868815</v>
      </c>
      <c r="D1568" s="14">
        <v>455.30225500000012</v>
      </c>
      <c r="E1568" s="14">
        <v>0.199124</v>
      </c>
      <c r="F1568" s="1">
        <v>1140059</v>
      </c>
      <c r="G1568" s="15">
        <f t="shared" si="48"/>
        <v>0.52100121106721053</v>
      </c>
      <c r="H1568" s="15">
        <f t="shared" si="49"/>
        <v>0.70735284761210848</v>
      </c>
    </row>
    <row r="1569" spans="1:8">
      <c r="A1569" s="1">
        <v>1568</v>
      </c>
      <c r="B1569" s="444">
        <f>유형화!$F$71*hourly1!B1570/hourly1!$B$8763+유형화!$F$72*hourly1!C1570/hourly1!$C$8763+유형화!$F$73*hourly1!D1570/hourly1!$D$8763+유형화!$F$74*hourly1!E1570/hourly1!$E$8763</f>
        <v>190.10388939452534</v>
      </c>
      <c r="C1569" s="442">
        <f>hourly1!$F1570*유형화!$G$71/hourly1!$F$8763+유형화!$G$72*hourly1!$G1570/hourly1!$F$8763+유형화!$G$74*hourly1!I1570/hourly1!$I$8763</f>
        <v>9.7786517980432635</v>
      </c>
      <c r="D1569" s="14">
        <v>421.12928099999988</v>
      </c>
      <c r="E1569" s="14">
        <v>30.401335000000071</v>
      </c>
      <c r="F1569" s="1">
        <v>1200451</v>
      </c>
      <c r="G1569" s="15">
        <f t="shared" si="48"/>
        <v>0.48189716393314036</v>
      </c>
      <c r="H1569" s="15">
        <f t="shared" si="49"/>
        <v>0.67394110184849032</v>
      </c>
    </row>
    <row r="1570" spans="1:8">
      <c r="A1570" s="1">
        <v>1569</v>
      </c>
      <c r="B1570" s="444">
        <f>유형화!$F$71*hourly1!B1571/hourly1!$B$8763+유형화!$F$72*hourly1!C1571/hourly1!$C$8763+유형화!$F$73*hourly1!D1571/hourly1!$D$8763+유형화!$F$74*hourly1!E1571/hourly1!$E$8763</f>
        <v>294.00498614750194</v>
      </c>
      <c r="C1570" s="442">
        <f>hourly1!$F1571*유형화!$G$71/hourly1!$F$8763+유형화!$G$72*hourly1!$G1571/hourly1!$F$8763+유형화!$G$74*hourly1!I1571/hourly1!$I$8763</f>
        <v>8.7847001625386447</v>
      </c>
      <c r="D1570" s="14">
        <v>474.85490099999998</v>
      </c>
      <c r="E1570" s="14">
        <v>184.93236900000011</v>
      </c>
      <c r="F1570" s="1">
        <v>1054643</v>
      </c>
      <c r="G1570" s="15">
        <f t="shared" si="48"/>
        <v>0.54337525409840171</v>
      </c>
      <c r="H1570" s="15">
        <f t="shared" si="49"/>
        <v>0.72560675388883733</v>
      </c>
    </row>
    <row r="1571" spans="1:8">
      <c r="A1571" s="1">
        <v>1570</v>
      </c>
      <c r="B1571" s="444">
        <f>유형화!$F$71*hourly1!B1572/hourly1!$B$8763+유형화!$F$72*hourly1!C1572/hourly1!$C$8763+유형화!$F$73*hourly1!D1572/hourly1!$D$8763+유형화!$F$74*hourly1!E1572/hourly1!$E$8763</f>
        <v>358.87713852200199</v>
      </c>
      <c r="C1571" s="442">
        <f>hourly1!$F1572*유형화!$G$71/hourly1!$F$8763+유형화!$G$72*hourly1!$G1572/hourly1!$F$8763+유형화!$G$74*hourly1!I1572/hourly1!$I$8763</f>
        <v>7.7481264671414491</v>
      </c>
      <c r="D1571" s="14">
        <v>560.05641700000001</v>
      </c>
      <c r="E1571" s="14">
        <v>474.68760800000001</v>
      </c>
      <c r="F1571" s="1">
        <v>936377</v>
      </c>
      <c r="G1571" s="15">
        <f t="shared" si="48"/>
        <v>0.64087113190986189</v>
      </c>
      <c r="H1571" s="15">
        <f t="shared" si="49"/>
        <v>0.79861408714666293</v>
      </c>
    </row>
    <row r="1572" spans="1:8">
      <c r="A1572" s="1">
        <v>1571</v>
      </c>
      <c r="B1572" s="444">
        <f>유형화!$F$71*hourly1!B1573/hourly1!$B$8763+유형화!$F$72*hourly1!C1573/hourly1!$C$8763+유형화!$F$73*hourly1!D1573/hourly1!$D$8763+유형화!$F$74*hourly1!E1573/hourly1!$E$8763</f>
        <v>422.41218395830197</v>
      </c>
      <c r="C1572" s="442">
        <f>hourly1!$F1573*유형화!$G$71/hourly1!$F$8763+유형화!$G$72*hourly1!$G1573/hourly1!$F$8763+유형화!$G$74*hourly1!I1573/hourly1!$I$8763</f>
        <v>6.9384510704589397</v>
      </c>
      <c r="D1572" s="14">
        <v>608.75162000000012</v>
      </c>
      <c r="E1572" s="14">
        <v>823.54624499999989</v>
      </c>
      <c r="F1572" s="1">
        <v>937511</v>
      </c>
      <c r="G1572" s="15">
        <f t="shared" si="48"/>
        <v>0.6965929287108984</v>
      </c>
      <c r="H1572" s="15">
        <f t="shared" si="49"/>
        <v>0.83611942980581044</v>
      </c>
    </row>
    <row r="1573" spans="1:8">
      <c r="A1573" s="1">
        <v>1572</v>
      </c>
      <c r="B1573" s="444">
        <f>유형화!$F$71*hourly1!B1574/hourly1!$B$8763+유형화!$F$72*hourly1!C1574/hourly1!$C$8763+유형화!$F$73*hourly1!D1574/hourly1!$D$8763+유형화!$F$74*hourly1!E1574/hourly1!$E$8763</f>
        <v>355.27075748068006</v>
      </c>
      <c r="C1573" s="442">
        <f>hourly1!$F1574*유형화!$G$71/hourly1!$F$8763+유형화!$G$72*hourly1!$G1574/hourly1!$F$8763+유형화!$G$74*hourly1!I1574/hourly1!$I$8763</f>
        <v>6.2251846774342381</v>
      </c>
      <c r="D1573" s="14">
        <v>608.40096299999982</v>
      </c>
      <c r="E1573" s="14">
        <v>1041.562372000001</v>
      </c>
      <c r="F1573" s="1">
        <v>899179</v>
      </c>
      <c r="G1573" s="15">
        <f t="shared" si="48"/>
        <v>0.69619167279867078</v>
      </c>
      <c r="H1573" s="15">
        <f t="shared" si="49"/>
        <v>0.83585921768386073</v>
      </c>
    </row>
    <row r="1574" spans="1:8">
      <c r="A1574" s="1">
        <v>1573</v>
      </c>
      <c r="B1574" s="444">
        <f>유형화!$F$71*hourly1!B1575/hourly1!$B$8763+유형화!$F$72*hourly1!C1575/hourly1!$C$8763+유형화!$F$73*hourly1!D1575/hourly1!$D$8763+유형화!$F$74*hourly1!E1575/hourly1!$E$8763</f>
        <v>211.42535036430303</v>
      </c>
      <c r="C1574" s="442">
        <f>hourly1!$F1575*유형화!$G$71/hourly1!$F$8763+유형화!$G$72*hourly1!$G1575/hourly1!$F$8763+유형화!$G$74*hourly1!I1575/hourly1!$I$8763</f>
        <v>4.7456314048050787</v>
      </c>
      <c r="D1574" s="14">
        <v>552.95722499999988</v>
      </c>
      <c r="E1574" s="14">
        <v>1108.2928580000009</v>
      </c>
      <c r="F1574" s="1">
        <v>848528</v>
      </c>
      <c r="G1574" s="15">
        <f t="shared" si="48"/>
        <v>0.63274754458082771</v>
      </c>
      <c r="H1574" s="15">
        <f t="shared" si="49"/>
        <v>0.7929056441903779</v>
      </c>
    </row>
    <row r="1575" spans="1:8">
      <c r="A1575" s="1">
        <v>1574</v>
      </c>
      <c r="B1575" s="444">
        <f>유형화!$F$71*hourly1!B1576/hourly1!$B$8763+유형화!$F$72*hourly1!C1576/hourly1!$C$8763+유형화!$F$73*hourly1!D1576/hourly1!$D$8763+유형화!$F$74*hourly1!E1576/hourly1!$E$8763</f>
        <v>283.02964358241974</v>
      </c>
      <c r="C1575" s="442">
        <f>hourly1!$F1576*유형화!$G$71/hourly1!$F$8763+유형화!$G$72*hourly1!$G1576/hourly1!$F$8763+유형화!$G$74*hourly1!I1576/hourly1!$I$8763</f>
        <v>5.0335821007781121</v>
      </c>
      <c r="D1575" s="14">
        <v>575.70635499999992</v>
      </c>
      <c r="E1575" s="14">
        <v>1091.9647789999999</v>
      </c>
      <c r="F1575" s="1">
        <v>845528</v>
      </c>
      <c r="G1575" s="15">
        <f t="shared" si="48"/>
        <v>0.65877931611405982</v>
      </c>
      <c r="H1575" s="15">
        <f t="shared" si="49"/>
        <v>0.8109763669061355</v>
      </c>
    </row>
    <row r="1576" spans="1:8">
      <c r="A1576" s="1">
        <v>1575</v>
      </c>
      <c r="B1576" s="444">
        <f>유형화!$F$71*hourly1!B1577/hourly1!$B$8763+유형화!$F$72*hourly1!C1577/hourly1!$C$8763+유형화!$F$73*hourly1!D1577/hourly1!$D$8763+유형화!$F$74*hourly1!E1577/hourly1!$E$8763</f>
        <v>409.49352709570206</v>
      </c>
      <c r="C1576" s="442">
        <f>hourly1!$F1577*유형화!$G$71/hourly1!$F$8763+유형화!$G$72*hourly1!$G1577/hourly1!$F$8763+유형화!$G$74*hourly1!I1577/hourly1!$I$8763</f>
        <v>4.8644447358848346</v>
      </c>
      <c r="D1576" s="14">
        <v>599.07195100000001</v>
      </c>
      <c r="E1576" s="14">
        <v>1005.039603000001</v>
      </c>
      <c r="F1576" s="1">
        <v>859066</v>
      </c>
      <c r="G1576" s="15">
        <f t="shared" si="48"/>
        <v>0.68551650812139397</v>
      </c>
      <c r="H1576" s="15">
        <f t="shared" si="49"/>
        <v>0.8288854415326915</v>
      </c>
    </row>
    <row r="1577" spans="1:8">
      <c r="A1577" s="1">
        <v>1576</v>
      </c>
      <c r="B1577" s="444">
        <f>유형화!$F$71*hourly1!B1578/hourly1!$B$8763+유형화!$F$72*hourly1!C1578/hourly1!$C$8763+유형화!$F$73*hourly1!D1578/hourly1!$D$8763+유형화!$F$74*hourly1!E1578/hourly1!$E$8763</f>
        <v>344.4919039199055</v>
      </c>
      <c r="C1577" s="442">
        <f>hourly1!$F1578*유형화!$G$71/hourly1!$F$8763+유형화!$G$72*hourly1!$G1578/hourly1!$F$8763+유형화!$G$74*hourly1!I1578/hourly1!$I$8763</f>
        <v>4.7426074598606665</v>
      </c>
      <c r="D1577" s="14">
        <v>576.54272100000003</v>
      </c>
      <c r="E1577" s="14">
        <v>789.85500400000046</v>
      </c>
      <c r="F1577" s="1">
        <v>866118</v>
      </c>
      <c r="G1577" s="15">
        <f t="shared" si="48"/>
        <v>0.65973636759823384</v>
      </c>
      <c r="H1577" s="15">
        <f t="shared" si="49"/>
        <v>0.8116286002173474</v>
      </c>
    </row>
    <row r="1578" spans="1:8">
      <c r="A1578" s="1">
        <v>1577</v>
      </c>
      <c r="B1578" s="444">
        <f>유형화!$F$71*hourly1!B1579/hourly1!$B$8763+유형화!$F$72*hourly1!C1579/hourly1!$C$8763+유형화!$F$73*hourly1!D1579/hourly1!$D$8763+유형화!$F$74*hourly1!E1579/hourly1!$E$8763</f>
        <v>302.00942057391296</v>
      </c>
      <c r="C1578" s="442">
        <f>hourly1!$F1579*유형화!$G$71/hourly1!$F$8763+유형화!$G$72*hourly1!$G1579/hourly1!$F$8763+유형화!$G$74*hourly1!I1579/hourly1!$I$8763</f>
        <v>4.9322581068963336</v>
      </c>
      <c r="D1578" s="14">
        <v>600.13569499999994</v>
      </c>
      <c r="E1578" s="14">
        <v>502.76438900000011</v>
      </c>
      <c r="F1578" s="1">
        <v>867635</v>
      </c>
      <c r="G1578" s="15">
        <f t="shared" si="48"/>
        <v>0.68673374767199857</v>
      </c>
      <c r="H1578" s="15">
        <f t="shared" si="49"/>
        <v>0.82968562640967092</v>
      </c>
    </row>
    <row r="1579" spans="1:8">
      <c r="A1579" s="1">
        <v>1578</v>
      </c>
      <c r="B1579" s="444">
        <f>유형화!$F$71*hourly1!B1580/hourly1!$B$8763+유형화!$F$72*hourly1!C1580/hourly1!$C$8763+유형화!$F$73*hourly1!D1580/hourly1!$D$8763+유형화!$F$74*hourly1!E1580/hourly1!$E$8763</f>
        <v>176.23016735338072</v>
      </c>
      <c r="C1579" s="442">
        <f>hourly1!$F1580*유형화!$G$71/hourly1!$F$8763+유형화!$G$72*hourly1!$G1580/hourly1!$F$8763+유형화!$G$74*hourly1!I1580/hourly1!$I$8763</f>
        <v>5.2478547163476241</v>
      </c>
      <c r="D1579" s="14">
        <v>615.68815600000016</v>
      </c>
      <c r="E1579" s="14">
        <v>177.38285300000021</v>
      </c>
      <c r="F1579" s="1">
        <v>837361</v>
      </c>
      <c r="G1579" s="15">
        <f t="shared" si="48"/>
        <v>0.70453038919330113</v>
      </c>
      <c r="H1579" s="15">
        <f t="shared" si="49"/>
        <v>0.8412386383872047</v>
      </c>
    </row>
    <row r="1580" spans="1:8">
      <c r="A1580" s="1">
        <v>1579</v>
      </c>
      <c r="B1580" s="444">
        <f>유형화!$F$71*hourly1!B1581/hourly1!$B$8763+유형화!$F$72*hourly1!C1581/hourly1!$C$8763+유형화!$F$73*hourly1!D1581/hourly1!$D$8763+유형화!$F$74*hourly1!E1581/hourly1!$E$8763</f>
        <v>126.67025476530782</v>
      </c>
      <c r="C1580" s="442">
        <f>hourly1!$F1581*유형화!$G$71/hourly1!$F$8763+유형화!$G$72*hourly1!$G1581/hourly1!$F$8763+유형화!$G$74*hourly1!I1581/hourly1!$I$8763</f>
        <v>5.0711822608331145</v>
      </c>
      <c r="D1580" s="14">
        <v>612.28735600000005</v>
      </c>
      <c r="E1580" s="14">
        <v>8.0097669999999894</v>
      </c>
      <c r="F1580" s="1">
        <v>859031</v>
      </c>
      <c r="G1580" s="15">
        <f t="shared" si="48"/>
        <v>0.7006388624127069</v>
      </c>
      <c r="H1580" s="15">
        <f t="shared" si="49"/>
        <v>0.83873551172066396</v>
      </c>
    </row>
    <row r="1581" spans="1:8">
      <c r="A1581" s="1">
        <v>1580</v>
      </c>
      <c r="B1581" s="444">
        <f>유형화!$F$71*hourly1!B1582/hourly1!$B$8763+유형화!$F$72*hourly1!C1582/hourly1!$C$8763+유형화!$F$73*hourly1!D1582/hourly1!$D$8763+유형화!$F$74*hourly1!E1582/hourly1!$E$8763</f>
        <v>135.3481956304104</v>
      </c>
      <c r="C1581" s="442">
        <f>hourly1!$F1582*유형화!$G$71/hourly1!$F$8763+유형화!$G$72*hourly1!$G1582/hourly1!$F$8763+유형화!$G$74*hourly1!I1582/hourly1!$I$8763</f>
        <v>4.9921338465152445</v>
      </c>
      <c r="D1581" s="14">
        <v>645.2765270000001</v>
      </c>
      <c r="E1581" s="14">
        <v>0</v>
      </c>
      <c r="F1581" s="1">
        <v>870983</v>
      </c>
      <c r="G1581" s="15">
        <f t="shared" si="48"/>
        <v>0.73838828678817658</v>
      </c>
      <c r="H1581" s="15">
        <f t="shared" si="49"/>
        <v>0.86248872023824719</v>
      </c>
    </row>
    <row r="1582" spans="1:8">
      <c r="A1582" s="1">
        <v>1581</v>
      </c>
      <c r="B1582" s="444">
        <f>유형화!$F$71*hourly1!B1583/hourly1!$B$8763+유형화!$F$72*hourly1!C1583/hourly1!$C$8763+유형화!$F$73*hourly1!D1583/hourly1!$D$8763+유형화!$F$74*hourly1!E1583/hourly1!$E$8763</f>
        <v>69.957206344582801</v>
      </c>
      <c r="C1582" s="442">
        <f>hourly1!$F1583*유형화!$G$71/hourly1!$F$8763+유형화!$G$72*hourly1!$G1583/hourly1!$F$8763+유형화!$G$74*hourly1!I1583/hourly1!$I$8763</f>
        <v>5.8354906606949051</v>
      </c>
      <c r="D1582" s="14">
        <v>682.97376599999996</v>
      </c>
      <c r="E1582" s="14">
        <v>0</v>
      </c>
      <c r="F1582" s="1">
        <v>933621</v>
      </c>
      <c r="G1582" s="15">
        <f t="shared" si="48"/>
        <v>0.78152514138796325</v>
      </c>
      <c r="H1582" s="15">
        <f t="shared" si="49"/>
        <v>0.88825943653187289</v>
      </c>
    </row>
    <row r="1583" spans="1:8">
      <c r="A1583" s="1">
        <v>1582</v>
      </c>
      <c r="B1583" s="444">
        <f>유형화!$F$71*hourly1!B1584/hourly1!$B$8763+유형화!$F$72*hourly1!C1584/hourly1!$C$8763+유형화!$F$73*hourly1!D1584/hourly1!$D$8763+유형화!$F$74*hourly1!E1584/hourly1!$E$8763</f>
        <v>68.8306026383881</v>
      </c>
      <c r="C1583" s="442">
        <f>hourly1!$F1584*유형화!$G$71/hourly1!$F$8763+유형화!$G$72*hourly1!$G1584/hourly1!$F$8763+유형화!$G$74*hourly1!I1584/hourly1!$I$8763</f>
        <v>0.4627906377837111</v>
      </c>
      <c r="D1583" s="14">
        <v>708.12705999999991</v>
      </c>
      <c r="E1583" s="14">
        <v>0</v>
      </c>
      <c r="F1583" s="1">
        <v>1010223</v>
      </c>
      <c r="G1583" s="15">
        <f t="shared" si="48"/>
        <v>0.81030799166470868</v>
      </c>
      <c r="H1583" s="15">
        <f t="shared" si="49"/>
        <v>0.90469541084266536</v>
      </c>
    </row>
    <row r="1584" spans="1:8">
      <c r="A1584" s="1">
        <v>1583</v>
      </c>
      <c r="B1584" s="444">
        <f>유형화!$F$71*hourly1!B1585/hourly1!$B$8763+유형화!$F$72*hourly1!C1585/hourly1!$C$8763+유형화!$F$73*hourly1!D1585/hourly1!$D$8763+유형화!$F$74*hourly1!E1585/hourly1!$E$8763</f>
        <v>67.656460171427739</v>
      </c>
      <c r="C1584" s="442">
        <f>hourly1!$F1585*유형화!$G$71/hourly1!$F$8763+유형화!$G$72*hourly1!$G1585/hourly1!$F$8763+유형화!$G$74*hourly1!I1585/hourly1!$I$8763</f>
        <v>0.37128782386337333</v>
      </c>
      <c r="D1584" s="14">
        <v>718.16143899999997</v>
      </c>
      <c r="E1584" s="14">
        <v>0</v>
      </c>
      <c r="F1584" s="1">
        <v>1053362</v>
      </c>
      <c r="G1584" s="15">
        <f t="shared" si="48"/>
        <v>0.82179030600402037</v>
      </c>
      <c r="H1584" s="15">
        <f t="shared" si="49"/>
        <v>0.91109121350239886</v>
      </c>
    </row>
    <row r="1585" spans="1:8">
      <c r="A1585" s="1">
        <v>1584</v>
      </c>
      <c r="B1585" s="444">
        <f>유형화!$F$71*hourly1!B1586/hourly1!$B$8763+유형화!$F$72*hourly1!C1586/hourly1!$C$8763+유형화!$F$73*hourly1!D1586/hourly1!$D$8763+유형화!$F$74*hourly1!E1586/hourly1!$E$8763</f>
        <v>66.206635068172034</v>
      </c>
      <c r="C1585" s="442">
        <f>hourly1!$F1586*유형화!$G$71/hourly1!$F$8763+유형화!$G$72*hourly1!$G1586/hourly1!$F$8763+유형화!$G$74*hourly1!I1586/hourly1!$I$8763</f>
        <v>0.56671183450065321</v>
      </c>
      <c r="D1585" s="14">
        <v>698.88582399999996</v>
      </c>
      <c r="E1585" s="14">
        <v>0</v>
      </c>
      <c r="F1585" s="1">
        <v>1143155</v>
      </c>
      <c r="G1585" s="15">
        <f t="shared" si="48"/>
        <v>0.79973326884072915</v>
      </c>
      <c r="H1585" s="15">
        <f t="shared" si="49"/>
        <v>0.89872484685042187</v>
      </c>
    </row>
    <row r="1586" spans="1:8">
      <c r="A1586" s="1">
        <v>1585</v>
      </c>
      <c r="B1586" s="444">
        <f>유형화!$F$71*hourly1!B1587/hourly1!$B$8763+유형화!$F$72*hourly1!C1587/hourly1!$C$8763+유형화!$F$73*hourly1!D1587/hourly1!$D$8763+유형화!$F$74*hourly1!E1587/hourly1!$E$8763</f>
        <v>66.432566815941584</v>
      </c>
      <c r="C1586" s="442">
        <f>hourly1!$F1587*유형화!$G$71/hourly1!$F$8763+유형화!$G$72*hourly1!$G1587/hourly1!$F$8763+유형화!$G$74*hourly1!I1587/hourly1!$I$8763</f>
        <v>0.93341246162446134</v>
      </c>
      <c r="D1586" s="14">
        <v>700.92530699999998</v>
      </c>
      <c r="E1586" s="14">
        <v>0</v>
      </c>
      <c r="F1586" s="1">
        <v>1031481</v>
      </c>
      <c r="G1586" s="15">
        <f t="shared" si="48"/>
        <v>0.80206704404452422</v>
      </c>
      <c r="H1586" s="15">
        <f t="shared" si="49"/>
        <v>0.90004921493403911</v>
      </c>
    </row>
    <row r="1587" spans="1:8">
      <c r="A1587" s="1">
        <v>1586</v>
      </c>
      <c r="B1587" s="444">
        <f>유형화!$F$71*hourly1!B1588/hourly1!$B$8763+유형화!$F$72*hourly1!C1588/hourly1!$C$8763+유형화!$F$73*hourly1!D1588/hourly1!$D$8763+유형화!$F$74*hourly1!E1588/hourly1!$E$8763</f>
        <v>66.507041803217021</v>
      </c>
      <c r="C1587" s="442">
        <f>hourly1!$F1588*유형화!$G$71/hourly1!$F$8763+유형화!$G$72*hourly1!$G1588/hourly1!$F$8763+유형화!$G$74*hourly1!I1588/hourly1!$I$8763</f>
        <v>1.3654650940634412</v>
      </c>
      <c r="D1587" s="14">
        <v>651.17382399999997</v>
      </c>
      <c r="E1587" s="14">
        <v>0</v>
      </c>
      <c r="F1587" s="1">
        <v>831350</v>
      </c>
      <c r="G1587" s="15">
        <f t="shared" si="48"/>
        <v>0.74513654872907775</v>
      </c>
      <c r="H1587" s="15">
        <f t="shared" si="49"/>
        <v>0.86661409066601103</v>
      </c>
    </row>
    <row r="1588" spans="1:8">
      <c r="A1588" s="1">
        <v>1587</v>
      </c>
      <c r="B1588" s="444">
        <f>유형화!$F$71*hourly1!B1589/hourly1!$B$8763+유형화!$F$72*hourly1!C1589/hourly1!$C$8763+유형화!$F$73*hourly1!D1589/hourly1!$D$8763+유형화!$F$74*hourly1!E1589/hourly1!$E$8763</f>
        <v>66.715584752378746</v>
      </c>
      <c r="C1588" s="442">
        <f>hourly1!$F1589*유형화!$G$71/hourly1!$F$8763+유형화!$G$72*hourly1!$G1589/hourly1!$F$8763+유형화!$G$74*hourly1!I1589/hourly1!$I$8763</f>
        <v>1.7290884844079313</v>
      </c>
      <c r="D1588" s="14">
        <v>634.962628</v>
      </c>
      <c r="E1588" s="14">
        <v>0</v>
      </c>
      <c r="F1588" s="1">
        <v>644081</v>
      </c>
      <c r="G1588" s="15">
        <f t="shared" si="48"/>
        <v>0.72658611842460252</v>
      </c>
      <c r="H1588" s="15">
        <f t="shared" si="49"/>
        <v>0.85518713753540165</v>
      </c>
    </row>
    <row r="1589" spans="1:8">
      <c r="A1589" s="1">
        <v>1588</v>
      </c>
      <c r="B1589" s="444">
        <f>유형화!$F$71*hourly1!B1590/hourly1!$B$8763+유형화!$F$72*hourly1!C1590/hourly1!$C$8763+유형화!$F$73*hourly1!D1590/hourly1!$D$8763+유형화!$F$74*hourly1!E1590/hourly1!$E$8763</f>
        <v>66.913721834711268</v>
      </c>
      <c r="C1589" s="442">
        <f>hourly1!$F1590*유형화!$G$71/hourly1!$F$8763+유형화!$G$72*hourly1!$G1590/hourly1!$F$8763+유형화!$G$74*hourly1!I1590/hourly1!$I$8763</f>
        <v>2.069693387453182</v>
      </c>
      <c r="D1589" s="14">
        <v>611.10399100000006</v>
      </c>
      <c r="E1589" s="14">
        <v>0</v>
      </c>
      <c r="F1589" s="1">
        <v>531306</v>
      </c>
      <c r="G1589" s="15">
        <f t="shared" si="48"/>
        <v>0.69928474085639147</v>
      </c>
      <c r="H1589" s="15">
        <f t="shared" si="49"/>
        <v>0.83786149617881689</v>
      </c>
    </row>
    <row r="1590" spans="1:8">
      <c r="A1590" s="1">
        <v>1589</v>
      </c>
      <c r="B1590" s="444">
        <f>유형화!$F$71*hourly1!B1591/hourly1!$B$8763+유형화!$F$72*hourly1!C1591/hourly1!$C$8763+유형화!$F$73*hourly1!D1591/hourly1!$D$8763+유형화!$F$74*hourly1!E1591/hourly1!$E$8763</f>
        <v>67.112259281417437</v>
      </c>
      <c r="C1590" s="442">
        <f>hourly1!$F1591*유형화!$G$71/hourly1!$F$8763+유형화!$G$72*hourly1!$G1591/hourly1!$F$8763+유형화!$G$74*hourly1!I1591/hourly1!$I$8763</f>
        <v>2.3927039178643574</v>
      </c>
      <c r="D1590" s="14">
        <v>629.51507100000003</v>
      </c>
      <c r="E1590" s="14">
        <v>0</v>
      </c>
      <c r="F1590" s="1">
        <v>609685</v>
      </c>
      <c r="G1590" s="15">
        <f t="shared" si="48"/>
        <v>0.72035249282053504</v>
      </c>
      <c r="H1590" s="15">
        <f t="shared" si="49"/>
        <v>0.85128540570210409</v>
      </c>
    </row>
    <row r="1591" spans="1:8">
      <c r="A1591" s="1">
        <v>1590</v>
      </c>
      <c r="B1591" s="444">
        <f>유형화!$F$71*hourly1!B1592/hourly1!$B$8763+유형화!$F$72*hourly1!C1592/hourly1!$C$8763+유형화!$F$73*hourly1!D1592/hourly1!$D$8763+유형화!$F$74*hourly1!E1592/hourly1!$E$8763</f>
        <v>69.087907082754072</v>
      </c>
      <c r="C1591" s="442">
        <f>hourly1!$F1592*유형화!$G$71/hourly1!$F$8763+유형화!$G$72*hourly1!$G1592/hourly1!$F$8763+유형화!$G$74*hourly1!I1592/hourly1!$I$8763</f>
        <v>2.7348115854653789</v>
      </c>
      <c r="D1591" s="14">
        <v>654.08333299999993</v>
      </c>
      <c r="E1591" s="14">
        <v>0</v>
      </c>
      <c r="F1591" s="1">
        <v>980054</v>
      </c>
      <c r="G1591" s="15">
        <f t="shared" si="48"/>
        <v>0.74846589246933859</v>
      </c>
      <c r="H1591" s="15">
        <f t="shared" si="49"/>
        <v>0.86863630410653137</v>
      </c>
    </row>
    <row r="1592" spans="1:8">
      <c r="A1592" s="1">
        <v>1591</v>
      </c>
      <c r="B1592" s="444">
        <f>유형화!$F$71*hourly1!B1593/hourly1!$B$8763+유형화!$F$72*hourly1!C1593/hourly1!$C$8763+유형화!$F$73*hourly1!D1593/hourly1!$D$8763+유형화!$F$74*hourly1!E1593/hourly1!$E$8763</f>
        <v>80.70507387046969</v>
      </c>
      <c r="C1592" s="442">
        <f>hourly1!$F1593*유형화!$G$71/hourly1!$F$8763+유형화!$G$72*hourly1!$G1593/hourly1!$F$8763+유형화!$G$74*hourly1!I1593/hourly1!$I$8763</f>
        <v>9.142671766372791</v>
      </c>
      <c r="D1592" s="14">
        <v>597.33357500000011</v>
      </c>
      <c r="E1592" s="14">
        <v>0.43663100000000021</v>
      </c>
      <c r="F1592" s="1">
        <v>911671</v>
      </c>
      <c r="G1592" s="15">
        <f t="shared" si="48"/>
        <v>0.68352728889099479</v>
      </c>
      <c r="H1592" s="15">
        <f t="shared" si="49"/>
        <v>0.82757498309055644</v>
      </c>
    </row>
    <row r="1593" spans="1:8">
      <c r="A1593" s="1">
        <v>1592</v>
      </c>
      <c r="B1593" s="444">
        <f>유형화!$F$71*hourly1!B1594/hourly1!$B$8763+유형화!$F$72*hourly1!C1594/hourly1!$C$8763+유형화!$F$73*hourly1!D1594/hourly1!$D$8763+유형화!$F$74*hourly1!E1594/hourly1!$E$8763</f>
        <v>188.65765064269061</v>
      </c>
      <c r="C1593" s="442">
        <f>hourly1!$F1594*유형화!$G$71/hourly1!$F$8763+유형화!$G$72*hourly1!$G1594/hourly1!$F$8763+유형화!$G$74*hourly1!I1594/hourly1!$I$8763</f>
        <v>9.1580044139765828</v>
      </c>
      <c r="D1593" s="14">
        <v>580.09795600000007</v>
      </c>
      <c r="E1593" s="14">
        <v>59.202499999999979</v>
      </c>
      <c r="F1593" s="1">
        <v>930817</v>
      </c>
      <c r="G1593" s="15">
        <f t="shared" si="48"/>
        <v>0.66380461395609236</v>
      </c>
      <c r="H1593" s="15">
        <f t="shared" si="49"/>
        <v>0.8143917202933304</v>
      </c>
    </row>
    <row r="1594" spans="1:8">
      <c r="A1594" s="1">
        <v>1593</v>
      </c>
      <c r="B1594" s="444">
        <f>유형화!$F$71*hourly1!B1595/hourly1!$B$8763+유형화!$F$72*hourly1!C1595/hourly1!$C$8763+유형화!$F$73*hourly1!D1595/hourly1!$D$8763+유형화!$F$74*hourly1!E1595/hourly1!$E$8763</f>
        <v>291.95573372496511</v>
      </c>
      <c r="C1594" s="442">
        <f>hourly1!$F1595*유형화!$G$71/hourly1!$F$8763+유형화!$G$72*hourly1!$G1595/hourly1!$F$8763+유형화!$G$74*hourly1!I1595/hourly1!$I$8763</f>
        <v>8.0314974062373565</v>
      </c>
      <c r="D1594" s="14">
        <v>567.60280700000021</v>
      </c>
      <c r="E1594" s="14">
        <v>342.42323700000009</v>
      </c>
      <c r="F1594" s="1">
        <v>938701</v>
      </c>
      <c r="G1594" s="15">
        <f t="shared" si="48"/>
        <v>0.64950644677160274</v>
      </c>
      <c r="H1594" s="15">
        <f t="shared" si="49"/>
        <v>0.80461283265045602</v>
      </c>
    </row>
    <row r="1595" spans="1:8">
      <c r="A1595" s="1">
        <v>1594</v>
      </c>
      <c r="B1595" s="444">
        <f>유형화!$F$71*hourly1!B1596/hourly1!$B$8763+유형화!$F$72*hourly1!C1596/hourly1!$C$8763+유형화!$F$73*hourly1!D1596/hourly1!$D$8763+유형화!$F$74*hourly1!E1596/hourly1!$E$8763</f>
        <v>355.61582083047966</v>
      </c>
      <c r="C1595" s="442">
        <f>hourly1!$F1596*유형화!$G$71/hourly1!$F$8763+유형화!$G$72*hourly1!$G1596/hourly1!$F$8763+유형화!$G$74*hourly1!I1596/hourly1!$I$8763</f>
        <v>6.780693386497374</v>
      </c>
      <c r="D1595" s="14">
        <v>589.38758200000007</v>
      </c>
      <c r="E1595" s="14">
        <v>695.10661200000015</v>
      </c>
      <c r="F1595" s="1">
        <v>862226</v>
      </c>
      <c r="G1595" s="15">
        <f t="shared" si="48"/>
        <v>0.6744347093338573</v>
      </c>
      <c r="H1595" s="15">
        <f t="shared" si="49"/>
        <v>0.82154049848458521</v>
      </c>
    </row>
    <row r="1596" spans="1:8">
      <c r="A1596" s="1">
        <v>1595</v>
      </c>
      <c r="B1596" s="444">
        <f>유형화!$F$71*hourly1!B1597/hourly1!$B$8763+유형화!$F$72*hourly1!C1597/hourly1!$C$8763+유형화!$F$73*hourly1!D1597/hourly1!$D$8763+유형화!$F$74*hourly1!E1597/hourly1!$E$8763</f>
        <v>418.42378652976066</v>
      </c>
      <c r="C1596" s="442">
        <f>hourly1!$F1597*유형화!$G$71/hourly1!$F$8763+유형화!$G$72*hourly1!$G1597/hourly1!$F$8763+유형화!$G$74*hourly1!I1597/hourly1!$I$8763</f>
        <v>5.756680022484491</v>
      </c>
      <c r="D1596" s="14">
        <v>603.23630199999991</v>
      </c>
      <c r="E1596" s="14">
        <v>888.9959669999979</v>
      </c>
      <c r="F1596" s="1">
        <v>859463</v>
      </c>
      <c r="G1596" s="15">
        <f t="shared" si="48"/>
        <v>0.69028176436706956</v>
      </c>
      <c r="H1596" s="15">
        <f t="shared" si="49"/>
        <v>0.83201064176436412</v>
      </c>
    </row>
    <row r="1597" spans="1:8">
      <c r="A1597" s="1">
        <v>1596</v>
      </c>
      <c r="B1597" s="444">
        <f>유형화!$F$71*hourly1!B1598/hourly1!$B$8763+유형화!$F$72*hourly1!C1598/hourly1!$C$8763+유형화!$F$73*hourly1!D1598/hourly1!$D$8763+유형화!$F$74*hourly1!E1598/hourly1!$E$8763</f>
        <v>350.64224234259007</v>
      </c>
      <c r="C1597" s="442">
        <f>hourly1!$F1598*유형화!$G$71/hourly1!$F$8763+유형화!$G$72*hourly1!$G1598/hourly1!$F$8763+유형화!$G$74*hourly1!I1598/hourly1!$I$8763</f>
        <v>4.840403599459961</v>
      </c>
      <c r="D1597" s="14">
        <v>609.09418200000016</v>
      </c>
      <c r="E1597" s="14">
        <v>1026.4081819999999</v>
      </c>
      <c r="F1597" s="1">
        <v>870273</v>
      </c>
      <c r="G1597" s="15">
        <f t="shared" si="48"/>
        <v>0.69698492153523794</v>
      </c>
      <c r="H1597" s="15">
        <f t="shared" si="49"/>
        <v>0.83637350178297698</v>
      </c>
    </row>
    <row r="1598" spans="1:8">
      <c r="A1598" s="1">
        <v>1597</v>
      </c>
      <c r="B1598" s="444">
        <f>유형화!$F$71*hourly1!B1599/hourly1!$B$8763+유형화!$F$72*hourly1!C1599/hourly1!$C$8763+유형화!$F$73*hourly1!D1599/hourly1!$D$8763+유형화!$F$74*hourly1!E1599/hourly1!$E$8763</f>
        <v>207.08503625819048</v>
      </c>
      <c r="C1598" s="442">
        <f>hourly1!$F1599*유형화!$G$71/hourly1!$F$8763+유형화!$G$72*hourly1!$G1599/hourly1!$F$8763+유형화!$G$74*hourly1!I1599/hourly1!$I$8763</f>
        <v>3.4167776629929332</v>
      </c>
      <c r="D1598" s="14">
        <v>601.09232099999997</v>
      </c>
      <c r="E1598" s="14">
        <v>1093.574575999997</v>
      </c>
      <c r="F1598" s="1">
        <v>837916</v>
      </c>
      <c r="G1598" s="15">
        <f t="shared" si="48"/>
        <v>0.68782841236795622</v>
      </c>
      <c r="H1598" s="15">
        <f t="shared" si="49"/>
        <v>0.8304041287553201</v>
      </c>
    </row>
    <row r="1599" spans="1:8">
      <c r="A1599" s="1">
        <v>1598</v>
      </c>
      <c r="B1599" s="444">
        <f>유형화!$F$71*hourly1!B1600/hourly1!$B$8763+유형화!$F$72*hourly1!C1600/hourly1!$C$8763+유형화!$F$73*hourly1!D1600/hourly1!$D$8763+유형화!$F$74*hourly1!E1600/hourly1!$E$8763</f>
        <v>278.25187909822029</v>
      </c>
      <c r="C1599" s="442">
        <f>hourly1!$F1600*유형화!$G$71/hourly1!$F$8763+유형화!$G$72*hourly1!$G1600/hourly1!$F$8763+유형화!$G$74*hourly1!I1600/hourly1!$I$8763</f>
        <v>3.6963305762098386</v>
      </c>
      <c r="D1599" s="14">
        <v>613.79902500000003</v>
      </c>
      <c r="E1599" s="14">
        <v>1087.204858000001</v>
      </c>
      <c r="F1599" s="1">
        <v>882868</v>
      </c>
      <c r="G1599" s="15">
        <f t="shared" si="48"/>
        <v>0.70236866140026677</v>
      </c>
      <c r="H1599" s="15">
        <f t="shared" si="49"/>
        <v>0.83984974321250605</v>
      </c>
    </row>
    <row r="1600" spans="1:8">
      <c r="A1600" s="1">
        <v>1599</v>
      </c>
      <c r="B1600" s="444">
        <f>유형화!$F$71*hourly1!B1601/hourly1!$B$8763+유형화!$F$72*hourly1!C1601/hourly1!$C$8763+유형화!$F$73*hourly1!D1601/hourly1!$D$8763+유형화!$F$74*hourly1!E1601/hourly1!$E$8763</f>
        <v>404.28797147479128</v>
      </c>
      <c r="C1600" s="442">
        <f>hourly1!$F1601*유형화!$G$71/hourly1!$F$8763+유형화!$G$72*hourly1!$G1601/hourly1!$F$8763+유형화!$G$74*hourly1!I1601/hourly1!$I$8763</f>
        <v>3.4662931113663156</v>
      </c>
      <c r="D1600" s="14">
        <v>620.35125300000004</v>
      </c>
      <c r="E1600" s="14">
        <v>956.90547199999901</v>
      </c>
      <c r="F1600" s="1">
        <v>868644</v>
      </c>
      <c r="G1600" s="15">
        <f t="shared" si="48"/>
        <v>0.70986635921682717</v>
      </c>
      <c r="H1600" s="15">
        <f t="shared" si="49"/>
        <v>0.84465014045839382</v>
      </c>
    </row>
    <row r="1601" spans="1:8">
      <c r="A1601" s="1">
        <v>1600</v>
      </c>
      <c r="B1601" s="444">
        <f>유형화!$F$71*hourly1!B1602/hourly1!$B$8763+유형화!$F$72*hourly1!C1602/hourly1!$C$8763+유형화!$F$73*hourly1!D1602/hourly1!$D$8763+유형화!$F$74*hourly1!E1602/hourly1!$E$8763</f>
        <v>339.40067577243855</v>
      </c>
      <c r="C1601" s="442">
        <f>hourly1!$F1602*유형화!$G$71/hourly1!$F$8763+유형화!$G$72*hourly1!$G1602/hourly1!$F$8763+유형화!$G$74*hourly1!I1602/hourly1!$I$8763</f>
        <v>3.3343116449317729</v>
      </c>
      <c r="D1601" s="14">
        <v>637.52354200000002</v>
      </c>
      <c r="E1601" s="14">
        <v>741.09394400000031</v>
      </c>
      <c r="F1601" s="1">
        <v>885125</v>
      </c>
      <c r="G1601" s="15">
        <f t="shared" si="48"/>
        <v>0.72951656579398572</v>
      </c>
      <c r="H1601" s="15">
        <f t="shared" si="49"/>
        <v>0.85701049359614845</v>
      </c>
    </row>
    <row r="1602" spans="1:8">
      <c r="A1602" s="1">
        <v>1601</v>
      </c>
      <c r="B1602" s="444">
        <f>유형화!$F$71*hourly1!B1603/hourly1!$B$8763+유형화!$F$72*hourly1!C1603/hourly1!$C$8763+유형화!$F$73*hourly1!D1603/hourly1!$D$8763+유형화!$F$74*hourly1!E1603/hourly1!$E$8763</f>
        <v>296.99766295117672</v>
      </c>
      <c r="C1602" s="442">
        <f>hourly1!$F1603*유형화!$G$71/hourly1!$F$8763+유형화!$G$72*hourly1!$G1603/hourly1!$F$8763+유형화!$G$74*hourly1!I1603/hourly1!$I$8763</f>
        <v>3.5435995182732065</v>
      </c>
      <c r="D1602" s="14">
        <v>641.58482099999992</v>
      </c>
      <c r="E1602" s="14">
        <v>404.85832599999969</v>
      </c>
      <c r="F1602" s="1">
        <v>850317</v>
      </c>
      <c r="G1602" s="15">
        <f t="shared" ref="G1602:G1665" si="50">D1602/$I$1</f>
        <v>0.73416387701251196</v>
      </c>
      <c r="H1602" s="15">
        <f t="shared" ref="H1602:H1665" si="51">G1602/(1-$H$1*(1-G1602))</f>
        <v>0.85988798557071378</v>
      </c>
    </row>
    <row r="1603" spans="1:8">
      <c r="A1603" s="1">
        <v>1602</v>
      </c>
      <c r="B1603" s="444">
        <f>유형화!$F$71*hourly1!B1604/hourly1!$B$8763+유형화!$F$72*hourly1!C1604/hourly1!$C$8763+유형화!$F$73*hourly1!D1604/hourly1!$D$8763+유형화!$F$74*hourly1!E1604/hourly1!$E$8763</f>
        <v>171.75739395664911</v>
      </c>
      <c r="C1603" s="442">
        <f>hourly1!$F1604*유형화!$G$71/hourly1!$F$8763+유형화!$G$72*hourly1!$G1604/hourly1!$F$8763+유형화!$G$74*hourly1!I1604/hourly1!$I$8763</f>
        <v>3.9370094589509401</v>
      </c>
      <c r="D1603" s="14">
        <v>616.90680199999997</v>
      </c>
      <c r="E1603" s="14">
        <v>146.10821099999981</v>
      </c>
      <c r="F1603" s="1">
        <v>850065</v>
      </c>
      <c r="G1603" s="15">
        <f t="shared" si="50"/>
        <v>0.70592488270808085</v>
      </c>
      <c r="H1603" s="15">
        <f t="shared" si="51"/>
        <v>0.84213250029840581</v>
      </c>
    </row>
    <row r="1604" spans="1:8">
      <c r="A1604" s="1">
        <v>1603</v>
      </c>
      <c r="B1604" s="444">
        <f>유형화!$F$71*hourly1!B1605/hourly1!$B$8763+유형화!$F$72*hourly1!C1605/hourly1!$C$8763+유형화!$F$73*hourly1!D1605/hourly1!$D$8763+유형화!$F$74*hourly1!E1605/hourly1!$E$8763</f>
        <v>124.3214865086296</v>
      </c>
      <c r="C1604" s="442">
        <f>hourly1!$F1605*유형화!$G$71/hourly1!$F$8763+유형화!$G$72*hourly1!$G1605/hourly1!$F$8763+유형화!$G$74*hourly1!I1605/hourly1!$I$8763</f>
        <v>3.8680290456464284</v>
      </c>
      <c r="D1604" s="14">
        <v>624.67612200000008</v>
      </c>
      <c r="E1604" s="14">
        <v>7.5847440000000033</v>
      </c>
      <c r="F1604" s="1">
        <v>853788</v>
      </c>
      <c r="G1604" s="15">
        <f t="shared" si="50"/>
        <v>0.7148152958011782</v>
      </c>
      <c r="H1604" s="15">
        <f t="shared" si="51"/>
        <v>0.8477929686424549</v>
      </c>
    </row>
    <row r="1605" spans="1:8">
      <c r="A1605" s="1">
        <v>1604</v>
      </c>
      <c r="B1605" s="444">
        <f>유형화!$F$71*hourly1!B1606/hourly1!$B$8763+유형화!$F$72*hourly1!C1606/hourly1!$C$8763+유형화!$F$73*hourly1!D1606/hourly1!$D$8763+유형화!$F$74*hourly1!E1606/hourly1!$E$8763</f>
        <v>133.02182974422655</v>
      </c>
      <c r="C1605" s="442">
        <f>hourly1!$F1606*유형화!$G$71/hourly1!$F$8763+유형화!$G$72*hourly1!$G1606/hourly1!$F$8763+유형화!$G$74*hourly1!I1606/hourly1!$I$8763</f>
        <v>3.7997710870947405</v>
      </c>
      <c r="D1605" s="14">
        <v>682.029673</v>
      </c>
      <c r="E1605" s="14">
        <v>0</v>
      </c>
      <c r="F1605" s="1">
        <v>845863</v>
      </c>
      <c r="G1605" s="15">
        <f t="shared" si="50"/>
        <v>0.78044481817199318</v>
      </c>
      <c r="H1605" s="15">
        <f t="shared" si="51"/>
        <v>0.88763101166073599</v>
      </c>
    </row>
    <row r="1606" spans="1:8">
      <c r="A1606" s="1">
        <v>1605</v>
      </c>
      <c r="B1606" s="444">
        <f>유형화!$F$71*hourly1!B1607/hourly1!$B$8763+유형화!$F$72*hourly1!C1607/hourly1!$C$8763+유형화!$F$73*hourly1!D1607/hourly1!$D$8763+유형화!$F$74*hourly1!E1607/hourly1!$E$8763</f>
        <v>68.576115172182895</v>
      </c>
      <c r="C1606" s="442">
        <f>hourly1!$F1607*유형화!$G$71/hourly1!$F$8763+유형화!$G$72*hourly1!$G1607/hourly1!$F$8763+유형화!$G$74*hourly1!I1607/hourly1!$I$8763</f>
        <v>4.703335451828738</v>
      </c>
      <c r="D1606" s="14">
        <v>693.46346399999993</v>
      </c>
      <c r="E1606" s="14">
        <v>0</v>
      </c>
      <c r="F1606" s="1">
        <v>839440</v>
      </c>
      <c r="G1606" s="15">
        <f t="shared" si="50"/>
        <v>0.79352847609960286</v>
      </c>
      <c r="H1606" s="15">
        <f t="shared" si="51"/>
        <v>0.89518510403079887</v>
      </c>
    </row>
    <row r="1607" spans="1:8">
      <c r="A1607" s="1">
        <v>1606</v>
      </c>
      <c r="B1607" s="444">
        <f>유형화!$F$71*hourly1!B1608/hourly1!$B$8763+유형화!$F$72*hourly1!C1608/hourly1!$C$8763+유형화!$F$73*hourly1!D1608/hourly1!$D$8763+유형화!$F$74*hourly1!E1608/hourly1!$E$8763</f>
        <v>67.195525356971615</v>
      </c>
      <c r="C1607" s="442">
        <f>hourly1!$F1608*유형화!$G$71/hourly1!$F$8763+유형화!$G$72*hourly1!$G1608/hourly1!$F$8763+유형화!$G$74*hourly1!I1608/hourly1!$I$8763</f>
        <v>0.4608644720441315</v>
      </c>
      <c r="D1607" s="14">
        <v>686.04823399999998</v>
      </c>
      <c r="E1607" s="14">
        <v>0</v>
      </c>
      <c r="F1607" s="1">
        <v>877594</v>
      </c>
      <c r="G1607" s="15">
        <f t="shared" si="50"/>
        <v>0.78504324729189168</v>
      </c>
      <c r="H1607" s="15">
        <f t="shared" si="51"/>
        <v>0.89030005172155058</v>
      </c>
    </row>
    <row r="1608" spans="1:8">
      <c r="A1608" s="1">
        <v>1607</v>
      </c>
      <c r="B1608" s="444">
        <f>유형화!$F$71*hourly1!B1609/hourly1!$B$8763+유형화!$F$72*hourly1!C1609/hourly1!$C$8763+유형화!$F$73*hourly1!D1609/hourly1!$D$8763+유형화!$F$74*hourly1!E1609/hourly1!$E$8763</f>
        <v>65.797669377284961</v>
      </c>
      <c r="C1608" s="442">
        <f>hourly1!$F1609*유형화!$G$71/hourly1!$F$8763+유형화!$G$72*hourly1!$G1609/hourly1!$F$8763+유형화!$G$74*hourly1!I1609/hourly1!$I$8763</f>
        <v>0.35370567412721399</v>
      </c>
      <c r="D1608" s="14">
        <v>666.91186500000003</v>
      </c>
      <c r="E1608" s="14">
        <v>0</v>
      </c>
      <c r="F1608" s="1">
        <v>920622</v>
      </c>
      <c r="G1608" s="15">
        <f t="shared" si="50"/>
        <v>0.7631455489718405</v>
      </c>
      <c r="H1608" s="15">
        <f t="shared" si="51"/>
        <v>0.87745105193778306</v>
      </c>
    </row>
    <row r="1609" spans="1:8">
      <c r="A1609" s="1">
        <v>1608</v>
      </c>
      <c r="B1609" s="444">
        <f>유형화!$F$71*hourly1!B1610/hourly1!$B$8763+유형화!$F$72*hourly1!C1610/hourly1!$C$8763+유형화!$F$73*hourly1!D1610/hourly1!$D$8763+유형화!$F$74*hourly1!E1610/hourly1!$E$8763</f>
        <v>64.255536841137285</v>
      </c>
      <c r="C1609" s="442">
        <f>hourly1!$F1610*유형화!$G$71/hourly1!$F$8763+유형화!$G$72*hourly1!$G1610/hourly1!$F$8763+유형화!$G$74*hourly1!I1610/hourly1!$I$8763</f>
        <v>0.32260467335208198</v>
      </c>
      <c r="D1609" s="14">
        <v>648.64763100000016</v>
      </c>
      <c r="E1609" s="14">
        <v>0</v>
      </c>
      <c r="F1609" s="1">
        <v>951935</v>
      </c>
      <c r="G1609" s="15">
        <f t="shared" si="50"/>
        <v>0.74224583251158527</v>
      </c>
      <c r="H1609" s="15">
        <f t="shared" si="51"/>
        <v>0.86485129681860007</v>
      </c>
    </row>
    <row r="1610" spans="1:8">
      <c r="A1610" s="1">
        <v>1609</v>
      </c>
      <c r="B1610" s="444">
        <f>유형화!$F$71*hourly1!B1611/hourly1!$B$8763+유형화!$F$72*hourly1!C1611/hourly1!$C$8763+유형화!$F$73*hourly1!D1611/hourly1!$D$8763+유형화!$F$74*hourly1!E1611/hourly1!$E$8763</f>
        <v>64.389922209013505</v>
      </c>
      <c r="C1610" s="442">
        <f>hourly1!$F1611*유형화!$G$71/hourly1!$F$8763+유형화!$G$72*hourly1!$G1611/hourly1!$F$8763+유형화!$G$74*hourly1!I1611/hourly1!$I$8763</f>
        <v>0.27115336240677401</v>
      </c>
      <c r="D1610" s="14">
        <v>615.5617860000001</v>
      </c>
      <c r="E1610" s="14">
        <v>0</v>
      </c>
      <c r="F1610" s="1">
        <v>936873</v>
      </c>
      <c r="G1610" s="15">
        <f t="shared" si="50"/>
        <v>0.70438578432407506</v>
      </c>
      <c r="H1610" s="15">
        <f t="shared" si="51"/>
        <v>0.84114585384317331</v>
      </c>
    </row>
    <row r="1611" spans="1:8">
      <c r="A1611" s="1">
        <v>1610</v>
      </c>
      <c r="B1611" s="444">
        <f>유형화!$F$71*hourly1!B1612/hourly1!$B$8763+유형화!$F$72*hourly1!C1612/hourly1!$C$8763+유형화!$F$73*hourly1!D1612/hourly1!$D$8763+유형화!$F$74*hourly1!E1612/hourly1!$E$8763</f>
        <v>64.443617924606755</v>
      </c>
      <c r="C1611" s="442">
        <f>hourly1!$F1612*유형화!$G$71/hourly1!$F$8763+유형화!$G$72*hourly1!$G1612/hourly1!$F$8763+유형화!$G$74*hourly1!I1612/hourly1!$I$8763</f>
        <v>0.38629053470934094</v>
      </c>
      <c r="D1611" s="14">
        <v>613.21825899999999</v>
      </c>
      <c r="E1611" s="14">
        <v>0</v>
      </c>
      <c r="F1611" s="1">
        <v>848904</v>
      </c>
      <c r="G1611" s="15">
        <f t="shared" si="50"/>
        <v>0.70170409234526254</v>
      </c>
      <c r="H1611" s="15">
        <f t="shared" si="51"/>
        <v>0.83942196819463166</v>
      </c>
    </row>
    <row r="1612" spans="1:8">
      <c r="A1612" s="1">
        <v>1611</v>
      </c>
      <c r="B1612" s="444">
        <f>유형화!$F$71*hourly1!B1613/hourly1!$B$8763+유형화!$F$72*hourly1!C1613/hourly1!$C$8763+유형화!$F$73*hourly1!D1613/hourly1!$D$8763+유형화!$F$74*hourly1!E1613/hourly1!$E$8763</f>
        <v>64.680337869147962</v>
      </c>
      <c r="C1612" s="442">
        <f>hourly1!$F1613*유형화!$G$71/hourly1!$F$8763+유형화!$G$72*hourly1!$G1613/hourly1!$F$8763+유형화!$G$74*hourly1!I1613/hourly1!$I$8763</f>
        <v>0.8467791687478472</v>
      </c>
      <c r="D1612" s="14">
        <v>631.04218999999989</v>
      </c>
      <c r="E1612" s="14">
        <v>0</v>
      </c>
      <c r="F1612" s="1">
        <v>687123</v>
      </c>
      <c r="G1612" s="15">
        <f t="shared" si="50"/>
        <v>0.7220999712037548</v>
      </c>
      <c r="H1612" s="15">
        <f t="shared" si="51"/>
        <v>0.8523823676939063</v>
      </c>
    </row>
    <row r="1613" spans="1:8">
      <c r="A1613" s="1">
        <v>1612</v>
      </c>
      <c r="B1613" s="444">
        <f>유형화!$F$71*hourly1!B1614/hourly1!$B$8763+유형화!$F$72*hourly1!C1614/hourly1!$C$8763+유형화!$F$73*hourly1!D1614/hourly1!$D$8763+유형화!$F$74*hourly1!E1614/hourly1!$E$8763</f>
        <v>64.776666980207892</v>
      </c>
      <c r="C1613" s="442">
        <f>hourly1!$F1614*유형화!$G$71/hourly1!$F$8763+유형화!$G$72*hourly1!$G1614/hourly1!$F$8763+유형화!$G$74*hourly1!I1614/hourly1!$I$8763</f>
        <v>1.2793355475529287</v>
      </c>
      <c r="D1613" s="14">
        <v>621.15700300000015</v>
      </c>
      <c r="E1613" s="14">
        <v>0</v>
      </c>
      <c r="F1613" s="1">
        <v>544198</v>
      </c>
      <c r="G1613" s="15">
        <f t="shared" si="50"/>
        <v>0.71078837689015817</v>
      </c>
      <c r="H1613" s="15">
        <f t="shared" si="51"/>
        <v>0.84523721103393656</v>
      </c>
    </row>
    <row r="1614" spans="1:8">
      <c r="A1614" s="1">
        <v>1613</v>
      </c>
      <c r="B1614" s="444">
        <f>유형화!$F$71*hourly1!B1615/hourly1!$B$8763+유형화!$F$72*hourly1!C1615/hourly1!$C$8763+유형화!$F$73*hourly1!D1615/hourly1!$D$8763+유형화!$F$74*hourly1!E1615/hourly1!$E$8763</f>
        <v>64.941397082099428</v>
      </c>
      <c r="C1614" s="442">
        <f>hourly1!$F1615*유형화!$G$71/hourly1!$F$8763+유형화!$G$72*hourly1!$G1615/hourly1!$F$8763+유형화!$G$74*hourly1!I1615/hourly1!$I$8763</f>
        <v>1.7259194129222646</v>
      </c>
      <c r="D1614" s="14">
        <v>560.44107599999995</v>
      </c>
      <c r="E1614" s="14">
        <v>0</v>
      </c>
      <c r="F1614" s="1">
        <v>597975</v>
      </c>
      <c r="G1614" s="15">
        <f t="shared" si="50"/>
        <v>0.64131129622411043</v>
      </c>
      <c r="H1614" s="15">
        <f t="shared" si="51"/>
        <v>0.79892157563477662</v>
      </c>
    </row>
    <row r="1615" spans="1:8">
      <c r="A1615" s="1">
        <v>1614</v>
      </c>
      <c r="B1615" s="444">
        <f>유형화!$F$71*hourly1!B1616/hourly1!$B$8763+유형화!$F$72*hourly1!C1616/hourly1!$C$8763+유형화!$F$73*hourly1!D1616/hourly1!$D$8763+유형화!$F$74*hourly1!E1616/hourly1!$E$8763</f>
        <v>66.890638869204992</v>
      </c>
      <c r="C1615" s="442">
        <f>hourly1!$F1616*유형화!$G$71/hourly1!$F$8763+유형화!$G$72*hourly1!$G1616/hourly1!$F$8763+유형화!$G$74*hourly1!I1616/hourly1!$I$8763</f>
        <v>2.0081766015600775</v>
      </c>
      <c r="D1615" s="14">
        <v>521.806016</v>
      </c>
      <c r="E1615" s="14">
        <v>0</v>
      </c>
      <c r="F1615" s="1">
        <v>1005858</v>
      </c>
      <c r="G1615" s="15">
        <f t="shared" si="50"/>
        <v>0.59710129544198309</v>
      </c>
      <c r="H1615" s="15">
        <f t="shared" si="51"/>
        <v>0.76708236573647082</v>
      </c>
    </row>
    <row r="1616" spans="1:8">
      <c r="A1616" s="1">
        <v>1615</v>
      </c>
      <c r="B1616" s="444">
        <f>유형화!$F$71*hourly1!B1617/hourly1!$B$8763+유형화!$F$72*hourly1!C1617/hourly1!$C$8763+유형화!$F$73*hourly1!D1617/hourly1!$D$8763+유형화!$F$74*hourly1!E1617/hourly1!$E$8763</f>
        <v>78.466261541101218</v>
      </c>
      <c r="C1616" s="442">
        <f>hourly1!$F1617*유형화!$G$71/hourly1!$F$8763+유형화!$G$72*hourly1!$G1617/hourly1!$F$8763+유형화!$G$74*hourly1!I1617/hourly1!$I$8763</f>
        <v>8.2646727334338639</v>
      </c>
      <c r="D1616" s="14">
        <v>521.1875379999999</v>
      </c>
      <c r="E1616" s="14">
        <v>0.75111800000000017</v>
      </c>
      <c r="F1616" s="1">
        <v>957345</v>
      </c>
      <c r="G1616" s="15">
        <f t="shared" si="50"/>
        <v>0.59639357264140425</v>
      </c>
      <c r="H1616" s="15">
        <f t="shared" si="51"/>
        <v>0.76655649270559711</v>
      </c>
    </row>
    <row r="1617" spans="1:8">
      <c r="A1617" s="1">
        <v>1616</v>
      </c>
      <c r="B1617" s="444">
        <f>유형화!$F$71*hourly1!B1618/hourly1!$B$8763+유형화!$F$72*hourly1!C1618/hourly1!$C$8763+유형화!$F$73*hourly1!D1618/hourly1!$D$8763+유형화!$F$74*hourly1!E1618/hourly1!$E$8763</f>
        <v>119.71625086499282</v>
      </c>
      <c r="C1617" s="442">
        <f>hourly1!$F1618*유형화!$G$71/hourly1!$F$8763+유형화!$G$72*hourly1!$G1618/hourly1!$F$8763+유형화!$G$74*hourly1!I1618/hourly1!$I$8763</f>
        <v>8.3983271071631531</v>
      </c>
      <c r="D1617" s="14">
        <v>541.79377900000009</v>
      </c>
      <c r="E1617" s="14">
        <v>96.388357999999926</v>
      </c>
      <c r="F1617" s="1">
        <v>928180</v>
      </c>
      <c r="G1617" s="15">
        <f t="shared" si="50"/>
        <v>0.61997324174834267</v>
      </c>
      <c r="H1617" s="15">
        <f t="shared" si="51"/>
        <v>0.78379870662960183</v>
      </c>
    </row>
    <row r="1618" spans="1:8">
      <c r="A1618" s="1">
        <v>1617</v>
      </c>
      <c r="B1618" s="444">
        <f>유형화!$F$71*hourly1!B1619/hourly1!$B$8763+유형화!$F$72*hourly1!C1619/hourly1!$C$8763+유형화!$F$73*hourly1!D1619/hourly1!$D$8763+유형화!$F$74*hourly1!E1619/hourly1!$E$8763</f>
        <v>119.86707170701784</v>
      </c>
      <c r="C1618" s="442">
        <f>hourly1!$F1619*유형화!$G$71/hourly1!$F$8763+유형화!$G$72*hourly1!$G1619/hourly1!$F$8763+유형화!$G$74*hourly1!I1619/hourly1!$I$8763</f>
        <v>7.7716262106746319</v>
      </c>
      <c r="D1618" s="14">
        <v>492.82566700000001</v>
      </c>
      <c r="E1618" s="14">
        <v>461.79910800000039</v>
      </c>
      <c r="F1618" s="1">
        <v>915491</v>
      </c>
      <c r="G1618" s="15">
        <f t="shared" si="50"/>
        <v>0.56393915587351029</v>
      </c>
      <c r="H1618" s="15">
        <f t="shared" si="51"/>
        <v>0.74186264373191746</v>
      </c>
    </row>
    <row r="1619" spans="1:8">
      <c r="A1619" s="1">
        <v>1618</v>
      </c>
      <c r="B1619" s="444">
        <f>유형화!$F$71*hourly1!B1620/hourly1!$B$8763+유형화!$F$72*hourly1!C1620/hourly1!$C$8763+유형화!$F$73*hourly1!D1620/hourly1!$D$8763+유형화!$F$74*hourly1!E1620/hourly1!$E$8763</f>
        <v>122.04232908129572</v>
      </c>
      <c r="C1619" s="442">
        <f>hourly1!$F1620*유형화!$G$71/hourly1!$F$8763+유형화!$G$72*hourly1!$G1620/hourly1!$F$8763+유형화!$G$74*hourly1!I1620/hourly1!$I$8763</f>
        <v>6.7941661979541932</v>
      </c>
      <c r="D1619" s="14">
        <v>495.6640339999999</v>
      </c>
      <c r="E1619" s="14">
        <v>848.48808400000144</v>
      </c>
      <c r="F1619" s="1">
        <v>852682</v>
      </c>
      <c r="G1619" s="15">
        <f t="shared" si="50"/>
        <v>0.56718709200431894</v>
      </c>
      <c r="H1619" s="15">
        <f t="shared" si="51"/>
        <v>0.74438602642751162</v>
      </c>
    </row>
    <row r="1620" spans="1:8">
      <c r="A1620" s="1">
        <v>1619</v>
      </c>
      <c r="B1620" s="444">
        <f>유형화!$F$71*hourly1!B1621/hourly1!$B$8763+유형화!$F$72*hourly1!C1621/hourly1!$C$8763+유형화!$F$73*hourly1!D1621/hourly1!$D$8763+유형화!$F$74*hourly1!E1621/hourly1!$E$8763</f>
        <v>123.57681415600346</v>
      </c>
      <c r="C1620" s="442">
        <f>hourly1!$F1621*유형화!$G$71/hourly1!$F$8763+유형화!$G$72*hourly1!$G1621/hourly1!$F$8763+유형화!$G$74*hourly1!I1621/hourly1!$I$8763</f>
        <v>5.8738168608861132</v>
      </c>
      <c r="D1620" s="14">
        <v>500.8191930000001</v>
      </c>
      <c r="E1620" s="14">
        <v>1106.211578000002</v>
      </c>
      <c r="F1620" s="1">
        <v>809714</v>
      </c>
      <c r="G1620" s="15">
        <f t="shared" si="50"/>
        <v>0.57308612732151532</v>
      </c>
      <c r="H1620" s="15">
        <f t="shared" si="51"/>
        <v>0.7489389662975694</v>
      </c>
    </row>
    <row r="1621" spans="1:8">
      <c r="A1621" s="1">
        <v>1620</v>
      </c>
      <c r="B1621" s="444">
        <f>유형화!$F$71*hourly1!B1622/hourly1!$B$8763+유형화!$F$72*hourly1!C1622/hourly1!$C$8763+유형화!$F$73*hourly1!D1622/hourly1!$D$8763+유형화!$F$74*hourly1!E1622/hourly1!$E$8763</f>
        <v>120.90458755426106</v>
      </c>
      <c r="C1621" s="442">
        <f>hourly1!$F1622*유형화!$G$71/hourly1!$F$8763+유형화!$G$72*hourly1!$G1622/hourly1!$F$8763+유형화!$G$74*hourly1!I1622/hourly1!$I$8763</f>
        <v>5.1479119914163327</v>
      </c>
      <c r="D1621" s="14">
        <v>560.98134099999993</v>
      </c>
      <c r="E1621" s="14">
        <v>1252.929724000001</v>
      </c>
      <c r="F1621" s="1">
        <v>849820</v>
      </c>
      <c r="G1621" s="15">
        <f t="shared" si="50"/>
        <v>0.64192952008794169</v>
      </c>
      <c r="H1621" s="15">
        <f t="shared" si="51"/>
        <v>0.79935313930316354</v>
      </c>
    </row>
    <row r="1622" spans="1:8">
      <c r="A1622" s="1">
        <v>1621</v>
      </c>
      <c r="B1622" s="444">
        <f>유형화!$F$71*hourly1!B1623/hourly1!$B$8763+유형화!$F$72*hourly1!C1623/hourly1!$C$8763+유형화!$F$73*hourly1!D1623/hourly1!$D$8763+유형화!$F$74*hourly1!E1623/hourly1!$E$8763</f>
        <v>126.14801650246999</v>
      </c>
      <c r="C1622" s="442">
        <f>hourly1!$F1623*유형화!$G$71/hourly1!$F$8763+유형화!$G$72*hourly1!$G1623/hourly1!$F$8763+유형화!$G$74*hourly1!I1623/hourly1!$I$8763</f>
        <v>3.560765437592337</v>
      </c>
      <c r="D1622" s="14">
        <v>613.25906500000008</v>
      </c>
      <c r="E1622" s="14">
        <v>1302.3563269999979</v>
      </c>
      <c r="F1622" s="1">
        <v>870305</v>
      </c>
      <c r="G1622" s="15">
        <f t="shared" si="50"/>
        <v>0.70175078654715894</v>
      </c>
      <c r="H1622" s="15">
        <f t="shared" si="51"/>
        <v>0.8394520369028764</v>
      </c>
    </row>
    <row r="1623" spans="1:8">
      <c r="A1623" s="1">
        <v>1622</v>
      </c>
      <c r="B1623" s="444">
        <f>유형화!$F$71*hourly1!B1624/hourly1!$B$8763+유형화!$F$72*hourly1!C1624/hourly1!$C$8763+유형화!$F$73*hourly1!D1624/hourly1!$D$8763+유형화!$F$74*hourly1!E1624/hourly1!$E$8763</f>
        <v>113.71261034435933</v>
      </c>
      <c r="C1623" s="442">
        <f>hourly1!$F1624*유형화!$G$71/hourly1!$F$8763+유형화!$G$72*hourly1!$G1624/hourly1!$F$8763+유형화!$G$74*hourly1!I1624/hourly1!$I$8763</f>
        <v>3.8177047673749631</v>
      </c>
      <c r="D1623" s="14">
        <v>584.70150600000011</v>
      </c>
      <c r="E1623" s="14">
        <v>1245.5694380000009</v>
      </c>
      <c r="F1623" s="1">
        <v>882204</v>
      </c>
      <c r="G1623" s="15">
        <f t="shared" si="50"/>
        <v>0.66907244449914227</v>
      </c>
      <c r="H1623" s="15">
        <f t="shared" si="51"/>
        <v>0.81794712858440233</v>
      </c>
    </row>
    <row r="1624" spans="1:8">
      <c r="A1624" s="1">
        <v>1623</v>
      </c>
      <c r="B1624" s="444">
        <f>유형화!$F$71*hourly1!B1625/hourly1!$B$8763+유형화!$F$72*hourly1!C1625/hourly1!$C$8763+유형화!$F$73*hourly1!D1625/hourly1!$D$8763+유형화!$F$74*hourly1!E1625/hourly1!$E$8763</f>
        <v>114.31313776394641</v>
      </c>
      <c r="C1624" s="442">
        <f>hourly1!$F1625*유형화!$G$71/hourly1!$F$8763+유형화!$G$72*hourly1!$G1625/hourly1!$F$8763+유형화!$G$74*hourly1!I1625/hourly1!$I$8763</f>
        <v>3.6187120779761512</v>
      </c>
      <c r="D1624" s="14">
        <v>601.63636899999995</v>
      </c>
      <c r="E1624" s="14">
        <v>1090.1952209999999</v>
      </c>
      <c r="F1624" s="1">
        <v>819423</v>
      </c>
      <c r="G1624" s="15">
        <f t="shared" si="50"/>
        <v>0.6884509651090549</v>
      </c>
      <c r="H1624" s="15">
        <f t="shared" si="51"/>
        <v>0.83081228641322347</v>
      </c>
    </row>
    <row r="1625" spans="1:8">
      <c r="A1625" s="1">
        <v>1624</v>
      </c>
      <c r="B1625" s="444">
        <f>유형화!$F$71*hourly1!B1626/hourly1!$B$8763+유형화!$F$72*hourly1!C1626/hourly1!$C$8763+유형화!$F$73*hourly1!D1626/hourly1!$D$8763+유형화!$F$74*hourly1!E1626/hourly1!$E$8763</f>
        <v>112.87446625946274</v>
      </c>
      <c r="C1625" s="442">
        <f>hourly1!$F1626*유형화!$G$71/hourly1!$F$8763+유형화!$G$72*hourly1!$G1626/hourly1!$F$8763+유형화!$G$74*hourly1!I1626/hourly1!$I$8763</f>
        <v>3.450165567968138</v>
      </c>
      <c r="D1625" s="14">
        <v>622.16426899999999</v>
      </c>
      <c r="E1625" s="14">
        <v>867.53953699999897</v>
      </c>
      <c r="F1625" s="1">
        <v>831333</v>
      </c>
      <c r="G1625" s="15">
        <f t="shared" si="50"/>
        <v>0.71194098880917167</v>
      </c>
      <c r="H1625" s="15">
        <f t="shared" si="51"/>
        <v>0.84597011139044054</v>
      </c>
    </row>
    <row r="1626" spans="1:8">
      <c r="A1626" s="1">
        <v>1625</v>
      </c>
      <c r="B1626" s="444">
        <f>유형화!$F$71*hourly1!B1627/hourly1!$B$8763+유형화!$F$72*hourly1!C1627/hourly1!$C$8763+유형화!$F$73*hourly1!D1627/hourly1!$D$8763+유형화!$F$74*hourly1!E1627/hourly1!$E$8763</f>
        <v>111.8268605759001</v>
      </c>
      <c r="C1626" s="442">
        <f>hourly1!$F1627*유형화!$G$71/hourly1!$F$8763+유형화!$G$72*hourly1!$G1627/hourly1!$F$8763+유형화!$G$74*hourly1!I1627/hourly1!$I$8763</f>
        <v>3.6439099079738111</v>
      </c>
      <c r="D1626" s="14">
        <v>656.45597799999996</v>
      </c>
      <c r="E1626" s="14">
        <v>566.35825399999976</v>
      </c>
      <c r="F1626" s="1">
        <v>817902</v>
      </c>
      <c r="G1626" s="15">
        <f t="shared" si="50"/>
        <v>0.75118090410140836</v>
      </c>
      <c r="H1626" s="15">
        <f t="shared" si="51"/>
        <v>0.87027902639073551</v>
      </c>
    </row>
    <row r="1627" spans="1:8">
      <c r="A1627" s="1">
        <v>1626</v>
      </c>
      <c r="B1627" s="444">
        <f>유형화!$F$71*hourly1!B1628/hourly1!$B$8763+유형화!$F$72*hourly1!C1628/hourly1!$C$8763+유형화!$F$73*hourly1!D1628/hourly1!$D$8763+유형화!$F$74*hourly1!E1628/hourly1!$E$8763</f>
        <v>111.86406671405079</v>
      </c>
      <c r="C1627" s="442">
        <f>hourly1!$F1628*유형화!$G$71/hourly1!$F$8763+유형화!$G$72*hourly1!$G1628/hourly1!$F$8763+유형화!$G$74*hourly1!I1628/hourly1!$I$8763</f>
        <v>3.8772601040964889</v>
      </c>
      <c r="D1627" s="14">
        <v>662.58438599999988</v>
      </c>
      <c r="E1627" s="14">
        <v>208.63359500000001</v>
      </c>
      <c r="F1627" s="1">
        <v>850305</v>
      </c>
      <c r="G1627" s="15">
        <f t="shared" si="50"/>
        <v>0.75819362577113514</v>
      </c>
      <c r="H1627" s="15">
        <f t="shared" si="51"/>
        <v>0.87449590154841916</v>
      </c>
    </row>
    <row r="1628" spans="1:8">
      <c r="A1628" s="1">
        <v>1627</v>
      </c>
      <c r="B1628" s="444">
        <f>유형화!$F$71*hourly1!B1629/hourly1!$B$8763+유형화!$F$72*hourly1!C1629/hourly1!$C$8763+유형화!$F$73*hourly1!D1629/hourly1!$D$8763+유형화!$F$74*hourly1!E1629/hourly1!$E$8763</f>
        <v>123.82499500952792</v>
      </c>
      <c r="C1628" s="442">
        <f>hourly1!$F1629*유형화!$G$71/hourly1!$F$8763+유형화!$G$72*hourly1!$G1629/hourly1!$F$8763+유형화!$G$74*hourly1!I1629/hourly1!$I$8763</f>
        <v>3.7440656372727759</v>
      </c>
      <c r="D1628" s="14">
        <v>655.35575400000016</v>
      </c>
      <c r="E1628" s="14">
        <v>11.677614999999999</v>
      </c>
      <c r="F1628" s="1">
        <v>828659</v>
      </c>
      <c r="G1628" s="15">
        <f t="shared" si="50"/>
        <v>0.74992192057969242</v>
      </c>
      <c r="H1628" s="15">
        <f t="shared" si="51"/>
        <v>0.86951798363217669</v>
      </c>
    </row>
    <row r="1629" spans="1:8">
      <c r="A1629" s="1">
        <v>1628</v>
      </c>
      <c r="B1629" s="444">
        <f>유형화!$F$71*hourly1!B1630/hourly1!$B$8763+유형화!$F$72*hourly1!C1630/hourly1!$C$8763+유형화!$F$73*hourly1!D1630/hourly1!$D$8763+유형화!$F$74*hourly1!E1630/hourly1!$E$8763</f>
        <v>132.561728120494</v>
      </c>
      <c r="C1629" s="442">
        <f>hourly1!$F1630*유형화!$G$71/hourly1!$F$8763+유형화!$G$72*hourly1!$G1630/hourly1!$F$8763+유형화!$G$74*hourly1!I1630/hourly1!$I$8763</f>
        <v>3.5817796955772967</v>
      </c>
      <c r="D1629" s="14">
        <v>604.39235499999995</v>
      </c>
      <c r="E1629" s="14">
        <v>0</v>
      </c>
      <c r="F1629" s="1">
        <v>858017</v>
      </c>
      <c r="G1629" s="15">
        <f t="shared" si="50"/>
        <v>0.69160463287132923</v>
      </c>
      <c r="H1629" s="15">
        <f t="shared" si="51"/>
        <v>0.83287472077910252</v>
      </c>
    </row>
    <row r="1630" spans="1:8">
      <c r="A1630" s="1">
        <v>1629</v>
      </c>
      <c r="B1630" s="444">
        <f>유형화!$F$71*hourly1!B1631/hourly1!$B$8763+유형화!$F$72*hourly1!C1631/hourly1!$C$8763+유형화!$F$73*hourly1!D1631/hourly1!$D$8763+유형화!$F$74*hourly1!E1631/hourly1!$E$8763</f>
        <v>68.307481498107933</v>
      </c>
      <c r="C1630" s="442">
        <f>hourly1!$F1631*유형화!$G$71/hourly1!$F$8763+유형화!$G$72*hourly1!$G1631/hourly1!$F$8763+유형화!$G$74*hourly1!I1631/hourly1!$I$8763</f>
        <v>4.3873369534939775</v>
      </c>
      <c r="D1630" s="14">
        <v>591.75159800000006</v>
      </c>
      <c r="E1630" s="14">
        <v>0</v>
      </c>
      <c r="F1630" s="1">
        <v>829247</v>
      </c>
      <c r="G1630" s="15">
        <f t="shared" si="50"/>
        <v>0.67713984682319894</v>
      </c>
      <c r="H1630" s="15">
        <f t="shared" si="51"/>
        <v>0.82334348968068416</v>
      </c>
    </row>
    <row r="1631" spans="1:8">
      <c r="A1631" s="1">
        <v>1630</v>
      </c>
      <c r="B1631" s="444">
        <f>유형화!$F$71*hourly1!B1632/hourly1!$B$8763+유형화!$F$72*hourly1!C1632/hourly1!$C$8763+유형화!$F$73*hourly1!D1632/hourly1!$D$8763+유형화!$F$74*hourly1!E1632/hourly1!$E$8763</f>
        <v>66.918844719674468</v>
      </c>
      <c r="C1631" s="442">
        <f>hourly1!$F1632*유형화!$G$71/hourly1!$F$8763+유형화!$G$72*hourly1!$G1632/hourly1!$F$8763+유형화!$G$74*hourly1!I1632/hourly1!$I$8763</f>
        <v>0.41703715293089694</v>
      </c>
      <c r="D1631" s="14">
        <v>584.07302800000014</v>
      </c>
      <c r="E1631" s="14">
        <v>0</v>
      </c>
      <c r="F1631" s="1">
        <v>885929</v>
      </c>
      <c r="G1631" s="15">
        <f t="shared" si="50"/>
        <v>0.66835327872402639</v>
      </c>
      <c r="H1631" s="15">
        <f t="shared" si="51"/>
        <v>0.8174632284347596</v>
      </c>
    </row>
    <row r="1632" spans="1:8">
      <c r="A1632" s="1">
        <v>1631</v>
      </c>
      <c r="B1632" s="444">
        <f>유형화!$F$71*hourly1!B1633/hourly1!$B$8763+유형화!$F$72*hourly1!C1633/hourly1!$C$8763+유형화!$F$73*hourly1!D1633/hourly1!$D$8763+유형화!$F$74*hourly1!E1633/hourly1!$E$8763</f>
        <v>65.484248996652497</v>
      </c>
      <c r="C1632" s="442">
        <f>hourly1!$F1633*유형화!$G$71/hourly1!$F$8763+유형화!$G$72*hourly1!$G1633/hourly1!$F$8763+유형화!$G$74*hourly1!I1633/hourly1!$I$8763</f>
        <v>0.3803528138737497</v>
      </c>
      <c r="D1632" s="14">
        <v>562.82563499999981</v>
      </c>
      <c r="E1632" s="14">
        <v>0</v>
      </c>
      <c r="F1632" s="1">
        <v>919804</v>
      </c>
      <c r="G1632" s="15">
        <f t="shared" si="50"/>
        <v>0.64403994101604345</v>
      </c>
      <c r="H1632" s="15">
        <f t="shared" si="51"/>
        <v>0.80082361213160458</v>
      </c>
    </row>
    <row r="1633" spans="1:8">
      <c r="A1633" s="1">
        <v>1632</v>
      </c>
      <c r="B1633" s="444">
        <f>유형화!$F$71*hourly1!B1634/hourly1!$B$8763+유형화!$F$72*hourly1!C1634/hourly1!$C$8763+유형화!$F$73*hourly1!D1634/hourly1!$D$8763+유형화!$F$74*hourly1!E1634/hourly1!$E$8763</f>
        <v>63.835843164055611</v>
      </c>
      <c r="C1633" s="442">
        <f>hourly1!$F1634*유형화!$G$71/hourly1!$F$8763+유형화!$G$72*hourly1!$G1634/hourly1!$F$8763+유형화!$G$74*hourly1!I1634/hourly1!$I$8763</f>
        <v>0.31658929637173217</v>
      </c>
      <c r="D1633" s="14">
        <v>507.5822740000001</v>
      </c>
      <c r="E1633" s="14">
        <v>0</v>
      </c>
      <c r="F1633" s="1">
        <v>968164</v>
      </c>
      <c r="G1633" s="15">
        <f t="shared" si="50"/>
        <v>0.5808251036890838</v>
      </c>
      <c r="H1633" s="15">
        <f t="shared" si="51"/>
        <v>0.75485376559738826</v>
      </c>
    </row>
    <row r="1634" spans="1:8">
      <c r="A1634" s="1">
        <v>1633</v>
      </c>
      <c r="B1634" s="444">
        <f>유형화!$F$71*hourly1!B1635/hourly1!$B$8763+유형화!$F$72*hourly1!C1635/hourly1!$C$8763+유형화!$F$73*hourly1!D1635/hourly1!$D$8763+유형화!$F$74*hourly1!E1635/hourly1!$E$8763</f>
        <v>63.900074594383049</v>
      </c>
      <c r="C1634" s="442">
        <f>hourly1!$F1635*유형화!$G$71/hourly1!$F$8763+유형화!$G$72*hourly1!$G1635/hourly1!$F$8763+유형화!$G$74*hourly1!I1635/hourly1!$I$8763</f>
        <v>0.27889102718946562</v>
      </c>
      <c r="D1634" s="14">
        <v>456.19502399999999</v>
      </c>
      <c r="E1634" s="14">
        <v>0</v>
      </c>
      <c r="F1634" s="1">
        <v>917833</v>
      </c>
      <c r="G1634" s="15">
        <f t="shared" si="50"/>
        <v>0.52202280436066606</v>
      </c>
      <c r="H1634" s="15">
        <f t="shared" si="51"/>
        <v>0.70819959549479916</v>
      </c>
    </row>
    <row r="1635" spans="1:8">
      <c r="A1635" s="1">
        <v>1634</v>
      </c>
      <c r="B1635" s="444">
        <f>유형화!$F$71*hourly1!B1636/hourly1!$B$8763+유형화!$F$72*hourly1!C1636/hourly1!$C$8763+유형화!$F$73*hourly1!D1636/hourly1!$D$8763+유형화!$F$74*hourly1!E1636/hourly1!$E$8763</f>
        <v>63.774619876860072</v>
      </c>
      <c r="C1635" s="442">
        <f>hourly1!$F1636*유형화!$G$71/hourly1!$F$8763+유형화!$G$72*hourly1!$G1636/hourly1!$F$8763+유형화!$G$74*hourly1!I1636/hourly1!$I$8763</f>
        <v>0.27395916936637066</v>
      </c>
      <c r="D1635" s="14">
        <v>446.25169800000009</v>
      </c>
      <c r="E1635" s="14">
        <v>0</v>
      </c>
      <c r="F1635" s="1">
        <v>839652</v>
      </c>
      <c r="G1635" s="15">
        <f t="shared" si="50"/>
        <v>0.51064468173740774</v>
      </c>
      <c r="H1635" s="15">
        <f t="shared" si="51"/>
        <v>0.69869533452458432</v>
      </c>
    </row>
    <row r="1636" spans="1:8">
      <c r="A1636" s="1">
        <v>1635</v>
      </c>
      <c r="B1636" s="444">
        <f>유형화!$F$71*hourly1!B1637/hourly1!$B$8763+유형화!$F$72*hourly1!C1637/hourly1!$C$8763+유형화!$F$73*hourly1!D1637/hourly1!$D$8763+유형화!$F$74*hourly1!E1637/hourly1!$E$8763</f>
        <v>63.826357053219972</v>
      </c>
      <c r="C1636" s="442">
        <f>hourly1!$F1637*유형화!$G$71/hourly1!$F$8763+유형화!$G$72*hourly1!$G1637/hourly1!$F$8763+유형화!$G$74*hourly1!I1637/hourly1!$I$8763</f>
        <v>0.32086128067933856</v>
      </c>
      <c r="D1636" s="14">
        <v>411.80485700000003</v>
      </c>
      <c r="E1636" s="14">
        <v>0</v>
      </c>
      <c r="F1636" s="1">
        <v>675486</v>
      </c>
      <c r="G1636" s="15">
        <f t="shared" si="50"/>
        <v>0.47122724929258125</v>
      </c>
      <c r="H1636" s="15">
        <f t="shared" si="51"/>
        <v>0.66447246146158589</v>
      </c>
    </row>
    <row r="1637" spans="1:8">
      <c r="A1637" s="1">
        <v>1636</v>
      </c>
      <c r="B1637" s="444">
        <f>유형화!$F$71*hourly1!B1638/hourly1!$B$8763+유형화!$F$72*hourly1!C1638/hourly1!$C$8763+유형화!$F$73*hourly1!D1638/hourly1!$D$8763+유형화!$F$74*hourly1!E1638/hourly1!$E$8763</f>
        <v>63.852748639906046</v>
      </c>
      <c r="C1637" s="442">
        <f>hourly1!$F1638*유형화!$G$71/hourly1!$F$8763+유형화!$G$72*hourly1!$G1638/hourly1!$F$8763+유형화!$G$74*hourly1!I1638/hourly1!$I$8763</f>
        <v>0.46209988107948841</v>
      </c>
      <c r="D1637" s="14">
        <v>368.17162800000023</v>
      </c>
      <c r="E1637" s="14">
        <v>0</v>
      </c>
      <c r="F1637" s="1">
        <v>554891</v>
      </c>
      <c r="G1637" s="15">
        <f t="shared" si="50"/>
        <v>0.42129785645051676</v>
      </c>
      <c r="H1637" s="15">
        <f t="shared" si="51"/>
        <v>0.61799811510787339</v>
      </c>
    </row>
    <row r="1638" spans="1:8">
      <c r="A1638" s="1">
        <v>1637</v>
      </c>
      <c r="B1638" s="444">
        <f>유형화!$F$71*hourly1!B1639/hourly1!$B$8763+유형화!$F$72*hourly1!C1639/hourly1!$C$8763+유형화!$F$73*hourly1!D1639/hourly1!$D$8763+유형화!$F$74*hourly1!E1639/hourly1!$E$8763</f>
        <v>63.930332763128348</v>
      </c>
      <c r="C1638" s="442">
        <f>hourly1!$F1639*유형화!$G$71/hourly1!$F$8763+유형화!$G$72*hourly1!$G1639/hourly1!$F$8763+유형화!$G$74*hourly1!I1639/hourly1!$I$8763</f>
        <v>0.83785726812907357</v>
      </c>
      <c r="D1638" s="14">
        <v>289.22810600000003</v>
      </c>
      <c r="E1638" s="14">
        <v>0</v>
      </c>
      <c r="F1638" s="1">
        <v>610128</v>
      </c>
      <c r="G1638" s="15">
        <f t="shared" si="50"/>
        <v>0.33096298523862022</v>
      </c>
      <c r="H1638" s="15">
        <f t="shared" si="51"/>
        <v>0.52365104942468577</v>
      </c>
    </row>
    <row r="1639" spans="1:8">
      <c r="A1639" s="1">
        <v>1638</v>
      </c>
      <c r="B1639" s="444">
        <f>유형화!$F$71*hourly1!B1640/hourly1!$B$8763+유형화!$F$72*hourly1!C1640/hourly1!$C$8763+유형화!$F$73*hourly1!D1640/hourly1!$D$8763+유형화!$F$74*hourly1!E1640/hourly1!$E$8763</f>
        <v>65.755003519842049</v>
      </c>
      <c r="C1639" s="442">
        <f>hourly1!$F1640*유형화!$G$71/hourly1!$F$8763+유형화!$G$72*hourly1!$G1640/hourly1!$F$8763+유형화!$G$74*hourly1!I1640/hourly1!$I$8763</f>
        <v>1.0209120320193694</v>
      </c>
      <c r="D1639" s="14">
        <v>273.38028600000013</v>
      </c>
      <c r="E1639" s="14">
        <v>0</v>
      </c>
      <c r="F1639" s="1">
        <v>994763</v>
      </c>
      <c r="G1639" s="15">
        <f t="shared" si="50"/>
        <v>0.31282836516568624</v>
      </c>
      <c r="H1639" s="15">
        <f t="shared" si="51"/>
        <v>0.50289453988146382</v>
      </c>
    </row>
    <row r="1640" spans="1:8">
      <c r="A1640" s="1">
        <v>1639</v>
      </c>
      <c r="B1640" s="444">
        <f>유형화!$F$71*hourly1!B1641/hourly1!$B$8763+유형화!$F$72*hourly1!C1641/hourly1!$C$8763+유형화!$F$73*hourly1!D1641/hourly1!$D$8763+유형화!$F$74*hourly1!E1641/hourly1!$E$8763</f>
        <v>77.265471398531034</v>
      </c>
      <c r="C1640" s="442">
        <f>hourly1!$F1641*유형화!$G$71/hourly1!$F$8763+유형화!$G$72*hourly1!$G1641/hourly1!$F$8763+유형화!$G$74*hourly1!I1641/hourly1!$I$8763</f>
        <v>7.2772873201757449</v>
      </c>
      <c r="D1640" s="14">
        <v>299.43076400000001</v>
      </c>
      <c r="E1640" s="14">
        <v>0.93711200000000006</v>
      </c>
      <c r="F1640" s="1">
        <v>965221</v>
      </c>
      <c r="G1640" s="15">
        <f t="shared" si="50"/>
        <v>0.34263786080914549</v>
      </c>
      <c r="H1640" s="15">
        <f t="shared" si="51"/>
        <v>0.5366707164074106</v>
      </c>
    </row>
    <row r="1641" spans="1:8">
      <c r="A1641" s="1">
        <v>1640</v>
      </c>
      <c r="B1641" s="444">
        <f>유형화!$F$71*hourly1!B1642/hourly1!$B$8763+유형화!$F$72*hourly1!C1642/hourly1!$C$8763+유형화!$F$73*hourly1!D1642/hourly1!$D$8763+유형화!$F$74*hourly1!E1642/hourly1!$E$8763</f>
        <v>66.91990153734551</v>
      </c>
      <c r="C1641" s="442">
        <f>hourly1!$F1642*유형화!$G$71/hourly1!$F$8763+유형화!$G$72*hourly1!$G1642/hourly1!$F$8763+유형화!$G$74*hourly1!I1642/hourly1!$I$8763</f>
        <v>7.4362333957586957</v>
      </c>
      <c r="D1641" s="14">
        <v>264.88726600000001</v>
      </c>
      <c r="E1641" s="14">
        <v>102.40356200000009</v>
      </c>
      <c r="F1641" s="1">
        <v>920471</v>
      </c>
      <c r="G1641" s="15">
        <f t="shared" si="50"/>
        <v>0.30310982400533532</v>
      </c>
      <c r="H1641" s="15">
        <f t="shared" si="51"/>
        <v>0.49149458551551972</v>
      </c>
    </row>
    <row r="1642" spans="1:8">
      <c r="A1642" s="1">
        <v>1641</v>
      </c>
      <c r="B1642" s="444">
        <f>유형화!$F$71*hourly1!B1643/hourly1!$B$8763+유형화!$F$72*hourly1!C1643/hourly1!$C$8763+유형화!$F$73*hourly1!D1643/hourly1!$D$8763+유형화!$F$74*hourly1!E1643/hourly1!$E$8763</f>
        <v>68.047564561608283</v>
      </c>
      <c r="C1642" s="442">
        <f>hourly1!$F1643*유형화!$G$71/hourly1!$F$8763+유형화!$G$72*hourly1!$G1643/hourly1!$F$8763+유형화!$G$74*hourly1!I1643/hourly1!$I$8763</f>
        <v>6.8260277889236418</v>
      </c>
      <c r="D1642" s="14">
        <v>244.95770899999999</v>
      </c>
      <c r="E1642" s="14">
        <v>481.12054400000051</v>
      </c>
      <c r="F1642" s="1">
        <v>920042</v>
      </c>
      <c r="G1642" s="15">
        <f t="shared" si="50"/>
        <v>0.28030448267656677</v>
      </c>
      <c r="H1642" s="15">
        <f t="shared" si="51"/>
        <v>0.46395163377016635</v>
      </c>
    </row>
    <row r="1643" spans="1:8">
      <c r="A1643" s="1">
        <v>1642</v>
      </c>
      <c r="B1643" s="444">
        <f>유형화!$F$71*hourly1!B1644/hourly1!$B$8763+유형화!$F$72*hourly1!C1644/hourly1!$C$8763+유형화!$F$73*hourly1!D1644/hourly1!$D$8763+유형화!$F$74*hourly1!E1644/hourly1!$E$8763</f>
        <v>71.072294144002527</v>
      </c>
      <c r="C1643" s="442">
        <f>hourly1!$F1644*유형화!$G$71/hourly1!$F$8763+유형화!$G$72*hourly1!$G1644/hourly1!$F$8763+유형화!$G$74*hourly1!I1644/hourly1!$I$8763</f>
        <v>5.9314620031213439</v>
      </c>
      <c r="D1643" s="14">
        <v>291.22144800000001</v>
      </c>
      <c r="E1643" s="14">
        <v>872.61312699999985</v>
      </c>
      <c r="F1643" s="1">
        <v>875506</v>
      </c>
      <c r="G1643" s="15">
        <f t="shared" si="50"/>
        <v>0.33324396141360341</v>
      </c>
      <c r="H1643" s="15">
        <f t="shared" si="51"/>
        <v>0.52621551679517942</v>
      </c>
    </row>
    <row r="1644" spans="1:8">
      <c r="A1644" s="1">
        <v>1643</v>
      </c>
      <c r="B1644" s="444">
        <f>유형화!$F$71*hourly1!B1645/hourly1!$B$8763+유형화!$F$72*hourly1!C1645/hourly1!$C$8763+유형화!$F$73*hourly1!D1645/hourly1!$D$8763+유형화!$F$74*hourly1!E1645/hourly1!$E$8763</f>
        <v>73.479912600622072</v>
      </c>
      <c r="C1644" s="442">
        <f>hourly1!$F1645*유형화!$G$71/hourly1!$F$8763+유형화!$G$72*hourly1!$G1645/hourly1!$F$8763+유형화!$G$74*hourly1!I1645/hourly1!$I$8763</f>
        <v>5.1412855510261721</v>
      </c>
      <c r="D1644" s="14">
        <v>272.19813299999998</v>
      </c>
      <c r="E1644" s="14">
        <v>1129.1601750000029</v>
      </c>
      <c r="F1644" s="1">
        <v>843787</v>
      </c>
      <c r="G1644" s="15">
        <f t="shared" si="50"/>
        <v>0.31147563049788451</v>
      </c>
      <c r="H1644" s="15">
        <f t="shared" si="51"/>
        <v>0.50131951844327904</v>
      </c>
    </row>
    <row r="1645" spans="1:8">
      <c r="A1645" s="1">
        <v>1644</v>
      </c>
      <c r="B1645" s="444">
        <f>유형화!$F$71*hourly1!B1646/hourly1!$B$8763+유형화!$F$72*hourly1!C1646/hourly1!$C$8763+유형화!$F$73*hourly1!D1646/hourly1!$D$8763+유형화!$F$74*hourly1!E1646/hourly1!$E$8763</f>
        <v>71.493697729064223</v>
      </c>
      <c r="C1645" s="442">
        <f>hourly1!$F1646*유형화!$G$71/hourly1!$F$8763+유형화!$G$72*hourly1!$G1646/hourly1!$F$8763+유형화!$G$74*hourly1!I1646/hourly1!$I$8763</f>
        <v>4.4317498309033638</v>
      </c>
      <c r="D1645" s="14">
        <v>233.89287100000001</v>
      </c>
      <c r="E1645" s="14">
        <v>1266.295411000001</v>
      </c>
      <c r="F1645" s="1">
        <v>878293</v>
      </c>
      <c r="G1645" s="15">
        <f t="shared" si="50"/>
        <v>0.26764301672739754</v>
      </c>
      <c r="H1645" s="15">
        <f t="shared" si="51"/>
        <v>0.44816037645498535</v>
      </c>
    </row>
    <row r="1646" spans="1:8">
      <c r="A1646" s="1">
        <v>1645</v>
      </c>
      <c r="B1646" s="444">
        <f>유형화!$F$71*hourly1!B1647/hourly1!$B$8763+유형화!$F$72*hourly1!C1647/hourly1!$C$8763+유형화!$F$73*hourly1!D1647/hourly1!$D$8763+유형화!$F$74*hourly1!E1647/hourly1!$E$8763</f>
        <v>77.358578750481243</v>
      </c>
      <c r="C1646" s="442">
        <f>hourly1!$F1647*유형화!$G$71/hourly1!$F$8763+유형화!$G$72*hourly1!$G1647/hourly1!$F$8763+유형화!$G$74*hourly1!I1647/hourly1!$I$8763</f>
        <v>2.7706976063166433</v>
      </c>
      <c r="D1646" s="14">
        <v>195.49051299999999</v>
      </c>
      <c r="E1646" s="14">
        <v>1328.2484580000039</v>
      </c>
      <c r="F1646" s="1">
        <v>882235</v>
      </c>
      <c r="G1646" s="15">
        <f t="shared" si="50"/>
        <v>0.22369929625134458</v>
      </c>
      <c r="H1646" s="15">
        <f t="shared" si="51"/>
        <v>0.39037658668526959</v>
      </c>
    </row>
    <row r="1647" spans="1:8">
      <c r="A1647" s="1">
        <v>1646</v>
      </c>
      <c r="B1647" s="444">
        <f>유형화!$F$71*hourly1!B1648/hourly1!$B$8763+유형화!$F$72*hourly1!C1648/hourly1!$C$8763+유형화!$F$73*hourly1!D1648/hourly1!$D$8763+유형화!$F$74*hourly1!E1648/hourly1!$E$8763</f>
        <v>65.386329248756638</v>
      </c>
      <c r="C1647" s="442">
        <f>hourly1!$F1648*유형화!$G$71/hourly1!$F$8763+유형화!$G$72*hourly1!$G1648/hourly1!$F$8763+유형화!$G$74*hourly1!I1648/hourly1!$I$8763</f>
        <v>3.0301495564808567</v>
      </c>
      <c r="D1647" s="14">
        <v>158.65758299999999</v>
      </c>
      <c r="E1647" s="14">
        <v>1304.985320999999</v>
      </c>
      <c r="F1647" s="1">
        <v>876630</v>
      </c>
      <c r="G1647" s="15">
        <f t="shared" si="50"/>
        <v>0.18155146823948071</v>
      </c>
      <c r="H1647" s="15">
        <f t="shared" si="51"/>
        <v>0.33018164254474214</v>
      </c>
    </row>
    <row r="1648" spans="1:8">
      <c r="A1648" s="1">
        <v>1647</v>
      </c>
      <c r="B1648" s="444">
        <f>유형화!$F$71*hourly1!B1649/hourly1!$B$8763+유형화!$F$72*hourly1!C1649/hourly1!$C$8763+유형화!$F$73*hourly1!D1649/hourly1!$D$8763+유형화!$F$74*hourly1!E1649/hourly1!$E$8763</f>
        <v>66.271295717963127</v>
      </c>
      <c r="C1648" s="442">
        <f>hourly1!$F1649*유형화!$G$71/hourly1!$F$8763+유형화!$G$72*hourly1!$G1649/hourly1!$F$8763+유형화!$G$74*hourly1!I1649/hourly1!$I$8763</f>
        <v>2.8942450287312145</v>
      </c>
      <c r="D1648" s="14">
        <v>152.67623399999999</v>
      </c>
      <c r="E1648" s="14">
        <v>1187.535071</v>
      </c>
      <c r="F1648" s="1">
        <v>840794</v>
      </c>
      <c r="G1648" s="15">
        <f t="shared" si="50"/>
        <v>0.17470702580899977</v>
      </c>
      <c r="H1648" s="15">
        <f t="shared" si="51"/>
        <v>0.31992416850791267</v>
      </c>
    </row>
    <row r="1649" spans="1:8">
      <c r="A1649" s="1">
        <v>1648</v>
      </c>
      <c r="B1649" s="444">
        <f>유형화!$F$71*hourly1!B1650/hourly1!$B$8763+유형화!$F$72*hourly1!C1650/hourly1!$C$8763+유형화!$F$73*hourly1!D1650/hourly1!$D$8763+유형화!$F$74*hourly1!E1650/hourly1!$E$8763</f>
        <v>65.089034150055554</v>
      </c>
      <c r="C1649" s="442">
        <f>hourly1!$F1650*유형화!$G$71/hourly1!$F$8763+유형화!$G$72*hourly1!$G1650/hourly1!$F$8763+유형화!$G$74*hourly1!I1650/hourly1!$I$8763</f>
        <v>2.868076130237144</v>
      </c>
      <c r="D1649" s="14">
        <v>159.48636400000001</v>
      </c>
      <c r="E1649" s="14">
        <v>980.96482099999992</v>
      </c>
      <c r="F1649" s="1">
        <v>839303</v>
      </c>
      <c r="G1649" s="15">
        <f t="shared" si="50"/>
        <v>0.18249984022746812</v>
      </c>
      <c r="H1649" s="15">
        <f t="shared" si="51"/>
        <v>0.33159185894356963</v>
      </c>
    </row>
    <row r="1650" spans="1:8">
      <c r="A1650" s="1">
        <v>1649</v>
      </c>
      <c r="B1650" s="444">
        <f>유형화!$F$71*hourly1!B1651/hourly1!$B$8763+유형화!$F$72*hourly1!C1651/hourly1!$C$8763+유형화!$F$73*hourly1!D1651/hourly1!$D$8763+유형화!$F$74*hourly1!E1651/hourly1!$E$8763</f>
        <v>64.069652351393643</v>
      </c>
      <c r="C1650" s="442">
        <f>hourly1!$F1651*유형화!$G$71/hourly1!$F$8763+유형화!$G$72*hourly1!$G1651/hourly1!$F$8763+유형화!$G$74*hourly1!I1651/hourly1!$I$8763</f>
        <v>2.9320800313981676</v>
      </c>
      <c r="D1650" s="14">
        <v>160.78846899999999</v>
      </c>
      <c r="E1650" s="14">
        <v>658.98903899999948</v>
      </c>
      <c r="F1650" s="1">
        <v>856747</v>
      </c>
      <c r="G1650" s="15">
        <f t="shared" si="50"/>
        <v>0.18398983566343771</v>
      </c>
      <c r="H1650" s="15">
        <f t="shared" si="51"/>
        <v>0.33380207138165274</v>
      </c>
    </row>
    <row r="1651" spans="1:8">
      <c r="A1651" s="1">
        <v>1650</v>
      </c>
      <c r="B1651" s="444">
        <f>유형화!$F$71*hourly1!B1652/hourly1!$B$8763+유형화!$F$72*hourly1!C1652/hourly1!$C$8763+유형화!$F$73*hourly1!D1652/hourly1!$D$8763+유형화!$F$74*hourly1!E1652/hourly1!$E$8763</f>
        <v>63.898788042481272</v>
      </c>
      <c r="C1651" s="442">
        <f>hourly1!$F1652*유형화!$G$71/hourly1!$F$8763+유형화!$G$72*hourly1!$G1652/hourly1!$F$8763+유형화!$G$74*hourly1!I1652/hourly1!$I$8763</f>
        <v>3.1873528097929489</v>
      </c>
      <c r="D1651" s="14">
        <v>137.796289</v>
      </c>
      <c r="E1651" s="14">
        <v>249.83046400000001</v>
      </c>
      <c r="F1651" s="1">
        <v>865710</v>
      </c>
      <c r="G1651" s="15">
        <f t="shared" si="50"/>
        <v>0.15767994263408011</v>
      </c>
      <c r="H1651" s="15">
        <f t="shared" si="51"/>
        <v>0.29378218954858953</v>
      </c>
    </row>
    <row r="1652" spans="1:8">
      <c r="A1652" s="1">
        <v>1651</v>
      </c>
      <c r="B1652" s="444">
        <f>유형화!$F$71*hourly1!B1653/hourly1!$B$8763+유형화!$F$72*hourly1!C1653/hourly1!$C$8763+유형화!$F$73*hourly1!D1653/hourly1!$D$8763+유형화!$F$74*hourly1!E1653/hourly1!$E$8763</f>
        <v>75.400541683991932</v>
      </c>
      <c r="C1652" s="442">
        <f>hourly1!$F1653*유형화!$G$71/hourly1!$F$8763+유형화!$G$72*hourly1!$G1653/hourly1!$F$8763+유형화!$G$74*hourly1!I1653/hourly1!$I$8763</f>
        <v>2.9016647351961273</v>
      </c>
      <c r="D1652" s="14">
        <v>107.39205800000001</v>
      </c>
      <c r="E1652" s="14">
        <v>14.960667999999981</v>
      </c>
      <c r="F1652" s="1">
        <v>834325</v>
      </c>
      <c r="G1652" s="15">
        <f t="shared" si="50"/>
        <v>0.1228884585186166</v>
      </c>
      <c r="H1652" s="15">
        <f t="shared" si="51"/>
        <v>0.23742494739748704</v>
      </c>
    </row>
    <row r="1653" spans="1:8">
      <c r="A1653" s="1">
        <v>1652</v>
      </c>
      <c r="B1653" s="444">
        <f>유형화!$F$71*hourly1!B1654/hourly1!$B$8763+유형화!$F$72*hourly1!C1654/hourly1!$C$8763+유형화!$F$73*hourly1!D1654/hourly1!$D$8763+유형화!$F$74*hourly1!E1654/hourly1!$E$8763</f>
        <v>84.053306483074479</v>
      </c>
      <c r="C1653" s="442">
        <f>hourly1!$F1654*유형화!$G$71/hourly1!$F$8763+유형화!$G$72*hourly1!$G1654/hourly1!$F$8763+유형화!$G$74*hourly1!I1654/hourly1!$I$8763</f>
        <v>2.8879046856382815</v>
      </c>
      <c r="D1653" s="14">
        <v>99.375866000000016</v>
      </c>
      <c r="E1653" s="14">
        <v>0.58248</v>
      </c>
      <c r="F1653" s="1">
        <v>804895</v>
      </c>
      <c r="G1653" s="15">
        <f t="shared" si="50"/>
        <v>0.11371555042452584</v>
      </c>
      <c r="H1653" s="15">
        <f t="shared" si="51"/>
        <v>0.22186514651888581</v>
      </c>
    </row>
    <row r="1654" spans="1:8">
      <c r="A1654" s="1">
        <v>1653</v>
      </c>
      <c r="B1654" s="444">
        <f>유형화!$F$71*hourly1!B1655/hourly1!$B$8763+유형화!$F$72*hourly1!C1655/hourly1!$C$8763+유형화!$F$73*hourly1!D1655/hourly1!$D$8763+유형화!$F$74*hourly1!E1655/hourly1!$E$8763</f>
        <v>67.479921123956004</v>
      </c>
      <c r="C1654" s="442">
        <f>hourly1!$F1655*유형화!$G$71/hourly1!$F$8763+유형화!$G$72*hourly1!$G1655/hourly1!$F$8763+유형화!$G$74*hourly1!I1655/hourly1!$I$8763</f>
        <v>3.7732605178609102</v>
      </c>
      <c r="D1654" s="14">
        <v>98.277178000000021</v>
      </c>
      <c r="E1654" s="14">
        <v>0.58320000000000005</v>
      </c>
      <c r="F1654" s="1">
        <v>830091</v>
      </c>
      <c r="G1654" s="15">
        <f t="shared" si="50"/>
        <v>0.11245832454369858</v>
      </c>
      <c r="H1654" s="15">
        <f t="shared" si="51"/>
        <v>0.21970864096805812</v>
      </c>
    </row>
    <row r="1655" spans="1:8">
      <c r="A1655" s="1">
        <v>1654</v>
      </c>
      <c r="B1655" s="444">
        <f>유형화!$F$71*hourly1!B1656/hourly1!$B$8763+유형화!$F$72*hourly1!C1656/hourly1!$C$8763+유형화!$F$73*hourly1!D1656/hourly1!$D$8763+유형화!$F$74*hourly1!E1656/hourly1!$E$8763</f>
        <v>66.144478703927149</v>
      </c>
      <c r="C1655" s="442">
        <f>hourly1!$F1656*유형화!$G$71/hourly1!$F$8763+유형화!$G$72*hourly1!$G1656/hourly1!$F$8763+유형화!$G$74*hourly1!I1656/hourly1!$I$8763</f>
        <v>0.40702594764985484</v>
      </c>
      <c r="D1655" s="14">
        <v>99.371868000000006</v>
      </c>
      <c r="E1655" s="14">
        <v>0.58464000000000005</v>
      </c>
      <c r="F1655" s="1">
        <v>879466</v>
      </c>
      <c r="G1655" s="15">
        <f t="shared" si="50"/>
        <v>0.11371097552330588</v>
      </c>
      <c r="H1655" s="15">
        <f t="shared" si="51"/>
        <v>0.22185730979009252</v>
      </c>
    </row>
    <row r="1656" spans="1:8">
      <c r="A1656" s="1">
        <v>1655</v>
      </c>
      <c r="B1656" s="444">
        <f>유형화!$F$71*hourly1!B1657/hourly1!$B$8763+유형화!$F$72*hourly1!C1657/hourly1!$C$8763+유형화!$F$73*hourly1!D1657/hourly1!$D$8763+유형화!$F$74*hourly1!E1657/hourly1!$E$8763</f>
        <v>64.794316581114899</v>
      </c>
      <c r="C1656" s="442">
        <f>hourly1!$F1657*유형화!$G$71/hourly1!$F$8763+유형화!$G$72*hourly1!$G1657/hourly1!$F$8763+유형화!$G$74*hourly1!I1657/hourly1!$I$8763</f>
        <v>0.39188405873961862</v>
      </c>
      <c r="D1656" s="14">
        <v>93.598479999999995</v>
      </c>
      <c r="E1656" s="14">
        <v>0.11952</v>
      </c>
      <c r="F1656" s="1">
        <v>920988</v>
      </c>
      <c r="G1656" s="15">
        <f t="shared" si="50"/>
        <v>0.10710450233559697</v>
      </c>
      <c r="H1656" s="15">
        <f t="shared" si="51"/>
        <v>0.21045967553383854</v>
      </c>
    </row>
    <row r="1657" spans="1:8">
      <c r="A1657" s="1">
        <v>1656</v>
      </c>
      <c r="B1657" s="444">
        <f>유형화!$F$71*hourly1!B1658/hourly1!$B$8763+유형화!$F$72*hourly1!C1658/hourly1!$C$8763+유형화!$F$73*hourly1!D1658/hourly1!$D$8763+유형화!$F$74*hourly1!E1658/hourly1!$E$8763</f>
        <v>63.192832731735095</v>
      </c>
      <c r="C1657" s="442">
        <f>hourly1!$F1658*유형화!$G$71/hourly1!$F$8763+유형화!$G$72*hourly1!$G1658/hourly1!$F$8763+유형화!$G$74*hourly1!I1658/hourly1!$I$8763</f>
        <v>0.31612564111078761</v>
      </c>
      <c r="D1657" s="14">
        <v>98.235865999999987</v>
      </c>
      <c r="E1657" s="14">
        <v>0</v>
      </c>
      <c r="F1657" s="1">
        <v>957788</v>
      </c>
      <c r="G1657" s="15">
        <f t="shared" si="50"/>
        <v>0.11241105132729068</v>
      </c>
      <c r="H1657" s="15">
        <f t="shared" si="51"/>
        <v>0.21962744007892113</v>
      </c>
    </row>
    <row r="1658" spans="1:8">
      <c r="A1658" s="1">
        <v>1657</v>
      </c>
      <c r="B1658" s="444">
        <f>유형화!$F$71*hourly1!B1659/hourly1!$B$8763+유형화!$F$72*hourly1!C1659/hourly1!$C$8763+유형화!$F$73*hourly1!D1659/hourly1!$D$8763+유형화!$F$74*hourly1!E1659/hourly1!$E$8763</f>
        <v>65.686655525814956</v>
      </c>
      <c r="C1658" s="442">
        <f>hourly1!$F1659*유형화!$G$71/hourly1!$F$8763+유형화!$G$72*hourly1!$G1659/hourly1!$F$8763+유형화!$G$74*hourly1!I1659/hourly1!$I$8763</f>
        <v>0.26392465909330226</v>
      </c>
      <c r="D1658" s="14">
        <v>106.342713</v>
      </c>
      <c r="E1658" s="14">
        <v>2.16E-3</v>
      </c>
      <c r="F1658" s="1">
        <v>927909</v>
      </c>
      <c r="G1658" s="15">
        <f t="shared" si="50"/>
        <v>0.121687695707048</v>
      </c>
      <c r="H1658" s="15">
        <f t="shared" si="51"/>
        <v>0.23540539677208627</v>
      </c>
    </row>
    <row r="1659" spans="1:8">
      <c r="A1659" s="1">
        <v>1658</v>
      </c>
      <c r="B1659" s="444">
        <f>유형화!$F$71*hourly1!B1660/hourly1!$B$8763+유형화!$F$72*hourly1!C1660/hourly1!$C$8763+유형화!$F$73*hourly1!D1660/hourly1!$D$8763+유형화!$F$74*hourly1!E1660/hourly1!$E$8763</f>
        <v>65.674074706577414</v>
      </c>
      <c r="C1659" s="442">
        <f>hourly1!$F1660*유형화!$G$71/hourly1!$F$8763+유형화!$G$72*hourly1!$G1660/hourly1!$F$8763+유형화!$G$74*hourly1!I1660/hourly1!$I$8763</f>
        <v>0.24708044644732022</v>
      </c>
      <c r="D1659" s="14">
        <v>96.716715999999991</v>
      </c>
      <c r="E1659" s="14">
        <v>7.2000000000000005E-4</v>
      </c>
      <c r="F1659" s="1">
        <v>846816</v>
      </c>
      <c r="G1659" s="15">
        <f t="shared" si="50"/>
        <v>0.1106726918504795</v>
      </c>
      <c r="H1659" s="15">
        <f t="shared" si="51"/>
        <v>0.21663573134266645</v>
      </c>
    </row>
    <row r="1660" spans="1:8">
      <c r="A1660" s="1">
        <v>1659</v>
      </c>
      <c r="B1660" s="444">
        <f>유형화!$F$71*hourly1!B1661/hourly1!$B$8763+유형화!$F$72*hourly1!C1661/hourly1!$C$8763+유형화!$F$73*hourly1!D1661/hourly1!$D$8763+유형화!$F$74*hourly1!E1661/hourly1!$E$8763</f>
        <v>66.048083562425532</v>
      </c>
      <c r="C1660" s="442">
        <f>hourly1!$F1661*유형화!$G$71/hourly1!$F$8763+유형화!$G$72*hourly1!$G1661/hourly1!$F$8763+유형화!$G$74*hourly1!I1661/hourly1!$I$8763</f>
        <v>0.26460343735756719</v>
      </c>
      <c r="D1660" s="14">
        <v>95.638406000000018</v>
      </c>
      <c r="E1660" s="14">
        <v>7.2000000000000005E-4</v>
      </c>
      <c r="F1660" s="1">
        <v>675561</v>
      </c>
      <c r="G1660" s="15">
        <f t="shared" si="50"/>
        <v>0.10943878446316407</v>
      </c>
      <c r="H1660" s="15">
        <f t="shared" si="51"/>
        <v>0.21450537811200063</v>
      </c>
    </row>
    <row r="1661" spans="1:8">
      <c r="A1661" s="1">
        <v>1660</v>
      </c>
      <c r="B1661" s="444">
        <f>유형화!$F$71*hourly1!B1662/hourly1!$B$8763+유형화!$F$72*hourly1!C1662/hourly1!$C$8763+유형화!$F$73*hourly1!D1662/hourly1!$D$8763+유형화!$F$74*hourly1!E1662/hourly1!$E$8763</f>
        <v>66.187309371648311</v>
      </c>
      <c r="C1661" s="442">
        <f>hourly1!$F1662*유형화!$G$71/hourly1!$F$8763+유형화!$G$72*hourly1!$G1662/hourly1!$F$8763+유형화!$G$74*hourly1!I1662/hourly1!$I$8763</f>
        <v>0.35374878021386413</v>
      </c>
      <c r="D1661" s="14">
        <v>92.972922999999994</v>
      </c>
      <c r="E1661" s="14">
        <v>7.2000000000000005E-4</v>
      </c>
      <c r="F1661" s="1">
        <v>530067</v>
      </c>
      <c r="G1661" s="15">
        <f t="shared" si="50"/>
        <v>0.10638867905334336</v>
      </c>
      <c r="H1661" s="15">
        <f t="shared" si="51"/>
        <v>0.2092149408764559</v>
      </c>
    </row>
    <row r="1662" spans="1:8">
      <c r="A1662" s="1">
        <v>1661</v>
      </c>
      <c r="B1662" s="444">
        <f>유형화!$F$71*hourly1!B1663/hourly1!$B$8763+유형화!$F$72*hourly1!C1663/hourly1!$C$8763+유형화!$F$73*hourly1!D1663/hourly1!$D$8763+유형화!$F$74*hourly1!E1663/hourly1!$E$8763</f>
        <v>66.465353411947689</v>
      </c>
      <c r="C1662" s="442">
        <f>hourly1!$F1663*유형화!$G$71/hourly1!$F$8763+유형화!$G$72*hourly1!$G1663/hourly1!$F$8763+유형화!$G$74*hourly1!I1663/hourly1!$I$8763</f>
        <v>0.68620231412496224</v>
      </c>
      <c r="D1662" s="14">
        <v>94.348157999999998</v>
      </c>
      <c r="E1662" s="14">
        <v>0</v>
      </c>
      <c r="F1662" s="1">
        <v>602832</v>
      </c>
      <c r="G1662" s="15">
        <f t="shared" si="50"/>
        <v>0.10796235696210314</v>
      </c>
      <c r="H1662" s="15">
        <f t="shared" si="51"/>
        <v>0.21194885174983391</v>
      </c>
    </row>
    <row r="1663" spans="1:8">
      <c r="A1663" s="1">
        <v>1662</v>
      </c>
      <c r="B1663" s="444">
        <f>유형화!$F$71*hourly1!B1664/hourly1!$B$8763+유형화!$F$72*hourly1!C1664/hourly1!$C$8763+유형화!$F$73*hourly1!D1664/hourly1!$D$8763+유형화!$F$74*hourly1!E1664/hourly1!$E$8763</f>
        <v>68.41769351434138</v>
      </c>
      <c r="C1663" s="442">
        <f>hourly1!$F1664*유형화!$G$71/hourly1!$F$8763+유형화!$G$72*hourly1!$G1664/hourly1!$F$8763+유형화!$G$74*hourly1!I1664/hourly1!$I$8763</f>
        <v>1.1284723113898332</v>
      </c>
      <c r="D1663" s="14">
        <v>82.049884000000006</v>
      </c>
      <c r="E1663" s="14">
        <v>0</v>
      </c>
      <c r="F1663" s="1">
        <v>1003308</v>
      </c>
      <c r="G1663" s="15">
        <f t="shared" si="50"/>
        <v>9.3889473338813423E-2</v>
      </c>
      <c r="H1663" s="15">
        <f t="shared" si="51"/>
        <v>0.18716533995789697</v>
      </c>
    </row>
    <row r="1664" spans="1:8">
      <c r="A1664" s="1">
        <v>1663</v>
      </c>
      <c r="B1664" s="444">
        <f>유형화!$F$71*hourly1!B1665/hourly1!$B$8763+유형화!$F$72*hourly1!C1665/hourly1!$C$8763+유형화!$F$73*hourly1!D1665/hourly1!$D$8763+유형화!$F$74*hourly1!E1665/hourly1!$E$8763</f>
        <v>79.886206092178568</v>
      </c>
      <c r="C1664" s="442">
        <f>hourly1!$F1665*유형화!$G$71/hourly1!$F$8763+유형화!$G$72*hourly1!$G1665/hourly1!$F$8763+유형화!$G$74*hourly1!I1665/hourly1!$I$8763</f>
        <v>7.6727136315796951</v>
      </c>
      <c r="D1664" s="14">
        <v>67.762109999999993</v>
      </c>
      <c r="E1664" s="14">
        <v>1.0382439999999999</v>
      </c>
      <c r="F1664" s="1">
        <v>929736</v>
      </c>
      <c r="G1664" s="15">
        <f t="shared" si="50"/>
        <v>7.7540009931357623E-2</v>
      </c>
      <c r="H1664" s="15">
        <f t="shared" si="51"/>
        <v>0.15739466407311753</v>
      </c>
    </row>
    <row r="1665" spans="1:8">
      <c r="A1665" s="1">
        <v>1664</v>
      </c>
      <c r="B1665" s="444">
        <f>유형화!$F$71*hourly1!B1666/hourly1!$B$8763+유형화!$F$72*hourly1!C1666/hourly1!$C$8763+유형화!$F$73*hourly1!D1666/hourly1!$D$8763+유형화!$F$74*hourly1!E1666/hourly1!$E$8763</f>
        <v>188.33497499194252</v>
      </c>
      <c r="C1665" s="442">
        <f>hourly1!$F1666*유형화!$G$71/hourly1!$F$8763+유형화!$G$72*hourly1!$G1666/hourly1!$F$8763+유형화!$G$74*hourly1!I1666/hourly1!$I$8763</f>
        <v>7.5905072278702681</v>
      </c>
      <c r="D1665" s="14">
        <v>61.275042999999997</v>
      </c>
      <c r="E1665" s="14">
        <v>107.53568899999991</v>
      </c>
      <c r="F1665" s="1">
        <v>933102</v>
      </c>
      <c r="G1665" s="15">
        <f t="shared" si="50"/>
        <v>7.0116875681178845E-2</v>
      </c>
      <c r="H1665" s="15">
        <f t="shared" si="51"/>
        <v>0.14351617242262477</v>
      </c>
    </row>
    <row r="1666" spans="1:8">
      <c r="A1666" s="1">
        <v>1665</v>
      </c>
      <c r="B1666" s="444">
        <f>유형화!$F$71*hourly1!B1667/hourly1!$B$8763+유형화!$F$72*hourly1!C1667/hourly1!$C$8763+유형화!$F$73*hourly1!D1667/hourly1!$D$8763+유형화!$F$74*hourly1!E1667/hourly1!$E$8763</f>
        <v>293.07708219789458</v>
      </c>
      <c r="C1666" s="442">
        <f>hourly1!$F1667*유형화!$G$71/hourly1!$F$8763+유형화!$G$72*hourly1!$G1667/hourly1!$F$8763+유형화!$G$74*hourly1!I1667/hourly1!$I$8763</f>
        <v>6.821981602283536</v>
      </c>
      <c r="D1666" s="14">
        <v>46.805038000000003</v>
      </c>
      <c r="E1666" s="14">
        <v>457.4257629999999</v>
      </c>
      <c r="F1666" s="1">
        <v>897416</v>
      </c>
      <c r="G1666" s="15">
        <f t="shared" ref="G1666:G1729" si="52">D1666/$I$1</f>
        <v>5.355888580443513E-2</v>
      </c>
      <c r="H1666" s="15">
        <f t="shared" ref="H1666:H1729" si="53">G1666/(1-$H$1*(1-G1666))</f>
        <v>0.11170729085656629</v>
      </c>
    </row>
    <row r="1667" spans="1:8">
      <c r="A1667" s="1">
        <v>1666</v>
      </c>
      <c r="B1667" s="444">
        <f>유형화!$F$71*hourly1!B1668/hourly1!$B$8763+유형화!$F$72*hourly1!C1668/hourly1!$C$8763+유형화!$F$73*hourly1!D1668/hourly1!$D$8763+유형화!$F$74*hourly1!E1668/hourly1!$E$8763</f>
        <v>357.31927024763786</v>
      </c>
      <c r="C1667" s="442">
        <f>hourly1!$F1668*유형화!$G$71/hourly1!$F$8763+유형화!$G$72*hourly1!$G1668/hourly1!$F$8763+유형화!$G$74*hourly1!I1668/hourly1!$I$8763</f>
        <v>5.7585108496203361</v>
      </c>
      <c r="D1667" s="14">
        <v>53.010950999999991</v>
      </c>
      <c r="E1667" s="14">
        <v>788.59236999999951</v>
      </c>
      <c r="F1667" s="1">
        <v>845369</v>
      </c>
      <c r="G1667" s="15">
        <f t="shared" si="52"/>
        <v>6.0660296248312102E-2</v>
      </c>
      <c r="H1667" s="15">
        <f t="shared" si="53"/>
        <v>0.12549631601999453</v>
      </c>
    </row>
    <row r="1668" spans="1:8">
      <c r="A1668" s="1">
        <v>1667</v>
      </c>
      <c r="B1668" s="444">
        <f>유형화!$F$71*hourly1!B1669/hourly1!$B$8763+유형화!$F$72*hourly1!C1669/hourly1!$C$8763+유형화!$F$73*hourly1!D1669/hourly1!$D$8763+유형화!$F$74*hourly1!E1669/hourly1!$E$8763</f>
        <v>419.81527635521729</v>
      </c>
      <c r="C1668" s="442">
        <f>hourly1!$F1669*유형화!$G$71/hourly1!$F$8763+유형화!$G$72*hourly1!$G1669/hourly1!$F$8763+유형화!$G$74*hourly1!I1669/hourly1!$I$8763</f>
        <v>4.6968305885298465</v>
      </c>
      <c r="D1668" s="14">
        <v>45.565609000000002</v>
      </c>
      <c r="E1668" s="14">
        <v>1010.423559</v>
      </c>
      <c r="F1668" s="1">
        <v>820016</v>
      </c>
      <c r="G1668" s="15">
        <f t="shared" si="52"/>
        <v>5.2140610355674563E-2</v>
      </c>
      <c r="H1668" s="15">
        <f t="shared" si="53"/>
        <v>0.10892642385063638</v>
      </c>
    </row>
    <row r="1669" spans="1:8">
      <c r="A1669" s="1">
        <v>1668</v>
      </c>
      <c r="B1669" s="444">
        <f>유형화!$F$71*hourly1!B1670/hourly1!$B$8763+유형화!$F$72*hourly1!C1670/hourly1!$C$8763+유형화!$F$73*hourly1!D1670/hourly1!$D$8763+유형화!$F$74*hourly1!E1670/hourly1!$E$8763</f>
        <v>352.00324315858143</v>
      </c>
      <c r="C1669" s="442">
        <f>hourly1!$F1670*유형화!$G$71/hourly1!$F$8763+유형화!$G$72*hourly1!$G1670/hourly1!$F$8763+유형화!$G$74*hourly1!I1670/hourly1!$I$8763</f>
        <v>4.0132182496249804</v>
      </c>
      <c r="D1669" s="14">
        <v>48.144554000000007</v>
      </c>
      <c r="E1669" s="14">
        <v>1181.0862349999991</v>
      </c>
      <c r="F1669" s="1">
        <v>809292</v>
      </c>
      <c r="G1669" s="15">
        <f t="shared" si="52"/>
        <v>5.5091690552445671E-2</v>
      </c>
      <c r="H1669" s="15">
        <f t="shared" si="53"/>
        <v>0.11470256350789679</v>
      </c>
    </row>
    <row r="1670" spans="1:8">
      <c r="A1670" s="1">
        <v>1669</v>
      </c>
      <c r="B1670" s="444">
        <f>유형화!$F$71*hourly1!B1671/hourly1!$B$8763+유형화!$F$72*hourly1!C1671/hourly1!$C$8763+유형화!$F$73*hourly1!D1671/hourly1!$D$8763+유형화!$F$74*hourly1!E1671/hourly1!$E$8763</f>
        <v>207.83160039472827</v>
      </c>
      <c r="C1670" s="442">
        <f>hourly1!$F1671*유형화!$G$71/hourly1!$F$8763+유형화!$G$72*hourly1!$G1671/hourly1!$F$8763+유형화!$G$74*hourly1!I1671/hourly1!$I$8763</f>
        <v>2.511545035665383</v>
      </c>
      <c r="D1670" s="14">
        <v>32.039716000000013</v>
      </c>
      <c r="E1670" s="14">
        <v>1238.104232999998</v>
      </c>
      <c r="F1670" s="1">
        <v>856291</v>
      </c>
      <c r="G1670" s="15">
        <f t="shared" si="52"/>
        <v>3.6662965436552654E-2</v>
      </c>
      <c r="H1670" s="15">
        <f t="shared" si="53"/>
        <v>7.7978995058274256E-2</v>
      </c>
    </row>
    <row r="1671" spans="1:8">
      <c r="A1671" s="1">
        <v>1670</v>
      </c>
      <c r="B1671" s="444">
        <f>유형화!$F$71*hourly1!B1672/hourly1!$B$8763+유형화!$F$72*hourly1!C1672/hourly1!$C$8763+유형화!$F$73*hourly1!D1672/hourly1!$D$8763+유형화!$F$74*hourly1!E1672/hourly1!$E$8763</f>
        <v>278.47486401992415</v>
      </c>
      <c r="C1671" s="442">
        <f>hourly1!$F1672*유형화!$G$71/hourly1!$F$8763+유형화!$G$72*hourly1!$G1672/hourly1!$F$8763+유형화!$G$74*hourly1!I1672/hourly1!$I$8763</f>
        <v>2.7929881793019953</v>
      </c>
      <c r="D1671" s="14">
        <v>28.765315000000001</v>
      </c>
      <c r="E1671" s="14">
        <v>1237.2081640000031</v>
      </c>
      <c r="F1671" s="1">
        <v>840176</v>
      </c>
      <c r="G1671" s="15">
        <f t="shared" si="52"/>
        <v>3.2916076709810699E-2</v>
      </c>
      <c r="H1671" s="15">
        <f t="shared" si="53"/>
        <v>7.0317894755545424E-2</v>
      </c>
    </row>
    <row r="1672" spans="1:8">
      <c r="A1672" s="1">
        <v>1671</v>
      </c>
      <c r="B1672" s="444">
        <f>유형화!$F$71*hourly1!B1673/hourly1!$B$8763+유형화!$F$72*hourly1!C1673/hourly1!$C$8763+유형화!$F$73*hourly1!D1673/hourly1!$D$8763+유형화!$F$74*hourly1!E1673/hourly1!$E$8763</f>
        <v>404.01284179858129</v>
      </c>
      <c r="C1672" s="442">
        <f>hourly1!$F1673*유형화!$G$71/hourly1!$F$8763+유형화!$G$72*hourly1!$G1673/hourly1!$F$8763+유형화!$G$74*hourly1!I1673/hourly1!$I$8763</f>
        <v>2.5870851523374276</v>
      </c>
      <c r="D1672" s="14">
        <v>34.929110999999992</v>
      </c>
      <c r="E1672" s="14">
        <v>1137.8023300000009</v>
      </c>
      <c r="F1672" s="1">
        <v>849187</v>
      </c>
      <c r="G1672" s="15">
        <f t="shared" si="52"/>
        <v>3.9969292777829561E-2</v>
      </c>
      <c r="H1672" s="15">
        <f t="shared" si="53"/>
        <v>8.4683735167538285E-2</v>
      </c>
    </row>
    <row r="1673" spans="1:8">
      <c r="A1673" s="1">
        <v>1672</v>
      </c>
      <c r="B1673" s="444">
        <f>유형화!$F$71*hourly1!B1674/hourly1!$B$8763+유형화!$F$72*hourly1!C1674/hourly1!$C$8763+유형화!$F$73*hourly1!D1674/hourly1!$D$8763+유형화!$F$74*hourly1!E1674/hourly1!$E$8763</f>
        <v>338.93961471696366</v>
      </c>
      <c r="C1673" s="442">
        <f>hourly1!$F1674*유형화!$G$71/hourly1!$F$8763+유형화!$G$72*hourly1!$G1674/hourly1!$F$8763+유형화!$G$74*hourly1!I1674/hourly1!$I$8763</f>
        <v>2.5041251662285071</v>
      </c>
      <c r="D1673" s="14">
        <v>33.729895999999997</v>
      </c>
      <c r="E1673" s="14">
        <v>936.3640729999986</v>
      </c>
      <c r="F1673" s="1">
        <v>836750</v>
      </c>
      <c r="G1673" s="15">
        <f t="shared" si="52"/>
        <v>3.85970341068727E-2</v>
      </c>
      <c r="H1673" s="15">
        <f t="shared" si="53"/>
        <v>8.1907280345913089E-2</v>
      </c>
    </row>
    <row r="1674" spans="1:8">
      <c r="A1674" s="1">
        <v>1673</v>
      </c>
      <c r="B1674" s="444">
        <f>유형화!$F$71*hourly1!B1675/hourly1!$B$8763+유형화!$F$72*hourly1!C1675/hourly1!$C$8763+유형화!$F$73*hourly1!D1675/hourly1!$D$8763+유형화!$F$74*hourly1!E1675/hourly1!$E$8763</f>
        <v>296.30709933054555</v>
      </c>
      <c r="C1674" s="442">
        <f>hourly1!$F1675*유형화!$G$71/hourly1!$F$8763+유형화!$G$72*hourly1!$G1675/hourly1!$F$8763+유형화!$G$74*hourly1!I1675/hourly1!$I$8763</f>
        <v>2.7537204900273138</v>
      </c>
      <c r="D1674" s="14">
        <v>36.596152000000018</v>
      </c>
      <c r="E1674" s="14">
        <v>614.51704399999926</v>
      </c>
      <c r="F1674" s="1">
        <v>833770</v>
      </c>
      <c r="G1674" s="15">
        <f t="shared" si="52"/>
        <v>4.1876883549368145E-2</v>
      </c>
      <c r="H1674" s="15">
        <f t="shared" si="53"/>
        <v>8.8528594755589315E-2</v>
      </c>
    </row>
    <row r="1675" spans="1:8">
      <c r="A1675" s="1">
        <v>1674</v>
      </c>
      <c r="B1675" s="444">
        <f>유형화!$F$71*hourly1!B1676/hourly1!$B$8763+유형화!$F$72*hourly1!C1676/hourly1!$C$8763+유형화!$F$73*hourly1!D1676/hourly1!$D$8763+유형화!$F$74*hourly1!E1676/hourly1!$E$8763</f>
        <v>170.73707076067612</v>
      </c>
      <c r="C1675" s="442">
        <f>hourly1!$F1676*유형화!$G$71/hourly1!$F$8763+유형화!$G$72*hourly1!$G1676/hourly1!$F$8763+유형화!$G$74*hourly1!I1676/hourly1!$I$8763</f>
        <v>3.1172201031589162</v>
      </c>
      <c r="D1675" s="14">
        <v>38.093823999999998</v>
      </c>
      <c r="E1675" s="14">
        <v>215.6008139999997</v>
      </c>
      <c r="F1675" s="1">
        <v>833288</v>
      </c>
      <c r="G1675" s="15">
        <f t="shared" si="52"/>
        <v>4.3590665805468422E-2</v>
      </c>
      <c r="H1675" s="15">
        <f t="shared" si="53"/>
        <v>9.1968306580454504E-2</v>
      </c>
    </row>
    <row r="1676" spans="1:8">
      <c r="A1676" s="1">
        <v>1675</v>
      </c>
      <c r="B1676" s="444">
        <f>유형화!$F$71*hourly1!B1677/hourly1!$B$8763+유형화!$F$72*hourly1!C1677/hourly1!$C$8763+유형화!$F$73*hourly1!D1677/hourly1!$D$8763+유형화!$F$74*hourly1!E1677/hourly1!$E$8763</f>
        <v>122.66743700554174</v>
      </c>
      <c r="C1676" s="442">
        <f>hourly1!$F1677*유형화!$G$71/hourly1!$F$8763+유형화!$G$72*hourly1!$G1677/hourly1!$F$8763+유형화!$G$74*hourly1!I1677/hourly1!$I$8763</f>
        <v>2.901418484546114</v>
      </c>
      <c r="D1676" s="14">
        <v>63.775078000000001</v>
      </c>
      <c r="E1676" s="14">
        <v>11.137486000000001</v>
      </c>
      <c r="F1676" s="1">
        <v>854762</v>
      </c>
      <c r="G1676" s="15">
        <f t="shared" si="52"/>
        <v>7.2977659365877301E-2</v>
      </c>
      <c r="H1676" s="15">
        <f t="shared" si="53"/>
        <v>0.14889215312800474</v>
      </c>
    </row>
    <row r="1677" spans="1:8">
      <c r="A1677" s="1">
        <v>1676</v>
      </c>
      <c r="B1677" s="444">
        <f>유형화!$F$71*hourly1!B1678/hourly1!$B$8763+유형화!$F$72*hourly1!C1678/hourly1!$C$8763+유형화!$F$73*hourly1!D1678/hourly1!$D$8763+유형화!$F$74*hourly1!E1678/hourly1!$E$8763</f>
        <v>131.64651680359796</v>
      </c>
      <c r="C1677" s="442">
        <f>hourly1!$F1678*유형화!$G$71/hourly1!$F$8763+유형화!$G$72*hourly1!$G1678/hourly1!$F$8763+유형화!$G$74*hourly1!I1678/hourly1!$I$8763</f>
        <v>2.9790745478193883</v>
      </c>
      <c r="D1677" s="14">
        <v>103.335148</v>
      </c>
      <c r="E1677" s="14">
        <v>0.58391999999999999</v>
      </c>
      <c r="F1677" s="1">
        <v>813281</v>
      </c>
      <c r="G1677" s="15">
        <f t="shared" si="52"/>
        <v>0.11824614673566557</v>
      </c>
      <c r="H1677" s="15">
        <f t="shared" si="53"/>
        <v>0.22958839560477168</v>
      </c>
    </row>
    <row r="1678" spans="1:8">
      <c r="A1678" s="1">
        <v>1677</v>
      </c>
      <c r="B1678" s="444">
        <f>유형화!$F$71*hourly1!B1679/hourly1!$B$8763+유형화!$F$72*hourly1!C1679/hourly1!$C$8763+유형화!$F$73*hourly1!D1679/hourly1!$D$8763+유형화!$F$74*hourly1!E1679/hourly1!$E$8763</f>
        <v>67.696359547117424</v>
      </c>
      <c r="C1678" s="442">
        <f>hourly1!$F1679*유형화!$G$71/hourly1!$F$8763+유형화!$G$72*hourly1!$G1679/hourly1!$F$8763+유형화!$G$74*hourly1!I1679/hourly1!$I$8763</f>
        <v>4.0903745593454648</v>
      </c>
      <c r="D1678" s="14">
        <v>123.188509</v>
      </c>
      <c r="E1678" s="14">
        <v>0.49608000000000002</v>
      </c>
      <c r="F1678" s="1">
        <v>858831</v>
      </c>
      <c r="G1678" s="15">
        <f t="shared" si="52"/>
        <v>0.14096429717565079</v>
      </c>
      <c r="H1678" s="15">
        <f t="shared" si="53"/>
        <v>0.26721551391784099</v>
      </c>
    </row>
    <row r="1679" spans="1:8">
      <c r="A1679" s="1">
        <v>1678</v>
      </c>
      <c r="B1679" s="444">
        <f>유형화!$F$71*hourly1!B1680/hourly1!$B$8763+유형화!$F$72*hourly1!C1680/hourly1!$C$8763+유형화!$F$73*hourly1!D1680/hourly1!$D$8763+유형화!$F$74*hourly1!E1680/hourly1!$E$8763</f>
        <v>66.488943554507287</v>
      </c>
      <c r="C1679" s="442">
        <f>hourly1!$F1680*유형화!$G$71/hourly1!$F$8763+유형화!$G$72*hourly1!$G1680/hourly1!$F$8763+유형화!$G$74*hourly1!I1680/hourly1!$I$8763</f>
        <v>0.46066817230360152</v>
      </c>
      <c r="D1679" s="14">
        <v>115.275136</v>
      </c>
      <c r="E1679" s="14">
        <v>4.3200000000000001E-3</v>
      </c>
      <c r="F1679" s="1">
        <v>894728</v>
      </c>
      <c r="G1679" s="15">
        <f t="shared" si="52"/>
        <v>0.13190904460145356</v>
      </c>
      <c r="H1679" s="15">
        <f t="shared" si="53"/>
        <v>0.2524333576322445</v>
      </c>
    </row>
    <row r="1680" spans="1:8">
      <c r="A1680" s="1">
        <v>1679</v>
      </c>
      <c r="B1680" s="444">
        <f>유형화!$F$71*hourly1!B1681/hourly1!$B$8763+유형화!$F$72*hourly1!C1681/hourly1!$C$8763+유형화!$F$73*hourly1!D1681/hourly1!$D$8763+유형화!$F$74*hourly1!E1681/hourly1!$E$8763</f>
        <v>65.254295570714959</v>
      </c>
      <c r="C1680" s="442">
        <f>hourly1!$F1681*유형화!$G$71/hourly1!$F$8763+유형화!$G$72*hourly1!$G1681/hourly1!$F$8763+유형화!$G$74*hourly1!I1681/hourly1!$I$8763</f>
        <v>0.35359835708351128</v>
      </c>
      <c r="D1680" s="14">
        <v>119.135338</v>
      </c>
      <c r="E1680" s="14">
        <v>7.2000000000000005E-4</v>
      </c>
      <c r="F1680" s="1">
        <v>900636</v>
      </c>
      <c r="G1680" s="15">
        <f t="shared" si="52"/>
        <v>0.13632626392087921</v>
      </c>
      <c r="H1680" s="15">
        <f t="shared" si="53"/>
        <v>0.25967924111818069</v>
      </c>
    </row>
    <row r="1681" spans="1:8">
      <c r="A1681" s="1">
        <v>1680</v>
      </c>
      <c r="B1681" s="444">
        <f>유형화!$F$71*hourly1!B1682/hourly1!$B$8763+유형화!$F$72*hourly1!C1682/hourly1!$C$8763+유형화!$F$73*hourly1!D1682/hourly1!$D$8763+유형화!$F$74*hourly1!E1682/hourly1!$E$8763</f>
        <v>63.820881799893527</v>
      </c>
      <c r="C1681" s="442">
        <f>hourly1!$F1682*유형화!$G$71/hourly1!$F$8763+유형화!$G$72*hourly1!$G1682/hourly1!$F$8763+유형화!$G$74*hourly1!I1682/hourly1!$I$8763</f>
        <v>0.32181246659515694</v>
      </c>
      <c r="D1681" s="14">
        <v>135.51459600000001</v>
      </c>
      <c r="E1681" s="14">
        <v>2.16E-3</v>
      </c>
      <c r="F1681" s="1">
        <v>951936</v>
      </c>
      <c r="G1681" s="15">
        <f t="shared" si="52"/>
        <v>0.15506900714402072</v>
      </c>
      <c r="H1681" s="15">
        <f t="shared" si="53"/>
        <v>0.28969268971169054</v>
      </c>
    </row>
    <row r="1682" spans="1:8">
      <c r="A1682" s="1">
        <v>1681</v>
      </c>
      <c r="B1682" s="444">
        <f>유형화!$F$71*hourly1!B1683/hourly1!$B$8763+유형화!$F$72*hourly1!C1683/hourly1!$C$8763+유형화!$F$73*hourly1!D1683/hourly1!$D$8763+유형화!$F$74*hourly1!E1683/hourly1!$E$8763</f>
        <v>64.302332583335627</v>
      </c>
      <c r="C1682" s="442">
        <f>hourly1!$F1683*유형화!$G$71/hourly1!$F$8763+유형화!$G$72*hourly1!$G1683/hourly1!$F$8763+유형화!$G$74*hourly1!I1683/hourly1!$I$8763</f>
        <v>0.26821562963567136</v>
      </c>
      <c r="D1682" s="14">
        <v>154.961726</v>
      </c>
      <c r="E1682" s="14">
        <v>7.2000000000000005E-4</v>
      </c>
      <c r="F1682" s="1">
        <v>918477</v>
      </c>
      <c r="G1682" s="15">
        <f t="shared" si="52"/>
        <v>0.17732230848508584</v>
      </c>
      <c r="H1682" s="15">
        <f t="shared" si="53"/>
        <v>0.32386023182552531</v>
      </c>
    </row>
    <row r="1683" spans="1:8">
      <c r="A1683" s="1">
        <v>1682</v>
      </c>
      <c r="B1683" s="444">
        <f>유형화!$F$71*hourly1!B1684/hourly1!$B$8763+유형화!$F$72*hourly1!C1684/hourly1!$C$8763+유형화!$F$73*hourly1!D1684/hourly1!$D$8763+유형화!$F$74*hourly1!E1684/hourly1!$E$8763</f>
        <v>64.648734331831648</v>
      </c>
      <c r="C1683" s="442">
        <f>hourly1!$F1684*유형화!$G$71/hourly1!$F$8763+유형화!$G$72*hourly1!$G1684/hourly1!$F$8763+유형화!$G$74*hourly1!I1684/hourly1!$I$8763</f>
        <v>0.31905326961961311</v>
      </c>
      <c r="D1683" s="14">
        <v>169.16415900000001</v>
      </c>
      <c r="E1683" s="14">
        <v>7.2000000000000005E-4</v>
      </c>
      <c r="F1683" s="1">
        <v>838125</v>
      </c>
      <c r="G1683" s="15">
        <f t="shared" si="52"/>
        <v>0.19357411640354413</v>
      </c>
      <c r="H1683" s="15">
        <f t="shared" si="53"/>
        <v>0.34786347861628519</v>
      </c>
    </row>
    <row r="1684" spans="1:8">
      <c r="A1684" s="1">
        <v>1683</v>
      </c>
      <c r="B1684" s="444">
        <f>유형화!$F$71*hourly1!B1685/hourly1!$B$8763+유형화!$F$72*hourly1!C1685/hourly1!$C$8763+유형화!$F$73*hourly1!D1685/hourly1!$D$8763+유형화!$F$74*hourly1!E1685/hourly1!$E$8763</f>
        <v>65.211354483427897</v>
      </c>
      <c r="C1684" s="442">
        <f>hourly1!$F1685*유형화!$G$71/hourly1!$F$8763+유형화!$G$72*hourly1!$G1685/hourly1!$F$8763+유형화!$G$74*hourly1!I1685/hourly1!$I$8763</f>
        <v>0.77200119050384741</v>
      </c>
      <c r="D1684" s="14">
        <v>171.49671699999999</v>
      </c>
      <c r="E1684" s="14">
        <v>7.2000000000000005E-4</v>
      </c>
      <c r="F1684" s="1">
        <v>671742</v>
      </c>
      <c r="G1684" s="15">
        <f t="shared" si="52"/>
        <v>0.19624325658358674</v>
      </c>
      <c r="H1684" s="15">
        <f t="shared" si="53"/>
        <v>0.3517321583790517</v>
      </c>
    </row>
    <row r="1685" spans="1:8">
      <c r="A1685" s="1">
        <v>1684</v>
      </c>
      <c r="B1685" s="444">
        <f>유형화!$F$71*hourly1!B1686/hourly1!$B$8763+유형화!$F$72*hourly1!C1686/hourly1!$C$8763+유형화!$F$73*hourly1!D1686/hourly1!$D$8763+유형화!$F$74*hourly1!E1686/hourly1!$E$8763</f>
        <v>65.573731131122031</v>
      </c>
      <c r="C1685" s="442">
        <f>hourly1!$F1686*유형화!$G$71/hourly1!$F$8763+유형화!$G$72*hourly1!$G1686/hourly1!$F$8763+유형화!$G$74*hourly1!I1686/hourly1!$I$8763</f>
        <v>1.2720004235416105</v>
      </c>
      <c r="D1685" s="14">
        <v>196.339921</v>
      </c>
      <c r="E1685" s="14">
        <v>0</v>
      </c>
      <c r="F1685" s="1">
        <v>526606</v>
      </c>
      <c r="G1685" s="15">
        <f t="shared" si="52"/>
        <v>0.22467127166290976</v>
      </c>
      <c r="H1685" s="15">
        <f t="shared" si="53"/>
        <v>0.39170735090415437</v>
      </c>
    </row>
    <row r="1686" spans="1:8">
      <c r="A1686" s="1">
        <v>1685</v>
      </c>
      <c r="B1686" s="444">
        <f>유형화!$F$71*hourly1!B1687/hourly1!$B$8763+유형화!$F$72*hourly1!C1687/hourly1!$C$8763+유형화!$F$73*hourly1!D1687/hourly1!$D$8763+유형화!$F$74*hourly1!E1687/hourly1!$E$8763</f>
        <v>66.02438992665391</v>
      </c>
      <c r="C1686" s="442">
        <f>hourly1!$F1687*유형화!$G$71/hourly1!$F$8763+유형화!$G$72*hourly1!$G1687/hourly1!$F$8763+유형화!$G$74*hourly1!I1687/hourly1!$I$8763</f>
        <v>1.7560492637149903</v>
      </c>
      <c r="D1686" s="14">
        <v>197.58382499999999</v>
      </c>
      <c r="E1686" s="14">
        <v>7.2000000000000005E-4</v>
      </c>
      <c r="F1686" s="1">
        <v>596389</v>
      </c>
      <c r="G1686" s="15">
        <f t="shared" si="52"/>
        <v>0.22609466784277568</v>
      </c>
      <c r="H1686" s="15">
        <f t="shared" si="53"/>
        <v>0.39365170025470708</v>
      </c>
    </row>
    <row r="1687" spans="1:8">
      <c r="A1687" s="1">
        <v>1686</v>
      </c>
      <c r="B1687" s="444">
        <f>유형화!$F$71*hourly1!B1688/hourly1!$B$8763+유형화!$F$72*hourly1!C1688/hourly1!$C$8763+유형화!$F$73*hourly1!D1688/hourly1!$D$8763+유형화!$F$74*hourly1!E1688/hourly1!$E$8763</f>
        <v>68.140374458178101</v>
      </c>
      <c r="C1687" s="442">
        <f>hourly1!$F1688*유형화!$G$71/hourly1!$F$8763+유형화!$G$72*hourly1!$G1688/hourly1!$F$8763+유형화!$G$74*hourly1!I1688/hourly1!$I$8763</f>
        <v>2.1843181758751129</v>
      </c>
      <c r="D1687" s="14">
        <v>212.00948399999999</v>
      </c>
      <c r="E1687" s="14">
        <v>7.2000000000000005E-4</v>
      </c>
      <c r="F1687" s="1">
        <v>993996</v>
      </c>
      <c r="G1687" s="15">
        <f t="shared" si="52"/>
        <v>0.24260191270463694</v>
      </c>
      <c r="H1687" s="15">
        <f t="shared" si="53"/>
        <v>0.41581933611208227</v>
      </c>
    </row>
    <row r="1688" spans="1:8">
      <c r="A1688" s="1">
        <v>1687</v>
      </c>
      <c r="B1688" s="444">
        <f>유형화!$F$71*hourly1!B1689/hourly1!$B$8763+유형화!$F$72*hourly1!C1689/hourly1!$C$8763+유형화!$F$73*hourly1!D1689/hourly1!$D$8763+유형화!$F$74*hourly1!E1689/hourly1!$E$8763</f>
        <v>79.790894123040957</v>
      </c>
      <c r="C1688" s="442">
        <f>hourly1!$F1689*유형화!$G$71/hourly1!$F$8763+유형화!$G$72*hourly1!$G1689/hourly1!$F$8763+유형화!$G$74*hourly1!I1689/hourly1!$I$8763</f>
        <v>8.6701127761844177</v>
      </c>
      <c r="D1688" s="14">
        <v>219.32066100000009</v>
      </c>
      <c r="E1688" s="14">
        <v>0.83395600000000036</v>
      </c>
      <c r="F1688" s="1">
        <v>923064</v>
      </c>
      <c r="G1688" s="15">
        <f t="shared" si="52"/>
        <v>0.25096807392939696</v>
      </c>
      <c r="H1688" s="15">
        <f t="shared" si="53"/>
        <v>0.42679290558734312</v>
      </c>
    </row>
    <row r="1689" spans="1:8">
      <c r="A1689" s="1">
        <v>1688</v>
      </c>
      <c r="B1689" s="444">
        <f>유형화!$F$71*hourly1!B1690/hourly1!$B$8763+유형화!$F$72*hourly1!C1690/hourly1!$C$8763+유형화!$F$73*hourly1!D1690/hourly1!$D$8763+유형화!$F$74*hourly1!E1690/hourly1!$E$8763</f>
        <v>187.22822719455016</v>
      </c>
      <c r="C1689" s="442">
        <f>hourly1!$F1690*유형화!$G$71/hourly1!$F$8763+유형화!$G$72*hourly1!$G1690/hourly1!$F$8763+유형화!$G$74*hourly1!I1690/hourly1!$I$8763</f>
        <v>8.5355357366344382</v>
      </c>
      <c r="D1689" s="14">
        <v>212.2805229999999</v>
      </c>
      <c r="E1689" s="14">
        <v>92.724726999999959</v>
      </c>
      <c r="F1689" s="1">
        <v>938225</v>
      </c>
      <c r="G1689" s="15">
        <f t="shared" si="52"/>
        <v>0.24291206194219431</v>
      </c>
      <c r="H1689" s="15">
        <f t="shared" si="53"/>
        <v>0.41622923542706292</v>
      </c>
    </row>
    <row r="1690" spans="1:8">
      <c r="A1690" s="1">
        <v>1689</v>
      </c>
      <c r="B1690" s="444">
        <f>유형화!$F$71*hourly1!B1691/hourly1!$B$8763+유형화!$F$72*hourly1!C1691/hourly1!$C$8763+유형화!$F$73*hourly1!D1691/hourly1!$D$8763+유형화!$F$74*hourly1!E1691/hourly1!$E$8763</f>
        <v>290.90052472518897</v>
      </c>
      <c r="C1690" s="442">
        <f>hourly1!$F1691*유형화!$G$71/hourly1!$F$8763+유형화!$G$72*hourly1!$G1691/hourly1!$F$8763+유형화!$G$74*hourly1!I1691/hourly1!$I$8763</f>
        <v>7.6012336356513739</v>
      </c>
      <c r="D1690" s="14">
        <v>154.42240000000001</v>
      </c>
      <c r="E1690" s="14">
        <v>407.48145799999992</v>
      </c>
      <c r="F1690" s="1">
        <v>912008</v>
      </c>
      <c r="G1690" s="15">
        <f t="shared" si="52"/>
        <v>0.17670515911656354</v>
      </c>
      <c r="H1690" s="15">
        <f t="shared" si="53"/>
        <v>0.32293327263877092</v>
      </c>
    </row>
    <row r="1691" spans="1:8">
      <c r="A1691" s="1">
        <v>1690</v>
      </c>
      <c r="B1691" s="444">
        <f>유형화!$F$71*hourly1!B1692/hourly1!$B$8763+유형화!$F$72*hourly1!C1692/hourly1!$C$8763+유형화!$F$73*hourly1!D1692/hourly1!$D$8763+유형화!$F$74*hourly1!E1692/hourly1!$E$8763</f>
        <v>354.51138504717318</v>
      </c>
      <c r="C1691" s="442">
        <f>hourly1!$F1692*유형화!$G$71/hourly1!$F$8763+유형화!$G$72*hourly1!$G1692/hourly1!$F$8763+유형화!$G$74*hourly1!I1692/hourly1!$I$8763</f>
        <v>6.4341110789412976</v>
      </c>
      <c r="D1691" s="14">
        <v>156.317656</v>
      </c>
      <c r="E1691" s="14">
        <v>742.21556900000076</v>
      </c>
      <c r="F1691" s="1">
        <v>849948</v>
      </c>
      <c r="G1691" s="15">
        <f t="shared" si="52"/>
        <v>0.17887389573150167</v>
      </c>
      <c r="H1691" s="15">
        <f t="shared" si="53"/>
        <v>0.32618564883390311</v>
      </c>
    </row>
    <row r="1692" spans="1:8">
      <c r="A1692" s="1">
        <v>1691</v>
      </c>
      <c r="B1692" s="444">
        <f>유형화!$F$71*hourly1!B1693/hourly1!$B$8763+유형화!$F$72*hourly1!C1693/hourly1!$C$8763+유형화!$F$73*hourly1!D1693/hourly1!$D$8763+유형화!$F$74*hourly1!E1693/hourly1!$E$8763</f>
        <v>417.40008728825825</v>
      </c>
      <c r="C1692" s="442">
        <f>hourly1!$F1693*유형화!$G$71/hourly1!$F$8763+유형화!$G$72*hourly1!$G1693/hourly1!$F$8763+유형화!$G$74*hourly1!I1693/hourly1!$I$8763</f>
        <v>5.4441800434772176</v>
      </c>
      <c r="D1692" s="14">
        <v>133.53900100000001</v>
      </c>
      <c r="E1692" s="14">
        <v>978.66714899999783</v>
      </c>
      <c r="F1692" s="1">
        <v>839722</v>
      </c>
      <c r="G1692" s="15">
        <f t="shared" si="52"/>
        <v>0.15280833881594857</v>
      </c>
      <c r="H1692" s="15">
        <f t="shared" si="53"/>
        <v>0.28613404708526174</v>
      </c>
    </row>
    <row r="1693" spans="1:8">
      <c r="A1693" s="1">
        <v>1692</v>
      </c>
      <c r="B1693" s="444">
        <f>유형화!$F$71*hourly1!B1694/hourly1!$B$8763+유형화!$F$72*hourly1!C1694/hourly1!$C$8763+유형화!$F$73*hourly1!D1694/hourly1!$D$8763+유형화!$F$74*hourly1!E1694/hourly1!$E$8763</f>
        <v>349.74269933956106</v>
      </c>
      <c r="C1693" s="442">
        <f>hourly1!$F1694*유형화!$G$71/hourly1!$F$8763+유형화!$G$72*hourly1!$G1694/hourly1!$F$8763+유형화!$G$74*hourly1!I1694/hourly1!$I$8763</f>
        <v>4.6233059462381476</v>
      </c>
      <c r="D1693" s="14">
        <v>112.79508300000001</v>
      </c>
      <c r="E1693" s="14">
        <v>1104.741072</v>
      </c>
      <c r="F1693" s="1">
        <v>838492</v>
      </c>
      <c r="G1693" s="15">
        <f t="shared" si="52"/>
        <v>0.12907112626847525</v>
      </c>
      <c r="H1693" s="15">
        <f t="shared" si="53"/>
        <v>0.24774246035178812</v>
      </c>
    </row>
    <row r="1694" spans="1:8">
      <c r="A1694" s="1">
        <v>1693</v>
      </c>
      <c r="B1694" s="444">
        <f>유형화!$F$71*hourly1!B1695/hourly1!$B$8763+유형화!$F$72*hourly1!C1695/hourly1!$C$8763+유형화!$F$73*hourly1!D1695/hourly1!$D$8763+유형화!$F$74*hourly1!E1695/hourly1!$E$8763</f>
        <v>206.08292062400398</v>
      </c>
      <c r="C1694" s="442">
        <f>hourly1!$F1695*유형화!$G$71/hourly1!$F$8763+유형화!$G$72*hourly1!$G1695/hourly1!$F$8763+유형화!$G$74*hourly1!I1695/hourly1!$I$8763</f>
        <v>3.1831164348612795</v>
      </c>
      <c r="D1694" s="14">
        <v>74.608146000000005</v>
      </c>
      <c r="E1694" s="14">
        <v>1137.555835000001</v>
      </c>
      <c r="F1694" s="1">
        <v>843843</v>
      </c>
      <c r="G1694" s="15">
        <f t="shared" si="52"/>
        <v>8.5373911494199053E-2</v>
      </c>
      <c r="H1694" s="15">
        <f t="shared" si="53"/>
        <v>0.1717938235879205</v>
      </c>
    </row>
    <row r="1695" spans="1:8">
      <c r="A1695" s="1">
        <v>1694</v>
      </c>
      <c r="B1695" s="444">
        <f>유형화!$F$71*hourly1!B1696/hourly1!$B$8763+유형화!$F$72*hourly1!C1696/hourly1!$C$8763+유형화!$F$73*hourly1!D1696/hourly1!$D$8763+유형화!$F$74*hourly1!E1696/hourly1!$E$8763</f>
        <v>277.19653664365291</v>
      </c>
      <c r="C1695" s="442">
        <f>hourly1!$F1696*유형화!$G$71/hourly1!$F$8763+유형화!$G$72*hourly1!$G1696/hourly1!$F$8763+유형화!$G$74*hourly1!I1696/hourly1!$I$8763</f>
        <v>3.4240808444976989</v>
      </c>
      <c r="D1695" s="14">
        <v>75.653510000000011</v>
      </c>
      <c r="E1695" s="14">
        <v>1046.2539380000001</v>
      </c>
      <c r="F1695" s="1">
        <v>857256</v>
      </c>
      <c r="G1695" s="15">
        <f t="shared" si="52"/>
        <v>8.6570118857604419E-2</v>
      </c>
      <c r="H1695" s="15">
        <f t="shared" si="53"/>
        <v>0.17397057653149509</v>
      </c>
    </row>
    <row r="1696" spans="1:8">
      <c r="A1696" s="1">
        <v>1695</v>
      </c>
      <c r="B1696" s="444">
        <f>유형화!$F$71*hourly1!B1697/hourly1!$B$8763+유형화!$F$72*hourly1!C1697/hourly1!$C$8763+유형화!$F$73*hourly1!D1697/hourly1!$D$8763+유형화!$F$74*hourly1!E1697/hourly1!$E$8763</f>
        <v>403.20761526408495</v>
      </c>
      <c r="C1696" s="442">
        <f>hourly1!$F1697*유형화!$G$71/hourly1!$F$8763+유형화!$G$72*hourly1!$G1697/hourly1!$F$8763+유형화!$G$74*hourly1!I1697/hourly1!$I$8763</f>
        <v>3.195890178043288</v>
      </c>
      <c r="D1696" s="14">
        <v>99.360069999999979</v>
      </c>
      <c r="E1696" s="14">
        <v>905.30823299999986</v>
      </c>
      <c r="F1696" s="1">
        <v>838080</v>
      </c>
      <c r="G1696" s="15">
        <f t="shared" si="52"/>
        <v>0.11369747510194692</v>
      </c>
      <c r="H1696" s="15">
        <f t="shared" si="53"/>
        <v>0.22183418334695312</v>
      </c>
    </row>
    <row r="1697" spans="1:8">
      <c r="A1697" s="1">
        <v>1696</v>
      </c>
      <c r="B1697" s="444">
        <f>유형화!$F$71*hourly1!B1698/hourly1!$B$8763+유형화!$F$72*hourly1!C1698/hourly1!$C$8763+유형화!$F$73*hourly1!D1698/hourly1!$D$8763+유형화!$F$74*hourly1!E1698/hourly1!$E$8763</f>
        <v>338.32290930605927</v>
      </c>
      <c r="C1697" s="442">
        <f>hourly1!$F1698*유형화!$G$71/hourly1!$F$8763+유형화!$G$72*hourly1!$G1698/hourly1!$F$8763+유형화!$G$74*hourly1!I1698/hourly1!$I$8763</f>
        <v>3.0832657076083025</v>
      </c>
      <c r="D1697" s="14">
        <v>118.524198</v>
      </c>
      <c r="E1697" s="14">
        <v>636.6807839999999</v>
      </c>
      <c r="F1697" s="1">
        <v>805683</v>
      </c>
      <c r="G1697" s="15">
        <f t="shared" si="52"/>
        <v>0.13562693797501582</v>
      </c>
      <c r="H1697" s="15">
        <f t="shared" si="53"/>
        <v>0.25853655786873447</v>
      </c>
    </row>
    <row r="1698" spans="1:8">
      <c r="A1698" s="1">
        <v>1697</v>
      </c>
      <c r="B1698" s="444">
        <f>유형화!$F$71*hourly1!B1699/hourly1!$B$8763+유형화!$F$72*hourly1!C1699/hourly1!$C$8763+유형화!$F$73*hourly1!D1699/hourly1!$D$8763+유형화!$F$74*hourly1!E1699/hourly1!$E$8763</f>
        <v>295.91909214916387</v>
      </c>
      <c r="C1698" s="442">
        <f>hourly1!$F1699*유형화!$G$71/hourly1!$F$8763+유형화!$G$72*hourly1!$G1699/hourly1!$F$8763+유형화!$G$74*hourly1!I1699/hourly1!$I$8763</f>
        <v>3.284050844243485</v>
      </c>
      <c r="D1698" s="14">
        <v>126.087343</v>
      </c>
      <c r="E1698" s="14">
        <v>339.38953399999968</v>
      </c>
      <c r="F1698" s="1">
        <v>774475</v>
      </c>
      <c r="G1698" s="15">
        <f t="shared" si="52"/>
        <v>0.14428142554059337</v>
      </c>
      <c r="H1698" s="15">
        <f t="shared" si="53"/>
        <v>0.2725609173444139</v>
      </c>
    </row>
    <row r="1699" spans="1:8">
      <c r="A1699" s="1">
        <v>1698</v>
      </c>
      <c r="B1699" s="444">
        <f>유형화!$F$71*hourly1!B1700/hourly1!$B$8763+유형화!$F$72*hourly1!C1700/hourly1!$C$8763+유형화!$F$73*hourly1!D1700/hourly1!$D$8763+유형화!$F$74*hourly1!E1700/hourly1!$E$8763</f>
        <v>170.43726637563469</v>
      </c>
      <c r="C1699" s="442">
        <f>hourly1!$F1700*유형화!$G$71/hourly1!$F$8763+유형화!$G$72*hourly1!$G1700/hourly1!$F$8763+유형화!$G$74*hourly1!I1700/hourly1!$I$8763</f>
        <v>3.6065741699437313</v>
      </c>
      <c r="D1699" s="14">
        <v>136.846801</v>
      </c>
      <c r="E1699" s="14">
        <v>111.5932779999998</v>
      </c>
      <c r="F1699" s="1">
        <v>799818</v>
      </c>
      <c r="G1699" s="15">
        <f t="shared" si="52"/>
        <v>0.15659344593334715</v>
      </c>
      <c r="H1699" s="15">
        <f t="shared" si="53"/>
        <v>0.29208307465710537</v>
      </c>
    </row>
    <row r="1700" spans="1:8">
      <c r="A1700" s="1">
        <v>1699</v>
      </c>
      <c r="B1700" s="444">
        <f>유형화!$F$71*hourly1!B1701/hourly1!$B$8763+유형화!$F$72*hourly1!C1701/hourly1!$C$8763+유형화!$F$73*hourly1!D1701/hourly1!$D$8763+유형화!$F$74*hourly1!E1701/hourly1!$E$8763</f>
        <v>123.42037811696829</v>
      </c>
      <c r="C1700" s="442">
        <f>hourly1!$F1701*유형화!$G$71/hourly1!$F$8763+유형화!$G$72*hourly1!$G1701/hourly1!$F$8763+유형화!$G$74*hourly1!I1701/hourly1!$I$8763</f>
        <v>3.4969590584616266</v>
      </c>
      <c r="D1700" s="14">
        <v>145.46893700000001</v>
      </c>
      <c r="E1700" s="14">
        <v>8.4047249999999885</v>
      </c>
      <c r="F1700" s="1">
        <v>768207</v>
      </c>
      <c r="G1700" s="15">
        <f t="shared" si="52"/>
        <v>0.16645973420373184</v>
      </c>
      <c r="H1700" s="15">
        <f t="shared" si="53"/>
        <v>0.30737486291873961</v>
      </c>
    </row>
    <row r="1701" spans="1:8">
      <c r="A1701" s="1">
        <v>1700</v>
      </c>
      <c r="B1701" s="444">
        <f>유형화!$F$71*hourly1!B1702/hourly1!$B$8763+유형화!$F$72*hourly1!C1702/hourly1!$C$8763+유형화!$F$73*hourly1!D1702/hourly1!$D$8763+유형화!$F$74*hourly1!E1702/hourly1!$E$8763</f>
        <v>132.46573805674154</v>
      </c>
      <c r="C1701" s="442">
        <f>hourly1!$F1702*유형화!$G$71/hourly1!$F$8763+유형화!$G$72*hourly1!$G1702/hourly1!$F$8763+유형화!$G$74*hourly1!I1702/hourly1!$I$8763</f>
        <v>3.587575956741015</v>
      </c>
      <c r="D1701" s="14">
        <v>167.55824700000011</v>
      </c>
      <c r="E1701" s="14">
        <v>0.58320000000000005</v>
      </c>
      <c r="F1701" s="1">
        <v>772362</v>
      </c>
      <c r="G1701" s="15">
        <f t="shared" si="52"/>
        <v>0.19173647539105385</v>
      </c>
      <c r="H1701" s="15">
        <f t="shared" si="53"/>
        <v>0.34518809655874916</v>
      </c>
    </row>
    <row r="1702" spans="1:8">
      <c r="A1702" s="1">
        <v>1701</v>
      </c>
      <c r="B1702" s="444">
        <f>유형화!$F$71*hourly1!B1703/hourly1!$B$8763+유형화!$F$72*hourly1!C1703/hourly1!$C$8763+유형화!$F$73*hourly1!D1703/hourly1!$D$8763+유형화!$F$74*hourly1!E1703/hourly1!$E$8763</f>
        <v>68.462454972695127</v>
      </c>
      <c r="C1702" s="442">
        <f>hourly1!$F1703*유형화!$G$71/hourly1!$F$8763+유형화!$G$72*hourly1!$G1703/hourly1!$F$8763+유형화!$G$74*hourly1!I1703/hourly1!$I$8763</f>
        <v>4.640650890268744</v>
      </c>
      <c r="D1702" s="14">
        <v>178.220484</v>
      </c>
      <c r="E1702" s="14">
        <v>0.56664000000000003</v>
      </c>
      <c r="F1702" s="1">
        <v>778276</v>
      </c>
      <c r="G1702" s="15">
        <f t="shared" si="52"/>
        <v>0.20393724604105987</v>
      </c>
      <c r="H1702" s="15">
        <f t="shared" si="53"/>
        <v>0.36277084126578168</v>
      </c>
    </row>
    <row r="1703" spans="1:8">
      <c r="A1703" s="1">
        <v>1702</v>
      </c>
      <c r="B1703" s="444">
        <f>유형화!$F$71*hourly1!B1704/hourly1!$B$8763+유형화!$F$72*hourly1!C1704/hourly1!$C$8763+유형화!$F$73*hourly1!D1704/hourly1!$D$8763+유형화!$F$74*hourly1!E1704/hourly1!$E$8763</f>
        <v>67.253513267201541</v>
      </c>
      <c r="C1703" s="442">
        <f>hourly1!$F1704*유형화!$G$71/hourly1!$F$8763+유형화!$G$72*hourly1!$G1704/hourly1!$F$8763+유형화!$G$74*hourly1!I1704/hourly1!$I$8763</f>
        <v>0.46084825633289556</v>
      </c>
      <c r="D1703" s="14">
        <v>228.37536100000011</v>
      </c>
      <c r="E1703" s="14">
        <v>0</v>
      </c>
      <c r="F1703" s="1">
        <v>804024</v>
      </c>
      <c r="G1703" s="15">
        <f t="shared" si="52"/>
        <v>0.26132934408355041</v>
      </c>
      <c r="H1703" s="15">
        <f t="shared" si="53"/>
        <v>0.44014761364115496</v>
      </c>
    </row>
    <row r="1704" spans="1:8">
      <c r="A1704" s="1">
        <v>1703</v>
      </c>
      <c r="B1704" s="444">
        <f>유형화!$F$71*hourly1!B1705/hourly1!$B$8763+유형화!$F$72*hourly1!C1705/hourly1!$C$8763+유형화!$F$73*hourly1!D1705/hourly1!$D$8763+유형화!$F$74*hourly1!E1705/hourly1!$E$8763</f>
        <v>65.971701638813428</v>
      </c>
      <c r="C1704" s="442">
        <f>hourly1!$F1705*유형화!$G$71/hourly1!$F$8763+유형화!$G$72*hourly1!$G1705/hourly1!$F$8763+유형화!$G$74*hourly1!I1705/hourly1!$I$8763</f>
        <v>0.35371088923032484</v>
      </c>
      <c r="D1704" s="14">
        <v>260.20159299999989</v>
      </c>
      <c r="E1704" s="14">
        <v>2.16E-3</v>
      </c>
      <c r="F1704" s="1">
        <v>880807</v>
      </c>
      <c r="G1704" s="15">
        <f t="shared" si="52"/>
        <v>0.29774802032249392</v>
      </c>
      <c r="H1704" s="15">
        <f t="shared" si="53"/>
        <v>0.48512013772799301</v>
      </c>
    </row>
    <row r="1705" spans="1:8">
      <c r="A1705" s="1">
        <v>1704</v>
      </c>
      <c r="B1705" s="444">
        <f>유형화!$F$71*hourly1!B1706/hourly1!$B$8763+유형화!$F$72*hourly1!C1706/hourly1!$C$8763+유형화!$F$73*hourly1!D1706/hourly1!$D$8763+유형화!$F$74*hourly1!E1706/hourly1!$E$8763</f>
        <v>64.6487740075804</v>
      </c>
      <c r="C1705" s="442">
        <f>hourly1!$F1706*유형화!$G$71/hourly1!$F$8763+유형화!$G$72*hourly1!$G1706/hourly1!$F$8763+유형화!$G$74*hourly1!I1706/hourly1!$I$8763</f>
        <v>0.32523764853514636</v>
      </c>
      <c r="D1705" s="14">
        <v>273.99063499999988</v>
      </c>
      <c r="E1705" s="14">
        <v>7.2000000000000005E-4</v>
      </c>
      <c r="F1705" s="1">
        <v>865844</v>
      </c>
      <c r="G1705" s="15">
        <f t="shared" si="52"/>
        <v>0.31352678597226347</v>
      </c>
      <c r="H1705" s="15">
        <f t="shared" si="53"/>
        <v>0.50370625413230485</v>
      </c>
    </row>
    <row r="1706" spans="1:8">
      <c r="A1706" s="1">
        <v>1705</v>
      </c>
      <c r="B1706" s="444">
        <f>유형화!$F$71*hourly1!B1707/hourly1!$B$8763+유형화!$F$72*hourly1!C1707/hourly1!$C$8763+유형화!$F$73*hourly1!D1707/hourly1!$D$8763+유형화!$F$74*hourly1!E1707/hourly1!$E$8763</f>
        <v>65.137694652444779</v>
      </c>
      <c r="C1706" s="442">
        <f>hourly1!$F1707*유형화!$G$71/hourly1!$F$8763+유형화!$G$72*hourly1!$G1707/hourly1!$F$8763+유형화!$G$74*hourly1!I1707/hourly1!$I$8763</f>
        <v>0.31428968035782762</v>
      </c>
      <c r="D1706" s="14">
        <v>287.555115</v>
      </c>
      <c r="E1706" s="14">
        <v>7.2000000000000005E-4</v>
      </c>
      <c r="F1706" s="1">
        <v>837270</v>
      </c>
      <c r="G1706" s="15">
        <f t="shared" si="52"/>
        <v>0.32904858589723202</v>
      </c>
      <c r="H1706" s="15">
        <f t="shared" si="53"/>
        <v>0.52149084791476763</v>
      </c>
    </row>
    <row r="1707" spans="1:8">
      <c r="A1707" s="1">
        <v>1706</v>
      </c>
      <c r="B1707" s="444">
        <f>유형화!$F$71*hourly1!B1708/hourly1!$B$8763+유형화!$F$72*hourly1!C1708/hourly1!$C$8763+유형화!$F$73*hourly1!D1708/hourly1!$D$8763+유형화!$F$74*hourly1!E1708/hourly1!$E$8763</f>
        <v>65.303077600747457</v>
      </c>
      <c r="C1707" s="442">
        <f>hourly1!$F1708*유형화!$G$71/hourly1!$F$8763+유형화!$G$72*hourly1!$G1708/hourly1!$F$8763+유형화!$G$74*hourly1!I1708/hourly1!$I$8763</f>
        <v>0.63203817173020505</v>
      </c>
      <c r="D1707" s="14">
        <v>282.5342950000001</v>
      </c>
      <c r="E1707" s="14">
        <v>7.2000000000000005E-4</v>
      </c>
      <c r="F1707" s="1">
        <v>717449</v>
      </c>
      <c r="G1707" s="15">
        <f t="shared" si="52"/>
        <v>0.32330327435567069</v>
      </c>
      <c r="H1707" s="15">
        <f t="shared" si="53"/>
        <v>0.51496435567582599</v>
      </c>
    </row>
    <row r="1708" spans="1:8">
      <c r="A1708" s="1">
        <v>1707</v>
      </c>
      <c r="B1708" s="444">
        <f>유형화!$F$71*hourly1!B1709/hourly1!$B$8763+유형화!$F$72*hourly1!C1709/hourly1!$C$8763+유형화!$F$73*hourly1!D1709/hourly1!$D$8763+유형화!$F$74*hourly1!E1709/hourly1!$E$8763</f>
        <v>65.825271771261569</v>
      </c>
      <c r="C1708" s="442">
        <f>hourly1!$F1709*유형화!$G$71/hourly1!$F$8763+유형화!$G$72*hourly1!$G1709/hourly1!$F$8763+유형화!$G$74*hourly1!I1709/hourly1!$I$8763</f>
        <v>1.2109675014340127</v>
      </c>
      <c r="D1708" s="14">
        <v>267.14478300000007</v>
      </c>
      <c r="E1708" s="14">
        <v>7.2000000000000005E-4</v>
      </c>
      <c r="F1708" s="1">
        <v>616105</v>
      </c>
      <c r="G1708" s="15">
        <f t="shared" si="52"/>
        <v>0.30569309496015379</v>
      </c>
      <c r="H1708" s="15">
        <f t="shared" si="53"/>
        <v>0.4945440286111879</v>
      </c>
    </row>
    <row r="1709" spans="1:8">
      <c r="A1709" s="1">
        <v>1708</v>
      </c>
      <c r="B1709" s="444">
        <f>유형화!$F$71*hourly1!B1710/hourly1!$B$8763+유형화!$F$72*hourly1!C1710/hourly1!$C$8763+유형화!$F$73*hourly1!D1710/hourly1!$D$8763+유형화!$F$74*hourly1!E1710/hourly1!$E$8763</f>
        <v>66.134836390493561</v>
      </c>
      <c r="C1709" s="442">
        <f>hourly1!$F1710*유형화!$G$71/hourly1!$F$8763+유형화!$G$72*hourly1!$G1710/hourly1!$F$8763+유형화!$G$74*hourly1!I1710/hourly1!$I$8763</f>
        <v>1.6354898509249411</v>
      </c>
      <c r="D1709" s="14">
        <v>259.01224100000007</v>
      </c>
      <c r="E1709" s="14">
        <v>0</v>
      </c>
      <c r="F1709" s="1">
        <v>519052</v>
      </c>
      <c r="G1709" s="15">
        <f t="shared" si="52"/>
        <v>0.29638704785732323</v>
      </c>
      <c r="H1709" s="15">
        <f t="shared" si="53"/>
        <v>0.48349236909318533</v>
      </c>
    </row>
    <row r="1710" spans="1:8">
      <c r="A1710" s="1">
        <v>1709</v>
      </c>
      <c r="B1710" s="444">
        <f>유형화!$F$71*hourly1!B1711/hourly1!$B$8763+유형화!$F$72*hourly1!C1711/hourly1!$C$8763+유형화!$F$73*hourly1!D1711/hourly1!$D$8763+유형화!$F$74*hourly1!E1711/hourly1!$E$8763</f>
        <v>66.518702866460998</v>
      </c>
      <c r="C1710" s="442">
        <f>hourly1!$F1711*유형화!$G$71/hourly1!$F$8763+유형화!$G$72*hourly1!$G1711/hourly1!$F$8763+유형화!$G$74*hourly1!I1711/hourly1!$I$8763</f>
        <v>2.060802370023143</v>
      </c>
      <c r="D1710" s="14">
        <v>258.624392</v>
      </c>
      <c r="E1710" s="14">
        <v>7.2000000000000005E-4</v>
      </c>
      <c r="F1710" s="1">
        <v>584457</v>
      </c>
      <c r="G1710" s="15">
        <f t="shared" si="52"/>
        <v>0.29594323323419724</v>
      </c>
      <c r="H1710" s="15">
        <f t="shared" si="53"/>
        <v>0.48296069206636977</v>
      </c>
    </row>
    <row r="1711" spans="1:8">
      <c r="A1711" s="1">
        <v>1710</v>
      </c>
      <c r="B1711" s="444">
        <f>유형화!$F$71*hourly1!B1712/hourly1!$B$8763+유형화!$F$72*hourly1!C1712/hourly1!$C$8763+유형화!$F$73*hourly1!D1712/hourly1!$D$8763+유형화!$F$74*hourly1!E1712/hourly1!$E$8763</f>
        <v>68.572133169763688</v>
      </c>
      <c r="C1711" s="442">
        <f>hourly1!$F1712*유형화!$G$71/hourly1!$F$8763+유형화!$G$72*hourly1!$G1712/hourly1!$F$8763+유형화!$G$74*hourly1!I1712/hourly1!$I$8763</f>
        <v>2.4529799981329994</v>
      </c>
      <c r="D1711" s="14">
        <v>247.03680900000001</v>
      </c>
      <c r="E1711" s="14">
        <v>0</v>
      </c>
      <c r="F1711" s="1">
        <v>948618</v>
      </c>
      <c r="G1711" s="15">
        <f t="shared" si="52"/>
        <v>0.28268359151258571</v>
      </c>
      <c r="H1711" s="15">
        <f t="shared" si="53"/>
        <v>0.46687829580293172</v>
      </c>
    </row>
    <row r="1712" spans="1:8">
      <c r="A1712" s="1">
        <v>1711</v>
      </c>
      <c r="B1712" s="444">
        <f>유형화!$F$71*hourly1!B1713/hourly1!$B$8763+유형화!$F$72*hourly1!C1713/hourly1!$C$8763+유형화!$F$73*hourly1!D1713/hourly1!$D$8763+유형화!$F$74*hourly1!E1713/hourly1!$E$8763</f>
        <v>80.208708612386758</v>
      </c>
      <c r="C1712" s="442">
        <f>hourly1!$F1713*유형화!$G$71/hourly1!$F$8763+유형화!$G$72*hourly1!$G1713/hourly1!$F$8763+유형화!$G$74*hourly1!I1713/hourly1!$I$8763</f>
        <v>8.9022243853182808</v>
      </c>
      <c r="D1712" s="14">
        <v>186.61803</v>
      </c>
      <c r="E1712" s="14">
        <v>0.69331500000000024</v>
      </c>
      <c r="F1712" s="1">
        <v>1034022</v>
      </c>
      <c r="G1712" s="15">
        <f t="shared" si="52"/>
        <v>0.2135465365463147</v>
      </c>
      <c r="H1712" s="15">
        <f t="shared" si="53"/>
        <v>0.37632621833536717</v>
      </c>
    </row>
    <row r="1713" spans="1:8">
      <c r="A1713" s="1">
        <v>1712</v>
      </c>
      <c r="B1713" s="444">
        <f>유형화!$F$71*hourly1!B1714/hourly1!$B$8763+유형화!$F$72*hourly1!C1714/hourly1!$C$8763+유형화!$F$73*hourly1!D1714/hourly1!$D$8763+유형화!$F$74*hourly1!E1714/hourly1!$E$8763</f>
        <v>187.15573238782557</v>
      </c>
      <c r="C1713" s="442">
        <f>hourly1!$F1714*유형화!$G$71/hourly1!$F$8763+유형화!$G$72*hourly1!$G1714/hourly1!$F$8763+유형화!$G$74*hourly1!I1714/hourly1!$I$8763</f>
        <v>8.7894752413245527</v>
      </c>
      <c r="D1713" s="14">
        <v>134.24542700000001</v>
      </c>
      <c r="E1713" s="14">
        <v>86.849319000000023</v>
      </c>
      <c r="F1713" s="1">
        <v>979483</v>
      </c>
      <c r="G1713" s="15">
        <f t="shared" si="52"/>
        <v>0.15361670028898666</v>
      </c>
      <c r="H1713" s="15">
        <f t="shared" si="53"/>
        <v>0.28740843510857045</v>
      </c>
    </row>
    <row r="1714" spans="1:8">
      <c r="A1714" s="1">
        <v>1713</v>
      </c>
      <c r="B1714" s="444">
        <f>유형화!$F$71*hourly1!B1715/hourly1!$B$8763+유형화!$F$72*hourly1!C1715/hourly1!$C$8763+유형화!$F$73*hourly1!D1715/hourly1!$D$8763+유형화!$F$74*hourly1!E1715/hourly1!$E$8763</f>
        <v>291.07744249571692</v>
      </c>
      <c r="C1714" s="442">
        <f>hourly1!$F1715*유형화!$G$71/hourly1!$F$8763+유형화!$G$72*hourly1!$G1715/hourly1!$F$8763+유형화!$G$74*hourly1!I1715/hourly1!$I$8763</f>
        <v>7.9665622017411239</v>
      </c>
      <c r="D1714" s="14">
        <v>130.89293499999999</v>
      </c>
      <c r="E1714" s="14">
        <v>408.67906899999969</v>
      </c>
      <c r="F1714" s="1">
        <v>834813</v>
      </c>
      <c r="G1714" s="15">
        <f t="shared" si="52"/>
        <v>0.14978045222978667</v>
      </c>
      <c r="H1714" s="15">
        <f t="shared" si="53"/>
        <v>0.2813416424252228</v>
      </c>
    </row>
    <row r="1715" spans="1:8">
      <c r="A1715" s="1">
        <v>1714</v>
      </c>
      <c r="B1715" s="444">
        <f>유형화!$F$71*hourly1!B1716/hourly1!$B$8763+유형화!$F$72*hourly1!C1716/hourly1!$C$8763+유형화!$F$73*hourly1!D1716/hourly1!$D$8763+유형화!$F$74*hourly1!E1716/hourly1!$E$8763</f>
        <v>355.12118327091019</v>
      </c>
      <c r="C1715" s="442">
        <f>hourly1!$F1716*유형화!$G$71/hourly1!$F$8763+유형화!$G$72*hourly1!$G1716/hourly1!$F$8763+유형화!$G$74*hourly1!I1716/hourly1!$I$8763</f>
        <v>6.8904504465672733</v>
      </c>
      <c r="D1715" s="14">
        <v>174.17379600000001</v>
      </c>
      <c r="E1715" s="14">
        <v>767.43591400000014</v>
      </c>
      <c r="F1715" s="1">
        <v>814962</v>
      </c>
      <c r="G1715" s="15">
        <f t="shared" si="52"/>
        <v>0.19930663126668074</v>
      </c>
      <c r="H1715" s="15">
        <f t="shared" si="53"/>
        <v>0.35614723037746754</v>
      </c>
    </row>
    <row r="1716" spans="1:8">
      <c r="A1716" s="1">
        <v>1715</v>
      </c>
      <c r="B1716" s="444">
        <f>유형화!$F$71*hourly1!B1717/hourly1!$B$8763+유형화!$F$72*hourly1!C1717/hourly1!$C$8763+유형화!$F$73*hourly1!D1717/hourly1!$D$8763+유형화!$F$74*hourly1!E1717/hourly1!$E$8763</f>
        <v>418.22746731809781</v>
      </c>
      <c r="C1716" s="442">
        <f>hourly1!$F1717*유형화!$G$71/hourly1!$F$8763+유형화!$G$72*hourly1!$G1717/hourly1!$F$8763+유형화!$G$74*hourly1!I1717/hourly1!$I$8763</f>
        <v>5.9443555307029374</v>
      </c>
      <c r="D1716" s="14">
        <v>172.561001</v>
      </c>
      <c r="E1716" s="14">
        <v>1033.2336580000001</v>
      </c>
      <c r="F1716" s="1">
        <v>790683</v>
      </c>
      <c r="G1716" s="15">
        <f t="shared" si="52"/>
        <v>0.19746111405481639</v>
      </c>
      <c r="H1716" s="15">
        <f t="shared" si="53"/>
        <v>0.35349057821114765</v>
      </c>
    </row>
    <row r="1717" spans="1:8">
      <c r="A1717" s="1">
        <v>1716</v>
      </c>
      <c r="B1717" s="444">
        <f>유형화!$F$71*hourly1!B1718/hourly1!$B$8763+유형화!$F$72*hourly1!C1718/hourly1!$C$8763+유형화!$F$73*hourly1!D1718/hourly1!$D$8763+유형화!$F$74*hourly1!E1718/hourly1!$E$8763</f>
        <v>350.87746542933792</v>
      </c>
      <c r="C1717" s="442">
        <f>hourly1!$F1718*유형화!$G$71/hourly1!$F$8763+유형화!$G$72*hourly1!$G1718/hourly1!$F$8763+유형화!$G$74*hourly1!I1718/hourly1!$I$8763</f>
        <v>5.1481672055248096</v>
      </c>
      <c r="D1717" s="14">
        <v>207.32073</v>
      </c>
      <c r="E1717" s="14">
        <v>1128.944984999999</v>
      </c>
      <c r="F1717" s="1">
        <v>770579</v>
      </c>
      <c r="G1717" s="15">
        <f t="shared" si="52"/>
        <v>0.2372365834413408</v>
      </c>
      <c r="H1717" s="15">
        <f t="shared" si="53"/>
        <v>0.40869028051552853</v>
      </c>
    </row>
    <row r="1718" spans="1:8">
      <c r="A1718" s="1">
        <v>1717</v>
      </c>
      <c r="B1718" s="444">
        <f>유형화!$F$71*hourly1!B1719/hourly1!$B$8763+유형화!$F$72*hourly1!C1719/hourly1!$C$8763+유형화!$F$73*hourly1!D1719/hourly1!$D$8763+유형화!$F$74*hourly1!E1719/hourly1!$E$8763</f>
        <v>207.35990984547678</v>
      </c>
      <c r="C1718" s="442">
        <f>hourly1!$F1719*유형화!$G$71/hourly1!$F$8763+유형화!$G$72*hourly1!$G1719/hourly1!$F$8763+유형화!$G$74*hourly1!I1719/hourly1!$I$8763</f>
        <v>3.7284527593628529</v>
      </c>
      <c r="D1718" s="14">
        <v>191.155517</v>
      </c>
      <c r="E1718" s="14">
        <v>1145.4475600000001</v>
      </c>
      <c r="F1718" s="1">
        <v>774892</v>
      </c>
      <c r="G1718" s="15">
        <f t="shared" si="52"/>
        <v>0.21873877136667974</v>
      </c>
      <c r="H1718" s="15">
        <f t="shared" si="53"/>
        <v>0.38354610858243127</v>
      </c>
    </row>
    <row r="1719" spans="1:8">
      <c r="A1719" s="1">
        <v>1718</v>
      </c>
      <c r="B1719" s="444">
        <f>유형화!$F$71*hourly1!B1720/hourly1!$B$8763+유형화!$F$72*hourly1!C1720/hourly1!$C$8763+유형화!$F$73*hourly1!D1720/hourly1!$D$8763+유형화!$F$74*hourly1!E1720/hourly1!$E$8763</f>
        <v>278.22321878008341</v>
      </c>
      <c r="C1719" s="442">
        <f>hourly1!$F1720*유형화!$G$71/hourly1!$F$8763+유형화!$G$72*hourly1!$G1720/hourly1!$F$8763+유형화!$G$74*hourly1!I1720/hourly1!$I$8763</f>
        <v>3.8926751340321619</v>
      </c>
      <c r="D1719" s="14">
        <v>192.17070699999999</v>
      </c>
      <c r="E1719" s="14">
        <v>1082.943133000002</v>
      </c>
      <c r="F1719" s="1">
        <v>779029</v>
      </c>
      <c r="G1719" s="15">
        <f t="shared" si="52"/>
        <v>0.21990045069871669</v>
      </c>
      <c r="H1719" s="15">
        <f t="shared" si="53"/>
        <v>0.38515155614935775</v>
      </c>
    </row>
    <row r="1720" spans="1:8">
      <c r="A1720" s="1">
        <v>1719</v>
      </c>
      <c r="B1720" s="444">
        <f>유형화!$F$71*hourly1!B1721/hourly1!$B$8763+유형화!$F$72*hourly1!C1721/hourly1!$C$8763+유형화!$F$73*hourly1!D1721/hourly1!$D$8763+유형화!$F$74*hourly1!E1721/hourly1!$E$8763</f>
        <v>403.9574255982472</v>
      </c>
      <c r="C1720" s="442">
        <f>hourly1!$F1721*유형화!$G$71/hourly1!$F$8763+유형화!$G$72*hourly1!$G1721/hourly1!$F$8763+유형화!$G$74*hourly1!I1721/hourly1!$I$8763</f>
        <v>3.5352406858184278</v>
      </c>
      <c r="D1720" s="14">
        <v>194.55062799999999</v>
      </c>
      <c r="E1720" s="14">
        <v>877.01938099999836</v>
      </c>
      <c r="F1720" s="1">
        <v>767178</v>
      </c>
      <c r="G1720" s="15">
        <f t="shared" si="52"/>
        <v>0.22262378823905962</v>
      </c>
      <c r="H1720" s="15">
        <f t="shared" si="53"/>
        <v>0.38890117575648186</v>
      </c>
    </row>
    <row r="1721" spans="1:8">
      <c r="A1721" s="1">
        <v>1720</v>
      </c>
      <c r="B1721" s="444">
        <f>유형화!$F$71*hourly1!B1722/hourly1!$B$8763+유형화!$F$72*hourly1!C1722/hourly1!$C$8763+유형화!$F$73*hourly1!D1722/hourly1!$D$8763+유형화!$F$74*hourly1!E1722/hourly1!$E$8763</f>
        <v>338.80512474938632</v>
      </c>
      <c r="C1721" s="442">
        <f>hourly1!$F1722*유형화!$G$71/hourly1!$F$8763+유형화!$G$72*hourly1!$G1722/hourly1!$F$8763+유형화!$G$74*hourly1!I1722/hourly1!$I$8763</f>
        <v>3.3035047270804974</v>
      </c>
      <c r="D1721" s="14">
        <v>204.390277</v>
      </c>
      <c r="E1721" s="14">
        <v>611.28984999999989</v>
      </c>
      <c r="F1721" s="1">
        <v>750862</v>
      </c>
      <c r="G1721" s="15">
        <f t="shared" si="52"/>
        <v>0.23388327353520924</v>
      </c>
      <c r="H1721" s="15">
        <f t="shared" si="53"/>
        <v>0.40419772394932685</v>
      </c>
    </row>
    <row r="1722" spans="1:8">
      <c r="A1722" s="1">
        <v>1721</v>
      </c>
      <c r="B1722" s="444">
        <f>유형화!$F$71*hourly1!B1723/hourly1!$B$8763+유형화!$F$72*hourly1!C1723/hourly1!$C$8763+유형화!$F$73*hourly1!D1723/hourly1!$D$8763+유형화!$F$74*hourly1!E1723/hourly1!$E$8763</f>
        <v>296.13448818219922</v>
      </c>
      <c r="C1722" s="442">
        <f>hourly1!$F1723*유형화!$G$71/hourly1!$F$8763+유형화!$G$72*hourly1!$G1723/hourly1!$F$8763+유형화!$G$74*hourly1!I1723/hourly1!$I$8763</f>
        <v>3.4255968097832277</v>
      </c>
      <c r="D1722" s="14">
        <v>227.353443</v>
      </c>
      <c r="E1722" s="14">
        <v>334.68153099999972</v>
      </c>
      <c r="F1722" s="1">
        <v>774355</v>
      </c>
      <c r="G1722" s="15">
        <f t="shared" si="52"/>
        <v>0.26015996591824475</v>
      </c>
      <c r="H1722" s="15">
        <f t="shared" si="53"/>
        <v>0.43865324225205132</v>
      </c>
    </row>
    <row r="1723" spans="1:8">
      <c r="A1723" s="1">
        <v>1722</v>
      </c>
      <c r="B1723" s="444">
        <f>유형화!$F$71*hourly1!B1724/hourly1!$B$8763+유형화!$F$72*hourly1!C1724/hourly1!$C$8763+유형화!$F$73*hourly1!D1724/hourly1!$D$8763+유형화!$F$74*hourly1!E1724/hourly1!$E$8763</f>
        <v>170.44576780652429</v>
      </c>
      <c r="C1723" s="442">
        <f>hourly1!$F1724*유형화!$G$71/hourly1!$F$8763+유형화!$G$72*hourly1!$G1724/hourly1!$F$8763+유형화!$G$74*hourly1!I1724/hourly1!$I$8763</f>
        <v>3.6965150604823833</v>
      </c>
      <c r="D1723" s="14">
        <v>256.05189200000001</v>
      </c>
      <c r="E1723" s="14">
        <v>111.5153870000001</v>
      </c>
      <c r="F1723" s="1">
        <v>743906</v>
      </c>
      <c r="G1723" s="15">
        <f t="shared" si="52"/>
        <v>0.29299952803451534</v>
      </c>
      <c r="H1723" s="15">
        <f t="shared" si="53"/>
        <v>0.47942346802543823</v>
      </c>
    </row>
    <row r="1724" spans="1:8">
      <c r="A1724" s="1">
        <v>1723</v>
      </c>
      <c r="B1724" s="444">
        <f>유형화!$F$71*hourly1!B1725/hourly1!$B$8763+유형화!$F$72*hourly1!C1725/hourly1!$C$8763+유형화!$F$73*hourly1!D1725/hourly1!$D$8763+유형화!$F$74*hourly1!E1725/hourly1!$E$8763</f>
        <v>123.65651013905087</v>
      </c>
      <c r="C1724" s="442">
        <f>hourly1!$F1725*유형화!$G$71/hourly1!$F$8763+유형화!$G$72*hourly1!$G1725/hourly1!$F$8763+유형화!$G$74*hourly1!I1725/hourly1!$I$8763</f>
        <v>3.6279364545753605</v>
      </c>
      <c r="D1724" s="14">
        <v>261.00615099999999</v>
      </c>
      <c r="E1724" s="14">
        <v>7.6583569999999934</v>
      </c>
      <c r="F1724" s="1">
        <v>756653</v>
      </c>
      <c r="G1724" s="15">
        <f t="shared" si="52"/>
        <v>0.29866867399326008</v>
      </c>
      <c r="H1724" s="15">
        <f t="shared" si="53"/>
        <v>0.48621902082655133</v>
      </c>
    </row>
    <row r="1725" spans="1:8">
      <c r="A1725" s="1">
        <v>1724</v>
      </c>
      <c r="B1725" s="444">
        <f>유형화!$F$71*hourly1!B1726/hourly1!$B$8763+유형화!$F$72*hourly1!C1726/hourly1!$C$8763+유형화!$F$73*hourly1!D1726/hourly1!$D$8763+유형화!$F$74*hourly1!E1726/hourly1!$E$8763</f>
        <v>132.59002414311973</v>
      </c>
      <c r="C1725" s="442">
        <f>hourly1!$F1726*유형화!$G$71/hourly1!$F$8763+유형화!$G$72*hourly1!$G1726/hourly1!$F$8763+유형화!$G$74*hourly1!I1726/hourly1!$I$8763</f>
        <v>3.6603158889865051</v>
      </c>
      <c r="D1725" s="14">
        <v>244.58127600000009</v>
      </c>
      <c r="E1725" s="14">
        <v>0.48024</v>
      </c>
      <c r="F1725" s="1">
        <v>769926</v>
      </c>
      <c r="G1725" s="15">
        <f t="shared" si="52"/>
        <v>0.27987373135317256</v>
      </c>
      <c r="H1725" s="15">
        <f t="shared" si="53"/>
        <v>0.46342038883965009</v>
      </c>
    </row>
    <row r="1726" spans="1:8">
      <c r="A1726" s="1">
        <v>1725</v>
      </c>
      <c r="B1726" s="444">
        <f>유형화!$F$71*hourly1!B1727/hourly1!$B$8763+유형화!$F$72*hourly1!C1727/hourly1!$C$8763+유형화!$F$73*hourly1!D1727/hourly1!$D$8763+유형화!$F$74*hourly1!E1727/hourly1!$E$8763</f>
        <v>68.588677956989159</v>
      </c>
      <c r="C1726" s="442">
        <f>hourly1!$F1727*유형화!$G$71/hourly1!$F$8763+유형화!$G$72*hourly1!$G1727/hourly1!$F$8763+유형화!$G$74*hourly1!I1727/hourly1!$I$8763</f>
        <v>4.7191949063326257</v>
      </c>
      <c r="D1726" s="14">
        <v>262.67228999999998</v>
      </c>
      <c r="E1726" s="14">
        <v>0.48096</v>
      </c>
      <c r="F1726" s="1">
        <v>807211</v>
      </c>
      <c r="G1726" s="15">
        <f t="shared" si="52"/>
        <v>0.30057523260849539</v>
      </c>
      <c r="H1726" s="15">
        <f t="shared" si="53"/>
        <v>0.4884889195008672</v>
      </c>
    </row>
    <row r="1727" spans="1:8">
      <c r="A1727" s="1">
        <v>1726</v>
      </c>
      <c r="B1727" s="444">
        <f>유형화!$F$71*hourly1!B1728/hourly1!$B$8763+유형화!$F$72*hourly1!C1728/hourly1!$C$8763+유형화!$F$73*hourly1!D1728/hourly1!$D$8763+유형화!$F$74*hourly1!E1728/hourly1!$E$8763</f>
        <v>67.328871941608043</v>
      </c>
      <c r="C1727" s="442">
        <f>hourly1!$F1728*유형화!$G$71/hourly1!$F$8763+유형화!$G$72*hourly1!$G1728/hourly1!$F$8763+유형화!$G$74*hourly1!I1728/hourly1!$I$8763</f>
        <v>0.46087913952163062</v>
      </c>
      <c r="D1727" s="14">
        <v>249.48482500000009</v>
      </c>
      <c r="E1727" s="14">
        <v>0.4824</v>
      </c>
      <c r="F1727" s="1">
        <v>847619</v>
      </c>
      <c r="G1727" s="15">
        <f t="shared" si="52"/>
        <v>0.28548484998803947</v>
      </c>
      <c r="H1727" s="15">
        <f t="shared" si="53"/>
        <v>0.47030809082541924</v>
      </c>
    </row>
    <row r="1728" spans="1:8">
      <c r="A1728" s="1">
        <v>1727</v>
      </c>
      <c r="B1728" s="444">
        <f>유형화!$F$71*hourly1!B1729/hourly1!$B$8763+유형화!$F$72*hourly1!C1729/hourly1!$C$8763+유형화!$F$73*hourly1!D1729/hourly1!$D$8763+유형화!$F$74*hourly1!E1729/hourly1!$E$8763</f>
        <v>66.125802246928245</v>
      </c>
      <c r="C1728" s="442">
        <f>hourly1!$F1729*유형화!$G$71/hourly1!$F$8763+유형화!$G$72*hourly1!$G1729/hourly1!$F$8763+유형화!$G$74*hourly1!I1729/hourly1!$I$8763</f>
        <v>0.35373826852165652</v>
      </c>
      <c r="D1728" s="14">
        <v>217.27430000000001</v>
      </c>
      <c r="E1728" s="14">
        <v>0.48311999999999999</v>
      </c>
      <c r="F1728" s="1">
        <v>915749</v>
      </c>
      <c r="G1728" s="15">
        <f t="shared" si="52"/>
        <v>0.24862642824771511</v>
      </c>
      <c r="H1728" s="15">
        <f t="shared" si="53"/>
        <v>0.42373880486247395</v>
      </c>
    </row>
    <row r="1729" spans="1:8">
      <c r="A1729" s="1">
        <v>1728</v>
      </c>
      <c r="B1729" s="444">
        <f>유형화!$F$71*hourly1!B1730/hourly1!$B$8763+유형화!$F$72*hourly1!C1730/hourly1!$C$8763+유형화!$F$73*hourly1!D1730/hourly1!$D$8763+유형화!$F$74*hourly1!E1730/hourly1!$E$8763</f>
        <v>64.871351351138117</v>
      </c>
      <c r="C1729" s="442">
        <f>hourly1!$F1730*유형화!$G$71/hourly1!$F$8763+유형화!$G$72*hourly1!$G1730/hourly1!$F$8763+유형화!$G$74*hourly1!I1730/hourly1!$I$8763</f>
        <v>0.3261049853712622</v>
      </c>
      <c r="D1729" s="14">
        <v>215.64595800000001</v>
      </c>
      <c r="E1729" s="14">
        <v>0.44424000000000002</v>
      </c>
      <c r="F1729" s="1">
        <v>930202</v>
      </c>
      <c r="G1729" s="15">
        <f t="shared" si="52"/>
        <v>0.24676312064333789</v>
      </c>
      <c r="H1729" s="15">
        <f t="shared" si="53"/>
        <v>0.4212989826934001</v>
      </c>
    </row>
    <row r="1730" spans="1:8">
      <c r="A1730" s="1">
        <v>1729</v>
      </c>
      <c r="B1730" s="444">
        <f>유형화!$F$71*hourly1!B1731/hourly1!$B$8763+유형화!$F$72*hourly1!C1731/hourly1!$C$8763+유형화!$F$73*hourly1!D1731/hourly1!$D$8763+유형화!$F$74*hourly1!E1731/hourly1!$E$8763</f>
        <v>65.355763388190908</v>
      </c>
      <c r="C1730" s="442">
        <f>hourly1!$F1731*유형화!$G$71/hourly1!$F$8763+유형화!$G$72*hourly1!$G1731/hourly1!$F$8763+유형화!$G$74*hourly1!I1731/hourly1!$I$8763</f>
        <v>0.34084001475286985</v>
      </c>
      <c r="D1730" s="14">
        <v>222.34218000000001</v>
      </c>
      <c r="E1730" s="14">
        <v>1.44E-2</v>
      </c>
      <c r="F1730" s="1">
        <v>870908</v>
      </c>
      <c r="G1730" s="15">
        <f t="shared" ref="G1730:G1793" si="54">D1730/$I$1</f>
        <v>0.25442559042744844</v>
      </c>
      <c r="H1730" s="15">
        <f t="shared" ref="H1730:H1793" si="55">G1730/(1-$H$1*(1-G1730))</f>
        <v>0.43127800431208435</v>
      </c>
    </row>
    <row r="1731" spans="1:8">
      <c r="A1731" s="1">
        <v>1730</v>
      </c>
      <c r="B1731" s="444">
        <f>유형화!$F$71*hourly1!B1732/hourly1!$B$8763+유형화!$F$72*hourly1!C1732/hourly1!$C$8763+유형화!$F$73*hourly1!D1732/hourly1!$D$8763+유형화!$F$74*hourly1!E1732/hourly1!$E$8763</f>
        <v>65.627527839530245</v>
      </c>
      <c r="C1731" s="442">
        <f>hourly1!$F1732*유형화!$G$71/hourly1!$F$8763+유형화!$G$72*hourly1!$G1732/hourly1!$F$8763+유형화!$G$74*hourly1!I1732/hourly1!$I$8763</f>
        <v>0.80152307435422643</v>
      </c>
      <c r="D1731" s="14">
        <v>227.82694900000001</v>
      </c>
      <c r="E1731" s="14">
        <v>7.1999999999999998E-3</v>
      </c>
      <c r="F1731" s="1">
        <v>760037</v>
      </c>
      <c r="G1731" s="15">
        <f t="shared" si="54"/>
        <v>0.26070179762836354</v>
      </c>
      <c r="H1731" s="15">
        <f t="shared" si="55"/>
        <v>0.4393460624195839</v>
      </c>
    </row>
    <row r="1732" spans="1:8">
      <c r="A1732" s="1">
        <v>1731</v>
      </c>
      <c r="B1732" s="444">
        <f>유형화!$F$71*hourly1!B1733/hourly1!$B$8763+유형화!$F$72*hourly1!C1733/hourly1!$C$8763+유형화!$F$73*hourly1!D1733/hourly1!$D$8763+유형화!$F$74*hourly1!E1733/hourly1!$E$8763</f>
        <v>66.378499591064667</v>
      </c>
      <c r="C1732" s="442">
        <f>hourly1!$F1733*유형화!$G$71/hourly1!$F$8763+유형화!$G$72*hourly1!$G1733/hourly1!$F$8763+유형화!$G$74*hourly1!I1733/hourly1!$I$8763</f>
        <v>1.4709407989373342</v>
      </c>
      <c r="D1732" s="14">
        <v>230.3918899999999</v>
      </c>
      <c r="E1732" s="14">
        <v>2.8800000000000002E-3</v>
      </c>
      <c r="F1732" s="1">
        <v>609293</v>
      </c>
      <c r="G1732" s="15">
        <f t="shared" si="54"/>
        <v>0.26363685308359269</v>
      </c>
      <c r="H1732" s="15">
        <f t="shared" si="55"/>
        <v>0.44308694757373013</v>
      </c>
    </row>
    <row r="1733" spans="1:8">
      <c r="A1733" s="1">
        <v>1732</v>
      </c>
      <c r="B1733" s="444">
        <f>유형화!$F$71*hourly1!B1734/hourly1!$B$8763+유형화!$F$72*hourly1!C1734/hourly1!$C$8763+유형화!$F$73*hourly1!D1734/hourly1!$D$8763+유형화!$F$74*hourly1!E1734/hourly1!$E$8763</f>
        <v>66.752638294817729</v>
      </c>
      <c r="C1733" s="442">
        <f>hourly1!$F1734*유형화!$G$71/hourly1!$F$8763+유형화!$G$72*hourly1!$G1734/hourly1!$F$8763+유형화!$G$74*hourly1!I1734/hourly1!$I$8763</f>
        <v>1.9286457087184794</v>
      </c>
      <c r="D1733" s="14">
        <v>223.84268399999999</v>
      </c>
      <c r="E1733" s="14">
        <v>1.4400000000000001E-3</v>
      </c>
      <c r="F1733" s="1">
        <v>503540</v>
      </c>
      <c r="G1733" s="15">
        <f t="shared" si="54"/>
        <v>0.25614261333393762</v>
      </c>
      <c r="H1733" s="15">
        <f t="shared" si="55"/>
        <v>0.43349460252734745</v>
      </c>
    </row>
    <row r="1734" spans="1:8">
      <c r="A1734" s="1">
        <v>1733</v>
      </c>
      <c r="B1734" s="444">
        <f>유형화!$F$71*hourly1!B1735/hourly1!$B$8763+유형화!$F$72*hourly1!C1735/hourly1!$C$8763+유형화!$F$73*hourly1!D1735/hourly1!$D$8763+유형화!$F$74*hourly1!E1735/hourly1!$E$8763</f>
        <v>67.211744417945454</v>
      </c>
      <c r="C1734" s="442">
        <f>hourly1!$F1735*유형화!$G$71/hourly1!$F$8763+유형화!$G$72*hourly1!$G1735/hourly1!$F$8763+유형화!$G$74*hourly1!I1735/hourly1!$I$8763</f>
        <v>2.4006251705737465</v>
      </c>
      <c r="D1734" s="14">
        <v>222.50313</v>
      </c>
      <c r="E1734" s="14">
        <v>7.2000000000000005E-4</v>
      </c>
      <c r="F1734" s="1">
        <v>545195</v>
      </c>
      <c r="G1734" s="15">
        <f t="shared" si="54"/>
        <v>0.25460976510262384</v>
      </c>
      <c r="H1734" s="15">
        <f t="shared" si="55"/>
        <v>0.43151610513557975</v>
      </c>
    </row>
    <row r="1735" spans="1:8">
      <c r="A1735" s="1">
        <v>1734</v>
      </c>
      <c r="B1735" s="444">
        <f>유형화!$F$71*hourly1!B1736/hourly1!$B$8763+유형화!$F$72*hourly1!C1736/hourly1!$C$8763+유형화!$F$73*hourly1!D1736/hourly1!$D$8763+유형화!$F$74*hourly1!E1736/hourly1!$E$8763</f>
        <v>69.3371176743766</v>
      </c>
      <c r="C1735" s="442">
        <f>hourly1!$F1736*유형화!$G$71/hourly1!$F$8763+유형화!$G$72*hourly1!$G1736/hourly1!$F$8763+유형화!$G$74*hourly1!I1736/hourly1!$I$8763</f>
        <v>2.8367647326458765</v>
      </c>
      <c r="D1735" s="14">
        <v>227.3345009999999</v>
      </c>
      <c r="E1735" s="14">
        <v>0</v>
      </c>
      <c r="F1735" s="1">
        <v>906258</v>
      </c>
      <c r="G1735" s="15">
        <f t="shared" si="54"/>
        <v>0.26013829063587635</v>
      </c>
      <c r="H1735" s="15">
        <f t="shared" si="55"/>
        <v>0.43862551238670422</v>
      </c>
    </row>
    <row r="1736" spans="1:8">
      <c r="A1736" s="1">
        <v>1735</v>
      </c>
      <c r="B1736" s="444">
        <f>유형화!$F$71*hourly1!B1737/hourly1!$B$8763+유형화!$F$72*hourly1!C1737/hourly1!$C$8763+유형화!$F$73*hourly1!D1737/hourly1!$D$8763+유형화!$F$74*hourly1!E1737/hourly1!$E$8763</f>
        <v>80.908289448641199</v>
      </c>
      <c r="C1736" s="442">
        <f>hourly1!$F1737*유형화!$G$71/hourly1!$F$8763+유형화!$G$72*hourly1!$G1737/hourly1!$F$8763+유형화!$G$74*hourly1!I1737/hourly1!$I$8763</f>
        <v>9.2373748609115456</v>
      </c>
      <c r="D1736" s="14">
        <v>221.90951400000009</v>
      </c>
      <c r="E1736" s="14">
        <v>1.1171190000000011</v>
      </c>
      <c r="F1736" s="1">
        <v>1121042</v>
      </c>
      <c r="G1736" s="15">
        <f t="shared" si="54"/>
        <v>0.25393049182533944</v>
      </c>
      <c r="H1736" s="15">
        <f t="shared" si="55"/>
        <v>0.43063753583401787</v>
      </c>
    </row>
    <row r="1737" spans="1:8">
      <c r="A1737" s="1">
        <v>1736</v>
      </c>
      <c r="B1737" s="444">
        <f>유형화!$F$71*hourly1!B1738/hourly1!$B$8763+유형화!$F$72*hourly1!C1738/hourly1!$C$8763+유형화!$F$73*hourly1!D1738/hourly1!$D$8763+유형화!$F$74*hourly1!E1738/hourly1!$E$8763</f>
        <v>187.9952604105527</v>
      </c>
      <c r="C1737" s="442">
        <f>hourly1!$F1738*유형화!$G$71/hourly1!$F$8763+유형화!$G$72*hourly1!$G1738/hourly1!$F$8763+유형화!$G$74*hourly1!I1738/hourly1!$I$8763</f>
        <v>9.1083580176235284</v>
      </c>
      <c r="D1737" s="14">
        <v>206.74918099999999</v>
      </c>
      <c r="E1737" s="14">
        <v>106.99335000000021</v>
      </c>
      <c r="F1737" s="1">
        <v>1116052</v>
      </c>
      <c r="G1737" s="15">
        <f t="shared" si="54"/>
        <v>0.23658256137596742</v>
      </c>
      <c r="H1737" s="15">
        <f t="shared" si="55"/>
        <v>0.40781630469262747</v>
      </c>
    </row>
    <row r="1738" spans="1:8">
      <c r="A1738" s="1">
        <v>1737</v>
      </c>
      <c r="B1738" s="444">
        <f>유형화!$F$71*hourly1!B1739/hourly1!$B$8763+유형화!$F$72*hourly1!C1739/hourly1!$C$8763+유형화!$F$73*hourly1!D1739/hourly1!$D$8763+유형화!$F$74*hourly1!E1739/hourly1!$E$8763</f>
        <v>291.86860938761339</v>
      </c>
      <c r="C1738" s="442">
        <f>hourly1!$F1739*유형화!$G$71/hourly1!$F$8763+유형화!$G$72*hourly1!$G1739/hourly1!$F$8763+유형화!$G$74*hourly1!I1739/hourly1!$I$8763</f>
        <v>8.2250119557622146</v>
      </c>
      <c r="D1738" s="14">
        <v>282.64383800000002</v>
      </c>
      <c r="E1738" s="14">
        <v>464.893821</v>
      </c>
      <c r="F1738" s="1">
        <v>1029476</v>
      </c>
      <c r="G1738" s="15">
        <f t="shared" si="54"/>
        <v>0.32342862413164286</v>
      </c>
      <c r="H1738" s="15">
        <f t="shared" si="55"/>
        <v>0.51510745003701375</v>
      </c>
    </row>
    <row r="1739" spans="1:8">
      <c r="A1739" s="1">
        <v>1738</v>
      </c>
      <c r="B1739" s="444">
        <f>유형화!$F$71*hourly1!B1740/hourly1!$B$8763+유형화!$F$72*hourly1!C1740/hourly1!$C$8763+유형화!$F$73*hourly1!D1740/hourly1!$D$8763+유형화!$F$74*hourly1!E1740/hourly1!$E$8763</f>
        <v>356.06584481403172</v>
      </c>
      <c r="C1739" s="442">
        <f>hourly1!$F1740*유형화!$G$71/hourly1!$F$8763+유형화!$G$72*hourly1!$G1740/hourly1!$F$8763+유형화!$G$74*hourly1!I1740/hourly1!$I$8763</f>
        <v>7.1263850522253058</v>
      </c>
      <c r="D1739" s="14">
        <v>371.71567299999998</v>
      </c>
      <c r="E1739" s="14">
        <v>835.51494500000035</v>
      </c>
      <c r="F1739" s="1">
        <v>878909</v>
      </c>
      <c r="G1739" s="15">
        <f t="shared" si="54"/>
        <v>0.42535329811986794</v>
      </c>
      <c r="H1739" s="15">
        <f t="shared" si="55"/>
        <v>0.62191217827868095</v>
      </c>
    </row>
    <row r="1740" spans="1:8">
      <c r="A1740" s="1">
        <v>1739</v>
      </c>
      <c r="B1740" s="444">
        <f>유형화!$F$71*hourly1!B1741/hourly1!$B$8763+유형화!$F$72*hourly1!C1741/hourly1!$C$8763+유형화!$F$73*hourly1!D1741/hourly1!$D$8763+유형화!$F$74*hourly1!E1741/hourly1!$E$8763</f>
        <v>419.36301610219073</v>
      </c>
      <c r="C1740" s="442">
        <f>hourly1!$F1741*유형화!$G$71/hourly1!$F$8763+유형화!$G$72*hourly1!$G1741/hourly1!$F$8763+유형화!$G$74*hourly1!I1741/hourly1!$I$8763</f>
        <v>6.2139972219437434</v>
      </c>
      <c r="D1740" s="14">
        <v>389.95637299999999</v>
      </c>
      <c r="E1740" s="14">
        <v>1074.1698159999989</v>
      </c>
      <c r="F1740" s="1">
        <v>862268</v>
      </c>
      <c r="G1740" s="15">
        <f t="shared" si="54"/>
        <v>0.44622608468384767</v>
      </c>
      <c r="H1740" s="15">
        <f t="shared" si="55"/>
        <v>0.64166014158235529</v>
      </c>
    </row>
    <row r="1741" spans="1:8">
      <c r="A1741" s="1">
        <v>1740</v>
      </c>
      <c r="B1741" s="444">
        <f>유형화!$F$71*hourly1!B1742/hourly1!$B$8763+유형화!$F$72*hourly1!C1742/hourly1!$C$8763+유형화!$F$73*hourly1!D1742/hourly1!$D$8763+유형화!$F$74*hourly1!E1742/hourly1!$E$8763</f>
        <v>352.18402029739616</v>
      </c>
      <c r="C1741" s="442">
        <f>hourly1!$F1742*유형화!$G$71/hourly1!$F$8763+유형화!$G$72*hourly1!$G1742/hourly1!$F$8763+유형화!$G$74*hourly1!I1742/hourly1!$I$8763</f>
        <v>5.4718731373414231</v>
      </c>
      <c r="D1741" s="14">
        <v>430.67424599999998</v>
      </c>
      <c r="E1741" s="14">
        <v>1218.2111820000009</v>
      </c>
      <c r="F1741" s="1">
        <v>836649</v>
      </c>
      <c r="G1741" s="15">
        <f t="shared" si="54"/>
        <v>0.49281944307843956</v>
      </c>
      <c r="H1741" s="15">
        <f t="shared" si="55"/>
        <v>0.68347405721818666</v>
      </c>
    </row>
    <row r="1742" spans="1:8">
      <c r="A1742" s="1">
        <v>1741</v>
      </c>
      <c r="B1742" s="444">
        <f>유형화!$F$71*hourly1!B1743/hourly1!$B$8763+유형화!$F$72*hourly1!C1743/hourly1!$C$8763+유형화!$F$73*hourly1!D1743/hourly1!$D$8763+유형화!$F$74*hourly1!E1743/hourly1!$E$8763</f>
        <v>208.71071038715507</v>
      </c>
      <c r="C1742" s="442">
        <f>hourly1!$F1743*유형화!$G$71/hourly1!$F$8763+유형화!$G$72*hourly1!$G1743/hourly1!$F$8763+유형화!$G$74*hourly1!I1743/hourly1!$I$8763</f>
        <v>4.1040205285227618</v>
      </c>
      <c r="D1742" s="14">
        <v>435.235322</v>
      </c>
      <c r="E1742" s="14">
        <v>1276.894702999999</v>
      </c>
      <c r="F1742" s="1">
        <v>800794</v>
      </c>
      <c r="G1742" s="15">
        <f t="shared" si="54"/>
        <v>0.49803867073144031</v>
      </c>
      <c r="H1742" s="15">
        <f t="shared" si="55"/>
        <v>0.68797352989315286</v>
      </c>
    </row>
    <row r="1743" spans="1:8">
      <c r="A1743" s="1">
        <v>1742</v>
      </c>
      <c r="B1743" s="444">
        <f>유형화!$F$71*hourly1!B1744/hourly1!$B$8763+유형화!$F$72*hourly1!C1744/hourly1!$C$8763+유형화!$F$73*hourly1!D1744/hourly1!$D$8763+유형화!$F$74*hourly1!E1744/hourly1!$E$8763</f>
        <v>280.21189354806324</v>
      </c>
      <c r="C1743" s="442">
        <f>hourly1!$F1744*유형화!$G$71/hourly1!$F$8763+유형화!$G$72*hourly1!$G1744/hourly1!$F$8763+유형화!$G$74*hourly1!I1744/hourly1!$I$8763</f>
        <v>4.4225169797616086</v>
      </c>
      <c r="D1743" s="14">
        <v>427.90551599999998</v>
      </c>
      <c r="E1743" s="14">
        <v>1241.3522830000011</v>
      </c>
      <c r="F1743" s="1">
        <v>802774</v>
      </c>
      <c r="G1743" s="15">
        <f t="shared" si="54"/>
        <v>0.48965119238941512</v>
      </c>
      <c r="H1743" s="15">
        <f t="shared" si="55"/>
        <v>0.68072520578497187</v>
      </c>
    </row>
    <row r="1744" spans="1:8">
      <c r="A1744" s="1">
        <v>1743</v>
      </c>
      <c r="B1744" s="444">
        <f>유형화!$F$71*hourly1!B1745/hourly1!$B$8763+유형화!$F$72*hourly1!C1745/hourly1!$C$8763+유형화!$F$73*hourly1!D1745/hourly1!$D$8763+유형화!$F$74*hourly1!E1745/hourly1!$E$8763</f>
        <v>406.2883036991289</v>
      </c>
      <c r="C1744" s="442">
        <f>hourly1!$F1745*유형화!$G$71/hourly1!$F$8763+유형화!$G$72*hourly1!$G1745/hourly1!$F$8763+유형화!$G$74*hourly1!I1745/hourly1!$I$8763</f>
        <v>4.2045117356265438</v>
      </c>
      <c r="D1744" s="14">
        <v>457.17968500000012</v>
      </c>
      <c r="E1744" s="14">
        <v>1129.7150660000009</v>
      </c>
      <c r="F1744" s="1">
        <v>785462</v>
      </c>
      <c r="G1744" s="15">
        <f t="shared" si="54"/>
        <v>0.52314954943573866</v>
      </c>
      <c r="H1744" s="15">
        <f t="shared" si="55"/>
        <v>0.70913200267845589</v>
      </c>
    </row>
    <row r="1745" spans="1:8">
      <c r="A1745" s="1">
        <v>1744</v>
      </c>
      <c r="B1745" s="444">
        <f>유형화!$F$71*hourly1!B1746/hourly1!$B$8763+유형화!$F$72*hourly1!C1746/hourly1!$C$8763+유형화!$F$73*hourly1!D1746/hourly1!$D$8763+유형화!$F$74*hourly1!E1746/hourly1!$E$8763</f>
        <v>341.633309505662</v>
      </c>
      <c r="C1745" s="442">
        <f>hourly1!$F1746*유형화!$G$71/hourly1!$F$8763+유형화!$G$72*hourly1!$G1746/hourly1!$F$8763+유형화!$G$74*hourly1!I1746/hourly1!$I$8763</f>
        <v>4.1688594165834321</v>
      </c>
      <c r="D1745" s="14">
        <v>488.43884800000001</v>
      </c>
      <c r="E1745" s="14">
        <v>916.45801100000153</v>
      </c>
      <c r="F1745" s="1">
        <v>812240</v>
      </c>
      <c r="G1745" s="15">
        <f t="shared" si="54"/>
        <v>0.55891933006190153</v>
      </c>
      <c r="H1745" s="15">
        <f t="shared" si="55"/>
        <v>0.73793923202005896</v>
      </c>
    </row>
    <row r="1746" spans="1:8">
      <c r="A1746" s="1">
        <v>1745</v>
      </c>
      <c r="B1746" s="444">
        <f>유형화!$F$71*hourly1!B1747/hourly1!$B$8763+유형화!$F$72*hourly1!C1747/hourly1!$C$8763+유형화!$F$73*hourly1!D1747/hourly1!$D$8763+유형화!$F$74*hourly1!E1747/hourly1!$E$8763</f>
        <v>299.04339505273424</v>
      </c>
      <c r="C1746" s="442">
        <f>hourly1!$F1747*유형화!$G$71/hourly1!$F$8763+유형화!$G$72*hourly1!$G1747/hourly1!$F$8763+유형화!$G$74*hourly1!I1747/hourly1!$I$8763</f>
        <v>4.2751388177382923</v>
      </c>
      <c r="D1746" s="14">
        <v>502.649406</v>
      </c>
      <c r="E1746" s="14">
        <v>600.95336299999997</v>
      </c>
      <c r="F1746" s="1">
        <v>813794</v>
      </c>
      <c r="G1746" s="15">
        <f t="shared" si="54"/>
        <v>0.57518043539717134</v>
      </c>
      <c r="H1746" s="15">
        <f t="shared" si="55"/>
        <v>0.75054610323111748</v>
      </c>
    </row>
    <row r="1747" spans="1:8">
      <c r="A1747" s="1">
        <v>1746</v>
      </c>
      <c r="B1747" s="444">
        <f>유형화!$F$71*hourly1!B1748/hourly1!$B$8763+유형화!$F$72*hourly1!C1748/hourly1!$C$8763+유형화!$F$73*hourly1!D1748/hourly1!$D$8763+유형화!$F$74*hourly1!E1748/hourly1!$E$8763</f>
        <v>173.44838158181591</v>
      </c>
      <c r="C1747" s="442">
        <f>hourly1!$F1748*유형화!$G$71/hourly1!$F$8763+유형화!$G$72*hourly1!$G1748/hourly1!$F$8763+유형화!$G$74*hourly1!I1748/hourly1!$I$8763</f>
        <v>4.5711193057542179</v>
      </c>
      <c r="D1747" s="14">
        <v>505.47892899999999</v>
      </c>
      <c r="E1747" s="14">
        <v>243.9980810000005</v>
      </c>
      <c r="F1747" s="1">
        <v>806231</v>
      </c>
      <c r="G1747" s="15">
        <f t="shared" si="54"/>
        <v>0.57841825136129943</v>
      </c>
      <c r="H1747" s="15">
        <f t="shared" si="55"/>
        <v>0.75302126275396619</v>
      </c>
    </row>
    <row r="1748" spans="1:8">
      <c r="A1748" s="1">
        <v>1747</v>
      </c>
      <c r="B1748" s="444">
        <f>유형화!$F$71*hourly1!B1749/hourly1!$B$8763+유형화!$F$72*hourly1!C1749/hourly1!$C$8763+유형화!$F$73*hourly1!D1749/hourly1!$D$8763+유형화!$F$74*hourly1!E1749/hourly1!$E$8763</f>
        <v>125.18121309435271</v>
      </c>
      <c r="C1748" s="442">
        <f>hourly1!$F1749*유형화!$G$71/hourly1!$F$8763+유형화!$G$72*hourly1!$G1749/hourly1!$F$8763+유형화!$G$74*hourly1!I1749/hourly1!$I$8763</f>
        <v>4.3988472564614094</v>
      </c>
      <c r="D1748" s="14">
        <v>507.119778</v>
      </c>
      <c r="E1748" s="14">
        <v>18.60210300000001</v>
      </c>
      <c r="F1748" s="1">
        <v>780011</v>
      </c>
      <c r="G1748" s="15">
        <f t="shared" si="54"/>
        <v>0.58029587069393029</v>
      </c>
      <c r="H1748" s="15">
        <f t="shared" si="55"/>
        <v>0.75445136497664445</v>
      </c>
    </row>
    <row r="1749" spans="1:8">
      <c r="A1749" s="1">
        <v>1748</v>
      </c>
      <c r="B1749" s="444">
        <f>유형화!$F$71*hourly1!B1750/hourly1!$B$8763+유형화!$F$72*hourly1!C1750/hourly1!$C$8763+유형화!$F$73*hourly1!D1750/hourly1!$D$8763+유형화!$F$74*hourly1!E1750/hourly1!$E$8763</f>
        <v>133.78729757159684</v>
      </c>
      <c r="C1749" s="442">
        <f>hourly1!$F1750*유형화!$G$71/hourly1!$F$8763+유형화!$G$72*hourly1!$G1750/hourly1!$F$8763+유형화!$G$74*hourly1!I1750/hourly1!$I$8763</f>
        <v>4.275574441820007</v>
      </c>
      <c r="D1749" s="14">
        <v>509.74922400000003</v>
      </c>
      <c r="E1749" s="14">
        <v>0.48743999999999998</v>
      </c>
      <c r="F1749" s="1">
        <v>828869</v>
      </c>
      <c r="G1749" s="15">
        <f t="shared" si="54"/>
        <v>0.58330473905641145</v>
      </c>
      <c r="H1749" s="15">
        <f t="shared" si="55"/>
        <v>0.75673510069307104</v>
      </c>
    </row>
    <row r="1750" spans="1:8">
      <c r="A1750" s="1">
        <v>1749</v>
      </c>
      <c r="B1750" s="444">
        <f>유형화!$F$71*hourly1!B1751/hourly1!$B$8763+유형화!$F$72*hourly1!C1751/hourly1!$C$8763+유형화!$F$73*hourly1!D1751/hourly1!$D$8763+유형화!$F$74*hourly1!E1751/hourly1!$E$8763</f>
        <v>69.034550414468256</v>
      </c>
      <c r="C1750" s="442">
        <f>hourly1!$F1751*유형화!$G$71/hourly1!$F$8763+유형화!$G$72*hourly1!$G1751/hourly1!$F$8763+유형화!$G$74*hourly1!I1751/hourly1!$I$8763</f>
        <v>5.1380945598102432</v>
      </c>
      <c r="D1750" s="14">
        <v>514.34321900000009</v>
      </c>
      <c r="E1750" s="14">
        <v>0.48455999999999999</v>
      </c>
      <c r="F1750" s="1">
        <v>869648</v>
      </c>
      <c r="G1750" s="15">
        <f t="shared" si="54"/>
        <v>0.58856163583729104</v>
      </c>
      <c r="H1750" s="15">
        <f t="shared" si="55"/>
        <v>0.76070164897612857</v>
      </c>
    </row>
    <row r="1751" spans="1:8">
      <c r="A1751" s="1">
        <v>1750</v>
      </c>
      <c r="B1751" s="444">
        <f>유형화!$F$71*hourly1!B1752/hourly1!$B$8763+유형화!$F$72*hourly1!C1752/hourly1!$C$8763+유형화!$F$73*hourly1!D1752/hourly1!$D$8763+유형화!$F$74*hourly1!E1752/hourly1!$E$8763</f>
        <v>67.599478582461373</v>
      </c>
      <c r="C1751" s="442">
        <f>hourly1!$F1752*유형화!$G$71/hourly1!$F$8763+유형화!$G$72*hourly1!$G1752/hourly1!$F$8763+유형화!$G$74*hourly1!I1752/hourly1!$I$8763</f>
        <v>0.46096649249873572</v>
      </c>
      <c r="D1751" s="14">
        <v>489.61401199999989</v>
      </c>
      <c r="E1751" s="14">
        <v>5.5440000000000003E-2</v>
      </c>
      <c r="F1751" s="1">
        <v>950353</v>
      </c>
      <c r="G1751" s="15">
        <f t="shared" si="54"/>
        <v>0.56026406723479905</v>
      </c>
      <c r="H1751" s="15">
        <f t="shared" si="55"/>
        <v>0.73899305819976391</v>
      </c>
    </row>
    <row r="1752" spans="1:8">
      <c r="A1752" s="1">
        <v>1751</v>
      </c>
      <c r="B1752" s="444">
        <f>유형화!$F$71*hourly1!B1753/hourly1!$B$8763+유형화!$F$72*hourly1!C1753/hourly1!$C$8763+유형화!$F$73*hourly1!D1753/hourly1!$D$8763+유형화!$F$74*hourly1!E1753/hourly1!$E$8763</f>
        <v>66.244360597942602</v>
      </c>
      <c r="C1752" s="442">
        <f>hourly1!$F1753*유형화!$G$71/hourly1!$F$8763+유형화!$G$72*hourly1!$G1753/hourly1!$F$8763+유형화!$G$74*hourly1!I1753/hourly1!$I$8763</f>
        <v>0.35417690758486653</v>
      </c>
      <c r="D1752" s="14">
        <v>446.52289399999989</v>
      </c>
      <c r="E1752" s="14">
        <v>1.4400000000000001E-3</v>
      </c>
      <c r="F1752" s="1">
        <v>1028111</v>
      </c>
      <c r="G1752" s="15">
        <f t="shared" si="54"/>
        <v>0.5109550106296652</v>
      </c>
      <c r="H1752" s="15">
        <f t="shared" si="55"/>
        <v>0.69895671393476966</v>
      </c>
    </row>
    <row r="1753" spans="1:8">
      <c r="A1753" s="1">
        <v>1752</v>
      </c>
      <c r="B1753" s="444">
        <f>유형화!$F$71*hourly1!B1754/hourly1!$B$8763+유형화!$F$72*hourly1!C1754/hourly1!$C$8763+유형화!$F$73*hourly1!D1754/hourly1!$D$8763+유형화!$F$74*hourly1!E1754/hourly1!$E$8763</f>
        <v>64.733398772761348</v>
      </c>
      <c r="C1753" s="442">
        <f>hourly1!$F1754*유형화!$G$71/hourly1!$F$8763+유형화!$G$72*hourly1!$G1754/hourly1!$F$8763+유형화!$G$74*hourly1!I1754/hourly1!$I$8763</f>
        <v>0.32680209798240117</v>
      </c>
      <c r="D1753" s="14">
        <v>401.93946799999998</v>
      </c>
      <c r="E1753" s="14">
        <v>1.4400000000000001E-3</v>
      </c>
      <c r="F1753" s="1">
        <v>1048025</v>
      </c>
      <c r="G1753" s="15">
        <f t="shared" si="54"/>
        <v>0.45993830977997291</v>
      </c>
      <c r="H1753" s="15">
        <f t="shared" si="55"/>
        <v>0.65428237458460781</v>
      </c>
    </row>
    <row r="1754" spans="1:8">
      <c r="A1754" s="1">
        <v>1753</v>
      </c>
      <c r="B1754" s="444">
        <f>유형화!$F$71*hourly1!B1755/hourly1!$B$8763+유형화!$F$72*hourly1!C1755/hourly1!$C$8763+유형화!$F$73*hourly1!D1755/hourly1!$D$8763+유형화!$F$74*hourly1!E1755/hourly1!$E$8763</f>
        <v>64.81774941458734</v>
      </c>
      <c r="C1754" s="442">
        <f>hourly1!$F1755*유형화!$G$71/hourly1!$F$8763+유형화!$G$72*hourly1!$G1755/hourly1!$F$8763+유형화!$G$74*hourly1!I1755/hourly1!$I$8763</f>
        <v>0.2949425441626059</v>
      </c>
      <c r="D1754" s="14">
        <v>378.67898400000001</v>
      </c>
      <c r="E1754" s="14">
        <v>7.2000000000000005E-4</v>
      </c>
      <c r="F1754" s="1">
        <v>984582</v>
      </c>
      <c r="G1754" s="15">
        <f t="shared" si="54"/>
        <v>0.43332139716659385</v>
      </c>
      <c r="H1754" s="15">
        <f t="shared" si="55"/>
        <v>0.62952861494495493</v>
      </c>
    </row>
    <row r="1755" spans="1:8">
      <c r="A1755" s="1">
        <v>1754</v>
      </c>
      <c r="B1755" s="444">
        <f>유형화!$F$71*hourly1!B1756/hourly1!$B$8763+유형화!$F$72*hourly1!C1756/hourly1!$C$8763+유형화!$F$73*hourly1!D1756/hourly1!$D$8763+유형화!$F$74*hourly1!E1756/hourly1!$E$8763</f>
        <v>64.700810555498975</v>
      </c>
      <c r="C1755" s="442">
        <f>hourly1!$F1756*유형화!$G$71/hourly1!$F$8763+유형화!$G$72*hourly1!$G1756/hourly1!$F$8763+유형화!$G$74*hourly1!I1756/hourly1!$I$8763</f>
        <v>0.36476234460999846</v>
      </c>
      <c r="D1755" s="14">
        <v>379.27637399999992</v>
      </c>
      <c r="E1755" s="14">
        <v>7.2000000000000005E-4</v>
      </c>
      <c r="F1755" s="1">
        <v>779598</v>
      </c>
      <c r="G1755" s="15">
        <f t="shared" si="54"/>
        <v>0.43400498902246853</v>
      </c>
      <c r="H1755" s="15">
        <f t="shared" si="55"/>
        <v>0.63017752263549842</v>
      </c>
    </row>
    <row r="1756" spans="1:8">
      <c r="A1756" s="1">
        <v>1755</v>
      </c>
      <c r="B1756" s="444">
        <f>유형화!$F$71*hourly1!B1757/hourly1!$B$8763+유형화!$F$72*hourly1!C1757/hourly1!$C$8763+유형화!$F$73*hourly1!D1757/hourly1!$D$8763+유형화!$F$74*hourly1!E1757/hourly1!$E$8763</f>
        <v>64.82596229457701</v>
      </c>
      <c r="C1756" s="442">
        <f>hourly1!$F1757*유형화!$G$71/hourly1!$F$8763+유형화!$G$72*hourly1!$G1757/hourly1!$F$8763+유형화!$G$74*hourly1!I1757/hourly1!$I$8763</f>
        <v>0.61835276333563194</v>
      </c>
      <c r="D1756" s="14">
        <v>357.171515</v>
      </c>
      <c r="E1756" s="14">
        <v>0</v>
      </c>
      <c r="F1756" s="1">
        <v>603784</v>
      </c>
      <c r="G1756" s="15">
        <f t="shared" si="54"/>
        <v>0.40871045515403892</v>
      </c>
      <c r="H1756" s="15">
        <f t="shared" si="55"/>
        <v>0.6056847325653224</v>
      </c>
    </row>
    <row r="1757" spans="1:8">
      <c r="A1757" s="1">
        <v>1756</v>
      </c>
      <c r="B1757" s="444">
        <f>유형화!$F$71*hourly1!B1758/hourly1!$B$8763+유형화!$F$72*hourly1!C1758/hourly1!$C$8763+유형화!$F$73*hourly1!D1758/hourly1!$D$8763+유형화!$F$74*hourly1!E1758/hourly1!$E$8763</f>
        <v>64.97262189635957</v>
      </c>
      <c r="C1757" s="442">
        <f>hourly1!$F1758*유형화!$G$71/hourly1!$F$8763+유형화!$G$72*hourly1!$G1758/hourly1!$F$8763+유형화!$G$74*hourly1!I1758/hourly1!$I$8763</f>
        <v>0.93829697608962848</v>
      </c>
      <c r="D1757" s="14">
        <v>326.775689</v>
      </c>
      <c r="E1757" s="14">
        <v>0</v>
      </c>
      <c r="F1757" s="1">
        <v>491437</v>
      </c>
      <c r="G1757" s="15">
        <f t="shared" si="54"/>
        <v>0.37392858885867386</v>
      </c>
      <c r="H1757" s="15">
        <f t="shared" si="55"/>
        <v>0.57030804994736728</v>
      </c>
    </row>
    <row r="1758" spans="1:8">
      <c r="A1758" s="1">
        <v>1757</v>
      </c>
      <c r="B1758" s="444">
        <f>유형화!$F$71*hourly1!B1759/hourly1!$B$8763+유형화!$F$72*hourly1!C1759/hourly1!$C$8763+유형화!$F$73*hourly1!D1759/hourly1!$D$8763+유형화!$F$74*hourly1!E1759/hourly1!$E$8763</f>
        <v>65.11024264120141</v>
      </c>
      <c r="C1758" s="442">
        <f>hourly1!$F1759*유형화!$G$71/hourly1!$F$8763+유형화!$G$72*hourly1!$G1759/hourly1!$F$8763+유형화!$G$74*hourly1!I1759/hourly1!$I$8763</f>
        <v>1.2428970517158646</v>
      </c>
      <c r="D1758" s="14">
        <v>312.00008300000002</v>
      </c>
      <c r="E1758" s="14">
        <v>7.2000000000000005E-4</v>
      </c>
      <c r="F1758" s="1">
        <v>552460</v>
      </c>
      <c r="G1758" s="15">
        <f t="shared" si="54"/>
        <v>0.3570209005357774</v>
      </c>
      <c r="H1758" s="15">
        <f t="shared" si="55"/>
        <v>0.55235484034056037</v>
      </c>
    </row>
    <row r="1759" spans="1:8">
      <c r="A1759" s="1">
        <v>1758</v>
      </c>
      <c r="B1759" s="444">
        <f>유형화!$F$71*hourly1!B1760/hourly1!$B$8763+유형화!$F$72*hourly1!C1760/hourly1!$C$8763+유형화!$F$73*hourly1!D1760/hourly1!$D$8763+유형화!$F$74*hourly1!E1760/hourly1!$E$8763</f>
        <v>67.095888731221052</v>
      </c>
      <c r="C1759" s="442">
        <f>hourly1!$F1760*유형화!$G$71/hourly1!$F$8763+유형화!$G$72*hourly1!$G1760/hourly1!$F$8763+유형화!$G$74*hourly1!I1760/hourly1!$I$8763</f>
        <v>1.591336669353268</v>
      </c>
      <c r="D1759" s="14">
        <v>264.601609</v>
      </c>
      <c r="E1759" s="14">
        <v>0</v>
      </c>
      <c r="F1759" s="1">
        <v>906147</v>
      </c>
      <c r="G1759" s="15">
        <f t="shared" si="54"/>
        <v>0.30278294742759942</v>
      </c>
      <c r="H1759" s="15">
        <f t="shared" si="55"/>
        <v>0.49110771966955885</v>
      </c>
    </row>
    <row r="1760" spans="1:8">
      <c r="A1760" s="1">
        <v>1759</v>
      </c>
      <c r="B1760" s="444">
        <f>유형화!$F$71*hourly1!B1761/hourly1!$B$8763+유형화!$F$72*hourly1!C1761/hourly1!$C$8763+유형화!$F$73*hourly1!D1761/hourly1!$D$8763+유형화!$F$74*hourly1!E1761/hourly1!$E$8763</f>
        <v>78.764331013856676</v>
      </c>
      <c r="C1760" s="442">
        <f>hourly1!$F1761*유형화!$G$71/hourly1!$F$8763+유형화!$G$72*hourly1!$G1761/hourly1!$F$8763+유형화!$G$74*hourly1!I1761/hourly1!$I$8763</f>
        <v>8.0973611435452764</v>
      </c>
      <c r="D1760" s="14">
        <v>227.56907500000011</v>
      </c>
      <c r="E1760" s="14">
        <v>1.472947000000002</v>
      </c>
      <c r="F1760" s="1">
        <v>852609</v>
      </c>
      <c r="G1760" s="15">
        <f t="shared" si="54"/>
        <v>0.26040671306678437</v>
      </c>
      <c r="H1760" s="15">
        <f t="shared" si="55"/>
        <v>0.4389688350222114</v>
      </c>
    </row>
    <row r="1761" spans="1:8">
      <c r="A1761" s="1">
        <v>1760</v>
      </c>
      <c r="B1761" s="444">
        <f>유형화!$F$71*hourly1!B1762/hourly1!$B$8763+유형화!$F$72*hourly1!C1762/hourly1!$C$8763+유형화!$F$73*hourly1!D1762/hourly1!$D$8763+유형화!$F$74*hourly1!E1762/hourly1!$E$8763</f>
        <v>184.49530030411833</v>
      </c>
      <c r="C1761" s="442">
        <f>hourly1!$F1762*유형화!$G$71/hourly1!$F$8763+유형화!$G$72*hourly1!$G1762/hourly1!$F$8763+유형화!$G$74*hourly1!I1762/hourly1!$I$8763</f>
        <v>7.9061356983421209</v>
      </c>
      <c r="D1761" s="14">
        <v>208.803436</v>
      </c>
      <c r="E1761" s="14">
        <v>118.0062940000001</v>
      </c>
      <c r="F1761" s="1">
        <v>861584</v>
      </c>
      <c r="G1761" s="15">
        <f t="shared" si="54"/>
        <v>0.2389332401417488</v>
      </c>
      <c r="H1761" s="15">
        <f t="shared" si="55"/>
        <v>0.41095249714248905</v>
      </c>
    </row>
    <row r="1762" spans="1:8">
      <c r="A1762" s="1">
        <v>1761</v>
      </c>
      <c r="B1762" s="444">
        <f>유형화!$F$71*hourly1!B1763/hourly1!$B$8763+유형화!$F$72*hourly1!C1763/hourly1!$C$8763+유형화!$F$73*hourly1!D1763/hourly1!$D$8763+유형화!$F$74*hourly1!E1763/hourly1!$E$8763</f>
        <v>287.92347295274612</v>
      </c>
      <c r="C1762" s="442">
        <f>hourly1!$F1763*유형화!$G$71/hourly1!$F$8763+유형화!$G$72*hourly1!$G1763/hourly1!$F$8763+유형화!$G$74*hourly1!I1763/hourly1!$I$8763</f>
        <v>7.0680431233228722</v>
      </c>
      <c r="D1762" s="14">
        <v>158.560935</v>
      </c>
      <c r="E1762" s="14">
        <v>482.23603899999938</v>
      </c>
      <c r="F1762" s="1">
        <v>839039</v>
      </c>
      <c r="G1762" s="15">
        <f t="shared" si="54"/>
        <v>0.18144087417917407</v>
      </c>
      <c r="H1762" s="15">
        <f t="shared" si="55"/>
        <v>0.33001701644889797</v>
      </c>
    </row>
    <row r="1763" spans="1:8">
      <c r="A1763" s="1">
        <v>1762</v>
      </c>
      <c r="B1763" s="444">
        <f>유형화!$F$71*hourly1!B1764/hourly1!$B$8763+유형화!$F$72*hourly1!C1764/hourly1!$C$8763+유형화!$F$73*hourly1!D1764/hourly1!$D$8763+유형화!$F$74*hourly1!E1764/hourly1!$E$8763</f>
        <v>351.91291205545633</v>
      </c>
      <c r="C1763" s="442">
        <f>hourly1!$F1764*유형화!$G$71/hourly1!$F$8763+유형화!$G$72*hourly1!$G1764/hourly1!$F$8763+유형화!$G$74*hourly1!I1764/hourly1!$I$8763</f>
        <v>6.0404821039328933</v>
      </c>
      <c r="D1763" s="14">
        <v>144.61686</v>
      </c>
      <c r="E1763" s="14">
        <v>850.98753799999986</v>
      </c>
      <c r="F1763" s="1">
        <v>806494</v>
      </c>
      <c r="G1763" s="15">
        <f t="shared" si="54"/>
        <v>0.16548470466226267</v>
      </c>
      <c r="H1763" s="15">
        <f t="shared" si="55"/>
        <v>0.30587732144647362</v>
      </c>
    </row>
    <row r="1764" spans="1:8">
      <c r="A1764" s="1">
        <v>1763</v>
      </c>
      <c r="B1764" s="444">
        <f>유형화!$F$71*hourly1!B1765/hourly1!$B$8763+유형화!$F$72*hourly1!C1765/hourly1!$C$8763+유형화!$F$73*hourly1!D1765/hourly1!$D$8763+유형화!$F$74*hourly1!E1765/hourly1!$E$8763</f>
        <v>415.04581853004987</v>
      </c>
      <c r="C1764" s="442">
        <f>hourly1!$F1765*유형화!$G$71/hourly1!$F$8763+유형화!$G$72*hourly1!$G1765/hourly1!$F$8763+유형화!$G$74*hourly1!I1765/hourly1!$I$8763</f>
        <v>5.0938430246533466</v>
      </c>
      <c r="D1764" s="14">
        <v>122.124402</v>
      </c>
      <c r="E1764" s="14">
        <v>1121.6266800000001</v>
      </c>
      <c r="F1764" s="1">
        <v>791189</v>
      </c>
      <c r="G1764" s="15">
        <f t="shared" si="54"/>
        <v>0.13974664224507047</v>
      </c>
      <c r="H1764" s="15">
        <f t="shared" si="55"/>
        <v>0.26524402873333214</v>
      </c>
    </row>
    <row r="1765" spans="1:8">
      <c r="A1765" s="1">
        <v>1764</v>
      </c>
      <c r="B1765" s="444">
        <f>유형화!$F$71*hourly1!B1766/hourly1!$B$8763+유형화!$F$72*hourly1!C1766/hourly1!$C$8763+유형화!$F$73*hourly1!D1766/hourly1!$D$8763+유형화!$F$74*hourly1!E1766/hourly1!$E$8763</f>
        <v>347.28699772624992</v>
      </c>
      <c r="C1765" s="442">
        <f>hourly1!$F1766*유형화!$G$71/hourly1!$F$8763+유형화!$G$72*hourly1!$G1766/hourly1!$F$8763+유형화!$G$74*hourly1!I1766/hourly1!$I$8763</f>
        <v>4.2327524968033599</v>
      </c>
      <c r="D1765" s="14">
        <v>88.673358000000007</v>
      </c>
      <c r="E1765" s="14">
        <v>1271.7704429999969</v>
      </c>
      <c r="F1765" s="1">
        <v>814086</v>
      </c>
      <c r="G1765" s="15">
        <f t="shared" si="54"/>
        <v>0.10146869777176111</v>
      </c>
      <c r="H1765" s="15">
        <f t="shared" si="55"/>
        <v>0.20060722872743364</v>
      </c>
    </row>
    <row r="1766" spans="1:8">
      <c r="A1766" s="1">
        <v>1765</v>
      </c>
      <c r="B1766" s="444">
        <f>유형화!$F$71*hourly1!B1767/hourly1!$B$8763+유형화!$F$72*hourly1!C1767/hourly1!$C$8763+유형화!$F$73*hourly1!D1767/hourly1!$D$8763+유형화!$F$74*hourly1!E1767/hourly1!$E$8763</f>
        <v>203.5066299827202</v>
      </c>
      <c r="C1766" s="442">
        <f>hourly1!$F1767*유형화!$G$71/hourly1!$F$8763+유형화!$G$72*hourly1!$G1767/hourly1!$F$8763+유형화!$G$74*hourly1!I1767/hourly1!$I$8763</f>
        <v>2.6958446609654243</v>
      </c>
      <c r="D1766" s="14">
        <v>58.157620000000001</v>
      </c>
      <c r="E1766" s="14">
        <v>1326.274318</v>
      </c>
      <c r="F1766" s="1">
        <v>791285</v>
      </c>
      <c r="G1766" s="15">
        <f t="shared" si="54"/>
        <v>6.6549616480126181E-2</v>
      </c>
      <c r="H1766" s="15">
        <f t="shared" si="55"/>
        <v>0.1367638787892422</v>
      </c>
    </row>
    <row r="1767" spans="1:8">
      <c r="A1767" s="1">
        <v>1766</v>
      </c>
      <c r="B1767" s="444">
        <f>유형화!$F$71*hourly1!B1768/hourly1!$B$8763+유형화!$F$72*hourly1!C1768/hourly1!$C$8763+유형화!$F$73*hourly1!D1768/hourly1!$D$8763+유형화!$F$74*hourly1!E1768/hourly1!$E$8763</f>
        <v>274.64658709264774</v>
      </c>
      <c r="C1767" s="442">
        <f>hourly1!$F1768*유형화!$G$71/hourly1!$F$8763+유형화!$G$72*hourly1!$G1768/hourly1!$F$8763+유형화!$G$74*hourly1!I1768/hourly1!$I$8763</f>
        <v>2.9249706235683637</v>
      </c>
      <c r="D1767" s="14">
        <v>59.909222999999997</v>
      </c>
      <c r="E1767" s="14">
        <v>1300.4276209999989</v>
      </c>
      <c r="F1767" s="1">
        <v>817612</v>
      </c>
      <c r="G1767" s="15">
        <f t="shared" si="54"/>
        <v>6.8553971332945787E-2</v>
      </c>
      <c r="H1767" s="15">
        <f t="shared" si="55"/>
        <v>0.14056451280705223</v>
      </c>
    </row>
    <row r="1768" spans="1:8">
      <c r="A1768" s="1">
        <v>1767</v>
      </c>
      <c r="B1768" s="444">
        <f>유형화!$F$71*hourly1!B1769/hourly1!$B$8763+유형화!$F$72*hourly1!C1769/hourly1!$C$8763+유형화!$F$73*hourly1!D1769/hourly1!$D$8763+유형화!$F$74*hourly1!E1769/hourly1!$E$8763</f>
        <v>400.40569946036294</v>
      </c>
      <c r="C1768" s="442">
        <f>hourly1!$F1769*유형화!$G$71/hourly1!$F$8763+유형화!$G$72*hourly1!$G1769/hourly1!$F$8763+유형화!$G$74*hourly1!I1769/hourly1!$I$8763</f>
        <v>2.6332593493365173</v>
      </c>
      <c r="D1768" s="14">
        <v>77.929618000000005</v>
      </c>
      <c r="E1768" s="14">
        <v>1191.943706999999</v>
      </c>
      <c r="F1768" s="1">
        <v>798540</v>
      </c>
      <c r="G1768" s="15">
        <f t="shared" si="54"/>
        <v>8.9174663446384819E-2</v>
      </c>
      <c r="H1768" s="15">
        <f t="shared" si="55"/>
        <v>0.1786902446872432</v>
      </c>
    </row>
    <row r="1769" spans="1:8">
      <c r="A1769" s="1">
        <v>1768</v>
      </c>
      <c r="B1769" s="444">
        <f>유형화!$F$71*hourly1!B1770/hourly1!$B$8763+유형화!$F$72*hourly1!C1770/hourly1!$C$8763+유형화!$F$73*hourly1!D1770/hourly1!$D$8763+유형화!$F$74*hourly1!E1770/hourly1!$E$8763</f>
        <v>335.46225175288117</v>
      </c>
      <c r="C1769" s="442">
        <f>hourly1!$F1770*유형화!$G$71/hourly1!$F$8763+유형화!$G$72*hourly1!$G1770/hourly1!$F$8763+유형화!$G$74*hourly1!I1770/hourly1!$I$8763</f>
        <v>2.4486159346610927</v>
      </c>
      <c r="D1769" s="14">
        <v>94.214114999999978</v>
      </c>
      <c r="E1769" s="14">
        <v>984.86297099999933</v>
      </c>
      <c r="F1769" s="1">
        <v>787936</v>
      </c>
      <c r="G1769" s="15">
        <f t="shared" si="54"/>
        <v>0.10780897189851479</v>
      </c>
      <c r="H1769" s="15">
        <f t="shared" si="55"/>
        <v>0.2116827884710917</v>
      </c>
    </row>
    <row r="1770" spans="1:8">
      <c r="A1770" s="1">
        <v>1769</v>
      </c>
      <c r="B1770" s="444">
        <f>유형화!$F$71*hourly1!B1771/hourly1!$B$8763+유형화!$F$72*hourly1!C1771/hourly1!$C$8763+유형화!$F$73*hourly1!D1771/hourly1!$D$8763+유형화!$F$74*hourly1!E1771/hourly1!$E$8763</f>
        <v>293.03073010270492</v>
      </c>
      <c r="C1770" s="442">
        <f>hourly1!$F1771*유형화!$G$71/hourly1!$F$8763+유형화!$G$72*hourly1!$G1771/hourly1!$F$8763+유형화!$G$74*hourly1!I1771/hourly1!$I$8763</f>
        <v>2.6315518919836385</v>
      </c>
      <c r="D1770" s="14">
        <v>105.137373</v>
      </c>
      <c r="E1770" s="14">
        <v>664.92403999999976</v>
      </c>
      <c r="F1770" s="1">
        <v>785954</v>
      </c>
      <c r="G1770" s="15">
        <f t="shared" si="54"/>
        <v>0.12030842821418712</v>
      </c>
      <c r="H1770" s="15">
        <f t="shared" si="55"/>
        <v>0.23307924359691948</v>
      </c>
    </row>
    <row r="1771" spans="1:8">
      <c r="A1771" s="1">
        <v>1770</v>
      </c>
      <c r="B1771" s="444">
        <f>유형화!$F$71*hourly1!B1772/hourly1!$B$8763+유형화!$F$72*hourly1!C1772/hourly1!$C$8763+유형화!$F$73*hourly1!D1772/hourly1!$D$8763+유형화!$F$74*hourly1!E1772/hourly1!$E$8763</f>
        <v>167.55449500286215</v>
      </c>
      <c r="C1771" s="442">
        <f>hourly1!$F1772*유형화!$G$71/hourly1!$F$8763+유형화!$G$72*hourly1!$G1772/hourly1!$F$8763+유형화!$G$74*hourly1!I1772/hourly1!$I$8763</f>
        <v>2.9557779488495686</v>
      </c>
      <c r="D1771" s="14">
        <v>103.442117</v>
      </c>
      <c r="E1771" s="14">
        <v>256.97077600000011</v>
      </c>
      <c r="F1771" s="1">
        <v>807137</v>
      </c>
      <c r="G1771" s="15">
        <f t="shared" si="54"/>
        <v>0.118368551089992</v>
      </c>
      <c r="H1771" s="15">
        <f t="shared" si="55"/>
        <v>0.22979602005141936</v>
      </c>
    </row>
    <row r="1772" spans="1:8">
      <c r="A1772" s="1">
        <v>1771</v>
      </c>
      <c r="B1772" s="444">
        <f>유형화!$F$71*hourly1!B1773/hourly1!$B$8763+유형화!$F$72*hourly1!C1773/hourly1!$C$8763+유형화!$F$73*hourly1!D1773/hourly1!$D$8763+유형화!$F$74*hourly1!E1773/hourly1!$E$8763</f>
        <v>121.90079333325419</v>
      </c>
      <c r="C1772" s="442">
        <f>hourly1!$F1773*유형화!$G$71/hourly1!$F$8763+유형화!$G$72*hourly1!$G1773/hourly1!$F$8763+유형화!$G$74*hourly1!I1773/hourly1!$I$8763</f>
        <v>2.7948249549148079</v>
      </c>
      <c r="D1772" s="14">
        <v>101.751541</v>
      </c>
      <c r="E1772" s="14">
        <v>16.865591999999989</v>
      </c>
      <c r="F1772" s="1">
        <v>782797</v>
      </c>
      <c r="G1772" s="15">
        <f t="shared" si="54"/>
        <v>0.11643402927788027</v>
      </c>
      <c r="H1772" s="15">
        <f t="shared" si="55"/>
        <v>0.22650828747029142</v>
      </c>
    </row>
    <row r="1773" spans="1:8">
      <c r="A1773" s="1">
        <v>1772</v>
      </c>
      <c r="B1773" s="444">
        <f>유형화!$F$71*hourly1!B1774/hourly1!$B$8763+유형화!$F$72*hourly1!C1774/hourly1!$C$8763+유형화!$F$73*hourly1!D1774/hourly1!$D$8763+유형화!$F$74*hourly1!E1774/hourly1!$E$8763</f>
        <v>130.66582607373223</v>
      </c>
      <c r="C1773" s="442">
        <f>hourly1!$F1774*유형화!$G$71/hourly1!$F$8763+유형화!$G$72*hourly1!$G1774/hourly1!$F$8763+유형화!$G$74*hourly1!I1774/hourly1!$I$8763</f>
        <v>2.7431829667620109</v>
      </c>
      <c r="D1773" s="14">
        <v>80.137564999999995</v>
      </c>
      <c r="E1773" s="14">
        <v>0.5796</v>
      </c>
      <c r="F1773" s="1">
        <v>762586</v>
      </c>
      <c r="G1773" s="15">
        <f t="shared" si="54"/>
        <v>9.1701211576422539E-2</v>
      </c>
      <c r="H1773" s="15">
        <f t="shared" si="55"/>
        <v>0.18324275773974613</v>
      </c>
    </row>
    <row r="1774" spans="1:8">
      <c r="A1774" s="1">
        <v>1773</v>
      </c>
      <c r="B1774" s="444">
        <f>유형화!$F$71*hourly1!B1775/hourly1!$B$8763+유형화!$F$72*hourly1!C1775/hourly1!$C$8763+유형화!$F$73*hourly1!D1775/hourly1!$D$8763+유형화!$F$74*hourly1!E1775/hourly1!$E$8763</f>
        <v>67.216766310093703</v>
      </c>
      <c r="C1774" s="442">
        <f>hourly1!$F1775*유형화!$G$71/hourly1!$F$8763+유형화!$G$72*hourly1!$G1775/hourly1!$F$8763+유형화!$G$74*hourly1!I1775/hourly1!$I$8763</f>
        <v>3.6760356765102147</v>
      </c>
      <c r="D1774" s="14">
        <v>55.767979999999987</v>
      </c>
      <c r="E1774" s="14">
        <v>0.58176000000000005</v>
      </c>
      <c r="F1774" s="1">
        <v>789699</v>
      </c>
      <c r="G1774" s="15">
        <f t="shared" si="54"/>
        <v>6.3815157512830595E-2</v>
      </c>
      <c r="H1774" s="15">
        <f t="shared" si="55"/>
        <v>0.13155097161513024</v>
      </c>
    </row>
    <row r="1775" spans="1:8">
      <c r="A1775" s="1">
        <v>1774</v>
      </c>
      <c r="B1775" s="444">
        <f>유형화!$F$71*hourly1!B1776/hourly1!$B$8763+유형화!$F$72*hourly1!C1776/hourly1!$C$8763+유형화!$F$73*hourly1!D1776/hourly1!$D$8763+유형화!$F$74*hourly1!E1776/hourly1!$E$8763</f>
        <v>65.794646806608043</v>
      </c>
      <c r="C1775" s="442">
        <f>hourly1!$F1776*유형화!$G$71/hourly1!$F$8763+유형화!$G$72*hourly1!$G1776/hourly1!$F$8763+유형화!$G$74*hourly1!I1776/hourly1!$I$8763</f>
        <v>0.46054211348309437</v>
      </c>
      <c r="D1775" s="14">
        <v>33.987780000000001</v>
      </c>
      <c r="E1775" s="14">
        <v>0.58248</v>
      </c>
      <c r="F1775" s="1">
        <v>860326</v>
      </c>
      <c r="G1775" s="15">
        <f t="shared" si="54"/>
        <v>3.8892130111426552E-2</v>
      </c>
      <c r="H1775" s="15">
        <f t="shared" si="55"/>
        <v>8.2505090698151984E-2</v>
      </c>
    </row>
    <row r="1776" spans="1:8">
      <c r="A1776" s="1">
        <v>1775</v>
      </c>
      <c r="B1776" s="444">
        <f>유형화!$F$71*hourly1!B1777/hourly1!$B$8763+유형화!$F$72*hourly1!C1777/hourly1!$C$8763+유형화!$F$73*hourly1!D1777/hourly1!$D$8763+유형화!$F$74*hourly1!E1777/hourly1!$E$8763</f>
        <v>64.417873077048498</v>
      </c>
      <c r="C1776" s="442">
        <f>hourly1!$F1777*유형화!$G$71/hourly1!$F$8763+유형화!$G$72*hourly1!$G1777/hourly1!$F$8763+유형화!$G$74*hourly1!I1777/hourly1!$I$8763</f>
        <v>0.35349503285312855</v>
      </c>
      <c r="D1776" s="14">
        <v>27.103612999999999</v>
      </c>
      <c r="E1776" s="14">
        <v>0.51119999999999999</v>
      </c>
      <c r="F1776" s="1">
        <v>875430</v>
      </c>
      <c r="G1776" s="15">
        <f t="shared" si="54"/>
        <v>3.1014595342377528E-2</v>
      </c>
      <c r="H1776" s="15">
        <f t="shared" si="55"/>
        <v>6.6404158627750301E-2</v>
      </c>
    </row>
    <row r="1777" spans="1:8">
      <c r="A1777" s="1">
        <v>1776</v>
      </c>
      <c r="B1777" s="444">
        <f>유형화!$F$71*hourly1!B1778/hourly1!$B$8763+유형화!$F$72*hourly1!C1778/hourly1!$C$8763+유형화!$F$73*hourly1!D1778/hourly1!$D$8763+유형화!$F$74*hourly1!E1778/hourly1!$E$8763</f>
        <v>62.783050778066475</v>
      </c>
      <c r="C1777" s="442">
        <f>hourly1!$F1778*유형화!$G$71/hourly1!$F$8763+유형화!$G$72*hourly1!$G1778/hourly1!$F$8763+유형화!$G$74*hourly1!I1778/hourly1!$I$8763</f>
        <v>0.32153402898063188</v>
      </c>
      <c r="D1777" s="14">
        <v>26.142364000000001</v>
      </c>
      <c r="E1777" s="14">
        <v>1.8720000000000001E-2</v>
      </c>
      <c r="F1777" s="1">
        <v>903830</v>
      </c>
      <c r="G1777" s="15">
        <f t="shared" si="54"/>
        <v>2.9914640559291415E-2</v>
      </c>
      <c r="H1777" s="15">
        <f t="shared" si="55"/>
        <v>6.4132157376394883E-2</v>
      </c>
    </row>
    <row r="1778" spans="1:8">
      <c r="A1778" s="1">
        <v>1777</v>
      </c>
      <c r="B1778" s="444">
        <f>유형화!$F$71*hourly1!B1779/hourly1!$B$8763+유형화!$F$72*hourly1!C1779/hourly1!$C$8763+유형화!$F$73*hourly1!D1779/hourly1!$D$8763+유형화!$F$74*hourly1!E1779/hourly1!$E$8763</f>
        <v>62.977620649898427</v>
      </c>
      <c r="C1778" s="442">
        <f>hourly1!$F1779*유형화!$G$71/hourly1!$F$8763+유형화!$G$72*hourly1!$G1779/hourly1!$F$8763+유형화!$G$74*hourly1!I1779/hourly1!$I$8763</f>
        <v>0.2622949393711772</v>
      </c>
      <c r="D1778" s="14">
        <v>30.717839000000001</v>
      </c>
      <c r="E1778" s="14">
        <v>7.1999999999999998E-3</v>
      </c>
      <c r="F1778" s="1">
        <v>816122</v>
      </c>
      <c r="G1778" s="15">
        <f t="shared" si="54"/>
        <v>3.5150344951328183E-2</v>
      </c>
      <c r="H1778" s="15">
        <f t="shared" si="55"/>
        <v>7.4894303595295364E-2</v>
      </c>
    </row>
    <row r="1779" spans="1:8">
      <c r="A1779" s="1">
        <v>1778</v>
      </c>
      <c r="B1779" s="444">
        <f>유형화!$F$71*hourly1!B1780/hourly1!$B$8763+유형화!$F$72*hourly1!C1780/hourly1!$C$8763+유형화!$F$73*hourly1!D1780/hourly1!$D$8763+유형화!$F$74*hourly1!E1780/hourly1!$E$8763</f>
        <v>62.98942238170612</v>
      </c>
      <c r="C1779" s="442">
        <f>hourly1!$F1780*유형화!$G$71/hourly1!$F$8763+유형화!$G$72*hourly1!$G1780/hourly1!$F$8763+유형화!$G$74*hourly1!I1780/hourly1!$I$8763</f>
        <v>0.26670993158440004</v>
      </c>
      <c r="D1779" s="14">
        <v>39.978793000000003</v>
      </c>
      <c r="E1779" s="14">
        <v>2.16E-3</v>
      </c>
      <c r="F1779" s="1">
        <v>768316</v>
      </c>
      <c r="G1779" s="15">
        <f t="shared" si="54"/>
        <v>4.5747631032500187E-2</v>
      </c>
      <c r="H1779" s="15">
        <f t="shared" si="55"/>
        <v>9.6278129011374849E-2</v>
      </c>
    </row>
    <row r="1780" spans="1:8">
      <c r="A1780" s="1">
        <v>1779</v>
      </c>
      <c r="B1780" s="444">
        <f>유형화!$F$71*hourly1!B1781/hourly1!$B$8763+유형화!$F$72*hourly1!C1781/hourly1!$C$8763+유형화!$F$73*hourly1!D1781/hourly1!$D$8763+유형화!$F$74*hourly1!E1781/hourly1!$E$8763</f>
        <v>63.217280206732781</v>
      </c>
      <c r="C1780" s="442">
        <f>hourly1!$F1781*유형화!$G$71/hourly1!$F$8763+유형화!$G$72*hourly1!$G1781/hourly1!$F$8763+유형화!$G$74*hourly1!I1781/hourly1!$I$8763</f>
        <v>0.2513587051758569</v>
      </c>
      <c r="D1780" s="14">
        <v>36.273339</v>
      </c>
      <c r="E1780" s="14">
        <v>2.16E-3</v>
      </c>
      <c r="F1780" s="1">
        <v>614454</v>
      </c>
      <c r="G1780" s="15">
        <f t="shared" si="54"/>
        <v>4.1507489455442019E-2</v>
      </c>
      <c r="H1780" s="15">
        <f t="shared" si="55"/>
        <v>8.7785391740735103E-2</v>
      </c>
    </row>
    <row r="1781" spans="1:8">
      <c r="A1781" s="1">
        <v>1780</v>
      </c>
      <c r="B1781" s="444">
        <f>유형화!$F$71*hourly1!B1782/hourly1!$B$8763+유형화!$F$72*hourly1!C1782/hourly1!$C$8763+유형화!$F$73*hourly1!D1782/hourly1!$D$8763+유형화!$F$74*hourly1!E1782/hourly1!$E$8763</f>
        <v>63.309075461777368</v>
      </c>
      <c r="C1781" s="442">
        <f>hourly1!$F1782*유형화!$G$71/hourly1!$F$8763+유형화!$G$72*hourly1!$G1782/hourly1!$F$8763+유형화!$G$74*hourly1!I1782/hourly1!$I$8763</f>
        <v>0.24578367846442539</v>
      </c>
      <c r="D1781" s="14">
        <v>26.051394999999999</v>
      </c>
      <c r="E1781" s="14">
        <v>1.4400000000000001E-3</v>
      </c>
      <c r="F1781" s="1">
        <v>495869</v>
      </c>
      <c r="G1781" s="15">
        <f t="shared" si="54"/>
        <v>2.981054496422441E-2</v>
      </c>
      <c r="H1781" s="15">
        <f t="shared" si="55"/>
        <v>6.3916838405194229E-2</v>
      </c>
    </row>
    <row r="1782" spans="1:8">
      <c r="A1782" s="1">
        <v>1781</v>
      </c>
      <c r="B1782" s="444">
        <f>유형화!$F$71*hourly1!B1783/hourly1!$B$8763+유형화!$F$72*hourly1!C1783/hourly1!$C$8763+유형화!$F$73*hourly1!D1783/hourly1!$D$8763+유형화!$F$74*hourly1!E1783/hourly1!$E$8763</f>
        <v>63.414750015109199</v>
      </c>
      <c r="C1782" s="442">
        <f>hourly1!$F1783*유형화!$G$71/hourly1!$F$8763+유형화!$G$72*hourly1!$G1783/hourly1!$F$8763+유형화!$G$74*hourly1!I1783/hourly1!$I$8763</f>
        <v>0.28990385821172576</v>
      </c>
      <c r="D1782" s="14">
        <v>19.163578999999999</v>
      </c>
      <c r="E1782" s="14">
        <v>0</v>
      </c>
      <c r="F1782" s="1">
        <v>555586</v>
      </c>
      <c r="G1782" s="15">
        <f t="shared" si="54"/>
        <v>2.1928834653766782E-2</v>
      </c>
      <c r="H1782" s="15">
        <f t="shared" si="55"/>
        <v>4.7458758351439548E-2</v>
      </c>
    </row>
    <row r="1783" spans="1:8">
      <c r="A1783" s="1">
        <v>1782</v>
      </c>
      <c r="B1783" s="444">
        <f>유형화!$F$71*hourly1!B1784/hourly1!$B$8763+유형화!$F$72*hourly1!C1784/hourly1!$C$8763+유형화!$F$73*hourly1!D1784/hourly1!$D$8763+유형화!$F$74*hourly1!E1784/hourly1!$E$8763</f>
        <v>65.371959413939436</v>
      </c>
      <c r="C1783" s="442">
        <f>hourly1!$F1784*유형화!$G$71/hourly1!$F$8763+유형화!$G$72*hourly1!$G1784/hourly1!$F$8763+유형화!$G$74*hourly1!I1784/hourly1!$I$8763</f>
        <v>0.4090877875563006</v>
      </c>
      <c r="D1783" s="14">
        <v>23.34966</v>
      </c>
      <c r="E1783" s="14">
        <v>0</v>
      </c>
      <c r="F1783" s="1">
        <v>922838</v>
      </c>
      <c r="G1783" s="15">
        <f t="shared" si="54"/>
        <v>2.671895648311164E-2</v>
      </c>
      <c r="H1783" s="15">
        <f t="shared" si="55"/>
        <v>5.7497782384742867E-2</v>
      </c>
    </row>
    <row r="1784" spans="1:8">
      <c r="A1784" s="1">
        <v>1783</v>
      </c>
      <c r="B1784" s="444">
        <f>유형화!$F$71*hourly1!B1785/hourly1!$B$8763+유형화!$F$72*hourly1!C1785/hourly1!$C$8763+유형화!$F$73*hourly1!D1785/hourly1!$D$8763+유형화!$F$74*hourly1!E1785/hourly1!$E$8763</f>
        <v>76.883498537844432</v>
      </c>
      <c r="C1784" s="442">
        <f>hourly1!$F1785*유형화!$G$71/hourly1!$F$8763+유형화!$G$72*hourly1!$G1785/hourly1!$F$8763+유형화!$G$74*hourly1!I1785/hourly1!$I$8763</f>
        <v>6.6956459738823586</v>
      </c>
      <c r="D1784" s="14">
        <v>28.524182</v>
      </c>
      <c r="E1784" s="14">
        <v>1.8118010000000031</v>
      </c>
      <c r="F1784" s="1">
        <v>887849</v>
      </c>
      <c r="G1784" s="15">
        <f t="shared" si="54"/>
        <v>3.2640148831904033E-2</v>
      </c>
      <c r="H1784" s="15">
        <f t="shared" si="55"/>
        <v>6.975104951416855E-2</v>
      </c>
    </row>
    <row r="1785" spans="1:8">
      <c r="A1785" s="1">
        <v>1784</v>
      </c>
      <c r="B1785" s="444">
        <f>유형화!$F$71*hourly1!B1786/hourly1!$B$8763+유형화!$F$72*hourly1!C1786/hourly1!$C$8763+유형화!$F$73*hourly1!D1786/hourly1!$D$8763+유형화!$F$74*hourly1!E1786/hourly1!$E$8763</f>
        <v>116.28261057602428</v>
      </c>
      <c r="C1785" s="442">
        <f>hourly1!$F1786*유형화!$G$71/hourly1!$F$8763+유형화!$G$72*hourly1!$G1786/hourly1!$F$8763+유형화!$G$74*hourly1!I1786/hourly1!$I$8763</f>
        <v>6.7765954562560875</v>
      </c>
      <c r="D1785" s="14">
        <v>39.381323999999999</v>
      </c>
      <c r="E1785" s="14">
        <v>117.582194</v>
      </c>
      <c r="F1785" s="1">
        <v>832853</v>
      </c>
      <c r="G1785" s="15">
        <f t="shared" si="54"/>
        <v>4.5063948777126522E-2</v>
      </c>
      <c r="H1785" s="15">
        <f t="shared" si="55"/>
        <v>9.4914398029066704E-2</v>
      </c>
    </row>
    <row r="1786" spans="1:8">
      <c r="A1786" s="1">
        <v>1785</v>
      </c>
      <c r="B1786" s="444">
        <f>유형화!$F$71*hourly1!B1787/hourly1!$B$8763+유형화!$F$72*hourly1!C1787/hourly1!$C$8763+유형화!$F$73*hourly1!D1787/hourly1!$D$8763+유형화!$F$74*hourly1!E1787/hourly1!$E$8763</f>
        <v>116.4622035496599</v>
      </c>
      <c r="C1786" s="442">
        <f>hourly1!$F1787*유형화!$G$71/hourly1!$F$8763+유형화!$G$72*hourly1!$G1787/hourly1!$F$8763+유형화!$G$74*hourly1!I1787/hourly1!$I$8763</f>
        <v>6.1710427807136874</v>
      </c>
      <c r="D1786" s="14">
        <v>33.000698000000007</v>
      </c>
      <c r="E1786" s="14">
        <v>418.42719999999929</v>
      </c>
      <c r="F1786" s="1">
        <v>813792</v>
      </c>
      <c r="G1786" s="15">
        <f t="shared" si="54"/>
        <v>3.7762614692218623E-2</v>
      </c>
      <c r="H1786" s="15">
        <f t="shared" si="55"/>
        <v>8.021466908763876E-2</v>
      </c>
    </row>
    <row r="1787" spans="1:8">
      <c r="A1787" s="1">
        <v>1786</v>
      </c>
      <c r="B1787" s="444">
        <f>유형화!$F$71*hourly1!B1788/hourly1!$B$8763+유형화!$F$72*hourly1!C1788/hourly1!$C$8763+유형화!$F$73*hourly1!D1788/hourly1!$D$8763+유형화!$F$74*hourly1!E1788/hourly1!$E$8763</f>
        <v>118.5823657364798</v>
      </c>
      <c r="C1787" s="442">
        <f>hourly1!$F1788*유형화!$G$71/hourly1!$F$8763+유형화!$G$72*hourly1!$G1788/hourly1!$F$8763+유형화!$G$74*hourly1!I1788/hourly1!$I$8763</f>
        <v>5.1470226533639689</v>
      </c>
      <c r="D1787" s="14">
        <v>51.807554000000003</v>
      </c>
      <c r="E1787" s="14">
        <v>770.55119499999989</v>
      </c>
      <c r="F1787" s="1">
        <v>806775</v>
      </c>
      <c r="G1787" s="15">
        <f t="shared" si="54"/>
        <v>5.9283252125403814E-2</v>
      </c>
      <c r="H1787" s="15">
        <f t="shared" si="55"/>
        <v>0.12283991099424474</v>
      </c>
    </row>
    <row r="1788" spans="1:8">
      <c r="A1788" s="1">
        <v>1787</v>
      </c>
      <c r="B1788" s="444">
        <f>유형화!$F$71*hourly1!B1789/hourly1!$B$8763+유형화!$F$72*hourly1!C1789/hourly1!$C$8763+유형화!$F$73*hourly1!D1789/hourly1!$D$8763+유형화!$F$74*hourly1!E1789/hourly1!$E$8763</f>
        <v>120.43494210951286</v>
      </c>
      <c r="C1788" s="442">
        <f>hourly1!$F1789*유형화!$G$71/hourly1!$F$8763+유형화!$G$72*hourly1!$G1789/hourly1!$F$8763+유형화!$G$74*hourly1!I1789/hourly1!$I$8763</f>
        <v>4.3575037116906881</v>
      </c>
      <c r="D1788" s="14">
        <v>87.99425100000002</v>
      </c>
      <c r="E1788" s="14">
        <v>997.33236599999964</v>
      </c>
      <c r="F1788" s="1">
        <v>760517</v>
      </c>
      <c r="G1788" s="15">
        <f t="shared" si="54"/>
        <v>0.10069159736086107</v>
      </c>
      <c r="H1788" s="15">
        <f t="shared" si="55"/>
        <v>0.19923922976602707</v>
      </c>
    </row>
    <row r="1789" spans="1:8">
      <c r="A1789" s="1">
        <v>1788</v>
      </c>
      <c r="B1789" s="444">
        <f>유형화!$F$71*hourly1!B1790/hourly1!$B$8763+유형화!$F$72*hourly1!C1790/hourly1!$C$8763+유형화!$F$73*hourly1!D1790/hourly1!$D$8763+유형화!$F$74*hourly1!E1790/hourly1!$E$8763</f>
        <v>118.1193139236932</v>
      </c>
      <c r="C1789" s="442">
        <f>hourly1!$F1790*유형화!$G$71/hourly1!$F$8763+유형화!$G$72*hourly1!$G1790/hourly1!$F$8763+유형화!$G$74*hourly1!I1790/hourly1!$I$8763</f>
        <v>3.8278540914024481</v>
      </c>
      <c r="D1789" s="14">
        <v>83.5441</v>
      </c>
      <c r="E1789" s="14">
        <v>1099.043494</v>
      </c>
      <c r="F1789" s="1">
        <v>815466</v>
      </c>
      <c r="G1789" s="15">
        <f t="shared" si="54"/>
        <v>9.5599300902913673E-2</v>
      </c>
      <c r="H1789" s="15">
        <f t="shared" si="55"/>
        <v>0.1902172271918576</v>
      </c>
    </row>
    <row r="1790" spans="1:8">
      <c r="A1790" s="1">
        <v>1789</v>
      </c>
      <c r="B1790" s="444">
        <f>유형화!$F$71*hourly1!B1791/hourly1!$B$8763+유형화!$F$72*hourly1!C1791/hourly1!$C$8763+유형화!$F$73*hourly1!D1791/hourly1!$D$8763+유형화!$F$74*hourly1!E1791/hourly1!$E$8763</f>
        <v>123.71976690040233</v>
      </c>
      <c r="C1790" s="442">
        <f>hourly1!$F1791*유형화!$G$71/hourly1!$F$8763+유형화!$G$72*hourly1!$G1791/hourly1!$F$8763+유형화!$G$74*hourly1!I1791/hourly1!$I$8763</f>
        <v>2.390935834937816</v>
      </c>
      <c r="D1790" s="14">
        <v>57.068541999999987</v>
      </c>
      <c r="E1790" s="14">
        <v>1126.197420999998</v>
      </c>
      <c r="F1790" s="1">
        <v>807486</v>
      </c>
      <c r="G1790" s="15">
        <f t="shared" si="54"/>
        <v>6.5303387297829113E-2</v>
      </c>
      <c r="H1790" s="15">
        <f t="shared" si="55"/>
        <v>0.13439209928381041</v>
      </c>
    </row>
    <row r="1791" spans="1:8">
      <c r="A1791" s="1">
        <v>1790</v>
      </c>
      <c r="B1791" s="444">
        <f>유형화!$F$71*hourly1!B1792/hourly1!$B$8763+유형화!$F$72*hourly1!C1792/hourly1!$C$8763+유형화!$F$73*hourly1!D1792/hourly1!$D$8763+유형화!$F$74*hourly1!E1792/hourly1!$E$8763</f>
        <v>112.09088936272393</v>
      </c>
      <c r="C1791" s="442">
        <f>hourly1!$F1792*유형화!$G$71/hourly1!$F$8763+유형화!$G$72*hourly1!$G1792/hourly1!$F$8763+유형화!$G$74*hourly1!I1792/hourly1!$I$8763</f>
        <v>3.1045204307382708</v>
      </c>
      <c r="D1791" s="14">
        <v>51.607720000000008</v>
      </c>
      <c r="E1791" s="14">
        <v>1072.1160430000009</v>
      </c>
      <c r="F1791" s="1">
        <v>785533</v>
      </c>
      <c r="G1791" s="15">
        <f t="shared" si="54"/>
        <v>5.9054582588038133E-2</v>
      </c>
      <c r="H1791" s="15">
        <f t="shared" si="55"/>
        <v>0.12239798559163605</v>
      </c>
    </row>
    <row r="1792" spans="1:8">
      <c r="A1792" s="1">
        <v>1791</v>
      </c>
      <c r="B1792" s="444">
        <f>유형화!$F$71*hourly1!B1793/hourly1!$B$8763+유형화!$F$72*hourly1!C1793/hourly1!$C$8763+유형화!$F$73*hourly1!D1793/hourly1!$D$8763+유형화!$F$74*hourly1!E1793/hourly1!$E$8763</f>
        <v>112.75311257160521</v>
      </c>
      <c r="C1792" s="442">
        <f>hourly1!$F1793*유형화!$G$71/hourly1!$F$8763+유형화!$G$72*hourly1!$G1793/hourly1!$F$8763+유형화!$G$74*hourly1!I1793/hourly1!$I$8763</f>
        <v>2.9874039638331835</v>
      </c>
      <c r="D1792" s="14">
        <v>50.818775000000002</v>
      </c>
      <c r="E1792" s="14">
        <v>957.28000800000063</v>
      </c>
      <c r="F1792" s="1">
        <v>804593</v>
      </c>
      <c r="G1792" s="15">
        <f t="shared" si="54"/>
        <v>5.8151794833416925E-2</v>
      </c>
      <c r="H1792" s="15">
        <f t="shared" si="55"/>
        <v>0.12065101063163251</v>
      </c>
    </row>
    <row r="1793" spans="1:8">
      <c r="A1793" s="1">
        <v>1792</v>
      </c>
      <c r="B1793" s="444">
        <f>유형화!$F$71*hourly1!B1794/hourly1!$B$8763+유형화!$F$72*hourly1!C1794/hourly1!$C$8763+유형화!$F$73*hourly1!D1794/hourly1!$D$8763+유형화!$F$74*hourly1!E1794/hourly1!$E$8763</f>
        <v>111.42510394413614</v>
      </c>
      <c r="C1793" s="442">
        <f>hourly1!$F1794*유형화!$G$71/hourly1!$F$8763+유형화!$G$72*hourly1!$G1794/hourly1!$F$8763+유형화!$G$74*hourly1!I1794/hourly1!$I$8763</f>
        <v>2.8897487949898522</v>
      </c>
      <c r="D1793" s="14">
        <v>60.48089800000001</v>
      </c>
      <c r="E1793" s="14">
        <v>713.09318800000074</v>
      </c>
      <c r="F1793" s="1">
        <v>770269</v>
      </c>
      <c r="G1793" s="15">
        <f t="shared" si="54"/>
        <v>6.9208137579798337E-2</v>
      </c>
      <c r="H1793" s="15">
        <f t="shared" si="55"/>
        <v>0.14180121895769826</v>
      </c>
    </row>
    <row r="1794" spans="1:8">
      <c r="A1794" s="1">
        <v>1793</v>
      </c>
      <c r="B1794" s="444">
        <f>유형화!$F$71*hourly1!B1795/hourly1!$B$8763+유형화!$F$72*hourly1!C1795/hourly1!$C$8763+유형화!$F$73*hourly1!D1795/hourly1!$D$8763+유형화!$F$74*hourly1!E1795/hourly1!$E$8763</f>
        <v>110.21647603774626</v>
      </c>
      <c r="C1794" s="442">
        <f>hourly1!$F1795*유형화!$G$71/hourly1!$F$8763+유형화!$G$72*hourly1!$G1795/hourly1!$F$8763+유형화!$G$74*hourly1!I1795/hourly1!$I$8763</f>
        <v>2.9908297976610614</v>
      </c>
      <c r="D1794" s="14">
        <v>70.910673000000003</v>
      </c>
      <c r="E1794" s="14">
        <v>400.20391999999958</v>
      </c>
      <c r="F1794" s="1">
        <v>768249</v>
      </c>
      <c r="G1794" s="15">
        <f t="shared" ref="G1794:G1857" si="56">D1794/$I$1</f>
        <v>8.1142902555118981E-2</v>
      </c>
      <c r="H1794" s="15">
        <f t="shared" ref="H1794:H1857" si="57">G1794/(1-$H$1*(1-G1794))</f>
        <v>0.16404814267678883</v>
      </c>
    </row>
    <row r="1795" spans="1:8">
      <c r="A1795" s="1">
        <v>1794</v>
      </c>
      <c r="B1795" s="444">
        <f>유형화!$F$71*hourly1!B1796/hourly1!$B$8763+유형화!$F$72*hourly1!C1796/hourly1!$C$8763+유형화!$F$73*hourly1!D1796/hourly1!$D$8763+유형화!$F$74*hourly1!E1796/hourly1!$E$8763</f>
        <v>110.15206176270931</v>
      </c>
      <c r="C1795" s="442">
        <f>hourly1!$F1796*유형화!$G$71/hourly1!$F$8763+유형화!$G$72*hourly1!$G1796/hourly1!$F$8763+유형화!$G$74*hourly1!I1796/hourly1!$I$8763</f>
        <v>3.210678173315872</v>
      </c>
      <c r="D1795" s="14">
        <v>65.269295000000014</v>
      </c>
      <c r="E1795" s="14">
        <v>158.87551000000011</v>
      </c>
      <c r="F1795" s="1">
        <v>794960</v>
      </c>
      <c r="G1795" s="15">
        <f t="shared" si="56"/>
        <v>7.4687488074275027E-2</v>
      </c>
      <c r="H1795" s="15">
        <f t="shared" si="57"/>
        <v>0.15208881289886039</v>
      </c>
    </row>
    <row r="1796" spans="1:8">
      <c r="A1796" s="1">
        <v>1795</v>
      </c>
      <c r="B1796" s="444">
        <f>유형화!$F$71*hourly1!B1797/hourly1!$B$8763+유형화!$F$72*hourly1!C1797/hourly1!$C$8763+유형화!$F$73*hourly1!D1797/hourly1!$D$8763+유형화!$F$74*hourly1!E1797/hourly1!$E$8763</f>
        <v>121.92141029505515</v>
      </c>
      <c r="C1796" s="442">
        <f>hourly1!$F1797*유형화!$G$71/hourly1!$F$8763+유형화!$G$72*hourly1!$G1797/hourly1!$F$8763+유형화!$G$74*hourly1!I1797/hourly1!$I$8763</f>
        <v>2.9142338670670318</v>
      </c>
      <c r="D1796" s="14">
        <v>53.623933999999998</v>
      </c>
      <c r="E1796" s="14">
        <v>15.65262499999999</v>
      </c>
      <c r="F1796" s="1">
        <v>787748</v>
      </c>
      <c r="G1796" s="15">
        <f t="shared" si="56"/>
        <v>6.1361731134382709E-2</v>
      </c>
      <c r="H1796" s="15">
        <f t="shared" si="57"/>
        <v>0.12684623060158098</v>
      </c>
    </row>
    <row r="1797" spans="1:8">
      <c r="A1797" s="1">
        <v>1796</v>
      </c>
      <c r="B1797" s="444">
        <f>유형화!$F$71*hourly1!B1798/hourly1!$B$8763+유형화!$F$72*hourly1!C1798/hourly1!$C$8763+유형화!$F$73*hourly1!D1798/hourly1!$D$8763+유형화!$F$74*hourly1!E1798/hourly1!$E$8763</f>
        <v>130.8466248538644</v>
      </c>
      <c r="C1797" s="442">
        <f>hourly1!$F1798*유형화!$G$71/hourly1!$F$8763+유형화!$G$72*hourly1!$G1798/hourly1!$F$8763+유형화!$G$74*hourly1!I1798/hourly1!$I$8763</f>
        <v>2.8352407002477404</v>
      </c>
      <c r="D1797" s="14">
        <v>48.644120999999998</v>
      </c>
      <c r="E1797" s="14">
        <v>0.59328000000000003</v>
      </c>
      <c r="F1797" s="1">
        <v>782519</v>
      </c>
      <c r="G1797" s="15">
        <f t="shared" si="56"/>
        <v>5.5663343798505717E-2</v>
      </c>
      <c r="H1797" s="15">
        <f t="shared" si="57"/>
        <v>0.11581694794108797</v>
      </c>
    </row>
    <row r="1798" spans="1:8">
      <c r="A1798" s="1">
        <v>1797</v>
      </c>
      <c r="B1798" s="444">
        <f>유형화!$F$71*hourly1!B1799/hourly1!$B$8763+유형화!$F$72*hourly1!C1799/hourly1!$C$8763+유형화!$F$73*hourly1!D1799/hourly1!$D$8763+유형화!$F$74*hourly1!E1799/hourly1!$E$8763</f>
        <v>67.634450951534546</v>
      </c>
      <c r="C1798" s="442">
        <f>hourly1!$F1799*유형화!$G$71/hourly1!$F$8763+유형화!$G$72*hourly1!$G1799/hourly1!$F$8763+유형화!$G$74*hourly1!I1799/hourly1!$I$8763</f>
        <v>3.8564542872639866</v>
      </c>
      <c r="D1798" s="14">
        <v>57.254084000000013</v>
      </c>
      <c r="E1798" s="14">
        <v>0.13896</v>
      </c>
      <c r="F1798" s="1">
        <v>811754</v>
      </c>
      <c r="G1798" s="15">
        <f t="shared" si="56"/>
        <v>6.5515702535986334E-2</v>
      </c>
      <c r="H1798" s="15">
        <f t="shared" si="57"/>
        <v>0.13479664292775331</v>
      </c>
    </row>
    <row r="1799" spans="1:8">
      <c r="A1799" s="1">
        <v>1798</v>
      </c>
      <c r="B1799" s="444">
        <f>유형화!$F$71*hourly1!B1800/hourly1!$B$8763+유형화!$F$72*hourly1!C1800/hourly1!$C$8763+유형화!$F$73*hourly1!D1800/hourly1!$D$8763+유형화!$F$74*hourly1!E1800/hourly1!$E$8763</f>
        <v>66.422263048416582</v>
      </c>
      <c r="C1799" s="442">
        <f>hourly1!$F1800*유형화!$G$71/hourly1!$F$8763+유형화!$G$72*hourly1!$G1800/hourly1!$F$8763+유형화!$G$74*hourly1!I1800/hourly1!$I$8763</f>
        <v>0.41690628643721028</v>
      </c>
      <c r="D1799" s="14">
        <v>72.815316999999993</v>
      </c>
      <c r="E1799" s="14">
        <v>0</v>
      </c>
      <c r="F1799" s="1">
        <v>846056</v>
      </c>
      <c r="G1799" s="15">
        <f t="shared" si="56"/>
        <v>8.3322381834552581E-2</v>
      </c>
      <c r="H1799" s="15">
        <f t="shared" si="57"/>
        <v>0.1680471812515521</v>
      </c>
    </row>
    <row r="1800" spans="1:8">
      <c r="A1800" s="1">
        <v>1799</v>
      </c>
      <c r="B1800" s="444">
        <f>유형화!$F$71*hourly1!B1801/hourly1!$B$8763+유형화!$F$72*hourly1!C1801/hourly1!$C$8763+유형화!$F$73*hourly1!D1801/hourly1!$D$8763+유형화!$F$74*hourly1!E1801/hourly1!$E$8763</f>
        <v>65.17569791245657</v>
      </c>
      <c r="C1800" s="442">
        <f>hourly1!$F1801*유형화!$G$71/hourly1!$F$8763+유형화!$G$72*hourly1!$G1801/hourly1!$F$8763+유형화!$G$74*hourly1!I1801/hourly1!$I$8763</f>
        <v>0.38026806844819916</v>
      </c>
      <c r="D1800" s="14">
        <v>76.224796999999981</v>
      </c>
      <c r="E1800" s="14">
        <v>2.16E-3</v>
      </c>
      <c r="F1800" s="1">
        <v>849553</v>
      </c>
      <c r="G1800" s="15">
        <f t="shared" si="56"/>
        <v>8.7223841117044884E-2</v>
      </c>
      <c r="H1800" s="15">
        <f t="shared" si="57"/>
        <v>0.17515773222999323</v>
      </c>
    </row>
    <row r="1801" spans="1:8">
      <c r="A1801" s="1">
        <v>1800</v>
      </c>
      <c r="B1801" s="444">
        <f>유형화!$F$71*hourly1!B1802/hourly1!$B$8763+유형화!$F$72*hourly1!C1802/hourly1!$C$8763+유형화!$F$73*hourly1!D1802/hourly1!$D$8763+유형화!$F$74*hourly1!E1802/hourly1!$E$8763</f>
        <v>63.674698307095873</v>
      </c>
      <c r="C1801" s="442">
        <f>hourly1!$F1802*유형화!$G$71/hourly1!$F$8763+유형화!$G$72*hourly1!$G1802/hourly1!$F$8763+유형화!$G$74*hourly1!I1802/hourly1!$I$8763</f>
        <v>0.31626595997886175</v>
      </c>
      <c r="D1801" s="14">
        <v>77.991134000000002</v>
      </c>
      <c r="E1801" s="14">
        <v>0</v>
      </c>
      <c r="F1801" s="1">
        <v>915432</v>
      </c>
      <c r="G1801" s="15">
        <f t="shared" si="56"/>
        <v>8.9245056048547544E-2</v>
      </c>
      <c r="H1801" s="15">
        <f t="shared" si="57"/>
        <v>0.17881742637136513</v>
      </c>
    </row>
    <row r="1802" spans="1:8">
      <c r="A1802" s="1">
        <v>1801</v>
      </c>
      <c r="B1802" s="444">
        <f>유형화!$F$71*hourly1!B1803/hourly1!$B$8763+유형화!$F$72*hourly1!C1803/hourly1!$C$8763+유형화!$F$73*hourly1!D1803/hourly1!$D$8763+유형화!$F$74*hourly1!E1803/hourly1!$E$8763</f>
        <v>63.98964440061178</v>
      </c>
      <c r="C1802" s="442">
        <f>hourly1!$F1803*유형화!$G$71/hourly1!$F$8763+유형화!$G$72*hourly1!$G1803/hourly1!$F$8763+유형화!$G$74*hourly1!I1803/hourly1!$I$8763</f>
        <v>0.2776275869748881</v>
      </c>
      <c r="D1802" s="14">
        <v>85.344494999999995</v>
      </c>
      <c r="E1802" s="14">
        <v>2.16E-3</v>
      </c>
      <c r="F1802" s="1">
        <v>854645</v>
      </c>
      <c r="G1802" s="15">
        <f t="shared" si="56"/>
        <v>9.7659488317094922E-2</v>
      </c>
      <c r="H1802" s="15">
        <f t="shared" si="57"/>
        <v>0.19387933779692698</v>
      </c>
    </row>
    <row r="1803" spans="1:8">
      <c r="A1803" s="1">
        <v>1802</v>
      </c>
      <c r="B1803" s="444">
        <f>유형화!$F$71*hourly1!B1804/hourly1!$B$8763+유형화!$F$72*hourly1!C1804/hourly1!$C$8763+유형화!$F$73*hourly1!D1804/hourly1!$D$8763+유형화!$F$74*hourly1!E1804/hourly1!$E$8763</f>
        <v>64.054369974355367</v>
      </c>
      <c r="C1803" s="442">
        <f>hourly1!$F1804*유형화!$G$71/hourly1!$F$8763+유형화!$G$72*hourly1!$G1804/hourly1!$F$8763+유형화!$G$74*hourly1!I1804/hourly1!$I$8763</f>
        <v>0.28644135569009888</v>
      </c>
      <c r="D1803" s="14">
        <v>95.344751000000002</v>
      </c>
      <c r="E1803" s="14">
        <v>0</v>
      </c>
      <c r="F1803" s="1">
        <v>779795</v>
      </c>
      <c r="G1803" s="15">
        <f t="shared" si="56"/>
        <v>0.10910275579439337</v>
      </c>
      <c r="H1803" s="15">
        <f t="shared" si="57"/>
        <v>0.21392423908044653</v>
      </c>
    </row>
    <row r="1804" spans="1:8">
      <c r="A1804" s="1">
        <v>1803</v>
      </c>
      <c r="B1804" s="444">
        <f>유형화!$F$71*hourly1!B1805/hourly1!$B$8763+유형화!$F$72*hourly1!C1805/hourly1!$C$8763+유형화!$F$73*hourly1!D1805/hourly1!$D$8763+유형화!$F$74*hourly1!E1805/hourly1!$E$8763</f>
        <v>64.39743535307079</v>
      </c>
      <c r="C1804" s="442">
        <f>hourly1!$F1805*유형화!$G$71/hourly1!$F$8763+유형화!$G$72*hourly1!$G1805/hourly1!$F$8763+유형화!$G$74*hourly1!I1805/hourly1!$I$8763</f>
        <v>0.50742075683206367</v>
      </c>
      <c r="D1804" s="14">
        <v>133.42669100000001</v>
      </c>
      <c r="E1804" s="14">
        <v>0</v>
      </c>
      <c r="F1804" s="1">
        <v>638482</v>
      </c>
      <c r="G1804" s="15">
        <f t="shared" si="56"/>
        <v>0.15267982276892184</v>
      </c>
      <c r="H1804" s="15">
        <f t="shared" si="57"/>
        <v>0.28593124504314515</v>
      </c>
    </row>
    <row r="1805" spans="1:8">
      <c r="A1805" s="1">
        <v>1804</v>
      </c>
      <c r="B1805" s="444">
        <f>유형화!$F$71*hourly1!B1806/hourly1!$B$8763+유형화!$F$72*hourly1!C1806/hourly1!$C$8763+유형화!$F$73*hourly1!D1806/hourly1!$D$8763+유형화!$F$74*hourly1!E1806/hourly1!$E$8763</f>
        <v>64.499268572547138</v>
      </c>
      <c r="C1805" s="442">
        <f>hourly1!$F1806*유형화!$G$71/hourly1!$F$8763+유형화!$G$72*hourly1!$G1806/hourly1!$F$8763+유형화!$G$74*hourly1!I1806/hourly1!$I$8763</f>
        <v>0.96753561465230131</v>
      </c>
      <c r="D1805" s="14">
        <v>157.47950499999999</v>
      </c>
      <c r="E1805" s="14">
        <v>0</v>
      </c>
      <c r="F1805" s="1">
        <v>512174</v>
      </c>
      <c r="G1805" s="15">
        <f t="shared" si="56"/>
        <v>0.18020339658380299</v>
      </c>
      <c r="H1805" s="15">
        <f t="shared" si="57"/>
        <v>0.32817246729780036</v>
      </c>
    </row>
    <row r="1806" spans="1:8">
      <c r="A1806" s="1">
        <v>1805</v>
      </c>
      <c r="B1806" s="444">
        <f>유형화!$F$71*hourly1!B1807/hourly1!$B$8763+유형화!$F$72*hourly1!C1807/hourly1!$C$8763+유형화!$F$73*hourly1!D1807/hourly1!$D$8763+유형화!$F$74*hourly1!E1807/hourly1!$E$8763</f>
        <v>64.666599239424414</v>
      </c>
      <c r="C1806" s="442">
        <f>hourly1!$F1807*유형화!$G$71/hourly1!$F$8763+유형화!$G$72*hourly1!$G1807/hourly1!$F$8763+유형화!$G$74*hourly1!I1807/hourly1!$I$8763</f>
        <v>1.4660492766773536</v>
      </c>
      <c r="D1806" s="14">
        <v>165.27549999999999</v>
      </c>
      <c r="E1806" s="14">
        <v>0</v>
      </c>
      <c r="F1806" s="1">
        <v>565710</v>
      </c>
      <c r="G1806" s="15">
        <f t="shared" si="56"/>
        <v>0.18912433381147808</v>
      </c>
      <c r="H1806" s="15">
        <f t="shared" si="57"/>
        <v>0.34136833616207962</v>
      </c>
    </row>
    <row r="1807" spans="1:8">
      <c r="A1807" s="1">
        <v>1806</v>
      </c>
      <c r="B1807" s="444">
        <f>유형화!$F$71*hourly1!B1808/hourly1!$B$8763+유형화!$F$72*hourly1!C1808/hourly1!$C$8763+유형화!$F$73*hourly1!D1808/hourly1!$D$8763+유형화!$F$74*hourly1!E1808/hourly1!$E$8763</f>
        <v>66.603552365078613</v>
      </c>
      <c r="C1807" s="442">
        <f>hourly1!$F1808*유형화!$G$71/hourly1!$F$8763+유형화!$G$72*hourly1!$G1808/hourly1!$F$8763+유형화!$G$74*hourly1!I1808/hourly1!$I$8763</f>
        <v>1.7625076800017916</v>
      </c>
      <c r="D1807" s="14">
        <v>153.01306400000001</v>
      </c>
      <c r="E1807" s="14">
        <v>0</v>
      </c>
      <c r="F1807" s="1">
        <v>921968</v>
      </c>
      <c r="G1807" s="15">
        <f t="shared" si="56"/>
        <v>0.17509245952033461</v>
      </c>
      <c r="H1807" s="15">
        <f t="shared" si="57"/>
        <v>0.32050555777713402</v>
      </c>
    </row>
    <row r="1808" spans="1:8">
      <c r="A1808" s="1">
        <v>1807</v>
      </c>
      <c r="B1808" s="444">
        <f>유형화!$F$71*hourly1!B1809/hourly1!$B$8763+유형화!$F$72*hourly1!C1809/hourly1!$C$8763+유형화!$F$73*hourly1!D1809/hourly1!$D$8763+유형화!$F$74*hourly1!E1809/hourly1!$E$8763</f>
        <v>78.0695617638588</v>
      </c>
      <c r="C1808" s="442">
        <f>hourly1!$F1809*유형화!$G$71/hourly1!$F$8763+유형화!$G$72*hourly1!$G1809/hourly1!$F$8763+유형화!$G$74*hourly1!I1809/hourly1!$I$8763</f>
        <v>7.9671871992545569</v>
      </c>
      <c r="D1808" s="14">
        <v>127.137762</v>
      </c>
      <c r="E1808" s="14">
        <v>2.3158790000000029</v>
      </c>
      <c r="F1808" s="1">
        <v>895028</v>
      </c>
      <c r="G1808" s="15">
        <f t="shared" si="56"/>
        <v>0.14548341732762723</v>
      </c>
      <c r="H1808" s="15">
        <f t="shared" si="57"/>
        <v>0.27448878976339997</v>
      </c>
    </row>
    <row r="1809" spans="1:8">
      <c r="A1809" s="1">
        <v>1808</v>
      </c>
      <c r="B1809" s="444">
        <f>유형화!$F$71*hourly1!B1810/hourly1!$B$8763+유형화!$F$72*hourly1!C1810/hourly1!$C$8763+유형화!$F$73*hourly1!D1810/hourly1!$D$8763+유형화!$F$74*hourly1!E1810/hourly1!$E$8763</f>
        <v>67.635193970101895</v>
      </c>
      <c r="C1809" s="442">
        <f>hourly1!$F1810*유형화!$G$71/hourly1!$F$8763+유형화!$G$72*hourly1!$G1810/hourly1!$F$8763+유형화!$G$74*hourly1!I1810/hourly1!$I$8763</f>
        <v>8.0552203398864908</v>
      </c>
      <c r="D1809" s="14">
        <v>119.732179</v>
      </c>
      <c r="E1809" s="14">
        <v>134.89419699999991</v>
      </c>
      <c r="F1809" s="1">
        <v>873210</v>
      </c>
      <c r="G1809" s="15">
        <f t="shared" si="56"/>
        <v>0.13700922755745196</v>
      </c>
      <c r="H1809" s="15">
        <f t="shared" si="57"/>
        <v>0.26079357378742762</v>
      </c>
    </row>
    <row r="1810" spans="1:8">
      <c r="A1810" s="1">
        <v>1809</v>
      </c>
      <c r="B1810" s="444">
        <f>유형화!$F$71*hourly1!B1811/hourly1!$B$8763+유형화!$F$72*hourly1!C1811/hourly1!$C$8763+유형화!$F$73*hourly1!D1811/hourly1!$D$8763+유형화!$F$74*hourly1!E1811/hourly1!$E$8763</f>
        <v>68.705947543123287</v>
      </c>
      <c r="C1810" s="442">
        <f>hourly1!$F1811*유형화!$G$71/hourly1!$F$8763+유형화!$G$72*hourly1!$G1811/hourly1!$F$8763+유형화!$G$74*hourly1!I1811/hourly1!$I$8763</f>
        <v>7.3971584208411558</v>
      </c>
      <c r="D1810" s="14">
        <v>81.336438000000001</v>
      </c>
      <c r="E1810" s="14">
        <v>512.7835410000007</v>
      </c>
      <c r="F1810" s="1">
        <v>828890</v>
      </c>
      <c r="G1810" s="15">
        <f t="shared" si="56"/>
        <v>9.3073078897650249E-2</v>
      </c>
      <c r="H1810" s="15">
        <f t="shared" si="57"/>
        <v>0.18570411018504732</v>
      </c>
    </row>
    <row r="1811" spans="1:8">
      <c r="A1811" s="1">
        <v>1810</v>
      </c>
      <c r="B1811" s="444">
        <f>유형화!$F$71*hourly1!B1812/hourly1!$B$8763+유형화!$F$72*hourly1!C1812/hourly1!$C$8763+유형화!$F$73*hourly1!D1812/hourly1!$D$8763+유형화!$F$74*hourly1!E1812/hourly1!$E$8763</f>
        <v>71.814984484708546</v>
      </c>
      <c r="C1811" s="442">
        <f>hourly1!$F1812*유형화!$G$71/hourly1!$F$8763+유형화!$G$72*hourly1!$G1812/hourly1!$F$8763+유형화!$G$74*hourly1!I1812/hourly1!$I$8763</f>
        <v>6.5662584508435442</v>
      </c>
      <c r="D1811" s="14">
        <v>103.57192000000001</v>
      </c>
      <c r="E1811" s="14">
        <v>884.08283899999913</v>
      </c>
      <c r="F1811" s="1">
        <v>773032</v>
      </c>
      <c r="G1811" s="15">
        <f t="shared" si="56"/>
        <v>0.11851708433237658</v>
      </c>
      <c r="H1811" s="15">
        <f t="shared" si="57"/>
        <v>0.23004789190919636</v>
      </c>
    </row>
    <row r="1812" spans="1:8">
      <c r="A1812" s="1">
        <v>1811</v>
      </c>
      <c r="B1812" s="444">
        <f>유형화!$F$71*hourly1!B1813/hourly1!$B$8763+유형화!$F$72*hourly1!C1813/hourly1!$C$8763+유형화!$F$73*hourly1!D1813/hourly1!$D$8763+유형화!$F$74*hourly1!E1813/hourly1!$E$8763</f>
        <v>74.266931573331917</v>
      </c>
      <c r="C1812" s="442">
        <f>hourly1!$F1813*유형화!$G$71/hourly1!$F$8763+유형화!$G$72*hourly1!$G1813/hourly1!$F$8763+유형화!$G$74*hourly1!I1813/hourly1!$I$8763</f>
        <v>5.7793482015294675</v>
      </c>
      <c r="D1812" s="14">
        <v>103.48127700000001</v>
      </c>
      <c r="E1812" s="14">
        <v>1135.085333</v>
      </c>
      <c r="F1812" s="1">
        <v>758227</v>
      </c>
      <c r="G1812" s="15">
        <f t="shared" si="56"/>
        <v>0.11841336177827949</v>
      </c>
      <c r="H1812" s="15">
        <f t="shared" si="57"/>
        <v>0.22987201516905742</v>
      </c>
    </row>
    <row r="1813" spans="1:8">
      <c r="A1813" s="1">
        <v>1812</v>
      </c>
      <c r="B1813" s="444">
        <f>유형화!$F$71*hourly1!B1814/hourly1!$B$8763+유형화!$F$72*hourly1!C1814/hourly1!$C$8763+유형화!$F$73*hourly1!D1814/hourly1!$D$8763+유형화!$F$74*hourly1!E1814/hourly1!$E$8763</f>
        <v>72.197220891989147</v>
      </c>
      <c r="C1813" s="442">
        <f>hourly1!$F1814*유형화!$G$71/hourly1!$F$8763+유형화!$G$72*hourly1!$G1814/hourly1!$F$8763+유형화!$G$74*hourly1!I1814/hourly1!$I$8763</f>
        <v>5.0252184606501604</v>
      </c>
      <c r="D1813" s="14">
        <v>75.703937999999994</v>
      </c>
      <c r="E1813" s="14">
        <v>1275.9452719999999</v>
      </c>
      <c r="F1813" s="1">
        <v>779965</v>
      </c>
      <c r="G1813" s="15">
        <f t="shared" si="56"/>
        <v>8.6627823489600339E-2</v>
      </c>
      <c r="H1813" s="15">
        <f t="shared" si="57"/>
        <v>0.17407543682503457</v>
      </c>
    </row>
    <row r="1814" spans="1:8">
      <c r="A1814" s="1">
        <v>1813</v>
      </c>
      <c r="B1814" s="444">
        <f>유형화!$F$71*hourly1!B1815/hourly1!$B$8763+유형화!$F$72*hourly1!C1815/hourly1!$C$8763+유형화!$F$73*hourly1!D1815/hourly1!$D$8763+유형화!$F$74*hourly1!E1815/hourly1!$E$8763</f>
        <v>77.99807968248119</v>
      </c>
      <c r="C1814" s="442">
        <f>hourly1!$F1815*유형화!$G$71/hourly1!$F$8763+유형화!$G$72*hourly1!$G1815/hourly1!$F$8763+유형화!$G$74*hourly1!I1815/hourly1!$I$8763</f>
        <v>3.3477791597995052</v>
      </c>
      <c r="D1814" s="14">
        <v>51.09646200000001</v>
      </c>
      <c r="E1814" s="14">
        <v>1329.1385100000009</v>
      </c>
      <c r="F1814" s="1">
        <v>787277</v>
      </c>
      <c r="G1814" s="15">
        <f t="shared" si="56"/>
        <v>5.8469551360446695E-2</v>
      </c>
      <c r="H1814" s="15">
        <f t="shared" si="57"/>
        <v>0.1212663082432872</v>
      </c>
    </row>
    <row r="1815" spans="1:8">
      <c r="A1815" s="1">
        <v>1814</v>
      </c>
      <c r="B1815" s="444">
        <f>유형화!$F$71*hourly1!B1816/hourly1!$B$8763+유형화!$F$72*hourly1!C1816/hourly1!$C$8763+유형화!$F$73*hourly1!D1816/hourly1!$D$8763+유형화!$F$74*hourly1!E1816/hourly1!$E$8763</f>
        <v>65.983084971816197</v>
      </c>
      <c r="C1815" s="442">
        <f>hourly1!$F1816*유형화!$G$71/hourly1!$F$8763+유형화!$G$72*hourly1!$G1816/hourly1!$F$8763+유형화!$G$74*hourly1!I1816/hourly1!$I$8763</f>
        <v>3.5716576693551585</v>
      </c>
      <c r="D1815" s="14">
        <v>65.836533000000003</v>
      </c>
      <c r="E1815" s="14">
        <v>1291.5340479999991</v>
      </c>
      <c r="F1815" s="1">
        <v>816997</v>
      </c>
      <c r="G1815" s="15">
        <f t="shared" si="56"/>
        <v>7.5336577073325417E-2</v>
      </c>
      <c r="H1815" s="15">
        <f t="shared" si="57"/>
        <v>0.15329913229112668</v>
      </c>
    </row>
    <row r="1816" spans="1:8">
      <c r="A1816" s="1">
        <v>1815</v>
      </c>
      <c r="B1816" s="444">
        <f>유형화!$F$71*hourly1!B1817/hourly1!$B$8763+유형화!$F$72*hourly1!C1817/hourly1!$C$8763+유형화!$F$73*hourly1!D1817/hourly1!$D$8763+유형화!$F$74*hourly1!E1817/hourly1!$E$8763</f>
        <v>66.747310923827555</v>
      </c>
      <c r="C1816" s="442">
        <f>hourly1!$F1817*유형화!$G$71/hourly1!$F$8763+유형화!$G$72*hourly1!$G1817/hourly1!$F$8763+유형화!$G$74*hourly1!I1817/hourly1!$I$8763</f>
        <v>3.3024887598057333</v>
      </c>
      <c r="D1816" s="14">
        <v>59.917758999999997</v>
      </c>
      <c r="E1816" s="14">
        <v>1165.669061999999</v>
      </c>
      <c r="F1816" s="1">
        <v>809431</v>
      </c>
      <c r="G1816" s="15">
        <f t="shared" si="56"/>
        <v>6.8563739056010695E-2</v>
      </c>
      <c r="H1816" s="15">
        <f t="shared" si="57"/>
        <v>0.14058299217930742</v>
      </c>
    </row>
    <row r="1817" spans="1:8">
      <c r="A1817" s="1">
        <v>1816</v>
      </c>
      <c r="B1817" s="444">
        <f>유형화!$F$71*hourly1!B1818/hourly1!$B$8763+유형화!$F$72*hourly1!C1818/hourly1!$C$8763+유형화!$F$73*hourly1!D1818/hourly1!$D$8763+유형화!$F$74*hourly1!E1818/hourly1!$E$8763</f>
        <v>65.502884671413383</v>
      </c>
      <c r="C1817" s="442">
        <f>hourly1!$F1818*유형화!$G$71/hourly1!$F$8763+유형화!$G$72*hourly1!$G1818/hourly1!$F$8763+유형화!$G$74*hourly1!I1818/hourly1!$I$8763</f>
        <v>3.2206070777509392</v>
      </c>
      <c r="D1817" s="14">
        <v>66.109025999999986</v>
      </c>
      <c r="E1817" s="14">
        <v>942.55686100000185</v>
      </c>
      <c r="F1817" s="1">
        <v>774581</v>
      </c>
      <c r="G1817" s="15">
        <f t="shared" si="56"/>
        <v>7.5648390119380557E-2</v>
      </c>
      <c r="H1817" s="15">
        <f t="shared" si="57"/>
        <v>0.15387992731997083</v>
      </c>
    </row>
    <row r="1818" spans="1:8">
      <c r="A1818" s="1">
        <v>1817</v>
      </c>
      <c r="B1818" s="444">
        <f>유형화!$F$71*hourly1!B1819/hourly1!$B$8763+유형화!$F$72*hourly1!C1819/hourly1!$C$8763+유형화!$F$73*hourly1!D1819/hourly1!$D$8763+유형화!$F$74*hourly1!E1819/hourly1!$E$8763</f>
        <v>64.501057588126784</v>
      </c>
      <c r="C1818" s="442">
        <f>hourly1!$F1819*유형화!$G$71/hourly1!$F$8763+유형화!$G$72*hourly1!$G1819/hourly1!$F$8763+유형화!$G$74*hourly1!I1819/hourly1!$I$8763</f>
        <v>3.2739138245998869</v>
      </c>
      <c r="D1818" s="14">
        <v>75.293286999999978</v>
      </c>
      <c r="E1818" s="14">
        <v>611.81569099999967</v>
      </c>
      <c r="F1818" s="1">
        <v>798268</v>
      </c>
      <c r="G1818" s="15">
        <f t="shared" si="56"/>
        <v>8.6157916595934789E-2</v>
      </c>
      <c r="H1818" s="15">
        <f t="shared" si="57"/>
        <v>0.17322113739219042</v>
      </c>
    </row>
    <row r="1819" spans="1:8">
      <c r="A1819" s="1">
        <v>1818</v>
      </c>
      <c r="B1819" s="444">
        <f>유형화!$F$71*hourly1!B1820/hourly1!$B$8763+유형화!$F$72*hourly1!C1820/hourly1!$C$8763+유형화!$F$73*hourly1!D1820/hourly1!$D$8763+유형화!$F$74*hourly1!E1820/hourly1!$E$8763</f>
        <v>64.383106300491562</v>
      </c>
      <c r="C1819" s="442">
        <f>hourly1!$F1820*유형화!$G$71/hourly1!$F$8763+유형화!$G$72*hourly1!$G1820/hourly1!$F$8763+유형화!$G$74*hourly1!I1820/hourly1!$I$8763</f>
        <v>3.5342144513094049</v>
      </c>
      <c r="D1819" s="14">
        <v>59.596756000000013</v>
      </c>
      <c r="E1819" s="14">
        <v>232.36737600000021</v>
      </c>
      <c r="F1819" s="1">
        <v>805569</v>
      </c>
      <c r="G1819" s="15">
        <f t="shared" si="56"/>
        <v>6.8196416140475835E-2</v>
      </c>
      <c r="H1819" s="15">
        <f t="shared" si="57"/>
        <v>0.13988778051006301</v>
      </c>
    </row>
    <row r="1820" spans="1:8">
      <c r="A1820" s="1">
        <v>1819</v>
      </c>
      <c r="B1820" s="444">
        <f>유형화!$F$71*hourly1!B1821/hourly1!$B$8763+유형화!$F$72*hourly1!C1821/hourly1!$C$8763+유형화!$F$73*hourly1!D1821/hourly1!$D$8763+유형화!$F$74*hourly1!E1821/hourly1!$E$8763</f>
        <v>76.015248879914239</v>
      </c>
      <c r="C1820" s="442">
        <f>hourly1!$F1821*유형화!$G$71/hourly1!$F$8763+유형화!$G$72*hourly1!$G1821/hourly1!$F$8763+유형화!$G$74*hourly1!I1821/hourly1!$I$8763</f>
        <v>3.3883534768613921</v>
      </c>
      <c r="D1820" s="14">
        <v>50.601652000000001</v>
      </c>
      <c r="E1820" s="14">
        <v>20.10073000000002</v>
      </c>
      <c r="F1820" s="1">
        <v>798051</v>
      </c>
      <c r="G1820" s="15">
        <f t="shared" si="56"/>
        <v>5.7903341537373955E-2</v>
      </c>
      <c r="H1820" s="15">
        <f t="shared" si="57"/>
        <v>0.12016959952725367</v>
      </c>
    </row>
    <row r="1821" spans="1:8">
      <c r="A1821" s="1">
        <v>1820</v>
      </c>
      <c r="B1821" s="444">
        <f>유형화!$F$71*hourly1!B1822/hourly1!$B$8763+유형화!$F$72*hourly1!C1822/hourly1!$C$8763+유형화!$F$73*hourly1!D1822/hourly1!$D$8763+유형화!$F$74*hourly1!E1822/hourly1!$E$8763</f>
        <v>84.582314061713518</v>
      </c>
      <c r="C1821" s="442">
        <f>hourly1!$F1822*유형화!$G$71/hourly1!$F$8763+유형화!$G$72*hourly1!$G1822/hourly1!$F$8763+유형화!$G$74*hourly1!I1822/hourly1!$I$8763</f>
        <v>3.3215308939549515</v>
      </c>
      <c r="D1821" s="14">
        <v>58.919072999999997</v>
      </c>
      <c r="E1821" s="14">
        <v>1.63392</v>
      </c>
      <c r="F1821" s="1">
        <v>792085</v>
      </c>
      <c r="G1821" s="15">
        <f t="shared" si="56"/>
        <v>6.7420945209149846E-2</v>
      </c>
      <c r="H1821" s="15">
        <f t="shared" si="57"/>
        <v>0.13841819584498263</v>
      </c>
    </row>
    <row r="1822" spans="1:8">
      <c r="A1822" s="1">
        <v>1821</v>
      </c>
      <c r="B1822" s="444">
        <f>유형화!$F$71*hourly1!B1823/hourly1!$B$8763+유형화!$F$72*hourly1!C1823/hourly1!$C$8763+유형화!$F$73*hourly1!D1823/hourly1!$D$8763+유형화!$F$74*hourly1!E1823/hourly1!$E$8763</f>
        <v>67.862391734944964</v>
      </c>
      <c r="C1822" s="442">
        <f>hourly1!$F1823*유형화!$G$71/hourly1!$F$8763+유형화!$G$72*hourly1!$G1823/hourly1!$F$8763+유형화!$G$74*hourly1!I1823/hourly1!$I$8763</f>
        <v>4.0864503572265676</v>
      </c>
      <c r="D1822" s="14">
        <v>81.451283000000018</v>
      </c>
      <c r="E1822" s="14">
        <v>1.55616</v>
      </c>
      <c r="F1822" s="1">
        <v>787778</v>
      </c>
      <c r="G1822" s="15">
        <f t="shared" si="56"/>
        <v>9.3204495738722165E-2</v>
      </c>
      <c r="H1822" s="15">
        <f t="shared" si="57"/>
        <v>0.18593950439739004</v>
      </c>
    </row>
    <row r="1823" spans="1:8">
      <c r="A1823" s="1">
        <v>1822</v>
      </c>
      <c r="B1823" s="444">
        <f>유형화!$F$71*hourly1!B1824/hourly1!$B$8763+유형화!$F$72*hourly1!C1824/hourly1!$C$8763+유형화!$F$73*hourly1!D1824/hourly1!$D$8763+유형화!$F$74*hourly1!E1824/hourly1!$E$8763</f>
        <v>66.433502105969367</v>
      </c>
      <c r="C1823" s="442">
        <f>hourly1!$F1824*유형화!$G$71/hourly1!$F$8763+유형화!$G$72*hourly1!$G1824/hourly1!$F$8763+유형화!$G$74*hourly1!I1824/hourly1!$I$8763</f>
        <v>0.40708975117697604</v>
      </c>
      <c r="D1823" s="14">
        <v>87.275208000000006</v>
      </c>
      <c r="E1823" s="14">
        <v>0.77159999999999995</v>
      </c>
      <c r="F1823" s="1">
        <v>840958</v>
      </c>
      <c r="G1823" s="15">
        <f t="shared" si="56"/>
        <v>9.9868798286849442E-2</v>
      </c>
      <c r="H1823" s="15">
        <f t="shared" si="57"/>
        <v>0.19778825915642131</v>
      </c>
    </row>
    <row r="1824" spans="1:8">
      <c r="A1824" s="1">
        <v>1823</v>
      </c>
      <c r="B1824" s="444">
        <f>유형화!$F$71*hourly1!B1825/hourly1!$B$8763+유형화!$F$72*hourly1!C1825/hourly1!$C$8763+유형화!$F$73*hourly1!D1825/hourly1!$D$8763+유형화!$F$74*hourly1!E1825/hourly1!$E$8763</f>
        <v>64.953098927581351</v>
      </c>
      <c r="C1824" s="442">
        <f>hourly1!$F1825*유형화!$G$71/hourly1!$F$8763+유형화!$G$72*hourly1!$G1825/hourly1!$F$8763+유형화!$G$74*hourly1!I1825/hourly1!$I$8763</f>
        <v>0.39192512767661619</v>
      </c>
      <c r="D1824" s="14">
        <v>70.82520199999999</v>
      </c>
      <c r="E1824" s="14">
        <v>0.29952000000000001</v>
      </c>
      <c r="F1824" s="1">
        <v>841884</v>
      </c>
      <c r="G1824" s="15">
        <f t="shared" si="56"/>
        <v>8.104509830745249E-2</v>
      </c>
      <c r="H1824" s="15">
        <f t="shared" si="57"/>
        <v>0.1638682311364357</v>
      </c>
    </row>
    <row r="1825" spans="1:8">
      <c r="A1825" s="1">
        <v>1824</v>
      </c>
      <c r="B1825" s="444">
        <f>유형화!$F$71*hourly1!B1826/hourly1!$B$8763+유형화!$F$72*hourly1!C1826/hourly1!$C$8763+유형화!$F$73*hourly1!D1826/hourly1!$D$8763+유형화!$F$74*hourly1!E1826/hourly1!$E$8763</f>
        <v>63.259156156087116</v>
      </c>
      <c r="C1825" s="442">
        <f>hourly1!$F1826*유형화!$G$71/hourly1!$F$8763+유형화!$G$72*hourly1!$G1826/hourly1!$F$8763+유형화!$G$74*hourly1!I1826/hourly1!$I$8763</f>
        <v>0.31614462734555038</v>
      </c>
      <c r="D1825" s="14">
        <v>64.569016000000005</v>
      </c>
      <c r="E1825" s="14">
        <v>1.7999999999999999E-2</v>
      </c>
      <c r="F1825" s="1">
        <v>889819</v>
      </c>
      <c r="G1825" s="15">
        <f t="shared" si="56"/>
        <v>7.3886160597684908E-2</v>
      </c>
      <c r="H1825" s="15">
        <f t="shared" si="57"/>
        <v>0.1505921936552076</v>
      </c>
    </row>
    <row r="1826" spans="1:8">
      <c r="A1826" s="1">
        <v>1825</v>
      </c>
      <c r="B1826" s="444">
        <f>유형화!$F$71*hourly1!B1827/hourly1!$B$8763+유형화!$F$72*hourly1!C1827/hourly1!$C$8763+유형화!$F$73*hourly1!D1827/hourly1!$D$8763+유형화!$F$74*hourly1!E1827/hourly1!$E$8763</f>
        <v>65.43572084256526</v>
      </c>
      <c r="C1826" s="442">
        <f>hourly1!$F1827*유형화!$G$71/hourly1!$F$8763+유형화!$G$72*hourly1!$G1827/hourly1!$F$8763+유형화!$G$74*hourly1!I1827/hourly1!$I$8763</f>
        <v>0.26379802987089307</v>
      </c>
      <c r="D1826" s="14">
        <v>57.881687000000007</v>
      </c>
      <c r="E1826" s="14">
        <v>4.3200000000000001E-3</v>
      </c>
      <c r="F1826" s="1">
        <v>899053</v>
      </c>
      <c r="G1826" s="15">
        <f t="shared" si="56"/>
        <v>6.6233867050830245E-2</v>
      </c>
      <c r="H1826" s="15">
        <f t="shared" si="57"/>
        <v>0.13616358781336302</v>
      </c>
    </row>
    <row r="1827" spans="1:8">
      <c r="A1827" s="1">
        <v>1826</v>
      </c>
      <c r="B1827" s="444">
        <f>유형화!$F$71*hourly1!B1828/hourly1!$B$8763+유형화!$F$72*hourly1!C1828/hourly1!$C$8763+유형화!$F$73*hourly1!D1828/hourly1!$D$8763+유형화!$F$74*hourly1!E1828/hourly1!$E$8763</f>
        <v>64.911694373836497</v>
      </c>
      <c r="C1827" s="442">
        <f>hourly1!$F1828*유형화!$G$71/hourly1!$F$8763+유형화!$G$72*hourly1!$G1828/hourly1!$F$8763+유형화!$G$74*hourly1!I1828/hourly1!$I$8763</f>
        <v>0.24506969825416239</v>
      </c>
      <c r="D1827" s="14">
        <v>53.335583000000007</v>
      </c>
      <c r="E1827" s="14">
        <v>2.16E-3</v>
      </c>
      <c r="F1827" s="1">
        <v>818523</v>
      </c>
      <c r="G1827" s="15">
        <f t="shared" si="56"/>
        <v>6.1031771819306538E-2</v>
      </c>
      <c r="H1827" s="15">
        <f t="shared" si="57"/>
        <v>0.12621149071767951</v>
      </c>
    </row>
    <row r="1828" spans="1:8">
      <c r="A1828" s="1">
        <v>1827</v>
      </c>
      <c r="B1828" s="444">
        <f>유형화!$F$71*hourly1!B1829/hourly1!$B$8763+유형화!$F$72*hourly1!C1829/hourly1!$C$8763+유형화!$F$73*hourly1!D1829/hourly1!$D$8763+유형화!$F$74*hourly1!E1829/hourly1!$E$8763</f>
        <v>64.800310119572018</v>
      </c>
      <c r="C1828" s="442">
        <f>hourly1!$F1829*유형화!$G$71/hourly1!$F$8763+유형화!$G$72*hourly1!$G1829/hourly1!$F$8763+유형화!$G$74*hourly1!I1829/hourly1!$I$8763</f>
        <v>0.24355609606223871</v>
      </c>
      <c r="D1828" s="14">
        <v>61.216858000000002</v>
      </c>
      <c r="E1828" s="14">
        <v>0</v>
      </c>
      <c r="F1828" s="1">
        <v>653859</v>
      </c>
      <c r="G1828" s="15">
        <f t="shared" si="56"/>
        <v>7.0050294733834437E-2</v>
      </c>
      <c r="H1828" s="15">
        <f t="shared" si="57"/>
        <v>0.14339064124270182</v>
      </c>
    </row>
    <row r="1829" spans="1:8">
      <c r="A1829" s="1">
        <v>1828</v>
      </c>
      <c r="B1829" s="444">
        <f>유형화!$F$71*hourly1!B1830/hourly1!$B$8763+유형화!$F$72*hourly1!C1830/hourly1!$C$8763+유형화!$F$73*hourly1!D1830/hourly1!$D$8763+유형화!$F$74*hourly1!E1830/hourly1!$E$8763</f>
        <v>64.643800111442587</v>
      </c>
      <c r="C1829" s="442">
        <f>hourly1!$F1830*유형화!$G$71/hourly1!$F$8763+유형화!$G$72*hourly1!$G1830/hourly1!$F$8763+유형화!$G$74*hourly1!I1830/hourly1!$I$8763</f>
        <v>0.24690199213774761</v>
      </c>
      <c r="D1829" s="14">
        <v>85.933881</v>
      </c>
      <c r="E1829" s="14">
        <v>2.16E-3</v>
      </c>
      <c r="F1829" s="1">
        <v>514700</v>
      </c>
      <c r="G1829" s="15">
        <f t="shared" si="56"/>
        <v>9.8333921216150214E-2</v>
      </c>
      <c r="H1829" s="15">
        <f t="shared" si="57"/>
        <v>0.19507460699274923</v>
      </c>
    </row>
    <row r="1830" spans="1:8">
      <c r="A1830" s="1">
        <v>1829</v>
      </c>
      <c r="B1830" s="444">
        <f>유형화!$F$71*hourly1!B1831/hourly1!$B$8763+유형화!$F$72*hourly1!C1831/hourly1!$C$8763+유형화!$F$73*hourly1!D1831/hourly1!$D$8763+유형화!$F$74*hourly1!E1831/hourly1!$E$8763</f>
        <v>64.540188697045366</v>
      </c>
      <c r="C1830" s="442">
        <f>hourly1!$F1831*유형화!$G$71/hourly1!$F$8763+유형화!$G$72*hourly1!$G1831/hourly1!$F$8763+유형화!$G$74*hourly1!I1831/hourly1!$I$8763</f>
        <v>0.25864012992233942</v>
      </c>
      <c r="D1830" s="14">
        <v>106.056736</v>
      </c>
      <c r="E1830" s="14">
        <v>0</v>
      </c>
      <c r="F1830" s="1">
        <v>583565</v>
      </c>
      <c r="G1830" s="15">
        <f t="shared" si="56"/>
        <v>0.12136045295412694</v>
      </c>
      <c r="H1830" s="15">
        <f t="shared" si="57"/>
        <v>0.2348541154414715</v>
      </c>
    </row>
    <row r="1831" spans="1:8">
      <c r="A1831" s="1">
        <v>1830</v>
      </c>
      <c r="B1831" s="444">
        <f>유형화!$F$71*hourly1!B1832/hourly1!$B$8763+유형화!$F$72*hourly1!C1832/hourly1!$C$8763+유형화!$F$73*hourly1!D1832/hourly1!$D$8763+유형화!$F$74*hourly1!E1832/hourly1!$E$8763</f>
        <v>66.321165633735063</v>
      </c>
      <c r="C1831" s="442">
        <f>hourly1!$F1832*유형화!$G$71/hourly1!$F$8763+유형화!$G$72*hourly1!$G1832/hourly1!$F$8763+유형화!$G$74*hourly1!I1832/hourly1!$I$8763</f>
        <v>0.46482420205297792</v>
      </c>
      <c r="D1831" s="14">
        <v>101.572056</v>
      </c>
      <c r="E1831" s="14">
        <v>2.16E-3</v>
      </c>
      <c r="F1831" s="1">
        <v>946369</v>
      </c>
      <c r="G1831" s="15">
        <f t="shared" si="56"/>
        <v>0.11622864504940023</v>
      </c>
      <c r="H1831" s="15">
        <f t="shared" si="57"/>
        <v>0.22615843625076756</v>
      </c>
    </row>
    <row r="1832" spans="1:8">
      <c r="A1832" s="1">
        <v>1831</v>
      </c>
      <c r="B1832" s="444">
        <f>유형화!$F$71*hourly1!B1833/hourly1!$B$8763+유형화!$F$72*hourly1!C1833/hourly1!$C$8763+유형화!$F$73*hourly1!D1833/hourly1!$D$8763+유형화!$F$74*hourly1!E1833/hourly1!$E$8763</f>
        <v>77.734979781601723</v>
      </c>
      <c r="C1832" s="442">
        <f>hourly1!$F1833*유형화!$G$71/hourly1!$F$8763+유형화!$G$72*hourly1!$G1833/hourly1!$F$8763+유형화!$G$74*hourly1!I1833/hourly1!$I$8763</f>
        <v>6.6443219440473422</v>
      </c>
      <c r="D1832" s="14">
        <v>81.597138999999984</v>
      </c>
      <c r="E1832" s="14">
        <v>0.84794400000000136</v>
      </c>
      <c r="F1832" s="1">
        <v>920226</v>
      </c>
      <c r="G1832" s="15">
        <f t="shared" si="56"/>
        <v>9.3371398388131188E-2</v>
      </c>
      <c r="H1832" s="15">
        <f t="shared" si="57"/>
        <v>0.18623836305061625</v>
      </c>
    </row>
    <row r="1833" spans="1:8">
      <c r="A1833" s="1">
        <v>1832</v>
      </c>
      <c r="B1833" s="444">
        <f>유형화!$F$71*hourly1!B1834/hourly1!$B$8763+유형화!$F$72*hourly1!C1834/hourly1!$C$8763+유형화!$F$73*hourly1!D1834/hourly1!$D$8763+유형화!$F$74*hourly1!E1834/hourly1!$E$8763</f>
        <v>186.88152246760922</v>
      </c>
      <c r="C1833" s="442">
        <f>hourly1!$F1834*유형화!$G$71/hourly1!$F$8763+유형화!$G$72*hourly1!$G1834/hourly1!$F$8763+유형화!$G$74*hourly1!I1834/hourly1!$I$8763</f>
        <v>6.6055237770246205</v>
      </c>
      <c r="D1833" s="14">
        <v>75.852305000000001</v>
      </c>
      <c r="E1833" s="14">
        <v>49.621888000000098</v>
      </c>
      <c r="F1833" s="1">
        <v>909504</v>
      </c>
      <c r="G1833" s="15">
        <f t="shared" si="56"/>
        <v>8.6797599469915679E-2</v>
      </c>
      <c r="H1833" s="15">
        <f t="shared" si="57"/>
        <v>0.17438387452780776</v>
      </c>
    </row>
    <row r="1834" spans="1:8">
      <c r="A1834" s="1">
        <v>1833</v>
      </c>
      <c r="B1834" s="444">
        <f>유형화!$F$71*hourly1!B1835/hourly1!$B$8763+유형화!$F$72*hourly1!C1835/hourly1!$C$8763+유형화!$F$73*hourly1!D1835/hourly1!$D$8763+유형화!$F$74*hourly1!E1835/hourly1!$E$8763</f>
        <v>290.63177202386777</v>
      </c>
      <c r="C1834" s="442">
        <f>hourly1!$F1835*유형화!$G$71/hourly1!$F$8763+유형화!$G$72*hourly1!$G1835/hourly1!$F$8763+유형화!$G$74*hourly1!I1835/hourly1!$I$8763</f>
        <v>5.7317463700538065</v>
      </c>
      <c r="D1834" s="14">
        <v>76.117943999999994</v>
      </c>
      <c r="E1834" s="14">
        <v>134.9467130000001</v>
      </c>
      <c r="F1834" s="1">
        <v>843029</v>
      </c>
      <c r="G1834" s="15">
        <f t="shared" si="56"/>
        <v>8.7101569501223081E-2</v>
      </c>
      <c r="H1834" s="15">
        <f t="shared" si="57"/>
        <v>0.17493581806194727</v>
      </c>
    </row>
    <row r="1835" spans="1:8">
      <c r="A1835" s="1">
        <v>1834</v>
      </c>
      <c r="B1835" s="444">
        <f>유형화!$F$71*hourly1!B1836/hourly1!$B$8763+유형화!$F$72*hourly1!C1836/hourly1!$C$8763+유형화!$F$73*hourly1!D1836/hourly1!$D$8763+유형화!$F$74*hourly1!E1836/hourly1!$E$8763</f>
        <v>354.26115009985585</v>
      </c>
      <c r="C1835" s="442">
        <f>hourly1!$F1836*유형화!$G$71/hourly1!$F$8763+유형화!$G$72*hourly1!$G1836/hourly1!$F$8763+유형화!$G$74*hourly1!I1836/hourly1!$I$8763</f>
        <v>4.6420081208533377</v>
      </c>
      <c r="D1835" s="14">
        <v>105.08642399999999</v>
      </c>
      <c r="E1835" s="14">
        <v>266.79544300000009</v>
      </c>
      <c r="F1835" s="1">
        <v>836989</v>
      </c>
      <c r="G1835" s="15">
        <f t="shared" si="56"/>
        <v>0.12025012740321779</v>
      </c>
      <c r="H1835" s="15">
        <f t="shared" si="57"/>
        <v>0.23298076787259803</v>
      </c>
    </row>
    <row r="1836" spans="1:8">
      <c r="A1836" s="1">
        <v>1835</v>
      </c>
      <c r="B1836" s="444">
        <f>유형화!$F$71*hourly1!B1837/hourly1!$B$8763+유형화!$F$72*hourly1!C1837/hourly1!$C$8763+유형화!$F$73*hourly1!D1837/hourly1!$D$8763+유형화!$F$74*hourly1!E1837/hourly1!$E$8763</f>
        <v>416.43039034768043</v>
      </c>
      <c r="C1836" s="442">
        <f>hourly1!$F1837*유형화!$G$71/hourly1!$F$8763+유형화!$G$72*hourly1!$G1837/hourly1!$F$8763+유형화!$G$74*hourly1!I1837/hourly1!$I$8763</f>
        <v>3.7254377778769148</v>
      </c>
      <c r="D1836" s="14">
        <v>87.688449000000006</v>
      </c>
      <c r="E1836" s="14">
        <v>466.4585770000001</v>
      </c>
      <c r="F1836" s="1">
        <v>818137</v>
      </c>
      <c r="G1836" s="15">
        <f t="shared" si="56"/>
        <v>0.1003416689109201</v>
      </c>
      <c r="H1836" s="15">
        <f t="shared" si="57"/>
        <v>0.19862246375136494</v>
      </c>
    </row>
    <row r="1837" spans="1:8">
      <c r="A1837" s="1">
        <v>1836</v>
      </c>
      <c r="B1837" s="444">
        <f>유형화!$F$71*hourly1!B1838/hourly1!$B$8763+유형화!$F$72*hourly1!C1838/hourly1!$C$8763+유형화!$F$73*hourly1!D1838/hourly1!$D$8763+유형화!$F$74*hourly1!E1838/hourly1!$E$8763</f>
        <v>348.59769690660869</v>
      </c>
      <c r="C1837" s="442">
        <f>hourly1!$F1838*유형화!$G$71/hourly1!$F$8763+유형화!$G$72*hourly1!$G1838/hourly1!$F$8763+유형화!$G$74*hourly1!I1838/hourly1!$I$8763</f>
        <v>2.9488609294329451</v>
      </c>
      <c r="D1837" s="14">
        <v>92.20266500000001</v>
      </c>
      <c r="E1837" s="14">
        <v>721.8244670000015</v>
      </c>
      <c r="F1837" s="1">
        <v>834776</v>
      </c>
      <c r="G1837" s="15">
        <f t="shared" si="56"/>
        <v>0.10550727478523975</v>
      </c>
      <c r="H1837" s="15">
        <f t="shared" si="57"/>
        <v>0.20767962960809513</v>
      </c>
    </row>
    <row r="1838" spans="1:8">
      <c r="A1838" s="1">
        <v>1837</v>
      </c>
      <c r="B1838" s="444">
        <f>유형화!$F$71*hourly1!B1839/hourly1!$B$8763+유형화!$F$72*hourly1!C1839/hourly1!$C$8763+유형화!$F$73*hourly1!D1839/hourly1!$D$8763+유형화!$F$74*hourly1!E1839/hourly1!$E$8763</f>
        <v>204.67709342570637</v>
      </c>
      <c r="C1838" s="442">
        <f>hourly1!$F1839*유형화!$G$71/hourly1!$F$8763+유형화!$G$72*hourly1!$G1839/hourly1!$F$8763+유형화!$G$74*hourly1!I1839/hourly1!$I$8763</f>
        <v>1.4089176591265724</v>
      </c>
      <c r="D1838" s="14">
        <v>107.008686</v>
      </c>
      <c r="E1838" s="14">
        <v>951.7309429999998</v>
      </c>
      <c r="F1838" s="1">
        <v>830444</v>
      </c>
      <c r="G1838" s="15">
        <f t="shared" si="56"/>
        <v>0.12244976691519095</v>
      </c>
      <c r="H1838" s="15">
        <f t="shared" si="57"/>
        <v>0.23668771426896204</v>
      </c>
    </row>
    <row r="1839" spans="1:8">
      <c r="A1839" s="1">
        <v>1838</v>
      </c>
      <c r="B1839" s="444">
        <f>유형화!$F$71*hourly1!B1840/hourly1!$B$8763+유형화!$F$72*hourly1!C1840/hourly1!$C$8763+유형화!$F$73*hourly1!D1840/hourly1!$D$8763+유형화!$F$74*hourly1!E1840/hourly1!$E$8763</f>
        <v>275.1332678611513</v>
      </c>
      <c r="C1839" s="442">
        <f>hourly1!$F1840*유형화!$G$71/hourly1!$F$8763+유형화!$G$72*hourly1!$G1840/hourly1!$F$8763+유형화!$G$74*hourly1!I1840/hourly1!$I$8763</f>
        <v>1.6733395210693851</v>
      </c>
      <c r="D1839" s="14">
        <v>125.762002</v>
      </c>
      <c r="E1839" s="14">
        <v>1053.825796000001</v>
      </c>
      <c r="F1839" s="1">
        <v>851028</v>
      </c>
      <c r="G1839" s="15">
        <f t="shared" si="56"/>
        <v>0.14390913866270424</v>
      </c>
      <c r="H1839" s="15">
        <f t="shared" si="57"/>
        <v>0.27196283004769906</v>
      </c>
    </row>
    <row r="1840" spans="1:8">
      <c r="A1840" s="1">
        <v>1839</v>
      </c>
      <c r="B1840" s="444">
        <f>유형화!$F$71*hourly1!B1841/hourly1!$B$8763+유형화!$F$72*hourly1!C1841/hourly1!$C$8763+유형화!$F$73*hourly1!D1841/hourly1!$D$8763+유형화!$F$74*hourly1!E1841/hourly1!$E$8763</f>
        <v>400.72692874972512</v>
      </c>
      <c r="C1840" s="442">
        <f>hourly1!$F1841*유형화!$G$71/hourly1!$F$8763+유형화!$G$72*hourly1!$G1841/hourly1!$F$8763+유형화!$G$74*hourly1!I1841/hourly1!$I$8763</f>
        <v>1.4889301341460672</v>
      </c>
      <c r="D1840" s="14">
        <v>138.06861599999999</v>
      </c>
      <c r="E1840" s="14">
        <v>1041.9514500000009</v>
      </c>
      <c r="F1840" s="1">
        <v>851218</v>
      </c>
      <c r="G1840" s="15">
        <f t="shared" si="56"/>
        <v>0.15799156572675796</v>
      </c>
      <c r="H1840" s="15">
        <f t="shared" si="57"/>
        <v>0.29426882249165298</v>
      </c>
    </row>
    <row r="1841" spans="1:8">
      <c r="A1841" s="1">
        <v>1840</v>
      </c>
      <c r="B1841" s="444">
        <f>유형화!$F$71*hourly1!B1842/hourly1!$B$8763+유형화!$F$72*hourly1!C1842/hourly1!$C$8763+유형화!$F$73*hourly1!D1842/hourly1!$D$8763+유형화!$F$74*hourly1!E1842/hourly1!$E$8763</f>
        <v>335.60680132620791</v>
      </c>
      <c r="C1841" s="442">
        <f>hourly1!$F1842*유형화!$G$71/hourly1!$F$8763+유형화!$G$72*hourly1!$G1842/hourly1!$F$8763+유형화!$G$74*hourly1!I1842/hourly1!$I$8763</f>
        <v>1.4438172921160204</v>
      </c>
      <c r="D1841" s="14">
        <v>132.385141</v>
      </c>
      <c r="E1841" s="14">
        <v>849.22118099999932</v>
      </c>
      <c r="F1841" s="1">
        <v>833891</v>
      </c>
      <c r="G1841" s="15">
        <f t="shared" si="56"/>
        <v>0.15148797975600495</v>
      </c>
      <c r="H1841" s="15">
        <f t="shared" si="57"/>
        <v>0.28404792131426659</v>
      </c>
    </row>
    <row r="1842" spans="1:8">
      <c r="A1842" s="1">
        <v>1841</v>
      </c>
      <c r="B1842" s="444">
        <f>유형화!$F$71*hourly1!B1843/hourly1!$B$8763+유형화!$F$72*hourly1!C1843/hourly1!$C$8763+유형화!$F$73*hourly1!D1843/hourly1!$D$8763+유형화!$F$74*hourly1!E1843/hourly1!$E$8763</f>
        <v>292.61109052891692</v>
      </c>
      <c r="C1842" s="442">
        <f>hourly1!$F1843*유형화!$G$71/hourly1!$F$8763+유형화!$G$72*hourly1!$G1843/hourly1!$F$8763+유형화!$G$74*hourly1!I1843/hourly1!$I$8763</f>
        <v>1.675587882398037</v>
      </c>
      <c r="D1842" s="14">
        <v>117.006618</v>
      </c>
      <c r="E1842" s="14">
        <v>561.41550399999937</v>
      </c>
      <c r="F1842" s="1">
        <v>820267</v>
      </c>
      <c r="G1842" s="15">
        <f t="shared" si="56"/>
        <v>0.13389037504520696</v>
      </c>
      <c r="H1842" s="15">
        <f t="shared" si="57"/>
        <v>0.25569179235412398</v>
      </c>
    </row>
    <row r="1843" spans="1:8">
      <c r="A1843" s="1">
        <v>1842</v>
      </c>
      <c r="B1843" s="444">
        <f>유형화!$F$71*hourly1!B1844/hourly1!$B$8763+유형화!$F$72*hourly1!C1844/hourly1!$C$8763+유형화!$F$73*hourly1!D1844/hourly1!$D$8763+유형화!$F$74*hourly1!E1844/hourly1!$E$8763</f>
        <v>166.85535781361639</v>
      </c>
      <c r="C1843" s="442">
        <f>hourly1!$F1844*유형화!$G$71/hourly1!$F$8763+유형화!$G$72*hourly1!$G1844/hourly1!$F$8763+유형화!$G$74*hourly1!I1844/hourly1!$I$8763</f>
        <v>2.0146790202793925</v>
      </c>
      <c r="D1843" s="14">
        <v>127.441329</v>
      </c>
      <c r="E1843" s="14">
        <v>223.84067599999989</v>
      </c>
      <c r="F1843" s="1">
        <v>841735</v>
      </c>
      <c r="G1843" s="15">
        <f t="shared" si="56"/>
        <v>0.14583078827275914</v>
      </c>
      <c r="H1843" s="15">
        <f t="shared" si="57"/>
        <v>0.27504504193550322</v>
      </c>
    </row>
    <row r="1844" spans="1:8">
      <c r="A1844" s="1">
        <v>1843</v>
      </c>
      <c r="B1844" s="444">
        <f>유형화!$F$71*hourly1!B1845/hourly1!$B$8763+유형화!$F$72*hourly1!C1845/hourly1!$C$8763+유형화!$F$73*hourly1!D1845/hourly1!$D$8763+유형화!$F$74*hourly1!E1845/hourly1!$E$8763</f>
        <v>120.76810480995691</v>
      </c>
      <c r="C1844" s="442">
        <f>hourly1!$F1845*유형화!$G$71/hourly1!$F$8763+유형화!$G$72*hourly1!$G1845/hourly1!$F$8763+유형화!$G$74*hourly1!I1845/hourly1!$I$8763</f>
        <v>1.8801437015543014</v>
      </c>
      <c r="D1844" s="14">
        <v>133.58734799999999</v>
      </c>
      <c r="E1844" s="14">
        <v>20.274836000000011</v>
      </c>
      <c r="F1844" s="1">
        <v>824964</v>
      </c>
      <c r="G1844" s="15">
        <f t="shared" si="56"/>
        <v>0.15286366216494332</v>
      </c>
      <c r="H1844" s="15">
        <f t="shared" si="57"/>
        <v>0.28622133240323339</v>
      </c>
    </row>
    <row r="1845" spans="1:8">
      <c r="A1845" s="1">
        <v>1844</v>
      </c>
      <c r="B1845" s="444">
        <f>유형화!$F$71*hourly1!B1846/hourly1!$B$8763+유형화!$F$72*hourly1!C1846/hourly1!$C$8763+유형화!$F$73*hourly1!D1846/hourly1!$D$8763+유형화!$F$74*hourly1!E1846/hourly1!$E$8763</f>
        <v>129.35451011582492</v>
      </c>
      <c r="C1845" s="442">
        <f>hourly1!$F1846*유형화!$G$71/hourly1!$F$8763+유형화!$G$72*hourly1!$G1846/hourly1!$F$8763+유형화!$G$74*hourly1!I1846/hourly1!$I$8763</f>
        <v>1.782051441881487</v>
      </c>
      <c r="D1845" s="14">
        <v>124.481373</v>
      </c>
      <c r="E1845" s="14">
        <v>0.58031999999999995</v>
      </c>
      <c r="F1845" s="1">
        <v>801945</v>
      </c>
      <c r="G1845" s="15">
        <f t="shared" si="56"/>
        <v>0.14244371815885062</v>
      </c>
      <c r="H1845" s="15">
        <f t="shared" si="57"/>
        <v>0.2696040951161971</v>
      </c>
    </row>
    <row r="1846" spans="1:8">
      <c r="A1846" s="1">
        <v>1845</v>
      </c>
      <c r="B1846" s="444">
        <f>유형화!$F$71*hourly1!B1847/hourly1!$B$8763+유형화!$F$72*hourly1!C1847/hourly1!$C$8763+유형화!$F$73*hourly1!D1847/hourly1!$D$8763+유형화!$F$74*hourly1!E1847/hourly1!$E$8763</f>
        <v>65.976877520581155</v>
      </c>
      <c r="C1846" s="442">
        <f>hourly1!$F1847*유형화!$G$71/hourly1!$F$8763+유형화!$G$72*hourly1!$G1847/hourly1!$F$8763+유형화!$G$74*hourly1!I1847/hourly1!$I$8763</f>
        <v>2.751337350877658</v>
      </c>
      <c r="D1846" s="14">
        <v>102.024886</v>
      </c>
      <c r="E1846" s="14">
        <v>1.5660000000000001</v>
      </c>
      <c r="F1846" s="1">
        <v>801320</v>
      </c>
      <c r="G1846" s="15">
        <f t="shared" si="56"/>
        <v>0.116746817265366</v>
      </c>
      <c r="H1846" s="15">
        <f t="shared" si="57"/>
        <v>0.22704079480992106</v>
      </c>
    </row>
    <row r="1847" spans="1:8">
      <c r="A1847" s="1">
        <v>1846</v>
      </c>
      <c r="B1847" s="444">
        <f>유형화!$F$71*hourly1!B1848/hourly1!$B$8763+유형화!$F$72*hourly1!C1848/hourly1!$C$8763+유형화!$F$73*hourly1!D1848/hourly1!$D$8763+유형화!$F$74*hourly1!E1848/hourly1!$E$8763</f>
        <v>64.59547615596378</v>
      </c>
      <c r="C1847" s="442">
        <f>hourly1!$F1848*유형화!$G$71/hourly1!$F$8763+유형화!$G$72*hourly1!$G1848/hourly1!$F$8763+유형화!$G$74*hourly1!I1848/hourly1!$I$8763</f>
        <v>0.46025911265334729</v>
      </c>
      <c r="D1847" s="14">
        <v>121.92066800000001</v>
      </c>
      <c r="E1847" s="14">
        <v>1.5643199999999999</v>
      </c>
      <c r="F1847" s="1">
        <v>873584</v>
      </c>
      <c r="G1847" s="15">
        <f t="shared" si="56"/>
        <v>0.13951350994763531</v>
      </c>
      <c r="H1847" s="15">
        <f t="shared" si="57"/>
        <v>0.26486599623803425</v>
      </c>
    </row>
    <row r="1848" spans="1:8">
      <c r="A1848" s="1">
        <v>1847</v>
      </c>
      <c r="B1848" s="444">
        <f>유형화!$F$71*hourly1!B1849/hourly1!$B$8763+유형화!$F$72*hourly1!C1849/hourly1!$C$8763+유형화!$F$73*hourly1!D1849/hourly1!$D$8763+유형화!$F$74*hourly1!E1849/hourly1!$E$8763</f>
        <v>63.155960640097767</v>
      </c>
      <c r="C1848" s="442">
        <f>hourly1!$F1849*유형화!$G$71/hourly1!$F$8763+유형화!$G$72*hourly1!$G1849/hourly1!$F$8763+유형화!$G$74*hourly1!I1849/hourly1!$I$8763</f>
        <v>0.35330394821571021</v>
      </c>
      <c r="D1848" s="14">
        <v>151.070965</v>
      </c>
      <c r="E1848" s="14">
        <v>1.4781599999999999</v>
      </c>
      <c r="F1848" s="1">
        <v>881978</v>
      </c>
      <c r="G1848" s="15">
        <f t="shared" si="56"/>
        <v>0.17287012057977211</v>
      </c>
      <c r="H1848" s="15">
        <f t="shared" si="57"/>
        <v>0.31714716237556462</v>
      </c>
    </row>
    <row r="1849" spans="1:8">
      <c r="A1849" s="1">
        <v>1848</v>
      </c>
      <c r="B1849" s="444">
        <f>유형화!$F$71*hourly1!B1850/hourly1!$B$8763+유형화!$F$72*hourly1!C1850/hourly1!$C$8763+유형화!$F$73*hourly1!D1850/hourly1!$D$8763+유형화!$F$74*hourly1!E1850/hourly1!$E$8763</f>
        <v>61.463117968909572</v>
      </c>
      <c r="C1849" s="442">
        <f>hourly1!$F1850*유형화!$G$71/hourly1!$F$8763+유형화!$G$72*hourly1!$G1850/hourly1!$F$8763+유형화!$G$74*hourly1!I1850/hourly1!$I$8763</f>
        <v>0.32136388624164203</v>
      </c>
      <c r="D1849" s="14">
        <v>154.49794199999999</v>
      </c>
      <c r="E1849" s="14">
        <v>5.16E-2</v>
      </c>
      <c r="F1849" s="1">
        <v>925733</v>
      </c>
      <c r="G1849" s="15">
        <f t="shared" si="56"/>
        <v>0.17679160163481206</v>
      </c>
      <c r="H1849" s="15">
        <f t="shared" si="57"/>
        <v>0.32306317867154516</v>
      </c>
    </row>
    <row r="1850" spans="1:8">
      <c r="A1850" s="1">
        <v>1849</v>
      </c>
      <c r="B1850" s="444">
        <f>유형화!$F$71*hourly1!B1851/hourly1!$B$8763+유형화!$F$72*hourly1!C1851/hourly1!$C$8763+유형화!$F$73*hourly1!D1851/hourly1!$D$8763+유형화!$F$74*hourly1!E1851/hourly1!$E$8763</f>
        <v>61.712815490175757</v>
      </c>
      <c r="C1850" s="442">
        <f>hourly1!$F1851*유형화!$G$71/hourly1!$F$8763+유형화!$G$72*hourly1!$G1851/hourly1!$F$8763+유형화!$G$74*hourly1!I1851/hourly1!$I$8763</f>
        <v>0.26363880625404151</v>
      </c>
      <c r="D1850" s="14">
        <v>139.17954399999999</v>
      </c>
      <c r="E1850" s="14">
        <v>1.008E-2</v>
      </c>
      <c r="F1850" s="1">
        <v>852663</v>
      </c>
      <c r="G1850" s="15">
        <f t="shared" si="56"/>
        <v>0.15926279780841868</v>
      </c>
      <c r="H1850" s="15">
        <f t="shared" si="57"/>
        <v>0.29625077324168952</v>
      </c>
    </row>
    <row r="1851" spans="1:8">
      <c r="A1851" s="1">
        <v>1850</v>
      </c>
      <c r="B1851" s="444">
        <f>유형화!$F$71*hourly1!B1852/hourly1!$B$8763+유형화!$F$72*hourly1!C1852/hourly1!$C$8763+유형화!$F$73*hourly1!D1852/hourly1!$D$8763+유형화!$F$74*hourly1!E1852/hourly1!$E$8763</f>
        <v>61.675545534561785</v>
      </c>
      <c r="C1851" s="442">
        <f>hourly1!$F1852*유형화!$G$71/hourly1!$F$8763+유형화!$G$72*hourly1!$G1852/hourly1!$F$8763+유형화!$G$74*hourly1!I1852/hourly1!$I$8763</f>
        <v>0.24439010513003614</v>
      </c>
      <c r="D1851" s="14">
        <v>136.769284</v>
      </c>
      <c r="E1851" s="14">
        <v>2.16E-3</v>
      </c>
      <c r="F1851" s="1">
        <v>803720</v>
      </c>
      <c r="G1851" s="15">
        <f t="shared" si="56"/>
        <v>0.15650474342762752</v>
      </c>
      <c r="H1851" s="15">
        <f t="shared" si="57"/>
        <v>0.29194419023224705</v>
      </c>
    </row>
    <row r="1852" spans="1:8">
      <c r="A1852" s="1">
        <v>1851</v>
      </c>
      <c r="B1852" s="444">
        <f>유형화!$F$71*hourly1!B1853/hourly1!$B$8763+유형화!$F$72*hourly1!C1853/hourly1!$C$8763+유형화!$F$73*hourly1!D1853/hourly1!$D$8763+유형화!$F$74*hourly1!E1853/hourly1!$E$8763</f>
        <v>61.883958635818537</v>
      </c>
      <c r="C1852" s="442">
        <f>hourly1!$F1853*유형화!$G$71/hourly1!$F$8763+유형화!$G$72*hourly1!$G1853/hourly1!$F$8763+유형화!$G$74*hourly1!I1853/hourly1!$I$8763</f>
        <v>0.24060133272003978</v>
      </c>
      <c r="D1852" s="14">
        <v>124.548861</v>
      </c>
      <c r="E1852" s="14">
        <v>2.16E-3</v>
      </c>
      <c r="F1852" s="1">
        <v>668619</v>
      </c>
      <c r="G1852" s="15">
        <f t="shared" si="56"/>
        <v>0.14252094450540695</v>
      </c>
      <c r="H1852" s="15">
        <f t="shared" si="57"/>
        <v>0.26972857794746985</v>
      </c>
    </row>
    <row r="1853" spans="1:8">
      <c r="A1853" s="1">
        <v>1852</v>
      </c>
      <c r="B1853" s="444">
        <f>유형화!$F$71*hourly1!B1854/hourly1!$B$8763+유형화!$F$72*hourly1!C1854/hourly1!$C$8763+유형화!$F$73*hourly1!D1854/hourly1!$D$8763+유형화!$F$74*hourly1!E1854/hourly1!$E$8763</f>
        <v>61.978762033994997</v>
      </c>
      <c r="C1853" s="442">
        <f>hourly1!$F1854*유형화!$G$71/hourly1!$F$8763+유형화!$G$72*hourly1!$G1854/hourly1!$F$8763+유형화!$G$74*hourly1!I1854/hourly1!$I$8763</f>
        <v>0.24066676596688311</v>
      </c>
      <c r="D1853" s="14">
        <v>103.14602499999999</v>
      </c>
      <c r="E1853" s="14">
        <v>1.4400000000000001E-3</v>
      </c>
      <c r="F1853" s="1">
        <v>529292</v>
      </c>
      <c r="G1853" s="15">
        <f t="shared" si="56"/>
        <v>0.11802973376832661</v>
      </c>
      <c r="H1853" s="15">
        <f t="shared" si="57"/>
        <v>0.22922117922535515</v>
      </c>
    </row>
    <row r="1854" spans="1:8">
      <c r="A1854" s="1">
        <v>1853</v>
      </c>
      <c r="B1854" s="444">
        <f>유형화!$F$71*hourly1!B1855/hourly1!$B$8763+유형화!$F$72*hourly1!C1855/hourly1!$C$8763+유형화!$F$73*hourly1!D1855/hourly1!$D$8763+유형화!$F$74*hourly1!E1855/hourly1!$E$8763</f>
        <v>62.047123349077879</v>
      </c>
      <c r="C1854" s="442">
        <f>hourly1!$F1855*유형화!$G$71/hourly1!$F$8763+유형화!$G$72*hourly1!$G1855/hourly1!$F$8763+유형화!$G$74*hourly1!I1855/hourly1!$I$8763</f>
        <v>0.23804544327983113</v>
      </c>
      <c r="D1854" s="14">
        <v>78.552163000000007</v>
      </c>
      <c r="E1854" s="14">
        <v>0</v>
      </c>
      <c r="F1854" s="1">
        <v>596511</v>
      </c>
      <c r="G1854" s="15">
        <f t="shared" si="56"/>
        <v>8.9887040104707841E-2</v>
      </c>
      <c r="H1854" s="15">
        <f t="shared" si="57"/>
        <v>0.17997641975845824</v>
      </c>
    </row>
    <row r="1855" spans="1:8">
      <c r="A1855" s="1">
        <v>1854</v>
      </c>
      <c r="B1855" s="444">
        <f>유형화!$F$71*hourly1!B1856/hourly1!$B$8763+유형화!$F$72*hourly1!C1856/hourly1!$C$8763+유형화!$F$73*hourly1!D1856/hourly1!$D$8763+유형화!$F$74*hourly1!E1856/hourly1!$E$8763</f>
        <v>63.973731924969115</v>
      </c>
      <c r="C1855" s="442">
        <f>hourly1!$F1856*유형화!$G$71/hourly1!$F$8763+유형화!$G$72*hourly1!$G1856/hourly1!$F$8763+유형화!$G$74*hourly1!I1856/hourly1!$I$8763</f>
        <v>0.42316318788037821</v>
      </c>
      <c r="D1855" s="14">
        <v>94.559672000000006</v>
      </c>
      <c r="E1855" s="14">
        <v>0</v>
      </c>
      <c r="F1855" s="1">
        <v>972608</v>
      </c>
      <c r="G1855" s="15">
        <f t="shared" si="56"/>
        <v>0.10820439189372823</v>
      </c>
      <c r="H1855" s="15">
        <f t="shared" si="57"/>
        <v>0.2123685087805367</v>
      </c>
    </row>
    <row r="1856" spans="1:8">
      <c r="A1856" s="1">
        <v>1855</v>
      </c>
      <c r="B1856" s="444">
        <f>유형화!$F$71*hourly1!B1857/hourly1!$B$8763+유형화!$F$72*hourly1!C1857/hourly1!$C$8763+유형화!$F$73*hourly1!D1857/hourly1!$D$8763+유형화!$F$74*hourly1!E1857/hourly1!$E$8763</f>
        <v>75.490486606390604</v>
      </c>
      <c r="C1856" s="442">
        <f>hourly1!$F1857*유형화!$G$71/hourly1!$F$8763+유형화!$G$72*hourly1!$G1857/hourly1!$F$8763+유형화!$G$74*hourly1!I1857/hourly1!$I$8763</f>
        <v>5.3533965878422354</v>
      </c>
      <c r="D1856" s="14">
        <v>98.539895999999999</v>
      </c>
      <c r="E1856" s="14">
        <v>3.0734630000000021</v>
      </c>
      <c r="F1856" s="1">
        <v>933002</v>
      </c>
      <c r="G1856" s="15">
        <f t="shared" si="56"/>
        <v>0.11275895208214366</v>
      </c>
      <c r="H1856" s="15">
        <f t="shared" si="57"/>
        <v>0.22022483391167574</v>
      </c>
    </row>
    <row r="1857" spans="1:8">
      <c r="A1857" s="1">
        <v>1856</v>
      </c>
      <c r="B1857" s="444">
        <f>유형화!$F$71*hourly1!B1858/hourly1!$B$8763+유형화!$F$72*hourly1!C1858/hourly1!$C$8763+유형화!$F$73*hourly1!D1858/hourly1!$D$8763+유형화!$F$74*hourly1!E1858/hourly1!$E$8763</f>
        <v>177.81056423925793</v>
      </c>
      <c r="C1857" s="442">
        <f>hourly1!$F1858*유형화!$G$71/hourly1!$F$8763+유형화!$G$72*hourly1!$G1858/hourly1!$F$8763+유형화!$G$74*hourly1!I1858/hourly1!$I$8763</f>
        <v>5.3636664296431791</v>
      </c>
      <c r="D1857" s="14">
        <v>71.865290000000016</v>
      </c>
      <c r="E1857" s="14">
        <v>130.95819399999991</v>
      </c>
      <c r="F1857" s="1">
        <v>893731</v>
      </c>
      <c r="G1857" s="15">
        <f t="shared" si="56"/>
        <v>8.2235268357492078E-2</v>
      </c>
      <c r="H1857" s="15">
        <f t="shared" si="57"/>
        <v>0.16605490053010788</v>
      </c>
    </row>
    <row r="1858" spans="1:8">
      <c r="A1858" s="1">
        <v>1857</v>
      </c>
      <c r="B1858" s="444">
        <f>유형화!$F$71*hourly1!B1859/hourly1!$B$8763+유형화!$F$72*hourly1!C1859/hourly1!$C$8763+유형화!$F$73*hourly1!D1859/hourly1!$D$8763+유형화!$F$74*hourly1!E1859/hourly1!$E$8763</f>
        <v>280.50920446821715</v>
      </c>
      <c r="C1858" s="442">
        <f>hourly1!$F1859*유형화!$G$71/hourly1!$F$8763+유형화!$G$72*hourly1!$G1859/hourly1!$F$8763+유형화!$G$74*hourly1!I1859/hourly1!$I$8763</f>
        <v>4.4860164011826571</v>
      </c>
      <c r="D1858" s="14">
        <v>52.406153999999987</v>
      </c>
      <c r="E1858" s="14">
        <v>466.18274699999972</v>
      </c>
      <c r="F1858" s="1">
        <v>856454</v>
      </c>
      <c r="G1858" s="15">
        <f t="shared" ref="G1858:G1921" si="58">D1858/$I$1</f>
        <v>5.9968228581197609E-2</v>
      </c>
      <c r="H1858" s="15">
        <f t="shared" ref="H1858:H1921" si="59">G1858/(1-$H$1*(1-G1858))</f>
        <v>0.12416231517246533</v>
      </c>
    </row>
    <row r="1859" spans="1:8">
      <c r="A1859" s="1">
        <v>1858</v>
      </c>
      <c r="B1859" s="444">
        <f>유형화!$F$71*hourly1!B1860/hourly1!$B$8763+유형화!$F$72*hourly1!C1860/hourly1!$C$8763+유형화!$F$73*hourly1!D1860/hourly1!$D$8763+유형화!$F$74*hourly1!E1860/hourly1!$E$8763</f>
        <v>343.44062119987672</v>
      </c>
      <c r="C1859" s="442">
        <f>hourly1!$F1860*유형화!$G$71/hourly1!$F$8763+유형화!$G$72*hourly1!$G1860/hourly1!$F$8763+유형화!$G$74*hourly1!I1860/hourly1!$I$8763</f>
        <v>3.3942920125568432</v>
      </c>
      <c r="D1859" s="14">
        <v>80.851116000000005</v>
      </c>
      <c r="E1859" s="14">
        <v>823.67395299999987</v>
      </c>
      <c r="F1859" s="1">
        <v>835549</v>
      </c>
      <c r="G1859" s="15">
        <f t="shared" si="58"/>
        <v>9.2517726168818357E-2</v>
      </c>
      <c r="H1859" s="15">
        <f t="shared" si="59"/>
        <v>0.18470861067533834</v>
      </c>
    </row>
    <row r="1860" spans="1:8">
      <c r="A1860" s="1">
        <v>1859</v>
      </c>
      <c r="B1860" s="444">
        <f>유형화!$F$71*hourly1!B1861/hourly1!$B$8763+유형화!$F$72*hourly1!C1861/hourly1!$C$8763+유형화!$F$73*hourly1!D1861/hourly1!$D$8763+유형화!$F$74*hourly1!E1861/hourly1!$E$8763</f>
        <v>407.21450021606</v>
      </c>
      <c r="C1860" s="442">
        <f>hourly1!$F1861*유형화!$G$71/hourly1!$F$8763+유형화!$G$72*hourly1!$G1861/hourly1!$F$8763+유형화!$G$74*hourly1!I1861/hourly1!$I$8763</f>
        <v>2.7605191103061162</v>
      </c>
      <c r="D1860" s="14">
        <v>83.767862999999977</v>
      </c>
      <c r="E1860" s="14">
        <v>1066.1029439999991</v>
      </c>
      <c r="F1860" s="1">
        <v>838724</v>
      </c>
      <c r="G1860" s="15">
        <f t="shared" si="58"/>
        <v>9.5855352334049279E-2</v>
      </c>
      <c r="H1860" s="15">
        <f t="shared" si="59"/>
        <v>0.19067327282852009</v>
      </c>
    </row>
    <row r="1861" spans="1:8">
      <c r="A1861" s="1">
        <v>1860</v>
      </c>
      <c r="B1861" s="444">
        <f>유형화!$F$71*hourly1!B1862/hourly1!$B$8763+유형화!$F$72*hourly1!C1862/hourly1!$C$8763+유형화!$F$73*hourly1!D1862/hourly1!$D$8763+유형화!$F$74*hourly1!E1862/hourly1!$E$8763</f>
        <v>340.69924722574689</v>
      </c>
      <c r="C1861" s="442">
        <f>hourly1!$F1862*유형화!$G$71/hourly1!$F$8763+유형화!$G$72*hourly1!$G1862/hourly1!$F$8763+유형화!$G$74*hourly1!I1862/hourly1!$I$8763</f>
        <v>1.9613683621031119</v>
      </c>
      <c r="D1861" s="14">
        <v>97.366049000000004</v>
      </c>
      <c r="E1861" s="14">
        <v>1223.858089999999</v>
      </c>
      <c r="F1861" s="1">
        <v>849683</v>
      </c>
      <c r="G1861" s="15">
        <f t="shared" si="58"/>
        <v>0.11141572194899264</v>
      </c>
      <c r="H1861" s="15">
        <f t="shared" si="59"/>
        <v>0.2179158519274412</v>
      </c>
    </row>
    <row r="1862" spans="1:8">
      <c r="A1862" s="1">
        <v>1861</v>
      </c>
      <c r="B1862" s="444">
        <f>유형화!$F$71*hourly1!B1863/hourly1!$B$8763+유형화!$F$72*hourly1!C1863/hourly1!$C$8763+유형화!$F$73*hourly1!D1863/hourly1!$D$8763+유형화!$F$74*hourly1!E1863/hourly1!$E$8763</f>
        <v>197.90450443247195</v>
      </c>
      <c r="C1862" s="442">
        <f>hourly1!$F1863*유형화!$G$71/hourly1!$F$8763+유형화!$G$72*hourly1!$G1863/hourly1!$F$8763+유형화!$G$74*hourly1!I1863/hourly1!$I$8763</f>
        <v>0.5730137976941404</v>
      </c>
      <c r="D1862" s="14">
        <v>78.881388000000001</v>
      </c>
      <c r="E1862" s="14">
        <v>1278.3265530000019</v>
      </c>
      <c r="F1862" s="1">
        <v>859674</v>
      </c>
      <c r="G1862" s="15">
        <f t="shared" si="58"/>
        <v>9.0263771433907167E-2</v>
      </c>
      <c r="H1862" s="15">
        <f t="shared" si="59"/>
        <v>0.18065578163142479</v>
      </c>
    </row>
    <row r="1863" spans="1:8">
      <c r="A1863" s="1">
        <v>1862</v>
      </c>
      <c r="B1863" s="444">
        <f>유형화!$F$71*hourly1!B1864/hourly1!$B$8763+유형화!$F$72*hourly1!C1864/hourly1!$C$8763+유형화!$F$73*hourly1!D1864/hourly1!$D$8763+유형화!$F$74*hourly1!E1864/hourly1!$E$8763</f>
        <v>269.69028895288068</v>
      </c>
      <c r="C1863" s="442">
        <f>hourly1!$F1864*유형화!$G$71/hourly1!$F$8763+유형화!$G$72*hourly1!$G1864/hourly1!$F$8763+유형화!$G$74*hourly1!I1864/hourly1!$I$8763</f>
        <v>0.67387470671687777</v>
      </c>
      <c r="D1863" s="14">
        <v>76.638010000000008</v>
      </c>
      <c r="E1863" s="14">
        <v>1247.624701000002</v>
      </c>
      <c r="F1863" s="1">
        <v>843550</v>
      </c>
      <c r="G1863" s="15">
        <f t="shared" si="58"/>
        <v>8.7696679700786859E-2</v>
      </c>
      <c r="H1863" s="15">
        <f t="shared" si="59"/>
        <v>0.17601533640502473</v>
      </c>
    </row>
    <row r="1864" spans="1:8">
      <c r="A1864" s="1">
        <v>1863</v>
      </c>
      <c r="B1864" s="444">
        <f>유형화!$F$71*hourly1!B1865/hourly1!$B$8763+유형화!$F$72*hourly1!C1865/hourly1!$C$8763+유형화!$F$73*hourly1!D1865/hourly1!$D$8763+유형화!$F$74*hourly1!E1865/hourly1!$E$8763</f>
        <v>396.83931132987527</v>
      </c>
      <c r="C1864" s="442">
        <f>hourly1!$F1865*유형화!$G$71/hourly1!$F$8763+유형화!$G$72*hourly1!$G1865/hourly1!$F$8763+유형화!$G$74*hourly1!I1865/hourly1!$I$8763</f>
        <v>0.60921044312444006</v>
      </c>
      <c r="D1864" s="14">
        <v>72.984124000000008</v>
      </c>
      <c r="E1864" s="14">
        <v>1103.772739999999</v>
      </c>
      <c r="F1864" s="1">
        <v>843268</v>
      </c>
      <c r="G1864" s="15">
        <f t="shared" si="58"/>
        <v>8.3515547254821867E-2</v>
      </c>
      <c r="H1864" s="15">
        <f t="shared" si="59"/>
        <v>0.16840068006707673</v>
      </c>
    </row>
    <row r="1865" spans="1:8">
      <c r="A1865" s="1">
        <v>1864</v>
      </c>
      <c r="B1865" s="444">
        <f>유형화!$F$71*hourly1!B1866/hourly1!$B$8763+유형화!$F$72*hourly1!C1866/hourly1!$C$8763+유형화!$F$73*hourly1!D1866/hourly1!$D$8763+유형화!$F$74*hourly1!E1866/hourly1!$E$8763</f>
        <v>332.07954069775263</v>
      </c>
      <c r="C1865" s="442">
        <f>hourly1!$F1866*유형화!$G$71/hourly1!$F$8763+유형화!$G$72*hourly1!$G1866/hourly1!$F$8763+유형화!$G$74*hourly1!I1866/hourly1!$I$8763</f>
        <v>0.73474017512302625</v>
      </c>
      <c r="D1865" s="14">
        <v>61.280188000000003</v>
      </c>
      <c r="E1865" s="14">
        <v>844.90583600000036</v>
      </c>
      <c r="F1865" s="1">
        <v>827578</v>
      </c>
      <c r="G1865" s="15">
        <f t="shared" si="58"/>
        <v>7.0122763091578208E-2</v>
      </c>
      <c r="H1865" s="15">
        <f t="shared" si="59"/>
        <v>0.14352727159305143</v>
      </c>
    </row>
    <row r="1866" spans="1:8">
      <c r="A1866" s="1">
        <v>1865</v>
      </c>
      <c r="B1866" s="444">
        <f>유형화!$F$71*hourly1!B1867/hourly1!$B$8763+유형화!$F$72*hourly1!C1867/hourly1!$C$8763+유형화!$F$73*hourly1!D1867/hourly1!$D$8763+유형화!$F$74*hourly1!E1867/hourly1!$E$8763</f>
        <v>289.36720852552384</v>
      </c>
      <c r="C1866" s="442">
        <f>hourly1!$F1867*유형화!$G$71/hourly1!$F$8763+유형화!$G$72*hourly1!$G1867/hourly1!$F$8763+유형화!$G$74*hourly1!I1867/hourly1!$I$8763</f>
        <v>1.1012000926438741</v>
      </c>
      <c r="D1866" s="14">
        <v>61.393692000000001</v>
      </c>
      <c r="E1866" s="14">
        <v>490.35784400000023</v>
      </c>
      <c r="F1866" s="1">
        <v>821811</v>
      </c>
      <c r="G1866" s="15">
        <f t="shared" si="58"/>
        <v>7.0252645429764685E-2</v>
      </c>
      <c r="H1866" s="15">
        <f t="shared" si="59"/>
        <v>0.14377209330705984</v>
      </c>
    </row>
    <row r="1867" spans="1:8">
      <c r="A1867" s="1">
        <v>1866</v>
      </c>
      <c r="B1867" s="444">
        <f>유형화!$F$71*hourly1!B1868/hourly1!$B$8763+유형화!$F$72*hourly1!C1868/hourly1!$C$8763+유형화!$F$73*hourly1!D1868/hourly1!$D$8763+유형화!$F$74*hourly1!E1868/hourly1!$E$8763</f>
        <v>162.93163546241115</v>
      </c>
      <c r="C1867" s="442">
        <f>hourly1!$F1868*유형화!$G$71/hourly1!$F$8763+유형화!$G$72*hourly1!$G1868/hourly1!$F$8763+유형화!$G$74*hourly1!I1868/hourly1!$I$8763</f>
        <v>1.4526746558337891</v>
      </c>
      <c r="D1867" s="14">
        <v>56.552454999999981</v>
      </c>
      <c r="E1867" s="14">
        <v>173.3124330000002</v>
      </c>
      <c r="F1867" s="1">
        <v>851319</v>
      </c>
      <c r="G1867" s="15">
        <f t="shared" si="58"/>
        <v>6.4712830257833684E-2</v>
      </c>
      <c r="H1867" s="15">
        <f t="shared" si="59"/>
        <v>0.1332658336822185</v>
      </c>
    </row>
    <row r="1868" spans="1:8">
      <c r="A1868" s="1">
        <v>1867</v>
      </c>
      <c r="B1868" s="444">
        <f>유형화!$F$71*hourly1!B1869/hourly1!$B$8763+유형화!$F$72*hourly1!C1869/hourly1!$C$8763+유형화!$F$73*hourly1!D1869/hourly1!$D$8763+유형화!$F$74*hourly1!E1869/hourly1!$E$8763</f>
        <v>118.94838741455277</v>
      </c>
      <c r="C1868" s="442">
        <f>hourly1!$F1869*유형화!$G$71/hourly1!$F$8763+유형화!$G$72*hourly1!$G1869/hourly1!$F$8763+유형화!$G$74*hourly1!I1869/hourly1!$I$8763</f>
        <v>1.1766617383113067</v>
      </c>
      <c r="D1868" s="14">
        <v>37.159390999999992</v>
      </c>
      <c r="E1868" s="14">
        <v>16.535112999999999</v>
      </c>
      <c r="F1868" s="1">
        <v>831347</v>
      </c>
      <c r="G1868" s="15">
        <f t="shared" si="58"/>
        <v>4.252139650290112E-2</v>
      </c>
      <c r="H1868" s="15">
        <f t="shared" si="59"/>
        <v>8.9823796038213347E-2</v>
      </c>
    </row>
    <row r="1869" spans="1:8">
      <c r="A1869" s="1">
        <v>1868</v>
      </c>
      <c r="B1869" s="444">
        <f>유형화!$F$71*hourly1!B1870/hourly1!$B$8763+유형화!$F$72*hourly1!C1870/hourly1!$C$8763+유형화!$F$73*hourly1!D1870/hourly1!$D$8763+유형화!$F$74*hourly1!E1870/hourly1!$E$8763</f>
        <v>127.78100959645636</v>
      </c>
      <c r="C1869" s="442">
        <f>hourly1!$F1870*유형화!$G$71/hourly1!$F$8763+유형화!$G$72*hourly1!$G1870/hourly1!$F$8763+유형화!$G$74*hourly1!I1870/hourly1!$I$8763</f>
        <v>1.2800536835484904</v>
      </c>
      <c r="D1869" s="14">
        <v>47.909426999999987</v>
      </c>
      <c r="E1869" s="14">
        <v>0.58031999999999995</v>
      </c>
      <c r="F1869" s="1">
        <v>817261</v>
      </c>
      <c r="G1869" s="15">
        <f t="shared" si="58"/>
        <v>5.4822635325045999E-2</v>
      </c>
      <c r="H1869" s="15">
        <f t="shared" si="59"/>
        <v>0.11417756046078081</v>
      </c>
    </row>
    <row r="1870" spans="1:8">
      <c r="A1870" s="1">
        <v>1869</v>
      </c>
      <c r="B1870" s="444">
        <f>유형화!$F$71*hourly1!B1871/hourly1!$B$8763+유형화!$F$72*hourly1!C1871/hourly1!$C$8763+유형화!$F$73*hourly1!D1871/hourly1!$D$8763+유형화!$F$74*hourly1!E1871/hourly1!$E$8763</f>
        <v>65.56591250822278</v>
      </c>
      <c r="C1870" s="442">
        <f>hourly1!$F1871*유형화!$G$71/hourly1!$F$8763+유형화!$G$72*hourly1!$G1871/hourly1!$F$8763+유형화!$G$74*hourly1!I1871/hourly1!$I$8763</f>
        <v>2.4320504040875863</v>
      </c>
      <c r="D1870" s="14">
        <v>43.481084000000003</v>
      </c>
      <c r="E1870" s="14">
        <v>1.5664800000000001</v>
      </c>
      <c r="F1870" s="1">
        <v>818248</v>
      </c>
      <c r="G1870" s="15">
        <f t="shared" si="58"/>
        <v>4.9755293705969247E-2</v>
      </c>
      <c r="H1870" s="15">
        <f t="shared" si="59"/>
        <v>0.10422894600938017</v>
      </c>
    </row>
    <row r="1871" spans="1:8">
      <c r="A1871" s="1">
        <v>1870</v>
      </c>
      <c r="B1871" s="444">
        <f>유형화!$F$71*hourly1!B1872/hourly1!$B$8763+유형화!$F$72*hourly1!C1872/hourly1!$C$8763+유형화!$F$73*hourly1!D1872/hourly1!$D$8763+유형화!$F$74*hourly1!E1872/hourly1!$E$8763</f>
        <v>64.317327515963171</v>
      </c>
      <c r="C1871" s="442">
        <f>hourly1!$F1872*유형화!$G$71/hourly1!$F$8763+유형화!$G$72*hourly1!$G1872/hourly1!$F$8763+유형화!$G$74*hourly1!I1872/hourly1!$I$8763</f>
        <v>0.46020402812674033</v>
      </c>
      <c r="D1871" s="14">
        <v>46.949417000000011</v>
      </c>
      <c r="E1871" s="14">
        <v>1.5607200000000001</v>
      </c>
      <c r="F1871" s="1">
        <v>846344</v>
      </c>
      <c r="G1871" s="15">
        <f t="shared" si="58"/>
        <v>5.3724098326505057E-2</v>
      </c>
      <c r="H1871" s="15">
        <f t="shared" si="59"/>
        <v>0.11203064106576836</v>
      </c>
    </row>
    <row r="1872" spans="1:8">
      <c r="A1872" s="1">
        <v>1871</v>
      </c>
      <c r="B1872" s="444">
        <f>유형화!$F$71*hourly1!B1873/hourly1!$B$8763+유형화!$F$72*hourly1!C1873/hourly1!$C$8763+유형화!$F$73*hourly1!D1873/hourly1!$D$8763+유형화!$F$74*hourly1!E1873/hourly1!$E$8763</f>
        <v>63.060587353893915</v>
      </c>
      <c r="C1872" s="442">
        <f>hourly1!$F1873*유형화!$G$71/hourly1!$F$8763+유형화!$G$72*hourly1!$G1873/hourly1!$F$8763+유형화!$G$74*hourly1!I1873/hourly1!$I$8763</f>
        <v>0.35328887330828052</v>
      </c>
      <c r="D1872" s="14">
        <v>36.001961999999999</v>
      </c>
      <c r="E1872" s="14">
        <v>1.4714400000000001</v>
      </c>
      <c r="F1872" s="1">
        <v>903097</v>
      </c>
      <c r="G1872" s="15">
        <f t="shared" si="58"/>
        <v>4.1196953445345193E-2</v>
      </c>
      <c r="H1872" s="15">
        <f t="shared" si="59"/>
        <v>8.7160114016995902E-2</v>
      </c>
    </row>
    <row r="1873" spans="1:8">
      <c r="A1873" s="1">
        <v>1872</v>
      </c>
      <c r="B1873" s="444">
        <f>유형화!$F$71*hourly1!B1874/hourly1!$B$8763+유형화!$F$72*hourly1!C1874/hourly1!$C$8763+유형화!$F$73*hourly1!D1874/hourly1!$D$8763+유형화!$F$74*hourly1!E1874/hourly1!$E$8763</f>
        <v>61.54193925411542</v>
      </c>
      <c r="C1873" s="442">
        <f>hourly1!$F1874*유형화!$G$71/hourly1!$F$8763+유형화!$G$72*hourly1!$G1874/hourly1!$F$8763+유형화!$G$74*hourly1!I1874/hourly1!$I$8763</f>
        <v>0.32137007917658611</v>
      </c>
      <c r="D1873" s="14">
        <v>31.162592</v>
      </c>
      <c r="E1873" s="14">
        <v>7.152E-2</v>
      </c>
      <c r="F1873" s="1">
        <v>921575</v>
      </c>
      <c r="G1873" s="15">
        <f t="shared" si="58"/>
        <v>3.5659274676760298E-2</v>
      </c>
      <c r="H1873" s="15">
        <f t="shared" si="59"/>
        <v>7.5933385508274581E-2</v>
      </c>
    </row>
    <row r="1874" spans="1:8">
      <c r="A1874" s="1">
        <v>1873</v>
      </c>
      <c r="B1874" s="444">
        <f>유형화!$F$71*hourly1!B1875/hourly1!$B$8763+유형화!$F$72*hourly1!C1875/hourly1!$C$8763+유형화!$F$73*hourly1!D1875/hourly1!$D$8763+유형화!$F$74*hourly1!E1875/hourly1!$E$8763</f>
        <v>61.811950758737609</v>
      </c>
      <c r="C1874" s="442">
        <f>hourly1!$F1875*유형화!$G$71/hourly1!$F$8763+유형화!$G$72*hourly1!$G1875/hourly1!$F$8763+유형화!$G$74*hourly1!I1875/hourly1!$I$8763</f>
        <v>0.26364671039469378</v>
      </c>
      <c r="D1874" s="14">
        <v>45.724852000000013</v>
      </c>
      <c r="E1874" s="14">
        <v>1.008E-2</v>
      </c>
      <c r="F1874" s="1">
        <v>834373</v>
      </c>
      <c r="G1874" s="15">
        <f t="shared" si="58"/>
        <v>5.2322831715096517E-2</v>
      </c>
      <c r="H1874" s="15">
        <f t="shared" si="59"/>
        <v>0.10928421957475021</v>
      </c>
    </row>
    <row r="1875" spans="1:8">
      <c r="A1875" s="1">
        <v>1874</v>
      </c>
      <c r="B1875" s="444">
        <f>유형화!$F$71*hourly1!B1876/hourly1!$B$8763+유형화!$F$72*hourly1!C1876/hourly1!$C$8763+유형화!$F$73*hourly1!D1876/hourly1!$D$8763+유형화!$F$74*hourly1!E1876/hourly1!$E$8763</f>
        <v>61.88600374032189</v>
      </c>
      <c r="C1875" s="442">
        <f>hourly1!$F1876*유형화!$G$71/hourly1!$F$8763+유형화!$G$72*hourly1!$G1876/hourly1!$F$8763+유형화!$G$74*hourly1!I1876/hourly1!$I$8763</f>
        <v>0.24440941730874341</v>
      </c>
      <c r="D1875" s="14">
        <v>66.973782999999997</v>
      </c>
      <c r="E1875" s="14">
        <v>4.3200000000000001E-3</v>
      </c>
      <c r="F1875" s="1">
        <v>740650</v>
      </c>
      <c r="G1875" s="15">
        <f t="shared" si="58"/>
        <v>7.663792935256282E-2</v>
      </c>
      <c r="H1875" s="15">
        <f t="shared" si="59"/>
        <v>0.15572040080237343</v>
      </c>
    </row>
    <row r="1876" spans="1:8">
      <c r="A1876" s="1">
        <v>1875</v>
      </c>
      <c r="B1876" s="444">
        <f>유형화!$F$71*hourly1!B1877/hourly1!$B$8763+유형화!$F$72*hourly1!C1877/hourly1!$C$8763+유형화!$F$73*hourly1!D1877/hourly1!$D$8763+유형화!$F$74*hourly1!E1877/hourly1!$E$8763</f>
        <v>62.213169964450408</v>
      </c>
      <c r="C1876" s="442">
        <f>hourly1!$F1877*유형화!$G$71/hourly1!$F$8763+유형화!$G$72*hourly1!$G1877/hourly1!$F$8763+유형화!$G$74*hourly1!I1877/hourly1!$I$8763</f>
        <v>0.24067124769611903</v>
      </c>
      <c r="D1876" s="14">
        <v>62.979771999999997</v>
      </c>
      <c r="E1876" s="14">
        <v>2.16E-3</v>
      </c>
      <c r="F1876" s="1">
        <v>636777</v>
      </c>
      <c r="G1876" s="15">
        <f t="shared" si="58"/>
        <v>7.2067592735153008E-2</v>
      </c>
      <c r="H1876" s="15">
        <f t="shared" si="59"/>
        <v>0.14718570457263461</v>
      </c>
    </row>
    <row r="1877" spans="1:8">
      <c r="A1877" s="1">
        <v>1876</v>
      </c>
      <c r="B1877" s="444">
        <f>유형화!$F$71*hourly1!B1878/hourly1!$B$8763+유형화!$F$72*hourly1!C1878/hourly1!$C$8763+유형화!$F$73*hourly1!D1878/hourly1!$D$8763+유형화!$F$74*hourly1!E1878/hourly1!$E$8763</f>
        <v>62.34015400174308</v>
      </c>
      <c r="C1877" s="442">
        <f>hourly1!$F1878*유형화!$G$71/hourly1!$F$8763+유형화!$G$72*hourly1!$G1878/hourly1!$F$8763+유형화!$G$74*hourly1!I1878/hourly1!$I$8763</f>
        <v>0.24074947424278095</v>
      </c>
      <c r="D1877" s="14">
        <v>65.859893999999997</v>
      </c>
      <c r="E1877" s="14">
        <v>0</v>
      </c>
      <c r="F1877" s="1">
        <v>556627</v>
      </c>
      <c r="G1877" s="15">
        <f t="shared" si="58"/>
        <v>7.5363309006141646E-2</v>
      </c>
      <c r="H1877" s="15">
        <f t="shared" si="59"/>
        <v>0.15334894010804825</v>
      </c>
    </row>
    <row r="1878" spans="1:8">
      <c r="A1878" s="1">
        <v>1877</v>
      </c>
      <c r="B1878" s="444">
        <f>유형화!$F$71*hourly1!B1879/hourly1!$B$8763+유형화!$F$72*hourly1!C1879/hourly1!$C$8763+유형화!$F$73*hourly1!D1879/hourly1!$D$8763+유형화!$F$74*hourly1!E1879/hourly1!$E$8763</f>
        <v>62.473518620810744</v>
      </c>
      <c r="C1878" s="442">
        <f>hourly1!$F1879*유형화!$G$71/hourly1!$F$8763+유형화!$G$72*hourly1!$G1879/hourly1!$F$8763+유형화!$G$74*hourly1!I1879/hourly1!$I$8763</f>
        <v>0.23810720965729967</v>
      </c>
      <c r="D1878" s="14">
        <v>88.334349000000003</v>
      </c>
      <c r="E1878" s="14">
        <v>2.16E-3</v>
      </c>
      <c r="F1878" s="1">
        <v>605481</v>
      </c>
      <c r="G1878" s="15">
        <f t="shared" si="58"/>
        <v>0.10108077063627463</v>
      </c>
      <c r="H1878" s="15">
        <f t="shared" si="59"/>
        <v>0.19992461520159707</v>
      </c>
    </row>
    <row r="1879" spans="1:8">
      <c r="A1879" s="1">
        <v>1878</v>
      </c>
      <c r="B1879" s="444">
        <f>유형화!$F$71*hourly1!B1880/hourly1!$B$8763+유형화!$F$72*hourly1!C1880/hourly1!$C$8763+유형화!$F$73*hourly1!D1880/hourly1!$D$8763+유형화!$F$74*hourly1!E1880/hourly1!$E$8763</f>
        <v>64.384815964573718</v>
      </c>
      <c r="C1879" s="442">
        <f>hourly1!$F1880*유형화!$G$71/hourly1!$F$8763+유형화!$G$72*hourly1!$G1880/hourly1!$F$8763+유형화!$G$74*hourly1!I1880/hourly1!$I$8763</f>
        <v>0.42366326737711302</v>
      </c>
      <c r="D1879" s="14">
        <v>96.374639000000002</v>
      </c>
      <c r="E1879" s="14">
        <v>0</v>
      </c>
      <c r="F1879" s="1">
        <v>988023</v>
      </c>
      <c r="G1879" s="15">
        <f t="shared" si="58"/>
        <v>0.11028125401040503</v>
      </c>
      <c r="H1879" s="15">
        <f t="shared" si="59"/>
        <v>0.21596052329208473</v>
      </c>
    </row>
    <row r="1880" spans="1:8">
      <c r="A1880" s="1">
        <v>1879</v>
      </c>
      <c r="B1880" s="444">
        <f>유형화!$F$71*hourly1!B1881/hourly1!$B$8763+유형화!$F$72*hourly1!C1881/hourly1!$C$8763+유형화!$F$73*hourly1!D1881/hourly1!$D$8763+유형화!$F$74*hourly1!E1881/hourly1!$E$8763</f>
        <v>75.898483151365795</v>
      </c>
      <c r="C1880" s="442">
        <f>hourly1!$F1881*유형화!$G$71/hourly1!$F$8763+유형화!$G$72*hourly1!$G1881/hourly1!$F$8763+유형화!$G$74*hourly1!I1881/hourly1!$I$8763</f>
        <v>5.7687214511093794</v>
      </c>
      <c r="D1880" s="14">
        <v>106.195564</v>
      </c>
      <c r="E1880" s="14">
        <v>2.9665049999999988</v>
      </c>
      <c r="F1880" s="1">
        <v>1080639</v>
      </c>
      <c r="G1880" s="15">
        <f t="shared" si="58"/>
        <v>0.12151931348103129</v>
      </c>
      <c r="H1880" s="15">
        <f t="shared" si="59"/>
        <v>0.2351217838145791</v>
      </c>
    </row>
    <row r="1881" spans="1:8">
      <c r="A1881" s="1">
        <v>1880</v>
      </c>
      <c r="B1881" s="444">
        <f>유형화!$F$71*hourly1!B1882/hourly1!$B$8763+유형화!$F$72*hourly1!C1882/hourly1!$C$8763+유형화!$F$73*hourly1!D1882/hourly1!$D$8763+유형화!$F$74*hourly1!E1882/hourly1!$E$8763</f>
        <v>176.42388960694413</v>
      </c>
      <c r="C1881" s="442">
        <f>hourly1!$F1882*유형화!$G$71/hourly1!$F$8763+유형화!$G$72*hourly1!$G1882/hourly1!$F$8763+유형화!$G$74*hourly1!I1882/hourly1!$I$8763</f>
        <v>5.7297679717971324</v>
      </c>
      <c r="D1881" s="14">
        <v>123.621956</v>
      </c>
      <c r="E1881" s="14">
        <v>92.75190500000015</v>
      </c>
      <c r="F1881" s="1">
        <v>988874</v>
      </c>
      <c r="G1881" s="15">
        <f t="shared" si="58"/>
        <v>0.14146028947407122</v>
      </c>
      <c r="H1881" s="15">
        <f t="shared" si="59"/>
        <v>0.26801713291297208</v>
      </c>
    </row>
    <row r="1882" spans="1:8">
      <c r="A1882" s="1">
        <v>1881</v>
      </c>
      <c r="B1882" s="444">
        <f>유형화!$F$71*hourly1!B1883/hourly1!$B$8763+유형화!$F$72*hourly1!C1883/hourly1!$C$8763+유형화!$F$73*hourly1!D1883/hourly1!$D$8763+유형화!$F$74*hourly1!E1883/hourly1!$E$8763</f>
        <v>279.75648337685186</v>
      </c>
      <c r="C1882" s="442">
        <f>hourly1!$F1883*유형화!$G$71/hourly1!$F$8763+유형화!$G$72*hourly1!$G1883/hourly1!$F$8763+유형화!$G$74*hourly1!I1883/hourly1!$I$8763</f>
        <v>4.9606502690353418</v>
      </c>
      <c r="D1882" s="14">
        <v>103.767146</v>
      </c>
      <c r="E1882" s="14">
        <v>256.14800300000007</v>
      </c>
      <c r="F1882" s="1">
        <v>869666</v>
      </c>
      <c r="G1882" s="15">
        <f t="shared" si="58"/>
        <v>0.11874048094707554</v>
      </c>
      <c r="H1882" s="15">
        <f t="shared" si="59"/>
        <v>0.23042656124297964</v>
      </c>
    </row>
    <row r="1883" spans="1:8">
      <c r="A1883" s="1">
        <v>1882</v>
      </c>
      <c r="B1883" s="444">
        <f>유형화!$F$71*hourly1!B1884/hourly1!$B$8763+유형화!$F$72*hourly1!C1884/hourly1!$C$8763+유형화!$F$73*hourly1!D1884/hourly1!$D$8763+유형화!$F$74*hourly1!E1884/hourly1!$E$8763</f>
        <v>343.19467123342361</v>
      </c>
      <c r="C1883" s="442">
        <f>hourly1!$F1884*유형화!$G$71/hourly1!$F$8763+유형화!$G$72*hourly1!$G1884/hourly1!$F$8763+유형화!$G$74*hourly1!I1884/hourly1!$I$8763</f>
        <v>3.8936136081341464</v>
      </c>
      <c r="D1883" s="14">
        <v>144.626982</v>
      </c>
      <c r="E1883" s="14">
        <v>383.44327499999991</v>
      </c>
      <c r="F1883" s="1">
        <v>861748</v>
      </c>
      <c r="G1883" s="15">
        <f t="shared" si="58"/>
        <v>0.16549628724108917</v>
      </c>
      <c r="H1883" s="15">
        <f t="shared" si="59"/>
        <v>0.30589512847699163</v>
      </c>
    </row>
    <row r="1884" spans="1:8">
      <c r="A1884" s="1">
        <v>1883</v>
      </c>
      <c r="B1884" s="444">
        <f>유형화!$F$71*hourly1!B1885/hourly1!$B$8763+유형화!$F$72*hourly1!C1885/hourly1!$C$8763+유형화!$F$73*hourly1!D1885/hourly1!$D$8763+유형화!$F$74*hourly1!E1885/hourly1!$E$8763</f>
        <v>406.4437519072207</v>
      </c>
      <c r="C1884" s="442">
        <f>hourly1!$F1885*유형화!$G$71/hourly1!$F$8763+유형화!$G$72*hourly1!$G1885/hourly1!$F$8763+유형화!$G$74*hourly1!I1885/hourly1!$I$8763</f>
        <v>2.9986931138343214</v>
      </c>
      <c r="D1884" s="14">
        <v>114.723167</v>
      </c>
      <c r="E1884" s="14">
        <v>320.60255399999983</v>
      </c>
      <c r="F1884" s="1">
        <v>866236</v>
      </c>
      <c r="G1884" s="15">
        <f t="shared" si="58"/>
        <v>0.13127742788022392</v>
      </c>
      <c r="H1884" s="15">
        <f t="shared" si="59"/>
        <v>0.25139176167852201</v>
      </c>
    </row>
    <row r="1885" spans="1:8">
      <c r="A1885" s="1">
        <v>1884</v>
      </c>
      <c r="B1885" s="444">
        <f>유형화!$F$71*hourly1!B1886/hourly1!$B$8763+유형화!$F$72*hourly1!C1886/hourly1!$C$8763+유형화!$F$73*hourly1!D1886/hourly1!$D$8763+유형화!$F$74*hourly1!E1886/hourly1!$E$8763</f>
        <v>340.25038105268089</v>
      </c>
      <c r="C1885" s="442">
        <f>hourly1!$F1886*유형화!$G$71/hourly1!$F$8763+유형화!$G$72*hourly1!$G1886/hourly1!$F$8763+유형화!$G$74*hourly1!I1886/hourly1!$I$8763</f>
        <v>2.2768716701003031</v>
      </c>
      <c r="D1885" s="14">
        <v>91.051932000000008</v>
      </c>
      <c r="E1885" s="14">
        <v>291.94704600000028</v>
      </c>
      <c r="F1885" s="1">
        <v>848939</v>
      </c>
      <c r="G1885" s="15">
        <f t="shared" si="58"/>
        <v>0.10419049394343388</v>
      </c>
      <c r="H1885" s="15">
        <f t="shared" si="59"/>
        <v>0.20538047296633297</v>
      </c>
    </row>
    <row r="1886" spans="1:8">
      <c r="A1886" s="1">
        <v>1885</v>
      </c>
      <c r="B1886" s="444">
        <f>유형화!$F$71*hourly1!B1887/hourly1!$B$8763+유형화!$F$72*hourly1!C1887/hourly1!$C$8763+유형화!$F$73*hourly1!D1887/hourly1!$D$8763+유형화!$F$74*hourly1!E1887/hourly1!$E$8763</f>
        <v>197.56073210405168</v>
      </c>
      <c r="C1886" s="442">
        <f>hourly1!$F1887*유형화!$G$71/hourly1!$F$8763+유형화!$G$72*hourly1!$G1887/hourly1!$F$8763+유형화!$G$74*hourly1!I1887/hourly1!$I$8763</f>
        <v>0.80793577700283037</v>
      </c>
      <c r="D1886" s="14">
        <v>57.369258000000002</v>
      </c>
      <c r="E1886" s="14">
        <v>239.137888</v>
      </c>
      <c r="F1886" s="1">
        <v>816408</v>
      </c>
      <c r="G1886" s="15">
        <f t="shared" si="58"/>
        <v>6.5647495850920501E-2</v>
      </c>
      <c r="H1886" s="15">
        <f t="shared" si="59"/>
        <v>0.13504766301617455</v>
      </c>
    </row>
    <row r="1887" spans="1:8">
      <c r="A1887" s="1">
        <v>1886</v>
      </c>
      <c r="B1887" s="444">
        <f>유형화!$F$71*hourly1!B1888/hourly1!$B$8763+유형화!$F$72*hourly1!C1888/hourly1!$C$8763+유형화!$F$73*hourly1!D1888/hourly1!$D$8763+유형화!$F$74*hourly1!E1888/hourly1!$E$8763</f>
        <v>269.56626977608499</v>
      </c>
      <c r="C1887" s="442">
        <f>hourly1!$F1888*유형화!$G$71/hourly1!$F$8763+유형화!$G$72*hourly1!$G1888/hourly1!$F$8763+유형화!$G$74*hourly1!I1888/hourly1!$I$8763</f>
        <v>1.2391884615162043</v>
      </c>
      <c r="D1887" s="14">
        <v>53.012579000000002</v>
      </c>
      <c r="E1887" s="14">
        <v>196.82243900000009</v>
      </c>
      <c r="F1887" s="1">
        <v>787517</v>
      </c>
      <c r="G1887" s="15">
        <f t="shared" si="58"/>
        <v>6.0662159164566763E-2</v>
      </c>
      <c r="H1887" s="15">
        <f t="shared" si="59"/>
        <v>0.12549990406453632</v>
      </c>
    </row>
    <row r="1888" spans="1:8">
      <c r="A1888" s="1">
        <v>1887</v>
      </c>
      <c r="B1888" s="444">
        <f>유형화!$F$71*hourly1!B1889/hourly1!$B$8763+유형화!$F$72*hourly1!C1889/hourly1!$C$8763+유형화!$F$73*hourly1!D1889/hourly1!$D$8763+유형화!$F$74*hourly1!E1889/hourly1!$E$8763</f>
        <v>396.82757091513383</v>
      </c>
      <c r="C1888" s="442">
        <f>hourly1!$F1889*유형화!$G$71/hourly1!$F$8763+유형화!$G$72*hourly1!$G1889/hourly1!$F$8763+유형화!$G$74*hourly1!I1889/hourly1!$I$8763</f>
        <v>1.1272264721482539</v>
      </c>
      <c r="D1888" s="14">
        <v>67.393236000000016</v>
      </c>
      <c r="E1888" s="14">
        <v>170.77114300000011</v>
      </c>
      <c r="F1888" s="1">
        <v>802994</v>
      </c>
      <c r="G1888" s="15">
        <f t="shared" si="58"/>
        <v>7.711790835241597E-2</v>
      </c>
      <c r="H1888" s="15">
        <f t="shared" si="59"/>
        <v>0.15661166273930838</v>
      </c>
    </row>
    <row r="1889" spans="1:8">
      <c r="A1889" s="1">
        <v>1888</v>
      </c>
      <c r="B1889" s="444">
        <f>유형화!$F$71*hourly1!B1890/hourly1!$B$8763+유형화!$F$72*hourly1!C1890/hourly1!$C$8763+유형화!$F$73*hourly1!D1890/hourly1!$D$8763+유형화!$F$74*hourly1!E1890/hourly1!$E$8763</f>
        <v>331.99421258975309</v>
      </c>
      <c r="C1889" s="442">
        <f>hourly1!$F1890*유형화!$G$71/hourly1!$F$8763+유형화!$G$72*hourly1!$G1890/hourly1!$F$8763+유형화!$G$74*hourly1!I1890/hourly1!$I$8763</f>
        <v>0.96272101516321329</v>
      </c>
      <c r="D1889" s="14">
        <v>94.350734999999986</v>
      </c>
      <c r="E1889" s="14">
        <v>132.46732599999979</v>
      </c>
      <c r="F1889" s="1">
        <v>822564</v>
      </c>
      <c r="G1889" s="15">
        <f t="shared" si="58"/>
        <v>0.10796530581664135</v>
      </c>
      <c r="H1889" s="15">
        <f t="shared" si="59"/>
        <v>0.21195396599923311</v>
      </c>
    </row>
    <row r="1890" spans="1:8">
      <c r="A1890" s="1">
        <v>1889</v>
      </c>
      <c r="B1890" s="444">
        <f>유형화!$F$71*hourly1!B1891/hourly1!$B$8763+유형화!$F$72*hourly1!C1891/hourly1!$C$8763+유형화!$F$73*hourly1!D1891/hourly1!$D$8763+유형화!$F$74*hourly1!E1891/hourly1!$E$8763</f>
        <v>289.10874266378562</v>
      </c>
      <c r="C1890" s="442">
        <f>hourly1!$F1891*유형화!$G$71/hourly1!$F$8763+유형화!$G$72*hourly1!$G1891/hourly1!$F$8763+유형화!$G$74*hourly1!I1891/hourly1!$I$8763</f>
        <v>1.2086524030827388</v>
      </c>
      <c r="D1890" s="14">
        <v>106.357304</v>
      </c>
      <c r="E1890" s="14">
        <v>77.90299200000004</v>
      </c>
      <c r="F1890" s="1">
        <v>833267</v>
      </c>
      <c r="G1890" s="15">
        <f t="shared" si="58"/>
        <v>0.12170439215119516</v>
      </c>
      <c r="H1890" s="15">
        <f t="shared" si="59"/>
        <v>0.23543351372691229</v>
      </c>
    </row>
    <row r="1891" spans="1:8">
      <c r="A1891" s="1">
        <v>1890</v>
      </c>
      <c r="B1891" s="444">
        <f>유형화!$F$71*hourly1!B1892/hourly1!$B$8763+유형화!$F$72*hourly1!C1892/hourly1!$C$8763+유형화!$F$73*hourly1!D1892/hourly1!$D$8763+유형화!$F$74*hourly1!E1892/hourly1!$E$8763</f>
        <v>162.97946998784931</v>
      </c>
      <c r="C1891" s="442">
        <f>hourly1!$F1892*유형화!$G$71/hourly1!$F$8763+유형화!$G$72*hourly1!$G1892/hourly1!$F$8763+유형화!$G$74*hourly1!I1892/hourly1!$I$8763</f>
        <v>1.6115059176623159</v>
      </c>
      <c r="D1891" s="14">
        <v>136.67564400000001</v>
      </c>
      <c r="E1891" s="14">
        <v>26.501960999999991</v>
      </c>
      <c r="F1891" s="1">
        <v>790066</v>
      </c>
      <c r="G1891" s="15">
        <f t="shared" si="58"/>
        <v>0.15639759141406165</v>
      </c>
      <c r="H1891" s="15">
        <f t="shared" si="59"/>
        <v>0.29177638509148113</v>
      </c>
    </row>
    <row r="1892" spans="1:8">
      <c r="A1892" s="1">
        <v>1891</v>
      </c>
      <c r="B1892" s="444">
        <f>유형화!$F$71*hourly1!B1893/hourly1!$B$8763+유형화!$F$72*hourly1!C1893/hourly1!$C$8763+유형화!$F$73*hourly1!D1893/hourly1!$D$8763+유형화!$F$74*hourly1!E1893/hourly1!$E$8763</f>
        <v>119.52033497398966</v>
      </c>
      <c r="C1892" s="442">
        <f>hourly1!$F1893*유형화!$G$71/hourly1!$F$8763+유형화!$G$72*hourly1!$G1893/hourly1!$F$8763+유형화!$G$74*hourly1!I1893/hourly1!$I$8763</f>
        <v>1.453297453225608</v>
      </c>
      <c r="D1892" s="14">
        <v>183.056275</v>
      </c>
      <c r="E1892" s="14">
        <v>1.873859000000003</v>
      </c>
      <c r="F1892" s="1">
        <v>809670</v>
      </c>
      <c r="G1892" s="15">
        <f t="shared" si="58"/>
        <v>0.20947082936905792</v>
      </c>
      <c r="H1892" s="15">
        <f t="shared" si="59"/>
        <v>0.37060776742603785</v>
      </c>
    </row>
    <row r="1893" spans="1:8">
      <c r="A1893" s="1">
        <v>1892</v>
      </c>
      <c r="B1893" s="444">
        <f>유형화!$F$71*hourly1!B1894/hourly1!$B$8763+유형화!$F$72*hourly1!C1894/hourly1!$C$8763+유형화!$F$73*hourly1!D1894/hourly1!$D$8763+유형화!$F$74*hourly1!E1894/hourly1!$E$8763</f>
        <v>128.3392113123972</v>
      </c>
      <c r="C1893" s="442">
        <f>hourly1!$F1894*유형화!$G$71/hourly1!$F$8763+유형화!$G$72*hourly1!$G1894/hourly1!$F$8763+유형화!$G$74*hourly1!I1894/hourly1!$I$8763</f>
        <v>1.6028409423577343</v>
      </c>
      <c r="D1893" s="14">
        <v>205.88115500000001</v>
      </c>
      <c r="E1893" s="14">
        <v>0.58248</v>
      </c>
      <c r="F1893" s="1">
        <v>799087</v>
      </c>
      <c r="G1893" s="15">
        <f t="shared" si="58"/>
        <v>0.23558928143440899</v>
      </c>
      <c r="H1893" s="15">
        <f t="shared" si="59"/>
        <v>0.40648690044598912</v>
      </c>
    </row>
    <row r="1894" spans="1:8">
      <c r="A1894" s="1">
        <v>1893</v>
      </c>
      <c r="B1894" s="444">
        <f>유형화!$F$71*hourly1!B1895/hourly1!$B$8763+유형화!$F$72*hourly1!C1895/hourly1!$C$8763+유형화!$F$73*hourly1!D1895/hourly1!$D$8763+유형화!$F$74*hourly1!E1895/hourly1!$E$8763</f>
        <v>66.168096595087533</v>
      </c>
      <c r="C1894" s="442">
        <f>hourly1!$F1895*유형화!$G$71/hourly1!$F$8763+유형화!$G$72*hourly1!$G1895/hourly1!$F$8763+유형화!$G$74*hourly1!I1895/hourly1!$I$8763</f>
        <v>2.8058011987293057</v>
      </c>
      <c r="D1894" s="14">
        <v>210.79108199999999</v>
      </c>
      <c r="E1894" s="14">
        <v>1.5609599999999999</v>
      </c>
      <c r="F1894" s="1">
        <v>815398</v>
      </c>
      <c r="G1894" s="15">
        <f t="shared" si="58"/>
        <v>0.24120769839843564</v>
      </c>
      <c r="H1894" s="15">
        <f t="shared" si="59"/>
        <v>0.4139737507023899</v>
      </c>
    </row>
    <row r="1895" spans="1:8">
      <c r="A1895" s="1">
        <v>1894</v>
      </c>
      <c r="B1895" s="444">
        <f>유형화!$F$71*hourly1!B1896/hourly1!$B$8763+유형화!$F$72*hourly1!C1896/hourly1!$C$8763+유형화!$F$73*hourly1!D1896/hourly1!$D$8763+유형화!$F$74*hourly1!E1896/hourly1!$E$8763</f>
        <v>64.932020284340467</v>
      </c>
      <c r="C1895" s="442">
        <f>hourly1!$F1896*유형화!$G$71/hourly1!$F$8763+유형화!$G$72*hourly1!$G1896/hourly1!$F$8763+유형화!$G$74*hourly1!I1896/hourly1!$I$8763</f>
        <v>0.46031436015192739</v>
      </c>
      <c r="D1895" s="14">
        <v>189.73398299999999</v>
      </c>
      <c r="E1895" s="14">
        <v>0.80352000000000001</v>
      </c>
      <c r="F1895" s="1">
        <v>888424</v>
      </c>
      <c r="G1895" s="15">
        <f t="shared" si="58"/>
        <v>0.2171121136301104</v>
      </c>
      <c r="H1895" s="15">
        <f t="shared" si="59"/>
        <v>0.38129200353605652</v>
      </c>
    </row>
    <row r="1896" spans="1:8">
      <c r="A1896" s="1">
        <v>1895</v>
      </c>
      <c r="B1896" s="444">
        <f>유형화!$F$71*hourly1!B1897/hourly1!$B$8763+유형화!$F$72*hourly1!C1897/hourly1!$C$8763+유형화!$F$73*hourly1!D1897/hourly1!$D$8763+유형화!$F$74*hourly1!E1897/hourly1!$E$8763</f>
        <v>63.711092895840466</v>
      </c>
      <c r="C1896" s="442">
        <f>hourly1!$F1897*유형화!$G$71/hourly1!$F$8763+유형화!$G$72*hourly1!$G1897/hourly1!$F$8763+유형화!$G$74*hourly1!I1897/hourly1!$I$8763</f>
        <v>0.35337255941601164</v>
      </c>
      <c r="D1896" s="14">
        <v>184.78860399999999</v>
      </c>
      <c r="E1896" s="14">
        <v>1.44E-2</v>
      </c>
      <c r="F1896" s="1">
        <v>951332</v>
      </c>
      <c r="G1896" s="15">
        <f t="shared" si="58"/>
        <v>0.21145312903275462</v>
      </c>
      <c r="H1896" s="15">
        <f t="shared" si="59"/>
        <v>0.37339470231179722</v>
      </c>
    </row>
    <row r="1897" spans="1:8">
      <c r="A1897" s="1">
        <v>1896</v>
      </c>
      <c r="B1897" s="444">
        <f>유형화!$F$71*hourly1!B1898/hourly1!$B$8763+유형화!$F$72*hourly1!C1898/hourly1!$C$8763+유형화!$F$73*hourly1!D1898/hourly1!$D$8763+유형화!$F$74*hourly1!E1898/hourly1!$E$8763</f>
        <v>62.266137089021299</v>
      </c>
      <c r="C1897" s="442">
        <f>hourly1!$F1898*유형화!$G$71/hourly1!$F$8763+유형화!$G$72*hourly1!$G1898/hourly1!$F$8763+유형화!$G$74*hourly1!I1898/hourly1!$I$8763</f>
        <v>0.32145058733085907</v>
      </c>
      <c r="D1897" s="14">
        <v>209.53228200000001</v>
      </c>
      <c r="E1897" s="14">
        <v>4.3200000000000001E-3</v>
      </c>
      <c r="F1897" s="1">
        <v>976744</v>
      </c>
      <c r="G1897" s="15">
        <f t="shared" si="58"/>
        <v>0.2397672567636992</v>
      </c>
      <c r="H1897" s="15">
        <f t="shared" si="59"/>
        <v>0.41206186305852166</v>
      </c>
    </row>
    <row r="1898" spans="1:8">
      <c r="A1898" s="1">
        <v>1897</v>
      </c>
      <c r="B1898" s="444">
        <f>유형화!$F$71*hourly1!B1899/hourly1!$B$8763+유형화!$F$72*hourly1!C1899/hourly1!$C$8763+유형화!$F$73*hourly1!D1899/hourly1!$D$8763+유형화!$F$74*hourly1!E1899/hourly1!$E$8763</f>
        <v>62.598778566476263</v>
      </c>
      <c r="C1898" s="442">
        <f>hourly1!$F1899*유형화!$G$71/hourly1!$F$8763+유형화!$G$72*hourly1!$G1899/hourly1!$F$8763+유형화!$G$74*hourly1!I1899/hourly1!$I$8763</f>
        <v>0.26371238809949538</v>
      </c>
      <c r="D1898" s="14">
        <v>247.92367100000001</v>
      </c>
      <c r="E1898" s="14">
        <v>2.16E-3</v>
      </c>
      <c r="F1898" s="1">
        <v>918338</v>
      </c>
      <c r="G1898" s="15">
        <f t="shared" si="58"/>
        <v>0.28369842544098234</v>
      </c>
      <c r="H1898" s="15">
        <f t="shared" si="59"/>
        <v>0.46812284907449525</v>
      </c>
    </row>
    <row r="1899" spans="1:8">
      <c r="A1899" s="1">
        <v>1898</v>
      </c>
      <c r="B1899" s="444">
        <f>유형화!$F$71*hourly1!B1900/hourly1!$B$8763+유형화!$F$72*hourly1!C1900/hourly1!$C$8763+유형화!$F$73*hourly1!D1900/hourly1!$D$8763+유형화!$F$74*hourly1!E1900/hourly1!$E$8763</f>
        <v>62.676532213352303</v>
      </c>
      <c r="C1899" s="442">
        <f>hourly1!$F1900*유형화!$G$71/hourly1!$F$8763+유형화!$G$72*hourly1!$G1900/hourly1!$F$8763+유형화!$G$74*hourly1!I1900/hourly1!$I$8763</f>
        <v>0.24448666602357214</v>
      </c>
      <c r="D1899" s="14">
        <v>255.95456300000001</v>
      </c>
      <c r="E1899" s="14">
        <v>0</v>
      </c>
      <c r="F1899" s="1">
        <v>780014</v>
      </c>
      <c r="G1899" s="15">
        <f t="shared" si="58"/>
        <v>0.29288815470764273</v>
      </c>
      <c r="H1899" s="15">
        <f t="shared" si="59"/>
        <v>0.47928927128268245</v>
      </c>
    </row>
    <row r="1900" spans="1:8">
      <c r="A1900" s="1">
        <v>1899</v>
      </c>
      <c r="B1900" s="444">
        <f>유형화!$F$71*hourly1!B1901/hourly1!$B$8763+유형화!$F$72*hourly1!C1901/hourly1!$C$8763+유형화!$F$73*hourly1!D1901/hourly1!$D$8763+유형화!$F$74*hourly1!E1901/hourly1!$E$8763</f>
        <v>63.01428825550876</v>
      </c>
      <c r="C1900" s="442">
        <f>hourly1!$F1901*유형화!$G$71/hourly1!$F$8763+유형화!$G$72*hourly1!$G1901/hourly1!$F$8763+유형화!$G$74*hourly1!I1901/hourly1!$I$8763</f>
        <v>0.24087814061484272</v>
      </c>
      <c r="D1900" s="14">
        <v>262.86143399999997</v>
      </c>
      <c r="E1900" s="14">
        <v>1.4400000000000001E-3</v>
      </c>
      <c r="F1900" s="1">
        <v>654448</v>
      </c>
      <c r="G1900" s="15">
        <f t="shared" si="58"/>
        <v>0.30079166960608084</v>
      </c>
      <c r="H1900" s="15">
        <f t="shared" si="59"/>
        <v>0.48874611481589669</v>
      </c>
    </row>
    <row r="1901" spans="1:8">
      <c r="A1901" s="1">
        <v>1900</v>
      </c>
      <c r="B1901" s="444">
        <f>유형화!$F$71*hourly1!B1902/hourly1!$B$8763+유형화!$F$72*hourly1!C1902/hourly1!$C$8763+유형화!$F$73*hourly1!D1902/hourly1!$D$8763+유형화!$F$74*hourly1!E1902/hourly1!$E$8763</f>
        <v>63.17781005050675</v>
      </c>
      <c r="C1901" s="442">
        <f>hourly1!$F1902*유형화!$G$71/hourly1!$F$8763+유형화!$G$72*hourly1!$G1902/hourly1!$F$8763+유형화!$G$74*hourly1!I1902/hourly1!$I$8763</f>
        <v>0.24294984032560812</v>
      </c>
      <c r="D1901" s="14">
        <v>326.74886600000002</v>
      </c>
      <c r="E1901" s="14">
        <v>0</v>
      </c>
      <c r="F1901" s="1">
        <v>537804</v>
      </c>
      <c r="G1901" s="15">
        <f t="shared" si="58"/>
        <v>0.37389789536807289</v>
      </c>
      <c r="H1901" s="15">
        <f t="shared" si="59"/>
        <v>0.570275919879771</v>
      </c>
    </row>
    <row r="1902" spans="1:8">
      <c r="A1902" s="1">
        <v>1901</v>
      </c>
      <c r="B1902" s="444">
        <f>유형화!$F$71*hourly1!B1903/hourly1!$B$8763+유형화!$F$72*hourly1!C1903/hourly1!$C$8763+유형화!$F$73*hourly1!D1903/hourly1!$D$8763+유형화!$F$74*hourly1!E1903/hourly1!$E$8763</f>
        <v>63.466440301947848</v>
      </c>
      <c r="C1902" s="442">
        <f>hourly1!$F1903*유형화!$G$71/hourly1!$F$8763+유형화!$G$72*hourly1!$G1903/hourly1!$F$8763+유형화!$G$74*hourly1!I1903/hourly1!$I$8763</f>
        <v>0.25215588257793442</v>
      </c>
      <c r="D1902" s="14">
        <v>347.11573299999992</v>
      </c>
      <c r="E1902" s="14">
        <v>2.16E-3</v>
      </c>
      <c r="F1902" s="1">
        <v>584692</v>
      </c>
      <c r="G1902" s="15">
        <f t="shared" si="58"/>
        <v>0.39720364941632541</v>
      </c>
      <c r="H1902" s="15">
        <f t="shared" si="59"/>
        <v>0.59420527292581826</v>
      </c>
    </row>
    <row r="1903" spans="1:8">
      <c r="A1903" s="1">
        <v>1902</v>
      </c>
      <c r="B1903" s="444">
        <f>유형화!$F$71*hourly1!B1904/hourly1!$B$8763+유형화!$F$72*hourly1!C1904/hourly1!$C$8763+유형화!$F$73*hourly1!D1904/hourly1!$D$8763+유형화!$F$74*hourly1!E1904/hourly1!$E$8763</f>
        <v>65.507336675534233</v>
      </c>
      <c r="C1903" s="442">
        <f>hourly1!$F1904*유형화!$G$71/hourly1!$F$8763+유형화!$G$72*hourly1!$G1904/hourly1!$F$8763+유형화!$G$74*hourly1!I1904/hourly1!$I$8763</f>
        <v>0.48041255268109118</v>
      </c>
      <c r="D1903" s="14">
        <v>371.75857500000001</v>
      </c>
      <c r="E1903" s="14">
        <v>0</v>
      </c>
      <c r="F1903" s="1">
        <v>955907</v>
      </c>
      <c r="G1903" s="15">
        <f t="shared" si="58"/>
        <v>0.42540239076922726</v>
      </c>
      <c r="H1903" s="15">
        <f t="shared" si="59"/>
        <v>0.62195940310314257</v>
      </c>
    </row>
    <row r="1904" spans="1:8">
      <c r="A1904" s="1">
        <v>1903</v>
      </c>
      <c r="B1904" s="444">
        <f>유형화!$F$71*hourly1!B1905/hourly1!$B$8763+유형화!$F$72*hourly1!C1905/hourly1!$C$8763+유형화!$F$73*hourly1!D1905/hourly1!$D$8763+유형화!$F$74*hourly1!E1905/hourly1!$E$8763</f>
        <v>77.042717317547087</v>
      </c>
      <c r="C1904" s="442">
        <f>hourly1!$F1905*유형화!$G$71/hourly1!$F$8763+유형화!$G$72*hourly1!$G1905/hourly1!$F$8763+유형화!$G$74*hourly1!I1905/hourly1!$I$8763</f>
        <v>6.8393302946695016</v>
      </c>
      <c r="D1904" s="14">
        <v>433.26624700000002</v>
      </c>
      <c r="E1904" s="14">
        <v>2.2552700000000039</v>
      </c>
      <c r="F1904" s="1">
        <v>1132037</v>
      </c>
      <c r="G1904" s="15">
        <f t="shared" si="58"/>
        <v>0.4957854632227664</v>
      </c>
      <c r="H1904" s="15">
        <f t="shared" si="59"/>
        <v>0.68603543460145333</v>
      </c>
    </row>
    <row r="1905" spans="1:8">
      <c r="A1905" s="1">
        <v>1904</v>
      </c>
      <c r="B1905" s="444">
        <f>유형화!$F$71*hourly1!B1906/hourly1!$B$8763+유형화!$F$72*hourly1!C1906/hourly1!$C$8763+유형화!$F$73*hourly1!D1906/hourly1!$D$8763+유형화!$F$74*hourly1!E1906/hourly1!$E$8763</f>
        <v>178.81654645550373</v>
      </c>
      <c r="C1905" s="442">
        <f>hourly1!$F1906*유형화!$G$71/hourly1!$F$8763+유형화!$G$72*hourly1!$G1906/hourly1!$F$8763+유형화!$G$74*hourly1!I1906/hourly1!$I$8763</f>
        <v>6.7146028736901178</v>
      </c>
      <c r="D1905" s="14">
        <v>397.17875800000002</v>
      </c>
      <c r="E1905" s="14">
        <v>109.91704799999989</v>
      </c>
      <c r="F1905" s="1">
        <v>1121672</v>
      </c>
      <c r="G1905" s="15">
        <f t="shared" si="58"/>
        <v>0.45449064144909729</v>
      </c>
      <c r="H1905" s="15">
        <f t="shared" si="59"/>
        <v>0.64930030862472443</v>
      </c>
    </row>
    <row r="1906" spans="1:8">
      <c r="A1906" s="1">
        <v>1905</v>
      </c>
      <c r="B1906" s="444">
        <f>유형화!$F$71*hourly1!B1907/hourly1!$B$8763+유형화!$F$72*hourly1!C1907/hourly1!$C$8763+유형화!$F$73*hourly1!D1907/hourly1!$D$8763+유형화!$F$74*hourly1!E1907/hourly1!$E$8763</f>
        <v>281.90429396615065</v>
      </c>
      <c r="C1906" s="442">
        <f>hourly1!$F1907*유형화!$G$71/hourly1!$F$8763+유형화!$G$72*hourly1!$G1907/hourly1!$F$8763+유형화!$G$74*hourly1!I1907/hourly1!$I$8763</f>
        <v>5.8313063553083566</v>
      </c>
      <c r="D1906" s="14">
        <v>387.01016299999998</v>
      </c>
      <c r="E1906" s="14">
        <v>418.46325900000028</v>
      </c>
      <c r="F1906" s="1">
        <v>1028191</v>
      </c>
      <c r="G1906" s="15">
        <f t="shared" si="58"/>
        <v>0.44285474408273789</v>
      </c>
      <c r="H1906" s="15">
        <f t="shared" si="59"/>
        <v>0.6385147488038283</v>
      </c>
    </row>
    <row r="1907" spans="1:8">
      <c r="A1907" s="1">
        <v>1906</v>
      </c>
      <c r="B1907" s="444">
        <f>유형화!$F$71*hourly1!B1908/hourly1!$B$8763+유형화!$F$72*hourly1!C1908/hourly1!$C$8763+유형화!$F$73*hourly1!D1908/hourly1!$D$8763+유형화!$F$74*hourly1!E1908/hourly1!$E$8763</f>
        <v>346.2270706753618</v>
      </c>
      <c r="C1907" s="442">
        <f>hourly1!$F1908*유형화!$G$71/hourly1!$F$8763+유형화!$G$72*hourly1!$G1908/hourly1!$F$8763+유형화!$G$74*hourly1!I1908/hourly1!$I$8763</f>
        <v>4.9346128074368458</v>
      </c>
      <c r="D1907" s="14">
        <v>457.54170299999998</v>
      </c>
      <c r="E1907" s="14">
        <v>765.48453099999961</v>
      </c>
      <c r="F1907" s="1">
        <v>967408</v>
      </c>
      <c r="G1907" s="15">
        <f t="shared" si="58"/>
        <v>0.52356380571133754</v>
      </c>
      <c r="H1907" s="15">
        <f t="shared" si="59"/>
        <v>0.70947441545614109</v>
      </c>
    </row>
    <row r="1908" spans="1:8">
      <c r="A1908" s="1">
        <v>1907</v>
      </c>
      <c r="B1908" s="444">
        <f>유형화!$F$71*hourly1!B1909/hourly1!$B$8763+유형화!$F$72*hourly1!C1909/hourly1!$C$8763+유형화!$F$73*hourly1!D1909/hourly1!$D$8763+유형화!$F$74*hourly1!E1909/hourly1!$E$8763</f>
        <v>409.8620376814261</v>
      </c>
      <c r="C1908" s="442">
        <f>hourly1!$F1909*유형화!$G$71/hourly1!$F$8763+유형화!$G$72*hourly1!$G1909/hourly1!$F$8763+유형화!$G$74*hourly1!I1909/hourly1!$I$8763</f>
        <v>4.2194874746111006</v>
      </c>
      <c r="D1908" s="14">
        <v>493.87747300000001</v>
      </c>
      <c r="E1908" s="14">
        <v>1034.331565000002</v>
      </c>
      <c r="F1908" s="1">
        <v>910448</v>
      </c>
      <c r="G1908" s="15">
        <f t="shared" si="58"/>
        <v>0.56514273480111243</v>
      </c>
      <c r="H1908" s="15">
        <f t="shared" si="59"/>
        <v>0.74279910876823052</v>
      </c>
    </row>
    <row r="1909" spans="1:8">
      <c r="A1909" s="1">
        <v>1908</v>
      </c>
      <c r="B1909" s="444">
        <f>유형화!$F$71*hourly1!B1910/hourly1!$B$8763+유형화!$F$72*hourly1!C1910/hourly1!$C$8763+유형화!$F$73*hourly1!D1910/hourly1!$D$8763+유형화!$F$74*hourly1!E1910/hourly1!$E$8763</f>
        <v>342.96391010886401</v>
      </c>
      <c r="C1909" s="442">
        <f>hourly1!$F1910*유형화!$G$71/hourly1!$F$8763+유형화!$G$72*hourly1!$G1910/hourly1!$F$8763+유형화!$G$74*hourly1!I1910/hourly1!$I$8763</f>
        <v>3.519129847047394</v>
      </c>
      <c r="D1909" s="14">
        <v>491.15200899999979</v>
      </c>
      <c r="E1909" s="14">
        <v>1191.1955960000021</v>
      </c>
      <c r="F1909" s="1">
        <v>848927</v>
      </c>
      <c r="G1909" s="15">
        <f t="shared" si="58"/>
        <v>0.56202399328572028</v>
      </c>
      <c r="H1909" s="15">
        <f t="shared" si="59"/>
        <v>0.74036915182056562</v>
      </c>
    </row>
    <row r="1910" spans="1:8">
      <c r="A1910" s="1">
        <v>1909</v>
      </c>
      <c r="B1910" s="444">
        <f>유형화!$F$71*hourly1!B1911/hourly1!$B$8763+유형화!$F$72*hourly1!C1911/hourly1!$C$8763+유형화!$F$73*hourly1!D1911/hourly1!$D$8763+유형화!$F$74*hourly1!E1911/hourly1!$E$8763</f>
        <v>199.97019704253304</v>
      </c>
      <c r="C1910" s="442">
        <f>hourly1!$F1911*유형화!$G$71/hourly1!$F$8763+유형화!$G$72*hourly1!$G1911/hourly1!$F$8763+유형화!$G$74*hourly1!I1911/hourly1!$I$8763</f>
        <v>2.0541628918752051</v>
      </c>
      <c r="D1910" s="14">
        <v>497.49301500000013</v>
      </c>
      <c r="E1910" s="14">
        <v>1255.1407090000009</v>
      </c>
      <c r="F1910" s="1">
        <v>849720</v>
      </c>
      <c r="G1910" s="15">
        <f t="shared" si="58"/>
        <v>0.56927999030551235</v>
      </c>
      <c r="H1910" s="15">
        <f t="shared" si="59"/>
        <v>0.7460057793999133</v>
      </c>
    </row>
    <row r="1911" spans="1:8">
      <c r="A1911" s="1">
        <v>1910</v>
      </c>
      <c r="B1911" s="444">
        <f>유형화!$F$71*hourly1!B1912/hourly1!$B$8763+유형화!$F$72*hourly1!C1912/hourly1!$C$8763+유형화!$F$73*hourly1!D1912/hourly1!$D$8763+유형화!$F$74*hourly1!E1912/hourly1!$E$8763</f>
        <v>271.73272796729253</v>
      </c>
      <c r="C1911" s="442">
        <f>hourly1!$F1912*유형화!$G$71/hourly1!$F$8763+유형화!$G$72*hourly1!$G1912/hourly1!$F$8763+유형화!$G$74*hourly1!I1912/hourly1!$I$8763</f>
        <v>2.4058808537056193</v>
      </c>
      <c r="D1911" s="14">
        <v>499.836117</v>
      </c>
      <c r="E1911" s="14">
        <v>1224.879105999999</v>
      </c>
      <c r="F1911" s="1">
        <v>865882</v>
      </c>
      <c r="G1911" s="15">
        <f t="shared" si="58"/>
        <v>0.57196119595790684</v>
      </c>
      <c r="H1911" s="15">
        <f t="shared" si="59"/>
        <v>0.74807371372487408</v>
      </c>
    </row>
    <row r="1912" spans="1:8">
      <c r="A1912" s="1">
        <v>1911</v>
      </c>
      <c r="B1912" s="444">
        <f>유형화!$F$71*hourly1!B1913/hourly1!$B$8763+유형화!$F$72*hourly1!C1913/hourly1!$C$8763+유형화!$F$73*hourly1!D1913/hourly1!$D$8763+유형화!$F$74*hourly1!E1913/hourly1!$E$8763</f>
        <v>398.14680398835839</v>
      </c>
      <c r="C1912" s="442">
        <f>hourly1!$F1913*유형화!$G$71/hourly1!$F$8763+유형화!$G$72*hourly1!$G1913/hourly1!$F$8763+유형화!$G$74*hourly1!I1913/hourly1!$I$8763</f>
        <v>2.1585183274121085</v>
      </c>
      <c r="D1912" s="14">
        <v>478.21497999999991</v>
      </c>
      <c r="E1912" s="14">
        <v>1116.070236</v>
      </c>
      <c r="F1912" s="1">
        <v>846526</v>
      </c>
      <c r="G1912" s="15">
        <f t="shared" si="58"/>
        <v>0.54722018394238292</v>
      </c>
      <c r="H1912" s="15">
        <f t="shared" si="59"/>
        <v>0.72868341150685345</v>
      </c>
    </row>
    <row r="1913" spans="1:8">
      <c r="A1913" s="1">
        <v>1912</v>
      </c>
      <c r="B1913" s="444">
        <f>유형화!$F$71*hourly1!B1914/hourly1!$B$8763+유형화!$F$72*hourly1!C1914/hourly1!$C$8763+유형화!$F$73*hourly1!D1914/hourly1!$D$8763+유형화!$F$74*hourly1!E1914/hourly1!$E$8763</f>
        <v>333.34851181109326</v>
      </c>
      <c r="C1913" s="442">
        <f>hourly1!$F1914*유형화!$G$71/hourly1!$F$8763+유형화!$G$72*hourly1!$G1914/hourly1!$F$8763+유형화!$G$74*hourly1!I1914/hourly1!$I$8763</f>
        <v>1.9387305773309529</v>
      </c>
      <c r="D1913" s="14">
        <v>469.68061900000009</v>
      </c>
      <c r="E1913" s="14">
        <v>913.92111700000032</v>
      </c>
      <c r="F1913" s="1">
        <v>851475</v>
      </c>
      <c r="G1913" s="15">
        <f t="shared" si="58"/>
        <v>0.53745433638099827</v>
      </c>
      <c r="H1913" s="15">
        <f t="shared" si="59"/>
        <v>0.72083478979361015</v>
      </c>
    </row>
    <row r="1914" spans="1:8">
      <c r="A1914" s="1">
        <v>1913</v>
      </c>
      <c r="B1914" s="444">
        <f>유형화!$F$71*hourly1!B1915/hourly1!$B$8763+유형화!$F$72*hourly1!C1915/hourly1!$C$8763+유형화!$F$73*hourly1!D1915/hourly1!$D$8763+유형화!$F$74*hourly1!E1915/hourly1!$E$8763</f>
        <v>290.8648490132972</v>
      </c>
      <c r="C1914" s="442">
        <f>hourly1!$F1915*유형화!$G$71/hourly1!$F$8763+유형화!$G$72*hourly1!$G1915/hourly1!$F$8763+유형화!$G$74*hourly1!I1915/hourly1!$I$8763</f>
        <v>2.0833941152131437</v>
      </c>
      <c r="D1914" s="14">
        <v>472.21840100000009</v>
      </c>
      <c r="E1914" s="14">
        <v>625.96317199999999</v>
      </c>
      <c r="F1914" s="1">
        <v>859657</v>
      </c>
      <c r="G1914" s="15">
        <f t="shared" si="58"/>
        <v>0.54035831386168209</v>
      </c>
      <c r="H1914" s="15">
        <f t="shared" si="59"/>
        <v>0.72318044818365079</v>
      </c>
    </row>
    <row r="1915" spans="1:8">
      <c r="A1915" s="1">
        <v>1914</v>
      </c>
      <c r="B1915" s="444">
        <f>유형화!$F$71*hourly1!B1916/hourly1!$B$8763+유형화!$F$72*hourly1!C1916/hourly1!$C$8763+유형화!$F$73*hourly1!D1916/hourly1!$D$8763+유형화!$F$74*hourly1!E1916/hourly1!$E$8763</f>
        <v>165.33507690085614</v>
      </c>
      <c r="C1915" s="442">
        <f>hourly1!$F1916*유형화!$G$71/hourly1!$F$8763+유형화!$G$72*hourly1!$G1916/hourly1!$F$8763+유형화!$G$74*hourly1!I1916/hourly1!$I$8763</f>
        <v>2.4353829364613739</v>
      </c>
      <c r="D1915" s="14">
        <v>460.54236199999991</v>
      </c>
      <c r="E1915" s="14">
        <v>259.00003600000002</v>
      </c>
      <c r="F1915" s="1">
        <v>827915</v>
      </c>
      <c r="G1915" s="15">
        <f t="shared" si="58"/>
        <v>0.52699745216450455</v>
      </c>
      <c r="H1915" s="15">
        <f t="shared" si="59"/>
        <v>0.71230445404273701</v>
      </c>
    </row>
    <row r="1916" spans="1:8">
      <c r="A1916" s="1">
        <v>1915</v>
      </c>
      <c r="B1916" s="444">
        <f>유형화!$F$71*hourly1!B1917/hourly1!$B$8763+유형화!$F$72*hourly1!C1917/hourly1!$C$8763+유형화!$F$73*hourly1!D1917/hourly1!$D$8763+유형화!$F$74*hourly1!E1917/hourly1!$E$8763</f>
        <v>120.62618104981969</v>
      </c>
      <c r="C1916" s="442">
        <f>hourly1!$F1917*유형화!$G$71/hourly1!$F$8763+유형화!$G$72*hourly1!$G1917/hourly1!$F$8763+유형화!$G$74*hourly1!I1917/hourly1!$I$8763</f>
        <v>2.2770009068742678</v>
      </c>
      <c r="D1916" s="14">
        <v>431.68577099999999</v>
      </c>
      <c r="E1916" s="14">
        <v>25.28642600000002</v>
      </c>
      <c r="F1916" s="1">
        <v>815663</v>
      </c>
      <c r="G1916" s="15">
        <f t="shared" si="58"/>
        <v>0.49397692856030867</v>
      </c>
      <c r="H1916" s="15">
        <f t="shared" si="59"/>
        <v>0.68447500909442927</v>
      </c>
    </row>
    <row r="1917" spans="1:8">
      <c r="A1917" s="1">
        <v>1916</v>
      </c>
      <c r="B1917" s="444">
        <f>유형화!$F$71*hourly1!B1918/hourly1!$B$8763+유형화!$F$72*hourly1!C1918/hourly1!$C$8763+유형화!$F$73*hourly1!D1918/hourly1!$D$8763+유형화!$F$74*hourly1!E1918/hourly1!$E$8763</f>
        <v>129.38942838160435</v>
      </c>
      <c r="C1917" s="442">
        <f>hourly1!$F1918*유형화!$G$71/hourly1!$F$8763+유형화!$G$72*hourly1!$G1918/hourly1!$F$8763+유형화!$G$74*hourly1!I1918/hourly1!$I$8763</f>
        <v>2.2896108632242034</v>
      </c>
      <c r="D1917" s="14">
        <v>434.09242</v>
      </c>
      <c r="E1917" s="14">
        <v>0.58248</v>
      </c>
      <c r="F1917" s="1">
        <v>861897</v>
      </c>
      <c r="G1917" s="15">
        <f t="shared" si="58"/>
        <v>0.49673085088299446</v>
      </c>
      <c r="H1917" s="15">
        <f t="shared" si="59"/>
        <v>0.68684941810453259</v>
      </c>
    </row>
    <row r="1918" spans="1:8">
      <c r="A1918" s="1">
        <v>1917</v>
      </c>
      <c r="B1918" s="444">
        <f>유형화!$F$71*hourly1!B1919/hourly1!$B$8763+유형화!$F$72*hourly1!C1919/hourly1!$C$8763+유형화!$F$73*hourly1!D1919/hourly1!$D$8763+유형화!$F$74*hourly1!E1919/hourly1!$E$8763</f>
        <v>66.833022468258747</v>
      </c>
      <c r="C1918" s="442">
        <f>hourly1!$F1919*유형화!$G$71/hourly1!$F$8763+유형화!$G$72*hourly1!$G1919/hourly1!$F$8763+유형화!$G$74*hourly1!I1919/hourly1!$I$8763</f>
        <v>3.312760231326398</v>
      </c>
      <c r="D1918" s="14">
        <v>414.50675899999999</v>
      </c>
      <c r="E1918" s="14">
        <v>1.56816</v>
      </c>
      <c r="F1918" s="1">
        <v>918366</v>
      </c>
      <c r="G1918" s="15">
        <f t="shared" si="58"/>
        <v>0.47431902887136873</v>
      </c>
      <c r="H1918" s="15">
        <f t="shared" si="59"/>
        <v>0.66723223917244479</v>
      </c>
    </row>
    <row r="1919" spans="1:8">
      <c r="A1919" s="1">
        <v>1918</v>
      </c>
      <c r="B1919" s="444">
        <f>유형화!$F$71*hourly1!B1920/hourly1!$B$8763+유형화!$F$72*hourly1!C1920/hourly1!$C$8763+유형화!$F$73*hourly1!D1920/hourly1!$D$8763+유형화!$F$74*hourly1!E1920/hourly1!$E$8763</f>
        <v>65.586594393976227</v>
      </c>
      <c r="C1919" s="442">
        <f>hourly1!$F1920*유형화!$G$71/hourly1!$F$8763+유형화!$G$72*hourly1!$G1920/hourly1!$F$8763+유형화!$G$74*hourly1!I1920/hourly1!$I$8763</f>
        <v>0.4604698354134189</v>
      </c>
      <c r="D1919" s="14">
        <v>395.85627099999999</v>
      </c>
      <c r="E1919" s="14">
        <v>1.3972800000000001</v>
      </c>
      <c r="F1919" s="1">
        <v>620130</v>
      </c>
      <c r="G1919" s="15">
        <f t="shared" si="58"/>
        <v>0.45297732294242604</v>
      </c>
      <c r="H1919" s="15">
        <f t="shared" si="59"/>
        <v>0.64790875192399999</v>
      </c>
    </row>
    <row r="1920" spans="1:8">
      <c r="A1920" s="1">
        <v>1919</v>
      </c>
      <c r="B1920" s="444">
        <f>유형화!$F$71*hourly1!B1921/hourly1!$B$8763+유형화!$F$72*hourly1!C1921/hourly1!$C$8763+유형화!$F$73*hourly1!D1921/hourly1!$D$8763+유형화!$F$74*hourly1!E1921/hourly1!$E$8763</f>
        <v>64.272436209704438</v>
      </c>
      <c r="C1920" s="442">
        <f>hourly1!$F1921*유형화!$G$71/hourly1!$F$8763+유형화!$G$72*hourly1!$G1921/hourly1!$F$8763+유형화!$G$74*hourly1!I1921/hourly1!$I$8763</f>
        <v>0.35345795672945102</v>
      </c>
      <c r="D1920" s="14">
        <v>330.20817799999998</v>
      </c>
      <c r="E1920" s="14">
        <v>1.0118400000000001</v>
      </c>
      <c r="F1920" s="1">
        <v>791896</v>
      </c>
      <c r="G1920" s="15">
        <f t="shared" si="58"/>
        <v>0.37785637728127869</v>
      </c>
      <c r="H1920" s="15">
        <f t="shared" si="59"/>
        <v>0.57440606634712421</v>
      </c>
    </row>
    <row r="1921" spans="1:8">
      <c r="A1921" s="1">
        <v>1920</v>
      </c>
      <c r="B1921" s="444">
        <f>유형화!$F$71*hourly1!B1922/hourly1!$B$8763+유형화!$F$72*hourly1!C1922/hourly1!$C$8763+유형화!$F$73*hourly1!D1922/hourly1!$D$8763+유형화!$F$74*hourly1!E1922/hourly1!$E$8763</f>
        <v>62.74816858114955</v>
      </c>
      <c r="C1921" s="442">
        <f>hourly1!$F1922*유형화!$G$71/hourly1!$F$8763+유형화!$G$72*hourly1!$G1922/hourly1!$F$8763+유형화!$G$74*hourly1!I1922/hourly1!$I$8763</f>
        <v>0.32151487977389692</v>
      </c>
      <c r="D1921" s="14">
        <v>305.12713400000013</v>
      </c>
      <c r="E1921" s="14">
        <v>5.16E-2</v>
      </c>
      <c r="F1921" s="1">
        <v>1114590</v>
      </c>
      <c r="G1921" s="15">
        <f t="shared" si="58"/>
        <v>0.34915620249556428</v>
      </c>
      <c r="H1921" s="15">
        <f t="shared" si="59"/>
        <v>0.54382659335850769</v>
      </c>
    </row>
    <row r="1922" spans="1:8">
      <c r="A1922" s="1">
        <v>1921</v>
      </c>
      <c r="B1922" s="444">
        <f>유형화!$F$71*hourly1!B1923/hourly1!$B$8763+유형화!$F$72*hourly1!C1923/hourly1!$C$8763+유형화!$F$73*hourly1!D1923/hourly1!$D$8763+유형화!$F$74*hourly1!E1923/hourly1!$E$8763</f>
        <v>62.934493111015605</v>
      </c>
      <c r="C1922" s="442">
        <f>hourly1!$F1923*유형화!$G$71/hourly1!$F$8763+유형화!$G$72*hourly1!$G1923/hourly1!$F$8763+유형화!$G$74*hourly1!I1923/hourly1!$I$8763</f>
        <v>0.26374979016711825</v>
      </c>
      <c r="D1922" s="14">
        <v>305.37077900000003</v>
      </c>
      <c r="E1922" s="14">
        <v>1.4400000000000001E-3</v>
      </c>
      <c r="F1922" s="1">
        <v>1050287</v>
      </c>
      <c r="G1922" s="15">
        <f t="shared" ref="G1922:G1985" si="60">D1922/$I$1</f>
        <v>0.34943500484867457</v>
      </c>
      <c r="H1922" s="15">
        <f t="shared" ref="H1922:H1985" si="61">G1922/(1-$H$1*(1-G1922))</f>
        <v>0.5441308825982405</v>
      </c>
    </row>
    <row r="1923" spans="1:8">
      <c r="A1923" s="1">
        <v>1922</v>
      </c>
      <c r="B1923" s="444">
        <f>유형화!$F$71*hourly1!B1924/hourly1!$B$8763+유형화!$F$72*hourly1!C1924/hourly1!$C$8763+유형화!$F$73*hourly1!D1924/hourly1!$D$8763+유형화!$F$74*hourly1!E1924/hourly1!$E$8763</f>
        <v>62.87343574058751</v>
      </c>
      <c r="C1923" s="442">
        <f>hourly1!$F1924*유형화!$G$71/hourly1!$F$8763+유형화!$G$72*hourly1!$G1924/hourly1!$F$8763+유형화!$G$74*hourly1!I1924/hourly1!$I$8763</f>
        <v>0.24451722326836189</v>
      </c>
      <c r="D1923" s="14">
        <v>260.19311499999998</v>
      </c>
      <c r="E1923" s="14">
        <v>1.4400000000000001E-3</v>
      </c>
      <c r="F1923" s="1">
        <v>787951</v>
      </c>
      <c r="G1923" s="15">
        <f t="shared" si="60"/>
        <v>0.29773831896868141</v>
      </c>
      <c r="H1923" s="15">
        <f t="shared" si="61"/>
        <v>0.48510854863430669</v>
      </c>
    </row>
    <row r="1924" spans="1:8">
      <c r="A1924" s="1">
        <v>1923</v>
      </c>
      <c r="B1924" s="444">
        <f>유형화!$F$71*hourly1!B1925/hourly1!$B$8763+유형화!$F$72*hourly1!C1925/hourly1!$C$8763+유형화!$F$73*hourly1!D1925/hourly1!$D$8763+유형화!$F$74*hourly1!E1925/hourly1!$E$8763</f>
        <v>63.054396830600922</v>
      </c>
      <c r="C1924" s="442">
        <f>hourly1!$F1925*유형화!$G$71/hourly1!$F$8763+유형화!$G$72*hourly1!$G1925/hourly1!$F$8763+유형화!$G$74*hourly1!I1925/hourly1!$I$8763</f>
        <v>0.24113514741502187</v>
      </c>
      <c r="D1924" s="14">
        <v>214.65049200000001</v>
      </c>
      <c r="E1924" s="14">
        <v>0</v>
      </c>
      <c r="F1924" s="1">
        <v>624671</v>
      </c>
      <c r="G1924" s="15">
        <f t="shared" si="60"/>
        <v>0.24562401143427801</v>
      </c>
      <c r="H1924" s="15">
        <f t="shared" si="61"/>
        <v>0.41980321903279227</v>
      </c>
    </row>
    <row r="1925" spans="1:8">
      <c r="A1925" s="1">
        <v>1924</v>
      </c>
      <c r="B1925" s="444">
        <f>유형화!$F$71*hourly1!B1926/hourly1!$B$8763+유형화!$F$72*hourly1!C1926/hourly1!$C$8763+유형화!$F$73*hourly1!D1926/hourly1!$D$8763+유형화!$F$74*hourly1!E1926/hourly1!$E$8763</f>
        <v>63.117145830679895</v>
      </c>
      <c r="C1925" s="442">
        <f>hourly1!$F1926*유형화!$G$71/hourly1!$F$8763+유형화!$G$72*hourly1!$G1926/hourly1!$F$8763+유형화!$G$74*hourly1!I1926/hourly1!$I$8763</f>
        <v>0.24325199036209019</v>
      </c>
      <c r="D1925" s="14">
        <v>211.275385</v>
      </c>
      <c r="E1925" s="14">
        <v>1.4400000000000001E-3</v>
      </c>
      <c r="F1925" s="1">
        <v>502977</v>
      </c>
      <c r="G1925" s="15">
        <f t="shared" si="60"/>
        <v>0.24176188508816221</v>
      </c>
      <c r="H1925" s="15">
        <f t="shared" si="61"/>
        <v>0.41470793443139647</v>
      </c>
    </row>
    <row r="1926" spans="1:8">
      <c r="A1926" s="1">
        <v>1925</v>
      </c>
      <c r="B1926" s="444">
        <f>유형화!$F$71*hourly1!B1927/hourly1!$B$8763+유형화!$F$72*hourly1!C1927/hourly1!$C$8763+유형화!$F$73*hourly1!D1927/hourly1!$D$8763+유형화!$F$74*hourly1!E1927/hourly1!$E$8763</f>
        <v>63.360744107298508</v>
      </c>
      <c r="C1926" s="442">
        <f>hourly1!$F1927*유형화!$G$71/hourly1!$F$8763+유형화!$G$72*hourly1!$G1927/hourly1!$F$8763+유형화!$G$74*hourly1!I1927/hourly1!$I$8763</f>
        <v>0.24995413123334334</v>
      </c>
      <c r="D1926" s="14">
        <v>201.982269</v>
      </c>
      <c r="E1926" s="14">
        <v>0</v>
      </c>
      <c r="F1926" s="1">
        <v>596595</v>
      </c>
      <c r="G1926" s="15">
        <f t="shared" si="60"/>
        <v>0.23112779611228382</v>
      </c>
      <c r="H1926" s="15">
        <f t="shared" si="61"/>
        <v>0.40048461468685775</v>
      </c>
    </row>
    <row r="1927" spans="1:8">
      <c r="A1927" s="1">
        <v>1926</v>
      </c>
      <c r="B1927" s="444">
        <f>유형화!$F$71*hourly1!B1928/hourly1!$B$8763+유형화!$F$72*hourly1!C1928/hourly1!$C$8763+유형화!$F$73*hourly1!D1928/hourly1!$D$8763+유형화!$F$74*hourly1!E1928/hourly1!$E$8763</f>
        <v>65.375104618748836</v>
      </c>
      <c r="C1927" s="442">
        <f>hourly1!$F1928*유형화!$G$71/hourly1!$F$8763+유형화!$G$72*hourly1!$G1928/hourly1!$F$8763+유형화!$G$74*hourly1!I1928/hourly1!$I$8763</f>
        <v>0.46652057731173879</v>
      </c>
      <c r="D1927" s="14">
        <v>149.775046</v>
      </c>
      <c r="E1927" s="14">
        <v>0</v>
      </c>
      <c r="F1927" s="1">
        <v>966371</v>
      </c>
      <c r="G1927" s="15">
        <f t="shared" si="60"/>
        <v>0.17138720376785119</v>
      </c>
      <c r="H1927" s="15">
        <f t="shared" si="61"/>
        <v>0.31489778969210547</v>
      </c>
    </row>
    <row r="1928" spans="1:8">
      <c r="A1928" s="1">
        <v>1927</v>
      </c>
      <c r="B1928" s="444">
        <f>유형화!$F$71*hourly1!B1929/hourly1!$B$8763+유형화!$F$72*hourly1!C1929/hourly1!$C$8763+유형화!$F$73*hourly1!D1929/hourly1!$D$8763+유형화!$F$74*hourly1!E1929/hourly1!$E$8763</f>
        <v>76.930240176749081</v>
      </c>
      <c r="C1928" s="442">
        <f>hourly1!$F1929*유형화!$G$71/hourly1!$F$8763+유형화!$G$72*hourly1!$G1929/hourly1!$F$8763+유형화!$G$74*hourly1!I1929/hourly1!$I$8763</f>
        <v>6.762205845969584</v>
      </c>
      <c r="D1928" s="14">
        <v>155.24427800000001</v>
      </c>
      <c r="E1928" s="14">
        <v>4.788716</v>
      </c>
      <c r="F1928" s="1">
        <v>921429</v>
      </c>
      <c r="G1928" s="15">
        <f t="shared" si="60"/>
        <v>0.17764563201922795</v>
      </c>
      <c r="H1928" s="15">
        <f t="shared" si="61"/>
        <v>0.32434540557359587</v>
      </c>
    </row>
    <row r="1929" spans="1:8">
      <c r="A1929" s="1">
        <v>1928</v>
      </c>
      <c r="B1929" s="444">
        <f>유형화!$F$71*hourly1!B1930/hourly1!$B$8763+유형화!$F$72*hourly1!C1930/hourly1!$C$8763+유형화!$F$73*hourly1!D1930/hourly1!$D$8763+유형화!$F$74*hourly1!E1930/hourly1!$E$8763</f>
        <v>179.10917313690899</v>
      </c>
      <c r="C1929" s="442">
        <f>hourly1!$F1930*유형화!$G$71/hourly1!$F$8763+유형화!$G$72*hourly1!$G1930/hourly1!$F$8763+유형화!$G$74*hourly1!I1930/hourly1!$I$8763</f>
        <v>6.6570178681126242</v>
      </c>
      <c r="D1929" s="14">
        <v>151.049612</v>
      </c>
      <c r="E1929" s="14">
        <v>109.3913070000001</v>
      </c>
      <c r="F1929" s="1">
        <v>909013</v>
      </c>
      <c r="G1929" s="15">
        <f t="shared" si="60"/>
        <v>0.17284568639624293</v>
      </c>
      <c r="H1929" s="15">
        <f t="shared" si="61"/>
        <v>0.31711015375966428</v>
      </c>
    </row>
    <row r="1930" spans="1:8">
      <c r="A1930" s="1">
        <v>1929</v>
      </c>
      <c r="B1930" s="444">
        <f>유형화!$F$71*hourly1!B1931/hourly1!$B$8763+유형화!$F$72*hourly1!C1931/hourly1!$C$8763+유형화!$F$73*hourly1!D1931/hourly1!$D$8763+유형화!$F$74*hourly1!E1931/hourly1!$E$8763</f>
        <v>282.24476238676652</v>
      </c>
      <c r="C1930" s="442">
        <f>hourly1!$F1931*유형화!$G$71/hourly1!$F$8763+유형화!$G$72*hourly1!$G1931/hourly1!$F$8763+유형화!$G$74*hourly1!I1931/hourly1!$I$8763</f>
        <v>5.7938589814773032</v>
      </c>
      <c r="D1930" s="14">
        <v>120.052668</v>
      </c>
      <c r="E1930" s="14">
        <v>318.05743899999959</v>
      </c>
      <c r="F1930" s="1">
        <v>889903</v>
      </c>
      <c r="G1930" s="15">
        <f t="shared" si="60"/>
        <v>0.13737596230409563</v>
      </c>
      <c r="H1930" s="15">
        <f t="shared" si="61"/>
        <v>0.26139128582002008</v>
      </c>
    </row>
    <row r="1931" spans="1:8">
      <c r="A1931" s="1">
        <v>1930</v>
      </c>
      <c r="B1931" s="444">
        <f>유형화!$F$71*hourly1!B1932/hourly1!$B$8763+유형화!$F$72*hourly1!C1932/hourly1!$C$8763+유형화!$F$73*hourly1!D1932/hourly1!$D$8763+유형화!$F$74*hourly1!E1932/hourly1!$E$8763</f>
        <v>346.15467686145223</v>
      </c>
      <c r="C1931" s="442">
        <f>hourly1!$F1932*유형화!$G$71/hourly1!$F$8763+유형화!$G$72*hourly1!$G1932/hourly1!$F$8763+유형화!$G$74*hourly1!I1932/hourly1!$I$8763</f>
        <v>4.76614419803155</v>
      </c>
      <c r="D1931" s="14">
        <v>127.99504</v>
      </c>
      <c r="E1931" s="14">
        <v>517.85574800000018</v>
      </c>
      <c r="F1931" s="1">
        <v>851166</v>
      </c>
      <c r="G1931" s="15">
        <f t="shared" si="60"/>
        <v>0.14646439836015315</v>
      </c>
      <c r="H1931" s="15">
        <f t="shared" si="61"/>
        <v>0.27605862288455146</v>
      </c>
    </row>
    <row r="1932" spans="1:8">
      <c r="A1932" s="1">
        <v>1931</v>
      </c>
      <c r="B1932" s="444">
        <f>유형화!$F$71*hourly1!B1933/hourly1!$B$8763+유형화!$F$72*hourly1!C1933/hourly1!$C$8763+유형화!$F$73*hourly1!D1933/hourly1!$D$8763+유형화!$F$74*hourly1!E1933/hourly1!$E$8763</f>
        <v>409.04232589175257</v>
      </c>
      <c r="C1932" s="442">
        <f>hourly1!$F1933*유형화!$G$71/hourly1!$F$8763+유형화!$G$72*hourly1!$G1933/hourly1!$F$8763+유형화!$G$74*hourly1!I1933/hourly1!$I$8763</f>
        <v>3.8074759130250317</v>
      </c>
      <c r="D1932" s="14">
        <v>112.183441</v>
      </c>
      <c r="E1932" s="14">
        <v>745.27154199999927</v>
      </c>
      <c r="F1932" s="1">
        <v>840965</v>
      </c>
      <c r="G1932" s="15">
        <f t="shared" si="60"/>
        <v>0.12837122588529007</v>
      </c>
      <c r="H1932" s="15">
        <f t="shared" si="61"/>
        <v>0.24658124586391167</v>
      </c>
    </row>
    <row r="1933" spans="1:8">
      <c r="A1933" s="1">
        <v>1932</v>
      </c>
      <c r="B1933" s="444">
        <f>유형화!$F$71*hourly1!B1934/hourly1!$B$8763+유형화!$F$72*hourly1!C1934/hourly1!$C$8763+유형화!$F$73*hourly1!D1934/hourly1!$D$8763+유형화!$F$74*hourly1!E1934/hourly1!$E$8763</f>
        <v>341.97478287206121</v>
      </c>
      <c r="C1933" s="442">
        <f>hourly1!$F1934*유형화!$G$71/hourly1!$F$8763+유형화!$G$72*hourly1!$G1934/hourly1!$F$8763+유형화!$G$74*hourly1!I1934/hourly1!$I$8763</f>
        <v>3.0503135082007988</v>
      </c>
      <c r="D1933" s="14">
        <v>91.982367000000011</v>
      </c>
      <c r="E1933" s="14">
        <v>986.74507899999844</v>
      </c>
      <c r="F1933" s="1">
        <v>863457</v>
      </c>
      <c r="G1933" s="15">
        <f t="shared" si="60"/>
        <v>0.10525518834478123</v>
      </c>
      <c r="H1933" s="15">
        <f t="shared" si="61"/>
        <v>0.20723998319886652</v>
      </c>
    </row>
    <row r="1934" spans="1:8">
      <c r="A1934" s="1">
        <v>1933</v>
      </c>
      <c r="B1934" s="444">
        <f>유형화!$F$71*hourly1!B1935/hourly1!$B$8763+유형화!$F$72*hourly1!C1935/hourly1!$C$8763+유형화!$F$73*hourly1!D1935/hourly1!$D$8763+유형화!$F$74*hourly1!E1935/hourly1!$E$8763</f>
        <v>198.82524149910191</v>
      </c>
      <c r="C1934" s="442">
        <f>hourly1!$F1935*유형화!$G$71/hourly1!$F$8763+유형화!$G$72*hourly1!$G1935/hourly1!$F$8763+유형화!$G$74*hourly1!I1935/hourly1!$I$8763</f>
        <v>1.5104144847848837</v>
      </c>
      <c r="D1934" s="14">
        <v>45.184312999999989</v>
      </c>
      <c r="E1934" s="14">
        <v>1132.8659469999991</v>
      </c>
      <c r="F1934" s="1">
        <v>866934</v>
      </c>
      <c r="G1934" s="15">
        <f t="shared" si="60"/>
        <v>5.1704294313762826E-2</v>
      </c>
      <c r="H1934" s="15">
        <f t="shared" si="61"/>
        <v>0.10806909834841479</v>
      </c>
    </row>
    <row r="1935" spans="1:8">
      <c r="A1935" s="1">
        <v>1934</v>
      </c>
      <c r="B1935" s="444">
        <f>유형화!$F$71*hourly1!B1936/hourly1!$B$8763+유형화!$F$72*hourly1!C1936/hourly1!$C$8763+유형화!$F$73*hourly1!D1936/hourly1!$D$8763+유형화!$F$74*hourly1!E1936/hourly1!$E$8763</f>
        <v>270.56198679406521</v>
      </c>
      <c r="C1935" s="442">
        <f>hourly1!$F1936*유형화!$G$71/hourly1!$F$8763+유형화!$G$72*hourly1!$G1936/hourly1!$F$8763+유형화!$G$74*hourly1!I1936/hourly1!$I$8763</f>
        <v>1.8794246692128991</v>
      </c>
      <c r="D1935" s="14">
        <v>41.192587999999994</v>
      </c>
      <c r="E1935" s="14">
        <v>1137.945558000001</v>
      </c>
      <c r="F1935" s="1">
        <v>895578</v>
      </c>
      <c r="G1935" s="15">
        <f t="shared" si="60"/>
        <v>4.7136573560332205E-2</v>
      </c>
      <c r="H1935" s="15">
        <f t="shared" si="61"/>
        <v>9.9041996375738406E-2</v>
      </c>
    </row>
    <row r="1936" spans="1:8">
      <c r="A1936" s="1">
        <v>1935</v>
      </c>
      <c r="B1936" s="444">
        <f>유형화!$F$71*hourly1!B1937/hourly1!$B$8763+유형화!$F$72*hourly1!C1937/hourly1!$C$8763+유형화!$F$73*hourly1!D1937/hourly1!$D$8763+유형화!$F$74*hourly1!E1937/hourly1!$E$8763</f>
        <v>397.10531558387453</v>
      </c>
      <c r="C1936" s="442">
        <f>hourly1!$F1937*유형화!$G$71/hourly1!$F$8763+유형화!$G$72*hourly1!$G1937/hourly1!$F$8763+유형화!$G$74*hourly1!I1937/hourly1!$I$8763</f>
        <v>1.6492067129101433</v>
      </c>
      <c r="D1936" s="14">
        <v>42.690112000000013</v>
      </c>
      <c r="E1936" s="14">
        <v>985.1592219999992</v>
      </c>
      <c r="F1936" s="1">
        <v>853948</v>
      </c>
      <c r="G1936" s="15">
        <f t="shared" si="60"/>
        <v>4.8850186460409374E-2</v>
      </c>
      <c r="H1936" s="15">
        <f t="shared" si="61"/>
        <v>0.10243972582506694</v>
      </c>
    </row>
    <row r="1937" spans="1:8">
      <c r="A1937" s="1">
        <v>1936</v>
      </c>
      <c r="B1937" s="444">
        <f>유형화!$F$71*hourly1!B1938/hourly1!$B$8763+유형화!$F$72*hourly1!C1938/hourly1!$C$8763+유형화!$F$73*hourly1!D1938/hourly1!$D$8763+유형화!$F$74*hourly1!E1938/hourly1!$E$8763</f>
        <v>332.50704689045028</v>
      </c>
      <c r="C1937" s="442">
        <f>hourly1!$F1938*유형화!$G$71/hourly1!$F$8763+유형화!$G$72*hourly1!$G1938/hourly1!$F$8763+유형화!$G$74*hourly1!I1938/hourly1!$I$8763</f>
        <v>1.5991392784668781</v>
      </c>
      <c r="D1937" s="14">
        <v>48.172843000000007</v>
      </c>
      <c r="E1937" s="14">
        <v>706.79130700000007</v>
      </c>
      <c r="F1937" s="1">
        <v>859879</v>
      </c>
      <c r="G1937" s="15">
        <f t="shared" si="60"/>
        <v>5.5124061583113816E-2</v>
      </c>
      <c r="H1937" s="15">
        <f t="shared" si="61"/>
        <v>0.11476570676671748</v>
      </c>
    </row>
    <row r="1938" spans="1:8">
      <c r="A1938" s="1">
        <v>1937</v>
      </c>
      <c r="B1938" s="444">
        <f>유형화!$F$71*hourly1!B1939/hourly1!$B$8763+유형화!$F$72*hourly1!C1939/hourly1!$C$8763+유형화!$F$73*hourly1!D1939/hourly1!$D$8763+유형화!$F$74*hourly1!E1939/hourly1!$E$8763</f>
        <v>290.22469523488616</v>
      </c>
      <c r="C1938" s="442">
        <f>hourly1!$F1939*유형화!$G$71/hourly1!$F$8763+유형화!$G$72*hourly1!$G1939/hourly1!$F$8763+유형화!$G$74*hourly1!I1939/hourly1!$I$8763</f>
        <v>1.8202815700950783</v>
      </c>
      <c r="D1938" s="14">
        <v>67.052445999999989</v>
      </c>
      <c r="E1938" s="14">
        <v>362.13854999999978</v>
      </c>
      <c r="F1938" s="1">
        <v>851932</v>
      </c>
      <c r="G1938" s="15">
        <f t="shared" si="60"/>
        <v>7.6727943223164397E-2</v>
      </c>
      <c r="H1938" s="15">
        <f t="shared" si="61"/>
        <v>0.15588761831787931</v>
      </c>
    </row>
    <row r="1939" spans="1:8">
      <c r="A1939" s="1">
        <v>1938</v>
      </c>
      <c r="B1939" s="444">
        <f>유형화!$F$71*hourly1!B1940/hourly1!$B$8763+유형화!$F$72*hourly1!C1940/hourly1!$C$8763+유형화!$F$73*hourly1!D1940/hourly1!$D$8763+유형화!$F$74*hourly1!E1940/hourly1!$E$8763</f>
        <v>164.43177912924156</v>
      </c>
      <c r="C1939" s="442">
        <f>hourly1!$F1940*유형화!$G$71/hourly1!$F$8763+유형화!$G$72*hourly1!$G1940/hourly1!$F$8763+유형화!$G$74*hourly1!I1940/hourly1!$I$8763</f>
        <v>2.0770711286352417</v>
      </c>
      <c r="D1939" s="14">
        <v>83.946120999999991</v>
      </c>
      <c r="E1939" s="14">
        <v>122.89899199999989</v>
      </c>
      <c r="F1939" s="1">
        <v>842646</v>
      </c>
      <c r="G1939" s="15">
        <f t="shared" si="60"/>
        <v>9.6059332509553633E-2</v>
      </c>
      <c r="H1939" s="15">
        <f t="shared" si="61"/>
        <v>0.19103639308236661</v>
      </c>
    </row>
    <row r="1940" spans="1:8">
      <c r="A1940" s="1">
        <v>1939</v>
      </c>
      <c r="B1940" s="444">
        <f>유형화!$F$71*hourly1!B1941/hourly1!$B$8763+유형화!$F$72*hourly1!C1941/hourly1!$C$8763+유형화!$F$73*hourly1!D1941/hourly1!$D$8763+유형화!$F$74*hourly1!E1941/hourly1!$E$8763</f>
        <v>120.2310358405507</v>
      </c>
      <c r="C1940" s="442">
        <f>hourly1!$F1941*유형화!$G$71/hourly1!$F$8763+유형화!$G$72*hourly1!$G1941/hourly1!$F$8763+유형화!$G$74*hourly1!I1941/hourly1!$I$8763</f>
        <v>1.9747922004822831</v>
      </c>
      <c r="D1940" s="14">
        <v>93.976515999999975</v>
      </c>
      <c r="E1940" s="14">
        <v>11.417160000000001</v>
      </c>
      <c r="F1940" s="1">
        <v>850805</v>
      </c>
      <c r="G1940" s="15">
        <f t="shared" si="60"/>
        <v>0.10753708796780956</v>
      </c>
      <c r="H1940" s="15">
        <f t="shared" si="61"/>
        <v>0.21121095920632207</v>
      </c>
    </row>
    <row r="1941" spans="1:8">
      <c r="A1941" s="1">
        <v>1940</v>
      </c>
      <c r="B1941" s="444">
        <f>유형화!$F$71*hourly1!B1942/hourly1!$B$8763+유형화!$F$72*hourly1!C1942/hourly1!$C$8763+유형화!$F$73*hourly1!D1942/hourly1!$D$8763+유형화!$F$74*hourly1!E1942/hourly1!$E$8763</f>
        <v>129.01144834399577</v>
      </c>
      <c r="C1941" s="442">
        <f>hourly1!$F1942*유형화!$G$71/hourly1!$F$8763+유형화!$G$72*hourly1!$G1942/hourly1!$F$8763+유형화!$G$74*hourly1!I1942/hourly1!$I$8763</f>
        <v>2.0347156908890449</v>
      </c>
      <c r="D1941" s="14">
        <v>115.30237099999999</v>
      </c>
      <c r="E1941" s="14">
        <v>0.58031999999999995</v>
      </c>
      <c r="F1941" s="1">
        <v>849011</v>
      </c>
      <c r="G1941" s="15">
        <f t="shared" si="60"/>
        <v>0.13194020954260546</v>
      </c>
      <c r="H1941" s="15">
        <f t="shared" si="61"/>
        <v>0.25248471572858144</v>
      </c>
    </row>
    <row r="1942" spans="1:8">
      <c r="A1942" s="1">
        <v>1941</v>
      </c>
      <c r="B1942" s="444">
        <f>유형화!$F$71*hourly1!B1943/hourly1!$B$8763+유형화!$F$72*hourly1!C1943/hourly1!$C$8763+유형화!$F$73*hourly1!D1943/hourly1!$D$8763+유형화!$F$74*hourly1!E1943/hourly1!$E$8763</f>
        <v>66.590618070988654</v>
      </c>
      <c r="C1942" s="442">
        <f>hourly1!$F1943*유형화!$G$71/hourly1!$F$8763+유형화!$G$72*hourly1!$G1943/hourly1!$F$8763+유형화!$G$74*hourly1!I1943/hourly1!$I$8763</f>
        <v>3.1334380145156859</v>
      </c>
      <c r="D1942" s="14">
        <v>118.861626</v>
      </c>
      <c r="E1942" s="14">
        <v>1.5638399999999999</v>
      </c>
      <c r="F1942" s="1">
        <v>879214</v>
      </c>
      <c r="G1942" s="15">
        <f t="shared" si="60"/>
        <v>0.13601305597622795</v>
      </c>
      <c r="H1942" s="15">
        <f t="shared" si="61"/>
        <v>0.25916767330104429</v>
      </c>
    </row>
    <row r="1943" spans="1:8">
      <c r="A1943" s="1">
        <v>1942</v>
      </c>
      <c r="B1943" s="444">
        <f>유형화!$F$71*hourly1!B1944/hourly1!$B$8763+유형화!$F$72*hourly1!C1944/hourly1!$C$8763+유형화!$F$73*hourly1!D1944/hourly1!$D$8763+유형화!$F$74*hourly1!E1944/hourly1!$E$8763</f>
        <v>65.322451293281631</v>
      </c>
      <c r="C1943" s="442">
        <f>hourly1!$F1944*유형화!$G$71/hourly1!$F$8763+유형화!$G$72*hourly1!$G1944/hourly1!$F$8763+유형화!$G$74*hourly1!I1944/hourly1!$I$8763</f>
        <v>0.46040375027868674</v>
      </c>
      <c r="D1943" s="14">
        <v>125.509603</v>
      </c>
      <c r="E1943" s="14">
        <v>1.5607200000000001</v>
      </c>
      <c r="F1943" s="1">
        <v>892619</v>
      </c>
      <c r="G1943" s="15">
        <f t="shared" si="60"/>
        <v>0.14362031912968404</v>
      </c>
      <c r="H1943" s="15">
        <f t="shared" si="61"/>
        <v>0.271498515997256</v>
      </c>
    </row>
    <row r="1944" spans="1:8">
      <c r="A1944" s="1">
        <v>1943</v>
      </c>
      <c r="B1944" s="444">
        <f>유형화!$F$71*hourly1!B1945/hourly1!$B$8763+유형화!$F$72*hourly1!C1945/hourly1!$C$8763+유형화!$F$73*hourly1!D1945/hourly1!$D$8763+유형화!$F$74*hourly1!E1945/hourly1!$E$8763</f>
        <v>64.062591174606723</v>
      </c>
      <c r="C1944" s="442">
        <f>hourly1!$F1945*유형화!$G$71/hourly1!$F$8763+유형화!$G$72*hourly1!$G1945/hourly1!$F$8763+유형화!$G$74*hourly1!I1945/hourly1!$I$8763</f>
        <v>0.3534208806057727</v>
      </c>
      <c r="D1944" s="14">
        <v>118.676528</v>
      </c>
      <c r="E1944" s="14">
        <v>1.0723199999999999</v>
      </c>
      <c r="F1944" s="1">
        <v>968372</v>
      </c>
      <c r="G1944" s="15">
        <f t="shared" si="60"/>
        <v>0.13580124880614022</v>
      </c>
      <c r="H1944" s="15">
        <f t="shared" si="61"/>
        <v>0.2588215346895944</v>
      </c>
    </row>
    <row r="1945" spans="1:8">
      <c r="A1945" s="1">
        <v>1944</v>
      </c>
      <c r="B1945" s="444">
        <f>유형화!$F$71*hourly1!B1946/hourly1!$B$8763+유형화!$F$72*hourly1!C1946/hourly1!$C$8763+유형화!$F$73*hourly1!D1946/hourly1!$D$8763+유형화!$F$74*hourly1!E1946/hourly1!$E$8763</f>
        <v>62.496274466157551</v>
      </c>
      <c r="C1945" s="442">
        <f>hourly1!$F1946*유형화!$G$71/hourly1!$F$8763+유형화!$G$72*hourly1!$G1946/hourly1!$F$8763+유형화!$G$74*hourly1!I1946/hourly1!$I$8763</f>
        <v>0.32147918891198235</v>
      </c>
      <c r="D1945" s="14">
        <v>88.198882999999995</v>
      </c>
      <c r="E1945" s="14">
        <v>7.3440000000000005E-2</v>
      </c>
      <c r="F1945" s="1">
        <v>997696</v>
      </c>
      <c r="G1945" s="15">
        <f t="shared" si="60"/>
        <v>0.10092575723740967</v>
      </c>
      <c r="H1945" s="15">
        <f t="shared" si="61"/>
        <v>0.19965168572524358</v>
      </c>
    </row>
    <row r="1946" spans="1:8">
      <c r="A1946" s="1">
        <v>1945</v>
      </c>
      <c r="B1946" s="444">
        <f>유형화!$F$71*hourly1!B1947/hourly1!$B$8763+유형화!$F$72*hourly1!C1947/hourly1!$C$8763+유형화!$F$73*hourly1!D1947/hourly1!$D$8763+유형화!$F$74*hourly1!E1947/hourly1!$E$8763</f>
        <v>62.825233312751976</v>
      </c>
      <c r="C1946" s="442">
        <f>hourly1!$F1947*유형화!$G$71/hourly1!$F$8763+유형화!$G$72*hourly1!$G1947/hourly1!$F$8763+유형화!$G$74*hourly1!I1947/hourly1!$I$8763</f>
        <v>0.26226527847223452</v>
      </c>
      <c r="D1946" s="14">
        <v>84.108944999999991</v>
      </c>
      <c r="E1946" s="14">
        <v>7.92E-3</v>
      </c>
      <c r="F1946" s="1">
        <v>961738</v>
      </c>
      <c r="G1946" s="15">
        <f t="shared" si="60"/>
        <v>9.6245651598157317E-2</v>
      </c>
      <c r="H1946" s="15">
        <f t="shared" si="61"/>
        <v>0.19136793195521251</v>
      </c>
    </row>
    <row r="1947" spans="1:8">
      <c r="A1947" s="1">
        <v>1946</v>
      </c>
      <c r="B1947" s="444">
        <f>유형화!$F$71*hourly1!B1948/hourly1!$B$8763+유형화!$F$72*hourly1!C1948/hourly1!$C$8763+유형화!$F$73*hourly1!D1948/hourly1!$D$8763+유형화!$F$74*hourly1!E1948/hourly1!$E$8763</f>
        <v>62.838957514930534</v>
      </c>
      <c r="C1947" s="442">
        <f>hourly1!$F1948*유형화!$G$71/hourly1!$F$8763+유형화!$G$72*hourly1!$G1948/hourly1!$F$8763+유형화!$G$74*hourly1!I1948/hourly1!$I$8763</f>
        <v>0.26666967750726361</v>
      </c>
      <c r="D1947" s="14">
        <v>77.633497000000006</v>
      </c>
      <c r="E1947" s="14">
        <v>1.4400000000000001E-3</v>
      </c>
      <c r="F1947" s="1">
        <v>849895</v>
      </c>
      <c r="G1947" s="15">
        <f t="shared" si="60"/>
        <v>8.8835812940093267E-2</v>
      </c>
      <c r="H1947" s="15">
        <f t="shared" si="61"/>
        <v>0.17807775102595438</v>
      </c>
    </row>
    <row r="1948" spans="1:8">
      <c r="A1948" s="1">
        <v>1947</v>
      </c>
      <c r="B1948" s="444">
        <f>유형화!$F$71*hourly1!B1949/hourly1!$B$8763+유형화!$F$72*hourly1!C1949/hourly1!$C$8763+유형화!$F$73*hourly1!D1949/hourly1!$D$8763+유형화!$F$74*hourly1!E1949/hourly1!$E$8763</f>
        <v>63.142293041609982</v>
      </c>
      <c r="C1948" s="442">
        <f>hourly1!$F1949*유형화!$G$71/hourly1!$F$8763+유형화!$G$72*hourly1!$G1949/hourly1!$F$8763+유형화!$G$74*hourly1!I1949/hourly1!$I$8763</f>
        <v>0.25007367117496121</v>
      </c>
      <c r="D1948" s="14">
        <v>69.132311000000001</v>
      </c>
      <c r="E1948" s="14">
        <v>2.16E-3</v>
      </c>
      <c r="F1948" s="1">
        <v>669311</v>
      </c>
      <c r="G1948" s="15">
        <f t="shared" si="60"/>
        <v>7.9107927446735421E-2</v>
      </c>
      <c r="H1948" s="15">
        <f t="shared" si="61"/>
        <v>0.16029671135597978</v>
      </c>
    </row>
    <row r="1949" spans="1:8">
      <c r="A1949" s="1">
        <v>1948</v>
      </c>
      <c r="B1949" s="444">
        <f>유형화!$F$71*hourly1!B1950/hourly1!$B$8763+유형화!$F$72*hourly1!C1950/hourly1!$C$8763+유형화!$F$73*hourly1!D1950/hourly1!$D$8763+유형화!$F$74*hourly1!E1950/hourly1!$E$8763</f>
        <v>63.286467498766754</v>
      </c>
      <c r="C1949" s="442">
        <f>hourly1!$F1950*유형화!$G$71/hourly1!$F$8763+유형화!$G$72*hourly1!$G1950/hourly1!$F$8763+유형화!$G$74*hourly1!I1950/hourly1!$I$8763</f>
        <v>0.24193639911640472</v>
      </c>
      <c r="D1949" s="14">
        <v>62.389349999999993</v>
      </c>
      <c r="E1949" s="14">
        <v>0</v>
      </c>
      <c r="F1949" s="1">
        <v>535611</v>
      </c>
      <c r="G1949" s="15">
        <f t="shared" si="60"/>
        <v>7.1391974343935669E-2</v>
      </c>
      <c r="H1949" s="15">
        <f t="shared" si="61"/>
        <v>0.1459166072639092</v>
      </c>
    </row>
    <row r="1950" spans="1:8">
      <c r="A1950" s="1">
        <v>1949</v>
      </c>
      <c r="B1950" s="444">
        <f>유형화!$F$71*hourly1!B1951/hourly1!$B$8763+유형화!$F$72*hourly1!C1951/hourly1!$C$8763+유형화!$F$73*hourly1!D1951/hourly1!$D$8763+유형화!$F$74*hourly1!E1951/hourly1!$E$8763</f>
        <v>63.351579009339055</v>
      </c>
      <c r="C1950" s="442">
        <f>hourly1!$F1951*유형화!$G$71/hourly1!$F$8763+유형화!$G$72*hourly1!$G1951/hourly1!$F$8763+유형화!$G$74*hourly1!I1951/hourly1!$I$8763</f>
        <v>0.26198260358643194</v>
      </c>
      <c r="D1950" s="14">
        <v>53.452947999999992</v>
      </c>
      <c r="E1950" s="14">
        <v>1.4400000000000001E-3</v>
      </c>
      <c r="F1950" s="1">
        <v>608458</v>
      </c>
      <c r="G1950" s="15">
        <f t="shared" si="60"/>
        <v>6.1166072289961786E-2</v>
      </c>
      <c r="H1950" s="15">
        <f t="shared" si="61"/>
        <v>0.1264699008574835</v>
      </c>
    </row>
    <row r="1951" spans="1:8">
      <c r="A1951" s="1">
        <v>1950</v>
      </c>
      <c r="B1951" s="444">
        <f>유형화!$F$71*hourly1!B1952/hourly1!$B$8763+유형화!$F$72*hourly1!C1952/hourly1!$C$8763+유형화!$F$73*hourly1!D1952/hourly1!$D$8763+유형화!$F$74*hourly1!E1952/hourly1!$E$8763</f>
        <v>65.235561403536124</v>
      </c>
      <c r="C1951" s="442">
        <f>hourly1!$F1952*유형화!$G$71/hourly1!$F$8763+유형화!$G$72*hourly1!$G1952/hourly1!$F$8763+유형화!$G$74*hourly1!I1952/hourly1!$I$8763</f>
        <v>0.3469683313099628</v>
      </c>
      <c r="D1951" s="14">
        <v>40.122501</v>
      </c>
      <c r="E1951" s="14">
        <v>0</v>
      </c>
      <c r="F1951" s="1">
        <v>959477</v>
      </c>
      <c r="G1951" s="15">
        <f t="shared" si="60"/>
        <v>4.5912075730978663E-2</v>
      </c>
      <c r="H1951" s="15">
        <f t="shared" si="61"/>
        <v>9.6605822488865373E-2</v>
      </c>
    </row>
    <row r="1952" spans="1:8">
      <c r="A1952" s="1">
        <v>1951</v>
      </c>
      <c r="B1952" s="444">
        <f>유형화!$F$71*hourly1!B1953/hourly1!$B$8763+유형화!$F$72*hourly1!C1953/hourly1!$C$8763+유형화!$F$73*hourly1!D1953/hourly1!$D$8763+유형화!$F$74*hourly1!E1953/hourly1!$E$8763</f>
        <v>76.70743920624389</v>
      </c>
      <c r="C1952" s="442">
        <f>hourly1!$F1953*유형화!$G$71/hourly1!$F$8763+유형화!$G$72*hourly1!$G1953/hourly1!$F$8763+유형화!$G$74*hourly1!I1953/hourly1!$I$8763</f>
        <v>6.4793146148738714</v>
      </c>
      <c r="D1952" s="14">
        <v>45.084226999999998</v>
      </c>
      <c r="E1952" s="14">
        <v>2.2281010000000032</v>
      </c>
      <c r="F1952" s="1">
        <v>944776</v>
      </c>
      <c r="G1952" s="15">
        <f t="shared" si="60"/>
        <v>5.1589766158810314E-2</v>
      </c>
      <c r="H1952" s="15">
        <f t="shared" si="61"/>
        <v>0.10784391732607566</v>
      </c>
    </row>
    <row r="1953" spans="1:8">
      <c r="A1953" s="1">
        <v>1952</v>
      </c>
      <c r="B1953" s="444">
        <f>유형화!$F$71*hourly1!B1954/hourly1!$B$8763+유형화!$F$72*hourly1!C1954/hourly1!$C$8763+유형화!$F$73*hourly1!D1954/hourly1!$D$8763+유형화!$F$74*hourly1!E1954/hourly1!$E$8763</f>
        <v>115.76876995406352</v>
      </c>
      <c r="C1953" s="442">
        <f>hourly1!$F1954*유형화!$G$71/hourly1!$F$8763+유형화!$G$72*hourly1!$G1954/hourly1!$F$8763+유형화!$G$74*hourly1!I1954/hourly1!$I$8763</f>
        <v>6.8059881848184807</v>
      </c>
      <c r="D1953" s="14">
        <v>47.386003000000002</v>
      </c>
      <c r="E1953" s="14">
        <v>80.041595000000001</v>
      </c>
      <c r="F1953" s="1">
        <v>888299</v>
      </c>
      <c r="G1953" s="15">
        <f t="shared" si="60"/>
        <v>5.4223682574632677E-2</v>
      </c>
      <c r="H1953" s="15">
        <f t="shared" si="61"/>
        <v>0.11300767095871664</v>
      </c>
    </row>
    <row r="1954" spans="1:8">
      <c r="A1954" s="1">
        <v>1953</v>
      </c>
      <c r="B1954" s="444">
        <f>유형화!$F$71*hourly1!B1955/hourly1!$B$8763+유형화!$F$72*hourly1!C1955/hourly1!$C$8763+유형화!$F$73*hourly1!D1955/hourly1!$D$8763+유형화!$F$74*hourly1!E1955/hourly1!$E$8763</f>
        <v>115.90040576812855</v>
      </c>
      <c r="C1954" s="442">
        <f>hourly1!$F1955*유형화!$G$71/hourly1!$F$8763+유형화!$G$72*hourly1!$G1955/hourly1!$F$8763+유형화!$G$74*hourly1!I1955/hourly1!$I$8763</f>
        <v>6.1520822955225398</v>
      </c>
      <c r="D1954" s="14">
        <v>48.830085999999987</v>
      </c>
      <c r="E1954" s="14">
        <v>238.6075329999999</v>
      </c>
      <c r="F1954" s="1">
        <v>857426</v>
      </c>
      <c r="G1954" s="15">
        <f t="shared" si="60"/>
        <v>5.5876143074485823E-2</v>
      </c>
      <c r="H1954" s="15">
        <f t="shared" si="61"/>
        <v>0.11623140788298988</v>
      </c>
    </row>
    <row r="1955" spans="1:8">
      <c r="A1955" s="1">
        <v>1954</v>
      </c>
      <c r="B1955" s="444">
        <f>유형화!$F$71*hourly1!B1956/hourly1!$B$8763+유형화!$F$72*hourly1!C1956/hourly1!$C$8763+유형화!$F$73*hourly1!D1956/hourly1!$D$8763+유형화!$F$74*hourly1!E1956/hourly1!$E$8763</f>
        <v>118.3656387624184</v>
      </c>
      <c r="C1955" s="442">
        <f>hourly1!$F1956*유형화!$G$71/hourly1!$F$8763+유형화!$G$72*hourly1!$G1956/hourly1!$F$8763+유형화!$G$74*hourly1!I1956/hourly1!$I$8763</f>
        <v>5.2994549021895478</v>
      </c>
      <c r="D1955" s="14">
        <v>94.078184000000022</v>
      </c>
      <c r="E1955" s="14">
        <v>417.41258400000021</v>
      </c>
      <c r="F1955" s="1">
        <v>825089</v>
      </c>
      <c r="G1955" s="15">
        <f t="shared" si="60"/>
        <v>0.10765342640133391</v>
      </c>
      <c r="H1955" s="15">
        <f t="shared" si="61"/>
        <v>0.21141288765260483</v>
      </c>
    </row>
    <row r="1956" spans="1:8">
      <c r="A1956" s="1">
        <v>1955</v>
      </c>
      <c r="B1956" s="444">
        <f>유형화!$F$71*hourly1!B1957/hourly1!$B$8763+유형화!$F$72*hourly1!C1957/hourly1!$C$8763+유형화!$F$73*hourly1!D1957/hourly1!$D$8763+유형화!$F$74*hourly1!E1957/hourly1!$E$8763</f>
        <v>120.57221298638851</v>
      </c>
      <c r="C1956" s="442">
        <f>hourly1!$F1957*유형화!$G$71/hourly1!$F$8763+유형화!$G$72*hourly1!$G1957/hourly1!$F$8763+유형화!$G$74*hourly1!I1957/hourly1!$I$8763</f>
        <v>4.6818929849867725</v>
      </c>
      <c r="D1956" s="14">
        <v>92.438999999999993</v>
      </c>
      <c r="E1956" s="14">
        <v>626.48700000000065</v>
      </c>
      <c r="F1956" s="1">
        <v>853040</v>
      </c>
      <c r="G1956" s="15">
        <f t="shared" si="60"/>
        <v>0.10577771232396346</v>
      </c>
      <c r="H1956" s="15">
        <f t="shared" si="61"/>
        <v>0.20815101415861609</v>
      </c>
    </row>
    <row r="1957" spans="1:8">
      <c r="A1957" s="1">
        <v>1956</v>
      </c>
      <c r="B1957" s="444">
        <f>유형화!$F$71*hourly1!B1958/hourly1!$B$8763+유형화!$F$72*hourly1!C1958/hourly1!$C$8763+유형화!$F$73*hourly1!D1958/hourly1!$D$8763+유형화!$F$74*hourly1!E1958/hourly1!$E$8763</f>
        <v>118.34968935532189</v>
      </c>
      <c r="C1957" s="442">
        <f>hourly1!$F1958*유형화!$G$71/hourly1!$F$8763+유형화!$G$72*hourly1!$G1958/hourly1!$F$8763+유형화!$G$74*hourly1!I1958/hourly1!$I$8763</f>
        <v>4.1709087891340051</v>
      </c>
      <c r="D1957" s="14">
        <v>111.890883</v>
      </c>
      <c r="E1957" s="14">
        <v>780.9379540000009</v>
      </c>
      <c r="F1957" s="1">
        <v>855823</v>
      </c>
      <c r="G1957" s="15">
        <f t="shared" si="60"/>
        <v>0.1280364525108261</v>
      </c>
      <c r="H1957" s="15">
        <f t="shared" si="61"/>
        <v>0.24602521133868605</v>
      </c>
    </row>
    <row r="1958" spans="1:8">
      <c r="A1958" s="1">
        <v>1957</v>
      </c>
      <c r="B1958" s="444">
        <f>유형화!$F$71*hourly1!B1959/hourly1!$B$8763+유형화!$F$72*hourly1!C1959/hourly1!$C$8763+유형화!$F$73*hourly1!D1959/hourly1!$D$8763+유형화!$F$74*hourly1!E1959/hourly1!$E$8763</f>
        <v>123.65236141017553</v>
      </c>
      <c r="C1958" s="442">
        <f>hourly1!$F1959*유형화!$G$71/hourly1!$F$8763+유형화!$G$72*hourly1!$G1959/hourly1!$F$8763+유형화!$G$74*hourly1!I1959/hourly1!$I$8763</f>
        <v>2.5210443459817058</v>
      </c>
      <c r="D1958" s="14">
        <v>122.03838399999999</v>
      </c>
      <c r="E1958" s="14">
        <v>856.08726900000011</v>
      </c>
      <c r="F1958" s="1">
        <v>857704</v>
      </c>
      <c r="G1958" s="15">
        <f t="shared" si="60"/>
        <v>0.13964821206669681</v>
      </c>
      <c r="H1958" s="15">
        <f t="shared" si="61"/>
        <v>0.26508444306699114</v>
      </c>
    </row>
    <row r="1959" spans="1:8">
      <c r="A1959" s="1">
        <v>1958</v>
      </c>
      <c r="B1959" s="444">
        <f>유형화!$F$71*hourly1!B1960/hourly1!$B$8763+유형화!$F$72*hourly1!C1960/hourly1!$C$8763+유형화!$F$73*hourly1!D1960/hourly1!$D$8763+유형화!$F$74*hourly1!E1960/hourly1!$E$8763</f>
        <v>111.20890468195641</v>
      </c>
      <c r="C1959" s="442">
        <f>hourly1!$F1960*유형화!$G$71/hourly1!$F$8763+유형화!$G$72*hourly1!$G1960/hourly1!$F$8763+유형화!$G$74*hourly1!I1960/hourly1!$I$8763</f>
        <v>2.6969846499110437</v>
      </c>
      <c r="D1959" s="14">
        <v>115.567896</v>
      </c>
      <c r="E1959" s="14">
        <v>953.85666000000037</v>
      </c>
      <c r="F1959" s="1">
        <v>850369</v>
      </c>
      <c r="G1959" s="15">
        <f t="shared" si="60"/>
        <v>0.13224404912400317</v>
      </c>
      <c r="H1959" s="15">
        <f t="shared" si="61"/>
        <v>0.25298525003490624</v>
      </c>
    </row>
    <row r="1960" spans="1:8">
      <c r="A1960" s="1">
        <v>1959</v>
      </c>
      <c r="B1960" s="444">
        <f>유형화!$F$71*hourly1!B1961/hourly1!$B$8763+유형화!$F$72*hourly1!C1961/hourly1!$C$8763+유형화!$F$73*hourly1!D1961/hourly1!$D$8763+유형화!$F$74*hourly1!E1961/hourly1!$E$8763</f>
        <v>111.9549086446363</v>
      </c>
      <c r="C1960" s="442">
        <f>hourly1!$F1961*유형화!$G$71/hourly1!$F$8763+유형화!$G$72*hourly1!$G1961/hourly1!$F$8763+유형화!$G$74*hourly1!I1961/hourly1!$I$8763</f>
        <v>2.5897921982818644</v>
      </c>
      <c r="D1960" s="14">
        <v>115.10470599999999</v>
      </c>
      <c r="E1960" s="14">
        <v>944.61192600000015</v>
      </c>
      <c r="F1960" s="1">
        <v>844605</v>
      </c>
      <c r="G1960" s="15">
        <f t="shared" si="60"/>
        <v>0.13171402198641691</v>
      </c>
      <c r="H1960" s="15">
        <f t="shared" si="61"/>
        <v>0.25211189463982642</v>
      </c>
    </row>
    <row r="1961" spans="1:8">
      <c r="A1961" s="1">
        <v>1960</v>
      </c>
      <c r="B1961" s="444">
        <f>유형화!$F$71*hourly1!B1962/hourly1!$B$8763+유형화!$F$72*hourly1!C1962/hourly1!$C$8763+유형화!$F$73*hourly1!D1962/hourly1!$D$8763+유형화!$F$74*hourly1!E1962/hourly1!$E$8763</f>
        <v>110.52815429232028</v>
      </c>
      <c r="C1961" s="442">
        <f>hourly1!$F1962*유형화!$G$71/hourly1!$F$8763+유형화!$G$72*hourly1!$G1962/hourly1!$F$8763+유형화!$G$74*hourly1!I1962/hourly1!$I$8763</f>
        <v>2.3354705243169138</v>
      </c>
      <c r="D1961" s="14">
        <v>151.737121</v>
      </c>
      <c r="E1961" s="14">
        <v>802.74883999999952</v>
      </c>
      <c r="F1961" s="1">
        <v>865106</v>
      </c>
      <c r="G1961" s="15">
        <f t="shared" si="60"/>
        <v>0.17363240119434911</v>
      </c>
      <c r="H1961" s="15">
        <f t="shared" si="61"/>
        <v>0.31830081554727363</v>
      </c>
    </row>
    <row r="1962" spans="1:8">
      <c r="A1962" s="1">
        <v>1961</v>
      </c>
      <c r="B1962" s="444">
        <f>유형화!$F$71*hourly1!B1963/hourly1!$B$8763+유형화!$F$72*hourly1!C1963/hourly1!$C$8763+유형화!$F$73*hourly1!D1963/hourly1!$D$8763+유형화!$F$74*hourly1!E1963/hourly1!$E$8763</f>
        <v>109.28683717585302</v>
      </c>
      <c r="C1962" s="442">
        <f>hourly1!$F1963*유형화!$G$71/hourly1!$F$8763+유형화!$G$72*hourly1!$G1963/hourly1!$F$8763+유형화!$G$74*hourly1!I1963/hourly1!$I$8763</f>
        <v>2.3599429660662552</v>
      </c>
      <c r="D1962" s="14">
        <v>160.47959900000001</v>
      </c>
      <c r="E1962" s="14">
        <v>550.94805499999961</v>
      </c>
      <c r="F1962" s="1">
        <v>849017</v>
      </c>
      <c r="G1962" s="15">
        <f t="shared" si="60"/>
        <v>0.18363639650890876</v>
      </c>
      <c r="H1962" s="15">
        <f t="shared" si="61"/>
        <v>0.33327838563206708</v>
      </c>
    </row>
    <row r="1963" spans="1:8">
      <c r="A1963" s="1">
        <v>1962</v>
      </c>
      <c r="B1963" s="444">
        <f>유형화!$F$71*hourly1!B1964/hourly1!$B$8763+유형화!$F$72*hourly1!C1964/hourly1!$C$8763+유형화!$F$73*hourly1!D1964/hourly1!$D$8763+유형화!$F$74*hourly1!E1964/hourly1!$E$8763</f>
        <v>109.06456391722944</v>
      </c>
      <c r="C1963" s="442">
        <f>hourly1!$F1964*유형화!$G$71/hourly1!$F$8763+유형화!$G$72*hourly1!$G1964/hourly1!$F$8763+유형화!$G$74*hourly1!I1964/hourly1!$I$8763</f>
        <v>2.479264443755369</v>
      </c>
      <c r="D1963" s="14">
        <v>158.26729399999999</v>
      </c>
      <c r="E1963" s="14">
        <v>229.89896899999999</v>
      </c>
      <c r="F1963" s="1">
        <v>851793</v>
      </c>
      <c r="G1963" s="15">
        <f t="shared" si="60"/>
        <v>0.18110486153056771</v>
      </c>
      <c r="H1963" s="15">
        <f t="shared" si="61"/>
        <v>0.32951661730744541</v>
      </c>
    </row>
    <row r="1964" spans="1:8">
      <c r="A1964" s="1">
        <v>1963</v>
      </c>
      <c r="B1964" s="444">
        <f>유형화!$F$71*hourly1!B1965/hourly1!$B$8763+유형화!$F$72*hourly1!C1965/hourly1!$C$8763+유형화!$F$73*hourly1!D1965/hourly1!$D$8763+유형화!$F$74*hourly1!E1965/hourly1!$E$8763</f>
        <v>120.75141935416769</v>
      </c>
      <c r="C1964" s="442">
        <f>hourly1!$F1965*유형화!$G$71/hourly1!$F$8763+유형화!$G$72*hourly1!$G1965/hourly1!$F$8763+유형화!$G$74*hourly1!I1965/hourly1!$I$8763</f>
        <v>2.3592972711123408</v>
      </c>
      <c r="D1964" s="14">
        <v>174.302089</v>
      </c>
      <c r="E1964" s="14">
        <v>24.18721100000003</v>
      </c>
      <c r="F1964" s="1">
        <v>865681</v>
      </c>
      <c r="G1964" s="15">
        <f t="shared" si="60"/>
        <v>0.19945343661991019</v>
      </c>
      <c r="H1964" s="15">
        <f t="shared" si="61"/>
        <v>0.3563581453424155</v>
      </c>
    </row>
    <row r="1965" spans="1:8">
      <c r="A1965" s="1">
        <v>1964</v>
      </c>
      <c r="B1965" s="444">
        <f>유형화!$F$71*hourly1!B1966/hourly1!$B$8763+유형화!$F$72*hourly1!C1966/hourly1!$C$8763+유형화!$F$73*hourly1!D1966/hourly1!$D$8763+유형화!$F$74*hourly1!E1966/hourly1!$E$8763</f>
        <v>129.82554781866529</v>
      </c>
      <c r="C1965" s="442">
        <f>hourly1!$F1966*유형화!$G$71/hourly1!$F$8763+유형화!$G$72*hourly1!$G1966/hourly1!$F$8763+유형화!$G$74*hourly1!I1966/hourly1!$I$8763</f>
        <v>2.3970335942501264</v>
      </c>
      <c r="D1965" s="14">
        <v>219.60767999999999</v>
      </c>
      <c r="E1965" s="14">
        <v>0.30743999999999999</v>
      </c>
      <c r="F1965" s="1">
        <v>847053</v>
      </c>
      <c r="G1965" s="15">
        <f t="shared" si="60"/>
        <v>0.25129650904026468</v>
      </c>
      <c r="H1965" s="15">
        <f t="shared" si="61"/>
        <v>0.42722019893227242</v>
      </c>
    </row>
    <row r="1966" spans="1:8">
      <c r="A1966" s="1">
        <v>1965</v>
      </c>
      <c r="B1966" s="444">
        <f>유형화!$F$71*hourly1!B1967/hourly1!$B$8763+유형화!$F$72*hourly1!C1967/hourly1!$C$8763+유형화!$F$73*hourly1!D1967/hourly1!$D$8763+유형화!$F$74*hourly1!E1967/hourly1!$E$8763</f>
        <v>67.240824241376515</v>
      </c>
      <c r="C1966" s="442">
        <f>hourly1!$F1967*유형화!$G$71/hourly1!$F$8763+유형화!$G$72*hourly1!$G1967/hourly1!$F$8763+유형화!$G$74*hourly1!I1967/hourly1!$I$8763</f>
        <v>3.5031772540613946</v>
      </c>
      <c r="D1966" s="14">
        <v>238.97100499999999</v>
      </c>
      <c r="E1966" s="14">
        <v>0.98543999999999998</v>
      </c>
      <c r="F1966" s="1">
        <v>865564</v>
      </c>
      <c r="G1966" s="15">
        <f t="shared" si="60"/>
        <v>0.27345391253322121</v>
      </c>
      <c r="H1966" s="15">
        <f t="shared" si="61"/>
        <v>0.4554531496994122</v>
      </c>
    </row>
    <row r="1967" spans="1:8">
      <c r="A1967" s="1">
        <v>1966</v>
      </c>
      <c r="B1967" s="444">
        <f>유형화!$F$71*hourly1!B1968/hourly1!$B$8763+유형화!$F$72*hourly1!C1968/hourly1!$C$8763+유형화!$F$73*hourly1!D1968/hourly1!$D$8763+유형화!$F$74*hourly1!E1968/hourly1!$E$8763</f>
        <v>66.139782538030559</v>
      </c>
      <c r="C1967" s="442">
        <f>hourly1!$F1968*유형화!$G$71/hourly1!$F$8763+유형화!$G$72*hourly1!$G1968/hourly1!$F$8763+유형화!$G$74*hourly1!I1968/hourly1!$I$8763</f>
        <v>0.41684199399417249</v>
      </c>
      <c r="D1967" s="14">
        <v>226.04030900000001</v>
      </c>
      <c r="E1967" s="14">
        <v>0.97848000000000002</v>
      </c>
      <c r="F1967" s="1">
        <v>911087</v>
      </c>
      <c r="G1967" s="15">
        <f t="shared" si="60"/>
        <v>0.25865735002565815</v>
      </c>
      <c r="H1967" s="15">
        <f t="shared" si="61"/>
        <v>0.4367282551010731</v>
      </c>
    </row>
    <row r="1968" spans="1:8">
      <c r="A1968" s="1">
        <v>1967</v>
      </c>
      <c r="B1968" s="444">
        <f>유형화!$F$71*hourly1!B1969/hourly1!$B$8763+유형화!$F$72*hourly1!C1969/hourly1!$C$8763+유형화!$F$73*hourly1!D1969/hourly1!$D$8763+유형화!$F$74*hourly1!E1969/hourly1!$E$8763</f>
        <v>65.002495234765405</v>
      </c>
      <c r="C1968" s="442">
        <f>hourly1!$F1969*유형화!$G$71/hourly1!$F$8763+유형화!$G$72*hourly1!$G1969/hourly1!$F$8763+유형화!$G$74*hourly1!I1969/hourly1!$I$8763</f>
        <v>0.38022569573542475</v>
      </c>
      <c r="D1968" s="14">
        <v>219.64626799999999</v>
      </c>
      <c r="E1968" s="14">
        <v>0.97536</v>
      </c>
      <c r="F1968" s="1">
        <v>976623</v>
      </c>
      <c r="G1968" s="15">
        <f t="shared" si="60"/>
        <v>0.2513406651904086</v>
      </c>
      <c r="H1968" s="15">
        <f t="shared" si="61"/>
        <v>0.42727762597196428</v>
      </c>
    </row>
    <row r="1969" spans="1:8">
      <c r="A1969" s="1">
        <v>1968</v>
      </c>
      <c r="B1969" s="444">
        <f>유형화!$F$71*hourly1!B1970/hourly1!$B$8763+유형화!$F$72*hourly1!C1970/hourly1!$C$8763+유형화!$F$73*hourly1!D1970/hourly1!$D$8763+유형화!$F$74*hourly1!E1970/hourly1!$E$8763</f>
        <v>63.611245964198275</v>
      </c>
      <c r="C1969" s="442">
        <f>hourly1!$F1970*유형화!$G$71/hourly1!$F$8763+유형화!$G$72*hourly1!$G1970/hourly1!$F$8763+유형화!$G$74*hourly1!I1970/hourly1!$I$8763</f>
        <v>0.31624542551036383</v>
      </c>
      <c r="D1969" s="14">
        <v>155.74142000000001</v>
      </c>
      <c r="E1969" s="14">
        <v>0.16295999999999999</v>
      </c>
      <c r="F1969" s="1">
        <v>997612</v>
      </c>
      <c r="G1969" s="15">
        <f t="shared" si="60"/>
        <v>0.17821451034396274</v>
      </c>
      <c r="H1969" s="15">
        <f t="shared" si="61"/>
        <v>0.32519829024559155</v>
      </c>
    </row>
    <row r="1970" spans="1:8">
      <c r="A1970" s="1">
        <v>1969</v>
      </c>
      <c r="B1970" s="444">
        <f>유형화!$F$71*hourly1!B1971/hourly1!$B$8763+유형화!$F$72*hourly1!C1971/hourly1!$C$8763+유형화!$F$73*hourly1!D1971/hourly1!$D$8763+유형화!$F$74*hourly1!E1971/hourly1!$E$8763</f>
        <v>64.018008954076237</v>
      </c>
      <c r="C1970" s="442">
        <f>hourly1!$F1971*유형화!$G$71/hourly1!$F$8763+유형화!$G$72*hourly1!$G1971/hourly1!$F$8763+유형화!$G$74*hourly1!I1971/hourly1!$I$8763</f>
        <v>0.27699941150799506</v>
      </c>
      <c r="D1970" s="14">
        <v>144.13226499999999</v>
      </c>
      <c r="E1970" s="14">
        <v>0</v>
      </c>
      <c r="F1970" s="1">
        <v>932612</v>
      </c>
      <c r="G1970" s="15">
        <f t="shared" si="60"/>
        <v>0.16493018383767963</v>
      </c>
      <c r="H1970" s="15">
        <f t="shared" si="61"/>
        <v>0.30502431147932069</v>
      </c>
    </row>
    <row r="1971" spans="1:8">
      <c r="A1971" s="1">
        <v>1970</v>
      </c>
      <c r="B1971" s="444">
        <f>유형화!$F$71*hourly1!B1972/hourly1!$B$8763+유형화!$F$72*hourly1!C1972/hourly1!$C$8763+유형화!$F$73*hourly1!D1972/hourly1!$D$8763+유형화!$F$74*hourly1!E1972/hourly1!$E$8763</f>
        <v>64.164040957651423</v>
      </c>
      <c r="C1971" s="442">
        <f>hourly1!$F1972*유형화!$G$71/hourly1!$F$8763+유형화!$G$72*hourly1!$G1972/hourly1!$F$8763+유형화!$G$74*hourly1!I1972/hourly1!$I$8763</f>
        <v>0.28589702930290911</v>
      </c>
      <c r="D1971" s="14">
        <v>129.81321199999999</v>
      </c>
      <c r="E1971" s="14">
        <v>2.16E-3</v>
      </c>
      <c r="F1971" s="1">
        <v>835944</v>
      </c>
      <c r="G1971" s="15">
        <f t="shared" si="60"/>
        <v>0.1485449279501691</v>
      </c>
      <c r="H1971" s="15">
        <f t="shared" si="61"/>
        <v>0.27937748517123512</v>
      </c>
    </row>
    <row r="1972" spans="1:8">
      <c r="A1972" s="1">
        <v>1971</v>
      </c>
      <c r="B1972" s="444">
        <f>유형화!$F$71*hourly1!B1973/hourly1!$B$8763+유형화!$F$72*hourly1!C1973/hourly1!$C$8763+유형화!$F$73*hourly1!D1973/hourly1!$D$8763+유형화!$F$74*hourly1!E1973/hourly1!$E$8763</f>
        <v>64.581750847295993</v>
      </c>
      <c r="C1972" s="442">
        <f>hourly1!$F1973*유형화!$G$71/hourly1!$F$8763+유형화!$G$72*hourly1!$G1973/hourly1!$F$8763+유형화!$G$74*hourly1!I1973/hourly1!$I$8763</f>
        <v>0.59565150098030473</v>
      </c>
      <c r="D1972" s="14">
        <v>121.07689000000001</v>
      </c>
      <c r="E1972" s="14">
        <v>0</v>
      </c>
      <c r="F1972" s="1">
        <v>678311</v>
      </c>
      <c r="G1972" s="15">
        <f t="shared" si="60"/>
        <v>0.13854797693073453</v>
      </c>
      <c r="H1972" s="15">
        <f t="shared" si="61"/>
        <v>0.26329838778743225</v>
      </c>
    </row>
    <row r="1973" spans="1:8">
      <c r="A1973" s="1">
        <v>1972</v>
      </c>
      <c r="B1973" s="444">
        <f>유형화!$F$71*hourly1!B1974/hourly1!$B$8763+유형화!$F$72*hourly1!C1974/hourly1!$C$8763+유형화!$F$73*hourly1!D1974/hourly1!$D$8763+유형화!$F$74*hourly1!E1974/hourly1!$E$8763</f>
        <v>64.767436958295903</v>
      </c>
      <c r="C1973" s="442">
        <f>hourly1!$F1974*유형화!$G$71/hourly1!$F$8763+유형화!$G$72*hourly1!$G1974/hourly1!$F$8763+유형화!$G$74*hourly1!I1974/hourly1!$I$8763</f>
        <v>1.1493022480742301</v>
      </c>
      <c r="D1973" s="14">
        <v>92.222115000000002</v>
      </c>
      <c r="E1973" s="14">
        <v>0</v>
      </c>
      <c r="F1973" s="1">
        <v>534038</v>
      </c>
      <c r="G1973" s="15">
        <f t="shared" si="60"/>
        <v>0.10552953137071448</v>
      </c>
      <c r="H1973" s="15">
        <f t="shared" si="61"/>
        <v>0.20771843424077024</v>
      </c>
    </row>
    <row r="1974" spans="1:8">
      <c r="A1974" s="1">
        <v>1973</v>
      </c>
      <c r="B1974" s="444">
        <f>유형화!$F$71*hourly1!B1975/hourly1!$B$8763+유형화!$F$72*hourly1!C1975/hourly1!$C$8763+유형화!$F$73*hourly1!D1975/hourly1!$D$8763+유형화!$F$74*hourly1!E1975/hourly1!$E$8763</f>
        <v>64.902821433663206</v>
      </c>
      <c r="C1974" s="442">
        <f>hourly1!$F1975*유형화!$G$71/hourly1!$F$8763+유형화!$G$72*hourly1!$G1975/hourly1!$F$8763+유형화!$G$74*hourly1!I1975/hourly1!$I$8763</f>
        <v>1.6337535475329892</v>
      </c>
      <c r="D1974" s="14">
        <v>88.414362999999994</v>
      </c>
      <c r="E1974" s="14">
        <v>0</v>
      </c>
      <c r="F1974" s="1">
        <v>609871</v>
      </c>
      <c r="G1974" s="15">
        <f t="shared" si="60"/>
        <v>0.10117233045273617</v>
      </c>
      <c r="H1974" s="15">
        <f t="shared" si="61"/>
        <v>0.2000857797894901</v>
      </c>
    </row>
    <row r="1975" spans="1:8">
      <c r="A1975" s="1">
        <v>1974</v>
      </c>
      <c r="B1975" s="444">
        <f>유형화!$F$71*hourly1!B1976/hourly1!$B$8763+유형화!$F$72*hourly1!C1976/hourly1!$C$8763+유형화!$F$73*hourly1!D1976/hourly1!$D$8763+유형화!$F$74*hourly1!E1976/hourly1!$E$8763</f>
        <v>66.848358948590715</v>
      </c>
      <c r="C1975" s="442">
        <f>hourly1!$F1976*유형화!$G$71/hourly1!$F$8763+유형화!$G$72*hourly1!$G1976/hourly1!$F$8763+유형화!$G$74*hourly1!I1976/hourly1!$I$8763</f>
        <v>1.9366244090480731</v>
      </c>
      <c r="D1975" s="14">
        <v>73.924510999999995</v>
      </c>
      <c r="E1975" s="14">
        <v>0</v>
      </c>
      <c r="F1975" s="1">
        <v>962229</v>
      </c>
      <c r="G1975" s="15">
        <f t="shared" si="60"/>
        <v>8.4591629704428573E-2</v>
      </c>
      <c r="H1975" s="15">
        <f t="shared" si="61"/>
        <v>0.17036717623793127</v>
      </c>
    </row>
    <row r="1976" spans="1:8">
      <c r="A1976" s="1">
        <v>1975</v>
      </c>
      <c r="B1976" s="444">
        <f>유형화!$F$71*hourly1!B1977/hourly1!$B$8763+유형화!$F$72*hourly1!C1977/hourly1!$C$8763+유형화!$F$73*hourly1!D1977/hourly1!$D$8763+유형화!$F$74*hourly1!E1977/hourly1!$E$8763</f>
        <v>78.33183649747626</v>
      </c>
      <c r="C1976" s="442">
        <f>hourly1!$F1977*유형화!$G$71/hourly1!$F$8763+유형화!$G$72*hourly1!$G1977/hourly1!$F$8763+유형화!$G$74*hourly1!I1977/hourly1!$I$8763</f>
        <v>8.1470407046946836</v>
      </c>
      <c r="D1976" s="14">
        <v>76.561707999999982</v>
      </c>
      <c r="E1976" s="14">
        <v>3.2291330000000049</v>
      </c>
      <c r="F1976" s="1">
        <v>950066</v>
      </c>
      <c r="G1976" s="15">
        <f t="shared" si="60"/>
        <v>8.7609367516473469E-2</v>
      </c>
      <c r="H1976" s="15">
        <f t="shared" si="61"/>
        <v>0.17585704258985621</v>
      </c>
    </row>
    <row r="1977" spans="1:8">
      <c r="A1977" s="1">
        <v>1976</v>
      </c>
      <c r="B1977" s="444">
        <f>유형화!$F$71*hourly1!B1978/hourly1!$B$8763+유형화!$F$72*hourly1!C1978/hourly1!$C$8763+유형화!$F$73*hourly1!D1978/hourly1!$D$8763+유형화!$F$74*hourly1!E1978/hourly1!$E$8763</f>
        <v>67.707602211556477</v>
      </c>
      <c r="C1977" s="442">
        <f>hourly1!$F1978*유형화!$G$71/hourly1!$F$8763+유형화!$G$72*hourly1!$G1978/hourly1!$F$8763+유형화!$G$74*hourly1!I1978/hourly1!$I$8763</f>
        <v>8.0903585638432567</v>
      </c>
      <c r="D1977" s="14">
        <v>68.593923000000018</v>
      </c>
      <c r="E1977" s="14">
        <v>91.848690999999988</v>
      </c>
      <c r="F1977" s="1">
        <v>911122</v>
      </c>
      <c r="G1977" s="15">
        <f t="shared" si="60"/>
        <v>7.8491851429224713E-2</v>
      </c>
      <c r="H1977" s="15">
        <f t="shared" si="61"/>
        <v>0.15915763112119755</v>
      </c>
    </row>
    <row r="1978" spans="1:8">
      <c r="A1978" s="1">
        <v>1977</v>
      </c>
      <c r="B1978" s="444">
        <f>유형화!$F$71*hourly1!B1979/hourly1!$B$8763+유형화!$F$72*hourly1!C1979/hourly1!$C$8763+유형화!$F$73*hourly1!D1979/hourly1!$D$8763+유형화!$F$74*hourly1!E1979/hourly1!$E$8763</f>
        <v>68.73607225707741</v>
      </c>
      <c r="C1978" s="442">
        <f>hourly1!$F1979*유형화!$G$71/hourly1!$F$8763+유형화!$G$72*hourly1!$G1979/hourly1!$F$8763+유형화!$G$74*hourly1!I1979/hourly1!$I$8763</f>
        <v>7.3918907592693177</v>
      </c>
      <c r="D1978" s="14">
        <v>38.294818000000006</v>
      </c>
      <c r="E1978" s="14">
        <v>291.01198099999988</v>
      </c>
      <c r="F1978" s="1">
        <v>877806</v>
      </c>
      <c r="G1978" s="15">
        <f t="shared" si="60"/>
        <v>4.3820662727880426E-2</v>
      </c>
      <c r="H1978" s="15">
        <f t="shared" si="61"/>
        <v>9.242888970392224E-2</v>
      </c>
    </row>
    <row r="1979" spans="1:8">
      <c r="A1979" s="1">
        <v>1978</v>
      </c>
      <c r="B1979" s="444">
        <f>유형화!$F$71*hourly1!B1980/hourly1!$B$8763+유형화!$F$72*hourly1!C1980/hourly1!$C$8763+유형화!$F$73*hourly1!D1980/hourly1!$D$8763+유형화!$F$74*hourly1!E1980/hourly1!$E$8763</f>
        <v>71.791965336665541</v>
      </c>
      <c r="C1979" s="442">
        <f>hourly1!$F1980*유형화!$G$71/hourly1!$F$8763+유형화!$G$72*hourly1!$G1980/hourly1!$F$8763+유형화!$G$74*hourly1!I1980/hourly1!$I$8763</f>
        <v>6.5031008631342049</v>
      </c>
      <c r="D1979" s="14">
        <v>63.277998999999987</v>
      </c>
      <c r="E1979" s="14">
        <v>556.48674900000015</v>
      </c>
      <c r="F1979" s="1">
        <v>854969</v>
      </c>
      <c r="G1979" s="15">
        <f t="shared" si="60"/>
        <v>7.240885313188207E-2</v>
      </c>
      <c r="H1979" s="15">
        <f t="shared" si="61"/>
        <v>0.14782600411206478</v>
      </c>
    </row>
    <row r="1980" spans="1:8">
      <c r="A1980" s="1">
        <v>1979</v>
      </c>
      <c r="B1980" s="444">
        <f>유형화!$F$71*hourly1!B1981/hourly1!$B$8763+유형화!$F$72*hourly1!C1981/hourly1!$C$8763+유형화!$F$73*hourly1!D1981/hourly1!$D$8763+유형화!$F$74*hourly1!E1981/hourly1!$E$8763</f>
        <v>74.161257020000079</v>
      </c>
      <c r="C1980" s="442">
        <f>hourly1!$F1981*유형화!$G$71/hourly1!$F$8763+유형화!$G$72*hourly1!$G1981/hourly1!$F$8763+유형화!$G$74*hourly1!I1981/hourly1!$I$8763</f>
        <v>5.6616045369893202</v>
      </c>
      <c r="D1980" s="14">
        <v>53.979399000000001</v>
      </c>
      <c r="E1980" s="14">
        <v>731.97773800000107</v>
      </c>
      <c r="F1980" s="1">
        <v>852399</v>
      </c>
      <c r="G1980" s="15">
        <f t="shared" si="60"/>
        <v>6.176848882876753E-2</v>
      </c>
      <c r="H1980" s="15">
        <f t="shared" si="61"/>
        <v>0.12762805175506445</v>
      </c>
    </row>
    <row r="1981" spans="1:8">
      <c r="A1981" s="1">
        <v>1980</v>
      </c>
      <c r="B1981" s="444">
        <f>유형화!$F$71*hourly1!B1982/hourly1!$B$8763+유형화!$F$72*hourly1!C1982/hourly1!$C$8763+유형화!$F$73*hourly1!D1982/hourly1!$D$8763+유형화!$F$74*hourly1!E1982/hourly1!$E$8763</f>
        <v>72.19108557847909</v>
      </c>
      <c r="C1981" s="442">
        <f>hourly1!$F1982*유형화!$G$71/hourly1!$F$8763+유형화!$G$72*hourly1!$G1982/hourly1!$F$8763+유형화!$G$74*hourly1!I1982/hourly1!$I$8763</f>
        <v>4.9544389997443856</v>
      </c>
      <c r="D1981" s="14">
        <v>50.990680000000012</v>
      </c>
      <c r="E1981" s="14">
        <v>764.39188300000058</v>
      </c>
      <c r="F1981" s="1">
        <v>871395</v>
      </c>
      <c r="G1981" s="15">
        <f t="shared" si="60"/>
        <v>5.8348505287197816E-2</v>
      </c>
      <c r="H1981" s="15">
        <f t="shared" si="61"/>
        <v>0.12103196956313723</v>
      </c>
    </row>
    <row r="1982" spans="1:8">
      <c r="A1982" s="1">
        <v>1981</v>
      </c>
      <c r="B1982" s="444">
        <f>유형화!$F$71*hourly1!B1983/hourly1!$B$8763+유형화!$F$72*hourly1!C1983/hourly1!$C$8763+유형화!$F$73*hourly1!D1983/hourly1!$D$8763+유형화!$F$74*hourly1!E1983/hourly1!$E$8763</f>
        <v>77.99339073035712</v>
      </c>
      <c r="C1982" s="442">
        <f>hourly1!$F1983*유형화!$G$71/hourly1!$F$8763+유형화!$G$72*hourly1!$G1983/hourly1!$F$8763+유형화!$G$74*hourly1!I1983/hourly1!$I$8763</f>
        <v>3.2976317061178837</v>
      </c>
      <c r="D1982" s="14">
        <v>17.655238000000001</v>
      </c>
      <c r="E1982" s="14">
        <v>729.00212900000031</v>
      </c>
      <c r="F1982" s="1">
        <v>894246</v>
      </c>
      <c r="G1982" s="15">
        <f t="shared" si="60"/>
        <v>2.0202843888132805E-2</v>
      </c>
      <c r="H1982" s="15">
        <f t="shared" si="61"/>
        <v>4.381335333864201E-2</v>
      </c>
    </row>
    <row r="1983" spans="1:8">
      <c r="A1983" s="1">
        <v>1982</v>
      </c>
      <c r="B1983" s="444">
        <f>유형화!$F$71*hourly1!B1984/hourly1!$B$8763+유형화!$F$72*hourly1!C1984/hourly1!$C$8763+유형화!$F$73*hourly1!D1984/hourly1!$D$8763+유형화!$F$74*hourly1!E1984/hourly1!$E$8763</f>
        <v>66.000131116230364</v>
      </c>
      <c r="C1983" s="442">
        <f>hourly1!$F1984*유형화!$G$71/hourly1!$F$8763+유형화!$G$72*hourly1!$G1984/hourly1!$F$8763+유형화!$G$74*hourly1!I1984/hourly1!$I$8763</f>
        <v>3.5284170493418894</v>
      </c>
      <c r="D1983" s="14">
        <v>23.692129000000001</v>
      </c>
      <c r="E1983" s="14">
        <v>733.36584800000185</v>
      </c>
      <c r="F1983" s="1">
        <v>866812</v>
      </c>
      <c r="G1983" s="15">
        <f t="shared" si="60"/>
        <v>2.7110842887787975E-2</v>
      </c>
      <c r="H1983" s="15">
        <f t="shared" si="61"/>
        <v>5.8314053681463279E-2</v>
      </c>
    </row>
    <row r="1984" spans="1:8">
      <c r="A1984" s="1">
        <v>1983</v>
      </c>
      <c r="B1984" s="444">
        <f>유형화!$F$71*hourly1!B1985/hourly1!$B$8763+유형화!$F$72*hourly1!C1985/hourly1!$C$8763+유형화!$F$73*hourly1!D1985/hourly1!$D$8763+유형화!$F$74*hourly1!E1985/hourly1!$E$8763</f>
        <v>66.814572138604404</v>
      </c>
      <c r="C1984" s="442">
        <f>hourly1!$F1985*유형화!$G$71/hourly1!$F$8763+유형화!$G$72*hourly1!$G1985/hourly1!$F$8763+유형화!$G$74*hourly1!I1985/hourly1!$I$8763</f>
        <v>3.301173250046034</v>
      </c>
      <c r="D1984" s="14">
        <v>48.174497000000002</v>
      </c>
      <c r="E1984" s="14">
        <v>654.11754699999926</v>
      </c>
      <c r="F1984" s="1">
        <v>845390</v>
      </c>
      <c r="G1984" s="15">
        <f t="shared" si="60"/>
        <v>5.5125954251102255E-2</v>
      </c>
      <c r="H1984" s="15">
        <f t="shared" si="61"/>
        <v>0.11476939847913184</v>
      </c>
    </row>
    <row r="1985" spans="1:8">
      <c r="A1985" s="1">
        <v>1984</v>
      </c>
      <c r="B1985" s="444">
        <f>유형화!$F$71*hourly1!B1986/hourly1!$B$8763+유형화!$F$72*hourly1!C1986/hourly1!$C$8763+유형화!$F$73*hourly1!D1986/hourly1!$D$8763+유형화!$F$74*hourly1!E1986/hourly1!$E$8763</f>
        <v>65.546643415389823</v>
      </c>
      <c r="C1985" s="442">
        <f>hourly1!$F1986*유형화!$G$71/hourly1!$F$8763+유형화!$G$72*hourly1!$G1986/hourly1!$F$8763+유형화!$G$74*hourly1!I1986/hourly1!$I$8763</f>
        <v>3.1722363445103867</v>
      </c>
      <c r="D1985" s="14">
        <v>60.411946999999998</v>
      </c>
      <c r="E1985" s="14">
        <v>528.35144799999989</v>
      </c>
      <c r="F1985" s="1">
        <v>879811</v>
      </c>
      <c r="G1985" s="15">
        <f t="shared" si="60"/>
        <v>6.9129237126067222E-2</v>
      </c>
      <c r="H1985" s="15">
        <f t="shared" si="61"/>
        <v>0.14165215376898729</v>
      </c>
    </row>
    <row r="1986" spans="1:8">
      <c r="A1986" s="1">
        <v>1985</v>
      </c>
      <c r="B1986" s="444">
        <f>유형화!$F$71*hourly1!B1987/hourly1!$B$8763+유형화!$F$72*hourly1!C1987/hourly1!$C$8763+유형화!$F$73*hourly1!D1987/hourly1!$D$8763+유형화!$F$74*hourly1!E1987/hourly1!$E$8763</f>
        <v>64.549097706081142</v>
      </c>
      <c r="C1986" s="442">
        <f>hourly1!$F1987*유형화!$G$71/hourly1!$F$8763+유형화!$G$72*hourly1!$G1987/hourly1!$F$8763+유형화!$G$74*hourly1!I1987/hourly1!$I$8763</f>
        <v>3.2401865304925579</v>
      </c>
      <c r="D1986" s="14">
        <v>58.031343999999997</v>
      </c>
      <c r="E1986" s="14">
        <v>322.10482300000052</v>
      </c>
      <c r="F1986" s="1">
        <v>866666</v>
      </c>
      <c r="G1986" s="15">
        <f t="shared" ref="G1986:G2049" si="62">D1986/$I$1</f>
        <v>6.640511917486086E-2</v>
      </c>
      <c r="H1986" s="15">
        <f t="shared" ref="H1986:H2049" si="63">G1986/(1-$H$1*(1-G1986))</f>
        <v>0.13648921911362794</v>
      </c>
    </row>
    <row r="1987" spans="1:8">
      <c r="A1987" s="1">
        <v>1986</v>
      </c>
      <c r="B1987" s="444">
        <f>유형화!$F$71*hourly1!B1988/hourly1!$B$8763+유형화!$F$72*hourly1!C1988/hourly1!$C$8763+유형화!$F$73*hourly1!D1988/hourly1!$D$8763+유형화!$F$74*hourly1!E1988/hourly1!$E$8763</f>
        <v>64.504265216491618</v>
      </c>
      <c r="C1987" s="442">
        <f>hourly1!$F1988*유형화!$G$71/hourly1!$F$8763+유형화!$G$72*hourly1!$G1988/hourly1!$F$8763+유형화!$G$74*hourly1!I1988/hourly1!$I$8763</f>
        <v>3.5777216119832285</v>
      </c>
      <c r="D1987" s="14">
        <v>56.852588999999988</v>
      </c>
      <c r="E1987" s="14">
        <v>120.963223</v>
      </c>
      <c r="F1987" s="1">
        <v>853888</v>
      </c>
      <c r="G1987" s="15">
        <f t="shared" si="62"/>
        <v>6.5056272829806999E-2</v>
      </c>
      <c r="H1987" s="15">
        <f t="shared" si="63"/>
        <v>0.13392100456441261</v>
      </c>
    </row>
    <row r="1988" spans="1:8">
      <c r="A1988" s="1">
        <v>1987</v>
      </c>
      <c r="B1988" s="444">
        <f>유형화!$F$71*hourly1!B1989/hourly1!$B$8763+유형화!$F$72*hourly1!C1989/hourly1!$C$8763+유형화!$F$73*hourly1!D1989/hourly1!$D$8763+유형화!$F$74*hourly1!E1989/hourly1!$E$8763</f>
        <v>76.104194694821857</v>
      </c>
      <c r="C1988" s="442">
        <f>hourly1!$F1989*유형화!$G$71/hourly1!$F$8763+유형화!$G$72*hourly1!$G1989/hourly1!$F$8763+유형화!$G$74*hourly1!I1989/hourly1!$I$8763</f>
        <v>3.4141179604064251</v>
      </c>
      <c r="D1988" s="14">
        <v>49.457944999999981</v>
      </c>
      <c r="E1988" s="14">
        <v>10.443709999999991</v>
      </c>
      <c r="F1988" s="1">
        <v>863918</v>
      </c>
      <c r="G1988" s="15">
        <f t="shared" si="62"/>
        <v>5.659460052947788E-2</v>
      </c>
      <c r="H1988" s="15">
        <f t="shared" si="63"/>
        <v>0.11762922672464017</v>
      </c>
    </row>
    <row r="1989" spans="1:8">
      <c r="A1989" s="1">
        <v>1988</v>
      </c>
      <c r="B1989" s="444">
        <f>유형화!$F$71*hourly1!B1990/hourly1!$B$8763+유형화!$F$72*hourly1!C1990/hourly1!$C$8763+유형화!$F$73*hourly1!D1990/hourly1!$D$8763+유형화!$F$74*hourly1!E1990/hourly1!$E$8763</f>
        <v>84.809475757694116</v>
      </c>
      <c r="C1989" s="442">
        <f>hourly1!$F1990*유형화!$G$71/hourly1!$F$8763+유형화!$G$72*hourly1!$G1990/hourly1!$F$8763+유형화!$G$74*hourly1!I1990/hourly1!$I$8763</f>
        <v>3.4555645849495802</v>
      </c>
      <c r="D1989" s="14">
        <v>62.058739999999993</v>
      </c>
      <c r="E1989" s="14">
        <v>0.58535999999999999</v>
      </c>
      <c r="F1989" s="1">
        <v>848149</v>
      </c>
      <c r="G1989" s="15">
        <f t="shared" si="62"/>
        <v>7.1013658162762949E-2</v>
      </c>
      <c r="H1989" s="15">
        <f t="shared" si="63"/>
        <v>0.14520512704911637</v>
      </c>
    </row>
    <row r="1990" spans="1:8">
      <c r="A1990" s="1">
        <v>1989</v>
      </c>
      <c r="B1990" s="444">
        <f>유형화!$F$71*hourly1!B1991/hourly1!$B$8763+유형화!$F$72*hourly1!C1991/hourly1!$C$8763+유형화!$F$73*hourly1!D1991/hourly1!$D$8763+유형화!$F$74*hourly1!E1991/hourly1!$E$8763</f>
        <v>68.279106123984732</v>
      </c>
      <c r="C1990" s="442">
        <f>hourly1!$F1991*유형화!$G$71/hourly1!$F$8763+유형화!$G$72*hourly1!$G1991/hourly1!$F$8763+유형화!$G$74*hourly1!I1991/hourly1!$I$8763</f>
        <v>4.3674256898169341</v>
      </c>
      <c r="D1990" s="14">
        <v>67.909970999999999</v>
      </c>
      <c r="E1990" s="14">
        <v>0.62351999999999996</v>
      </c>
      <c r="F1990" s="1">
        <v>864622</v>
      </c>
      <c r="G1990" s="15">
        <f t="shared" si="62"/>
        <v>7.770920689716139E-2</v>
      </c>
      <c r="H1990" s="15">
        <f t="shared" si="63"/>
        <v>0.15770831845680366</v>
      </c>
    </row>
    <row r="1991" spans="1:8">
      <c r="A1991" s="1">
        <v>1990</v>
      </c>
      <c r="B1991" s="444">
        <f>유형화!$F$71*hourly1!B1992/hourly1!$B$8763+유형화!$F$72*hourly1!C1992/hourly1!$C$8763+유형화!$F$73*hourly1!D1992/hourly1!$D$8763+유형화!$F$74*hourly1!E1992/hourly1!$E$8763</f>
        <v>66.985132075164003</v>
      </c>
      <c r="C1991" s="442">
        <f>hourly1!$F1992*유형화!$G$71/hourly1!$F$8763+유형화!$G$72*hourly1!$G1992/hourly1!$F$8763+유형화!$G$74*hourly1!I1992/hourly1!$I$8763</f>
        <v>0.40717433363055433</v>
      </c>
      <c r="D1991" s="14">
        <v>71.985346000000007</v>
      </c>
      <c r="E1991" s="14">
        <v>4.3200000000000001E-3</v>
      </c>
      <c r="F1991" s="1">
        <v>918646</v>
      </c>
      <c r="G1991" s="15">
        <f t="shared" si="62"/>
        <v>8.2372648132595275E-2</v>
      </c>
      <c r="H1991" s="15">
        <f t="shared" si="63"/>
        <v>0.16630693284228751</v>
      </c>
    </row>
    <row r="1992" spans="1:8">
      <c r="A1992" s="1">
        <v>1991</v>
      </c>
      <c r="B1992" s="444">
        <f>유형화!$F$71*hourly1!B1993/hourly1!$B$8763+유형화!$F$72*hourly1!C1993/hourly1!$C$8763+유형화!$F$73*hourly1!D1993/hourly1!$D$8763+유형화!$F$74*hourly1!E1993/hourly1!$E$8763</f>
        <v>65.620628972624573</v>
      </c>
      <c r="C1992" s="442">
        <f>hourly1!$F1993*유형화!$G$71/hourly1!$F$8763+유형화!$G$72*hourly1!$G1993/hourly1!$F$8763+유형화!$G$74*hourly1!I1993/hourly1!$I$8763</f>
        <v>0.3920268221872768</v>
      </c>
      <c r="D1992" s="14">
        <v>72.977273999999994</v>
      </c>
      <c r="E1992" s="14">
        <v>0.48408000000000001</v>
      </c>
      <c r="F1992" s="1">
        <v>963550</v>
      </c>
      <c r="G1992" s="15">
        <f t="shared" si="62"/>
        <v>8.3507708817263909E-2</v>
      </c>
      <c r="H1992" s="15">
        <f t="shared" si="63"/>
        <v>0.16838633842724596</v>
      </c>
    </row>
    <row r="1993" spans="1:8">
      <c r="A1993" s="1">
        <v>1992</v>
      </c>
      <c r="B1993" s="444">
        <f>유형화!$F$71*hourly1!B1994/hourly1!$B$8763+유형화!$F$72*hourly1!C1994/hourly1!$C$8763+유형화!$F$73*hourly1!D1994/hourly1!$D$8763+유형화!$F$74*hourly1!E1994/hourly1!$E$8763</f>
        <v>64.056617064488677</v>
      </c>
      <c r="C1993" s="442">
        <f>hourly1!$F1994*유형화!$G$71/hourly1!$F$8763+유형화!$G$72*hourly1!$G1994/hourly1!$F$8763+유형화!$G$74*hourly1!I1994/hourly1!$I$8763</f>
        <v>0.31679675969235871</v>
      </c>
      <c r="D1993" s="14">
        <v>61.702787000000008</v>
      </c>
      <c r="E1993" s="14">
        <v>0.48336000000000001</v>
      </c>
      <c r="F1993" s="1">
        <v>980369</v>
      </c>
      <c r="G1993" s="15">
        <f t="shared" si="62"/>
        <v>7.0606342051220738E-2</v>
      </c>
      <c r="H1993" s="15">
        <f t="shared" si="63"/>
        <v>0.14443843101172288</v>
      </c>
    </row>
    <row r="1994" spans="1:8">
      <c r="A1994" s="1">
        <v>1993</v>
      </c>
      <c r="B1994" s="444">
        <f>유형화!$F$71*hourly1!B1995/hourly1!$B$8763+유형화!$F$72*hourly1!C1995/hourly1!$C$8763+유형화!$F$73*hourly1!D1995/hourly1!$D$8763+유형화!$F$74*hourly1!E1995/hourly1!$E$8763</f>
        <v>67.111094257158911</v>
      </c>
      <c r="C1994" s="442">
        <f>hourly1!$F1995*유형화!$G$71/hourly1!$F$8763+유형화!$G$72*hourly1!$G1995/hourly1!$F$8763+유형화!$G$74*hourly1!I1995/hourly1!$I$8763</f>
        <v>0.26890972726532447</v>
      </c>
      <c r="D1994" s="14">
        <v>45.806681999999981</v>
      </c>
      <c r="E1994" s="14">
        <v>4.9919999999999999E-2</v>
      </c>
      <c r="F1994" s="1">
        <v>942133</v>
      </c>
      <c r="G1994" s="15">
        <f t="shared" si="62"/>
        <v>5.2416469575733982E-2</v>
      </c>
      <c r="H1994" s="15">
        <f t="shared" si="63"/>
        <v>0.10946802135501127</v>
      </c>
    </row>
    <row r="1995" spans="1:8">
      <c r="A1995" s="1">
        <v>1994</v>
      </c>
      <c r="B1995" s="444">
        <f>유형화!$F$71*hourly1!B1996/hourly1!$B$8763+유형화!$F$72*hourly1!C1996/hourly1!$C$8763+유형화!$F$73*hourly1!D1996/hourly1!$D$8763+유형화!$F$74*hourly1!E1996/hourly1!$E$8763</f>
        <v>66.780894641694729</v>
      </c>
      <c r="C1995" s="442">
        <f>hourly1!$F1996*유형화!$G$71/hourly1!$F$8763+유형화!$G$72*hourly1!$G1996/hourly1!$F$8763+유형화!$G$74*hourly1!I1996/hourly1!$I$8763</f>
        <v>0.2813924839909554</v>
      </c>
      <c r="D1995" s="14">
        <v>36.668616</v>
      </c>
      <c r="E1995" s="14">
        <v>1.4400000000000001E-3</v>
      </c>
      <c r="F1995" s="1">
        <v>842674</v>
      </c>
      <c r="G1995" s="15">
        <f t="shared" si="62"/>
        <v>4.1959803920054134E-2</v>
      </c>
      <c r="H1995" s="15">
        <f t="shared" si="63"/>
        <v>8.8695338792570369E-2</v>
      </c>
    </row>
    <row r="1996" spans="1:8">
      <c r="A1996" s="1">
        <v>1995</v>
      </c>
      <c r="B1996" s="444">
        <f>유형화!$F$71*hourly1!B1997/hourly1!$B$8763+유형화!$F$72*hourly1!C1997/hourly1!$C$8763+유형화!$F$73*hourly1!D1997/hourly1!$D$8763+유형화!$F$74*hourly1!E1997/hourly1!$E$8763</f>
        <v>66.744555262733087</v>
      </c>
      <c r="C1996" s="442">
        <f>hourly1!$F1997*유형화!$G$71/hourly1!$F$8763+유형화!$G$72*hourly1!$G1997/hourly1!$F$8763+유형화!$G$74*hourly1!I1997/hourly1!$I$8763</f>
        <v>0.40104821719508621</v>
      </c>
      <c r="D1996" s="14">
        <v>39.860059999999997</v>
      </c>
      <c r="E1996" s="14">
        <v>0</v>
      </c>
      <c r="F1996" s="1">
        <v>670214</v>
      </c>
      <c r="G1996" s="15">
        <f t="shared" si="62"/>
        <v>4.5611765162928232E-2</v>
      </c>
      <c r="H1996" s="15">
        <f t="shared" si="63"/>
        <v>9.6007291224941657E-2</v>
      </c>
    </row>
    <row r="1997" spans="1:8">
      <c r="A1997" s="1">
        <v>1996</v>
      </c>
      <c r="B1997" s="444">
        <f>유형화!$F$71*hourly1!B1998/hourly1!$B$8763+유형화!$F$72*hourly1!C1998/hourly1!$C$8763+유형화!$F$73*hourly1!D1998/hourly1!$D$8763+유형화!$F$74*hourly1!E1998/hourly1!$E$8763</f>
        <v>66.76200898529342</v>
      </c>
      <c r="C1997" s="442">
        <f>hourly1!$F1998*유형화!$G$71/hourly1!$F$8763+유형화!$G$72*hourly1!$G1998/hourly1!$F$8763+유형화!$G$74*hourly1!I1998/hourly1!$I$8763</f>
        <v>0.74723238422304628</v>
      </c>
      <c r="D1997" s="14">
        <v>34.360970000000002</v>
      </c>
      <c r="E1997" s="14">
        <v>0</v>
      </c>
      <c r="F1997" s="1">
        <v>529850</v>
      </c>
      <c r="G1997" s="15">
        <f t="shared" si="62"/>
        <v>3.931917047817847E-2</v>
      </c>
      <c r="H1997" s="15">
        <f t="shared" si="63"/>
        <v>8.3369467574761366E-2</v>
      </c>
    </row>
    <row r="1998" spans="1:8">
      <c r="A1998" s="1">
        <v>1997</v>
      </c>
      <c r="B1998" s="444">
        <f>유형화!$F$71*hourly1!B1999/hourly1!$B$8763+유형화!$F$72*hourly1!C1999/hourly1!$C$8763+유형화!$F$73*hourly1!D1999/hourly1!$D$8763+유형화!$F$74*hourly1!E1999/hourly1!$E$8763</f>
        <v>66.89531589418111</v>
      </c>
      <c r="C1998" s="442">
        <f>hourly1!$F1999*유형화!$G$71/hourly1!$F$8763+유형화!$G$72*hourly1!$G1999/hourly1!$F$8763+유형화!$G$74*hourly1!I1999/hourly1!$I$8763</f>
        <v>1.1383603913458684</v>
      </c>
      <c r="D1998" s="14">
        <v>29.474677</v>
      </c>
      <c r="E1998" s="14">
        <v>0</v>
      </c>
      <c r="F1998" s="1">
        <v>619794</v>
      </c>
      <c r="G1998" s="15">
        <f t="shared" si="62"/>
        <v>3.37277978401729E-2</v>
      </c>
      <c r="H1998" s="15">
        <f t="shared" si="63"/>
        <v>7.1983303917456165E-2</v>
      </c>
    </row>
    <row r="1999" spans="1:8">
      <c r="A1999" s="1">
        <v>1998</v>
      </c>
      <c r="B1999" s="444">
        <f>유형화!$F$71*hourly1!B2000/hourly1!$B$8763+유형화!$F$72*hourly1!C2000/hourly1!$C$8763+유형화!$F$73*hourly1!D2000/hourly1!$D$8763+유형화!$F$74*hourly1!E2000/hourly1!$E$8763</f>
        <v>68.828467361728556</v>
      </c>
      <c r="C1999" s="442">
        <f>hourly1!$F2000*유형화!$G$71/hourly1!$F$8763+유형화!$G$72*hourly1!$G2000/hourly1!$F$8763+유형화!$G$74*hourly1!I2000/hourly1!$I$8763</f>
        <v>1.5306490848547798</v>
      </c>
      <c r="D1999" s="14">
        <v>42.521161999999997</v>
      </c>
      <c r="E1999" s="14">
        <v>0</v>
      </c>
      <c r="F1999" s="1">
        <v>983408</v>
      </c>
      <c r="G1999" s="15">
        <f t="shared" si="62"/>
        <v>4.8656857405604201E-2</v>
      </c>
      <c r="H1999" s="15">
        <f t="shared" si="63"/>
        <v>0.10205706777536699</v>
      </c>
    </row>
    <row r="2000" spans="1:8">
      <c r="A2000" s="1">
        <v>1999</v>
      </c>
      <c r="B2000" s="444">
        <f>유형화!$F$71*hourly1!B2001/hourly1!$B$8763+유형화!$F$72*hourly1!C2001/hourly1!$C$8763+유형화!$F$73*hourly1!D2001/hourly1!$D$8763+유형화!$F$74*hourly1!E2001/hourly1!$E$8763</f>
        <v>80.250299617727364</v>
      </c>
      <c r="C2000" s="442">
        <f>hourly1!$F2001*유형화!$G$71/hourly1!$F$8763+유형화!$G$72*hourly1!$G2001/hourly1!$F$8763+유형화!$G$74*hourly1!I2001/hourly1!$I$8763</f>
        <v>7.9946816302846271</v>
      </c>
      <c r="D2000" s="14">
        <v>36.087629000000007</v>
      </c>
      <c r="E2000" s="14">
        <v>0.90777700000000028</v>
      </c>
      <c r="F2000" s="1">
        <v>951986</v>
      </c>
      <c r="G2000" s="15">
        <f t="shared" si="62"/>
        <v>4.129498197531261E-2</v>
      </c>
      <c r="H2000" s="15">
        <f t="shared" si="63"/>
        <v>8.7357547517202025E-2</v>
      </c>
    </row>
    <row r="2001" spans="1:8">
      <c r="A2001" s="1">
        <v>2000</v>
      </c>
      <c r="B2001" s="444">
        <f>유형화!$F$71*hourly1!B2002/hourly1!$B$8763+유형화!$F$72*hourly1!C2002/hourly1!$C$8763+유형화!$F$73*hourly1!D2002/hourly1!$D$8763+유형화!$F$74*hourly1!E2002/hourly1!$E$8763</f>
        <v>188.30311897258872</v>
      </c>
      <c r="C2001" s="442">
        <f>hourly1!$F2002*유형화!$G$71/hourly1!$F$8763+유형화!$G$72*hourly1!$G2002/hourly1!$F$8763+유형화!$G$74*hourly1!I2002/hourly1!$I$8763</f>
        <v>7.6360671835060892</v>
      </c>
      <c r="D2001" s="14">
        <v>36.866125999999987</v>
      </c>
      <c r="E2001" s="14">
        <v>35.852922000000042</v>
      </c>
      <c r="F2001" s="1">
        <v>898396</v>
      </c>
      <c r="G2001" s="15">
        <f t="shared" si="62"/>
        <v>4.2185814110137373E-2</v>
      </c>
      <c r="H2001" s="15">
        <f t="shared" si="63"/>
        <v>8.9149658031558818E-2</v>
      </c>
    </row>
    <row r="2002" spans="1:8">
      <c r="A2002" s="1">
        <v>2001</v>
      </c>
      <c r="B2002" s="444">
        <f>유형화!$F$71*hourly1!B2003/hourly1!$B$8763+유형화!$F$72*hourly1!C2003/hourly1!$C$8763+유형화!$F$73*hourly1!D2003/hourly1!$D$8763+유형화!$F$74*hourly1!E2003/hourly1!$E$8763</f>
        <v>292.357879900444</v>
      </c>
      <c r="C2002" s="442">
        <f>hourly1!$F2003*유형화!$G$71/hourly1!$F$8763+유형화!$G$72*hourly1!$G2003/hourly1!$F$8763+유형화!$G$74*hourly1!I2003/hourly1!$I$8763</f>
        <v>6.6011289933359505</v>
      </c>
      <c r="D2002" s="14">
        <v>32.572035999999997</v>
      </c>
      <c r="E2002" s="14">
        <v>123.22566</v>
      </c>
      <c r="F2002" s="1">
        <v>884431</v>
      </c>
      <c r="G2002" s="15">
        <f t="shared" si="62"/>
        <v>3.7272097857114224E-2</v>
      </c>
      <c r="H2002" s="15">
        <f t="shared" si="63"/>
        <v>7.9218119618981842E-2</v>
      </c>
    </row>
    <row r="2003" spans="1:8">
      <c r="A2003" s="1">
        <v>2002</v>
      </c>
      <c r="B2003" s="444">
        <f>유형화!$F$71*hourly1!B2004/hourly1!$B$8763+유형화!$F$72*hourly1!C2004/hourly1!$C$8763+유형화!$F$73*hourly1!D2004/hourly1!$D$8763+유형화!$F$74*hourly1!E2004/hourly1!$E$8763</f>
        <v>356.17897480124083</v>
      </c>
      <c r="C2003" s="442">
        <f>hourly1!$F2004*유형화!$G$71/hourly1!$F$8763+유형화!$G$72*hourly1!$G2004/hourly1!$F$8763+유형화!$G$74*hourly1!I2004/hourly1!$I$8763</f>
        <v>5.4125764371397826</v>
      </c>
      <c r="D2003" s="14">
        <v>77.837344999999999</v>
      </c>
      <c r="E2003" s="14">
        <v>210.57597200000009</v>
      </c>
      <c r="F2003" s="1">
        <v>841927</v>
      </c>
      <c r="G2003" s="15">
        <f t="shared" si="62"/>
        <v>8.906907568743816E-2</v>
      </c>
      <c r="H2003" s="15">
        <f t="shared" si="63"/>
        <v>0.17849943722458098</v>
      </c>
    </row>
    <row r="2004" spans="1:8">
      <c r="A2004" s="1">
        <v>2003</v>
      </c>
      <c r="B2004" s="444">
        <f>유형화!$F$71*hourly1!B2005/hourly1!$B$8763+유형화!$F$72*hourly1!C2005/hourly1!$C$8763+유형화!$F$73*hourly1!D2005/hourly1!$D$8763+유형화!$F$74*hourly1!E2005/hourly1!$E$8763</f>
        <v>418.54886252422739</v>
      </c>
      <c r="C2004" s="442">
        <f>hourly1!$F2005*유형화!$G$71/hourly1!$F$8763+유형화!$G$72*hourly1!$G2005/hourly1!$F$8763+유형화!$G$74*hourly1!I2005/hourly1!$I$8763</f>
        <v>4.4039596872297153</v>
      </c>
      <c r="D2004" s="14">
        <v>75.384515999999977</v>
      </c>
      <c r="E2004" s="14">
        <v>293.24201199999987</v>
      </c>
      <c r="F2004" s="1">
        <v>845628</v>
      </c>
      <c r="G2004" s="15">
        <f t="shared" si="62"/>
        <v>8.6262309708339757E-2</v>
      </c>
      <c r="H2004" s="15">
        <f t="shared" si="63"/>
        <v>0.17341100270277848</v>
      </c>
    </row>
    <row r="2005" spans="1:8">
      <c r="A2005" s="1">
        <v>2004</v>
      </c>
      <c r="B2005" s="444">
        <f>유형화!$F$71*hourly1!B2006/hourly1!$B$8763+유형화!$F$72*hourly1!C2006/hourly1!$C$8763+유형화!$F$73*hourly1!D2006/hourly1!$D$8763+유형화!$F$74*hourly1!E2006/hourly1!$E$8763</f>
        <v>350.48193067635395</v>
      </c>
      <c r="C2005" s="442">
        <f>hourly1!$F2006*유형화!$G$71/hourly1!$F$8763+유형화!$G$72*hourly1!$G2006/hourly1!$F$8763+유형화!$G$74*hourly1!I2006/hourly1!$I$8763</f>
        <v>3.6079881962606248</v>
      </c>
      <c r="D2005" s="14">
        <v>63.409089000000002</v>
      </c>
      <c r="E2005" s="14">
        <v>358.08488199999971</v>
      </c>
      <c r="F2005" s="1">
        <v>873552</v>
      </c>
      <c r="G2005" s="15">
        <f t="shared" si="62"/>
        <v>7.2558859085089591E-2</v>
      </c>
      <c r="H2005" s="15">
        <f t="shared" si="63"/>
        <v>0.14810730182584392</v>
      </c>
    </row>
    <row r="2006" spans="1:8">
      <c r="A2006" s="1">
        <v>2005</v>
      </c>
      <c r="B2006" s="444">
        <f>유형화!$F$71*hourly1!B2007/hourly1!$B$8763+유형화!$F$72*hourly1!C2007/hourly1!$C$8763+유형화!$F$73*hourly1!D2007/hourly1!$D$8763+유형화!$F$74*hourly1!E2007/hourly1!$E$8763</f>
        <v>206.47935709855017</v>
      </c>
      <c r="C2006" s="442">
        <f>hourly1!$F2007*유형화!$G$71/hourly1!$F$8763+유형화!$G$72*hourly1!$G2007/hourly1!$F$8763+유형화!$G$74*hourly1!I2007/hourly1!$I$8763</f>
        <v>2.0864049409137824</v>
      </c>
      <c r="D2006" s="14">
        <v>37.003756999999993</v>
      </c>
      <c r="E2006" s="14">
        <v>421.50286999999992</v>
      </c>
      <c r="F2006" s="1">
        <v>877297</v>
      </c>
      <c r="G2006" s="15">
        <f t="shared" si="62"/>
        <v>4.2343304912989634E-2</v>
      </c>
      <c r="H2006" s="15">
        <f t="shared" si="63"/>
        <v>8.9466100463919312E-2</v>
      </c>
    </row>
    <row r="2007" spans="1:8">
      <c r="A2007" s="1">
        <v>2006</v>
      </c>
      <c r="B2007" s="444">
        <f>유형화!$F$71*hourly1!B2008/hourly1!$B$8763+유형화!$F$72*hourly1!C2008/hourly1!$C$8763+유형화!$F$73*hourly1!D2008/hourly1!$D$8763+유형화!$F$74*hourly1!E2008/hourly1!$E$8763</f>
        <v>277.03523669058444</v>
      </c>
      <c r="C2007" s="442">
        <f>hourly1!$F2008*유형화!$G$71/hourly1!$F$8763+유형화!$G$72*hourly1!$G2008/hourly1!$F$8763+유형화!$G$74*hourly1!I2008/hourly1!$I$8763</f>
        <v>2.3289287478663181</v>
      </c>
      <c r="D2007" s="14">
        <v>53.758122000000007</v>
      </c>
      <c r="E2007" s="14">
        <v>459.93486599999932</v>
      </c>
      <c r="F2007" s="1">
        <v>884180</v>
      </c>
      <c r="G2007" s="15">
        <f t="shared" si="62"/>
        <v>6.1515282121101834E-2</v>
      </c>
      <c r="H2007" s="15">
        <f t="shared" si="63"/>
        <v>0.12714145295511231</v>
      </c>
    </row>
    <row r="2008" spans="1:8">
      <c r="A2008" s="1">
        <v>2007</v>
      </c>
      <c r="B2008" s="444">
        <f>유형화!$F$71*hourly1!B2009/hourly1!$B$8763+유형화!$F$72*hourly1!C2009/hourly1!$C$8763+유형화!$F$73*hourly1!D2009/hourly1!$D$8763+유형화!$F$74*hourly1!E2009/hourly1!$E$8763</f>
        <v>402.51534197937167</v>
      </c>
      <c r="C2008" s="442">
        <f>hourly1!$F2009*유형화!$G$71/hourly1!$F$8763+유형화!$G$72*hourly1!$G2009/hourly1!$F$8763+유형화!$G$74*hourly1!I2009/hourly1!$I$8763</f>
        <v>2.1362704530834682</v>
      </c>
      <c r="D2008" s="14">
        <v>65.698386999999997</v>
      </c>
      <c r="E2008" s="14">
        <v>478.16368199999948</v>
      </c>
      <c r="F2008" s="1">
        <v>863274</v>
      </c>
      <c r="G2008" s="15">
        <f t="shared" si="62"/>
        <v>7.5178496957284485E-2</v>
      </c>
      <c r="H2008" s="15">
        <f t="shared" si="63"/>
        <v>0.15300453128443303</v>
      </c>
    </row>
    <row r="2009" spans="1:8">
      <c r="A2009" s="1">
        <v>2008</v>
      </c>
      <c r="B2009" s="444">
        <f>유형화!$F$71*hourly1!B2010/hourly1!$B$8763+유형화!$F$72*hourly1!C2010/hourly1!$C$8763+유형화!$F$73*hourly1!D2010/hourly1!$D$8763+유형화!$F$74*hourly1!E2010/hourly1!$E$8763</f>
        <v>337.54369924207919</v>
      </c>
      <c r="C2009" s="442">
        <f>hourly1!$F2010*유형화!$G$71/hourly1!$F$8763+유형화!$G$72*hourly1!$G2010/hourly1!$F$8763+유형화!$G$74*hourly1!I2010/hourly1!$I$8763</f>
        <v>2.0590170935535412</v>
      </c>
      <c r="D2009" s="14">
        <v>58.604362999999992</v>
      </c>
      <c r="E2009" s="14">
        <v>446.10310799999968</v>
      </c>
      <c r="F2009" s="1">
        <v>874478</v>
      </c>
      <c r="G2009" s="15">
        <f t="shared" si="62"/>
        <v>6.7060823357491195E-2</v>
      </c>
      <c r="H2009" s="15">
        <f t="shared" si="63"/>
        <v>0.1377348582405345</v>
      </c>
    </row>
    <row r="2010" spans="1:8">
      <c r="A2010" s="1">
        <v>2009</v>
      </c>
      <c r="B2010" s="444">
        <f>유형화!$F$71*hourly1!B2011/hourly1!$B$8763+유형화!$F$72*hourly1!C2011/hourly1!$C$8763+유형화!$F$73*hourly1!D2011/hourly1!$D$8763+유형화!$F$74*hourly1!E2011/hourly1!$E$8763</f>
        <v>294.80728028347755</v>
      </c>
      <c r="C2010" s="442">
        <f>hourly1!$F2011*유형화!$G$71/hourly1!$F$8763+유형화!$G$72*hourly1!$G2011/hourly1!$F$8763+유형화!$G$74*hourly1!I2011/hourly1!$I$8763</f>
        <v>2.2544937441378385</v>
      </c>
      <c r="D2010" s="14">
        <v>54.766917999999997</v>
      </c>
      <c r="E2010" s="14">
        <v>289.05720200000007</v>
      </c>
      <c r="F2010" s="1">
        <v>865103</v>
      </c>
      <c r="G2010" s="15">
        <f t="shared" si="62"/>
        <v>6.2669644815219722E-2</v>
      </c>
      <c r="H2010" s="15">
        <f t="shared" si="63"/>
        <v>0.12935757450780111</v>
      </c>
    </row>
    <row r="2011" spans="1:8">
      <c r="A2011" s="1">
        <v>2010</v>
      </c>
      <c r="B2011" s="444">
        <f>유형화!$F$71*hourly1!B2012/hourly1!$B$8763+유형화!$F$72*hourly1!C2012/hourly1!$C$8763+유형화!$F$73*hourly1!D2012/hourly1!$D$8763+유형화!$F$74*hourly1!E2012/hourly1!$E$8763</f>
        <v>169.09084459386301</v>
      </c>
      <c r="C2011" s="442">
        <f>hourly1!$F2012*유형화!$G$71/hourly1!$F$8763+유형화!$G$72*hourly1!$G2012/hourly1!$F$8763+유형화!$G$74*hourly1!I2012/hourly1!$I$8763</f>
        <v>2.5950609191715222</v>
      </c>
      <c r="D2011" s="14">
        <v>65.193303999999998</v>
      </c>
      <c r="E2011" s="14">
        <v>135.44924300000011</v>
      </c>
      <c r="F2011" s="1">
        <v>854011</v>
      </c>
      <c r="G2011" s="15">
        <f t="shared" si="62"/>
        <v>7.4600531766469746E-2</v>
      </c>
      <c r="H2011" s="15">
        <f t="shared" si="63"/>
        <v>0.15192653673355763</v>
      </c>
    </row>
    <row r="2012" spans="1:8">
      <c r="A2012" s="1">
        <v>2011</v>
      </c>
      <c r="B2012" s="444">
        <f>유형화!$F$71*hourly1!B2013/hourly1!$B$8763+유형화!$F$72*hourly1!C2013/hourly1!$C$8763+유형화!$F$73*hourly1!D2013/hourly1!$D$8763+유형화!$F$74*hourly1!E2013/hourly1!$E$8763</f>
        <v>122.09911075989916</v>
      </c>
      <c r="C2012" s="442">
        <f>hourly1!$F2013*유형화!$G$71/hourly1!$F$8763+유형화!$G$72*hourly1!$G2013/hourly1!$F$8763+유형화!$G$74*hourly1!I2013/hourly1!$I$8763</f>
        <v>2.5286672784959516</v>
      </c>
      <c r="D2012" s="14">
        <v>80.847882000000013</v>
      </c>
      <c r="E2012" s="14">
        <v>16.935604999999999</v>
      </c>
      <c r="F2012" s="1">
        <v>841019</v>
      </c>
      <c r="G2012" s="15">
        <f t="shared" si="62"/>
        <v>9.2514025510853054E-2</v>
      </c>
      <c r="H2012" s="15">
        <f t="shared" si="63"/>
        <v>0.18470197297551974</v>
      </c>
    </row>
    <row r="2013" spans="1:8">
      <c r="A2013" s="1">
        <v>2012</v>
      </c>
      <c r="B2013" s="444">
        <f>유형화!$F$71*hourly1!B2014/hourly1!$B$8763+유형화!$F$72*hourly1!C2014/hourly1!$C$8763+유형화!$F$73*hourly1!D2014/hourly1!$D$8763+유형화!$F$74*hourly1!E2014/hourly1!$E$8763</f>
        <v>131.05579900811969</v>
      </c>
      <c r="C2013" s="442">
        <f>hourly1!$F2014*유형화!$G$71/hourly1!$F$8763+유형화!$G$72*hourly1!$G2014/hourly1!$F$8763+유형화!$G$74*hourly1!I2014/hourly1!$I$8763</f>
        <v>2.6294888297874008</v>
      </c>
      <c r="D2013" s="14">
        <v>101.218243</v>
      </c>
      <c r="E2013" s="14">
        <v>0.19944000000000001</v>
      </c>
      <c r="F2013" s="1">
        <v>839755</v>
      </c>
      <c r="G2013" s="15">
        <f t="shared" si="62"/>
        <v>0.11582377773440895</v>
      </c>
      <c r="H2013" s="15">
        <f t="shared" si="63"/>
        <v>0.22546833521190446</v>
      </c>
    </row>
    <row r="2014" spans="1:8">
      <c r="A2014" s="1">
        <v>2013</v>
      </c>
      <c r="B2014" s="444">
        <f>유형화!$F$71*hourly1!B2015/hourly1!$B$8763+유형화!$F$72*hourly1!C2015/hourly1!$C$8763+유형화!$F$73*hourly1!D2015/hourly1!$D$8763+유형화!$F$74*hourly1!E2015/hourly1!$E$8763</f>
        <v>67.284611840442949</v>
      </c>
      <c r="C2014" s="442">
        <f>hourly1!$F2015*유형화!$G$71/hourly1!$F$8763+유형화!$G$72*hourly1!$G2015/hourly1!$F$8763+유형화!$G$74*hourly1!I2015/hourly1!$I$8763</f>
        <v>3.7348133924663358</v>
      </c>
      <c r="D2014" s="14">
        <v>97.691964999999982</v>
      </c>
      <c r="E2014" s="14">
        <v>0.64992000000000005</v>
      </c>
      <c r="F2014" s="1">
        <v>877775</v>
      </c>
      <c r="G2014" s="15">
        <f t="shared" si="62"/>
        <v>0.11178866679791762</v>
      </c>
      <c r="H2014" s="15">
        <f t="shared" si="63"/>
        <v>0.21855760449772577</v>
      </c>
    </row>
    <row r="2015" spans="1:8">
      <c r="A2015" s="1">
        <v>2014</v>
      </c>
      <c r="B2015" s="444">
        <f>유형화!$F$71*hourly1!B2016/hourly1!$B$8763+유형화!$F$72*hourly1!C2016/hourly1!$C$8763+유형화!$F$73*hourly1!D2016/hourly1!$D$8763+유형화!$F$74*hourly1!E2016/hourly1!$E$8763</f>
        <v>66.073477148109788</v>
      </c>
      <c r="C2015" s="442">
        <f>hourly1!$F2016*유형화!$G$71/hourly1!$F$8763+유형화!$G$72*hourly1!$G2016/hourly1!$F$8763+유형화!$G$74*hourly1!I2016/hourly1!$I$8763</f>
        <v>0.46057218181196841</v>
      </c>
      <c r="D2015" s="14">
        <v>75.379311999999985</v>
      </c>
      <c r="E2015" s="14">
        <v>0.65376000000000001</v>
      </c>
      <c r="F2015" s="1">
        <v>969996</v>
      </c>
      <c r="G2015" s="15">
        <f t="shared" si="62"/>
        <v>8.6256354784390629E-2</v>
      </c>
      <c r="H2015" s="15">
        <f t="shared" si="63"/>
        <v>0.17340017334438484</v>
      </c>
    </row>
    <row r="2016" spans="1:8">
      <c r="A2016" s="1">
        <v>2015</v>
      </c>
      <c r="B2016" s="444">
        <f>유형화!$F$71*hourly1!B2017/hourly1!$B$8763+유형화!$F$72*hourly1!C2017/hourly1!$C$8763+유형화!$F$73*hourly1!D2017/hourly1!$D$8763+유형화!$F$74*hourly1!E2017/hourly1!$E$8763</f>
        <v>64.846894161970866</v>
      </c>
      <c r="C2016" s="442">
        <f>hourly1!$F2017*유형화!$G$71/hourly1!$F$8763+유형화!$G$72*hourly1!$G2017/hourly1!$F$8763+유형화!$G$74*hourly1!I2017/hourly1!$I$8763</f>
        <v>0.35353642773407051</v>
      </c>
      <c r="D2016" s="14">
        <v>36.618226999999997</v>
      </c>
      <c r="E2016" s="14">
        <v>1.13184</v>
      </c>
      <c r="F2016" s="1">
        <v>940078</v>
      </c>
      <c r="G2016" s="15">
        <f t="shared" si="62"/>
        <v>4.1902143915658885E-2</v>
      </c>
      <c r="H2016" s="15">
        <f t="shared" si="63"/>
        <v>8.8579394068104278E-2</v>
      </c>
    </row>
    <row r="2017" spans="1:8">
      <c r="A2017" s="1">
        <v>2016</v>
      </c>
      <c r="B2017" s="444">
        <f>유형화!$F$71*hourly1!B2018/hourly1!$B$8763+유형화!$F$72*hourly1!C2018/hourly1!$C$8763+유형화!$F$73*hourly1!D2018/hourly1!$D$8763+유형화!$F$74*hourly1!E2018/hourly1!$E$8763</f>
        <v>63.373101299588591</v>
      </c>
      <c r="C2017" s="442">
        <f>hourly1!$F2018*유형화!$G$71/hourly1!$F$8763+유형화!$G$72*hourly1!$G2018/hourly1!$F$8763+유형화!$G$74*hourly1!I2018/hourly1!$I$8763</f>
        <v>0.32158903202125361</v>
      </c>
      <c r="D2017" s="14">
        <v>27.554061999999998</v>
      </c>
      <c r="E2017" s="14">
        <v>1.1337600000000001</v>
      </c>
      <c r="F2017" s="1">
        <v>992096</v>
      </c>
      <c r="G2017" s="15">
        <f t="shared" si="62"/>
        <v>3.1530042986106011E-2</v>
      </c>
      <c r="H2017" s="15">
        <f t="shared" si="63"/>
        <v>6.746681257930541E-2</v>
      </c>
    </row>
    <row r="2018" spans="1:8">
      <c r="A2018" s="1">
        <v>2017</v>
      </c>
      <c r="B2018" s="444">
        <f>유형화!$F$71*hourly1!B2019/hourly1!$B$8763+유형화!$F$72*hourly1!C2019/hourly1!$C$8763+유형화!$F$73*hourly1!D2019/hourly1!$D$8763+유형화!$F$74*hourly1!E2019/hourly1!$E$8763</f>
        <v>63.72787102418296</v>
      </c>
      <c r="C2018" s="442">
        <f>hourly1!$F2019*유형화!$G$71/hourly1!$F$8763+유형화!$G$72*hourly1!$G2019/hourly1!$F$8763+유형화!$G$74*hourly1!I2019/hourly1!$I$8763</f>
        <v>0.26402423496832406</v>
      </c>
      <c r="D2018" s="14">
        <v>28.307514999999999</v>
      </c>
      <c r="E2018" s="14">
        <v>1.8239999999999999E-2</v>
      </c>
      <c r="F2018" s="1">
        <v>912086</v>
      </c>
      <c r="G2018" s="15">
        <f t="shared" si="62"/>
        <v>3.2392217335499955E-2</v>
      </c>
      <c r="H2018" s="15">
        <f t="shared" si="63"/>
        <v>6.9241404217306124E-2</v>
      </c>
    </row>
    <row r="2019" spans="1:8">
      <c r="A2019" s="1">
        <v>2018</v>
      </c>
      <c r="B2019" s="444">
        <f>유형화!$F$71*hourly1!B2020/hourly1!$B$8763+유형화!$F$72*hourly1!C2020/hourly1!$C$8763+유형화!$F$73*hourly1!D2020/hourly1!$D$8763+유형화!$F$74*hourly1!E2020/hourly1!$E$8763</f>
        <v>64.047992999466615</v>
      </c>
      <c r="C2019" s="442">
        <f>hourly1!$F2020*유형화!$G$71/hourly1!$F$8763+유형화!$G$72*hourly1!$G2020/hourly1!$F$8763+유형화!$G$74*hourly1!I2020/hourly1!$I$8763</f>
        <v>0.25019541123820405</v>
      </c>
      <c r="D2019" s="14">
        <v>23.186812</v>
      </c>
      <c r="E2019" s="14">
        <v>0</v>
      </c>
      <c r="F2019" s="1">
        <v>837314</v>
      </c>
      <c r="G2019" s="15">
        <f t="shared" si="62"/>
        <v>2.6532609931369053E-2</v>
      </c>
      <c r="H2019" s="15">
        <f t="shared" si="63"/>
        <v>5.7109370173633989E-2</v>
      </c>
    </row>
    <row r="2020" spans="1:8">
      <c r="A2020" s="1">
        <v>2019</v>
      </c>
      <c r="B2020" s="444">
        <f>유형화!$F$71*hourly1!B2021/hourly1!$B$8763+유형화!$F$72*hourly1!C2021/hourly1!$C$8763+유형화!$F$73*hourly1!D2021/hourly1!$D$8763+유형화!$F$74*hourly1!E2021/hourly1!$E$8763</f>
        <v>64.656297972296429</v>
      </c>
      <c r="C2020" s="442">
        <f>hourly1!$F2021*유형화!$G$71/hourly1!$F$8763+유형화!$G$72*hourly1!$G2021/hourly1!$F$8763+유형화!$G$74*hourly1!I2021/hourly1!$I$8763</f>
        <v>0.35844775108866744</v>
      </c>
      <c r="D2020" s="14">
        <v>34.083630999999997</v>
      </c>
      <c r="E2020" s="14">
        <v>0</v>
      </c>
      <c r="F2020" s="1">
        <v>498855</v>
      </c>
      <c r="G2020" s="15">
        <f t="shared" si="62"/>
        <v>3.900181216666259E-2</v>
      </c>
      <c r="H2020" s="15">
        <f t="shared" si="63"/>
        <v>8.2727181489384627E-2</v>
      </c>
    </row>
    <row r="2021" spans="1:8">
      <c r="A2021" s="1">
        <v>2020</v>
      </c>
      <c r="B2021" s="444">
        <f>유형화!$F$71*hourly1!B2022/hourly1!$B$8763+유형화!$F$72*hourly1!C2022/hourly1!$C$8763+유형화!$F$73*hourly1!D2022/hourly1!$D$8763+유형화!$F$74*hourly1!E2022/hourly1!$E$8763</f>
        <v>64.929703556879176</v>
      </c>
      <c r="C2021" s="442">
        <f>hourly1!$F2022*유형화!$G$71/hourly1!$F$8763+유형화!$G$72*hourly1!$G2022/hourly1!$F$8763+유형화!$G$74*hourly1!I2022/hourly1!$I$8763</f>
        <v>0.77467336044622903</v>
      </c>
      <c r="D2021" s="14">
        <v>46.601090999999997</v>
      </c>
      <c r="E2021" s="14">
        <v>0</v>
      </c>
      <c r="F2021" s="1">
        <v>393293</v>
      </c>
      <c r="G2021" s="15">
        <f t="shared" si="62"/>
        <v>5.3325509771642306E-2</v>
      </c>
      <c r="H2021" s="15">
        <f t="shared" si="63"/>
        <v>0.11125032366595829</v>
      </c>
    </row>
    <row r="2022" spans="1:8">
      <c r="A2022" s="1">
        <v>2021</v>
      </c>
      <c r="B2022" s="444">
        <f>유형화!$F$71*hourly1!B2023/hourly1!$B$8763+유형화!$F$72*hourly1!C2023/hourly1!$C$8763+유형화!$F$73*hourly1!D2023/hourly1!$D$8763+유형화!$F$74*hourly1!E2023/hourly1!$E$8763</f>
        <v>65.354850845969793</v>
      </c>
      <c r="C2022" s="442">
        <f>hourly1!$F2023*유형화!$G$71/hourly1!$F$8763+유형화!$G$72*hourly1!$G2023/hourly1!$F$8763+유형화!$G$74*hourly1!I2023/hourly1!$I$8763</f>
        <v>1.2883747065057092</v>
      </c>
      <c r="D2022" s="14">
        <v>46.826334000000003</v>
      </c>
      <c r="E2022" s="14">
        <v>0</v>
      </c>
      <c r="F2022" s="1">
        <v>449822</v>
      </c>
      <c r="G2022" s="15">
        <f t="shared" si="62"/>
        <v>5.3583254763009444E-2</v>
      </c>
      <c r="H2022" s="15">
        <f t="shared" si="63"/>
        <v>0.11175499293635258</v>
      </c>
    </row>
    <row r="2023" spans="1:8">
      <c r="A2023" s="1">
        <v>2022</v>
      </c>
      <c r="B2023" s="444">
        <f>유형화!$F$71*hourly1!B2024/hourly1!$B$8763+유형화!$F$72*hourly1!C2024/hourly1!$C$8763+유형화!$F$73*hourly1!D2024/hourly1!$D$8763+유형화!$F$74*hourly1!E2024/hourly1!$E$8763</f>
        <v>67.462600856186882</v>
      </c>
      <c r="C2023" s="442">
        <f>hourly1!$F2024*유형화!$G$71/hourly1!$F$8763+유형화!$G$72*hourly1!$G2024/hourly1!$F$8763+유형화!$G$74*hourly1!I2024/hourly1!$I$8763</f>
        <v>1.7285951682480438</v>
      </c>
      <c r="D2023" s="14">
        <v>38.112859999999998</v>
      </c>
      <c r="E2023" s="14">
        <v>0</v>
      </c>
      <c r="F2023" s="1">
        <v>748848</v>
      </c>
      <c r="G2023" s="15">
        <f t="shared" si="62"/>
        <v>4.3612448651797336E-2</v>
      </c>
      <c r="H2023" s="15">
        <f t="shared" si="63"/>
        <v>9.2011938622464096E-2</v>
      </c>
    </row>
    <row r="2024" spans="1:8">
      <c r="A2024" s="1">
        <v>2023</v>
      </c>
      <c r="B2024" s="444">
        <f>유형화!$F$71*hourly1!B2025/hourly1!$B$8763+유형화!$F$72*hourly1!C2025/hourly1!$C$8763+유형화!$F$73*hourly1!D2025/hourly1!$D$8763+유형화!$F$74*hourly1!E2025/hourly1!$E$8763</f>
        <v>79.037274916999579</v>
      </c>
      <c r="C2024" s="442">
        <f>hourly1!$F2025*유형화!$G$71/hourly1!$F$8763+유형화!$G$72*hourly1!$G2025/hourly1!$F$8763+유형화!$G$74*hourly1!I2025/hourly1!$I$8763</f>
        <v>8.2010287558734642</v>
      </c>
      <c r="D2024" s="14">
        <v>28.543313000000001</v>
      </c>
      <c r="E2024" s="14">
        <v>4.2439170000000006</v>
      </c>
      <c r="F2024" s="1">
        <v>667077</v>
      </c>
      <c r="G2024" s="15">
        <f t="shared" si="62"/>
        <v>3.2662040386491058E-2</v>
      </c>
      <c r="H2024" s="15">
        <f t="shared" si="63"/>
        <v>6.9796035285915603E-2</v>
      </c>
    </row>
    <row r="2025" spans="1:8">
      <c r="A2025" s="1">
        <v>2024</v>
      </c>
      <c r="B2025" s="444">
        <f>유형화!$F$71*hourly1!B2026/hourly1!$B$8763+유형화!$F$72*hourly1!C2026/hourly1!$C$8763+유형화!$F$73*hourly1!D2026/hourly1!$D$8763+유형화!$F$74*hourly1!E2026/hourly1!$E$8763</f>
        <v>185.35457242217404</v>
      </c>
      <c r="C2025" s="442">
        <f>hourly1!$F2026*유형화!$G$71/hourly1!$F$8763+유형화!$G$72*hourly1!$G2026/hourly1!$F$8763+유형화!$G$74*hourly1!I2026/hourly1!$I$8763</f>
        <v>7.9154483242642808</v>
      </c>
      <c r="D2025" s="14">
        <v>21.712088000000001</v>
      </c>
      <c r="E2025" s="14">
        <v>95.711604000000065</v>
      </c>
      <c r="F2025" s="1">
        <v>587027</v>
      </c>
      <c r="G2025" s="15">
        <f t="shared" si="62"/>
        <v>2.4845087013236615E-2</v>
      </c>
      <c r="H2025" s="15">
        <f t="shared" si="63"/>
        <v>5.3584156330289581E-2</v>
      </c>
    </row>
    <row r="2026" spans="1:8">
      <c r="A2026" s="1">
        <v>2025</v>
      </c>
      <c r="B2026" s="444">
        <f>유형화!$F$71*hourly1!B2027/hourly1!$B$8763+유형화!$F$72*hourly1!C2027/hourly1!$C$8763+유형화!$F$73*hourly1!D2027/hourly1!$D$8763+유형화!$F$74*hourly1!E2027/hourly1!$E$8763</f>
        <v>288.68711208878801</v>
      </c>
      <c r="C2026" s="442">
        <f>hourly1!$F2027*유형화!$G$71/hourly1!$F$8763+유형화!$G$72*hourly1!$G2027/hourly1!$F$8763+유형화!$G$74*hourly1!I2027/hourly1!$I$8763</f>
        <v>6.9566701146625061</v>
      </c>
      <c r="D2026" s="14">
        <v>10.740847</v>
      </c>
      <c r="E2026" s="14">
        <v>280.74622600000032</v>
      </c>
      <c r="F2026" s="1">
        <v>570988</v>
      </c>
      <c r="G2026" s="15">
        <f t="shared" si="62"/>
        <v>1.2290723872842697E-2</v>
      </c>
      <c r="H2026" s="15">
        <f t="shared" si="63"/>
        <v>2.6908500337179085E-2</v>
      </c>
    </row>
    <row r="2027" spans="1:8">
      <c r="A2027" s="1">
        <v>2026</v>
      </c>
      <c r="B2027" s="444">
        <f>유형화!$F$71*hourly1!B2028/hourly1!$B$8763+유형화!$F$72*hourly1!C2028/hourly1!$C$8763+유형화!$F$73*hourly1!D2028/hourly1!$D$8763+유형화!$F$74*hourly1!E2028/hourly1!$E$8763</f>
        <v>352.39557475267816</v>
      </c>
      <c r="C2027" s="442">
        <f>hourly1!$F2028*유형화!$G$71/hourly1!$F$8763+유형화!$G$72*hourly1!$G2028/hourly1!$F$8763+유형화!$G$74*hourly1!I2028/hourly1!$I$8763</f>
        <v>5.8817650854568981</v>
      </c>
      <c r="D2027" s="14">
        <v>31.751825</v>
      </c>
      <c r="E2027" s="14">
        <v>491.63637600000089</v>
      </c>
      <c r="F2027" s="1">
        <v>567922</v>
      </c>
      <c r="G2027" s="15">
        <f t="shared" si="62"/>
        <v>3.633353249830517E-2</v>
      </c>
      <c r="H2027" s="15">
        <f t="shared" si="63"/>
        <v>7.7308111698821597E-2</v>
      </c>
    </row>
    <row r="2028" spans="1:8">
      <c r="A2028" s="1">
        <v>2027</v>
      </c>
      <c r="B2028" s="444">
        <f>유형화!$F$71*hourly1!B2029/hourly1!$B$8763+유형화!$F$72*hourly1!C2029/hourly1!$C$8763+유형화!$F$73*hourly1!D2029/hourly1!$D$8763+유형화!$F$74*hourly1!E2029/hourly1!$E$8763</f>
        <v>415.51308342987352</v>
      </c>
      <c r="C2028" s="442">
        <f>hourly1!$F2029*유형화!$G$71/hourly1!$F$8763+유형화!$G$72*hourly1!$G2029/hourly1!$F$8763+유형화!$G$74*hourly1!I2029/hourly1!$I$8763</f>
        <v>4.9625330842303139</v>
      </c>
      <c r="D2028" s="14">
        <v>17.78229</v>
      </c>
      <c r="E2028" s="14">
        <v>707.74280300000078</v>
      </c>
      <c r="F2028" s="1">
        <v>562883</v>
      </c>
      <c r="G2028" s="15">
        <f t="shared" si="62"/>
        <v>2.0348229168222206E-2</v>
      </c>
      <c r="H2028" s="15">
        <f t="shared" si="63"/>
        <v>4.412099533317549E-2</v>
      </c>
    </row>
    <row r="2029" spans="1:8">
      <c r="A2029" s="1">
        <v>2028</v>
      </c>
      <c r="B2029" s="444">
        <f>유형화!$F$71*hourly1!B2030/hourly1!$B$8763+유형화!$F$72*hourly1!C2030/hourly1!$C$8763+유형화!$F$73*hourly1!D2030/hourly1!$D$8763+유형화!$F$74*hourly1!E2030/hourly1!$E$8763</f>
        <v>348.08482293016272</v>
      </c>
      <c r="C2029" s="442">
        <f>hourly1!$F2030*유형화!$G$71/hourly1!$F$8763+유형화!$G$72*hourly1!$G2030/hourly1!$F$8763+유형화!$G$74*hourly1!I2030/hourly1!$I$8763</f>
        <v>4.2246745465426887</v>
      </c>
      <c r="D2029" s="14">
        <v>19.550968000000001</v>
      </c>
      <c r="E2029" s="14">
        <v>808.01692699999842</v>
      </c>
      <c r="F2029" s="1">
        <v>614687</v>
      </c>
      <c r="G2029" s="15">
        <f t="shared" si="62"/>
        <v>2.2372122900063993E-2</v>
      </c>
      <c r="H2029" s="15">
        <f t="shared" si="63"/>
        <v>4.8392595766870543E-2</v>
      </c>
    </row>
    <row r="2030" spans="1:8">
      <c r="A2030" s="1">
        <v>2029</v>
      </c>
      <c r="B2030" s="444">
        <f>유형화!$F$71*hourly1!B2031/hourly1!$B$8763+유형화!$F$72*hourly1!C2031/hourly1!$C$8763+유형화!$F$73*hourly1!D2031/hourly1!$D$8763+유형화!$F$74*hourly1!E2031/hourly1!$E$8763</f>
        <v>204.51132814746123</v>
      </c>
      <c r="C2030" s="442">
        <f>hourly1!$F2031*유형화!$G$71/hourly1!$F$8763+유형화!$G$72*hourly1!$G2031/hourly1!$F$8763+유형화!$G$74*hourly1!I2031/hourly1!$I$8763</f>
        <v>2.7332564254205418</v>
      </c>
      <c r="D2030" s="14">
        <v>39.344999000000001</v>
      </c>
      <c r="E2030" s="14">
        <v>841.62261499999875</v>
      </c>
      <c r="F2030" s="1">
        <v>637485</v>
      </c>
      <c r="G2030" s="15">
        <f t="shared" si="62"/>
        <v>4.5022382172120325E-2</v>
      </c>
      <c r="H2030" s="15">
        <f t="shared" si="63"/>
        <v>9.4831416069358715E-2</v>
      </c>
    </row>
    <row r="2031" spans="1:8">
      <c r="A2031" s="1">
        <v>2030</v>
      </c>
      <c r="B2031" s="444">
        <f>유형화!$F$71*hourly1!B2032/hourly1!$B$8763+유형화!$F$72*hourly1!C2032/hourly1!$C$8763+유형화!$F$73*hourly1!D2032/hourly1!$D$8763+유형화!$F$74*hourly1!E2032/hourly1!$E$8763</f>
        <v>275.89465990705992</v>
      </c>
      <c r="C2031" s="442">
        <f>hourly1!$F2032*유형화!$G$71/hourly1!$F$8763+유형화!$G$72*hourly1!$G2032/hourly1!$F$8763+유형화!$G$74*hourly1!I2032/hourly1!$I$8763</f>
        <v>3.0827190996135014</v>
      </c>
      <c r="D2031" s="14">
        <v>65.330128999999999</v>
      </c>
      <c r="E2031" s="14">
        <v>759.67242599999963</v>
      </c>
      <c r="F2031" s="1">
        <v>639623</v>
      </c>
      <c r="G2031" s="15">
        <f t="shared" si="62"/>
        <v>7.4757100265574306E-2</v>
      </c>
      <c r="H2031" s="15">
        <f t="shared" si="63"/>
        <v>0.15221869903397009</v>
      </c>
    </row>
    <row r="2032" spans="1:8">
      <c r="A2032" s="1">
        <v>2031</v>
      </c>
      <c r="B2032" s="444">
        <f>유형화!$F$71*hourly1!B2033/hourly1!$B$8763+유형화!$F$72*hourly1!C2033/hourly1!$C$8763+유형화!$F$73*hourly1!D2033/hourly1!$D$8763+유형화!$F$74*hourly1!E2033/hourly1!$E$8763</f>
        <v>401.81453840867869</v>
      </c>
      <c r="C2032" s="442">
        <f>hourly1!$F2033*유형화!$G$71/hourly1!$F$8763+유형화!$G$72*hourly1!$G2033/hourly1!$F$8763+유형화!$G$74*hourly1!I2033/hourly1!$I$8763</f>
        <v>2.8543761358510582</v>
      </c>
      <c r="D2032" s="14">
        <v>84.270585000000011</v>
      </c>
      <c r="E2032" s="14">
        <v>630.32364399999949</v>
      </c>
      <c r="F2032" s="1">
        <v>636793</v>
      </c>
      <c r="G2032" s="15">
        <f t="shared" si="62"/>
        <v>9.6430615838575845E-2</v>
      </c>
      <c r="H2032" s="15">
        <f t="shared" si="63"/>
        <v>0.19169692638342678</v>
      </c>
    </row>
    <row r="2033" spans="1:8">
      <c r="A2033" s="1">
        <v>2032</v>
      </c>
      <c r="B2033" s="444">
        <f>유형화!$F$71*hourly1!B2034/hourly1!$B$8763+유형화!$F$72*hourly1!C2034/hourly1!$C$8763+유형화!$F$73*hourly1!D2034/hourly1!$D$8763+유형화!$F$74*hourly1!E2034/hourly1!$E$8763</f>
        <v>337.01280526193176</v>
      </c>
      <c r="C2033" s="442">
        <f>hourly1!$F2034*유형화!$G$71/hourly1!$F$8763+유형화!$G$72*hourly1!$G2034/hourly1!$F$8763+유형화!$G$74*hourly1!I2034/hourly1!$I$8763</f>
        <v>2.7445514424126882</v>
      </c>
      <c r="D2033" s="14">
        <v>117.15775499999999</v>
      </c>
      <c r="E2033" s="14">
        <v>471.83719599999978</v>
      </c>
      <c r="F2033" s="1">
        <v>633026</v>
      </c>
      <c r="G2033" s="15">
        <f t="shared" si="62"/>
        <v>0.13406332072946908</v>
      </c>
      <c r="H2033" s="15">
        <f t="shared" si="63"/>
        <v>0.25597557002399846</v>
      </c>
    </row>
    <row r="2034" spans="1:8">
      <c r="A2034" s="1">
        <v>2033</v>
      </c>
      <c r="B2034" s="444">
        <f>유형화!$F$71*hourly1!B2035/hourly1!$B$8763+유형화!$F$72*hourly1!C2035/hourly1!$C$8763+유형화!$F$73*hourly1!D2035/hourly1!$D$8763+유형화!$F$74*hourly1!E2035/hourly1!$E$8763</f>
        <v>294.52359867997052</v>
      </c>
      <c r="C2034" s="442">
        <f>hourly1!$F2035*유형화!$G$71/hourly1!$F$8763+유형화!$G$72*hourly1!$G2035/hourly1!$F$8763+유형화!$G$74*hourly1!I2035/hourly1!$I$8763</f>
        <v>2.9161870861539976</v>
      </c>
      <c r="D2034" s="14">
        <v>166.72482299999999</v>
      </c>
      <c r="E2034" s="14">
        <v>327.290257</v>
      </c>
      <c r="F2034" s="1">
        <v>607071</v>
      </c>
      <c r="G2034" s="15">
        <f t="shared" si="62"/>
        <v>0.19078279042998872</v>
      </c>
      <c r="H2034" s="15">
        <f t="shared" si="63"/>
        <v>0.34379580593917236</v>
      </c>
    </row>
    <row r="2035" spans="1:8">
      <c r="A2035" s="1">
        <v>2034</v>
      </c>
      <c r="B2035" s="444">
        <f>유형화!$F$71*hourly1!B2036/hourly1!$B$8763+유형화!$F$72*hourly1!C2036/hourly1!$C$8763+유형화!$F$73*hourly1!D2036/hourly1!$D$8763+유형화!$F$74*hourly1!E2036/hourly1!$E$8763</f>
        <v>168.91610538262964</v>
      </c>
      <c r="C2035" s="442">
        <f>hourly1!$F2036*유형화!$G$71/hourly1!$F$8763+유형화!$G$72*hourly1!$G2036/hourly1!$F$8763+유형화!$G$74*hourly1!I2036/hourly1!$I$8763</f>
        <v>3.215262574894203</v>
      </c>
      <c r="D2035" s="14">
        <v>172.36502400000001</v>
      </c>
      <c r="E2035" s="14">
        <v>153.42311100000009</v>
      </c>
      <c r="F2035" s="1">
        <v>627624</v>
      </c>
      <c r="G2035" s="15">
        <f t="shared" si="62"/>
        <v>0.1972368580727297</v>
      </c>
      <c r="H2035" s="15">
        <f t="shared" si="63"/>
        <v>0.35316710004381191</v>
      </c>
    </row>
    <row r="2036" spans="1:8">
      <c r="A2036" s="1">
        <v>2035</v>
      </c>
      <c r="B2036" s="444">
        <f>유형화!$F$71*hourly1!B2037/hourly1!$B$8763+유형화!$F$72*hourly1!C2037/hourly1!$C$8763+유형화!$F$73*hourly1!D2037/hourly1!$D$8763+유형화!$F$74*hourly1!E2037/hourly1!$E$8763</f>
        <v>122.78944714669667</v>
      </c>
      <c r="C2036" s="442">
        <f>hourly1!$F2037*유형화!$G$71/hourly1!$F$8763+유형화!$G$72*hourly1!$G2037/hourly1!$F$8763+유형화!$G$74*hourly1!I2037/hourly1!$I$8763</f>
        <v>3.1776278647810985</v>
      </c>
      <c r="D2036" s="14">
        <v>169.69035299999999</v>
      </c>
      <c r="E2036" s="14">
        <v>20.474873000000009</v>
      </c>
      <c r="F2036" s="1">
        <v>603262</v>
      </c>
      <c r="G2036" s="15">
        <f t="shared" si="62"/>
        <v>0.19417623885790425</v>
      </c>
      <c r="H2036" s="15">
        <f t="shared" si="63"/>
        <v>0.34873798312697052</v>
      </c>
    </row>
    <row r="2037" spans="1:8">
      <c r="A2037" s="1">
        <v>2036</v>
      </c>
      <c r="B2037" s="444">
        <f>유형화!$F$71*hourly1!B2038/hourly1!$B$8763+유형화!$F$72*hourly1!C2038/hourly1!$C$8763+유형화!$F$73*hourly1!D2038/hourly1!$D$8763+유형화!$F$74*hourly1!E2038/hourly1!$E$8763</f>
        <v>131.56733122288097</v>
      </c>
      <c r="C2037" s="442">
        <f>hourly1!$F2038*유형화!$G$71/hourly1!$F$8763+유형화!$G$72*hourly1!$G2038/hourly1!$F$8763+유형화!$G$74*hourly1!I2038/hourly1!$I$8763</f>
        <v>3.1452705130721808</v>
      </c>
      <c r="D2037" s="14">
        <v>191.35948499999989</v>
      </c>
      <c r="E2037" s="14">
        <v>0.58391999999999999</v>
      </c>
      <c r="F2037" s="1">
        <v>610461</v>
      </c>
      <c r="G2037" s="15">
        <f t="shared" si="62"/>
        <v>0.21897217142971898</v>
      </c>
      <c r="H2037" s="15">
        <f t="shared" si="63"/>
        <v>0.38386895752136679</v>
      </c>
    </row>
    <row r="2038" spans="1:8">
      <c r="A2038" s="1">
        <v>2037</v>
      </c>
      <c r="B2038" s="444">
        <f>유형화!$F$71*hourly1!B2039/hourly1!$B$8763+유형화!$F$72*hourly1!C2039/hourly1!$C$8763+유형화!$F$73*hourly1!D2039/hourly1!$D$8763+유형화!$F$74*hourly1!E2039/hourly1!$E$8763</f>
        <v>67.866492764610427</v>
      </c>
      <c r="C2038" s="442">
        <f>hourly1!$F2039*유형화!$G$71/hourly1!$F$8763+유형화!$G$72*hourly1!$G2039/hourly1!$F$8763+유형화!$G$74*hourly1!I2039/hourly1!$I$8763</f>
        <v>4.14096765988511</v>
      </c>
      <c r="D2038" s="14">
        <v>204.37010900000001</v>
      </c>
      <c r="E2038" s="14">
        <v>0.23904</v>
      </c>
      <c r="F2038" s="1">
        <v>640324</v>
      </c>
      <c r="G2038" s="15">
        <f t="shared" si="62"/>
        <v>0.23386019534416275</v>
      </c>
      <c r="H2038" s="15">
        <f t="shared" si="63"/>
        <v>0.40416670599125681</v>
      </c>
    </row>
    <row r="2039" spans="1:8">
      <c r="A2039" s="1">
        <v>2038</v>
      </c>
      <c r="B2039" s="444">
        <f>유형화!$F$71*hourly1!B2040/hourly1!$B$8763+유형화!$F$72*hourly1!C2040/hourly1!$C$8763+유형화!$F$73*hourly1!D2040/hourly1!$D$8763+유형화!$F$74*hourly1!E2040/hourly1!$E$8763</f>
        <v>66.55491350400689</v>
      </c>
      <c r="C2039" s="442">
        <f>hourly1!$F2040*유형화!$G$71/hourly1!$F$8763+유형화!$G$72*hourly1!$G2040/hourly1!$F$8763+유형화!$G$74*hourly1!I2040/hourly1!$I$8763</f>
        <v>0.46069343295929449</v>
      </c>
      <c r="D2039" s="14">
        <v>190.60433</v>
      </c>
      <c r="E2039" s="14">
        <v>5.0400000000000002E-3</v>
      </c>
      <c r="F2039" s="1">
        <v>698885</v>
      </c>
      <c r="G2039" s="15">
        <f t="shared" si="62"/>
        <v>0.21810804948605891</v>
      </c>
      <c r="H2039" s="15">
        <f t="shared" si="63"/>
        <v>0.38267293963521326</v>
      </c>
    </row>
    <row r="2040" spans="1:8">
      <c r="A2040" s="1">
        <v>2039</v>
      </c>
      <c r="B2040" s="444">
        <f>유형화!$F$71*hourly1!B2041/hourly1!$B$8763+유형화!$F$72*hourly1!C2041/hourly1!$C$8763+유형화!$F$73*hourly1!D2041/hourly1!$D$8763+유형화!$F$74*hourly1!E2041/hourly1!$E$8763</f>
        <v>65.247114260192618</v>
      </c>
      <c r="C2040" s="442">
        <f>hourly1!$F2041*유형화!$G$71/hourly1!$F$8763+유형화!$G$72*hourly1!$G2041/hourly1!$F$8763+유형화!$G$74*hourly1!I2041/hourly1!$I$8763</f>
        <v>0.35360601676620607</v>
      </c>
      <c r="D2040" s="14">
        <v>167.86813699999999</v>
      </c>
      <c r="E2040" s="14">
        <v>0.48336000000000001</v>
      </c>
      <c r="F2040" s="1">
        <v>740660</v>
      </c>
      <c r="G2040" s="15">
        <f t="shared" si="62"/>
        <v>0.19209108172898545</v>
      </c>
      <c r="H2040" s="15">
        <f t="shared" si="63"/>
        <v>0.34570511815703919</v>
      </c>
    </row>
    <row r="2041" spans="1:8">
      <c r="A2041" s="1">
        <v>2040</v>
      </c>
      <c r="B2041" s="444">
        <f>유형화!$F$71*hourly1!B2042/hourly1!$B$8763+유형화!$F$72*hourly1!C2042/hourly1!$C$8763+유형화!$F$73*hourly1!D2042/hourly1!$D$8763+유형화!$F$74*hourly1!E2042/hourly1!$E$8763</f>
        <v>63.675033747517013</v>
      </c>
      <c r="C2041" s="442">
        <f>hourly1!$F2042*유형화!$G$71/hourly1!$F$8763+유형화!$G$72*hourly1!$G2042/hourly1!$F$8763+유형화!$G$74*hourly1!I2042/hourly1!$I$8763</f>
        <v>0.3216375976689721</v>
      </c>
      <c r="D2041" s="14">
        <v>188.19434899999999</v>
      </c>
      <c r="E2041" s="14">
        <v>0.48504000000000003</v>
      </c>
      <c r="F2041" s="1">
        <v>700850</v>
      </c>
      <c r="G2041" s="15">
        <f t="shared" si="62"/>
        <v>0.21535031436425731</v>
      </c>
      <c r="H2041" s="15">
        <f t="shared" si="63"/>
        <v>0.37884262500118843</v>
      </c>
    </row>
    <row r="2042" spans="1:8">
      <c r="A2042" s="1">
        <v>2041</v>
      </c>
      <c r="B2042" s="444">
        <f>유형화!$F$71*hourly1!B2043/hourly1!$B$8763+유형화!$F$72*hourly1!C2043/hourly1!$C$8763+유형화!$F$73*hourly1!D2043/hourly1!$D$8763+유형화!$F$74*hourly1!E2043/hourly1!$E$8763</f>
        <v>63.782194337983562</v>
      </c>
      <c r="C2042" s="442">
        <f>hourly1!$F2043*유형화!$G$71/hourly1!$F$8763+유형화!$G$72*hourly1!$G2043/hourly1!$F$8763+유형화!$G$74*hourly1!I2043/hourly1!$I$8763</f>
        <v>0.26429867976952998</v>
      </c>
      <c r="D2042" s="14">
        <v>197.24528900000001</v>
      </c>
      <c r="E2042" s="14">
        <v>2.9760000000000002E-2</v>
      </c>
      <c r="F2042" s="1">
        <v>945402</v>
      </c>
      <c r="G2042" s="15">
        <f t="shared" si="62"/>
        <v>0.22570728195998482</v>
      </c>
      <c r="H2042" s="15">
        <f t="shared" si="63"/>
        <v>0.39312305898695132</v>
      </c>
    </row>
    <row r="2043" spans="1:8">
      <c r="A2043" s="1">
        <v>2042</v>
      </c>
      <c r="B2043" s="444">
        <f>유형화!$F$71*hourly1!B2044/hourly1!$B$8763+유형화!$F$72*hourly1!C2044/hourly1!$C$8763+유형화!$F$73*hourly1!D2044/hourly1!$D$8763+유형화!$F$74*hourly1!E2044/hourly1!$E$8763</f>
        <v>63.794847294946116</v>
      </c>
      <c r="C2043" s="442">
        <f>hourly1!$F2044*유형화!$G$71/hourly1!$F$8763+유형화!$G$72*hourly1!$G2044/hourly1!$F$8763+유형화!$G$74*hourly1!I2044/hourly1!$I$8763</f>
        <v>0.2489826553069846</v>
      </c>
      <c r="D2043" s="14">
        <v>177.59566699999999</v>
      </c>
      <c r="E2043" s="14">
        <v>1.4400000000000001E-3</v>
      </c>
      <c r="F2043" s="1">
        <v>849196</v>
      </c>
      <c r="G2043" s="15">
        <f t="shared" si="62"/>
        <v>0.203222269538922</v>
      </c>
      <c r="H2043" s="15">
        <f t="shared" si="63"/>
        <v>0.36175206264333609</v>
      </c>
    </row>
    <row r="2044" spans="1:8">
      <c r="A2044" s="1">
        <v>2043</v>
      </c>
      <c r="B2044" s="444">
        <f>유형화!$F$71*hourly1!B2045/hourly1!$B$8763+유형화!$F$72*hourly1!C2045/hourly1!$C$8763+유형화!$F$73*hourly1!D2045/hourly1!$D$8763+유형화!$F$74*hourly1!E2045/hourly1!$E$8763</f>
        <v>64.065356549870728</v>
      </c>
      <c r="C2044" s="442">
        <f>hourly1!$F2045*유형화!$G$71/hourly1!$F$8763+유형화!$G$72*hourly1!$G2045/hourly1!$F$8763+유형화!$G$74*hourly1!I2045/hourly1!$I$8763</f>
        <v>0.27526913807901482</v>
      </c>
      <c r="D2044" s="14">
        <v>201.02190300000001</v>
      </c>
      <c r="E2044" s="14">
        <v>0</v>
      </c>
      <c r="F2044" s="1">
        <v>712400</v>
      </c>
      <c r="G2044" s="15">
        <f t="shared" si="62"/>
        <v>0.23002885174384935</v>
      </c>
      <c r="H2044" s="15">
        <f t="shared" si="63"/>
        <v>0.39899830053014668</v>
      </c>
    </row>
    <row r="2045" spans="1:8">
      <c r="A2045" s="1">
        <v>2044</v>
      </c>
      <c r="B2045" s="444">
        <f>유형화!$F$71*hourly1!B2046/hourly1!$B$8763+유형화!$F$72*hourly1!C2046/hourly1!$C$8763+유형화!$F$73*hourly1!D2046/hourly1!$D$8763+유형화!$F$74*hourly1!E2046/hourly1!$E$8763</f>
        <v>64.139467241634975</v>
      </c>
      <c r="C2045" s="442">
        <f>hourly1!$F2046*유형화!$G$71/hourly1!$F$8763+유형화!$G$72*hourly1!$G2046/hourly1!$F$8763+유형화!$G$74*hourly1!I2046/hourly1!$I$8763</f>
        <v>0.36342972279321761</v>
      </c>
      <c r="D2045" s="14">
        <v>237.266852</v>
      </c>
      <c r="E2045" s="14">
        <v>0</v>
      </c>
      <c r="F2045" s="1">
        <v>587980</v>
      </c>
      <c r="G2045" s="15">
        <f t="shared" si="62"/>
        <v>0.27150385459458037</v>
      </c>
      <c r="H2045" s="15">
        <f t="shared" si="63"/>
        <v>0.45301446492583269</v>
      </c>
    </row>
    <row r="2046" spans="1:8">
      <c r="A2046" s="1">
        <v>2045</v>
      </c>
      <c r="B2046" s="444">
        <f>유형화!$F$71*hourly1!B2047/hourly1!$B$8763+유형화!$F$72*hourly1!C2047/hourly1!$C$8763+유형화!$F$73*hourly1!D2047/hourly1!$D$8763+유형화!$F$74*hourly1!E2047/hourly1!$E$8763</f>
        <v>64.276608270605678</v>
      </c>
      <c r="C2046" s="442">
        <f>hourly1!$F2047*유형화!$G$71/hourly1!$F$8763+유형화!$G$72*hourly1!$G2047/hourly1!$F$8763+유형화!$G$74*hourly1!I2047/hourly1!$I$8763</f>
        <v>0.65266178589778123</v>
      </c>
      <c r="D2046" s="14">
        <v>248.03331600000001</v>
      </c>
      <c r="E2046" s="14">
        <v>0</v>
      </c>
      <c r="F2046" s="1">
        <v>655080</v>
      </c>
      <c r="G2046" s="15">
        <f t="shared" si="62"/>
        <v>0.28382389193529489</v>
      </c>
      <c r="H2046" s="15">
        <f t="shared" si="63"/>
        <v>0.46827655714008332</v>
      </c>
    </row>
    <row r="2047" spans="1:8">
      <c r="A2047" s="1">
        <v>2046</v>
      </c>
      <c r="B2047" s="444">
        <f>유형화!$F$71*hourly1!B2048/hourly1!$B$8763+유형화!$F$72*hourly1!C2048/hourly1!$C$8763+유형화!$F$73*hourly1!D2048/hourly1!$D$8763+유형화!$F$74*hourly1!E2048/hourly1!$E$8763</f>
        <v>66.258045124372416</v>
      </c>
      <c r="C2047" s="442">
        <f>hourly1!$F2048*유형화!$G$71/hourly1!$F$8763+유형화!$G$72*hourly1!$G2048/hourly1!$F$8763+유형화!$G$74*hourly1!I2048/hourly1!$I$8763</f>
        <v>1.0480706593006948</v>
      </c>
      <c r="D2047" s="14">
        <v>281.46409100000011</v>
      </c>
      <c r="E2047" s="14">
        <v>0</v>
      </c>
      <c r="F2047" s="1">
        <v>1029500</v>
      </c>
      <c r="G2047" s="15">
        <f t="shared" si="62"/>
        <v>0.32207864264351505</v>
      </c>
      <c r="H2047" s="15">
        <f t="shared" si="63"/>
        <v>0.51356470929041631</v>
      </c>
    </row>
    <row r="2048" spans="1:8">
      <c r="A2048" s="1">
        <v>2047</v>
      </c>
      <c r="B2048" s="444">
        <f>유형화!$F$71*hourly1!B2049/hourly1!$B$8763+유형화!$F$72*hourly1!C2049/hourly1!$C$8763+유형화!$F$73*hourly1!D2049/hourly1!$D$8763+유형화!$F$74*hourly1!E2049/hourly1!$E$8763</f>
        <v>77.818926452167815</v>
      </c>
      <c r="C2048" s="442">
        <f>hourly1!$F2049*유형화!$G$71/hourly1!$F$8763+유형화!$G$72*hourly1!$G2049/hourly1!$F$8763+유형화!$G$74*hourly1!I2049/hourly1!$I$8763</f>
        <v>7.5562516601150138</v>
      </c>
      <c r="D2048" s="14">
        <v>281.44712900000002</v>
      </c>
      <c r="E2048" s="14">
        <v>3.5081490000000009</v>
      </c>
      <c r="F2048" s="1">
        <v>1133881</v>
      </c>
      <c r="G2048" s="15">
        <f t="shared" si="62"/>
        <v>0.32205923307010503</v>
      </c>
      <c r="H2048" s="15">
        <f t="shared" si="63"/>
        <v>0.51354250165149706</v>
      </c>
    </row>
    <row r="2049" spans="1:8">
      <c r="A2049" s="1">
        <v>2048</v>
      </c>
      <c r="B2049" s="444">
        <f>유형화!$F$71*hourly1!B2050/hourly1!$B$8763+유형화!$F$72*hourly1!C2050/hourly1!$C$8763+유형화!$F$73*hourly1!D2050/hourly1!$D$8763+유형화!$F$74*hourly1!E2050/hourly1!$E$8763</f>
        <v>182.11607189306483</v>
      </c>
      <c r="C2049" s="442">
        <f>hourly1!$F2050*유형화!$G$71/hourly1!$F$8763+유형화!$G$72*hourly1!$G2050/hourly1!$F$8763+유형화!$G$74*hourly1!I2050/hourly1!$I$8763</f>
        <v>7.2435844718642413</v>
      </c>
      <c r="D2049" s="14">
        <v>269.33201600000001</v>
      </c>
      <c r="E2049" s="14">
        <v>90.662238999999957</v>
      </c>
      <c r="F2049" s="1">
        <v>1067909</v>
      </c>
      <c r="G2049" s="15">
        <f t="shared" si="62"/>
        <v>0.30819594011273516</v>
      </c>
      <c r="H2049" s="15">
        <f t="shared" si="63"/>
        <v>0.49748519146796893</v>
      </c>
    </row>
    <row r="2050" spans="1:8">
      <c r="A2050" s="1">
        <v>2049</v>
      </c>
      <c r="B2050" s="444">
        <f>유형화!$F$71*hourly1!B2051/hourly1!$B$8763+유형화!$F$72*hourly1!C2051/hourly1!$C$8763+유형화!$F$73*hourly1!D2051/hourly1!$D$8763+유형화!$F$74*hourly1!E2051/hourly1!$E$8763</f>
        <v>284.90747402258336</v>
      </c>
      <c r="C2050" s="442">
        <f>hourly1!$F2051*유형화!$G$71/hourly1!$F$8763+유형화!$G$72*hourly1!$G2051/hourly1!$F$8763+유형화!$G$74*hourly1!I2051/hourly1!$I$8763</f>
        <v>6.2508943209106214</v>
      </c>
      <c r="D2050" s="14">
        <v>294.86359099999999</v>
      </c>
      <c r="E2050" s="14">
        <v>271.72565100000003</v>
      </c>
      <c r="F2050" s="1">
        <v>939737</v>
      </c>
      <c r="G2050" s="15">
        <f t="shared" ref="G2050:G2113" si="64">D2050/$I$1</f>
        <v>0.33741165637456944</v>
      </c>
      <c r="H2050" s="15">
        <f t="shared" ref="H2050:H2113" si="65">G2050/(1-$H$1*(1-G2050))</f>
        <v>0.53087504591383772</v>
      </c>
    </row>
    <row r="2051" spans="1:8">
      <c r="A2051" s="1">
        <v>2050</v>
      </c>
      <c r="B2051" s="444">
        <f>유형화!$F$71*hourly1!B2052/hourly1!$B$8763+유형화!$F$72*hourly1!C2052/hourly1!$C$8763+유형화!$F$73*hourly1!D2052/hourly1!$D$8763+유형화!$F$74*hourly1!E2052/hourly1!$E$8763</f>
        <v>348.40688155946441</v>
      </c>
      <c r="C2051" s="442">
        <f>hourly1!$F2052*유형화!$G$71/hourly1!$F$8763+유형화!$G$72*hourly1!$G2052/hourly1!$F$8763+유형화!$G$74*hourly1!I2052/hourly1!$I$8763</f>
        <v>5.1008957182368224</v>
      </c>
      <c r="D2051" s="14">
        <v>350.93974400000002</v>
      </c>
      <c r="E2051" s="14">
        <v>459.24124900000032</v>
      </c>
      <c r="F2051" s="1">
        <v>928500</v>
      </c>
      <c r="G2051" s="15">
        <f t="shared" si="64"/>
        <v>0.40157945546660379</v>
      </c>
      <c r="H2051" s="15">
        <f t="shared" si="65"/>
        <v>0.59859620096053934</v>
      </c>
    </row>
    <row r="2052" spans="1:8">
      <c r="A2052" s="1">
        <v>2051</v>
      </c>
      <c r="B2052" s="444">
        <f>유형화!$F$71*hourly1!B2053/hourly1!$B$8763+유형화!$F$72*hourly1!C2053/hourly1!$C$8763+유형화!$F$73*hourly1!D2053/hourly1!$D$8763+유형화!$F$74*hourly1!E2053/hourly1!$E$8763</f>
        <v>411.0266435411433</v>
      </c>
      <c r="C2052" s="442">
        <f>hourly1!$F2053*유형화!$G$71/hourly1!$F$8763+유형화!$G$72*hourly1!$G2053/hourly1!$F$8763+유형화!$G$74*hourly1!I2053/hourly1!$I$8763</f>
        <v>4.1092816712157214</v>
      </c>
      <c r="D2052" s="14">
        <v>374.91783800000002</v>
      </c>
      <c r="E2052" s="14">
        <v>689.67699599999901</v>
      </c>
      <c r="F2052" s="1">
        <v>925158</v>
      </c>
      <c r="G2052" s="15">
        <f t="shared" si="64"/>
        <v>0.42901752737574339</v>
      </c>
      <c r="H2052" s="15">
        <f t="shared" si="65"/>
        <v>0.62542677779163136</v>
      </c>
    </row>
    <row r="2053" spans="1:8">
      <c r="A2053" s="1">
        <v>2052</v>
      </c>
      <c r="B2053" s="444">
        <f>유형화!$F$71*hourly1!B2054/hourly1!$B$8763+유형화!$F$72*hourly1!C2054/hourly1!$C$8763+유형화!$F$73*hourly1!D2054/hourly1!$D$8763+유형화!$F$74*hourly1!E2054/hourly1!$E$8763</f>
        <v>343.91082595589143</v>
      </c>
      <c r="C2053" s="442">
        <f>hourly1!$F2054*유형화!$G$71/hourly1!$F$8763+유형화!$G$72*hourly1!$G2054/hourly1!$F$8763+유형화!$G$74*hourly1!I2054/hourly1!$I$8763</f>
        <v>3.4083776801151631</v>
      </c>
      <c r="D2053" s="14">
        <v>385.71955799999989</v>
      </c>
      <c r="E2053" s="14">
        <v>833.8213610000015</v>
      </c>
      <c r="F2053" s="1">
        <v>891916</v>
      </c>
      <c r="G2053" s="15">
        <f t="shared" si="64"/>
        <v>0.44137790806748595</v>
      </c>
      <c r="H2053" s="15">
        <f t="shared" si="65"/>
        <v>0.63713158707059947</v>
      </c>
    </row>
    <row r="2054" spans="1:8">
      <c r="A2054" s="1">
        <v>2053</v>
      </c>
      <c r="B2054" s="444">
        <f>유형화!$F$71*hourly1!B2055/hourly1!$B$8763+유형화!$F$72*hourly1!C2055/hourly1!$C$8763+유형화!$F$73*hourly1!D2055/hourly1!$D$8763+유형화!$F$74*hourly1!E2055/hourly1!$E$8763</f>
        <v>200.74268026365823</v>
      </c>
      <c r="C2054" s="442">
        <f>hourly1!$F2055*유형화!$G$71/hourly1!$F$8763+유형화!$G$72*hourly1!$G2055/hourly1!$F$8763+유형화!$G$74*hourly1!I2055/hourly1!$I$8763</f>
        <v>1.9767899109176565</v>
      </c>
      <c r="D2054" s="14">
        <v>366.34128399999997</v>
      </c>
      <c r="E2054" s="14">
        <v>901.08821299999954</v>
      </c>
      <c r="F2054" s="1">
        <v>883744</v>
      </c>
      <c r="G2054" s="15">
        <f t="shared" si="64"/>
        <v>0.41920339847189386</v>
      </c>
      <c r="H2054" s="15">
        <f t="shared" si="65"/>
        <v>0.61596662620782461</v>
      </c>
    </row>
    <row r="2055" spans="1:8">
      <c r="A2055" s="1">
        <v>2054</v>
      </c>
      <c r="B2055" s="444">
        <f>유형화!$F$71*hourly1!B2056/hourly1!$B$8763+유형화!$F$72*hourly1!C2056/hourly1!$C$8763+유형화!$F$73*hourly1!D2056/hourly1!$D$8763+유형화!$F$74*hourly1!E2056/hourly1!$E$8763</f>
        <v>271.96902951302883</v>
      </c>
      <c r="C2055" s="442">
        <f>hourly1!$F2056*유형화!$G$71/hourly1!$F$8763+유형화!$G$72*hourly1!$G2056/hourly1!$F$8763+유형화!$G$74*hourly1!I2056/hourly1!$I$8763</f>
        <v>2.273740978514093</v>
      </c>
      <c r="D2055" s="14">
        <v>347.62842899999998</v>
      </c>
      <c r="E2055" s="14">
        <v>886.89982099999872</v>
      </c>
      <c r="F2055" s="1">
        <v>881983</v>
      </c>
      <c r="G2055" s="15">
        <f t="shared" si="64"/>
        <v>0.39779032614365534</v>
      </c>
      <c r="H2055" s="15">
        <f t="shared" si="65"/>
        <v>0.59479581158021944</v>
      </c>
    </row>
    <row r="2056" spans="1:8">
      <c r="A2056" s="1">
        <v>2055</v>
      </c>
      <c r="B2056" s="444">
        <f>유형화!$F$71*hourly1!B2057/hourly1!$B$8763+유형화!$F$72*hourly1!C2057/hourly1!$C$8763+유형화!$F$73*hourly1!D2057/hourly1!$D$8763+유형화!$F$74*hourly1!E2057/hourly1!$E$8763</f>
        <v>398.32884353736029</v>
      </c>
      <c r="C2056" s="442">
        <f>hourly1!$F2057*유형화!$G$71/hourly1!$F$8763+유형화!$G$72*hourly1!$G2057/hourly1!$F$8763+유형화!$G$74*hourly1!I2057/hourly1!$I$8763</f>
        <v>2.1280037812789758</v>
      </c>
      <c r="D2056" s="14">
        <v>329.47528</v>
      </c>
      <c r="E2056" s="14">
        <v>825.37135600000045</v>
      </c>
      <c r="F2056" s="1">
        <v>853466</v>
      </c>
      <c r="G2056" s="15">
        <f t="shared" si="64"/>
        <v>0.37701772396604588</v>
      </c>
      <c r="H2056" s="15">
        <f t="shared" si="65"/>
        <v>0.57353332784539435</v>
      </c>
    </row>
    <row r="2057" spans="1:8">
      <c r="A2057" s="1">
        <v>2056</v>
      </c>
      <c r="B2057" s="444">
        <f>유형화!$F$71*hourly1!B2058/hourly1!$B$8763+유형화!$F$72*hourly1!C2058/hourly1!$C$8763+유형화!$F$73*hourly1!D2058/hourly1!$D$8763+유형화!$F$74*hourly1!E2058/hourly1!$E$8763</f>
        <v>333.75269227041673</v>
      </c>
      <c r="C2057" s="442">
        <f>hourly1!$F2058*유형화!$G$71/hourly1!$F$8763+유형화!$G$72*hourly1!$G2058/hourly1!$F$8763+유형화!$G$74*hourly1!I2058/hourly1!$I$8763</f>
        <v>2.0524771097946384</v>
      </c>
      <c r="D2057" s="14">
        <v>346.30439799999999</v>
      </c>
      <c r="E2057" s="14">
        <v>695.55207000000007</v>
      </c>
      <c r="F2057" s="1">
        <v>923878</v>
      </c>
      <c r="G2057" s="15">
        <f t="shared" si="64"/>
        <v>0.39627524084171561</v>
      </c>
      <c r="H2057" s="15">
        <f t="shared" si="65"/>
        <v>0.59326958704767729</v>
      </c>
    </row>
    <row r="2058" spans="1:8">
      <c r="A2058" s="1">
        <v>2057</v>
      </c>
      <c r="B2058" s="444">
        <f>유형화!$F$71*hourly1!B2059/hourly1!$B$8763+유형화!$F$72*hourly1!C2059/hourly1!$C$8763+유형화!$F$73*hourly1!D2059/hourly1!$D$8763+유형화!$F$74*hourly1!E2059/hourly1!$E$8763</f>
        <v>291.60211459708432</v>
      </c>
      <c r="C2058" s="442">
        <f>hourly1!$F2059*유형화!$G$71/hourly1!$F$8763+유형화!$G$72*hourly1!$G2059/hourly1!$F$8763+유형화!$G$74*hourly1!I2059/hourly1!$I$8763</f>
        <v>2.3010219162605723</v>
      </c>
      <c r="D2058" s="14">
        <v>364.57730500000002</v>
      </c>
      <c r="E2058" s="14">
        <v>499.7663400000007</v>
      </c>
      <c r="F2058" s="1">
        <v>911286</v>
      </c>
      <c r="G2058" s="15">
        <f t="shared" si="64"/>
        <v>0.41718488179378715</v>
      </c>
      <c r="H2058" s="15">
        <f t="shared" si="65"/>
        <v>0.61400227714797018</v>
      </c>
    </row>
    <row r="2059" spans="1:8">
      <c r="A2059" s="1">
        <v>2058</v>
      </c>
      <c r="B2059" s="444">
        <f>유형화!$F$71*hourly1!B2060/hourly1!$B$8763+유형화!$F$72*hourly1!C2060/hourly1!$C$8763+유형화!$F$73*hourly1!D2060/hourly1!$D$8763+유형화!$F$74*hourly1!E2060/hourly1!$E$8763</f>
        <v>166.08337955656611</v>
      </c>
      <c r="C2059" s="442">
        <f>hourly1!$F2060*유형화!$G$71/hourly1!$F$8763+유형화!$G$72*hourly1!$G2060/hourly1!$F$8763+유형화!$G$74*hourly1!I2060/hourly1!$I$8763</f>
        <v>2.6040445861677717</v>
      </c>
      <c r="D2059" s="14">
        <v>332.47275000000002</v>
      </c>
      <c r="E2059" s="14">
        <v>224.39031899999989</v>
      </c>
      <c r="F2059" s="1">
        <v>869218</v>
      </c>
      <c r="G2059" s="15">
        <f t="shared" si="64"/>
        <v>0.38044772125463311</v>
      </c>
      <c r="H2059" s="15">
        <f t="shared" si="65"/>
        <v>0.57709501292542775</v>
      </c>
    </row>
    <row r="2060" spans="1:8">
      <c r="A2060" s="1">
        <v>2059</v>
      </c>
      <c r="B2060" s="444">
        <f>유형화!$F$71*hourly1!B2061/hourly1!$B$8763+유형화!$F$72*hourly1!C2061/hourly1!$C$8763+유형화!$F$73*hourly1!D2061/hourly1!$D$8763+유형화!$F$74*hourly1!E2061/hourly1!$E$8763</f>
        <v>121.01081939944447</v>
      </c>
      <c r="C2060" s="442">
        <f>hourly1!$F2061*유형화!$G$71/hourly1!$F$8763+유형화!$G$72*hourly1!$G2061/hourly1!$F$8763+유형화!$G$74*hourly1!I2061/hourly1!$I$8763</f>
        <v>2.4227299555107757</v>
      </c>
      <c r="D2060" s="14">
        <v>334.26252499999998</v>
      </c>
      <c r="E2060" s="14">
        <v>28.585623999999999</v>
      </c>
      <c r="F2060" s="1">
        <v>891941</v>
      </c>
      <c r="G2060" s="15">
        <f t="shared" si="64"/>
        <v>0.38249575622985588</v>
      </c>
      <c r="H2060" s="15">
        <f t="shared" si="65"/>
        <v>0.57921197524622248</v>
      </c>
    </row>
    <row r="2061" spans="1:8">
      <c r="A2061" s="1">
        <v>2060</v>
      </c>
      <c r="B2061" s="444">
        <f>유형화!$F$71*hourly1!B2062/hourly1!$B$8763+유형화!$F$72*hourly1!C2062/hourly1!$C$8763+유형화!$F$73*hourly1!D2062/hourly1!$D$8763+유형화!$F$74*hourly1!E2062/hourly1!$E$8763</f>
        <v>130.11207525542304</v>
      </c>
      <c r="C2061" s="442">
        <f>hourly1!$F2062*유형화!$G$71/hourly1!$F$8763+유형화!$G$72*hourly1!$G2062/hourly1!$F$8763+유형화!$G$74*hourly1!I2062/hourly1!$I$8763</f>
        <v>2.5624217889226477</v>
      </c>
      <c r="D2061" s="14">
        <v>353.78413999999992</v>
      </c>
      <c r="E2061" s="14">
        <v>0.5796</v>
      </c>
      <c r="F2061" s="1">
        <v>865895</v>
      </c>
      <c r="G2061" s="15">
        <f t="shared" si="64"/>
        <v>0.4048342905667609</v>
      </c>
      <c r="H2061" s="15">
        <f t="shared" si="65"/>
        <v>0.60184190643096058</v>
      </c>
    </row>
    <row r="2062" spans="1:8">
      <c r="A2062" s="1">
        <v>2061</v>
      </c>
      <c r="B2062" s="444">
        <f>유형화!$F$71*hourly1!B2063/hourly1!$B$8763+유형화!$F$72*hourly1!C2063/hourly1!$C$8763+유형화!$F$73*hourly1!D2063/hourly1!$D$8763+유형화!$F$74*hourly1!E2063/hourly1!$E$8763</f>
        <v>67.224351591875987</v>
      </c>
      <c r="C2062" s="442">
        <f>hourly1!$F2063*유형화!$G$71/hourly1!$F$8763+유형화!$G$72*hourly1!$G2063/hourly1!$F$8763+유형화!$G$74*hourly1!I2063/hourly1!$I$8763</f>
        <v>3.6982575568092706</v>
      </c>
      <c r="D2062" s="14">
        <v>351.73698100000001</v>
      </c>
      <c r="E2062" s="14">
        <v>1.5609599999999999</v>
      </c>
      <c r="F2062" s="1">
        <v>939443</v>
      </c>
      <c r="G2062" s="15">
        <f t="shared" si="64"/>
        <v>0.40249173173571118</v>
      </c>
      <c r="H2062" s="15">
        <f t="shared" si="65"/>
        <v>0.59950766415789525</v>
      </c>
    </row>
    <row r="2063" spans="1:8">
      <c r="A2063" s="1">
        <v>2062</v>
      </c>
      <c r="B2063" s="444">
        <f>유형화!$F$71*hourly1!B2064/hourly1!$B$8763+유형화!$F$72*hourly1!C2064/hourly1!$C$8763+유형화!$F$73*hourly1!D2064/hourly1!$D$8763+유형화!$F$74*hourly1!E2064/hourly1!$E$8763</f>
        <v>66.095298809918006</v>
      </c>
      <c r="C2063" s="442">
        <f>hourly1!$F2064*유형화!$G$71/hourly1!$F$8763+유형화!$G$72*hourly1!$G2064/hourly1!$F$8763+유형화!$G$74*hourly1!I2064/hourly1!$I$8763</f>
        <v>0.46057332261577388</v>
      </c>
      <c r="D2063" s="14">
        <v>302.31635799999998</v>
      </c>
      <c r="E2063" s="14">
        <v>1.4356800000000001</v>
      </c>
      <c r="F2063" s="1">
        <v>966116</v>
      </c>
      <c r="G2063" s="15">
        <f t="shared" si="64"/>
        <v>0.3459398386758008</v>
      </c>
      <c r="H2063" s="15">
        <f t="shared" si="65"/>
        <v>0.54030566406859803</v>
      </c>
    </row>
    <row r="2064" spans="1:8">
      <c r="A2064" s="1">
        <v>2063</v>
      </c>
      <c r="B2064" s="444">
        <f>유형화!$F$71*hourly1!B2065/hourly1!$B$8763+유형화!$F$72*hourly1!C2065/hourly1!$C$8763+유형화!$F$73*hourly1!D2065/hourly1!$D$8763+유형화!$F$74*hourly1!E2065/hourly1!$E$8763</f>
        <v>64.903049773986126</v>
      </c>
      <c r="C2064" s="442">
        <f>hourly1!$F2065*유형화!$G$71/hourly1!$F$8763+유형화!$G$72*hourly1!$G2065/hourly1!$F$8763+유형화!$G$74*hourly1!I2065/hourly1!$I$8763</f>
        <v>0.35354294661295982</v>
      </c>
      <c r="D2064" s="14">
        <v>277.85783300000003</v>
      </c>
      <c r="E2064" s="14">
        <v>0.52295999999999998</v>
      </c>
      <c r="F2064" s="1">
        <v>1036005</v>
      </c>
      <c r="G2064" s="15">
        <f t="shared" si="64"/>
        <v>0.31795201079667551</v>
      </c>
      <c r="H2064" s="15">
        <f t="shared" si="65"/>
        <v>0.50882611743427586</v>
      </c>
    </row>
    <row r="2065" spans="1:8">
      <c r="A2065" s="1">
        <v>2064</v>
      </c>
      <c r="B2065" s="444">
        <f>유형화!$F$71*hourly1!B2066/hourly1!$B$8763+유형화!$F$72*hourly1!C2066/hourly1!$C$8763+유형화!$F$73*hourly1!D2066/hourly1!$D$8763+유형화!$F$74*hourly1!E2066/hourly1!$E$8763</f>
        <v>63.485041014335458</v>
      </c>
      <c r="C2065" s="442">
        <f>hourly1!$F2066*유형화!$G$71/hourly1!$F$8763+유형화!$G$72*hourly1!$G2066/hourly1!$F$8763+유형화!$G$74*hourly1!I2066/hourly1!$I$8763</f>
        <v>0.32160158086311313</v>
      </c>
      <c r="D2065" s="14">
        <v>254.82583299999999</v>
      </c>
      <c r="E2065" s="14">
        <v>4.9200000000000001E-2</v>
      </c>
      <c r="F2065" s="1">
        <v>1126399</v>
      </c>
      <c r="G2065" s="15">
        <f t="shared" si="64"/>
        <v>0.29159655184271094</v>
      </c>
      <c r="H2065" s="15">
        <f t="shared" si="65"/>
        <v>0.47773101650306149</v>
      </c>
    </row>
    <row r="2066" spans="1:8">
      <c r="A2066" s="1">
        <v>2065</v>
      </c>
      <c r="B2066" s="444">
        <f>유형화!$F$71*hourly1!B2067/hourly1!$B$8763+유형화!$F$72*hourly1!C2067/hourly1!$C$8763+유형화!$F$73*hourly1!D2067/hourly1!$D$8763+유형화!$F$74*hourly1!E2067/hourly1!$E$8763</f>
        <v>63.935692596094832</v>
      </c>
      <c r="C2066" s="442">
        <f>hourly1!$F2067*유형화!$G$71/hourly1!$F$8763+유형화!$G$72*hourly1!$G2067/hourly1!$F$8763+유형화!$G$74*hourly1!I2067/hourly1!$I$8763</f>
        <v>0.26415803495751056</v>
      </c>
      <c r="D2066" s="14">
        <v>263.47657900000002</v>
      </c>
      <c r="E2066" s="14">
        <v>4.3200000000000001E-3</v>
      </c>
      <c r="F2066" s="1">
        <v>1017270</v>
      </c>
      <c r="G2066" s="15">
        <f t="shared" si="64"/>
        <v>0.30149557846324643</v>
      </c>
      <c r="H2066" s="15">
        <f t="shared" si="65"/>
        <v>0.48958189266533381</v>
      </c>
    </row>
    <row r="2067" spans="1:8">
      <c r="A2067" s="1">
        <v>2066</v>
      </c>
      <c r="B2067" s="444">
        <f>유형화!$F$71*hourly1!B2068/hourly1!$B$8763+유형화!$F$72*hourly1!C2068/hourly1!$C$8763+유형화!$F$73*hourly1!D2068/hourly1!$D$8763+유형화!$F$74*hourly1!E2068/hourly1!$E$8763</f>
        <v>64.336796381447613</v>
      </c>
      <c r="C2067" s="442">
        <f>hourly1!$F2068*유형화!$G$71/hourly1!$F$8763+유형화!$G$72*hourly1!$G2068/hourly1!$F$8763+유형화!$G$74*hourly1!I2068/hourly1!$I$8763</f>
        <v>0.2578304036784016</v>
      </c>
      <c r="D2067" s="14">
        <v>239.86730900000001</v>
      </c>
      <c r="E2067" s="14">
        <v>2.8800000000000002E-3</v>
      </c>
      <c r="F2067" s="1">
        <v>873940</v>
      </c>
      <c r="G2067" s="15">
        <f t="shared" si="64"/>
        <v>0.27447955091817583</v>
      </c>
      <c r="H2067" s="15">
        <f t="shared" si="65"/>
        <v>0.45673228966921348</v>
      </c>
    </row>
    <row r="2068" spans="1:8">
      <c r="A2068" s="1">
        <v>2067</v>
      </c>
      <c r="B2068" s="444">
        <f>유형화!$F$71*hourly1!B2069/hourly1!$B$8763+유형화!$F$72*hourly1!C2069/hourly1!$C$8763+유형화!$F$73*hourly1!D2069/hourly1!$D$8763+유형화!$F$74*hourly1!E2069/hourly1!$E$8763</f>
        <v>65.047086062976248</v>
      </c>
      <c r="C2068" s="442">
        <f>hourly1!$F2069*유형화!$G$71/hourly1!$F$8763+유형화!$G$72*hourly1!$G2069/hourly1!$F$8763+유형화!$G$74*hourly1!I2069/hourly1!$I$8763</f>
        <v>0.55699088230212324</v>
      </c>
      <c r="D2068" s="14">
        <v>226.49618000000001</v>
      </c>
      <c r="E2068" s="14">
        <v>0</v>
      </c>
      <c r="F2068" s="1">
        <v>707658</v>
      </c>
      <c r="G2068" s="15">
        <f t="shared" si="64"/>
        <v>0.25917900205018063</v>
      </c>
      <c r="H2068" s="15">
        <f t="shared" si="65"/>
        <v>0.43739714711425182</v>
      </c>
    </row>
    <row r="2069" spans="1:8">
      <c r="A2069" s="1">
        <v>2068</v>
      </c>
      <c r="B2069" s="444">
        <f>유형화!$F$71*hourly1!B2070/hourly1!$B$8763+유형화!$F$72*hourly1!C2070/hourly1!$C$8763+유형화!$F$73*hourly1!D2070/hourly1!$D$8763+유형화!$F$74*hourly1!E2070/hourly1!$E$8763</f>
        <v>65.353938303748762</v>
      </c>
      <c r="C2069" s="442">
        <f>hourly1!$F2070*유형화!$G$71/hourly1!$F$8763+유형화!$G$72*hourly1!$G2070/hourly1!$F$8763+유형화!$G$74*hourly1!I2070/hourly1!$I$8763</f>
        <v>1.0995474753596464</v>
      </c>
      <c r="D2069" s="14">
        <v>169.13774699999999</v>
      </c>
      <c r="E2069" s="14">
        <v>1.4400000000000001E-3</v>
      </c>
      <c r="F2069" s="1">
        <v>583080</v>
      </c>
      <c r="G2069" s="15">
        <f t="shared" si="64"/>
        <v>0.1935438932191966</v>
      </c>
      <c r="H2069" s="15">
        <f t="shared" si="65"/>
        <v>0.34781955593870023</v>
      </c>
    </row>
    <row r="2070" spans="1:8">
      <c r="A2070" s="1">
        <v>2069</v>
      </c>
      <c r="B2070" s="444">
        <f>유형화!$F$71*hourly1!B2071/hourly1!$B$8763+유형화!$F$72*hourly1!C2071/hourly1!$C$8763+유형화!$F$73*hourly1!D2071/hourly1!$D$8763+유형화!$F$74*hourly1!E2071/hourly1!$E$8763</f>
        <v>65.816175204140876</v>
      </c>
      <c r="C2070" s="442">
        <f>hourly1!$F2071*유형화!$G$71/hourly1!$F$8763+유형화!$G$72*hourly1!$G2071/hourly1!$F$8763+유형화!$G$74*hourly1!I2071/hourly1!$I$8763</f>
        <v>1.5987040618150925</v>
      </c>
      <c r="D2070" s="14">
        <v>141.673451</v>
      </c>
      <c r="E2070" s="14">
        <v>0</v>
      </c>
      <c r="F2070" s="1">
        <v>646341</v>
      </c>
      <c r="G2070" s="15">
        <f t="shared" si="64"/>
        <v>0.16211656923832077</v>
      </c>
      <c r="H2070" s="15">
        <f t="shared" si="65"/>
        <v>0.30068130520018982</v>
      </c>
    </row>
    <row r="2071" spans="1:8">
      <c r="A2071" s="1">
        <v>2070</v>
      </c>
      <c r="B2071" s="444">
        <f>유형화!$F$71*hourly1!B2072/hourly1!$B$8763+유형화!$F$72*hourly1!C2072/hourly1!$C$8763+유형화!$F$73*hourly1!D2072/hourly1!$D$8763+유형화!$F$74*hourly1!E2072/hourly1!$E$8763</f>
        <v>68.059068028346516</v>
      </c>
      <c r="C2071" s="442">
        <f>hourly1!$F2072*유형화!$G$71/hourly1!$F$8763+유형화!$G$72*hourly1!$G2072/hourly1!$F$8763+유형화!$G$74*hourly1!I2072/hourly1!$I$8763</f>
        <v>2.1035560297834404</v>
      </c>
      <c r="D2071" s="14">
        <v>113.85104699999999</v>
      </c>
      <c r="E2071" s="14">
        <v>1.4400000000000001E-3</v>
      </c>
      <c r="F2071" s="1">
        <v>1079319</v>
      </c>
      <c r="G2071" s="15">
        <f t="shared" si="64"/>
        <v>0.13027946318488998</v>
      </c>
      <c r="H2071" s="15">
        <f t="shared" si="65"/>
        <v>0.24974319553026819</v>
      </c>
    </row>
    <row r="2072" spans="1:8">
      <c r="A2072" s="1">
        <v>2071</v>
      </c>
      <c r="B2072" s="444">
        <f>유형화!$F$71*hourly1!B2073/hourly1!$B$8763+유형화!$F$72*hourly1!C2073/hourly1!$C$8763+유형화!$F$73*hourly1!D2073/hourly1!$D$8763+유형화!$F$74*hourly1!E2073/hourly1!$E$8763</f>
        <v>79.549990190450558</v>
      </c>
      <c r="C2072" s="442">
        <f>hourly1!$F2073*유형화!$G$71/hourly1!$F$8763+유형화!$G$72*hourly1!$G2073/hourly1!$F$8763+유형화!$G$74*hourly1!I2073/hourly1!$I$8763</f>
        <v>8.5079827986663386</v>
      </c>
      <c r="D2072" s="14">
        <v>106.109709</v>
      </c>
      <c r="E2072" s="14">
        <v>7.0327059999999912</v>
      </c>
      <c r="F2072" s="1">
        <v>1223343</v>
      </c>
      <c r="G2072" s="15">
        <f t="shared" si="64"/>
        <v>0.12142106982314257</v>
      </c>
      <c r="H2072" s="15">
        <f t="shared" si="65"/>
        <v>0.23495626111300047</v>
      </c>
    </row>
    <row r="2073" spans="1:8">
      <c r="A2073" s="1">
        <v>2072</v>
      </c>
      <c r="B2073" s="444">
        <f>유형화!$F$71*hourly1!B2074/hourly1!$B$8763+유형화!$F$72*hourly1!C2074/hourly1!$C$8763+유형화!$F$73*hourly1!D2074/hourly1!$D$8763+유형화!$F$74*hourly1!E2074/hourly1!$E$8763</f>
        <v>184.83576511784796</v>
      </c>
      <c r="C2073" s="442">
        <f>hourly1!$F2074*유형화!$G$71/hourly1!$F$8763+유형화!$G$72*hourly1!$G2074/hourly1!$F$8763+유형화!$G$74*hourly1!I2074/hourly1!$I$8763</f>
        <v>8.2525190986061165</v>
      </c>
      <c r="D2073" s="14">
        <v>71.281650999999997</v>
      </c>
      <c r="E2073" s="14">
        <v>126.7226800000001</v>
      </c>
      <c r="F2073" s="1">
        <v>1282403</v>
      </c>
      <c r="G2073" s="15">
        <f t="shared" si="64"/>
        <v>8.1567411735903275E-2</v>
      </c>
      <c r="H2073" s="15">
        <f t="shared" si="65"/>
        <v>0.16482857672235124</v>
      </c>
    </row>
    <row r="2074" spans="1:8">
      <c r="A2074" s="1">
        <v>2073</v>
      </c>
      <c r="B2074" s="444">
        <f>유형화!$F$71*hourly1!B2075/hourly1!$B$8763+유형화!$F$72*hourly1!C2075/hourly1!$C$8763+유형화!$F$73*hourly1!D2075/hourly1!$D$8763+유형화!$F$74*hourly1!E2075/hourly1!$E$8763</f>
        <v>288.6881652995728</v>
      </c>
      <c r="C2074" s="442">
        <f>hourly1!$F2075*유형화!$G$71/hourly1!$F$8763+유형화!$G$72*hourly1!$G2075/hourly1!$F$8763+유형화!$G$74*hourly1!I2075/hourly1!$I$8763</f>
        <v>7.5475906776237531</v>
      </c>
      <c r="D2074" s="14">
        <v>44.419921000000002</v>
      </c>
      <c r="E2074" s="14">
        <v>385.43860700000022</v>
      </c>
      <c r="F2074" s="1">
        <v>1146863</v>
      </c>
      <c r="G2074" s="15">
        <f t="shared" si="64"/>
        <v>5.0829602494522702E-2</v>
      </c>
      <c r="H2074" s="15">
        <f t="shared" si="65"/>
        <v>0.10634780726934867</v>
      </c>
    </row>
    <row r="2075" spans="1:8">
      <c r="A2075" s="1">
        <v>2074</v>
      </c>
      <c r="B2075" s="444">
        <f>유형화!$F$71*hourly1!B2076/hourly1!$B$8763+유형화!$F$72*hourly1!C2076/hourly1!$C$8763+유형화!$F$73*hourly1!D2076/hourly1!$D$8763+유형화!$F$74*hourly1!E2076/hourly1!$E$8763</f>
        <v>352.73372755232202</v>
      </c>
      <c r="C2075" s="442">
        <f>hourly1!$F2076*유형화!$G$71/hourly1!$F$8763+유형화!$G$72*hourly1!$G2076/hourly1!$F$8763+유형화!$G$74*hourly1!I2076/hourly1!$I$8763</f>
        <v>6.4716685403395644</v>
      </c>
      <c r="D2075" s="14">
        <v>76.486749000000017</v>
      </c>
      <c r="E2075" s="14">
        <v>719.38154000000088</v>
      </c>
      <c r="F2075" s="1">
        <v>1007388</v>
      </c>
      <c r="G2075" s="15">
        <f t="shared" si="64"/>
        <v>8.7523592123640484E-2</v>
      </c>
      <c r="H2075" s="15">
        <f t="shared" si="65"/>
        <v>0.17570150520299418</v>
      </c>
    </row>
    <row r="2076" spans="1:8">
      <c r="A2076" s="1">
        <v>2075</v>
      </c>
      <c r="B2076" s="444">
        <f>유형화!$F$71*hourly1!B2077/hourly1!$B$8763+유형화!$F$72*hourly1!C2077/hourly1!$C$8763+유형화!$F$73*hourly1!D2077/hourly1!$D$8763+유형화!$F$74*hourly1!E2077/hourly1!$E$8763</f>
        <v>416.14155450372311</v>
      </c>
      <c r="C2076" s="442">
        <f>hourly1!$F2077*유형화!$G$71/hourly1!$F$8763+유형화!$G$72*hourly1!$G2077/hourly1!$F$8763+유형화!$G$74*hourly1!I2077/hourly1!$I$8763</f>
        <v>5.5691535521346429</v>
      </c>
      <c r="D2076" s="14">
        <v>70.186361000000005</v>
      </c>
      <c r="E2076" s="14">
        <v>988.63048200000219</v>
      </c>
      <c r="F2076" s="1">
        <v>970006</v>
      </c>
      <c r="G2076" s="15">
        <f t="shared" si="64"/>
        <v>8.0314074177823755E-2</v>
      </c>
      <c r="H2076" s="15">
        <f t="shared" si="65"/>
        <v>0.16252226710879072</v>
      </c>
    </row>
    <row r="2077" spans="1:8">
      <c r="A2077" s="1">
        <v>2076</v>
      </c>
      <c r="B2077" s="444">
        <f>유형화!$F$71*hourly1!B2078/hourly1!$B$8763+유형화!$F$72*hourly1!C2078/hourly1!$C$8763+유형화!$F$73*hourly1!D2078/hourly1!$D$8763+유형화!$F$74*hourly1!E2078/hourly1!$E$8763</f>
        <v>349.23370637271933</v>
      </c>
      <c r="C2077" s="442">
        <f>hourly1!$F2078*유형화!$G$71/hourly1!$F$8763+유형화!$G$72*hourly1!$G2078/hourly1!$F$8763+유형화!$G$74*hourly1!I2078/hourly1!$I$8763</f>
        <v>4.9155058919286656</v>
      </c>
      <c r="D2077" s="14">
        <v>84.048147000000014</v>
      </c>
      <c r="E2077" s="14">
        <v>1089.222189000001</v>
      </c>
      <c r="F2077" s="1">
        <v>954370</v>
      </c>
      <c r="G2077" s="15">
        <f t="shared" si="64"/>
        <v>9.6176080601566377E-2</v>
      </c>
      <c r="H2077" s="15">
        <f t="shared" si="65"/>
        <v>0.19124415212733181</v>
      </c>
    </row>
    <row r="2078" spans="1:8">
      <c r="A2078" s="1">
        <v>2077</v>
      </c>
      <c r="B2078" s="444">
        <f>유형화!$F$71*hourly1!B2079/hourly1!$B$8763+유형화!$F$72*hourly1!C2079/hourly1!$C$8763+유형화!$F$73*hourly1!D2079/hourly1!$D$8763+유형화!$F$74*hourly1!E2079/hourly1!$E$8763</f>
        <v>205.5462195569952</v>
      </c>
      <c r="C2078" s="442">
        <f>hourly1!$F2079*유형화!$G$71/hourly1!$F$8763+유형화!$G$72*hourly1!$G2079/hourly1!$F$8763+유형화!$G$74*hourly1!I2079/hourly1!$I$8763</f>
        <v>3.386082543914589</v>
      </c>
      <c r="D2078" s="14">
        <v>75.478296</v>
      </c>
      <c r="E2078" s="14">
        <v>1099.899682</v>
      </c>
      <c r="F2078" s="1">
        <v>945422</v>
      </c>
      <c r="G2078" s="15">
        <f t="shared" si="64"/>
        <v>8.6369621923549175E-2</v>
      </c>
      <c r="H2078" s="15">
        <f t="shared" si="65"/>
        <v>0.17360613146151474</v>
      </c>
    </row>
    <row r="2079" spans="1:8">
      <c r="A2079" s="1">
        <v>2078</v>
      </c>
      <c r="B2079" s="444">
        <f>유형화!$F$71*hourly1!B2080/hourly1!$B$8763+유형화!$F$72*hourly1!C2080/hourly1!$C$8763+유형화!$F$73*hourly1!D2080/hourly1!$D$8763+유형화!$F$74*hourly1!E2080/hourly1!$E$8763</f>
        <v>277.03812941335633</v>
      </c>
      <c r="C2079" s="442">
        <f>hourly1!$F2080*유형화!$G$71/hourly1!$F$8763+유형화!$G$72*hourly1!$G2080/hourly1!$F$8763+유형화!$G$74*hourly1!I2080/hourly1!$I$8763</f>
        <v>3.7596892713328804</v>
      </c>
      <c r="D2079" s="14">
        <v>78.99628100000001</v>
      </c>
      <c r="E2079" s="14">
        <v>1019.090045999999</v>
      </c>
      <c r="F2079" s="1">
        <v>910191</v>
      </c>
      <c r="G2079" s="15">
        <f t="shared" si="64"/>
        <v>9.0395243201256859E-2</v>
      </c>
      <c r="H2079" s="15">
        <f t="shared" si="65"/>
        <v>0.18089273285026655</v>
      </c>
    </row>
    <row r="2080" spans="1:8">
      <c r="A2080" s="1">
        <v>2079</v>
      </c>
      <c r="B2080" s="444">
        <f>유형화!$F$71*hourly1!B2081/hourly1!$B$8763+유형화!$F$72*hourly1!C2081/hourly1!$C$8763+유형화!$F$73*hourly1!D2081/hourly1!$D$8763+유형화!$F$74*hourly1!E2081/hourly1!$E$8763</f>
        <v>403.38316241783815</v>
      </c>
      <c r="C2080" s="442">
        <f>hourly1!$F2081*유형화!$G$71/hourly1!$F$8763+유형화!$G$72*hourly1!$G2081/hourly1!$F$8763+유형화!$G$74*hourly1!I2081/hourly1!$I$8763</f>
        <v>3.6072759272560782</v>
      </c>
      <c r="D2080" s="14">
        <v>112.22172399999999</v>
      </c>
      <c r="E2080" s="14">
        <v>840.21616300000062</v>
      </c>
      <c r="F2080" s="1">
        <v>922648</v>
      </c>
      <c r="G2080" s="15">
        <f t="shared" si="64"/>
        <v>0.12841503302471063</v>
      </c>
      <c r="H2080" s="15">
        <f t="shared" si="65"/>
        <v>0.2466539772757024</v>
      </c>
    </row>
    <row r="2081" spans="1:8">
      <c r="A2081" s="1">
        <v>2080</v>
      </c>
      <c r="B2081" s="444">
        <f>유형화!$F$71*hourly1!B2082/hourly1!$B$8763+유형화!$F$72*hourly1!C2082/hourly1!$C$8763+유형화!$F$73*hourly1!D2082/hourly1!$D$8763+유형화!$F$74*hourly1!E2082/hourly1!$E$8763</f>
        <v>338.42019424197525</v>
      </c>
      <c r="C2081" s="442">
        <f>hourly1!$F2082*유형화!$G$71/hourly1!$F$8763+유형화!$G$72*hourly1!$G2082/hourly1!$F$8763+유형화!$G$74*hourly1!I2082/hourly1!$I$8763</f>
        <v>3.4150154470573995</v>
      </c>
      <c r="D2081" s="14">
        <v>114.11366</v>
      </c>
      <c r="E2081" s="14">
        <v>502.78943199999981</v>
      </c>
      <c r="F2081" s="1">
        <v>905434</v>
      </c>
      <c r="G2081" s="15">
        <f t="shared" si="64"/>
        <v>0.13057997057210244</v>
      </c>
      <c r="H2081" s="15">
        <f t="shared" si="65"/>
        <v>0.25023997712295348</v>
      </c>
    </row>
    <row r="2082" spans="1:8">
      <c r="A2082" s="1">
        <v>2081</v>
      </c>
      <c r="B2082" s="444">
        <f>유형화!$F$71*hourly1!B2083/hourly1!$B$8763+유형화!$F$72*hourly1!C2083/hourly1!$C$8763+유형화!$F$73*hourly1!D2083/hourly1!$D$8763+유형화!$F$74*hourly1!E2083/hourly1!$E$8763</f>
        <v>295.84148999151034</v>
      </c>
      <c r="C2082" s="442">
        <f>hourly1!$F2083*유형화!$G$71/hourly1!$F$8763+유형화!$G$72*hourly1!$G2083/hourly1!$F$8763+유형화!$G$74*hourly1!I2083/hourly1!$I$8763</f>
        <v>3.5145121177007383</v>
      </c>
      <c r="D2082" s="14">
        <v>133.623423</v>
      </c>
      <c r="E2082" s="14">
        <v>265.1154199999998</v>
      </c>
      <c r="F2082" s="1">
        <v>898143</v>
      </c>
      <c r="G2082" s="15">
        <f t="shared" si="64"/>
        <v>0.1529049426955861</v>
      </c>
      <c r="H2082" s="15">
        <f t="shared" si="65"/>
        <v>0.28628645546362769</v>
      </c>
    </row>
    <row r="2083" spans="1:8">
      <c r="A2083" s="1">
        <v>2082</v>
      </c>
      <c r="B2083" s="444">
        <f>유형화!$F$71*hourly1!B2084/hourly1!$B$8763+유형화!$F$72*hourly1!C2084/hourly1!$C$8763+유형화!$F$73*hourly1!D2084/hourly1!$D$8763+유형화!$F$74*hourly1!E2084/hourly1!$E$8763</f>
        <v>170.20137601493087</v>
      </c>
      <c r="C2083" s="442">
        <f>hourly1!$F2084*유형화!$G$71/hourly1!$F$8763+유형화!$G$72*hourly1!$G2084/hourly1!$F$8763+유형화!$G$74*hourly1!I2084/hourly1!$I$8763</f>
        <v>3.7768485902871358</v>
      </c>
      <c r="D2083" s="14">
        <v>109.91271999999999</v>
      </c>
      <c r="E2083" s="14">
        <v>100.4920190000001</v>
      </c>
      <c r="F2083" s="1">
        <v>894477</v>
      </c>
      <c r="G2083" s="15">
        <f t="shared" si="64"/>
        <v>0.12577284562689281</v>
      </c>
      <c r="H2083" s="15">
        <f t="shared" si="65"/>
        <v>0.24225517379947586</v>
      </c>
    </row>
    <row r="2084" spans="1:8">
      <c r="A2084" s="1">
        <v>2083</v>
      </c>
      <c r="B2084" s="444">
        <f>유형화!$F$71*hourly1!B2085/hourly1!$B$8763+유형화!$F$72*hourly1!C2085/hourly1!$C$8763+유형화!$F$73*hourly1!D2085/hourly1!$D$8763+유형화!$F$74*hourly1!E2085/hourly1!$E$8763</f>
        <v>123.52207066788093</v>
      </c>
      <c r="C2084" s="442">
        <f>hourly1!$F2085*유형화!$G$71/hourly1!$F$8763+유형화!$G$72*hourly1!$G2085/hourly1!$F$8763+유형화!$G$74*hourly1!I2085/hourly1!$I$8763</f>
        <v>3.6450350664699647</v>
      </c>
      <c r="D2084" s="14">
        <v>72.107663000000016</v>
      </c>
      <c r="E2084" s="14">
        <v>10.10647899999999</v>
      </c>
      <c r="F2084" s="1">
        <v>924567</v>
      </c>
      <c r="G2084" s="15">
        <f t="shared" si="64"/>
        <v>8.2512615164241354E-2</v>
      </c>
      <c r="H2084" s="15">
        <f t="shared" si="65"/>
        <v>0.16656363257950332</v>
      </c>
    </row>
    <row r="2085" spans="1:8">
      <c r="A2085" s="1">
        <v>2084</v>
      </c>
      <c r="B2085" s="444">
        <f>유형화!$F$71*hourly1!B2086/hourly1!$B$8763+유형화!$F$72*hourly1!C2086/hourly1!$C$8763+유형화!$F$73*hourly1!D2086/hourly1!$D$8763+유형화!$F$74*hourly1!E2086/hourly1!$E$8763</f>
        <v>132.5275456595094</v>
      </c>
      <c r="C2085" s="442">
        <f>hourly1!$F2086*유형화!$G$71/hourly1!$F$8763+유형화!$G$72*hourly1!$G2086/hourly1!$F$8763+유형화!$G$74*hourly1!I2086/hourly1!$I$8763</f>
        <v>3.7142886207999068</v>
      </c>
      <c r="D2085" s="14">
        <v>82.562015999999986</v>
      </c>
      <c r="E2085" s="14">
        <v>0.5796</v>
      </c>
      <c r="F2085" s="1">
        <v>950115</v>
      </c>
      <c r="G2085" s="15">
        <f t="shared" si="64"/>
        <v>9.4475504682379377E-2</v>
      </c>
      <c r="H2085" s="15">
        <f t="shared" si="65"/>
        <v>0.18821264079487712</v>
      </c>
    </row>
    <row r="2086" spans="1:8">
      <c r="A2086" s="1">
        <v>2085</v>
      </c>
      <c r="B2086" s="444">
        <f>유형화!$F$71*hourly1!B2087/hourly1!$B$8763+유형화!$F$72*hourly1!C2087/hourly1!$C$8763+유형화!$F$73*hourly1!D2087/hourly1!$D$8763+유형화!$F$74*hourly1!E2087/hourly1!$E$8763</f>
        <v>68.703503180735495</v>
      </c>
      <c r="C2086" s="442">
        <f>hourly1!$F2087*유형화!$G$71/hourly1!$F$8763+유형화!$G$72*hourly1!$G2087/hourly1!$F$8763+유형화!$G$74*hourly1!I2087/hourly1!$I$8763</f>
        <v>4.8067411681975738</v>
      </c>
      <c r="D2086" s="14">
        <v>104.32701400000001</v>
      </c>
      <c r="E2086" s="14">
        <v>1.56504</v>
      </c>
      <c r="F2086" s="1">
        <v>998022</v>
      </c>
      <c r="G2086" s="15">
        <f t="shared" si="64"/>
        <v>0.11938113647389208</v>
      </c>
      <c r="H2086" s="15">
        <f t="shared" si="65"/>
        <v>0.23151150617978494</v>
      </c>
    </row>
    <row r="2087" spans="1:8">
      <c r="A2087" s="1">
        <v>2086</v>
      </c>
      <c r="B2087" s="444">
        <f>유형화!$F$71*hourly1!B2088/hourly1!$B$8763+유형화!$F$72*hourly1!C2088/hourly1!$C$8763+유형화!$F$73*hourly1!D2088/hourly1!$D$8763+유형화!$F$74*hourly1!E2088/hourly1!$E$8763</f>
        <v>67.534168693145389</v>
      </c>
      <c r="C2087" s="442">
        <f>hourly1!$F2088*유형화!$G$71/hourly1!$F$8763+유형화!$G$72*hourly1!$G2088/hourly1!$F$8763+유형화!$G$74*hourly1!I2088/hourly1!$I$8763</f>
        <v>0.4609103486543093</v>
      </c>
      <c r="D2087" s="14">
        <v>62.882322000000002</v>
      </c>
      <c r="E2087" s="14">
        <v>1.56168</v>
      </c>
      <c r="F2087" s="1">
        <v>1073078</v>
      </c>
      <c r="G2087" s="15">
        <f t="shared" si="64"/>
        <v>7.1956080948288481E-2</v>
      </c>
      <c r="H2087" s="15">
        <f t="shared" si="65"/>
        <v>0.14697637098212651</v>
      </c>
    </row>
    <row r="2088" spans="1:8">
      <c r="A2088" s="1">
        <v>2087</v>
      </c>
      <c r="B2088" s="444">
        <f>유형화!$F$71*hourly1!B2089/hourly1!$B$8763+유형화!$F$72*hourly1!C2089/hourly1!$C$8763+유형화!$F$73*hourly1!D2089/hourly1!$D$8763+유형화!$F$74*hourly1!E2089/hourly1!$E$8763</f>
        <v>66.321320729843805</v>
      </c>
      <c r="C2088" s="442">
        <f>hourly1!$F2089*유형화!$G$71/hourly1!$F$8763+유형화!$G$72*hourly1!$G2089/hourly1!$F$8763+유형화!$G$74*hourly1!I2089/hourly1!$I$8763</f>
        <v>0.35376833685052889</v>
      </c>
      <c r="D2088" s="14">
        <v>58.531396000000001</v>
      </c>
      <c r="E2088" s="14">
        <v>1.7951999999999999</v>
      </c>
      <c r="F2088" s="1">
        <v>1152046</v>
      </c>
      <c r="G2088" s="15">
        <f t="shared" si="64"/>
        <v>6.6977327405185971E-2</v>
      </c>
      <c r="H2088" s="15">
        <f t="shared" si="65"/>
        <v>0.13757634378590991</v>
      </c>
    </row>
    <row r="2089" spans="1:8">
      <c r="A2089" s="1">
        <v>2088</v>
      </c>
      <c r="B2089" s="444">
        <f>유형화!$F$71*hourly1!B2090/hourly1!$B$8763+유형화!$F$72*hourly1!C2090/hourly1!$C$8763+유형화!$F$73*hourly1!D2090/hourly1!$D$8763+유형화!$F$74*hourly1!E2090/hourly1!$E$8763</f>
        <v>65.15756859567837</v>
      </c>
      <c r="C2089" s="442">
        <f>hourly1!$F2090*유형화!$G$71/hourly1!$F$8763+유형화!$G$72*hourly1!$G2090/hourly1!$F$8763+유형화!$G$74*hourly1!I2090/hourly1!$I$8763</f>
        <v>0.33155737567360288</v>
      </c>
      <c r="D2089" s="14">
        <v>112.85615799999999</v>
      </c>
      <c r="E2089" s="14">
        <v>0.19919999999999999</v>
      </c>
      <c r="F2089" s="1">
        <v>1193813</v>
      </c>
      <c r="G2089" s="15">
        <f t="shared" si="64"/>
        <v>0.12914101423546087</v>
      </c>
      <c r="H2089" s="15">
        <f t="shared" si="65"/>
        <v>0.24785831823068344</v>
      </c>
    </row>
    <row r="2090" spans="1:8">
      <c r="A2090" s="1">
        <v>2089</v>
      </c>
      <c r="B2090" s="444">
        <f>유형화!$F$71*hourly1!B2091/hourly1!$B$8763+유형화!$F$72*hourly1!C2091/hourly1!$C$8763+유형화!$F$73*hourly1!D2091/hourly1!$D$8763+유형화!$F$74*hourly1!E2091/hourly1!$E$8763</f>
        <v>65.539570311454952</v>
      </c>
      <c r="C2090" s="442">
        <f>hourly1!$F2091*유형화!$G$71/hourly1!$F$8763+유형화!$G$72*hourly1!$G2091/hourly1!$F$8763+유형화!$G$74*hourly1!I2091/hourly1!$I$8763</f>
        <v>0.39361848795388943</v>
      </c>
      <c r="D2090" s="14">
        <v>153.868484</v>
      </c>
      <c r="E2090" s="14">
        <v>6.4799999999999996E-3</v>
      </c>
      <c r="F2090" s="1">
        <v>1065253</v>
      </c>
      <c r="G2090" s="15">
        <f t="shared" si="64"/>
        <v>0.17607131444819152</v>
      </c>
      <c r="H2090" s="15">
        <f t="shared" si="65"/>
        <v>0.32198003921422391</v>
      </c>
    </row>
    <row r="2091" spans="1:8">
      <c r="A2091" s="1">
        <v>2090</v>
      </c>
      <c r="B2091" s="444">
        <f>유형화!$F$71*hourly1!B2092/hourly1!$B$8763+유형화!$F$72*hourly1!C2092/hourly1!$C$8763+유형화!$F$73*hourly1!D2092/hourly1!$D$8763+유형화!$F$74*hourly1!E2092/hourly1!$E$8763</f>
        <v>65.6167180014411</v>
      </c>
      <c r="C2091" s="442">
        <f>hourly1!$F2092*유형화!$G$71/hourly1!$F$8763+유형화!$G$72*hourly1!$G2092/hourly1!$F$8763+유형화!$G$74*hourly1!I2092/hourly1!$I$8763</f>
        <v>0.87251309504809083</v>
      </c>
      <c r="D2091" s="14">
        <v>184.206962</v>
      </c>
      <c r="E2091" s="14">
        <v>1.4400000000000001E-3</v>
      </c>
      <c r="F2091" s="1">
        <v>877316</v>
      </c>
      <c r="G2091" s="15">
        <f t="shared" si="64"/>
        <v>0.21078755757318091</v>
      </c>
      <c r="H2091" s="15">
        <f t="shared" si="65"/>
        <v>0.37246016617093552</v>
      </c>
    </row>
    <row r="2092" spans="1:8">
      <c r="A2092" s="1">
        <v>2091</v>
      </c>
      <c r="B2092" s="444">
        <f>유형화!$F$71*hourly1!B2093/hourly1!$B$8763+유형화!$F$72*hourly1!C2093/hourly1!$C$8763+유형화!$F$73*hourly1!D2093/hourly1!$D$8763+유형화!$F$74*hourly1!E2093/hourly1!$E$8763</f>
        <v>66.169545456870523</v>
      </c>
      <c r="C2092" s="442">
        <f>hourly1!$F2093*유형화!$G$71/hourly1!$F$8763+유형화!$G$72*hourly1!$G2093/hourly1!$F$8763+유형화!$G$74*hourly1!I2093/hourly1!$I$8763</f>
        <v>1.4258175267010575</v>
      </c>
      <c r="D2092" s="14">
        <v>249.37802199999999</v>
      </c>
      <c r="E2092" s="14">
        <v>7.2000000000000005E-4</v>
      </c>
      <c r="F2092" s="1">
        <v>675740</v>
      </c>
      <c r="G2092" s="15">
        <f t="shared" si="64"/>
        <v>0.28536263558709019</v>
      </c>
      <c r="H2092" s="15">
        <f t="shared" si="65"/>
        <v>0.47015881765424655</v>
      </c>
    </row>
    <row r="2093" spans="1:8">
      <c r="A2093" s="1">
        <v>2092</v>
      </c>
      <c r="B2093" s="444">
        <f>유형화!$F$71*hourly1!B2094/hourly1!$B$8763+유형화!$F$72*hourly1!C2094/hourly1!$C$8763+유형화!$F$73*hourly1!D2094/hourly1!$D$8763+유형화!$F$74*hourly1!E2094/hourly1!$E$8763</f>
        <v>66.451452472342908</v>
      </c>
      <c r="C2093" s="442">
        <f>hourly1!$F2094*유형화!$G$71/hourly1!$F$8763+유형화!$G$72*hourly1!$G2094/hourly1!$F$8763+유형화!$G$74*hourly1!I2094/hourly1!$I$8763</f>
        <v>1.8249260268451679</v>
      </c>
      <c r="D2093" s="14">
        <v>232.12168199999999</v>
      </c>
      <c r="E2093" s="14">
        <v>2.16E-3</v>
      </c>
      <c r="F2093" s="1">
        <v>555321</v>
      </c>
      <c r="G2093" s="15">
        <f t="shared" si="64"/>
        <v>0.26561624966464942</v>
      </c>
      <c r="H2093" s="15">
        <f t="shared" si="65"/>
        <v>0.44559835460264158</v>
      </c>
    </row>
    <row r="2094" spans="1:8">
      <c r="A2094" s="1">
        <v>2093</v>
      </c>
      <c r="B2094" s="444">
        <f>유형화!$F$71*hourly1!B2095/hourly1!$B$8763+유형화!$F$72*hourly1!C2095/hourly1!$C$8763+유형화!$F$73*hourly1!D2095/hourly1!$D$8763+유형화!$F$74*hourly1!E2095/hourly1!$E$8763</f>
        <v>66.741435306127443</v>
      </c>
      <c r="C2094" s="442">
        <f>hourly1!$F2095*유형화!$G$71/hourly1!$F$8763+유형화!$G$72*hourly1!$G2095/hourly1!$F$8763+유형화!$G$74*hourly1!I2095/hourly1!$I$8763</f>
        <v>2.1972666250113413</v>
      </c>
      <c r="D2094" s="14">
        <v>166.63429199999999</v>
      </c>
      <c r="E2094" s="14">
        <v>0</v>
      </c>
      <c r="F2094" s="1">
        <v>632379</v>
      </c>
      <c r="G2094" s="15">
        <f t="shared" si="64"/>
        <v>0.19067919603720643</v>
      </c>
      <c r="H2094" s="15">
        <f t="shared" si="65"/>
        <v>0.34364440934289958</v>
      </c>
    </row>
    <row r="2095" spans="1:8">
      <c r="A2095" s="1">
        <v>2094</v>
      </c>
      <c r="B2095" s="444">
        <f>유형화!$F$71*hourly1!B2096/hourly1!$B$8763+유형화!$F$72*hourly1!C2096/hourly1!$C$8763+유형화!$F$73*hourly1!D2096/hourly1!$D$8763+유형화!$F$74*hourly1!E2096/hourly1!$E$8763</f>
        <v>68.810472606230832</v>
      </c>
      <c r="C2095" s="442">
        <f>hourly1!$F2096*유형화!$G$71/hourly1!$F$8763+유형화!$G$72*hourly1!$G2096/hourly1!$F$8763+유형화!$G$74*hourly1!I2096/hourly1!$I$8763</f>
        <v>2.5959477311583252</v>
      </c>
      <c r="D2095" s="14">
        <v>133.48258000000001</v>
      </c>
      <c r="E2095" s="14">
        <v>1.4400000000000001E-3</v>
      </c>
      <c r="F2095" s="1">
        <v>1022604</v>
      </c>
      <c r="G2095" s="15">
        <f t="shared" si="64"/>
        <v>0.15274377640931253</v>
      </c>
      <c r="H2095" s="15">
        <f t="shared" si="65"/>
        <v>0.28603217244962093</v>
      </c>
    </row>
    <row r="2096" spans="1:8">
      <c r="A2096" s="1">
        <v>2095</v>
      </c>
      <c r="B2096" s="444">
        <f>유형화!$F$71*hourly1!B2097/hourly1!$B$8763+유형화!$F$72*hourly1!C2097/hourly1!$C$8763+유형화!$F$73*hourly1!D2097/hourly1!$D$8763+유형화!$F$74*hourly1!E2097/hourly1!$E$8763</f>
        <v>80.393060175474446</v>
      </c>
      <c r="C2096" s="442">
        <f>hourly1!$F2097*유형화!$G$71/hourly1!$F$8763+유형화!$G$72*hourly1!$G2097/hourly1!$F$8763+유형화!$G$74*hourly1!I2097/hourly1!$I$8763</f>
        <v>9.0103309467395256</v>
      </c>
      <c r="D2096" s="14">
        <v>126.98775000000001</v>
      </c>
      <c r="E2096" s="14">
        <v>4.0303550000000001</v>
      </c>
      <c r="F2096" s="1">
        <v>1000659</v>
      </c>
      <c r="G2096" s="15">
        <f t="shared" si="64"/>
        <v>0.14531175897800055</v>
      </c>
      <c r="H2096" s="15">
        <f t="shared" si="65"/>
        <v>0.27421376167409023</v>
      </c>
    </row>
    <row r="2097" spans="1:8">
      <c r="A2097" s="1">
        <v>2096</v>
      </c>
      <c r="B2097" s="444">
        <f>유형화!$F$71*hourly1!B2098/hourly1!$B$8763+유형화!$F$72*hourly1!C2098/hourly1!$C$8763+유형화!$F$73*hourly1!D2098/hourly1!$D$8763+유형화!$F$74*hourly1!E2098/hourly1!$E$8763</f>
        <v>187.62185751159444</v>
      </c>
      <c r="C2097" s="442">
        <f>hourly1!$F2098*유형화!$G$71/hourly1!$F$8763+유형화!$G$72*hourly1!$G2098/hourly1!$F$8763+유형화!$G$74*hourly1!I2098/hourly1!$I$8763</f>
        <v>9.1118633817738459</v>
      </c>
      <c r="D2097" s="14">
        <v>109.258162</v>
      </c>
      <c r="E2097" s="14">
        <v>89.837789999999956</v>
      </c>
      <c r="F2097" s="1">
        <v>960045</v>
      </c>
      <c r="G2097" s="15">
        <f t="shared" si="64"/>
        <v>0.12502383657418403</v>
      </c>
      <c r="H2097" s="15">
        <f t="shared" si="65"/>
        <v>0.24100371467484552</v>
      </c>
    </row>
    <row r="2098" spans="1:8">
      <c r="A2098" s="1">
        <v>2097</v>
      </c>
      <c r="B2098" s="444">
        <f>유형화!$F$71*hourly1!B2099/hourly1!$B$8763+유형화!$F$72*hourly1!C2099/hourly1!$C$8763+유형화!$F$73*hourly1!D2099/hourly1!$D$8763+유형화!$F$74*hourly1!E2099/hourly1!$E$8763</f>
        <v>291.72062966546355</v>
      </c>
      <c r="C2098" s="442">
        <f>hourly1!$F2099*유형화!$G$71/hourly1!$F$8763+유형화!$G$72*hourly1!$G2099/hourly1!$F$8763+유형화!$G$74*hourly1!I2099/hourly1!$I$8763</f>
        <v>8.3510727319322466</v>
      </c>
      <c r="D2098" s="14">
        <v>72.3947</v>
      </c>
      <c r="E2098" s="14">
        <v>302.60200700000001</v>
      </c>
      <c r="F2098" s="1">
        <v>992985</v>
      </c>
      <c r="G2098" s="15">
        <f t="shared" si="64"/>
        <v>8.284107087246334E-2</v>
      </c>
      <c r="H2098" s="15">
        <f t="shared" si="65"/>
        <v>0.1671657076515736</v>
      </c>
    </row>
    <row r="2099" spans="1:8">
      <c r="A2099" s="1">
        <v>2098</v>
      </c>
      <c r="B2099" s="444">
        <f>유형화!$F$71*hourly1!B2100/hourly1!$B$8763+유형화!$F$72*hourly1!C2100/hourly1!$C$8763+유형화!$F$73*hourly1!D2100/hourly1!$D$8763+유형화!$F$74*hourly1!E2100/hourly1!$E$8763</f>
        <v>355.58833996414637</v>
      </c>
      <c r="C2099" s="442">
        <f>hourly1!$F2100*유형화!$G$71/hourly1!$F$8763+유형화!$G$72*hourly1!$G2100/hourly1!$F$8763+유형화!$G$74*hourly1!I2100/hourly1!$I$8763</f>
        <v>7.1492932889853424</v>
      </c>
      <c r="D2099" s="14">
        <v>88.89271699999999</v>
      </c>
      <c r="E2099" s="14">
        <v>529.38349400000016</v>
      </c>
      <c r="F2099" s="1">
        <v>931338</v>
      </c>
      <c r="G2099" s="15">
        <f t="shared" si="64"/>
        <v>0.10171970971691056</v>
      </c>
      <c r="H2099" s="15">
        <f t="shared" si="65"/>
        <v>0.20104861351896749</v>
      </c>
    </row>
    <row r="2100" spans="1:8">
      <c r="A2100" s="1">
        <v>2099</v>
      </c>
      <c r="B2100" s="444">
        <f>유형화!$F$71*hourly1!B2101/hourly1!$B$8763+유형화!$F$72*hourly1!C2101/hourly1!$C$8763+유형화!$F$73*hourly1!D2101/hourly1!$D$8763+유형화!$F$74*hourly1!E2101/hourly1!$E$8763</f>
        <v>418.52834294835515</v>
      </c>
      <c r="C2100" s="442">
        <f>hourly1!$F2101*유형화!$G$71/hourly1!$F$8763+유형화!$G$72*hourly1!$G2101/hourly1!$F$8763+유형화!$G$74*hourly1!I2101/hourly1!$I$8763</f>
        <v>6.1035055657091029</v>
      </c>
      <c r="D2100" s="14">
        <v>93.523269999999982</v>
      </c>
      <c r="E2100" s="14">
        <v>682.04173200000025</v>
      </c>
      <c r="F2100" s="1">
        <v>912317</v>
      </c>
      <c r="G2100" s="15">
        <f t="shared" si="64"/>
        <v>0.10701843972410305</v>
      </c>
      <c r="H2100" s="15">
        <f t="shared" si="65"/>
        <v>0.21031012437994448</v>
      </c>
    </row>
    <row r="2101" spans="1:8">
      <c r="A2101" s="1">
        <v>2100</v>
      </c>
      <c r="B2101" s="444">
        <f>유형화!$F$71*hourly1!B2102/hourly1!$B$8763+유형화!$F$72*hourly1!C2102/hourly1!$C$8763+유형화!$F$73*hourly1!D2102/hourly1!$D$8763+유형화!$F$74*hourly1!E2102/hourly1!$E$8763</f>
        <v>350.72688153531607</v>
      </c>
      <c r="C2101" s="442">
        <f>hourly1!$F2102*유형화!$G$71/hourly1!$F$8763+유형화!$G$72*hourly1!$G2102/hourly1!$F$8763+유형화!$G$74*hourly1!I2102/hourly1!$I$8763</f>
        <v>5.1704440888645031</v>
      </c>
      <c r="D2101" s="14">
        <v>94.901587000000049</v>
      </c>
      <c r="E2101" s="14">
        <v>771.43726599999923</v>
      </c>
      <c r="F2101" s="1">
        <v>894689</v>
      </c>
      <c r="G2101" s="15">
        <f t="shared" si="64"/>
        <v>0.10859564435761526</v>
      </c>
      <c r="H2101" s="15">
        <f t="shared" si="65"/>
        <v>0.21304642601443699</v>
      </c>
    </row>
    <row r="2102" spans="1:8">
      <c r="A2102" s="1">
        <v>2101</v>
      </c>
      <c r="B2102" s="444">
        <f>유형화!$F$71*hourly1!B2103/hourly1!$B$8763+유형화!$F$72*hourly1!C2103/hourly1!$C$8763+유형화!$F$73*hourly1!D2103/hourly1!$D$8763+유형화!$F$74*hourly1!E2103/hourly1!$E$8763</f>
        <v>206.87290085032447</v>
      </c>
      <c r="C2102" s="442">
        <f>hourly1!$F2103*유형화!$G$71/hourly1!$F$8763+유형화!$G$72*hourly1!$G2103/hourly1!$F$8763+유형화!$G$74*hourly1!I2103/hourly1!$I$8763</f>
        <v>3.6691546738994578</v>
      </c>
      <c r="D2102" s="14">
        <v>78.265595000000005</v>
      </c>
      <c r="E2102" s="14">
        <v>841.79762099999994</v>
      </c>
      <c r="F2102" s="1">
        <v>933414</v>
      </c>
      <c r="G2102" s="15">
        <f t="shared" si="64"/>
        <v>8.9559121071991626E-2</v>
      </c>
      <c r="H2102" s="15">
        <f t="shared" si="65"/>
        <v>0.17938462235634581</v>
      </c>
    </row>
    <row r="2103" spans="1:8">
      <c r="A2103" s="1">
        <v>2102</v>
      </c>
      <c r="B2103" s="444">
        <f>유형화!$F$71*hourly1!B2104/hourly1!$B$8763+유형화!$F$72*hourly1!C2104/hourly1!$C$8763+유형화!$F$73*hourly1!D2104/hourly1!$D$8763+유형화!$F$74*hourly1!E2104/hourly1!$E$8763</f>
        <v>278.55015055660573</v>
      </c>
      <c r="C2103" s="442">
        <f>hourly1!$F2104*유형화!$G$71/hourly1!$F$8763+유형화!$G$72*hourly1!$G2104/hourly1!$F$8763+유형화!$G$74*hourly1!I2104/hourly1!$I$8763</f>
        <v>4.0673211960441726</v>
      </c>
      <c r="D2103" s="14">
        <v>66.728026</v>
      </c>
      <c r="E2103" s="14">
        <v>774.06472000000053</v>
      </c>
      <c r="F2103" s="1">
        <v>924884</v>
      </c>
      <c r="G2103" s="15">
        <f t="shared" si="64"/>
        <v>7.635671024323018E-2</v>
      </c>
      <c r="H2103" s="15">
        <f t="shared" si="65"/>
        <v>0.1551977671714683</v>
      </c>
    </row>
    <row r="2104" spans="1:8">
      <c r="A2104" s="1">
        <v>2103</v>
      </c>
      <c r="B2104" s="444">
        <f>유형화!$F$71*hourly1!B2105/hourly1!$B$8763+유형화!$F$72*hourly1!C2105/hourly1!$C$8763+유형화!$F$73*hourly1!D2105/hourly1!$D$8763+유형화!$F$74*hourly1!E2105/hourly1!$E$8763</f>
        <v>405.19627560451983</v>
      </c>
      <c r="C2104" s="442">
        <f>hourly1!$F2105*유형화!$G$71/hourly1!$F$8763+유형화!$G$72*hourly1!$G2105/hourly1!$F$8763+유형화!$G$74*hourly1!I2105/hourly1!$I$8763</f>
        <v>4.0454081476324504</v>
      </c>
      <c r="D2104" s="14">
        <v>61.572963999999999</v>
      </c>
      <c r="E2104" s="14">
        <v>650.61431999999968</v>
      </c>
      <c r="F2104" s="1">
        <v>866366</v>
      </c>
      <c r="G2104" s="15">
        <f t="shared" si="64"/>
        <v>7.0457785922887081E-2</v>
      </c>
      <c r="H2104" s="15">
        <f t="shared" si="65"/>
        <v>0.14415862709990809</v>
      </c>
    </row>
    <row r="2105" spans="1:8">
      <c r="A2105" s="1">
        <v>2104</v>
      </c>
      <c r="B2105" s="444">
        <f>유형화!$F$71*hourly1!B2106/hourly1!$B$8763+유형화!$F$72*hourly1!C2106/hourly1!$C$8763+유형화!$F$73*hourly1!D2106/hourly1!$D$8763+유형화!$F$74*hourly1!E2106/hourly1!$E$8763</f>
        <v>340.6760418950991</v>
      </c>
      <c r="C2105" s="442">
        <f>hourly1!$F2106*유형화!$G$71/hourly1!$F$8763+유형화!$G$72*hourly1!$G2106/hourly1!$F$8763+유형화!$G$74*hourly1!I2106/hourly1!$I$8763</f>
        <v>4.0020803376140544</v>
      </c>
      <c r="D2105" s="14">
        <v>69.251513000000017</v>
      </c>
      <c r="E2105" s="14">
        <v>485.2811989999999</v>
      </c>
      <c r="F2105" s="1">
        <v>913928</v>
      </c>
      <c r="G2105" s="15">
        <f t="shared" si="64"/>
        <v>7.9244329991813175E-2</v>
      </c>
      <c r="H2105" s="15">
        <f t="shared" si="65"/>
        <v>0.16054869838407984</v>
      </c>
    </row>
    <row r="2106" spans="1:8">
      <c r="A2106" s="1">
        <v>2105</v>
      </c>
      <c r="B2106" s="444">
        <f>유형화!$F$71*hourly1!B2107/hourly1!$B$8763+유형화!$F$72*hourly1!C2107/hourly1!$C$8763+유형화!$F$73*hourly1!D2107/hourly1!$D$8763+유형화!$F$74*hourly1!E2107/hourly1!$E$8763</f>
        <v>299.6828130263504</v>
      </c>
      <c r="C2106" s="442">
        <f>hourly1!$F2107*유형화!$G$71/hourly1!$F$8763+유형화!$G$72*hourly1!$G2107/hourly1!$F$8763+유형화!$G$74*hourly1!I2107/hourly1!$I$8763</f>
        <v>4.5495148447718794</v>
      </c>
      <c r="D2106" s="14">
        <v>98.388064999999997</v>
      </c>
      <c r="E2106" s="14">
        <v>342.91563599999978</v>
      </c>
      <c r="F2106" s="1">
        <v>918454</v>
      </c>
      <c r="G2106" s="15">
        <f t="shared" si="64"/>
        <v>0.11258521225544867</v>
      </c>
      <c r="H2106" s="15">
        <f t="shared" si="65"/>
        <v>0.21992655436326636</v>
      </c>
    </row>
    <row r="2107" spans="1:8">
      <c r="A2107" s="1">
        <v>2106</v>
      </c>
      <c r="B2107" s="444">
        <f>유형화!$F$71*hourly1!B2108/hourly1!$B$8763+유형화!$F$72*hourly1!C2108/hourly1!$C$8763+유형화!$F$73*hourly1!D2108/hourly1!$D$8763+유형화!$F$74*hourly1!E2108/hourly1!$E$8763</f>
        <v>174.2175464675918</v>
      </c>
      <c r="C2107" s="442">
        <f>hourly1!$F2108*유형화!$G$71/hourly1!$F$8763+유형화!$G$72*hourly1!$G2108/hourly1!$F$8763+유형화!$G$74*hourly1!I2108/hourly1!$I$8763</f>
        <v>4.8600732571881995</v>
      </c>
      <c r="D2107" s="14">
        <v>110.684732</v>
      </c>
      <c r="E2107" s="14">
        <v>158.49264799999989</v>
      </c>
      <c r="F2107" s="1">
        <v>896352</v>
      </c>
      <c r="G2107" s="15">
        <f t="shared" si="64"/>
        <v>0.12665625699273028</v>
      </c>
      <c r="H2107" s="15">
        <f t="shared" si="65"/>
        <v>0.24372864480572878</v>
      </c>
    </row>
    <row r="2108" spans="1:8">
      <c r="A2108" s="1">
        <v>2107</v>
      </c>
      <c r="B2108" s="444">
        <f>유형화!$F$71*hourly1!B2109/hourly1!$B$8763+유형화!$F$72*hourly1!C2109/hourly1!$C$8763+유형화!$F$73*hourly1!D2109/hourly1!$D$8763+유형화!$F$74*hourly1!E2109/hourly1!$E$8763</f>
        <v>125.02494474760205</v>
      </c>
      <c r="C2108" s="442">
        <f>hourly1!$F2109*유형화!$G$71/hourly1!$F$8763+유형화!$G$72*hourly1!$G2109/hourly1!$F$8763+유형화!$G$74*hourly1!I2109/hourly1!$I$8763</f>
        <v>4.3825019825083631</v>
      </c>
      <c r="D2108" s="14">
        <v>132.951607</v>
      </c>
      <c r="E2108" s="14">
        <v>23.340876999999971</v>
      </c>
      <c r="F2108" s="1">
        <v>890560</v>
      </c>
      <c r="G2108" s="15">
        <f t="shared" si="64"/>
        <v>0.15213618535742107</v>
      </c>
      <c r="H2108" s="15">
        <f t="shared" si="65"/>
        <v>0.28507277520922136</v>
      </c>
    </row>
    <row r="2109" spans="1:8">
      <c r="A2109" s="1">
        <v>2108</v>
      </c>
      <c r="B2109" s="444">
        <f>유형화!$F$71*hourly1!B2110/hourly1!$B$8763+유형화!$F$72*hourly1!C2110/hourly1!$C$8763+유형화!$F$73*hourly1!D2110/hourly1!$D$8763+유형화!$F$74*hourly1!E2110/hourly1!$E$8763</f>
        <v>133.78036874311198</v>
      </c>
      <c r="C2109" s="442">
        <f>hourly1!$F2110*유형화!$G$71/hourly1!$F$8763+유형화!$G$72*hourly1!$G2110/hourly1!$F$8763+유형화!$G$74*hourly1!I2110/hourly1!$I$8763</f>
        <v>4.3285111608060456</v>
      </c>
      <c r="D2109" s="14">
        <v>194.83094</v>
      </c>
      <c r="E2109" s="14">
        <v>0.5796</v>
      </c>
      <c r="F2109" s="1">
        <v>885601</v>
      </c>
      <c r="G2109" s="15">
        <f t="shared" si="64"/>
        <v>0.22294454854690537</v>
      </c>
      <c r="H2109" s="15">
        <f t="shared" si="65"/>
        <v>0.38934152239788222</v>
      </c>
    </row>
    <row r="2110" spans="1:8">
      <c r="A2110" s="1">
        <v>2109</v>
      </c>
      <c r="B2110" s="444">
        <f>유형화!$F$71*hourly1!B2111/hourly1!$B$8763+유형화!$F$72*hourly1!C2111/hourly1!$C$8763+유형화!$F$73*hourly1!D2111/hourly1!$D$8763+유형화!$F$74*hourly1!E2111/hourly1!$E$8763</f>
        <v>69.198295836413735</v>
      </c>
      <c r="C2110" s="442">
        <f>hourly1!$F2111*유형화!$G$71/hourly1!$F$8763+유형화!$G$72*hourly1!$G2111/hourly1!$F$8763+유형화!$G$74*hourly1!I2111/hourly1!$I$8763</f>
        <v>5.2907604289579968</v>
      </c>
      <c r="D2110" s="14">
        <v>193.76590200000001</v>
      </c>
      <c r="E2110" s="14">
        <v>1.5669599999999999</v>
      </c>
      <c r="F2110" s="1">
        <v>927782</v>
      </c>
      <c r="G2110" s="15">
        <f t="shared" si="64"/>
        <v>0.22172582827539566</v>
      </c>
      <c r="H2110" s="15">
        <f t="shared" si="65"/>
        <v>0.38766699231902929</v>
      </c>
    </row>
    <row r="2111" spans="1:8">
      <c r="A2111" s="1">
        <v>2110</v>
      </c>
      <c r="B2111" s="444">
        <f>유형화!$F$71*hourly1!B2112/hourly1!$B$8763+유형화!$F$72*hourly1!C2112/hourly1!$C$8763+유형화!$F$73*hourly1!D2112/hourly1!$D$8763+유형화!$F$74*hourly1!E2112/hourly1!$E$8763</f>
        <v>67.857269956470972</v>
      </c>
      <c r="C2111" s="442">
        <f>hourly1!$F2112*유형화!$G$71/hourly1!$F$8763+유형화!$G$72*hourly1!$G2112/hourly1!$F$8763+유형화!$G$74*hourly1!I2112/hourly1!$I$8763</f>
        <v>0.461009680071372</v>
      </c>
      <c r="D2111" s="14">
        <v>189.840181</v>
      </c>
      <c r="E2111" s="14">
        <v>1.56168</v>
      </c>
      <c r="F2111" s="1">
        <v>970210</v>
      </c>
      <c r="G2111" s="15">
        <f t="shared" si="64"/>
        <v>0.21723363573110002</v>
      </c>
      <c r="H2111" s="15">
        <f t="shared" si="65"/>
        <v>0.38146064489494913</v>
      </c>
    </row>
    <row r="2112" spans="1:8">
      <c r="A2112" s="1">
        <v>2111</v>
      </c>
      <c r="B2112" s="444">
        <f>유형화!$F$71*hourly1!B2113/hourly1!$B$8763+유형화!$F$72*hourly1!C2113/hourly1!$C$8763+유형화!$F$73*hourly1!D2113/hourly1!$D$8763+유형화!$F$74*hourly1!E2113/hourly1!$E$8763</f>
        <v>66.610968123207172</v>
      </c>
      <c r="C2112" s="442">
        <f>hourly1!$F2113*유형화!$G$71/hourly1!$F$8763+유형화!$G$72*hourly1!$G2113/hourly1!$F$8763+유형화!$G$74*hourly1!I2113/hourly1!$I$8763</f>
        <v>0.35488925807540739</v>
      </c>
      <c r="D2112" s="14">
        <v>197.41776300000009</v>
      </c>
      <c r="E2112" s="14">
        <v>1.55376</v>
      </c>
      <c r="F2112" s="1">
        <v>1003122</v>
      </c>
      <c r="G2112" s="15">
        <f t="shared" si="64"/>
        <v>0.22590464351901696</v>
      </c>
      <c r="H2112" s="15">
        <f t="shared" si="65"/>
        <v>0.39339243497135873</v>
      </c>
    </row>
    <row r="2113" spans="1:8">
      <c r="A2113" s="1">
        <v>2112</v>
      </c>
      <c r="B2113" s="444">
        <f>유형화!$F$71*hourly1!B2114/hourly1!$B$8763+유형화!$F$72*hourly1!C2114/hourly1!$C$8763+유형화!$F$73*hourly1!D2114/hourly1!$D$8763+유형화!$F$74*hourly1!E2114/hourly1!$E$8763</f>
        <v>65.263769754402645</v>
      </c>
      <c r="C2113" s="442">
        <f>hourly1!$F2114*유형화!$G$71/hourly1!$F$8763+유형화!$G$72*hourly1!$G2114/hourly1!$F$8763+유형화!$G$74*hourly1!I2114/hourly1!$I$8763</f>
        <v>0.35320184627511908</v>
      </c>
      <c r="D2113" s="14">
        <v>202.15399300000001</v>
      </c>
      <c r="E2113" s="14">
        <v>0.20424</v>
      </c>
      <c r="F2113" s="1">
        <v>1046978</v>
      </c>
      <c r="G2113" s="15">
        <f t="shared" si="64"/>
        <v>0.23132429944822561</v>
      </c>
      <c r="H2113" s="15">
        <f t="shared" si="65"/>
        <v>0.40075005595028862</v>
      </c>
    </row>
    <row r="2114" spans="1:8">
      <c r="A2114" s="1">
        <v>2113</v>
      </c>
      <c r="B2114" s="444">
        <f>유형화!$F$71*hourly1!B2115/hourly1!$B$8763+유형화!$F$72*hourly1!C2115/hourly1!$C$8763+유형화!$F$73*hourly1!D2115/hourly1!$D$8763+유형화!$F$74*hourly1!E2115/hourly1!$E$8763</f>
        <v>65.08789076711453</v>
      </c>
      <c r="C2114" s="442">
        <f>hourly1!$F2115*유형화!$G$71/hourly1!$F$8763+유형화!$G$72*hourly1!$G2115/hourly1!$F$8763+유형화!$G$74*hourly1!I2115/hourly1!$I$8763</f>
        <v>0.50152117143797081</v>
      </c>
      <c r="D2114" s="14">
        <v>224.75453300000001</v>
      </c>
      <c r="E2114" s="14">
        <v>5.7600000000000004E-3</v>
      </c>
      <c r="F2114" s="1">
        <v>985231</v>
      </c>
      <c r="G2114" s="15">
        <f t="shared" ref="G2114:G2177" si="66">D2114/$I$1</f>
        <v>0.25718603982281024</v>
      </c>
      <c r="H2114" s="15">
        <f t="shared" ref="H2114:H2177" si="67">G2114/(1-$H$1*(1-G2114))</f>
        <v>0.43483816074220627</v>
      </c>
    </row>
    <row r="2115" spans="1:8">
      <c r="A2115" s="1">
        <v>2114</v>
      </c>
      <c r="B2115" s="444">
        <f>유형화!$F$71*hourly1!B2116/hourly1!$B$8763+유형화!$F$72*hourly1!C2116/hourly1!$C$8763+유형화!$F$73*hourly1!D2116/hourly1!$D$8763+유형화!$F$74*hourly1!E2116/hourly1!$E$8763</f>
        <v>65.085986331174908</v>
      </c>
      <c r="C2115" s="442">
        <f>hourly1!$F2116*유형화!$G$71/hourly1!$F$8763+유형화!$G$72*hourly1!$G2116/hourly1!$F$8763+유형화!$G$74*hourly1!I2116/hourly1!$I$8763</f>
        <v>1.0893926917710932</v>
      </c>
      <c r="D2115" s="14">
        <v>209.15990500000001</v>
      </c>
      <c r="E2115" s="14">
        <v>1.4400000000000001E-3</v>
      </c>
      <c r="F2115" s="1">
        <v>841685</v>
      </c>
      <c r="G2115" s="15">
        <f t="shared" si="66"/>
        <v>0.23934114671077716</v>
      </c>
      <c r="H2115" s="15">
        <f t="shared" si="67"/>
        <v>0.4114952920540299</v>
      </c>
    </row>
    <row r="2116" spans="1:8">
      <c r="A2116" s="1">
        <v>2115</v>
      </c>
      <c r="B2116" s="444">
        <f>유형화!$F$71*hourly1!B2117/hourly1!$B$8763+유형화!$F$72*hourly1!C2117/hourly1!$C$8763+유형화!$F$73*hourly1!D2117/hourly1!$D$8763+유형화!$F$74*hourly1!E2117/hourly1!$E$8763</f>
        <v>65.371269392176629</v>
      </c>
      <c r="C2116" s="442">
        <f>hourly1!$F2117*유형화!$G$71/hourly1!$F$8763+유형화!$G$72*hourly1!$G2117/hourly1!$F$8763+유형화!$G$74*hourly1!I2117/hourly1!$I$8763</f>
        <v>1.6598108917120806</v>
      </c>
      <c r="D2116" s="14">
        <v>186.02361500000009</v>
      </c>
      <c r="E2116" s="14">
        <v>2.16E-3</v>
      </c>
      <c r="F2116" s="1">
        <v>696322</v>
      </c>
      <c r="G2116" s="15">
        <f t="shared" si="66"/>
        <v>0.2128663489753648</v>
      </c>
      <c r="H2116" s="15">
        <f t="shared" si="67"/>
        <v>0.37537501907100684</v>
      </c>
    </row>
    <row r="2117" spans="1:8">
      <c r="A2117" s="1">
        <v>2116</v>
      </c>
      <c r="B2117" s="444">
        <f>유형화!$F$71*hourly1!B2118/hourly1!$B$8763+유형화!$F$72*hourly1!C2118/hourly1!$C$8763+유형화!$F$73*hourly1!D2118/hourly1!$D$8763+유형화!$F$74*hourly1!E2118/hourly1!$E$8763</f>
        <v>65.465715708614397</v>
      </c>
      <c r="C2117" s="442">
        <f>hourly1!$F2118*유형화!$G$71/hourly1!$F$8763+유형화!$G$72*hourly1!$G2118/hourly1!$F$8763+유형화!$G$74*hourly1!I2118/hourly1!$I$8763</f>
        <v>2.0409456204708047</v>
      </c>
      <c r="D2117" s="14">
        <v>158.39451700000001</v>
      </c>
      <c r="E2117" s="14">
        <v>1.4400000000000001E-3</v>
      </c>
      <c r="F2117" s="1">
        <v>554896</v>
      </c>
      <c r="G2117" s="15">
        <f t="shared" si="66"/>
        <v>0.18125044248552172</v>
      </c>
      <c r="H2117" s="15">
        <f t="shared" si="67"/>
        <v>0.32973346172009765</v>
      </c>
    </row>
    <row r="2118" spans="1:8">
      <c r="A2118" s="1">
        <v>2117</v>
      </c>
      <c r="B2118" s="444">
        <f>유형화!$F$71*hourly1!B2119/hourly1!$B$8763+유형화!$F$72*hourly1!C2119/hourly1!$C$8763+유형화!$F$73*hourly1!D2119/hourly1!$D$8763+유형화!$F$74*hourly1!E2119/hourly1!$E$8763</f>
        <v>65.628902063191234</v>
      </c>
      <c r="C2118" s="442">
        <f>hourly1!$F2119*유형화!$G$71/hourly1!$F$8763+유형화!$G$72*hourly1!$G2119/hourly1!$F$8763+유형화!$G$74*hourly1!I2119/hourly1!$I$8763</f>
        <v>2.4493499604239308</v>
      </c>
      <c r="D2118" s="14">
        <v>140.884894</v>
      </c>
      <c r="E2118" s="14">
        <v>0</v>
      </c>
      <c r="F2118" s="1">
        <v>621842</v>
      </c>
      <c r="G2118" s="15">
        <f t="shared" si="66"/>
        <v>0.16121422547111161</v>
      </c>
      <c r="H2118" s="15">
        <f t="shared" si="67"/>
        <v>0.29928319139474857</v>
      </c>
    </row>
    <row r="2119" spans="1:8">
      <c r="A2119" s="1">
        <v>2118</v>
      </c>
      <c r="B2119" s="444">
        <f>유형화!$F$71*hourly1!B2120/hourly1!$B$8763+유형화!$F$72*hourly1!C2120/hourly1!$C$8763+유형화!$F$73*hourly1!D2120/hourly1!$D$8763+유형화!$F$74*hourly1!E2120/hourly1!$E$8763</f>
        <v>67.55360259625661</v>
      </c>
      <c r="C2119" s="442">
        <f>hourly1!$F2120*유형화!$G$71/hourly1!$F$8763+유형화!$G$72*hourly1!$G2120/hourly1!$F$8763+유형화!$G$74*hourly1!I2120/hourly1!$I$8763</f>
        <v>2.6881518949610776</v>
      </c>
      <c r="D2119" s="14">
        <v>129.428169</v>
      </c>
      <c r="E2119" s="14">
        <v>0</v>
      </c>
      <c r="F2119" s="1">
        <v>1031092</v>
      </c>
      <c r="G2119" s="15">
        <f t="shared" si="66"/>
        <v>0.1481043242256983</v>
      </c>
      <c r="H2119" s="15">
        <f t="shared" si="67"/>
        <v>0.27867582663490648</v>
      </c>
    </row>
    <row r="2120" spans="1:8">
      <c r="A2120" s="1">
        <v>2119</v>
      </c>
      <c r="B2120" s="444">
        <f>유형화!$F$71*hourly1!B2121/hourly1!$B$8763+유형화!$F$72*hourly1!C2121/hourly1!$C$8763+유형화!$F$73*hourly1!D2121/hourly1!$D$8763+유형화!$F$74*hourly1!E2121/hourly1!$E$8763</f>
        <v>79.070404167199328</v>
      </c>
      <c r="C2120" s="442">
        <f>hourly1!$F2121*유형화!$G$71/hourly1!$F$8763+유형화!$G$72*hourly1!$G2121/hourly1!$F$8763+유형화!$G$74*hourly1!I2121/hourly1!$I$8763</f>
        <v>8.8452572064874637</v>
      </c>
      <c r="D2120" s="14">
        <v>174.78522799999999</v>
      </c>
      <c r="E2120" s="14">
        <v>12.489183000000001</v>
      </c>
      <c r="F2120" s="1">
        <v>1008407</v>
      </c>
      <c r="G2120" s="15">
        <f t="shared" si="66"/>
        <v>0.20000629134740058</v>
      </c>
      <c r="H2120" s="15">
        <f t="shared" si="67"/>
        <v>0.35715188484960769</v>
      </c>
    </row>
    <row r="2121" spans="1:8">
      <c r="A2121" s="1">
        <v>2120</v>
      </c>
      <c r="B2121" s="444">
        <f>유형화!$F$71*hourly1!B2122/hourly1!$B$8763+유형화!$F$72*hourly1!C2122/hourly1!$C$8763+유형화!$F$73*hourly1!D2122/hourly1!$D$8763+유형화!$F$74*hourly1!E2122/hourly1!$E$8763</f>
        <v>120.23316094715177</v>
      </c>
      <c r="C2121" s="442">
        <f>hourly1!$F2122*유형화!$G$71/hourly1!$F$8763+유형화!$G$72*hourly1!$G2122/hourly1!$F$8763+유형화!$G$74*hourly1!I2122/hourly1!$I$8763</f>
        <v>8.6609786860578239</v>
      </c>
      <c r="D2121" s="14">
        <v>188.18077299999999</v>
      </c>
      <c r="E2121" s="14">
        <v>169.15057200000021</v>
      </c>
      <c r="F2121" s="1">
        <v>946881</v>
      </c>
      <c r="G2121" s="15">
        <f t="shared" si="66"/>
        <v>0.21533477938202567</v>
      </c>
      <c r="H2121" s="15">
        <f t="shared" si="67"/>
        <v>0.3788209900232461</v>
      </c>
    </row>
    <row r="2122" spans="1:8">
      <c r="A2122" s="1">
        <v>2121</v>
      </c>
      <c r="B2122" s="444">
        <f>유형화!$F$71*hourly1!B2123/hourly1!$B$8763+유형화!$F$72*hourly1!C2123/hourly1!$C$8763+유형화!$F$73*hourly1!D2123/hourly1!$D$8763+유형화!$F$74*hourly1!E2123/hourly1!$E$8763</f>
        <v>120.04612475420535</v>
      </c>
      <c r="C2122" s="442">
        <f>hourly1!$F2123*유형화!$G$71/hourly1!$F$8763+유형화!$G$72*hourly1!$G2123/hourly1!$F$8763+유형화!$G$74*hourly1!I2123/hourly1!$I$8763</f>
        <v>7.8369212572855096</v>
      </c>
      <c r="D2122" s="14">
        <v>131.60867400000001</v>
      </c>
      <c r="E2122" s="14">
        <v>497.64769300000052</v>
      </c>
      <c r="F2122" s="1">
        <v>953220</v>
      </c>
      <c r="G2122" s="15">
        <f t="shared" si="66"/>
        <v>0.15059947054501122</v>
      </c>
      <c r="H2122" s="15">
        <f t="shared" si="67"/>
        <v>0.28264090394705887</v>
      </c>
    </row>
    <row r="2123" spans="1:8">
      <c r="A2123" s="1">
        <v>2122</v>
      </c>
      <c r="B2123" s="444">
        <f>유형화!$F$71*hourly1!B2124/hourly1!$B$8763+유형화!$F$72*hourly1!C2124/hourly1!$C$8763+유형화!$F$73*hourly1!D2124/hourly1!$D$8763+유형화!$F$74*hourly1!E2124/hourly1!$E$8763</f>
        <v>122.11236759848452</v>
      </c>
      <c r="C2123" s="442">
        <f>hourly1!$F2124*유형화!$G$71/hourly1!$F$8763+유형화!$G$72*hourly1!$G2124/hourly1!$F$8763+유형화!$G$74*hourly1!I2124/hourly1!$I$8763</f>
        <v>6.8019935788075898</v>
      </c>
      <c r="D2123" s="14">
        <v>126.41716</v>
      </c>
      <c r="E2123" s="14">
        <v>879.25757200000078</v>
      </c>
      <c r="F2123" s="1">
        <v>920079</v>
      </c>
      <c r="G2123" s="15">
        <f t="shared" si="66"/>
        <v>0.14465883429388529</v>
      </c>
      <c r="H2123" s="15">
        <f t="shared" si="67"/>
        <v>0.27316676095492937</v>
      </c>
    </row>
    <row r="2124" spans="1:8">
      <c r="A2124" s="1">
        <v>2123</v>
      </c>
      <c r="B2124" s="444">
        <f>유형화!$F$71*hourly1!B2125/hourly1!$B$8763+유형화!$F$72*hourly1!C2125/hourly1!$C$8763+유형화!$F$73*hourly1!D2125/hourly1!$D$8763+유형화!$F$74*hourly1!E2125/hourly1!$E$8763</f>
        <v>123.54747574325172</v>
      </c>
      <c r="C2124" s="442">
        <f>hourly1!$F2125*유형화!$G$71/hourly1!$F$8763+유형화!$G$72*hourly1!$G2125/hourly1!$F$8763+유형화!$G$74*hourly1!I2125/hourly1!$I$8763</f>
        <v>5.8289294905796236</v>
      </c>
      <c r="D2124" s="14">
        <v>115.534548</v>
      </c>
      <c r="E2124" s="14">
        <v>1145.867152</v>
      </c>
      <c r="F2124" s="1">
        <v>900337</v>
      </c>
      <c r="G2124" s="15">
        <f t="shared" si="66"/>
        <v>0.13220588909251668</v>
      </c>
      <c r="H2124" s="15">
        <f t="shared" si="67"/>
        <v>0.25292240415646533</v>
      </c>
    </row>
    <row r="2125" spans="1:8">
      <c r="A2125" s="1">
        <v>2124</v>
      </c>
      <c r="B2125" s="444">
        <f>유형화!$F$71*hourly1!B2126/hourly1!$B$8763+유형화!$F$72*hourly1!C2126/hourly1!$C$8763+유형화!$F$73*hourly1!D2126/hourly1!$D$8763+유형화!$F$74*hourly1!E2126/hourly1!$E$8763</f>
        <v>120.70825752193942</v>
      </c>
      <c r="C2125" s="442">
        <f>hourly1!$F2126*유형화!$G$71/hourly1!$F$8763+유형화!$G$72*hourly1!$G2126/hourly1!$F$8763+유형화!$G$74*hourly1!I2126/hourly1!$I$8763</f>
        <v>5.0235290931862053</v>
      </c>
      <c r="D2125" s="14">
        <v>128.00331199999999</v>
      </c>
      <c r="E2125" s="14">
        <v>1280.7121819999991</v>
      </c>
      <c r="F2125" s="1">
        <v>900847</v>
      </c>
      <c r="G2125" s="15">
        <f t="shared" si="66"/>
        <v>0.14647386398869028</v>
      </c>
      <c r="H2125" s="15">
        <f t="shared" si="67"/>
        <v>0.27607375487993069</v>
      </c>
    </row>
    <row r="2126" spans="1:8">
      <c r="A2126" s="1">
        <v>2125</v>
      </c>
      <c r="B2126" s="444">
        <f>유형화!$F$71*hourly1!B2127/hourly1!$B$8763+유형화!$F$72*hourly1!C2127/hourly1!$C$8763+유형화!$F$73*hourly1!D2127/hourly1!$D$8763+유형화!$F$74*hourly1!E2127/hourly1!$E$8763</f>
        <v>125.79218274643209</v>
      </c>
      <c r="C2126" s="442">
        <f>hourly1!$F2127*유형화!$G$71/hourly1!$F$8763+유형화!$G$72*hourly1!$G2127/hourly1!$F$8763+유형화!$G$74*hourly1!I2127/hourly1!$I$8763</f>
        <v>3.3807699020784274</v>
      </c>
      <c r="D2126" s="14">
        <v>96.256505000000004</v>
      </c>
      <c r="E2126" s="14">
        <v>1323.5049480000021</v>
      </c>
      <c r="F2126" s="1">
        <v>917356</v>
      </c>
      <c r="G2126" s="15">
        <f t="shared" si="66"/>
        <v>0.11014607357500786</v>
      </c>
      <c r="H2126" s="15">
        <f t="shared" si="67"/>
        <v>0.21572721243913173</v>
      </c>
    </row>
    <row r="2127" spans="1:8">
      <c r="A2127" s="1">
        <v>2126</v>
      </c>
      <c r="B2127" s="444">
        <f>유형화!$F$71*hourly1!B2128/hourly1!$B$8763+유형화!$F$72*hourly1!C2128/hourly1!$C$8763+유형화!$F$73*hourly1!D2128/hourly1!$D$8763+유형화!$F$74*hourly1!E2128/hourly1!$E$8763</f>
        <v>113.37013288810253</v>
      </c>
      <c r="C2127" s="442">
        <f>hourly1!$F2128*유형화!$G$71/hourly1!$F$8763+유형화!$G$72*hourly1!$G2128/hourly1!$F$8763+유형화!$G$74*hourly1!I2128/hourly1!$I$8763</f>
        <v>3.6292403933250243</v>
      </c>
      <c r="D2127" s="14">
        <v>96.791094000000015</v>
      </c>
      <c r="E2127" s="14">
        <v>1282.8769680000009</v>
      </c>
      <c r="F2127" s="1">
        <v>910537</v>
      </c>
      <c r="G2127" s="15">
        <f t="shared" si="66"/>
        <v>0.11075780240649194</v>
      </c>
      <c r="H2127" s="15">
        <f t="shared" si="67"/>
        <v>0.21678246690535471</v>
      </c>
    </row>
    <row r="2128" spans="1:8">
      <c r="A2128" s="1">
        <v>2127</v>
      </c>
      <c r="B2128" s="444">
        <f>유형화!$F$71*hourly1!B2129/hourly1!$B$8763+유형화!$F$72*hourly1!C2129/hourly1!$C$8763+유형화!$F$73*hourly1!D2129/hourly1!$D$8763+유형화!$F$74*hourly1!E2129/hourly1!$E$8763</f>
        <v>114.03747787545782</v>
      </c>
      <c r="C2128" s="442">
        <f>hourly1!$F2129*유형화!$G$71/hourly1!$F$8763+유형화!$G$72*hourly1!$G2129/hourly1!$F$8763+유형화!$G$74*hourly1!I2129/hourly1!$I$8763</f>
        <v>3.482181656367243</v>
      </c>
      <c r="D2128" s="14">
        <v>75.412509999999997</v>
      </c>
      <c r="E2128" s="14">
        <v>1142.420805</v>
      </c>
      <c r="F2128" s="1">
        <v>892701</v>
      </c>
      <c r="G2128" s="15">
        <f t="shared" si="66"/>
        <v>8.6294343171259086E-2</v>
      </c>
      <c r="H2128" s="15">
        <f t="shared" si="67"/>
        <v>0.17346925487920914</v>
      </c>
    </row>
    <row r="2129" spans="1:8">
      <c r="A2129" s="1">
        <v>2128</v>
      </c>
      <c r="B2129" s="444">
        <f>유형화!$F$71*hourly1!B2130/hourly1!$B$8763+유형화!$F$72*hourly1!C2130/hourly1!$C$8763+유형화!$F$73*hourly1!D2130/hourly1!$D$8763+유형화!$F$74*hourly1!E2130/hourly1!$E$8763</f>
        <v>112.67353744717327</v>
      </c>
      <c r="C2129" s="442">
        <f>hourly1!$F2130*유형화!$G$71/hourly1!$F$8763+유형화!$G$72*hourly1!$G2130/hourly1!$F$8763+유형화!$G$74*hourly1!I2130/hourly1!$I$8763</f>
        <v>3.3256157864384654</v>
      </c>
      <c r="D2129" s="14">
        <v>88.146856</v>
      </c>
      <c r="E2129" s="14">
        <v>923.86119200000041</v>
      </c>
      <c r="F2129" s="1">
        <v>908383</v>
      </c>
      <c r="G2129" s="15">
        <f t="shared" si="66"/>
        <v>0.10086622287378523</v>
      </c>
      <c r="H2129" s="15">
        <f t="shared" si="67"/>
        <v>0.19954684010549545</v>
      </c>
    </row>
    <row r="2130" spans="1:8">
      <c r="A2130" s="1">
        <v>2129</v>
      </c>
      <c r="B2130" s="444">
        <f>유형화!$F$71*hourly1!B2131/hourly1!$B$8763+유형화!$F$72*hourly1!C2131/hourly1!$C$8763+유형화!$F$73*hourly1!D2131/hourly1!$D$8763+유형화!$F$74*hourly1!E2131/hourly1!$E$8763</f>
        <v>111.66556422971789</v>
      </c>
      <c r="C2130" s="442">
        <f>hourly1!$F2131*유형화!$G$71/hourly1!$F$8763+유형화!$G$72*hourly1!$G2131/hourly1!$F$8763+유형화!$G$74*hourly1!I2131/hourly1!$I$8763</f>
        <v>3.5208468382606464</v>
      </c>
      <c r="D2130" s="14">
        <v>90.015581999999981</v>
      </c>
      <c r="E2130" s="14">
        <v>598.84015699999986</v>
      </c>
      <c r="F2130" s="1">
        <v>867161</v>
      </c>
      <c r="G2130" s="15">
        <f t="shared" si="66"/>
        <v>0.10300460127727629</v>
      </c>
      <c r="H2130" s="15">
        <f t="shared" si="67"/>
        <v>0.20330422732608219</v>
      </c>
    </row>
    <row r="2131" spans="1:8">
      <c r="A2131" s="1">
        <v>2130</v>
      </c>
      <c r="B2131" s="444">
        <f>유형화!$F$71*hourly1!B2132/hourly1!$B$8763+유형화!$F$72*hourly1!C2132/hourly1!$C$8763+유형화!$F$73*hourly1!D2132/hourly1!$D$8763+유형화!$F$74*hourly1!E2132/hourly1!$E$8763</f>
        <v>111.70908963257733</v>
      </c>
      <c r="C2131" s="442">
        <f>hourly1!$F2132*유형화!$G$71/hourly1!$F$8763+유형화!$G$72*hourly1!$G2132/hourly1!$F$8763+유형화!$G$74*hourly1!I2132/hourly1!$I$8763</f>
        <v>3.7738657142797218</v>
      </c>
      <c r="D2131" s="14">
        <v>100.862781</v>
      </c>
      <c r="E2131" s="14">
        <v>245.4476389999999</v>
      </c>
      <c r="F2131" s="1">
        <v>861339</v>
      </c>
      <c r="G2131" s="15">
        <f t="shared" si="66"/>
        <v>0.11541702347291651</v>
      </c>
      <c r="H2131" s="15">
        <f t="shared" si="67"/>
        <v>0.22477441511728843</v>
      </c>
    </row>
    <row r="2132" spans="1:8">
      <c r="A2132" s="1">
        <v>2131</v>
      </c>
      <c r="B2132" s="444">
        <f>유형화!$F$71*hourly1!B2133/hourly1!$B$8763+유형화!$F$72*hourly1!C2133/hourly1!$C$8763+유형화!$F$73*hourly1!D2133/hourly1!$D$8763+유형화!$F$74*hourly1!E2133/hourly1!$E$8763</f>
        <v>123.90462063036733</v>
      </c>
      <c r="C2132" s="442">
        <f>hourly1!$F2133*유형화!$G$71/hourly1!$F$8763+유형화!$G$72*hourly1!$G2133/hourly1!$F$8763+유형화!$G$74*hourly1!I2133/hourly1!$I$8763</f>
        <v>3.7493530184532613</v>
      </c>
      <c r="D2132" s="14">
        <v>139.70407499999999</v>
      </c>
      <c r="E2132" s="14">
        <v>25.949080999999971</v>
      </c>
      <c r="F2132" s="1">
        <v>885272</v>
      </c>
      <c r="G2132" s="15">
        <f t="shared" si="66"/>
        <v>0.15986301729611327</v>
      </c>
      <c r="H2132" s="15">
        <f t="shared" si="67"/>
        <v>0.29718477201042093</v>
      </c>
    </row>
    <row r="2133" spans="1:8">
      <c r="A2133" s="1">
        <v>2132</v>
      </c>
      <c r="B2133" s="444">
        <f>유형화!$F$71*hourly1!B2134/hourly1!$B$8763+유형화!$F$72*hourly1!C2134/hourly1!$C$8763+유형화!$F$73*hourly1!D2134/hourly1!$D$8763+유형화!$F$74*hourly1!E2134/hourly1!$E$8763</f>
        <v>132.80199002733204</v>
      </c>
      <c r="C2133" s="442">
        <f>hourly1!$F2134*유형화!$G$71/hourly1!$F$8763+유형화!$G$72*hourly1!$G2134/hourly1!$F$8763+유형화!$G$74*hourly1!I2134/hourly1!$I$8763</f>
        <v>3.6707498435634744</v>
      </c>
      <c r="D2133" s="14">
        <v>122.93513799999999</v>
      </c>
      <c r="E2133" s="14">
        <v>0.5796</v>
      </c>
      <c r="F2133" s="1">
        <v>859959</v>
      </c>
      <c r="G2133" s="15">
        <f t="shared" si="66"/>
        <v>0.14067436538550557</v>
      </c>
      <c r="H2133" s="15">
        <f t="shared" si="67"/>
        <v>0.2667465442801033</v>
      </c>
    </row>
    <row r="2134" spans="1:8">
      <c r="A2134" s="1">
        <v>2133</v>
      </c>
      <c r="B2134" s="444">
        <f>유형화!$F$71*hourly1!B2135/hourly1!$B$8763+유형화!$F$72*hourly1!C2135/hourly1!$C$8763+유형화!$F$73*hourly1!D2135/hourly1!$D$8763+유형화!$F$74*hourly1!E2135/hourly1!$E$8763</f>
        <v>68.553738049892274</v>
      </c>
      <c r="C2134" s="442">
        <f>hourly1!$F2135*유형화!$G$71/hourly1!$F$8763+유형화!$G$72*hourly1!$G2135/hourly1!$F$8763+유형화!$G$74*hourly1!I2135/hourly1!$I$8763</f>
        <v>4.5495394535396851</v>
      </c>
      <c r="D2134" s="14">
        <v>125.030041</v>
      </c>
      <c r="E2134" s="14">
        <v>1.5667199999999999</v>
      </c>
      <c r="F2134" s="1">
        <v>868379</v>
      </c>
      <c r="G2134" s="15">
        <f t="shared" si="66"/>
        <v>0.14307155755418555</v>
      </c>
      <c r="H2134" s="15">
        <f t="shared" si="67"/>
        <v>0.27061554342506178</v>
      </c>
    </row>
    <row r="2135" spans="1:8">
      <c r="A2135" s="1">
        <v>2134</v>
      </c>
      <c r="B2135" s="444">
        <f>유형화!$F$71*hourly1!B2136/hourly1!$B$8763+유형화!$F$72*hourly1!C2136/hourly1!$C$8763+유형화!$F$73*hourly1!D2136/hourly1!$D$8763+유형화!$F$74*hourly1!E2136/hourly1!$E$8763</f>
        <v>67.25368639774149</v>
      </c>
      <c r="C2135" s="442">
        <f>hourly1!$F2136*유형화!$G$71/hourly1!$F$8763+유형화!$G$72*hourly1!$G2136/hourly1!$F$8763+유형화!$G$74*hourly1!I2136/hourly1!$I$8763</f>
        <v>0.41709288934539362</v>
      </c>
      <c r="D2135" s="14">
        <v>126.56610000000001</v>
      </c>
      <c r="E2135" s="14">
        <v>1.56456</v>
      </c>
      <c r="F2135" s="1">
        <v>961489</v>
      </c>
      <c r="G2135" s="15">
        <f t="shared" si="66"/>
        <v>0.14482926595664161</v>
      </c>
      <c r="H2135" s="15">
        <f t="shared" si="67"/>
        <v>0.27344019444860751</v>
      </c>
    </row>
    <row r="2136" spans="1:8">
      <c r="A2136" s="1">
        <v>2135</v>
      </c>
      <c r="B2136" s="444">
        <f>유형화!$F$71*hourly1!B2137/hourly1!$B$8763+유형화!$F$72*hourly1!C2137/hourly1!$C$8763+유형화!$F$73*hourly1!D2137/hourly1!$D$8763+유형화!$F$74*hourly1!E2137/hourly1!$E$8763</f>
        <v>65.942276660791663</v>
      </c>
      <c r="C2136" s="442">
        <f>hourly1!$F2137*유형화!$G$71/hourly1!$F$8763+유형화!$G$72*hourly1!$G2137/hourly1!$F$8763+유형화!$G$74*hourly1!I2137/hourly1!$I$8763</f>
        <v>0.38042012129827341</v>
      </c>
      <c r="D2136" s="14">
        <v>116.161978</v>
      </c>
      <c r="E2136" s="14">
        <v>1.5578399999999999</v>
      </c>
      <c r="F2136" s="1">
        <v>987243</v>
      </c>
      <c r="G2136" s="15">
        <f t="shared" si="66"/>
        <v>0.13292385564390111</v>
      </c>
      <c r="H2136" s="15">
        <f t="shared" si="67"/>
        <v>0.25410398043598581</v>
      </c>
    </row>
    <row r="2137" spans="1:8">
      <c r="A2137" s="1">
        <v>2136</v>
      </c>
      <c r="B2137" s="444">
        <f>유형화!$F$71*hourly1!B2138/hourly1!$B$8763+유형화!$F$72*hourly1!C2138/hourly1!$C$8763+유형화!$F$73*hourly1!D2138/hourly1!$D$8763+유형화!$F$74*hourly1!E2138/hourly1!$E$8763</f>
        <v>64.330643033506348</v>
      </c>
      <c r="C2137" s="442">
        <f>hourly1!$F2138*유형화!$G$71/hourly1!$F$8763+유형화!$G$72*hourly1!$G2138/hourly1!$F$8763+유형화!$G$74*hourly1!I2138/hourly1!$I$8763</f>
        <v>0.31806737067371355</v>
      </c>
      <c r="D2137" s="14">
        <v>98.831306999999981</v>
      </c>
      <c r="E2137" s="14">
        <v>0.192</v>
      </c>
      <c r="F2137" s="1">
        <v>999035</v>
      </c>
      <c r="G2137" s="15">
        <f t="shared" si="66"/>
        <v>0.11309241294742819</v>
      </c>
      <c r="H2137" s="15">
        <f t="shared" si="67"/>
        <v>0.22079701351339848</v>
      </c>
    </row>
    <row r="2138" spans="1:8">
      <c r="A2138" s="1">
        <v>2137</v>
      </c>
      <c r="B2138" s="444">
        <f>유형화!$F$71*hourly1!B2139/hourly1!$B$8763+유형화!$F$72*hourly1!C2139/hourly1!$C$8763+유형화!$F$73*hourly1!D2139/hourly1!$D$8763+유형화!$F$74*hourly1!E2139/hourly1!$E$8763</f>
        <v>64.473280957120963</v>
      </c>
      <c r="C2138" s="442">
        <f>hourly1!$F2139*유형화!$G$71/hourly1!$F$8763+유형화!$G$72*hourly1!$G2139/hourly1!$F$8763+유형화!$G$74*hourly1!I2139/hourly1!$I$8763</f>
        <v>0.29121398989634206</v>
      </c>
      <c r="D2138" s="14">
        <v>112.900741</v>
      </c>
      <c r="E2138" s="14">
        <v>5.7600000000000004E-3</v>
      </c>
      <c r="F2138" s="1">
        <v>993376</v>
      </c>
      <c r="G2138" s="15">
        <f t="shared" si="66"/>
        <v>0.12919203044883987</v>
      </c>
      <c r="H2138" s="15">
        <f t="shared" si="67"/>
        <v>0.24794288036934006</v>
      </c>
    </row>
    <row r="2139" spans="1:8">
      <c r="A2139" s="1">
        <v>2138</v>
      </c>
      <c r="B2139" s="444">
        <f>유형화!$F$71*hourly1!B2140/hourly1!$B$8763+유형화!$F$72*hourly1!C2140/hourly1!$C$8763+유형화!$F$73*hourly1!D2140/hourly1!$D$8763+유형화!$F$74*hourly1!E2140/hourly1!$E$8763</f>
        <v>64.429745840091925</v>
      </c>
      <c r="C2139" s="442">
        <f>hourly1!$F2140*유형화!$G$71/hourly1!$F$8763+유형화!$G$72*hourly1!$G2140/hourly1!$F$8763+유형화!$G$74*hourly1!I2140/hourly1!$I$8763</f>
        <v>0.39815570914627174</v>
      </c>
      <c r="D2139" s="14">
        <v>97.466773000000003</v>
      </c>
      <c r="E2139" s="14">
        <v>1.4400000000000001E-3</v>
      </c>
      <c r="F2139" s="1">
        <v>868888</v>
      </c>
      <c r="G2139" s="15">
        <f t="shared" si="66"/>
        <v>0.11153098016572065</v>
      </c>
      <c r="H2139" s="15">
        <f t="shared" si="67"/>
        <v>0.21811423986174613</v>
      </c>
    </row>
    <row r="2140" spans="1:8">
      <c r="A2140" s="1">
        <v>2139</v>
      </c>
      <c r="B2140" s="444">
        <f>유형화!$F$71*hourly1!B2141/hourly1!$B$8763+유형화!$F$72*hourly1!C2141/hourly1!$C$8763+유형화!$F$73*hourly1!D2141/hourly1!$D$8763+유형화!$F$74*hourly1!E2141/hourly1!$E$8763</f>
        <v>64.620687184357138</v>
      </c>
      <c r="C2140" s="442">
        <f>hourly1!$F2141*유형화!$G$71/hourly1!$F$8763+유형화!$G$72*hourly1!$G2141/hourly1!$F$8763+유형화!$G$74*hourly1!I2141/hourly1!$I$8763</f>
        <v>0.86671740428628352</v>
      </c>
      <c r="D2140" s="14">
        <v>97.79987100000001</v>
      </c>
      <c r="E2140" s="14">
        <v>1.4400000000000001E-3</v>
      </c>
      <c r="F2140" s="1">
        <v>724079</v>
      </c>
      <c r="G2140" s="15">
        <f t="shared" si="66"/>
        <v>0.11191214335895822</v>
      </c>
      <c r="H2140" s="15">
        <f t="shared" si="67"/>
        <v>0.21876996594187037</v>
      </c>
    </row>
    <row r="2141" spans="1:8">
      <c r="A2141" s="1">
        <v>2140</v>
      </c>
      <c r="B2141" s="444">
        <f>유형화!$F$71*hourly1!B2142/hourly1!$B$8763+유형화!$F$72*hourly1!C2142/hourly1!$C$8763+유형화!$F$73*hourly1!D2142/hourly1!$D$8763+유형화!$F$74*hourly1!E2142/hourly1!$E$8763</f>
        <v>64.707411157335173</v>
      </c>
      <c r="C2141" s="442">
        <f>hourly1!$F2142*유형화!$G$71/hourly1!$F$8763+유형화!$G$72*hourly1!$G2142/hourly1!$F$8763+유형화!$G$74*hourly1!I2142/hourly1!$I$8763</f>
        <v>1.291104650012241</v>
      </c>
      <c r="D2141" s="14">
        <v>101.876069</v>
      </c>
      <c r="E2141" s="14">
        <v>1.4400000000000001E-3</v>
      </c>
      <c r="F2141" s="1">
        <v>568183</v>
      </c>
      <c r="G2141" s="15">
        <f t="shared" si="66"/>
        <v>0.1165765263511965</v>
      </c>
      <c r="H2141" s="15">
        <f t="shared" si="67"/>
        <v>0.2267509264594246</v>
      </c>
    </row>
    <row r="2142" spans="1:8">
      <c r="A2142" s="1">
        <v>2141</v>
      </c>
      <c r="B2142" s="444">
        <f>유형화!$F$71*hourly1!B2143/hourly1!$B$8763+유형화!$F$72*hourly1!C2143/hourly1!$C$8763+유형화!$F$73*hourly1!D2143/hourly1!$D$8763+유형화!$F$74*hourly1!E2143/hourly1!$E$8763</f>
        <v>64.807559960933105</v>
      </c>
      <c r="C2142" s="442">
        <f>hourly1!$F2143*유형화!$G$71/hourly1!$F$8763+유형화!$G$72*hourly1!$G2143/hourly1!$F$8763+유형화!$G$74*hourly1!I2143/hourly1!$I$8763</f>
        <v>1.7050569633294193</v>
      </c>
      <c r="D2142" s="14">
        <v>93.503853000000007</v>
      </c>
      <c r="E2142" s="14">
        <v>0</v>
      </c>
      <c r="F2142" s="1">
        <v>641994</v>
      </c>
      <c r="G2142" s="15">
        <f t="shared" si="66"/>
        <v>0.10699622090044429</v>
      </c>
      <c r="H2142" s="15">
        <f t="shared" si="67"/>
        <v>0.21027151017152043</v>
      </c>
    </row>
    <row r="2143" spans="1:8">
      <c r="A2143" s="1">
        <v>2142</v>
      </c>
      <c r="B2143" s="444">
        <f>유형화!$F$71*hourly1!B2144/hourly1!$B$8763+유형화!$F$72*hourly1!C2144/hourly1!$C$8763+유형화!$F$73*hourly1!D2144/hourly1!$D$8763+유형화!$F$74*hourly1!E2144/hourly1!$E$8763</f>
        <v>66.707856301635729</v>
      </c>
      <c r="C2143" s="442">
        <f>hourly1!$F2144*유형화!$G$71/hourly1!$F$8763+유형화!$G$72*hourly1!$G2144/hourly1!$F$8763+유형화!$G$74*hourly1!I2144/hourly1!$I$8763</f>
        <v>1.9358302466274815</v>
      </c>
      <c r="D2143" s="14">
        <v>118.25739799999999</v>
      </c>
      <c r="E2143" s="14">
        <v>1.4400000000000001E-3</v>
      </c>
      <c r="F2143" s="1">
        <v>1049912</v>
      </c>
      <c r="G2143" s="15">
        <f t="shared" si="66"/>
        <v>0.13532163941436465</v>
      </c>
      <c r="H2143" s="15">
        <f t="shared" si="67"/>
        <v>0.25803718112363022</v>
      </c>
    </row>
    <row r="2144" spans="1:8">
      <c r="A2144" s="1">
        <v>2143</v>
      </c>
      <c r="B2144" s="444">
        <f>유형화!$F$71*hourly1!B2145/hourly1!$B$8763+유형화!$F$72*hourly1!C2145/hourly1!$C$8763+유형화!$F$73*hourly1!D2145/hourly1!$D$8763+유형화!$F$74*hourly1!E2145/hourly1!$E$8763</f>
        <v>78.185873024739806</v>
      </c>
      <c r="C2144" s="442">
        <f>hourly1!$F2145*유형화!$G$71/hourly1!$F$8763+유형화!$G$72*hourly1!$G2145/hourly1!$F$8763+유형화!$G$74*hourly1!I2145/hourly1!$I$8763</f>
        <v>8.1014580144687471</v>
      </c>
      <c r="D2144" s="14">
        <v>181.07719700000001</v>
      </c>
      <c r="E2144" s="14">
        <v>0.63692300000000068</v>
      </c>
      <c r="F2144" s="1">
        <v>1024153</v>
      </c>
      <c r="G2144" s="15">
        <f t="shared" si="66"/>
        <v>0.20720617545295453</v>
      </c>
      <c r="H2144" s="15">
        <f t="shared" si="67"/>
        <v>0.36741068079810402</v>
      </c>
    </row>
    <row r="2145" spans="1:8">
      <c r="A2145" s="1">
        <v>2144</v>
      </c>
      <c r="B2145" s="444">
        <f>유형화!$F$71*hourly1!B2146/hourly1!$B$8763+유형화!$F$72*hourly1!C2146/hourly1!$C$8763+유형화!$F$73*hourly1!D2146/hourly1!$D$8763+유형화!$F$74*hourly1!E2146/hourly1!$E$8763</f>
        <v>67.464303306496561</v>
      </c>
      <c r="C2145" s="442">
        <f>hourly1!$F2146*유형화!$G$71/hourly1!$F$8763+유형화!$G$72*hourly1!$G2146/hourly1!$F$8763+유형화!$G$74*hourly1!I2146/hourly1!$I$8763</f>
        <v>7.9434851260178725</v>
      </c>
      <c r="D2145" s="14">
        <v>162.52098899999999</v>
      </c>
      <c r="E2145" s="14">
        <v>33.844614000000071</v>
      </c>
      <c r="F2145" s="1">
        <v>950102</v>
      </c>
      <c r="G2145" s="15">
        <f t="shared" si="66"/>
        <v>0.18597235388794806</v>
      </c>
      <c r="H2145" s="15">
        <f t="shared" si="67"/>
        <v>0.33673270691748852</v>
      </c>
    </row>
    <row r="2146" spans="1:8">
      <c r="A2146" s="1">
        <v>2145</v>
      </c>
      <c r="B2146" s="444">
        <f>유형화!$F$71*hourly1!B2147/hourly1!$B$8763+유형화!$F$72*hourly1!C2147/hourly1!$C$8763+유형화!$F$73*hourly1!D2147/hourly1!$D$8763+유형화!$F$74*hourly1!E2147/hourly1!$E$8763</f>
        <v>68.450836085596933</v>
      </c>
      <c r="C2146" s="442">
        <f>hourly1!$F2147*유형화!$G$71/hourly1!$F$8763+유형화!$G$72*hourly1!$G2147/hourly1!$F$8763+유형화!$G$74*hourly1!I2147/hourly1!$I$8763</f>
        <v>7.2135417295906716</v>
      </c>
      <c r="D2146" s="14">
        <v>175.98315299999999</v>
      </c>
      <c r="E2146" s="14">
        <v>130.19477900000021</v>
      </c>
      <c r="F2146" s="1">
        <v>923701</v>
      </c>
      <c r="G2146" s="15">
        <f t="shared" si="66"/>
        <v>0.20137707387464218</v>
      </c>
      <c r="H2146" s="15">
        <f t="shared" si="67"/>
        <v>0.35911621895526108</v>
      </c>
    </row>
    <row r="2147" spans="1:8">
      <c r="A2147" s="1">
        <v>2146</v>
      </c>
      <c r="B2147" s="444">
        <f>유형화!$F$71*hourly1!B2148/hourly1!$B$8763+유형화!$F$72*hourly1!C2148/hourly1!$C$8763+유형화!$F$73*hourly1!D2148/hourly1!$D$8763+유형화!$F$74*hourly1!E2148/hourly1!$E$8763</f>
        <v>71.50783287237735</v>
      </c>
      <c r="C2147" s="442">
        <f>hourly1!$F2148*유형화!$G$71/hourly1!$F$8763+유형화!$G$72*hourly1!$G2148/hourly1!$F$8763+유형화!$G$74*hourly1!I2148/hourly1!$I$8763</f>
        <v>6.3211961924518194</v>
      </c>
      <c r="D2147" s="14">
        <v>218.56646599999999</v>
      </c>
      <c r="E2147" s="14">
        <v>286.86505900000031</v>
      </c>
      <c r="F2147" s="1">
        <v>891225</v>
      </c>
      <c r="G2147" s="15">
        <f t="shared" si="66"/>
        <v>0.25010505051129223</v>
      </c>
      <c r="H2147" s="15">
        <f t="shared" si="67"/>
        <v>0.42566886180242863</v>
      </c>
    </row>
    <row r="2148" spans="1:8">
      <c r="A2148" s="1">
        <v>2147</v>
      </c>
      <c r="B2148" s="444">
        <f>유형화!$F$71*hourly1!B2149/hourly1!$B$8763+유형화!$F$72*hourly1!C2149/hourly1!$C$8763+유형화!$F$73*hourly1!D2149/hourly1!$D$8763+유형화!$F$74*hourly1!E2149/hourly1!$E$8763</f>
        <v>73.735020451262187</v>
      </c>
      <c r="C2148" s="442">
        <f>hourly1!$F2149*유형화!$G$71/hourly1!$F$8763+유형화!$G$72*hourly1!$G2149/hourly1!$F$8763+유형화!$G$74*hourly1!I2149/hourly1!$I$8763</f>
        <v>5.3902598701248721</v>
      </c>
      <c r="D2148" s="14">
        <v>211.75858600000001</v>
      </c>
      <c r="E2148" s="14">
        <v>448.63590499999998</v>
      </c>
      <c r="F2148" s="1">
        <v>882105</v>
      </c>
      <c r="G2148" s="15">
        <f t="shared" si="66"/>
        <v>0.24231481076209477</v>
      </c>
      <c r="H2148" s="15">
        <f t="shared" si="67"/>
        <v>0.4154396828611791</v>
      </c>
    </row>
    <row r="2149" spans="1:8">
      <c r="A2149" s="1">
        <v>2148</v>
      </c>
      <c r="B2149" s="444">
        <f>유형화!$F$71*hourly1!B2150/hourly1!$B$8763+유형화!$F$72*hourly1!C2150/hourly1!$C$8763+유형화!$F$73*hourly1!D2150/hourly1!$D$8763+유형화!$F$74*hourly1!E2150/hourly1!$E$8763</f>
        <v>71.602445349480448</v>
      </c>
      <c r="C2149" s="442">
        <f>hourly1!$F2150*유형화!$G$71/hourly1!$F$8763+유형화!$G$72*hourly1!$G2150/hourly1!$F$8763+유형화!$G$74*hourly1!I2150/hourly1!$I$8763</f>
        <v>4.5450662803323807</v>
      </c>
      <c r="D2149" s="14">
        <v>169.30595600000001</v>
      </c>
      <c r="E2149" s="14">
        <v>565.70258500000079</v>
      </c>
      <c r="F2149" s="1">
        <v>864766</v>
      </c>
      <c r="G2149" s="15">
        <f t="shared" si="66"/>
        <v>0.19373637434958857</v>
      </c>
      <c r="H2149" s="15">
        <f t="shared" si="67"/>
        <v>0.34809923960523681</v>
      </c>
    </row>
    <row r="2150" spans="1:8">
      <c r="A2150" s="1">
        <v>2149</v>
      </c>
      <c r="B2150" s="444">
        <f>유형화!$F$71*hourly1!B2151/hourly1!$B$8763+유형화!$F$72*hourly1!C2151/hourly1!$C$8763+유형화!$F$73*hourly1!D2151/hourly1!$D$8763+유형화!$F$74*hourly1!E2151/hourly1!$E$8763</f>
        <v>77.433028489552953</v>
      </c>
      <c r="C2150" s="442">
        <f>hourly1!$F2151*유형화!$G$71/hourly1!$F$8763+유형화!$G$72*hourly1!$G2151/hourly1!$F$8763+유형화!$G$74*hourly1!I2151/hourly1!$I$8763</f>
        <v>2.8702271158123818</v>
      </c>
      <c r="D2150" s="14">
        <v>115.501583</v>
      </c>
      <c r="E2150" s="14">
        <v>587.28512000000001</v>
      </c>
      <c r="F2150" s="1">
        <v>886251</v>
      </c>
      <c r="G2150" s="15">
        <f t="shared" si="66"/>
        <v>0.13216816732695497</v>
      </c>
      <c r="H2150" s="15">
        <f t="shared" si="67"/>
        <v>0.25286027509921327</v>
      </c>
    </row>
    <row r="2151" spans="1:8">
      <c r="A2151" s="1">
        <v>2150</v>
      </c>
      <c r="B2151" s="444">
        <f>유형화!$F$71*hourly1!B2152/hourly1!$B$8763+유형화!$F$72*hourly1!C2152/hourly1!$C$8763+유형화!$F$73*hourly1!D2152/hourly1!$D$8763+유형화!$F$74*hourly1!E2152/hourly1!$E$8763</f>
        <v>65.453731132097218</v>
      </c>
      <c r="C2151" s="442">
        <f>hourly1!$F2152*유형화!$G$71/hourly1!$F$8763+유형화!$G$72*hourly1!$G2152/hourly1!$F$8763+유형화!$G$74*hourly1!I2152/hourly1!$I$8763</f>
        <v>3.0793000291224693</v>
      </c>
      <c r="D2151" s="14">
        <v>99.908681000000016</v>
      </c>
      <c r="E2151" s="14">
        <v>597.83854899999938</v>
      </c>
      <c r="F2151" s="1">
        <v>872346</v>
      </c>
      <c r="G2151" s="15">
        <f t="shared" si="66"/>
        <v>0.11432524927232701</v>
      </c>
      <c r="H2151" s="15">
        <f t="shared" si="67"/>
        <v>0.22290886239987728</v>
      </c>
    </row>
    <row r="2152" spans="1:8">
      <c r="A2152" s="1">
        <v>2151</v>
      </c>
      <c r="B2152" s="444">
        <f>유형화!$F$71*hourly1!B2153/hourly1!$B$8763+유형화!$F$72*hourly1!C2153/hourly1!$C$8763+유형화!$F$73*hourly1!D2153/hourly1!$D$8763+유형화!$F$74*hourly1!E2153/hourly1!$E$8763</f>
        <v>66.313723520913584</v>
      </c>
      <c r="C2152" s="442">
        <f>hourly1!$F2153*유형화!$G$71/hourly1!$F$8763+유형화!$G$72*hourly1!$G2153/hourly1!$F$8763+유형화!$G$74*hourly1!I2153/hourly1!$I$8763</f>
        <v>2.91033932584706</v>
      </c>
      <c r="D2152" s="14">
        <v>95.474374000000012</v>
      </c>
      <c r="E2152" s="14">
        <v>529.36231499999928</v>
      </c>
      <c r="F2152" s="1">
        <v>821490</v>
      </c>
      <c r="G2152" s="15">
        <f t="shared" si="66"/>
        <v>0.10925108306323628</v>
      </c>
      <c r="H2152" s="15">
        <f t="shared" si="67"/>
        <v>0.2141808130545951</v>
      </c>
    </row>
    <row r="2153" spans="1:8">
      <c r="A2153" s="1">
        <v>2152</v>
      </c>
      <c r="B2153" s="444">
        <f>유형화!$F$71*hourly1!B2154/hourly1!$B$8763+유형화!$F$72*hourly1!C2154/hourly1!$C$8763+유형화!$F$73*hourly1!D2154/hourly1!$D$8763+유형화!$F$74*hourly1!E2154/hourly1!$E$8763</f>
        <v>65.156125841178678</v>
      </c>
      <c r="C2153" s="442">
        <f>hourly1!$F2154*유형화!$G$71/hourly1!$F$8763+유형화!$G$72*hourly1!$G2154/hourly1!$F$8763+유형화!$G$74*hourly1!I2154/hourly1!$I$8763</f>
        <v>2.8665028803033907</v>
      </c>
      <c r="D2153" s="14">
        <v>78.614972999999992</v>
      </c>
      <c r="E2153" s="14">
        <v>447.22477800000001</v>
      </c>
      <c r="F2153" s="1">
        <v>883764</v>
      </c>
      <c r="G2153" s="15">
        <f t="shared" si="66"/>
        <v>8.9958913427775664E-2</v>
      </c>
      <c r="H2153" s="15">
        <f t="shared" si="67"/>
        <v>0.18010607286370287</v>
      </c>
    </row>
    <row r="2154" spans="1:8">
      <c r="A2154" s="1">
        <v>2153</v>
      </c>
      <c r="B2154" s="444">
        <f>유형화!$F$71*hourly1!B2155/hourly1!$B$8763+유형화!$F$72*hourly1!C2155/hourly1!$C$8763+유형화!$F$73*hourly1!D2155/hourly1!$D$8763+유형화!$F$74*hourly1!E2155/hourly1!$E$8763</f>
        <v>64.239796389545361</v>
      </c>
      <c r="C2154" s="442">
        <f>hourly1!$F2155*유형화!$G$71/hourly1!$F$8763+유형화!$G$72*hourly1!$G2155/hourly1!$F$8763+유형화!$G$74*hourly1!I2155/hourly1!$I$8763</f>
        <v>3.0181423519701425</v>
      </c>
      <c r="D2154" s="14">
        <v>93.021888000000004</v>
      </c>
      <c r="E2154" s="14">
        <v>293.73338399999977</v>
      </c>
      <c r="F2154" s="1">
        <v>880615</v>
      </c>
      <c r="G2154" s="15">
        <f t="shared" si="66"/>
        <v>0.10644470957816451</v>
      </c>
      <c r="H2154" s="15">
        <f t="shared" si="67"/>
        <v>0.20931244106258365</v>
      </c>
    </row>
    <row r="2155" spans="1:8">
      <c r="A2155" s="1">
        <v>2154</v>
      </c>
      <c r="B2155" s="444">
        <f>유형화!$F$71*hourly1!B2156/hourly1!$B$8763+유형화!$F$72*hourly1!C2156/hourly1!$C$8763+유형화!$F$73*hourly1!D2156/hourly1!$D$8763+유형화!$F$74*hourly1!E2156/hourly1!$E$8763</f>
        <v>64.24876060836408</v>
      </c>
      <c r="C2155" s="442">
        <f>hourly1!$F2156*유형화!$G$71/hourly1!$F$8763+유형화!$G$72*hourly1!$G2156/hourly1!$F$8763+유형화!$G$74*hourly1!I2156/hourly1!$I$8763</f>
        <v>3.405098195118339</v>
      </c>
      <c r="D2155" s="14">
        <v>81.235660999999993</v>
      </c>
      <c r="E2155" s="14">
        <v>129.42249299999989</v>
      </c>
      <c r="F2155" s="1">
        <v>873976</v>
      </c>
      <c r="G2155" s="15">
        <f t="shared" si="66"/>
        <v>9.29577600331572E-2</v>
      </c>
      <c r="H2155" s="15">
        <f t="shared" si="67"/>
        <v>0.1854974947771586</v>
      </c>
    </row>
    <row r="2156" spans="1:8">
      <c r="A2156" s="1">
        <v>2155</v>
      </c>
      <c r="B2156" s="444">
        <f>유형화!$F$71*hourly1!B2157/hourly1!$B$8763+유형화!$F$72*hourly1!C2157/hourly1!$C$8763+유형화!$F$73*hourly1!D2157/hourly1!$D$8763+유형화!$F$74*hourly1!E2157/hourly1!$E$8763</f>
        <v>75.940276142336401</v>
      </c>
      <c r="C2156" s="442">
        <f>hourly1!$F2157*유형화!$G$71/hourly1!$F$8763+유형화!$G$72*hourly1!$G2157/hourly1!$F$8763+유형화!$G$74*hourly1!I2157/hourly1!$I$8763</f>
        <v>3.2767250911205608</v>
      </c>
      <c r="D2156" s="14">
        <v>73.714098000000007</v>
      </c>
      <c r="E2156" s="14">
        <v>19.949331000000019</v>
      </c>
      <c r="F2156" s="1">
        <v>866071</v>
      </c>
      <c r="G2156" s="15">
        <f t="shared" si="66"/>
        <v>8.4350854644300047E-2</v>
      </c>
      <c r="H2156" s="15">
        <f t="shared" si="67"/>
        <v>0.16992757700630196</v>
      </c>
    </row>
    <row r="2157" spans="1:8">
      <c r="A2157" s="1">
        <v>2156</v>
      </c>
      <c r="B2157" s="444">
        <f>유형화!$F$71*hourly1!B2158/hourly1!$B$8763+유형화!$F$72*hourly1!C2158/hourly1!$C$8763+유형화!$F$73*hourly1!D2158/hourly1!$D$8763+유형화!$F$74*hourly1!E2158/hourly1!$E$8763</f>
        <v>84.155269550455799</v>
      </c>
      <c r="C2157" s="442">
        <f>hourly1!$F2158*유형화!$G$71/hourly1!$F$8763+유형화!$G$72*hourly1!$G2158/hourly1!$F$8763+유형화!$G$74*hourly1!I2158/hourly1!$I$8763</f>
        <v>2.9587255414249811</v>
      </c>
      <c r="D2157" s="14">
        <v>114.23034199999999</v>
      </c>
      <c r="E2157" s="14">
        <v>0</v>
      </c>
      <c r="F2157" s="1">
        <v>873232</v>
      </c>
      <c r="G2157" s="15">
        <f t="shared" si="66"/>
        <v>0.13071348948759681</v>
      </c>
      <c r="H2157" s="15">
        <f t="shared" si="67"/>
        <v>0.2504606019827082</v>
      </c>
    </row>
    <row r="2158" spans="1:8">
      <c r="A2158" s="1">
        <v>2157</v>
      </c>
      <c r="B2158" s="444">
        <f>유형화!$F$71*hourly1!B2159/hourly1!$B$8763+유형화!$F$72*hourly1!C2159/hourly1!$C$8763+유형화!$F$73*hourly1!D2159/hourly1!$D$8763+유형화!$F$74*hourly1!E2159/hourly1!$E$8763</f>
        <v>67.213199099593169</v>
      </c>
      <c r="C2158" s="442">
        <f>hourly1!$F2159*유형화!$G$71/hourly1!$F$8763+유형화!$G$72*hourly1!$G2159/hourly1!$F$8763+유형화!$G$74*hourly1!I2159/hourly1!$I$8763</f>
        <v>3.5699957626685226</v>
      </c>
      <c r="D2158" s="14">
        <v>113.63965399999999</v>
      </c>
      <c r="E2158" s="14">
        <v>0.75551999999999997</v>
      </c>
      <c r="F2158" s="1">
        <v>881564</v>
      </c>
      <c r="G2158" s="15">
        <f t="shared" si="66"/>
        <v>0.13003756671325678</v>
      </c>
      <c r="H2158" s="15">
        <f t="shared" si="67"/>
        <v>0.24934307739849787</v>
      </c>
    </row>
    <row r="2159" spans="1:8">
      <c r="A2159" s="1">
        <v>2158</v>
      </c>
      <c r="B2159" s="444">
        <f>유형화!$F$71*hourly1!B2160/hourly1!$B$8763+유형화!$F$72*hourly1!C2160/hourly1!$C$8763+유형화!$F$73*hourly1!D2160/hourly1!$D$8763+유형화!$F$74*hourly1!E2160/hourly1!$E$8763</f>
        <v>65.479563651414665</v>
      </c>
      <c r="C2159" s="442">
        <f>hourly1!$F2160*유형화!$G$71/hourly1!$F$8763+유형화!$G$72*hourly1!$G2160/hourly1!$F$8763+유형화!$G$74*hourly1!I2160/hourly1!$I$8763</f>
        <v>0.40693843170077593</v>
      </c>
      <c r="D2159" s="14">
        <v>112.434935</v>
      </c>
      <c r="E2159" s="14">
        <v>0</v>
      </c>
      <c r="F2159" s="1">
        <v>937357</v>
      </c>
      <c r="G2159" s="15">
        <f t="shared" si="66"/>
        <v>0.12865900982911468</v>
      </c>
      <c r="H2159" s="15">
        <f t="shared" si="67"/>
        <v>0.24705892003832253</v>
      </c>
    </row>
    <row r="2160" spans="1:8">
      <c r="A2160" s="1">
        <v>2159</v>
      </c>
      <c r="B2160" s="444">
        <f>유형화!$F$71*hourly1!B2161/hourly1!$B$8763+유형화!$F$72*hourly1!C2161/hourly1!$C$8763+유형화!$F$73*hourly1!D2161/hourly1!$D$8763+유형화!$F$74*hourly1!E2161/hourly1!$E$8763</f>
        <v>63.789690554098847</v>
      </c>
      <c r="C2160" s="442">
        <f>hourly1!$F2161*유형화!$G$71/hourly1!$F$8763+유형화!$G$72*hourly1!$G2161/hourly1!$F$8763+유형화!$G$74*hourly1!I2161/hourly1!$I$8763</f>
        <v>0.39174553256323796</v>
      </c>
      <c r="D2160" s="14">
        <v>89.171704000000005</v>
      </c>
      <c r="E2160" s="14">
        <v>9.6000000000000002E-4</v>
      </c>
      <c r="F2160" s="1">
        <v>963875</v>
      </c>
      <c r="G2160" s="15">
        <f t="shared" si="66"/>
        <v>0.10203895383063018</v>
      </c>
      <c r="H2160" s="15">
        <f t="shared" si="67"/>
        <v>0.20160963134467916</v>
      </c>
    </row>
    <row r="2161" spans="1:8">
      <c r="A2161" s="1">
        <v>2160</v>
      </c>
      <c r="B2161" s="444">
        <f>유형화!$F$71*hourly1!B2162/hourly1!$B$8763+유형화!$F$72*hourly1!C2162/hourly1!$C$8763+유형화!$F$73*hourly1!D2162/hourly1!$D$8763+유형화!$F$74*hourly1!E2162/hourly1!$E$8763</f>
        <v>61.811009361426542</v>
      </c>
      <c r="C2161" s="442">
        <f>hourly1!$F2162*유형화!$G$71/hourly1!$F$8763+유형화!$G$72*hourly1!$G2162/hourly1!$F$8763+유형화!$G$74*hourly1!I2162/hourly1!$I$8763</f>
        <v>0.31598760385032365</v>
      </c>
      <c r="D2161" s="14">
        <v>77.665379999999999</v>
      </c>
      <c r="E2161" s="14">
        <v>0</v>
      </c>
      <c r="F2161" s="1">
        <v>1000507</v>
      </c>
      <c r="G2161" s="15">
        <f t="shared" si="66"/>
        <v>8.8872296575810056E-2</v>
      </c>
      <c r="H2161" s="15">
        <f t="shared" si="67"/>
        <v>0.17814371948180527</v>
      </c>
    </row>
    <row r="2162" spans="1:8">
      <c r="A2162" s="1">
        <v>2161</v>
      </c>
      <c r="B2162" s="444">
        <f>유형화!$F$71*hourly1!B2163/hourly1!$B$8763+유형화!$F$72*hourly1!C2163/hourly1!$C$8763+유형화!$F$73*hourly1!D2163/hourly1!$D$8763+유형화!$F$74*hourly1!E2163/hourly1!$E$8763</f>
        <v>63.233312816110931</v>
      </c>
      <c r="C2162" s="442">
        <f>hourly1!$F2163*유형화!$G$71/hourly1!$F$8763+유형화!$G$72*hourly1!$G2163/hourly1!$F$8763+유형화!$G$74*hourly1!I2163/hourly1!$I$8763</f>
        <v>0.26366602257340099</v>
      </c>
      <c r="D2162" s="14">
        <v>63.712630999999988</v>
      </c>
      <c r="E2162" s="14">
        <v>0</v>
      </c>
      <c r="F2162" s="1">
        <v>957539</v>
      </c>
      <c r="G2162" s="15">
        <f t="shared" si="66"/>
        <v>7.2906201422785144E-2</v>
      </c>
      <c r="H2162" s="15">
        <f t="shared" si="67"/>
        <v>0.14875828980219921</v>
      </c>
    </row>
    <row r="2163" spans="1:8">
      <c r="A2163" s="1">
        <v>2162</v>
      </c>
      <c r="B2163" s="444">
        <f>유형화!$F$71*hourly1!B2164/hourly1!$B$8763+유형화!$F$72*hourly1!C2164/hourly1!$C$8763+유형화!$F$73*hourly1!D2164/hourly1!$D$8763+유형화!$F$74*hourly1!E2164/hourly1!$E$8763</f>
        <v>62.590168928999191</v>
      </c>
      <c r="C2163" s="442">
        <f>hourly1!$F2164*유형화!$G$71/hourly1!$F$8763+유형화!$G$72*hourly1!$G2164/hourly1!$F$8763+유형화!$G$74*hourly1!I2164/hourly1!$I$8763</f>
        <v>0.24438757906446684</v>
      </c>
      <c r="D2163" s="14">
        <v>70.280925000000011</v>
      </c>
      <c r="E2163" s="14">
        <v>0</v>
      </c>
      <c r="F2163" s="1">
        <v>853545</v>
      </c>
      <c r="G2163" s="15">
        <f t="shared" si="66"/>
        <v>8.0422283522236862E-2</v>
      </c>
      <c r="H2163" s="15">
        <f t="shared" si="67"/>
        <v>0.16272164059735278</v>
      </c>
    </row>
    <row r="2164" spans="1:8">
      <c r="A2164" s="1">
        <v>2163</v>
      </c>
      <c r="B2164" s="444">
        <f>유형화!$F$71*hourly1!B2165/hourly1!$B$8763+유형화!$F$72*hourly1!C2165/hourly1!$C$8763+유형화!$F$73*hourly1!D2165/hourly1!$D$8763+유형화!$F$74*hourly1!E2165/hourly1!$E$8763</f>
        <v>62.123383745046716</v>
      </c>
      <c r="C2164" s="442">
        <f>hourly1!$F2165*유형화!$G$71/hourly1!$F$8763+유형화!$G$72*hourly1!$G2165/hourly1!$F$8763+유형화!$G$74*hourly1!I2165/hourly1!$I$8763</f>
        <v>0.24049613431197669</v>
      </c>
      <c r="D2164" s="14">
        <v>87.778990000000007</v>
      </c>
      <c r="E2164" s="14">
        <v>0</v>
      </c>
      <c r="F2164" s="1">
        <v>708533</v>
      </c>
      <c r="G2164" s="15">
        <f t="shared" si="66"/>
        <v>0.10044527474667692</v>
      </c>
      <c r="H2164" s="15">
        <f t="shared" si="67"/>
        <v>0.19880512307174122</v>
      </c>
    </row>
    <row r="2165" spans="1:8">
      <c r="A2165" s="1">
        <v>2164</v>
      </c>
      <c r="B2165" s="444">
        <f>유형화!$F$71*hourly1!B2166/hourly1!$B$8763+유형화!$F$72*hourly1!C2166/hourly1!$C$8763+유형화!$F$73*hourly1!D2166/hourly1!$D$8763+유형화!$F$74*hourly1!E2166/hourly1!$E$8763</f>
        <v>61.88100820286661</v>
      </c>
      <c r="C2165" s="442">
        <f>hourly1!$F2166*유형화!$G$71/hourly1!$F$8763+유형화!$G$72*hourly1!$G2166/hourly1!$F$8763+유형화!$G$74*hourly1!I2166/hourly1!$I$8763</f>
        <v>0.2405139797429339</v>
      </c>
      <c r="D2165" s="14">
        <v>91.566496999999998</v>
      </c>
      <c r="E2165" s="14">
        <v>0</v>
      </c>
      <c r="F2165" s="1">
        <v>560440</v>
      </c>
      <c r="G2165" s="15">
        <f t="shared" si="66"/>
        <v>0.10477930936270474</v>
      </c>
      <c r="H2165" s="15">
        <f t="shared" si="67"/>
        <v>0.20640938119653127</v>
      </c>
    </row>
    <row r="2166" spans="1:8">
      <c r="A2166" s="1">
        <v>2165</v>
      </c>
      <c r="B2166" s="444">
        <f>유형화!$F$71*hourly1!B2167/hourly1!$B$8763+유형화!$F$72*hourly1!C2167/hourly1!$C$8763+유형화!$F$73*hourly1!D2167/hourly1!$D$8763+유형화!$F$74*hourly1!E2167/hourly1!$E$8763</f>
        <v>61.762554451553534</v>
      </c>
      <c r="C2166" s="442">
        <f>hourly1!$F2167*유형화!$G$71/hourly1!$F$8763+유형화!$G$72*hourly1!$G2167/hourly1!$F$8763+유형화!$G$74*hourly1!I2167/hourly1!$I$8763</f>
        <v>0.23793608908647654</v>
      </c>
      <c r="D2166" s="14">
        <v>95.495268999999993</v>
      </c>
      <c r="E2166" s="14">
        <v>0</v>
      </c>
      <c r="F2166" s="1">
        <v>623878</v>
      </c>
      <c r="G2166" s="15">
        <f t="shared" si="66"/>
        <v>0.10927499315853163</v>
      </c>
      <c r="H2166" s="15">
        <f t="shared" si="67"/>
        <v>0.21422216464791732</v>
      </c>
    </row>
    <row r="2167" spans="1:8">
      <c r="A2167" s="1">
        <v>2166</v>
      </c>
      <c r="B2167" s="444">
        <f>유형화!$F$71*hourly1!B2168/hourly1!$B$8763+유형화!$F$72*hourly1!C2168/hourly1!$C$8763+유형화!$F$73*hourly1!D2168/hourly1!$D$8763+유형화!$F$74*hourly1!E2168/hourly1!$E$8763</f>
        <v>63.407331756583616</v>
      </c>
      <c r="C2167" s="442">
        <f>hourly1!$F2168*유형화!$G$71/hourly1!$F$8763+유형화!$G$72*hourly1!$G2168/hourly1!$F$8763+유형화!$G$74*hourly1!I2168/hourly1!$I$8763</f>
        <v>0.42296916974746002</v>
      </c>
      <c r="D2167" s="14">
        <v>120.061502</v>
      </c>
      <c r="E2167" s="14">
        <v>8.5320999999999994E-2</v>
      </c>
      <c r="F2167" s="1">
        <v>1037347</v>
      </c>
      <c r="G2167" s="15">
        <f t="shared" si="66"/>
        <v>0.13738607102780173</v>
      </c>
      <c r="H2167" s="15">
        <f t="shared" si="67"/>
        <v>0.26140775473399014</v>
      </c>
    </row>
    <row r="2168" spans="1:8">
      <c r="A2168" s="1">
        <v>2167</v>
      </c>
      <c r="B2168" s="444">
        <f>유형화!$F$71*hourly1!B2169/hourly1!$B$8763+유형화!$F$72*hourly1!C2169/hourly1!$C$8763+유형화!$F$73*hourly1!D2169/hourly1!$D$8763+유형화!$F$74*hourly1!E2169/hourly1!$E$8763</f>
        <v>74.746046925853676</v>
      </c>
      <c r="C2168" s="442">
        <f>hourly1!$F2169*유형화!$G$71/hourly1!$F$8763+유형화!$G$72*hourly1!$G2169/hourly1!$F$8763+유형화!$G$74*hourly1!I2169/hourly1!$I$8763</f>
        <v>4.2644179510042415</v>
      </c>
      <c r="D2168" s="14">
        <v>145.78838999999999</v>
      </c>
      <c r="E2168" s="14">
        <v>3.5405609999999959</v>
      </c>
      <c r="F2168" s="1">
        <v>1017051</v>
      </c>
      <c r="G2168" s="15">
        <f t="shared" si="66"/>
        <v>0.16682528345821343</v>
      </c>
      <c r="H2168" s="15">
        <f t="shared" si="67"/>
        <v>0.30793554350189728</v>
      </c>
    </row>
    <row r="2169" spans="1:8">
      <c r="A2169" s="1">
        <v>2168</v>
      </c>
      <c r="B2169" s="444">
        <f>유형화!$F$71*hourly1!B2170/hourly1!$B$8763+유형화!$F$72*hourly1!C2170/hourly1!$C$8763+유형화!$F$73*hourly1!D2170/hourly1!$D$8763+유형화!$F$74*hourly1!E2170/hourly1!$E$8763</f>
        <v>172.21426381030221</v>
      </c>
      <c r="C2169" s="442">
        <f>hourly1!$F2170*유형화!$G$71/hourly1!$F$8763+유형화!$G$72*hourly1!$G2170/hourly1!$F$8763+유형화!$G$74*hourly1!I2170/hourly1!$I$8763</f>
        <v>4.260530825009023</v>
      </c>
      <c r="D2169" s="14">
        <v>143.123099</v>
      </c>
      <c r="E2169" s="14">
        <v>86.187387000000086</v>
      </c>
      <c r="F2169" s="1">
        <v>957832</v>
      </c>
      <c r="G2169" s="15">
        <f t="shared" si="66"/>
        <v>0.16377539775350386</v>
      </c>
      <c r="H2169" s="15">
        <f t="shared" si="67"/>
        <v>0.30324483147392994</v>
      </c>
    </row>
    <row r="2170" spans="1:8">
      <c r="A2170" s="1">
        <v>2169</v>
      </c>
      <c r="B2170" s="444">
        <f>유형화!$F$71*hourly1!B2171/hourly1!$B$8763+유형화!$F$72*hourly1!C2171/hourly1!$C$8763+유형화!$F$73*hourly1!D2171/hourly1!$D$8763+유형화!$F$74*hourly1!E2171/hourly1!$E$8763</f>
        <v>268.53146743221771</v>
      </c>
      <c r="C2170" s="442">
        <f>hourly1!$F2171*유형화!$G$71/hourly1!$F$8763+유형화!$G$72*hourly1!$G2171/hourly1!$F$8763+유형화!$G$74*hourly1!I2171/hourly1!$I$8763</f>
        <v>3.5855463037990809</v>
      </c>
      <c r="D2170" s="14">
        <v>157.01284100000001</v>
      </c>
      <c r="E2170" s="14">
        <v>274.99022999999983</v>
      </c>
      <c r="F2170" s="1">
        <v>925469</v>
      </c>
      <c r="G2170" s="15">
        <f t="shared" si="66"/>
        <v>0.17966939415686256</v>
      </c>
      <c r="H2170" s="15">
        <f t="shared" si="67"/>
        <v>0.32737508528363096</v>
      </c>
    </row>
    <row r="2171" spans="1:8">
      <c r="A2171" s="1">
        <v>2170</v>
      </c>
      <c r="B2171" s="444">
        <f>유형화!$F$71*hourly1!B2172/hourly1!$B$8763+유형화!$F$72*hourly1!C2172/hourly1!$C$8763+유형화!$F$73*hourly1!D2172/hourly1!$D$8763+유형화!$F$74*hourly1!E2172/hourly1!$E$8763</f>
        <v>324.62689693103925</v>
      </c>
      <c r="C2171" s="442">
        <f>hourly1!$F2172*유형화!$G$71/hourly1!$F$8763+유형화!$G$72*hourly1!$G2172/hourly1!$F$8763+유형화!$G$74*hourly1!I2172/hourly1!$I$8763</f>
        <v>2.6703964245324698</v>
      </c>
      <c r="D2171" s="14">
        <v>207.80650499999999</v>
      </c>
      <c r="E2171" s="14">
        <v>520.29852700000083</v>
      </c>
      <c r="F2171" s="1">
        <v>889076</v>
      </c>
      <c r="G2171" s="15">
        <f t="shared" si="66"/>
        <v>0.23779245453691922</v>
      </c>
      <c r="H2171" s="15">
        <f t="shared" si="67"/>
        <v>0.40943224518786275</v>
      </c>
    </row>
    <row r="2172" spans="1:8">
      <c r="A2172" s="1">
        <v>2171</v>
      </c>
      <c r="B2172" s="444">
        <f>유형화!$F$71*hourly1!B2173/hourly1!$B$8763+유형화!$F$72*hourly1!C2173/hourly1!$C$8763+유형화!$F$73*hourly1!D2173/hourly1!$D$8763+유형화!$F$74*hourly1!E2173/hourly1!$E$8763</f>
        <v>380.98219723362581</v>
      </c>
      <c r="C2172" s="442">
        <f>hourly1!$F2173*유형화!$G$71/hourly1!$F$8763+유형화!$G$72*hourly1!$G2173/hourly1!$F$8763+유형화!$G$74*hourly1!I2173/hourly1!$I$8763</f>
        <v>1.9327662105779144</v>
      </c>
      <c r="D2172" s="14">
        <v>186.69417200000001</v>
      </c>
      <c r="E2172" s="14">
        <v>721.79878999999983</v>
      </c>
      <c r="F2172" s="1">
        <v>842063</v>
      </c>
      <c r="G2172" s="15">
        <f t="shared" si="66"/>
        <v>0.21363366564303549</v>
      </c>
      <c r="H2172" s="15">
        <f t="shared" si="67"/>
        <v>0.37644797225163018</v>
      </c>
    </row>
    <row r="2173" spans="1:8">
      <c r="A2173" s="1">
        <v>2172</v>
      </c>
      <c r="B2173" s="444">
        <f>유형화!$F$71*hourly1!B2174/hourly1!$B$8763+유형화!$F$72*hourly1!C2174/hourly1!$C$8763+유형화!$F$73*hourly1!D2174/hourly1!$D$8763+유형화!$F$74*hourly1!E2174/hourly1!$E$8763</f>
        <v>321.22513093975368</v>
      </c>
      <c r="C2173" s="442">
        <f>hourly1!$F2174*유형화!$G$71/hourly1!$F$8763+유형화!$G$72*hourly1!$G2174/hourly1!$F$8763+유형화!$G$74*hourly1!I2174/hourly1!$I$8763</f>
        <v>1.0526859440677667</v>
      </c>
      <c r="D2173" s="14">
        <v>136.62051299999999</v>
      </c>
      <c r="E2173" s="14">
        <v>896.23024399999986</v>
      </c>
      <c r="F2173" s="1">
        <v>890859</v>
      </c>
      <c r="G2173" s="15">
        <f t="shared" si="66"/>
        <v>0.15633450515114086</v>
      </c>
      <c r="H2173" s="15">
        <f t="shared" si="67"/>
        <v>0.29167757174975451</v>
      </c>
    </row>
    <row r="2174" spans="1:8">
      <c r="A2174" s="1">
        <v>2173</v>
      </c>
      <c r="B2174" s="444">
        <f>유형화!$F$71*hourly1!B2175/hourly1!$B$8763+유형화!$F$72*hourly1!C2175/hourly1!$C$8763+유형화!$F$73*hourly1!D2175/hourly1!$D$8763+유형화!$F$74*hourly1!E2175/hourly1!$E$8763</f>
        <v>200.02722552102063</v>
      </c>
      <c r="C2174" s="442">
        <f>hourly1!$F2175*유형화!$G$71/hourly1!$F$8763+유형화!$G$72*hourly1!$G2175/hourly1!$F$8763+유형화!$G$74*hourly1!I2175/hourly1!$I$8763</f>
        <v>0.55577796339893093</v>
      </c>
      <c r="D2174" s="14">
        <v>140.897021</v>
      </c>
      <c r="E2174" s="14">
        <v>981.77945000000091</v>
      </c>
      <c r="F2174" s="1">
        <v>826408</v>
      </c>
      <c r="G2174" s="15">
        <f t="shared" si="66"/>
        <v>0.16122810236633281</v>
      </c>
      <c r="H2174" s="15">
        <f t="shared" si="67"/>
        <v>0.29930471210497755</v>
      </c>
    </row>
    <row r="2175" spans="1:8">
      <c r="A2175" s="1">
        <v>2174</v>
      </c>
      <c r="B2175" s="444">
        <f>유형화!$F$71*hourly1!B2176/hourly1!$B$8763+유형화!$F$72*hourly1!C2176/hourly1!$C$8763+유형화!$F$73*hourly1!D2176/hourly1!$D$8763+유형화!$F$74*hourly1!E2176/hourly1!$E$8763</f>
        <v>258.20746359980569</v>
      </c>
      <c r="C2175" s="442">
        <f>hourly1!$F2176*유형화!$G$71/hourly1!$F$8763+유형화!$G$72*hourly1!$G2176/hourly1!$F$8763+유형화!$G$74*hourly1!I2176/hourly1!$I$8763</f>
        <v>0.51828031271445874</v>
      </c>
      <c r="D2175" s="14">
        <v>188.38349500000001</v>
      </c>
      <c r="E2175" s="14">
        <v>1007.287357999999</v>
      </c>
      <c r="F2175" s="1">
        <v>874784</v>
      </c>
      <c r="G2175" s="15">
        <f t="shared" si="66"/>
        <v>0.2155667536504377</v>
      </c>
      <c r="H2175" s="15">
        <f t="shared" si="67"/>
        <v>0.37914398410922701</v>
      </c>
    </row>
    <row r="2176" spans="1:8">
      <c r="A2176" s="1">
        <v>2175</v>
      </c>
      <c r="B2176" s="444">
        <f>유형화!$F$71*hourly1!B2177/hourly1!$B$8763+유형화!$F$72*hourly1!C2177/hourly1!$C$8763+유형화!$F$73*hourly1!D2177/hourly1!$D$8763+유형화!$F$74*hourly1!E2177/hourly1!$E$8763</f>
        <v>365.01642122630426</v>
      </c>
      <c r="C2176" s="442">
        <f>hourly1!$F2177*유형화!$G$71/hourly1!$F$8763+유형화!$G$72*hourly1!$G2177/hourly1!$F$8763+유형화!$G$74*hourly1!I2177/hourly1!$I$8763</f>
        <v>0.39004043830396462</v>
      </c>
      <c r="D2176" s="14">
        <v>220.2616220000001</v>
      </c>
      <c r="E2176" s="14">
        <v>934.36755899999935</v>
      </c>
      <c r="F2176" s="1">
        <v>858798</v>
      </c>
      <c r="G2176" s="15">
        <f t="shared" si="66"/>
        <v>0.25204481320574212</v>
      </c>
      <c r="H2176" s="15">
        <f t="shared" si="67"/>
        <v>0.42819276151217583</v>
      </c>
    </row>
    <row r="2177" spans="1:8">
      <c r="A2177" s="1">
        <v>2176</v>
      </c>
      <c r="B2177" s="444">
        <f>유형화!$F$71*hourly1!B2178/hourly1!$B$8763+유형화!$F$72*hourly1!C2178/hourly1!$C$8763+유형화!$F$73*hourly1!D2178/hourly1!$D$8763+유형화!$F$74*hourly1!E2178/hourly1!$E$8763</f>
        <v>307.22554076464763</v>
      </c>
      <c r="C2177" s="442">
        <f>hourly1!$F2178*유형화!$G$71/hourly1!$F$8763+유형화!$G$72*hourly1!$G2178/hourly1!$F$8763+유형화!$G$74*hourly1!I2178/hourly1!$I$8763</f>
        <v>0.36868499849516828</v>
      </c>
      <c r="D2177" s="14">
        <v>248.495565</v>
      </c>
      <c r="E2177" s="14">
        <v>791.44186100000047</v>
      </c>
      <c r="F2177" s="1">
        <v>874323</v>
      </c>
      <c r="G2177" s="15">
        <f t="shared" si="66"/>
        <v>0.28435284228897723</v>
      </c>
      <c r="H2177" s="15">
        <f t="shared" si="67"/>
        <v>0.46892418563727795</v>
      </c>
    </row>
    <row r="2178" spans="1:8">
      <c r="A2178" s="1">
        <v>2177</v>
      </c>
      <c r="B2178" s="444">
        <f>유형화!$F$71*hourly1!B2179/hourly1!$B$8763+유형화!$F$72*hourly1!C2179/hourly1!$C$8763+유형화!$F$73*hourly1!D2179/hourly1!$D$8763+유형화!$F$74*hourly1!E2179/hourly1!$E$8763</f>
        <v>264.18106486526585</v>
      </c>
      <c r="C2178" s="442">
        <f>hourly1!$F2179*유형화!$G$71/hourly1!$F$8763+유형화!$G$72*hourly1!$G2179/hourly1!$F$8763+유형화!$G$74*hourly1!I2179/hourly1!$I$8763</f>
        <v>0.39000572527388339</v>
      </c>
      <c r="D2178" s="14">
        <v>249.79465300000001</v>
      </c>
      <c r="E2178" s="14">
        <v>544.40079100000128</v>
      </c>
      <c r="F2178" s="1">
        <v>875804</v>
      </c>
      <c r="G2178" s="15">
        <f t="shared" ref="G2178:G2241" si="68">D2178/$I$1</f>
        <v>0.28583938537952897</v>
      </c>
      <c r="H2178" s="15">
        <f t="shared" ref="H2178:H2241" si="69">G2178/(1-$H$1*(1-G2178))</f>
        <v>0.47074093481253215</v>
      </c>
    </row>
    <row r="2179" spans="1:8">
      <c r="A2179" s="1">
        <v>2178</v>
      </c>
      <c r="B2179" s="444">
        <f>유형화!$F$71*hourly1!B2180/hourly1!$B$8763+유형화!$F$72*hourly1!C2180/hourly1!$C$8763+유형화!$F$73*hourly1!D2180/hourly1!$D$8763+유형화!$F$74*hourly1!E2180/hourly1!$E$8763</f>
        <v>156.62172701657749</v>
      </c>
      <c r="C2179" s="442">
        <f>hourly1!$F2180*유형화!$G$71/hourly1!$F$8763+유형화!$G$72*hourly1!$G2180/hourly1!$F$8763+유형화!$G$74*hourly1!I2180/hourly1!$I$8763</f>
        <v>0.51821031625239344</v>
      </c>
      <c r="D2179" s="14">
        <v>230.87978200000001</v>
      </c>
      <c r="E2179" s="14">
        <v>250.36696000000001</v>
      </c>
      <c r="F2179" s="1">
        <v>880527</v>
      </c>
      <c r="G2179" s="15">
        <f t="shared" si="68"/>
        <v>0.26419514665688076</v>
      </c>
      <c r="H2179" s="15">
        <f t="shared" si="69"/>
        <v>0.4437962259987715</v>
      </c>
    </row>
    <row r="2180" spans="1:8">
      <c r="A2180" s="1">
        <v>2179</v>
      </c>
      <c r="B2180" s="444">
        <f>유형화!$F$71*hourly1!B2181/hourly1!$B$8763+유형화!$F$72*hourly1!C2181/hourly1!$C$8763+유형화!$F$73*hourly1!D2181/hourly1!$D$8763+유형화!$F$74*hourly1!E2181/hourly1!$E$8763</f>
        <v>118.39001256807194</v>
      </c>
      <c r="C2180" s="442">
        <f>hourly1!$F2181*유형화!$G$71/hourly1!$F$8763+유형화!$G$72*hourly1!$G2181/hourly1!$F$8763+유형화!$G$74*hourly1!I2181/hourly1!$I$8763</f>
        <v>0.64124160643097594</v>
      </c>
      <c r="D2180" s="14">
        <v>206.44601700000001</v>
      </c>
      <c r="E2180" s="14">
        <v>34.637541000000027</v>
      </c>
      <c r="F2180" s="1">
        <v>873146</v>
      </c>
      <c r="G2180" s="15">
        <f t="shared" si="68"/>
        <v>0.2362356515827094</v>
      </c>
      <c r="H2180" s="15">
        <f t="shared" si="69"/>
        <v>0.40735228581705629</v>
      </c>
    </row>
    <row r="2181" spans="1:8">
      <c r="A2181" s="1">
        <v>2180</v>
      </c>
      <c r="B2181" s="444">
        <f>유형화!$F$71*hourly1!B2182/hourly1!$B$8763+유형화!$F$72*hourly1!C2182/hourly1!$C$8763+유형화!$F$73*hourly1!D2182/hourly1!$D$8763+유형화!$F$74*hourly1!E2182/hourly1!$E$8763</f>
        <v>126.69190307970932</v>
      </c>
      <c r="C2181" s="442">
        <f>hourly1!$F2182*유형화!$G$71/hourly1!$F$8763+유형화!$G$72*hourly1!$G2182/hourly1!$F$8763+유형화!$G$74*hourly1!I2182/hourly1!$I$8763</f>
        <v>0.64666808418973487</v>
      </c>
      <c r="D2181" s="14">
        <v>203.810787</v>
      </c>
      <c r="E2181" s="14">
        <v>0.6216710000000002</v>
      </c>
      <c r="F2181" s="1">
        <v>848662</v>
      </c>
      <c r="G2181" s="15">
        <f t="shared" si="68"/>
        <v>0.23322016460375591</v>
      </c>
      <c r="H2181" s="15">
        <f t="shared" si="69"/>
        <v>0.40330593803188508</v>
      </c>
    </row>
    <row r="2182" spans="1:8">
      <c r="A2182" s="1">
        <v>2181</v>
      </c>
      <c r="B2182" s="444">
        <f>유형화!$F$71*hourly1!B2183/hourly1!$B$8763+유형화!$F$72*hourly1!C2183/hourly1!$C$8763+유형화!$F$73*hourly1!D2183/hourly1!$D$8763+유형화!$F$74*hourly1!E2183/hourly1!$E$8763</f>
        <v>64.047893113140859</v>
      </c>
      <c r="C2182" s="442">
        <f>hourly1!$F2183*유형화!$G$71/hourly1!$F$8763+유형화!$G$72*hourly1!$G2183/hourly1!$F$8763+유형화!$G$74*hourly1!I2183/hourly1!$I$8763</f>
        <v>0.5506706662477493</v>
      </c>
      <c r="D2182" s="14">
        <v>256.973386</v>
      </c>
      <c r="E2182" s="14">
        <v>1.5674399999999999</v>
      </c>
      <c r="F2182" s="1">
        <v>890191</v>
      </c>
      <c r="G2182" s="15">
        <f t="shared" si="68"/>
        <v>0.29405399127232901</v>
      </c>
      <c r="H2182" s="15">
        <f t="shared" si="69"/>
        <v>0.48069268760329803</v>
      </c>
    </row>
    <row r="2183" spans="1:8">
      <c r="A2183" s="1">
        <v>2182</v>
      </c>
      <c r="B2183" s="444">
        <f>유형화!$F$71*hourly1!B2184/hourly1!$B$8763+유형화!$F$72*hourly1!C2184/hourly1!$C$8763+유형화!$F$73*hourly1!D2184/hourly1!$D$8763+유형화!$F$74*hourly1!E2184/hourly1!$E$8763</f>
        <v>62.427643741095181</v>
      </c>
      <c r="C2183" s="442">
        <f>hourly1!$F2184*유형화!$G$71/hourly1!$F$8763+유형화!$G$72*hourly1!$G2184/hourly1!$F$8763+유형화!$G$74*hourly1!I2184/hourly1!$I$8763</f>
        <v>0.45975422548343381</v>
      </c>
      <c r="D2183" s="14">
        <v>237.87798900000001</v>
      </c>
      <c r="E2183" s="14">
        <v>1.0214399999999999</v>
      </c>
      <c r="F2183" s="1">
        <v>927319</v>
      </c>
      <c r="G2183" s="15">
        <f t="shared" si="68"/>
        <v>0.27220317710755143</v>
      </c>
      <c r="H2183" s="15">
        <f t="shared" si="69"/>
        <v>0.45389002013635865</v>
      </c>
    </row>
    <row r="2184" spans="1:8">
      <c r="A2184" s="1">
        <v>2183</v>
      </c>
      <c r="B2184" s="444">
        <f>유형화!$F$71*hourly1!B2185/hourly1!$B$8763+유형화!$F$72*hourly1!C2185/hourly1!$C$8763+유형화!$F$73*hourly1!D2185/hourly1!$D$8763+유형화!$F$74*hourly1!E2185/hourly1!$E$8763</f>
        <v>60.807390762163259</v>
      </c>
      <c r="C2184" s="442">
        <f>hourly1!$F2185*유형화!$G$71/hourly1!$F$8763+유형화!$G$72*hourly1!$G2185/hourly1!$F$8763+유형화!$G$74*hourly1!I2185/hourly1!$I$8763</f>
        <v>0.35300212412317267</v>
      </c>
      <c r="D2184" s="14">
        <v>194.01129800000001</v>
      </c>
      <c r="E2184" s="14">
        <v>0.43968000000000002</v>
      </c>
      <c r="F2184" s="1">
        <v>970098</v>
      </c>
      <c r="G2184" s="15">
        <f t="shared" si="68"/>
        <v>0.22200663429334752</v>
      </c>
      <c r="H2184" s="15">
        <f t="shared" si="69"/>
        <v>0.38805316962268588</v>
      </c>
    </row>
    <row r="2185" spans="1:8">
      <c r="A2185" s="1">
        <v>2184</v>
      </c>
      <c r="B2185" s="444">
        <f>유형화!$F$71*hourly1!B2186/hourly1!$B$8763+유형화!$F$72*hourly1!C2186/hourly1!$C$8763+유형화!$F$73*hourly1!D2186/hourly1!$D$8763+유형화!$F$74*hourly1!E2186/hourly1!$E$8763</f>
        <v>58.95655565259721</v>
      </c>
      <c r="C2185" s="442">
        <f>hourly1!$F2186*유형화!$G$71/hourly1!$F$8763+유형화!$G$72*hourly1!$G2186/hourly1!$F$8763+유형화!$G$74*hourly1!I2186/hourly1!$I$8763</f>
        <v>0.32112301366671114</v>
      </c>
      <c r="D2185" s="14">
        <v>152.04283899999999</v>
      </c>
      <c r="E2185" s="14">
        <v>2.928E-2</v>
      </c>
      <c r="F2185" s="1">
        <v>360551</v>
      </c>
      <c r="G2185" s="15">
        <f t="shared" si="68"/>
        <v>0.17398223352330394</v>
      </c>
      <c r="H2185" s="15">
        <f t="shared" si="69"/>
        <v>0.31882966645998811</v>
      </c>
    </row>
    <row r="2186" spans="1:8">
      <c r="A2186" s="1">
        <v>2185</v>
      </c>
      <c r="B2186" s="444">
        <f>유형화!$F$71*hourly1!B2187/hourly1!$B$8763+유형화!$F$72*hourly1!C2187/hourly1!$C$8763+유형화!$F$73*hourly1!D2187/hourly1!$D$8763+유형화!$F$74*hourly1!E2187/hourly1!$E$8763</f>
        <v>59.617636585026695</v>
      </c>
      <c r="C2186" s="442">
        <f>hourly1!$F2187*유형화!$G$71/hourly1!$F$8763+유형화!$G$72*hourly1!$G2187/hourly1!$F$8763+유형화!$G$74*hourly1!I2187/hourly1!$I$8763</f>
        <v>0.26346841905709334</v>
      </c>
      <c r="D2186" s="14">
        <v>146.976933</v>
      </c>
      <c r="E2186" s="14">
        <v>1.4400000000000001E-3</v>
      </c>
      <c r="F2186" s="1">
        <v>920541</v>
      </c>
      <c r="G2186" s="15">
        <f t="shared" si="68"/>
        <v>0.16818533018674428</v>
      </c>
      <c r="H2186" s="15">
        <f t="shared" si="69"/>
        <v>0.31001793798203747</v>
      </c>
    </row>
    <row r="2187" spans="1:8">
      <c r="A2187" s="1">
        <v>2186</v>
      </c>
      <c r="B2187" s="444">
        <f>유형화!$F$71*hourly1!B2188/hourly1!$B$8763+유형화!$F$72*hourly1!C2188/hourly1!$C$8763+유형화!$F$73*hourly1!D2188/hourly1!$D$8763+유형화!$F$74*hourly1!E2188/hourly1!$E$8763</f>
        <v>60.02019033865173</v>
      </c>
      <c r="C2187" s="442">
        <f>hourly1!$F2188*유형화!$G$71/hourly1!$F$8763+유형화!$G$72*hourly1!$G2188/hourly1!$F$8763+유형화!$G$74*hourly1!I2188/hourly1!$I$8763</f>
        <v>0.24421238419433849</v>
      </c>
      <c r="D2187" s="14">
        <v>119.412401</v>
      </c>
      <c r="E2187" s="14">
        <v>0</v>
      </c>
      <c r="F2187" s="1">
        <v>803738</v>
      </c>
      <c r="G2187" s="15">
        <f t="shared" si="68"/>
        <v>0.13664330640629785</v>
      </c>
      <c r="H2187" s="15">
        <f t="shared" si="69"/>
        <v>0.26019673015134454</v>
      </c>
    </row>
    <row r="2188" spans="1:8">
      <c r="A2188" s="1">
        <v>2187</v>
      </c>
      <c r="B2188" s="444">
        <f>유형화!$F$71*hourly1!B2189/hourly1!$B$8763+유형화!$F$72*hourly1!C2189/hourly1!$C$8763+유형화!$F$73*hourly1!D2189/hourly1!$D$8763+유형화!$F$74*hourly1!E2189/hourly1!$E$8763</f>
        <v>60.6107422173625</v>
      </c>
      <c r="C2188" s="442">
        <f>hourly1!$F2189*유형화!$G$71/hourly1!$F$8763+유형화!$G$72*hourly1!$G2189/hourly1!$F$8763+유형화!$G$74*hourly1!I2189/hourly1!$I$8763</f>
        <v>0.24018306515335647</v>
      </c>
      <c r="D2188" s="14">
        <v>88.054710999999969</v>
      </c>
      <c r="E2188" s="14">
        <v>2.16E-3</v>
      </c>
      <c r="F2188" s="1">
        <v>693726</v>
      </c>
      <c r="G2188" s="15">
        <f t="shared" si="68"/>
        <v>0.10076078158491263</v>
      </c>
      <c r="H2188" s="15">
        <f t="shared" si="69"/>
        <v>0.19936111473119464</v>
      </c>
    </row>
    <row r="2189" spans="1:8">
      <c r="A2189" s="1">
        <v>2188</v>
      </c>
      <c r="B2189" s="444">
        <f>유형화!$F$71*hourly1!B2190/hourly1!$B$8763+유형화!$F$72*hourly1!C2190/hourly1!$C$8763+유형화!$F$73*hourly1!D2190/hourly1!$D$8763+유형화!$F$74*hourly1!E2190/hourly1!$E$8763</f>
        <v>60.909735052997789</v>
      </c>
      <c r="C2189" s="442">
        <f>hourly1!$F2190*유형화!$G$71/hourly1!$F$8763+유형화!$G$72*hourly1!$G2190/hourly1!$F$8763+유형화!$G$74*hourly1!I2190/hourly1!$I$8763</f>
        <v>0.24026895138271248</v>
      </c>
      <c r="D2189" s="14">
        <v>82.042896000000013</v>
      </c>
      <c r="E2189" s="14">
        <v>0</v>
      </c>
      <c r="F2189" s="1">
        <v>552965</v>
      </c>
      <c r="G2189" s="15">
        <f t="shared" si="68"/>
        <v>9.3881476988206869E-2</v>
      </c>
      <c r="H2189" s="15">
        <f t="shared" si="69"/>
        <v>0.18715104031479762</v>
      </c>
    </row>
    <row r="2190" spans="1:8">
      <c r="A2190" s="1">
        <v>2189</v>
      </c>
      <c r="B2190" s="444">
        <f>유형화!$F$71*hourly1!B2191/hourly1!$B$8763+유형화!$F$72*hourly1!C2191/hourly1!$C$8763+유형화!$F$73*hourly1!D2191/hourly1!$D$8763+유형화!$F$74*hourly1!E2191/hourly1!$E$8763</f>
        <v>61.23579035616153</v>
      </c>
      <c r="C2190" s="442">
        <f>hourly1!$F2191*유형화!$G$71/hourly1!$F$8763+유형화!$G$72*hourly1!$G2191/hourly1!$F$8763+유형화!$G$74*hourly1!I2191/hourly1!$I$8763</f>
        <v>0.23783903927702391</v>
      </c>
      <c r="D2190" s="14">
        <v>86.188357999999994</v>
      </c>
      <c r="E2190" s="14">
        <v>0</v>
      </c>
      <c r="F2190" s="1">
        <v>626444</v>
      </c>
      <c r="G2190" s="15">
        <f t="shared" si="68"/>
        <v>9.8625118599279249E-2</v>
      </c>
      <c r="H2190" s="15">
        <f t="shared" si="69"/>
        <v>0.19559014036567021</v>
      </c>
    </row>
    <row r="2191" spans="1:8">
      <c r="A2191" s="1">
        <v>2190</v>
      </c>
      <c r="B2191" s="444">
        <f>유형화!$F$71*hourly1!B2192/hourly1!$B$8763+유형화!$F$72*hourly1!C2192/hourly1!$C$8763+유형화!$F$73*hourly1!D2192/hourly1!$D$8763+유형화!$F$74*hourly1!E2192/hourly1!$E$8763</f>
        <v>63.258223079037769</v>
      </c>
      <c r="C2191" s="442">
        <f>hourly1!$F2192*유형화!$G$71/hourly1!$F$8763+유형화!$G$72*hourly1!$G2192/hourly1!$F$8763+유형화!$G$74*hourly1!I2192/hourly1!$I$8763</f>
        <v>0.42292989350215682</v>
      </c>
      <c r="D2191" s="14">
        <v>65.617253000000005</v>
      </c>
      <c r="E2191" s="14">
        <v>9.0293999999999985E-2</v>
      </c>
      <c r="F2191" s="1">
        <v>989281</v>
      </c>
      <c r="G2191" s="15">
        <f t="shared" si="68"/>
        <v>7.508565552767478E-2</v>
      </c>
      <c r="H2191" s="15">
        <f t="shared" si="69"/>
        <v>0.15283146168946934</v>
      </c>
    </row>
    <row r="2192" spans="1:8">
      <c r="A2192" s="1">
        <v>2191</v>
      </c>
      <c r="B2192" s="444">
        <f>유형화!$F$71*hourly1!B2193/hourly1!$B$8763+유형화!$F$72*hourly1!C2193/hourly1!$C$8763+유형화!$F$73*hourly1!D2193/hourly1!$D$8763+유형화!$F$74*hourly1!E2193/hourly1!$E$8763</f>
        <v>74.767352802928272</v>
      </c>
      <c r="C2192" s="442">
        <f>hourly1!$F2193*유형화!$G$71/hourly1!$F$8763+유형화!$G$72*hourly1!$G2193/hourly1!$F$8763+유형화!$G$74*hourly1!I2193/hourly1!$I$8763</f>
        <v>3.6427114120901596</v>
      </c>
      <c r="D2192" s="14">
        <v>67.604714999999999</v>
      </c>
      <c r="E2192" s="14">
        <v>12.554622999999999</v>
      </c>
      <c r="F2192" s="1">
        <v>988736</v>
      </c>
      <c r="G2192" s="15">
        <f t="shared" si="68"/>
        <v>7.7359903233630151E-2</v>
      </c>
      <c r="H2192" s="15">
        <f t="shared" si="69"/>
        <v>0.1570606551902238</v>
      </c>
    </row>
    <row r="2193" spans="1:8">
      <c r="A2193" s="1">
        <v>2192</v>
      </c>
      <c r="B2193" s="444">
        <f>유형화!$F$71*hourly1!B2194/hourly1!$B$8763+유형화!$F$72*hourly1!C2194/hourly1!$C$8763+유형화!$F$73*hourly1!D2194/hourly1!$D$8763+유형화!$F$74*hourly1!E2194/hourly1!$E$8763</f>
        <v>162.47436163749802</v>
      </c>
      <c r="C2193" s="442">
        <f>hourly1!$F2194*유형화!$G$71/hourly1!$F$8763+유형화!$G$72*hourly1!$G2194/hourly1!$F$8763+유형화!$G$74*hourly1!I2194/hourly1!$I$8763</f>
        <v>3.5806234909204435</v>
      </c>
      <c r="D2193" s="14">
        <v>56.101085000000012</v>
      </c>
      <c r="E2193" s="14">
        <v>180.93405399999969</v>
      </c>
      <c r="F2193" s="1">
        <v>943758</v>
      </c>
      <c r="G2193" s="15">
        <f t="shared" si="68"/>
        <v>6.4196328716150358E-2</v>
      </c>
      <c r="H2193" s="15">
        <f t="shared" si="69"/>
        <v>0.13227956525902565</v>
      </c>
    </row>
    <row r="2194" spans="1:8">
      <c r="A2194" s="1">
        <v>2193</v>
      </c>
      <c r="B2194" s="444">
        <f>유형화!$F$71*hourly1!B2195/hourly1!$B$8763+유형화!$F$72*hourly1!C2195/hourly1!$C$8763+유형화!$F$73*hourly1!D2195/hourly1!$D$8763+유형화!$F$74*hourly1!E2195/hourly1!$E$8763</f>
        <v>258.43695423781412</v>
      </c>
      <c r="C2194" s="442">
        <f>hourly1!$F2195*유형화!$G$71/hourly1!$F$8763+유형화!$G$72*hourly1!$G2195/hourly1!$F$8763+유형화!$G$74*hourly1!I2195/hourly1!$I$8763</f>
        <v>3.0011337006041976</v>
      </c>
      <c r="D2194" s="14">
        <v>35.648811000000009</v>
      </c>
      <c r="E2194" s="14">
        <v>519.99569799999949</v>
      </c>
      <c r="F2194" s="1">
        <v>907032</v>
      </c>
      <c r="G2194" s="15">
        <f t="shared" si="68"/>
        <v>4.0792843655268293E-2</v>
      </c>
      <c r="H2194" s="15">
        <f t="shared" si="69"/>
        <v>8.6345744456906057E-2</v>
      </c>
    </row>
    <row r="2195" spans="1:8">
      <c r="A2195" s="1">
        <v>2194</v>
      </c>
      <c r="B2195" s="444">
        <f>유형화!$F$71*hourly1!B2196/hourly1!$B$8763+유형화!$F$72*hourly1!C2196/hourly1!$C$8763+유형화!$F$73*hourly1!D2196/hourly1!$D$8763+유형화!$F$74*hourly1!E2196/hourly1!$E$8763</f>
        <v>315.6200799608593</v>
      </c>
      <c r="C2195" s="442">
        <f>hourly1!$F2196*유형화!$G$71/hourly1!$F$8763+유형화!$G$72*hourly1!$G2196/hourly1!$F$8763+유형화!$G$74*hourly1!I2196/hourly1!$I$8763</f>
        <v>2.3672571481791511</v>
      </c>
      <c r="D2195" s="14">
        <v>56.640505999999988</v>
      </c>
      <c r="E2195" s="14">
        <v>867.99401099999989</v>
      </c>
      <c r="F2195" s="1">
        <v>858641</v>
      </c>
      <c r="G2195" s="15">
        <f t="shared" si="68"/>
        <v>6.4813586792930755E-2</v>
      </c>
      <c r="H2195" s="15">
        <f t="shared" si="69"/>
        <v>0.13345809549419557</v>
      </c>
    </row>
    <row r="2196" spans="1:8">
      <c r="A2196" s="1">
        <v>2195</v>
      </c>
      <c r="B2196" s="444">
        <f>유형화!$F$71*hourly1!B2197/hourly1!$B$8763+유형화!$F$72*hourly1!C2197/hourly1!$C$8763+유형화!$F$73*hourly1!D2197/hourly1!$D$8763+유형화!$F$74*hourly1!E2197/hourly1!$E$8763</f>
        <v>373.13623856835</v>
      </c>
      <c r="C2196" s="442">
        <f>hourly1!$F2197*유형화!$G$71/hourly1!$F$8763+유형화!$G$72*hourly1!$G2197/hourly1!$F$8763+유형화!$G$74*hourly1!I2197/hourly1!$I$8763</f>
        <v>1.9712792581352565</v>
      </c>
      <c r="D2196" s="14">
        <v>67.216886000000017</v>
      </c>
      <c r="E2196" s="14">
        <v>1131.150922999997</v>
      </c>
      <c r="F2196" s="1">
        <v>831307</v>
      </c>
      <c r="G2196" s="15">
        <f t="shared" si="68"/>
        <v>7.6916111496453332E-2</v>
      </c>
      <c r="H2196" s="15">
        <f t="shared" si="69"/>
        <v>0.15623706726521294</v>
      </c>
    </row>
    <row r="2197" spans="1:8">
      <c r="A2197" s="1">
        <v>2196</v>
      </c>
      <c r="B2197" s="444">
        <f>유형화!$F$71*hourly1!B2198/hourly1!$B$8763+유형화!$F$72*hourly1!C2198/hourly1!$C$8763+유형화!$F$73*hourly1!D2198/hourly1!$D$8763+유형화!$F$74*hourly1!E2198/hourly1!$E$8763</f>
        <v>314.78742330033504</v>
      </c>
      <c r="C2197" s="442">
        <f>hourly1!$F2198*유형화!$G$71/hourly1!$F$8763+유형화!$G$72*hourly1!$G2198/hourly1!$F$8763+유형화!$G$74*hourly1!I2198/hourly1!$I$8763</f>
        <v>1.3627746712601629</v>
      </c>
      <c r="D2197" s="14">
        <v>75.260894000000008</v>
      </c>
      <c r="E2197" s="14">
        <v>1278.9245149999999</v>
      </c>
      <c r="F2197" s="1">
        <v>831076</v>
      </c>
      <c r="G2197" s="15">
        <f t="shared" si="68"/>
        <v>8.6120849368516633E-2</v>
      </c>
      <c r="H2197" s="15">
        <f t="shared" si="69"/>
        <v>0.17315371070659419</v>
      </c>
    </row>
    <row r="2198" spans="1:8">
      <c r="A2198" s="1">
        <v>2197</v>
      </c>
      <c r="B2198" s="444">
        <f>유형화!$F$71*hourly1!B2199/hourly1!$B$8763+유형화!$F$72*hourly1!C2199/hourly1!$C$8763+유형화!$F$73*hourly1!D2199/hourly1!$D$8763+유형화!$F$74*hourly1!E2199/hourly1!$E$8763</f>
        <v>193.88252328606342</v>
      </c>
      <c r="C2198" s="442">
        <f>hourly1!$F2199*유형화!$G$71/hourly1!$F$8763+유형화!$G$72*hourly1!$G2199/hourly1!$F$8763+유형화!$G$74*hourly1!I2199/hourly1!$I$8763</f>
        <v>0.55603456276917951</v>
      </c>
      <c r="D2198" s="14">
        <v>89.971550000000008</v>
      </c>
      <c r="E2198" s="14">
        <v>1321.988405999997</v>
      </c>
      <c r="F2198" s="1">
        <v>851821</v>
      </c>
      <c r="G2198" s="15">
        <f t="shared" si="68"/>
        <v>0.10295421557179434</v>
      </c>
      <c r="H2198" s="15">
        <f t="shared" si="69"/>
        <v>0.20321589428546638</v>
      </c>
    </row>
    <row r="2199" spans="1:8">
      <c r="A2199" s="1">
        <v>2198</v>
      </c>
      <c r="B2199" s="444">
        <f>유형화!$F$71*hourly1!B2200/hourly1!$B$8763+유형화!$F$72*hourly1!C2200/hourly1!$C$8763+유형화!$F$73*hourly1!D2200/hourly1!$D$8763+유형화!$F$74*hourly1!E2200/hourly1!$E$8763</f>
        <v>251.29760372969565</v>
      </c>
      <c r="C2199" s="442">
        <f>hourly1!$F2200*유형화!$G$71/hourly1!$F$8763+유형화!$G$72*hourly1!$G2200/hourly1!$F$8763+유형화!$G$74*hourly1!I2200/hourly1!$I$8763</f>
        <v>0.52528370727634599</v>
      </c>
      <c r="D2199" s="14">
        <v>115.186014</v>
      </c>
      <c r="E2199" s="14">
        <v>1290.532854</v>
      </c>
      <c r="F2199" s="1">
        <v>848052</v>
      </c>
      <c r="G2199" s="15">
        <f t="shared" si="68"/>
        <v>0.13180706252378357</v>
      </c>
      <c r="H2199" s="15">
        <f t="shared" si="69"/>
        <v>0.2522652732637235</v>
      </c>
    </row>
    <row r="2200" spans="1:8">
      <c r="A2200" s="1">
        <v>2199</v>
      </c>
      <c r="B2200" s="444">
        <f>유형화!$F$71*hourly1!B2201/hourly1!$B$8763+유형화!$F$72*hourly1!C2201/hourly1!$C$8763+유형화!$F$73*hourly1!D2201/hourly1!$D$8763+유형화!$F$74*hourly1!E2201/hourly1!$E$8763</f>
        <v>363.81697645230503</v>
      </c>
      <c r="C2200" s="442">
        <f>hourly1!$F2201*유형화!$G$71/hourly1!$F$8763+유형화!$G$72*hourly1!$G2201/hourly1!$F$8763+유형화!$G$74*hourly1!I2201/hourly1!$I$8763</f>
        <v>0.39769156496941049</v>
      </c>
      <c r="D2200" s="14">
        <v>132.896289</v>
      </c>
      <c r="E2200" s="14">
        <v>1186.197627</v>
      </c>
      <c r="F2200" s="1">
        <v>827277</v>
      </c>
      <c r="G2200" s="15">
        <f t="shared" si="68"/>
        <v>0.15207288511087647</v>
      </c>
      <c r="H2200" s="15">
        <f t="shared" si="69"/>
        <v>0.28497275386423776</v>
      </c>
    </row>
    <row r="2201" spans="1:8">
      <c r="A2201" s="1">
        <v>2200</v>
      </c>
      <c r="B2201" s="444">
        <f>유형화!$F$71*hourly1!B2202/hourly1!$B$8763+유형화!$F$72*hourly1!C2202/hourly1!$C$8763+유형화!$F$73*hourly1!D2202/hourly1!$D$8763+유형화!$F$74*hourly1!E2202/hourly1!$E$8763</f>
        <v>306.29953403720754</v>
      </c>
      <c r="C2201" s="442">
        <f>hourly1!$F2202*유형화!$G$71/hourly1!$F$8763+유형화!$G$72*hourly1!$G2202/hourly1!$F$8763+유형화!$G$74*hourly1!I2202/hourly1!$I$8763</f>
        <v>0.37230338370821564</v>
      </c>
      <c r="D2201" s="14">
        <v>157.754626</v>
      </c>
      <c r="E2201" s="14">
        <v>998.09421299999985</v>
      </c>
      <c r="F2201" s="1">
        <v>870141</v>
      </c>
      <c r="G2201" s="15">
        <f t="shared" si="68"/>
        <v>0.18051821684356656</v>
      </c>
      <c r="H2201" s="15">
        <f t="shared" si="69"/>
        <v>0.32864216301667909</v>
      </c>
    </row>
    <row r="2202" spans="1:8">
      <c r="A2202" s="1">
        <v>2201</v>
      </c>
      <c r="B2202" s="444">
        <f>유형화!$F$71*hourly1!B2203/hourly1!$B$8763+유형화!$F$72*hourly1!C2203/hourly1!$C$8763+유형화!$F$73*hourly1!D2203/hourly1!$D$8763+유형화!$F$74*hourly1!E2203/hourly1!$E$8763</f>
        <v>263.4160298642455</v>
      </c>
      <c r="C2202" s="442">
        <f>hourly1!$F2203*유형화!$G$71/hourly1!$F$8763+유형화!$G$72*hourly1!$G2203/hourly1!$F$8763+유형화!$G$74*hourly1!I2203/hourly1!$I$8763</f>
        <v>0.41419011406232975</v>
      </c>
      <c r="D2202" s="14">
        <v>192.33383499999999</v>
      </c>
      <c r="E2202" s="14">
        <v>692.34309000000087</v>
      </c>
      <c r="F2202" s="1">
        <v>837413</v>
      </c>
      <c r="G2202" s="15">
        <f t="shared" si="68"/>
        <v>0.22008711765374631</v>
      </c>
      <c r="H2202" s="15">
        <f t="shared" si="69"/>
        <v>0.38540919594406436</v>
      </c>
    </row>
    <row r="2203" spans="1:8">
      <c r="A2203" s="1">
        <v>2202</v>
      </c>
      <c r="B2203" s="444">
        <f>유형화!$F$71*hourly1!B2204/hourly1!$B$8763+유형화!$F$72*hourly1!C2204/hourly1!$C$8763+유형화!$F$73*hourly1!D2204/hourly1!$D$8763+유형화!$F$74*hourly1!E2204/hourly1!$E$8763</f>
        <v>151.18058401340775</v>
      </c>
      <c r="C2203" s="442">
        <f>hourly1!$F2204*유형화!$G$71/hourly1!$F$8763+유형화!$G$72*hourly1!$G2204/hourly1!$F$8763+유형화!$G$74*hourly1!I2204/hourly1!$I$8763</f>
        <v>0.59071002781084936</v>
      </c>
      <c r="D2203" s="14">
        <v>203.49699000000001</v>
      </c>
      <c r="E2203" s="14">
        <v>299.93107500000002</v>
      </c>
      <c r="F2203" s="1">
        <v>851947</v>
      </c>
      <c r="G2203" s="15">
        <f t="shared" si="68"/>
        <v>0.23286108749567253</v>
      </c>
      <c r="H2203" s="15">
        <f t="shared" si="69"/>
        <v>0.40282256143841133</v>
      </c>
    </row>
    <row r="2204" spans="1:8">
      <c r="A2204" s="1">
        <v>2203</v>
      </c>
      <c r="B2204" s="444">
        <f>유형화!$F$71*hourly1!B2205/hourly1!$B$8763+유형화!$F$72*hourly1!C2205/hourly1!$C$8763+유형화!$F$73*hourly1!D2205/hourly1!$D$8763+유형화!$F$74*hourly1!E2205/hourly1!$E$8763</f>
        <v>118.69568535704094</v>
      </c>
      <c r="C2204" s="442">
        <f>hourly1!$F2205*유형화!$G$71/hourly1!$F$8763+유형화!$G$72*hourly1!$G2205/hourly1!$F$8763+유형화!$G$74*hourly1!I2205/hourly1!$I$8763</f>
        <v>0.64869553701004545</v>
      </c>
      <c r="D2204" s="14">
        <v>242.65856400000001</v>
      </c>
      <c r="E2204" s="14">
        <v>39.362919999999953</v>
      </c>
      <c r="F2204" s="1">
        <v>852266</v>
      </c>
      <c r="G2204" s="15">
        <f t="shared" si="68"/>
        <v>0.27767357690734518</v>
      </c>
      <c r="H2204" s="15">
        <f t="shared" si="69"/>
        <v>0.46070042743309958</v>
      </c>
    </row>
    <row r="2205" spans="1:8">
      <c r="A2205" s="1">
        <v>2204</v>
      </c>
      <c r="B2205" s="444">
        <f>유형화!$F$71*hourly1!B2206/hourly1!$B$8763+유형화!$F$72*hourly1!C2206/hourly1!$C$8763+유형화!$F$73*hourly1!D2206/hourly1!$D$8763+유형화!$F$74*hourly1!E2206/hourly1!$E$8763</f>
        <v>127.54939339595791</v>
      </c>
      <c r="C2205" s="442">
        <f>hourly1!$F2206*유형화!$G$71/hourly1!$F$8763+유형화!$G$72*hourly1!$G2206/hourly1!$F$8763+유형화!$G$74*hourly1!I2206/hourly1!$I$8763</f>
        <v>0.70558620049991783</v>
      </c>
      <c r="D2205" s="14">
        <v>329.34628800000002</v>
      </c>
      <c r="E2205" s="14">
        <v>0.61682799999999982</v>
      </c>
      <c r="F2205" s="1">
        <v>798988</v>
      </c>
      <c r="G2205" s="15">
        <f t="shared" si="68"/>
        <v>0.37687011874889631</v>
      </c>
      <c r="H2205" s="15">
        <f t="shared" si="69"/>
        <v>0.57337959677730144</v>
      </c>
    </row>
    <row r="2206" spans="1:8">
      <c r="A2206" s="1">
        <v>2205</v>
      </c>
      <c r="B2206" s="444">
        <f>유형화!$F$71*hourly1!B2207/hourly1!$B$8763+유형화!$F$72*hourly1!C2207/hourly1!$C$8763+유형화!$F$73*hourly1!D2207/hourly1!$D$8763+유형화!$F$74*hourly1!E2207/hourly1!$E$8763</f>
        <v>65.419498174705154</v>
      </c>
      <c r="C2206" s="442">
        <f>hourly1!$F2207*유형화!$G$71/hourly1!$F$8763+유형화!$G$72*hourly1!$G2207/hourly1!$F$8763+유형화!$G$74*hourly1!I2207/hourly1!$I$8763</f>
        <v>1.8310329940739094</v>
      </c>
      <c r="D2206" s="14">
        <v>358.71032200000002</v>
      </c>
      <c r="E2206" s="14">
        <v>1.6652</v>
      </c>
      <c r="F2206" s="1">
        <v>858347</v>
      </c>
      <c r="G2206" s="15">
        <f t="shared" si="68"/>
        <v>0.41047130808589782</v>
      </c>
      <c r="H2206" s="15">
        <f t="shared" si="69"/>
        <v>0.60742243135307039</v>
      </c>
    </row>
    <row r="2207" spans="1:8">
      <c r="A2207" s="1">
        <v>2206</v>
      </c>
      <c r="B2207" s="444">
        <f>유형화!$F$71*hourly1!B2208/hourly1!$B$8763+유형화!$F$72*hourly1!C2208/hourly1!$C$8763+유형화!$F$73*hourly1!D2208/hourly1!$D$8763+유형화!$F$74*hourly1!E2208/hourly1!$E$8763</f>
        <v>64.264024950971091</v>
      </c>
      <c r="C2207" s="442">
        <f>hourly1!$F2208*유형화!$G$71/hourly1!$F$8763+유형화!$G$72*hourly1!$G2208/hourly1!$F$8763+유형화!$G$74*hourly1!I2208/hourly1!$I$8763</f>
        <v>0.46014625456259095</v>
      </c>
      <c r="D2207" s="14">
        <v>386.90341000000001</v>
      </c>
      <c r="E2207" s="14">
        <v>1.5607200000000001</v>
      </c>
      <c r="F2207" s="1">
        <v>875087</v>
      </c>
      <c r="G2207" s="15">
        <f t="shared" si="68"/>
        <v>0.44273258689666151</v>
      </c>
      <c r="H2207" s="15">
        <f t="shared" si="69"/>
        <v>0.63840046284665175</v>
      </c>
    </row>
    <row r="2208" spans="1:8">
      <c r="A2208" s="1">
        <v>2207</v>
      </c>
      <c r="B2208" s="444">
        <f>유형화!$F$71*hourly1!B2209/hourly1!$B$8763+유형화!$F$72*hourly1!C2209/hourly1!$C$8763+유형화!$F$73*hourly1!D2209/hourly1!$D$8763+유형화!$F$74*hourly1!E2209/hourly1!$E$8763</f>
        <v>63.083426157624451</v>
      </c>
      <c r="C2208" s="442">
        <f>hourly1!$F2209*유형화!$G$71/hourly1!$F$8763+유형화!$G$72*hourly1!$G2209/hourly1!$F$8763+유형화!$G$74*hourly1!I2209/hourly1!$I$8763</f>
        <v>0.35326353116660147</v>
      </c>
      <c r="D2208" s="14">
        <v>369.35141299999998</v>
      </c>
      <c r="E2208" s="14">
        <v>1.5544800000000001</v>
      </c>
      <c r="F2208" s="1">
        <v>932281</v>
      </c>
      <c r="G2208" s="15">
        <f t="shared" si="68"/>
        <v>0.42264788142194765</v>
      </c>
      <c r="H2208" s="15">
        <f t="shared" si="69"/>
        <v>0.61930391716110578</v>
      </c>
    </row>
    <row r="2209" spans="1:8">
      <c r="A2209" s="1">
        <v>2208</v>
      </c>
      <c r="B2209" s="444">
        <f>유형화!$F$71*hourly1!B2210/hourly1!$B$8763+유형화!$F$72*hourly1!C2210/hourly1!$C$8763+유형화!$F$73*hourly1!D2210/hourly1!$D$8763+유형화!$F$74*hourly1!E2210/hourly1!$E$8763</f>
        <v>61.636010454383261</v>
      </c>
      <c r="C2209" s="442">
        <f>hourly1!$F2210*유형화!$G$71/hourly1!$F$8763+유형화!$G$72*hourly1!$G2210/hourly1!$F$8763+유형화!$G$74*hourly1!I2210/hourly1!$I$8763</f>
        <v>0.32135753033472569</v>
      </c>
      <c r="D2209" s="14">
        <v>352.17010700000009</v>
      </c>
      <c r="E2209" s="14">
        <v>0.20064000000000001</v>
      </c>
      <c r="F2209" s="1">
        <v>927908</v>
      </c>
      <c r="G2209" s="15">
        <f t="shared" si="68"/>
        <v>0.40298735671464903</v>
      </c>
      <c r="H2209" s="15">
        <f t="shared" si="69"/>
        <v>0.6000022765050923</v>
      </c>
    </row>
    <row r="2210" spans="1:8">
      <c r="A2210" s="1">
        <v>2209</v>
      </c>
      <c r="B2210" s="444">
        <f>유형화!$F$71*hourly1!B2211/hourly1!$B$8763+유형화!$F$72*hourly1!C2211/hourly1!$C$8763+유형화!$F$73*hourly1!D2211/hourly1!$D$8763+유형화!$F$74*hourly1!E2211/hourly1!$E$8763</f>
        <v>61.837635395718841</v>
      </c>
      <c r="C2210" s="442">
        <f>hourly1!$F2211*유형화!$G$71/hourly1!$F$8763+유형화!$G$72*hourly1!$G2211/hourly1!$F$8763+유형화!$G$74*hourly1!I2211/hourly1!$I$8763</f>
        <v>0.26363122805733363</v>
      </c>
      <c r="D2210" s="14">
        <v>363.73009999999999</v>
      </c>
      <c r="E2210" s="14">
        <v>5.0400000000000002E-3</v>
      </c>
      <c r="F2210" s="1">
        <v>886186</v>
      </c>
      <c r="G2210" s="15">
        <f t="shared" si="68"/>
        <v>0.41621542726951249</v>
      </c>
      <c r="H2210" s="15">
        <f t="shared" si="69"/>
        <v>0.61305655460330633</v>
      </c>
    </row>
    <row r="2211" spans="1:8">
      <c r="A2211" s="1">
        <v>2210</v>
      </c>
      <c r="B2211" s="444">
        <f>유형화!$F$71*hourly1!B2212/hourly1!$B$8763+유형화!$F$72*hourly1!C2212/hourly1!$C$8763+유형화!$F$73*hourly1!D2212/hourly1!$D$8763+유형화!$F$74*hourly1!E2212/hourly1!$E$8763</f>
        <v>61.804246449709119</v>
      </c>
      <c r="C2211" s="442">
        <f>hourly1!$F2212*유형화!$G$71/hourly1!$F$8763+유형화!$G$72*hourly1!$G2212/hourly1!$F$8763+유형화!$G$74*hourly1!I2212/hourly1!$I$8763</f>
        <v>0.24438130464353669</v>
      </c>
      <c r="D2211" s="14">
        <v>375.60545100000002</v>
      </c>
      <c r="E2211" s="14">
        <v>1.4400000000000001E-3</v>
      </c>
      <c r="F2211" s="1">
        <v>785011</v>
      </c>
      <c r="G2211" s="15">
        <f t="shared" si="68"/>
        <v>0.42980436118078474</v>
      </c>
      <c r="H2211" s="15">
        <f t="shared" si="69"/>
        <v>0.62617878931422033</v>
      </c>
    </row>
    <row r="2212" spans="1:8">
      <c r="A2212" s="1">
        <v>2211</v>
      </c>
      <c r="B2212" s="444">
        <f>유형화!$F$71*hourly1!B2213/hourly1!$B$8763+유형화!$F$72*hourly1!C2213/hourly1!$C$8763+유형화!$F$73*hourly1!D2213/hourly1!$D$8763+유형화!$F$74*hourly1!E2213/hourly1!$E$8763</f>
        <v>62.038019568184666</v>
      </c>
      <c r="C2212" s="442">
        <f>hourly1!$F2213*유형화!$G$71/hourly1!$F$8763+유형화!$G$72*hourly1!$G2213/hourly1!$F$8763+유형화!$G$74*hourly1!I2213/hourly1!$I$8763</f>
        <v>0.24057925001780509</v>
      </c>
      <c r="D2212" s="14">
        <v>384.20521899999989</v>
      </c>
      <c r="E2212" s="14">
        <v>1.4400000000000001E-3</v>
      </c>
      <c r="F2212" s="1">
        <v>677076</v>
      </c>
      <c r="G2212" s="15">
        <f t="shared" si="68"/>
        <v>0.43964505380572455</v>
      </c>
      <c r="H2212" s="15">
        <f t="shared" si="69"/>
        <v>0.63550450470186182</v>
      </c>
    </row>
    <row r="2213" spans="1:8">
      <c r="A2213" s="1">
        <v>2212</v>
      </c>
      <c r="B2213" s="444">
        <f>유형화!$F$71*hourly1!B2214/hourly1!$B$8763+유형화!$F$72*hourly1!C2214/hourly1!$C$8763+유형화!$F$73*hourly1!D2214/hourly1!$D$8763+유형화!$F$74*hourly1!E2214/hourly1!$E$8763</f>
        <v>62.110777677605434</v>
      </c>
      <c r="C2213" s="442">
        <f>hourly1!$F2214*유형화!$G$71/hourly1!$F$8763+유형화!$G$72*hourly1!$G2214/hourly1!$F$8763+유형화!$G$74*hourly1!I2214/hourly1!$I$8763</f>
        <v>0.24065120214353683</v>
      </c>
      <c r="D2213" s="14">
        <v>404.58604500000001</v>
      </c>
      <c r="E2213" s="14">
        <v>0</v>
      </c>
      <c r="F2213" s="1">
        <v>561608</v>
      </c>
      <c r="G2213" s="15">
        <f t="shared" si="68"/>
        <v>0.46296678110213374</v>
      </c>
      <c r="H2213" s="15">
        <f t="shared" si="69"/>
        <v>0.65703368390874339</v>
      </c>
    </row>
    <row r="2214" spans="1:8">
      <c r="A2214" s="1">
        <v>2213</v>
      </c>
      <c r="B2214" s="444">
        <f>유형화!$F$71*hourly1!B2215/hourly1!$B$8763+유형화!$F$72*hourly1!C2215/hourly1!$C$8763+유형화!$F$73*hourly1!D2215/hourly1!$D$8763+유형화!$F$74*hourly1!E2215/hourly1!$E$8763</f>
        <v>62.251370496716689</v>
      </c>
      <c r="C2214" s="442">
        <f>hourly1!$F2215*유형화!$G$71/hourly1!$F$8763+유형화!$G$72*hourly1!$G2215/hourly1!$F$8763+유형화!$G$74*hourly1!I2215/hourly1!$I$8763</f>
        <v>0.23805228810266404</v>
      </c>
      <c r="D2214" s="14">
        <v>414.00282699999991</v>
      </c>
      <c r="E2214" s="14">
        <v>2.16E-3</v>
      </c>
      <c r="F2214" s="1">
        <v>631028</v>
      </c>
      <c r="G2214" s="15">
        <f t="shared" si="68"/>
        <v>0.4737423807669231</v>
      </c>
      <c r="H2214" s="15">
        <f t="shared" si="69"/>
        <v>0.66671851484280664</v>
      </c>
    </row>
    <row r="2215" spans="1:8">
      <c r="A2215" s="1">
        <v>2214</v>
      </c>
      <c r="B2215" s="444">
        <f>유형화!$F$71*hourly1!B2216/hourly1!$B$8763+유형화!$F$72*hourly1!C2216/hourly1!$C$8763+유형화!$F$73*hourly1!D2216/hourly1!$D$8763+유형화!$F$74*hourly1!E2216/hourly1!$E$8763</f>
        <v>64.157610985958144</v>
      </c>
      <c r="C2215" s="442">
        <f>hourly1!$F2216*유형화!$G$71/hourly1!$F$8763+유형화!$G$72*hourly1!$G2216/hourly1!$F$8763+유형화!$G$74*hourly1!I2216/hourly1!$I$8763</f>
        <v>0.42316449165615666</v>
      </c>
      <c r="D2215" s="14">
        <v>437.64891200000011</v>
      </c>
      <c r="E2215" s="14">
        <v>0.118131</v>
      </c>
      <c r="F2215" s="1">
        <v>1003440</v>
      </c>
      <c r="G2215" s="15">
        <f t="shared" si="68"/>
        <v>0.50080053562275251</v>
      </c>
      <c r="H2215" s="15">
        <f t="shared" si="69"/>
        <v>0.69034011393598782</v>
      </c>
    </row>
    <row r="2216" spans="1:8">
      <c r="A2216" s="1">
        <v>2215</v>
      </c>
      <c r="B2216" s="444">
        <f>유형화!$F$71*hourly1!B2217/hourly1!$B$8763+유형화!$F$72*hourly1!C2217/hourly1!$C$8763+유형화!$F$73*hourly1!D2217/hourly1!$D$8763+유형화!$F$74*hourly1!E2217/hourly1!$E$8763</f>
        <v>75.596503813916129</v>
      </c>
      <c r="C2216" s="442">
        <f>hourly1!$F2217*유형화!$G$71/hourly1!$F$8763+유형화!$G$72*hourly1!$G2217/hourly1!$F$8763+유형화!$G$74*hourly1!I2217/hourly1!$I$8763</f>
        <v>5.2215490028828739</v>
      </c>
      <c r="D2216" s="14">
        <v>416.4246290000001</v>
      </c>
      <c r="E2216" s="14">
        <v>16.89661199999999</v>
      </c>
      <c r="F2216" s="1">
        <v>1076357</v>
      </c>
      <c r="G2216" s="15">
        <f t="shared" si="68"/>
        <v>0.47651364262892532</v>
      </c>
      <c r="H2216" s="15">
        <f t="shared" si="69"/>
        <v>0.66918319200792176</v>
      </c>
    </row>
    <row r="2217" spans="1:8">
      <c r="A2217" s="1">
        <v>2216</v>
      </c>
      <c r="B2217" s="444">
        <f>유형화!$F$71*hourly1!B2218/hourly1!$B$8763+유형화!$F$72*hourly1!C2218/hourly1!$C$8763+유형화!$F$73*hourly1!D2218/hourly1!$D$8763+유형화!$F$74*hourly1!E2218/hourly1!$E$8763</f>
        <v>163.86119497280686</v>
      </c>
      <c r="C2217" s="442">
        <f>hourly1!$F2218*유형화!$G$71/hourly1!$F$8763+유형화!$G$72*hourly1!$G2218/hourly1!$F$8763+유형화!$G$74*hourly1!I2218/hourly1!$I$8763</f>
        <v>5.184557706116065</v>
      </c>
      <c r="D2217" s="14">
        <v>368.02075599999989</v>
      </c>
      <c r="E2217" s="14">
        <v>216.54955299999989</v>
      </c>
      <c r="F2217" s="1">
        <v>987288</v>
      </c>
      <c r="G2217" s="15">
        <f t="shared" si="68"/>
        <v>0.42112521400507946</v>
      </c>
      <c r="H2217" s="15">
        <f t="shared" si="69"/>
        <v>0.61783092276240026</v>
      </c>
    </row>
    <row r="2218" spans="1:8">
      <c r="A2218" s="1">
        <v>2217</v>
      </c>
      <c r="B2218" s="444">
        <f>유형화!$F$71*hourly1!B2219/hourly1!$B$8763+유형화!$F$72*hourly1!C2219/hourly1!$C$8763+유형화!$F$73*hourly1!D2219/hourly1!$D$8763+유형화!$F$74*hourly1!E2219/hourly1!$E$8763</f>
        <v>260.43231256601393</v>
      </c>
      <c r="C2218" s="442">
        <f>hourly1!$F2219*유형화!$G$71/hourly1!$F$8763+유형화!$G$72*hourly1!$G2219/hourly1!$F$8763+유형화!$G$74*hourly1!I2219/hourly1!$I$8763</f>
        <v>4.589194119762376</v>
      </c>
      <c r="D2218" s="14">
        <v>301.27321699999999</v>
      </c>
      <c r="E2218" s="14">
        <v>601.77198400000066</v>
      </c>
      <c r="F2218" s="1">
        <v>894888</v>
      </c>
      <c r="G2218" s="15">
        <f t="shared" si="68"/>
        <v>0.34474617508563504</v>
      </c>
      <c r="H2218" s="15">
        <f t="shared" si="69"/>
        <v>0.53899401429600957</v>
      </c>
    </row>
    <row r="2219" spans="1:8">
      <c r="A2219" s="1">
        <v>2218</v>
      </c>
      <c r="B2219" s="444">
        <f>유형화!$F$71*hourly1!B2220/hourly1!$B$8763+유형화!$F$72*hourly1!C2220/hourly1!$C$8763+유형화!$F$73*hourly1!D2220/hourly1!$D$8763+유형화!$F$74*hourly1!E2220/hourly1!$E$8763</f>
        <v>318.9071688546328</v>
      </c>
      <c r="C2219" s="442">
        <f>hourly1!$F2220*유형화!$G$71/hourly1!$F$8763+유형화!$G$72*hourly1!$G2220/hourly1!$F$8763+유형화!$G$74*hourly1!I2220/hourly1!$I$8763</f>
        <v>4.240204553204749</v>
      </c>
      <c r="D2219" s="14">
        <v>329.9305710000001</v>
      </c>
      <c r="E2219" s="14">
        <v>956.45919599999945</v>
      </c>
      <c r="F2219" s="1">
        <v>863562</v>
      </c>
      <c r="G2219" s="15">
        <f t="shared" si="68"/>
        <v>0.37753871229804536</v>
      </c>
      <c r="H2219" s="15">
        <f t="shared" si="69"/>
        <v>0.57407563461723321</v>
      </c>
    </row>
    <row r="2220" spans="1:8">
      <c r="A2220" s="1">
        <v>2219</v>
      </c>
      <c r="B2220" s="444">
        <f>유형화!$F$71*hourly1!B2221/hourly1!$B$8763+유형화!$F$72*hourly1!C2221/hourly1!$C$8763+유형화!$F$73*hourly1!D2221/hourly1!$D$8763+유형화!$F$74*hourly1!E2221/hourly1!$E$8763</f>
        <v>375.78906733584375</v>
      </c>
      <c r="C2220" s="442">
        <f>hourly1!$F2221*유형화!$G$71/hourly1!$F$8763+유형화!$G$72*hourly1!$G2221/hourly1!$F$8763+유형화!$G$74*hourly1!I2221/hourly1!$I$8763</f>
        <v>3.640535084373226</v>
      </c>
      <c r="D2220" s="14">
        <v>304.82926200000003</v>
      </c>
      <c r="E2220" s="14">
        <v>1192.487417999999</v>
      </c>
      <c r="F2220" s="1">
        <v>827511</v>
      </c>
      <c r="G2220" s="15">
        <f t="shared" si="68"/>
        <v>0.34881534832443117</v>
      </c>
      <c r="H2220" s="15">
        <f t="shared" si="69"/>
        <v>0.54345438226292586</v>
      </c>
    </row>
    <row r="2221" spans="1:8">
      <c r="A2221" s="1">
        <v>2220</v>
      </c>
      <c r="B2221" s="444">
        <f>유형화!$F$71*hourly1!B2222/hourly1!$B$8763+유형화!$F$72*hourly1!C2222/hourly1!$C$8763+유형화!$F$73*hourly1!D2222/hourly1!$D$8763+유형화!$F$74*hourly1!E2222/hourly1!$E$8763</f>
        <v>317.55551011792494</v>
      </c>
      <c r="C2221" s="442">
        <f>hourly1!$F2222*유형화!$G$71/hourly1!$F$8763+유형화!$G$72*hourly1!$G2222/hourly1!$F$8763+유형화!$G$74*hourly1!I2222/hourly1!$I$8763</f>
        <v>3.3366062088145383</v>
      </c>
      <c r="D2221" s="14">
        <v>276.95405399999993</v>
      </c>
      <c r="E2221" s="14">
        <v>1321.4721940000011</v>
      </c>
      <c r="F2221" s="1">
        <v>835995</v>
      </c>
      <c r="G2221" s="15">
        <f t="shared" si="68"/>
        <v>0.31691781878825426</v>
      </c>
      <c r="H2221" s="15">
        <f t="shared" si="69"/>
        <v>0.50763316030717431</v>
      </c>
    </row>
    <row r="2222" spans="1:8">
      <c r="A2222" s="1">
        <v>2221</v>
      </c>
      <c r="B2222" s="444">
        <f>유형화!$F$71*hourly1!B2223/hourly1!$B$8763+유형화!$F$72*hourly1!C2223/hourly1!$C$8763+유형화!$F$73*hourly1!D2223/hourly1!$D$8763+유형화!$F$74*hourly1!E2223/hourly1!$E$8763</f>
        <v>195.5500481161786</v>
      </c>
      <c r="C2222" s="442">
        <f>hourly1!$F2223*유형화!$G$71/hourly1!$F$8763+유형화!$G$72*hourly1!$G2223/hourly1!$F$8763+유형화!$G$74*hourly1!I2223/hourly1!$I$8763</f>
        <v>1.5865019428256038</v>
      </c>
      <c r="D2222" s="14">
        <v>254.29045199999999</v>
      </c>
      <c r="E2222" s="14">
        <v>1364.890441</v>
      </c>
      <c r="F2222" s="1">
        <v>810673</v>
      </c>
      <c r="G2222" s="15">
        <f t="shared" si="68"/>
        <v>0.29098391672764351</v>
      </c>
      <c r="H2222" s="15">
        <f t="shared" si="69"/>
        <v>0.47699063370427641</v>
      </c>
    </row>
    <row r="2223" spans="1:8">
      <c r="A2223" s="1">
        <v>2222</v>
      </c>
      <c r="B2223" s="444">
        <f>유형화!$F$71*hourly1!B2224/hourly1!$B$8763+유형화!$F$72*hourly1!C2224/hourly1!$C$8763+유형화!$F$73*hourly1!D2224/hourly1!$D$8763+유형화!$F$74*hourly1!E2224/hourly1!$E$8763</f>
        <v>253.28745794947903</v>
      </c>
      <c r="C2223" s="442">
        <f>hourly1!$F2224*유형화!$G$71/hourly1!$F$8763+유형화!$G$72*hourly1!$G2224/hourly1!$F$8763+유형화!$G$74*hourly1!I2224/hourly1!$I$8763</f>
        <v>2.1668722707077133</v>
      </c>
      <c r="D2223" s="14">
        <v>254.70788400000001</v>
      </c>
      <c r="E2223" s="14">
        <v>1332.8418160000001</v>
      </c>
      <c r="F2223" s="1">
        <v>836154</v>
      </c>
      <c r="G2223" s="15">
        <f t="shared" si="68"/>
        <v>0.29146158310234271</v>
      </c>
      <c r="H2223" s="15">
        <f t="shared" si="69"/>
        <v>0.47756797407337753</v>
      </c>
    </row>
    <row r="2224" spans="1:8">
      <c r="A2224" s="1">
        <v>2223</v>
      </c>
      <c r="B2224" s="444">
        <f>유형화!$F$71*hourly1!B2225/hourly1!$B$8763+유형화!$F$72*hourly1!C2225/hourly1!$C$8763+유형화!$F$73*hourly1!D2225/hourly1!$D$8763+유형화!$F$74*hourly1!E2225/hourly1!$E$8763</f>
        <v>365.03326177820219</v>
      </c>
      <c r="C2224" s="442">
        <f>hourly1!$F2225*유형화!$G$71/hourly1!$F$8763+유형화!$G$72*hourly1!$G2225/hourly1!$F$8763+유형화!$G$74*hourly1!I2225/hourly1!$I$8763</f>
        <v>1.9469954564437606</v>
      </c>
      <c r="D2224" s="14">
        <v>262.73203899999999</v>
      </c>
      <c r="E2224" s="14">
        <v>1215.1615189999991</v>
      </c>
      <c r="F2224" s="1">
        <v>830083</v>
      </c>
      <c r="G2224" s="15">
        <f t="shared" si="68"/>
        <v>0.30064360323705741</v>
      </c>
      <c r="H2224" s="15">
        <f t="shared" si="69"/>
        <v>0.48857017609151748</v>
      </c>
    </row>
    <row r="2225" spans="1:8">
      <c r="A2225" s="1">
        <v>2224</v>
      </c>
      <c r="B2225" s="444">
        <f>유형화!$F$71*hourly1!B2226/hourly1!$B$8763+유형화!$F$72*hourly1!C2226/hourly1!$C$8763+유형화!$F$73*hourly1!D2226/hourly1!$D$8763+유형화!$F$74*hourly1!E2226/hourly1!$E$8763</f>
        <v>307.91559581431773</v>
      </c>
      <c r="C2225" s="442">
        <f>hourly1!$F2226*유형화!$G$71/hourly1!$F$8763+유형화!$G$72*hourly1!$G2226/hourly1!$F$8763+유형화!$G$74*hourly1!I2226/hourly1!$I$8763</f>
        <v>1.9516134302483652</v>
      </c>
      <c r="D2225" s="14">
        <v>264.03524399999998</v>
      </c>
      <c r="E2225" s="14">
        <v>996.11505700000203</v>
      </c>
      <c r="F2225" s="1">
        <v>855673</v>
      </c>
      <c r="G2225" s="15">
        <f t="shared" si="68"/>
        <v>0.30213485740022611</v>
      </c>
      <c r="H2225" s="15">
        <f t="shared" si="69"/>
        <v>0.49034002290347761</v>
      </c>
    </row>
    <row r="2226" spans="1:8">
      <c r="A2226" s="1">
        <v>2225</v>
      </c>
      <c r="B2226" s="444">
        <f>유형화!$F$71*hourly1!B2227/hourly1!$B$8763+유형화!$F$72*hourly1!C2227/hourly1!$C$8763+유형화!$F$73*hourly1!D2227/hourly1!$D$8763+유형화!$F$74*hourly1!E2227/hourly1!$E$8763</f>
        <v>265.79186780222471</v>
      </c>
      <c r="C2226" s="442">
        <f>hourly1!$F2227*유형화!$G$71/hourly1!$F$8763+유형화!$G$72*hourly1!$G2227/hourly1!$F$8763+유형화!$G$74*hourly1!I2227/hourly1!$I$8763</f>
        <v>2.1776912465690352</v>
      </c>
      <c r="D2226" s="14">
        <v>260.65674000000001</v>
      </c>
      <c r="E2226" s="14">
        <v>671.79923000000088</v>
      </c>
      <c r="F2226" s="1">
        <v>852692</v>
      </c>
      <c r="G2226" s="15">
        <f t="shared" si="68"/>
        <v>0.29826884387566011</v>
      </c>
      <c r="H2226" s="15">
        <f t="shared" si="69"/>
        <v>0.48574201018917657</v>
      </c>
    </row>
    <row r="2227" spans="1:8">
      <c r="A2227" s="1">
        <v>2226</v>
      </c>
      <c r="B2227" s="444">
        <f>유형화!$F$71*hourly1!B2228/hourly1!$B$8763+유형화!$F$72*hourly1!C2228/hourly1!$C$8763+유형화!$F$73*hourly1!D2228/hourly1!$D$8763+유형화!$F$74*hourly1!E2228/hourly1!$E$8763</f>
        <v>154.70269400829903</v>
      </c>
      <c r="C2227" s="442">
        <f>hourly1!$F2228*유형화!$G$71/hourly1!$F$8763+유형화!$G$72*hourly1!$G2228/hourly1!$F$8763+유형화!$G$74*hourly1!I2228/hourly1!$I$8763</f>
        <v>2.4341926706623207</v>
      </c>
      <c r="D2227" s="14">
        <v>227.88020399999999</v>
      </c>
      <c r="E2227" s="14">
        <v>282.39431100000053</v>
      </c>
      <c r="F2227" s="1">
        <v>824707</v>
      </c>
      <c r="G2227" s="15">
        <f t="shared" si="68"/>
        <v>0.26076273718926113</v>
      </c>
      <c r="H2227" s="15">
        <f t="shared" si="69"/>
        <v>0.43942394005016994</v>
      </c>
    </row>
    <row r="2228" spans="1:8">
      <c r="A2228" s="1">
        <v>2227</v>
      </c>
      <c r="B2228" s="444">
        <f>유형화!$F$71*hourly1!B2229/hourly1!$B$8763+유형화!$F$72*hourly1!C2229/hourly1!$C$8763+유형화!$F$73*hourly1!D2229/hourly1!$D$8763+유형화!$F$74*hourly1!E2229/hourly1!$E$8763</f>
        <v>120.34997652150744</v>
      </c>
      <c r="C2228" s="442">
        <f>hourly1!$F2229*유형화!$G$71/hourly1!$F$8763+유형화!$G$72*hourly1!$G2229/hourly1!$F$8763+유형화!$G$74*hourly1!I2229/hourly1!$I$8763</f>
        <v>2.0626043511198957</v>
      </c>
      <c r="D2228" s="14">
        <v>196.15190999999999</v>
      </c>
      <c r="E2228" s="14">
        <v>37.159967000000037</v>
      </c>
      <c r="F2228" s="1">
        <v>814338</v>
      </c>
      <c r="G2228" s="15">
        <f t="shared" si="68"/>
        <v>0.22445613115433932</v>
      </c>
      <c r="H2228" s="15">
        <f t="shared" si="69"/>
        <v>0.39141300861347889</v>
      </c>
    </row>
    <row r="2229" spans="1:8">
      <c r="A2229" s="1">
        <v>2228</v>
      </c>
      <c r="B2229" s="444">
        <f>유형화!$F$71*hourly1!B2230/hourly1!$B$8763+유형화!$F$72*hourly1!C2230/hourly1!$C$8763+유형화!$F$73*hourly1!D2230/hourly1!$D$8763+유형화!$F$74*hourly1!E2230/hourly1!$E$8763</f>
        <v>129.09975574003724</v>
      </c>
      <c r="C2229" s="442">
        <f>hourly1!$F2230*유형화!$G$71/hourly1!$F$8763+유형화!$G$72*hourly1!$G2230/hourly1!$F$8763+유형화!$G$74*hourly1!I2230/hourly1!$I$8763</f>
        <v>2.1203261716680437</v>
      </c>
      <c r="D2229" s="14">
        <v>224.338956</v>
      </c>
      <c r="E2229" s="14">
        <v>0.61451600000000006</v>
      </c>
      <c r="F2229" s="1">
        <v>816043</v>
      </c>
      <c r="G2229" s="15">
        <f t="shared" si="68"/>
        <v>0.25671049611988767</v>
      </c>
      <c r="H2229" s="15">
        <f t="shared" si="69"/>
        <v>0.434226154910068</v>
      </c>
    </row>
    <row r="2230" spans="1:8">
      <c r="A2230" s="1">
        <v>2229</v>
      </c>
      <c r="B2230" s="444">
        <f>유형화!$F$71*hourly1!B2231/hourly1!$B$8763+유형화!$F$72*hourly1!C2231/hourly1!$C$8763+유형화!$F$73*hourly1!D2231/hourly1!$D$8763+유형화!$F$74*hourly1!E2231/hourly1!$E$8763</f>
        <v>66.724181068800036</v>
      </c>
      <c r="C2230" s="442">
        <f>hourly1!$F2231*유형화!$G$71/hourly1!$F$8763+유형화!$G$72*hourly1!$G2231/hourly1!$F$8763+유형화!$G$74*hourly1!I2231/hourly1!$I$8763</f>
        <v>3.218078567602062</v>
      </c>
      <c r="D2230" s="14">
        <v>226.439269</v>
      </c>
      <c r="E2230" s="14">
        <v>1.5667199999999999</v>
      </c>
      <c r="F2230" s="1">
        <v>858657</v>
      </c>
      <c r="G2230" s="15">
        <f t="shared" si="68"/>
        <v>0.25911387893779225</v>
      </c>
      <c r="H2230" s="15">
        <f t="shared" si="69"/>
        <v>0.43731367792788217</v>
      </c>
    </row>
    <row r="2231" spans="1:8">
      <c r="A2231" s="1">
        <v>2230</v>
      </c>
      <c r="B2231" s="444">
        <f>유형화!$F$71*hourly1!B2232/hourly1!$B$8763+유형화!$F$72*hourly1!C2232/hourly1!$C$8763+유형화!$F$73*hourly1!D2232/hourly1!$D$8763+유형화!$F$74*hourly1!E2232/hourly1!$E$8763</f>
        <v>65.446419973669876</v>
      </c>
      <c r="C2231" s="442">
        <f>hourly1!$F2232*유형화!$G$71/hourly1!$F$8763+유형화!$G$72*hourly1!$G2232/hourly1!$F$8763+유형화!$G$74*hourly1!I2232/hourly1!$I$8763</f>
        <v>0.46042868499043532</v>
      </c>
      <c r="D2231" s="14">
        <v>215.06975800000001</v>
      </c>
      <c r="E2231" s="14">
        <v>1.56168</v>
      </c>
      <c r="F2231" s="1">
        <v>896918</v>
      </c>
      <c r="G2231" s="15">
        <f t="shared" si="68"/>
        <v>0.24610377645050727</v>
      </c>
      <c r="H2231" s="15">
        <f t="shared" si="69"/>
        <v>0.42043358848879075</v>
      </c>
    </row>
    <row r="2232" spans="1:8">
      <c r="A2232" s="1">
        <v>2231</v>
      </c>
      <c r="B2232" s="444">
        <f>유형화!$F$71*hourly1!B2233/hourly1!$B$8763+유형화!$F$72*hourly1!C2233/hourly1!$C$8763+유형화!$F$73*hourly1!D2233/hourly1!$D$8763+유형화!$F$74*hourly1!E2233/hourly1!$E$8763</f>
        <v>64.182368653173313</v>
      </c>
      <c r="C2232" s="442">
        <f>hourly1!$F2233*유형화!$G$71/hourly1!$F$8763+유형화!$G$72*hourly1!$G2233/hourly1!$F$8763+유형화!$G$74*hourly1!I2233/hourly1!$I$8763</f>
        <v>0.35343685185904872</v>
      </c>
      <c r="D2232" s="14">
        <v>189.15195399999999</v>
      </c>
      <c r="E2232" s="14">
        <v>1.55376</v>
      </c>
      <c r="F2232" s="1">
        <v>1011654</v>
      </c>
      <c r="G2232" s="15">
        <f t="shared" si="68"/>
        <v>0.21644609932742209</v>
      </c>
      <c r="H2232" s="15">
        <f t="shared" si="69"/>
        <v>0.38036704379763658</v>
      </c>
    </row>
    <row r="2233" spans="1:8">
      <c r="A2233" s="1">
        <v>2232</v>
      </c>
      <c r="B2233" s="444">
        <f>유형화!$F$71*hourly1!B2234/hourly1!$B$8763+유형화!$F$72*hourly1!C2234/hourly1!$C$8763+유형화!$F$73*hourly1!D2234/hourly1!$D$8763+유형화!$F$74*hourly1!E2234/hourly1!$E$8763</f>
        <v>62.658912574024498</v>
      </c>
      <c r="C2233" s="442">
        <f>hourly1!$F2234*유형화!$G$71/hourly1!$F$8763+유형화!$G$72*hourly1!$G2234/hourly1!$F$8763+유형화!$G$74*hourly1!I2234/hourly1!$I$8763</f>
        <v>0.32149752325885544</v>
      </c>
      <c r="D2233" s="14">
        <v>198.94273799999999</v>
      </c>
      <c r="E2233" s="14">
        <v>0.18048</v>
      </c>
      <c r="F2233" s="1">
        <v>1034490</v>
      </c>
      <c r="G2233" s="15">
        <f t="shared" si="68"/>
        <v>0.22764966852849591</v>
      </c>
      <c r="H2233" s="15">
        <f t="shared" si="69"/>
        <v>0.39576977122345708</v>
      </c>
    </row>
    <row r="2234" spans="1:8">
      <c r="A2234" s="1">
        <v>2233</v>
      </c>
      <c r="B2234" s="444">
        <f>유형화!$F$71*hourly1!B2235/hourly1!$B$8763+유형화!$F$72*hourly1!C2235/hourly1!$C$8763+유형화!$F$73*hourly1!D2235/hourly1!$D$8763+유형화!$F$74*hourly1!E2235/hourly1!$E$8763</f>
        <v>62.892613554775053</v>
      </c>
      <c r="C2234" s="442">
        <f>hourly1!$F2235*유형화!$G$71/hourly1!$F$8763+유형화!$G$72*hourly1!$G2235/hourly1!$F$8763+유형화!$G$74*hourly1!I2235/hourly1!$I$8763</f>
        <v>0.26374090819463269</v>
      </c>
      <c r="D2234" s="14">
        <v>221.04152199999999</v>
      </c>
      <c r="E2234" s="14">
        <v>5.7600000000000004E-3</v>
      </c>
      <c r="F2234" s="1">
        <v>976738</v>
      </c>
      <c r="G2234" s="15">
        <f t="shared" si="68"/>
        <v>0.25293725078989432</v>
      </c>
      <c r="H2234" s="15">
        <f t="shared" si="69"/>
        <v>0.42935087596617694</v>
      </c>
    </row>
    <row r="2235" spans="1:8">
      <c r="A2235" s="1">
        <v>2234</v>
      </c>
      <c r="B2235" s="444">
        <f>유형화!$F$71*hourly1!B2236/hourly1!$B$8763+유형화!$F$72*hourly1!C2236/hourly1!$C$8763+유형화!$F$73*hourly1!D2236/hourly1!$D$8763+유형화!$F$74*hourly1!E2236/hourly1!$E$8763</f>
        <v>62.973721605862934</v>
      </c>
      <c r="C2235" s="442">
        <f>hourly1!$F2236*유형화!$G$71/hourly1!$F$8763+유형화!$G$72*hourly1!$G2236/hourly1!$F$8763+유형화!$G$74*hourly1!I2236/hourly1!$I$8763</f>
        <v>0.24452056419379226</v>
      </c>
      <c r="D2235" s="14">
        <v>235.39155400000001</v>
      </c>
      <c r="E2235" s="14">
        <v>2.16E-3</v>
      </c>
      <c r="F2235" s="1">
        <v>842555</v>
      </c>
      <c r="G2235" s="15">
        <f t="shared" si="68"/>
        <v>0.26935795586822353</v>
      </c>
      <c r="H2235" s="15">
        <f t="shared" si="69"/>
        <v>0.45032076033266055</v>
      </c>
    </row>
    <row r="2236" spans="1:8">
      <c r="A2236" s="1">
        <v>2235</v>
      </c>
      <c r="B2236" s="444">
        <f>유형화!$F$71*hourly1!B2237/hourly1!$B$8763+유형화!$F$72*hourly1!C2237/hourly1!$C$8763+유형화!$F$73*hourly1!D2237/hourly1!$D$8763+유형화!$F$74*hourly1!E2237/hourly1!$E$8763</f>
        <v>63.251650225802344</v>
      </c>
      <c r="C2236" s="442">
        <f>hourly1!$F2237*유형화!$G$71/hourly1!$F$8763+유형화!$G$72*hourly1!$G2237/hourly1!$F$8763+유형화!$G$74*hourly1!I2237/hourly1!$I$8763</f>
        <v>0.24228972235216145</v>
      </c>
      <c r="D2236" s="14">
        <v>169.9692860000001</v>
      </c>
      <c r="E2236" s="14">
        <v>1.4400000000000001E-3</v>
      </c>
      <c r="F2236" s="1">
        <v>691702</v>
      </c>
      <c r="G2236" s="15">
        <f t="shared" si="68"/>
        <v>0.19449542117956145</v>
      </c>
      <c r="H2236" s="15">
        <f t="shared" si="69"/>
        <v>0.34920113217050336</v>
      </c>
    </row>
    <row r="2237" spans="1:8">
      <c r="A2237" s="1">
        <v>2236</v>
      </c>
      <c r="B2237" s="444">
        <f>유형화!$F$71*hourly1!B2238/hourly1!$B$8763+유형화!$F$72*hourly1!C2238/hourly1!$C$8763+유형화!$F$73*hourly1!D2238/hourly1!$D$8763+유형화!$F$74*hourly1!E2238/hourly1!$E$8763</f>
        <v>63.44757989375028</v>
      </c>
      <c r="C2237" s="442">
        <f>hourly1!$F2238*유형화!$G$71/hourly1!$F$8763+유형화!$G$72*hourly1!$G2238/hourly1!$F$8763+유형화!$G$74*hourly1!I2238/hourly1!$I$8763</f>
        <v>0.24954824953654819</v>
      </c>
      <c r="D2237" s="14">
        <v>153.48234400000001</v>
      </c>
      <c r="E2237" s="14">
        <v>0</v>
      </c>
      <c r="F2237" s="1">
        <v>561347</v>
      </c>
      <c r="G2237" s="15">
        <f t="shared" si="68"/>
        <v>0.17562945542941402</v>
      </c>
      <c r="H2237" s="15">
        <f t="shared" si="69"/>
        <v>0.3213148120554038</v>
      </c>
    </row>
    <row r="2238" spans="1:8">
      <c r="A2238" s="1">
        <v>2237</v>
      </c>
      <c r="B2238" s="444">
        <f>유형화!$F$71*hourly1!B2239/hourly1!$B$8763+유형화!$F$72*hourly1!C2239/hourly1!$C$8763+유형화!$F$73*hourly1!D2239/hourly1!$D$8763+유형화!$F$74*hourly1!E2239/hourly1!$E$8763</f>
        <v>63.71943091035962</v>
      </c>
      <c r="C2238" s="442">
        <f>hourly1!$F2239*유형화!$G$71/hourly1!$F$8763+유형화!$G$72*hourly1!$G2239/hourly1!$F$8763+유형화!$G$74*hourly1!I2239/hourly1!$I$8763</f>
        <v>0.29806305000054495</v>
      </c>
      <c r="D2238" s="14">
        <v>132.015558</v>
      </c>
      <c r="E2238" s="14">
        <v>1.4400000000000001E-3</v>
      </c>
      <c r="F2238" s="1">
        <v>613853</v>
      </c>
      <c r="G2238" s="15">
        <f t="shared" si="68"/>
        <v>0.15106506687016857</v>
      </c>
      <c r="H2238" s="15">
        <f t="shared" si="69"/>
        <v>0.28337853046701217</v>
      </c>
    </row>
    <row r="2239" spans="1:8">
      <c r="A2239" s="1">
        <v>2238</v>
      </c>
      <c r="B2239" s="444">
        <f>유형화!$F$71*hourly1!B2240/hourly1!$B$8763+유형화!$F$72*hourly1!C2240/hourly1!$C$8763+유형화!$F$73*hourly1!D2240/hourly1!$D$8763+유형화!$F$74*hourly1!E2240/hourly1!$E$8763</f>
        <v>65.764431920497714</v>
      </c>
      <c r="C2239" s="442">
        <f>hourly1!$F2240*유형화!$G$71/hourly1!$F$8763+유형화!$G$72*hourly1!$G2240/hourly1!$F$8763+유형화!$G$74*hourly1!I2240/hourly1!$I$8763</f>
        <v>0.57344917731790523</v>
      </c>
      <c r="D2239" s="14">
        <v>101.09945500000001</v>
      </c>
      <c r="E2239" s="14">
        <v>8.9816999999999994E-2</v>
      </c>
      <c r="F2239" s="1">
        <v>1027833</v>
      </c>
      <c r="G2239" s="15">
        <f t="shared" si="68"/>
        <v>0.11568784892847706</v>
      </c>
      <c r="H2239" s="15">
        <f t="shared" si="69"/>
        <v>0.22523650881304341</v>
      </c>
    </row>
    <row r="2240" spans="1:8">
      <c r="A2240" s="1">
        <v>2239</v>
      </c>
      <c r="B2240" s="444">
        <f>유형화!$F$71*hourly1!B2241/hourly1!$B$8763+유형화!$F$72*hourly1!C2241/hourly1!$C$8763+유형화!$F$73*hourly1!D2241/hourly1!$D$8763+유형화!$F$74*hourly1!E2241/hourly1!$E$8763</f>
        <v>77.173347916837798</v>
      </c>
      <c r="C2240" s="442">
        <f>hourly1!$F2241*유형화!$G$71/hourly1!$F$8763+유형화!$G$72*hourly1!$G2241/hourly1!$F$8763+유형화!$G$74*hourly1!I2241/hourly1!$I$8763</f>
        <v>7.0389883986308499</v>
      </c>
      <c r="D2240" s="14">
        <v>111.512112</v>
      </c>
      <c r="E2240" s="14">
        <v>19.348938</v>
      </c>
      <c r="F2240" s="1">
        <v>1213649</v>
      </c>
      <c r="G2240" s="15">
        <f t="shared" si="68"/>
        <v>0.12760302581998501</v>
      </c>
      <c r="H2240" s="15">
        <f t="shared" si="69"/>
        <v>0.24530473602137728</v>
      </c>
    </row>
    <row r="2241" spans="1:8">
      <c r="A2241" s="1">
        <v>2240</v>
      </c>
      <c r="B2241" s="444">
        <f>유형화!$F$71*hourly1!B2242/hourly1!$B$8763+유형화!$F$72*hourly1!C2242/hourly1!$C$8763+유형화!$F$73*hourly1!D2242/hourly1!$D$8763+유형화!$F$74*hourly1!E2242/hourly1!$E$8763</f>
        <v>167.80441975796205</v>
      </c>
      <c r="C2241" s="442">
        <f>hourly1!$F2242*유형화!$G$71/hourly1!$F$8763+유형화!$G$72*hourly1!$G2242/hourly1!$F$8763+유형화!$G$74*hourly1!I2242/hourly1!$I$8763</f>
        <v>6.5490517070453755</v>
      </c>
      <c r="D2241" s="14">
        <v>112.21880899999999</v>
      </c>
      <c r="E2241" s="14">
        <v>215.49337800000009</v>
      </c>
      <c r="F2241" s="1">
        <v>1220860</v>
      </c>
      <c r="G2241" s="15">
        <f t="shared" si="68"/>
        <v>0.12841169739763306</v>
      </c>
      <c r="H2241" s="15">
        <f t="shared" si="69"/>
        <v>0.24664843949128598</v>
      </c>
    </row>
    <row r="2242" spans="1:8">
      <c r="A2242" s="1">
        <v>2241</v>
      </c>
      <c r="B2242" s="444">
        <f>유형화!$F$71*hourly1!B2243/hourly1!$B$8763+유형화!$F$72*hourly1!C2243/hourly1!$C$8763+유형화!$F$73*hourly1!D2243/hourly1!$D$8763+유형화!$F$74*hourly1!E2243/hourly1!$E$8763</f>
        <v>263.2313212194191</v>
      </c>
      <c r="C2242" s="442">
        <f>hourly1!$F2243*유형화!$G$71/hourly1!$F$8763+유형화!$G$72*hourly1!$G2243/hourly1!$F$8763+유형화!$G$74*hourly1!I2243/hourly1!$I$8763</f>
        <v>5.5263548306240367</v>
      </c>
      <c r="D2242" s="14">
        <v>101.981656</v>
      </c>
      <c r="E2242" s="14">
        <v>570.25976899999966</v>
      </c>
      <c r="F2242" s="1">
        <v>1119718</v>
      </c>
      <c r="G2242" s="15">
        <f t="shared" ref="G2242:G2305" si="70">D2242/$I$1</f>
        <v>0.1166973492864419</v>
      </c>
      <c r="H2242" s="15">
        <f t="shared" ref="H2242:H2305" si="71">G2242/(1-$H$1*(1-G2242))</f>
        <v>0.22695660154372327</v>
      </c>
    </row>
    <row r="2243" spans="1:8">
      <c r="A2243" s="1">
        <v>2242</v>
      </c>
      <c r="B2243" s="444">
        <f>유형화!$F$71*hourly1!B2244/hourly1!$B$8763+유형화!$F$72*hourly1!C2244/hourly1!$C$8763+유형화!$F$73*hourly1!D2244/hourly1!$D$8763+유형화!$F$74*hourly1!E2244/hourly1!$E$8763</f>
        <v>319.30276131779664</v>
      </c>
      <c r="C2243" s="442">
        <f>hourly1!$F2244*유형화!$G$71/hourly1!$F$8763+유형화!$G$72*hourly1!$G2244/hourly1!$F$8763+유형화!$G$74*hourly1!I2244/hourly1!$I$8763</f>
        <v>4.4044179644155852</v>
      </c>
      <c r="D2243" s="14">
        <v>130.977982</v>
      </c>
      <c r="E2243" s="14">
        <v>888.89907900000037</v>
      </c>
      <c r="F2243" s="1">
        <v>958357</v>
      </c>
      <c r="G2243" s="15">
        <f t="shared" si="70"/>
        <v>0.14987777129533275</v>
      </c>
      <c r="H2243" s="15">
        <f t="shared" si="71"/>
        <v>0.28149614102368103</v>
      </c>
    </row>
    <row r="2244" spans="1:8">
      <c r="A2244" s="1">
        <v>2243</v>
      </c>
      <c r="B2244" s="444">
        <f>유형화!$F$71*hourly1!B2245/hourly1!$B$8763+유형화!$F$72*hourly1!C2245/hourly1!$C$8763+유형화!$F$73*hourly1!D2245/hourly1!$D$8763+유형화!$F$74*hourly1!E2245/hourly1!$E$8763</f>
        <v>374.86112371048767</v>
      </c>
      <c r="C2244" s="442">
        <f>hourly1!$F2245*유형화!$G$71/hourly1!$F$8763+유형화!$G$72*hourly1!$G2245/hourly1!$F$8763+유형화!$G$74*hourly1!I2245/hourly1!$I$8763</f>
        <v>3.4476196198182256</v>
      </c>
      <c r="D2244" s="14">
        <v>111.473832</v>
      </c>
      <c r="E2244" s="14">
        <v>1091.958291999998</v>
      </c>
      <c r="F2244" s="1">
        <v>897759</v>
      </c>
      <c r="G2244" s="15">
        <f t="shared" si="70"/>
        <v>0.1275592221134568</v>
      </c>
      <c r="H2244" s="15">
        <f t="shared" si="71"/>
        <v>0.24523188537497795</v>
      </c>
    </row>
    <row r="2245" spans="1:8">
      <c r="A2245" s="1">
        <v>2244</v>
      </c>
      <c r="B2245" s="444">
        <f>유형화!$F$71*hourly1!B2246/hourly1!$B$8763+유형화!$F$72*hourly1!C2246/hourly1!$C$8763+유형화!$F$73*hourly1!D2246/hourly1!$D$8763+유형화!$F$74*hourly1!E2246/hourly1!$E$8763</f>
        <v>315.55088209206446</v>
      </c>
      <c r="C2245" s="442">
        <f>hourly1!$F2246*유형화!$G$71/hourly1!$F$8763+유형화!$G$72*hourly1!$G2246/hourly1!$F$8763+유형화!$G$74*hourly1!I2246/hourly1!$I$8763</f>
        <v>2.6099553351419535</v>
      </c>
      <c r="D2245" s="14">
        <v>112.206036</v>
      </c>
      <c r="E2245" s="14">
        <v>1207.4762619999999</v>
      </c>
      <c r="F2245" s="1">
        <v>865165</v>
      </c>
      <c r="G2245" s="15">
        <f t="shared" si="70"/>
        <v>0.12839708128625676</v>
      </c>
      <c r="H2245" s="15">
        <f t="shared" si="71"/>
        <v>0.24662417346664986</v>
      </c>
    </row>
    <row r="2246" spans="1:8">
      <c r="A2246" s="1">
        <v>2245</v>
      </c>
      <c r="B2246" s="444">
        <f>유형화!$F$71*hourly1!B2247/hourly1!$B$8763+유형화!$F$72*hourly1!C2247/hourly1!$C$8763+유형화!$F$73*hourly1!D2247/hourly1!$D$8763+유형화!$F$74*hourly1!E2247/hourly1!$E$8763</f>
        <v>194.48922680139853</v>
      </c>
      <c r="C2246" s="442">
        <f>hourly1!$F2247*유형화!$G$71/hourly1!$F$8763+유형화!$G$72*hourly1!$G2247/hourly1!$F$8763+유형화!$G$74*hourly1!I2247/hourly1!$I$8763</f>
        <v>1.0920354452724905</v>
      </c>
      <c r="D2246" s="14">
        <v>134.69185899999999</v>
      </c>
      <c r="E2246" s="14">
        <v>1234.048544</v>
      </c>
      <c r="F2246" s="1">
        <v>853111</v>
      </c>
      <c r="G2246" s="15">
        <f t="shared" si="70"/>
        <v>0.15412755128984357</v>
      </c>
      <c r="H2246" s="15">
        <f t="shared" si="71"/>
        <v>0.28821270290581796</v>
      </c>
    </row>
    <row r="2247" spans="1:8">
      <c r="A2247" s="1">
        <v>2246</v>
      </c>
      <c r="B2247" s="444">
        <f>유형화!$F$71*hourly1!B2248/hourly1!$B$8763+유형화!$F$72*hourly1!C2248/hourly1!$C$8763+유형화!$F$73*hourly1!D2248/hourly1!$D$8763+유형화!$F$74*hourly1!E2248/hourly1!$E$8763</f>
        <v>251.58016359157918</v>
      </c>
      <c r="C2247" s="442">
        <f>hourly1!$F2248*유형화!$G$71/hourly1!$F$8763+유형화!$G$72*hourly1!$G2248/hourly1!$F$8763+유형화!$G$74*hourly1!I2248/hourly1!$I$8763</f>
        <v>1.4130457391827072</v>
      </c>
      <c r="D2247" s="14">
        <v>161.82947300000001</v>
      </c>
      <c r="E2247" s="14">
        <v>1187.0432059999989</v>
      </c>
      <c r="F2247" s="1">
        <v>859638</v>
      </c>
      <c r="G2247" s="15">
        <f t="shared" si="70"/>
        <v>0.18518105388994488</v>
      </c>
      <c r="H2247" s="15">
        <f t="shared" si="71"/>
        <v>0.33556436522236011</v>
      </c>
    </row>
    <row r="2248" spans="1:8">
      <c r="A2248" s="1">
        <v>2247</v>
      </c>
      <c r="B2248" s="444">
        <f>유형화!$F$71*hourly1!B2249/hourly1!$B$8763+유형화!$F$72*hourly1!C2249/hourly1!$C$8763+유형화!$F$73*hourly1!D2249/hourly1!$D$8763+유형화!$F$74*hourly1!E2249/hourly1!$E$8763</f>
        <v>363.86904185531358</v>
      </c>
      <c r="C2248" s="442">
        <f>hourly1!$F2249*유형화!$G$71/hourly1!$F$8763+유형화!$G$72*hourly1!$G2249/hourly1!$F$8763+유형화!$G$74*hourly1!I2249/hourly1!$I$8763</f>
        <v>1.1997439476516809</v>
      </c>
      <c r="D2248" s="14">
        <v>157.97572500000001</v>
      </c>
      <c r="E2248" s="14">
        <v>1049.0247820000011</v>
      </c>
      <c r="F2248" s="1">
        <v>849369</v>
      </c>
      <c r="G2248" s="15">
        <f t="shared" si="70"/>
        <v>0.1807712198662855</v>
      </c>
      <c r="H2248" s="15">
        <f t="shared" si="71"/>
        <v>0.3290194160214378</v>
      </c>
    </row>
    <row r="2249" spans="1:8">
      <c r="A2249" s="1">
        <v>2248</v>
      </c>
      <c r="B2249" s="444">
        <f>유형화!$F$71*hourly1!B2250/hourly1!$B$8763+유형화!$F$72*hourly1!C2250/hourly1!$C$8763+유형화!$F$73*hourly1!D2250/hourly1!$D$8763+유형화!$F$74*hourly1!E2250/hourly1!$E$8763</f>
        <v>306.41698507414327</v>
      </c>
      <c r="C2249" s="442">
        <f>hourly1!$F2250*유형화!$G$71/hourly1!$F$8763+유형화!$G$72*hourly1!$G2250/hourly1!$F$8763+유형화!$G$74*hourly1!I2250/hourly1!$I$8763</f>
        <v>1.0950734872924908</v>
      </c>
      <c r="D2249" s="14">
        <v>155.397783</v>
      </c>
      <c r="E2249" s="14">
        <v>837.79826900000046</v>
      </c>
      <c r="F2249" s="1">
        <v>837176</v>
      </c>
      <c r="G2249" s="15">
        <f t="shared" si="70"/>
        <v>0.17782128739986047</v>
      </c>
      <c r="H2249" s="15">
        <f t="shared" si="71"/>
        <v>0.3246088589726755</v>
      </c>
    </row>
    <row r="2250" spans="1:8">
      <c r="A2250" s="1">
        <v>2249</v>
      </c>
      <c r="B2250" s="444">
        <f>유형화!$F$71*hourly1!B2251/hourly1!$B$8763+유형화!$F$72*hourly1!C2251/hourly1!$C$8763+유형화!$F$73*hourly1!D2251/hourly1!$D$8763+유형화!$F$74*hourly1!E2251/hourly1!$E$8763</f>
        <v>263.68020903380261</v>
      </c>
      <c r="C2250" s="442">
        <f>hourly1!$F2251*유형화!$G$71/hourly1!$F$8763+유형화!$G$72*hourly1!$G2251/hourly1!$F$8763+유형화!$G$74*hourly1!I2251/hourly1!$I$8763</f>
        <v>1.3228224182162114</v>
      </c>
      <c r="D2250" s="14">
        <v>177.57602800000001</v>
      </c>
      <c r="E2250" s="14">
        <v>547.21634500000062</v>
      </c>
      <c r="F2250" s="1">
        <v>852674</v>
      </c>
      <c r="G2250" s="15">
        <f t="shared" si="70"/>
        <v>0.20319979668122851</v>
      </c>
      <c r="H2250" s="15">
        <f t="shared" si="71"/>
        <v>0.36172001767781048</v>
      </c>
    </row>
    <row r="2251" spans="1:8">
      <c r="A2251" s="1">
        <v>2250</v>
      </c>
      <c r="B2251" s="444">
        <f>유형화!$F$71*hourly1!B2252/hourly1!$B$8763+유형화!$F$72*hourly1!C2252/hourly1!$C$8763+유형화!$F$73*hourly1!D2252/hourly1!$D$8763+유형화!$F$74*hourly1!E2252/hourly1!$E$8763</f>
        <v>152.31623739720195</v>
      </c>
      <c r="C2251" s="442">
        <f>hourly1!$F2252*유형화!$G$71/hourly1!$F$8763+유형화!$G$72*hourly1!$G2252/hourly1!$F$8763+유형화!$G$74*hourly1!I2252/hourly1!$I$8763</f>
        <v>1.7191345637751219</v>
      </c>
      <c r="D2251" s="14">
        <v>162.25131500000001</v>
      </c>
      <c r="E2251" s="14">
        <v>192.84188300000011</v>
      </c>
      <c r="F2251" s="1">
        <v>835506</v>
      </c>
      <c r="G2251" s="15">
        <f t="shared" si="70"/>
        <v>0.18566376661641493</v>
      </c>
      <c r="H2251" s="15">
        <f t="shared" si="71"/>
        <v>0.33627730187702892</v>
      </c>
    </row>
    <row r="2252" spans="1:8">
      <c r="A2252" s="1">
        <v>2251</v>
      </c>
      <c r="B2252" s="444">
        <f>유형화!$F$71*hourly1!B2253/hourly1!$B$8763+유형화!$F$72*hourly1!C2253/hourly1!$C$8763+유형화!$F$73*hourly1!D2253/hourly1!$D$8763+유형화!$F$74*hourly1!E2253/hourly1!$E$8763</f>
        <v>119.70693723409694</v>
      </c>
      <c r="C2252" s="442">
        <f>hourly1!$F2253*유형화!$G$71/hourly1!$F$8763+유형화!$G$72*hourly1!$G2253/hourly1!$F$8763+유형화!$G$74*hourly1!I2253/hourly1!$I$8763</f>
        <v>1.7858896762850589</v>
      </c>
      <c r="D2252" s="14">
        <v>143.06476599999999</v>
      </c>
      <c r="E2252" s="14">
        <v>24.80259400000006</v>
      </c>
      <c r="F2252" s="1">
        <v>863425</v>
      </c>
      <c r="G2252" s="15">
        <f t="shared" si="70"/>
        <v>0.1637086474501363</v>
      </c>
      <c r="H2252" s="15">
        <f t="shared" si="71"/>
        <v>0.3031418439137234</v>
      </c>
    </row>
    <row r="2253" spans="1:8">
      <c r="A2253" s="1">
        <v>2252</v>
      </c>
      <c r="B2253" s="444">
        <f>유형화!$F$71*hourly1!B2254/hourly1!$B$8763+유형화!$F$72*hourly1!C2254/hourly1!$C$8763+유형화!$F$73*hourly1!D2254/hourly1!$D$8763+유형화!$F$74*hourly1!E2254/hourly1!$E$8763</f>
        <v>128.54276233098992</v>
      </c>
      <c r="C2253" s="442">
        <f>hourly1!$F2254*유형화!$G$71/hourly1!$F$8763+유형화!$G$72*hourly1!$G2254/hourly1!$F$8763+유형화!$G$74*hourly1!I2254/hourly1!$I$8763</f>
        <v>1.8921121187356298</v>
      </c>
      <c r="D2253" s="14">
        <v>155.393013</v>
      </c>
      <c r="E2253" s="14">
        <v>0.62262499999999998</v>
      </c>
      <c r="F2253" s="1">
        <v>916455</v>
      </c>
      <c r="G2253" s="15">
        <f t="shared" si="70"/>
        <v>0.17781582910100624</v>
      </c>
      <c r="H2253" s="15">
        <f t="shared" si="71"/>
        <v>0.32460067384533692</v>
      </c>
    </row>
    <row r="2254" spans="1:8">
      <c r="A2254" s="1">
        <v>2253</v>
      </c>
      <c r="B2254" s="444">
        <f>유형화!$F$71*hourly1!B2255/hourly1!$B$8763+유형화!$F$72*hourly1!C2255/hourly1!$C$8763+유형화!$F$73*hourly1!D2255/hourly1!$D$8763+유형화!$F$74*hourly1!E2255/hourly1!$E$8763</f>
        <v>66.281749580802796</v>
      </c>
      <c r="C2254" s="442">
        <f>hourly1!$F2255*유형화!$G$71/hourly1!$F$8763+유형화!$G$72*hourly1!$G2255/hourly1!$F$8763+유형화!$G$74*hourly1!I2255/hourly1!$I$8763</f>
        <v>3.0168877122420565</v>
      </c>
      <c r="D2254" s="14">
        <v>202.72989200000001</v>
      </c>
      <c r="E2254" s="14">
        <v>1.5891200000000001</v>
      </c>
      <c r="F2254" s="1">
        <v>943894</v>
      </c>
      <c r="G2254" s="15">
        <f t="shared" si="70"/>
        <v>0.23198329920752261</v>
      </c>
      <c r="H2254" s="15">
        <f t="shared" si="71"/>
        <v>0.40163952292520833</v>
      </c>
    </row>
    <row r="2255" spans="1:8">
      <c r="A2255" s="1">
        <v>2254</v>
      </c>
      <c r="B2255" s="444">
        <f>유형화!$F$71*hourly1!B2256/hourly1!$B$8763+유형화!$F$72*hourly1!C2256/hourly1!$C$8763+유형화!$F$73*hourly1!D2256/hourly1!$D$8763+유형화!$F$74*hourly1!E2256/hourly1!$E$8763</f>
        <v>65.047061921261729</v>
      </c>
      <c r="C2255" s="442">
        <f>hourly1!$F2256*유형화!$G$71/hourly1!$F$8763+유형화!$G$72*hourly1!$G2256/hourly1!$F$8763+유형화!$G$74*hourly1!I2256/hourly1!$I$8763</f>
        <v>0.4603701780524101</v>
      </c>
      <c r="D2255" s="14">
        <v>216.28774999999999</v>
      </c>
      <c r="E2255" s="14">
        <v>1.5607200000000001</v>
      </c>
      <c r="F2255" s="1">
        <v>1010892</v>
      </c>
      <c r="G2255" s="15">
        <f t="shared" si="70"/>
        <v>0.24749752159475252</v>
      </c>
      <c r="H2255" s="15">
        <f t="shared" si="71"/>
        <v>0.42226162881508672</v>
      </c>
    </row>
    <row r="2256" spans="1:8">
      <c r="A2256" s="1">
        <v>2255</v>
      </c>
      <c r="B2256" s="444">
        <f>유형화!$F$71*hourly1!B2257/hourly1!$B$8763+유형화!$F$72*hourly1!C2257/hourly1!$C$8763+유형화!$F$73*hourly1!D2257/hourly1!$D$8763+유형화!$F$74*hourly1!E2257/hourly1!$E$8763</f>
        <v>63.822798162981115</v>
      </c>
      <c r="C2256" s="442">
        <f>hourly1!$F2257*유형화!$G$71/hourly1!$F$8763+유형화!$G$72*hourly1!$G2257/hourly1!$F$8763+유형화!$G$74*hourly1!I2257/hourly1!$I$8763</f>
        <v>0.35340401300664787</v>
      </c>
      <c r="D2256" s="14">
        <v>225.84435400000001</v>
      </c>
      <c r="E2256" s="14">
        <v>2.0318399999999999</v>
      </c>
      <c r="F2256" s="1">
        <v>1108878</v>
      </c>
      <c r="G2256" s="15">
        <f t="shared" si="70"/>
        <v>0.2584331192181154</v>
      </c>
      <c r="H2256" s="15">
        <f t="shared" si="71"/>
        <v>0.43644053435963465</v>
      </c>
    </row>
    <row r="2257" spans="1:8">
      <c r="A2257" s="1">
        <v>2256</v>
      </c>
      <c r="B2257" s="444">
        <f>유형화!$F$71*hourly1!B2258/hourly1!$B$8763+유형화!$F$72*hourly1!C2258/hourly1!$C$8763+유형화!$F$73*hourly1!D2258/hourly1!$D$8763+유형화!$F$74*hourly1!E2258/hourly1!$E$8763</f>
        <v>62.361510375225151</v>
      </c>
      <c r="C2257" s="442">
        <f>hourly1!$F2258*유형화!$G$71/hourly1!$F$8763+유형화!$G$72*hourly1!$G2258/hourly1!$F$8763+유형화!$G$74*hourly1!I2258/hourly1!$I$8763</f>
        <v>0.32147291449105136</v>
      </c>
      <c r="D2257" s="14">
        <v>256.93675100000002</v>
      </c>
      <c r="E2257" s="14">
        <v>0.61752000000000007</v>
      </c>
      <c r="F2257" s="1">
        <v>1151939</v>
      </c>
      <c r="G2257" s="15">
        <f t="shared" si="70"/>
        <v>0.2940120699351122</v>
      </c>
      <c r="H2257" s="15">
        <f t="shared" si="71"/>
        <v>0.48064227433141626</v>
      </c>
    </row>
    <row r="2258" spans="1:8">
      <c r="A2258" s="1">
        <v>2257</v>
      </c>
      <c r="B2258" s="444">
        <f>유형화!$F$71*hourly1!B2259/hourly1!$B$8763+유형화!$F$72*hourly1!C2259/hourly1!$C$8763+유형화!$F$73*hourly1!D2259/hourly1!$D$8763+유형화!$F$74*hourly1!E2259/hourly1!$E$8763</f>
        <v>62.595445803581903</v>
      </c>
      <c r="C2258" s="442">
        <f>hourly1!$F2259*유형화!$G$71/hourly1!$F$8763+유형화!$G$72*hourly1!$G2259/hourly1!$F$8763+유형화!$G$74*hourly1!I2259/hourly1!$I$8763</f>
        <v>0.26372110710000884</v>
      </c>
      <c r="D2258" s="14">
        <v>228.71390800000009</v>
      </c>
      <c r="E2258" s="14">
        <v>5.7600000000000004E-3</v>
      </c>
      <c r="F2258" s="1">
        <v>1040491</v>
      </c>
      <c r="G2258" s="15">
        <f t="shared" si="70"/>
        <v>0.26171674255361327</v>
      </c>
      <c r="H2258" s="15">
        <f t="shared" si="71"/>
        <v>0.44064196409400663</v>
      </c>
    </row>
    <row r="2259" spans="1:8">
      <c r="A2259" s="1">
        <v>2258</v>
      </c>
      <c r="B2259" s="444">
        <f>유형화!$F$71*hourly1!B2260/hourly1!$B$8763+유형화!$F$72*hourly1!C2260/hourly1!$C$8763+유형화!$F$73*hourly1!D2260/hourly1!$D$8763+유형화!$F$74*hourly1!E2260/hourly1!$E$8763</f>
        <v>62.639990848760696</v>
      </c>
      <c r="C2259" s="442">
        <f>hourly1!$F2260*유형화!$G$71/hourly1!$F$8763+유형화!$G$72*hourly1!$G2260/hourly1!$F$8763+유형화!$G$74*hourly1!I2260/hourly1!$I$8763</f>
        <v>0.24449277747253004</v>
      </c>
      <c r="D2259" s="14">
        <v>223.748368</v>
      </c>
      <c r="E2259" s="14">
        <v>1.4400000000000001E-3</v>
      </c>
      <c r="F2259" s="1">
        <v>826435</v>
      </c>
      <c r="G2259" s="15">
        <f t="shared" si="70"/>
        <v>0.25603468777529304</v>
      </c>
      <c r="H2259" s="15">
        <f t="shared" si="71"/>
        <v>0.43335548425792164</v>
      </c>
    </row>
    <row r="2260" spans="1:8">
      <c r="A2260" s="1">
        <v>2259</v>
      </c>
      <c r="B2260" s="444">
        <f>유형화!$F$71*hourly1!B2261/hourly1!$B$8763+유형화!$F$72*hourly1!C2261/hourly1!$C$8763+유형화!$F$73*hourly1!D2261/hourly1!$D$8763+유형화!$F$74*hourly1!E2261/hourly1!$E$8763</f>
        <v>62.901234012910869</v>
      </c>
      <c r="C2260" s="442">
        <f>hourly1!$F2261*유형화!$G$71/hourly1!$F$8763+유형화!$G$72*hourly1!$G2261/hourly1!$F$8763+유형화!$G$74*hourly1!I2261/hourly1!$I$8763</f>
        <v>0.2408725995677875</v>
      </c>
      <c r="D2260" s="14">
        <v>204.32522399999999</v>
      </c>
      <c r="E2260" s="14">
        <v>1.4400000000000001E-3</v>
      </c>
      <c r="F2260" s="1">
        <v>637485</v>
      </c>
      <c r="G2260" s="15">
        <f t="shared" si="70"/>
        <v>0.23380883355295271</v>
      </c>
      <c r="H2260" s="15">
        <f t="shared" si="71"/>
        <v>0.40409766892439664</v>
      </c>
    </row>
    <row r="2261" spans="1:8">
      <c r="A2261" s="1">
        <v>2260</v>
      </c>
      <c r="B2261" s="444">
        <f>유형화!$F$71*hourly1!B2262/hourly1!$B$8763+유형화!$F$72*hourly1!C2262/hourly1!$C$8763+유형화!$F$73*hourly1!D2262/hourly1!$D$8763+유형화!$F$74*hourly1!E2262/hourly1!$E$8763</f>
        <v>63.030353326863114</v>
      </c>
      <c r="C2261" s="442">
        <f>hourly1!$F2262*유형화!$G$71/hourly1!$F$8763+유형화!$G$72*hourly1!$G2262/hourly1!$F$8763+유형화!$G$74*hourly1!I2262/hourly1!$I$8763</f>
        <v>0.24177277525630336</v>
      </c>
      <c r="D2261" s="14">
        <v>186.11344099999999</v>
      </c>
      <c r="E2261" s="14">
        <v>0</v>
      </c>
      <c r="F2261" s="1">
        <v>517290</v>
      </c>
      <c r="G2261" s="15">
        <f t="shared" si="70"/>
        <v>0.21296913663844208</v>
      </c>
      <c r="H2261" s="15">
        <f t="shared" si="71"/>
        <v>0.37551884160102478</v>
      </c>
    </row>
    <row r="2262" spans="1:8">
      <c r="A2262" s="1">
        <v>2261</v>
      </c>
      <c r="B2262" s="444">
        <f>유형화!$F$71*hourly1!B2263/hourly1!$B$8763+유형화!$F$72*hourly1!C2263/hourly1!$C$8763+유형화!$F$73*hourly1!D2263/hourly1!$D$8763+유형화!$F$74*hourly1!E2263/hourly1!$E$8763</f>
        <v>63.270600806156146</v>
      </c>
      <c r="C2262" s="442">
        <f>hourly1!$F2263*유형화!$G$71/hourly1!$F$8763+유형화!$G$72*hourly1!$G2263/hourly1!$F$8763+유형화!$G$74*hourly1!I2263/hourly1!$I$8763</f>
        <v>0.2436205514772487</v>
      </c>
      <c r="D2262" s="14">
        <v>169.437894</v>
      </c>
      <c r="E2262" s="14">
        <v>2.16E-3</v>
      </c>
      <c r="F2262" s="1">
        <v>605101</v>
      </c>
      <c r="G2262" s="15">
        <f t="shared" si="70"/>
        <v>0.1938873506670368</v>
      </c>
      <c r="H2262" s="15">
        <f t="shared" si="71"/>
        <v>0.34831854048000876</v>
      </c>
    </row>
    <row r="2263" spans="1:8">
      <c r="A2263" s="1">
        <v>2262</v>
      </c>
      <c r="B2263" s="444">
        <f>유형화!$F$71*hourly1!B2264/hourly1!$B$8763+유형화!$F$72*hourly1!C2264/hourly1!$C$8763+유형화!$F$73*hourly1!D2264/hourly1!$D$8763+유형화!$F$74*hourly1!E2264/hourly1!$E$8763</f>
        <v>65.330996006806217</v>
      </c>
      <c r="C2263" s="442">
        <f>hourly1!$F2264*유형화!$G$71/hourly1!$F$8763+유형화!$G$72*hourly1!$G2264/hourly1!$F$8763+유형화!$G$74*hourly1!I2264/hourly1!$I$8763</f>
        <v>0.45246163715685384</v>
      </c>
      <c r="D2263" s="14">
        <v>198.12543299999999</v>
      </c>
      <c r="E2263" s="14">
        <v>5.1699000000000002E-2</v>
      </c>
      <c r="F2263" s="1">
        <v>979331</v>
      </c>
      <c r="G2263" s="15">
        <f t="shared" si="70"/>
        <v>0.22671442849808734</v>
      </c>
      <c r="H2263" s="15">
        <f t="shared" si="71"/>
        <v>0.39449663363656479</v>
      </c>
    </row>
    <row r="2264" spans="1:8">
      <c r="A2264" s="1">
        <v>2263</v>
      </c>
      <c r="B2264" s="444">
        <f>유형화!$F$71*hourly1!B2265/hourly1!$B$8763+유형화!$F$72*hourly1!C2265/hourly1!$C$8763+유형화!$F$73*hourly1!D2265/hourly1!$D$8763+유형화!$F$74*hourly1!E2265/hourly1!$E$8763</f>
        <v>76.787122537263286</v>
      </c>
      <c r="C2264" s="442">
        <f>hourly1!$F2265*유형화!$G$71/hourly1!$F$8763+유형화!$G$72*hourly1!$G2265/hourly1!$F$8763+유형화!$G$74*hourly1!I2265/hourly1!$I$8763</f>
        <v>6.65024605672326</v>
      </c>
      <c r="D2264" s="14">
        <v>225.85722100000001</v>
      </c>
      <c r="E2264" s="14">
        <v>2.2069309999999982</v>
      </c>
      <c r="F2264" s="1">
        <v>942911</v>
      </c>
      <c r="G2264" s="15">
        <f t="shared" si="70"/>
        <v>0.25844784289345235</v>
      </c>
      <c r="H2264" s="15">
        <f t="shared" si="71"/>
        <v>0.4364594306531312</v>
      </c>
    </row>
    <row r="2265" spans="1:8">
      <c r="A2265" s="1">
        <v>2264</v>
      </c>
      <c r="B2265" s="444">
        <f>유형화!$F$71*hourly1!B2266/hourly1!$B$8763+유형화!$F$72*hourly1!C2266/hourly1!$C$8763+유형화!$F$73*hourly1!D2266/hourly1!$D$8763+유형화!$F$74*hourly1!E2266/hourly1!$E$8763</f>
        <v>167.49699762916211</v>
      </c>
      <c r="C2265" s="442">
        <f>hourly1!$F2266*유형화!$G$71/hourly1!$F$8763+유형화!$G$72*hourly1!$G2266/hourly1!$F$8763+유형화!$G$74*hourly1!I2266/hourly1!$I$8763</f>
        <v>6.5166629017458195</v>
      </c>
      <c r="D2265" s="14">
        <v>284.62232</v>
      </c>
      <c r="E2265" s="14">
        <v>29.520786000000001</v>
      </c>
      <c r="F2265" s="1">
        <v>939721</v>
      </c>
      <c r="G2265" s="15">
        <f t="shared" si="70"/>
        <v>0.32569259604646389</v>
      </c>
      <c r="H2265" s="15">
        <f t="shared" si="71"/>
        <v>0.51768651268209742</v>
      </c>
    </row>
    <row r="2266" spans="1:8">
      <c r="A2266" s="1">
        <v>2265</v>
      </c>
      <c r="B2266" s="444">
        <f>유형화!$F$71*hourly1!B2267/hourly1!$B$8763+유형화!$F$72*hourly1!C2267/hourly1!$C$8763+유형화!$F$73*hourly1!D2267/hourly1!$D$8763+유형화!$F$74*hourly1!E2267/hourly1!$E$8763</f>
        <v>264.70376399985486</v>
      </c>
      <c r="C2266" s="442">
        <f>hourly1!$F2267*유형화!$G$71/hourly1!$F$8763+유형화!$G$72*hourly1!$G2267/hourly1!$F$8763+유형화!$G$74*hourly1!I2267/hourly1!$I$8763</f>
        <v>6.1238586464027991</v>
      </c>
      <c r="D2266" s="14">
        <v>273.01918699999999</v>
      </c>
      <c r="E2266" s="14">
        <v>82.214955000000074</v>
      </c>
      <c r="F2266" s="1">
        <v>901965</v>
      </c>
      <c r="G2266" s="15">
        <f t="shared" si="70"/>
        <v>0.31241516049944706</v>
      </c>
      <c r="H2266" s="15">
        <f t="shared" si="71"/>
        <v>0.50241383557118635</v>
      </c>
    </row>
    <row r="2267" spans="1:8">
      <c r="A2267" s="1">
        <v>2266</v>
      </c>
      <c r="B2267" s="444">
        <f>유형화!$F$71*hourly1!B2268/hourly1!$B$8763+유형화!$F$72*hourly1!C2268/hourly1!$C$8763+유형화!$F$73*hourly1!D2268/hourly1!$D$8763+유형화!$F$74*hourly1!E2268/hourly1!$E$8763</f>
        <v>321.90164910143227</v>
      </c>
      <c r="C2267" s="442">
        <f>hourly1!$F2268*유형화!$G$71/hourly1!$F$8763+유형화!$G$72*hourly1!$G2268/hourly1!$F$8763+유형화!$G$74*hourly1!I2268/hourly1!$I$8763</f>
        <v>5.2943524941975246</v>
      </c>
      <c r="D2267" s="14">
        <v>356.81906500000002</v>
      </c>
      <c r="E2267" s="14">
        <v>151.57962500000011</v>
      </c>
      <c r="F2267" s="1">
        <v>876089</v>
      </c>
      <c r="G2267" s="15">
        <f t="shared" si="70"/>
        <v>0.40830714751647706</v>
      </c>
      <c r="H2267" s="15">
        <f t="shared" si="71"/>
        <v>0.60528602589218716</v>
      </c>
    </row>
    <row r="2268" spans="1:8">
      <c r="A2268" s="1">
        <v>2267</v>
      </c>
      <c r="B2268" s="444">
        <f>유형화!$F$71*hourly1!B2269/hourly1!$B$8763+유형화!$F$72*hourly1!C2269/hourly1!$C$8763+유형화!$F$73*hourly1!D2269/hourly1!$D$8763+유형화!$F$74*hourly1!E2269/hourly1!$E$8763</f>
        <v>379.5450334075943</v>
      </c>
      <c r="C2268" s="442">
        <f>hourly1!$F2269*유형화!$G$71/hourly1!$F$8763+유형화!$G$72*hourly1!$G2269/hourly1!$F$8763+유형화!$G$74*hourly1!I2269/hourly1!$I$8763</f>
        <v>4.8577486249765522</v>
      </c>
      <c r="D2268" s="14">
        <v>337.14759199999997</v>
      </c>
      <c r="E2268" s="14">
        <v>236.08303300000011</v>
      </c>
      <c r="F2268" s="1">
        <v>843958</v>
      </c>
      <c r="G2268" s="15">
        <f t="shared" si="70"/>
        <v>0.38579713105175312</v>
      </c>
      <c r="H2268" s="15">
        <f t="shared" si="71"/>
        <v>0.58260929697444808</v>
      </c>
    </row>
    <row r="2269" spans="1:8">
      <c r="A2269" s="1">
        <v>2268</v>
      </c>
      <c r="B2269" s="444">
        <f>유형화!$F$71*hourly1!B2270/hourly1!$B$8763+유형화!$F$72*hourly1!C2270/hourly1!$C$8763+유형화!$F$73*hourly1!D2270/hourly1!$D$8763+유형화!$F$74*hourly1!E2270/hourly1!$E$8763</f>
        <v>319.93855461463016</v>
      </c>
      <c r="C2269" s="442">
        <f>hourly1!$F2270*유형화!$G$71/hourly1!$F$8763+유형화!$G$72*hourly1!$G2270/hourly1!$F$8763+유형화!$G$74*hourly1!I2270/hourly1!$I$8763</f>
        <v>4.1621947592657875</v>
      </c>
      <c r="D2269" s="14">
        <v>398.23464200000001</v>
      </c>
      <c r="E2269" s="14">
        <v>235.52024899999989</v>
      </c>
      <c r="F2269" s="1">
        <v>854893</v>
      </c>
      <c r="G2269" s="15">
        <f t="shared" si="70"/>
        <v>0.45569888682171572</v>
      </c>
      <c r="H2269" s="15">
        <f t="shared" si="71"/>
        <v>0.65040896477244248</v>
      </c>
    </row>
    <row r="2270" spans="1:8">
      <c r="A2270" s="1">
        <v>2269</v>
      </c>
      <c r="B2270" s="444">
        <f>유형화!$F$71*hourly1!B2271/hourly1!$B$8763+유형화!$F$72*hourly1!C2271/hourly1!$C$8763+유형화!$F$73*hourly1!D2271/hourly1!$D$8763+유형화!$F$74*hourly1!E2271/hourly1!$E$8763</f>
        <v>198.42391769368788</v>
      </c>
      <c r="C2270" s="442">
        <f>hourly1!$F2271*유형화!$G$71/hourly1!$F$8763+유형화!$G$72*hourly1!$G2271/hourly1!$F$8763+유형화!$G$74*hourly1!I2271/hourly1!$I$8763</f>
        <v>2.7498615581832802</v>
      </c>
      <c r="D2270" s="14">
        <v>407.37253399999997</v>
      </c>
      <c r="E2270" s="14">
        <v>205.91146500000019</v>
      </c>
      <c r="F2270" s="1">
        <v>873661</v>
      </c>
      <c r="G2270" s="15">
        <f t="shared" si="70"/>
        <v>0.46615535336963865</v>
      </c>
      <c r="H2270" s="15">
        <f t="shared" si="71"/>
        <v>0.65991641970539994</v>
      </c>
    </row>
    <row r="2271" spans="1:8">
      <c r="A2271" s="1">
        <v>2270</v>
      </c>
      <c r="B2271" s="444">
        <f>유형화!$F$71*hourly1!B2272/hourly1!$B$8763+유형화!$F$72*hourly1!C2272/hourly1!$C$8763+유형화!$F$73*hourly1!D2272/hourly1!$D$8763+유형화!$F$74*hourly1!E2272/hourly1!$E$8763</f>
        <v>255.10672087721579</v>
      </c>
      <c r="C2271" s="442">
        <f>hourly1!$F2272*유형화!$G$71/hourly1!$F$8763+유형화!$G$72*hourly1!$G2272/hourly1!$F$8763+유형화!$G$74*hourly1!I2272/hourly1!$I$8763</f>
        <v>2.9720239728715354</v>
      </c>
      <c r="D2271" s="14">
        <v>413.38265200000001</v>
      </c>
      <c r="E2271" s="14">
        <v>153.1053730000001</v>
      </c>
      <c r="F2271" s="1">
        <v>840883</v>
      </c>
      <c r="G2271" s="15">
        <f t="shared" si="70"/>
        <v>0.47303271609356551</v>
      </c>
      <c r="H2271" s="15">
        <f t="shared" si="71"/>
        <v>0.66608565887088578</v>
      </c>
    </row>
    <row r="2272" spans="1:8">
      <c r="A2272" s="1">
        <v>2271</v>
      </c>
      <c r="B2272" s="444">
        <f>유형화!$F$71*hourly1!B2273/hourly1!$B$8763+유형화!$F$72*hourly1!C2273/hourly1!$C$8763+유형화!$F$73*hourly1!D2273/hourly1!$D$8763+유형화!$F$74*hourly1!E2273/hourly1!$E$8763</f>
        <v>366.42891755727675</v>
      </c>
      <c r="C2272" s="442">
        <f>hourly1!$F2273*유형화!$G$71/hourly1!$F$8763+유형화!$G$72*hourly1!$G2273/hourly1!$F$8763+유형화!$G$74*hourly1!I2273/hourly1!$I$8763</f>
        <v>2.6657562050536487</v>
      </c>
      <c r="D2272" s="14">
        <v>453.11444799999992</v>
      </c>
      <c r="E2272" s="14">
        <v>99.974637000000058</v>
      </c>
      <c r="F2272" s="1">
        <v>856200</v>
      </c>
      <c r="G2272" s="15">
        <f t="shared" si="70"/>
        <v>0.51849770908789039</v>
      </c>
      <c r="H2272" s="15">
        <f t="shared" si="71"/>
        <v>0.70527234703603714</v>
      </c>
    </row>
    <row r="2273" spans="1:8">
      <c r="A2273" s="1">
        <v>2272</v>
      </c>
      <c r="B2273" s="444">
        <f>유형화!$F$71*hourly1!B2274/hourly1!$B$8763+유형화!$F$72*hourly1!C2274/hourly1!$C$8763+유형화!$F$73*hourly1!D2274/hourly1!$D$8763+유형화!$F$74*hourly1!E2274/hourly1!$E$8763</f>
        <v>309.10614239993993</v>
      </c>
      <c r="C2273" s="442">
        <f>hourly1!$F2274*유형화!$G$71/hourly1!$F$8763+유형화!$G$72*hourly1!$G2274/hourly1!$F$8763+유형화!$G$74*hourly1!I2274/hourly1!$I$8763</f>
        <v>2.541887727853803</v>
      </c>
      <c r="D2273" s="14">
        <v>464.91817000000009</v>
      </c>
      <c r="E2273" s="14">
        <v>64.621233999999802</v>
      </c>
      <c r="F2273" s="1">
        <v>829544</v>
      </c>
      <c r="G2273" s="15">
        <f t="shared" si="70"/>
        <v>0.53200467811685059</v>
      </c>
      <c r="H2273" s="15">
        <f t="shared" si="71"/>
        <v>0.7164056488428695</v>
      </c>
    </row>
    <row r="2274" spans="1:8">
      <c r="A2274" s="1">
        <v>2273</v>
      </c>
      <c r="B2274" s="444">
        <f>유형화!$F$71*hourly1!B2275/hourly1!$B$8763+유형화!$F$72*hourly1!C2275/hourly1!$C$8763+유형화!$F$73*hourly1!D2275/hourly1!$D$8763+유형화!$F$74*hourly1!E2275/hourly1!$E$8763</f>
        <v>266.05519935351316</v>
      </c>
      <c r="C2274" s="442">
        <f>hourly1!$F2275*유형화!$G$71/hourly1!$F$8763+유형화!$G$72*hourly1!$G2275/hourly1!$F$8763+유형화!$G$74*hourly1!I2275/hourly1!$I$8763</f>
        <v>2.3369697849752828</v>
      </c>
      <c r="D2274" s="14">
        <v>449.70649200000003</v>
      </c>
      <c r="E2274" s="14">
        <v>30.599820999999981</v>
      </c>
      <c r="F2274" s="1">
        <v>846242</v>
      </c>
      <c r="G2274" s="15">
        <f t="shared" si="70"/>
        <v>0.51459799371471759</v>
      </c>
      <c r="H2274" s="15">
        <f t="shared" si="71"/>
        <v>0.70201597255104176</v>
      </c>
    </row>
    <row r="2275" spans="1:8">
      <c r="A2275" s="1">
        <v>2274</v>
      </c>
      <c r="B2275" s="444">
        <f>유형화!$F$71*hourly1!B2276/hourly1!$B$8763+유형화!$F$72*hourly1!C2276/hourly1!$C$8763+유형화!$F$73*hourly1!D2276/hourly1!$D$8763+유형화!$F$74*hourly1!E2276/hourly1!$E$8763</f>
        <v>154.69796538042618</v>
      </c>
      <c r="C2275" s="442">
        <f>hourly1!$F2276*유형화!$G$71/hourly1!$F$8763+유형화!$G$72*hourly1!$G2276/hourly1!$F$8763+유형화!$G$74*hourly1!I2276/hourly1!$I$8763</f>
        <v>2.5237606813285587</v>
      </c>
      <c r="D2275" s="14">
        <v>487.41975600000001</v>
      </c>
      <c r="E2275" s="14">
        <v>8.3287419999999805</v>
      </c>
      <c r="F2275" s="1">
        <v>855007</v>
      </c>
      <c r="G2275" s="15">
        <f t="shared" si="70"/>
        <v>0.55775318568120025</v>
      </c>
      <c r="H2275" s="15">
        <f t="shared" si="71"/>
        <v>0.73702369544448665</v>
      </c>
    </row>
    <row r="2276" spans="1:8">
      <c r="A2276" s="1">
        <v>2275</v>
      </c>
      <c r="B2276" s="444">
        <f>유형화!$F$71*hourly1!B2277/hourly1!$B$8763+유형화!$F$72*hourly1!C2277/hourly1!$C$8763+유형화!$F$73*hourly1!D2277/hourly1!$D$8763+유형화!$F$74*hourly1!E2277/hourly1!$E$8763</f>
        <v>120.72227932015964</v>
      </c>
      <c r="C2276" s="442">
        <f>hourly1!$F2277*유형화!$G$71/hourly1!$F$8763+유형화!$G$72*hourly1!$G2277/hourly1!$F$8763+유형화!$G$74*hourly1!I2277/hourly1!$I$8763</f>
        <v>2.3772120466437867</v>
      </c>
      <c r="D2276" s="14">
        <v>556.05005600000004</v>
      </c>
      <c r="E2276" s="14">
        <v>0.98479900000000031</v>
      </c>
      <c r="F2276" s="1">
        <v>835120</v>
      </c>
      <c r="G2276" s="15">
        <f t="shared" si="70"/>
        <v>0.63628666321889871</v>
      </c>
      <c r="H2276" s="15">
        <f t="shared" si="71"/>
        <v>0.79540042084792972</v>
      </c>
    </row>
    <row r="2277" spans="1:8">
      <c r="A2277" s="1">
        <v>2276</v>
      </c>
      <c r="B2277" s="444">
        <f>유형화!$F$71*hourly1!B2278/hourly1!$B$8763+유형화!$F$72*hourly1!C2278/hourly1!$C$8763+유형화!$F$73*hourly1!D2278/hourly1!$D$8763+유형화!$F$74*hourly1!E2278/hourly1!$E$8763</f>
        <v>129.52969658095316</v>
      </c>
      <c r="C2277" s="442">
        <f>hourly1!$F2278*유형화!$G$71/hourly1!$F$8763+유형화!$G$72*hourly1!$G2278/hourly1!$F$8763+유형화!$G$74*hourly1!I2278/hourly1!$I$8763</f>
        <v>2.3660091088159398</v>
      </c>
      <c r="D2277" s="14">
        <v>553.9435279999999</v>
      </c>
      <c r="E2277" s="14">
        <v>0.28257399999999999</v>
      </c>
      <c r="F2277" s="1">
        <v>843222</v>
      </c>
      <c r="G2277" s="15">
        <f t="shared" si="70"/>
        <v>0.63387616859231921</v>
      </c>
      <c r="H2277" s="15">
        <f t="shared" si="71"/>
        <v>0.7937025485281638</v>
      </c>
    </row>
    <row r="2278" spans="1:8">
      <c r="A2278" s="1">
        <v>2277</v>
      </c>
      <c r="B2278" s="444">
        <f>유형화!$F$71*hourly1!B2279/hourly1!$B$8763+유형화!$F$72*hourly1!C2279/hourly1!$C$8763+유형화!$F$73*hourly1!D2279/hourly1!$D$8763+유형화!$F$74*hourly1!E2279/hourly1!$E$8763</f>
        <v>66.836762809299259</v>
      </c>
      <c r="C2278" s="442">
        <f>hourly1!$F2279*유형화!$G$71/hourly1!$F$8763+유형화!$G$72*hourly1!$G2279/hourly1!$F$8763+유형화!$G$74*hourly1!I2279/hourly1!$I$8763</f>
        <v>3.3609274125736657</v>
      </c>
      <c r="D2278" s="14">
        <v>560.65749099999994</v>
      </c>
      <c r="E2278" s="14">
        <v>0.85824</v>
      </c>
      <c r="F2278" s="1">
        <v>882622</v>
      </c>
      <c r="G2278" s="15">
        <f t="shared" si="70"/>
        <v>0.64155893935755615</v>
      </c>
      <c r="H2278" s="15">
        <f t="shared" si="71"/>
        <v>0.79909449181798053</v>
      </c>
    </row>
    <row r="2279" spans="1:8">
      <c r="A2279" s="1">
        <v>2278</v>
      </c>
      <c r="B2279" s="444">
        <f>유형화!$F$71*hourly1!B2280/hourly1!$B$8763+유형화!$F$72*hourly1!C2280/hourly1!$C$8763+유형화!$F$73*hourly1!D2280/hourly1!$D$8763+유형화!$F$74*hourly1!E2280/hourly1!$E$8763</f>
        <v>65.507780322542899</v>
      </c>
      <c r="C2279" s="442">
        <f>hourly1!$F2280*유형화!$G$71/hourly1!$F$8763+유형화!$G$72*hourly1!$G2280/hourly1!$F$8763+유형화!$G$74*hourly1!I2280/hourly1!$I$8763</f>
        <v>0.46046274613262683</v>
      </c>
      <c r="D2279" s="14">
        <v>581.51302699999997</v>
      </c>
      <c r="E2279" s="14">
        <v>0</v>
      </c>
      <c r="F2279" s="1">
        <v>915824</v>
      </c>
      <c r="G2279" s="15">
        <f t="shared" si="70"/>
        <v>0.66542387609821829</v>
      </c>
      <c r="H2279" s="15">
        <f t="shared" si="71"/>
        <v>0.81548729394232511</v>
      </c>
    </row>
    <row r="2280" spans="1:8">
      <c r="A2280" s="1">
        <v>2279</v>
      </c>
      <c r="B2280" s="444">
        <f>유형화!$F$71*hourly1!B2281/hourly1!$B$8763+유형화!$F$72*hourly1!C2281/hourly1!$C$8763+유형화!$F$73*hourly1!D2281/hourly1!$D$8763+유형화!$F$74*hourly1!E2281/hourly1!$E$8763</f>
        <v>64.216969512962791</v>
      </c>
      <c r="C2280" s="442">
        <f>hourly1!$F2281*유형화!$G$71/hourly1!$F$8763+유형화!$G$72*hourly1!$G2281/hourly1!$F$8763+유형화!$G$74*hourly1!I2281/hourly1!$I$8763</f>
        <v>0.35345323054225686</v>
      </c>
      <c r="D2280" s="14">
        <v>607.28472800000009</v>
      </c>
      <c r="E2280" s="14">
        <v>0.47904000000000002</v>
      </c>
      <c r="F2280" s="1">
        <v>968973</v>
      </c>
      <c r="G2280" s="15">
        <f t="shared" si="70"/>
        <v>0.69491436793042349</v>
      </c>
      <c r="H2280" s="15">
        <f t="shared" si="71"/>
        <v>0.83502997401031132</v>
      </c>
    </row>
    <row r="2281" spans="1:8">
      <c r="A2281" s="1">
        <v>2280</v>
      </c>
      <c r="B2281" s="444">
        <f>유형화!$F$71*hourly1!B2282/hourly1!$B$8763+유형화!$F$72*hourly1!C2282/hourly1!$C$8763+유형화!$F$73*hourly1!D2282/hourly1!$D$8763+유형화!$F$74*hourly1!E2282/hourly1!$E$8763</f>
        <v>62.620614655829492</v>
      </c>
      <c r="C2281" s="442">
        <f>hourly1!$F2282*유형화!$G$71/hourly1!$F$8763+유형화!$G$72*hourly1!$G2282/hourly1!$F$8763+유형화!$G$74*hourly1!I2282/hourly1!$I$8763</f>
        <v>0.32150306430591069</v>
      </c>
      <c r="D2281" s="14">
        <v>654.94553199999984</v>
      </c>
      <c r="E2281" s="14">
        <v>4.7999999999999996E-3</v>
      </c>
      <c r="F2281" s="1">
        <v>982138</v>
      </c>
      <c r="G2281" s="15">
        <f t="shared" si="70"/>
        <v>0.74945250458963419</v>
      </c>
      <c r="H2281" s="15">
        <f t="shared" si="71"/>
        <v>0.86923391357409052</v>
      </c>
    </row>
    <row r="2282" spans="1:8">
      <c r="A2282" s="1">
        <v>2281</v>
      </c>
      <c r="B2282" s="444">
        <f>유형화!$F$71*hourly1!B2283/hourly1!$B$8763+유형화!$F$72*hourly1!C2283/hourly1!$C$8763+유형화!$F$73*hourly1!D2283/hourly1!$D$8763+유형화!$F$74*hourly1!E2283/hourly1!$E$8763</f>
        <v>62.761362571049467</v>
      </c>
      <c r="C2282" s="442">
        <f>hourly1!$F2283*유형화!$G$71/hourly1!$F$8763+유형화!$G$72*hourly1!$G2283/hourly1!$F$8763+유형화!$G$74*hourly1!I2283/hourly1!$I$8763</f>
        <v>0.26226837493970656</v>
      </c>
      <c r="D2282" s="14">
        <v>670.9374670000002</v>
      </c>
      <c r="E2282" s="14">
        <v>0</v>
      </c>
      <c r="F2282" s="1">
        <v>981567</v>
      </c>
      <c r="G2282" s="15">
        <f t="shared" si="70"/>
        <v>0.76775203509011081</v>
      </c>
      <c r="H2282" s="15">
        <f t="shared" si="71"/>
        <v>0.88018348822873715</v>
      </c>
    </row>
    <row r="2283" spans="1:8">
      <c r="A2283" s="1">
        <v>2282</v>
      </c>
      <c r="B2283" s="444">
        <f>유형화!$F$71*hourly1!B2284/hourly1!$B$8763+유형화!$F$72*hourly1!C2284/hourly1!$C$8763+유형화!$F$73*hourly1!D2284/hourly1!$D$8763+유형화!$F$74*hourly1!E2284/hourly1!$E$8763</f>
        <v>62.676387937902327</v>
      </c>
      <c r="C2283" s="442">
        <f>hourly1!$F2284*유형화!$G$71/hourly1!$F$8763+유형화!$G$72*hourly1!$G2284/hourly1!$F$8763+유형화!$G$74*hourly1!I2284/hourly1!$I$8763</f>
        <v>0.26666364754429167</v>
      </c>
      <c r="D2283" s="14">
        <v>636.20688600000005</v>
      </c>
      <c r="E2283" s="14">
        <v>0</v>
      </c>
      <c r="F2283" s="1">
        <v>853264</v>
      </c>
      <c r="G2283" s="15">
        <f t="shared" si="70"/>
        <v>0.72800991968576712</v>
      </c>
      <c r="H2283" s="15">
        <f t="shared" si="71"/>
        <v>0.85607390533218874</v>
      </c>
    </row>
    <row r="2284" spans="1:8">
      <c r="A2284" s="1">
        <v>2283</v>
      </c>
      <c r="B2284" s="444">
        <f>유형화!$F$71*hourly1!B2285/hourly1!$B$8763+유형화!$F$72*hourly1!C2285/hourly1!$C$8763+유형화!$F$73*hourly1!D2285/hourly1!$D$8763+유형화!$F$74*hourly1!E2285/hourly1!$E$8763</f>
        <v>62.870106584579418</v>
      </c>
      <c r="C2284" s="442">
        <f>hourly1!$F2285*유형화!$G$71/hourly1!$F$8763+유형화!$G$72*hourly1!$G2285/hourly1!$F$8763+유형화!$G$74*hourly1!I2285/hourly1!$I$8763</f>
        <v>0.24972458521048202</v>
      </c>
      <c r="D2284" s="14">
        <v>622.42590899999993</v>
      </c>
      <c r="E2284" s="14">
        <v>0</v>
      </c>
      <c r="F2284" s="1">
        <v>689634</v>
      </c>
      <c r="G2284" s="15">
        <f t="shared" si="70"/>
        <v>0.7122403827949616</v>
      </c>
      <c r="H2284" s="15">
        <f t="shared" si="71"/>
        <v>0.84616030357253391</v>
      </c>
    </row>
    <row r="2285" spans="1:8">
      <c r="A2285" s="1">
        <v>2284</v>
      </c>
      <c r="B2285" s="444">
        <f>유형화!$F$71*hourly1!B2286/hourly1!$B$8763+유형화!$F$72*hourly1!C2286/hourly1!$C$8763+유형화!$F$73*hourly1!D2286/hourly1!$D$8763+유형화!$F$74*hourly1!E2286/hourly1!$E$8763</f>
        <v>62.901677659919528</v>
      </c>
      <c r="C2285" s="442">
        <f>hourly1!$F2286*유형화!$G$71/hourly1!$F$8763+유형화!$G$72*hourly1!$G2286/hourly1!$F$8763+유형화!$G$74*hourly1!I2286/hourly1!$I$8763</f>
        <v>0.23900665197194049</v>
      </c>
      <c r="D2285" s="14">
        <v>601.70487299999991</v>
      </c>
      <c r="E2285" s="14">
        <v>0</v>
      </c>
      <c r="F2285" s="1">
        <v>554266</v>
      </c>
      <c r="G2285" s="15">
        <f t="shared" si="70"/>
        <v>0.68852935406182414</v>
      </c>
      <c r="H2285" s="15">
        <f t="shared" si="71"/>
        <v>0.83086365582297994</v>
      </c>
    </row>
    <row r="2286" spans="1:8">
      <c r="A2286" s="1">
        <v>2285</v>
      </c>
      <c r="B2286" s="444">
        <f>유형화!$F$71*hourly1!B2287/hourly1!$B$8763+유형화!$F$72*hourly1!C2287/hourly1!$C$8763+유형화!$F$73*hourly1!D2287/hourly1!$D$8763+유형화!$F$74*hourly1!E2287/hourly1!$E$8763</f>
        <v>62.95388733837806</v>
      </c>
      <c r="C2286" s="442">
        <f>hourly1!$F2287*유형화!$G$71/hourly1!$F$8763+유형화!$G$72*hourly1!$G2287/hourly1!$F$8763+유형화!$G$74*hourly1!I2287/hourly1!$I$8763</f>
        <v>0.24325419048371505</v>
      </c>
      <c r="D2286" s="14">
        <v>547.24074199999995</v>
      </c>
      <c r="E2286" s="14">
        <v>0</v>
      </c>
      <c r="F2286" s="1">
        <v>633447</v>
      </c>
      <c r="G2286" s="15">
        <f t="shared" si="70"/>
        <v>0.62620618763972247</v>
      </c>
      <c r="H2286" s="15">
        <f t="shared" si="71"/>
        <v>0.78826236455204146</v>
      </c>
    </row>
    <row r="2287" spans="1:8">
      <c r="A2287" s="1">
        <v>2286</v>
      </c>
      <c r="B2287" s="444">
        <f>유형화!$F$71*hourly1!B2288/hourly1!$B$8763+유형화!$F$72*hourly1!C2288/hourly1!$C$8763+유형화!$F$73*hourly1!D2288/hourly1!$D$8763+유형화!$F$74*hourly1!E2288/hourly1!$E$8763</f>
        <v>64.813653098297365</v>
      </c>
      <c r="C2287" s="442">
        <f>hourly1!$F2288*유형화!$G$71/hourly1!$F$8763+유형화!$G$72*hourly1!$G2288/hourly1!$F$8763+유형화!$G$74*hourly1!I2288/hourly1!$I$8763</f>
        <v>0.28935399077748081</v>
      </c>
      <c r="D2287" s="14">
        <v>454.74790200000001</v>
      </c>
      <c r="E2287" s="14">
        <v>5.0630000000000001E-2</v>
      </c>
      <c r="F2287" s="1">
        <v>1015835</v>
      </c>
      <c r="G2287" s="15">
        <f t="shared" si="70"/>
        <v>0.52036686634085105</v>
      </c>
      <c r="H2287" s="15">
        <f t="shared" si="71"/>
        <v>0.70682642036481014</v>
      </c>
    </row>
    <row r="2288" spans="1:8">
      <c r="A2288" s="1">
        <v>2287</v>
      </c>
      <c r="B2288" s="444">
        <f>유형화!$F$71*hourly1!B2289/hourly1!$B$8763+유형화!$F$72*hourly1!C2289/hourly1!$C$8763+유형화!$F$73*hourly1!D2289/hourly1!$D$8763+유형화!$F$74*hourly1!E2289/hourly1!$E$8763</f>
        <v>76.314887348188151</v>
      </c>
      <c r="C2288" s="442">
        <f>hourly1!$F2289*유형화!$G$71/hourly1!$F$8763+유형화!$G$72*hourly1!$G2289/hourly1!$F$8763+유형화!$G$74*hourly1!I2289/hourly1!$I$8763</f>
        <v>6.0647646018486121</v>
      </c>
      <c r="D2288" s="14">
        <v>392.86194</v>
      </c>
      <c r="E2288" s="14">
        <v>0.27154200000000001</v>
      </c>
      <c r="F2288" s="1">
        <v>1011252</v>
      </c>
      <c r="G2288" s="15">
        <f t="shared" si="70"/>
        <v>0.4495509176035461</v>
      </c>
      <c r="H2288" s="15">
        <f t="shared" si="71"/>
        <v>0.64474575883485408</v>
      </c>
    </row>
    <row r="2289" spans="1:8">
      <c r="A2289" s="1">
        <v>2288</v>
      </c>
      <c r="B2289" s="444">
        <f>유형화!$F$71*hourly1!B2290/hourly1!$B$8763+유형화!$F$72*hourly1!C2290/hourly1!$C$8763+유형화!$F$73*hourly1!D2290/hourly1!$D$8763+유형화!$F$74*hourly1!E2290/hourly1!$E$8763</f>
        <v>115.48045350172613</v>
      </c>
      <c r="C2289" s="442">
        <f>hourly1!$F2290*유형화!$G$71/hourly1!$F$8763+유형화!$G$72*hourly1!$G2290/hourly1!$F$8763+유형화!$G$74*hourly1!I2290/hourly1!$I$8763</f>
        <v>6.5369220290975356</v>
      </c>
      <c r="D2289" s="14">
        <v>386.080309</v>
      </c>
      <c r="E2289" s="14">
        <v>9.3368569999999966</v>
      </c>
      <c r="F2289" s="1">
        <v>955210</v>
      </c>
      <c r="G2289" s="15">
        <f t="shared" si="70"/>
        <v>0.44179071451821117</v>
      </c>
      <c r="H2289" s="15">
        <f t="shared" si="71"/>
        <v>0.63751853610431253</v>
      </c>
    </row>
    <row r="2290" spans="1:8">
      <c r="A2290" s="1">
        <v>2289</v>
      </c>
      <c r="B2290" s="444">
        <f>유형화!$F$71*hourly1!B2291/hourly1!$B$8763+유형화!$F$72*hourly1!C2291/hourly1!$C$8763+유형화!$F$73*hourly1!D2291/hourly1!$D$8763+유형화!$F$74*hourly1!E2291/hourly1!$E$8763</f>
        <v>116.98079083392479</v>
      </c>
      <c r="C2290" s="442">
        <f>hourly1!$F2291*유형화!$G$71/hourly1!$F$8763+유형화!$G$72*hourly1!$G2291/hourly1!$F$8763+유형화!$G$74*hourly1!I2291/hourly1!$I$8763</f>
        <v>6.603251295844081</v>
      </c>
      <c r="D2290" s="14">
        <v>389.00168699999989</v>
      </c>
      <c r="E2290" s="14">
        <v>35.296260000000039</v>
      </c>
      <c r="F2290" s="1">
        <v>931182</v>
      </c>
      <c r="G2290" s="15">
        <f t="shared" si="70"/>
        <v>0.44513363992495014</v>
      </c>
      <c r="H2290" s="15">
        <f t="shared" si="71"/>
        <v>0.64064275124561665</v>
      </c>
    </row>
    <row r="2291" spans="1:8">
      <c r="A2291" s="1">
        <v>2290</v>
      </c>
      <c r="B2291" s="444">
        <f>유형화!$F$71*hourly1!B2292/hourly1!$B$8763+유형화!$F$72*hourly1!C2292/hourly1!$C$8763+유형화!$F$73*hourly1!D2292/hourly1!$D$8763+유형화!$F$74*hourly1!E2292/hourly1!$E$8763</f>
        <v>119.52110837926622</v>
      </c>
      <c r="C2291" s="442">
        <f>hourly1!$F2292*유형화!$G$71/hourly1!$F$8763+유형화!$G$72*hourly1!$G2292/hourly1!$F$8763+유형화!$G$74*hourly1!I2292/hourly1!$I$8763</f>
        <v>5.7995660969722218</v>
      </c>
      <c r="D2291" s="14">
        <v>434.84048200000001</v>
      </c>
      <c r="E2291" s="14">
        <v>68.872329000000079</v>
      </c>
      <c r="F2291" s="1">
        <v>881031</v>
      </c>
      <c r="G2291" s="15">
        <f t="shared" si="70"/>
        <v>0.49758685632481547</v>
      </c>
      <c r="H2291" s="15">
        <f t="shared" si="71"/>
        <v>0.68758543402415295</v>
      </c>
    </row>
    <row r="2292" spans="1:8">
      <c r="A2292" s="1">
        <v>2291</v>
      </c>
      <c r="B2292" s="444">
        <f>유형화!$F$71*hourly1!B2293/hourly1!$B$8763+유형화!$F$72*hourly1!C2293/hourly1!$C$8763+유형화!$F$73*hourly1!D2293/hourly1!$D$8763+유형화!$F$74*hourly1!E2293/hourly1!$E$8763</f>
        <v>121.43709020567564</v>
      </c>
      <c r="C2292" s="442">
        <f>hourly1!$F2293*유형화!$G$71/hourly1!$F$8763+유형화!$G$72*hourly1!$G2293/hourly1!$F$8763+유형화!$G$74*hourly1!I2293/hourly1!$I$8763</f>
        <v>5.0508716343381721</v>
      </c>
      <c r="D2292" s="14">
        <v>420.00481500000001</v>
      </c>
      <c r="E2292" s="14">
        <v>119.1338489999999</v>
      </c>
      <c r="F2292" s="1">
        <v>829290</v>
      </c>
      <c r="G2292" s="15">
        <f t="shared" si="70"/>
        <v>0.4806104403525514</v>
      </c>
      <c r="H2292" s="15">
        <f t="shared" si="71"/>
        <v>0.67280749368144022</v>
      </c>
    </row>
    <row r="2293" spans="1:8">
      <c r="A2293" s="1">
        <v>2292</v>
      </c>
      <c r="B2293" s="444">
        <f>유형화!$F$71*hourly1!B2294/hourly1!$B$8763+유형화!$F$72*hourly1!C2294/hourly1!$C$8763+유형화!$F$73*hourly1!D2294/hourly1!$D$8763+유형화!$F$74*hourly1!E2294/hourly1!$E$8763</f>
        <v>117.36632592274543</v>
      </c>
      <c r="C2293" s="442">
        <f>hourly1!$F2294*유형화!$G$71/hourly1!$F$8763+유형화!$G$72*hourly1!$G2294/hourly1!$F$8763+유형화!$G$74*hourly1!I2294/hourly1!$I$8763</f>
        <v>3.6231957628756626</v>
      </c>
      <c r="D2293" s="14">
        <v>394.66131300000001</v>
      </c>
      <c r="E2293" s="14">
        <v>198.7530820000004</v>
      </c>
      <c r="F2293" s="1">
        <v>873597</v>
      </c>
      <c r="G2293" s="15">
        <f t="shared" si="70"/>
        <v>0.45160993554572965</v>
      </c>
      <c r="H2293" s="15">
        <f t="shared" si="71"/>
        <v>0.64664853217789076</v>
      </c>
    </row>
    <row r="2294" spans="1:8">
      <c r="A2294" s="1">
        <v>2293</v>
      </c>
      <c r="B2294" s="444">
        <f>유형화!$F$71*hourly1!B2295/hourly1!$B$8763+유형화!$F$72*hourly1!C2295/hourly1!$C$8763+유형화!$F$73*hourly1!D2295/hourly1!$D$8763+유형화!$F$74*hourly1!E2295/hourly1!$E$8763</f>
        <v>122.87811802856066</v>
      </c>
      <c r="C2294" s="442">
        <f>hourly1!$F2295*유형화!$G$71/hourly1!$F$8763+유형화!$G$72*hourly1!$G2295/hourly1!$F$8763+유형화!$G$74*hourly1!I2295/hourly1!$I$8763</f>
        <v>2.1442295152904185</v>
      </c>
      <c r="D2294" s="14">
        <v>347.99089700000002</v>
      </c>
      <c r="E2294" s="14">
        <v>280.25246299999998</v>
      </c>
      <c r="F2294" s="1">
        <v>864715</v>
      </c>
      <c r="G2294" s="15">
        <f t="shared" si="70"/>
        <v>0.39820509735310861</v>
      </c>
      <c r="H2294" s="15">
        <f t="shared" si="71"/>
        <v>0.59521296938346913</v>
      </c>
    </row>
    <row r="2295" spans="1:8">
      <c r="A2295" s="1">
        <v>2294</v>
      </c>
      <c r="B2295" s="444">
        <f>유형화!$F$71*hourly1!B2296/hourly1!$B$8763+유형화!$F$72*hourly1!C2296/hourly1!$C$8763+유형화!$F$73*hourly1!D2296/hourly1!$D$8763+유형화!$F$74*hourly1!E2296/hourly1!$E$8763</f>
        <v>110.88328941891507</v>
      </c>
      <c r="C2295" s="442">
        <f>hourly1!$F2296*유형화!$G$71/hourly1!$F$8763+유형화!$G$72*hourly1!$G2296/hourly1!$F$8763+유형화!$G$74*hourly1!I2296/hourly1!$I$8763</f>
        <v>2.6126671072735914</v>
      </c>
      <c r="D2295" s="14">
        <v>301.09722599999998</v>
      </c>
      <c r="E2295" s="14">
        <v>327.52646300000009</v>
      </c>
      <c r="F2295" s="1">
        <v>899274</v>
      </c>
      <c r="G2295" s="15">
        <f t="shared" si="70"/>
        <v>0.34454478903245828</v>
      </c>
      <c r="H2295" s="15">
        <f t="shared" si="71"/>
        <v>0.53877245698279586</v>
      </c>
    </row>
    <row r="2296" spans="1:8">
      <c r="A2296" s="1">
        <v>2295</v>
      </c>
      <c r="B2296" s="444">
        <f>유형화!$F$71*hourly1!B2297/hourly1!$B$8763+유형화!$F$72*hourly1!C2297/hourly1!$C$8763+유형화!$F$73*hourly1!D2297/hourly1!$D$8763+유형화!$F$74*hourly1!E2297/hourly1!$E$8763</f>
        <v>111.48542911665561</v>
      </c>
      <c r="C2296" s="442">
        <f>hourly1!$F2297*유형화!$G$71/hourly1!$F$8763+유형화!$G$72*hourly1!$G2297/hourly1!$F$8763+유형화!$G$74*hourly1!I2297/hourly1!$I$8763</f>
        <v>2.3426773893861164</v>
      </c>
      <c r="D2296" s="14">
        <v>278.90055599999999</v>
      </c>
      <c r="E2296" s="14">
        <v>337.5866860000001</v>
      </c>
      <c r="F2296" s="1">
        <v>861255</v>
      </c>
      <c r="G2296" s="15">
        <f t="shared" si="70"/>
        <v>0.31914519607050557</v>
      </c>
      <c r="H2296" s="15">
        <f t="shared" si="71"/>
        <v>0.51019978034807256</v>
      </c>
    </row>
    <row r="2297" spans="1:8">
      <c r="A2297" s="1">
        <v>2296</v>
      </c>
      <c r="B2297" s="444">
        <f>유형화!$F$71*hourly1!B2298/hourly1!$B$8763+유형화!$F$72*hourly1!C2298/hourly1!$C$8763+유형화!$F$73*hourly1!D2298/hourly1!$D$8763+유형화!$F$74*hourly1!E2298/hourly1!$E$8763</f>
        <v>110.04246181064902</v>
      </c>
      <c r="C2297" s="442">
        <f>hourly1!$F2298*유형화!$G$71/hourly1!$F$8763+유형화!$G$72*hourly1!$G2298/hourly1!$F$8763+유형화!$G$74*hourly1!I2298/hourly1!$I$8763</f>
        <v>2.076688796388424</v>
      </c>
      <c r="D2297" s="14">
        <v>271.68033500000001</v>
      </c>
      <c r="E2297" s="14">
        <v>285.39164200000039</v>
      </c>
      <c r="F2297" s="1">
        <v>871864</v>
      </c>
      <c r="G2297" s="15">
        <f t="shared" si="70"/>
        <v>0.3108831155649458</v>
      </c>
      <c r="H2297" s="15">
        <f t="shared" si="71"/>
        <v>0.50062845050387383</v>
      </c>
    </row>
    <row r="2298" spans="1:8">
      <c r="A2298" s="1">
        <v>2297</v>
      </c>
      <c r="B2298" s="444">
        <f>유형화!$F$71*hourly1!B2299/hourly1!$B$8763+유형화!$F$72*hourly1!C2299/hourly1!$C$8763+유형화!$F$73*hourly1!D2299/hourly1!$D$8763+유형화!$F$74*hourly1!E2299/hourly1!$E$8763</f>
        <v>108.88855397554717</v>
      </c>
      <c r="C2298" s="442">
        <f>hourly1!$F2299*유형화!$G$71/hourly1!$F$8763+유형화!$G$72*hourly1!$G2299/hourly1!$F$8763+유형화!$G$74*hourly1!I2299/hourly1!$I$8763</f>
        <v>2.1953819356386819</v>
      </c>
      <c r="D2298" s="14">
        <v>291.71680500000002</v>
      </c>
      <c r="E2298" s="14">
        <v>194.95548099999971</v>
      </c>
      <c r="F2298" s="1">
        <v>855906</v>
      </c>
      <c r="G2298" s="15">
        <f t="shared" si="70"/>
        <v>0.33381079716738338</v>
      </c>
      <c r="H2298" s="15">
        <f t="shared" si="71"/>
        <v>0.52685122633233028</v>
      </c>
    </row>
    <row r="2299" spans="1:8">
      <c r="A2299" s="1">
        <v>2298</v>
      </c>
      <c r="B2299" s="444">
        <f>유형화!$F$71*hourly1!B2300/hourly1!$B$8763+유형화!$F$72*hourly1!C2300/hourly1!$C$8763+유형화!$F$73*hourly1!D2300/hourly1!$D$8763+유형화!$F$74*hourly1!E2300/hourly1!$E$8763</f>
        <v>108.65290998959746</v>
      </c>
      <c r="C2299" s="442">
        <f>hourly1!$F2300*유형화!$G$71/hourly1!$F$8763+유형화!$G$72*hourly1!$G2300/hourly1!$F$8763+유형화!$G$74*hourly1!I2300/hourly1!$I$8763</f>
        <v>2.250134325367148</v>
      </c>
      <c r="D2299" s="14">
        <v>263.57313799999991</v>
      </c>
      <c r="E2299" s="14">
        <v>95.59564499999982</v>
      </c>
      <c r="F2299" s="1">
        <v>857186</v>
      </c>
      <c r="G2299" s="15">
        <f t="shared" si="70"/>
        <v>0.30160607068107959</v>
      </c>
      <c r="H2299" s="15">
        <f t="shared" si="71"/>
        <v>0.48971298887903947</v>
      </c>
    </row>
    <row r="2300" spans="1:8">
      <c r="A2300" s="1">
        <v>2299</v>
      </c>
      <c r="B2300" s="444">
        <f>유형화!$F$71*hourly1!B2301/hourly1!$B$8763+유형화!$F$72*hourly1!C2301/hourly1!$C$8763+유형화!$F$73*hourly1!D2301/hourly1!$D$8763+유형화!$F$74*hourly1!E2301/hourly1!$E$8763</f>
        <v>120.18859361005525</v>
      </c>
      <c r="C2300" s="442">
        <f>hourly1!$F2301*유형화!$G$71/hourly1!$F$8763+유형화!$G$72*hourly1!$G2301/hourly1!$F$8763+유형화!$G$74*hourly1!I2301/hourly1!$I$8763</f>
        <v>2.0457907772046893</v>
      </c>
      <c r="D2300" s="14">
        <v>245.85904400000001</v>
      </c>
      <c r="E2300" s="14">
        <v>16.811987999999971</v>
      </c>
      <c r="F2300" s="1">
        <v>857391</v>
      </c>
      <c r="G2300" s="15">
        <f t="shared" si="70"/>
        <v>0.28133587802201104</v>
      </c>
      <c r="H2300" s="15">
        <f t="shared" si="71"/>
        <v>0.46522196049040443</v>
      </c>
    </row>
    <row r="2301" spans="1:8">
      <c r="A2301" s="1">
        <v>2300</v>
      </c>
      <c r="B2301" s="444">
        <f>유형화!$F$71*hourly1!B2302/hourly1!$B$8763+유형화!$F$72*hourly1!C2302/hourly1!$C$8763+유형화!$F$73*hourly1!D2302/hourly1!$D$8763+유형화!$F$74*hourly1!E2302/hourly1!$E$8763</f>
        <v>128.97603954168642</v>
      </c>
      <c r="C2301" s="442">
        <f>hourly1!$F2302*유형화!$G$71/hourly1!$F$8763+유형화!$G$72*hourly1!$G2302/hourly1!$F$8763+유형화!$G$74*hourly1!I2302/hourly1!$I$8763</f>
        <v>1.9579901975771052</v>
      </c>
      <c r="D2301" s="14">
        <v>222.47529299999991</v>
      </c>
      <c r="E2301" s="14">
        <v>0.61874499999999988</v>
      </c>
      <c r="F2301" s="1">
        <v>836536</v>
      </c>
      <c r="G2301" s="15">
        <f t="shared" si="70"/>
        <v>0.25457791129440466</v>
      </c>
      <c r="H2301" s="15">
        <f t="shared" si="71"/>
        <v>0.4314749304135298</v>
      </c>
    </row>
    <row r="2302" spans="1:8">
      <c r="A2302" s="1">
        <v>2301</v>
      </c>
      <c r="B2302" s="444">
        <f>유형화!$F$71*hourly1!B2303/hourly1!$B$8763+유형화!$F$72*hourly1!C2303/hourly1!$C$8763+유형화!$F$73*hourly1!D2303/hourly1!$D$8763+유형화!$F$74*hourly1!E2303/hourly1!$E$8763</f>
        <v>66.370868526250362</v>
      </c>
      <c r="C2302" s="442">
        <f>hourly1!$F2303*유형화!$G$71/hourly1!$F$8763+유형화!$G$72*hourly1!$G2303/hourly1!$F$8763+유형화!$G$74*hourly1!I2303/hourly1!$I$8763</f>
        <v>2.8860303449858642</v>
      </c>
      <c r="D2302" s="14">
        <v>228.17131499999999</v>
      </c>
      <c r="E2302" s="14">
        <v>1.6215999999999999</v>
      </c>
      <c r="F2302" s="1">
        <v>884287</v>
      </c>
      <c r="G2302" s="15">
        <f t="shared" si="70"/>
        <v>0.26109585476530955</v>
      </c>
      <c r="H2302" s="15">
        <f t="shared" si="71"/>
        <v>0.4398494917815115</v>
      </c>
    </row>
    <row r="2303" spans="1:8">
      <c r="A2303" s="1">
        <v>2302</v>
      </c>
      <c r="B2303" s="444">
        <f>유형화!$F$71*hourly1!B2304/hourly1!$B$8763+유형화!$F$72*hourly1!C2304/hourly1!$C$8763+유형화!$F$73*hourly1!D2304/hourly1!$D$8763+유형화!$F$74*hourly1!E2304/hourly1!$E$8763</f>
        <v>64.985506800531269</v>
      </c>
      <c r="C2303" s="442">
        <f>hourly1!$F2304*유형화!$G$71/hourly1!$F$8763+유형화!$G$72*hourly1!$G2304/hourly1!$F$8763+유형화!$G$74*hourly1!I2304/hourly1!$I$8763</f>
        <v>0.41665213164654491</v>
      </c>
      <c r="D2303" s="14">
        <v>255.33064699999991</v>
      </c>
      <c r="E2303" s="14">
        <v>0.77624000000000004</v>
      </c>
      <c r="F2303" s="1">
        <v>921037</v>
      </c>
      <c r="G2303" s="15">
        <f t="shared" si="70"/>
        <v>0.29217420921751053</v>
      </c>
      <c r="H2303" s="15">
        <f t="shared" si="71"/>
        <v>0.47842837957584039</v>
      </c>
    </row>
    <row r="2304" spans="1:8">
      <c r="A2304" s="1">
        <v>2303</v>
      </c>
      <c r="B2304" s="444">
        <f>유형화!$F$71*hourly1!B2305/hourly1!$B$8763+유형화!$F$72*hourly1!C2305/hourly1!$C$8763+유형화!$F$73*hourly1!D2305/hourly1!$D$8763+유형화!$F$74*hourly1!E2305/hourly1!$E$8763</f>
        <v>63.651748796380815</v>
      </c>
      <c r="C2304" s="442">
        <f>hourly1!$F2305*유형화!$G$71/hourly1!$F$8763+유형화!$G$72*hourly1!$G2305/hourly1!$F$8763+유형화!$G$74*hourly1!I2305/hourly1!$I$8763</f>
        <v>0.38002686992932549</v>
      </c>
      <c r="D2304" s="14">
        <v>208.309898</v>
      </c>
      <c r="E2304" s="14">
        <v>0.71232000000000006</v>
      </c>
      <c r="F2304" s="1">
        <v>984224</v>
      </c>
      <c r="G2304" s="15">
        <f t="shared" si="70"/>
        <v>0.2383684858650372</v>
      </c>
      <c r="H2304" s="15">
        <f t="shared" si="71"/>
        <v>0.41020029559152943</v>
      </c>
    </row>
    <row r="2305" spans="1:8">
      <c r="A2305" s="1">
        <v>2304</v>
      </c>
      <c r="B2305" s="444">
        <f>유형화!$F$71*hourly1!B2306/hourly1!$B$8763+유형화!$F$72*hourly1!C2306/hourly1!$C$8763+유형화!$F$73*hourly1!D2306/hourly1!$D$8763+유형화!$F$74*hourly1!E2306/hourly1!$E$8763</f>
        <v>62.001121121854375</v>
      </c>
      <c r="C2305" s="442">
        <f>hourly1!$F2306*유형화!$G$71/hourly1!$F$8763+유형화!$G$72*hourly1!$G2306/hourly1!$F$8763+유형화!$G$74*hourly1!I2306/hourly1!$I$8763</f>
        <v>0.3160703121262215</v>
      </c>
      <c r="D2305" s="14">
        <v>194.36202100000011</v>
      </c>
      <c r="E2305" s="14">
        <v>0.39240000000000003</v>
      </c>
      <c r="F2305" s="1">
        <v>1021305</v>
      </c>
      <c r="G2305" s="15">
        <f t="shared" si="70"/>
        <v>0.22240796572920693</v>
      </c>
      <c r="H2305" s="15">
        <f t="shared" si="71"/>
        <v>0.38860473719798222</v>
      </c>
    </row>
    <row r="2306" spans="1:8">
      <c r="A2306" s="1">
        <v>2305</v>
      </c>
      <c r="B2306" s="444">
        <f>유형화!$F$71*hourly1!B2307/hourly1!$B$8763+유형화!$F$72*hourly1!C2307/hourly1!$C$8763+유형화!$F$73*hourly1!D2307/hourly1!$D$8763+유형화!$F$74*hourly1!E2307/hourly1!$E$8763</f>
        <v>62.257285790165533</v>
      </c>
      <c r="C2306" s="442">
        <f>hourly1!$F2307*유형화!$G$71/hourly1!$F$8763+유형화!$G$72*hourly1!$G2307/hourly1!$F$8763+유형화!$G$74*hourly1!I2307/hourly1!$I$8763</f>
        <v>0.27609328734249344</v>
      </c>
      <c r="D2306" s="14">
        <v>175.34086400000001</v>
      </c>
      <c r="E2306" s="14">
        <v>0</v>
      </c>
      <c r="F2306" s="1">
        <v>946492</v>
      </c>
      <c r="G2306" s="15">
        <f t="shared" ref="G2306:G2369" si="72">D2306/$I$1</f>
        <v>0.20064210420739303</v>
      </c>
      <c r="H2306" s="15">
        <f t="shared" ref="H2306:H2369" si="73">G2306/(1-$H$1*(1-G2306))</f>
        <v>0.35806366322468558</v>
      </c>
    </row>
    <row r="2307" spans="1:8">
      <c r="A2307" s="1">
        <v>2306</v>
      </c>
      <c r="B2307" s="444">
        <f>유형화!$F$71*hourly1!B2308/hourly1!$B$8763+유형화!$F$72*hourly1!C2308/hourly1!$C$8763+유형화!$F$73*hourly1!D2308/hourly1!$D$8763+유형화!$F$74*hourly1!E2308/hourly1!$E$8763</f>
        <v>62.262934174031933</v>
      </c>
      <c r="C2307" s="442">
        <f>hourly1!$F2308*유형화!$G$71/hourly1!$F$8763+유형화!$G$72*hourly1!$G2308/hourly1!$F$8763+유형화!$G$74*hourly1!I2308/hourly1!$I$8763</f>
        <v>0.26152571166233418</v>
      </c>
      <c r="D2307" s="14">
        <v>144.09186700000001</v>
      </c>
      <c r="E2307" s="14">
        <v>0</v>
      </c>
      <c r="F2307" s="1">
        <v>845720</v>
      </c>
      <c r="G2307" s="15">
        <f t="shared" si="72"/>
        <v>0.16488395650914447</v>
      </c>
      <c r="H2307" s="15">
        <f t="shared" si="73"/>
        <v>0.3049531573093876</v>
      </c>
    </row>
    <row r="2308" spans="1:8">
      <c r="A2308" s="1">
        <v>2307</v>
      </c>
      <c r="B2308" s="444">
        <f>유형화!$F$71*hourly1!B2309/hourly1!$B$8763+유형화!$F$72*hourly1!C2309/hourly1!$C$8763+유형화!$F$73*hourly1!D2309/hourly1!$D$8763+유형화!$F$74*hourly1!E2309/hourly1!$E$8763</f>
        <v>62.462135287807975</v>
      </c>
      <c r="C2308" s="442">
        <f>hourly1!$F2309*유형화!$G$71/hourly1!$F$8763+유형화!$G$72*hourly1!$G2309/hourly1!$F$8763+유형화!$G$74*hourly1!I2309/hourly1!$I$8763</f>
        <v>0.25217698744833594</v>
      </c>
      <c r="D2308" s="14">
        <v>120.403993</v>
      </c>
      <c r="E2308" s="14">
        <v>0</v>
      </c>
      <c r="F2308" s="1">
        <v>689640</v>
      </c>
      <c r="G2308" s="15">
        <f t="shared" si="72"/>
        <v>0.13777798260702204</v>
      </c>
      <c r="H2308" s="15">
        <f t="shared" si="73"/>
        <v>0.26204598008739055</v>
      </c>
    </row>
    <row r="2309" spans="1:8">
      <c r="A2309" s="1">
        <v>2308</v>
      </c>
      <c r="B2309" s="444">
        <f>유형화!$F$71*hourly1!B2310/hourly1!$B$8763+유형화!$F$72*hourly1!C2310/hourly1!$C$8763+유형화!$F$73*hourly1!D2310/hourly1!$D$8763+유형화!$F$74*hourly1!E2310/hourly1!$E$8763</f>
        <v>62.597945375752666</v>
      </c>
      <c r="C2309" s="442">
        <f>hourly1!$F2310*유형화!$G$71/hourly1!$F$8763+유형화!$G$72*hourly1!$G2310/hourly1!$F$8763+유형화!$G$74*hourly1!I2310/hourly1!$I$8763</f>
        <v>0.23800763378227782</v>
      </c>
      <c r="D2309" s="14">
        <v>80.013375999999994</v>
      </c>
      <c r="E2309" s="14">
        <v>0</v>
      </c>
      <c r="F2309" s="1">
        <v>553115</v>
      </c>
      <c r="G2309" s="15">
        <f t="shared" si="72"/>
        <v>9.1559102419943125E-2</v>
      </c>
      <c r="H2309" s="15">
        <f t="shared" si="73"/>
        <v>0.18298736655582429</v>
      </c>
    </row>
    <row r="2310" spans="1:8">
      <c r="A2310" s="1">
        <v>2309</v>
      </c>
      <c r="B2310" s="444">
        <f>유형화!$F$71*hourly1!B2311/hourly1!$B$8763+유형화!$F$72*hourly1!C2311/hourly1!$C$8763+유형화!$F$73*hourly1!D2311/hourly1!$D$8763+유형화!$F$74*hourly1!E2311/hourly1!$E$8763</f>
        <v>62.687994897852526</v>
      </c>
      <c r="C2310" s="442">
        <f>hourly1!$F2311*유형화!$G$71/hourly1!$F$8763+유형화!$G$72*hourly1!$G2311/hourly1!$F$8763+유형화!$G$74*hourly1!I2311/hourly1!$I$8763</f>
        <v>0.23862293446336613</v>
      </c>
      <c r="D2310" s="14">
        <v>72.171429000000003</v>
      </c>
      <c r="E2310" s="14">
        <v>0</v>
      </c>
      <c r="F2310" s="1">
        <v>630593</v>
      </c>
      <c r="G2310" s="15">
        <f t="shared" si="72"/>
        <v>8.2585582435674931E-2</v>
      </c>
      <c r="H2310" s="15">
        <f t="shared" si="73"/>
        <v>0.16669742302570606</v>
      </c>
    </row>
    <row r="2311" spans="1:8">
      <c r="A2311" s="1">
        <v>2310</v>
      </c>
      <c r="B2311" s="444">
        <f>유형화!$F$71*hourly1!B2312/hourly1!$B$8763+유형화!$F$72*hourly1!C2312/hourly1!$C$8763+유형화!$F$73*hourly1!D2312/hourly1!$D$8763+유형화!$F$74*hourly1!E2312/hourly1!$E$8763</f>
        <v>64.590285846651042</v>
      </c>
      <c r="C2311" s="442">
        <f>hourly1!$F2312*유형화!$G$71/hourly1!$F$8763+유형화!$G$72*hourly1!$G2312/hourly1!$F$8763+유형화!$G$74*hourly1!I2312/hourly1!$I$8763</f>
        <v>0.25467819979186734</v>
      </c>
      <c r="D2311" s="14">
        <v>47.565356999999992</v>
      </c>
      <c r="E2311" s="14">
        <v>0.119073</v>
      </c>
      <c r="F2311" s="1">
        <v>1015561</v>
      </c>
      <c r="G2311" s="15">
        <f t="shared" si="72"/>
        <v>5.4428916900146271E-2</v>
      </c>
      <c r="H2311" s="15">
        <f t="shared" si="73"/>
        <v>0.1134087206500841</v>
      </c>
    </row>
    <row r="2312" spans="1:8">
      <c r="A2312" s="1">
        <v>2311</v>
      </c>
      <c r="B2312" s="444">
        <f>유형화!$F$71*hourly1!B2313/hourly1!$B$8763+유형화!$F$72*hourly1!C2313/hourly1!$C$8763+유형화!$F$73*hourly1!D2313/hourly1!$D$8763+유형화!$F$74*hourly1!E2313/hourly1!$E$8763</f>
        <v>76.018238988614925</v>
      </c>
      <c r="C2312" s="442">
        <f>hourly1!$F2313*유형화!$G$71/hourly1!$F$8763+유형화!$G$72*hourly1!$G2313/hourly1!$F$8763+유형화!$G$74*hourly1!I2313/hourly1!$I$8763</f>
        <v>5.5204379702008888</v>
      </c>
      <c r="D2312" s="14">
        <v>39.521526999999992</v>
      </c>
      <c r="E2312" s="14">
        <v>13.686038999999971</v>
      </c>
      <c r="F2312" s="1">
        <v>990554</v>
      </c>
      <c r="G2312" s="15">
        <f t="shared" si="72"/>
        <v>4.5224382713029719E-2</v>
      </c>
      <c r="H2312" s="15">
        <f t="shared" si="73"/>
        <v>9.5234607189647547E-2</v>
      </c>
    </row>
    <row r="2313" spans="1:8">
      <c r="A2313" s="1">
        <v>2312</v>
      </c>
      <c r="B2313" s="444">
        <f>유형화!$F$71*hourly1!B2314/hourly1!$B$8763+유형화!$F$72*hourly1!C2314/hourly1!$C$8763+유형화!$F$73*hourly1!D2314/hourly1!$D$8763+유형화!$F$74*hourly1!E2314/hourly1!$E$8763</f>
        <v>65.475899054985391</v>
      </c>
      <c r="C2313" s="442">
        <f>hourly1!$F2314*유형화!$G$71/hourly1!$F$8763+유형화!$G$72*hourly1!$G2314/hourly1!$F$8763+유형화!$G$74*hourly1!I2314/hourly1!$I$8763</f>
        <v>5.6208124893725575</v>
      </c>
      <c r="D2313" s="14">
        <v>52.659749999999988</v>
      </c>
      <c r="E2313" s="14">
        <v>133.75984000000011</v>
      </c>
      <c r="F2313" s="1">
        <v>928314</v>
      </c>
      <c r="G2313" s="15">
        <f t="shared" si="72"/>
        <v>6.0258417838269927E-2</v>
      </c>
      <c r="H2313" s="15">
        <f t="shared" si="73"/>
        <v>0.12472192781415344</v>
      </c>
    </row>
    <row r="2314" spans="1:8">
      <c r="A2314" s="1">
        <v>2313</v>
      </c>
      <c r="B2314" s="444">
        <f>유형화!$F$71*hourly1!B2315/hourly1!$B$8763+유형화!$F$72*hourly1!C2315/hourly1!$C$8763+유형화!$F$73*hourly1!D2315/hourly1!$D$8763+유형화!$F$74*hourly1!E2315/hourly1!$E$8763</f>
        <v>66.909498170913338</v>
      </c>
      <c r="C2314" s="442">
        <f>hourly1!$F2315*유형화!$G$71/hourly1!$F$8763+유형화!$G$72*hourly1!$G2315/hourly1!$F$8763+유형화!$G$74*hourly1!I2315/hourly1!$I$8763</f>
        <v>5.3557864903287458</v>
      </c>
      <c r="D2314" s="14">
        <v>54.058042000000007</v>
      </c>
      <c r="E2314" s="14">
        <v>352.60205599999972</v>
      </c>
      <c r="F2314" s="1">
        <v>909355</v>
      </c>
      <c r="G2314" s="15">
        <f t="shared" si="72"/>
        <v>6.1858479813420048E-2</v>
      </c>
      <c r="H2314" s="15">
        <f t="shared" si="73"/>
        <v>0.12780092406374774</v>
      </c>
    </row>
    <row r="2315" spans="1:8">
      <c r="A2315" s="1">
        <v>2314</v>
      </c>
      <c r="B2315" s="444">
        <f>유형화!$F$71*hourly1!B2316/hourly1!$B$8763+유형화!$F$72*hourly1!C2316/hourly1!$C$8763+유형화!$F$73*hourly1!D2316/hourly1!$D$8763+유형화!$F$74*hourly1!E2316/hourly1!$E$8763</f>
        <v>70.458820503177463</v>
      </c>
      <c r="C2315" s="442">
        <f>hourly1!$F2316*유형화!$G$71/hourly1!$F$8763+유형화!$G$72*hourly1!$G2316/hourly1!$F$8763+유형화!$G$74*hourly1!I2316/hourly1!$I$8763</f>
        <v>4.9419709919822399</v>
      </c>
      <c r="D2315" s="14">
        <v>94.858716000000001</v>
      </c>
      <c r="E2315" s="14">
        <v>624.17521800000031</v>
      </c>
      <c r="F2315" s="1">
        <v>902544</v>
      </c>
      <c r="G2315" s="15">
        <f t="shared" si="72"/>
        <v>0.10854658718147699</v>
      </c>
      <c r="H2315" s="15">
        <f t="shared" si="73"/>
        <v>0.2129614567729595</v>
      </c>
    </row>
    <row r="2316" spans="1:8">
      <c r="A2316" s="1">
        <v>2315</v>
      </c>
      <c r="B2316" s="444">
        <f>유형화!$F$71*hourly1!B2317/hourly1!$B$8763+유형화!$F$72*hourly1!C2317/hourly1!$C$8763+유형화!$F$73*hourly1!D2317/hourly1!$D$8763+유형화!$F$74*hourly1!E2317/hourly1!$E$8763</f>
        <v>73.057070111844766</v>
      </c>
      <c r="C2316" s="442">
        <f>hourly1!$F2317*유형화!$G$71/hourly1!$F$8763+유형화!$G$72*hourly1!$G2317/hourly1!$F$8763+유형화!$G$74*hourly1!I2317/hourly1!$I$8763</f>
        <v>4.3599076297668082</v>
      </c>
      <c r="D2316" s="14">
        <v>89.307844000000046</v>
      </c>
      <c r="E2316" s="14">
        <v>952.95725999999991</v>
      </c>
      <c r="F2316" s="1">
        <v>833180</v>
      </c>
      <c r="G2316" s="15">
        <f t="shared" si="72"/>
        <v>0.10219473848597899</v>
      </c>
      <c r="H2316" s="15">
        <f t="shared" si="73"/>
        <v>0.20188325537296245</v>
      </c>
    </row>
    <row r="2317" spans="1:8">
      <c r="A2317" s="1">
        <v>2316</v>
      </c>
      <c r="B2317" s="444">
        <f>유형화!$F$71*hourly1!B2318/hourly1!$B$8763+유형화!$F$72*hourly1!C2318/hourly1!$C$8763+유형화!$F$73*hourly1!D2318/hourly1!$D$8763+유형화!$F$74*hourly1!E2318/hourly1!$E$8763</f>
        <v>71.397895223396688</v>
      </c>
      <c r="C2317" s="442">
        <f>hourly1!$F2318*유형화!$G$71/hourly1!$F$8763+유형화!$G$72*hourly1!$G2318/hourly1!$F$8763+유형화!$G$74*hourly1!I2318/hourly1!$I$8763</f>
        <v>4.0042690512008692</v>
      </c>
      <c r="D2317" s="14">
        <v>93.704279000000028</v>
      </c>
      <c r="E2317" s="14">
        <v>1181.432147000002</v>
      </c>
      <c r="F2317" s="1">
        <v>879625</v>
      </c>
      <c r="G2317" s="15">
        <f t="shared" si="72"/>
        <v>0.1072255678619026</v>
      </c>
      <c r="H2317" s="15">
        <f t="shared" si="73"/>
        <v>0.2106700042283014</v>
      </c>
    </row>
    <row r="2318" spans="1:8">
      <c r="A2318" s="1">
        <v>2317</v>
      </c>
      <c r="B2318" s="444">
        <f>유형화!$F$71*hourly1!B2319/hourly1!$B$8763+유형화!$F$72*hourly1!C2319/hourly1!$C$8763+유형화!$F$73*hourly1!D2319/hourly1!$D$8763+유형화!$F$74*hourly1!E2319/hourly1!$E$8763</f>
        <v>77.601033644158832</v>
      </c>
      <c r="C2318" s="442">
        <f>hourly1!$F2319*유형화!$G$71/hourly1!$F$8763+유형화!$G$72*hourly1!$G2319/hourly1!$F$8763+유형화!$G$74*hourly1!I2319/hourly1!$I$8763</f>
        <v>2.6810773631333107</v>
      </c>
      <c r="D2318" s="14">
        <v>69.030386999999976</v>
      </c>
      <c r="E2318" s="14">
        <v>1231.612019000002</v>
      </c>
      <c r="F2318" s="1">
        <v>866286</v>
      </c>
      <c r="G2318" s="15">
        <f t="shared" si="72"/>
        <v>7.8991296073062947E-2</v>
      </c>
      <c r="H2318" s="15">
        <f t="shared" si="73"/>
        <v>0.16008118838239979</v>
      </c>
    </row>
    <row r="2319" spans="1:8">
      <c r="A2319" s="1">
        <v>2318</v>
      </c>
      <c r="B2319" s="444">
        <f>유형화!$F$71*hourly1!B2320/hourly1!$B$8763+유형화!$F$72*hourly1!C2320/hourly1!$C$8763+유형화!$F$73*hourly1!D2320/hourly1!$D$8763+유형화!$F$74*hourly1!E2320/hourly1!$E$8763</f>
        <v>65.671929715748291</v>
      </c>
      <c r="C2319" s="442">
        <f>hourly1!$F2320*유형화!$G$71/hourly1!$F$8763+유형화!$G$72*hourly1!$G2320/hourly1!$F$8763+유형화!$G$74*hourly1!I2320/hourly1!$I$8763</f>
        <v>3.0888314449173078</v>
      </c>
      <c r="D2319" s="14">
        <v>40.601906999999997</v>
      </c>
      <c r="E2319" s="14">
        <v>1196.287294</v>
      </c>
      <c r="F2319" s="1">
        <v>869023</v>
      </c>
      <c r="G2319" s="15">
        <f t="shared" si="72"/>
        <v>4.6460658796074368E-2</v>
      </c>
      <c r="H2319" s="15">
        <f t="shared" si="73"/>
        <v>9.7698097575573364E-2</v>
      </c>
    </row>
    <row r="2320" spans="1:8">
      <c r="A2320" s="1">
        <v>2319</v>
      </c>
      <c r="B2320" s="444">
        <f>유형화!$F$71*hourly1!B2321/hourly1!$B$8763+유형화!$F$72*hourly1!C2321/hourly1!$C$8763+유형화!$F$73*hourly1!D2321/hourly1!$D$8763+유형화!$F$74*hourly1!E2321/hourly1!$E$8763</f>
        <v>66.663569845777673</v>
      </c>
      <c r="C2320" s="442">
        <f>hourly1!$F2321*유형화!$G$71/hourly1!$F$8763+유형화!$G$72*hourly1!$G2321/hourly1!$F$8763+유형화!$G$74*hourly1!I2321/hourly1!$I$8763</f>
        <v>3.1050428373951982</v>
      </c>
      <c r="D2320" s="14">
        <v>39.060896</v>
      </c>
      <c r="E2320" s="14">
        <v>1055.5966999999989</v>
      </c>
      <c r="F2320" s="1">
        <v>848558</v>
      </c>
      <c r="G2320" s="15">
        <f t="shared" si="72"/>
        <v>4.469728383262752E-2</v>
      </c>
      <c r="H2320" s="15">
        <f t="shared" si="73"/>
        <v>9.4182126553848292E-2</v>
      </c>
    </row>
    <row r="2321" spans="1:8">
      <c r="A2321" s="1">
        <v>2320</v>
      </c>
      <c r="B2321" s="444">
        <f>유형화!$F$71*hourly1!B2322/hourly1!$B$8763+유형화!$F$72*hourly1!C2322/hourly1!$C$8763+유형화!$F$73*hourly1!D2322/hourly1!$D$8763+유형화!$F$74*hourly1!E2322/hourly1!$E$8763</f>
        <v>65.465722922386902</v>
      </c>
      <c r="C2321" s="442">
        <f>hourly1!$F2322*유형화!$G$71/hourly1!$F$8763+유형화!$G$72*hourly1!$G2322/hourly1!$F$8763+유형화!$G$74*hourly1!I2322/hourly1!$I$8763</f>
        <v>3.0998912118675661</v>
      </c>
      <c r="D2321" s="14">
        <v>38.056515999999988</v>
      </c>
      <c r="E2321" s="14">
        <v>839.70787399999972</v>
      </c>
      <c r="F2321" s="1">
        <v>885672</v>
      </c>
      <c r="G2321" s="15">
        <f t="shared" si="72"/>
        <v>4.3547974356065208E-2</v>
      </c>
      <c r="H2321" s="15">
        <f t="shared" si="73"/>
        <v>9.1882787247796124E-2</v>
      </c>
    </row>
    <row r="2322" spans="1:8">
      <c r="A2322" s="1">
        <v>2321</v>
      </c>
      <c r="B2322" s="444">
        <f>유형화!$F$71*hourly1!B2323/hourly1!$B$8763+유형화!$F$72*hourly1!C2323/hourly1!$C$8763+유형화!$F$73*hourly1!D2323/hourly1!$D$8763+유형화!$F$74*hourly1!E2323/hourly1!$E$8763</f>
        <v>64.341240065306778</v>
      </c>
      <c r="C2322" s="442">
        <f>hourly1!$F2323*유형화!$G$71/hourly1!$F$8763+유형화!$G$72*hourly1!$G2323/hourly1!$F$8763+유형화!$G$74*hourly1!I2323/hourly1!$I$8763</f>
        <v>3.089016988507681</v>
      </c>
      <c r="D2322" s="14">
        <v>41.840247000000012</v>
      </c>
      <c r="E2322" s="14">
        <v>564.04917400000033</v>
      </c>
      <c r="F2322" s="1">
        <v>855752</v>
      </c>
      <c r="G2322" s="15">
        <f t="shared" si="72"/>
        <v>4.7877688104907855E-2</v>
      </c>
      <c r="H2322" s="15">
        <f t="shared" si="73"/>
        <v>0.10051311876034492</v>
      </c>
    </row>
    <row r="2323" spans="1:8">
      <c r="A2323" s="1">
        <v>2322</v>
      </c>
      <c r="B2323" s="444">
        <f>유형화!$F$71*hourly1!B2324/hourly1!$B$8763+유형화!$F$72*hourly1!C2324/hourly1!$C$8763+유형화!$F$73*hourly1!D2324/hourly1!$D$8763+유형화!$F$74*hourly1!E2324/hourly1!$E$8763</f>
        <v>63.998680757155483</v>
      </c>
      <c r="C2323" s="442">
        <f>hourly1!$F2324*유형화!$G$71/hourly1!$F$8763+유형화!$G$72*hourly1!$G2324/hourly1!$F$8763+유형화!$G$74*hourly1!I2324/hourly1!$I$8763</f>
        <v>3.1888785533968114</v>
      </c>
      <c r="D2323" s="14">
        <v>40.485698999999997</v>
      </c>
      <c r="E2323" s="14">
        <v>252.3145209999999</v>
      </c>
      <c r="F2323" s="1">
        <v>858228</v>
      </c>
      <c r="G2323" s="15">
        <f t="shared" si="72"/>
        <v>4.632768227757305E-2</v>
      </c>
      <c r="H2323" s="15">
        <f t="shared" si="73"/>
        <v>9.7433457412356136E-2</v>
      </c>
    </row>
    <row r="2324" spans="1:8">
      <c r="A2324" s="1">
        <v>2323</v>
      </c>
      <c r="B2324" s="444">
        <f>유형화!$F$71*hourly1!B2325/hourly1!$B$8763+유형화!$F$72*hourly1!C2325/hourly1!$C$8763+유형화!$F$73*hourly1!D2325/hourly1!$D$8763+유형화!$F$74*hourly1!E2325/hourly1!$E$8763</f>
        <v>75.295895093241157</v>
      </c>
      <c r="C2324" s="442">
        <f>hourly1!$F2325*유형화!$G$71/hourly1!$F$8763+유형화!$G$72*hourly1!$G2325/hourly1!$F$8763+유형화!$G$74*hourly1!I2325/hourly1!$I$8763</f>
        <v>2.7369812313314448</v>
      </c>
      <c r="D2324" s="14">
        <v>47.101697000000009</v>
      </c>
      <c r="E2324" s="14">
        <v>43.955544999999972</v>
      </c>
      <c r="F2324" s="1">
        <v>863285</v>
      </c>
      <c r="G2324" s="15">
        <f t="shared" si="72"/>
        <v>5.3898351942756779E-2</v>
      </c>
      <c r="H2324" s="15">
        <f t="shared" si="73"/>
        <v>0.1123715535445398</v>
      </c>
    </row>
    <row r="2325" spans="1:8">
      <c r="A2325" s="1">
        <v>2324</v>
      </c>
      <c r="B2325" s="444">
        <f>유형화!$F$71*hourly1!B2326/hourly1!$B$8763+유형화!$F$72*hourly1!C2326/hourly1!$C$8763+유형화!$F$73*hourly1!D2326/hourly1!$D$8763+유형화!$F$74*hourly1!E2326/hourly1!$E$8763</f>
        <v>84.213023013079493</v>
      </c>
      <c r="C2325" s="442">
        <f>hourly1!$F2326*유형화!$G$71/hourly1!$F$8763+유형화!$G$72*hourly1!$G2326/hourly1!$F$8763+유형화!$G$74*hourly1!I2326/hourly1!$I$8763</f>
        <v>2.9271504551826837</v>
      </c>
      <c r="D2325" s="14">
        <v>42.097455000000011</v>
      </c>
      <c r="E2325" s="14">
        <v>0.62317999999999996</v>
      </c>
      <c r="F2325" s="1">
        <v>839640</v>
      </c>
      <c r="G2325" s="15">
        <f t="shared" si="72"/>
        <v>4.8172010564382986E-2</v>
      </c>
      <c r="H2325" s="15">
        <f t="shared" si="73"/>
        <v>0.1010966545622341</v>
      </c>
    </row>
    <row r="2326" spans="1:8">
      <c r="A2326" s="1">
        <v>2325</v>
      </c>
      <c r="B2326" s="444">
        <f>유형화!$F$71*hourly1!B2327/hourly1!$B$8763+유형화!$F$72*hourly1!C2327/hourly1!$C$8763+유형화!$F$73*hourly1!D2327/hourly1!$D$8763+유형화!$F$74*hourly1!E2327/hourly1!$E$8763</f>
        <v>67.297470389921671</v>
      </c>
      <c r="C2326" s="442">
        <f>hourly1!$F2327*유형화!$G$71/hourly1!$F$8763+유형화!$G$72*hourly1!$G2327/hourly1!$F$8763+유형화!$G$74*hourly1!I2327/hourly1!$I$8763</f>
        <v>3.579182900172071</v>
      </c>
      <c r="D2326" s="14">
        <v>58.595368999999998</v>
      </c>
      <c r="E2326" s="14">
        <v>2.2063999999999999</v>
      </c>
      <c r="F2326" s="1">
        <v>876968</v>
      </c>
      <c r="G2326" s="15">
        <f t="shared" si="72"/>
        <v>6.7050531546192477E-2</v>
      </c>
      <c r="H2326" s="15">
        <f t="shared" si="73"/>
        <v>0.13771532117434557</v>
      </c>
    </row>
    <row r="2327" spans="1:8">
      <c r="A2327" s="1">
        <v>2326</v>
      </c>
      <c r="B2327" s="444">
        <f>유형화!$F$71*hourly1!B2328/hourly1!$B$8763+유형화!$F$72*hourly1!C2328/hourly1!$C$8763+유형화!$F$73*hourly1!D2328/hourly1!$D$8763+유형화!$F$74*hourly1!E2328/hourly1!$E$8763</f>
        <v>65.937201771838915</v>
      </c>
      <c r="C2327" s="442">
        <f>hourly1!$F2328*유형화!$G$71/hourly1!$F$8763+유형화!$G$72*hourly1!$G2328/hourly1!$F$8763+유형화!$G$74*hourly1!I2328/hourly1!$I$8763</f>
        <v>0.40697754497410776</v>
      </c>
      <c r="D2327" s="14">
        <v>54.885403999999987</v>
      </c>
      <c r="E2327" s="14">
        <v>2.2443200000000001</v>
      </c>
      <c r="F2327" s="1">
        <v>920502</v>
      </c>
      <c r="G2327" s="15">
        <f t="shared" si="72"/>
        <v>6.2805228043320602E-2</v>
      </c>
      <c r="H2327" s="15">
        <f t="shared" si="73"/>
        <v>0.12961748325859773</v>
      </c>
    </row>
    <row r="2328" spans="1:8">
      <c r="A2328" s="1">
        <v>2327</v>
      </c>
      <c r="B2328" s="444">
        <f>유형화!$F$71*hourly1!B2329/hourly1!$B$8763+유형화!$F$72*hourly1!C2329/hourly1!$C$8763+유형화!$F$73*hourly1!D2329/hourly1!$D$8763+유형화!$F$74*hourly1!E2329/hourly1!$E$8763</f>
        <v>64.471951122584187</v>
      </c>
      <c r="C2328" s="442">
        <f>hourly1!$F2329*유형화!$G$71/hourly1!$F$8763+유형화!$G$72*hourly1!$G2329/hourly1!$F$8763+유형화!$G$74*hourly1!I2329/hourly1!$I$8763</f>
        <v>0.39182351465194165</v>
      </c>
      <c r="D2328" s="14">
        <v>59.991692000000008</v>
      </c>
      <c r="E2328" s="14">
        <v>2.3164799999999999</v>
      </c>
      <c r="F2328" s="1">
        <v>927920</v>
      </c>
      <c r="G2328" s="15">
        <f t="shared" si="72"/>
        <v>6.8648340399656227E-2</v>
      </c>
      <c r="H2328" s="15">
        <f t="shared" si="73"/>
        <v>0.14074303084443915</v>
      </c>
    </row>
    <row r="2329" spans="1:8">
      <c r="A2329" s="1">
        <v>2328</v>
      </c>
      <c r="B2329" s="444">
        <f>유형화!$F$71*hourly1!B2330/hourly1!$B$8763+유형화!$F$72*hourly1!C2330/hourly1!$C$8763+유형화!$F$73*hourly1!D2330/hourly1!$D$8763+유형화!$F$74*hourly1!E2330/hourly1!$E$8763</f>
        <v>62.758881033309947</v>
      </c>
      <c r="C2329" s="442">
        <f>hourly1!$F2330*유형화!$G$71/hourly1!$F$8763+유형화!$G$72*hourly1!$G2330/hourly1!$F$8763+유형화!$G$74*hourly1!I2330/hourly1!$I$8763</f>
        <v>0.31607283819179077</v>
      </c>
      <c r="D2329" s="14">
        <v>67.361937999999981</v>
      </c>
      <c r="E2329" s="14">
        <v>0.80055999999999994</v>
      </c>
      <c r="F2329" s="1">
        <v>1041120</v>
      </c>
      <c r="G2329" s="15">
        <f t="shared" si="72"/>
        <v>7.7082094130709558E-2</v>
      </c>
      <c r="H2329" s="15">
        <f t="shared" si="73"/>
        <v>0.15654519313061607</v>
      </c>
    </row>
    <row r="2330" spans="1:8">
      <c r="A2330" s="1">
        <v>2329</v>
      </c>
      <c r="B2330" s="444">
        <f>유형화!$F$71*hourly1!B2331/hourly1!$B$8763+유형화!$F$72*hourly1!C2331/hourly1!$C$8763+유형화!$F$73*hourly1!D2331/hourly1!$D$8763+유형화!$F$74*hourly1!E2331/hourly1!$E$8763</f>
        <v>63.766836216334113</v>
      </c>
      <c r="C2330" s="442">
        <f>hourly1!$F2331*유형화!$G$71/hourly1!$F$8763+유형화!$G$72*hourly1!$G2331/hourly1!$F$8763+유형화!$G$74*hourly1!I2331/hourly1!$I$8763</f>
        <v>0.26375549418614563</v>
      </c>
      <c r="D2330" s="14">
        <v>86.934334000000021</v>
      </c>
      <c r="E2330" s="14">
        <v>0</v>
      </c>
      <c r="F2330" s="1">
        <v>977984</v>
      </c>
      <c r="G2330" s="15">
        <f t="shared" si="72"/>
        <v>9.9478737036611808E-2</v>
      </c>
      <c r="H2330" s="15">
        <f t="shared" si="73"/>
        <v>0.19709949386743053</v>
      </c>
    </row>
    <row r="2331" spans="1:8">
      <c r="A2331" s="1">
        <v>2330</v>
      </c>
      <c r="B2331" s="444">
        <f>유형화!$F$71*hourly1!B2332/hourly1!$B$8763+유형화!$F$72*hourly1!C2332/hourly1!$C$8763+유형화!$F$73*hourly1!D2332/hourly1!$D$8763+유형화!$F$74*hourly1!E2332/hourly1!$E$8763</f>
        <v>63.658319436637818</v>
      </c>
      <c r="C2331" s="442">
        <f>hourly1!$F2332*유형화!$G$71/hourly1!$F$8763+유형화!$G$72*hourly1!$G2332/hourly1!$F$8763+유형화!$G$74*hourly1!I2332/hourly1!$I$8763</f>
        <v>0.244515756520612</v>
      </c>
      <c r="D2331" s="14">
        <v>113.365466</v>
      </c>
      <c r="E2331" s="14">
        <v>0</v>
      </c>
      <c r="F2331" s="1">
        <v>838780</v>
      </c>
      <c r="G2331" s="15">
        <f t="shared" si="72"/>
        <v>0.12972381408301759</v>
      </c>
      <c r="H2331" s="15">
        <f t="shared" si="73"/>
        <v>0.24882379861737502</v>
      </c>
    </row>
    <row r="2332" spans="1:8">
      <c r="A2332" s="1">
        <v>2331</v>
      </c>
      <c r="B2332" s="444">
        <f>유형화!$F$71*hourly1!B2333/hourly1!$B$8763+유형화!$F$72*hourly1!C2333/hourly1!$C$8763+유형화!$F$73*hourly1!D2333/hourly1!$D$8763+유형화!$F$74*hourly1!E2333/hourly1!$E$8763</f>
        <v>63.870411561868856</v>
      </c>
      <c r="C2332" s="442">
        <f>hourly1!$F2333*유형화!$G$71/hourly1!$F$8763+유형화!$G$72*hourly1!$G2333/hourly1!$F$8763+유형화!$G$74*hourly1!I2333/hourly1!$I$8763</f>
        <v>0.24131384618255286</v>
      </c>
      <c r="D2332" s="14">
        <v>156.45389599999999</v>
      </c>
      <c r="E2332" s="14">
        <v>0</v>
      </c>
      <c r="F2332" s="1">
        <v>692272</v>
      </c>
      <c r="G2332" s="15">
        <f t="shared" si="72"/>
        <v>0.17902979481659578</v>
      </c>
      <c r="H2332" s="15">
        <f t="shared" si="73"/>
        <v>0.32641890006637309</v>
      </c>
    </row>
    <row r="2333" spans="1:8">
      <c r="A2333" s="1">
        <v>2332</v>
      </c>
      <c r="B2333" s="444">
        <f>유형화!$F$71*hourly1!B2334/hourly1!$B$8763+유형화!$F$72*hourly1!C2334/hourly1!$C$8763+유형화!$F$73*hourly1!D2334/hourly1!$D$8763+유형화!$F$74*hourly1!E2334/hourly1!$E$8763</f>
        <v>63.857899273470039</v>
      </c>
      <c r="C2333" s="442">
        <f>hourly1!$F2334*유형화!$G$71/hourly1!$F$8763+유형화!$G$72*hourly1!$G2334/hourly1!$F$8763+유형화!$G$74*hourly1!I2334/hourly1!$I$8763</f>
        <v>0.24332565369353024</v>
      </c>
      <c r="D2333" s="14">
        <v>198.82624300000001</v>
      </c>
      <c r="E2333" s="14">
        <v>0</v>
      </c>
      <c r="F2333" s="1">
        <v>555312</v>
      </c>
      <c r="G2333" s="15">
        <f t="shared" si="72"/>
        <v>0.22751636359662541</v>
      </c>
      <c r="H2333" s="15">
        <f t="shared" si="73"/>
        <v>0.39558844305026553</v>
      </c>
    </row>
    <row r="2334" spans="1:8">
      <c r="A2334" s="1">
        <v>2333</v>
      </c>
      <c r="B2334" s="444">
        <f>유형화!$F$71*hourly1!B2335/hourly1!$B$8763+유형화!$F$72*hourly1!C2335/hourly1!$C$8763+유형화!$F$73*hourly1!D2335/hourly1!$D$8763+유형화!$F$74*hourly1!E2335/hourly1!$E$8763</f>
        <v>63.952482651585306</v>
      </c>
      <c r="C2334" s="442">
        <f>hourly1!$F2335*유형화!$G$71/hourly1!$F$8763+유형화!$G$72*hourly1!$G2335/hourly1!$F$8763+유형화!$G$74*hourly1!I2335/hourly1!$I$8763</f>
        <v>0.24943033931465242</v>
      </c>
      <c r="D2334" s="14">
        <v>215.415617</v>
      </c>
      <c r="E2334" s="14">
        <v>0</v>
      </c>
      <c r="F2334" s="1">
        <v>602708</v>
      </c>
      <c r="G2334" s="15">
        <f t="shared" si="72"/>
        <v>0.24649954202355168</v>
      </c>
      <c r="H2334" s="15">
        <f t="shared" si="73"/>
        <v>0.4209531623723699</v>
      </c>
    </row>
    <row r="2335" spans="1:8">
      <c r="A2335" s="1">
        <v>2334</v>
      </c>
      <c r="B2335" s="444">
        <f>유형화!$F$71*hourly1!B2336/hourly1!$B$8763+유형화!$F$72*hourly1!C2336/hourly1!$C$8763+유형화!$F$73*hourly1!D2336/hourly1!$D$8763+유형화!$F$74*hourly1!E2336/hourly1!$E$8763</f>
        <v>65.817269197163625</v>
      </c>
      <c r="C2335" s="442">
        <f>hourly1!$F2336*유형화!$G$71/hourly1!$F$8763+유형화!$G$72*hourly1!$G2336/hourly1!$F$8763+유형화!$G$74*hourly1!I2336/hourly1!$I$8763</f>
        <v>0.44782304739775614</v>
      </c>
      <c r="D2335" s="14">
        <v>198.39104399999999</v>
      </c>
      <c r="E2335" s="14">
        <v>0.109454</v>
      </c>
      <c r="F2335" s="1">
        <v>1004923</v>
      </c>
      <c r="G2335" s="15">
        <f t="shared" si="72"/>
        <v>0.22701836648906606</v>
      </c>
      <c r="H2335" s="15">
        <f t="shared" si="73"/>
        <v>0.39491063281215155</v>
      </c>
    </row>
    <row r="2336" spans="1:8">
      <c r="A2336" s="1">
        <v>2335</v>
      </c>
      <c r="B2336" s="444">
        <f>유형화!$F$71*hourly1!B2337/hourly1!$B$8763+유형화!$F$72*hourly1!C2337/hourly1!$C$8763+유형화!$F$73*hourly1!D2337/hourly1!$D$8763+유형화!$F$74*hourly1!E2337/hourly1!$E$8763</f>
        <v>77.15332248438169</v>
      </c>
      <c r="C2336" s="442">
        <f>hourly1!$F2337*유형화!$G$71/hourly1!$F$8763+유형화!$G$72*hourly1!$G2337/hourly1!$F$8763+유형화!$G$74*hourly1!I2337/hourly1!$I$8763</f>
        <v>6.4522889727218793</v>
      </c>
      <c r="D2336" s="14">
        <v>238.651026</v>
      </c>
      <c r="E2336" s="14">
        <v>20.84552399999999</v>
      </c>
      <c r="F2336" s="1">
        <v>950592</v>
      </c>
      <c r="G2336" s="15">
        <f t="shared" si="72"/>
        <v>0.27308776137827895</v>
      </c>
      <c r="H2336" s="15">
        <f t="shared" si="73"/>
        <v>0.45499591650499022</v>
      </c>
    </row>
    <row r="2337" spans="1:8">
      <c r="A2337" s="1">
        <v>2336</v>
      </c>
      <c r="B2337" s="444">
        <f>유형화!$F$71*hourly1!B2338/hourly1!$B$8763+유형화!$F$72*hourly1!C2338/hourly1!$C$8763+유형화!$F$73*hourly1!D2338/hourly1!$D$8763+유형화!$F$74*hourly1!E2338/hourly1!$E$8763</f>
        <v>173.49699158779765</v>
      </c>
      <c r="C2337" s="442">
        <f>hourly1!$F2338*유형화!$G$71/hourly1!$F$8763+유형화!$G$72*hourly1!$G2338/hourly1!$F$8763+유형화!$G$74*hourly1!I2338/hourly1!$I$8763</f>
        <v>6.301121141942704</v>
      </c>
      <c r="D2337" s="14">
        <v>203.39320799999999</v>
      </c>
      <c r="E2337" s="14">
        <v>172.59094600000029</v>
      </c>
      <c r="F2337" s="1">
        <v>923515</v>
      </c>
      <c r="G2337" s="15">
        <f t="shared" si="72"/>
        <v>0.23274233001733105</v>
      </c>
      <c r="H2337" s="15">
        <f t="shared" si="73"/>
        <v>0.4026626217352785</v>
      </c>
    </row>
    <row r="2338" spans="1:8">
      <c r="A2338" s="1">
        <v>2337</v>
      </c>
      <c r="B2338" s="444">
        <f>유형화!$F$71*hourly1!B2339/hourly1!$B$8763+유형화!$F$72*hourly1!C2339/hourly1!$C$8763+유형화!$F$73*hourly1!D2339/hourly1!$D$8763+유형화!$F$74*hourly1!E2339/hourly1!$E$8763</f>
        <v>270.47852594665324</v>
      </c>
      <c r="C2338" s="442">
        <f>hourly1!$F2339*유형화!$G$71/hourly1!$F$8763+유형화!$G$72*hourly1!$G2339/hourly1!$F$8763+유형화!$G$74*hourly1!I2339/hourly1!$I$8763</f>
        <v>5.7750913736152683</v>
      </c>
      <c r="D2338" s="14">
        <v>160.62029699999999</v>
      </c>
      <c r="E2338" s="14">
        <v>468.36624499999971</v>
      </c>
      <c r="F2338" s="1">
        <v>909282</v>
      </c>
      <c r="G2338" s="15">
        <f t="shared" si="72"/>
        <v>0.18379739687205154</v>
      </c>
      <c r="H2338" s="15">
        <f t="shared" si="73"/>
        <v>0.33351698338766983</v>
      </c>
    </row>
    <row r="2339" spans="1:8">
      <c r="A2339" s="1">
        <v>2338</v>
      </c>
      <c r="B2339" s="444">
        <f>유형화!$F$71*hourly1!B2340/hourly1!$B$8763+유형화!$F$72*hourly1!C2340/hourly1!$C$8763+유형화!$F$73*hourly1!D2340/hourly1!$D$8763+유형화!$F$74*hourly1!E2340/hourly1!$E$8763</f>
        <v>326.96471107417847</v>
      </c>
      <c r="C2339" s="442">
        <f>hourly1!$F2340*유형화!$G$71/hourly1!$F$8763+유형화!$G$72*hourly1!$G2340/hourly1!$F$8763+유형화!$G$74*hourly1!I2340/hourly1!$I$8763</f>
        <v>4.8744646601663977</v>
      </c>
      <c r="D2339" s="14">
        <v>172.64759599999999</v>
      </c>
      <c r="E2339" s="14">
        <v>801.56810600000051</v>
      </c>
      <c r="F2339" s="1">
        <v>873740</v>
      </c>
      <c r="G2339" s="15">
        <f t="shared" si="72"/>
        <v>0.19756020449282083</v>
      </c>
      <c r="H2339" s="15">
        <f t="shared" si="73"/>
        <v>0.35363346576849003</v>
      </c>
    </row>
    <row r="2340" spans="1:8">
      <c r="A2340" s="1">
        <v>2339</v>
      </c>
      <c r="B2340" s="444">
        <f>유형화!$F$71*hourly1!B2341/hourly1!$B$8763+유형화!$F$72*hourly1!C2341/hourly1!$C$8763+유형화!$F$73*hourly1!D2341/hourly1!$D$8763+유형화!$F$74*hourly1!E2341/hourly1!$E$8763</f>
        <v>383.06415329378495</v>
      </c>
      <c r="C2340" s="442">
        <f>hourly1!$F2341*유형화!$G$71/hourly1!$F$8763+유형화!$G$72*hourly1!$G2341/hourly1!$F$8763+유형화!$G$74*hourly1!I2341/hourly1!$I$8763</f>
        <v>4.1820821475488863</v>
      </c>
      <c r="D2340" s="14">
        <v>150.19170199999999</v>
      </c>
      <c r="E2340" s="14">
        <v>1050.715909</v>
      </c>
      <c r="F2340" s="1">
        <v>829083</v>
      </c>
      <c r="G2340" s="15">
        <f t="shared" si="72"/>
        <v>0.17186398216772628</v>
      </c>
      <c r="H2340" s="15">
        <f t="shared" si="73"/>
        <v>0.31562172928500914</v>
      </c>
    </row>
    <row r="2341" spans="1:8">
      <c r="A2341" s="1">
        <v>2340</v>
      </c>
      <c r="B2341" s="444">
        <f>유형화!$F$71*hourly1!B2342/hourly1!$B$8763+유형화!$F$72*hourly1!C2342/hourly1!$C$8763+유형화!$F$73*hourly1!D2342/hourly1!$D$8763+유형화!$F$74*hourly1!E2342/hourly1!$E$8763</f>
        <v>322.48261051350403</v>
      </c>
      <c r="C2341" s="442">
        <f>hourly1!$F2342*유형화!$G$71/hourly1!$F$8763+유형화!$G$72*hourly1!$G2342/hourly1!$F$8763+유형화!$G$74*hourly1!I2342/hourly1!$I$8763</f>
        <v>3.3290962973630216</v>
      </c>
      <c r="D2341" s="14">
        <v>140.200253</v>
      </c>
      <c r="E2341" s="14">
        <v>1192.329365000001</v>
      </c>
      <c r="F2341" s="1">
        <v>851857</v>
      </c>
      <c r="G2341" s="15">
        <f t="shared" si="72"/>
        <v>0.16043079251810272</v>
      </c>
      <c r="H2341" s="15">
        <f t="shared" si="73"/>
        <v>0.29806722991673956</v>
      </c>
    </row>
    <row r="2342" spans="1:8">
      <c r="A2342" s="1">
        <v>2341</v>
      </c>
      <c r="B2342" s="444">
        <f>유형화!$F$71*hourly1!B2343/hourly1!$B$8763+유형화!$F$72*hourly1!C2343/hourly1!$C$8763+유형화!$F$73*hourly1!D2343/hourly1!$D$8763+유형화!$F$74*hourly1!E2343/hourly1!$E$8763</f>
        <v>200.16137283440443</v>
      </c>
      <c r="C2342" s="442">
        <f>hourly1!$F2343*유형화!$G$71/hourly1!$F$8763+유형화!$G$72*hourly1!$G2343/hourly1!$F$8763+유형화!$G$74*hourly1!I2343/hourly1!$I$8763</f>
        <v>1.7263010117952078</v>
      </c>
      <c r="D2342" s="14">
        <v>105.086613</v>
      </c>
      <c r="E2342" s="14">
        <v>1253.082689000001</v>
      </c>
      <c r="F2342" s="1">
        <v>862210</v>
      </c>
      <c r="G2342" s="15">
        <f t="shared" si="72"/>
        <v>0.12025034367543655</v>
      </c>
      <c r="H2342" s="15">
        <f t="shared" si="73"/>
        <v>0.23298113319996241</v>
      </c>
    </row>
    <row r="2343" spans="1:8">
      <c r="A2343" s="1">
        <v>2342</v>
      </c>
      <c r="B2343" s="444">
        <f>유형화!$F$71*hourly1!B2344/hourly1!$B$8763+유형화!$F$72*hourly1!C2344/hourly1!$C$8763+유형화!$F$73*hourly1!D2344/hourly1!$D$8763+유형화!$F$74*hourly1!E2344/hourly1!$E$8763</f>
        <v>256.64975402843658</v>
      </c>
      <c r="C2343" s="442">
        <f>hourly1!$F2344*유형화!$G$71/hourly1!$F$8763+유형화!$G$72*hourly1!$G2344/hourly1!$F$8763+유형화!$G$74*hourly1!I2344/hourly1!$I$8763</f>
        <v>2.093039366930574</v>
      </c>
      <c r="D2343" s="14">
        <v>107.209946</v>
      </c>
      <c r="E2343" s="14">
        <v>1198.511203999999</v>
      </c>
      <c r="F2343" s="1">
        <v>884420</v>
      </c>
      <c r="G2343" s="15">
        <f t="shared" si="72"/>
        <v>0.12268006822072565</v>
      </c>
      <c r="H2343" s="15">
        <f t="shared" si="73"/>
        <v>0.23707482757654766</v>
      </c>
    </row>
    <row r="2344" spans="1:8">
      <c r="A2344" s="1">
        <v>2343</v>
      </c>
      <c r="B2344" s="444">
        <f>유형화!$F$71*hourly1!B2345/hourly1!$B$8763+유형화!$F$72*hourly1!C2345/hourly1!$C$8763+유형화!$F$73*hourly1!D2345/hourly1!$D$8763+유형화!$F$74*hourly1!E2345/hourly1!$E$8763</f>
        <v>367.81906922793502</v>
      </c>
      <c r="C2344" s="442">
        <f>hourly1!$F2345*유형화!$G$71/hourly1!$F$8763+유형화!$G$72*hourly1!$G2345/hourly1!$F$8763+유형화!$G$74*hourly1!I2345/hourly1!$I$8763</f>
        <v>1.9506562958555702</v>
      </c>
      <c r="D2344" s="14">
        <v>114.69523100000001</v>
      </c>
      <c r="E2344" s="14">
        <v>1070.0980709999999</v>
      </c>
      <c r="F2344" s="1">
        <v>872272</v>
      </c>
      <c r="G2344" s="15">
        <f t="shared" si="72"/>
        <v>0.13124546078655694</v>
      </c>
      <c r="H2344" s="15">
        <f t="shared" si="73"/>
        <v>0.25133900805999609</v>
      </c>
    </row>
    <row r="2345" spans="1:8">
      <c r="A2345" s="1">
        <v>2344</v>
      </c>
      <c r="B2345" s="444">
        <f>유형화!$F$71*hourly1!B2346/hourly1!$B$8763+유형화!$F$72*hourly1!C2346/hourly1!$C$8763+유형화!$F$73*hourly1!D2346/hourly1!$D$8763+유형화!$F$74*hourly1!E2346/hourly1!$E$8763</f>
        <v>309.40224251280324</v>
      </c>
      <c r="C2345" s="442">
        <f>hourly1!$F2346*유형화!$G$71/hourly1!$F$8763+유형화!$G$72*hourly1!$G2346/hourly1!$F$8763+유형화!$G$74*hourly1!I2346/hourly1!$I$8763</f>
        <v>1.5666345186091017</v>
      </c>
      <c r="D2345" s="14">
        <v>88.623515999999981</v>
      </c>
      <c r="E2345" s="14">
        <v>872.98997499999803</v>
      </c>
      <c r="F2345" s="1">
        <v>889425</v>
      </c>
      <c r="G2345" s="15">
        <f t="shared" si="72"/>
        <v>0.10141166369807302</v>
      </c>
      <c r="H2345" s="15">
        <f t="shared" si="73"/>
        <v>0.20050690519301456</v>
      </c>
    </row>
    <row r="2346" spans="1:8">
      <c r="A2346" s="1">
        <v>2345</v>
      </c>
      <c r="B2346" s="444">
        <f>유형화!$F$71*hourly1!B2347/hourly1!$B$8763+유형화!$F$72*hourly1!C2347/hourly1!$C$8763+유형화!$F$73*hourly1!D2347/hourly1!$D$8763+유형화!$F$74*hourly1!E2347/hourly1!$E$8763</f>
        <v>266.96285424371695</v>
      </c>
      <c r="C2346" s="442">
        <f>hourly1!$F2347*유형화!$G$71/hourly1!$F$8763+유형화!$G$72*hourly1!$G2347/hourly1!$F$8763+유형화!$G$74*hourly1!I2347/hourly1!$I$8763</f>
        <v>1.8302427429806509</v>
      </c>
      <c r="D2346" s="14">
        <v>75.767311000000007</v>
      </c>
      <c r="E2346" s="14">
        <v>574.53820700000028</v>
      </c>
      <c r="F2346" s="1">
        <v>855245</v>
      </c>
      <c r="G2346" s="15">
        <f t="shared" si="72"/>
        <v>8.670034105213463E-2</v>
      </c>
      <c r="H2346" s="15">
        <f t="shared" si="73"/>
        <v>0.17420719606694957</v>
      </c>
    </row>
    <row r="2347" spans="1:8">
      <c r="A2347" s="1">
        <v>2346</v>
      </c>
      <c r="B2347" s="444">
        <f>유형화!$F$71*hourly1!B2348/hourly1!$B$8763+유형화!$F$72*hourly1!C2348/hourly1!$C$8763+유형화!$F$73*hourly1!D2348/hourly1!$D$8763+유형화!$F$74*hourly1!E2348/hourly1!$E$8763</f>
        <v>156.05951444312745</v>
      </c>
      <c r="C2347" s="442">
        <f>hourly1!$F2348*유형화!$G$71/hourly1!$F$8763+유형화!$G$72*hourly1!$G2348/hourly1!$F$8763+유형화!$G$74*hourly1!I2348/hourly1!$I$8763</f>
        <v>2.2163679994724572</v>
      </c>
      <c r="D2347" s="14">
        <v>84.394262999999995</v>
      </c>
      <c r="E2347" s="14">
        <v>242.31230300000021</v>
      </c>
      <c r="F2347" s="1">
        <v>855373</v>
      </c>
      <c r="G2347" s="15">
        <f t="shared" si="72"/>
        <v>9.6572140259056388E-2</v>
      </c>
      <c r="H2347" s="15">
        <f t="shared" si="73"/>
        <v>0.19194856490284293</v>
      </c>
    </row>
    <row r="2348" spans="1:8">
      <c r="A2348" s="1">
        <v>2347</v>
      </c>
      <c r="B2348" s="444">
        <f>유형화!$F$71*hourly1!B2349/hourly1!$B$8763+유형화!$F$72*hourly1!C2349/hourly1!$C$8763+유형화!$F$73*hourly1!D2349/hourly1!$D$8763+유형화!$F$74*hourly1!E2349/hourly1!$E$8763</f>
        <v>120.682105821115</v>
      </c>
      <c r="C2348" s="442">
        <f>hourly1!$F2349*유형화!$G$71/hourly1!$F$8763+유형화!$G$72*hourly1!$G2349/hourly1!$F$8763+유형화!$G$74*hourly1!I2349/hourly1!$I$8763</f>
        <v>1.9485240520571276</v>
      </c>
      <c r="D2348" s="14">
        <v>85.353060999999983</v>
      </c>
      <c r="E2348" s="14">
        <v>39.772468999999987</v>
      </c>
      <c r="F2348" s="1">
        <v>864273</v>
      </c>
      <c r="G2348" s="15">
        <f t="shared" si="72"/>
        <v>9.7669290369083436E-2</v>
      </c>
      <c r="H2348" s="15">
        <f t="shared" si="73"/>
        <v>0.19389672217000806</v>
      </c>
    </row>
    <row r="2349" spans="1:8">
      <c r="A2349" s="1">
        <v>2348</v>
      </c>
      <c r="B2349" s="444">
        <f>유형화!$F$71*hourly1!B2350/hourly1!$B$8763+유형화!$F$72*hourly1!C2350/hourly1!$C$8763+유형화!$F$73*hourly1!D2350/hourly1!$D$8763+유형화!$F$74*hourly1!E2350/hourly1!$E$8763</f>
        <v>129.65748495387945</v>
      </c>
      <c r="C2349" s="442">
        <f>hourly1!$F2350*유형화!$G$71/hourly1!$F$8763+유형화!$G$72*hourly1!$G2350/hourly1!$F$8763+유형화!$G$74*hourly1!I2350/hourly1!$I$8763</f>
        <v>2.059018886245235</v>
      </c>
      <c r="D2349" s="14">
        <v>110.808392</v>
      </c>
      <c r="E2349" s="14">
        <v>0.62369799999999986</v>
      </c>
      <c r="F2349" s="1">
        <v>820692</v>
      </c>
      <c r="G2349" s="15">
        <f t="shared" si="72"/>
        <v>0.12679776081585667</v>
      </c>
      <c r="H2349" s="15">
        <f t="shared" si="73"/>
        <v>0.24396440772412167</v>
      </c>
    </row>
    <row r="2350" spans="1:8">
      <c r="A2350" s="1">
        <v>2349</v>
      </c>
      <c r="B2350" s="444">
        <f>유형화!$F$71*hourly1!B2351/hourly1!$B$8763+유형화!$F$72*hourly1!C2351/hourly1!$C$8763+유형화!$F$73*hourly1!D2351/hourly1!$D$8763+유형화!$F$74*hourly1!E2351/hourly1!$E$8763</f>
        <v>66.671841542436525</v>
      </c>
      <c r="C2350" s="442">
        <f>hourly1!$F2351*유형화!$G$71/hourly1!$F$8763+유형화!$G$72*hourly1!$G2351/hourly1!$F$8763+유형화!$G$74*hourly1!I2351/hourly1!$I$8763</f>
        <v>3.2258238105814621</v>
      </c>
      <c r="D2350" s="14">
        <v>106.175237</v>
      </c>
      <c r="E2350" s="14">
        <v>2.0019200000000001</v>
      </c>
      <c r="F2350" s="1">
        <v>860955</v>
      </c>
      <c r="G2350" s="15">
        <f t="shared" si="72"/>
        <v>0.12149605334668961</v>
      </c>
      <c r="H2350" s="15">
        <f t="shared" si="73"/>
        <v>0.23508259784438021</v>
      </c>
    </row>
    <row r="2351" spans="1:8">
      <c r="A2351" s="1">
        <v>2350</v>
      </c>
      <c r="B2351" s="444">
        <f>유형화!$F$71*hourly1!B2352/hourly1!$B$8763+유형화!$F$72*hourly1!C2352/hourly1!$C$8763+유형화!$F$73*hourly1!D2352/hourly1!$D$8763+유형화!$F$74*hourly1!E2352/hourly1!$E$8763</f>
        <v>65.468559041468069</v>
      </c>
      <c r="C2351" s="442">
        <f>hourly1!$F2352*유형화!$G$71/hourly1!$F$8763+유형화!$G$72*hourly1!$G2352/hourly1!$F$8763+유형화!$G$74*hourly1!I2352/hourly1!$I$8763</f>
        <v>0.46042624041085206</v>
      </c>
      <c r="D2351" s="14">
        <v>105.97760599999999</v>
      </c>
      <c r="E2351" s="14">
        <v>2.1435200000000001</v>
      </c>
      <c r="F2351" s="1">
        <v>874168</v>
      </c>
      <c r="G2351" s="15">
        <f t="shared" si="72"/>
        <v>0.12126990469661446</v>
      </c>
      <c r="H2351" s="15">
        <f t="shared" si="73"/>
        <v>0.23470150774374418</v>
      </c>
    </row>
    <row r="2352" spans="1:8">
      <c r="A2352" s="1">
        <v>2351</v>
      </c>
      <c r="B2352" s="444">
        <f>유형화!$F$71*hourly1!B2353/hourly1!$B$8763+유형화!$F$72*hourly1!C2353/hourly1!$C$8763+유형화!$F$73*hourly1!D2353/hourly1!$D$8763+유형화!$F$74*hourly1!E2353/hourly1!$E$8763</f>
        <v>64.24012572268326</v>
      </c>
      <c r="C2352" s="442">
        <f>hourly1!$F2353*유형화!$G$71/hourly1!$F$8763+유형화!$G$72*hourly1!$G2353/hourly1!$F$8763+유형화!$G$74*hourly1!I2353/hourly1!$I$8763</f>
        <v>0.3534401927844798</v>
      </c>
      <c r="D2352" s="14">
        <v>115.113283</v>
      </c>
      <c r="E2352" s="14">
        <v>2.6104799999999999</v>
      </c>
      <c r="F2352" s="1">
        <v>944239</v>
      </c>
      <c r="G2352" s="15">
        <f t="shared" si="72"/>
        <v>0.13172383662567741</v>
      </c>
      <c r="H2352" s="15">
        <f t="shared" si="73"/>
        <v>0.25212807562714712</v>
      </c>
    </row>
    <row r="2353" spans="1:8">
      <c r="A2353" s="1">
        <v>2352</v>
      </c>
      <c r="B2353" s="444">
        <f>유형화!$F$71*hourly1!B2354/hourly1!$B$8763+유형화!$F$72*hourly1!C2354/hourly1!$C$8763+유형화!$F$73*hourly1!D2354/hourly1!$D$8763+유형화!$F$74*hourly1!E2354/hourly1!$E$8763</f>
        <v>62.782863219981515</v>
      </c>
      <c r="C2353" s="442">
        <f>hourly1!$F2354*유형화!$G$71/hourly1!$F$8763+유형화!$G$72*hourly1!$G2354/hourly1!$F$8763+유형화!$G$74*hourly1!I2354/hourly1!$I$8763</f>
        <v>0.32150795346507705</v>
      </c>
      <c r="D2353" s="14">
        <v>92.850769000000014</v>
      </c>
      <c r="E2353" s="14">
        <v>0.88488000000000011</v>
      </c>
      <c r="F2353" s="1">
        <v>977639</v>
      </c>
      <c r="G2353" s="15">
        <f t="shared" si="72"/>
        <v>0.10624889854218227</v>
      </c>
      <c r="H2353" s="15">
        <f t="shared" si="73"/>
        <v>0.20897165362032918</v>
      </c>
    </row>
    <row r="2354" spans="1:8">
      <c r="A2354" s="1">
        <v>2353</v>
      </c>
      <c r="B2354" s="444">
        <f>유형화!$F$71*hourly1!B2355/hourly1!$B$8763+유형화!$F$72*hourly1!C2355/hourly1!$C$8763+유형화!$F$73*hourly1!D2355/hourly1!$D$8763+유형화!$F$74*hourly1!E2355/hourly1!$E$8763</f>
        <v>63.196187135946936</v>
      </c>
      <c r="C2354" s="442">
        <f>hourly1!$F2355*유형화!$G$71/hourly1!$F$8763+유형화!$G$72*hourly1!$G2355/hourly1!$F$8763+유형화!$G$74*hourly1!I2355/hourly1!$I$8763</f>
        <v>0.26376315386883958</v>
      </c>
      <c r="D2354" s="14">
        <v>105.45430399999999</v>
      </c>
      <c r="E2354" s="14">
        <v>0</v>
      </c>
      <c r="F2354" s="1">
        <v>929044</v>
      </c>
      <c r="G2354" s="15">
        <f t="shared" si="72"/>
        <v>0.12067109155049048</v>
      </c>
      <c r="H2354" s="15">
        <f t="shared" si="73"/>
        <v>0.23369154248008098</v>
      </c>
    </row>
    <row r="2355" spans="1:8">
      <c r="A2355" s="1">
        <v>2354</v>
      </c>
      <c r="B2355" s="444">
        <f>유형화!$F$71*hourly1!B2356/hourly1!$B$8763+유형화!$F$72*hourly1!C2356/hourly1!$C$8763+유형화!$F$73*hourly1!D2356/hourly1!$D$8763+유형화!$F$74*hourly1!E2356/hourly1!$E$8763</f>
        <v>63.42267073731265</v>
      </c>
      <c r="C2355" s="442">
        <f>hourly1!$F2356*유형화!$G$71/hourly1!$F$8763+유형화!$G$72*hourly1!$G2356/hourly1!$F$8763+유형화!$G$74*hourly1!I2356/hourly1!$I$8763</f>
        <v>0.24490085929095015</v>
      </c>
      <c r="D2355" s="14">
        <v>125.917113</v>
      </c>
      <c r="E2355" s="14">
        <v>0</v>
      </c>
      <c r="F2355" s="1">
        <v>844346</v>
      </c>
      <c r="G2355" s="15">
        <f t="shared" si="72"/>
        <v>0.14408663178504744</v>
      </c>
      <c r="H2355" s="15">
        <f t="shared" si="73"/>
        <v>0.27224803448939067</v>
      </c>
    </row>
    <row r="2356" spans="1:8">
      <c r="A2356" s="1">
        <v>2355</v>
      </c>
      <c r="B2356" s="444">
        <f>유형화!$F$71*hourly1!B2357/hourly1!$B$8763+유형화!$F$72*hourly1!C2357/hourly1!$C$8763+유형화!$F$73*hourly1!D2357/hourly1!$D$8763+유형화!$F$74*hourly1!E2357/hourly1!$E$8763</f>
        <v>64.071289877750814</v>
      </c>
      <c r="C2356" s="442">
        <f>hourly1!$F2357*유형화!$G$71/hourly1!$F$8763+유형화!$G$72*hourly1!$G2357/hourly1!$F$8763+유형화!$G$74*hourly1!I2357/hourly1!$I$8763</f>
        <v>0.25695019205648184</v>
      </c>
      <c r="D2356" s="14">
        <v>133.06196199999999</v>
      </c>
      <c r="E2356" s="14">
        <v>0</v>
      </c>
      <c r="F2356" s="1">
        <v>706300</v>
      </c>
      <c r="G2356" s="15">
        <f t="shared" si="72"/>
        <v>0.15226246430292581</v>
      </c>
      <c r="H2356" s="15">
        <f t="shared" si="73"/>
        <v>0.2852722708389907</v>
      </c>
    </row>
    <row r="2357" spans="1:8">
      <c r="A2357" s="1">
        <v>2356</v>
      </c>
      <c r="B2357" s="444">
        <f>유형화!$F$71*hourly1!B2358/hourly1!$B$8763+유형화!$F$72*hourly1!C2358/hourly1!$C$8763+유형화!$F$73*hourly1!D2358/hourly1!$D$8763+유형화!$F$74*hourly1!E2358/hourly1!$E$8763</f>
        <v>64.379054660744373</v>
      </c>
      <c r="C2357" s="442">
        <f>hourly1!$F2358*유형화!$G$71/hourly1!$F$8763+유형화!$G$72*hourly1!$G2358/hourly1!$F$8763+유형화!$G$74*hourly1!I2358/hourly1!$I$8763</f>
        <v>0.35174772885305206</v>
      </c>
      <c r="D2357" s="14">
        <v>150.27862300000001</v>
      </c>
      <c r="E2357" s="14">
        <v>0</v>
      </c>
      <c r="F2357" s="1">
        <v>562892</v>
      </c>
      <c r="G2357" s="15">
        <f t="shared" si="72"/>
        <v>0.17196344564670066</v>
      </c>
      <c r="H2357" s="15">
        <f t="shared" si="73"/>
        <v>0.31577266658609959</v>
      </c>
    </row>
    <row r="2358" spans="1:8">
      <c r="A2358" s="1">
        <v>2357</v>
      </c>
      <c r="B2358" s="444">
        <f>유형화!$F$71*hourly1!B2359/hourly1!$B$8763+유형화!$F$72*hourly1!C2359/hourly1!$C$8763+유형화!$F$73*hourly1!D2359/hourly1!$D$8763+유형화!$F$74*hourly1!E2359/hourly1!$E$8763</f>
        <v>64.719927052620235</v>
      </c>
      <c r="C2358" s="442">
        <f>hourly1!$F2359*유형화!$G$71/hourly1!$F$8763+유형화!$G$72*hourly1!$G2359/hourly1!$F$8763+유형화!$G$74*hourly1!I2359/hourly1!$I$8763</f>
        <v>0.78360854328073803</v>
      </c>
      <c r="D2358" s="14">
        <v>164.24490599999999</v>
      </c>
      <c r="E2358" s="14">
        <v>0</v>
      </c>
      <c r="F2358" s="1">
        <v>634315</v>
      </c>
      <c r="G2358" s="15">
        <f t="shared" si="72"/>
        <v>0.1879450277214641</v>
      </c>
      <c r="H2358" s="15">
        <f t="shared" si="73"/>
        <v>0.33963732665741109</v>
      </c>
    </row>
    <row r="2359" spans="1:8">
      <c r="A2359" s="1">
        <v>2358</v>
      </c>
      <c r="B2359" s="444">
        <f>유형화!$F$71*hourly1!B2360/hourly1!$B$8763+유형화!$F$72*hourly1!C2360/hourly1!$C$8763+유형화!$F$73*hourly1!D2360/hourly1!$D$8763+유형화!$F$74*hourly1!E2360/hourly1!$E$8763</f>
        <v>66.889928312613876</v>
      </c>
      <c r="C2359" s="442">
        <f>hourly1!$F2360*유형화!$G$71/hourly1!$F$8763+유형화!$G$72*hourly1!$G2360/hourly1!$F$8763+유형화!$G$74*hourly1!I2360/hourly1!$I$8763</f>
        <v>1.3280183721202838</v>
      </c>
      <c r="D2359" s="14">
        <v>182.24973499999999</v>
      </c>
      <c r="E2359" s="14">
        <v>9.3989000000000003E-2</v>
      </c>
      <c r="F2359" s="1">
        <v>1015237</v>
      </c>
      <c r="G2359" s="15">
        <f t="shared" si="72"/>
        <v>0.20854790770073858</v>
      </c>
      <c r="H2359" s="15">
        <f t="shared" si="73"/>
        <v>0.36930655112318761</v>
      </c>
    </row>
    <row r="2360" spans="1:8">
      <c r="A2360" s="1">
        <v>2359</v>
      </c>
      <c r="B2360" s="444">
        <f>유형화!$F$71*hourly1!B2361/hourly1!$B$8763+유형화!$F$72*hourly1!C2361/hourly1!$C$8763+유형화!$F$73*hourly1!D2361/hourly1!$D$8763+유형화!$F$74*hourly1!E2361/hourly1!$E$8763</f>
        <v>78.310216821297999</v>
      </c>
      <c r="C2360" s="442">
        <f>hourly1!$F2361*유형화!$G$71/hourly1!$F$8763+유형화!$G$72*hourly1!$G2361/hourly1!$F$8763+유형화!$G$74*hourly1!I2361/hourly1!$I$8763</f>
        <v>7.7629410268454979</v>
      </c>
      <c r="D2360" s="14">
        <v>227.31826899999999</v>
      </c>
      <c r="E2360" s="14">
        <v>10.66526099999998</v>
      </c>
      <c r="F2360" s="1">
        <v>1005933</v>
      </c>
      <c r="G2360" s="15">
        <f t="shared" si="72"/>
        <v>0.26011971639960774</v>
      </c>
      <c r="H2360" s="15">
        <f t="shared" si="73"/>
        <v>0.4386017488994533</v>
      </c>
    </row>
    <row r="2361" spans="1:8">
      <c r="A2361" s="1">
        <v>2360</v>
      </c>
      <c r="B2361" s="444">
        <f>유형화!$F$71*hourly1!B2362/hourly1!$B$8763+유형화!$F$72*hourly1!C2362/hourly1!$C$8763+유형화!$F$73*hourly1!D2362/hourly1!$D$8763+유형화!$F$74*hourly1!E2362/hourly1!$E$8763</f>
        <v>171.86725610491635</v>
      </c>
      <c r="C2361" s="442">
        <f>hourly1!$F2362*유형화!$G$71/hourly1!$F$8763+유형화!$G$72*hourly1!$G2362/hourly1!$F$8763+유형화!$G$74*hourly1!I2362/hourly1!$I$8763</f>
        <v>7.2454795099571356</v>
      </c>
      <c r="D2361" s="14">
        <v>274.59235899999999</v>
      </c>
      <c r="E2361" s="14">
        <v>106.752565</v>
      </c>
      <c r="F2361" s="1">
        <v>963859</v>
      </c>
      <c r="G2361" s="15">
        <f t="shared" si="72"/>
        <v>0.3142153372133028</v>
      </c>
      <c r="H2361" s="15">
        <f t="shared" si="73"/>
        <v>0.50450551769158702</v>
      </c>
    </row>
    <row r="2362" spans="1:8">
      <c r="A2362" s="1">
        <v>2361</v>
      </c>
      <c r="B2362" s="444">
        <f>유형화!$F$71*hourly1!B2363/hourly1!$B$8763+유형화!$F$72*hourly1!C2363/hourly1!$C$8763+유형화!$F$73*hourly1!D2363/hourly1!$D$8763+유형화!$F$74*hourly1!E2363/hourly1!$E$8763</f>
        <v>267.55751797275195</v>
      </c>
      <c r="C2362" s="442">
        <f>hourly1!$F2363*유형화!$G$71/hourly1!$F$8763+유형화!$G$72*hourly1!$G2363/hourly1!$F$8763+유형화!$G$74*hourly1!I2363/hourly1!$I$8763</f>
        <v>6.292560550186332</v>
      </c>
      <c r="D2362" s="14">
        <v>309.13105400000001</v>
      </c>
      <c r="E2362" s="14">
        <v>292.03680099999991</v>
      </c>
      <c r="F2362" s="1">
        <v>929951</v>
      </c>
      <c r="G2362" s="15">
        <f t="shared" si="72"/>
        <v>0.35373787795644279</v>
      </c>
      <c r="H2362" s="15">
        <f t="shared" si="73"/>
        <v>0.54880874536197277</v>
      </c>
    </row>
    <row r="2363" spans="1:8">
      <c r="A2363" s="1">
        <v>2362</v>
      </c>
      <c r="B2363" s="444">
        <f>유형화!$F$71*hourly1!B2364/hourly1!$B$8763+유형화!$F$72*hourly1!C2364/hourly1!$C$8763+유형화!$F$73*hourly1!D2364/hourly1!$D$8763+유형화!$F$74*hourly1!E2364/hourly1!$E$8763</f>
        <v>323.80029598862978</v>
      </c>
      <c r="C2363" s="442">
        <f>hourly1!$F2364*유형화!$G$71/hourly1!$F$8763+유형화!$G$72*hourly1!$G2364/hourly1!$F$8763+유형화!$G$74*hourly1!I2364/hourly1!$I$8763</f>
        <v>5.1854549483090802</v>
      </c>
      <c r="D2363" s="14">
        <v>339.95550900000001</v>
      </c>
      <c r="E2363" s="14">
        <v>529.74934800000017</v>
      </c>
      <c r="F2363" s="1">
        <v>901333</v>
      </c>
      <c r="G2363" s="15">
        <f t="shared" si="72"/>
        <v>0.38901022332509627</v>
      </c>
      <c r="H2363" s="15">
        <f t="shared" si="73"/>
        <v>0.58589792743633451</v>
      </c>
    </row>
    <row r="2364" spans="1:8">
      <c r="A2364" s="1">
        <v>2363</v>
      </c>
      <c r="B2364" s="444">
        <f>유형화!$F$71*hourly1!B2365/hourly1!$B$8763+유형화!$F$72*hourly1!C2365/hourly1!$C$8763+유형화!$F$73*hourly1!D2365/hourly1!$D$8763+유형화!$F$74*hourly1!E2365/hourly1!$E$8763</f>
        <v>379.65272781722581</v>
      </c>
      <c r="C2364" s="442">
        <f>hourly1!$F2365*유형화!$G$71/hourly1!$F$8763+유형화!$G$72*hourly1!$G2365/hourly1!$F$8763+유형화!$G$74*hourly1!I2365/hourly1!$I$8763</f>
        <v>4.3066998883909795</v>
      </c>
      <c r="D2364" s="14">
        <v>331.38216699999998</v>
      </c>
      <c r="E2364" s="14">
        <v>735.24066399999879</v>
      </c>
      <c r="F2364" s="1">
        <v>875765</v>
      </c>
      <c r="G2364" s="15">
        <f t="shared" si="72"/>
        <v>0.37919976990466814</v>
      </c>
      <c r="H2364" s="15">
        <f t="shared" si="73"/>
        <v>0.57580151052865336</v>
      </c>
    </row>
    <row r="2365" spans="1:8">
      <c r="A2365" s="1">
        <v>2364</v>
      </c>
      <c r="B2365" s="444">
        <f>유형화!$F$71*hourly1!B2366/hourly1!$B$8763+유형화!$F$72*hourly1!C2366/hourly1!$C$8763+유형화!$F$73*hourly1!D2366/hourly1!$D$8763+유형화!$F$74*hourly1!E2366/hourly1!$E$8763</f>
        <v>319.872040025307</v>
      </c>
      <c r="C2365" s="442">
        <f>hourly1!$F2366*유형화!$G$71/hourly1!$F$8763+유형화!$G$72*hourly1!$G2366/hourly1!$F$8763+유형화!$G$74*hourly1!I2366/hourly1!$I$8763</f>
        <v>3.5837240326917872</v>
      </c>
      <c r="D2365" s="14">
        <v>303.035776</v>
      </c>
      <c r="E2365" s="14">
        <v>878.00810999999976</v>
      </c>
      <c r="F2365" s="1">
        <v>881651</v>
      </c>
      <c r="G2365" s="15">
        <f t="shared" si="72"/>
        <v>0.34676306686135761</v>
      </c>
      <c r="H2365" s="15">
        <f t="shared" si="73"/>
        <v>0.54120869706288255</v>
      </c>
    </row>
    <row r="2366" spans="1:8">
      <c r="A2366" s="1">
        <v>2365</v>
      </c>
      <c r="B2366" s="444">
        <f>유형화!$F$71*hourly1!B2367/hourly1!$B$8763+유형화!$F$72*hourly1!C2367/hourly1!$C$8763+유형화!$F$73*hourly1!D2367/hourly1!$D$8763+유형화!$F$74*hourly1!E2367/hourly1!$E$8763</f>
        <v>198.33986642342057</v>
      </c>
      <c r="C2366" s="442">
        <f>hourly1!$F2367*유형화!$G$71/hourly1!$F$8763+유형화!$G$72*hourly1!$G2367/hourly1!$F$8763+유형화!$G$74*hourly1!I2367/hourly1!$I$8763</f>
        <v>2.1395346187149213</v>
      </c>
      <c r="D2366" s="14">
        <v>268.94868900000012</v>
      </c>
      <c r="E2366" s="14">
        <v>923.23182199999997</v>
      </c>
      <c r="F2366" s="1">
        <v>858637</v>
      </c>
      <c r="G2366" s="15">
        <f t="shared" si="72"/>
        <v>0.30775730000269508</v>
      </c>
      <c r="H2366" s="15">
        <f t="shared" si="73"/>
        <v>0.49697067829020025</v>
      </c>
    </row>
    <row r="2367" spans="1:8">
      <c r="A2367" s="1">
        <v>2366</v>
      </c>
      <c r="B2367" s="444">
        <f>유형화!$F$71*hourly1!B2368/hourly1!$B$8763+유형화!$F$72*hourly1!C2368/hourly1!$C$8763+유형화!$F$73*hourly1!D2368/hourly1!$D$8763+유형화!$F$74*hourly1!E2368/hourly1!$E$8763</f>
        <v>255.24299625348667</v>
      </c>
      <c r="C2367" s="442">
        <f>hourly1!$F2368*유형화!$G$71/hourly1!$F$8763+유형화!$G$72*hourly1!$G2368/hourly1!$F$8763+유형화!$G$74*hourly1!I2368/hourly1!$I$8763</f>
        <v>2.4649582751186467</v>
      </c>
      <c r="D2367" s="14">
        <v>232.55677800000001</v>
      </c>
      <c r="E2367" s="14">
        <v>887.34044000000097</v>
      </c>
      <c r="F2367" s="1">
        <v>876445</v>
      </c>
      <c r="G2367" s="15">
        <f t="shared" si="72"/>
        <v>0.26611412890957103</v>
      </c>
      <c r="H2367" s="15">
        <f t="shared" si="73"/>
        <v>0.4462286076440477</v>
      </c>
    </row>
    <row r="2368" spans="1:8">
      <c r="A2368" s="1">
        <v>2367</v>
      </c>
      <c r="B2368" s="444">
        <f>유형화!$F$71*hourly1!B2369/hourly1!$B$8763+유형화!$F$72*hourly1!C2369/hourly1!$C$8763+유형화!$F$73*hourly1!D2369/hourly1!$D$8763+유형화!$F$74*hourly1!E2369/hourly1!$E$8763</f>
        <v>366.74521262624995</v>
      </c>
      <c r="C2368" s="442">
        <f>hourly1!$F2369*유형화!$G$71/hourly1!$F$8763+유형화!$G$72*hourly1!$G2369/hourly1!$F$8763+유형화!$G$74*hourly1!I2369/hourly1!$I$8763</f>
        <v>2.2600722747466806</v>
      </c>
      <c r="D2368" s="14">
        <v>193.442015</v>
      </c>
      <c r="E2368" s="14">
        <v>801.59373400000004</v>
      </c>
      <c r="F2368" s="1">
        <v>878710</v>
      </c>
      <c r="G2368" s="15">
        <f t="shared" si="72"/>
        <v>0.22135520520600424</v>
      </c>
      <c r="H2368" s="15">
        <f t="shared" si="73"/>
        <v>0.38715697508670083</v>
      </c>
    </row>
    <row r="2369" spans="1:8">
      <c r="A2369" s="1">
        <v>2368</v>
      </c>
      <c r="B2369" s="444">
        <f>유형화!$F$71*hourly1!B2370/hourly1!$B$8763+유형화!$F$72*hourly1!C2370/hourly1!$C$8763+유형화!$F$73*hourly1!D2370/hourly1!$D$8763+유형화!$F$74*hourly1!E2370/hourly1!$E$8763</f>
        <v>309.30570780922716</v>
      </c>
      <c r="C2369" s="442">
        <f>hourly1!$F2370*유형화!$G$71/hourly1!$F$8763+유형화!$G$72*hourly1!$G2370/hourly1!$F$8763+유형화!$G$74*hourly1!I2370/hourly1!$I$8763</f>
        <v>2.1231296155340442</v>
      </c>
      <c r="D2369" s="14">
        <v>181.221397</v>
      </c>
      <c r="E2369" s="14">
        <v>608.79190200000107</v>
      </c>
      <c r="F2369" s="1">
        <v>853949</v>
      </c>
      <c r="G2369" s="15">
        <f t="shared" si="72"/>
        <v>0.20737118314578021</v>
      </c>
      <c r="H2369" s="15">
        <f t="shared" si="73"/>
        <v>0.36764410451963553</v>
      </c>
    </row>
    <row r="2370" spans="1:8">
      <c r="A2370" s="1">
        <v>2369</v>
      </c>
      <c r="B2370" s="444">
        <f>유형화!$F$71*hourly1!B2371/hourly1!$B$8763+유형화!$F$72*hourly1!C2371/hourly1!$C$8763+유형화!$F$73*hourly1!D2371/hourly1!$D$8763+유형화!$F$74*hourly1!E2371/hourly1!$E$8763</f>
        <v>266.96806619434722</v>
      </c>
      <c r="C2370" s="442">
        <f>hourly1!$F2371*유형화!$G$71/hourly1!$F$8763+유형화!$G$72*hourly1!$G2371/hourly1!$F$8763+유형화!$G$74*hourly1!I2371/hourly1!$I$8763</f>
        <v>2.2996505886003908</v>
      </c>
      <c r="D2370" s="14">
        <v>188.722894</v>
      </c>
      <c r="E2370" s="14">
        <v>365.09353599999969</v>
      </c>
      <c r="F2370" s="1">
        <v>846328</v>
      </c>
      <c r="G2370" s="15">
        <f t="shared" ref="G2370:G2433" si="74">D2370/$I$1</f>
        <v>0.21595512706193112</v>
      </c>
      <c r="H2370" s="15">
        <f t="shared" ref="H2370:H2433" si="75">G2370/(1-$H$1*(1-G2370))</f>
        <v>0.3796844193344236</v>
      </c>
    </row>
    <row r="2371" spans="1:8">
      <c r="A2371" s="1">
        <v>2370</v>
      </c>
      <c r="B2371" s="444">
        <f>유형화!$F$71*hourly1!B2372/hourly1!$B$8763+유형화!$F$72*hourly1!C2372/hourly1!$C$8763+유형화!$F$73*hourly1!D2372/hourly1!$D$8763+유형화!$F$74*hourly1!E2372/hourly1!$E$8763</f>
        <v>156.0149621841762</v>
      </c>
      <c r="C2371" s="442">
        <f>hourly1!$F2372*유형화!$G$71/hourly1!$F$8763+유형화!$G$72*hourly1!$G2372/hourly1!$F$8763+유형화!$G$74*hourly1!I2372/hourly1!$I$8763</f>
        <v>2.6363928114462465</v>
      </c>
      <c r="D2371" s="14">
        <v>193.44238899999999</v>
      </c>
      <c r="E2371" s="14">
        <v>167.57927000000009</v>
      </c>
      <c r="F2371" s="1">
        <v>871793</v>
      </c>
      <c r="G2371" s="15">
        <f t="shared" si="74"/>
        <v>0.22135563317325194</v>
      </c>
      <c r="H2371" s="15">
        <f t="shared" si="75"/>
        <v>0.38715756422542075</v>
      </c>
    </row>
    <row r="2372" spans="1:8">
      <c r="A2372" s="1">
        <v>2371</v>
      </c>
      <c r="B2372" s="444">
        <f>유형화!$F$71*hourly1!B2373/hourly1!$B$8763+유형화!$F$72*hourly1!C2373/hourly1!$C$8763+유형화!$F$73*hourly1!D2373/hourly1!$D$8763+유형화!$F$74*hourly1!E2373/hourly1!$E$8763</f>
        <v>121.64583697183654</v>
      </c>
      <c r="C2372" s="442">
        <f>hourly1!$F2373*유형화!$G$71/hourly1!$F$8763+유형화!$G$72*hourly1!$G2373/hourly1!$F$8763+유형화!$G$74*hourly1!I2373/hourly1!$I$8763</f>
        <v>2.6742793947424048</v>
      </c>
      <c r="D2372" s="14">
        <v>242.94258400000001</v>
      </c>
      <c r="E2372" s="14">
        <v>28.437858999999989</v>
      </c>
      <c r="F2372" s="1">
        <v>852085</v>
      </c>
      <c r="G2372" s="15">
        <f t="shared" si="74"/>
        <v>0.27799858027014929</v>
      </c>
      <c r="H2372" s="15">
        <f t="shared" si="75"/>
        <v>0.46110290317300556</v>
      </c>
    </row>
    <row r="2373" spans="1:8">
      <c r="A2373" s="1">
        <v>2372</v>
      </c>
      <c r="B2373" s="444">
        <f>유형화!$F$71*hourly1!B2374/hourly1!$B$8763+유형화!$F$72*hourly1!C2374/hourly1!$C$8763+유형화!$F$73*hourly1!D2374/hourly1!$D$8763+유형화!$F$74*hourly1!E2374/hourly1!$E$8763</f>
        <v>130.45770152337545</v>
      </c>
      <c r="C2373" s="442">
        <f>hourly1!$F2374*유형화!$G$71/hourly1!$F$8763+유형화!$G$72*hourly1!$G2374/hourly1!$F$8763+유형화!$G$74*hourly1!I2374/hourly1!$I$8763</f>
        <v>2.6539477448630397</v>
      </c>
      <c r="D2373" s="14">
        <v>269.64939099999998</v>
      </c>
      <c r="E2373" s="14">
        <v>0.61737699999999984</v>
      </c>
      <c r="F2373" s="1">
        <v>833581</v>
      </c>
      <c r="G2373" s="15">
        <f t="shared" si="74"/>
        <v>0.30855911151710796</v>
      </c>
      <c r="H2373" s="15">
        <f t="shared" si="75"/>
        <v>0.49791087871872169</v>
      </c>
    </row>
    <row r="2374" spans="1:8">
      <c r="A2374" s="1">
        <v>2373</v>
      </c>
      <c r="B2374" s="444">
        <f>유형화!$F$71*hourly1!B2375/hourly1!$B$8763+유형화!$F$72*hourly1!C2375/hourly1!$C$8763+유형화!$F$73*hourly1!D2375/hourly1!$D$8763+유형화!$F$74*hourly1!E2375/hourly1!$E$8763</f>
        <v>67.18553428206107</v>
      </c>
      <c r="C2374" s="442">
        <f>hourly1!$F2375*유형화!$G$71/hourly1!$F$8763+유형화!$G$72*hourly1!$G2375/hourly1!$F$8763+유형화!$G$74*hourly1!I2375/hourly1!$I$8763</f>
        <v>3.5906624829227485</v>
      </c>
      <c r="D2374" s="14">
        <v>300.22253699999987</v>
      </c>
      <c r="E2374" s="14">
        <v>1.50264</v>
      </c>
      <c r="F2374" s="1">
        <v>857923</v>
      </c>
      <c r="G2374" s="15">
        <f t="shared" si="74"/>
        <v>0.34354388463696561</v>
      </c>
      <c r="H2374" s="15">
        <f t="shared" si="75"/>
        <v>0.53767016024428749</v>
      </c>
    </row>
    <row r="2375" spans="1:8">
      <c r="A2375" s="1">
        <v>2374</v>
      </c>
      <c r="B2375" s="444">
        <f>유형화!$F$71*hourly1!B2376/hourly1!$B$8763+유형화!$F$72*hourly1!C2376/hourly1!$C$8763+유형화!$F$73*hourly1!D2376/hourly1!$D$8763+유형화!$F$74*hourly1!E2376/hourly1!$E$8763</f>
        <v>65.803104954862647</v>
      </c>
      <c r="C2375" s="442">
        <f>hourly1!$F2376*유형화!$G$71/hourly1!$F$8763+유형화!$G$72*hourly1!$G2376/hourly1!$F$8763+유형화!$G$74*hourly1!I2376/hourly1!$I$8763</f>
        <v>0.46052060118276311</v>
      </c>
      <c r="D2375" s="14">
        <v>327.74483099999998</v>
      </c>
      <c r="E2375" s="14">
        <v>0.58248</v>
      </c>
      <c r="F2375" s="1">
        <v>889310</v>
      </c>
      <c r="G2375" s="15">
        <f t="shared" si="74"/>
        <v>0.37503757558156214</v>
      </c>
      <c r="H2375" s="15">
        <f t="shared" si="75"/>
        <v>0.57146783284064373</v>
      </c>
    </row>
    <row r="2376" spans="1:8">
      <c r="A2376" s="1">
        <v>2375</v>
      </c>
      <c r="B2376" s="444">
        <f>유형화!$F$71*hourly1!B2377/hourly1!$B$8763+유형화!$F$72*hourly1!C2377/hourly1!$C$8763+유형화!$F$73*hourly1!D2377/hourly1!$D$8763+유형화!$F$74*hourly1!E2377/hourly1!$E$8763</f>
        <v>64.419860471371877</v>
      </c>
      <c r="C2376" s="442">
        <f>hourly1!$F2377*유형화!$G$71/hourly1!$F$8763+유형화!$G$72*hourly1!$G2377/hourly1!$F$8763+유형화!$G$74*hourly1!I2377/hourly1!$I$8763</f>
        <v>0.35348166915140711</v>
      </c>
      <c r="D2376" s="14">
        <v>330.36593699999997</v>
      </c>
      <c r="E2376" s="14">
        <v>1.05</v>
      </c>
      <c r="F2376" s="1">
        <v>970688</v>
      </c>
      <c r="G2376" s="15">
        <f t="shared" si="74"/>
        <v>0.37803690050327932</v>
      </c>
      <c r="H2376" s="15">
        <f t="shared" si="75"/>
        <v>0.57459376647475158</v>
      </c>
    </row>
    <row r="2377" spans="1:8">
      <c r="A2377" s="1">
        <v>2376</v>
      </c>
      <c r="B2377" s="444">
        <f>유형화!$F$71*hourly1!B2378/hourly1!$B$8763+유형화!$F$72*hourly1!C2378/hourly1!$C$8763+유형화!$F$73*hourly1!D2378/hourly1!$D$8763+유형화!$F$74*hourly1!E2378/hourly1!$E$8763</f>
        <v>62.759512238403573</v>
      </c>
      <c r="C2377" s="442">
        <f>hourly1!$F2378*유형화!$G$71/hourly1!$F$8763+유형화!$G$72*hourly1!$G2378/hourly1!$F$8763+유형화!$G$74*hourly1!I2378/hourly1!$I$8763</f>
        <v>0.32152164311074372</v>
      </c>
      <c r="D2377" s="14">
        <v>311.02876300000003</v>
      </c>
      <c r="E2377" s="14">
        <v>0.45168000000000003</v>
      </c>
      <c r="F2377" s="1">
        <v>982303</v>
      </c>
      <c r="G2377" s="15">
        <f t="shared" si="74"/>
        <v>0.35590942153303495</v>
      </c>
      <c r="H2377" s="15">
        <f t="shared" si="75"/>
        <v>0.55115651770652274</v>
      </c>
    </row>
    <row r="2378" spans="1:8">
      <c r="A2378" s="1">
        <v>2377</v>
      </c>
      <c r="B2378" s="444">
        <f>유형화!$F$71*hourly1!B2379/hourly1!$B$8763+유형화!$F$72*hourly1!C2379/hourly1!$C$8763+유형화!$F$73*hourly1!D2379/hourly1!$D$8763+유형화!$F$74*hourly1!E2379/hourly1!$E$8763</f>
        <v>62.675727877718714</v>
      </c>
      <c r="C2378" s="442">
        <f>hourly1!$F2379*유형화!$G$71/hourly1!$F$8763+유형화!$G$72*hourly1!$G2379/hourly1!$F$8763+유형화!$G$74*hourly1!I2379/hourly1!$I$8763</f>
        <v>0.26373455228771631</v>
      </c>
      <c r="D2378" s="14">
        <v>299.78588200000002</v>
      </c>
      <c r="E2378" s="14">
        <v>0</v>
      </c>
      <c r="F2378" s="1">
        <v>908500</v>
      </c>
      <c r="G2378" s="15">
        <f t="shared" si="74"/>
        <v>0.34304422143231383</v>
      </c>
      <c r="H2378" s="15">
        <f t="shared" si="75"/>
        <v>0.53711916970775797</v>
      </c>
    </row>
    <row r="2379" spans="1:8">
      <c r="A2379" s="1">
        <v>2378</v>
      </c>
      <c r="B2379" s="444">
        <f>유형화!$F$71*hourly1!B2380/hourly1!$B$8763+유형화!$F$72*hourly1!C2380/hourly1!$C$8763+유형화!$F$73*hourly1!D2380/hourly1!$D$8763+유형화!$F$74*hourly1!E2380/hourly1!$E$8763</f>
        <v>62.400421464082541</v>
      </c>
      <c r="C2379" s="442">
        <f>hourly1!$F2380*유형화!$G$71/hourly1!$F$8763+유형화!$G$72*hourly1!$G2380/hourly1!$F$8763+유형화!$G$74*hourly1!I2380/hourly1!$I$8763</f>
        <v>0.24447982120073913</v>
      </c>
      <c r="D2379" s="14">
        <v>294.16982000000007</v>
      </c>
      <c r="E2379" s="14">
        <v>0</v>
      </c>
      <c r="F2379" s="1">
        <v>809148</v>
      </c>
      <c r="G2379" s="15">
        <f t="shared" si="74"/>
        <v>0.33661777598580817</v>
      </c>
      <c r="H2379" s="15">
        <f t="shared" si="75"/>
        <v>0.52999007192702252</v>
      </c>
    </row>
    <row r="2380" spans="1:8">
      <c r="A2380" s="1">
        <v>2379</v>
      </c>
      <c r="B2380" s="444">
        <f>유형화!$F$71*hourly1!B2381/hourly1!$B$8763+유형화!$F$72*hourly1!C2381/hourly1!$C$8763+유형화!$F$73*hourly1!D2381/hourly1!$D$8763+유형화!$F$74*hourly1!E2381/hourly1!$E$8763</f>
        <v>62.367663723166451</v>
      </c>
      <c r="C2380" s="442">
        <f>hourly1!$F2381*유형화!$G$71/hourly1!$F$8763+유형화!$G$72*hourly1!$G2381/hourly1!$F$8763+유형화!$G$74*hourly1!I2381/hourly1!$I$8763</f>
        <v>0.2407789721697515</v>
      </c>
      <c r="D2380" s="14">
        <v>346.56544700000012</v>
      </c>
      <c r="E2380" s="14">
        <v>0</v>
      </c>
      <c r="F2380" s="1">
        <v>690688</v>
      </c>
      <c r="G2380" s="15">
        <f t="shared" si="74"/>
        <v>0.3965739585477106</v>
      </c>
      <c r="H2380" s="15">
        <f t="shared" si="75"/>
        <v>0.59357080230323633</v>
      </c>
    </row>
    <row r="2381" spans="1:8">
      <c r="A2381" s="1">
        <v>2380</v>
      </c>
      <c r="B2381" s="444">
        <f>유형화!$F$71*hourly1!B2382/hourly1!$B$8763+유형화!$F$72*hourly1!C2382/hourly1!$C$8763+유형화!$F$73*hourly1!D2382/hourly1!$D$8763+유형화!$F$74*hourly1!E2382/hourly1!$E$8763</f>
        <v>62.303461147928999</v>
      </c>
      <c r="C2381" s="442">
        <f>hourly1!$F2382*유형화!$G$71/hourly1!$F$8763+유형화!$G$72*hourly1!$G2382/hourly1!$F$8763+유형화!$G$74*hourly1!I2382/hourly1!$I$8763</f>
        <v>0.24081653720934648</v>
      </c>
      <c r="D2381" s="14">
        <v>381.10590999999988</v>
      </c>
      <c r="E2381" s="14">
        <v>0</v>
      </c>
      <c r="F2381" s="1">
        <v>594744</v>
      </c>
      <c r="G2381" s="15">
        <f t="shared" si="74"/>
        <v>0.43609852240874847</v>
      </c>
      <c r="H2381" s="15">
        <f t="shared" si="75"/>
        <v>0.63216043393154819</v>
      </c>
    </row>
    <row r="2382" spans="1:8">
      <c r="A2382" s="1">
        <v>2381</v>
      </c>
      <c r="B2382" s="444">
        <f>유형화!$F$71*hourly1!B2383/hourly1!$B$8763+유형화!$F$72*hourly1!C2383/hourly1!$C$8763+유형화!$F$73*hourly1!D2383/hourly1!$D$8763+유형화!$F$74*hourly1!E2383/hourly1!$E$8763</f>
        <v>62.305719058721067</v>
      </c>
      <c r="C2382" s="442">
        <f>hourly1!$F2383*유형화!$G$71/hourly1!$F$8763+유형화!$G$72*hourly1!$G2383/hourly1!$F$8763+유형화!$G$74*hourly1!I2383/hourly1!$I$8763</f>
        <v>0.23865153604448935</v>
      </c>
      <c r="D2382" s="14">
        <v>388.66175500000003</v>
      </c>
      <c r="E2382" s="14">
        <v>0</v>
      </c>
      <c r="F2382" s="1">
        <v>637311</v>
      </c>
      <c r="G2382" s="15">
        <f t="shared" si="74"/>
        <v>0.44474465660291407</v>
      </c>
      <c r="H2382" s="15">
        <f t="shared" si="75"/>
        <v>0.6402800673782425</v>
      </c>
    </row>
    <row r="2383" spans="1:8">
      <c r="A2383" s="1">
        <v>2382</v>
      </c>
      <c r="B2383" s="444">
        <f>유형화!$F$71*hourly1!B2384/hourly1!$B$8763+유형화!$F$72*hourly1!C2384/hourly1!$C$8763+유형화!$F$73*hourly1!D2384/hourly1!$D$8763+유형화!$F$74*hourly1!E2384/hourly1!$E$8763</f>
        <v>64.165484818640365</v>
      </c>
      <c r="C2383" s="442">
        <f>hourly1!$F2384*유형화!$G$71/hourly1!$F$8763+유형화!$G$72*hourly1!$G2384/hourly1!$F$8763+유형화!$G$74*hourly1!I2384/hourly1!$I$8763</f>
        <v>0.42445897803144061</v>
      </c>
      <c r="D2383" s="14">
        <v>406.53593100000001</v>
      </c>
      <c r="E2383" s="14">
        <v>8.3880999999999997E-2</v>
      </c>
      <c r="F2383" s="1">
        <v>1027193</v>
      </c>
      <c r="G2383" s="15">
        <f t="shared" si="74"/>
        <v>0.4651980306869683</v>
      </c>
      <c r="H2383" s="15">
        <f t="shared" si="75"/>
        <v>0.65905242473190018</v>
      </c>
    </row>
    <row r="2384" spans="1:8">
      <c r="A2384" s="1">
        <v>2383</v>
      </c>
      <c r="B2384" s="444">
        <f>유형화!$F$71*hourly1!B2385/hourly1!$B$8763+유형화!$F$72*hourly1!C2385/hourly1!$C$8763+유형화!$F$73*hourly1!D2385/hourly1!$D$8763+유형화!$F$74*hourly1!E2385/hourly1!$E$8763</f>
        <v>75.489620953690789</v>
      </c>
      <c r="C2384" s="442">
        <f>hourly1!$F2385*유형화!$G$71/hourly1!$F$8763+유형화!$G$72*hourly1!$G2385/hourly1!$F$8763+유형화!$G$74*hourly1!I2385/hourly1!$I$8763</f>
        <v>5.6852876239912336</v>
      </c>
      <c r="D2384" s="14">
        <v>412.30476299999998</v>
      </c>
      <c r="E2384" s="14">
        <v>20.312742999999969</v>
      </c>
      <c r="F2384" s="1">
        <v>1064625</v>
      </c>
      <c r="G2384" s="15">
        <f t="shared" si="74"/>
        <v>0.47179929045547803</v>
      </c>
      <c r="H2384" s="15">
        <f t="shared" si="75"/>
        <v>0.66498407301747953</v>
      </c>
    </row>
    <row r="2385" spans="1:8">
      <c r="A2385" s="1">
        <v>2384</v>
      </c>
      <c r="B2385" s="444">
        <f>유형화!$F$71*hourly1!B2386/hourly1!$B$8763+유형화!$F$72*hourly1!C2386/hourly1!$C$8763+유형화!$F$73*hourly1!D2386/hourly1!$D$8763+유형화!$F$74*hourly1!E2386/hourly1!$E$8763</f>
        <v>164.86399952226702</v>
      </c>
      <c r="C2385" s="442">
        <f>hourly1!$F2386*유형화!$G$71/hourly1!$F$8763+유형화!$G$72*hourly1!$G2386/hourly1!$F$8763+유형화!$G$74*hourly1!I2386/hourly1!$I$8763</f>
        <v>5.2287268589410072</v>
      </c>
      <c r="D2385" s="14">
        <v>385.28877599999998</v>
      </c>
      <c r="E2385" s="14">
        <v>166.31683299999989</v>
      </c>
      <c r="F2385" s="1">
        <v>1017990</v>
      </c>
      <c r="G2385" s="15">
        <f t="shared" si="74"/>
        <v>0.44088496532177973</v>
      </c>
      <c r="H2385" s="15">
        <f t="shared" si="75"/>
        <v>0.63666918892669733</v>
      </c>
    </row>
    <row r="2386" spans="1:8">
      <c r="A2386" s="1">
        <v>2385</v>
      </c>
      <c r="B2386" s="444">
        <f>유형화!$F$71*hourly1!B2387/hourly1!$B$8763+유형화!$F$72*hourly1!C2387/hourly1!$C$8763+유형화!$F$73*hourly1!D2387/hourly1!$D$8763+유형화!$F$74*hourly1!E2387/hourly1!$E$8763</f>
        <v>260.16401433236013</v>
      </c>
      <c r="C2386" s="442">
        <f>hourly1!$F2387*유형화!$G$71/hourly1!$F$8763+유형화!$G$72*hourly1!$G2387/hourly1!$F$8763+유형화!$G$74*hourly1!I2387/hourly1!$I$8763</f>
        <v>4.2564756749104466</v>
      </c>
      <c r="D2386" s="14">
        <v>365.16237200000012</v>
      </c>
      <c r="E2386" s="14">
        <v>467.58845000000031</v>
      </c>
      <c r="F2386" s="1">
        <v>963572</v>
      </c>
      <c r="G2386" s="15">
        <f t="shared" si="74"/>
        <v>0.41785437247213997</v>
      </c>
      <c r="H2386" s="15">
        <f t="shared" si="75"/>
        <v>0.61465451288660078</v>
      </c>
    </row>
    <row r="2387" spans="1:8">
      <c r="A2387" s="1">
        <v>2386</v>
      </c>
      <c r="B2387" s="444">
        <f>유형화!$F$71*hourly1!B2388/hourly1!$B$8763+유형화!$F$72*hourly1!C2388/hourly1!$C$8763+유형화!$F$73*hourly1!D2388/hourly1!$D$8763+유형화!$F$74*hourly1!E2388/hourly1!$E$8763</f>
        <v>316.17931685315375</v>
      </c>
      <c r="C2387" s="442">
        <f>hourly1!$F2388*유형화!$G$71/hourly1!$F$8763+유형화!$G$72*hourly1!$G2388/hourly1!$F$8763+유형화!$G$74*hourly1!I2388/hourly1!$I$8763</f>
        <v>3.2790133805823887</v>
      </c>
      <c r="D2387" s="14">
        <v>371.29760700000003</v>
      </c>
      <c r="E2387" s="14">
        <v>798.20197299999791</v>
      </c>
      <c r="F2387" s="1">
        <v>907167</v>
      </c>
      <c r="G2387" s="15">
        <f t="shared" si="74"/>
        <v>0.42487490626058316</v>
      </c>
      <c r="H2387" s="15">
        <f t="shared" si="75"/>
        <v>0.62145179248454441</v>
      </c>
    </row>
    <row r="2388" spans="1:8">
      <c r="A2388" s="1">
        <v>2387</v>
      </c>
      <c r="B2388" s="444">
        <f>유형화!$F$71*hourly1!B2389/hourly1!$B$8763+유형화!$F$72*hourly1!C2389/hourly1!$C$8763+유형화!$F$73*hourly1!D2389/hourly1!$D$8763+유형화!$F$74*hourly1!E2389/hourly1!$E$8763</f>
        <v>372.90468368491776</v>
      </c>
      <c r="C2388" s="442">
        <f>hourly1!$F2389*유형화!$G$71/hourly1!$F$8763+유형화!$G$72*hourly1!$G2389/hourly1!$F$8763+유형화!$G$74*hourly1!I2389/hourly1!$I$8763</f>
        <v>2.3832932643009097</v>
      </c>
      <c r="D2388" s="14">
        <v>374.70153199999999</v>
      </c>
      <c r="E2388" s="14">
        <v>1048.1148969999999</v>
      </c>
      <c r="F2388" s="1">
        <v>898614</v>
      </c>
      <c r="G2388" s="15">
        <f t="shared" si="74"/>
        <v>0.42877000897072004</v>
      </c>
      <c r="H2388" s="15">
        <f t="shared" si="75"/>
        <v>0.6251900173821654</v>
      </c>
    </row>
    <row r="2389" spans="1:8">
      <c r="A2389" s="1">
        <v>2388</v>
      </c>
      <c r="B2389" s="444">
        <f>유형화!$F$71*hourly1!B2390/hourly1!$B$8763+유형화!$F$72*hourly1!C2390/hourly1!$C$8763+유형화!$F$73*hourly1!D2390/hourly1!$D$8763+유형화!$F$74*hourly1!E2390/hourly1!$E$8763</f>
        <v>314.1204378951154</v>
      </c>
      <c r="C2389" s="442">
        <f>hourly1!$F2390*유형화!$G$71/hourly1!$F$8763+유형화!$G$72*hourly1!$G2390/hourly1!$F$8763+유형화!$G$74*hourly1!I2390/hourly1!$I$8763</f>
        <v>1.6137662574309162</v>
      </c>
      <c r="D2389" s="14">
        <v>360.61619100000007</v>
      </c>
      <c r="E2389" s="14">
        <v>1221.397441999999</v>
      </c>
      <c r="F2389" s="1">
        <v>910872</v>
      </c>
      <c r="G2389" s="15">
        <f t="shared" si="74"/>
        <v>0.41265218912971224</v>
      </c>
      <c r="H2389" s="15">
        <f t="shared" si="75"/>
        <v>0.60956774272704084</v>
      </c>
    </row>
    <row r="2390" spans="1:8">
      <c r="A2390" s="1">
        <v>2389</v>
      </c>
      <c r="B2390" s="444">
        <f>유형화!$F$71*hourly1!B2391/hourly1!$B$8763+유형화!$F$72*hourly1!C2391/hourly1!$C$8763+유형화!$F$73*hourly1!D2391/hourly1!$D$8763+유형화!$F$74*hourly1!E2391/hourly1!$E$8763</f>
        <v>193.19621579120638</v>
      </c>
      <c r="C2390" s="442">
        <f>hourly1!$F2391*유형화!$G$71/hourly1!$F$8763+유형화!$G$72*hourly1!$G2391/hourly1!$F$8763+유형화!$G$74*hourly1!I2391/hourly1!$I$8763</f>
        <v>0.55592911990315796</v>
      </c>
      <c r="D2390" s="14">
        <v>334.14822900000001</v>
      </c>
      <c r="E2390" s="14">
        <v>1231.718762000002</v>
      </c>
      <c r="F2390" s="1">
        <v>881269</v>
      </c>
      <c r="G2390" s="15">
        <f t="shared" si="74"/>
        <v>0.38236496760808608</v>
      </c>
      <c r="H2390" s="15">
        <f t="shared" si="75"/>
        <v>0.57907700078284463</v>
      </c>
    </row>
    <row r="2391" spans="1:8">
      <c r="A2391" s="1">
        <v>2390</v>
      </c>
      <c r="B2391" s="444">
        <f>유형화!$F$71*hourly1!B2392/hourly1!$B$8763+유형화!$F$72*hourly1!C2392/hourly1!$C$8763+유형화!$F$73*hourly1!D2392/hourly1!$D$8763+유형화!$F$74*hourly1!E2392/hourly1!$E$8763</f>
        <v>250.66218939981619</v>
      </c>
      <c r="C2391" s="442">
        <f>hourly1!$F2392*유형화!$G$71/hourly1!$F$8763+유형화!$G$72*hourly1!$G2392/hourly1!$F$8763+유형화!$G$74*hourly1!I2392/hourly1!$I$8763</f>
        <v>0.53014426486159871</v>
      </c>
      <c r="D2391" s="14">
        <v>326.20152999999999</v>
      </c>
      <c r="E2391" s="14">
        <v>1145.859656000001</v>
      </c>
      <c r="F2391" s="1">
        <v>868671</v>
      </c>
      <c r="G2391" s="15">
        <f t="shared" si="74"/>
        <v>0.37327158017694628</v>
      </c>
      <c r="H2391" s="15">
        <f t="shared" si="75"/>
        <v>0.56961992911900794</v>
      </c>
    </row>
    <row r="2392" spans="1:8">
      <c r="A2392" s="1">
        <v>2391</v>
      </c>
      <c r="B2392" s="444">
        <f>유형화!$F$71*hourly1!B2393/hourly1!$B$8763+유형화!$F$72*hourly1!C2393/hourly1!$C$8763+유형화!$F$73*hourly1!D2393/hourly1!$D$8763+유형화!$F$74*hourly1!E2393/hourly1!$E$8763</f>
        <v>363.7618163408946</v>
      </c>
      <c r="C2392" s="442">
        <f>hourly1!$F2393*유형화!$G$71/hourly1!$F$8763+유형화!$G$72*hourly1!$G2393/hourly1!$F$8763+유형화!$G$74*hourly1!I2393/hourly1!$I$8763</f>
        <v>0.39713526014226397</v>
      </c>
      <c r="D2392" s="14">
        <v>319.1796139999999</v>
      </c>
      <c r="E2392" s="14">
        <v>951.92985199999976</v>
      </c>
      <c r="F2392" s="1">
        <v>869904</v>
      </c>
      <c r="G2392" s="15">
        <f t="shared" si="74"/>
        <v>0.36523641957794539</v>
      </c>
      <c r="H2392" s="15">
        <f t="shared" si="75"/>
        <v>0.56114245684732555</v>
      </c>
    </row>
    <row r="2393" spans="1:8">
      <c r="A2393" s="1">
        <v>2392</v>
      </c>
      <c r="B2393" s="444">
        <f>유형화!$F$71*hourly1!B2394/hourly1!$B$8763+유형화!$F$72*hourly1!C2394/hourly1!$C$8763+유형화!$F$73*hourly1!D2394/hourly1!$D$8763+유형화!$F$74*hourly1!E2394/hourly1!$E$8763</f>
        <v>306.22275064273248</v>
      </c>
      <c r="C2393" s="442">
        <f>hourly1!$F2394*유형화!$G$71/hourly1!$F$8763+유형화!$G$72*hourly1!$G2394/hourly1!$F$8763+유형화!$G$74*hourly1!I2394/hourly1!$I$8763</f>
        <v>0.37100376371580701</v>
      </c>
      <c r="D2393" s="14">
        <v>298.80151999999998</v>
      </c>
      <c r="E2393" s="14">
        <v>741.06071199999951</v>
      </c>
      <c r="F2393" s="1">
        <v>856257</v>
      </c>
      <c r="G2393" s="15">
        <f t="shared" si="74"/>
        <v>0.34191781850218</v>
      </c>
      <c r="H2393" s="15">
        <f t="shared" si="75"/>
        <v>0.53587531730465676</v>
      </c>
    </row>
    <row r="2394" spans="1:8">
      <c r="A2394" s="1">
        <v>2393</v>
      </c>
      <c r="B2394" s="444">
        <f>유형화!$F$71*hourly1!B2395/hourly1!$B$8763+유형화!$F$72*hourly1!C2395/hourly1!$C$8763+유형화!$F$73*hourly1!D2395/hourly1!$D$8763+유형화!$F$74*hourly1!E2395/hourly1!$E$8763</f>
        <v>263.27206460649114</v>
      </c>
      <c r="C2394" s="442">
        <f>hourly1!$F2395*유형화!$G$71/hourly1!$F$8763+유형화!$G$72*hourly1!$G2395/hourly1!$F$8763+유형화!$G$74*hourly1!I2395/hourly1!$I$8763</f>
        <v>0.39580174197963514</v>
      </c>
      <c r="D2394" s="14">
        <v>298.65754700000002</v>
      </c>
      <c r="E2394" s="14">
        <v>490.61928800000049</v>
      </c>
      <c r="F2394" s="1">
        <v>849108</v>
      </c>
      <c r="G2394" s="15">
        <f t="shared" si="74"/>
        <v>0.3417530705648763</v>
      </c>
      <c r="H2394" s="15">
        <f t="shared" si="75"/>
        <v>0.53569318867566196</v>
      </c>
    </row>
    <row r="2395" spans="1:8">
      <c r="A2395" s="1">
        <v>2394</v>
      </c>
      <c r="B2395" s="444">
        <f>유형화!$F$71*hourly1!B2396/hourly1!$B$8763+유형화!$F$72*hourly1!C2396/hourly1!$C$8763+유형화!$F$73*hourly1!D2396/hourly1!$D$8763+유형화!$F$74*hourly1!E2396/hourly1!$E$8763</f>
        <v>150.52094583547799</v>
      </c>
      <c r="C2395" s="442">
        <f>hourly1!$F2396*유형화!$G$71/hourly1!$F$8763+유형화!$G$72*hourly1!$G2396/hourly1!$F$8763+유형화!$G$74*hourly1!I2396/hourly1!$I$8763</f>
        <v>0.57292644471703369</v>
      </c>
      <c r="D2395" s="14">
        <v>301.42396000000002</v>
      </c>
      <c r="E2395" s="14">
        <v>193.96937800000029</v>
      </c>
      <c r="F2395" s="1">
        <v>858720</v>
      </c>
      <c r="G2395" s="15">
        <f t="shared" si="74"/>
        <v>0.34491866991670045</v>
      </c>
      <c r="H2395" s="15">
        <f t="shared" si="75"/>
        <v>0.53918372557752825</v>
      </c>
    </row>
    <row r="2396" spans="1:8">
      <c r="A2396" s="1">
        <v>2395</v>
      </c>
      <c r="B2396" s="444">
        <f>유형화!$F$71*hourly1!B2397/hourly1!$B$8763+유형화!$F$72*hourly1!C2397/hourly1!$C$8763+유형화!$F$73*hourly1!D2397/hourly1!$D$8763+유형화!$F$74*hourly1!E2397/hourly1!$E$8763</f>
        <v>118.39039489801436</v>
      </c>
      <c r="C2396" s="442">
        <f>hourly1!$F2397*유형화!$G$71/hourly1!$F$8763+유형화!$G$72*hourly1!$G2397/hourly1!$F$8763+유형화!$G$74*hourly1!I2397/hourly1!$I$8763</f>
        <v>0.65130911852841733</v>
      </c>
      <c r="D2396" s="14">
        <v>317.41561300000001</v>
      </c>
      <c r="E2396" s="14">
        <v>22.305964000000021</v>
      </c>
      <c r="F2396" s="1">
        <v>866548</v>
      </c>
      <c r="G2396" s="15">
        <f t="shared" si="74"/>
        <v>0.36321787772529474</v>
      </c>
      <c r="H2396" s="15">
        <f t="shared" si="75"/>
        <v>0.55899467691300397</v>
      </c>
    </row>
    <row r="2397" spans="1:8">
      <c r="A2397" s="1">
        <v>2396</v>
      </c>
      <c r="B2397" s="444">
        <f>유형화!$F$71*hourly1!B2398/hourly1!$B$8763+유형화!$F$72*hourly1!C2398/hourly1!$C$8763+유형화!$F$73*hourly1!D2398/hourly1!$D$8763+유형화!$F$74*hourly1!E2398/hourly1!$E$8763</f>
        <v>126.69225655456177</v>
      </c>
      <c r="C2397" s="442">
        <f>hourly1!$F2398*유형화!$G$71/hourly1!$F$8763+유형화!$G$72*hourly1!$G2398/hourly1!$F$8763+유형화!$G$74*hourly1!I2398/hourly1!$I$8763</f>
        <v>0.6824879384202801</v>
      </c>
      <c r="D2397" s="14">
        <v>347.65648499999998</v>
      </c>
      <c r="E2397" s="14">
        <v>0.61945900000000009</v>
      </c>
      <c r="F2397" s="1">
        <v>834333</v>
      </c>
      <c r="G2397" s="15">
        <f t="shared" si="74"/>
        <v>0.3978224305530168</v>
      </c>
      <c r="H2397" s="15">
        <f t="shared" si="75"/>
        <v>0.59482811087950549</v>
      </c>
    </row>
    <row r="2398" spans="1:8">
      <c r="A2398" s="1">
        <v>2397</v>
      </c>
      <c r="B2398" s="444">
        <f>유형화!$F$71*hourly1!B2399/hourly1!$B$8763+유형화!$F$72*hourly1!C2399/hourly1!$C$8763+유형화!$F$73*hourly1!D2399/hourly1!$D$8763+유형화!$F$74*hourly1!E2399/hourly1!$E$8763</f>
        <v>64.474335274394974</v>
      </c>
      <c r="C2398" s="442">
        <f>hourly1!$F2399*유형화!$G$71/hourly1!$F$8763+유형화!$G$72*hourly1!$G2399/hourly1!$F$8763+유형화!$G$74*hourly1!I2399/hourly1!$I$8763</f>
        <v>1.8534781459748959</v>
      </c>
      <c r="D2398" s="14">
        <v>329.15926200000001</v>
      </c>
      <c r="E2398" s="14">
        <v>2.1426400000000001</v>
      </c>
      <c r="F2398" s="1">
        <v>896195</v>
      </c>
      <c r="G2398" s="15">
        <f t="shared" si="74"/>
        <v>0.37665610537331778</v>
      </c>
      <c r="H2398" s="15">
        <f t="shared" si="75"/>
        <v>0.57315663404731221</v>
      </c>
    </row>
    <row r="2399" spans="1:8">
      <c r="A2399" s="1">
        <v>2398</v>
      </c>
      <c r="B2399" s="444">
        <f>유형화!$F$71*hourly1!B2400/hourly1!$B$8763+유형화!$F$72*hourly1!C2400/hourly1!$C$8763+유형화!$F$73*hourly1!D2400/hourly1!$D$8763+유형화!$F$74*hourly1!E2400/hourly1!$E$8763</f>
        <v>63.419385970428756</v>
      </c>
      <c r="C2399" s="442">
        <f>hourly1!$F2400*유형화!$G$71/hourly1!$F$8763+유형화!$G$72*hourly1!$G2400/hourly1!$F$8763+유형화!$G$74*hourly1!I2400/hourly1!$I$8763</f>
        <v>0.46008147320363646</v>
      </c>
      <c r="D2399" s="14">
        <v>329.37108999999998</v>
      </c>
      <c r="E2399" s="14">
        <v>2.14472</v>
      </c>
      <c r="F2399" s="1">
        <v>940230</v>
      </c>
      <c r="G2399" s="15">
        <f t="shared" si="74"/>
        <v>0.3768984996143433</v>
      </c>
      <c r="H2399" s="15">
        <f t="shared" si="75"/>
        <v>0.5734091584425951</v>
      </c>
    </row>
    <row r="2400" spans="1:8">
      <c r="A2400" s="1">
        <v>2399</v>
      </c>
      <c r="B2400" s="444">
        <f>유형화!$F$71*hourly1!B2401/hourly1!$B$8763+유형화!$F$72*hourly1!C2401/hourly1!$C$8763+유형화!$F$73*hourly1!D2401/hourly1!$D$8763+유형화!$F$74*hourly1!E2401/hourly1!$E$8763</f>
        <v>62.342925196871754</v>
      </c>
      <c r="C2400" s="442">
        <f>hourly1!$F2401*유형화!$G$71/hourly1!$F$8763+유형화!$G$72*hourly1!$G2401/hourly1!$F$8763+유형화!$G$74*hourly1!I2401/hourly1!$I$8763</f>
        <v>0.35322058805192347</v>
      </c>
      <c r="D2400" s="14">
        <v>255.429069</v>
      </c>
      <c r="E2400" s="14">
        <v>2.4074399999999998</v>
      </c>
      <c r="F2400" s="1">
        <v>1016315</v>
      </c>
      <c r="G2400" s="15">
        <f t="shared" si="74"/>
        <v>0.29228683326150018</v>
      </c>
      <c r="H2400" s="15">
        <f t="shared" si="75"/>
        <v>0.47856425774764538</v>
      </c>
    </row>
    <row r="2401" spans="1:8">
      <c r="A2401" s="1">
        <v>2400</v>
      </c>
      <c r="B2401" s="444">
        <f>유형화!$F$71*hourly1!B2402/hourly1!$B$8763+유형화!$F$72*hourly1!C2402/hourly1!$C$8763+유형화!$F$73*hourly1!D2402/hourly1!$D$8763+유형화!$F$74*hourly1!E2402/hourly1!$E$8763</f>
        <v>60.924025536317494</v>
      </c>
      <c r="C2401" s="442">
        <f>hourly1!$F2402*유형화!$G$71/hourly1!$F$8763+유형화!$G$72*hourly1!$G2402/hourly1!$F$8763+유형화!$G$74*hourly1!I2402/hourly1!$I$8763</f>
        <v>0.32131515762195051</v>
      </c>
      <c r="D2401" s="14">
        <v>185.48469900000001</v>
      </c>
      <c r="E2401" s="14">
        <v>0.99743999999999988</v>
      </c>
      <c r="F2401" s="1">
        <v>1038697</v>
      </c>
      <c r="G2401" s="15">
        <f t="shared" si="74"/>
        <v>0.21224966876879839</v>
      </c>
      <c r="H2401" s="15">
        <f t="shared" si="75"/>
        <v>0.37451154546196169</v>
      </c>
    </row>
    <row r="2402" spans="1:8">
      <c r="A2402" s="1">
        <v>2401</v>
      </c>
      <c r="B2402" s="444">
        <f>유형화!$F$71*hourly1!B2403/hourly1!$B$8763+유형화!$F$72*hourly1!C2403/hourly1!$C$8763+유형화!$F$73*hourly1!D2403/hourly1!$D$8763+유형화!$F$74*hourly1!E2403/hourly1!$E$8763</f>
        <v>61.438464901395641</v>
      </c>
      <c r="C2402" s="442">
        <f>hourly1!$F2403*유형화!$G$71/hourly1!$F$8763+유형화!$G$72*hourly1!$G2403/hourly1!$F$8763+유형화!$G$74*hourly1!I2403/hourly1!$I$8763</f>
        <v>0.26361802732758444</v>
      </c>
      <c r="D2402" s="14">
        <v>194.331761</v>
      </c>
      <c r="E2402" s="14">
        <v>0.11632000000000001</v>
      </c>
      <c r="F2402" s="1">
        <v>950609</v>
      </c>
      <c r="G2402" s="15">
        <f t="shared" si="74"/>
        <v>0.22237333928825737</v>
      </c>
      <c r="H2402" s="15">
        <f t="shared" si="75"/>
        <v>0.38855716531673956</v>
      </c>
    </row>
    <row r="2403" spans="1:8">
      <c r="A2403" s="1">
        <v>2402</v>
      </c>
      <c r="B2403" s="444">
        <f>유형화!$F$71*hourly1!B2404/hourly1!$B$8763+유형화!$F$72*hourly1!C2404/hourly1!$C$8763+유형화!$F$73*hourly1!D2404/hourly1!$D$8763+유형화!$F$74*hourly1!E2404/hourly1!$E$8763</f>
        <v>61.664129739582769</v>
      </c>
      <c r="C2403" s="442">
        <f>hourly1!$F2404*유형화!$G$71/hourly1!$F$8763+유형화!$G$72*hourly1!$G2404/hourly1!$F$8763+유형화!$G$74*hourly1!I2404/hourly1!$I$8763</f>
        <v>0.24438839392432793</v>
      </c>
      <c r="D2403" s="14">
        <v>213.77773999999999</v>
      </c>
      <c r="E2403" s="14">
        <v>0</v>
      </c>
      <c r="F2403" s="1">
        <v>855769</v>
      </c>
      <c r="G2403" s="15">
        <f t="shared" si="74"/>
        <v>0.24462532354295327</v>
      </c>
      <c r="H2403" s="15">
        <f t="shared" si="75"/>
        <v>0.41848920474023554</v>
      </c>
    </row>
    <row r="2404" spans="1:8">
      <c r="A2404" s="1">
        <v>2403</v>
      </c>
      <c r="B2404" s="444">
        <f>유형화!$F$71*hourly1!B2405/hourly1!$B$8763+유형화!$F$72*hourly1!C2405/hourly1!$C$8763+유형화!$F$73*hourly1!D2405/hourly1!$D$8763+유형화!$F$74*hourly1!E2405/hourly1!$E$8763</f>
        <v>62.190637746051067</v>
      </c>
      <c r="C2404" s="442">
        <f>hourly1!$F2405*유형화!$G$71/hourly1!$F$8763+유형화!$G$72*hourly1!$G2405/hourly1!$F$8763+유형화!$G$74*hourly1!I2405/hourly1!$I$8763</f>
        <v>0.24065820993834194</v>
      </c>
      <c r="D2404" s="14">
        <v>285.85788200000002</v>
      </c>
      <c r="E2404" s="14">
        <v>0</v>
      </c>
      <c r="F2404" s="1">
        <v>704257</v>
      </c>
      <c r="G2404" s="15">
        <f t="shared" si="74"/>
        <v>0.32710644649697096</v>
      </c>
      <c r="H2404" s="15">
        <f t="shared" si="75"/>
        <v>0.51929196515224796</v>
      </c>
    </row>
    <row r="2405" spans="1:8">
      <c r="A2405" s="1">
        <v>2404</v>
      </c>
      <c r="B2405" s="444">
        <f>유형화!$F$71*hourly1!B2406/hourly1!$B$8763+유형화!$F$72*hourly1!C2406/hourly1!$C$8763+유형화!$F$73*hourly1!D2406/hourly1!$D$8763+유형화!$F$74*hourly1!E2406/hourly1!$E$8763</f>
        <v>62.41150903241288</v>
      </c>
      <c r="C2405" s="442">
        <f>hourly1!$F2406*유형화!$G$71/hourly1!$F$8763+유형화!$G$72*hourly1!$G2406/hourly1!$F$8763+유형화!$G$74*hourly1!I2406/hourly1!$I$8763</f>
        <v>0.24075338557011414</v>
      </c>
      <c r="D2405" s="14">
        <v>349.13138300000003</v>
      </c>
      <c r="E2405" s="14">
        <v>0</v>
      </c>
      <c r="F2405" s="1">
        <v>552398</v>
      </c>
      <c r="G2405" s="15">
        <f t="shared" si="74"/>
        <v>0.39951015257890621</v>
      </c>
      <c r="H2405" s="15">
        <f t="shared" si="75"/>
        <v>0.59652368007667911</v>
      </c>
    </row>
    <row r="2406" spans="1:8">
      <c r="A2406" s="1">
        <v>2405</v>
      </c>
      <c r="B2406" s="444">
        <f>유형화!$F$71*hourly1!B2407/hourly1!$B$8763+유형화!$F$72*hourly1!C2407/hourly1!$C$8763+유형화!$F$73*hourly1!D2407/hourly1!$D$8763+유형화!$F$74*hourly1!E2407/hourly1!$E$8763</f>
        <v>62.643215405067572</v>
      </c>
      <c r="C2406" s="442">
        <f>hourly1!$F2407*유형화!$G$71/hourly1!$F$8763+유형화!$G$72*hourly1!$G2407/hourly1!$F$8763+유형화!$G$74*hourly1!I2407/hourly1!$I$8763</f>
        <v>0.23812326239656259</v>
      </c>
      <c r="D2406" s="14">
        <v>380.822945</v>
      </c>
      <c r="E2406" s="14">
        <v>0</v>
      </c>
      <c r="F2406" s="1">
        <v>613954</v>
      </c>
      <c r="G2406" s="15">
        <f t="shared" si="74"/>
        <v>0.43577472627975816</v>
      </c>
      <c r="H2406" s="15">
        <f t="shared" si="75"/>
        <v>0.63185417999091831</v>
      </c>
    </row>
    <row r="2407" spans="1:8">
      <c r="A2407" s="1">
        <v>2406</v>
      </c>
      <c r="B2407" s="444">
        <f>유형화!$F$71*hourly1!B2408/hourly1!$B$8763+유형화!$F$72*hourly1!C2408/hourly1!$C$8763+유형화!$F$73*hourly1!D2408/hourly1!$D$8763+유형화!$F$74*hourly1!E2408/hourly1!$E$8763</f>
        <v>64.630791179230627</v>
      </c>
      <c r="C2407" s="442">
        <f>hourly1!$F2408*유형화!$G$71/hourly1!$F$8763+유형화!$G$72*hourly1!$G2408/hourly1!$F$8763+유형화!$G$74*hourly1!I2408/hourly1!$I$8763</f>
        <v>0.42368714277104225</v>
      </c>
      <c r="D2407" s="14">
        <v>409.69788599999993</v>
      </c>
      <c r="E2407" s="14">
        <v>4.8635999999999992E-2</v>
      </c>
      <c r="F2407" s="1">
        <v>1035420</v>
      </c>
      <c r="G2407" s="15">
        <f t="shared" si="74"/>
        <v>0.46881624774222974</v>
      </c>
      <c r="H2407" s="15">
        <f t="shared" si="75"/>
        <v>0.66231115670025331</v>
      </c>
    </row>
    <row r="2408" spans="1:8">
      <c r="A2408" s="1">
        <v>2407</v>
      </c>
      <c r="B2408" s="444">
        <f>유형화!$F$71*hourly1!B2409/hourly1!$B$8763+유형화!$F$72*hourly1!C2409/hourly1!$C$8763+유형화!$F$73*hourly1!D2409/hourly1!$D$8763+유형화!$F$74*hourly1!E2409/hourly1!$E$8763</f>
        <v>76.109940464616983</v>
      </c>
      <c r="C2408" s="442">
        <f>hourly1!$F2409*유형화!$G$71/hourly1!$F$8763+유형화!$G$72*hourly1!$G2409/hourly1!$F$8763+유형화!$G$74*hourly1!I2409/hourly1!$I$8763</f>
        <v>5.899683690829697</v>
      </c>
      <c r="D2408" s="14">
        <v>439.8746000000001</v>
      </c>
      <c r="E2408" s="14">
        <v>1.6715360000000039</v>
      </c>
      <c r="F2408" s="1">
        <v>1195219</v>
      </c>
      <c r="G2408" s="15">
        <f t="shared" si="74"/>
        <v>0.5033473847339166</v>
      </c>
      <c r="H2408" s="15">
        <f t="shared" si="75"/>
        <v>0.69251368878825337</v>
      </c>
    </row>
    <row r="2409" spans="1:8">
      <c r="A2409" s="1">
        <v>2408</v>
      </c>
      <c r="B2409" s="444">
        <f>유형화!$F$71*hourly1!B2410/hourly1!$B$8763+유형화!$F$72*hourly1!C2410/hourly1!$C$8763+유형화!$F$73*hourly1!D2410/hourly1!$D$8763+유형화!$F$74*hourly1!E2410/hourly1!$E$8763</f>
        <v>165.33621307002468</v>
      </c>
      <c r="C2409" s="442">
        <f>hourly1!$F2410*유형화!$G$71/hourly1!$F$8763+유형화!$G$72*hourly1!$G2410/hourly1!$F$8763+유형화!$G$74*hourly1!I2410/hourly1!$I$8763</f>
        <v>5.9101159342009506</v>
      </c>
      <c r="D2409" s="14">
        <v>420.63367299999999</v>
      </c>
      <c r="E2409" s="14">
        <v>37.195240999999989</v>
      </c>
      <c r="F2409" s="1">
        <v>1186961</v>
      </c>
      <c r="G2409" s="15">
        <f t="shared" si="74"/>
        <v>0.4813300409606997</v>
      </c>
      <c r="H2409" s="15">
        <f t="shared" si="75"/>
        <v>0.67344174111417365</v>
      </c>
    </row>
    <row r="2410" spans="1:8">
      <c r="A2410" s="1">
        <v>2409</v>
      </c>
      <c r="B2410" s="444">
        <f>유형화!$F$71*hourly1!B2411/hourly1!$B$8763+유형화!$F$72*hourly1!C2411/hourly1!$C$8763+유형화!$F$73*hourly1!D2411/hourly1!$D$8763+유형화!$F$74*hourly1!E2411/hourly1!$E$8763</f>
        <v>261.4416816484478</v>
      </c>
      <c r="C2410" s="442">
        <f>hourly1!$F2411*유형화!$G$71/hourly1!$F$8763+유형화!$G$72*hourly1!$G2411/hourly1!$F$8763+유형화!$G$74*hourly1!I2411/hourly1!$I$8763</f>
        <v>5.1608595442067138</v>
      </c>
      <c r="D2410" s="14">
        <v>369.06570799999992</v>
      </c>
      <c r="E2410" s="14">
        <v>189.52110300000041</v>
      </c>
      <c r="F2410" s="1">
        <v>1084077</v>
      </c>
      <c r="G2410" s="15">
        <f t="shared" si="74"/>
        <v>0.42232094991793395</v>
      </c>
      <c r="H2410" s="15">
        <f t="shared" si="75"/>
        <v>0.61898795579012877</v>
      </c>
    </row>
    <row r="2411" spans="1:8">
      <c r="A2411" s="1">
        <v>2410</v>
      </c>
      <c r="B2411" s="444">
        <f>유형화!$F$71*hourly1!B2412/hourly1!$B$8763+유형화!$F$72*hourly1!C2412/hourly1!$C$8763+유형화!$F$73*hourly1!D2412/hourly1!$D$8763+유형화!$F$74*hourly1!E2412/hourly1!$E$8763</f>
        <v>318.6340590347225</v>
      </c>
      <c r="C2411" s="442">
        <f>hourly1!$F2412*유형화!$G$71/hourly1!$F$8763+유형화!$G$72*hourly1!$G2412/hourly1!$F$8763+유형화!$G$74*hourly1!I2412/hourly1!$I$8763</f>
        <v>4.3857096783514278</v>
      </c>
      <c r="D2411" s="14">
        <v>369.14352699999989</v>
      </c>
      <c r="E2411" s="14">
        <v>501.06664699999988</v>
      </c>
      <c r="F2411" s="1">
        <v>996062</v>
      </c>
      <c r="G2411" s="15">
        <f t="shared" si="74"/>
        <v>0.42240999800148454</v>
      </c>
      <c r="H2411" s="15">
        <f t="shared" si="75"/>
        <v>0.61907403238184777</v>
      </c>
    </row>
    <row r="2412" spans="1:8">
      <c r="A2412" s="1">
        <v>2411</v>
      </c>
      <c r="B2412" s="444">
        <f>유형화!$F$71*hourly1!B2413/hourly1!$B$8763+유형화!$F$72*hourly1!C2413/hourly1!$C$8763+유형화!$F$73*hourly1!D2413/hourly1!$D$8763+유형화!$F$74*hourly1!E2413/hourly1!$E$8763</f>
        <v>374.61540458475446</v>
      </c>
      <c r="C2412" s="442">
        <f>hourly1!$F2413*유형화!$G$71/hourly1!$F$8763+유형화!$G$72*hourly1!$G2413/hourly1!$F$8763+유형화!$G$74*hourly1!I2413/hourly1!$I$8763</f>
        <v>3.4893299330124212</v>
      </c>
      <c r="D2412" s="14">
        <v>376.79451999999998</v>
      </c>
      <c r="E2412" s="14">
        <v>832.89819199999943</v>
      </c>
      <c r="F2412" s="1">
        <v>955290</v>
      </c>
      <c r="G2412" s="15">
        <f t="shared" si="74"/>
        <v>0.43116500980977618</v>
      </c>
      <c r="H2412" s="15">
        <f t="shared" si="75"/>
        <v>0.62747698550013431</v>
      </c>
    </row>
    <row r="2413" spans="1:8">
      <c r="A2413" s="1">
        <v>2412</v>
      </c>
      <c r="B2413" s="444">
        <f>유형화!$F$71*hourly1!B2414/hourly1!$B$8763+유형화!$F$72*hourly1!C2414/hourly1!$C$8763+유형화!$F$73*hourly1!D2414/hourly1!$D$8763+유형화!$F$74*hourly1!E2414/hourly1!$E$8763</f>
        <v>315.25427701512621</v>
      </c>
      <c r="C2413" s="442">
        <f>hourly1!$F2414*유형화!$G$71/hourly1!$F$8763+유형화!$G$72*hourly1!$G2414/hourly1!$F$8763+유형화!$G$74*hourly1!I2414/hourly1!$I$8763</f>
        <v>2.7121355837657379</v>
      </c>
      <c r="D2413" s="14">
        <v>343.42477200000008</v>
      </c>
      <c r="E2413" s="14">
        <v>1092.804926999999</v>
      </c>
      <c r="F2413" s="1">
        <v>920662</v>
      </c>
      <c r="G2413" s="15">
        <f t="shared" si="74"/>
        <v>0.39298009214226409</v>
      </c>
      <c r="H2413" s="15">
        <f t="shared" si="75"/>
        <v>0.58993702852601437</v>
      </c>
    </row>
    <row r="2414" spans="1:8">
      <c r="A2414" s="1">
        <v>2413</v>
      </c>
      <c r="B2414" s="444">
        <f>유형화!$F$71*hourly1!B2415/hourly1!$B$8763+유형화!$F$72*hourly1!C2415/hourly1!$C$8763+유형화!$F$73*hourly1!D2415/hourly1!$D$8763+유형화!$F$74*hourly1!E2415/hourly1!$E$8763</f>
        <v>194.66770635367237</v>
      </c>
      <c r="C2414" s="442">
        <f>hourly1!$F2415*유형화!$G$71/hourly1!$F$8763+유형화!$G$72*hourly1!$G2415/hourly1!$F$8763+유형화!$G$74*hourly1!I2415/hourly1!$I$8763</f>
        <v>1.4116826416071306</v>
      </c>
      <c r="D2414" s="14">
        <v>314.41515199999998</v>
      </c>
      <c r="E2414" s="14">
        <v>1220.1703820000009</v>
      </c>
      <c r="F2414" s="1">
        <v>922730</v>
      </c>
      <c r="G2414" s="15">
        <f t="shared" si="74"/>
        <v>0.35978445784302343</v>
      </c>
      <c r="H2414" s="15">
        <f t="shared" si="75"/>
        <v>0.55532452246603448</v>
      </c>
    </row>
    <row r="2415" spans="1:8">
      <c r="A2415" s="1">
        <v>2414</v>
      </c>
      <c r="B2415" s="444">
        <f>유형화!$F$71*hourly1!B2416/hourly1!$B$8763+유형화!$F$72*hourly1!C2416/hourly1!$C$8763+유형화!$F$73*hourly1!D2416/hourly1!$D$8763+유형화!$F$74*hourly1!E2416/hourly1!$E$8763</f>
        <v>252.11360403341854</v>
      </c>
      <c r="C2415" s="442">
        <f>hourly1!$F2416*유형화!$G$71/hourly1!$F$8763+유형화!$G$72*hourly1!$G2416/hourly1!$F$8763+유형화!$G$74*hourly1!I2416/hourly1!$I$8763</f>
        <v>1.8589574266526614</v>
      </c>
      <c r="D2415" s="14">
        <v>296.11289399999998</v>
      </c>
      <c r="E2415" s="14">
        <v>1268.522925999999</v>
      </c>
      <c r="F2415" s="1">
        <v>953383</v>
      </c>
      <c r="G2415" s="15">
        <f t="shared" si="74"/>
        <v>0.33884123061638793</v>
      </c>
      <c r="H2415" s="15">
        <f t="shared" si="75"/>
        <v>0.53246559383322822</v>
      </c>
    </row>
    <row r="2416" spans="1:8">
      <c r="A2416" s="1">
        <v>2415</v>
      </c>
      <c r="B2416" s="444">
        <f>유형화!$F$71*hourly1!B2417/hourly1!$B$8763+유형화!$F$72*hourly1!C2417/hourly1!$C$8763+유형화!$F$73*hourly1!D2417/hourly1!$D$8763+유형화!$F$74*hourly1!E2417/hourly1!$E$8763</f>
        <v>364.22508120386772</v>
      </c>
      <c r="C2416" s="442">
        <f>hourly1!$F2417*유형화!$G$71/hourly1!$F$8763+유형화!$G$72*hourly1!$G2417/hourly1!$F$8763+유형화!$G$74*hourly1!I2417/hourly1!$I$8763</f>
        <v>1.6168802443899675</v>
      </c>
      <c r="D2416" s="14">
        <v>363.75149900000002</v>
      </c>
      <c r="E2416" s="14">
        <v>1161.8253420000001</v>
      </c>
      <c r="F2416" s="1">
        <v>924189</v>
      </c>
      <c r="G2416" s="15">
        <f t="shared" si="74"/>
        <v>0.41623991409072458</v>
      </c>
      <c r="H2416" s="15">
        <f t="shared" si="75"/>
        <v>0.61308046028002594</v>
      </c>
    </row>
    <row r="2417" spans="1:8">
      <c r="A2417" s="1">
        <v>2416</v>
      </c>
      <c r="B2417" s="444">
        <f>유형화!$F$71*hourly1!B2418/hourly1!$B$8763+유형화!$F$72*hourly1!C2418/hourly1!$C$8763+유형화!$F$73*hourly1!D2418/hourly1!$D$8763+유형화!$F$74*hourly1!E2418/hourly1!$E$8763</f>
        <v>306.54781044529142</v>
      </c>
      <c r="C2417" s="442">
        <f>hourly1!$F2418*유형화!$G$71/hourly1!$F$8763+유형화!$G$72*hourly1!$G2418/hourly1!$F$8763+유형화!$G$74*hourly1!I2418/hourly1!$I$8763</f>
        <v>1.2951430954836669</v>
      </c>
      <c r="D2417" s="14">
        <v>360.84911899999997</v>
      </c>
      <c r="E2417" s="14">
        <v>942.61668499999962</v>
      </c>
      <c r="F2417" s="1">
        <v>920321</v>
      </c>
      <c r="G2417" s="15">
        <f t="shared" si="74"/>
        <v>0.41291872804701107</v>
      </c>
      <c r="H2417" s="15">
        <f t="shared" si="75"/>
        <v>0.60982941322023554</v>
      </c>
    </row>
    <row r="2418" spans="1:8">
      <c r="A2418" s="1">
        <v>2417</v>
      </c>
      <c r="B2418" s="444">
        <f>유형화!$F$71*hourly1!B2419/hourly1!$B$8763+유형화!$F$72*hourly1!C2419/hourly1!$C$8763+유형화!$F$73*hourly1!D2419/hourly1!$D$8763+유형화!$F$74*hourly1!E2419/hourly1!$E$8763</f>
        <v>264.18439402127399</v>
      </c>
      <c r="C2418" s="442">
        <f>hourly1!$F2419*유형화!$G$71/hourly1!$F$8763+유형화!$G$72*hourly1!$G2419/hourly1!$F$8763+유형화!$G$74*hourly1!I2419/hourly1!$I$8763</f>
        <v>1.5983681765803628</v>
      </c>
      <c r="D2418" s="14">
        <v>416.69282199999998</v>
      </c>
      <c r="E2418" s="14">
        <v>659.41132799999968</v>
      </c>
      <c r="F2418" s="1">
        <v>903513</v>
      </c>
      <c r="G2418" s="15">
        <f t="shared" si="74"/>
        <v>0.47682053519592937</v>
      </c>
      <c r="H2418" s="15">
        <f t="shared" si="75"/>
        <v>0.66945548428364698</v>
      </c>
    </row>
    <row r="2419" spans="1:8">
      <c r="A2419" s="1">
        <v>2418</v>
      </c>
      <c r="B2419" s="444">
        <f>유형화!$F$71*hourly1!B2420/hourly1!$B$8763+유형화!$F$72*hourly1!C2420/hourly1!$C$8763+유형화!$F$73*hourly1!D2420/hourly1!$D$8763+유형화!$F$74*hourly1!E2420/hourly1!$E$8763</f>
        <v>152.93522596710216</v>
      </c>
      <c r="C2419" s="442">
        <f>hourly1!$F2420*유형화!$G$71/hourly1!$F$8763+유형화!$G$72*hourly1!$G2420/hourly1!$F$8763+유형화!$G$74*hourly1!I2420/hourly1!$I$8763</f>
        <v>1.8634400522343526</v>
      </c>
      <c r="D2419" s="14">
        <v>450.20584500000001</v>
      </c>
      <c r="E2419" s="14">
        <v>299.53746799999999</v>
      </c>
      <c r="F2419" s="1">
        <v>882925</v>
      </c>
      <c r="G2419" s="15">
        <f t="shared" si="74"/>
        <v>0.51516940208112261</v>
      </c>
      <c r="H2419" s="15">
        <f t="shared" si="75"/>
        <v>0.70249430601097074</v>
      </c>
    </row>
    <row r="2420" spans="1:8">
      <c r="A2420" s="1">
        <v>2419</v>
      </c>
      <c r="B2420" s="444">
        <f>유형화!$F$71*hourly1!B2421/hourly1!$B$8763+유형화!$F$72*hourly1!C2421/hourly1!$C$8763+유형화!$F$73*hourly1!D2421/hourly1!$D$8763+유형화!$F$74*hourly1!E2421/hourly1!$E$8763</f>
        <v>120.05070595563096</v>
      </c>
      <c r="C2420" s="442">
        <f>hourly1!$F2421*유형화!$G$71/hourly1!$F$8763+유형화!$G$72*hourly1!$G2421/hourly1!$F$8763+유형화!$G$74*hourly1!I2421/hourly1!$I$8763</f>
        <v>1.8218433305047825</v>
      </c>
      <c r="D2420" s="14">
        <v>441.35713700000002</v>
      </c>
      <c r="E2420" s="14">
        <v>48.392979999999987</v>
      </c>
      <c r="F2420" s="1">
        <v>884278</v>
      </c>
      <c r="G2420" s="15">
        <f t="shared" si="74"/>
        <v>0.5050438480480548</v>
      </c>
      <c r="H2420" s="15">
        <f t="shared" si="75"/>
        <v>0.6939568702002733</v>
      </c>
    </row>
    <row r="2421" spans="1:8">
      <c r="A2421" s="1">
        <v>2420</v>
      </c>
      <c r="B2421" s="444">
        <f>유형화!$F$71*hourly1!B2422/hourly1!$B$8763+유형화!$F$72*hourly1!C2422/hourly1!$C$8763+유형화!$F$73*hourly1!D2422/hourly1!$D$8763+유형화!$F$74*hourly1!E2422/hourly1!$E$8763</f>
        <v>128.68496382136834</v>
      </c>
      <c r="C2421" s="442">
        <f>hourly1!$F2422*유형화!$G$71/hourly1!$F$8763+유형화!$G$72*hourly1!$G2422/hourly1!$F$8763+유형화!$G$74*hourly1!I2422/hourly1!$I$8763</f>
        <v>1.8281497754275111</v>
      </c>
      <c r="D2421" s="14">
        <v>430.82575200000002</v>
      </c>
      <c r="E2421" s="14">
        <v>0.63329600000000008</v>
      </c>
      <c r="F2421" s="1">
        <v>904903</v>
      </c>
      <c r="G2421" s="15">
        <f t="shared" si="74"/>
        <v>0.49299281100846215</v>
      </c>
      <c r="H2421" s="15">
        <f t="shared" si="75"/>
        <v>0.68362409210394426</v>
      </c>
    </row>
    <row r="2422" spans="1:8">
      <c r="A2422" s="1">
        <v>2421</v>
      </c>
      <c r="B2422" s="444">
        <f>유형화!$F$71*hourly1!B2423/hourly1!$B$8763+유형화!$F$72*hourly1!C2423/hourly1!$C$8763+유형화!$F$73*hourly1!D2423/hourly1!$D$8763+유형화!$F$74*hourly1!E2423/hourly1!$E$8763</f>
        <v>66.314698486690105</v>
      </c>
      <c r="C2422" s="442">
        <f>hourly1!$F2423*유형화!$G$71/hourly1!$F$8763+유형화!$G$72*hourly1!$G2423/hourly1!$F$8763+유형화!$G$74*hourly1!I2423/hourly1!$I$8763</f>
        <v>2.8668333059770434</v>
      </c>
      <c r="D2422" s="14">
        <v>489.775642</v>
      </c>
      <c r="E2422" s="14">
        <v>2.13592</v>
      </c>
      <c r="F2422" s="1">
        <v>962279</v>
      </c>
      <c r="G2422" s="15">
        <f t="shared" si="74"/>
        <v>0.56044902003224306</v>
      </c>
      <c r="H2422" s="15">
        <f t="shared" si="75"/>
        <v>0.73913783878539729</v>
      </c>
    </row>
    <row r="2423" spans="1:8">
      <c r="A2423" s="1">
        <v>2422</v>
      </c>
      <c r="B2423" s="444">
        <f>유형화!$F$71*hourly1!B2424/hourly1!$B$8763+유형화!$F$72*hourly1!C2424/hourly1!$C$8763+유형화!$F$73*hourly1!D2424/hourly1!$D$8763+유형화!$F$74*hourly1!E2424/hourly1!$E$8763</f>
        <v>64.999638580856001</v>
      </c>
      <c r="C2423" s="442">
        <f>hourly1!$F2424*유형화!$G$71/hourly1!$F$8763+유형화!$G$72*hourly1!$G2424/hourly1!$F$8763+유형화!$G$74*hourly1!I2424/hourly1!$I$8763</f>
        <v>0.46033212409689933</v>
      </c>
      <c r="D2423" s="14">
        <v>563.25392299999999</v>
      </c>
      <c r="E2423" s="14">
        <v>2.1466400000000001</v>
      </c>
      <c r="F2423" s="1">
        <v>1012182</v>
      </c>
      <c r="G2423" s="15">
        <f t="shared" si="74"/>
        <v>0.6445300298839004</v>
      </c>
      <c r="H2423" s="15">
        <f t="shared" si="75"/>
        <v>0.80116448305028032</v>
      </c>
    </row>
    <row r="2424" spans="1:8">
      <c r="A2424" s="1">
        <v>2423</v>
      </c>
      <c r="B2424" s="444">
        <f>유형화!$F$71*hourly1!B2425/hourly1!$B$8763+유형화!$F$72*hourly1!C2425/hourly1!$C$8763+유형화!$F$73*hourly1!D2425/hourly1!$D$8763+유형화!$F$74*hourly1!E2425/hourly1!$E$8763</f>
        <v>63.612574404827221</v>
      </c>
      <c r="C2424" s="442">
        <f>hourly1!$F2425*유형화!$G$71/hourly1!$F$8763+유형화!$G$72*hourly1!$G2425/hourly1!$F$8763+유형화!$G$74*hourly1!I2425/hourly1!$I$8763</f>
        <v>0.35336204772380397</v>
      </c>
      <c r="D2424" s="14">
        <v>559.36773199999993</v>
      </c>
      <c r="E2424" s="14">
        <v>2.3456000000000001</v>
      </c>
      <c r="F2424" s="1">
        <v>1107157</v>
      </c>
      <c r="G2424" s="15">
        <f t="shared" si="74"/>
        <v>0.64008307141795007</v>
      </c>
      <c r="H2424" s="15">
        <f t="shared" si="75"/>
        <v>0.79806310285472293</v>
      </c>
    </row>
    <row r="2425" spans="1:8">
      <c r="A2425" s="1">
        <v>2424</v>
      </c>
      <c r="B2425" s="444">
        <f>유형화!$F$71*hourly1!B2426/hourly1!$B$8763+유형화!$F$72*hourly1!C2426/hourly1!$C$8763+유형화!$F$73*hourly1!D2426/hourly1!$D$8763+유형화!$F$74*hourly1!E2426/hourly1!$E$8763</f>
        <v>62.063837659957109</v>
      </c>
      <c r="C2425" s="442">
        <f>hourly1!$F2426*유형화!$G$71/hourly1!$F$8763+유형화!$G$72*hourly1!$G2426/hourly1!$F$8763+유형화!$G$74*hourly1!I2426/hourly1!$I$8763</f>
        <v>0.32142883057256871</v>
      </c>
      <c r="D2425" s="14">
        <v>538.16670999999997</v>
      </c>
      <c r="E2425" s="14">
        <v>1.0720799999999999</v>
      </c>
      <c r="F2425" s="1">
        <v>1121843</v>
      </c>
      <c r="G2425" s="15">
        <f t="shared" si="74"/>
        <v>0.6158227959271938</v>
      </c>
      <c r="H2425" s="15">
        <f t="shared" si="75"/>
        <v>0.78080488706963036</v>
      </c>
    </row>
    <row r="2426" spans="1:8">
      <c r="A2426" s="1">
        <v>2425</v>
      </c>
      <c r="B2426" s="444">
        <f>유형화!$F$71*hourly1!B2427/hourly1!$B$8763+유형화!$F$72*hourly1!C2427/hourly1!$C$8763+유형화!$F$73*hourly1!D2427/hourly1!$D$8763+유형화!$F$74*hourly1!E2427/hourly1!$E$8763</f>
        <v>62.123170938758015</v>
      </c>
      <c r="C2426" s="442">
        <f>hourly1!$F2427*유형화!$G$71/hourly1!$F$8763+유형화!$G$72*hourly1!$G2427/hourly1!$F$8763+유형화!$G$74*hourly1!I2427/hourly1!$I$8763</f>
        <v>0.26367343779813662</v>
      </c>
      <c r="D2426" s="14">
        <v>555.08486800000003</v>
      </c>
      <c r="E2426" s="14">
        <v>0.11592</v>
      </c>
      <c r="F2426" s="1">
        <v>1051310</v>
      </c>
      <c r="G2426" s="15">
        <f t="shared" si="74"/>
        <v>0.63518220104814249</v>
      </c>
      <c r="H2426" s="15">
        <f t="shared" si="75"/>
        <v>0.79462317347744171</v>
      </c>
    </row>
    <row r="2427" spans="1:8">
      <c r="A2427" s="1">
        <v>2426</v>
      </c>
      <c r="B2427" s="444">
        <f>유형화!$F$71*hourly1!B2428/hourly1!$B$8763+유형화!$F$72*hourly1!C2428/hourly1!$C$8763+유형화!$F$73*hourly1!D2428/hourly1!$D$8763+유형화!$F$74*hourly1!E2428/hourly1!$E$8763</f>
        <v>61.940171958013799</v>
      </c>
      <c r="C2427" s="442">
        <f>hourly1!$F2428*유형화!$G$71/hourly1!$F$8763+유형화!$G$72*hourly1!$G2428/hourly1!$F$8763+유형화!$G$74*hourly1!I2428/hourly1!$I$8763</f>
        <v>0.24441854373918731</v>
      </c>
      <c r="D2427" s="14">
        <v>580.14956600000005</v>
      </c>
      <c r="E2427" s="14">
        <v>0</v>
      </c>
      <c r="F2427" s="1">
        <v>843860</v>
      </c>
      <c r="G2427" s="15">
        <f t="shared" si="74"/>
        <v>0.66386367114767864</v>
      </c>
      <c r="H2427" s="15">
        <f t="shared" si="75"/>
        <v>0.81443171975660611</v>
      </c>
    </row>
    <row r="2428" spans="1:8">
      <c r="A2428" s="1">
        <v>2427</v>
      </c>
      <c r="B2428" s="444">
        <f>유형화!$F$71*hourly1!B2429/hourly1!$B$8763+유형화!$F$72*hourly1!C2429/hourly1!$C$8763+유형화!$F$73*hourly1!D2429/hourly1!$D$8763+유형화!$F$74*hourly1!E2429/hourly1!$E$8763</f>
        <v>61.97347073186728</v>
      </c>
      <c r="C2428" s="442">
        <f>hourly1!$F2429*유형화!$G$71/hourly1!$F$8763+유형화!$G$72*hourly1!$G2429/hourly1!$F$8763+유형화!$G$74*hourly1!I2429/hourly1!$I$8763</f>
        <v>0.24063514940427388</v>
      </c>
      <c r="D2428" s="14">
        <v>591.0597009999999</v>
      </c>
      <c r="E2428" s="14">
        <v>0</v>
      </c>
      <c r="F2428" s="1">
        <v>659866</v>
      </c>
      <c r="G2428" s="15">
        <f t="shared" si="74"/>
        <v>0.67634811084786561</v>
      </c>
      <c r="H2428" s="15">
        <f t="shared" si="75"/>
        <v>0.82281646825473898</v>
      </c>
    </row>
    <row r="2429" spans="1:8">
      <c r="A2429" s="1">
        <v>2428</v>
      </c>
      <c r="B2429" s="444">
        <f>유형화!$F$71*hourly1!B2430/hourly1!$B$8763+유형화!$F$72*hourly1!C2430/hourly1!$C$8763+유형화!$F$73*hourly1!D2430/hourly1!$D$8763+유형화!$F$74*hourly1!E2430/hourly1!$E$8763</f>
        <v>61.976799887875373</v>
      </c>
      <c r="C2429" s="442">
        <f>hourly1!$F2430*유형화!$G$71/hourly1!$F$8763+유형화!$G$72*hourly1!$G2430/hourly1!$F$8763+유형화!$G$74*hourly1!I2430/hourly1!$I$8763</f>
        <v>0.24068241127621559</v>
      </c>
      <c r="D2429" s="14">
        <v>521.49506999999983</v>
      </c>
      <c r="E2429" s="14">
        <v>0</v>
      </c>
      <c r="F2429" s="1">
        <v>537923</v>
      </c>
      <c r="G2429" s="15">
        <f t="shared" si="74"/>
        <v>0.59674548072594003</v>
      </c>
      <c r="H2429" s="15">
        <f t="shared" si="75"/>
        <v>0.76681804356706074</v>
      </c>
    </row>
    <row r="2430" spans="1:8">
      <c r="A2430" s="1">
        <v>2429</v>
      </c>
      <c r="B2430" s="444">
        <f>유형화!$F$71*hourly1!B2431/hourly1!$B$8763+유형화!$F$72*hourly1!C2431/hourly1!$C$8763+유형화!$F$73*hourly1!D2431/hourly1!$D$8763+유형화!$F$74*hourly1!E2431/hourly1!$E$8763</f>
        <v>62.001874961080482</v>
      </c>
      <c r="C2430" s="442">
        <f>hourly1!$F2431*유형화!$G$71/hourly1!$F$8763+유형화!$G$72*hourly1!$G2431/hourly1!$F$8763+유형화!$G$74*hourly1!I2431/hourly1!$I$8763</f>
        <v>0.23804886569124759</v>
      </c>
      <c r="D2430" s="14">
        <v>476.22111100000012</v>
      </c>
      <c r="E2430" s="14">
        <v>0</v>
      </c>
      <c r="F2430" s="1">
        <v>616069</v>
      </c>
      <c r="G2430" s="15">
        <f t="shared" si="74"/>
        <v>0.54493860472264188</v>
      </c>
      <c r="H2430" s="15">
        <f t="shared" si="75"/>
        <v>0.72685981846045622</v>
      </c>
    </row>
    <row r="2431" spans="1:8">
      <c r="A2431" s="1">
        <v>2430</v>
      </c>
      <c r="B2431" s="444">
        <f>유형화!$F$71*hourly1!B2432/hourly1!$B$8763+유형화!$F$72*hourly1!C2432/hourly1!$C$8763+유형화!$F$73*hourly1!D2432/hourly1!$D$8763+유형화!$F$74*hourly1!E2432/hourly1!$E$8763</f>
        <v>63.88805394900335</v>
      </c>
      <c r="C2431" s="442">
        <f>hourly1!$F2432*유형화!$G$71/hourly1!$F$8763+유형화!$G$72*hourly1!$G2432/hourly1!$F$8763+유형화!$G$74*hourly1!I2432/hourly1!$I$8763</f>
        <v>0.42313458629925571</v>
      </c>
      <c r="D2431" s="14">
        <v>401.607981</v>
      </c>
      <c r="E2431" s="14">
        <v>0.124088</v>
      </c>
      <c r="F2431" s="1">
        <v>1008193</v>
      </c>
      <c r="G2431" s="15">
        <f t="shared" si="74"/>
        <v>0.45955899004993334</v>
      </c>
      <c r="H2431" s="15">
        <f t="shared" si="75"/>
        <v>0.65393685065683294</v>
      </c>
    </row>
    <row r="2432" spans="1:8">
      <c r="A2432" s="1">
        <v>2431</v>
      </c>
      <c r="B2432" s="444">
        <f>유형화!$F$71*hourly1!B2433/hourly1!$B$8763+유형화!$F$72*hourly1!C2433/hourly1!$C$8763+유형화!$F$73*hourly1!D2433/hourly1!$D$8763+유형화!$F$74*hourly1!E2433/hourly1!$E$8763</f>
        <v>75.187609154264848</v>
      </c>
      <c r="C2432" s="442">
        <f>hourly1!$F2433*유형화!$G$71/hourly1!$F$8763+유형화!$G$72*hourly1!$G2433/hourly1!$F$8763+유형화!$G$74*hourly1!I2433/hourly1!$I$8763</f>
        <v>5.1327143660915988</v>
      </c>
      <c r="D2432" s="14">
        <v>400.8118629999999</v>
      </c>
      <c r="E2432" s="14">
        <v>27.535082000000049</v>
      </c>
      <c r="F2432" s="1">
        <v>962456</v>
      </c>
      <c r="G2432" s="15">
        <f t="shared" si="74"/>
        <v>0.4586479942496765</v>
      </c>
      <c r="H2432" s="15">
        <f t="shared" si="75"/>
        <v>0.65310618217967253</v>
      </c>
    </row>
    <row r="2433" spans="1:8">
      <c r="A2433" s="1">
        <v>2432</v>
      </c>
      <c r="B2433" s="444">
        <f>유형화!$F$71*hourly1!B2434/hourly1!$B$8763+유형화!$F$72*hourly1!C2434/hourly1!$C$8763+유형화!$F$73*hourly1!D2434/hourly1!$D$8763+유형화!$F$74*hourly1!E2434/hourly1!$E$8763</f>
        <v>161.83679038964144</v>
      </c>
      <c r="C2433" s="442">
        <f>hourly1!$F2434*유형화!$G$71/hourly1!$F$8763+유형화!$G$72*hourly1!$G2434/hourly1!$F$8763+유형화!$G$74*hourly1!I2434/hourly1!$I$8763</f>
        <v>4.6954642315148103</v>
      </c>
      <c r="D2433" s="14">
        <v>394.81231300000007</v>
      </c>
      <c r="E2433" s="14">
        <v>221.10313000000019</v>
      </c>
      <c r="F2433" s="1">
        <v>962598</v>
      </c>
      <c r="G2433" s="15">
        <f t="shared" si="74"/>
        <v>0.45178272446124074</v>
      </c>
      <c r="H2433" s="15">
        <f t="shared" si="75"/>
        <v>0.64680792872730342</v>
      </c>
    </row>
    <row r="2434" spans="1:8">
      <c r="A2434" s="1">
        <v>2433</v>
      </c>
      <c r="B2434" s="444">
        <f>유형화!$F$71*hourly1!B2435/hourly1!$B$8763+유형화!$F$72*hourly1!C2435/hourly1!$C$8763+유형화!$F$73*hourly1!D2435/hourly1!$D$8763+유형화!$F$74*hourly1!E2435/hourly1!$E$8763</f>
        <v>257.28310050600595</v>
      </c>
      <c r="C2434" s="442">
        <f>hourly1!$F2435*유형화!$G$71/hourly1!$F$8763+유형화!$G$72*hourly1!$G2435/hourly1!$F$8763+유형화!$G$74*hourly1!I2435/hourly1!$I$8763</f>
        <v>3.7596464911901752</v>
      </c>
      <c r="D2434" s="14">
        <v>369.01086400000003</v>
      </c>
      <c r="E2434" s="14">
        <v>583.87110399999938</v>
      </c>
      <c r="F2434" s="1">
        <v>951114</v>
      </c>
      <c r="G2434" s="15">
        <f t="shared" ref="G2434:G2497" si="76">D2434/$I$1</f>
        <v>0.4222581920683825</v>
      </c>
      <c r="H2434" s="15">
        <f t="shared" ref="H2434:H2497" si="77">G2434/(1-$H$1*(1-G2434))</f>
        <v>0.61892728471585101</v>
      </c>
    </row>
    <row r="2435" spans="1:8">
      <c r="A2435" s="1">
        <v>2434</v>
      </c>
      <c r="B2435" s="444">
        <f>유형화!$F$71*hourly1!B2436/hourly1!$B$8763+유형화!$F$72*hourly1!C2436/hourly1!$C$8763+유형화!$F$73*hourly1!D2436/hourly1!$D$8763+유형화!$F$74*hourly1!E2436/hourly1!$E$8763</f>
        <v>313.70497124482006</v>
      </c>
      <c r="C2435" s="442">
        <f>hourly1!$F2436*유형화!$G$71/hourly1!$F$8763+유형화!$G$72*hourly1!$G2436/hourly1!$F$8763+유형화!$G$74*hourly1!I2436/hourly1!$I$8763</f>
        <v>2.6617074923479662</v>
      </c>
      <c r="D2435" s="14">
        <v>405.44287000000003</v>
      </c>
      <c r="E2435" s="14">
        <v>918.90500999999949</v>
      </c>
      <c r="F2435" s="1">
        <v>900288</v>
      </c>
      <c r="G2435" s="15">
        <f t="shared" si="76"/>
        <v>0.46394724376791313</v>
      </c>
      <c r="H2435" s="15">
        <f t="shared" si="77"/>
        <v>0.65792163070667564</v>
      </c>
    </row>
    <row r="2436" spans="1:8">
      <c r="A2436" s="1">
        <v>2435</v>
      </c>
      <c r="B2436" s="444">
        <f>유형화!$F$71*hourly1!B2437/hourly1!$B$8763+유형화!$F$72*hourly1!C2437/hourly1!$C$8763+유형화!$F$73*hourly1!D2437/hourly1!$D$8763+유형화!$F$74*hourly1!E2437/hourly1!$E$8763</f>
        <v>371.22011271038849</v>
      </c>
      <c r="C2436" s="442">
        <f>hourly1!$F2437*유형화!$G$71/hourly1!$F$8763+유형화!$G$72*hourly1!$G2437/hourly1!$F$8763+유형화!$G$74*hourly1!I2437/hourly1!$I$8763</f>
        <v>1.7821522400463015</v>
      </c>
      <c r="D2436" s="14">
        <v>394.38971099999998</v>
      </c>
      <c r="E2436" s="14">
        <v>1108.4898950000011</v>
      </c>
      <c r="F2436" s="1">
        <v>863317</v>
      </c>
      <c r="G2436" s="15">
        <f t="shared" si="76"/>
        <v>0.45129914206870575</v>
      </c>
      <c r="H2436" s="15">
        <f t="shared" si="77"/>
        <v>0.64636171818476507</v>
      </c>
    </row>
    <row r="2437" spans="1:8">
      <c r="A2437" s="1">
        <v>2436</v>
      </c>
      <c r="B2437" s="444">
        <f>유형화!$F$71*hourly1!B2438/hourly1!$B$8763+유형화!$F$72*hourly1!C2438/hourly1!$C$8763+유형화!$F$73*hourly1!D2438/hourly1!$D$8763+유형화!$F$74*hourly1!E2438/hourly1!$E$8763</f>
        <v>312.91458729113748</v>
      </c>
      <c r="C2437" s="442">
        <f>hourly1!$F2438*유형화!$G$71/hourly1!$F$8763+유형화!$G$72*hourly1!$G2438/hourly1!$F$8763+유형화!$G$74*hourly1!I2438/hourly1!$I$8763</f>
        <v>0.87088443464378529</v>
      </c>
      <c r="D2437" s="14">
        <v>393.90698000000009</v>
      </c>
      <c r="E2437" s="14">
        <v>1263.659343999999</v>
      </c>
      <c r="F2437" s="1">
        <v>872906</v>
      </c>
      <c r="G2437" s="15">
        <f t="shared" si="76"/>
        <v>0.45074675421457655</v>
      </c>
      <c r="H2437" s="15">
        <f t="shared" si="77"/>
        <v>0.64585160342768277</v>
      </c>
    </row>
    <row r="2438" spans="1:8">
      <c r="A2438" s="1">
        <v>2437</v>
      </c>
      <c r="B2438" s="444">
        <f>유형화!$F$71*hourly1!B2439/hourly1!$B$8763+유형화!$F$72*hourly1!C2439/hourly1!$C$8763+유형화!$F$73*hourly1!D2439/hourly1!$D$8763+유형화!$F$74*hourly1!E2439/hourly1!$E$8763</f>
        <v>191.81765665295345</v>
      </c>
      <c r="C2438" s="442">
        <f>hourly1!$F2439*유형화!$G$71/hourly1!$F$8763+유형화!$G$72*hourly1!$G2439/hourly1!$F$8763+유형화!$G$74*hourly1!I2439/hourly1!$I$8763</f>
        <v>0.55574015390137765</v>
      </c>
      <c r="D2438" s="14">
        <v>383.59221400000001</v>
      </c>
      <c r="E2438" s="14">
        <v>1323.413315</v>
      </c>
      <c r="F2438" s="1">
        <v>930444</v>
      </c>
      <c r="G2438" s="15">
        <f t="shared" si="76"/>
        <v>0.43894359374511011</v>
      </c>
      <c r="H2438" s="15">
        <f t="shared" si="77"/>
        <v>0.63484458573742919</v>
      </c>
    </row>
    <row r="2439" spans="1:8">
      <c r="A2439" s="1">
        <v>2438</v>
      </c>
      <c r="B2439" s="444">
        <f>유형화!$F$71*hourly1!B2440/hourly1!$B$8763+유형화!$F$72*hourly1!C2440/hourly1!$C$8763+유형화!$F$73*hourly1!D2440/hourly1!$D$8763+유형화!$F$74*hourly1!E2440/hourly1!$E$8763</f>
        <v>250.52283734957464</v>
      </c>
      <c r="C2439" s="442">
        <f>hourly1!$F2440*유형화!$G$71/hourly1!$F$8763+유형화!$G$72*hourly1!$G2440/hourly1!$F$8763+유형화!$G$74*hourly1!I2440/hourly1!$I$8763</f>
        <v>0.51828927617293041</v>
      </c>
      <c r="D2439" s="14">
        <v>381.32102000000009</v>
      </c>
      <c r="E2439" s="14">
        <v>1330.009707999998</v>
      </c>
      <c r="F2439" s="1">
        <v>915866</v>
      </c>
      <c r="G2439" s="15">
        <f t="shared" si="76"/>
        <v>0.43634467223401735</v>
      </c>
      <c r="H2439" s="15">
        <f t="shared" si="77"/>
        <v>0.63239314241457245</v>
      </c>
    </row>
    <row r="2440" spans="1:8">
      <c r="A2440" s="1">
        <v>2439</v>
      </c>
      <c r="B2440" s="444">
        <f>유형화!$F$71*hourly1!B2441/hourly1!$B$8763+유형화!$F$72*hourly1!C2441/hourly1!$C$8763+유형화!$F$73*hourly1!D2441/hourly1!$D$8763+유형화!$F$74*hourly1!E2441/hourly1!$E$8763</f>
        <v>363.75713460254298</v>
      </c>
      <c r="C2440" s="442">
        <f>hourly1!$F2441*유형화!$G$71/hourly1!$F$8763+유형화!$G$72*hourly1!$G2441/hourly1!$F$8763+유형화!$G$74*hourly1!I2441/hourly1!$I$8763</f>
        <v>0.3900662693615603</v>
      </c>
      <c r="D2440" s="14">
        <v>398.28349700000001</v>
      </c>
      <c r="E2440" s="14">
        <v>1235.569688</v>
      </c>
      <c r="F2440" s="1">
        <v>898088</v>
      </c>
      <c r="G2440" s="15">
        <f t="shared" si="76"/>
        <v>0.45575479147381698</v>
      </c>
      <c r="H2440" s="15">
        <f t="shared" si="77"/>
        <v>0.65046021059943926</v>
      </c>
    </row>
    <row r="2441" spans="1:8">
      <c r="A2441" s="1">
        <v>2440</v>
      </c>
      <c r="B2441" s="444">
        <f>유형화!$F$71*hourly1!B2442/hourly1!$B$8763+유형화!$F$72*hourly1!C2442/hourly1!$C$8763+유형화!$F$73*hourly1!D2442/hourly1!$D$8763+유형화!$F$74*hourly1!E2442/hourly1!$E$8763</f>
        <v>306.21624381993877</v>
      </c>
      <c r="C2441" s="442">
        <f>hourly1!$F2442*유형화!$G$71/hourly1!$F$8763+유형화!$G$72*hourly1!$G2442/hourly1!$F$8763+유형화!$G$74*hourly1!I2442/hourly1!$I$8763</f>
        <v>0.36873503089063753</v>
      </c>
      <c r="D2441" s="14">
        <v>445.48530399999993</v>
      </c>
      <c r="E2441" s="14">
        <v>1028.2532919999981</v>
      </c>
      <c r="F2441" s="1">
        <v>877608</v>
      </c>
      <c r="G2441" s="15">
        <f t="shared" si="76"/>
        <v>0.50976769903466512</v>
      </c>
      <c r="H2441" s="15">
        <f t="shared" si="77"/>
        <v>0.69795602156923986</v>
      </c>
    </row>
    <row r="2442" spans="1:8">
      <c r="A2442" s="1">
        <v>2441</v>
      </c>
      <c r="B2442" s="444">
        <f>유형화!$F$71*hourly1!B2443/hourly1!$B$8763+유형화!$F$72*hourly1!C2443/hourly1!$C$8763+유형화!$F$73*hourly1!D2443/hourly1!$D$8763+유형화!$F$74*hourly1!E2443/hourly1!$E$8763</f>
        <v>263.26325298338412</v>
      </c>
      <c r="C2442" s="442">
        <f>hourly1!$F2443*유형화!$G$71/hourly1!$F$8763+유형화!$G$72*hourly1!$G2443/hourly1!$F$8763+유형화!$G$74*hourly1!I2443/hourly1!$I$8763</f>
        <v>0.39008851503576653</v>
      </c>
      <c r="D2442" s="14">
        <v>471.8286940000001</v>
      </c>
      <c r="E2442" s="14">
        <v>721.46600699999919</v>
      </c>
      <c r="F2442" s="1">
        <v>867718</v>
      </c>
      <c r="G2442" s="15">
        <f t="shared" si="76"/>
        <v>0.53991237313388718</v>
      </c>
      <c r="H2442" s="15">
        <f t="shared" si="77"/>
        <v>0.72282089601783217</v>
      </c>
    </row>
    <row r="2443" spans="1:8">
      <c r="A2443" s="1">
        <v>2442</v>
      </c>
      <c r="B2443" s="444">
        <f>유형화!$F$71*hourly1!B2444/hourly1!$B$8763+유형화!$F$72*hourly1!C2444/hourly1!$C$8763+유형화!$F$73*hourly1!D2444/hourly1!$D$8763+유형화!$F$74*hourly1!E2444/hourly1!$E$8763</f>
        <v>150.30215211559576</v>
      </c>
      <c r="C2443" s="442">
        <f>hourly1!$F2444*유형화!$G$71/hourly1!$F$8763+유형화!$G$72*hourly1!$G2444/hourly1!$F$8763+유형화!$G$74*hourly1!I2444/hourly1!$I$8763</f>
        <v>0.51837271782270244</v>
      </c>
      <c r="D2443" s="14">
        <v>464.05237799999998</v>
      </c>
      <c r="E2443" s="14">
        <v>339.13654200000042</v>
      </c>
      <c r="F2443" s="1">
        <v>879929</v>
      </c>
      <c r="G2443" s="15">
        <f t="shared" si="76"/>
        <v>0.53101395453580358</v>
      </c>
      <c r="H2443" s="15">
        <f t="shared" si="77"/>
        <v>0.7155966071499793</v>
      </c>
    </row>
    <row r="2444" spans="1:8">
      <c r="A2444" s="1">
        <v>2443</v>
      </c>
      <c r="B2444" s="444">
        <f>유형화!$F$71*hourly1!B2445/hourly1!$B$8763+유형화!$F$72*hourly1!C2445/hourly1!$C$8763+유형화!$F$73*hourly1!D2445/hourly1!$D$8763+유형화!$F$74*hourly1!E2445/hourly1!$E$8763</f>
        <v>118.3889196815384</v>
      </c>
      <c r="C2444" s="442">
        <f>hourly1!$F2445*유형화!$G$71/hourly1!$F$8763+유형화!$G$72*hourly1!$G2445/hourly1!$F$8763+유형화!$G$74*hourly1!I2445/hourly1!$I$8763</f>
        <v>0.64149722796939124</v>
      </c>
      <c r="D2444" s="14">
        <v>477.78973000000008</v>
      </c>
      <c r="E2444" s="14">
        <v>59.117809000000022</v>
      </c>
      <c r="F2444" s="1">
        <v>867996</v>
      </c>
      <c r="G2444" s="15">
        <f t="shared" si="76"/>
        <v>0.54673357145019075</v>
      </c>
      <c r="H2444" s="15">
        <f t="shared" si="77"/>
        <v>0.72829498923618474</v>
      </c>
    </row>
    <row r="2445" spans="1:8">
      <c r="A2445" s="1">
        <v>2444</v>
      </c>
      <c r="B2445" s="444">
        <f>유형화!$F$71*hourly1!B2446/hourly1!$B$8763+유형화!$F$72*hourly1!C2446/hourly1!$C$8763+유형화!$F$73*hourly1!D2446/hourly1!$D$8763+유형화!$F$74*hourly1!E2446/hourly1!$E$8763</f>
        <v>126.69126105395695</v>
      </c>
      <c r="C2445" s="442">
        <f>hourly1!$F2446*유형화!$G$71/hourly1!$F$8763+유형화!$G$72*hourly1!$G2446/hourly1!$F$8763+유형화!$G$74*hourly1!I2446/hourly1!$I$8763</f>
        <v>0.64698718331132776</v>
      </c>
      <c r="D2445" s="14">
        <v>440.03202600000009</v>
      </c>
      <c r="E2445" s="14">
        <v>0.63818600000000003</v>
      </c>
      <c r="F2445" s="1">
        <v>850428</v>
      </c>
      <c r="G2445" s="15">
        <f t="shared" si="76"/>
        <v>0.50352752690486513</v>
      </c>
      <c r="H2445" s="15">
        <f t="shared" si="77"/>
        <v>0.69266711155200267</v>
      </c>
    </row>
    <row r="2446" spans="1:8">
      <c r="A2446" s="1">
        <v>2445</v>
      </c>
      <c r="B2446" s="444">
        <f>유형화!$F$71*hourly1!B2447/hourly1!$B$8763+유형화!$F$72*hourly1!C2447/hourly1!$C$8763+유형화!$F$73*hourly1!D2447/hourly1!$D$8763+유형화!$F$74*hourly1!E2447/hourly1!$E$8763</f>
        <v>64.047893113140859</v>
      </c>
      <c r="C2446" s="442">
        <f>hourly1!$F2447*유형화!$G$71/hourly1!$F$8763+유형화!$G$72*hourly1!$G2447/hourly1!$F$8763+유형화!$G$74*hourly1!I2447/hourly1!$I$8763</f>
        <v>1.2275727156827438</v>
      </c>
      <c r="D2446" s="14">
        <v>448.87582900000012</v>
      </c>
      <c r="E2446" s="14">
        <v>2.1413600000000002</v>
      </c>
      <c r="F2446" s="1">
        <v>882176</v>
      </c>
      <c r="G2446" s="15">
        <f t="shared" si="76"/>
        <v>0.51364746815892248</v>
      </c>
      <c r="H2446" s="15">
        <f t="shared" si="77"/>
        <v>0.70121936583000122</v>
      </c>
    </row>
    <row r="2447" spans="1:8">
      <c r="A2447" s="1">
        <v>2446</v>
      </c>
      <c r="B2447" s="444">
        <f>유형화!$F$71*hourly1!B2448/hourly1!$B$8763+유형화!$F$72*hourly1!C2448/hourly1!$C$8763+유형화!$F$73*hourly1!D2448/hourly1!$D$8763+유형화!$F$74*hourly1!E2448/hourly1!$E$8763</f>
        <v>62.980366596823352</v>
      </c>
      <c r="C2447" s="442">
        <f>hourly1!$F2448*유형화!$G$71/hourly1!$F$8763+유형화!$G$72*hourly1!$G2448/hourly1!$F$8763+유형화!$G$74*hourly1!I2448/hourly1!$I$8763</f>
        <v>0.46002427004138913</v>
      </c>
      <c r="D2447" s="14">
        <v>454.48337400000003</v>
      </c>
      <c r="E2447" s="14">
        <v>2.1444800000000002</v>
      </c>
      <c r="F2447" s="1">
        <v>939679</v>
      </c>
      <c r="G2447" s="15">
        <f t="shared" si="76"/>
        <v>0.52006416762401475</v>
      </c>
      <c r="H2447" s="15">
        <f t="shared" si="77"/>
        <v>0.70657504217542155</v>
      </c>
    </row>
    <row r="2448" spans="1:8">
      <c r="A2448" s="1">
        <v>2447</v>
      </c>
      <c r="B2448" s="444">
        <f>유형화!$F$71*hourly1!B2449/hourly1!$B$8763+유형화!$F$72*hourly1!C2449/hourly1!$C$8763+유형화!$F$73*hourly1!D2449/hourly1!$D$8763+유형화!$F$74*hourly1!E2449/hourly1!$E$8763</f>
        <v>62.029014279709386</v>
      </c>
      <c r="C2448" s="442">
        <f>hourly1!$F2449*유형화!$G$71/hourly1!$F$8763+유형화!$G$72*hourly1!$G2449/hourly1!$F$8763+유형화!$G$74*hourly1!I2449/hourly1!$I$8763</f>
        <v>0.3531944310503834</v>
      </c>
      <c r="D2448" s="14">
        <v>470.90966900000001</v>
      </c>
      <c r="E2448" s="14">
        <v>2.6093600000000001</v>
      </c>
      <c r="F2448" s="1">
        <v>966995</v>
      </c>
      <c r="G2448" s="15">
        <f t="shared" si="76"/>
        <v>0.53886073516648669</v>
      </c>
      <c r="H2448" s="15">
        <f t="shared" si="77"/>
        <v>0.72197204781413182</v>
      </c>
    </row>
    <row r="2449" spans="1:8">
      <c r="A2449" s="1">
        <v>2448</v>
      </c>
      <c r="B2449" s="444">
        <f>유형화!$F$71*hourly1!B2450/hourly1!$B$8763+유형화!$F$72*hourly1!C2450/hourly1!$C$8763+유형화!$F$73*hourly1!D2450/hourly1!$D$8763+유형화!$F$74*hourly1!E2450/hourly1!$E$8763</f>
        <v>60.810008255091041</v>
      </c>
      <c r="C2449" s="442">
        <f>hourly1!$F2450*유형화!$G$71/hourly1!$F$8763+유형화!$G$72*hourly1!$G2450/hourly1!$F$8763+유형화!$G$74*hourly1!I2450/hourly1!$I$8763</f>
        <v>0.32130790536918619</v>
      </c>
      <c r="D2449" s="14">
        <v>443.97694000000001</v>
      </c>
      <c r="E2449" s="14">
        <v>1.1945600000000001</v>
      </c>
      <c r="F2449" s="1">
        <v>1003605</v>
      </c>
      <c r="G2449" s="15">
        <f t="shared" si="76"/>
        <v>0.50804168195018973</v>
      </c>
      <c r="H2449" s="15">
        <f t="shared" si="77"/>
        <v>0.69649810074124141</v>
      </c>
    </row>
    <row r="2450" spans="1:8">
      <c r="A2450" s="1">
        <v>2449</v>
      </c>
      <c r="B2450" s="444">
        <f>유형화!$F$71*hourly1!B2451/hourly1!$B$8763+유형화!$F$72*hourly1!C2451/hourly1!$C$8763+유형화!$F$73*hourly1!D2451/hourly1!$D$8763+유형화!$F$74*hourly1!E2451/hourly1!$E$8763</f>
        <v>61.383513989387644</v>
      </c>
      <c r="C2450" s="442">
        <f>hourly1!$F2451*유형화!$G$71/hourly1!$F$8763+유형화!$G$72*hourly1!$G2451/hourly1!$F$8763+유형화!$G$74*hourly1!I2451/hourly1!$I$8763</f>
        <v>0.26214614596054708</v>
      </c>
      <c r="D2450" s="14">
        <v>422.266952</v>
      </c>
      <c r="E2450" s="14">
        <v>0.11616</v>
      </c>
      <c r="F2450" s="1">
        <v>968392</v>
      </c>
      <c r="G2450" s="15">
        <f t="shared" si="76"/>
        <v>0.48319899796160592</v>
      </c>
      <c r="H2450" s="15">
        <f t="shared" si="77"/>
        <v>0.67508574105232688</v>
      </c>
    </row>
    <row r="2451" spans="1:8">
      <c r="A2451" s="1">
        <v>2450</v>
      </c>
      <c r="B2451" s="444">
        <f>유형화!$F$71*hourly1!B2452/hourly1!$B$8763+유형화!$F$72*hourly1!C2452/hourly1!$C$8763+유형화!$F$73*hourly1!D2452/hourly1!$D$8763+유형화!$F$74*hourly1!E2452/hourly1!$E$8763</f>
        <v>61.770489601301968</v>
      </c>
      <c r="C2451" s="442">
        <f>hourly1!$F2452*유형화!$G$71/hourly1!$F$8763+유형화!$G$72*hourly1!$G2452/hourly1!$F$8763+유형화!$G$74*hourly1!I2452/hourly1!$I$8763</f>
        <v>0.26657295364175548</v>
      </c>
      <c r="D2451" s="14">
        <v>362.77587699999998</v>
      </c>
      <c r="E2451" s="14">
        <v>0</v>
      </c>
      <c r="F2451" s="1">
        <v>868607</v>
      </c>
      <c r="G2451" s="15">
        <f t="shared" si="76"/>
        <v>0.41512351232033617</v>
      </c>
      <c r="H2451" s="15">
        <f t="shared" si="77"/>
        <v>0.61198958906088397</v>
      </c>
    </row>
    <row r="2452" spans="1:8">
      <c r="A2452" s="1">
        <v>2451</v>
      </c>
      <c r="B2452" s="444">
        <f>유형화!$F$71*hourly1!B2453/hourly1!$B$8763+유형화!$F$72*hourly1!C2453/hourly1!$C$8763+유형화!$F$73*hourly1!D2453/hourly1!$D$8763+유형화!$F$74*hourly1!E2453/hourly1!$E$8763</f>
        <v>62.344211748773532</v>
      </c>
      <c r="C2452" s="442">
        <f>hourly1!$F2453*유형화!$G$71/hourly1!$F$8763+유형화!$G$72*hourly1!$G2453/hourly1!$F$8763+유형화!$G$74*hourly1!I2453/hourly1!$I$8763</f>
        <v>0.24960683796055849</v>
      </c>
      <c r="D2452" s="14">
        <v>357.10062899999991</v>
      </c>
      <c r="E2452" s="14">
        <v>0</v>
      </c>
      <c r="F2452" s="1">
        <v>700046</v>
      </c>
      <c r="G2452" s="15">
        <f t="shared" si="76"/>
        <v>0.40862934048473476</v>
      </c>
      <c r="H2452" s="15">
        <f t="shared" si="77"/>
        <v>0.60560456431820675</v>
      </c>
    </row>
    <row r="2453" spans="1:8">
      <c r="A2453" s="1">
        <v>2452</v>
      </c>
      <c r="B2453" s="444">
        <f>유형화!$F$71*hourly1!B2454/hourly1!$B$8763+유형화!$F$72*hourly1!C2454/hourly1!$C$8763+유형화!$F$73*hourly1!D2454/hourly1!$D$8763+유형화!$F$74*hourly1!E2454/hourly1!$E$8763</f>
        <v>62.672113777696921</v>
      </c>
      <c r="C2453" s="442">
        <f>hourly1!$F2454*유형화!$G$71/hourly1!$F$8763+유형화!$G$72*hourly1!$G2454/hourly1!$F$8763+유형화!$G$74*hourly1!I2454/hourly1!$I$8763</f>
        <v>0.23795393451743371</v>
      </c>
      <c r="D2453" s="14">
        <v>340.29870599999998</v>
      </c>
      <c r="E2453" s="14">
        <v>0</v>
      </c>
      <c r="F2453" s="1">
        <v>551171</v>
      </c>
      <c r="G2453" s="15">
        <f t="shared" si="76"/>
        <v>0.38940294277831888</v>
      </c>
      <c r="H2453" s="15">
        <f t="shared" si="77"/>
        <v>0.58629867931018542</v>
      </c>
    </row>
    <row r="2454" spans="1:8">
      <c r="A2454" s="1">
        <v>2453</v>
      </c>
      <c r="B2454" s="444">
        <f>유형화!$F$71*hourly1!B2455/hourly1!$B$8763+유형화!$F$72*hourly1!C2455/hourly1!$C$8763+유형화!$F$73*hourly1!D2455/hourly1!$D$8763+유형화!$F$74*hourly1!E2455/hourly1!$E$8763</f>
        <v>62.96186216387526</v>
      </c>
      <c r="C2454" s="442">
        <f>hourly1!$F2455*유형화!$G$71/hourly1!$F$8763+유형화!$G$72*hourly1!$G2455/hourly1!$F$8763+유형화!$G$74*hourly1!I2455/hourly1!$I$8763</f>
        <v>0.23803599090544281</v>
      </c>
      <c r="D2454" s="14">
        <v>308.88668100000001</v>
      </c>
      <c r="E2454" s="14">
        <v>0</v>
      </c>
      <c r="F2454" s="1">
        <v>621672</v>
      </c>
      <c r="G2454" s="15">
        <f t="shared" si="76"/>
        <v>0.35345824255478614</v>
      </c>
      <c r="H2454" s="15">
        <f t="shared" si="77"/>
        <v>0.54850578401661976</v>
      </c>
    </row>
    <row r="2455" spans="1:8">
      <c r="A2455" s="1">
        <v>2454</v>
      </c>
      <c r="B2455" s="444">
        <f>유형화!$F$71*hourly1!B2456/hourly1!$B$8763+유형화!$F$72*hourly1!C2456/hourly1!$C$8763+유형화!$F$73*hourly1!D2456/hourly1!$D$8763+유형화!$F$74*hourly1!E2456/hourly1!$E$8763</f>
        <v>64.999454629657251</v>
      </c>
      <c r="C2455" s="442">
        <f>hourly1!$F2456*유형화!$G$71/hourly1!$F$8763+유형화!$G$72*hourly1!$G2456/hourly1!$F$8763+유형화!$G$74*hourly1!I2456/hourly1!$I$8763</f>
        <v>0.27719375558485848</v>
      </c>
      <c r="D2455" s="14">
        <v>294.98640699999999</v>
      </c>
      <c r="E2455" s="14">
        <v>0.19090699999999999</v>
      </c>
      <c r="F2455" s="1">
        <v>993229</v>
      </c>
      <c r="G2455" s="15">
        <f t="shared" si="76"/>
        <v>0.33755219441064488</v>
      </c>
      <c r="H2455" s="15">
        <f t="shared" si="77"/>
        <v>0.53103158328630407</v>
      </c>
    </row>
    <row r="2456" spans="1:8">
      <c r="A2456" s="1">
        <v>2455</v>
      </c>
      <c r="B2456" s="444">
        <f>유형화!$F$71*hourly1!B2457/hourly1!$B$8763+유형화!$F$72*hourly1!C2457/hourly1!$C$8763+유형화!$F$73*hourly1!D2457/hourly1!$D$8763+유형화!$F$74*hourly1!E2457/hourly1!$E$8763</f>
        <v>76.411277776314321</v>
      </c>
      <c r="C2456" s="442">
        <f>hourly1!$F2457*유형화!$G$71/hourly1!$F$8763+유형화!$G$72*hourly1!$G2457/hourly1!$F$8763+유형화!$G$74*hourly1!I2457/hourly1!$I$8763</f>
        <v>5.699088335056147</v>
      </c>
      <c r="D2456" s="14">
        <v>239.505067</v>
      </c>
      <c r="E2456" s="14">
        <v>37.696739000000008</v>
      </c>
      <c r="F2456" s="1">
        <v>1015056</v>
      </c>
      <c r="G2456" s="15">
        <f t="shared" si="76"/>
        <v>0.27406503831994716</v>
      </c>
      <c r="H2456" s="15">
        <f t="shared" si="77"/>
        <v>0.45621561344527972</v>
      </c>
    </row>
    <row r="2457" spans="1:8">
      <c r="A2457" s="1">
        <v>2456</v>
      </c>
      <c r="B2457" s="444">
        <f>유형화!$F$71*hourly1!B2458/hourly1!$B$8763+유형화!$F$72*hourly1!C2458/hourly1!$C$8763+유형화!$F$73*hourly1!D2458/hourly1!$D$8763+유형화!$F$74*hourly1!E2458/hourly1!$E$8763</f>
        <v>112.70565426882618</v>
      </c>
      <c r="C2457" s="442">
        <f>hourly1!$F2458*유형화!$G$71/hourly1!$F$8763+유형화!$G$72*hourly1!$G2458/hourly1!$F$8763+유형화!$G$74*hourly1!I2458/hourly1!$I$8763</f>
        <v>5.4444645925407098</v>
      </c>
      <c r="D2457" s="14">
        <v>184.104985</v>
      </c>
      <c r="E2457" s="14">
        <v>270.3533280000002</v>
      </c>
      <c r="F2457" s="1">
        <v>962299</v>
      </c>
      <c r="G2457" s="15">
        <f t="shared" si="76"/>
        <v>0.21067086555174341</v>
      </c>
      <c r="H2457" s="15">
        <f t="shared" si="77"/>
        <v>0.37229619305342676</v>
      </c>
    </row>
    <row r="2458" spans="1:8">
      <c r="A2458" s="1">
        <v>2457</v>
      </c>
      <c r="B2458" s="444">
        <f>유형화!$F$71*hourly1!B2459/hourly1!$B$8763+유형화!$F$72*hourly1!C2459/hourly1!$C$8763+유형화!$F$73*hourly1!D2459/hourly1!$D$8763+유형화!$F$74*hourly1!E2459/hourly1!$E$8763</f>
        <v>113.89381920303462</v>
      </c>
      <c r="C2458" s="442">
        <f>hourly1!$F2459*유형화!$G$71/hourly1!$F$8763+유형화!$G$72*hourly1!$G2459/hourly1!$F$8763+유형화!$G$74*hourly1!I2459/hourly1!$I$8763</f>
        <v>5.3350342097891081</v>
      </c>
      <c r="D2458" s="14">
        <v>135.22242199999999</v>
      </c>
      <c r="E2458" s="14">
        <v>623.60330399999975</v>
      </c>
      <c r="F2458" s="1">
        <v>938300</v>
      </c>
      <c r="G2458" s="15">
        <f t="shared" si="76"/>
        <v>0.15473467317977896</v>
      </c>
      <c r="H2458" s="15">
        <f t="shared" si="77"/>
        <v>0.28916743822899987</v>
      </c>
    </row>
    <row r="2459" spans="1:8">
      <c r="A2459" s="1">
        <v>2458</v>
      </c>
      <c r="B2459" s="444">
        <f>유형화!$F$71*hourly1!B2460/hourly1!$B$8763+유형화!$F$72*hourly1!C2460/hourly1!$C$8763+유형화!$F$73*hourly1!D2460/hourly1!$D$8763+유형화!$F$74*hourly1!E2460/hourly1!$E$8763</f>
        <v>116.92758042859714</v>
      </c>
      <c r="C2459" s="442">
        <f>hourly1!$F2460*유형화!$G$71/hourly1!$F$8763+유형화!$G$72*hourly1!$G2460/hourly1!$F$8763+유형화!$G$74*hourly1!I2460/hourly1!$I$8763</f>
        <v>4.7359069487091343</v>
      </c>
      <c r="D2459" s="14">
        <v>152.53187</v>
      </c>
      <c r="E2459" s="14">
        <v>927.6000610000001</v>
      </c>
      <c r="F2459" s="1">
        <v>904850</v>
      </c>
      <c r="G2459" s="15">
        <f t="shared" si="76"/>
        <v>0.17454183045139166</v>
      </c>
      <c r="H2459" s="15">
        <f t="shared" si="77"/>
        <v>0.3196748491645407</v>
      </c>
    </row>
    <row r="2460" spans="1:8">
      <c r="A2460" s="1">
        <v>2459</v>
      </c>
      <c r="B2460" s="444">
        <f>유형화!$F$71*hourly1!B2461/hourly1!$B$8763+유형화!$F$72*hourly1!C2461/hourly1!$C$8763+유형화!$F$73*hourly1!D2461/hourly1!$D$8763+유형화!$F$74*hourly1!E2461/hourly1!$E$8763</f>
        <v>118.99235713344868</v>
      </c>
      <c r="C2460" s="442">
        <f>hourly1!$F2461*유형화!$G$71/hourly1!$F$8763+유형화!$G$72*hourly1!$G2461/hourly1!$F$8763+유형화!$G$74*hourly1!I2461/hourly1!$I$8763</f>
        <v>3.9536188289849727</v>
      </c>
      <c r="D2460" s="14">
        <v>181.09929</v>
      </c>
      <c r="E2460" s="14">
        <v>1129.3105949999999</v>
      </c>
      <c r="F2460" s="1">
        <v>861459</v>
      </c>
      <c r="G2460" s="15">
        <f t="shared" si="76"/>
        <v>0.20723145641659943</v>
      </c>
      <c r="H2460" s="15">
        <f t="shared" si="77"/>
        <v>0.36744644871070054</v>
      </c>
    </row>
    <row r="2461" spans="1:8">
      <c r="A2461" s="1">
        <v>2460</v>
      </c>
      <c r="B2461" s="444">
        <f>유형화!$F$71*hourly1!B2462/hourly1!$B$8763+유형화!$F$72*hourly1!C2462/hourly1!$C$8763+유형화!$F$73*hourly1!D2462/hourly1!$D$8763+유형화!$F$74*hourly1!E2462/hourly1!$E$8763</f>
        <v>116.87805451740591</v>
      </c>
      <c r="C2461" s="442">
        <f>hourly1!$F2462*유형화!$G$71/hourly1!$F$8763+유형화!$G$72*hourly1!$G2462/hourly1!$F$8763+유형화!$G$74*hourly1!I2462/hourly1!$I$8763</f>
        <v>3.4005348169244072</v>
      </c>
      <c r="D2461" s="14">
        <v>232.071943</v>
      </c>
      <c r="E2461" s="14">
        <v>1239.506709</v>
      </c>
      <c r="F2461" s="1">
        <v>863985</v>
      </c>
      <c r="G2461" s="15">
        <f t="shared" si="76"/>
        <v>0.26555933345359911</v>
      </c>
      <c r="H2461" s="15">
        <f t="shared" si="77"/>
        <v>0.44552626889289504</v>
      </c>
    </row>
    <row r="2462" spans="1:8">
      <c r="A2462" s="1">
        <v>2461</v>
      </c>
      <c r="B2462" s="444">
        <f>유형화!$F$71*hourly1!B2463/hourly1!$B$8763+유형화!$F$72*hourly1!C2463/hourly1!$C$8763+유형화!$F$73*hourly1!D2463/hourly1!$D$8763+유형화!$F$74*hourly1!E2463/hourly1!$E$8763</f>
        <v>123.3862850184513</v>
      </c>
      <c r="C2462" s="442">
        <f>hourly1!$F2463*유형화!$G$71/hourly1!$F$8763+유형화!$G$72*hourly1!$G2463/hourly1!$F$8763+유형화!$G$74*hourly1!I2463/hourly1!$I$8763</f>
        <v>2.5012182351601524</v>
      </c>
      <c r="D2462" s="14">
        <v>247.46973199999999</v>
      </c>
      <c r="E2462" s="14">
        <v>1255.2743709999991</v>
      </c>
      <c r="F2462" s="1">
        <v>895642</v>
      </c>
      <c r="G2462" s="15">
        <f t="shared" si="76"/>
        <v>0.28317898419914039</v>
      </c>
      <c r="H2462" s="15">
        <f t="shared" si="77"/>
        <v>0.46748611286057073</v>
      </c>
    </row>
    <row r="2463" spans="1:8">
      <c r="A2463" s="1">
        <v>2462</v>
      </c>
      <c r="B2463" s="444">
        <f>유형화!$F$71*hourly1!B2464/hourly1!$B$8763+유형화!$F$72*hourly1!C2464/hourly1!$C$8763+유형화!$F$73*hourly1!D2464/hourly1!$D$8763+유형화!$F$74*hourly1!E2464/hourly1!$E$8763</f>
        <v>111.52310415001871</v>
      </c>
      <c r="C2463" s="442">
        <f>hourly1!$F2464*유형화!$G$71/hourly1!$F$8763+유형화!$G$72*hourly1!$G2464/hourly1!$F$8763+유형화!$G$74*hourly1!I2464/hourly1!$I$8763</f>
        <v>2.9643427778772251</v>
      </c>
      <c r="D2463" s="14">
        <v>268.99634800000001</v>
      </c>
      <c r="E2463" s="14">
        <v>1195.9978560000011</v>
      </c>
      <c r="F2463" s="1">
        <v>910106</v>
      </c>
      <c r="G2463" s="15">
        <f t="shared" si="76"/>
        <v>0.30781183607504159</v>
      </c>
      <c r="H2463" s="15">
        <f t="shared" si="77"/>
        <v>0.49703466947348773</v>
      </c>
    </row>
    <row r="2464" spans="1:8">
      <c r="A2464" s="1">
        <v>2463</v>
      </c>
      <c r="B2464" s="444">
        <f>유형화!$F$71*hourly1!B2465/hourly1!$B$8763+유형화!$F$72*hourly1!C2465/hourly1!$C$8763+유형화!$F$73*hourly1!D2465/hourly1!$D$8763+유형화!$F$74*hourly1!E2465/hourly1!$E$8763</f>
        <v>112.39285316613942</v>
      </c>
      <c r="C2464" s="442">
        <f>hourly1!$F2465*유형화!$G$71/hourly1!$F$8763+유형화!$G$72*hourly1!$G2465/hourly1!$F$8763+유형화!$G$74*hourly1!I2465/hourly1!$I$8763</f>
        <v>2.8677933738653545</v>
      </c>
      <c r="D2464" s="14">
        <v>297.564841</v>
      </c>
      <c r="E2464" s="14">
        <v>1078.682364999999</v>
      </c>
      <c r="F2464" s="1">
        <v>888311</v>
      </c>
      <c r="G2464" s="15">
        <f t="shared" si="76"/>
        <v>0.34050268987141713</v>
      </c>
      <c r="H2464" s="15">
        <f t="shared" si="77"/>
        <v>0.53430920622766187</v>
      </c>
    </row>
    <row r="2465" spans="1:8">
      <c r="A2465" s="1">
        <v>2464</v>
      </c>
      <c r="B2465" s="444">
        <f>유형화!$F$71*hourly1!B2466/hourly1!$B$8763+유형화!$F$72*hourly1!C2466/hourly1!$C$8763+유형화!$F$73*hourly1!D2466/hourly1!$D$8763+유형화!$F$74*hourly1!E2466/hourly1!$E$8763</f>
        <v>111.48008371123416</v>
      </c>
      <c r="C2465" s="442">
        <f>hourly1!$F2466*유형화!$G$71/hourly1!$F$8763+유형화!$G$72*hourly1!$G2466/hourly1!$F$8763+유형화!$G$74*hourly1!I2466/hourly1!$I$8763</f>
        <v>3.0797963602638334</v>
      </c>
      <c r="D2465" s="14">
        <v>356.82801699999999</v>
      </c>
      <c r="E2465" s="14">
        <v>877.54161100000044</v>
      </c>
      <c r="F2465" s="1">
        <v>870783</v>
      </c>
      <c r="G2465" s="15">
        <f t="shared" si="76"/>
        <v>0.40831739126728267</v>
      </c>
      <c r="H2465" s="15">
        <f t="shared" si="77"/>
        <v>0.60529615602692644</v>
      </c>
    </row>
    <row r="2466" spans="1:8">
      <c r="A2466" s="1">
        <v>2465</v>
      </c>
      <c r="B2466" s="444">
        <f>유형화!$F$71*hourly1!B2467/hourly1!$B$8763+유형화!$F$72*hourly1!C2467/hourly1!$C$8763+유형화!$F$73*hourly1!D2467/hourly1!$D$8763+유형화!$F$74*hourly1!E2467/hourly1!$E$8763</f>
        <v>110.46840622160074</v>
      </c>
      <c r="C2466" s="442">
        <f>hourly1!$F2467*유형화!$G$71/hourly1!$F$8763+유형화!$G$72*hourly1!$G2467/hourly1!$F$8763+유형화!$G$74*hourly1!I2467/hourly1!$I$8763</f>
        <v>3.3073299237262921</v>
      </c>
      <c r="D2466" s="14">
        <v>399.47914100000003</v>
      </c>
      <c r="E2466" s="14">
        <v>594.86036099999978</v>
      </c>
      <c r="F2466" s="1">
        <v>873381</v>
      </c>
      <c r="G2466" s="15">
        <f t="shared" si="76"/>
        <v>0.45712296385856666</v>
      </c>
      <c r="H2466" s="15">
        <f t="shared" si="77"/>
        <v>0.65171296561068714</v>
      </c>
    </row>
    <row r="2467" spans="1:8">
      <c r="A2467" s="1">
        <v>2466</v>
      </c>
      <c r="B2467" s="444">
        <f>유형화!$F$71*hourly1!B2468/hourly1!$B$8763+유형화!$F$72*hourly1!C2468/hourly1!$C$8763+유형화!$F$73*hourly1!D2468/hourly1!$D$8763+유형화!$F$74*hourly1!E2468/hourly1!$E$8763</f>
        <v>110.1934904581687</v>
      </c>
      <c r="C2467" s="442">
        <f>hourly1!$F2468*유형화!$G$71/hourly1!$F$8763+유형화!$G$72*hourly1!$G2468/hourly1!$F$8763+유형화!$G$74*hourly1!I2468/hourly1!$I$8763</f>
        <v>3.3630197282389167</v>
      </c>
      <c r="D2467" s="14">
        <v>402.70665600000012</v>
      </c>
      <c r="E2467" s="14">
        <v>271.01695399999971</v>
      </c>
      <c r="F2467" s="1">
        <v>848318</v>
      </c>
      <c r="G2467" s="15">
        <f t="shared" si="76"/>
        <v>0.46081620105489385</v>
      </c>
      <c r="H2467" s="15">
        <f t="shared" si="77"/>
        <v>0.65508126336398931</v>
      </c>
    </row>
    <row r="2468" spans="1:8">
      <c r="A2468" s="1">
        <v>2467</v>
      </c>
      <c r="B2468" s="444">
        <f>유형화!$F$71*hourly1!B2469/hourly1!$B$8763+유형화!$F$72*hourly1!C2469/hourly1!$C$8763+유형화!$F$73*hourly1!D2469/hourly1!$D$8763+유형화!$F$74*hourly1!E2469/hourly1!$E$8763</f>
        <v>121.78987797420211</v>
      </c>
      <c r="C2468" s="442">
        <f>hourly1!$F2469*유형화!$G$71/hourly1!$F$8763+유형화!$G$72*hourly1!$G2469/hourly1!$F$8763+유형화!$G$74*hourly1!I2469/hourly1!$I$8763</f>
        <v>3.0556100158117205</v>
      </c>
      <c r="D2468" s="14">
        <v>400.64854700000012</v>
      </c>
      <c r="E2468" s="14">
        <v>48.169056000000047</v>
      </c>
      <c r="F2468" s="1">
        <v>911766</v>
      </c>
      <c r="G2468" s="15">
        <f t="shared" si="76"/>
        <v>0.45846111216672586</v>
      </c>
      <c r="H2468" s="15">
        <f t="shared" si="77"/>
        <v>0.65293563193694204</v>
      </c>
    </row>
    <row r="2469" spans="1:8">
      <c r="A2469" s="1">
        <v>2468</v>
      </c>
      <c r="B2469" s="444">
        <f>유형화!$F$71*hourly1!B2470/hourly1!$B$8763+유형화!$F$72*hourly1!C2470/hourly1!$C$8763+유형화!$F$73*hourly1!D2470/hourly1!$D$8763+유형화!$F$74*hourly1!E2470/hourly1!$E$8763</f>
        <v>130.73550390229613</v>
      </c>
      <c r="C2469" s="442">
        <f>hourly1!$F2470*유형화!$G$71/hourly1!$F$8763+유형화!$G$72*hourly1!$G2470/hourly1!$F$8763+유형화!$G$74*hourly1!I2470/hourly1!$I$8763</f>
        <v>2.9969564030124398</v>
      </c>
      <c r="D2469" s="14">
        <v>399.04161499999998</v>
      </c>
      <c r="E2469" s="14">
        <v>0.70841299999999974</v>
      </c>
      <c r="F2469" s="1">
        <v>829657</v>
      </c>
      <c r="G2469" s="15">
        <f t="shared" si="76"/>
        <v>0.45662230397083248</v>
      </c>
      <c r="H2469" s="15">
        <f t="shared" si="77"/>
        <v>0.65125485274877759</v>
      </c>
    </row>
    <row r="2470" spans="1:8">
      <c r="A2470" s="1">
        <v>2469</v>
      </c>
      <c r="B2470" s="444">
        <f>유형화!$F$71*hourly1!B2471/hourly1!$B$8763+유형화!$F$72*hourly1!C2471/hourly1!$C$8763+유형화!$F$73*hourly1!D2471/hourly1!$D$8763+유형화!$F$74*hourly1!E2471/hourly1!$E$8763</f>
        <v>67.841540325537792</v>
      </c>
      <c r="C2470" s="442">
        <f>hourly1!$F2471*유형화!$G$71/hourly1!$F$8763+유형화!$G$72*hourly1!$G2471/hourly1!$F$8763+유형화!$G$74*hourly1!I2471/hourly1!$I$8763</f>
        <v>3.9520696174171195</v>
      </c>
      <c r="D2470" s="14">
        <v>391.67257100000012</v>
      </c>
      <c r="E2470" s="14">
        <v>2.14072</v>
      </c>
      <c r="F2470" s="1">
        <v>889927</v>
      </c>
      <c r="G2470" s="15">
        <f t="shared" si="76"/>
        <v>0.44818992568531862</v>
      </c>
      <c r="H2470" s="15">
        <f t="shared" si="77"/>
        <v>0.64348464652635373</v>
      </c>
    </row>
    <row r="2471" spans="1:8">
      <c r="A2471" s="1">
        <v>2470</v>
      </c>
      <c r="B2471" s="444">
        <f>유형화!$F$71*hourly1!B2472/hourly1!$B$8763+유형화!$F$72*hourly1!C2472/hourly1!$C$8763+유형화!$F$73*hourly1!D2472/hourly1!$D$8763+유형화!$F$74*hourly1!E2472/hourly1!$E$8763</f>
        <v>66.562120062732973</v>
      </c>
      <c r="C2471" s="442">
        <f>hourly1!$F2472*유형화!$G$71/hourly1!$F$8763+유형화!$G$72*hourly1!$G2472/hourly1!$F$8763+유형화!$G$74*hourly1!I2472/hourly1!$I$8763</f>
        <v>0.41693765854186038</v>
      </c>
      <c r="D2471" s="14">
        <v>433.18824799999999</v>
      </c>
      <c r="E2471" s="14">
        <v>2.1427999999999998</v>
      </c>
      <c r="F2471" s="1">
        <v>936585</v>
      </c>
      <c r="G2471" s="15">
        <f t="shared" si="76"/>
        <v>0.49569620916567403</v>
      </c>
      <c r="H2471" s="15">
        <f t="shared" si="77"/>
        <v>0.68595852589619022</v>
      </c>
    </row>
    <row r="2472" spans="1:8">
      <c r="A2472" s="1">
        <v>2471</v>
      </c>
      <c r="B2472" s="444">
        <f>유형화!$F$71*hourly1!B2473/hourly1!$B$8763+유형화!$F$72*hourly1!C2473/hourly1!$C$8763+유형화!$F$73*hourly1!D2473/hourly1!$D$8763+유형화!$F$74*hourly1!E2473/hourly1!$E$8763</f>
        <v>65.270335393865565</v>
      </c>
      <c r="C2472" s="442">
        <f>hourly1!$F2473*유형화!$G$71/hourly1!$F$8763+유형화!$G$72*hourly1!$G2473/hourly1!$F$8763+유형화!$G$74*hourly1!I2473/hourly1!$I$8763</f>
        <v>0.380289417776559</v>
      </c>
      <c r="D2472" s="14">
        <v>452.76878499999998</v>
      </c>
      <c r="E2472" s="14">
        <v>2.6095199999999998</v>
      </c>
      <c r="F2472" s="1">
        <v>960925</v>
      </c>
      <c r="G2472" s="15">
        <f t="shared" si="76"/>
        <v>0.51810216779714691</v>
      </c>
      <c r="H2472" s="15">
        <f t="shared" si="77"/>
        <v>0.7049429248074417</v>
      </c>
    </row>
    <row r="2473" spans="1:8">
      <c r="A2473" s="1">
        <v>2472</v>
      </c>
      <c r="B2473" s="444">
        <f>유형화!$F$71*hourly1!B2474/hourly1!$B$8763+유형화!$F$72*hourly1!C2474/hourly1!$C$8763+유형화!$F$73*hourly1!D2474/hourly1!$D$8763+유형화!$F$74*hourly1!E2474/hourly1!$E$8763</f>
        <v>63.722298384927811</v>
      </c>
      <c r="C2473" s="442">
        <f>hourly1!$F2474*유형화!$G$71/hourly1!$F$8763+유형화!$G$72*hourly1!$G2474/hourly1!$F$8763+유형화!$G$74*hourly1!I2474/hourly1!$I$8763</f>
        <v>0.31627712355895915</v>
      </c>
      <c r="D2473" s="14">
        <v>433.23433999999992</v>
      </c>
      <c r="E2473" s="14">
        <v>1.2115199999999999</v>
      </c>
      <c r="F2473" s="1">
        <v>988288</v>
      </c>
      <c r="G2473" s="15">
        <f t="shared" si="76"/>
        <v>0.49574895212391057</v>
      </c>
      <c r="H2473" s="15">
        <f t="shared" si="77"/>
        <v>0.68600397487049614</v>
      </c>
    </row>
    <row r="2474" spans="1:8">
      <c r="A2474" s="1">
        <v>2473</v>
      </c>
      <c r="B2474" s="444">
        <f>유형화!$F$71*hourly1!B2475/hourly1!$B$8763+유형화!$F$72*hourly1!C2475/hourly1!$C$8763+유형화!$F$73*hourly1!D2475/hourly1!$D$8763+유형화!$F$74*hourly1!E2475/hourly1!$E$8763</f>
        <v>63.839713353001109</v>
      </c>
      <c r="C2474" s="442">
        <f>hourly1!$F2475*유형화!$G$71/hourly1!$F$8763+유형화!$G$72*hourly1!$G2475/hourly1!$F$8763+유형화!$G$74*hourly1!I2475/hourly1!$I$8763</f>
        <v>0.27662310922415639</v>
      </c>
      <c r="D2474" s="14">
        <v>455.30423999999999</v>
      </c>
      <c r="E2474" s="14">
        <v>0.1024</v>
      </c>
      <c r="F2474" s="1">
        <v>867287</v>
      </c>
      <c r="G2474" s="15">
        <f t="shared" si="76"/>
        <v>0.52100348249765593</v>
      </c>
      <c r="H2474" s="15">
        <f t="shared" si="77"/>
        <v>0.70735473172085883</v>
      </c>
    </row>
    <row r="2475" spans="1:8">
      <c r="A2475" s="1">
        <v>2474</v>
      </c>
      <c r="B2475" s="444">
        <f>유형화!$F$71*hourly1!B2476/hourly1!$B$8763+유형화!$F$72*hourly1!C2476/hourly1!$C$8763+유형화!$F$73*hourly1!D2476/hourly1!$D$8763+유형화!$F$74*hourly1!E2476/hourly1!$E$8763</f>
        <v>63.667484534597286</v>
      </c>
      <c r="C2475" s="442">
        <f>hourly1!$F2476*유형화!$G$71/hourly1!$F$8763+유형화!$G$72*hourly1!$G2476/hourly1!$F$8763+유형화!$G$74*hourly1!I2476/hourly1!$I$8763</f>
        <v>0.2653374631204124</v>
      </c>
      <c r="D2475" s="14">
        <v>490.89609300000001</v>
      </c>
      <c r="E2475" s="14">
        <v>0</v>
      </c>
      <c r="F2475" s="1">
        <v>795420</v>
      </c>
      <c r="G2475" s="15">
        <f t="shared" si="76"/>
        <v>0.56173114925855561</v>
      </c>
      <c r="H2475" s="15">
        <f t="shared" si="77"/>
        <v>0.74014041927786633</v>
      </c>
    </row>
    <row r="2476" spans="1:8">
      <c r="A2476" s="1">
        <v>2475</v>
      </c>
      <c r="B2476" s="444">
        <f>유형화!$F$71*hourly1!B2477/hourly1!$B$8763+유형화!$F$72*hourly1!C2477/hourly1!$C$8763+유형화!$F$73*hourly1!D2477/hourly1!$D$8763+유형화!$F$74*hourly1!E2477/hourly1!$E$8763</f>
        <v>63.740924345519169</v>
      </c>
      <c r="C2476" s="442">
        <f>hourly1!$F2477*유형화!$G$71/hourly1!$F$8763+유형화!$G$72*hourly1!$G2477/hourly1!$F$8763+유형화!$G$74*hourly1!I2477/hourly1!$I$8763</f>
        <v>0.28008463391395</v>
      </c>
      <c r="D2476" s="14">
        <v>539.07566099999997</v>
      </c>
      <c r="E2476" s="14">
        <v>0</v>
      </c>
      <c r="F2476" s="1">
        <v>681481</v>
      </c>
      <c r="G2476" s="15">
        <f t="shared" si="76"/>
        <v>0.61686290624204554</v>
      </c>
      <c r="H2476" s="15">
        <f t="shared" si="77"/>
        <v>0.78155677056710959</v>
      </c>
    </row>
    <row r="2477" spans="1:8">
      <c r="A2477" s="1">
        <v>2476</v>
      </c>
      <c r="B2477" s="444">
        <f>유형화!$F$71*hourly1!B2478/hourly1!$B$8763+유형화!$F$72*hourly1!C2478/hourly1!$C$8763+유형화!$F$73*hourly1!D2478/hourly1!$D$8763+유형화!$F$74*hourly1!E2478/hourly1!$E$8763</f>
        <v>63.778684837663036</v>
      </c>
      <c r="C2477" s="442">
        <f>hourly1!$F2478*유형화!$G$71/hourly1!$F$8763+유형화!$G$72*hourly1!$G2478/hourly1!$F$8763+유형화!$G$74*hourly1!I2478/hourly1!$I$8763</f>
        <v>0.35763541729317411</v>
      </c>
      <c r="D2477" s="14">
        <v>559.74129400000004</v>
      </c>
      <c r="E2477" s="14">
        <v>0</v>
      </c>
      <c r="F2477" s="1">
        <v>566307</v>
      </c>
      <c r="G2477" s="15">
        <f t="shared" si="76"/>
        <v>0.64051053746335496</v>
      </c>
      <c r="H2477" s="15">
        <f t="shared" si="77"/>
        <v>0.79836204602214056</v>
      </c>
    </row>
    <row r="2478" spans="1:8">
      <c r="A2478" s="1">
        <v>2477</v>
      </c>
      <c r="B2478" s="444">
        <f>유형화!$F$71*hourly1!B2479/hourly1!$B$8763+유형화!$F$72*hourly1!C2479/hourly1!$C$8763+유형화!$F$73*hourly1!D2479/hourly1!$D$8763+유형화!$F$74*hourly1!E2479/hourly1!$E$8763</f>
        <v>63.772856109484174</v>
      </c>
      <c r="C2478" s="442">
        <f>hourly1!$F2479*유형화!$G$71/hourly1!$F$8763+유형화!$G$72*hourly1!$G2479/hourly1!$F$8763+유형화!$G$74*hourly1!I2479/hourly1!$I$8763</f>
        <v>0.60834041725078358</v>
      </c>
      <c r="D2478" s="14">
        <v>524.65808400000014</v>
      </c>
      <c r="E2478" s="14">
        <v>0</v>
      </c>
      <c r="F2478" s="1">
        <v>627378</v>
      </c>
      <c r="G2478" s="15">
        <f t="shared" si="76"/>
        <v>0.60036490959220545</v>
      </c>
      <c r="H2478" s="15">
        <f t="shared" si="77"/>
        <v>0.7695006033448113</v>
      </c>
    </row>
    <row r="2479" spans="1:8">
      <c r="A2479" s="1">
        <v>2478</v>
      </c>
      <c r="B2479" s="444">
        <f>유형화!$F$71*hourly1!B2480/hourly1!$B$8763+유형화!$F$72*hourly1!C2480/hourly1!$C$8763+유형화!$F$73*hourly1!D2480/hourly1!$D$8763+유형화!$F$74*hourly1!E2480/hourly1!$E$8763</f>
        <v>65.681213840953987</v>
      </c>
      <c r="C2479" s="442">
        <f>hourly1!$F2480*유형화!$G$71/hourly1!$F$8763+유형화!$G$72*hourly1!$G2480/hourly1!$F$8763+유형화!$G$74*hourly1!I2480/hourly1!$I$8763</f>
        <v>0.86293490629721836</v>
      </c>
      <c r="D2479" s="14">
        <v>520.76630100000011</v>
      </c>
      <c r="E2479" s="14">
        <v>0.202121</v>
      </c>
      <c r="F2479" s="1">
        <v>966354</v>
      </c>
      <c r="G2479" s="15">
        <f t="shared" si="76"/>
        <v>0.595911552214894</v>
      </c>
      <c r="H2479" s="15">
        <f t="shared" si="77"/>
        <v>0.76619802635639633</v>
      </c>
    </row>
    <row r="2480" spans="1:8">
      <c r="A2480" s="1">
        <v>2479</v>
      </c>
      <c r="B2480" s="444">
        <f>유형화!$F$71*hourly1!B2481/hourly1!$B$8763+유형화!$F$72*hourly1!C2481/hourly1!$C$8763+유형화!$F$73*hourly1!D2481/hourly1!$D$8763+유형화!$F$74*hourly1!E2481/hourly1!$E$8763</f>
        <v>77.034609037258676</v>
      </c>
      <c r="C2480" s="442">
        <f>hourly1!$F2481*유형화!$G$71/hourly1!$F$8763+유형화!$G$72*hourly1!$G2481/hourly1!$F$8763+유형화!$G$74*hourly1!I2481/hourly1!$I$8763</f>
        <v>7.0339066880792975</v>
      </c>
      <c r="D2480" s="14">
        <v>503.2086480000001</v>
      </c>
      <c r="E2480" s="14">
        <v>38.43272300000006</v>
      </c>
      <c r="F2480" s="1">
        <v>727656</v>
      </c>
      <c r="G2480" s="15">
        <f t="shared" si="76"/>
        <v>0.57582037459378188</v>
      </c>
      <c r="H2480" s="15">
        <f t="shared" si="77"/>
        <v>0.75103621863067649</v>
      </c>
    </row>
    <row r="2481" spans="1:8">
      <c r="A2481" s="1">
        <v>2480</v>
      </c>
      <c r="B2481" s="444">
        <f>유형화!$F$71*hourly1!B2482/hourly1!$B$8763+유형화!$F$72*hourly1!C2482/hourly1!$C$8763+유형화!$F$73*hourly1!D2482/hourly1!$D$8763+유형화!$F$74*hourly1!E2482/hourly1!$E$8763</f>
        <v>66.352942301591369</v>
      </c>
      <c r="C2481" s="442">
        <f>hourly1!$F2482*유형화!$G$71/hourly1!$F$8763+유형화!$G$72*hourly1!$G2482/hourly1!$F$8763+유형화!$G$74*hourly1!I2482/hourly1!$I$8763</f>
        <v>6.9330145699238805</v>
      </c>
      <c r="D2481" s="14">
        <v>532.19316100000015</v>
      </c>
      <c r="E2481" s="14">
        <v>264.10347600000023</v>
      </c>
      <c r="F2481" s="1">
        <v>517501</v>
      </c>
      <c r="G2481" s="15">
        <f t="shared" si="76"/>
        <v>0.60898727901685212</v>
      </c>
      <c r="H2481" s="15">
        <f t="shared" si="77"/>
        <v>0.77583630446163088</v>
      </c>
    </row>
    <row r="2482" spans="1:8">
      <c r="A2482" s="1">
        <v>2481</v>
      </c>
      <c r="B2482" s="444">
        <f>유형화!$F$71*hourly1!B2483/hourly1!$B$8763+유형화!$F$72*hourly1!C2483/hourly1!$C$8763+유형화!$F$73*hourly1!D2483/hourly1!$D$8763+유형화!$F$74*hourly1!E2483/hourly1!$E$8763</f>
        <v>67.546993674158671</v>
      </c>
      <c r="C2482" s="442">
        <f>hourly1!$F2483*유형화!$G$71/hourly1!$F$8763+유형화!$G$72*hourly1!$G2483/hourly1!$F$8763+유형화!$G$74*hourly1!I2483/hourly1!$I$8763</f>
        <v>6.4013007466356058</v>
      </c>
      <c r="D2482" s="14">
        <v>566.43742899999995</v>
      </c>
      <c r="E2482" s="14">
        <v>627.03734900000029</v>
      </c>
      <c r="F2482" s="1">
        <v>523680</v>
      </c>
      <c r="G2482" s="15">
        <f t="shared" si="76"/>
        <v>0.64817290769358693</v>
      </c>
      <c r="H2482" s="15">
        <f t="shared" si="77"/>
        <v>0.80369106806878976</v>
      </c>
    </row>
    <row r="2483" spans="1:8">
      <c r="A2483" s="1">
        <v>2482</v>
      </c>
      <c r="B2483" s="444">
        <f>유형화!$F$71*hourly1!B2484/hourly1!$B$8763+유형화!$F$72*hourly1!C2484/hourly1!$C$8763+유형화!$F$73*hourly1!D2484/hourly1!$D$8763+유형화!$F$74*hourly1!E2484/hourly1!$E$8763</f>
        <v>70.991752374055764</v>
      </c>
      <c r="C2483" s="442">
        <f>hourly1!$F2484*유형화!$G$71/hourly1!$F$8763+유형화!$G$72*hourly1!$G2484/hourly1!$F$8763+유형화!$G$74*hourly1!I2484/hourly1!$I$8763</f>
        <v>5.8446585675057339</v>
      </c>
      <c r="D2483" s="14">
        <v>627.89876800000002</v>
      </c>
      <c r="E2483" s="14">
        <v>842.84416100000067</v>
      </c>
      <c r="F2483" s="1">
        <v>635006</v>
      </c>
      <c r="G2483" s="15">
        <f t="shared" si="76"/>
        <v>0.71850296141320313</v>
      </c>
      <c r="H2483" s="15">
        <f t="shared" si="77"/>
        <v>0.8501216632701728</v>
      </c>
    </row>
    <row r="2484" spans="1:8">
      <c r="A2484" s="1">
        <v>2483</v>
      </c>
      <c r="B2484" s="444">
        <f>유형화!$F$71*hourly1!B2485/hourly1!$B$8763+유형화!$F$72*hourly1!C2485/hourly1!$C$8763+유형화!$F$73*hourly1!D2485/hourly1!$D$8763+유형화!$F$74*hourly1!E2485/hourly1!$E$8763</f>
        <v>73.161352407084365</v>
      </c>
      <c r="C2484" s="442">
        <f>hourly1!$F2485*유형화!$G$71/hourly1!$F$8763+유형화!$G$72*hourly1!$G2485/hourly1!$F$8763+유형화!$G$74*hourly1!I2485/hourly1!$I$8763</f>
        <v>4.817854552926681</v>
      </c>
      <c r="D2484" s="14">
        <v>646.88608899999997</v>
      </c>
      <c r="E2484" s="14">
        <v>924.10744599999919</v>
      </c>
      <c r="F2484" s="1">
        <v>734741</v>
      </c>
      <c r="G2484" s="15">
        <f t="shared" si="76"/>
        <v>0.74023010448637294</v>
      </c>
      <c r="H2484" s="15">
        <f t="shared" si="77"/>
        <v>0.86361821137998762</v>
      </c>
    </row>
    <row r="2485" spans="1:8">
      <c r="A2485" s="1">
        <v>2484</v>
      </c>
      <c r="B2485" s="444">
        <f>유형화!$F$71*hourly1!B2486/hourly1!$B$8763+유형화!$F$72*hourly1!C2486/hourly1!$C$8763+유형화!$F$73*hourly1!D2486/hourly1!$D$8763+유형화!$F$74*hourly1!E2486/hourly1!$E$8763</f>
        <v>70.806726567137289</v>
      </c>
      <c r="C2485" s="442">
        <f>hourly1!$F2486*유형화!$G$71/hourly1!$F$8763+유형화!$G$72*hourly1!$G2486/hourly1!$F$8763+유형화!$G$74*hourly1!I2486/hourly1!$I$8763</f>
        <v>3.7642969779032449</v>
      </c>
      <c r="D2485" s="14">
        <v>679.25570000000016</v>
      </c>
      <c r="E2485" s="14">
        <v>846.45781200000079</v>
      </c>
      <c r="F2485" s="1">
        <v>830042</v>
      </c>
      <c r="G2485" s="15">
        <f t="shared" si="76"/>
        <v>0.77727056793141913</v>
      </c>
      <c r="H2485" s="15">
        <f t="shared" si="77"/>
        <v>0.88577962383670827</v>
      </c>
    </row>
    <row r="2486" spans="1:8">
      <c r="A2486" s="1">
        <v>2485</v>
      </c>
      <c r="B2486" s="444">
        <f>유형화!$F$71*hourly1!B2487/hourly1!$B$8763+유형화!$F$72*hourly1!C2487/hourly1!$C$8763+유형화!$F$73*hourly1!D2487/hourly1!$D$8763+유형화!$F$74*hourly1!E2487/hourly1!$E$8763</f>
        <v>76.865650854993888</v>
      </c>
      <c r="C2486" s="442">
        <f>hourly1!$F2487*유형화!$G$71/hourly1!$F$8763+유형화!$G$72*hourly1!$G2487/hourly1!$F$8763+유형화!$G$74*hourly1!I2487/hourly1!$I$8763</f>
        <v>2.3072407637482222</v>
      </c>
      <c r="D2486" s="14">
        <v>673.46204799999998</v>
      </c>
      <c r="E2486" s="14">
        <v>647.50493699999902</v>
      </c>
      <c r="F2486" s="1">
        <v>814104</v>
      </c>
      <c r="G2486" s="15">
        <f t="shared" si="76"/>
        <v>0.77064090670010787</v>
      </c>
      <c r="H2486" s="15">
        <f t="shared" si="77"/>
        <v>0.88188900055757646</v>
      </c>
    </row>
    <row r="2487" spans="1:8">
      <c r="A2487" s="1">
        <v>2486</v>
      </c>
      <c r="B2487" s="444">
        <f>유형화!$F$71*hourly1!B2488/hourly1!$B$8763+유형화!$F$72*hourly1!C2488/hourly1!$C$8763+유형화!$F$73*hourly1!D2488/hourly1!$D$8763+유형화!$F$74*hourly1!E2488/hourly1!$E$8763</f>
        <v>65.059462396186802</v>
      </c>
      <c r="C2487" s="442">
        <f>hourly1!$F2488*유형화!$G$71/hourly1!$F$8763+유형화!$G$72*hourly1!$G2488/hourly1!$F$8763+유형화!$G$74*hourly1!I2488/hourly1!$I$8763</f>
        <v>2.7781310839131925</v>
      </c>
      <c r="D2487" s="14">
        <v>642.00297000000012</v>
      </c>
      <c r="E2487" s="14">
        <v>708.40716900000007</v>
      </c>
      <c r="F2487" s="1">
        <v>849836</v>
      </c>
      <c r="G2487" s="15">
        <f t="shared" si="76"/>
        <v>0.73464236384848558</v>
      </c>
      <c r="H2487" s="15">
        <f t="shared" si="77"/>
        <v>0.86018327398082828</v>
      </c>
    </row>
    <row r="2488" spans="1:8">
      <c r="A2488" s="1">
        <v>2487</v>
      </c>
      <c r="B2488" s="444">
        <f>유형화!$F$71*hourly1!B2489/hourly1!$B$8763+유형화!$F$72*hourly1!C2489/hourly1!$C$8763+유형화!$F$73*hourly1!D2489/hourly1!$D$8763+유형화!$F$74*hourly1!E2489/hourly1!$E$8763</f>
        <v>66.067531893081721</v>
      </c>
      <c r="C2488" s="442">
        <f>hourly1!$F2489*유형화!$G$71/hourly1!$F$8763+유형화!$G$72*hourly1!$G2489/hourly1!$F$8763+유형화!$G$74*hourly1!I2489/hourly1!$I$8763</f>
        <v>2.7557044293310504</v>
      </c>
      <c r="D2488" s="14">
        <v>646.18207600000005</v>
      </c>
      <c r="E2488" s="14">
        <v>689.80918799999961</v>
      </c>
      <c r="F2488" s="1">
        <v>867982</v>
      </c>
      <c r="G2488" s="15">
        <f t="shared" si="76"/>
        <v>0.73942450420309069</v>
      </c>
      <c r="H2488" s="15">
        <f t="shared" si="77"/>
        <v>0.86312450722573575</v>
      </c>
    </row>
    <row r="2489" spans="1:8">
      <c r="A2489" s="1">
        <v>2488</v>
      </c>
      <c r="B2489" s="444">
        <f>유형화!$F$71*hourly1!B2490/hourly1!$B$8763+유형화!$F$72*hourly1!C2490/hourly1!$C$8763+유형화!$F$73*hourly1!D2490/hourly1!$D$8763+유형화!$F$74*hourly1!E2490/hourly1!$E$8763</f>
        <v>64.771505525985148</v>
      </c>
      <c r="C2489" s="442">
        <f>hourly1!$F2490*유형화!$G$71/hourly1!$F$8763+유형화!$G$72*hourly1!$G2490/hourly1!$F$8763+유형화!$G$74*hourly1!I2490/hourly1!$I$8763</f>
        <v>2.6116221309877563</v>
      </c>
      <c r="D2489" s="14">
        <v>653.936508</v>
      </c>
      <c r="E2489" s="14">
        <v>607.2873929999995</v>
      </c>
      <c r="F2489" s="1">
        <v>882912</v>
      </c>
      <c r="G2489" s="15">
        <f t="shared" si="76"/>
        <v>0.74829788099569705</v>
      </c>
      <c r="H2489" s="15">
        <f t="shared" si="77"/>
        <v>0.86853446139437029</v>
      </c>
    </row>
    <row r="2490" spans="1:8">
      <c r="A2490" s="1">
        <v>2489</v>
      </c>
      <c r="B2490" s="444">
        <f>유형화!$F$71*hourly1!B2491/hourly1!$B$8763+유형화!$F$72*hourly1!C2491/hourly1!$C$8763+유형화!$F$73*hourly1!D2491/hourly1!$D$8763+유형화!$F$74*hourly1!E2491/hourly1!$E$8763</f>
        <v>63.881524378402936</v>
      </c>
      <c r="C2490" s="442">
        <f>hourly1!$F2491*유형화!$G$71/hourly1!$F$8763+유형화!$G$72*hourly1!$G2491/hourly1!$F$8763+유형화!$G$74*hourly1!I2491/hourly1!$I$8763</f>
        <v>2.790150918751761</v>
      </c>
      <c r="D2490" s="14">
        <v>628.09310899999991</v>
      </c>
      <c r="E2490" s="14">
        <v>447.74165499999941</v>
      </c>
      <c r="F2490" s="1">
        <v>883092</v>
      </c>
      <c r="G2490" s="15">
        <f t="shared" si="76"/>
        <v>0.71872534532465537</v>
      </c>
      <c r="H2490" s="15">
        <f t="shared" si="77"/>
        <v>0.85026173744568723</v>
      </c>
    </row>
    <row r="2491" spans="1:8">
      <c r="A2491" s="1">
        <v>2490</v>
      </c>
      <c r="B2491" s="444">
        <f>유형화!$F$71*hourly1!B2492/hourly1!$B$8763+유형화!$F$72*hourly1!C2492/hourly1!$C$8763+유형화!$F$73*hourly1!D2492/hourly1!$D$8763+유형화!$F$74*hourly1!E2492/hourly1!$E$8763</f>
        <v>63.473175465064486</v>
      </c>
      <c r="C2491" s="442">
        <f>hourly1!$F2492*유형화!$G$71/hourly1!$F$8763+유형화!$G$72*hourly1!$G2492/hourly1!$F$8763+유형화!$G$74*hourly1!I2492/hourly1!$I$8763</f>
        <v>2.7506923078116414</v>
      </c>
      <c r="D2491" s="14">
        <v>549.93415099999993</v>
      </c>
      <c r="E2491" s="14">
        <v>207.5755710000002</v>
      </c>
      <c r="F2491" s="1">
        <v>863987</v>
      </c>
      <c r="G2491" s="15">
        <f t="shared" si="76"/>
        <v>0.62928824870023559</v>
      </c>
      <c r="H2491" s="15">
        <f t="shared" si="77"/>
        <v>0.79045534575153176</v>
      </c>
    </row>
    <row r="2492" spans="1:8">
      <c r="A2492" s="1">
        <v>2491</v>
      </c>
      <c r="B2492" s="444">
        <f>유형화!$F$71*hourly1!B2493/hourly1!$B$8763+유형화!$F$72*hourly1!C2493/hourly1!$C$8763+유형화!$F$73*hourly1!D2493/hourly1!$D$8763+유형화!$F$74*hourly1!E2493/hourly1!$E$8763</f>
        <v>74.975935427838721</v>
      </c>
      <c r="C2492" s="442">
        <f>hourly1!$F2493*유형화!$G$71/hourly1!$F$8763+유형화!$G$72*hourly1!$G2493/hourly1!$F$8763+유형화!$G$74*hourly1!I2493/hourly1!$I$8763</f>
        <v>2.5345952210132174</v>
      </c>
      <c r="D2492" s="14">
        <v>495.55701600000009</v>
      </c>
      <c r="E2492" s="14">
        <v>33.389609</v>
      </c>
      <c r="F2492" s="1">
        <v>858703</v>
      </c>
      <c r="G2492" s="15">
        <f t="shared" si="76"/>
        <v>0.56706463157941744</v>
      </c>
      <c r="H2492" s="15">
        <f t="shared" si="77"/>
        <v>0.7442910992837255</v>
      </c>
    </row>
    <row r="2493" spans="1:8">
      <c r="A2493" s="1">
        <v>2492</v>
      </c>
      <c r="B2493" s="444">
        <f>유형화!$F$71*hourly1!B2494/hourly1!$B$8763+유형화!$F$72*hourly1!C2494/hourly1!$C$8763+유형화!$F$73*hourly1!D2494/hourly1!$D$8763+유형화!$F$74*hourly1!E2494/hourly1!$E$8763</f>
        <v>83.80036276418393</v>
      </c>
      <c r="C2493" s="442">
        <f>hourly1!$F2494*유형화!$G$71/hourly1!$F$8763+유형화!$G$72*hourly1!$G2494/hourly1!$F$8763+유형화!$G$74*hourly1!I2494/hourly1!$I$8763</f>
        <v>2.6747386497600916</v>
      </c>
      <c r="D2493" s="14">
        <v>482.9085530000001</v>
      </c>
      <c r="E2493" s="14">
        <v>0.62865799999999994</v>
      </c>
      <c r="F2493" s="1">
        <v>820396</v>
      </c>
      <c r="G2493" s="15">
        <f t="shared" si="76"/>
        <v>0.5525910275751087</v>
      </c>
      <c r="H2493" s="15">
        <f t="shared" si="77"/>
        <v>0.73295218995433131</v>
      </c>
    </row>
    <row r="2494" spans="1:8">
      <c r="A2494" s="1">
        <v>2493</v>
      </c>
      <c r="B2494" s="444">
        <f>유형화!$F$71*hourly1!B2495/hourly1!$B$8763+유형화!$F$72*hourly1!C2495/hourly1!$C$8763+유형화!$F$73*hourly1!D2495/hourly1!$D$8763+유형화!$F$74*hourly1!E2495/hourly1!$E$8763</f>
        <v>67.407184655852731</v>
      </c>
      <c r="C2494" s="442">
        <f>hourly1!$F2495*유형화!$G$71/hourly1!$F$8763+유형화!$G$72*hourly1!$G2495/hourly1!$F$8763+유형화!$G$74*hourly1!I2495/hourly1!$I$8763</f>
        <v>3.6925207804154181</v>
      </c>
      <c r="D2494" s="14">
        <v>490.07052599999992</v>
      </c>
      <c r="E2494" s="14">
        <v>2.1410399999999998</v>
      </c>
      <c r="F2494" s="1">
        <v>862502</v>
      </c>
      <c r="G2494" s="15">
        <f t="shared" si="76"/>
        <v>0.56078645504258429</v>
      </c>
      <c r="H2494" s="15">
        <f t="shared" si="77"/>
        <v>0.73940188200047063</v>
      </c>
    </row>
    <row r="2495" spans="1:8">
      <c r="A2495" s="1">
        <v>2494</v>
      </c>
      <c r="B2495" s="444">
        <f>유형화!$F$71*hourly1!B2496/hourly1!$B$8763+유형화!$F$72*hourly1!C2496/hourly1!$C$8763+유형화!$F$73*hourly1!D2496/hourly1!$D$8763+유형화!$F$74*hourly1!E2496/hourly1!$E$8763</f>
        <v>66.213878802249823</v>
      </c>
      <c r="C2495" s="442">
        <f>hourly1!$F2496*유형화!$G$71/hourly1!$F$8763+유형화!$G$72*hourly1!$G2496/hourly1!$F$8763+유형화!$G$74*hourly1!I2496/hourly1!$I$8763</f>
        <v>0.40702293266836898</v>
      </c>
      <c r="D2495" s="14">
        <v>471.13444299999998</v>
      </c>
      <c r="E2495" s="14">
        <v>2.1444800000000002</v>
      </c>
      <c r="F2495" s="1">
        <v>893747</v>
      </c>
      <c r="G2495" s="15">
        <f t="shared" si="76"/>
        <v>0.53911794348234798</v>
      </c>
      <c r="H2495" s="15">
        <f t="shared" si="77"/>
        <v>0.72217977957452151</v>
      </c>
    </row>
    <row r="2496" spans="1:8">
      <c r="A2496" s="1">
        <v>2495</v>
      </c>
      <c r="B2496" s="444">
        <f>유형화!$F$71*hourly1!B2497/hourly1!$B$8763+유형화!$F$72*hourly1!C2497/hourly1!$C$8763+유형화!$F$73*hourly1!D2497/hourly1!$D$8763+유형화!$F$74*hourly1!E2497/hourly1!$E$8763</f>
        <v>65.031130304698593</v>
      </c>
      <c r="C2496" s="442">
        <f>hourly1!$F2497*유형화!$G$71/hourly1!$F$8763+유형화!$G$72*hourly1!$G2497/hourly1!$F$8763+유형화!$G$74*hourly1!I2497/hourly1!$I$8763</f>
        <v>0.39190720075967278</v>
      </c>
      <c r="D2496" s="14">
        <v>467.49344500000001</v>
      </c>
      <c r="E2496" s="14">
        <v>2.53424</v>
      </c>
      <c r="F2496" s="1">
        <v>961945</v>
      </c>
      <c r="G2496" s="15">
        <f t="shared" si="76"/>
        <v>0.53495155874196643</v>
      </c>
      <c r="H2496" s="15">
        <f t="shared" si="77"/>
        <v>0.71880511877097109</v>
      </c>
    </row>
    <row r="2497" spans="1:8">
      <c r="A2497" s="1">
        <v>2496</v>
      </c>
      <c r="B2497" s="444">
        <f>유형화!$F$71*hourly1!B2498/hourly1!$B$8763+유형화!$F$72*hourly1!C2498/hourly1!$C$8763+유형화!$F$73*hourly1!D2498/hourly1!$D$8763+유형화!$F$74*hourly1!E2498/hourly1!$E$8763</f>
        <v>63.575685672666481</v>
      </c>
      <c r="C2497" s="442">
        <f>hourly1!$F2498*유형화!$G$71/hourly1!$F$8763+유형화!$G$72*hourly1!$G2498/hourly1!$F$8763+유형화!$G$74*hourly1!I2498/hourly1!$I$8763</f>
        <v>0.31615872442114679</v>
      </c>
      <c r="D2497" s="14">
        <v>475.31489600000009</v>
      </c>
      <c r="E2497" s="14">
        <v>0.70599999999999996</v>
      </c>
      <c r="F2497" s="1">
        <v>1002728</v>
      </c>
      <c r="G2497" s="15">
        <f t="shared" si="76"/>
        <v>0.54390162520562346</v>
      </c>
      <c r="H2497" s="15">
        <f t="shared" si="77"/>
        <v>0.72602897467795779</v>
      </c>
    </row>
    <row r="2498" spans="1:8">
      <c r="A2498" s="1">
        <v>2497</v>
      </c>
      <c r="B2498" s="444">
        <f>유형화!$F$71*hourly1!B2499/hourly1!$B$8763+유형화!$F$72*hourly1!C2499/hourly1!$C$8763+유형화!$F$73*hourly1!D2499/hourly1!$D$8763+유형화!$F$74*hourly1!E2499/hourly1!$E$8763</f>
        <v>65.55929637235235</v>
      </c>
      <c r="C2498" s="442">
        <f>hourly1!$F2499*유형화!$G$71/hourly1!$F$8763+유형화!$G$72*hourly1!$G2499/hourly1!$F$8763+유형화!$G$74*hourly1!I2499/hourly1!$I$8763</f>
        <v>0.26424872886004686</v>
      </c>
      <c r="D2498" s="14">
        <v>447.08808800000003</v>
      </c>
      <c r="E2498" s="14">
        <v>3.8400000000000001E-3</v>
      </c>
      <c r="F2498" s="1">
        <v>1021950</v>
      </c>
      <c r="G2498" s="15">
        <f t="shared" ref="G2498:G2561" si="78">D2498/$I$1</f>
        <v>0.51160176068472041</v>
      </c>
      <c r="H2498" s="15">
        <f t="shared" ref="H2498:H2561" si="79">G2498/(1-$H$1*(1-G2498))</f>
        <v>0.69950105732214107</v>
      </c>
    </row>
    <row r="2499" spans="1:8">
      <c r="A2499" s="1">
        <v>2498</v>
      </c>
      <c r="B2499" s="444">
        <f>유형화!$F$71*hourly1!B2500/hourly1!$B$8763+유형화!$F$72*hourly1!C2500/hourly1!$C$8763+유형화!$F$73*hourly1!D2500/hourly1!$D$8763+유형화!$F$74*hourly1!E2500/hourly1!$E$8763</f>
        <v>65.9387371988919</v>
      </c>
      <c r="C2499" s="442">
        <f>hourly1!$F2500*유형화!$G$71/hourly1!$F$8763+유형화!$G$72*hourly1!$G2500/hourly1!$F$8763+유형화!$G$74*hourly1!I2500/hourly1!$I$8763</f>
        <v>0.2658907529660739</v>
      </c>
      <c r="D2499" s="14">
        <v>447.89511499999998</v>
      </c>
      <c r="E2499" s="14">
        <v>0</v>
      </c>
      <c r="F2499" s="1">
        <v>887591</v>
      </c>
      <c r="G2499" s="15">
        <f t="shared" si="78"/>
        <v>0.51252523962589958</v>
      </c>
      <c r="H2499" s="15">
        <f t="shared" si="79"/>
        <v>0.70027739507318443</v>
      </c>
    </row>
    <row r="2500" spans="1:8">
      <c r="A2500" s="1">
        <v>2499</v>
      </c>
      <c r="B2500" s="444">
        <f>유형화!$F$71*hourly1!B2501/hourly1!$B$8763+유형화!$F$72*hourly1!C2501/hourly1!$C$8763+유형화!$F$73*hourly1!D2501/hourly1!$D$8763+유형화!$F$74*hourly1!E2501/hourly1!$E$8763</f>
        <v>66.529173657242666</v>
      </c>
      <c r="C2500" s="442">
        <f>hourly1!$F2501*유형화!$G$71/hourly1!$F$8763+유형화!$G$72*hourly1!$G2501/hourly1!$F$8763+유형화!$G$74*hourly1!I2501/hourly1!$I$8763</f>
        <v>0.52692328680278988</v>
      </c>
      <c r="D2500" s="14">
        <v>394.84893599999998</v>
      </c>
      <c r="E2500" s="14">
        <v>0</v>
      </c>
      <c r="F2500" s="1">
        <v>685701</v>
      </c>
      <c r="G2500" s="15">
        <f t="shared" si="78"/>
        <v>0.451824632066888</v>
      </c>
      <c r="H2500" s="15">
        <f t="shared" si="79"/>
        <v>0.64684658166092834</v>
      </c>
    </row>
    <row r="2501" spans="1:8">
      <c r="A2501" s="1">
        <v>2500</v>
      </c>
      <c r="B2501" s="444">
        <f>유형화!$F$71*hourly1!B2502/hourly1!$B$8763+유형화!$F$72*hourly1!C2502/hourly1!$C$8763+유형화!$F$73*hourly1!D2502/hourly1!$D$8763+유형화!$F$74*hourly1!E2502/hourly1!$E$8763</f>
        <v>66.791491673495116</v>
      </c>
      <c r="C2501" s="442">
        <f>hourly1!$F2502*유형화!$G$71/hourly1!$F$8763+유형화!$G$72*hourly1!$G2502/hourly1!$F$8763+유형화!$G$74*hourly1!I2502/hourly1!$I$8763</f>
        <v>1.0302217244460234</v>
      </c>
      <c r="D2501" s="14">
        <v>335.308584</v>
      </c>
      <c r="E2501" s="14">
        <v>0</v>
      </c>
      <c r="F2501" s="1">
        <v>549465</v>
      </c>
      <c r="G2501" s="15">
        <f t="shared" si="78"/>
        <v>0.38369275887999155</v>
      </c>
      <c r="H2501" s="15">
        <f t="shared" si="79"/>
        <v>0.58044592279261087</v>
      </c>
    </row>
    <row r="2502" spans="1:8">
      <c r="A2502" s="1">
        <v>2501</v>
      </c>
      <c r="B2502" s="444">
        <f>유형화!$F$71*hourly1!B2503/hourly1!$B$8763+유형화!$F$72*hourly1!C2503/hourly1!$C$8763+유형화!$F$73*hourly1!D2503/hourly1!$D$8763+유형화!$F$74*hourly1!E2503/hourly1!$E$8763</f>
        <v>67.128948344092919</v>
      </c>
      <c r="C2502" s="442">
        <f>hourly1!$F2503*유형화!$G$71/hourly1!$F$8763+유형화!$G$72*hourly1!$G2503/hourly1!$F$8763+유형화!$G$74*hourly1!I2503/hourly1!$I$8763</f>
        <v>1.521170797922873</v>
      </c>
      <c r="D2502" s="14">
        <v>307.66840000000002</v>
      </c>
      <c r="E2502" s="14">
        <v>0</v>
      </c>
      <c r="F2502" s="1">
        <v>621739</v>
      </c>
      <c r="G2502" s="15">
        <f t="shared" si="78"/>
        <v>0.35206416670857671</v>
      </c>
      <c r="H2502" s="15">
        <f t="shared" si="79"/>
        <v>0.54699326039800089</v>
      </c>
    </row>
    <row r="2503" spans="1:8">
      <c r="A2503" s="1">
        <v>2502</v>
      </c>
      <c r="B2503" s="444">
        <f>유형화!$F$71*hourly1!B2504/hourly1!$B$8763+유형화!$F$72*hourly1!C2504/hourly1!$C$8763+유형화!$F$73*hourly1!D2504/hourly1!$D$8763+유형화!$F$74*hourly1!E2504/hourly1!$E$8763</f>
        <v>69.266217111374218</v>
      </c>
      <c r="C2503" s="442">
        <f>hourly1!$F2504*유형화!$G$71/hourly1!$F$8763+유형화!$G$72*hourly1!$G2504/hourly1!$F$8763+유형화!$G$74*hourly1!I2504/hourly1!$I$8763</f>
        <v>2.0020643377422465</v>
      </c>
      <c r="D2503" s="14">
        <v>313.41010999999997</v>
      </c>
      <c r="E2503" s="14">
        <v>0.13219500000000001</v>
      </c>
      <c r="F2503" s="1">
        <v>994208</v>
      </c>
      <c r="G2503" s="15">
        <f t="shared" si="78"/>
        <v>0.3586343908415468</v>
      </c>
      <c r="H2503" s="15">
        <f t="shared" si="79"/>
        <v>0.5540903701045693</v>
      </c>
    </row>
    <row r="2504" spans="1:8">
      <c r="A2504" s="1">
        <v>2503</v>
      </c>
      <c r="B2504" s="444">
        <f>유형화!$F$71*hourly1!B2505/hourly1!$B$8763+유형화!$F$72*hourly1!C2505/hourly1!$C$8763+유형화!$F$73*hourly1!D2505/hourly1!$D$8763+유형화!$F$74*hourly1!E2505/hourly1!$E$8763</f>
        <v>80.35628075639039</v>
      </c>
      <c r="C2504" s="442">
        <f>hourly1!$F2505*유형화!$G$71/hourly1!$F$8763+유형화!$G$72*hourly1!$G2505/hourly1!$F$8763+유형화!$G$74*hourly1!I2505/hourly1!$I$8763</f>
        <v>8.3034264091081784</v>
      </c>
      <c r="D2504" s="14">
        <v>301.87034999999997</v>
      </c>
      <c r="E2504" s="14">
        <v>27.392603000000019</v>
      </c>
      <c r="F2504" s="1">
        <v>998708</v>
      </c>
      <c r="G2504" s="15">
        <f t="shared" si="78"/>
        <v>0.34542947285706427</v>
      </c>
      <c r="H2504" s="15">
        <f t="shared" si="79"/>
        <v>0.53974518110090897</v>
      </c>
    </row>
    <row r="2505" spans="1:8">
      <c r="A2505" s="1">
        <v>2504</v>
      </c>
      <c r="B2505" s="444">
        <f>유형화!$F$71*hourly1!B2506/hourly1!$B$8763+유형화!$F$72*hourly1!C2506/hourly1!$C$8763+유형화!$F$73*hourly1!D2506/hourly1!$D$8763+유형화!$F$74*hourly1!E2506/hourly1!$E$8763</f>
        <v>176.89046559149409</v>
      </c>
      <c r="C2505" s="442">
        <f>hourly1!$F2506*유형화!$G$71/hourly1!$F$8763+유형화!$G$72*hourly1!$G2506/hourly1!$F$8763+유형화!$G$74*hourly1!I2506/hourly1!$I$8763</f>
        <v>7.7893676655136304</v>
      </c>
      <c r="D2505" s="14">
        <v>303.85931099999999</v>
      </c>
      <c r="E2505" s="14">
        <v>223.5905620000006</v>
      </c>
      <c r="F2505" s="1">
        <v>952292</v>
      </c>
      <c r="G2505" s="15">
        <f t="shared" si="78"/>
        <v>0.34770543586490277</v>
      </c>
      <c r="H2505" s="15">
        <f t="shared" si="79"/>
        <v>0.54224085508976361</v>
      </c>
    </row>
    <row r="2506" spans="1:8">
      <c r="A2506" s="1">
        <v>2505</v>
      </c>
      <c r="B2506" s="444">
        <f>유형화!$F$71*hourly1!B2507/hourly1!$B$8763+유형화!$F$72*hourly1!C2507/hourly1!$C$8763+유형화!$F$73*hourly1!D2507/hourly1!$D$8763+유형화!$F$74*hourly1!E2507/hourly1!$E$8763</f>
        <v>273.21086130774017</v>
      </c>
      <c r="C2506" s="442">
        <f>hourly1!$F2507*유형화!$G$71/hourly1!$F$8763+유형화!$G$72*hourly1!$G2507/hourly1!$F$8763+유형화!$G$74*hourly1!I2507/hourly1!$I$8763</f>
        <v>6.8226117334140879</v>
      </c>
      <c r="D2506" s="14">
        <v>265.29744399999998</v>
      </c>
      <c r="E2506" s="14">
        <v>575.33487699999978</v>
      </c>
      <c r="F2506" s="1">
        <v>898766</v>
      </c>
      <c r="G2506" s="15">
        <f t="shared" si="78"/>
        <v>0.3035791896463052</v>
      </c>
      <c r="H2506" s="15">
        <f t="shared" si="79"/>
        <v>0.49204969609520788</v>
      </c>
    </row>
    <row r="2507" spans="1:8">
      <c r="A2507" s="1">
        <v>2506</v>
      </c>
      <c r="B2507" s="444">
        <f>유형화!$F$71*hourly1!B2508/hourly1!$B$8763+유형화!$F$72*hourly1!C2508/hourly1!$C$8763+유형화!$F$73*hourly1!D2508/hourly1!$D$8763+유형화!$F$74*hourly1!E2508/hourly1!$E$8763</f>
        <v>329.96155022458487</v>
      </c>
      <c r="C2507" s="442">
        <f>hourly1!$F2508*유형화!$G$71/hourly1!$F$8763+유형화!$G$72*hourly1!$G2508/hourly1!$F$8763+유형화!$G$74*hourly1!I2508/hourly1!$I$8763</f>
        <v>5.7119766475346356</v>
      </c>
      <c r="D2507" s="14">
        <v>282.11219799999998</v>
      </c>
      <c r="E2507" s="14">
        <v>867.22057200000063</v>
      </c>
      <c r="F2507" s="1">
        <v>877458</v>
      </c>
      <c r="G2507" s="15">
        <f t="shared" si="78"/>
        <v>0.32282026983334977</v>
      </c>
      <c r="H2507" s="15">
        <f t="shared" si="79"/>
        <v>0.51441268277831798</v>
      </c>
    </row>
    <row r="2508" spans="1:8">
      <c r="A2508" s="1">
        <v>2507</v>
      </c>
      <c r="B2508" s="444">
        <f>유형화!$F$71*hourly1!B2509/hourly1!$B$8763+유형화!$F$72*hourly1!C2509/hourly1!$C$8763+유형화!$F$73*hourly1!D2509/hourly1!$D$8763+유형화!$F$74*hourly1!E2509/hourly1!$E$8763</f>
        <v>385.51635983432044</v>
      </c>
      <c r="C2508" s="442">
        <f>hourly1!$F2509*유형화!$G$71/hourly1!$F$8763+유형화!$G$72*hourly1!$G2509/hourly1!$F$8763+유형화!$G$74*hourly1!I2509/hourly1!$I$8763</f>
        <v>4.7358525975564021</v>
      </c>
      <c r="D2508" s="14">
        <v>262.24233400000003</v>
      </c>
      <c r="E2508" s="14">
        <v>1072.600324</v>
      </c>
      <c r="F2508" s="1">
        <v>865053</v>
      </c>
      <c r="G2508" s="15">
        <f t="shared" si="78"/>
        <v>0.30008323505248591</v>
      </c>
      <c r="H2508" s="15">
        <f t="shared" si="79"/>
        <v>0.48790390107924875</v>
      </c>
    </row>
    <row r="2509" spans="1:8">
      <c r="A2509" s="1">
        <v>2508</v>
      </c>
      <c r="B2509" s="444">
        <f>유형화!$F$71*hourly1!B2510/hourly1!$B$8763+유형화!$F$72*hourly1!C2510/hourly1!$C$8763+유형화!$F$73*hourly1!D2510/hourly1!$D$8763+유형화!$F$74*hourly1!E2510/hourly1!$E$8763</f>
        <v>325.34058093642642</v>
      </c>
      <c r="C2509" s="442">
        <f>hourly1!$F2510*유형화!$G$71/hourly1!$F$8763+유형화!$G$72*hourly1!$G2510/hourly1!$F$8763+유형화!$G$74*hourly1!I2510/hourly1!$I$8763</f>
        <v>4.0264543442921727</v>
      </c>
      <c r="D2509" s="14">
        <v>246.81074599999999</v>
      </c>
      <c r="E2509" s="14">
        <v>1214.6165940000001</v>
      </c>
      <c r="F2509" s="1">
        <v>889761</v>
      </c>
      <c r="G2509" s="15">
        <f t="shared" si="78"/>
        <v>0.28242490819730653</v>
      </c>
      <c r="H2509" s="15">
        <f t="shared" si="79"/>
        <v>0.46656068946204787</v>
      </c>
    </row>
    <row r="2510" spans="1:8">
      <c r="A2510" s="1">
        <v>2509</v>
      </c>
      <c r="B2510" s="444">
        <f>유형화!$F$71*hourly1!B2511/hourly1!$B$8763+유형화!$F$72*hourly1!C2511/hourly1!$C$8763+유형화!$F$73*hourly1!D2511/hourly1!$D$8763+유형화!$F$74*hourly1!E2511/hourly1!$E$8763</f>
        <v>203.6519225746143</v>
      </c>
      <c r="C2510" s="442">
        <f>hourly1!$F2511*유형화!$G$71/hourly1!$F$8763+유형화!$G$72*hourly1!$G2511/hourly1!$F$8763+유형화!$G$74*hourly1!I2511/hourly1!$I$8763</f>
        <v>2.7069098059907568</v>
      </c>
      <c r="D2510" s="14">
        <v>216.34990400000001</v>
      </c>
      <c r="E2510" s="14">
        <v>1258.1885199999999</v>
      </c>
      <c r="F2510" s="1">
        <v>928562</v>
      </c>
      <c r="G2510" s="15">
        <f t="shared" si="78"/>
        <v>0.24756864425869074</v>
      </c>
      <c r="H2510" s="15">
        <f t="shared" si="79"/>
        <v>0.42235478529590642</v>
      </c>
    </row>
    <row r="2511" spans="1:8">
      <c r="A2511" s="1">
        <v>2510</v>
      </c>
      <c r="B2511" s="444">
        <f>유형화!$F$71*hourly1!B2512/hourly1!$B$8763+유형화!$F$72*hourly1!C2512/hourly1!$C$8763+유형화!$F$73*hourly1!D2512/hourly1!$D$8763+유형화!$F$74*hourly1!E2512/hourly1!$E$8763</f>
        <v>260.19400669801223</v>
      </c>
      <c r="C2511" s="442">
        <f>hourly1!$F2512*유형화!$G$71/hourly1!$F$8763+유형화!$G$72*hourly1!$G2512/hourly1!$F$8763+유형화!$G$74*hourly1!I2512/hourly1!$I$8763</f>
        <v>3.0345660154418224</v>
      </c>
      <c r="D2511" s="14">
        <v>189.79194000000001</v>
      </c>
      <c r="E2511" s="14">
        <v>1213.467642999999</v>
      </c>
      <c r="F2511" s="1">
        <v>939458</v>
      </c>
      <c r="G2511" s="15">
        <f t="shared" si="78"/>
        <v>0.21717843367763537</v>
      </c>
      <c r="H2511" s="15">
        <f t="shared" si="79"/>
        <v>0.38138404357779493</v>
      </c>
    </row>
    <row r="2512" spans="1:8">
      <c r="A2512" s="1">
        <v>2511</v>
      </c>
      <c r="B2512" s="444">
        <f>유형화!$F$71*hourly1!B2513/hourly1!$B$8763+유형화!$F$72*hourly1!C2513/hourly1!$C$8763+유형화!$F$73*hourly1!D2513/hourly1!$D$8763+유형화!$F$74*hourly1!E2513/hourly1!$E$8763</f>
        <v>371.3104052693472</v>
      </c>
      <c r="C2512" s="442">
        <f>hourly1!$F2513*유형화!$G$71/hourly1!$F$8763+유형화!$G$72*hourly1!$G2513/hourly1!$F$8763+유형화!$G$74*hourly1!I2513/hourly1!$I$8763</f>
        <v>2.8342545568438733</v>
      </c>
      <c r="D2512" s="14">
        <v>181.60322199999999</v>
      </c>
      <c r="E2512" s="14">
        <v>1089.4462870000009</v>
      </c>
      <c r="F2512" s="1">
        <v>876697</v>
      </c>
      <c r="G2512" s="15">
        <f t="shared" si="78"/>
        <v>0.20780810452104492</v>
      </c>
      <c r="H2512" s="15">
        <f t="shared" si="79"/>
        <v>0.36826182104754934</v>
      </c>
    </row>
    <row r="2513" spans="1:8">
      <c r="A2513" s="1">
        <v>2512</v>
      </c>
      <c r="B2513" s="444">
        <f>유형화!$F$71*hourly1!B2514/hourly1!$B$8763+유형화!$F$72*hourly1!C2514/hourly1!$C$8763+유형화!$F$73*hourly1!D2514/hourly1!$D$8763+유형화!$F$74*hourly1!E2514/hourly1!$E$8763</f>
        <v>313.73168907064667</v>
      </c>
      <c r="C2513" s="442">
        <f>hourly1!$F2514*유형화!$G$71/hourly1!$F$8763+유형화!$G$72*hourly1!$G2514/hourly1!$F$8763+유형화!$G$74*hourly1!I2514/hourly1!$I$8763</f>
        <v>2.7607108468314334</v>
      </c>
      <c r="D2513" s="14">
        <v>180.876676</v>
      </c>
      <c r="E2513" s="14">
        <v>908.65846700000009</v>
      </c>
      <c r="F2513" s="1">
        <v>902585</v>
      </c>
      <c r="G2513" s="15">
        <f t="shared" si="78"/>
        <v>0.20697671978323812</v>
      </c>
      <c r="H2513" s="15">
        <f t="shared" si="79"/>
        <v>0.3670859625710145</v>
      </c>
    </row>
    <row r="2514" spans="1:8">
      <c r="A2514" s="1">
        <v>2513</v>
      </c>
      <c r="B2514" s="444">
        <f>유형화!$F$71*hourly1!B2515/hourly1!$B$8763+유형화!$F$72*hourly1!C2515/hourly1!$C$8763+유형화!$F$73*hourly1!D2515/hourly1!$D$8763+유형화!$F$74*hourly1!E2515/hourly1!$E$8763</f>
        <v>271.2092269974666</v>
      </c>
      <c r="C2514" s="442">
        <f>hourly1!$F2515*유형화!$G$71/hourly1!$F$8763+유형화!$G$72*hourly1!$G2515/hourly1!$F$8763+유형화!$G$74*hourly1!I2515/hourly1!$I$8763</f>
        <v>2.9631911364355759</v>
      </c>
      <c r="D2514" s="14">
        <v>192.17827500000001</v>
      </c>
      <c r="E2514" s="14">
        <v>623.94680100000051</v>
      </c>
      <c r="F2514" s="1">
        <v>863904</v>
      </c>
      <c r="G2514" s="15">
        <f t="shared" si="78"/>
        <v>0.21990911074184644</v>
      </c>
      <c r="H2514" s="15">
        <f t="shared" si="79"/>
        <v>0.38516351088620171</v>
      </c>
    </row>
    <row r="2515" spans="1:8">
      <c r="A2515" s="1">
        <v>2514</v>
      </c>
      <c r="B2515" s="444">
        <f>유형화!$F$71*hourly1!B2516/hourly1!$B$8763+유형화!$F$72*hourly1!C2516/hourly1!$C$8763+유형화!$F$73*hourly1!D2516/hourly1!$D$8763+유형화!$F$74*hourly1!E2516/hourly1!$E$8763</f>
        <v>159.9746163361969</v>
      </c>
      <c r="C2515" s="442">
        <f>hourly1!$F2516*유형화!$G$71/hourly1!$F$8763+유형화!$G$72*hourly1!$G2516/hourly1!$F$8763+유형화!$G$74*hourly1!I2516/hourly1!$I$8763</f>
        <v>3.2564385844774981</v>
      </c>
      <c r="D2515" s="14">
        <v>191.442824</v>
      </c>
      <c r="E2515" s="14">
        <v>290.86022499999979</v>
      </c>
      <c r="F2515" s="1">
        <v>878277</v>
      </c>
      <c r="G2515" s="15">
        <f t="shared" si="78"/>
        <v>0.21906753603521426</v>
      </c>
      <c r="H2515" s="15">
        <f t="shared" si="79"/>
        <v>0.38400082810731373</v>
      </c>
    </row>
    <row r="2516" spans="1:8">
      <c r="A2516" s="1">
        <v>2515</v>
      </c>
      <c r="B2516" s="444">
        <f>유형화!$F$71*hourly1!B2517/hourly1!$B$8763+유형화!$F$72*hourly1!C2517/hourly1!$C$8763+유형화!$F$73*hourly1!D2517/hourly1!$D$8763+유형화!$F$74*hourly1!E2517/hourly1!$E$8763</f>
        <v>123.13583086076144</v>
      </c>
      <c r="C2516" s="442">
        <f>hourly1!$F2517*유형화!$G$71/hourly1!$F$8763+유형화!$G$72*hourly1!$G2517/hourly1!$F$8763+유형화!$G$74*hourly1!I2517/hourly1!$I$8763</f>
        <v>3.1425355989205048</v>
      </c>
      <c r="D2516" s="14">
        <v>187.29155299999999</v>
      </c>
      <c r="E2516" s="14">
        <v>53.551904999999962</v>
      </c>
      <c r="F2516" s="1">
        <v>873705</v>
      </c>
      <c r="G2516" s="15">
        <f t="shared" si="78"/>
        <v>0.21431724720023321</v>
      </c>
      <c r="H2516" s="15">
        <f t="shared" si="79"/>
        <v>0.37740249385897029</v>
      </c>
    </row>
    <row r="2517" spans="1:8">
      <c r="A2517" s="1">
        <v>2516</v>
      </c>
      <c r="B2517" s="444">
        <f>유형화!$F$71*hourly1!B2518/hourly1!$B$8763+유형화!$F$72*hourly1!C2518/hourly1!$C$8763+유형화!$F$73*hourly1!D2518/hourly1!$D$8763+유형화!$F$74*hourly1!E2518/hourly1!$E$8763</f>
        <v>132.37589412715781</v>
      </c>
      <c r="C2517" s="442">
        <f>hourly1!$F2518*유형화!$G$71/hourly1!$F$8763+유형화!$G$72*hourly1!$G2518/hourly1!$F$8763+유형화!$G$74*hourly1!I2518/hourly1!$I$8763</f>
        <v>3.3804085932160235</v>
      </c>
      <c r="D2517" s="14">
        <v>185.73341199999999</v>
      </c>
      <c r="E2517" s="14">
        <v>0.72010499999999955</v>
      </c>
      <c r="F2517" s="1">
        <v>835207</v>
      </c>
      <c r="G2517" s="15">
        <f t="shared" si="78"/>
        <v>0.21253427042140421</v>
      </c>
      <c r="H2517" s="15">
        <f t="shared" si="79"/>
        <v>0.37491017215458533</v>
      </c>
    </row>
    <row r="2518" spans="1:8">
      <c r="A2518" s="1">
        <v>2517</v>
      </c>
      <c r="B2518" s="444">
        <f>유형화!$F$71*hourly1!B2519/hourly1!$B$8763+유형화!$F$72*hourly1!C2519/hourly1!$C$8763+유형화!$F$73*hourly1!D2519/hourly1!$D$8763+유형화!$F$74*hourly1!E2519/hourly1!$E$8763</f>
        <v>68.279012344942245</v>
      </c>
      <c r="C2518" s="442">
        <f>hourly1!$F2519*유형화!$G$71/hourly1!$F$8763+유형화!$G$72*hourly1!$G2519/hourly1!$F$8763+유형화!$G$74*hourly1!I2519/hourly1!$I$8763</f>
        <v>4.4449040321545104</v>
      </c>
      <c r="D2518" s="14">
        <v>205.70019500000001</v>
      </c>
      <c r="E2518" s="14">
        <v>2.1827200000000002</v>
      </c>
      <c r="F2518" s="1">
        <v>876276</v>
      </c>
      <c r="G2518" s="15">
        <f t="shared" si="78"/>
        <v>0.23538220936718474</v>
      </c>
      <c r="H2518" s="15">
        <f t="shared" si="79"/>
        <v>0.40620943977225527</v>
      </c>
    </row>
    <row r="2519" spans="1:8">
      <c r="A2519" s="1">
        <v>2518</v>
      </c>
      <c r="B2519" s="444">
        <f>유형화!$F$71*hourly1!B2520/hourly1!$B$8763+유형화!$F$72*hourly1!C2520/hourly1!$C$8763+유형화!$F$73*hourly1!D2520/hourly1!$D$8763+유형화!$F$74*hourly1!E2520/hourly1!$E$8763</f>
        <v>67.110478586099489</v>
      </c>
      <c r="C2519" s="442">
        <f>hourly1!$F2520*유형화!$G$71/hourly1!$F$8763+유형화!$G$72*hourly1!$G2520/hourly1!$F$8763+유형화!$G$74*hourly1!I2520/hourly1!$I$8763</f>
        <v>0.4607991202832743</v>
      </c>
      <c r="D2519" s="14">
        <v>243.96209899999999</v>
      </c>
      <c r="E2519" s="14">
        <v>2.1419199999999998</v>
      </c>
      <c r="F2519" s="1">
        <v>920050</v>
      </c>
      <c r="G2519" s="15">
        <f t="shared" si="78"/>
        <v>0.27916520868867356</v>
      </c>
      <c r="H2519" s="15">
        <f t="shared" si="79"/>
        <v>0.46254566174405165</v>
      </c>
    </row>
    <row r="2520" spans="1:8">
      <c r="A2520" s="1">
        <v>2519</v>
      </c>
      <c r="B2520" s="444">
        <f>유형화!$F$71*hourly1!B2521/hourly1!$B$8763+유형화!$F$72*hourly1!C2521/hourly1!$C$8763+유형화!$F$73*hourly1!D2521/hourly1!$D$8763+유형화!$F$74*hourly1!E2521/hourly1!$E$8763</f>
        <v>65.908472922863297</v>
      </c>
      <c r="C2520" s="442">
        <f>hourly1!$F2521*유형화!$G$71/hourly1!$F$8763+유형화!$G$72*hourly1!$G2521/hourly1!$F$8763+유형화!$G$74*hourly1!I2521/hourly1!$I$8763</f>
        <v>0.35369019178985384</v>
      </c>
      <c r="D2520" s="14">
        <v>246.35004900000001</v>
      </c>
      <c r="E2520" s="14">
        <v>2.5992799999999998</v>
      </c>
      <c r="F2520" s="1">
        <v>956163</v>
      </c>
      <c r="G2520" s="15">
        <f t="shared" si="78"/>
        <v>0.28189773379327238</v>
      </c>
      <c r="H2520" s="15">
        <f t="shared" si="79"/>
        <v>0.46591297261126779</v>
      </c>
    </row>
    <row r="2521" spans="1:8">
      <c r="A2521" s="1">
        <v>2520</v>
      </c>
      <c r="B2521" s="444">
        <f>유형화!$F$71*hourly1!B2522/hourly1!$B$8763+유형화!$F$72*hourly1!C2522/hourly1!$C$8763+유형화!$F$73*hourly1!D2522/hourly1!$D$8763+유형화!$F$74*hourly1!E2522/hourly1!$E$8763</f>
        <v>64.539665698539224</v>
      </c>
      <c r="C2521" s="442">
        <f>hourly1!$F2522*유형화!$G$71/hourly1!$F$8763+유형화!$G$72*hourly1!$G2522/hourly1!$F$8763+유형화!$G$74*hourly1!I2522/hourly1!$I$8763</f>
        <v>0.32263025995171851</v>
      </c>
      <c r="D2521" s="14">
        <v>248.46104800000001</v>
      </c>
      <c r="E2521" s="14">
        <v>1.35816</v>
      </c>
      <c r="F2521" s="1">
        <v>967194</v>
      </c>
      <c r="G2521" s="15">
        <f t="shared" si="78"/>
        <v>0.28431334457376733</v>
      </c>
      <c r="H2521" s="15">
        <f t="shared" si="79"/>
        <v>0.46887584747171007</v>
      </c>
    </row>
    <row r="2522" spans="1:8">
      <c r="A2522" s="1">
        <v>2521</v>
      </c>
      <c r="B2522" s="444">
        <f>유형화!$F$71*hourly1!B2523/hourly1!$B$8763+유형화!$F$72*hourly1!C2523/hourly1!$C$8763+유형화!$F$73*hourly1!D2523/hourly1!$D$8763+유형화!$F$74*hourly1!E2523/hourly1!$E$8763</f>
        <v>64.968683176575325</v>
      </c>
      <c r="C2522" s="442">
        <f>hourly1!$F2523*유형화!$G$71/hourly1!$F$8763+유형화!$G$72*hourly1!$G2523/hourly1!$F$8763+유형화!$G$74*hourly1!I2523/hourly1!$I$8763</f>
        <v>0.28891421091046526</v>
      </c>
      <c r="D2522" s="14">
        <v>279.70239400000003</v>
      </c>
      <c r="E2522" s="14">
        <v>0.10816000000000001</v>
      </c>
      <c r="F2522" s="1">
        <v>928173</v>
      </c>
      <c r="G2522" s="15">
        <f t="shared" si="78"/>
        <v>0.32006273725219753</v>
      </c>
      <c r="H2522" s="15">
        <f t="shared" si="79"/>
        <v>0.51125414724918905</v>
      </c>
    </row>
    <row r="2523" spans="1:8">
      <c r="A2523" s="1">
        <v>2522</v>
      </c>
      <c r="B2523" s="444">
        <f>유형화!$F$71*hourly1!B2524/hourly1!$B$8763+유형화!$F$72*hourly1!C2524/hourly1!$C$8763+유형화!$F$73*hourly1!D2524/hourly1!$D$8763+유형화!$F$74*hourly1!E2524/hourly1!$E$8763</f>
        <v>65.178964644909172</v>
      </c>
      <c r="C2523" s="442">
        <f>hourly1!$F2524*유형화!$G$71/hourly1!$F$8763+유형화!$G$72*hourly1!$G2524/hourly1!$F$8763+유형화!$G$74*hourly1!I2524/hourly1!$I$8763</f>
        <v>0.52023548746509141</v>
      </c>
      <c r="D2523" s="14">
        <v>294.99998699999998</v>
      </c>
      <c r="E2523" s="14">
        <v>0</v>
      </c>
      <c r="F2523" s="1">
        <v>854354</v>
      </c>
      <c r="G2523" s="15">
        <f t="shared" si="78"/>
        <v>0.33756773397006634</v>
      </c>
      <c r="H2523" s="15">
        <f t="shared" si="79"/>
        <v>0.53104888958551244</v>
      </c>
    </row>
    <row r="2524" spans="1:8">
      <c r="A2524" s="1">
        <v>2523</v>
      </c>
      <c r="B2524" s="444">
        <f>유형화!$F$71*hourly1!B2525/hourly1!$B$8763+유형화!$F$72*hourly1!C2525/hourly1!$C$8763+유형화!$F$73*hourly1!D2525/hourly1!$D$8763+유형화!$F$74*hourly1!E2525/hourly1!$E$8763</f>
        <v>65.59785759324356</v>
      </c>
      <c r="C2524" s="442">
        <f>hourly1!$F2525*유형화!$G$71/hourly1!$F$8763+유형화!$G$72*hourly1!$G2525/hourly1!$F$8763+유형화!$G$74*hourly1!I2525/hourly1!$I$8763</f>
        <v>1.0617475931527136</v>
      </c>
      <c r="D2524" s="14">
        <v>274.28748000000002</v>
      </c>
      <c r="E2524" s="14">
        <v>0</v>
      </c>
      <c r="F2524" s="1">
        <v>702747</v>
      </c>
      <c r="G2524" s="15">
        <f t="shared" si="78"/>
        <v>0.31386646494991166</v>
      </c>
      <c r="H2524" s="15">
        <f t="shared" si="79"/>
        <v>0.50410067168709727</v>
      </c>
    </row>
    <row r="2525" spans="1:8">
      <c r="A2525" s="1">
        <v>2524</v>
      </c>
      <c r="B2525" s="444">
        <f>유형화!$F$71*hourly1!B2526/hourly1!$B$8763+유형화!$F$72*hourly1!C2526/hourly1!$C$8763+유형화!$F$73*hourly1!D2526/hourly1!$D$8763+유형화!$F$74*hourly1!E2526/hourly1!$E$8763</f>
        <v>65.901806290585384</v>
      </c>
      <c r="C2525" s="442">
        <f>hourly1!$F2526*유형화!$G$71/hourly1!$F$8763+유형화!$G$72*hourly1!$G2526/hourly1!$F$8763+유형화!$G$74*hourly1!I2526/hourly1!$I$8763</f>
        <v>1.4865920567467124</v>
      </c>
      <c r="D2525" s="14">
        <v>248.821821</v>
      </c>
      <c r="E2525" s="14">
        <v>0</v>
      </c>
      <c r="F2525" s="1">
        <v>566931</v>
      </c>
      <c r="G2525" s="15">
        <f t="shared" si="78"/>
        <v>0.28472617619903645</v>
      </c>
      <c r="H2525" s="15">
        <f t="shared" si="79"/>
        <v>0.46938090880022665</v>
      </c>
    </row>
    <row r="2526" spans="1:8">
      <c r="A2526" s="1">
        <v>2525</v>
      </c>
      <c r="B2526" s="444">
        <f>유형화!$F$71*hourly1!B2527/hourly1!$B$8763+유형화!$F$72*hourly1!C2527/hourly1!$C$8763+유형화!$F$73*hourly1!D2527/hourly1!$D$8763+유형화!$F$74*hourly1!E2527/hourly1!$E$8763</f>
        <v>66.261315463711327</v>
      </c>
      <c r="C2526" s="442">
        <f>hourly1!$F2527*유형화!$G$71/hourly1!$F$8763+유형화!$G$72*hourly1!$G2527/hourly1!$F$8763+유형화!$G$74*hourly1!I2527/hourly1!$I$8763</f>
        <v>1.9068372883129101</v>
      </c>
      <c r="D2526" s="14">
        <v>222.487696</v>
      </c>
      <c r="E2526" s="14">
        <v>0</v>
      </c>
      <c r="F2526" s="1">
        <v>639161</v>
      </c>
      <c r="G2526" s="15">
        <f t="shared" si="78"/>
        <v>0.25459210401572319</v>
      </c>
      <c r="H2526" s="15">
        <f t="shared" si="79"/>
        <v>0.43149327644525309</v>
      </c>
    </row>
    <row r="2527" spans="1:8">
      <c r="A2527" s="1">
        <v>2526</v>
      </c>
      <c r="B2527" s="444">
        <f>유형화!$F$71*hourly1!B2528/hourly1!$B$8763+유형화!$F$72*hourly1!C2528/hourly1!$C$8763+유형화!$F$73*hourly1!D2528/hourly1!$D$8763+유형화!$F$74*hourly1!E2528/hourly1!$E$8763</f>
        <v>68.288862751289074</v>
      </c>
      <c r="C2527" s="442">
        <f>hourly1!$F2528*유형화!$G$71/hourly1!$F$8763+유형화!$G$72*hourly1!$G2528/hourly1!$F$8763+유형화!$G$74*hourly1!I2528/hourly1!$I$8763</f>
        <v>2.2829031813059029</v>
      </c>
      <c r="D2527" s="14">
        <v>245.08632399999999</v>
      </c>
      <c r="E2527" s="14">
        <v>0.110981</v>
      </c>
      <c r="F2527" s="1">
        <v>992726</v>
      </c>
      <c r="G2527" s="15">
        <f t="shared" si="78"/>
        <v>0.28045165649357634</v>
      </c>
      <c r="H2527" s="15">
        <f t="shared" si="79"/>
        <v>0.4641330475263859</v>
      </c>
    </row>
    <row r="2528" spans="1:8">
      <c r="A2528" s="1">
        <v>2527</v>
      </c>
      <c r="B2528" s="444">
        <f>유형화!$F$71*hourly1!B2529/hourly1!$B$8763+유형화!$F$72*hourly1!C2529/hourly1!$C$8763+유형화!$F$73*hourly1!D2529/hourly1!$D$8763+유형화!$F$74*hourly1!E2529/hourly1!$E$8763</f>
        <v>79.683434161015683</v>
      </c>
      <c r="C2528" s="442">
        <f>hourly1!$F2529*유형화!$G$71/hourly1!$F$8763+유형화!$G$72*hourly1!$G2529/hourly1!$F$8763+유형화!$G$74*hourly1!I2529/hourly1!$I$8763</f>
        <v>8.6263213109050696</v>
      </c>
      <c r="D2528" s="14">
        <v>229.68905599999999</v>
      </c>
      <c r="E2528" s="14">
        <v>28.539808000000001</v>
      </c>
      <c r="F2528" s="1">
        <v>1005375</v>
      </c>
      <c r="G2528" s="15">
        <f t="shared" si="78"/>
        <v>0.26283260192700847</v>
      </c>
      <c r="H2528" s="15">
        <f t="shared" si="79"/>
        <v>0.44206390697452314</v>
      </c>
    </row>
    <row r="2529" spans="1:8">
      <c r="A2529" s="1">
        <v>2528</v>
      </c>
      <c r="B2529" s="444">
        <f>유형화!$F$71*hourly1!B2530/hourly1!$B$8763+유형화!$F$72*hourly1!C2530/hourly1!$C$8763+유형화!$F$73*hourly1!D2530/hourly1!$D$8763+유형화!$F$74*hourly1!E2530/hourly1!$E$8763</f>
        <v>175.35762550081384</v>
      </c>
      <c r="C2529" s="442">
        <f>hourly1!$F2530*유형화!$G$71/hourly1!$F$8763+유형화!$G$72*hourly1!$G2530/hourly1!$F$8763+유형화!$G$74*hourly1!I2530/hourly1!$I$8763</f>
        <v>8.3303633945072963</v>
      </c>
      <c r="D2529" s="14">
        <v>224.98346799999999</v>
      </c>
      <c r="E2529" s="14">
        <v>177.59425800000031</v>
      </c>
      <c r="F2529" s="1">
        <v>978580</v>
      </c>
      <c r="G2529" s="15">
        <f t="shared" si="78"/>
        <v>0.25744800956037645</v>
      </c>
      <c r="H2529" s="15">
        <f t="shared" si="79"/>
        <v>0.43517507420960611</v>
      </c>
    </row>
    <row r="2530" spans="1:8">
      <c r="A2530" s="1">
        <v>2529</v>
      </c>
      <c r="B2530" s="444">
        <f>유형화!$F$71*hourly1!B2531/hourly1!$B$8763+유형화!$F$72*hourly1!C2531/hourly1!$C$8763+유형화!$F$73*hourly1!D2531/hourly1!$D$8763+유형화!$F$74*hourly1!E2531/hourly1!$E$8763</f>
        <v>272.23608226443707</v>
      </c>
      <c r="C2530" s="442">
        <f>hourly1!$F2531*유형화!$G$71/hourly1!$F$8763+유형화!$G$72*hourly1!$G2531/hourly1!$F$8763+유형화!$G$74*hourly1!I2531/hourly1!$I$8763</f>
        <v>7.6347091380616421</v>
      </c>
      <c r="D2530" s="14">
        <v>192.780913</v>
      </c>
      <c r="E2530" s="14">
        <v>453.06106300000022</v>
      </c>
      <c r="F2530" s="1">
        <v>935895</v>
      </c>
      <c r="G2530" s="15">
        <f t="shared" si="78"/>
        <v>0.22059870787075833</v>
      </c>
      <c r="H2530" s="15">
        <f t="shared" si="79"/>
        <v>0.38611482378204942</v>
      </c>
    </row>
    <row r="2531" spans="1:8">
      <c r="A2531" s="1">
        <v>2530</v>
      </c>
      <c r="B2531" s="444">
        <f>유형화!$F$71*hourly1!B2532/hourly1!$B$8763+유형화!$F$72*hourly1!C2532/hourly1!$C$8763+유형화!$F$73*hourly1!D2532/hourly1!$D$8763+유형화!$F$74*hourly1!E2532/hourly1!$E$8763</f>
        <v>329.46457179583956</v>
      </c>
      <c r="C2531" s="442">
        <f>hourly1!$F2532*유형화!$G$71/hourly1!$F$8763+유형화!$G$72*hourly1!$G2532/hourly1!$F$8763+유형화!$G$74*hourly1!I2532/hourly1!$I$8763</f>
        <v>6.7743836821352055</v>
      </c>
      <c r="D2531" s="14">
        <v>211.25922800000001</v>
      </c>
      <c r="E2531" s="14">
        <v>819.2777779999999</v>
      </c>
      <c r="F2531" s="1">
        <v>910990</v>
      </c>
      <c r="G2531" s="15">
        <f t="shared" si="78"/>
        <v>0.24174339667420255</v>
      </c>
      <c r="H2531" s="15">
        <f t="shared" si="79"/>
        <v>0.4146834534531344</v>
      </c>
    </row>
    <row r="2532" spans="1:8">
      <c r="A2532" s="1">
        <v>2531</v>
      </c>
      <c r="B2532" s="444">
        <f>유형화!$F$71*hourly1!B2533/hourly1!$B$8763+유형화!$F$72*hourly1!C2533/hourly1!$C$8763+유형화!$F$73*hourly1!D2533/hourly1!$D$8763+유형화!$F$74*hourly1!E2533/hourly1!$E$8763</f>
        <v>385.12616687987179</v>
      </c>
      <c r="C2532" s="442">
        <f>hourly1!$F2533*유형화!$G$71/hourly1!$F$8763+유형화!$G$72*hourly1!$G2533/hourly1!$F$8763+유형화!$G$74*hourly1!I2533/hourly1!$I$8763</f>
        <v>5.7580091404038791</v>
      </c>
      <c r="D2532" s="14">
        <v>211.18392800000001</v>
      </c>
      <c r="E2532" s="14">
        <v>1047.5139269999991</v>
      </c>
      <c r="F2532" s="1">
        <v>842989</v>
      </c>
      <c r="G2532" s="15">
        <f t="shared" si="78"/>
        <v>0.24165723107593781</v>
      </c>
      <c r="H2532" s="15">
        <f t="shared" si="79"/>
        <v>0.41456934813087326</v>
      </c>
    </row>
    <row r="2533" spans="1:8">
      <c r="A2533" s="1">
        <v>2532</v>
      </c>
      <c r="B2533" s="444">
        <f>유형화!$F$71*hourly1!B2534/hourly1!$B$8763+유형화!$F$72*hourly1!C2534/hourly1!$C$8763+유형화!$F$73*hourly1!D2534/hourly1!$D$8763+유형화!$F$74*hourly1!E2534/hourly1!$E$8763</f>
        <v>325.53730411934919</v>
      </c>
      <c r="C2533" s="442">
        <f>hourly1!$F2534*유형화!$G$71/hourly1!$F$8763+유형화!$G$72*hourly1!$G2534/hourly1!$F$8763+유형화!$G$74*hourly1!I2534/hourly1!$I$8763</f>
        <v>5.1414473007085926</v>
      </c>
      <c r="D2533" s="14">
        <v>208.30901299999999</v>
      </c>
      <c r="E2533" s="14">
        <v>1181.796246000001</v>
      </c>
      <c r="F2533" s="1">
        <v>866355</v>
      </c>
      <c r="G2533" s="15">
        <f t="shared" si="78"/>
        <v>0.23836747316179066</v>
      </c>
      <c r="H2533" s="15">
        <f t="shared" si="79"/>
        <v>0.41019894604023954</v>
      </c>
    </row>
    <row r="2534" spans="1:8">
      <c r="A2534" s="1">
        <v>2533</v>
      </c>
      <c r="B2534" s="444">
        <f>유형화!$F$71*hourly1!B2535/hourly1!$B$8763+유형화!$F$72*hourly1!C2535/hourly1!$C$8763+유형화!$F$73*hourly1!D2535/hourly1!$D$8763+유형화!$F$74*hourly1!E2535/hourly1!$E$8763</f>
        <v>204.10903048275995</v>
      </c>
      <c r="C2534" s="442">
        <f>hourly1!$F2535*유형화!$G$71/hourly1!$F$8763+유형화!$G$72*hourly1!$G2535/hourly1!$F$8763+유형화!$G$74*hourly1!I2535/hourly1!$I$8763</f>
        <v>3.8448787140216765</v>
      </c>
      <c r="D2534" s="14">
        <v>170.537239</v>
      </c>
      <c r="E2534" s="14">
        <v>1254.652405999999</v>
      </c>
      <c r="F2534" s="1">
        <v>893560</v>
      </c>
      <c r="G2534" s="15">
        <f t="shared" si="78"/>
        <v>0.19514532835129117</v>
      </c>
      <c r="H2534" s="15">
        <f t="shared" si="79"/>
        <v>0.35014327714928684</v>
      </c>
    </row>
    <row r="2535" spans="1:8">
      <c r="A2535" s="1">
        <v>2534</v>
      </c>
      <c r="B2535" s="444">
        <f>유형화!$F$71*hourly1!B2536/hourly1!$B$8763+유형화!$F$72*hourly1!C2536/hourly1!$C$8763+유형화!$F$73*hourly1!D2536/hourly1!$D$8763+유형화!$F$74*hourly1!E2536/hourly1!$E$8763</f>
        <v>260.68187773897807</v>
      </c>
      <c r="C2535" s="442">
        <f>hourly1!$F2536*유형화!$G$71/hourly1!$F$8763+유형화!$G$72*hourly1!$G2536/hourly1!$F$8763+유형화!$G$74*hourly1!I2536/hourly1!$I$8763</f>
        <v>4.0790392882761903</v>
      </c>
      <c r="D2535" s="14">
        <v>163.692373</v>
      </c>
      <c r="E2535" s="14">
        <v>1192.896021999999</v>
      </c>
      <c r="F2535" s="1">
        <v>899657</v>
      </c>
      <c r="G2535" s="15">
        <f t="shared" si="78"/>
        <v>0.18731276561647059</v>
      </c>
      <c r="H2535" s="15">
        <f t="shared" si="79"/>
        <v>0.33870760742510408</v>
      </c>
    </row>
    <row r="2536" spans="1:8">
      <c r="A2536" s="1">
        <v>2535</v>
      </c>
      <c r="B2536" s="444">
        <f>유형화!$F$71*hourly1!B2537/hourly1!$B$8763+유형화!$F$72*hourly1!C2537/hourly1!$C$8763+유형화!$F$73*hourly1!D2537/hourly1!$D$8763+유형화!$F$74*hourly1!E2537/hourly1!$E$8763</f>
        <v>372.03044075752143</v>
      </c>
      <c r="C2536" s="442">
        <f>hourly1!$F2537*유형화!$G$71/hourly1!$F$8763+유형화!$G$72*hourly1!$G2537/hourly1!$F$8763+유형화!$G$74*hourly1!I2537/hourly1!$I$8763</f>
        <v>3.8347330568635511</v>
      </c>
      <c r="D2536" s="14">
        <v>153.984646</v>
      </c>
      <c r="E2536" s="14">
        <v>1038.9559010000009</v>
      </c>
      <c r="F2536" s="1">
        <v>876890</v>
      </c>
      <c r="G2536" s="15">
        <f t="shared" si="78"/>
        <v>0.17620423832900997</v>
      </c>
      <c r="H2536" s="15">
        <f t="shared" si="79"/>
        <v>0.32218004297095976</v>
      </c>
    </row>
    <row r="2537" spans="1:8">
      <c r="A2537" s="1">
        <v>2536</v>
      </c>
      <c r="B2537" s="444">
        <f>유형화!$F$71*hourly1!B2538/hourly1!$B$8763+유형화!$F$72*hourly1!C2538/hourly1!$C$8763+유형화!$F$73*hourly1!D2538/hourly1!$D$8763+유형화!$F$74*hourly1!E2538/hourly1!$E$8763</f>
        <v>314.68093496619105</v>
      </c>
      <c r="C2537" s="442">
        <f>hourly1!$F2538*유형화!$G$71/hourly1!$F$8763+유형화!$G$72*hourly1!$G2538/hourly1!$F$8763+유형화!$G$74*hourly1!I2538/hourly1!$I$8763</f>
        <v>3.7734558397696158</v>
      </c>
      <c r="D2537" s="14">
        <v>143.19117800000001</v>
      </c>
      <c r="E2537" s="14">
        <v>837.78078400000095</v>
      </c>
      <c r="F2537" s="1">
        <v>894607</v>
      </c>
      <c r="G2537" s="15">
        <f t="shared" si="78"/>
        <v>0.16385330037985535</v>
      </c>
      <c r="H2537" s="15">
        <f t="shared" si="79"/>
        <v>0.30336500800101213</v>
      </c>
    </row>
    <row r="2538" spans="1:8">
      <c r="A2538" s="1">
        <v>2537</v>
      </c>
      <c r="B2538" s="444">
        <f>유형화!$F$71*hourly1!B2539/hourly1!$B$8763+유형화!$F$72*hourly1!C2539/hourly1!$C$8763+유형화!$F$73*hourly1!D2539/hourly1!$D$8763+유형화!$F$74*hourly1!E2539/hourly1!$E$8763</f>
        <v>271.92406496255552</v>
      </c>
      <c r="C2538" s="442">
        <f>hourly1!$F2539*유형화!$G$71/hourly1!$F$8763+유형화!$G$72*hourly1!$G2539/hourly1!$F$8763+유형화!$G$74*hourly1!I2539/hourly1!$I$8763</f>
        <v>3.8046010874351945</v>
      </c>
      <c r="D2538" s="14">
        <v>147.157309</v>
      </c>
      <c r="E2538" s="14">
        <v>541.8672049999991</v>
      </c>
      <c r="F2538" s="1">
        <v>861460</v>
      </c>
      <c r="G2538" s="15">
        <f t="shared" si="78"/>
        <v>0.16839173398425555</v>
      </c>
      <c r="H2538" s="15">
        <f t="shared" si="79"/>
        <v>0.31033346514314886</v>
      </c>
    </row>
    <row r="2539" spans="1:8">
      <c r="A2539" s="1">
        <v>2538</v>
      </c>
      <c r="B2539" s="444">
        <f>유형화!$F$71*hourly1!B2540/hourly1!$B$8763+유형화!$F$72*hourly1!C2540/hourly1!$C$8763+유형화!$F$73*hourly1!D2540/hourly1!$D$8763+유형화!$F$74*hourly1!E2540/hourly1!$E$8763</f>
        <v>160.17933959282058</v>
      </c>
      <c r="C2539" s="442">
        <f>hourly1!$F2540*유형화!$G$71/hourly1!$F$8763+유형화!$G$72*hourly1!$G2540/hourly1!$F$8763+유형화!$G$74*hourly1!I2540/hourly1!$I$8763</f>
        <v>3.8628667454546322</v>
      </c>
      <c r="D2539" s="14">
        <v>126.26639299999999</v>
      </c>
      <c r="E2539" s="14">
        <v>244.0243210000001</v>
      </c>
      <c r="F2539" s="1">
        <v>881816</v>
      </c>
      <c r="G2539" s="15">
        <f t="shared" si="78"/>
        <v>0.14448631199968101</v>
      </c>
      <c r="H2539" s="15">
        <f t="shared" si="79"/>
        <v>0.27288987473225718</v>
      </c>
    </row>
    <row r="2540" spans="1:8">
      <c r="A2540" s="1">
        <v>2539</v>
      </c>
      <c r="B2540" s="444">
        <f>유형화!$F$71*hourly1!B2541/hourly1!$B$8763+유형화!$F$72*hourly1!C2541/hourly1!$C$8763+유형화!$F$73*hourly1!D2541/hourly1!$D$8763+유형화!$F$74*hourly1!E2541/hourly1!$E$8763</f>
        <v>123.59982792164321</v>
      </c>
      <c r="C2540" s="442">
        <f>hourly1!$F2541*유형화!$G$71/hourly1!$F$8763+유형화!$G$72*hourly1!$G2541/hourly1!$F$8763+유형화!$G$74*hourly1!I2541/hourly1!$I$8763</f>
        <v>3.6574850658291727</v>
      </c>
      <c r="D2540" s="14">
        <v>110.28761</v>
      </c>
      <c r="E2540" s="14">
        <v>45.06821800000008</v>
      </c>
      <c r="F2540" s="1">
        <v>861408</v>
      </c>
      <c r="G2540" s="15">
        <f t="shared" si="78"/>
        <v>0.12620183129931606</v>
      </c>
      <c r="H2540" s="15">
        <f t="shared" si="79"/>
        <v>0.24297103747585519</v>
      </c>
    </row>
    <row r="2541" spans="1:8">
      <c r="A2541" s="1">
        <v>2540</v>
      </c>
      <c r="B2541" s="444">
        <f>유형화!$F$71*hourly1!B2542/hourly1!$B$8763+유형화!$F$72*hourly1!C2542/hourly1!$C$8763+유형화!$F$73*hourly1!D2542/hourly1!$D$8763+유형화!$F$74*hourly1!E2542/hourly1!$E$8763</f>
        <v>132.83032211882025</v>
      </c>
      <c r="C2541" s="442">
        <f>hourly1!$F2542*유형화!$G$71/hourly1!$F$8763+유형화!$G$72*hourly1!$G2542/hourly1!$F$8763+유형화!$G$74*hourly1!I2542/hourly1!$I$8763</f>
        <v>3.8417896617743663</v>
      </c>
      <c r="D2541" s="14">
        <v>161.738597</v>
      </c>
      <c r="E2541" s="14">
        <v>0.71603099999999964</v>
      </c>
      <c r="F2541" s="1">
        <v>857449</v>
      </c>
      <c r="G2541" s="15">
        <f t="shared" si="78"/>
        <v>0.18507706471454105</v>
      </c>
      <c r="H2541" s="15">
        <f t="shared" si="79"/>
        <v>0.335410689865978</v>
      </c>
    </row>
    <row r="2542" spans="1:8">
      <c r="A2542" s="1">
        <v>2541</v>
      </c>
      <c r="B2542" s="444">
        <f>유형화!$F$71*hourly1!B2543/hourly1!$B$8763+유형화!$F$72*hourly1!C2543/hourly1!$C$8763+유형화!$F$73*hourly1!D2543/hourly1!$D$8763+유형화!$F$74*hourly1!E2543/hourly1!$E$8763</f>
        <v>68.532857785395123</v>
      </c>
      <c r="C2542" s="442">
        <f>hourly1!$F2543*유형화!$G$71/hourly1!$F$8763+유형화!$G$72*hourly1!$G2543/hourly1!$F$8763+유형화!$G$74*hourly1!I2543/hourly1!$I$8763</f>
        <v>4.7864184817766802</v>
      </c>
      <c r="D2542" s="14">
        <v>161.84077300000001</v>
      </c>
      <c r="E2542" s="14">
        <v>2.1480800000000002</v>
      </c>
      <c r="F2542" s="1">
        <v>843807</v>
      </c>
      <c r="G2542" s="15">
        <f t="shared" si="78"/>
        <v>0.18519398445117186</v>
      </c>
      <c r="H2542" s="15">
        <f t="shared" si="79"/>
        <v>0.33558347179808318</v>
      </c>
    </row>
    <row r="2543" spans="1:8">
      <c r="A2543" s="1">
        <v>2542</v>
      </c>
      <c r="B2543" s="444">
        <f>유형화!$F$71*hourly1!B2544/hourly1!$B$8763+유형화!$F$72*hourly1!C2544/hourly1!$C$8763+유형화!$F$73*hourly1!D2544/hourly1!$D$8763+유형화!$F$74*hourly1!E2544/hourly1!$E$8763</f>
        <v>67.16984071999039</v>
      </c>
      <c r="C2543" s="442">
        <f>hourly1!$F2544*유형화!$G$71/hourly1!$F$8763+유형화!$G$72*hourly1!$G2544/hourly1!$F$8763+유형화!$G$74*hourly1!I2544/hourly1!$I$8763</f>
        <v>0.4608542048098821</v>
      </c>
      <c r="D2543" s="14">
        <v>161.874674</v>
      </c>
      <c r="E2543" s="14">
        <v>2.1422400000000001</v>
      </c>
      <c r="F2543" s="1">
        <v>864391</v>
      </c>
      <c r="G2543" s="15">
        <f t="shared" si="78"/>
        <v>0.18523277727915025</v>
      </c>
      <c r="H2543" s="15">
        <f t="shared" si="79"/>
        <v>0.33564079026133098</v>
      </c>
    </row>
    <row r="2544" spans="1:8">
      <c r="A2544" s="1">
        <v>2543</v>
      </c>
      <c r="B2544" s="444">
        <f>유형화!$F$71*hourly1!B2545/hourly1!$B$8763+유형화!$F$72*hourly1!C2545/hourly1!$C$8763+유형화!$F$73*hourly1!D2545/hourly1!$D$8763+유형화!$F$74*hourly1!E2545/hourly1!$E$8763</f>
        <v>65.842034078151272</v>
      </c>
      <c r="C2544" s="442">
        <f>hourly1!$F2545*유형화!$G$71/hourly1!$F$8763+유형화!$G$72*hourly1!$G2545/hourly1!$F$8763+유형화!$G$74*hourly1!I2545/hourly1!$I$8763</f>
        <v>0.35370600007115849</v>
      </c>
      <c r="D2544" s="14">
        <v>130.33045300000001</v>
      </c>
      <c r="E2544" s="14">
        <v>2.5998399999999999</v>
      </c>
      <c r="F2544" s="1">
        <v>926447</v>
      </c>
      <c r="G2544" s="15">
        <f t="shared" si="78"/>
        <v>0.14913680550942612</v>
      </c>
      <c r="H2544" s="15">
        <f t="shared" si="79"/>
        <v>0.28031904023953402</v>
      </c>
    </row>
    <row r="2545" spans="1:8">
      <c r="A2545" s="1">
        <v>2544</v>
      </c>
      <c r="B2545" s="444">
        <f>유형화!$F$71*hourly1!B2546/hourly1!$B$8763+유형화!$F$72*hourly1!C2546/hourly1!$C$8763+유형화!$F$73*hourly1!D2546/hourly1!$D$8763+유형화!$F$74*hourly1!E2546/hourly1!$E$8763</f>
        <v>64.351072437222342</v>
      </c>
      <c r="C2545" s="442">
        <f>hourly1!$F2546*유형화!$G$71/hourly1!$F$8763+유형화!$G$72*hourly1!$G2546/hourly1!$F$8763+유형화!$G$74*hourly1!I2546/hourly1!$I$8763</f>
        <v>0.32383706740595292</v>
      </c>
      <c r="D2545" s="14">
        <v>97.283006000000015</v>
      </c>
      <c r="E2545" s="14">
        <v>1.34592</v>
      </c>
      <c r="F2545" s="1">
        <v>952718</v>
      </c>
      <c r="G2545" s="15">
        <f t="shared" si="78"/>
        <v>0.1113206960555438</v>
      </c>
      <c r="H2545" s="15">
        <f t="shared" si="79"/>
        <v>0.21775225182860358</v>
      </c>
    </row>
    <row r="2546" spans="1:8">
      <c r="A2546" s="1">
        <v>2545</v>
      </c>
      <c r="B2546" s="444">
        <f>유형화!$F$71*hourly1!B2547/hourly1!$B$8763+유형화!$F$72*hourly1!C2547/hourly1!$C$8763+유형화!$F$73*hourly1!D2547/hourly1!$D$8763+유형화!$F$74*hourly1!E2547/hourly1!$E$8763</f>
        <v>64.683082709583687</v>
      </c>
      <c r="C2546" s="442">
        <f>hourly1!$F2547*유형화!$G$71/hourly1!$F$8763+유형화!$G$72*hourly1!$G2547/hourly1!$F$8763+유형화!$G$74*hourly1!I2547/hourly1!$I$8763</f>
        <v>0.28564442274597973</v>
      </c>
      <c r="D2546" s="14">
        <v>108.796064</v>
      </c>
      <c r="E2546" s="14">
        <v>3.0640000000000001E-2</v>
      </c>
      <c r="F2546" s="1">
        <v>910068</v>
      </c>
      <c r="G2546" s="15">
        <f t="shared" si="78"/>
        <v>0.12449505900941722</v>
      </c>
      <c r="H2546" s="15">
        <f t="shared" si="79"/>
        <v>0.24011902510946567</v>
      </c>
    </row>
    <row r="2547" spans="1:8">
      <c r="A2547" s="1">
        <v>2546</v>
      </c>
      <c r="B2547" s="444">
        <f>유형화!$F$71*hourly1!B2548/hourly1!$B$8763+유형화!$F$72*hourly1!C2548/hourly1!$C$8763+유형화!$F$73*hourly1!D2548/hourly1!$D$8763+유형화!$F$74*hourly1!E2548/hourly1!$E$8763</f>
        <v>64.744215824622984</v>
      </c>
      <c r="C2547" s="442">
        <f>hourly1!$F2548*유형화!$G$71/hourly1!$F$8763+유형화!$G$72*hourly1!$G2548/hourly1!$F$8763+유형화!$G$74*hourly1!I2548/hourly1!$I$8763</f>
        <v>0.3780857107683015</v>
      </c>
      <c r="D2547" s="14">
        <v>136.71933999999999</v>
      </c>
      <c r="E2547" s="14">
        <v>2.16E-3</v>
      </c>
      <c r="F2547" s="1">
        <v>804424</v>
      </c>
      <c r="G2547" s="15">
        <f t="shared" si="78"/>
        <v>0.15644759263559915</v>
      </c>
      <c r="H2547" s="15">
        <f t="shared" si="79"/>
        <v>0.29185469397008557</v>
      </c>
    </row>
    <row r="2548" spans="1:8">
      <c r="A2548" s="1">
        <v>2547</v>
      </c>
      <c r="B2548" s="444">
        <f>유형화!$F$71*hourly1!B2549/hourly1!$B$8763+유형화!$F$72*hourly1!C2549/hourly1!$C$8763+유형화!$F$73*hourly1!D2549/hourly1!$D$8763+유형화!$F$74*hourly1!E2549/hourly1!$E$8763</f>
        <v>64.999561729755527</v>
      </c>
      <c r="C2548" s="442">
        <f>hourly1!$F2549*유형화!$G$71/hourly1!$F$8763+유형화!$G$72*hourly1!$G2549/hourly1!$F$8763+유형화!$G$74*hourly1!I2549/hourly1!$I$8763</f>
        <v>0.74940691924827696</v>
      </c>
      <c r="D2548" s="14">
        <v>146.98402400000001</v>
      </c>
      <c r="E2548" s="14">
        <v>1.4400000000000001E-3</v>
      </c>
      <c r="F2548" s="1">
        <v>697489</v>
      </c>
      <c r="G2548" s="15">
        <f t="shared" si="78"/>
        <v>0.16819344439998857</v>
      </c>
      <c r="H2548" s="15">
        <f t="shared" si="79"/>
        <v>0.31003034458203599</v>
      </c>
    </row>
    <row r="2549" spans="1:8">
      <c r="A2549" s="1">
        <v>2548</v>
      </c>
      <c r="B2549" s="444">
        <f>유형화!$F$71*hourly1!B2550/hourly1!$B$8763+유형화!$F$72*hourly1!C2550/hourly1!$C$8763+유형화!$F$73*hourly1!D2550/hourly1!$D$8763+유형화!$F$74*hourly1!E2550/hourly1!$E$8763</f>
        <v>65.272725652959636</v>
      </c>
      <c r="C2549" s="442">
        <f>hourly1!$F2550*유형화!$G$71/hourly1!$F$8763+유형화!$G$72*hourly1!$G2550/hourly1!$F$8763+유형화!$G$74*hourly1!I2550/hourly1!$I$8763</f>
        <v>1.1591421698124769</v>
      </c>
      <c r="D2549" s="14">
        <v>149.04585299999999</v>
      </c>
      <c r="E2549" s="14">
        <v>0</v>
      </c>
      <c r="F2549" s="1">
        <v>572665</v>
      </c>
      <c r="G2549" s="15">
        <f t="shared" si="78"/>
        <v>0.17055279007468435</v>
      </c>
      <c r="H2549" s="15">
        <f t="shared" si="79"/>
        <v>0.31362913704495804</v>
      </c>
    </row>
    <row r="2550" spans="1:8">
      <c r="A2550" s="1">
        <v>2549</v>
      </c>
      <c r="B2550" s="444">
        <f>유형화!$F$71*hourly1!B2551/hourly1!$B$8763+유형화!$F$72*hourly1!C2551/hourly1!$C$8763+유형화!$F$73*hourly1!D2551/hourly1!$D$8763+유형화!$F$74*hourly1!E2551/hourly1!$E$8763</f>
        <v>65.536562168323044</v>
      </c>
      <c r="C2550" s="442">
        <f>hourly1!$F2551*유형화!$G$71/hourly1!$F$8763+유형화!$G$72*hourly1!$G2551/hourly1!$F$8763+유형화!$G$74*hourly1!I2551/hourly1!$I$8763</f>
        <v>1.5309805698462688</v>
      </c>
      <c r="D2550" s="14">
        <v>145.98264399999999</v>
      </c>
      <c r="E2550" s="14">
        <v>7.2000000000000005E-4</v>
      </c>
      <c r="F2550" s="1">
        <v>635770</v>
      </c>
      <c r="G2550" s="15">
        <f t="shared" si="78"/>
        <v>0.16704756781578739</v>
      </c>
      <c r="H2550" s="15">
        <f t="shared" si="79"/>
        <v>0.30827628051981087</v>
      </c>
    </row>
    <row r="2551" spans="1:8">
      <c r="A2551" s="1">
        <v>2550</v>
      </c>
      <c r="B2551" s="444">
        <f>유형화!$F$71*hourly1!B2552/hourly1!$B$8763+유형화!$F$72*hourly1!C2552/hourly1!$C$8763+유형화!$F$73*hourly1!D2552/hourly1!$D$8763+유형화!$F$74*hourly1!E2552/hourly1!$E$8763</f>
        <v>67.570435934382047</v>
      </c>
      <c r="C2551" s="442">
        <f>hourly1!$F2552*유형화!$G$71/hourly1!$F$8763+유형화!$G$72*hourly1!$G2552/hourly1!$F$8763+유형화!$G$74*hourly1!I2552/hourly1!$I$8763</f>
        <v>1.9069074477469556</v>
      </c>
      <c r="D2551" s="14">
        <v>167.90121600000001</v>
      </c>
      <c r="E2551" s="14">
        <v>7.3732999999999993E-2</v>
      </c>
      <c r="F2551" s="1">
        <v>1009016</v>
      </c>
      <c r="G2551" s="15">
        <f t="shared" si="78"/>
        <v>0.19212893394445693</v>
      </c>
      <c r="H2551" s="15">
        <f t="shared" si="79"/>
        <v>0.34576028584203983</v>
      </c>
    </row>
    <row r="2552" spans="1:8">
      <c r="A2552" s="1">
        <v>2551</v>
      </c>
      <c r="B2552" s="444">
        <f>유형화!$F$71*hourly1!B2553/hourly1!$B$8763+유형화!$F$72*hourly1!C2553/hourly1!$C$8763+유형화!$F$73*hourly1!D2553/hourly1!$D$8763+유형화!$F$74*hourly1!E2553/hourly1!$E$8763</f>
        <v>78.796800203872849</v>
      </c>
      <c r="C2552" s="442">
        <f>hourly1!$F2553*유형화!$G$71/hourly1!$F$8763+유형화!$G$72*hourly1!$G2553/hourly1!$F$8763+유형화!$G$74*hourly1!I2553/hourly1!$I$8763</f>
        <v>8.1926777460733433</v>
      </c>
      <c r="D2552" s="14">
        <v>166.27455</v>
      </c>
      <c r="E2552" s="14">
        <v>3.2422170000000001</v>
      </c>
      <c r="F2552" s="1">
        <v>1080148</v>
      </c>
      <c r="G2552" s="15">
        <f t="shared" si="78"/>
        <v>0.1902675441826121</v>
      </c>
      <c r="H2552" s="15">
        <f t="shared" si="79"/>
        <v>0.34304249904212453</v>
      </c>
    </row>
    <row r="2553" spans="1:8">
      <c r="A2553" s="1">
        <v>2552</v>
      </c>
      <c r="B2553" s="444">
        <f>유형화!$F$71*hourly1!B2554/hourly1!$B$8763+유형화!$F$72*hourly1!C2554/hourly1!$C$8763+유형화!$F$73*hourly1!D2554/hourly1!$D$8763+유형화!$F$74*hourly1!E2554/hourly1!$E$8763</f>
        <v>172.60904833094631</v>
      </c>
      <c r="C2553" s="442">
        <f>hourly1!$F2554*유형화!$G$71/hourly1!$F$8763+유형화!$G$72*hourly1!$G2554/hourly1!$F$8763+유형화!$G$74*hourly1!I2554/hourly1!$I$8763</f>
        <v>7.5692799655176257</v>
      </c>
      <c r="D2553" s="14">
        <v>160.05288999999999</v>
      </c>
      <c r="E2553" s="14">
        <v>25.133986000000029</v>
      </c>
      <c r="F2553" s="1">
        <v>1065470</v>
      </c>
      <c r="G2553" s="15">
        <f t="shared" si="78"/>
        <v>0.18314811448673146</v>
      </c>
      <c r="H2553" s="15">
        <f t="shared" si="79"/>
        <v>0.33255429697044969</v>
      </c>
    </row>
    <row r="2554" spans="1:8">
      <c r="A2554" s="1">
        <v>2553</v>
      </c>
      <c r="B2554" s="444">
        <f>유형화!$F$71*hourly1!B2555/hourly1!$B$8763+유형화!$F$72*hourly1!C2555/hourly1!$C$8763+유형화!$F$73*hourly1!D2555/hourly1!$D$8763+유형화!$F$74*hourly1!E2555/hourly1!$E$8763</f>
        <v>268.37044160250423</v>
      </c>
      <c r="C2554" s="442">
        <f>hourly1!$F2555*유형화!$G$71/hourly1!$F$8763+유형화!$G$72*hourly1!$G2555/hourly1!$F$8763+유형화!$G$74*hourly1!I2555/hourly1!$I$8763</f>
        <v>6.6249413985978238</v>
      </c>
      <c r="D2554" s="14">
        <v>194.94727900000001</v>
      </c>
      <c r="E2554" s="14">
        <v>46.284037999999939</v>
      </c>
      <c r="F2554" s="1">
        <v>947694</v>
      </c>
      <c r="G2554" s="15">
        <f t="shared" si="78"/>
        <v>0.22307767496837316</v>
      </c>
      <c r="H2554" s="15">
        <f t="shared" si="79"/>
        <v>0.38952420154431788</v>
      </c>
    </row>
    <row r="2555" spans="1:8">
      <c r="A2555" s="1">
        <v>2554</v>
      </c>
      <c r="B2555" s="444">
        <f>유형화!$F$71*hourly1!B2556/hourly1!$B$8763+유형화!$F$72*hourly1!C2556/hourly1!$C$8763+유형화!$F$73*hourly1!D2556/hourly1!$D$8763+유형화!$F$74*hourly1!E2556/hourly1!$E$8763</f>
        <v>324.45784938630737</v>
      </c>
      <c r="C2555" s="442">
        <f>hourly1!$F2556*유형화!$G$71/hourly1!$F$8763+유형화!$G$72*hourly1!$G2556/hourly1!$F$8763+유형화!$G$74*hourly1!I2556/hourly1!$I$8763</f>
        <v>5.5220147240320454</v>
      </c>
      <c r="D2555" s="14">
        <v>236.26285900000011</v>
      </c>
      <c r="E2555" s="14">
        <v>62.167786000000078</v>
      </c>
      <c r="F2555" s="1">
        <v>888876</v>
      </c>
      <c r="G2555" s="15">
        <f t="shared" si="78"/>
        <v>0.27035498796113278</v>
      </c>
      <c r="H2555" s="15">
        <f t="shared" si="79"/>
        <v>0.4515736360880967</v>
      </c>
    </row>
    <row r="2556" spans="1:8">
      <c r="A2556" s="1">
        <v>2555</v>
      </c>
      <c r="B2556" s="444">
        <f>유형화!$F$71*hourly1!B2557/hourly1!$B$8763+유형화!$F$72*hourly1!C2557/hourly1!$C$8763+유형화!$F$73*hourly1!D2557/hourly1!$D$8763+유형화!$F$74*hourly1!E2557/hourly1!$E$8763</f>
        <v>380.17569386139724</v>
      </c>
      <c r="C2556" s="442">
        <f>hourly1!$F2557*유형화!$G$71/hourly1!$F$8763+유형화!$G$72*hourly1!$G2557/hourly1!$F$8763+유형화!$G$74*hourly1!I2557/hourly1!$I$8763</f>
        <v>4.5876215217165033</v>
      </c>
      <c r="D2556" s="14">
        <v>236.43085600000001</v>
      </c>
      <c r="E2556" s="14">
        <v>65.655201999999946</v>
      </c>
      <c r="F2556" s="1">
        <v>884184</v>
      </c>
      <c r="G2556" s="15">
        <f t="shared" si="78"/>
        <v>0.27054722650046442</v>
      </c>
      <c r="H2556" s="15">
        <f t="shared" si="79"/>
        <v>0.45181494016834289</v>
      </c>
    </row>
    <row r="2557" spans="1:8">
      <c r="A2557" s="1">
        <v>2556</v>
      </c>
      <c r="B2557" s="444">
        <f>유형화!$F$71*hourly1!B2558/hourly1!$B$8763+유형화!$F$72*hourly1!C2558/hourly1!$C$8763+유형화!$F$73*hourly1!D2558/hourly1!$D$8763+유형화!$F$74*hourly1!E2558/hourly1!$E$8763</f>
        <v>320.20420900066324</v>
      </c>
      <c r="C2557" s="442">
        <f>hourly1!$F2558*유형화!$G$71/hourly1!$F$8763+유형화!$G$72*hourly1!$G2558/hourly1!$F$8763+유형화!$G$74*hourly1!I2558/hourly1!$I$8763</f>
        <v>3.8588483455357809</v>
      </c>
      <c r="D2557" s="14">
        <v>291.42308100000002</v>
      </c>
      <c r="E2557" s="14">
        <v>69.073122000000083</v>
      </c>
      <c r="F2557" s="1">
        <v>866918</v>
      </c>
      <c r="G2557" s="15">
        <f t="shared" si="78"/>
        <v>0.33347468954208837</v>
      </c>
      <c r="H2557" s="15">
        <f t="shared" si="79"/>
        <v>0.52647435522902264</v>
      </c>
    </row>
    <row r="2558" spans="1:8">
      <c r="A2558" s="1">
        <v>2557</v>
      </c>
      <c r="B2558" s="444">
        <f>유형화!$F$71*hourly1!B2559/hourly1!$B$8763+유형화!$F$72*hourly1!C2559/hourly1!$C$8763+유형화!$F$73*hourly1!D2559/hourly1!$D$8763+유형화!$F$74*hourly1!E2559/hourly1!$E$8763</f>
        <v>198.32531624429092</v>
      </c>
      <c r="C2558" s="442">
        <f>hourly1!$F2559*유형화!$G$71/hourly1!$F$8763+유형화!$G$72*hourly1!$G2559/hourly1!$F$8763+유형화!$G$74*hourly1!I2559/hourly1!$I$8763</f>
        <v>2.3403932557095648</v>
      </c>
      <c r="D2558" s="14">
        <v>340.43342299999989</v>
      </c>
      <c r="E2558" s="14">
        <v>75.772526999999982</v>
      </c>
      <c r="F2558" s="1">
        <v>859428</v>
      </c>
      <c r="G2558" s="15">
        <f t="shared" si="78"/>
        <v>0.38955709909839092</v>
      </c>
      <c r="H2558" s="15">
        <f t="shared" si="79"/>
        <v>0.58645591740919023</v>
      </c>
    </row>
    <row r="2559" spans="1:8">
      <c r="A2559" s="1">
        <v>2558</v>
      </c>
      <c r="B2559" s="444">
        <f>유형화!$F$71*hourly1!B2560/hourly1!$B$8763+유형화!$F$72*hourly1!C2560/hourly1!$C$8763+유형화!$F$73*hourly1!D2560/hourly1!$D$8763+유형화!$F$74*hourly1!E2560/hourly1!$E$8763</f>
        <v>255.26703975722447</v>
      </c>
      <c r="C2559" s="442">
        <f>hourly1!$F2560*유형화!$G$71/hourly1!$F$8763+유형화!$G$72*hourly1!$G2560/hourly1!$F$8763+유형화!$G$74*hourly1!I2560/hourly1!$I$8763</f>
        <v>2.6768308839393549</v>
      </c>
      <c r="D2559" s="14">
        <v>355.96395200000001</v>
      </c>
      <c r="E2559" s="14">
        <v>67.530165000000068</v>
      </c>
      <c r="F2559" s="1">
        <v>856323</v>
      </c>
      <c r="G2559" s="15">
        <f t="shared" si="78"/>
        <v>0.40732864388793844</v>
      </c>
      <c r="H2559" s="15">
        <f t="shared" si="79"/>
        <v>0.60431759439320976</v>
      </c>
    </row>
    <row r="2560" spans="1:8">
      <c r="A2560" s="1">
        <v>2559</v>
      </c>
      <c r="B2560" s="444">
        <f>유형화!$F$71*hourly1!B2561/hourly1!$B$8763+유형화!$F$72*hourly1!C2561/hourly1!$C$8763+유형화!$F$73*hourly1!D2561/hourly1!$D$8763+유형화!$F$74*hourly1!E2561/hourly1!$E$8763</f>
        <v>366.60568383858219</v>
      </c>
      <c r="C2560" s="442">
        <f>hourly1!$F2561*유형화!$G$71/hourly1!$F$8763+유형화!$G$72*hourly1!$G2561/hourly1!$F$8763+유형화!$G$74*hourly1!I2561/hourly1!$I$8763</f>
        <v>2.4531038568318735</v>
      </c>
      <c r="D2560" s="14">
        <v>374.78178800000001</v>
      </c>
      <c r="E2560" s="14">
        <v>73.497464000000178</v>
      </c>
      <c r="F2560" s="1">
        <v>832873</v>
      </c>
      <c r="G2560" s="15">
        <f t="shared" si="78"/>
        <v>0.4288618457071654</v>
      </c>
      <c r="H2560" s="15">
        <f t="shared" si="79"/>
        <v>0.62527787354692066</v>
      </c>
    </row>
    <row r="2561" spans="1:8">
      <c r="A2561" s="1">
        <v>2560</v>
      </c>
      <c r="B2561" s="444">
        <f>유형화!$F$71*hourly1!B2562/hourly1!$B$8763+유형화!$F$72*hourly1!C2562/hourly1!$C$8763+유형화!$F$73*hourly1!D2562/hourly1!$D$8763+유형화!$F$74*hourly1!E2562/hourly1!$E$8763</f>
        <v>308.94357642979793</v>
      </c>
      <c r="C2561" s="442">
        <f>hourly1!$F2562*유형화!$G$71/hourly1!$F$8763+유형화!$G$72*hourly1!$G2562/hourly1!$F$8763+유형화!$G$74*hourly1!I2562/hourly1!$I$8763</f>
        <v>2.2080413539821988</v>
      </c>
      <c r="D2561" s="14">
        <v>316.53186799999997</v>
      </c>
      <c r="E2561" s="14">
        <v>136.92345599999999</v>
      </c>
      <c r="F2561" s="1">
        <v>826966</v>
      </c>
      <c r="G2561" s="15">
        <f t="shared" si="78"/>
        <v>0.36220661057206133</v>
      </c>
      <c r="H2561" s="15">
        <f t="shared" si="79"/>
        <v>0.55791590100778499</v>
      </c>
    </row>
    <row r="2562" spans="1:8">
      <c r="A2562" s="1">
        <v>2561</v>
      </c>
      <c r="B2562" s="444">
        <f>유형화!$F$71*hourly1!B2563/hourly1!$B$8763+유형화!$F$72*hourly1!C2563/hourly1!$C$8763+유형화!$F$73*hourly1!D2563/hourly1!$D$8763+유형화!$F$74*hourly1!E2563/hourly1!$E$8763</f>
        <v>266.6174732440295</v>
      </c>
      <c r="C2562" s="442">
        <f>hourly1!$F2563*유형화!$G$71/hourly1!$F$8763+유형화!$G$72*hourly1!$G2563/hourly1!$F$8763+유형화!$G$74*hourly1!I2563/hourly1!$I$8763</f>
        <v>2.3581168651176139</v>
      </c>
      <c r="D2562" s="14">
        <v>273.30656499999998</v>
      </c>
      <c r="E2562" s="14">
        <v>211.7358770000003</v>
      </c>
      <c r="F2562" s="1">
        <v>837783</v>
      </c>
      <c r="G2562" s="15">
        <f t="shared" ref="G2562:G2625" si="80">D2562/$I$1</f>
        <v>0.31274400641310074</v>
      </c>
      <c r="H2562" s="15">
        <f t="shared" ref="H2562:H2625" si="81">G2562/(1-$H$1*(1-G2562))</f>
        <v>0.50279642911975331</v>
      </c>
    </row>
    <row r="2563" spans="1:8">
      <c r="A2563" s="1">
        <v>2562</v>
      </c>
      <c r="B2563" s="444">
        <f>유형화!$F$71*hourly1!B2564/hourly1!$B$8763+유형화!$F$72*hourly1!C2564/hourly1!$C$8763+유형화!$F$73*hourly1!D2564/hourly1!$D$8763+유형화!$F$74*hourly1!E2564/hourly1!$E$8763</f>
        <v>155.71548963266972</v>
      </c>
      <c r="C2563" s="442">
        <f>hourly1!$F2564*유형화!$G$71/hourly1!$F$8763+유형화!$G$72*hourly1!$G2564/hourly1!$F$8763+유형화!$G$74*hourly1!I2564/hourly1!$I$8763</f>
        <v>2.6676859561766086</v>
      </c>
      <c r="D2563" s="14">
        <v>271.01479199999989</v>
      </c>
      <c r="E2563" s="14">
        <v>172.33683099999999</v>
      </c>
      <c r="F2563" s="1">
        <v>814724</v>
      </c>
      <c r="G2563" s="15">
        <f t="shared" si="80"/>
        <v>0.3101215364047078</v>
      </c>
      <c r="H2563" s="15">
        <f t="shared" si="81"/>
        <v>0.49973913187936914</v>
      </c>
    </row>
    <row r="2564" spans="1:8">
      <c r="A2564" s="1">
        <v>2563</v>
      </c>
      <c r="B2564" s="444">
        <f>유형화!$F$71*hourly1!B2565/hourly1!$B$8763+유형화!$F$72*hourly1!C2565/hourly1!$C$8763+유형화!$F$73*hourly1!D2565/hourly1!$D$8763+유형화!$F$74*hourly1!E2565/hourly1!$E$8763</f>
        <v>121.41269145156838</v>
      </c>
      <c r="C2564" s="442">
        <f>hourly1!$F2565*유형화!$G$71/hourly1!$F$8763+유형화!$G$72*hourly1!$G2565/hourly1!$F$8763+유형화!$G$74*hourly1!I2565/hourly1!$I$8763</f>
        <v>2.5888214557293883</v>
      </c>
      <c r="D2564" s="14">
        <v>312.78675800000002</v>
      </c>
      <c r="E2564" s="14">
        <v>40.156884000000062</v>
      </c>
      <c r="F2564" s="1">
        <v>840920</v>
      </c>
      <c r="G2564" s="15">
        <f t="shared" si="80"/>
        <v>0.35792109073517869</v>
      </c>
      <c r="H2564" s="15">
        <f t="shared" si="81"/>
        <v>0.55332370542111664</v>
      </c>
    </row>
    <row r="2565" spans="1:8">
      <c r="A2565" s="1">
        <v>2564</v>
      </c>
      <c r="B2565" s="444">
        <f>유형화!$F$71*hourly1!B2566/hourly1!$B$8763+유형화!$F$72*hourly1!C2566/hourly1!$C$8763+유형화!$F$73*hourly1!D2566/hourly1!$D$8763+유형화!$F$74*hourly1!E2566/hourly1!$E$8763</f>
        <v>130.75425249701996</v>
      </c>
      <c r="C2565" s="442">
        <f>hourly1!$F2566*유형화!$G$71/hourly1!$F$8763+유형화!$G$72*hourly1!$G2566/hourly1!$F$8763+유형화!$G$74*hourly1!I2566/hourly1!$I$8763</f>
        <v>2.8373539578114189</v>
      </c>
      <c r="D2565" s="14">
        <v>332.04477500000002</v>
      </c>
      <c r="E2565" s="14">
        <v>6.8078999999999987E-2</v>
      </c>
      <c r="F2565" s="1">
        <v>860631</v>
      </c>
      <c r="G2565" s="15">
        <f t="shared" si="80"/>
        <v>0.3799579905518794</v>
      </c>
      <c r="H2565" s="15">
        <f t="shared" si="81"/>
        <v>0.57658772795844293</v>
      </c>
    </row>
    <row r="2566" spans="1:8">
      <c r="A2566" s="1">
        <v>2565</v>
      </c>
      <c r="B2566" s="444">
        <f>유형화!$F$71*hourly1!B2567/hourly1!$B$8763+유형화!$F$72*hourly1!C2567/hourly1!$C$8763+유형화!$F$73*hourly1!D2567/hourly1!$D$8763+유형화!$F$74*hourly1!E2567/hourly1!$E$8763</f>
        <v>67.542583558765003</v>
      </c>
      <c r="C2566" s="442">
        <f>hourly1!$F2567*유형화!$G$71/hourly1!$F$8763+유형화!$G$72*hourly1!$G2567/hourly1!$F$8763+유형화!$G$74*hourly1!I2567/hourly1!$I$8763</f>
        <v>3.9601676947163593</v>
      </c>
      <c r="D2566" s="14">
        <v>321.7391550000001</v>
      </c>
      <c r="E2566" s="14">
        <v>0.11935999999999999</v>
      </c>
      <c r="F2566" s="1">
        <v>888904</v>
      </c>
      <c r="G2566" s="15">
        <f t="shared" si="80"/>
        <v>0.36816529582692481</v>
      </c>
      <c r="H2566" s="15">
        <f t="shared" si="81"/>
        <v>0.56424585945687389</v>
      </c>
    </row>
    <row r="2567" spans="1:8">
      <c r="A2567" s="1">
        <v>2566</v>
      </c>
      <c r="B2567" s="444">
        <f>유형화!$F$71*hourly1!B2568/hourly1!$B$8763+유형화!$F$72*hourly1!C2568/hourly1!$C$8763+유형화!$F$73*hourly1!D2568/hourly1!$D$8763+유형화!$F$74*hourly1!E2568/hourly1!$E$8763</f>
        <v>66.329140459232292</v>
      </c>
      <c r="C2567" s="442">
        <f>hourly1!$F2568*유형화!$G$71/hourly1!$F$8763+유형화!$G$72*hourly1!$G2568/hourly1!$F$8763+유형화!$G$74*hourly1!I2568/hourly1!$I$8763</f>
        <v>0.46063696317092201</v>
      </c>
      <c r="D2567" s="14">
        <v>297.18058600000012</v>
      </c>
      <c r="E2567" s="14">
        <v>0</v>
      </c>
      <c r="F2567" s="1">
        <v>1000947</v>
      </c>
      <c r="G2567" s="15">
        <f t="shared" si="80"/>
        <v>0.34006298785334005</v>
      </c>
      <c r="H2567" s="15">
        <f t="shared" si="81"/>
        <v>0.53382181239218884</v>
      </c>
    </row>
    <row r="2568" spans="1:8">
      <c r="A2568" s="1">
        <v>2567</v>
      </c>
      <c r="B2568" s="444">
        <f>유형화!$F$71*hourly1!B2569/hourly1!$B$8763+유형화!$F$72*hourly1!C2569/hourly1!$C$8763+유형화!$F$73*hourly1!D2569/hourly1!$D$8763+유형화!$F$74*hourly1!E2569/hourly1!$E$8763</f>
        <v>65.138539770316328</v>
      </c>
      <c r="C2568" s="442">
        <f>hourly1!$F2569*유형화!$G$71/hourly1!$F$8763+유형화!$G$72*hourly1!$G2569/hourly1!$F$8763+유형화!$G$74*hourly1!I2569/hourly1!$I$8763</f>
        <v>0.35358148948438728</v>
      </c>
      <c r="D2568" s="14">
        <v>212.15412499999999</v>
      </c>
      <c r="E2568" s="14">
        <v>0</v>
      </c>
      <c r="F2568" s="1">
        <v>1091916</v>
      </c>
      <c r="G2568" s="15">
        <f t="shared" si="80"/>
        <v>0.24276742503263976</v>
      </c>
      <c r="H2568" s="15">
        <f t="shared" si="81"/>
        <v>0.41603811027172821</v>
      </c>
    </row>
    <row r="2569" spans="1:8">
      <c r="A2569" s="1">
        <v>2568</v>
      </c>
      <c r="B2569" s="444">
        <f>유형화!$F$71*hourly1!B2570/hourly1!$B$8763+유형화!$F$72*hourly1!C2570/hourly1!$C$8763+유형화!$F$73*hourly1!D2570/hourly1!$D$8763+유형화!$F$74*hourly1!E2570/hourly1!$E$8763</f>
        <v>63.712177462112287</v>
      </c>
      <c r="C2569" s="442">
        <f>hourly1!$F2570*유형화!$G$71/hourly1!$F$8763+유형화!$G$72*hourly1!$G2570/hourly1!$F$8763+유형화!$G$74*hourly1!I2570/hourly1!$I$8763</f>
        <v>0.32163238256586213</v>
      </c>
      <c r="D2569" s="14">
        <v>182.245306</v>
      </c>
      <c r="E2569" s="14">
        <v>0</v>
      </c>
      <c r="F2569" s="1">
        <v>1111354</v>
      </c>
      <c r="G2569" s="15">
        <f t="shared" si="80"/>
        <v>0.20854283960731609</v>
      </c>
      <c r="H2569" s="15">
        <f t="shared" si="81"/>
        <v>0.36929939922013816</v>
      </c>
    </row>
    <row r="2570" spans="1:8">
      <c r="A2570" s="1">
        <v>2569</v>
      </c>
      <c r="B2570" s="444">
        <f>유형화!$F$71*hourly1!B2571/hourly1!$B$8763+유형화!$F$72*hourly1!C2571/hourly1!$C$8763+유형화!$F$73*hourly1!D2571/hourly1!$D$8763+유형화!$F$74*hourly1!E2571/hourly1!$E$8763</f>
        <v>64.18758310420057</v>
      </c>
      <c r="C2570" s="442">
        <f>hourly1!$F2571*유형화!$G$71/hourly1!$F$8763+유형화!$G$72*hourly1!$G2571/hourly1!$F$8763+유형화!$G$74*hourly1!I2571/hourly1!$I$8763</f>
        <v>0.26621506719077687</v>
      </c>
      <c r="D2570" s="14">
        <v>173.12559200000001</v>
      </c>
      <c r="E2570" s="14">
        <v>0</v>
      </c>
      <c r="F2570" s="1">
        <v>971875</v>
      </c>
      <c r="G2570" s="15">
        <f t="shared" si="80"/>
        <v>0.19810717409850684</v>
      </c>
      <c r="H2570" s="15">
        <f t="shared" si="81"/>
        <v>0.35442168982770195</v>
      </c>
    </row>
    <row r="2571" spans="1:8">
      <c r="A2571" s="1">
        <v>2570</v>
      </c>
      <c r="B2571" s="444">
        <f>유형화!$F$71*hourly1!B2572/hourly1!$B$8763+유형화!$F$72*hourly1!C2572/hourly1!$C$8763+유형화!$F$73*hourly1!D2572/hourly1!$D$8763+유형화!$F$74*hourly1!E2572/hourly1!$E$8763</f>
        <v>64.653776758808164</v>
      </c>
      <c r="C2571" s="442">
        <f>hourly1!$F2572*유형화!$G$71/hourly1!$F$8763+유형화!$G$72*hourly1!$G2572/hourly1!$F$8763+유형화!$G$74*hourly1!I2572/hourly1!$I$8763</f>
        <v>0.30984959046088401</v>
      </c>
      <c r="D2571" s="14">
        <v>166.90002999999999</v>
      </c>
      <c r="E2571" s="14">
        <v>0</v>
      </c>
      <c r="F2571" s="1">
        <v>862046</v>
      </c>
      <c r="G2571" s="15">
        <f t="shared" si="80"/>
        <v>0.19098327935396175</v>
      </c>
      <c r="H2571" s="15">
        <f t="shared" si="81"/>
        <v>0.34408871942363306</v>
      </c>
    </row>
    <row r="2572" spans="1:8">
      <c r="A2572" s="1">
        <v>2571</v>
      </c>
      <c r="B2572" s="444">
        <f>유형화!$F$71*hourly1!B2573/hourly1!$B$8763+유형화!$F$72*hourly1!C2573/hourly1!$C$8763+유형화!$F$73*hourly1!D2573/hourly1!$D$8763+유형화!$F$74*hourly1!E2573/hourly1!$E$8763</f>
        <v>64.956026612726561</v>
      </c>
      <c r="C2572" s="442">
        <f>hourly1!$F2573*유형화!$G$71/hourly1!$F$8763+유형화!$G$72*hourly1!$G2573/hourly1!$F$8763+유형화!$G$74*hourly1!I2573/hourly1!$I$8763</f>
        <v>0.62623922152895362</v>
      </c>
      <c r="D2572" s="14">
        <v>193.82865100000001</v>
      </c>
      <c r="E2572" s="14">
        <v>0</v>
      </c>
      <c r="F2572" s="1">
        <v>667200</v>
      </c>
      <c r="G2572" s="15">
        <f t="shared" si="80"/>
        <v>0.22179763179631881</v>
      </c>
      <c r="H2572" s="15">
        <f t="shared" si="81"/>
        <v>0.38776575965643373</v>
      </c>
    </row>
    <row r="2573" spans="1:8">
      <c r="A2573" s="1">
        <v>2572</v>
      </c>
      <c r="B2573" s="444">
        <f>유형화!$F$71*hourly1!B2574/hourly1!$B$8763+유형화!$F$72*hourly1!C2574/hourly1!$C$8763+유형화!$F$73*hourly1!D2574/hourly1!$D$8763+유형화!$F$74*hourly1!E2574/hourly1!$E$8763</f>
        <v>65.331196885946952</v>
      </c>
      <c r="C2573" s="442">
        <f>hourly1!$F2574*유형화!$G$71/hourly1!$F$8763+유형화!$G$72*hourly1!$G2574/hourly1!$F$8763+유형화!$G$74*hourly1!I2574/hourly1!$I$8763</f>
        <v>1.1660017416088795</v>
      </c>
      <c r="D2573" s="14">
        <v>136.94284400000001</v>
      </c>
      <c r="E2573" s="14">
        <v>0</v>
      </c>
      <c r="F2573" s="1">
        <v>533204</v>
      </c>
      <c r="G2573" s="15">
        <f t="shared" si="80"/>
        <v>0.15670334769369432</v>
      </c>
      <c r="H2573" s="15">
        <f t="shared" si="81"/>
        <v>0.29225511639519697</v>
      </c>
    </row>
    <row r="2574" spans="1:8">
      <c r="A2574" s="1">
        <v>2573</v>
      </c>
      <c r="B2574" s="444">
        <f>유형화!$F$71*hourly1!B2575/hourly1!$B$8763+유형화!$F$72*hourly1!C2575/hourly1!$C$8763+유형화!$F$73*hourly1!D2575/hourly1!$D$8763+유형화!$F$74*hourly1!E2575/hourly1!$E$8763</f>
        <v>65.687524785401024</v>
      </c>
      <c r="C2574" s="442">
        <f>hourly1!$F2575*유형화!$G$71/hourly1!$F$8763+유형화!$G$72*hourly1!$G2575/hourly1!$F$8763+유형화!$G$74*hourly1!I2575/hourly1!$I$8763</f>
        <v>1.5909803311360251</v>
      </c>
      <c r="D2574" s="14">
        <v>107.685754</v>
      </c>
      <c r="E2574" s="14">
        <v>0</v>
      </c>
      <c r="F2574" s="1">
        <v>588054</v>
      </c>
      <c r="G2574" s="15">
        <f t="shared" si="80"/>
        <v>0.12322453410358289</v>
      </c>
      <c r="H2574" s="15">
        <f t="shared" si="81"/>
        <v>0.23798926671480267</v>
      </c>
    </row>
    <row r="2575" spans="1:8">
      <c r="A2575" s="1">
        <v>2574</v>
      </c>
      <c r="B2575" s="444">
        <f>유형화!$F$71*hourly1!B2576/hourly1!$B$8763+유형화!$F$72*hourly1!C2576/hourly1!$C$8763+유형화!$F$73*hourly1!D2576/hourly1!$D$8763+유형화!$F$74*hourly1!E2576/hourly1!$E$8763</f>
        <v>67.683252122487502</v>
      </c>
      <c r="C2575" s="442">
        <f>hourly1!$F2576*유형화!$G$71/hourly1!$F$8763+유형화!$G$72*hourly1!$G2576/hourly1!$F$8763+유형화!$G$74*hourly1!I2576/hourly1!$I$8763</f>
        <v>1.9625357303400701</v>
      </c>
      <c r="D2575" s="14">
        <v>92.401482999999985</v>
      </c>
      <c r="E2575" s="14">
        <v>0.17696000000000009</v>
      </c>
      <c r="F2575" s="1">
        <v>993627</v>
      </c>
      <c r="G2575" s="15">
        <f t="shared" si="80"/>
        <v>0.10573478171639243</v>
      </c>
      <c r="H2575" s="15">
        <f t="shared" si="81"/>
        <v>0.208076202643559</v>
      </c>
    </row>
    <row r="2576" spans="1:8">
      <c r="A2576" s="1">
        <v>2575</v>
      </c>
      <c r="B2576" s="444">
        <f>유형화!$F$71*hourly1!B2577/hourly1!$B$8763+유형화!$F$72*hourly1!C2577/hourly1!$C$8763+유형화!$F$73*hourly1!D2577/hourly1!$D$8763+유형화!$F$74*hourly1!E2577/hourly1!$E$8763</f>
        <v>78.756601456624452</v>
      </c>
      <c r="C2576" s="442">
        <f>hourly1!$F2577*유형화!$G$71/hourly1!$F$8763+유형화!$G$72*hourly1!$G2577/hourly1!$F$8763+유형화!$G$74*hourly1!I2577/hourly1!$I$8763</f>
        <v>8.1645453612580567</v>
      </c>
      <c r="D2576" s="14">
        <v>99.434615000000051</v>
      </c>
      <c r="E2576" s="14">
        <v>31.579365000000021</v>
      </c>
      <c r="F2576" s="1">
        <v>1162415</v>
      </c>
      <c r="G2576" s="15">
        <f t="shared" si="80"/>
        <v>0.11378277675563418</v>
      </c>
      <c r="H2576" s="15">
        <f t="shared" si="81"/>
        <v>0.22198029522057031</v>
      </c>
    </row>
    <row r="2577" spans="1:8">
      <c r="A2577" s="1">
        <v>2576</v>
      </c>
      <c r="B2577" s="444">
        <f>유형화!$F$71*hourly1!B2578/hourly1!$B$8763+유형화!$F$72*hourly1!C2578/hourly1!$C$8763+유형화!$F$73*hourly1!D2578/hourly1!$D$8763+유형화!$F$74*hourly1!E2578/hourly1!$E$8763</f>
        <v>172.77813555142694</v>
      </c>
      <c r="C2577" s="442">
        <f>hourly1!$F2578*유형화!$G$71/hourly1!$F$8763+유형화!$G$72*hourly1!$G2578/hourly1!$F$8763+유형화!$G$74*hourly1!I2578/hourly1!$I$8763</f>
        <v>7.7884027899521469</v>
      </c>
      <c r="D2577" s="14">
        <v>87.734350000000006</v>
      </c>
      <c r="E2577" s="14">
        <v>204.00930499999981</v>
      </c>
      <c r="F2577" s="1">
        <v>1199977</v>
      </c>
      <c r="G2577" s="15">
        <f t="shared" si="80"/>
        <v>0.10039419330834307</v>
      </c>
      <c r="H2577" s="15">
        <f t="shared" si="81"/>
        <v>0.19871507054505227</v>
      </c>
    </row>
    <row r="2578" spans="1:8">
      <c r="A2578" s="1">
        <v>2577</v>
      </c>
      <c r="B2578" s="444">
        <f>유형화!$F$71*hourly1!B2579/hourly1!$B$8763+유형화!$F$72*hourly1!C2579/hourly1!$C$8763+유형화!$F$73*hourly1!D2579/hourly1!$D$8763+유형화!$F$74*hourly1!E2579/hourly1!$E$8763</f>
        <v>268.4835932310308</v>
      </c>
      <c r="C2578" s="442">
        <f>hourly1!$F2579*유형화!$G$71/hourly1!$F$8763+유형화!$G$72*hourly1!$G2579/hourly1!$F$8763+유형화!$G$74*hourly1!I2579/hourly1!$I$8763</f>
        <v>6.7739527027546913</v>
      </c>
      <c r="D2578" s="14">
        <v>110.354382</v>
      </c>
      <c r="E2578" s="14">
        <v>518.44843499999922</v>
      </c>
      <c r="F2578" s="1">
        <v>1115149</v>
      </c>
      <c r="G2578" s="15">
        <f t="shared" si="80"/>
        <v>0.12627823832889551</v>
      </c>
      <c r="H2578" s="15">
        <f t="shared" si="81"/>
        <v>0.24309847237994203</v>
      </c>
    </row>
    <row r="2579" spans="1:8">
      <c r="A2579" s="1">
        <v>2578</v>
      </c>
      <c r="B2579" s="444">
        <f>유형화!$F$71*hourly1!B2580/hourly1!$B$8763+유형화!$F$72*hourly1!C2580/hourly1!$C$8763+유형화!$F$73*hourly1!D2580/hourly1!$D$8763+유형화!$F$74*hourly1!E2580/hourly1!$E$8763</f>
        <v>324.7553309366042</v>
      </c>
      <c r="C2579" s="442">
        <f>hourly1!$F2580*유형화!$G$71/hourly1!$F$8763+유형화!$G$72*hourly1!$G2580/hourly1!$F$8763+유형화!$G$74*hourly1!I2580/hourly1!$I$8763</f>
        <v>5.6947305460051787</v>
      </c>
      <c r="D2579" s="14">
        <v>210.45243600000001</v>
      </c>
      <c r="E2579" s="14">
        <v>774.40067100000078</v>
      </c>
      <c r="F2579" s="1">
        <v>1008449</v>
      </c>
      <c r="G2579" s="15">
        <f t="shared" si="80"/>
        <v>0.2408201866429249</v>
      </c>
      <c r="H2579" s="15">
        <f t="shared" si="81"/>
        <v>0.41345992057661851</v>
      </c>
    </row>
    <row r="2580" spans="1:8">
      <c r="A2580" s="1">
        <v>2579</v>
      </c>
      <c r="B2580" s="444">
        <f>유형화!$F$71*hourly1!B2581/hourly1!$B$8763+유형화!$F$72*hourly1!C2581/hourly1!$C$8763+유형화!$F$73*hourly1!D2581/hourly1!$D$8763+유형화!$F$74*hourly1!E2581/hourly1!$E$8763</f>
        <v>380.61223530414935</v>
      </c>
      <c r="C2580" s="442">
        <f>hourly1!$F2581*유형화!$G$71/hourly1!$F$8763+유형화!$G$72*hourly1!$G2581/hourly1!$F$8763+유형화!$G$74*hourly1!I2581/hourly1!$I$8763</f>
        <v>4.7487707339058067</v>
      </c>
      <c r="D2580" s="14">
        <v>268.55712499999998</v>
      </c>
      <c r="E2580" s="14">
        <v>905.94887799999913</v>
      </c>
      <c r="F2580" s="1">
        <v>977865</v>
      </c>
      <c r="G2580" s="15">
        <f t="shared" si="80"/>
        <v>0.30730923431452845</v>
      </c>
      <c r="H2580" s="15">
        <f t="shared" si="81"/>
        <v>0.49644469509620143</v>
      </c>
    </row>
    <row r="2581" spans="1:8">
      <c r="A2581" s="1">
        <v>2580</v>
      </c>
      <c r="B2581" s="444">
        <f>유형화!$F$71*hourly1!B2582/hourly1!$B$8763+유형화!$F$72*hourly1!C2582/hourly1!$C$8763+유형화!$F$73*hourly1!D2582/hourly1!$D$8763+유형화!$F$74*hourly1!E2582/hourly1!$E$8763</f>
        <v>320.67428005798888</v>
      </c>
      <c r="C2581" s="442">
        <f>hourly1!$F2582*유형화!$G$71/hourly1!$F$8763+유형화!$G$72*hourly1!$G2582/hourly1!$F$8763+유형화!$G$74*hourly1!I2582/hourly1!$I$8763</f>
        <v>3.9944894290923409</v>
      </c>
      <c r="D2581" s="14">
        <v>354.25981999999999</v>
      </c>
      <c r="E2581" s="14">
        <v>931.37916100000064</v>
      </c>
      <c r="F2581" s="1">
        <v>966598</v>
      </c>
      <c r="G2581" s="15">
        <f t="shared" si="80"/>
        <v>0.40537860997954411</v>
      </c>
      <c r="H2581" s="15">
        <f t="shared" si="81"/>
        <v>0.60238301368751346</v>
      </c>
    </row>
    <row r="2582" spans="1:8">
      <c r="A2582" s="1">
        <v>2581</v>
      </c>
      <c r="B2582" s="444">
        <f>유형화!$F$71*hourly1!B2583/hourly1!$B$8763+유형화!$F$72*hourly1!C2583/hourly1!$C$8763+유형화!$F$73*hourly1!D2583/hourly1!$D$8763+유형화!$F$74*hourly1!E2583/hourly1!$E$8763</f>
        <v>199.17676141918568</v>
      </c>
      <c r="C2582" s="442">
        <f>hourly1!$F2583*유형화!$G$71/hourly1!$F$8763+유형화!$G$72*hourly1!$G2583/hourly1!$F$8763+유형화!$G$74*hourly1!I2583/hourly1!$I$8763</f>
        <v>2.5736136446563918</v>
      </c>
      <c r="D2582" s="14">
        <v>399.75419699999998</v>
      </c>
      <c r="E2582" s="14">
        <v>948.14940600000011</v>
      </c>
      <c r="F2582" s="1">
        <v>898831</v>
      </c>
      <c r="G2582" s="15">
        <f t="shared" si="80"/>
        <v>0.45743770973899567</v>
      </c>
      <c r="H2582" s="15">
        <f t="shared" si="81"/>
        <v>0.65200077969471426</v>
      </c>
    </row>
    <row r="2583" spans="1:8">
      <c r="A2583" s="1">
        <v>2582</v>
      </c>
      <c r="B2583" s="444">
        <f>유형화!$F$71*hourly1!B2584/hourly1!$B$8763+유형화!$F$72*hourly1!C2584/hourly1!$C$8763+유형화!$F$73*hourly1!D2584/hourly1!$D$8763+유형화!$F$74*hourly1!E2584/hourly1!$E$8763</f>
        <v>255.8907317067937</v>
      </c>
      <c r="C2583" s="442">
        <f>hourly1!$F2584*유형화!$G$71/hourly1!$F$8763+유형화!$G$72*hourly1!$G2584/hourly1!$F$8763+유형화!$G$74*hourly1!I2584/hourly1!$I$8763</f>
        <v>2.8477917422297283</v>
      </c>
      <c r="D2583" s="14">
        <v>433.20941499999998</v>
      </c>
      <c r="E2583" s="14">
        <v>807.50230800000008</v>
      </c>
      <c r="F2583" s="1">
        <v>919831</v>
      </c>
      <c r="G2583" s="15">
        <f t="shared" si="80"/>
        <v>0.4957204305098768</v>
      </c>
      <c r="H2583" s="15">
        <f t="shared" si="81"/>
        <v>0.68597939805019115</v>
      </c>
    </row>
    <row r="2584" spans="1:8">
      <c r="A2584" s="1">
        <v>2583</v>
      </c>
      <c r="B2584" s="444">
        <f>유형화!$F$71*hourly1!B2585/hourly1!$B$8763+유형화!$F$72*hourly1!C2585/hourly1!$C$8763+유형화!$F$73*hourly1!D2585/hourly1!$D$8763+유형화!$F$74*hourly1!E2585/hourly1!$E$8763</f>
        <v>367.37456378034432</v>
      </c>
      <c r="C2584" s="442">
        <f>hourly1!$F2585*유형화!$G$71/hourly1!$F$8763+유형화!$G$72*hourly1!$G2585/hourly1!$F$8763+유형화!$G$74*hourly1!I2585/hourly1!$I$8763</f>
        <v>2.6693956136511132</v>
      </c>
      <c r="D2584" s="14">
        <v>470.14371599999998</v>
      </c>
      <c r="E2584" s="14">
        <v>547.09411699999941</v>
      </c>
      <c r="F2584" s="1">
        <v>919175</v>
      </c>
      <c r="G2584" s="15">
        <f t="shared" si="80"/>
        <v>0.53798425709892128</v>
      </c>
      <c r="H2584" s="15">
        <f t="shared" si="81"/>
        <v>0.72126357719339385</v>
      </c>
    </row>
    <row r="2585" spans="1:8">
      <c r="A2585" s="1">
        <v>2584</v>
      </c>
      <c r="B2585" s="444">
        <f>유형화!$F$71*hourly1!B2586/hourly1!$B$8763+유형화!$F$72*hourly1!C2586/hourly1!$C$8763+유형화!$F$73*hourly1!D2586/hourly1!$D$8763+유형화!$F$74*hourly1!E2586/hourly1!$E$8763</f>
        <v>309.95314028408927</v>
      </c>
      <c r="C2585" s="442">
        <f>hourly1!$F2586*유형화!$G$71/hourly1!$F$8763+유형화!$G$72*hourly1!$G2586/hourly1!$F$8763+유형화!$G$74*hourly1!I2586/hourly1!$I$8763</f>
        <v>2.5404818501355204</v>
      </c>
      <c r="D2585" s="14">
        <v>552.55745300000012</v>
      </c>
      <c r="E2585" s="14">
        <v>362.98900199999991</v>
      </c>
      <c r="F2585" s="1">
        <v>886053</v>
      </c>
      <c r="G2585" s="15">
        <f t="shared" si="80"/>
        <v>0.63229008649916141</v>
      </c>
      <c r="H2585" s="15">
        <f t="shared" si="81"/>
        <v>0.79258228675738085</v>
      </c>
    </row>
    <row r="2586" spans="1:8">
      <c r="A2586" s="1">
        <v>2585</v>
      </c>
      <c r="B2586" s="444">
        <f>유형화!$F$71*hourly1!B2587/hourly1!$B$8763+유형화!$F$72*hourly1!C2587/hourly1!$C$8763+유형화!$F$73*hourly1!D2587/hourly1!$D$8763+유형화!$F$74*hourly1!E2587/hourly1!$E$8763</f>
        <v>267.39781226340563</v>
      </c>
      <c r="C2586" s="442">
        <f>hourly1!$F2587*유형화!$G$71/hourly1!$F$8763+유형화!$G$72*hourly1!$G2587/hourly1!$F$8763+유형화!$G$74*hourly1!I2587/hourly1!$I$8763</f>
        <v>2.6257630460446726</v>
      </c>
      <c r="D2586" s="14">
        <v>547.02046100000007</v>
      </c>
      <c r="E2586" s="14">
        <v>283.91153300000019</v>
      </c>
      <c r="F2586" s="1">
        <v>899963</v>
      </c>
      <c r="G2586" s="15">
        <f t="shared" si="80"/>
        <v>0.62595412065232081</v>
      </c>
      <c r="H2586" s="15">
        <f t="shared" si="81"/>
        <v>0.7880825970613492</v>
      </c>
    </row>
    <row r="2587" spans="1:8">
      <c r="A2587" s="1">
        <v>2586</v>
      </c>
      <c r="B2587" s="444">
        <f>유형화!$F$71*hourly1!B2588/hourly1!$B$8763+유형화!$F$72*hourly1!C2588/hourly1!$C$8763+유형화!$F$73*hourly1!D2588/hourly1!$D$8763+유형화!$F$74*hourly1!E2588/hourly1!$E$8763</f>
        <v>156.47327839921527</v>
      </c>
      <c r="C2587" s="442">
        <f>hourly1!$F2588*유형화!$G$71/hourly1!$F$8763+유형화!$G$72*hourly1!$G2588/hourly1!$F$8763+유형화!$G$74*hourly1!I2588/hourly1!$I$8763</f>
        <v>2.915814776683479</v>
      </c>
      <c r="D2587" s="14">
        <v>623.17716800000005</v>
      </c>
      <c r="E2587" s="14">
        <v>193.58034000000021</v>
      </c>
      <c r="F2587" s="1">
        <v>923448</v>
      </c>
      <c r="G2587" s="15">
        <f t="shared" si="80"/>
        <v>0.71310004655574222</v>
      </c>
      <c r="H2587" s="15">
        <f t="shared" si="81"/>
        <v>0.84670599779777822</v>
      </c>
    </row>
    <row r="2588" spans="1:8">
      <c r="A2588" s="1">
        <v>2587</v>
      </c>
      <c r="B2588" s="444">
        <f>유형화!$F$71*hourly1!B2589/hourly1!$B$8763+유형화!$F$72*hourly1!C2589/hourly1!$C$8763+유형화!$F$73*hourly1!D2589/hourly1!$D$8763+유형화!$F$74*hourly1!E2589/hourly1!$E$8763</f>
        <v>121.80965092462077</v>
      </c>
      <c r="C2588" s="442">
        <f>hourly1!$F2589*유형화!$G$71/hourly1!$F$8763+유형화!$G$72*hourly1!$G2589/hourly1!$F$8763+유형화!$G$74*hourly1!I2589/hourly1!$I$8763</f>
        <v>2.7732095748103411</v>
      </c>
      <c r="D2588" s="14">
        <v>692.26593000000003</v>
      </c>
      <c r="E2588" s="14">
        <v>52.480193999999997</v>
      </c>
      <c r="F2588" s="1">
        <v>918832</v>
      </c>
      <c r="G2588" s="15">
        <f t="shared" si="80"/>
        <v>0.79215814099266579</v>
      </c>
      <c r="H2588" s="15">
        <f t="shared" si="81"/>
        <v>0.89439967062353432</v>
      </c>
    </row>
    <row r="2589" spans="1:8">
      <c r="A2589" s="1">
        <v>2588</v>
      </c>
      <c r="B2589" s="444">
        <f>유형화!$F$71*hourly1!B2590/hourly1!$B$8763+유형화!$F$72*hourly1!C2590/hourly1!$C$8763+유형화!$F$73*hourly1!D2590/hourly1!$D$8763+유형화!$F$74*hourly1!E2590/hourly1!$E$8763</f>
        <v>131.2434652996705</v>
      </c>
      <c r="C2589" s="442">
        <f>hourly1!$F2590*유형화!$G$71/hourly1!$F$8763+유형화!$G$72*hourly1!$G2590/hourly1!$F$8763+유형화!$G$74*hourly1!I2590/hourly1!$I$8763</f>
        <v>3.0704288942730393</v>
      </c>
      <c r="D2589" s="14">
        <v>705.72936800000002</v>
      </c>
      <c r="E2589" s="14">
        <v>0.73222599999999993</v>
      </c>
      <c r="F2589" s="1">
        <v>937613</v>
      </c>
      <c r="G2589" s="15">
        <f t="shared" si="80"/>
        <v>0.80756431881431601</v>
      </c>
      <c r="H2589" s="15">
        <f t="shared" si="81"/>
        <v>0.90315377540648956</v>
      </c>
    </row>
    <row r="2590" spans="1:8">
      <c r="A2590" s="1">
        <v>2589</v>
      </c>
      <c r="B2590" s="444">
        <f>유형화!$F$71*hourly1!B2591/hourly1!$B$8763+유형화!$F$72*hourly1!C2591/hourly1!$C$8763+유형화!$F$73*hourly1!D2591/hourly1!$D$8763+유형화!$F$74*hourly1!E2591/hourly1!$E$8763</f>
        <v>67.949353762415456</v>
      </c>
      <c r="C2590" s="442">
        <f>hourly1!$F2591*유형화!$G$71/hourly1!$F$8763+유형화!$G$72*hourly1!$G2591/hourly1!$F$8763+유형화!$G$74*hourly1!I2591/hourly1!$I$8763</f>
        <v>4.2456027553263231</v>
      </c>
      <c r="D2590" s="14">
        <v>655.83512299999984</v>
      </c>
      <c r="E2590" s="14">
        <v>2.1464799999999999</v>
      </c>
      <c r="F2590" s="1">
        <v>972047</v>
      </c>
      <c r="G2590" s="15">
        <f t="shared" si="80"/>
        <v>0.75047046130578199</v>
      </c>
      <c r="H2590" s="15">
        <f t="shared" si="81"/>
        <v>0.8698497211086228</v>
      </c>
    </row>
    <row r="2591" spans="1:8">
      <c r="A2591" s="1">
        <v>2590</v>
      </c>
      <c r="B2591" s="444">
        <f>유형화!$F$71*hourly1!B2592/hourly1!$B$8763+유형화!$F$72*hourly1!C2592/hourly1!$C$8763+유형화!$F$73*hourly1!D2592/hourly1!$D$8763+유형화!$F$74*hourly1!E2592/hourly1!$E$8763</f>
        <v>66.928211803263878</v>
      </c>
      <c r="C2591" s="442">
        <f>hourly1!$F2592*유형화!$G$71/hourly1!$F$8763+유형화!$G$72*hourly1!$G2592/hourly1!$F$8763+유형화!$G$74*hourly1!I2592/hourly1!$I$8763</f>
        <v>0.46075039166358195</v>
      </c>
      <c r="D2591" s="14">
        <v>707.72107899999992</v>
      </c>
      <c r="E2591" s="14">
        <v>1.8183199999999999</v>
      </c>
      <c r="F2591" s="1">
        <v>1046425</v>
      </c>
      <c r="G2591" s="15">
        <f t="shared" si="80"/>
        <v>0.80984342864015202</v>
      </c>
      <c r="H2591" s="15">
        <f t="shared" si="81"/>
        <v>0.90443474411829283</v>
      </c>
    </row>
    <row r="2592" spans="1:8">
      <c r="A2592" s="1">
        <v>2591</v>
      </c>
      <c r="B2592" s="444">
        <f>유형화!$F$71*hourly1!B2593/hourly1!$B$8763+유형화!$F$72*hourly1!C2593/hourly1!$C$8763+유형화!$F$73*hourly1!D2593/hourly1!$D$8763+유형화!$F$74*hourly1!E2593/hourly1!$E$8763</f>
        <v>65.88305880235076</v>
      </c>
      <c r="C2592" s="442">
        <f>hourly1!$F2593*유형화!$G$71/hourly1!$F$8763+유형화!$G$72*hourly1!$G2593/hourly1!$F$8763+유형화!$G$74*hourly1!I2593/hourly1!$I$8763</f>
        <v>0.35367674660214549</v>
      </c>
      <c r="D2592" s="14">
        <v>688.2974650000001</v>
      </c>
      <c r="E2592" s="14">
        <v>2.0493600000000001</v>
      </c>
      <c r="F2592" s="1">
        <v>1149241</v>
      </c>
      <c r="G2592" s="15">
        <f t="shared" si="80"/>
        <v>0.78761703659800875</v>
      </c>
      <c r="H2592" s="15">
        <f t="shared" si="81"/>
        <v>0.89178726922749652</v>
      </c>
    </row>
    <row r="2593" spans="1:8">
      <c r="A2593" s="1">
        <v>2592</v>
      </c>
      <c r="B2593" s="444">
        <f>유형화!$F$71*hourly1!B2594/hourly1!$B$8763+유형화!$F$72*hourly1!C2594/hourly1!$C$8763+유형화!$F$73*hourly1!D2594/hourly1!$D$8763+유형화!$F$74*hourly1!E2594/hourly1!$E$8763</f>
        <v>64.682242305087598</v>
      </c>
      <c r="C2593" s="442">
        <f>hourly1!$F2594*유형화!$G$71/hourly1!$F$8763+유형화!$G$72*hourly1!$G2594/hourly1!$F$8763+유형화!$G$74*hourly1!I2594/hourly1!$I$8763</f>
        <v>0.3244611685735399</v>
      </c>
      <c r="D2593" s="14">
        <v>653.34634099999994</v>
      </c>
      <c r="E2593" s="14">
        <v>1.1302399999999999</v>
      </c>
      <c r="F2593" s="1">
        <v>1137200</v>
      </c>
      <c r="G2593" s="15">
        <f t="shared" si="80"/>
        <v>0.74762255440033032</v>
      </c>
      <c r="H2593" s="15">
        <f t="shared" si="81"/>
        <v>0.86812488141906285</v>
      </c>
    </row>
    <row r="2594" spans="1:8">
      <c r="A2594" s="1">
        <v>2593</v>
      </c>
      <c r="B2594" s="444">
        <f>유형화!$F$71*hourly1!B2595/hourly1!$B$8763+유형화!$F$72*hourly1!C2595/hourly1!$C$8763+유형화!$F$73*hourly1!D2595/hourly1!$D$8763+유형화!$F$74*hourly1!E2595/hourly1!$E$8763</f>
        <v>65.264494738538758</v>
      </c>
      <c r="C2594" s="442">
        <f>hourly1!$F2595*유형화!$G$71/hourly1!$F$8763+유형화!$G$72*hourly1!$G2595/hourly1!$F$8763+유형화!$G$74*hourly1!I2595/hourly1!$I$8763</f>
        <v>0.33907176885436408</v>
      </c>
      <c r="D2594" s="14">
        <v>639.86734899999999</v>
      </c>
      <c r="E2594" s="14">
        <v>3.8400000000000001E-3</v>
      </c>
      <c r="F2594" s="1">
        <v>1070092</v>
      </c>
      <c r="G2594" s="15">
        <f t="shared" si="80"/>
        <v>0.73219857817608514</v>
      </c>
      <c r="H2594" s="15">
        <f t="shared" si="81"/>
        <v>0.85867322965751336</v>
      </c>
    </row>
    <row r="2595" spans="1:8">
      <c r="A2595" s="1">
        <v>2594</v>
      </c>
      <c r="B2595" s="444">
        <f>유형화!$F$71*hourly1!B2596/hourly1!$B$8763+유형화!$F$72*hourly1!C2596/hourly1!$C$8763+유형화!$F$73*hourly1!D2596/hourly1!$D$8763+유형화!$F$74*hourly1!E2596/hourly1!$E$8763</f>
        <v>65.698017217500222</v>
      </c>
      <c r="C2595" s="442">
        <f>hourly1!$F2596*유형화!$G$71/hourly1!$F$8763+유형화!$G$72*hourly1!$G2596/hourly1!$F$8763+유형화!$G$74*hourly1!I2596/hourly1!$I$8763</f>
        <v>0.91344529856095713</v>
      </c>
      <c r="D2595" s="14">
        <v>626.91617400000007</v>
      </c>
      <c r="E2595" s="14">
        <v>0</v>
      </c>
      <c r="F2595" s="1">
        <v>850467</v>
      </c>
      <c r="G2595" s="15">
        <f t="shared" si="80"/>
        <v>0.71737858160096746</v>
      </c>
      <c r="H2595" s="15">
        <f t="shared" si="81"/>
        <v>0.84941282283943076</v>
      </c>
    </row>
    <row r="2596" spans="1:8">
      <c r="A2596" s="1">
        <v>2595</v>
      </c>
      <c r="B2596" s="444">
        <f>유형화!$F$71*hourly1!B2597/hourly1!$B$8763+유형화!$F$72*hourly1!C2597/hourly1!$C$8763+유형화!$F$73*hourly1!D2597/hourly1!$D$8763+유형화!$F$74*hourly1!E2597/hourly1!$E$8763</f>
        <v>66.157603056499113</v>
      </c>
      <c r="C2596" s="442">
        <f>hourly1!$F2597*유형화!$G$71/hourly1!$F$8763+유형화!$G$72*hourly1!$G2597/hourly1!$F$8763+유형화!$G$74*hourly1!I2597/hourly1!$I$8763</f>
        <v>1.4668810041375482</v>
      </c>
      <c r="D2596" s="14">
        <v>618.39231600000005</v>
      </c>
      <c r="E2596" s="14">
        <v>0</v>
      </c>
      <c r="F2596" s="1">
        <v>662331</v>
      </c>
      <c r="G2596" s="15">
        <f t="shared" si="80"/>
        <v>0.70762475259573898</v>
      </c>
      <c r="H2596" s="15">
        <f t="shared" si="81"/>
        <v>0.84321989687678978</v>
      </c>
    </row>
    <row r="2597" spans="1:8">
      <c r="A2597" s="1">
        <v>2596</v>
      </c>
      <c r="B2597" s="444">
        <f>유형화!$F$71*hourly1!B2598/hourly1!$B$8763+유형화!$F$72*hourly1!C2598/hourly1!$C$8763+유형화!$F$73*hourly1!D2598/hourly1!$D$8763+유형화!$F$74*hourly1!E2598/hourly1!$E$8763</f>
        <v>66.573559999426536</v>
      </c>
      <c r="C2597" s="442">
        <f>hourly1!$F2598*유형화!$G$71/hourly1!$F$8763+유형화!$G$72*hourly1!$G2598/hourly1!$F$8763+유형화!$G$74*hourly1!I2598/hourly1!$I$8763</f>
        <v>1.9398801816229403</v>
      </c>
      <c r="D2597" s="14">
        <v>594.23409400000014</v>
      </c>
      <c r="E2597" s="14">
        <v>0</v>
      </c>
      <c r="F2597" s="1">
        <v>528495</v>
      </c>
      <c r="G2597" s="15">
        <f t="shared" si="80"/>
        <v>0.67998056067485668</v>
      </c>
      <c r="H2597" s="15">
        <f t="shared" si="81"/>
        <v>0.82522983461886767</v>
      </c>
    </row>
    <row r="2598" spans="1:8">
      <c r="A2598" s="1">
        <v>2597</v>
      </c>
      <c r="B2598" s="444">
        <f>유형화!$F$71*hourly1!B2599/hourly1!$B$8763+유형화!$F$72*hourly1!C2599/hourly1!$C$8763+유형화!$F$73*hourly1!D2599/hourly1!$D$8763+유형화!$F$74*hourly1!E2599/hourly1!$E$8763</f>
        <v>67.001719038535299</v>
      </c>
      <c r="C2598" s="442">
        <f>hourly1!$F2599*유형화!$G$71/hourly1!$F$8763+유형화!$G$72*hourly1!$G2599/hourly1!$F$8763+유형화!$G$74*hourly1!I2599/hourly1!$I$8763</f>
        <v>2.3899570252727154</v>
      </c>
      <c r="D2598" s="14">
        <v>547.67382599999985</v>
      </c>
      <c r="E2598" s="14">
        <v>0</v>
      </c>
      <c r="F2598" s="1">
        <v>615697</v>
      </c>
      <c r="G2598" s="15">
        <f t="shared" si="80"/>
        <v>0.62670176455816706</v>
      </c>
      <c r="H2598" s="15">
        <f t="shared" si="81"/>
        <v>0.78861561398692537</v>
      </c>
    </row>
    <row r="2599" spans="1:8">
      <c r="A2599" s="1">
        <v>2598</v>
      </c>
      <c r="B2599" s="444">
        <f>유형화!$F$71*hourly1!B2600/hourly1!$B$8763+유형화!$F$72*hourly1!C2600/hourly1!$C$8763+유형화!$F$73*hourly1!D2600/hourly1!$D$8763+유형화!$F$74*hourly1!E2600/hourly1!$E$8763</f>
        <v>68.905986560998358</v>
      </c>
      <c r="C2599" s="442">
        <f>hourly1!$F2600*유형화!$G$71/hourly1!$F$8763+유형화!$G$72*hourly1!$G2600/hourly1!$F$8763+유형화!$G$74*hourly1!I2600/hourly1!$I$8763</f>
        <v>2.7004177359916945</v>
      </c>
      <c r="D2599" s="14">
        <v>529.27937699999995</v>
      </c>
      <c r="E2599" s="14">
        <v>0.33004400000000012</v>
      </c>
      <c r="F2599" s="1">
        <v>989866</v>
      </c>
      <c r="G2599" s="15">
        <f t="shared" si="80"/>
        <v>0.60565304340497628</v>
      </c>
      <c r="H2599" s="15">
        <f t="shared" si="81"/>
        <v>0.77339541357920671</v>
      </c>
    </row>
    <row r="2600" spans="1:8">
      <c r="A2600" s="1">
        <v>2599</v>
      </c>
      <c r="B2600" s="444">
        <f>유형화!$F$71*hourly1!B2601/hourly1!$B$8763+유형화!$F$72*hourly1!C2601/hourly1!$C$8763+유형화!$F$73*hourly1!D2601/hourly1!$D$8763+유형화!$F$74*hourly1!E2601/hourly1!$E$8763</f>
        <v>80.094002415886678</v>
      </c>
      <c r="C2600" s="442">
        <f>hourly1!$F2601*유형화!$G$71/hourly1!$F$8763+유형화!$G$72*hourly1!$G2601/hourly1!$F$8763+유형화!$G$74*hourly1!I2601/hourly1!$I$8763</f>
        <v>8.918213158082045</v>
      </c>
      <c r="D2600" s="14">
        <v>496.7560719999999</v>
      </c>
      <c r="E2600" s="14">
        <v>50.70580799999999</v>
      </c>
      <c r="F2600" s="1">
        <v>960411</v>
      </c>
      <c r="G2600" s="15">
        <f t="shared" si="80"/>
        <v>0.56843670830707904</v>
      </c>
      <c r="H2600" s="15">
        <f t="shared" si="81"/>
        <v>0.74535372785481702</v>
      </c>
    </row>
    <row r="2601" spans="1:8">
      <c r="A2601" s="1">
        <v>2600</v>
      </c>
      <c r="B2601" s="444">
        <f>유형화!$F$71*hourly1!B2602/hourly1!$B$8763+유형화!$F$72*hourly1!C2602/hourly1!$C$8763+유형화!$F$73*hourly1!D2602/hourly1!$D$8763+유형화!$F$74*hourly1!E2602/hourly1!$E$8763</f>
        <v>175.31022019483933</v>
      </c>
      <c r="C2601" s="442">
        <f>hourly1!$F2602*유형화!$G$71/hourly1!$F$8763+유형화!$G$72*hourly1!$G2602/hourly1!$F$8763+유형화!$G$74*hourly1!I2602/hourly1!$I$8763</f>
        <v>8.5920368156247395</v>
      </c>
      <c r="D2601" s="14">
        <v>467.74931700000008</v>
      </c>
      <c r="E2601" s="14">
        <v>312.91198300000008</v>
      </c>
      <c r="F2601" s="1">
        <v>953633</v>
      </c>
      <c r="G2601" s="15">
        <f t="shared" si="80"/>
        <v>0.53524435242004353</v>
      </c>
      <c r="H2601" s="15">
        <f t="shared" si="81"/>
        <v>0.71904295261400197</v>
      </c>
    </row>
    <row r="2602" spans="1:8">
      <c r="A2602" s="1">
        <v>2601</v>
      </c>
      <c r="B2602" s="444">
        <f>유형화!$F$71*hourly1!B2603/hourly1!$B$8763+유형화!$F$72*hourly1!C2603/hourly1!$C$8763+유형화!$F$73*hourly1!D2603/hourly1!$D$8763+유형화!$F$74*hourly1!E2603/hourly1!$E$8763</f>
        <v>271.98962012013646</v>
      </c>
      <c r="C2602" s="442">
        <f>hourly1!$F2603*유형화!$G$71/hourly1!$F$8763+유형화!$G$72*hourly1!$G2603/hourly1!$F$8763+유형화!$G$74*hourly1!I2603/hourly1!$I$8763</f>
        <v>7.8294700972299669</v>
      </c>
      <c r="D2602" s="14">
        <v>469.86748899999992</v>
      </c>
      <c r="E2602" s="14">
        <v>690.76543900000081</v>
      </c>
      <c r="F2602" s="1">
        <v>955176</v>
      </c>
      <c r="G2602" s="15">
        <f t="shared" si="80"/>
        <v>0.53766817124617383</v>
      </c>
      <c r="H2602" s="15">
        <f t="shared" si="81"/>
        <v>0.7210078554392908</v>
      </c>
    </row>
    <row r="2603" spans="1:8">
      <c r="A2603" s="1">
        <v>2602</v>
      </c>
      <c r="B2603" s="444">
        <f>유형화!$F$71*hourly1!B2604/hourly1!$B$8763+유형화!$F$72*hourly1!C2604/hourly1!$C$8763+유형화!$F$73*hourly1!D2604/hourly1!$D$8763+유형화!$F$74*hourly1!E2604/hourly1!$E$8763</f>
        <v>328.68503711209706</v>
      </c>
      <c r="C2603" s="442">
        <f>hourly1!$F2604*유형화!$G$71/hourly1!$F$8763+유형화!$G$72*hourly1!$G2604/hourly1!$F$8763+유형화!$G$74*hourly1!I2604/hourly1!$I$8763</f>
        <v>6.7750123465180083</v>
      </c>
      <c r="D2603" s="14">
        <v>485.20248900000013</v>
      </c>
      <c r="E2603" s="14">
        <v>1005.339577</v>
      </c>
      <c r="F2603" s="1">
        <v>902433</v>
      </c>
      <c r="G2603" s="15">
        <f t="shared" si="80"/>
        <v>0.555215972698894</v>
      </c>
      <c r="H2603" s="15">
        <f t="shared" si="81"/>
        <v>0.73502636557898871</v>
      </c>
    </row>
    <row r="2604" spans="1:8">
      <c r="A2604" s="1">
        <v>2603</v>
      </c>
      <c r="B2604" s="444">
        <f>유형화!$F$71*hourly1!B2605/hourly1!$B$8763+유형화!$F$72*hourly1!C2605/hourly1!$C$8763+유형화!$F$73*hourly1!D2605/hourly1!$D$8763+유형화!$F$74*hourly1!E2605/hourly1!$E$8763</f>
        <v>385.02998565114808</v>
      </c>
      <c r="C2604" s="442">
        <f>hourly1!$F2605*유형화!$G$71/hourly1!$F$8763+유형화!$G$72*hourly1!$G2605/hourly1!$F$8763+유형화!$G$74*hourly1!I2605/hourly1!$I$8763</f>
        <v>5.9703750653844754</v>
      </c>
      <c r="D2604" s="14">
        <v>471.07650899999987</v>
      </c>
      <c r="E2604" s="14">
        <v>1225.961959</v>
      </c>
      <c r="F2604" s="1">
        <v>893952</v>
      </c>
      <c r="G2604" s="15">
        <f t="shared" si="80"/>
        <v>0.53905164975366426</v>
      </c>
      <c r="H2604" s="15">
        <f t="shared" si="81"/>
        <v>0.7221262456295513</v>
      </c>
    </row>
    <row r="2605" spans="1:8">
      <c r="A2605" s="1">
        <v>2604</v>
      </c>
      <c r="B2605" s="444">
        <f>유형화!$F$71*hourly1!B2606/hourly1!$B$8763+유형화!$F$72*hourly1!C2606/hourly1!$C$8763+유형화!$F$73*hourly1!D2606/hourly1!$D$8763+유형화!$F$74*hourly1!E2606/hourly1!$E$8763</f>
        <v>325.35750444670811</v>
      </c>
      <c r="C2605" s="442">
        <f>hourly1!$F2606*유형화!$G$71/hourly1!$F$8763+유형화!$G$72*hourly1!$G2606/hourly1!$F$8763+유형화!$G$74*hourly1!I2606/hourly1!$I$8763</f>
        <v>5.22557718112005</v>
      </c>
      <c r="D2605" s="14">
        <v>452.51093400000002</v>
      </c>
      <c r="E2605" s="14">
        <v>1350.209267</v>
      </c>
      <c r="F2605" s="1">
        <v>891615</v>
      </c>
      <c r="G2605" s="15">
        <f t="shared" si="80"/>
        <v>0.51780710955440912</v>
      </c>
      <c r="H2605" s="15">
        <f t="shared" si="81"/>
        <v>0.70469706175812508</v>
      </c>
    </row>
    <row r="2606" spans="1:8">
      <c r="A2606" s="1">
        <v>2605</v>
      </c>
      <c r="B2606" s="444">
        <f>유형화!$F$71*hourly1!B2607/hourly1!$B$8763+유형화!$F$72*hourly1!C2607/hourly1!$C$8763+유형화!$F$73*hourly1!D2607/hourly1!$D$8763+유형화!$F$74*hourly1!E2607/hourly1!$E$8763</f>
        <v>203.81932898610285</v>
      </c>
      <c r="C2606" s="442">
        <f>hourly1!$F2607*유형화!$G$71/hourly1!$F$8763+유형화!$G$72*hourly1!$G2607/hourly1!$F$8763+유형화!$G$74*hourly1!I2607/hourly1!$I$8763</f>
        <v>3.8430464201380841</v>
      </c>
      <c r="D2606" s="14">
        <v>361.290908</v>
      </c>
      <c r="E2606" s="14">
        <v>1384.9724309999981</v>
      </c>
      <c r="F2606" s="1">
        <v>920963</v>
      </c>
      <c r="G2606" s="15">
        <f t="shared" si="80"/>
        <v>0.41342426607479044</v>
      </c>
      <c r="H2606" s="15">
        <f t="shared" si="81"/>
        <v>0.61032540629746634</v>
      </c>
    </row>
    <row r="2607" spans="1:8">
      <c r="A2607" s="1">
        <v>2606</v>
      </c>
      <c r="B2607" s="444">
        <f>유형화!$F$71*hourly1!B2608/hourly1!$B$8763+유형화!$F$72*hourly1!C2608/hourly1!$C$8763+유형화!$F$73*hourly1!D2608/hourly1!$D$8763+유형화!$F$74*hourly1!E2608/hourly1!$E$8763</f>
        <v>260.97998688748226</v>
      </c>
      <c r="C2607" s="442">
        <f>hourly1!$F2608*유형화!$G$71/hourly1!$F$8763+유형화!$G$72*hourly1!$G2608/hourly1!$F$8763+유형화!$G$74*hourly1!I2608/hourly1!$I$8763</f>
        <v>4.201493820645104</v>
      </c>
      <c r="D2607" s="14">
        <v>278.05392499999999</v>
      </c>
      <c r="E2607" s="14">
        <v>1334.985589999997</v>
      </c>
      <c r="F2607" s="1">
        <v>934164</v>
      </c>
      <c r="G2607" s="15">
        <f t="shared" si="80"/>
        <v>0.31817639837296935</v>
      </c>
      <c r="H2607" s="15">
        <f t="shared" si="81"/>
        <v>0.50908466544133668</v>
      </c>
    </row>
    <row r="2608" spans="1:8">
      <c r="A2608" s="1">
        <v>2607</v>
      </c>
      <c r="B2608" s="444">
        <f>유형화!$F$71*hourly1!B2609/hourly1!$B$8763+유형화!$F$72*hourly1!C2609/hourly1!$C$8763+유형화!$F$73*hourly1!D2609/hourly1!$D$8763+유형화!$F$74*hourly1!E2609/hourly1!$E$8763</f>
        <v>372.54449779265718</v>
      </c>
      <c r="C2608" s="442">
        <f>hourly1!$F2609*유형화!$G$71/hourly1!$F$8763+유형화!$G$72*hourly1!$G2609/hourly1!$F$8763+유형화!$G$74*hourly1!I2609/hourly1!$I$8763</f>
        <v>4.0250940987260924</v>
      </c>
      <c r="D2608" s="14">
        <v>264.70053000000001</v>
      </c>
      <c r="E2608" s="14">
        <v>1221.862039000001</v>
      </c>
      <c r="F2608" s="1">
        <v>887003</v>
      </c>
      <c r="G2608" s="15">
        <f t="shared" si="80"/>
        <v>0.30289614247601837</v>
      </c>
      <c r="H2608" s="15">
        <f t="shared" si="81"/>
        <v>0.49124171411250417</v>
      </c>
    </row>
    <row r="2609" spans="1:8">
      <c r="A2609" s="1">
        <v>2608</v>
      </c>
      <c r="B2609" s="444">
        <f>유형화!$F$71*hourly1!B2610/hourly1!$B$8763+유형화!$F$72*hourly1!C2610/hourly1!$C$8763+유형화!$F$73*hourly1!D2610/hourly1!$D$8763+유형화!$F$74*hourly1!E2610/hourly1!$E$8763</f>
        <v>315.1843913626401</v>
      </c>
      <c r="C2609" s="442">
        <f>hourly1!$F2610*유형화!$G$71/hourly1!$F$8763+유형화!$G$72*hourly1!$G2610/hourly1!$F$8763+유형화!$G$74*hourly1!I2610/hourly1!$I$8763</f>
        <v>3.9525049155548997</v>
      </c>
      <c r="D2609" s="14">
        <v>195.48563100000001</v>
      </c>
      <c r="E2609" s="14">
        <v>1015.598563000001</v>
      </c>
      <c r="F2609" s="1">
        <v>884219</v>
      </c>
      <c r="G2609" s="15">
        <f t="shared" si="80"/>
        <v>0.22369370979117556</v>
      </c>
      <c r="H2609" s="15">
        <f t="shared" si="81"/>
        <v>0.39036893089833474</v>
      </c>
    </row>
    <row r="2610" spans="1:8">
      <c r="A2610" s="1">
        <v>2609</v>
      </c>
      <c r="B2610" s="444">
        <f>유형화!$F$71*hourly1!B2611/hourly1!$B$8763+유형화!$F$72*hourly1!C2611/hourly1!$C$8763+유형화!$F$73*hourly1!D2611/hourly1!$D$8763+유형화!$F$74*hourly1!E2611/hourly1!$E$8763</f>
        <v>272.87791324495407</v>
      </c>
      <c r="C2610" s="442">
        <f>hourly1!$F2611*유형화!$G$71/hourly1!$F$8763+유형화!$G$72*hourly1!$G2611/hourly1!$F$8763+유형화!$G$74*hourly1!I2611/hourly1!$I$8763</f>
        <v>4.1236496877158979</v>
      </c>
      <c r="D2610" s="14">
        <v>196.4738199999999</v>
      </c>
      <c r="E2610" s="14">
        <v>711.57034699999849</v>
      </c>
      <c r="F2610" s="1">
        <v>842093</v>
      </c>
      <c r="G2610" s="15">
        <f t="shared" si="80"/>
        <v>0.22482449194766463</v>
      </c>
      <c r="H2610" s="15">
        <f t="shared" si="81"/>
        <v>0.39191690363835091</v>
      </c>
    </row>
    <row r="2611" spans="1:8">
      <c r="A2611" s="1">
        <v>2610</v>
      </c>
      <c r="B2611" s="444">
        <f>유형화!$F$71*hourly1!B2612/hourly1!$B$8763+유형화!$F$72*hourly1!C2612/hourly1!$C$8763+유형화!$F$73*hourly1!D2612/hourly1!$D$8763+유형화!$F$74*hourly1!E2612/hourly1!$E$8763</f>
        <v>161.82587595185112</v>
      </c>
      <c r="C2611" s="442">
        <f>hourly1!$F2612*유형화!$G$71/hourly1!$F$8763+유형화!$G$72*hourly1!$G2612/hourly1!$F$8763+유형화!$G$74*hourly1!I2612/hourly1!$I$8763</f>
        <v>4.401107433258046</v>
      </c>
      <c r="D2611" s="14">
        <v>185.24085299999999</v>
      </c>
      <c r="E2611" s="14">
        <v>338.31089200000002</v>
      </c>
      <c r="F2611" s="1">
        <v>835865</v>
      </c>
      <c r="G2611" s="15">
        <f t="shared" si="80"/>
        <v>0.21197063641189978</v>
      </c>
      <c r="H2611" s="15">
        <f t="shared" si="81"/>
        <v>0.37412050555618342</v>
      </c>
    </row>
    <row r="2612" spans="1:8">
      <c r="A2612" s="1">
        <v>2611</v>
      </c>
      <c r="B2612" s="444">
        <f>유형화!$F$71*hourly1!B2613/hourly1!$B$8763+유형화!$F$72*hourly1!C2613/hourly1!$C$8763+유형화!$F$73*hourly1!D2613/hourly1!$D$8763+유형화!$F$74*hourly1!E2613/hourly1!$E$8763</f>
        <v>124.59846291059918</v>
      </c>
      <c r="C2612" s="442">
        <f>hourly1!$F2613*유형화!$G$71/hourly1!$F$8763+유형화!$G$72*hourly1!$G2613/hourly1!$F$8763+유형화!$G$74*hourly1!I2613/hourly1!$I$8763</f>
        <v>4.1448000272976717</v>
      </c>
      <c r="D2612" s="14">
        <v>151.45556199999999</v>
      </c>
      <c r="E2612" s="14">
        <v>61.977087000000012</v>
      </c>
      <c r="F2612" s="1">
        <v>850656</v>
      </c>
      <c r="G2612" s="15">
        <f t="shared" si="80"/>
        <v>0.17331021394757853</v>
      </c>
      <c r="H2612" s="15">
        <f t="shared" si="81"/>
        <v>0.31781342632470522</v>
      </c>
    </row>
    <row r="2613" spans="1:8">
      <c r="A2613" s="1">
        <v>2612</v>
      </c>
      <c r="B2613" s="444">
        <f>유형화!$F$71*hourly1!B2614/hourly1!$B$8763+유형화!$F$72*hourly1!C2614/hourly1!$C$8763+유형화!$F$73*hourly1!D2614/hourly1!$D$8763+유형화!$F$74*hourly1!E2614/hourly1!$E$8763</f>
        <v>133.71269273641647</v>
      </c>
      <c r="C2613" s="442">
        <f>hourly1!$F2614*유형화!$G$71/hourly1!$F$8763+유형화!$G$72*hourly1!$G2614/hourly1!$F$8763+유형화!$G$74*hourly1!I2614/hourly1!$I$8763</f>
        <v>4.2808193688017226</v>
      </c>
      <c r="D2613" s="14">
        <v>196.084857</v>
      </c>
      <c r="E2613" s="14">
        <v>0.76803399999999977</v>
      </c>
      <c r="F2613" s="1">
        <v>834415</v>
      </c>
      <c r="G2613" s="15">
        <f t="shared" si="80"/>
        <v>0.22437940257717537</v>
      </c>
      <c r="H2613" s="15">
        <f t="shared" si="81"/>
        <v>0.39130800380558811</v>
      </c>
    </row>
    <row r="2614" spans="1:8">
      <c r="A2614" s="1">
        <v>2613</v>
      </c>
      <c r="B2614" s="444">
        <f>유형화!$F$71*hourly1!B2615/hourly1!$B$8763+유형화!$F$72*hourly1!C2615/hourly1!$C$8763+유형화!$F$73*hourly1!D2615/hourly1!$D$8763+유형화!$F$74*hourly1!E2615/hourly1!$E$8763</f>
        <v>69.283833143815727</v>
      </c>
      <c r="C2614" s="442">
        <f>hourly1!$F2615*유형화!$G$71/hourly1!$F$8763+유형화!$G$72*hourly1!$G2615/hourly1!$F$8763+유형화!$G$74*hourly1!I2615/hourly1!$I$8763</f>
        <v>5.331729056706652</v>
      </c>
      <c r="D2614" s="14">
        <v>221.32299800000001</v>
      </c>
      <c r="E2614" s="14">
        <v>2.18784</v>
      </c>
      <c r="F2614" s="1">
        <v>865158</v>
      </c>
      <c r="G2614" s="15">
        <f t="shared" si="80"/>
        <v>0.25325934305997622</v>
      </c>
      <c r="H2614" s="15">
        <f t="shared" si="81"/>
        <v>0.42976838065716688</v>
      </c>
    </row>
    <row r="2615" spans="1:8">
      <c r="A2615" s="1">
        <v>2614</v>
      </c>
      <c r="B2615" s="444">
        <f>유형화!$F$71*hourly1!B2616/hourly1!$B$8763+유형화!$F$72*hourly1!C2616/hourly1!$C$8763+유형화!$F$73*hourly1!D2616/hourly1!$D$8763+유형화!$F$74*hourly1!E2616/hourly1!$E$8763</f>
        <v>68.089896085119179</v>
      </c>
      <c r="C2615" s="442">
        <f>hourly1!$F2616*유형화!$G$71/hourly1!$F$8763+유형화!$G$72*hourly1!$G2616/hourly1!$F$8763+유형화!$G$74*hourly1!I2616/hourly1!$I$8763</f>
        <v>0.46104007434419048</v>
      </c>
      <c r="D2615" s="14">
        <v>192.492131</v>
      </c>
      <c r="E2615" s="14">
        <v>2.1421600000000001</v>
      </c>
      <c r="F2615" s="1">
        <v>934491</v>
      </c>
      <c r="G2615" s="15">
        <f t="shared" si="80"/>
        <v>0.2202682553634796</v>
      </c>
      <c r="H2615" s="15">
        <f t="shared" si="81"/>
        <v>0.38565911566382</v>
      </c>
    </row>
    <row r="2616" spans="1:8">
      <c r="A2616" s="1">
        <v>2615</v>
      </c>
      <c r="B2616" s="444">
        <f>유형화!$F$71*hourly1!B2617/hourly1!$B$8763+유형화!$F$72*hourly1!C2617/hourly1!$C$8763+유형화!$F$73*hourly1!D2617/hourly1!$D$8763+유형화!$F$74*hourly1!E2617/hourly1!$E$8763</f>
        <v>67.130074799091915</v>
      </c>
      <c r="C2616" s="442">
        <f>hourly1!$F2617*유형화!$G$71/hourly1!$F$8763+유형화!$G$72*hourly1!$G2617/hourly1!$F$8763+유형화!$G$74*hourly1!I2617/hourly1!$I$8763</f>
        <v>0.35786683749371595</v>
      </c>
      <c r="D2616" s="14">
        <v>187.25386800000001</v>
      </c>
      <c r="E2616" s="14">
        <v>2.6026400000000001</v>
      </c>
      <c r="F2616" s="1">
        <v>995917</v>
      </c>
      <c r="G2616" s="15">
        <f t="shared" si="80"/>
        <v>0.21427412435068996</v>
      </c>
      <c r="H2616" s="15">
        <f t="shared" si="81"/>
        <v>0.37734231646304639</v>
      </c>
    </row>
    <row r="2617" spans="1:8">
      <c r="A2617" s="1">
        <v>2616</v>
      </c>
      <c r="B2617" s="444">
        <f>유형화!$F$71*hourly1!B2618/hourly1!$B$8763+유형화!$F$72*hourly1!C2618/hourly1!$C$8763+유형화!$F$73*hourly1!D2618/hourly1!$D$8763+유형화!$F$74*hourly1!E2618/hourly1!$E$8763</f>
        <v>65.815580067909693</v>
      </c>
      <c r="C2617" s="442">
        <f>hourly1!$F2618*유형화!$G$71/hourly1!$F$8763+유형화!$G$72*hourly1!$G2618/hourly1!$F$8763+유형화!$G$74*hourly1!I2618/hourly1!$I$8763</f>
        <v>0.43835127934473667</v>
      </c>
      <c r="D2617" s="14">
        <v>167.96689699999999</v>
      </c>
      <c r="E2617" s="14">
        <v>1.3538399999999999</v>
      </c>
      <c r="F2617" s="1">
        <v>991172</v>
      </c>
      <c r="G2617" s="15">
        <f t="shared" si="80"/>
        <v>0.19220409254551435</v>
      </c>
      <c r="H2617" s="15">
        <f t="shared" si="81"/>
        <v>0.34586981344071527</v>
      </c>
    </row>
    <row r="2618" spans="1:8">
      <c r="A2618" s="1">
        <v>2617</v>
      </c>
      <c r="B2618" s="444">
        <f>유형화!$F$71*hourly1!B2619/hourly1!$B$8763+유형화!$F$72*hourly1!C2619/hourly1!$C$8763+유형화!$F$73*hourly1!D2619/hourly1!$D$8763+유형화!$F$74*hourly1!E2619/hourly1!$E$8763</f>
        <v>65.320928080795213</v>
      </c>
      <c r="C2618" s="442">
        <f>hourly1!$F2619*유형화!$G$71/hourly1!$F$8763+유형화!$G$72*hourly1!$G2619/hourly1!$F$8763+유형화!$G$74*hourly1!I2619/hourly1!$I$8763</f>
        <v>0.75548422557806727</v>
      </c>
      <c r="D2618" s="14">
        <v>166.87076400000001</v>
      </c>
      <c r="E2618" s="14">
        <v>0.10688</v>
      </c>
      <c r="F2618" s="1">
        <v>981538</v>
      </c>
      <c r="G2618" s="15">
        <f t="shared" si="80"/>
        <v>0.19094979034468137</v>
      </c>
      <c r="H2618" s="15">
        <f t="shared" si="81"/>
        <v>0.34403980021721109</v>
      </c>
    </row>
    <row r="2619" spans="1:8">
      <c r="A2619" s="1">
        <v>2618</v>
      </c>
      <c r="B2619" s="444">
        <f>유형화!$F$71*hourly1!B2620/hourly1!$B$8763+유형화!$F$72*hourly1!C2620/hourly1!$C$8763+유형화!$F$73*hourly1!D2620/hourly1!$D$8763+유형화!$F$74*hourly1!E2620/hourly1!$E$8763</f>
        <v>65.173410040085301</v>
      </c>
      <c r="C2619" s="442">
        <f>hourly1!$F2620*유형화!$G$71/hourly1!$F$8763+유형화!$G$72*hourly1!$G2620/hourly1!$F$8763+유형화!$G$74*hourly1!I2620/hourly1!$I$8763</f>
        <v>1.2501880103227219</v>
      </c>
      <c r="D2619" s="14">
        <v>154.91340600000001</v>
      </c>
      <c r="E2619" s="14">
        <v>0</v>
      </c>
      <c r="F2619" s="1">
        <v>842573</v>
      </c>
      <c r="G2619" s="15">
        <f t="shared" si="80"/>
        <v>0.17726701603212233</v>
      </c>
      <c r="H2619" s="15">
        <f t="shared" si="81"/>
        <v>0.32377722936152503</v>
      </c>
    </row>
    <row r="2620" spans="1:8">
      <c r="A2620" s="1">
        <v>2619</v>
      </c>
      <c r="B2620" s="444">
        <f>유형화!$F$71*hourly1!B2621/hourly1!$B$8763+유형화!$F$72*hourly1!C2621/hourly1!$C$8763+유형화!$F$73*hourly1!D2621/hourly1!$D$8763+유형화!$F$74*hourly1!E2621/hourly1!$E$8763</f>
        <v>65.156176337586174</v>
      </c>
      <c r="C2620" s="442">
        <f>hourly1!$F2621*유형화!$G$71/hourly1!$F$8763+유형화!$G$72*hourly1!$G2621/hourly1!$F$8763+유형화!$G$74*hourly1!I2621/hourly1!$I$8763</f>
        <v>1.5887019014785086</v>
      </c>
      <c r="D2620" s="14">
        <v>138.40634900000001</v>
      </c>
      <c r="E2620" s="14">
        <v>0</v>
      </c>
      <c r="F2620" s="1">
        <v>685599</v>
      </c>
      <c r="G2620" s="15">
        <f t="shared" si="80"/>
        <v>0.15837803273869352</v>
      </c>
      <c r="H2620" s="15">
        <f t="shared" si="81"/>
        <v>0.29487190083993753</v>
      </c>
    </row>
    <row r="2621" spans="1:8">
      <c r="A2621" s="1">
        <v>2620</v>
      </c>
      <c r="B2621" s="444">
        <f>유형화!$F$71*hourly1!B2622/hourly1!$B$8763+유형화!$F$72*hourly1!C2622/hourly1!$C$8763+유형화!$F$73*hourly1!D2622/hourly1!$D$8763+유형화!$F$74*hourly1!E2622/hourly1!$E$8763</f>
        <v>65.192360620439104</v>
      </c>
      <c r="C2621" s="442">
        <f>hourly1!$F2622*유형화!$G$71/hourly1!$F$8763+유형화!$G$72*hourly1!$G2622/hourly1!$F$8763+유형화!$G$74*hourly1!I2622/hourly1!$I$8763</f>
        <v>1.920234073344703</v>
      </c>
      <c r="D2621" s="14">
        <v>133.494722</v>
      </c>
      <c r="E2621" s="14">
        <v>0</v>
      </c>
      <c r="F2621" s="1">
        <v>552368</v>
      </c>
      <c r="G2621" s="15">
        <f t="shared" si="80"/>
        <v>0.15275767046899552</v>
      </c>
      <c r="H2621" s="15">
        <f t="shared" si="81"/>
        <v>0.28605409737786813</v>
      </c>
    </row>
    <row r="2622" spans="1:8">
      <c r="A2622" s="1">
        <v>2621</v>
      </c>
      <c r="B2622" s="444">
        <f>유형화!$F$71*hourly1!B2623/hourly1!$B$8763+유형화!$F$72*hourly1!C2623/hourly1!$C$8763+유형화!$F$73*hourly1!D2623/hourly1!$D$8763+유형화!$F$74*hourly1!E2623/hourly1!$E$8763</f>
        <v>65.219823452341245</v>
      </c>
      <c r="C2622" s="442">
        <f>hourly1!$F2623*유형화!$G$71/hourly1!$F$8763+유형화!$G$72*hourly1!$G2623/hourly1!$F$8763+유형화!$G$74*hourly1!I2623/hourly1!$I$8763</f>
        <v>2.2209498749852354</v>
      </c>
      <c r="D2622" s="14">
        <v>88.19274900000002</v>
      </c>
      <c r="E2622" s="14">
        <v>0</v>
      </c>
      <c r="F2622" s="1">
        <v>617174</v>
      </c>
      <c r="G2622" s="15">
        <f t="shared" si="80"/>
        <v>0.1009187381168286</v>
      </c>
      <c r="H2622" s="15">
        <f t="shared" si="81"/>
        <v>0.19963932509931867</v>
      </c>
    </row>
    <row r="2623" spans="1:8">
      <c r="A2623" s="1">
        <v>2622</v>
      </c>
      <c r="B2623" s="444">
        <f>유형화!$F$71*hourly1!B2624/hourly1!$B$8763+유형화!$F$72*hourly1!C2624/hourly1!$C$8763+유형화!$F$73*hourly1!D2624/hourly1!$D$8763+유형화!$F$74*hourly1!E2624/hourly1!$E$8763</f>
        <v>67.056057886370127</v>
      </c>
      <c r="C2623" s="442">
        <f>hourly1!$F2624*유형화!$G$71/hourly1!$F$8763+유형화!$G$72*hourly1!$G2624/hourly1!$F$8763+유형화!$G$74*hourly1!I2624/hourly1!$I$8763</f>
        <v>2.383701835035255</v>
      </c>
      <c r="D2623" s="14">
        <v>82.264313000000001</v>
      </c>
      <c r="E2623" s="14">
        <v>5.0326000000000003E-2</v>
      </c>
      <c r="F2623" s="1">
        <v>989614</v>
      </c>
      <c r="G2623" s="15">
        <f t="shared" si="80"/>
        <v>9.4134843897516071E-2</v>
      </c>
      <c r="H2623" s="15">
        <f t="shared" si="81"/>
        <v>0.18760400718951684</v>
      </c>
    </row>
    <row r="2624" spans="1:8">
      <c r="A2624" s="1">
        <v>2623</v>
      </c>
      <c r="B2624" s="444">
        <f>유형화!$F$71*hourly1!B2625/hourly1!$B$8763+유형화!$F$72*hourly1!C2625/hourly1!$C$8763+유형화!$F$73*hourly1!D2625/hourly1!$D$8763+유형화!$F$74*hourly1!E2625/hourly1!$E$8763</f>
        <v>78.219247543204531</v>
      </c>
      <c r="C2624" s="442">
        <f>hourly1!$F2625*유형화!$G$71/hourly1!$F$8763+유형화!$G$72*hourly1!$G2625/hourly1!$F$8763+유형화!$G$74*hourly1!I2625/hourly1!$I$8763</f>
        <v>8.2932687735101052</v>
      </c>
      <c r="D2624" s="14">
        <v>89.362233000000003</v>
      </c>
      <c r="E2624" s="14">
        <v>14.895041999999989</v>
      </c>
      <c r="F2624" s="1">
        <v>990539</v>
      </c>
      <c r="G2624" s="15">
        <f t="shared" si="80"/>
        <v>0.10225697568018904</v>
      </c>
      <c r="H2624" s="15">
        <f t="shared" si="81"/>
        <v>0.2019925444296882</v>
      </c>
    </row>
    <row r="2625" spans="1:8">
      <c r="A2625" s="1">
        <v>2624</v>
      </c>
      <c r="B2625" s="444">
        <f>유형화!$F$71*hourly1!B2626/hourly1!$B$8763+유형화!$F$72*hourly1!C2626/hourly1!$C$8763+유형화!$F$73*hourly1!D2626/hourly1!$D$8763+유형화!$F$74*hourly1!E2626/hourly1!$E$8763</f>
        <v>119.04280552650079</v>
      </c>
      <c r="C2625" s="442">
        <f>hourly1!$F2626*유형화!$G$71/hourly1!$F$8763+유형화!$G$72*hourly1!$G2626/hourly1!$F$8763+유형화!$G$74*hourly1!I2626/hourly1!$I$8763</f>
        <v>8.1274556294200302</v>
      </c>
      <c r="D2625" s="14">
        <v>102.114026</v>
      </c>
      <c r="E2625" s="14">
        <v>97.626238999999913</v>
      </c>
      <c r="F2625" s="1">
        <v>942718</v>
      </c>
      <c r="G2625" s="15">
        <f t="shared" si="80"/>
        <v>0.11684881994039016</v>
      </c>
      <c r="H2625" s="15">
        <f t="shared" si="81"/>
        <v>0.2272143726950806</v>
      </c>
    </row>
    <row r="2626" spans="1:8">
      <c r="A2626" s="1">
        <v>2625</v>
      </c>
      <c r="B2626" s="444">
        <f>유형화!$F$71*hourly1!B2627/hourly1!$B$8763+유형화!$F$72*hourly1!C2627/hourly1!$C$8763+유형화!$F$73*hourly1!D2627/hourly1!$D$8763+유형화!$F$74*hourly1!E2627/hourly1!$E$8763</f>
        <v>118.95148166706566</v>
      </c>
      <c r="C2626" s="442">
        <f>hourly1!$F2627*유형화!$G$71/hourly1!$F$8763+유형화!$G$72*hourly1!$G2627/hourly1!$F$8763+유형화!$G$74*hourly1!I2627/hourly1!$I$8763</f>
        <v>7.3707422123792536</v>
      </c>
      <c r="D2626" s="14">
        <v>71.791450000000012</v>
      </c>
      <c r="E2626" s="14">
        <v>295.20905799999957</v>
      </c>
      <c r="F2626" s="1">
        <v>895056</v>
      </c>
      <c r="G2626" s="15">
        <f t="shared" ref="G2626:G2689" si="82">D2626/$I$1</f>
        <v>8.2150773433509752E-2</v>
      </c>
      <c r="H2626" s="15">
        <f t="shared" ref="H2626:H2689" si="83">G2626/(1-$H$1*(1-G2626))</f>
        <v>0.16589985078558436</v>
      </c>
    </row>
    <row r="2627" spans="1:8">
      <c r="A2627" s="1">
        <v>2626</v>
      </c>
      <c r="B2627" s="444">
        <f>유형화!$F$71*hourly1!B2628/hourly1!$B$8763+유형화!$F$72*hourly1!C2628/hourly1!$C$8763+유형화!$F$73*hourly1!D2628/hourly1!$D$8763+유형화!$F$74*hourly1!E2628/hourly1!$E$8763</f>
        <v>121.16939407812767</v>
      </c>
      <c r="C2627" s="442">
        <f>hourly1!$F2628*유형화!$G$71/hourly1!$F$8763+유형화!$G$72*hourly1!$G2628/hourly1!$F$8763+유형화!$G$74*hourly1!I2628/hourly1!$I$8763</f>
        <v>6.4177595305673121</v>
      </c>
      <c r="D2627" s="14">
        <v>120.063446</v>
      </c>
      <c r="E2627" s="14">
        <v>462.35838000000058</v>
      </c>
      <c r="F2627" s="1">
        <v>890548</v>
      </c>
      <c r="G2627" s="15">
        <f t="shared" si="82"/>
        <v>0.13738829554205176</v>
      </c>
      <c r="H2627" s="15">
        <f t="shared" si="83"/>
        <v>0.26141137881770565</v>
      </c>
    </row>
    <row r="2628" spans="1:8">
      <c r="A2628" s="1">
        <v>2627</v>
      </c>
      <c r="B2628" s="444">
        <f>유형화!$F$71*hourly1!B2629/hourly1!$B$8763+유형화!$F$72*hourly1!C2629/hourly1!$C$8763+유형화!$F$73*hourly1!D2629/hourly1!$D$8763+유형화!$F$74*hourly1!E2629/hourly1!$E$8763</f>
        <v>122.61968360711816</v>
      </c>
      <c r="C2628" s="442">
        <f>hourly1!$F2629*유형화!$G$71/hourly1!$F$8763+유형화!$G$72*hourly1!$G2629/hourly1!$F$8763+유형화!$G$74*hourly1!I2629/hourly1!$I$8763</f>
        <v>5.4222585205229423</v>
      </c>
      <c r="D2628" s="14">
        <v>148.50352899999999</v>
      </c>
      <c r="E2628" s="14">
        <v>470.96271400000018</v>
      </c>
      <c r="F2628" s="1">
        <v>850141</v>
      </c>
      <c r="G2628" s="15">
        <f t="shared" si="82"/>
        <v>0.16993221010239579</v>
      </c>
      <c r="H2628" s="15">
        <f t="shared" si="83"/>
        <v>0.31268421041256539</v>
      </c>
    </row>
    <row r="2629" spans="1:8">
      <c r="A2629" s="1">
        <v>2628</v>
      </c>
      <c r="B2629" s="444">
        <f>유형화!$F$71*hourly1!B2630/hourly1!$B$8763+유형화!$F$72*hourly1!C2630/hourly1!$C$8763+유형화!$F$73*hourly1!D2630/hourly1!$D$8763+유형화!$F$74*hourly1!E2630/hourly1!$E$8763</f>
        <v>119.80613920212834</v>
      </c>
      <c r="C2629" s="442">
        <f>hourly1!$F2630*유형화!$G$71/hourly1!$F$8763+유형화!$G$72*hourly1!$G2630/hourly1!$F$8763+유형화!$G$74*hourly1!I2630/hourly1!$I$8763</f>
        <v>4.6479400561839155</v>
      </c>
      <c r="D2629" s="14">
        <v>144.87618699999999</v>
      </c>
      <c r="E2629" s="14">
        <v>430.98413900000003</v>
      </c>
      <c r="F2629" s="1">
        <v>878750</v>
      </c>
      <c r="G2629" s="15">
        <f t="shared" si="82"/>
        <v>0.16578145188804222</v>
      </c>
      <c r="H2629" s="15">
        <f t="shared" si="83"/>
        <v>0.30633340774317891</v>
      </c>
    </row>
    <row r="2630" spans="1:8">
      <c r="A2630" s="1">
        <v>2629</v>
      </c>
      <c r="B2630" s="444">
        <f>유형화!$F$71*hourly1!B2631/hourly1!$B$8763+유형화!$F$72*hourly1!C2631/hourly1!$C$8763+유형화!$F$73*hourly1!D2631/hourly1!$D$8763+유형화!$F$74*hourly1!E2631/hourly1!$E$8763</f>
        <v>124.92845973074475</v>
      </c>
      <c r="C2630" s="442">
        <f>hourly1!$F2631*유형화!$G$71/hourly1!$F$8763+유형화!$G$72*hourly1!$G2631/hourly1!$F$8763+유형화!$G$74*hourly1!I2631/hourly1!$I$8763</f>
        <v>2.962911150587324</v>
      </c>
      <c r="D2630" s="14">
        <v>157.69066100000001</v>
      </c>
      <c r="E2630" s="14">
        <v>390.05755899999969</v>
      </c>
      <c r="F2630" s="1">
        <v>870666</v>
      </c>
      <c r="G2630" s="15">
        <f t="shared" si="82"/>
        <v>0.18044502185693967</v>
      </c>
      <c r="H2630" s="15">
        <f t="shared" si="83"/>
        <v>0.32853298626439409</v>
      </c>
    </row>
    <row r="2631" spans="1:8">
      <c r="A2631" s="1">
        <v>2630</v>
      </c>
      <c r="B2631" s="444">
        <f>유형화!$F$71*hourly1!B2632/hourly1!$B$8763+유형화!$F$72*hourly1!C2632/hourly1!$C$8763+유형화!$F$73*hourly1!D2632/hourly1!$D$8763+유형화!$F$74*hourly1!E2632/hourly1!$E$8763</f>
        <v>112.32771751385262</v>
      </c>
      <c r="C2631" s="442">
        <f>hourly1!$F2632*유형화!$G$71/hourly1!$F$8763+유형화!$G$72*hourly1!$G2632/hourly1!$F$8763+유형화!$G$74*hourly1!I2632/hourly1!$I$8763</f>
        <v>3.115116868371528</v>
      </c>
      <c r="D2631" s="14">
        <v>127.665913</v>
      </c>
      <c r="E2631" s="14">
        <v>341.32987800000018</v>
      </c>
      <c r="F2631" s="1">
        <v>887770</v>
      </c>
      <c r="G2631" s="15">
        <f t="shared" si="82"/>
        <v>0.1460877791721043</v>
      </c>
      <c r="H2631" s="15">
        <f t="shared" si="83"/>
        <v>0.27545630877314736</v>
      </c>
    </row>
    <row r="2632" spans="1:8">
      <c r="A2632" s="1">
        <v>2631</v>
      </c>
      <c r="B2632" s="444">
        <f>유형화!$F$71*hourly1!B2633/hourly1!$B$8763+유형화!$F$72*hourly1!C2633/hourly1!$C$8763+유형화!$F$73*hourly1!D2633/hourly1!$D$8763+유형화!$F$74*hourly1!E2633/hourly1!$E$8763</f>
        <v>112.69054752272494</v>
      </c>
      <c r="C2632" s="442">
        <f>hourly1!$F2633*유형화!$G$71/hourly1!$F$8763+유형화!$G$72*hourly1!$G2633/hourly1!$F$8763+유형화!$G$74*hourly1!I2633/hourly1!$I$8763</f>
        <v>2.8080885103593087</v>
      </c>
      <c r="D2632" s="14">
        <v>130.31652099999999</v>
      </c>
      <c r="E2632" s="14">
        <v>270.76715599999989</v>
      </c>
      <c r="F2632" s="1">
        <v>872431</v>
      </c>
      <c r="G2632" s="15">
        <f t="shared" si="82"/>
        <v>0.14912086315730097</v>
      </c>
      <c r="H2632" s="15">
        <f t="shared" si="83"/>
        <v>0.28029369434687906</v>
      </c>
    </row>
    <row r="2633" spans="1:8">
      <c r="A2633" s="1">
        <v>2632</v>
      </c>
      <c r="B2633" s="444">
        <f>유형화!$F$71*hourly1!B2634/hourly1!$B$8763+유형화!$F$72*hourly1!C2634/hourly1!$C$8763+유형화!$F$73*hourly1!D2634/hourly1!$D$8763+유형화!$F$74*hourly1!E2634/hourly1!$E$8763</f>
        <v>111.09815413318258</v>
      </c>
      <c r="C2633" s="442">
        <f>hourly1!$F2634*유형화!$G$71/hourly1!$F$8763+유형화!$G$72*hourly1!$G2634/hourly1!$F$8763+유형화!$G$74*hourly1!I2634/hourly1!$I$8763</f>
        <v>2.5341692122778547</v>
      </c>
      <c r="D2633" s="14">
        <v>122.202716</v>
      </c>
      <c r="E2633" s="14">
        <v>201.97950700000021</v>
      </c>
      <c r="F2633" s="1">
        <v>861135</v>
      </c>
      <c r="G2633" s="15">
        <f t="shared" si="82"/>
        <v>0.1398362567558607</v>
      </c>
      <c r="H2633" s="15">
        <f t="shared" si="83"/>
        <v>0.26538929296574049</v>
      </c>
    </row>
    <row r="2634" spans="1:8">
      <c r="A2634" s="1">
        <v>2633</v>
      </c>
      <c r="B2634" s="444">
        <f>유형화!$F$71*hourly1!B2635/hourly1!$B$8763+유형화!$F$72*hourly1!C2635/hourly1!$C$8763+유형화!$F$73*hourly1!D2635/hourly1!$D$8763+유형화!$F$74*hourly1!E2635/hourly1!$E$8763</f>
        <v>109.87122849285001</v>
      </c>
      <c r="C2634" s="442">
        <f>hourly1!$F2635*유형화!$G$71/hourly1!$F$8763+유형화!$G$72*hourly1!$G2635/hourly1!$F$8763+유형화!$G$74*hourly1!I2635/hourly1!$I$8763</f>
        <v>2.6358902058839426</v>
      </c>
      <c r="D2634" s="14">
        <v>141.191283</v>
      </c>
      <c r="E2634" s="14">
        <v>147.8848210000001</v>
      </c>
      <c r="F2634" s="1">
        <v>846139</v>
      </c>
      <c r="G2634" s="15">
        <f t="shared" si="82"/>
        <v>0.16156482562365793</v>
      </c>
      <c r="H2634" s="15">
        <f t="shared" si="83"/>
        <v>0.29982672588258874</v>
      </c>
    </row>
    <row r="2635" spans="1:8">
      <c r="A2635" s="1">
        <v>2634</v>
      </c>
      <c r="B2635" s="444">
        <f>유형화!$F$71*hourly1!B2636/hourly1!$B$8763+유형화!$F$72*hourly1!C2636/hourly1!$C$8763+유형화!$F$73*hourly1!D2636/hourly1!$D$8763+유형화!$F$74*hourly1!E2636/hourly1!$E$8763</f>
        <v>109.86868313764722</v>
      </c>
      <c r="C2635" s="442">
        <f>hourly1!$F2636*유형화!$G$71/hourly1!$F$8763+유형화!$G$72*hourly1!$G2636/hourly1!$F$8763+유형화!$G$74*hourly1!I2636/hourly1!$I$8763</f>
        <v>2.8654381029229392</v>
      </c>
      <c r="D2635" s="14">
        <v>169.13637800000001</v>
      </c>
      <c r="E2635" s="14">
        <v>75.893351999999979</v>
      </c>
      <c r="F2635" s="1">
        <v>888687</v>
      </c>
      <c r="G2635" s="15">
        <f t="shared" si="82"/>
        <v>0.19354232667598248</v>
      </c>
      <c r="H2635" s="15">
        <f t="shared" si="83"/>
        <v>0.3478172792449632</v>
      </c>
    </row>
    <row r="2636" spans="1:8">
      <c r="A2636" s="1">
        <v>2635</v>
      </c>
      <c r="B2636" s="444">
        <f>유형화!$F$71*hourly1!B2637/hourly1!$B$8763+유형화!$F$72*hourly1!C2637/hourly1!$C$8763+유형화!$F$73*hourly1!D2637/hourly1!$D$8763+유형화!$F$74*hourly1!E2637/hourly1!$E$8763</f>
        <v>121.94357461105706</v>
      </c>
      <c r="C2636" s="442">
        <f>hourly1!$F2637*유형화!$G$71/hourly1!$F$8763+유형화!$G$72*hourly1!$G2637/hourly1!$F$8763+유형화!$G$74*hourly1!I2637/hourly1!$I$8763</f>
        <v>2.7790478827428737</v>
      </c>
      <c r="D2636" s="14">
        <v>143.05532099999999</v>
      </c>
      <c r="E2636" s="14">
        <v>20.78448000000002</v>
      </c>
      <c r="F2636" s="1">
        <v>856475</v>
      </c>
      <c r="G2636" s="15">
        <f t="shared" si="82"/>
        <v>0.16369783956068595</v>
      </c>
      <c r="H2636" s="15">
        <f t="shared" si="83"/>
        <v>0.3031251673440179</v>
      </c>
    </row>
    <row r="2637" spans="1:8">
      <c r="A2637" s="1">
        <v>2636</v>
      </c>
      <c r="B2637" s="444">
        <f>유형화!$F$71*hourly1!B2638/hourly1!$B$8763+유형화!$F$72*hourly1!C2638/hourly1!$C$8763+유형화!$F$73*hourly1!D2638/hourly1!$D$8763+유형화!$F$74*hourly1!E2638/hourly1!$E$8763</f>
        <v>131.24456539997658</v>
      </c>
      <c r="C2637" s="442">
        <f>hourly1!$F2638*유형화!$G$71/hourly1!$F$8763+유형화!$G$72*hourly1!$G2638/hourly1!$F$8763+유형화!$G$74*hourly1!I2638/hourly1!$I$8763</f>
        <v>2.9155409022841678</v>
      </c>
      <c r="D2637" s="14">
        <v>123.528543</v>
      </c>
      <c r="E2637" s="14">
        <v>0.69279000000000002</v>
      </c>
      <c r="F2637" s="1">
        <v>833510</v>
      </c>
      <c r="G2637" s="15">
        <f t="shared" si="82"/>
        <v>0.14135339721602733</v>
      </c>
      <c r="H2637" s="15">
        <f t="shared" si="83"/>
        <v>0.26784444451041084</v>
      </c>
    </row>
    <row r="2638" spans="1:8">
      <c r="A2638" s="1">
        <v>2637</v>
      </c>
      <c r="B2638" s="444">
        <f>유형화!$F$71*hourly1!B2639/hourly1!$B$8763+유형화!$F$72*hourly1!C2639/hourly1!$C$8763+유형화!$F$73*hourly1!D2639/hourly1!$D$8763+유형화!$F$74*hourly1!E2639/hourly1!$E$8763</f>
        <v>67.68018266228934</v>
      </c>
      <c r="C2638" s="442">
        <f>hourly1!$F2639*유형화!$G$71/hourly1!$F$8763+유형화!$G$72*hourly1!$G2639/hourly1!$F$8763+유형화!$G$74*hourly1!I2639/hourly1!$I$8763</f>
        <v>3.8830478092316656</v>
      </c>
      <c r="D2638" s="14">
        <v>122.420073</v>
      </c>
      <c r="E2638" s="14">
        <v>3.13056</v>
      </c>
      <c r="F2638" s="1">
        <v>883690</v>
      </c>
      <c r="G2638" s="15">
        <f t="shared" si="82"/>
        <v>0.14008497781750784</v>
      </c>
      <c r="H2638" s="15">
        <f t="shared" si="83"/>
        <v>0.26579232498876565</v>
      </c>
    </row>
    <row r="2639" spans="1:8">
      <c r="A2639" s="1">
        <v>2638</v>
      </c>
      <c r="B2639" s="444">
        <f>유형화!$F$71*hourly1!B2640/hourly1!$B$8763+유형화!$F$72*hourly1!C2640/hourly1!$C$8763+유형화!$F$73*hourly1!D2640/hourly1!$D$8763+유형화!$F$74*hourly1!E2640/hourly1!$E$8763</f>
        <v>66.383333925127928</v>
      </c>
      <c r="C2639" s="442">
        <f>hourly1!$F2640*유형화!$G$71/hourly1!$F$8763+유형화!$G$72*hourly1!$G2640/hourly1!$F$8763+유형화!$G$74*hourly1!I2640/hourly1!$I$8763</f>
        <v>0.41691630921350142</v>
      </c>
      <c r="D2639" s="14">
        <v>159.60448400000001</v>
      </c>
      <c r="E2639" s="14">
        <v>2.0234399999999999</v>
      </c>
      <c r="F2639" s="1">
        <v>934478</v>
      </c>
      <c r="G2639" s="15">
        <f t="shared" si="82"/>
        <v>0.18263500464270094</v>
      </c>
      <c r="H2639" s="15">
        <f t="shared" si="83"/>
        <v>0.33179262901252615</v>
      </c>
    </row>
    <row r="2640" spans="1:8">
      <c r="A2640" s="1">
        <v>2639</v>
      </c>
      <c r="B2640" s="444">
        <f>유형화!$F$71*hourly1!B2641/hourly1!$B$8763+유형화!$F$72*hourly1!C2641/hourly1!$C$8763+유형화!$F$73*hourly1!D2641/hourly1!$D$8763+유형화!$F$74*hourly1!E2641/hourly1!$E$8763</f>
        <v>65.065316372569399</v>
      </c>
      <c r="C2640" s="442">
        <f>hourly1!$F2641*유형화!$G$71/hourly1!$F$8763+유형화!$G$72*hourly1!$G2641/hourly1!$F$8763+유형화!$G$74*hourly1!I2641/hourly1!$I$8763</f>
        <v>0.38026472752276963</v>
      </c>
      <c r="D2640" s="14">
        <v>125.876537</v>
      </c>
      <c r="E2640" s="14">
        <v>1.0708</v>
      </c>
      <c r="F2640" s="1">
        <v>965055</v>
      </c>
      <c r="G2640" s="15">
        <f t="shared" si="82"/>
        <v>0.14404020077156551</v>
      </c>
      <c r="H2640" s="15">
        <f t="shared" si="83"/>
        <v>0.27217343707742236</v>
      </c>
    </row>
    <row r="2641" spans="1:8">
      <c r="A2641" s="1">
        <v>2640</v>
      </c>
      <c r="B2641" s="444">
        <f>유형화!$F$71*hourly1!B2642/hourly1!$B$8763+유형화!$F$72*hourly1!C2642/hourly1!$C$8763+유형화!$F$73*hourly1!D2642/hourly1!$D$8763+유형화!$F$74*hourly1!E2642/hourly1!$E$8763</f>
        <v>63.491436023655446</v>
      </c>
      <c r="C2641" s="442">
        <f>hourly1!$F2642*유형화!$G$71/hourly1!$F$8763+유형화!$G$72*hourly1!$G2642/hourly1!$F$8763+유형화!$G$74*hourly1!I2642/hourly1!$I$8763</f>
        <v>0.31625406302489029</v>
      </c>
      <c r="D2641" s="14">
        <v>101.49933</v>
      </c>
      <c r="E2641" s="14">
        <v>0.25872000000000001</v>
      </c>
      <c r="F2641" s="1">
        <v>966397</v>
      </c>
      <c r="G2641" s="15">
        <f t="shared" si="82"/>
        <v>0.11614542487278134</v>
      </c>
      <c r="H2641" s="15">
        <f t="shared" si="83"/>
        <v>0.2260166353260803</v>
      </c>
    </row>
    <row r="2642" spans="1:8">
      <c r="A2642" s="1">
        <v>2641</v>
      </c>
      <c r="B2642" s="444">
        <f>유형화!$F$71*hourly1!B2643/hourly1!$B$8763+유형화!$F$72*hourly1!C2643/hourly1!$C$8763+유형화!$F$73*hourly1!D2643/hourly1!$D$8763+유형화!$F$74*hourly1!E2643/hourly1!$E$8763</f>
        <v>63.773526990326509</v>
      </c>
      <c r="C2642" s="442">
        <f>hourly1!$F2643*유형화!$G$71/hourly1!$F$8763+유형화!$G$72*hourly1!$G2643/hourly1!$F$8763+유형화!$G$74*hourly1!I2643/hourly1!$I$8763</f>
        <v>0.27641727562325202</v>
      </c>
      <c r="D2642" s="14">
        <v>70.270469999999989</v>
      </c>
      <c r="E2642" s="14">
        <v>0</v>
      </c>
      <c r="F2642" s="1">
        <v>947743</v>
      </c>
      <c r="G2642" s="15">
        <f t="shared" si="82"/>
        <v>8.0410319892358251E-2</v>
      </c>
      <c r="H2642" s="15">
        <f t="shared" si="83"/>
        <v>0.16269960021662361</v>
      </c>
    </row>
    <row r="2643" spans="1:8">
      <c r="A2643" s="1">
        <v>2642</v>
      </c>
      <c r="B2643" s="444">
        <f>유형화!$F$71*hourly1!B2644/hourly1!$B$8763+유형화!$F$72*hourly1!C2644/hourly1!$C$8763+유형화!$F$73*hourly1!D2644/hourly1!$D$8763+유형화!$F$74*hourly1!E2644/hourly1!$E$8763</f>
        <v>63.864283462131304</v>
      </c>
      <c r="C2643" s="442">
        <f>hourly1!$F2644*유형화!$G$71/hourly1!$F$8763+유형화!$G$72*hourly1!$G2644/hourly1!$F$8763+유형화!$G$74*hourly1!I2644/hourly1!$I$8763</f>
        <v>0.26710676833673758</v>
      </c>
      <c r="D2643" s="14">
        <v>73.020136000000008</v>
      </c>
      <c r="E2643" s="14">
        <v>0</v>
      </c>
      <c r="F2643" s="1">
        <v>852203</v>
      </c>
      <c r="G2643" s="15">
        <f t="shared" si="82"/>
        <v>8.3556755694725052E-2</v>
      </c>
      <c r="H2643" s="15">
        <f t="shared" si="83"/>
        <v>0.16847607321188934</v>
      </c>
    </row>
    <row r="2644" spans="1:8">
      <c r="A2644" s="1">
        <v>2643</v>
      </c>
      <c r="B2644" s="444">
        <f>유형화!$F$71*hourly1!B2645/hourly1!$B$8763+유형화!$F$72*hourly1!C2645/hourly1!$C$8763+유형화!$F$73*hourly1!D2645/hourly1!$D$8763+유형화!$F$74*hourly1!E2645/hourly1!$E$8763</f>
        <v>63.970048187619362</v>
      </c>
      <c r="C2644" s="442">
        <f>hourly1!$F2645*유형화!$G$71/hourly1!$F$8763+유형화!$G$72*hourly1!$G2645/hourly1!$F$8763+유형화!$G$74*hourly1!I2645/hourly1!$I$8763</f>
        <v>0.30914049940978727</v>
      </c>
      <c r="D2644" s="14">
        <v>108.655293</v>
      </c>
      <c r="E2644" s="14">
        <v>0</v>
      </c>
      <c r="F2644" s="1">
        <v>705774</v>
      </c>
      <c r="G2644" s="15">
        <f t="shared" si="82"/>
        <v>0.12433397511256031</v>
      </c>
      <c r="H2644" s="15">
        <f t="shared" si="83"/>
        <v>0.23984932087108421</v>
      </c>
    </row>
    <row r="2645" spans="1:8">
      <c r="A2645" s="1">
        <v>2644</v>
      </c>
      <c r="B2645" s="444">
        <f>유형화!$F$71*hourly1!B2646/hourly1!$B$8763+유형화!$F$72*hourly1!C2646/hourly1!$C$8763+유형화!$F$73*hourly1!D2646/hourly1!$D$8763+유형화!$F$74*hourly1!E2646/hourly1!$E$8763</f>
        <v>64.151478172845131</v>
      </c>
      <c r="C2645" s="442">
        <f>hourly1!$F2646*유형화!$G$71/hourly1!$F$8763+유형화!$G$72*hourly1!$G2646/hourly1!$F$8763+유형화!$G$74*hourly1!I2646/hourly1!$I$8763</f>
        <v>0.57270521026475596</v>
      </c>
      <c r="D2645" s="14">
        <v>120.23802999999999</v>
      </c>
      <c r="E2645" s="14">
        <v>0</v>
      </c>
      <c r="F2645" s="1">
        <v>562953</v>
      </c>
      <c r="G2645" s="15">
        <f t="shared" si="82"/>
        <v>0.13758807156871114</v>
      </c>
      <c r="H2645" s="15">
        <f t="shared" si="83"/>
        <v>0.26173677661076455</v>
      </c>
    </row>
    <row r="2646" spans="1:8">
      <c r="A2646" s="1">
        <v>2645</v>
      </c>
      <c r="B2646" s="444">
        <f>유형화!$F$71*hourly1!B2647/hourly1!$B$8763+유형화!$F$72*hourly1!C2647/hourly1!$C$8763+유형화!$F$73*hourly1!D2647/hourly1!$D$8763+유형화!$F$74*hourly1!E2647/hourly1!$E$8763</f>
        <v>64.230364382003458</v>
      </c>
      <c r="C2646" s="442">
        <f>hourly1!$F2647*유형화!$G$71/hourly1!$F$8763+유형화!$G$72*hourly1!$G2647/hourly1!$F$8763+유형화!$G$74*hourly1!I2647/hourly1!$I$8763</f>
        <v>0.99781295507987211</v>
      </c>
      <c r="D2646" s="14">
        <v>123.38791399999999</v>
      </c>
      <c r="E2646" s="14">
        <v>0</v>
      </c>
      <c r="F2646" s="1">
        <v>631726</v>
      </c>
      <c r="G2646" s="15">
        <f t="shared" si="82"/>
        <v>0.14119247580940886</v>
      </c>
      <c r="H2646" s="15">
        <f t="shared" si="83"/>
        <v>0.26758439744383117</v>
      </c>
    </row>
    <row r="2647" spans="1:8">
      <c r="A2647" s="1">
        <v>2646</v>
      </c>
      <c r="B2647" s="444">
        <f>유형화!$F$71*hourly1!B2648/hourly1!$B$8763+유형화!$F$72*hourly1!C2648/hourly1!$C$8763+유형화!$F$73*hourly1!D2648/hourly1!$D$8763+유형화!$F$74*hourly1!E2648/hourly1!$E$8763</f>
        <v>66.016798537588357</v>
      </c>
      <c r="C2647" s="442">
        <f>hourly1!$F2648*유형화!$G$71/hourly1!$F$8763+유형화!$G$72*hourly1!$G2648/hourly1!$F$8763+유형화!$G$74*hourly1!I2648/hourly1!$I$8763</f>
        <v>1.171022989558741</v>
      </c>
      <c r="D2647" s="14">
        <v>133.42052899999999</v>
      </c>
      <c r="E2647" s="14">
        <v>0.27950500000000011</v>
      </c>
      <c r="F2647" s="1">
        <v>1008463</v>
      </c>
      <c r="G2647" s="15">
        <f t="shared" si="82"/>
        <v>0.15267277160801204</v>
      </c>
      <c r="H2647" s="15">
        <f t="shared" si="83"/>
        <v>0.28592011655340127</v>
      </c>
    </row>
    <row r="2648" spans="1:8">
      <c r="A2648" s="1">
        <v>2647</v>
      </c>
      <c r="B2648" s="444">
        <f>유형화!$F$71*hourly1!B2649/hourly1!$B$8763+유형화!$F$72*hourly1!C2649/hourly1!$C$8763+유형화!$F$73*hourly1!D2649/hourly1!$D$8763+유형화!$F$74*hourly1!E2649/hourly1!$E$8763</f>
        <v>77.111998388623547</v>
      </c>
      <c r="C2648" s="442">
        <f>hourly1!$F2649*유형화!$G$71/hourly1!$F$8763+유형화!$G$72*hourly1!$G2649/hourly1!$F$8763+유형화!$G$74*hourly1!I2649/hourly1!$I$8763</f>
        <v>7.1155441566337219</v>
      </c>
      <c r="D2648" s="14">
        <v>158.28795700000001</v>
      </c>
      <c r="E2648" s="14">
        <v>44.809267999999989</v>
      </c>
      <c r="F2648" s="1">
        <v>1022604</v>
      </c>
      <c r="G2648" s="15">
        <f t="shared" si="82"/>
        <v>0.18112850614885384</v>
      </c>
      <c r="H2648" s="15">
        <f t="shared" si="83"/>
        <v>0.32955184052046899</v>
      </c>
    </row>
    <row r="2649" spans="1:8">
      <c r="A2649" s="1">
        <v>2648</v>
      </c>
      <c r="B2649" s="444">
        <f>유형화!$F$71*hourly1!B2650/hourly1!$B$8763+유형화!$F$72*hourly1!C2650/hourly1!$C$8763+유형화!$F$73*hourly1!D2650/hourly1!$D$8763+유형화!$F$74*hourly1!E2650/hourly1!$E$8763</f>
        <v>66.402360250092954</v>
      </c>
      <c r="C2649" s="442">
        <f>hourly1!$F2650*유형화!$G$71/hourly1!$F$8763+유형화!$G$72*hourly1!$G2650/hourly1!$F$8763+유형화!$G$74*hourly1!I2650/hourly1!$I$8763</f>
        <v>6.965309910797381</v>
      </c>
      <c r="D2649" s="14">
        <v>145.58481</v>
      </c>
      <c r="E2649" s="14">
        <v>253.85836900000029</v>
      </c>
      <c r="F2649" s="1">
        <v>946550</v>
      </c>
      <c r="G2649" s="15">
        <f t="shared" si="82"/>
        <v>0.16659232738258614</v>
      </c>
      <c r="H2649" s="15">
        <f t="shared" si="83"/>
        <v>0.30757828285795696</v>
      </c>
    </row>
    <row r="2650" spans="1:8">
      <c r="A2650" s="1">
        <v>2649</v>
      </c>
      <c r="B2650" s="444">
        <f>유형화!$F$71*hourly1!B2651/hourly1!$B$8763+유형화!$F$72*hourly1!C2651/hourly1!$C$8763+유형화!$F$73*hourly1!D2651/hourly1!$D$8763+유형화!$F$74*hourly1!E2651/hourly1!$E$8763</f>
        <v>67.328647208171375</v>
      </c>
      <c r="C2650" s="442">
        <f>hourly1!$F2651*유형화!$G$71/hourly1!$F$8763+유형화!$G$72*hourly1!$G2651/hourly1!$F$8763+유형화!$G$74*hourly1!I2651/hourly1!$I$8763</f>
        <v>6.2147171506310013</v>
      </c>
      <c r="D2650" s="14">
        <v>83.344497000000018</v>
      </c>
      <c r="E2650" s="14">
        <v>548.65333499999952</v>
      </c>
      <c r="F2650" s="1">
        <v>901532</v>
      </c>
      <c r="G2650" s="15">
        <f t="shared" si="82"/>
        <v>9.5370895698259808E-2</v>
      </c>
      <c r="H2650" s="15">
        <f t="shared" si="83"/>
        <v>0.18981020570319601</v>
      </c>
    </row>
    <row r="2651" spans="1:8">
      <c r="A2651" s="1">
        <v>2650</v>
      </c>
      <c r="B2651" s="444">
        <f>유형화!$F$71*hourly1!B2652/hourly1!$B$8763+유형화!$F$72*hourly1!C2652/hourly1!$C$8763+유형화!$F$73*hourly1!D2652/hourly1!$D$8763+유형화!$F$74*hourly1!E2652/hourly1!$E$8763</f>
        <v>70.374047855660308</v>
      </c>
      <c r="C2651" s="442">
        <f>hourly1!$F2652*유형화!$G$71/hourly1!$F$8763+유형화!$G$72*hourly1!$G2652/hourly1!$F$8763+유형화!$G$74*hourly1!I2652/hourly1!$I$8763</f>
        <v>5.333048885223616</v>
      </c>
      <c r="D2651" s="14">
        <v>110.954888</v>
      </c>
      <c r="E2651" s="14">
        <v>859.00895800000023</v>
      </c>
      <c r="F2651" s="1">
        <v>890747</v>
      </c>
      <c r="G2651" s="15">
        <f t="shared" si="82"/>
        <v>0.1269653958156361</v>
      </c>
      <c r="H2651" s="15">
        <f t="shared" si="83"/>
        <v>0.24424361706986875</v>
      </c>
    </row>
    <row r="2652" spans="1:8">
      <c r="A2652" s="1">
        <v>2651</v>
      </c>
      <c r="B2652" s="444">
        <f>유형화!$F$71*hourly1!B2653/hourly1!$B$8763+유형화!$F$72*hourly1!C2653/hourly1!$C$8763+유형화!$F$73*hourly1!D2653/hourly1!$D$8763+유형화!$F$74*hourly1!E2653/hourly1!$E$8763</f>
        <v>72.721186043651699</v>
      </c>
      <c r="C2652" s="442">
        <f>hourly1!$F2653*유형화!$G$71/hourly1!$F$8763+유형화!$G$72*hourly1!$G2653/hourly1!$F$8763+유형화!$G$74*hourly1!I2653/hourly1!$I$8763</f>
        <v>4.4421510281139192</v>
      </c>
      <c r="D2652" s="14">
        <v>93.03496100000001</v>
      </c>
      <c r="E2652" s="14">
        <v>1065.233421000001</v>
      </c>
      <c r="F2652" s="1">
        <v>851106</v>
      </c>
      <c r="G2652" s="15">
        <f t="shared" si="82"/>
        <v>0.10645966897877694</v>
      </c>
      <c r="H2652" s="15">
        <f t="shared" si="83"/>
        <v>0.20933847030946437</v>
      </c>
    </row>
    <row r="2653" spans="1:8">
      <c r="A2653" s="1">
        <v>2652</v>
      </c>
      <c r="B2653" s="444">
        <f>유형화!$F$71*hourly1!B2654/hourly1!$B$8763+유형화!$F$72*hourly1!C2654/hourly1!$C$8763+유형화!$F$73*hourly1!D2654/hourly1!$D$8763+유형화!$F$74*hourly1!E2654/hourly1!$E$8763</f>
        <v>70.865443068389567</v>
      </c>
      <c r="C2653" s="442">
        <f>hourly1!$F2654*유형화!$G$71/hourly1!$F$8763+유형화!$G$72*hourly1!$G2654/hourly1!$F$8763+유형화!$G$74*hourly1!I2654/hourly1!$I$8763</f>
        <v>3.8650935129969493</v>
      </c>
      <c r="D2653" s="14">
        <v>100.490647</v>
      </c>
      <c r="E2653" s="14">
        <v>1177.855912</v>
      </c>
      <c r="F2653" s="1">
        <v>870876</v>
      </c>
      <c r="G2653" s="15">
        <f t="shared" si="82"/>
        <v>0.11499119148427571</v>
      </c>
      <c r="H2653" s="15">
        <f t="shared" si="83"/>
        <v>0.22404730038493589</v>
      </c>
    </row>
    <row r="2654" spans="1:8">
      <c r="A2654" s="1">
        <v>2653</v>
      </c>
      <c r="B2654" s="444">
        <f>유형화!$F$71*hourly1!B2655/hourly1!$B$8763+유형화!$F$72*hourly1!C2655/hourly1!$C$8763+유형화!$F$73*hourly1!D2655/hourly1!$D$8763+유형화!$F$74*hourly1!E2655/hourly1!$E$8763</f>
        <v>76.934271865886728</v>
      </c>
      <c r="C2654" s="442">
        <f>hourly1!$F2655*유형화!$G$71/hourly1!$F$8763+유형화!$G$72*hourly1!$G2655/hourly1!$F$8763+유형화!$G$74*hourly1!I2655/hourly1!$I$8763</f>
        <v>2.4012612501812827</v>
      </c>
      <c r="D2654" s="14">
        <v>72.353715000000022</v>
      </c>
      <c r="E2654" s="14">
        <v>1174.509801999998</v>
      </c>
      <c r="F2654" s="1">
        <v>911986</v>
      </c>
      <c r="G2654" s="15">
        <f t="shared" si="82"/>
        <v>8.2794171841322844E-2</v>
      </c>
      <c r="H2654" s="15">
        <f t="shared" si="83"/>
        <v>0.16707976634255023</v>
      </c>
    </row>
    <row r="2655" spans="1:8">
      <c r="A2655" s="1">
        <v>2654</v>
      </c>
      <c r="B2655" s="444">
        <f>유형화!$F$71*hourly1!B2656/hourly1!$B$8763+유형화!$F$72*hourly1!C2656/hourly1!$C$8763+유형화!$F$73*hourly1!D2656/hourly1!$D$8763+유형화!$F$74*hourly1!E2656/hourly1!$E$8763</f>
        <v>65.192924401183205</v>
      </c>
      <c r="C2655" s="442">
        <f>hourly1!$F2656*유형화!$G$71/hourly1!$F$8763+유형화!$G$72*hourly1!$G2656/hourly1!$F$8763+유형화!$G$74*hourly1!I2656/hourly1!$I$8763</f>
        <v>2.9453466018241627</v>
      </c>
      <c r="D2655" s="14">
        <v>73.285842999999986</v>
      </c>
      <c r="E2655" s="14">
        <v>1093.817097000001</v>
      </c>
      <c r="F2655" s="1">
        <v>895533</v>
      </c>
      <c r="G2655" s="15">
        <f t="shared" si="82"/>
        <v>8.3860803538259296E-2</v>
      </c>
      <c r="H2655" s="15">
        <f t="shared" si="83"/>
        <v>0.1690321328283049</v>
      </c>
    </row>
    <row r="2656" spans="1:8">
      <c r="A2656" s="1">
        <v>2655</v>
      </c>
      <c r="B2656" s="444">
        <f>유형화!$F$71*hourly1!B2657/hourly1!$B$8763+유형화!$F$72*hourly1!C2657/hourly1!$C$8763+유형화!$F$73*hourly1!D2657/hourly1!$D$8763+유형화!$F$74*hourly1!E2657/hourly1!$E$8763</f>
        <v>66.321334050899594</v>
      </c>
      <c r="C2656" s="442">
        <f>hourly1!$F2657*유형화!$G$71/hourly1!$F$8763+유형화!$G$72*hourly1!$G2657/hourly1!$F$8763+유형화!$G$74*hourly1!I2657/hourly1!$I$8763</f>
        <v>3.0003147664438221</v>
      </c>
      <c r="D2656" s="14">
        <v>82.033793000000003</v>
      </c>
      <c r="E2656" s="14">
        <v>922.87891699999909</v>
      </c>
      <c r="F2656" s="1">
        <v>883624</v>
      </c>
      <c r="G2656" s="15">
        <f t="shared" si="82"/>
        <v>9.3871060448485685E-2</v>
      </c>
      <c r="H2656" s="15">
        <f t="shared" si="83"/>
        <v>0.18713241234126426</v>
      </c>
    </row>
    <row r="2657" spans="1:8">
      <c r="A2657" s="1">
        <v>2656</v>
      </c>
      <c r="B2657" s="444">
        <f>유형화!$F$71*hourly1!B2658/hourly1!$B$8763+유형화!$F$72*hourly1!C2658/hourly1!$C$8763+유형화!$F$73*hourly1!D2658/hourly1!$D$8763+유형화!$F$74*hourly1!E2658/hourly1!$E$8763</f>
        <v>65.028770294602339</v>
      </c>
      <c r="C2657" s="442">
        <f>hourly1!$F2658*유형화!$G$71/hourly1!$F$8763+유형화!$G$72*hourly1!$G2658/hourly1!$F$8763+유형화!$G$74*hourly1!I2658/hourly1!$I$8763</f>
        <v>2.8148173786340043</v>
      </c>
      <c r="D2657" s="14">
        <v>101.35592200000001</v>
      </c>
      <c r="E2657" s="14">
        <v>711.89501900000027</v>
      </c>
      <c r="F2657" s="1">
        <v>884053</v>
      </c>
      <c r="G2657" s="15">
        <f t="shared" si="82"/>
        <v>0.115981323463539</v>
      </c>
      <c r="H2657" s="15">
        <f t="shared" si="83"/>
        <v>0.22573694483241227</v>
      </c>
    </row>
    <row r="2658" spans="1:8">
      <c r="A2658" s="1">
        <v>2657</v>
      </c>
      <c r="B2658" s="444">
        <f>유형화!$F$71*hourly1!B2659/hourly1!$B$8763+유형화!$F$72*hourly1!C2659/hourly1!$C$8763+유형화!$F$73*hourly1!D2659/hourly1!$D$8763+유형화!$F$74*hourly1!E2659/hourly1!$E$8763</f>
        <v>63.958527792939115</v>
      </c>
      <c r="C2658" s="442">
        <f>hourly1!$F2659*유형화!$G$71/hourly1!$F$8763+유형화!$G$72*hourly1!$G2659/hourly1!$F$8763+유형화!$G$74*hourly1!I2659/hourly1!$I$8763</f>
        <v>2.8076972961400202</v>
      </c>
      <c r="D2658" s="14">
        <v>96.805674000000025</v>
      </c>
      <c r="E2658" s="14">
        <v>468.56439699999942</v>
      </c>
      <c r="F2658" s="1">
        <v>874881</v>
      </c>
      <c r="G2658" s="15">
        <f t="shared" si="82"/>
        <v>0.11077448626336711</v>
      </c>
      <c r="H2658" s="15">
        <f t="shared" si="83"/>
        <v>0.21681122769576955</v>
      </c>
    </row>
    <row r="2659" spans="1:8">
      <c r="A2659" s="1">
        <v>2658</v>
      </c>
      <c r="B2659" s="444">
        <f>유형화!$F$71*hourly1!B2660/hourly1!$B$8763+유형화!$F$72*hourly1!C2660/hourly1!$C$8763+유형화!$F$73*hourly1!D2660/hourly1!$D$8763+유형화!$F$74*hourly1!E2660/hourly1!$E$8763</f>
        <v>63.825391514194358</v>
      </c>
      <c r="C2659" s="442">
        <f>hourly1!$F2660*유형화!$G$71/hourly1!$F$8763+유형화!$G$72*hourly1!$G2660/hourly1!$F$8763+유형화!$G$74*hourly1!I2660/hourly1!$I$8763</f>
        <v>3.0824451437282034</v>
      </c>
      <c r="D2659" s="14">
        <v>84.385938000000024</v>
      </c>
      <c r="E2659" s="14">
        <v>217.3069030000002</v>
      </c>
      <c r="F2659" s="1">
        <v>853030</v>
      </c>
      <c r="G2659" s="15">
        <f t="shared" si="82"/>
        <v>9.6562613982754245E-2</v>
      </c>
      <c r="H2659" s="15">
        <f t="shared" si="83"/>
        <v>0.19193162908256603</v>
      </c>
    </row>
    <row r="2660" spans="1:8">
      <c r="A2660" s="1">
        <v>2659</v>
      </c>
      <c r="B2660" s="444">
        <f>유형화!$F$71*hourly1!B2661/hourly1!$B$8763+유형화!$F$72*hourly1!C2661/hourly1!$C$8763+유형화!$F$73*hourly1!D2661/hourly1!$D$8763+유형화!$F$74*hourly1!E2661/hourly1!$E$8763</f>
        <v>75.304198145387033</v>
      </c>
      <c r="C2660" s="442">
        <f>hourly1!$F2661*유형화!$G$71/hourly1!$F$8763+유형화!$G$72*hourly1!$G2661/hourly1!$F$8763+유형화!$G$74*hourly1!I2661/hourly1!$I$8763</f>
        <v>2.7872043854941593</v>
      </c>
      <c r="D2660" s="14">
        <v>70.042686999999972</v>
      </c>
      <c r="E2660" s="14">
        <v>52.473848000000018</v>
      </c>
      <c r="F2660" s="1">
        <v>842179</v>
      </c>
      <c r="G2660" s="15">
        <f t="shared" si="82"/>
        <v>8.0149668385458658E-2</v>
      </c>
      <c r="H2660" s="15">
        <f t="shared" si="83"/>
        <v>0.16221926089732958</v>
      </c>
    </row>
    <row r="2661" spans="1:8">
      <c r="A2661" s="1">
        <v>2660</v>
      </c>
      <c r="B2661" s="444">
        <f>유형화!$F$71*hourly1!B2662/hourly1!$B$8763+유형화!$F$72*hourly1!C2662/hourly1!$C$8763+유형화!$F$73*hourly1!D2662/hourly1!$D$8763+유형화!$F$74*hourly1!E2662/hourly1!$E$8763</f>
        <v>84.229062836230113</v>
      </c>
      <c r="C2661" s="442">
        <f>hourly1!$F2662*유형화!$G$71/hourly1!$F$8763+유형화!$G$72*hourly1!$G2662/hourly1!$F$8763+유형화!$G$74*hourly1!I2662/hourly1!$I$8763</f>
        <v>3.0015616650032202</v>
      </c>
      <c r="D2661" s="14">
        <v>94.158223999999976</v>
      </c>
      <c r="E2661" s="14">
        <v>0.86353000000000035</v>
      </c>
      <c r="F2661" s="1">
        <v>820035</v>
      </c>
      <c r="G2661" s="15">
        <f t="shared" si="82"/>
        <v>0.10774501596952921</v>
      </c>
      <c r="H2661" s="15">
        <f t="shared" si="83"/>
        <v>0.2115718238310467</v>
      </c>
    </row>
    <row r="2662" spans="1:8">
      <c r="A2662" s="1">
        <v>2661</v>
      </c>
      <c r="B2662" s="444">
        <f>유형화!$F$71*hourly1!B2663/hourly1!$B$8763+유형화!$F$72*hourly1!C2663/hourly1!$C$8763+유형화!$F$73*hourly1!D2663/hourly1!$D$8763+유형화!$F$74*hourly1!E2663/hourly1!$E$8763</f>
        <v>67.536037060222526</v>
      </c>
      <c r="C2662" s="442">
        <f>hourly1!$F2663*유형화!$G$71/hourly1!$F$8763+유형화!$G$72*hourly1!$G2663/hourly1!$F$8763+유형화!$G$74*hourly1!I2663/hourly1!$I$8763</f>
        <v>3.8034176664589747</v>
      </c>
      <c r="D2662" s="14">
        <v>151.812622</v>
      </c>
      <c r="E2662" s="14">
        <v>3.1631999999999998</v>
      </c>
      <c r="F2662" s="1">
        <v>825219</v>
      </c>
      <c r="G2662" s="15">
        <f t="shared" si="82"/>
        <v>0.17371879679640204</v>
      </c>
      <c r="H2662" s="15">
        <f t="shared" si="83"/>
        <v>0.31843145678317325</v>
      </c>
    </row>
    <row r="2663" spans="1:8">
      <c r="A2663" s="1">
        <v>2662</v>
      </c>
      <c r="B2663" s="444">
        <f>유형화!$F$71*hourly1!B2664/hourly1!$B$8763+유형화!$F$72*hourly1!C2664/hourly1!$C$8763+유형화!$F$73*hourly1!D2664/hourly1!$D$8763+유형화!$F$74*hourly1!E2664/hourly1!$E$8763</f>
        <v>66.140388494920444</v>
      </c>
      <c r="C2663" s="442">
        <f>hourly1!$F2664*유형화!$G$71/hourly1!$F$8763+유형화!$G$72*hourly1!$G2664/hourly1!$F$8763+유형화!$G$74*hourly1!I2664/hourly1!$I$8763</f>
        <v>0.40702456238809104</v>
      </c>
      <c r="D2663" s="14">
        <v>156.45683600000001</v>
      </c>
      <c r="E2663" s="14">
        <v>3.1307200000000002</v>
      </c>
      <c r="F2663" s="1">
        <v>908465</v>
      </c>
      <c r="G2663" s="15">
        <f t="shared" si="82"/>
        <v>0.17903315905110972</v>
      </c>
      <c r="H2663" s="15">
        <f t="shared" si="83"/>
        <v>0.3264239327227314</v>
      </c>
    </row>
    <row r="2664" spans="1:8">
      <c r="A2664" s="1">
        <v>2663</v>
      </c>
      <c r="B2664" s="444">
        <f>유형화!$F$71*hourly1!B2665/hourly1!$B$8763+유형화!$F$72*hourly1!C2665/hourly1!$C$8763+유형화!$F$73*hourly1!D2665/hourly1!$D$8763+유형화!$F$74*hourly1!E2665/hourly1!$E$8763</f>
        <v>64.737378274783538</v>
      </c>
      <c r="C2664" s="442">
        <f>hourly1!$F2665*유형화!$G$71/hourly1!$F$8763+유형화!$G$72*hourly1!$G2665/hourly1!$F$8763+유형화!$G$74*hourly1!I2665/hourly1!$I$8763</f>
        <v>0.39187574716903584</v>
      </c>
      <c r="D2664" s="14">
        <v>122.720647</v>
      </c>
      <c r="E2664" s="14">
        <v>3.4166400000000001</v>
      </c>
      <c r="F2664" s="1">
        <v>954135</v>
      </c>
      <c r="G2664" s="15">
        <f t="shared" si="82"/>
        <v>0.1404289238803608</v>
      </c>
      <c r="H2664" s="15">
        <f t="shared" si="83"/>
        <v>0.26634931671728462</v>
      </c>
    </row>
    <row r="2665" spans="1:8">
      <c r="A2665" s="1">
        <v>2664</v>
      </c>
      <c r="B2665" s="444">
        <f>유형화!$F$71*hourly1!B2666/hourly1!$B$8763+유형화!$F$72*hourly1!C2666/hourly1!$C$8763+유형화!$F$73*hourly1!D2666/hourly1!$D$8763+유형화!$F$74*hourly1!E2666/hourly1!$E$8763</f>
        <v>63.024813149584197</v>
      </c>
      <c r="C2665" s="442">
        <f>hourly1!$F2666*유형화!$G$71/hourly1!$F$8763+유형화!$G$72*hourly1!$G2666/hourly1!$F$8763+유형화!$G$74*hourly1!I2666/hourly1!$I$8763</f>
        <v>0.31610958837152392</v>
      </c>
      <c r="D2665" s="14">
        <v>118.799717</v>
      </c>
      <c r="E2665" s="14">
        <v>1.9932799999999999</v>
      </c>
      <c r="F2665" s="1">
        <v>992625</v>
      </c>
      <c r="G2665" s="15">
        <f t="shared" si="82"/>
        <v>0.13594221366516593</v>
      </c>
      <c r="H2665" s="15">
        <f t="shared" si="83"/>
        <v>0.25905191878557743</v>
      </c>
    </row>
    <row r="2666" spans="1:8">
      <c r="A2666" s="1">
        <v>2665</v>
      </c>
      <c r="B2666" s="444">
        <f>유형화!$F$71*hourly1!B2667/hourly1!$B$8763+유형화!$F$72*hourly1!C2667/hourly1!$C$8763+유형화!$F$73*hourly1!D2667/hourly1!$D$8763+유형화!$F$74*hourly1!E2667/hourly1!$E$8763</f>
        <v>64.595875413848233</v>
      </c>
      <c r="C2666" s="442">
        <f>hourly1!$F2667*유형화!$G$71/hourly1!$F$8763+유형화!$G$72*hourly1!$G2667/hourly1!$F$8763+유형화!$G$74*hourly1!I2667/hourly1!$I$8763</f>
        <v>0.26377407299097788</v>
      </c>
      <c r="D2666" s="14">
        <v>111.831065</v>
      </c>
      <c r="E2666" s="14">
        <v>0.10304000000000001</v>
      </c>
      <c r="F2666" s="1">
        <v>1003024</v>
      </c>
      <c r="G2666" s="15">
        <f t="shared" si="82"/>
        <v>0.12796800292573979</v>
      </c>
      <c r="H2666" s="15">
        <f t="shared" si="83"/>
        <v>0.24591147304372643</v>
      </c>
    </row>
    <row r="2667" spans="1:8">
      <c r="A2667" s="1">
        <v>2666</v>
      </c>
      <c r="B2667" s="444">
        <f>유형화!$F$71*hourly1!B2668/hourly1!$B$8763+유형화!$F$72*hourly1!C2668/hourly1!$C$8763+유형화!$F$73*hourly1!D2668/hourly1!$D$8763+유형화!$F$74*hourly1!E2668/hourly1!$E$8763</f>
        <v>64.13574493502567</v>
      </c>
      <c r="C2667" s="442">
        <f>hourly1!$F2668*유형화!$G$71/hourly1!$F$8763+유형화!$G$72*hourly1!$G2668/hourly1!$F$8763+유형화!$G$74*hourly1!I2668/hourly1!$I$8763</f>
        <v>0.2445234976892921</v>
      </c>
      <c r="D2667" s="14">
        <v>114.800712</v>
      </c>
      <c r="E2667" s="14">
        <v>0</v>
      </c>
      <c r="F2667" s="1">
        <v>876619</v>
      </c>
      <c r="G2667" s="15">
        <f t="shared" si="82"/>
        <v>0.13136616242627225</v>
      </c>
      <c r="H2667" s="15">
        <f t="shared" si="83"/>
        <v>0.25153817703325504</v>
      </c>
    </row>
    <row r="2668" spans="1:8">
      <c r="A2668" s="1">
        <v>2667</v>
      </c>
      <c r="B2668" s="444">
        <f>유형화!$F$71*hourly1!B2669/hourly1!$B$8763+유형화!$F$72*hourly1!C2669/hourly1!$C$8763+유형화!$F$73*hourly1!D2669/hourly1!$D$8763+유형화!$F$74*hourly1!E2669/hourly1!$E$8763</f>
        <v>63.977092436464233</v>
      </c>
      <c r="C2668" s="442">
        <f>hourly1!$F2669*유형화!$G$71/hourly1!$F$8763+유형화!$G$72*hourly1!$G2669/hourly1!$F$8763+유형화!$G$74*hourly1!I2669/hourly1!$I$8763</f>
        <v>0.2411683122113672</v>
      </c>
      <c r="D2668" s="14">
        <v>94.194433000000004</v>
      </c>
      <c r="E2668" s="14">
        <v>0</v>
      </c>
      <c r="F2668" s="1">
        <v>711544</v>
      </c>
      <c r="G2668" s="15">
        <f t="shared" si="82"/>
        <v>0.10778644983603081</v>
      </c>
      <c r="H2668" s="15">
        <f t="shared" si="83"/>
        <v>0.21164371405269392</v>
      </c>
    </row>
    <row r="2669" spans="1:8">
      <c r="A2669" s="1">
        <v>2668</v>
      </c>
      <c r="B2669" s="444">
        <f>유형화!$F$71*hourly1!B2670/hourly1!$B$8763+유형화!$F$72*hourly1!C2670/hourly1!$C$8763+유형화!$F$73*hourly1!D2670/hourly1!$D$8763+유형화!$F$74*hourly1!E2670/hourly1!$E$8763</f>
        <v>63.857545798617615</v>
      </c>
      <c r="C2669" s="442">
        <f>hourly1!$F2670*유형화!$G$71/hourly1!$F$8763+유형화!$G$72*hourly1!$G2670/hourly1!$F$8763+유형화!$G$74*hourly1!I2670/hourly1!$I$8763</f>
        <v>0.24195864479061174</v>
      </c>
      <c r="D2669" s="14">
        <v>116.231718</v>
      </c>
      <c r="E2669" s="14">
        <v>0</v>
      </c>
      <c r="F2669" s="1">
        <v>548353</v>
      </c>
      <c r="G2669" s="15">
        <f t="shared" si="82"/>
        <v>0.13300365894832319</v>
      </c>
      <c r="H2669" s="15">
        <f t="shared" si="83"/>
        <v>0.25423520466388516</v>
      </c>
    </row>
    <row r="2670" spans="1:8">
      <c r="A2670" s="1">
        <v>2669</v>
      </c>
      <c r="B2670" s="444">
        <f>유형화!$F$71*hourly1!B2671/hourly1!$B$8763+유형화!$F$72*hourly1!C2671/hourly1!$C$8763+유형화!$F$73*hourly1!D2671/hourly1!$D$8763+유형화!$F$74*hourly1!E2671/hourly1!$E$8763</f>
        <v>63.797332439571896</v>
      </c>
      <c r="C2670" s="442">
        <f>hourly1!$F2671*유형화!$G$71/hourly1!$F$8763+유형화!$G$72*hourly1!$G2671/hourly1!$F$8763+유형화!$G$74*hourly1!I2671/hourly1!$I$8763</f>
        <v>0.24233836948586679</v>
      </c>
      <c r="D2670" s="14">
        <v>118.045633</v>
      </c>
      <c r="E2670" s="14">
        <v>0</v>
      </c>
      <c r="F2670" s="1">
        <v>614081</v>
      </c>
      <c r="G2670" s="15">
        <f t="shared" si="82"/>
        <v>0.13507931726407868</v>
      </c>
      <c r="H2670" s="15">
        <f t="shared" si="83"/>
        <v>0.2576405871693071</v>
      </c>
    </row>
    <row r="2671" spans="1:8">
      <c r="A2671" s="1">
        <v>2670</v>
      </c>
      <c r="B2671" s="444">
        <f>유형화!$F$71*hourly1!B2672/hourly1!$B$8763+유형화!$F$72*hourly1!C2672/hourly1!$C$8763+유형화!$F$73*hourly1!D2672/hourly1!$D$8763+유형화!$F$74*hourly1!E2672/hourly1!$E$8763</f>
        <v>65.599323095549977</v>
      </c>
      <c r="C2671" s="442">
        <f>hourly1!$F2672*유형화!$G$71/hourly1!$F$8763+유형화!$G$72*hourly1!$G2672/hourly1!$F$8763+유형화!$G$74*hourly1!I2672/hourly1!$I$8763</f>
        <v>0.43271057492850418</v>
      </c>
      <c r="D2671" s="14">
        <v>109.074465</v>
      </c>
      <c r="E2671" s="14">
        <v>0.33889700000000023</v>
      </c>
      <c r="F2671" s="1">
        <v>1026727</v>
      </c>
      <c r="G2671" s="15">
        <f t="shared" si="82"/>
        <v>0.12481363256482894</v>
      </c>
      <c r="H2671" s="15">
        <f t="shared" si="83"/>
        <v>0.2406521444095153</v>
      </c>
    </row>
    <row r="2672" spans="1:8">
      <c r="A2672" s="1">
        <v>2671</v>
      </c>
      <c r="B2672" s="444">
        <f>유형화!$F$71*hourly1!B2673/hourly1!$B$8763+유형화!$F$72*hourly1!C2673/hourly1!$C$8763+유형화!$F$73*hourly1!D2673/hourly1!$D$8763+유형화!$F$74*hourly1!E2673/hourly1!$E$8763</f>
        <v>76.498788050494696</v>
      </c>
      <c r="C2672" s="442">
        <f>hourly1!$F2673*유형화!$G$71/hourly1!$F$8763+유형화!$G$72*hourly1!$G2673/hourly1!$F$8763+유형화!$G$74*hourly1!I2673/hourly1!$I$8763</f>
        <v>6.0472876505205146</v>
      </c>
      <c r="D2672" s="14">
        <v>71.426671000000013</v>
      </c>
      <c r="E2672" s="14">
        <v>54.821365000000043</v>
      </c>
      <c r="F2672" s="1">
        <v>1012642</v>
      </c>
      <c r="G2672" s="15">
        <f t="shared" si="82"/>
        <v>8.1733357752641039E-2</v>
      </c>
      <c r="H2672" s="15">
        <f t="shared" si="83"/>
        <v>0.16513345810675037</v>
      </c>
    </row>
    <row r="2673" spans="1:8">
      <c r="A2673" s="1">
        <v>2672</v>
      </c>
      <c r="B2673" s="444">
        <f>유형화!$F$71*hourly1!B2674/hourly1!$B$8763+유형화!$F$72*hourly1!C2674/hourly1!$C$8763+유형화!$F$73*hourly1!D2674/hourly1!$D$8763+유형화!$F$74*hourly1!E2674/hourly1!$E$8763</f>
        <v>173.85013460669362</v>
      </c>
      <c r="C2673" s="442">
        <f>hourly1!$F2674*유형화!$G$71/hourly1!$F$8763+유형화!$G$72*hourly1!$G2674/hourly1!$F$8763+유형화!$G$74*hourly1!I2674/hourly1!$I$8763</f>
        <v>5.8803402215038503</v>
      </c>
      <c r="D2673" s="14">
        <v>27.092651</v>
      </c>
      <c r="E2673" s="14">
        <v>284.70462399999991</v>
      </c>
      <c r="F2673" s="1">
        <v>905194</v>
      </c>
      <c r="G2673" s="15">
        <f t="shared" si="82"/>
        <v>3.1002051553689906E-2</v>
      </c>
      <c r="H2673" s="15">
        <f t="shared" si="83"/>
        <v>6.6378282101390948E-2</v>
      </c>
    </row>
    <row r="2674" spans="1:8">
      <c r="A2674" s="1">
        <v>2673</v>
      </c>
      <c r="B2674" s="444">
        <f>유형화!$F$71*hourly1!B2675/hourly1!$B$8763+유형화!$F$72*hourly1!C2675/hourly1!$C$8763+유형화!$F$73*hourly1!D2675/hourly1!$D$8763+유형화!$F$74*hourly1!E2675/hourly1!$E$8763</f>
        <v>270.30896261718755</v>
      </c>
      <c r="C2674" s="442">
        <f>hourly1!$F2675*유형화!$G$71/hourly1!$F$8763+유형화!$G$72*hourly1!$G2675/hourly1!$F$8763+유형화!$G$74*hourly1!I2675/hourly1!$I$8763</f>
        <v>5.1658263595178484</v>
      </c>
      <c r="D2674" s="14">
        <v>15.013926</v>
      </c>
      <c r="E2674" s="14">
        <v>641.42951800000014</v>
      </c>
      <c r="F2674" s="1">
        <v>919167</v>
      </c>
      <c r="G2674" s="15">
        <f t="shared" si="82"/>
        <v>1.7180397292065854E-2</v>
      </c>
      <c r="H2674" s="15">
        <f t="shared" si="83"/>
        <v>3.7393462867905888E-2</v>
      </c>
    </row>
    <row r="2675" spans="1:8">
      <c r="A2675" s="1">
        <v>2674</v>
      </c>
      <c r="B2675" s="444">
        <f>유형화!$F$71*hourly1!B2676/hourly1!$B$8763+유형화!$F$72*hourly1!C2676/hourly1!$C$8763+유형화!$F$73*hourly1!D2676/hourly1!$D$8763+유형화!$F$74*hourly1!E2676/hourly1!$E$8763</f>
        <v>327.12592085509067</v>
      </c>
      <c r="C2675" s="442">
        <f>hourly1!$F2676*유형화!$G$71/hourly1!$F$8763+유형화!$G$72*hourly1!$G2676/hourly1!$F$8763+유형화!$G$74*hourly1!I2676/hourly1!$I$8763</f>
        <v>4.3645762878547716</v>
      </c>
      <c r="D2675" s="14">
        <v>49.052884000000013</v>
      </c>
      <c r="E2675" s="14">
        <v>960.0237499999995</v>
      </c>
      <c r="F2675" s="1">
        <v>860612</v>
      </c>
      <c r="G2675" s="15">
        <f t="shared" si="82"/>
        <v>5.6131090258578653E-2</v>
      </c>
      <c r="H2675" s="15">
        <f t="shared" si="83"/>
        <v>0.11672769183394439</v>
      </c>
    </row>
    <row r="2676" spans="1:8">
      <c r="A2676" s="1">
        <v>2675</v>
      </c>
      <c r="B2676" s="444">
        <f>유형화!$F$71*hourly1!B2677/hourly1!$B$8763+유형화!$F$72*hourly1!C2677/hourly1!$C$8763+유형화!$F$73*hourly1!D2677/hourly1!$D$8763+유형화!$F$74*hourly1!E2677/hourly1!$E$8763</f>
        <v>382.79309579215038</v>
      </c>
      <c r="C2676" s="442">
        <f>hourly1!$F2677*유형화!$G$71/hourly1!$F$8763+유형화!$G$72*hourly1!$G2677/hourly1!$F$8763+유형화!$G$74*hourly1!I2677/hourly1!$I$8763</f>
        <v>3.6161776193502964</v>
      </c>
      <c r="D2676" s="14">
        <v>58.525357999999997</v>
      </c>
      <c r="E2676" s="14">
        <v>1157.974785000001</v>
      </c>
      <c r="F2676" s="1">
        <v>849709</v>
      </c>
      <c r="G2676" s="15">
        <f t="shared" si="82"/>
        <v>6.697041813716044E-2</v>
      </c>
      <c r="H2676" s="15">
        <f t="shared" si="83"/>
        <v>0.13756322541689797</v>
      </c>
    </row>
    <row r="2677" spans="1:8">
      <c r="A2677" s="1">
        <v>2676</v>
      </c>
      <c r="B2677" s="444">
        <f>유형화!$F$71*hourly1!B2678/hourly1!$B$8763+유형화!$F$72*hourly1!C2678/hourly1!$C$8763+유형화!$F$73*hourly1!D2678/hourly1!$D$8763+유형화!$F$74*hourly1!E2678/hourly1!$E$8763</f>
        <v>322.6737718778304</v>
      </c>
      <c r="C2677" s="442">
        <f>hourly1!$F2678*유형화!$G$71/hourly1!$F$8763+유형화!$G$72*hourly1!$G2678/hourly1!$F$8763+유형화!$G$74*hourly1!I2678/hourly1!$I$8763</f>
        <v>2.9400843998133843</v>
      </c>
      <c r="D2677" s="14">
        <v>67.174227999999999</v>
      </c>
      <c r="E2677" s="14">
        <v>1224.7951569999971</v>
      </c>
      <c r="F2677" s="1">
        <v>829074</v>
      </c>
      <c r="G2677" s="15">
        <f t="shared" si="82"/>
        <v>7.6867298055672731E-2</v>
      </c>
      <c r="H2677" s="15">
        <f t="shared" si="83"/>
        <v>0.15614642951114141</v>
      </c>
    </row>
    <row r="2678" spans="1:8">
      <c r="A2678" s="1">
        <v>2677</v>
      </c>
      <c r="B2678" s="444">
        <f>유형화!$F$71*hourly1!B2679/hourly1!$B$8763+유형화!$F$72*hourly1!C2679/hourly1!$C$8763+유형화!$F$73*hourly1!D2679/hourly1!$D$8763+유형화!$F$74*hourly1!E2679/hourly1!$E$8763</f>
        <v>200.26178133381228</v>
      </c>
      <c r="C2678" s="442">
        <f>hourly1!$F2679*유형화!$G$71/hourly1!$F$8763+유형화!$G$72*hourly1!$G2679/hourly1!$F$8763+유형화!$G$74*hourly1!I2679/hourly1!$I$8763</f>
        <v>1.2650327198416351</v>
      </c>
      <c r="D2678" s="14">
        <v>76.910080000000008</v>
      </c>
      <c r="E2678" s="14">
        <v>1200.614108</v>
      </c>
      <c r="F2678" s="1">
        <v>861059</v>
      </c>
      <c r="G2678" s="15">
        <f t="shared" si="82"/>
        <v>8.8008008709019106E-2</v>
      </c>
      <c r="H2678" s="15">
        <f t="shared" si="83"/>
        <v>0.17657951627876919</v>
      </c>
    </row>
    <row r="2679" spans="1:8">
      <c r="A2679" s="1">
        <v>2678</v>
      </c>
      <c r="B2679" s="444">
        <f>유형화!$F$71*hourly1!B2680/hourly1!$B$8763+유형화!$F$72*hourly1!C2680/hourly1!$C$8763+유형화!$F$73*hourly1!D2680/hourly1!$D$8763+유형화!$F$74*hourly1!E2680/hourly1!$E$8763</f>
        <v>255.86141493535951</v>
      </c>
      <c r="C2679" s="442">
        <f>hourly1!$F2680*유형화!$G$71/hourly1!$F$8763+유형화!$G$72*hourly1!$G2680/hourly1!$F$8763+유형화!$G$74*hourly1!I2680/hourly1!$I$8763</f>
        <v>1.2335972190935376</v>
      </c>
      <c r="D2679" s="14">
        <v>76.232672000000008</v>
      </c>
      <c r="E2679" s="14">
        <v>1168.4696660000011</v>
      </c>
      <c r="F2679" s="1">
        <v>898378</v>
      </c>
      <c r="G2679" s="15">
        <f t="shared" si="82"/>
        <v>8.7232852459492916E-2</v>
      </c>
      <c r="H2679" s="15">
        <f t="shared" si="83"/>
        <v>0.17517408479547392</v>
      </c>
    </row>
    <row r="2680" spans="1:8">
      <c r="A2680" s="1">
        <v>2679</v>
      </c>
      <c r="B2680" s="444">
        <f>유형화!$F$71*hourly1!B2681/hourly1!$B$8763+유형화!$F$72*hourly1!C2681/hourly1!$C$8763+유형화!$F$73*hourly1!D2681/hourly1!$D$8763+유형화!$F$74*hourly1!E2681/hourly1!$E$8763</f>
        <v>366.63510160283147</v>
      </c>
      <c r="C2680" s="442">
        <f>hourly1!$F2681*유형화!$G$71/hourly1!$F$8763+유형화!$G$72*hourly1!$G2681/hourly1!$F$8763+유형화!$G$74*hourly1!I2681/hourly1!$I$8763</f>
        <v>0.88824917976901485</v>
      </c>
      <c r="D2680" s="14">
        <v>67.898457000000008</v>
      </c>
      <c r="E2680" s="14">
        <v>1072.879815</v>
      </c>
      <c r="F2680" s="1">
        <v>872343</v>
      </c>
      <c r="G2680" s="15">
        <f t="shared" si="82"/>
        <v>7.7696031456279319E-2</v>
      </c>
      <c r="H2680" s="15">
        <f t="shared" si="83"/>
        <v>0.15768389830796226</v>
      </c>
    </row>
    <row r="2681" spans="1:8">
      <c r="A2681" s="1">
        <v>2680</v>
      </c>
      <c r="B2681" s="444">
        <f>유형화!$F$71*hourly1!B2682/hourly1!$B$8763+유형화!$F$72*hourly1!C2682/hourly1!$C$8763+유형화!$F$73*hourly1!D2682/hourly1!$D$8763+유형화!$F$74*hourly1!E2682/hourly1!$E$8763</f>
        <v>308.88119893900267</v>
      </c>
      <c r="C2681" s="442">
        <f>hourly1!$F2682*유형화!$G$71/hourly1!$F$8763+유형화!$G$72*hourly1!$G2682/hourly1!$F$8763+유형화!$G$74*hourly1!I2682/hourly1!$I$8763</f>
        <v>0.78195519262264135</v>
      </c>
      <c r="D2681" s="14">
        <v>60.127890999999991</v>
      </c>
      <c r="E2681" s="14">
        <v>900.63235200000076</v>
      </c>
      <c r="F2681" s="1">
        <v>890693</v>
      </c>
      <c r="G2681" s="15">
        <f t="shared" si="82"/>
        <v>6.8804192568554731E-2</v>
      </c>
      <c r="H2681" s="15">
        <f t="shared" si="83"/>
        <v>0.14103777334322992</v>
      </c>
    </row>
    <row r="2682" spans="1:8">
      <c r="A2682" s="1">
        <v>2681</v>
      </c>
      <c r="B2682" s="444">
        <f>유형화!$F$71*hourly1!B2683/hourly1!$B$8763+유형화!$F$72*hourly1!C2683/hourly1!$C$8763+유형화!$F$73*hourly1!D2683/hourly1!$D$8763+유형화!$F$74*hourly1!E2683/hourly1!$E$8763</f>
        <v>265.71532246224217</v>
      </c>
      <c r="C2682" s="442">
        <f>hourly1!$F2683*유형화!$G$71/hourly1!$F$8763+유형화!$G$72*hourly1!$G2683/hourly1!$F$8763+유형화!$G$74*hourly1!I2683/hourly1!$I$8763</f>
        <v>0.76025840801804745</v>
      </c>
      <c r="D2682" s="14">
        <v>60.151263999999998</v>
      </c>
      <c r="E2682" s="14">
        <v>648.74786200000028</v>
      </c>
      <c r="F2682" s="1">
        <v>879957</v>
      </c>
      <c r="G2682" s="15">
        <f t="shared" si="82"/>
        <v>6.8830938232940425E-2</v>
      </c>
      <c r="H2682" s="15">
        <f t="shared" si="83"/>
        <v>0.14108834345219998</v>
      </c>
    </row>
    <row r="2683" spans="1:8">
      <c r="A2683" s="1">
        <v>2682</v>
      </c>
      <c r="B2683" s="444">
        <f>유형화!$F$71*hourly1!B2684/hourly1!$B$8763+유형화!$F$72*hourly1!C2684/hourly1!$C$8763+유형화!$F$73*hourly1!D2684/hourly1!$D$8763+유형화!$F$74*hourly1!E2684/hourly1!$E$8763</f>
        <v>153.52800329462872</v>
      </c>
      <c r="C2683" s="442">
        <f>hourly1!$F2684*유형화!$G$71/hourly1!$F$8763+유형화!$G$72*hourly1!$G2684/hourly1!$F$8763+유형화!$G$74*hourly1!I2684/hourly1!$I$8763</f>
        <v>0.97839248149715496</v>
      </c>
      <c r="D2683" s="14">
        <v>52.611609999999999</v>
      </c>
      <c r="E2683" s="14">
        <v>327.20079299999992</v>
      </c>
      <c r="F2683" s="1">
        <v>872897</v>
      </c>
      <c r="G2683" s="15">
        <f t="shared" si="82"/>
        <v>6.0203331358848103E-2</v>
      </c>
      <c r="H2683" s="15">
        <f t="shared" si="83"/>
        <v>0.12461572526342587</v>
      </c>
    </row>
    <row r="2684" spans="1:8">
      <c r="A2684" s="1">
        <v>2683</v>
      </c>
      <c r="B2684" s="444">
        <f>유형화!$F$71*hourly1!B2685/hourly1!$B$8763+유형화!$F$72*hourly1!C2685/hourly1!$C$8763+유형화!$F$73*hourly1!D2685/hourly1!$D$8763+유형화!$F$74*hourly1!E2685/hourly1!$E$8763</f>
        <v>118.44973539058778</v>
      </c>
      <c r="C2684" s="442">
        <f>hourly1!$F2685*유형화!$G$71/hourly1!$F$8763+유형화!$G$72*hourly1!$G2685/hourly1!$F$8763+유형화!$G$74*hourly1!I2685/hourly1!$I$8763</f>
        <v>0.79653873955607835</v>
      </c>
      <c r="D2684" s="14">
        <v>41.013624000000007</v>
      </c>
      <c r="E2684" s="14">
        <v>67.25855</v>
      </c>
      <c r="F2684" s="1">
        <v>867834</v>
      </c>
      <c r="G2684" s="15">
        <f t="shared" si="82"/>
        <v>4.6931785510825566E-2</v>
      </c>
      <c r="H2684" s="15">
        <f t="shared" si="83"/>
        <v>9.8635044861585641E-2</v>
      </c>
    </row>
    <row r="2685" spans="1:8">
      <c r="A2685" s="1">
        <v>2684</v>
      </c>
      <c r="B2685" s="444">
        <f>유형화!$F$71*hourly1!B2686/hourly1!$B$8763+유형화!$F$72*hourly1!C2686/hourly1!$C$8763+유형화!$F$73*hourly1!D2686/hourly1!$D$8763+유형화!$F$74*hourly1!E2686/hourly1!$E$8763</f>
        <v>127.5689355056566</v>
      </c>
      <c r="C2685" s="442">
        <f>hourly1!$F2686*유형화!$G$71/hourly1!$F$8763+유형화!$G$72*hourly1!$G2686/hourly1!$F$8763+유형화!$G$74*hourly1!I2686/hourly1!$I$8763</f>
        <v>1.0517279133291164</v>
      </c>
      <c r="D2685" s="14">
        <v>61.758377000000003</v>
      </c>
      <c r="E2685" s="14">
        <v>0.94201900000000005</v>
      </c>
      <c r="F2685" s="1">
        <v>835044</v>
      </c>
      <c r="G2685" s="15">
        <f t="shared" si="82"/>
        <v>7.0669953546672756E-2</v>
      </c>
      <c r="H2685" s="15">
        <f t="shared" si="83"/>
        <v>0.14455821399832119</v>
      </c>
    </row>
    <row r="2686" spans="1:8">
      <c r="A2686" s="1">
        <v>2685</v>
      </c>
      <c r="B2686" s="444">
        <f>유형화!$F$71*hourly1!B2687/hourly1!$B$8763+유형화!$F$72*hourly1!C2687/hourly1!$C$8763+유형화!$F$73*hourly1!D2687/hourly1!$D$8763+유형화!$F$74*hourly1!E2687/hourly1!$E$8763</f>
        <v>65.190377939491214</v>
      </c>
      <c r="C2686" s="442">
        <f>hourly1!$F2687*유형화!$G$71/hourly1!$F$8763+유형화!$G$72*hourly1!$G2687/hourly1!$F$8763+유형화!$G$74*hourly1!I2687/hourly1!$I$8763</f>
        <v>2.2192957094672785</v>
      </c>
      <c r="D2686" s="14">
        <v>72.965012000000002</v>
      </c>
      <c r="E2686" s="14">
        <v>2.1812</v>
      </c>
      <c r="F2686" s="1">
        <v>836474</v>
      </c>
      <c r="G2686" s="15">
        <f t="shared" si="82"/>
        <v>8.349367744188646E-2</v>
      </c>
      <c r="H2686" s="15">
        <f t="shared" si="83"/>
        <v>0.1683606652224347</v>
      </c>
    </row>
    <row r="2687" spans="1:8">
      <c r="A2687" s="1">
        <v>2686</v>
      </c>
      <c r="B2687" s="444">
        <f>유형화!$F$71*hourly1!B2688/hourly1!$B$8763+유형화!$F$72*hourly1!C2688/hourly1!$C$8763+유형화!$F$73*hourly1!D2688/hourly1!$D$8763+유형화!$F$74*hourly1!E2688/hourly1!$E$8763</f>
        <v>63.953868802394247</v>
      </c>
      <c r="C2687" s="442">
        <f>hourly1!$F2688*유형화!$G$71/hourly1!$F$8763+유형화!$G$72*hourly1!$G2688/hourly1!$F$8763+유형화!$G$74*hourly1!I2688/hourly1!$I$8763</f>
        <v>0.46013427612263336</v>
      </c>
      <c r="D2687" s="14">
        <v>83.362083999999996</v>
      </c>
      <c r="E2687" s="14">
        <v>2.1511999999999998</v>
      </c>
      <c r="F2687" s="1">
        <v>900876</v>
      </c>
      <c r="G2687" s="15">
        <f t="shared" si="82"/>
        <v>9.5391020457578274E-2</v>
      </c>
      <c r="H2687" s="15">
        <f t="shared" si="83"/>
        <v>0.18984607650122778</v>
      </c>
    </row>
    <row r="2688" spans="1:8">
      <c r="A2688" s="1">
        <v>2687</v>
      </c>
      <c r="B2688" s="444">
        <f>유형화!$F$71*hourly1!B2689/hourly1!$B$8763+유형화!$F$72*hourly1!C2689/hourly1!$C$8763+유형화!$F$73*hourly1!D2689/hourly1!$D$8763+유형화!$F$74*hourly1!E2689/hourly1!$E$8763</f>
        <v>62.733792639049064</v>
      </c>
      <c r="C2688" s="442">
        <f>hourly1!$F2689*유형화!$G$71/hourly1!$F$8763+유형화!$G$72*hourly1!$G2689/hourly1!$F$8763+유형화!$G$74*hourly1!I2689/hourly1!$I$8763</f>
        <v>0.35324446344585181</v>
      </c>
      <c r="D2688" s="14">
        <v>98.369969999999995</v>
      </c>
      <c r="E2688" s="14">
        <v>2.1338400000000002</v>
      </c>
      <c r="F2688" s="1">
        <v>939151</v>
      </c>
      <c r="G2688" s="15">
        <f t="shared" si="82"/>
        <v>0.11256450619302369</v>
      </c>
      <c r="H2688" s="15">
        <f t="shared" si="83"/>
        <v>0.21989099840951506</v>
      </c>
    </row>
    <row r="2689" spans="1:8">
      <c r="A2689" s="1">
        <v>2688</v>
      </c>
      <c r="B2689" s="444">
        <f>유형화!$F$71*hourly1!B2690/hourly1!$B$8763+유형화!$F$72*hourly1!C2690/hourly1!$C$8763+유형화!$F$73*hourly1!D2690/hourly1!$D$8763+유형화!$F$74*hourly1!E2690/hourly1!$E$8763</f>
        <v>61.249575875406336</v>
      </c>
      <c r="C2689" s="442">
        <f>hourly1!$F2690*유형화!$G$71/hourly1!$F$8763+유형화!$G$72*hourly1!$G2690/hourly1!$F$8763+유형화!$G$74*hourly1!I2690/hourly1!$I$8763</f>
        <v>0.32133259562297722</v>
      </c>
      <c r="D2689" s="14">
        <v>86.294179999999983</v>
      </c>
      <c r="E2689" s="14">
        <v>1.2730399999999999</v>
      </c>
      <c r="F2689" s="1">
        <v>977928</v>
      </c>
      <c r="G2689" s="15">
        <f t="shared" si="82"/>
        <v>9.8746210444426274E-2</v>
      </c>
      <c r="H2689" s="15">
        <f t="shared" si="83"/>
        <v>0.19580442394524553</v>
      </c>
    </row>
    <row r="2690" spans="1:8">
      <c r="A2690" s="1">
        <v>2689</v>
      </c>
      <c r="B2690" s="444">
        <f>유형화!$F$71*hourly1!B2691/hourly1!$B$8763+유형화!$F$72*hourly1!C2691/hourly1!$C$8763+유형화!$F$73*hourly1!D2691/hourly1!$D$8763+유형화!$F$74*hourly1!E2691/hourly1!$E$8763</f>
        <v>61.632537022925192</v>
      </c>
      <c r="C2690" s="442">
        <f>hourly1!$F2691*유형화!$G$71/hourly1!$F$8763+유형화!$G$72*hourly1!$G2691/hourly1!$F$8763+유형화!$G$74*hourly1!I2691/hourly1!$I$8763</f>
        <v>0.26362609444020896</v>
      </c>
      <c r="D2690" s="14">
        <v>84.377860999999996</v>
      </c>
      <c r="E2690" s="14">
        <v>1.0880000000000001E-2</v>
      </c>
      <c r="F2690" s="1">
        <v>895755</v>
      </c>
      <c r="G2690" s="15">
        <f t="shared" ref="G2690:G2753" si="84">D2690/$I$1</f>
        <v>9.6553371492220555E-2</v>
      </c>
      <c r="H2690" s="15">
        <f t="shared" ref="H2690:H2753" si="85">G2690/(1-$H$1*(1-G2690))</f>
        <v>0.19191519743967328</v>
      </c>
    </row>
    <row r="2691" spans="1:8">
      <c r="A2691" s="1">
        <v>2690</v>
      </c>
      <c r="B2691" s="444">
        <f>유형화!$F$71*hourly1!B2692/hourly1!$B$8763+유형화!$F$72*hourly1!C2692/hourly1!$C$8763+유형화!$F$73*hourly1!D2692/hourly1!$D$8763+유형화!$F$74*hourly1!E2692/hourly1!$E$8763</f>
        <v>61.756422744929715</v>
      </c>
      <c r="C2691" s="442">
        <f>hourly1!$F2692*유형화!$G$71/hourly1!$F$8763+유형화!$G$72*hourly1!$G2692/hourly1!$F$8763+유형화!$G$74*hourly1!I2692/hourly1!$I$8763</f>
        <v>0.24439157187778607</v>
      </c>
      <c r="D2691" s="14">
        <v>100.203694</v>
      </c>
      <c r="E2691" s="14">
        <v>0</v>
      </c>
      <c r="F2691" s="1">
        <v>851819</v>
      </c>
      <c r="G2691" s="15">
        <f t="shared" si="84"/>
        <v>0.11466283189703982</v>
      </c>
      <c r="H2691" s="15">
        <f t="shared" si="85"/>
        <v>0.22348616799036408</v>
      </c>
    </row>
    <row r="2692" spans="1:8">
      <c r="A2692" s="1">
        <v>2691</v>
      </c>
      <c r="B2692" s="444">
        <f>유형화!$F$71*hourly1!B2693/hourly1!$B$8763+유형화!$F$72*hourly1!C2693/hourly1!$C$8763+유형화!$F$73*hourly1!D2693/hourly1!$D$8763+유형화!$F$74*hourly1!E2693/hourly1!$E$8763</f>
        <v>61.950567004184258</v>
      </c>
      <c r="C2692" s="442">
        <f>hourly1!$F2693*유형화!$G$71/hourly1!$F$8763+유형화!$G$72*hourly1!$G2693/hourly1!$F$8763+유형화!$G$74*hourly1!I2693/hourly1!$I$8763</f>
        <v>0.24060882943076156</v>
      </c>
      <c r="D2692" s="14">
        <v>109.419332</v>
      </c>
      <c r="E2692" s="14">
        <v>0</v>
      </c>
      <c r="F2692" s="1">
        <v>714181</v>
      </c>
      <c r="G2692" s="15">
        <f t="shared" si="84"/>
        <v>0.12520826299479929</v>
      </c>
      <c r="H2692" s="15">
        <f t="shared" si="85"/>
        <v>0.24131204239431844</v>
      </c>
    </row>
    <row r="2693" spans="1:8">
      <c r="A2693" s="1">
        <v>2692</v>
      </c>
      <c r="B2693" s="444">
        <f>유형화!$F$71*hourly1!B2694/hourly1!$B$8763+유형화!$F$72*hourly1!C2694/hourly1!$C$8763+유형화!$F$73*hourly1!D2694/hourly1!$D$8763+유형화!$F$74*hourly1!E2694/hourly1!$E$8763</f>
        <v>62.120393636346051</v>
      </c>
      <c r="C2693" s="442">
        <f>hourly1!$F2694*유형화!$G$71/hourly1!$F$8763+유형화!$G$72*hourly1!$G2694/hourly1!$F$8763+유형화!$G$74*hourly1!I2694/hourly1!$I$8763</f>
        <v>0.24069047838884003</v>
      </c>
      <c r="D2693" s="14">
        <v>115.276747</v>
      </c>
      <c r="E2693" s="14">
        <v>0</v>
      </c>
      <c r="F2693" s="1">
        <v>562992</v>
      </c>
      <c r="G2693" s="15">
        <f t="shared" si="84"/>
        <v>0.13191088806465148</v>
      </c>
      <c r="H2693" s="15">
        <f t="shared" si="85"/>
        <v>0.2524363956512139</v>
      </c>
    </row>
    <row r="2694" spans="1:8">
      <c r="A2694" s="1">
        <v>2693</v>
      </c>
      <c r="B2694" s="444">
        <f>유형화!$F$71*hourly1!B2695/hourly1!$B$8763+유형화!$F$72*hourly1!C2695/hourly1!$C$8763+유형화!$F$73*hourly1!D2695/hourly1!$D$8763+유형화!$F$74*hourly1!E2695/hourly1!$E$8763</f>
        <v>62.24583753321027</v>
      </c>
      <c r="C2694" s="442">
        <f>hourly1!$F2695*유형화!$G$71/hourly1!$F$8763+유형화!$G$72*hourly1!$G2695/hourly1!$F$8763+유형화!$G$74*hourly1!I2695/hourly1!$I$8763</f>
        <v>0.23806834084192691</v>
      </c>
      <c r="D2694" s="14">
        <v>107.60254</v>
      </c>
      <c r="E2694" s="14">
        <v>0</v>
      </c>
      <c r="F2694" s="1">
        <v>631169</v>
      </c>
      <c r="G2694" s="15">
        <f t="shared" si="84"/>
        <v>0.12312931253526944</v>
      </c>
      <c r="H2694" s="15">
        <f t="shared" si="85"/>
        <v>0.23782941689673742</v>
      </c>
    </row>
    <row r="2695" spans="1:8">
      <c r="A2695" s="1">
        <v>2694</v>
      </c>
      <c r="B2695" s="444">
        <f>유형화!$F$71*hourly1!B2696/hourly1!$B$8763+유형화!$F$72*hourly1!C2696/hourly1!$C$8763+유형화!$F$73*hourly1!D2696/hourly1!$D$8763+유형화!$F$74*hourly1!E2696/hourly1!$E$8763</f>
        <v>64.038544063982684</v>
      </c>
      <c r="C2695" s="442">
        <f>hourly1!$F2696*유형화!$G$71/hourly1!$F$8763+유형화!$G$72*hourly1!$G2696/hourly1!$F$8763+유형화!$G$74*hourly1!I2696/hourly1!$I$8763</f>
        <v>0.42314770554301884</v>
      </c>
      <c r="D2695" s="14">
        <v>108.62545799999999</v>
      </c>
      <c r="E2695" s="14">
        <v>0.44530500000000001</v>
      </c>
      <c r="F2695" s="1">
        <v>987236</v>
      </c>
      <c r="G2695" s="15">
        <f t="shared" si="84"/>
        <v>0.12429983499802871</v>
      </c>
      <c r="H2695" s="15">
        <f t="shared" si="85"/>
        <v>0.23979214792554693</v>
      </c>
    </row>
    <row r="2696" spans="1:8">
      <c r="A2696" s="1">
        <v>2695</v>
      </c>
      <c r="B2696" s="444">
        <f>유형화!$F$71*hourly1!B2697/hourly1!$B$8763+유형화!$F$72*hourly1!C2697/hourly1!$C$8763+유형화!$F$73*hourly1!D2697/hourly1!$D$8763+유형화!$F$74*hourly1!E2697/hourly1!$E$8763</f>
        <v>75.13264742159808</v>
      </c>
      <c r="C2696" s="442">
        <f>hourly1!$F2697*유형화!$G$71/hourly1!$F$8763+유형화!$G$72*hourly1!$G2697/hourly1!$F$8763+유형화!$G$74*hourly1!I2697/hourly1!$I$8763</f>
        <v>5.0940279978418088</v>
      </c>
      <c r="D2696" s="14">
        <v>97.822459000000009</v>
      </c>
      <c r="E2696" s="14">
        <v>58.423895999999957</v>
      </c>
      <c r="F2696" s="1">
        <v>1010623</v>
      </c>
      <c r="G2696" s="15">
        <f t="shared" si="84"/>
        <v>0.11193799074984273</v>
      </c>
      <c r="H2696" s="15">
        <f t="shared" si="85"/>
        <v>0.21881441249911296</v>
      </c>
    </row>
    <row r="2697" spans="1:8">
      <c r="A2697" s="1">
        <v>2696</v>
      </c>
      <c r="B2697" s="444">
        <f>유형화!$F$71*hourly1!B2698/hourly1!$B$8763+유형화!$F$72*hourly1!C2698/hourly1!$C$8763+유형화!$F$73*hourly1!D2698/hourly1!$D$8763+유형화!$F$74*hourly1!E2698/hourly1!$E$8763</f>
        <v>164.78611963437223</v>
      </c>
      <c r="C2697" s="442">
        <f>hourly1!$F2698*유형화!$G$71/hourly1!$F$8763+유형화!$G$72*hourly1!$G2698/hourly1!$F$8763+유형화!$G$74*hourly1!I2698/hourly1!$I$8763</f>
        <v>4.8598740239521607</v>
      </c>
      <c r="D2697" s="14">
        <v>73.744343000000015</v>
      </c>
      <c r="E2697" s="14">
        <v>316.82817399999931</v>
      </c>
      <c r="F2697" s="1">
        <v>960824</v>
      </c>
      <c r="G2697" s="15">
        <f t="shared" si="84"/>
        <v>8.4385463920787662E-2</v>
      </c>
      <c r="H2697" s="15">
        <f t="shared" si="85"/>
        <v>0.16999077992522654</v>
      </c>
    </row>
    <row r="2698" spans="1:8">
      <c r="A2698" s="1">
        <v>2697</v>
      </c>
      <c r="B2698" s="444">
        <f>유형화!$F$71*hourly1!B2699/hourly1!$B$8763+유형화!$F$72*hourly1!C2699/hourly1!$C$8763+유형화!$F$73*hourly1!D2699/hourly1!$D$8763+유형화!$F$74*hourly1!E2699/hourly1!$E$8763</f>
        <v>260.32664522645462</v>
      </c>
      <c r="C2698" s="442">
        <f>hourly1!$F2699*유형화!$G$71/hourly1!$F$8763+유형화!$G$72*hourly1!$G2699/hourly1!$F$8763+유형화!$G$74*hourly1!I2699/hourly1!$I$8763</f>
        <v>4.0243025438570639</v>
      </c>
      <c r="D2698" s="14">
        <v>62.270504000000003</v>
      </c>
      <c r="E2698" s="14">
        <v>693.56965700000023</v>
      </c>
      <c r="F2698" s="1">
        <v>913584</v>
      </c>
      <c r="G2698" s="15">
        <f t="shared" si="84"/>
        <v>7.1255979168751468E-2</v>
      </c>
      <c r="H2698" s="15">
        <f t="shared" si="85"/>
        <v>0.1456609176575189</v>
      </c>
    </row>
    <row r="2699" spans="1:8">
      <c r="A2699" s="1">
        <v>2698</v>
      </c>
      <c r="B2699" s="444">
        <f>유형화!$F$71*hourly1!B2700/hourly1!$B$8763+유형화!$F$72*hourly1!C2700/hourly1!$C$8763+유형화!$F$73*hourly1!D2700/hourly1!$D$8763+유형화!$F$74*hourly1!E2700/hourly1!$E$8763</f>
        <v>317.34496510299704</v>
      </c>
      <c r="C2699" s="442">
        <f>hourly1!$F2700*유형화!$G$71/hourly1!$F$8763+유형화!$G$72*hourly1!$G2700/hourly1!$F$8763+유형화!$G$74*hourly1!I2700/hourly1!$I$8763</f>
        <v>3.3389278260446993</v>
      </c>
      <c r="D2699" s="14">
        <v>103.353336</v>
      </c>
      <c r="E2699" s="14">
        <v>1009.0699160000009</v>
      </c>
      <c r="F2699" s="1">
        <v>897284</v>
      </c>
      <c r="G2699" s="15">
        <f t="shared" si="84"/>
        <v>0.11826695921775374</v>
      </c>
      <c r="H2699" s="15">
        <f t="shared" si="85"/>
        <v>0.22962370193753717</v>
      </c>
    </row>
    <row r="2700" spans="1:8">
      <c r="A2700" s="1">
        <v>2699</v>
      </c>
      <c r="B2700" s="444">
        <f>유형화!$F$71*hourly1!B2701/hourly1!$B$8763+유형화!$F$72*hourly1!C2701/hourly1!$C$8763+유형화!$F$73*hourly1!D2701/hourly1!$D$8763+유형화!$F$74*hourly1!E2701/hourly1!$E$8763</f>
        <v>373.78407862135839</v>
      </c>
      <c r="C2700" s="442">
        <f>hourly1!$F2701*유형화!$G$71/hourly1!$F$8763+유형화!$G$72*hourly1!$G2701/hourly1!$F$8763+유형화!$G$74*hourly1!I2701/hourly1!$I$8763</f>
        <v>2.5402280212887991</v>
      </c>
      <c r="D2700" s="14">
        <v>111.46005700000001</v>
      </c>
      <c r="E2700" s="14">
        <v>1209.891740999999</v>
      </c>
      <c r="F2700" s="1">
        <v>851310</v>
      </c>
      <c r="G2700" s="15">
        <f t="shared" si="84"/>
        <v>0.12754345941603187</v>
      </c>
      <c r="H2700" s="15">
        <f t="shared" si="85"/>
        <v>0.2452056685290897</v>
      </c>
    </row>
    <row r="2701" spans="1:8">
      <c r="A2701" s="1">
        <v>2700</v>
      </c>
      <c r="B2701" s="444">
        <f>유형화!$F$71*hourly1!B2702/hourly1!$B$8763+유형화!$F$72*hourly1!C2702/hourly1!$C$8763+유형화!$F$73*hourly1!D2702/hourly1!$D$8763+유형화!$F$74*hourly1!E2702/hourly1!$E$8763</f>
        <v>315.08063069042646</v>
      </c>
      <c r="C2701" s="442">
        <f>hourly1!$F2702*유형화!$G$71/hourly1!$F$8763+유형화!$G$72*hourly1!$G2702/hourly1!$F$8763+유형화!$G$74*hourly1!I2702/hourly1!$I$8763</f>
        <v>1.8969604534229574</v>
      </c>
      <c r="D2701" s="14">
        <v>125.376407</v>
      </c>
      <c r="E2701" s="14">
        <v>1321.1042290000009</v>
      </c>
      <c r="F2701" s="1">
        <v>884434</v>
      </c>
      <c r="G2701" s="15">
        <f t="shared" si="84"/>
        <v>0.14346790328603901</v>
      </c>
      <c r="H2701" s="15">
        <f t="shared" si="85"/>
        <v>0.27125337576054459</v>
      </c>
    </row>
    <row r="2702" spans="1:8">
      <c r="A2702" s="1">
        <v>2701</v>
      </c>
      <c r="B2702" s="444">
        <f>유형화!$F$71*hourly1!B2703/hourly1!$B$8763+유형화!$F$72*hourly1!C2703/hourly1!$C$8763+유형화!$F$73*hourly1!D2703/hourly1!$D$8763+유형화!$F$74*hourly1!E2703/hourly1!$E$8763</f>
        <v>194.25957635390597</v>
      </c>
      <c r="C2702" s="442">
        <f>hourly1!$F2703*유형화!$G$71/hourly1!$F$8763+유형화!$G$72*hourly1!$G2703/hourly1!$F$8763+유형화!$G$74*hourly1!I2703/hourly1!$I$8763</f>
        <v>0.56570132678695129</v>
      </c>
      <c r="D2702" s="14">
        <v>124.417074</v>
      </c>
      <c r="E2702" s="14">
        <v>1353.665911999999</v>
      </c>
      <c r="F2702" s="1">
        <v>878029</v>
      </c>
      <c r="G2702" s="15">
        <f t="shared" si="84"/>
        <v>0.1423701409768742</v>
      </c>
      <c r="H2702" s="15">
        <f t="shared" si="85"/>
        <v>0.26948547583293164</v>
      </c>
    </row>
    <row r="2703" spans="1:8">
      <c r="A2703" s="1">
        <v>2702</v>
      </c>
      <c r="B2703" s="444">
        <f>유형화!$F$71*hourly1!B2704/hourly1!$B$8763+유형화!$F$72*hourly1!C2704/hourly1!$C$8763+유형화!$F$73*hourly1!D2704/hourly1!$D$8763+유형화!$F$74*hourly1!E2704/hourly1!$E$8763</f>
        <v>251.43400534698523</v>
      </c>
      <c r="C2703" s="442">
        <f>hourly1!$F2704*유형화!$G$71/hourly1!$F$8763+유형화!$G$72*hourly1!$G2704/hourly1!$F$8763+유형화!$G$74*hourly1!I2704/hourly1!$I$8763</f>
        <v>0.75931251869132532</v>
      </c>
      <c r="D2703" s="14">
        <v>131.29863700000001</v>
      </c>
      <c r="E2703" s="14">
        <v>1313.6671600000011</v>
      </c>
      <c r="F2703" s="1">
        <v>885166</v>
      </c>
      <c r="G2703" s="15">
        <f t="shared" si="84"/>
        <v>0.15024469599535378</v>
      </c>
      <c r="H2703" s="15">
        <f t="shared" si="85"/>
        <v>0.28207837201680591</v>
      </c>
    </row>
    <row r="2704" spans="1:8">
      <c r="A2704" s="1">
        <v>2703</v>
      </c>
      <c r="B2704" s="444">
        <f>유형화!$F$71*hourly1!B2705/hourly1!$B$8763+유형화!$F$72*hourly1!C2705/hourly1!$C$8763+유형화!$F$73*hourly1!D2705/hourly1!$D$8763+유형화!$F$74*hourly1!E2705/hourly1!$E$8763</f>
        <v>363.9643971070862</v>
      </c>
      <c r="C2704" s="442">
        <f>hourly1!$F2705*유형화!$G$71/hourly1!$F$8763+유형화!$G$72*hourly1!$G2705/hourly1!$F$8763+유형화!$G$74*hourly1!I2705/hourly1!$I$8763</f>
        <v>0.89801478628793097</v>
      </c>
      <c r="D2704" s="14">
        <v>136.80292</v>
      </c>
      <c r="E2704" s="14">
        <v>1193.647063999998</v>
      </c>
      <c r="F2704" s="1">
        <v>835069</v>
      </c>
      <c r="G2704" s="15">
        <f t="shared" si="84"/>
        <v>0.15654323301678066</v>
      </c>
      <c r="H2704" s="15">
        <f t="shared" si="85"/>
        <v>0.29200445774992051</v>
      </c>
    </row>
    <row r="2705" spans="1:8">
      <c r="A2705" s="1">
        <v>2704</v>
      </c>
      <c r="B2705" s="444">
        <f>유형화!$F$71*hourly1!B2706/hourly1!$B$8763+유형화!$F$72*hourly1!C2706/hourly1!$C$8763+유형화!$F$73*hourly1!D2706/hourly1!$D$8763+유형화!$F$74*hourly1!E2706/hourly1!$E$8763</f>
        <v>306.4879433473256</v>
      </c>
      <c r="C2705" s="442">
        <f>hourly1!$F2706*유형화!$G$71/hourly1!$F$8763+유형화!$G$72*hourly1!$G2706/hourly1!$F$8763+유형화!$G$74*hourly1!I2706/hourly1!$I$8763</f>
        <v>0.80829553763148854</v>
      </c>
      <c r="D2705" s="14">
        <v>181.4624</v>
      </c>
      <c r="E2705" s="14">
        <v>999.89532500000121</v>
      </c>
      <c r="F2705" s="1">
        <v>803554</v>
      </c>
      <c r="G2705" s="15">
        <f t="shared" si="84"/>
        <v>0.20764696226501789</v>
      </c>
      <c r="H2705" s="15">
        <f t="shared" si="85"/>
        <v>0.36803406044670606</v>
      </c>
    </row>
    <row r="2706" spans="1:8">
      <c r="A2706" s="1">
        <v>2705</v>
      </c>
      <c r="B2706" s="444">
        <f>유형화!$F$71*hourly1!B2707/hourly1!$B$8763+유형화!$F$72*hourly1!C2707/hourly1!$C$8763+유형화!$F$73*hourly1!D2707/hourly1!$D$8763+유형화!$F$74*hourly1!E2707/hourly1!$E$8763</f>
        <v>263.70155819351214</v>
      </c>
      <c r="C2706" s="442">
        <f>hourly1!$F2707*유형화!$G$71/hourly1!$F$8763+유형화!$G$72*hourly1!$G2707/hourly1!$F$8763+유형화!$G$74*hourly1!I2707/hourly1!$I$8763</f>
        <v>1.0446717973342168</v>
      </c>
      <c r="D2706" s="14">
        <v>223.095372</v>
      </c>
      <c r="E2706" s="14">
        <v>718.53105700000003</v>
      </c>
      <c r="F2706" s="1">
        <v>802721</v>
      </c>
      <c r="G2706" s="15">
        <f t="shared" si="84"/>
        <v>0.25528746611520692</v>
      </c>
      <c r="H2706" s="15">
        <f t="shared" si="85"/>
        <v>0.43239153284608106</v>
      </c>
    </row>
    <row r="2707" spans="1:8">
      <c r="A2707" s="1">
        <v>2706</v>
      </c>
      <c r="B2707" s="444">
        <f>유형화!$F$71*hourly1!B2708/hourly1!$B$8763+유형화!$F$72*hourly1!C2708/hourly1!$C$8763+유형화!$F$73*hourly1!D2708/hourly1!$D$8763+유형화!$F$74*hourly1!E2708/hourly1!$E$8763</f>
        <v>151.85738014922541</v>
      </c>
      <c r="C2707" s="442">
        <f>hourly1!$F2708*유형화!$G$71/hourly1!$F$8763+유형화!$G$72*hourly1!$G2708/hourly1!$F$8763+유형화!$G$74*hourly1!I2708/hourly1!$I$8763</f>
        <v>1.2898195345253676</v>
      </c>
      <c r="D2707" s="14">
        <v>235.61475999999999</v>
      </c>
      <c r="E2707" s="14">
        <v>356.05809600000111</v>
      </c>
      <c r="F2707" s="1">
        <v>819945</v>
      </c>
      <c r="G2707" s="15">
        <f t="shared" si="84"/>
        <v>0.26961336992567742</v>
      </c>
      <c r="H2707" s="15">
        <f t="shared" si="85"/>
        <v>0.4506419337912656</v>
      </c>
    </row>
    <row r="2708" spans="1:8">
      <c r="A2708" s="1">
        <v>2707</v>
      </c>
      <c r="B2708" s="444">
        <f>유형화!$F$71*hourly1!B2709/hourly1!$B$8763+유형화!$F$72*hourly1!C2709/hourly1!$C$8763+유형화!$F$73*hourly1!D2709/hourly1!$D$8763+유형화!$F$74*hourly1!E2709/hourly1!$E$8763</f>
        <v>118.87529386471081</v>
      </c>
      <c r="C2708" s="442">
        <f>hourly1!$F2709*유형화!$G$71/hourly1!$F$8763+유형화!$G$72*hourly1!$G2709/hourly1!$F$8763+유형화!$G$74*hourly1!I2709/hourly1!$I$8763</f>
        <v>0.98800709448381707</v>
      </c>
      <c r="D2708" s="14">
        <v>205.27734000000001</v>
      </c>
      <c r="E2708" s="14">
        <v>70.698447999999971</v>
      </c>
      <c r="F2708" s="1">
        <v>803700</v>
      </c>
      <c r="G2708" s="15">
        <f t="shared" si="84"/>
        <v>0.23489833746739408</v>
      </c>
      <c r="H2708" s="15">
        <f t="shared" si="85"/>
        <v>0.40556066317768369</v>
      </c>
    </row>
    <row r="2709" spans="1:8">
      <c r="A2709" s="1">
        <v>2708</v>
      </c>
      <c r="B2709" s="444">
        <f>유형화!$F$71*hourly1!B2710/hourly1!$B$8763+유형화!$F$72*hourly1!C2710/hourly1!$C$8763+유형화!$F$73*hourly1!D2710/hourly1!$D$8763+유형화!$F$74*hourly1!E2710/hourly1!$E$8763</f>
        <v>127.78444695905193</v>
      </c>
      <c r="C2709" s="442">
        <f>hourly1!$F2710*유형화!$G$71/hourly1!$F$8763+유형화!$G$72*hourly1!$G2710/hourly1!$F$8763+유형화!$G$74*hourly1!I2710/hourly1!$I$8763</f>
        <v>1.2313229452213121</v>
      </c>
      <c r="D2709" s="14">
        <v>210.542563</v>
      </c>
      <c r="E2709" s="14">
        <v>1.0213960000000011</v>
      </c>
      <c r="F2709" s="1">
        <v>782706</v>
      </c>
      <c r="G2709" s="15">
        <f t="shared" si="84"/>
        <v>0.24092331873953585</v>
      </c>
      <c r="H2709" s="15">
        <f t="shared" si="85"/>
        <v>0.413596707671124</v>
      </c>
    </row>
    <row r="2710" spans="1:8">
      <c r="A2710" s="1">
        <v>2709</v>
      </c>
      <c r="B2710" s="444">
        <f>유형화!$F$71*hourly1!B2711/hourly1!$B$8763+유형화!$F$72*hourly1!C2711/hourly1!$C$8763+유형화!$F$73*hourly1!D2711/hourly1!$D$8763+유형화!$F$74*hourly1!E2711/hourly1!$E$8763</f>
        <v>65.716871518414507</v>
      </c>
      <c r="C2710" s="442">
        <f>hourly1!$F2711*유형화!$G$71/hourly1!$F$8763+유형화!$G$72*hourly1!$G2711/hourly1!$F$8763+유형화!$G$74*hourly1!I2711/hourly1!$I$8763</f>
        <v>2.5047013536362561</v>
      </c>
      <c r="D2710" s="14">
        <v>219.29882799999999</v>
      </c>
      <c r="E2710" s="14">
        <v>2.3710399999999998</v>
      </c>
      <c r="F2710" s="1">
        <v>802903</v>
      </c>
      <c r="G2710" s="15">
        <f t="shared" si="84"/>
        <v>0.25094309048308988</v>
      </c>
      <c r="H2710" s="15">
        <f t="shared" si="85"/>
        <v>0.42676039143496647</v>
      </c>
    </row>
    <row r="2711" spans="1:8">
      <c r="A2711" s="1">
        <v>2710</v>
      </c>
      <c r="B2711" s="444">
        <f>유형화!$F$71*hourly1!B2712/hourly1!$B$8763+유형화!$F$72*hourly1!C2712/hourly1!$C$8763+유형화!$F$73*hourly1!D2712/hourly1!$D$8763+유형화!$F$74*hourly1!E2712/hourly1!$E$8763</f>
        <v>64.63364783314006</v>
      </c>
      <c r="C2711" s="442">
        <f>hourly1!$F2712*유형화!$G$71/hourly1!$F$8763+유형화!$G$72*hourly1!$G2712/hourly1!$F$8763+유형화!$G$74*hourly1!I2712/hourly1!$I$8763</f>
        <v>0.4602563421298197</v>
      </c>
      <c r="D2711" s="14">
        <v>232.74196599999999</v>
      </c>
      <c r="E2711" s="14">
        <v>2.1506400000000001</v>
      </c>
      <c r="F2711" s="1">
        <v>807457</v>
      </c>
      <c r="G2711" s="15">
        <f t="shared" si="84"/>
        <v>0.2663260390664296</v>
      </c>
      <c r="H2711" s="15">
        <f t="shared" si="85"/>
        <v>0.44649668391302499</v>
      </c>
    </row>
    <row r="2712" spans="1:8">
      <c r="A2712" s="1">
        <v>2711</v>
      </c>
      <c r="B2712" s="444">
        <f>유형화!$F$71*hourly1!B2713/hourly1!$B$8763+유형화!$F$72*hourly1!C2713/hourly1!$C$8763+유형화!$F$73*hourly1!D2713/hourly1!$D$8763+유형화!$F$74*hourly1!E2713/hourly1!$E$8763</f>
        <v>63.476313456101373</v>
      </c>
      <c r="C2712" s="442">
        <f>hourly1!$F2713*유형화!$G$71/hourly1!$F$8763+유형화!$G$72*hourly1!$G2713/hourly1!$F$8763+유형화!$G$74*hourly1!I2713/hourly1!$I$8763</f>
        <v>0.35333963907762389</v>
      </c>
      <c r="D2712" s="14">
        <v>241.073689</v>
      </c>
      <c r="E2712" s="14">
        <v>2.1297600000000001</v>
      </c>
      <c r="F2712" s="1">
        <v>890853</v>
      </c>
      <c r="G2712" s="15">
        <f t="shared" si="84"/>
        <v>0.27586000848038855</v>
      </c>
      <c r="H2712" s="15">
        <f t="shared" si="85"/>
        <v>0.45845016119057946</v>
      </c>
    </row>
    <row r="2713" spans="1:8">
      <c r="A2713" s="1">
        <v>2712</v>
      </c>
      <c r="B2713" s="444">
        <f>유형화!$F$71*hourly1!B2714/hourly1!$B$8763+유형화!$F$72*hourly1!C2714/hourly1!$C$8763+유형화!$F$73*hourly1!D2714/hourly1!$D$8763+유형화!$F$74*hourly1!E2714/hourly1!$E$8763</f>
        <v>62.096624255963199</v>
      </c>
      <c r="C2713" s="442">
        <f>hourly1!$F2714*유형화!$G$71/hourly1!$F$8763+유형화!$G$72*hourly1!$G2714/hourly1!$F$8763+유형화!$G$74*hourly1!I2714/hourly1!$I$8763</f>
        <v>0.32143282338588791</v>
      </c>
      <c r="D2713" s="14">
        <v>254.33639400000001</v>
      </c>
      <c r="E2713" s="14">
        <v>1.31216</v>
      </c>
      <c r="F2713" s="1">
        <v>905183</v>
      </c>
      <c r="G2713" s="15">
        <f t="shared" si="84"/>
        <v>0.29103648804126214</v>
      </c>
      <c r="H2713" s="15">
        <f t="shared" si="85"/>
        <v>0.47705419935405546</v>
      </c>
    </row>
    <row r="2714" spans="1:8">
      <c r="A2714" s="1">
        <v>2713</v>
      </c>
      <c r="B2714" s="444">
        <f>유형화!$F$71*hourly1!B2715/hourly1!$B$8763+유형화!$F$72*hourly1!C2715/hourly1!$C$8763+유형화!$F$73*hourly1!D2715/hourly1!$D$8763+유형화!$F$74*hourly1!E2715/hourly1!$E$8763</f>
        <v>62.458744814733635</v>
      </c>
      <c r="C2714" s="442">
        <f>hourly1!$F2715*유형화!$G$71/hourly1!$F$8763+유형화!$G$72*hourly1!$G2715/hourly1!$F$8763+유형화!$G$74*hourly1!I2715/hourly1!$I$8763</f>
        <v>0.26370122451939892</v>
      </c>
      <c r="D2714" s="14">
        <v>261.71389699999997</v>
      </c>
      <c r="E2714" s="14">
        <v>0.10911999999999999</v>
      </c>
      <c r="F2714" s="1">
        <v>867464</v>
      </c>
      <c r="G2714" s="15">
        <f t="shared" si="84"/>
        <v>0.29947854593893708</v>
      </c>
      <c r="H2714" s="15">
        <f t="shared" si="85"/>
        <v>0.4871841792386169</v>
      </c>
    </row>
    <row r="2715" spans="1:8">
      <c r="A2715" s="1">
        <v>2714</v>
      </c>
      <c r="B2715" s="444">
        <f>유형화!$F$71*hourly1!B2716/hourly1!$B$8763+유형화!$F$72*hourly1!C2716/hourly1!$C$8763+유형화!$F$73*hourly1!D2716/hourly1!$D$8763+유형화!$F$74*hourly1!E2716/hourly1!$E$8763</f>
        <v>62.580235564268634</v>
      </c>
      <c r="C2715" s="442">
        <f>hourly1!$F2716*유형화!$G$71/hourly1!$F$8763+유형화!$G$72*hourly1!$G2716/hourly1!$F$8763+유형화!$G$74*hourly1!I2716/hourly1!$I$8763</f>
        <v>0.24447737662115604</v>
      </c>
      <c r="D2715" s="14">
        <v>262.620496</v>
      </c>
      <c r="E2715" s="14">
        <v>0</v>
      </c>
      <c r="F2715" s="1">
        <v>746752</v>
      </c>
      <c r="G2715" s="15">
        <f t="shared" si="84"/>
        <v>0.30051596486617771</v>
      </c>
      <c r="H2715" s="15">
        <f t="shared" si="85"/>
        <v>0.48841847340070066</v>
      </c>
    </row>
    <row r="2716" spans="1:8">
      <c r="A2716" s="1">
        <v>2715</v>
      </c>
      <c r="B2716" s="444">
        <f>유형화!$F$71*hourly1!B2717/hourly1!$B$8763+유형화!$F$72*hourly1!C2717/hourly1!$C$8763+유형화!$F$73*hourly1!D2717/hourly1!$D$8763+유형화!$F$74*hourly1!E2717/hourly1!$E$8763</f>
        <v>62.681376261585108</v>
      </c>
      <c r="C2716" s="442">
        <f>hourly1!$F2717*유형화!$G$71/hourly1!$F$8763+유형화!$G$72*hourly1!$G2717/hourly1!$F$8763+유형화!$G$74*hourly1!I2717/hourly1!$I$8763</f>
        <v>0.24080871455468028</v>
      </c>
      <c r="D2716" s="14">
        <v>257.854602</v>
      </c>
      <c r="E2716" s="14">
        <v>0</v>
      </c>
      <c r="F2716" s="1">
        <v>639391</v>
      </c>
      <c r="G2716" s="15">
        <f t="shared" si="84"/>
        <v>0.29506236449730194</v>
      </c>
      <c r="H2716" s="15">
        <f t="shared" si="85"/>
        <v>0.48190418122612738</v>
      </c>
    </row>
    <row r="2717" spans="1:8">
      <c r="A2717" s="1">
        <v>2716</v>
      </c>
      <c r="B2717" s="444">
        <f>유형화!$F$71*hourly1!B2718/hourly1!$B$8763+유형화!$F$72*hourly1!C2718/hourly1!$C$8763+유형화!$F$73*hourly1!D2718/hourly1!$D$8763+유형화!$F$74*hourly1!E2718/hourly1!$E$8763</f>
        <v>62.846128004794139</v>
      </c>
      <c r="C2717" s="442">
        <f>hourly1!$F2718*유형화!$G$71/hourly1!$F$8763+유형화!$G$72*hourly1!$G2718/hourly1!$F$8763+유형화!$G$74*hourly1!I2718/hourly1!$I$8763</f>
        <v>0.24094919639472748</v>
      </c>
      <c r="D2717" s="14">
        <v>245.56150299999999</v>
      </c>
      <c r="E2717" s="14">
        <v>0</v>
      </c>
      <c r="F2717" s="1">
        <v>543155</v>
      </c>
      <c r="G2717" s="15">
        <f t="shared" si="84"/>
        <v>0.28099540261333517</v>
      </c>
      <c r="H2717" s="15">
        <f t="shared" si="85"/>
        <v>0.46480287469445208</v>
      </c>
    </row>
    <row r="2718" spans="1:8">
      <c r="A2718" s="1">
        <v>2717</v>
      </c>
      <c r="B2718" s="444">
        <f>유형화!$F$71*hourly1!B2719/hourly1!$B$8763+유형화!$F$72*hourly1!C2719/hourly1!$C$8763+유형화!$F$73*hourly1!D2719/hourly1!$D$8763+유형화!$F$74*hourly1!E2719/hourly1!$E$8763</f>
        <v>62.936000789467819</v>
      </c>
      <c r="C2718" s="442">
        <f>hourly1!$F2719*유형화!$G$71/hourly1!$F$8763+유형화!$G$72*hourly1!$G2719/hourly1!$F$8763+유형화!$G$74*hourly1!I2719/hourly1!$I$8763</f>
        <v>0.24015315979645549</v>
      </c>
      <c r="D2718" s="14">
        <v>223.73915299999999</v>
      </c>
      <c r="E2718" s="14">
        <v>0</v>
      </c>
      <c r="F2718" s="1">
        <v>608305</v>
      </c>
      <c r="G2718" s="15">
        <f t="shared" si="84"/>
        <v>0.25602414307425703</v>
      </c>
      <c r="H2718" s="15">
        <f t="shared" si="85"/>
        <v>0.43334189042191185</v>
      </c>
    </row>
    <row r="2719" spans="1:8">
      <c r="A2719" s="1">
        <v>2718</v>
      </c>
      <c r="B2719" s="444">
        <f>유형화!$F$71*hourly1!B2720/hourly1!$B$8763+유형화!$F$72*hourly1!C2720/hourly1!$C$8763+유형화!$F$73*hourly1!D2720/hourly1!$D$8763+유형화!$F$74*hourly1!E2720/hourly1!$E$8763</f>
        <v>64.841819273018075</v>
      </c>
      <c r="C2719" s="442">
        <f>hourly1!$F2720*유형화!$G$71/hourly1!$F$8763+유형화!$G$72*hourly1!$G2720/hourly1!$F$8763+유형화!$G$74*hourly1!I2720/hourly1!$I$8763</f>
        <v>0.42828727114469856</v>
      </c>
      <c r="D2719" s="14">
        <v>183.061038</v>
      </c>
      <c r="E2719" s="14">
        <v>0.68945300000000076</v>
      </c>
      <c r="F2719" s="1">
        <v>956451</v>
      </c>
      <c r="G2719" s="15">
        <f t="shared" si="84"/>
        <v>0.20947627965782997</v>
      </c>
      <c r="H2719" s="15">
        <f t="shared" si="85"/>
        <v>0.37061544478158259</v>
      </c>
    </row>
    <row r="2720" spans="1:8">
      <c r="A2720" s="1">
        <v>2719</v>
      </c>
      <c r="B2720" s="444">
        <f>유형화!$F$71*hourly1!B2721/hourly1!$B$8763+유형화!$F$72*hourly1!C2721/hourly1!$C$8763+유형화!$F$73*hourly1!D2721/hourly1!$D$8763+유형화!$F$74*hourly1!E2721/hourly1!$E$8763</f>
        <v>75.948561160051028</v>
      </c>
      <c r="C2720" s="442">
        <f>hourly1!$F2721*유형화!$G$71/hourly1!$F$8763+유형화!$G$72*hourly1!$G2721/hourly1!$F$8763+유형화!$G$74*hourly1!I2721/hourly1!$I$8763</f>
        <v>6.0982601498114706</v>
      </c>
      <c r="D2720" s="14">
        <v>171.127138</v>
      </c>
      <c r="E2720" s="14">
        <v>65.940085999999937</v>
      </c>
      <c r="F2720" s="1">
        <v>979453</v>
      </c>
      <c r="G2720" s="15">
        <f t="shared" si="84"/>
        <v>0.19582034827494021</v>
      </c>
      <c r="H2720" s="15">
        <f t="shared" si="85"/>
        <v>0.35112054849708318</v>
      </c>
    </row>
    <row r="2721" spans="1:8">
      <c r="A2721" s="1">
        <v>2720</v>
      </c>
      <c r="B2721" s="444">
        <f>유형화!$F$71*hourly1!B2722/hourly1!$B$8763+유형화!$F$72*hourly1!C2722/hourly1!$C$8763+유형화!$F$73*hourly1!D2722/hourly1!$D$8763+유형화!$F$74*hourly1!E2722/hourly1!$E$8763</f>
        <v>166.41723655468707</v>
      </c>
      <c r="C2721" s="442">
        <f>hourly1!$F2722*유형화!$G$71/hourly1!$F$8763+유형화!$G$72*hourly1!$G2722/hourly1!$F$8763+유형화!$G$74*hourly1!I2722/hourly1!$I$8763</f>
        <v>6.1635177943547337</v>
      </c>
      <c r="D2721" s="14">
        <v>128.71563</v>
      </c>
      <c r="E2721" s="14">
        <v>360.04383599999971</v>
      </c>
      <c r="F2721" s="1">
        <v>952453</v>
      </c>
      <c r="G2721" s="15">
        <f t="shared" si="84"/>
        <v>0.14728896766232566</v>
      </c>
      <c r="H2721" s="15">
        <f t="shared" si="85"/>
        <v>0.27737568753907488</v>
      </c>
    </row>
    <row r="2722" spans="1:8">
      <c r="A2722" s="1">
        <v>2721</v>
      </c>
      <c r="B2722" s="444">
        <f>유형화!$F$71*hourly1!B2723/hourly1!$B$8763+유형화!$F$72*hourly1!C2723/hourly1!$C$8763+유형화!$F$73*hourly1!D2723/hourly1!$D$8763+유형화!$F$74*hourly1!E2723/hourly1!$E$8763</f>
        <v>262.90643815428643</v>
      </c>
      <c r="C2722" s="442">
        <f>hourly1!$F2723*유형화!$G$71/hourly1!$F$8763+유형화!$G$72*hourly1!$G2723/hourly1!$F$8763+유형화!$G$74*hourly1!I2723/hourly1!$I$8763</f>
        <v>5.5390083004905515</v>
      </c>
      <c r="D2722" s="14">
        <v>181.13722899999999</v>
      </c>
      <c r="E2722" s="14">
        <v>742.33951900000034</v>
      </c>
      <c r="F2722" s="1">
        <v>907429</v>
      </c>
      <c r="G2722" s="15">
        <f t="shared" si="84"/>
        <v>0.20727486991769592</v>
      </c>
      <c r="H2722" s="15">
        <f t="shared" si="85"/>
        <v>0.36750786671331748</v>
      </c>
    </row>
    <row r="2723" spans="1:8">
      <c r="A2723" s="1">
        <v>2722</v>
      </c>
      <c r="B2723" s="444">
        <f>유형화!$F$71*hourly1!B2724/hourly1!$B$8763+유형화!$F$72*hourly1!C2724/hourly1!$C$8763+유형화!$F$73*hourly1!D2724/hourly1!$D$8763+유형화!$F$74*hourly1!E2724/hourly1!$E$8763</f>
        <v>319.94000073211828</v>
      </c>
      <c r="C2723" s="442">
        <f>hourly1!$F2724*유형화!$G$71/hourly1!$F$8763+유형화!$G$72*hourly1!$G2724/hourly1!$F$8763+유형화!$G$74*hourly1!I2724/hourly1!$I$8763</f>
        <v>4.6959619479179464</v>
      </c>
      <c r="D2723" s="14">
        <v>237.553631</v>
      </c>
      <c r="E2723" s="14">
        <v>1039.484422999999</v>
      </c>
      <c r="F2723" s="1">
        <v>847486</v>
      </c>
      <c r="G2723" s="15">
        <f t="shared" si="84"/>
        <v>0.27183201507405935</v>
      </c>
      <c r="H2723" s="15">
        <f t="shared" si="85"/>
        <v>0.45342546335497674</v>
      </c>
    </row>
    <row r="2724" spans="1:8">
      <c r="A2724" s="1">
        <v>2723</v>
      </c>
      <c r="B2724" s="444">
        <f>유형화!$F$71*hourly1!B2725/hourly1!$B$8763+유형화!$F$72*hourly1!C2725/hourly1!$C$8763+유형화!$F$73*hourly1!D2725/hourly1!$D$8763+유형화!$F$74*hourly1!E2725/hourly1!$E$8763</f>
        <v>376.66026742672591</v>
      </c>
      <c r="C2724" s="442">
        <f>hourly1!$F2725*유형화!$G$71/hourly1!$F$8763+유형화!$G$72*hourly1!$G2725/hourly1!$F$8763+유형화!$G$74*hourly1!I2725/hourly1!$I$8763</f>
        <v>4.0386527964122791</v>
      </c>
      <c r="D2724" s="14">
        <v>225.827651</v>
      </c>
      <c r="E2724" s="14">
        <v>1237.6450639999989</v>
      </c>
      <c r="F2724" s="1">
        <v>811949</v>
      </c>
      <c r="G2724" s="15">
        <f t="shared" si="84"/>
        <v>0.258414006017746</v>
      </c>
      <c r="H2724" s="15">
        <f t="shared" si="85"/>
        <v>0.43641600380004791</v>
      </c>
    </row>
    <row r="2725" spans="1:8">
      <c r="A2725" s="1">
        <v>2724</v>
      </c>
      <c r="B2725" s="444">
        <f>유형화!$F$71*hourly1!B2726/hourly1!$B$8763+유형화!$F$72*hourly1!C2726/hourly1!$C$8763+유형화!$F$73*hourly1!D2726/hourly1!$D$8763+유형화!$F$74*hourly1!E2726/hourly1!$E$8763</f>
        <v>316.14398403935348</v>
      </c>
      <c r="C2725" s="442">
        <f>hourly1!$F2726*유형화!$G$71/hourly1!$F$8763+유형화!$G$72*hourly1!$G2726/hourly1!$F$8763+유형화!$G$74*hourly1!I2726/hourly1!$I$8763</f>
        <v>2.9937587299456645</v>
      </c>
      <c r="D2725" s="14">
        <v>237.18290300000001</v>
      </c>
      <c r="E2725" s="14">
        <v>1348.2953869999999</v>
      </c>
      <c r="F2725" s="1">
        <v>832492</v>
      </c>
      <c r="G2725" s="15">
        <f t="shared" si="84"/>
        <v>0.27140779196763848</v>
      </c>
      <c r="H2725" s="15">
        <f t="shared" si="85"/>
        <v>0.45289410625046767</v>
      </c>
    </row>
    <row r="2726" spans="1:8">
      <c r="A2726" s="1">
        <v>2725</v>
      </c>
      <c r="B2726" s="444">
        <f>유형화!$F$71*hourly1!B2727/hourly1!$B$8763+유형화!$F$72*hourly1!C2727/hourly1!$C$8763+유형화!$F$73*hourly1!D2727/hourly1!$D$8763+유형화!$F$74*hourly1!E2727/hourly1!$E$8763</f>
        <v>194.93597212534993</v>
      </c>
      <c r="C2726" s="442">
        <f>hourly1!$F2727*유형화!$G$71/hourly1!$F$8763+유형화!$G$72*hourly1!$G2727/hourly1!$F$8763+유형화!$G$74*hourly1!I2727/hourly1!$I$8763</f>
        <v>1.4748083682958861</v>
      </c>
      <c r="D2726" s="14">
        <v>247.27849699999999</v>
      </c>
      <c r="E2726" s="14">
        <v>1378.224738999997</v>
      </c>
      <c r="F2726" s="1">
        <v>796874</v>
      </c>
      <c r="G2726" s="15">
        <f t="shared" si="84"/>
        <v>0.28296015447557915</v>
      </c>
      <c r="H2726" s="15">
        <f t="shared" si="85"/>
        <v>0.46721768937372682</v>
      </c>
    </row>
    <row r="2727" spans="1:8">
      <c r="A2727" s="1">
        <v>2726</v>
      </c>
      <c r="B2727" s="444">
        <f>유형화!$F$71*hourly1!B2728/hourly1!$B$8763+유형화!$F$72*hourly1!C2728/hourly1!$C$8763+유형화!$F$73*hourly1!D2728/hourly1!$D$8763+유형화!$F$74*hourly1!E2728/hourly1!$E$8763</f>
        <v>252.46015366425081</v>
      </c>
      <c r="C2727" s="442">
        <f>hourly1!$F2728*유형화!$G$71/hourly1!$F$8763+유형화!$G$72*hourly1!$G2728/hourly1!$F$8763+유형화!$G$74*hourly1!I2728/hourly1!$I$8763</f>
        <v>1.9418071622223811</v>
      </c>
      <c r="D2727" s="14">
        <v>271.08327400000002</v>
      </c>
      <c r="E2727" s="14">
        <v>1336.161953</v>
      </c>
      <c r="F2727" s="1">
        <v>795066</v>
      </c>
      <c r="G2727" s="15">
        <f t="shared" si="84"/>
        <v>0.31019990018293325</v>
      </c>
      <c r="H2727" s="15">
        <f t="shared" si="85"/>
        <v>0.49983069499900401</v>
      </c>
    </row>
    <row r="2728" spans="1:8">
      <c r="A2728" s="1">
        <v>2727</v>
      </c>
      <c r="B2728" s="444">
        <f>유형화!$F$71*hourly1!B2729/hourly1!$B$8763+유형화!$F$72*hourly1!C2729/hourly1!$C$8763+유형화!$F$73*hourly1!D2729/hourly1!$D$8763+유형화!$F$74*hourly1!E2729/hourly1!$E$8763</f>
        <v>364.53217149913263</v>
      </c>
      <c r="C2728" s="442">
        <f>hourly1!$F2729*유형화!$G$71/hourly1!$F$8763+유형화!$G$72*hourly1!$G2729/hourly1!$F$8763+유형화!$G$74*hourly1!I2729/hourly1!$I$8763</f>
        <v>1.8061017047368124</v>
      </c>
      <c r="D2728" s="14">
        <v>287.82697300000001</v>
      </c>
      <c r="E2728" s="14">
        <v>1216.035321000001</v>
      </c>
      <c r="F2728" s="1">
        <v>798768</v>
      </c>
      <c r="G2728" s="15">
        <f t="shared" si="84"/>
        <v>0.32935967231440411</v>
      </c>
      <c r="H2728" s="15">
        <f t="shared" si="85"/>
        <v>0.52184236718571397</v>
      </c>
    </row>
    <row r="2729" spans="1:8">
      <c r="A2729" s="1">
        <v>2728</v>
      </c>
      <c r="B2729" s="444">
        <f>유형화!$F$71*hourly1!B2730/hourly1!$B$8763+유형화!$F$72*hourly1!C2730/hourly1!$C$8763+유형화!$F$73*hourly1!D2730/hourly1!$D$8763+유형화!$F$74*hourly1!E2730/hourly1!$E$8763</f>
        <v>307.13087082126242</v>
      </c>
      <c r="C2729" s="442">
        <f>hourly1!$F2730*유형화!$G$71/hourly1!$F$8763+유형화!$G$72*hourly1!$G2730/hourly1!$F$8763+유형화!$G$74*hourly1!I2730/hourly1!$I$8763</f>
        <v>1.6822788596891938</v>
      </c>
      <c r="D2729" s="14">
        <v>330.48580000000021</v>
      </c>
      <c r="E2729" s="14">
        <v>1006.845721000002</v>
      </c>
      <c r="F2729" s="1">
        <v>806621</v>
      </c>
      <c r="G2729" s="15">
        <f t="shared" si="84"/>
        <v>0.37817405942897425</v>
      </c>
      <c r="H2729" s="15">
        <f t="shared" si="85"/>
        <v>0.57473634043988298</v>
      </c>
    </row>
    <row r="2730" spans="1:8">
      <c r="A2730" s="1">
        <v>2729</v>
      </c>
      <c r="B2730" s="444">
        <f>유형화!$F$71*hourly1!B2731/hourly1!$B$8763+유형화!$F$72*hourly1!C2731/hourly1!$C$8763+유형화!$F$73*hourly1!D2731/hourly1!$D$8763+유형화!$F$74*hourly1!E2731/hourly1!$E$8763</f>
        <v>265.38901828392716</v>
      </c>
      <c r="C2730" s="442">
        <f>hourly1!$F2731*유형화!$G$71/hourly1!$F$8763+유형화!$G$72*hourly1!$G2731/hourly1!$F$8763+유형화!$G$74*hourly1!I2731/hourly1!$I$8763</f>
        <v>2.0869306070101463</v>
      </c>
      <c r="D2730" s="14">
        <v>334.94117</v>
      </c>
      <c r="E2730" s="14">
        <v>709.33330600000011</v>
      </c>
      <c r="F2730" s="1">
        <v>810506</v>
      </c>
      <c r="G2730" s="15">
        <f t="shared" si="84"/>
        <v>0.38327232797533234</v>
      </c>
      <c r="H2730" s="15">
        <f t="shared" si="85"/>
        <v>0.5800127956325839</v>
      </c>
    </row>
    <row r="2731" spans="1:8">
      <c r="A2731" s="1">
        <v>2730</v>
      </c>
      <c r="B2731" s="444">
        <f>유형화!$F$71*hourly1!B2732/hourly1!$B$8763+유형화!$F$72*hourly1!C2732/hourly1!$C$8763+유형화!$F$73*hourly1!D2732/hourly1!$D$8763+유형화!$F$74*hourly1!E2732/hourly1!$E$8763</f>
        <v>154.37876676802233</v>
      </c>
      <c r="C2731" s="442">
        <f>hourly1!$F2732*유형화!$G$71/hourly1!$F$8763+유형화!$G$72*hourly1!$G2732/hourly1!$F$8763+유형화!$G$74*hourly1!I2732/hourly1!$I$8763</f>
        <v>2.3659912633849913</v>
      </c>
      <c r="D2731" s="14">
        <v>343.44453799999991</v>
      </c>
      <c r="E2731" s="14">
        <v>328.31163400000003</v>
      </c>
      <c r="F2731" s="1">
        <v>788314</v>
      </c>
      <c r="G2731" s="15">
        <f t="shared" si="84"/>
        <v>0.39300271032573408</v>
      </c>
      <c r="H2731" s="15">
        <f t="shared" si="85"/>
        <v>0.58995996530017614</v>
      </c>
    </row>
    <row r="2732" spans="1:8">
      <c r="A2732" s="1">
        <v>2731</v>
      </c>
      <c r="B2732" s="444">
        <f>유형화!$F$71*hourly1!B2733/hourly1!$B$8763+유형화!$F$72*hourly1!C2733/hourly1!$C$8763+유형화!$F$73*hourly1!D2733/hourly1!$D$8763+유형화!$F$74*hourly1!E2733/hourly1!$E$8763</f>
        <v>120.26927244167946</v>
      </c>
      <c r="C2732" s="442">
        <f>hourly1!$F2733*유형화!$G$71/hourly1!$F$8763+유형화!$G$72*hourly1!$G2733/hourly1!$F$8763+유형화!$G$74*hourly1!I2733/hourly1!$I$8763</f>
        <v>2.0656956034888152</v>
      </c>
      <c r="D2732" s="14">
        <v>294.11487599999998</v>
      </c>
      <c r="E2732" s="14">
        <v>71.872430000000065</v>
      </c>
      <c r="F2732" s="1">
        <v>811944</v>
      </c>
      <c r="G2732" s="15">
        <f t="shared" si="84"/>
        <v>0.33655490370651114</v>
      </c>
      <c r="H2732" s="15">
        <f t="shared" si="85"/>
        <v>0.52991993338399057</v>
      </c>
    </row>
    <row r="2733" spans="1:8">
      <c r="A2733" s="1">
        <v>2732</v>
      </c>
      <c r="B2733" s="444">
        <f>유형화!$F$71*hourly1!B2734/hourly1!$B$8763+유형화!$F$72*hourly1!C2734/hourly1!$C$8763+유형화!$F$73*hourly1!D2734/hourly1!$D$8763+유형화!$F$74*hourly1!E2734/hourly1!$E$8763</f>
        <v>129.07461574287964</v>
      </c>
      <c r="C2733" s="442">
        <f>hourly1!$F2734*유형화!$G$71/hourly1!$F$8763+유형화!$G$72*hourly1!$G2734/hourly1!$F$8763+유형화!$G$74*hourly1!I2734/hourly1!$I$8763</f>
        <v>2.1571497702754541</v>
      </c>
      <c r="D2733" s="14">
        <v>304.54613499999999</v>
      </c>
      <c r="E2733" s="14">
        <v>1.3524660000000019</v>
      </c>
      <c r="F2733" s="1">
        <v>786167</v>
      </c>
      <c r="G2733" s="15">
        <f t="shared" si="84"/>
        <v>0.34849136681925313</v>
      </c>
      <c r="H2733" s="15">
        <f t="shared" si="85"/>
        <v>0.54310039442923752</v>
      </c>
    </row>
    <row r="2734" spans="1:8">
      <c r="A2734" s="1">
        <v>2733</v>
      </c>
      <c r="B2734" s="444">
        <f>유형화!$F$71*hourly1!B2735/hourly1!$B$8763+유형화!$F$72*hourly1!C2735/hourly1!$C$8763+유형화!$F$73*hourly1!D2735/hourly1!$D$8763+유형화!$F$74*hourly1!E2735/hourly1!$E$8763</f>
        <v>66.678243765529004</v>
      </c>
      <c r="C2734" s="442">
        <f>hourly1!$F2735*유형화!$G$71/hourly1!$F$8763+유형화!$G$72*hourly1!$G2735/hourly1!$F$8763+유형화!$G$74*hourly1!I2735/hourly1!$I$8763</f>
        <v>3.2341192469390592</v>
      </c>
      <c r="D2734" s="14">
        <v>333.71003800000011</v>
      </c>
      <c r="E2734" s="14">
        <v>2.18384</v>
      </c>
      <c r="F2734" s="1">
        <v>830887</v>
      </c>
      <c r="G2734" s="15">
        <f t="shared" si="84"/>
        <v>0.38186354676254536</v>
      </c>
      <c r="H2734" s="15">
        <f t="shared" si="85"/>
        <v>0.57855925953455234</v>
      </c>
    </row>
    <row r="2735" spans="1:8">
      <c r="A2735" s="1">
        <v>2734</v>
      </c>
      <c r="B2735" s="444">
        <f>유형화!$F$71*hourly1!B2736/hourly1!$B$8763+유형화!$F$72*hourly1!C2736/hourly1!$C$8763+유형화!$F$73*hourly1!D2736/hourly1!$D$8763+유형화!$F$74*hourly1!E2736/hourly1!$E$8763</f>
        <v>65.350649929978616</v>
      </c>
      <c r="C2735" s="442">
        <f>hourly1!$F2736*유형화!$G$71/hourly1!$F$8763+유형화!$G$72*hourly1!$G2736/hourly1!$F$8763+유형화!$G$74*hourly1!I2736/hourly1!$I$8763</f>
        <v>0.46041426197089441</v>
      </c>
      <c r="D2735" s="14">
        <v>350.94178499999992</v>
      </c>
      <c r="E2735" s="14">
        <v>3.1131199999999999</v>
      </c>
      <c r="F2735" s="1">
        <v>886852</v>
      </c>
      <c r="G2735" s="15">
        <f t="shared" si="84"/>
        <v>0.40158179097770669</v>
      </c>
      <c r="H2735" s="15">
        <f t="shared" si="85"/>
        <v>0.59859853613083669</v>
      </c>
    </row>
    <row r="2736" spans="1:8">
      <c r="A2736" s="1">
        <v>2735</v>
      </c>
      <c r="B2736" s="444">
        <f>유형화!$F$71*hourly1!B2737/hourly1!$B$8763+유형화!$F$72*hourly1!C2737/hourly1!$C$8763+유형화!$F$73*hourly1!D2737/hourly1!$D$8763+유형화!$F$74*hourly1!E2737/hourly1!$E$8763</f>
        <v>64.073386585150871</v>
      </c>
      <c r="C2736" s="442">
        <f>hourly1!$F2737*유형화!$G$71/hourly1!$F$8763+유형화!$G$72*hourly1!$G2737/hourly1!$F$8763+유형화!$G$74*hourly1!I2737/hourly1!$I$8763</f>
        <v>0.35342568827895215</v>
      </c>
      <c r="D2736" s="14">
        <v>396.305993</v>
      </c>
      <c r="E2736" s="14">
        <v>3.1033599999999999</v>
      </c>
      <c r="F2736" s="1">
        <v>957906</v>
      </c>
      <c r="G2736" s="15">
        <f t="shared" si="84"/>
        <v>0.45349193868190568</v>
      </c>
      <c r="H2736" s="15">
        <f t="shared" si="85"/>
        <v>0.64838233324635941</v>
      </c>
    </row>
    <row r="2737" spans="1:8">
      <c r="A2737" s="1">
        <v>2736</v>
      </c>
      <c r="B2737" s="444">
        <f>유형화!$F$71*hourly1!B2738/hourly1!$B$8763+유형화!$F$72*hourly1!C2738/hourly1!$C$8763+유형화!$F$73*hourly1!D2738/hourly1!$D$8763+유형화!$F$74*hourly1!E2738/hourly1!$E$8763</f>
        <v>62.537558886166977</v>
      </c>
      <c r="C2737" s="442">
        <f>hourly1!$F2738*유형화!$G$71/hourly1!$F$8763+유형화!$G$72*hourly1!$G2738/hourly1!$F$8763+유형화!$G$74*hourly1!I2738/hourly1!$I$8763</f>
        <v>0.32148684859467636</v>
      </c>
      <c r="D2737" s="14">
        <v>388.20011499999998</v>
      </c>
      <c r="E2737" s="14">
        <v>1.92944</v>
      </c>
      <c r="F2737" s="1">
        <v>979053</v>
      </c>
      <c r="G2737" s="15">
        <f t="shared" si="84"/>
        <v>0.444216403126381</v>
      </c>
      <c r="H2737" s="15">
        <f t="shared" si="85"/>
        <v>0.63978717164663135</v>
      </c>
    </row>
    <row r="2738" spans="1:8">
      <c r="A2738" s="1">
        <v>2737</v>
      </c>
      <c r="B2738" s="444">
        <f>유형화!$F$71*hourly1!B2739/hourly1!$B$8763+유형화!$F$72*hourly1!C2739/hourly1!$C$8763+유형화!$F$73*hourly1!D2739/hourly1!$D$8763+유형화!$F$74*hourly1!E2739/hourly1!$E$8763</f>
        <v>62.76662501808719</v>
      </c>
      <c r="C2738" s="442">
        <f>hourly1!$F2739*유형화!$G$71/hourly1!$F$8763+유형화!$G$72*hourly1!$G2739/hourly1!$F$8763+유형화!$G$74*hourly1!I2739/hourly1!$I$8763</f>
        <v>0.26373202622214698</v>
      </c>
      <c r="D2738" s="14">
        <v>370.28729399999997</v>
      </c>
      <c r="E2738" s="14">
        <v>0.74208000000000007</v>
      </c>
      <c r="F2738" s="1">
        <v>901991</v>
      </c>
      <c r="G2738" s="15">
        <f t="shared" si="84"/>
        <v>0.42371880766722791</v>
      </c>
      <c r="H2738" s="15">
        <f t="shared" si="85"/>
        <v>0.62033774368664751</v>
      </c>
    </row>
    <row r="2739" spans="1:8">
      <c r="A2739" s="1">
        <v>2738</v>
      </c>
      <c r="B2739" s="444">
        <f>유형화!$F$71*hourly1!B2740/hourly1!$B$8763+유형화!$F$72*hourly1!C2740/hourly1!$C$8763+유형화!$F$73*hourly1!D2740/hourly1!$D$8763+유형화!$F$74*hourly1!E2740/hourly1!$E$8763</f>
        <v>62.804645206040995</v>
      </c>
      <c r="C2739" s="442">
        <f>hourly1!$F2740*유형화!$G$71/hourly1!$F$8763+유형화!$G$72*hourly1!$G2740/hourly1!$F$8763+유형화!$G$74*hourly1!I2740/hourly1!$I$8763</f>
        <v>0.24450638563220986</v>
      </c>
      <c r="D2739" s="14">
        <v>362.45654100000002</v>
      </c>
      <c r="E2739" s="14">
        <v>1.92E-3</v>
      </c>
      <c r="F2739" s="1">
        <v>780090</v>
      </c>
      <c r="G2739" s="15">
        <f t="shared" si="84"/>
        <v>0.41475809694865667</v>
      </c>
      <c r="H2739" s="15">
        <f t="shared" si="85"/>
        <v>0.61163210109548349</v>
      </c>
    </row>
    <row r="2740" spans="1:8">
      <c r="A2740" s="1">
        <v>2739</v>
      </c>
      <c r="B2740" s="444">
        <f>유형화!$F$71*hourly1!B2741/hourly1!$B$8763+유형화!$F$72*hourly1!C2741/hourly1!$C$8763+유형화!$F$73*hourly1!D2741/hourly1!$D$8763+유형화!$F$74*hourly1!E2741/hourly1!$E$8763</f>
        <v>62.871812641775371</v>
      </c>
      <c r="C2740" s="442">
        <f>hourly1!$F2741*유형화!$G$71/hourly1!$F$8763+유형화!$G$72*hourly1!$G2741/hourly1!$F$8763+유형화!$G$74*hourly1!I2741/hourly1!$I$8763</f>
        <v>0.24087268105377369</v>
      </c>
      <c r="D2740" s="14">
        <v>352.53403100000008</v>
      </c>
      <c r="E2740" s="14">
        <v>0</v>
      </c>
      <c r="F2740" s="1">
        <v>647744</v>
      </c>
      <c r="G2740" s="15">
        <f t="shared" si="84"/>
        <v>0.40340379402119481</v>
      </c>
      <c r="H2740" s="15">
        <f t="shared" si="85"/>
        <v>0.60041755268562147</v>
      </c>
    </row>
    <row r="2741" spans="1:8">
      <c r="A2741" s="1">
        <v>2740</v>
      </c>
      <c r="B2741" s="444">
        <f>유형화!$F$71*hourly1!B2742/hourly1!$B$8763+유형화!$F$72*hourly1!C2742/hourly1!$C$8763+유형화!$F$73*hourly1!D2742/hourly1!$D$8763+유형화!$F$74*hourly1!E2742/hourly1!$E$8763</f>
        <v>63.014858143536145</v>
      </c>
      <c r="C2741" s="442">
        <f>hourly1!$F2742*유형화!$G$71/hourly1!$F$8763+유형화!$G$72*hourly1!$G2742/hourly1!$F$8763+유형화!$G$74*hourly1!I2742/hourly1!$I$8763</f>
        <v>0.24227432150078737</v>
      </c>
      <c r="D2741" s="14">
        <v>352.66205100000008</v>
      </c>
      <c r="E2741" s="14">
        <v>0</v>
      </c>
      <c r="F2741" s="1">
        <v>528641</v>
      </c>
      <c r="G2741" s="15">
        <f t="shared" si="84"/>
        <v>0.40355028698121942</v>
      </c>
      <c r="H2741" s="15">
        <f t="shared" si="85"/>
        <v>0.60056356987802462</v>
      </c>
    </row>
    <row r="2742" spans="1:8">
      <c r="A2742" s="1">
        <v>2741</v>
      </c>
      <c r="B2742" s="444">
        <f>유형화!$F$71*hourly1!B2743/hourly1!$B$8763+유형화!$F$72*hourly1!C2743/hourly1!$C$8763+유형화!$F$73*hourly1!D2743/hourly1!$D$8763+유형화!$F$74*hourly1!E2743/hourly1!$E$8763</f>
        <v>63.143036060177337</v>
      </c>
      <c r="C2742" s="442">
        <f>hourly1!$F2743*유형화!$G$71/hourly1!$F$8763+유형화!$G$72*hourly1!$G2743/hourly1!$F$8763+유형화!$G$74*hourly1!I2743/hourly1!$I$8763</f>
        <v>0.24673722747384075</v>
      </c>
      <c r="D2742" s="14">
        <v>344.08473700000002</v>
      </c>
      <c r="E2742" s="14">
        <v>0</v>
      </c>
      <c r="F2742" s="1">
        <v>574881</v>
      </c>
      <c r="G2742" s="15">
        <f t="shared" si="84"/>
        <v>0.39373528841130506</v>
      </c>
      <c r="H2742" s="15">
        <f t="shared" si="85"/>
        <v>0.59070239925770129</v>
      </c>
    </row>
    <row r="2743" spans="1:8">
      <c r="A2743" s="1">
        <v>2742</v>
      </c>
      <c r="B2743" s="444">
        <f>유형화!$F$71*hourly1!B2744/hourly1!$B$8763+유형화!$F$72*hourly1!C2744/hourly1!$C$8763+유형화!$F$73*hourly1!D2744/hourly1!$D$8763+유형화!$F$74*hourly1!E2744/hourly1!$E$8763</f>
        <v>65.096061470958389</v>
      </c>
      <c r="C2743" s="442">
        <f>hourly1!$F2744*유형화!$G$71/hourly1!$F$8763+유형화!$G$72*hourly1!$G2744/hourly1!$F$8763+유형화!$G$74*hourly1!I2744/hourly1!$I$8763</f>
        <v>0.44780194252735467</v>
      </c>
      <c r="D2743" s="14">
        <v>336.72925300000003</v>
      </c>
      <c r="E2743" s="14">
        <v>0.27288800000000002</v>
      </c>
      <c r="F2743" s="1">
        <v>892385</v>
      </c>
      <c r="G2743" s="15">
        <f t="shared" si="84"/>
        <v>0.38531842679926348</v>
      </c>
      <c r="H2743" s="15">
        <f t="shared" si="85"/>
        <v>0.58211783565349873</v>
      </c>
    </row>
    <row r="2744" spans="1:8">
      <c r="A2744" s="1">
        <v>2743</v>
      </c>
      <c r="B2744" s="444">
        <f>유형화!$F$71*hourly1!B2745/hourly1!$B$8763+유형화!$F$72*hourly1!C2745/hourly1!$C$8763+유형화!$F$73*hourly1!D2745/hourly1!$D$8763+유형화!$F$74*hourly1!E2745/hourly1!$E$8763</f>
        <v>76.062059049657606</v>
      </c>
      <c r="C2744" s="442">
        <f>hourly1!$F2745*유형화!$G$71/hourly1!$F$8763+유형화!$G$72*hourly1!$G2745/hourly1!$F$8763+유형화!$G$74*hourly1!I2745/hourly1!$I$8763</f>
        <v>6.2288766444927388</v>
      </c>
      <c r="D2744" s="14">
        <v>307.73873700000001</v>
      </c>
      <c r="E2744" s="14">
        <v>52.848326999999962</v>
      </c>
      <c r="F2744" s="1">
        <v>1081132</v>
      </c>
      <c r="G2744" s="15">
        <f t="shared" si="84"/>
        <v>0.35214465315857868</v>
      </c>
      <c r="H2744" s="15">
        <f t="shared" si="85"/>
        <v>0.54708068340073102</v>
      </c>
    </row>
    <row r="2745" spans="1:8">
      <c r="A2745" s="1">
        <v>2744</v>
      </c>
      <c r="B2745" s="444">
        <f>유형화!$F$71*hourly1!B2746/hourly1!$B$8763+유형화!$F$72*hourly1!C2746/hourly1!$C$8763+유형화!$F$73*hourly1!D2746/hourly1!$D$8763+유형화!$F$74*hourly1!E2746/hourly1!$E$8763</f>
        <v>166.05565342196775</v>
      </c>
      <c r="C2745" s="442">
        <f>hourly1!$F2746*유형화!$G$71/hourly1!$F$8763+유형화!$G$72*hourly1!$G2746/hourly1!$F$8763+유형화!$G$74*hourly1!I2746/hourly1!$I$8763</f>
        <v>6.0050792949792475</v>
      </c>
      <c r="D2745" s="14">
        <v>275.78176500000001</v>
      </c>
      <c r="E2745" s="14">
        <v>235.38378</v>
      </c>
      <c r="F2745" s="1">
        <v>1087795</v>
      </c>
      <c r="G2745" s="15">
        <f t="shared" si="84"/>
        <v>0.31557637147053624</v>
      </c>
      <c r="H2745" s="15">
        <f t="shared" si="85"/>
        <v>0.50608253690450333</v>
      </c>
    </row>
    <row r="2746" spans="1:8">
      <c r="A2746" s="1">
        <v>2745</v>
      </c>
      <c r="B2746" s="444">
        <f>유형화!$F$71*hourly1!B2747/hourly1!$B$8763+유형화!$F$72*hourly1!C2747/hourly1!$C$8763+유형화!$F$73*hourly1!D2747/hourly1!$D$8763+유형화!$F$74*hourly1!E2747/hourly1!$E$8763</f>
        <v>261.96836999922857</v>
      </c>
      <c r="C2746" s="442">
        <f>hourly1!$F2747*유형화!$G$71/hourly1!$F$8763+유형화!$G$72*hourly1!$G2747/hourly1!$F$8763+유형화!$G$74*hourly1!I2747/hourly1!$I$8763</f>
        <v>5.1928780771854015</v>
      </c>
      <c r="D2746" s="14">
        <v>281.26791900000001</v>
      </c>
      <c r="E2746" s="14">
        <v>479.59589999999969</v>
      </c>
      <c r="F2746" s="1">
        <v>1067593</v>
      </c>
      <c r="G2746" s="15">
        <f t="shared" si="84"/>
        <v>0.32185416352342472</v>
      </c>
      <c r="H2746" s="15">
        <f t="shared" si="85"/>
        <v>0.51330782327509883</v>
      </c>
    </row>
    <row r="2747" spans="1:8">
      <c r="A2747" s="1">
        <v>2746</v>
      </c>
      <c r="B2747" s="444">
        <f>유형화!$F$71*hourly1!B2748/hourly1!$B$8763+유형화!$F$72*hourly1!C2748/hourly1!$C$8763+유형화!$F$73*hourly1!D2748/hourly1!$D$8763+유형화!$F$74*hourly1!E2748/hourly1!$E$8763</f>
        <v>318.43538813322505</v>
      </c>
      <c r="C2747" s="442">
        <f>hourly1!$F2748*유형화!$G$71/hourly1!$F$8763+유형화!$G$72*hourly1!$G2748/hourly1!$F$8763+유형화!$G$74*hourly1!I2748/hourly1!$I$8763</f>
        <v>4.2102026354102113</v>
      </c>
      <c r="D2747" s="14">
        <v>325.60963700000002</v>
      </c>
      <c r="E2747" s="14">
        <v>731.21315600000003</v>
      </c>
      <c r="F2747" s="1">
        <v>950051</v>
      </c>
      <c r="G2747" s="15">
        <f t="shared" si="84"/>
        <v>0.37259427852417459</v>
      </c>
      <c r="H2747" s="15">
        <f t="shared" si="85"/>
        <v>0.5689097594797371</v>
      </c>
    </row>
    <row r="2748" spans="1:8">
      <c r="A2748" s="1">
        <v>2747</v>
      </c>
      <c r="B2748" s="444">
        <f>유형화!$F$71*hourly1!B2749/hourly1!$B$8763+유형화!$F$72*hourly1!C2749/hourly1!$C$8763+유형화!$F$73*hourly1!D2749/hourly1!$D$8763+유형화!$F$74*hourly1!E2749/hourly1!$E$8763</f>
        <v>374.45027051160298</v>
      </c>
      <c r="C2748" s="442">
        <f>hourly1!$F2749*유형화!$G$71/hourly1!$F$8763+유형화!$G$72*hourly1!$G2749/hourly1!$F$8763+유형화!$G$74*hourly1!I2749/hourly1!$I$8763</f>
        <v>3.3382096085631585</v>
      </c>
      <c r="D2748" s="14">
        <v>322.39738699999998</v>
      </c>
      <c r="E2748" s="14">
        <v>926.69414300000074</v>
      </c>
      <c r="F2748" s="1">
        <v>895161</v>
      </c>
      <c r="G2748" s="15">
        <f t="shared" si="84"/>
        <v>0.36891850902847845</v>
      </c>
      <c r="H2748" s="15">
        <f t="shared" si="85"/>
        <v>0.56504147975649421</v>
      </c>
    </row>
    <row r="2749" spans="1:8">
      <c r="A2749" s="1">
        <v>2748</v>
      </c>
      <c r="B2749" s="444">
        <f>유형화!$F$71*hourly1!B2750/hourly1!$B$8763+유형화!$F$72*hourly1!C2750/hourly1!$C$8763+유형화!$F$73*hourly1!D2750/hourly1!$D$8763+유형화!$F$74*hourly1!E2750/hourly1!$E$8763</f>
        <v>315.23582779196107</v>
      </c>
      <c r="C2749" s="442">
        <f>hourly1!$F2750*유형화!$G$71/hourly1!$F$8763+유형화!$G$72*hourly1!$G2750/hourly1!$F$8763+유형화!$G$74*hourly1!I2750/hourly1!$I$8763</f>
        <v>2.5430401841553123</v>
      </c>
      <c r="D2749" s="14">
        <v>266.27433000000002</v>
      </c>
      <c r="E2749" s="14">
        <v>1024.248016999999</v>
      </c>
      <c r="F2749" s="1">
        <v>840880</v>
      </c>
      <c r="G2749" s="15">
        <f t="shared" si="84"/>
        <v>0.30469703780867513</v>
      </c>
      <c r="H2749" s="15">
        <f t="shared" si="85"/>
        <v>0.49336988691350109</v>
      </c>
    </row>
    <row r="2750" spans="1:8">
      <c r="A2750" s="1">
        <v>2749</v>
      </c>
      <c r="B2750" s="444">
        <f>유형화!$F$71*hourly1!B2751/hourly1!$B$8763+유형화!$F$72*hourly1!C2751/hourly1!$C$8763+유형화!$F$73*hourly1!D2751/hourly1!$D$8763+유형화!$F$74*hourly1!E2751/hourly1!$E$8763</f>
        <v>194.13285561930948</v>
      </c>
      <c r="C2750" s="442">
        <f>hourly1!$F2751*유형화!$G$71/hourly1!$F$8763+유형화!$G$72*hourly1!$G2751/hourly1!$F$8763+유형화!$G$74*hourly1!I2751/hourly1!$I$8763</f>
        <v>0.93659098548450714</v>
      </c>
      <c r="D2750" s="14">
        <v>189.06081900000001</v>
      </c>
      <c r="E2750" s="14">
        <v>956.472730000002</v>
      </c>
      <c r="F2750" s="1">
        <v>869961</v>
      </c>
      <c r="G2750" s="15">
        <f t="shared" si="84"/>
        <v>0.21634181377897779</v>
      </c>
      <c r="H2750" s="15">
        <f t="shared" si="85"/>
        <v>0.38022210433209364</v>
      </c>
    </row>
    <row r="2751" spans="1:8">
      <c r="A2751" s="1">
        <v>2750</v>
      </c>
      <c r="B2751" s="444">
        <f>유형화!$F$71*hourly1!B2752/hourly1!$B$8763+유형화!$F$72*hourly1!C2752/hourly1!$C$8763+유형화!$F$73*hourly1!D2752/hourly1!$D$8763+유형화!$F$74*hourly1!E2752/hourly1!$E$8763</f>
        <v>251.25412632284664</v>
      </c>
      <c r="C2751" s="442">
        <f>hourly1!$F2752*유형화!$G$71/hourly1!$F$8763+유형화!$G$72*hourly1!$G2752/hourly1!$F$8763+유형화!$G$74*hourly1!I2752/hourly1!$I$8763</f>
        <v>1.2451152632296567</v>
      </c>
      <c r="D2751" s="14">
        <v>197.67196799999999</v>
      </c>
      <c r="E2751" s="14">
        <v>786.53886599999862</v>
      </c>
      <c r="F2751" s="1">
        <v>832244</v>
      </c>
      <c r="G2751" s="15">
        <f t="shared" si="84"/>
        <v>0.22619552965323847</v>
      </c>
      <c r="H2751" s="15">
        <f t="shared" si="85"/>
        <v>0.39378927570772765</v>
      </c>
    </row>
    <row r="2752" spans="1:8">
      <c r="A2752" s="1">
        <v>2751</v>
      </c>
      <c r="B2752" s="444">
        <f>유형화!$F$71*hourly1!B2753/hourly1!$B$8763+유형화!$F$72*hourly1!C2753/hourly1!$C$8763+유형화!$F$73*hourly1!D2753/hourly1!$D$8763+유형화!$F$74*hourly1!E2753/hourly1!$E$8763</f>
        <v>363.80479239055489</v>
      </c>
      <c r="C2752" s="442">
        <f>hourly1!$F2753*유형화!$G$71/hourly1!$F$8763+유형화!$G$72*hourly1!$G2753/hourly1!$F$8763+유형화!$G$74*hourly1!I2753/hourly1!$I$8763</f>
        <v>1.0129835270572169</v>
      </c>
      <c r="D2752" s="14">
        <v>216.32428300000001</v>
      </c>
      <c r="E2752" s="14">
        <v>616.74245500000006</v>
      </c>
      <c r="F2752" s="1">
        <v>830655</v>
      </c>
      <c r="G2752" s="15">
        <f t="shared" si="84"/>
        <v>0.24753932621362912</v>
      </c>
      <c r="H2752" s="15">
        <f t="shared" si="85"/>
        <v>0.42231638602038901</v>
      </c>
    </row>
    <row r="2753" spans="1:8">
      <c r="A2753" s="1">
        <v>2752</v>
      </c>
      <c r="B2753" s="444">
        <f>유형화!$F$71*hourly1!B2754/hourly1!$B$8763+유형화!$F$72*hourly1!C2754/hourly1!$C$8763+유형화!$F$73*hourly1!D2754/hourly1!$D$8763+유형화!$F$74*hourly1!E2754/hourly1!$E$8763</f>
        <v>306.27021726577317</v>
      </c>
      <c r="C2753" s="442">
        <f>hourly1!$F2754*유형화!$G$71/hourly1!$F$8763+유형화!$G$72*hourly1!$G2754/hourly1!$F$8763+유형화!$G$74*hourly1!I2754/hourly1!$I$8763</f>
        <v>0.87886427577718462</v>
      </c>
      <c r="D2753" s="14">
        <v>224.281327</v>
      </c>
      <c r="E2753" s="14">
        <v>454.03748000000019</v>
      </c>
      <c r="F2753" s="1">
        <v>857775</v>
      </c>
      <c r="G2753" s="15">
        <f t="shared" si="84"/>
        <v>0.25664455140192755</v>
      </c>
      <c r="H2753" s="15">
        <f t="shared" si="85"/>
        <v>0.43414124392493914</v>
      </c>
    </row>
    <row r="2754" spans="1:8">
      <c r="A2754" s="1">
        <v>2753</v>
      </c>
      <c r="B2754" s="444">
        <f>유형화!$F$71*hourly1!B2755/hourly1!$B$8763+유형화!$F$72*hourly1!C2755/hourly1!$C$8763+유형화!$F$73*hourly1!D2755/hourly1!$D$8763+유형화!$F$74*hourly1!E2755/hourly1!$E$8763</f>
        <v>263.36121240702875</v>
      </c>
      <c r="C2754" s="442">
        <f>hourly1!$F2755*유형화!$G$71/hourly1!$F$8763+유형화!$G$72*hourly1!$G2755/hourly1!$F$8763+유형화!$G$74*hourly1!I2755/hourly1!$I$8763</f>
        <v>1.0332084302947759</v>
      </c>
      <c r="D2754" s="14">
        <v>242.725314</v>
      </c>
      <c r="E2754" s="14">
        <v>294.37864500000018</v>
      </c>
      <c r="F2754" s="1">
        <v>847533</v>
      </c>
      <c r="G2754" s="15">
        <f t="shared" ref="G2754:G2817" si="86">D2754/$I$1</f>
        <v>0.27774995876238062</v>
      </c>
      <c r="H2754" s="15">
        <f t="shared" ref="H2754:H2817" si="87">G2754/(1-$H$1*(1-G2754))</f>
        <v>0.46079503820083423</v>
      </c>
    </row>
    <row r="2755" spans="1:8">
      <c r="A2755" s="1">
        <v>2754</v>
      </c>
      <c r="B2755" s="444">
        <f>유형화!$F$71*hourly1!B2756/hourly1!$B$8763+유형화!$F$72*hourly1!C2756/hourly1!$C$8763+유형화!$F$73*hourly1!D2756/hourly1!$D$8763+유형화!$F$74*hourly1!E2756/hourly1!$E$8763</f>
        <v>151.3255303442219</v>
      </c>
      <c r="C2755" s="442">
        <f>hourly1!$F2756*유형화!$G$71/hourly1!$F$8763+유형화!$G$72*hourly1!$G2756/hourly1!$F$8763+유형화!$G$74*hourly1!I2756/hourly1!$I$8763</f>
        <v>1.3785776559756793</v>
      </c>
      <c r="D2755" s="14">
        <v>240.12733200000011</v>
      </c>
      <c r="E2755" s="14">
        <v>139.6653409999999</v>
      </c>
      <c r="F2755" s="1">
        <v>810284</v>
      </c>
      <c r="G2755" s="15">
        <f t="shared" si="86"/>
        <v>0.27477709457498328</v>
      </c>
      <c r="H2755" s="15">
        <f t="shared" si="87"/>
        <v>0.45710292635696487</v>
      </c>
    </row>
    <row r="2756" spans="1:8">
      <c r="A2756" s="1">
        <v>2755</v>
      </c>
      <c r="B2756" s="444">
        <f>유형화!$F$71*hourly1!B2757/hourly1!$B$8763+유형화!$F$72*hourly1!C2757/hourly1!$C$8763+유형화!$F$73*hourly1!D2757/hourly1!$D$8763+유형화!$F$74*hourly1!E2757/hourly1!$E$8763</f>
        <v>118.91321666673589</v>
      </c>
      <c r="C2756" s="442">
        <f>hourly1!$F2757*유형화!$G$71/hourly1!$F$8763+유형화!$G$72*hourly1!$G2757/hourly1!$F$8763+유형화!$G$74*hourly1!I2757/hourly1!$I$8763</f>
        <v>1.1704173042240125</v>
      </c>
      <c r="D2756" s="14">
        <v>235.86147700000001</v>
      </c>
      <c r="E2756" s="14">
        <v>27.640805000000011</v>
      </c>
      <c r="F2756" s="1">
        <v>822524</v>
      </c>
      <c r="G2756" s="15">
        <f t="shared" si="86"/>
        <v>0.26989568756056564</v>
      </c>
      <c r="H2756" s="15">
        <f t="shared" si="87"/>
        <v>0.45099676203074202</v>
      </c>
    </row>
    <row r="2757" spans="1:8">
      <c r="A2757" s="1">
        <v>2756</v>
      </c>
      <c r="B2757" s="444">
        <f>유형화!$F$71*hourly1!B2758/hourly1!$B$8763+유형화!$F$72*hourly1!C2758/hourly1!$C$8763+유형화!$F$73*hourly1!D2758/hourly1!$D$8763+유형화!$F$74*hourly1!E2758/hourly1!$E$8763</f>
        <v>127.92975758537729</v>
      </c>
      <c r="C2757" s="442">
        <f>hourly1!$F2758*유형화!$G$71/hourly1!$F$8763+유형화!$G$72*hourly1!$G2758/hourly1!$F$8763+유형화!$G$74*hourly1!I2758/hourly1!$I$8763</f>
        <v>1.4694656581308527</v>
      </c>
      <c r="D2757" s="14">
        <v>245.87987100000001</v>
      </c>
      <c r="E2757" s="14">
        <v>0.67930099999999982</v>
      </c>
      <c r="F2757" s="1">
        <v>847755</v>
      </c>
      <c r="G2757" s="15">
        <f t="shared" si="86"/>
        <v>0.28135971030507956</v>
      </c>
      <c r="H2757" s="15">
        <f t="shared" si="87"/>
        <v>0.46525128555132611</v>
      </c>
    </row>
    <row r="2758" spans="1:8">
      <c r="A2758" s="1">
        <v>2757</v>
      </c>
      <c r="B2758" s="444">
        <f>유형화!$F$71*hourly1!B2759/hourly1!$B$8763+유형화!$F$72*hourly1!C2759/hourly1!$C$8763+유형화!$F$73*hourly1!D2759/hourly1!$D$8763+유형화!$F$74*hourly1!E2759/hourly1!$E$8763</f>
        <v>65.759364245317457</v>
      </c>
      <c r="C2758" s="442">
        <f>hourly1!$F2759*유형화!$G$71/hourly1!$F$8763+유형화!$G$72*hourly1!$G2759/hourly1!$F$8763+유형화!$G$74*hourly1!I2759/hourly1!$I$8763</f>
        <v>2.640684189418546</v>
      </c>
      <c r="D2758" s="14">
        <v>253.83632</v>
      </c>
      <c r="E2758" s="14">
        <v>3.1232000000000002</v>
      </c>
      <c r="F2758" s="1">
        <v>891741</v>
      </c>
      <c r="G2758" s="15">
        <f t="shared" si="86"/>
        <v>0.29046425463639303</v>
      </c>
      <c r="H2758" s="15">
        <f t="shared" si="87"/>
        <v>0.47636196939672099</v>
      </c>
    </row>
    <row r="2759" spans="1:8">
      <c r="A2759" s="1">
        <v>2758</v>
      </c>
      <c r="B2759" s="444">
        <f>유형화!$F$71*hourly1!B2760/hourly1!$B$8763+유형화!$F$72*hourly1!C2760/hourly1!$C$8763+유형화!$F$73*hourly1!D2760/hourly1!$D$8763+유형화!$F$74*hourly1!E2760/hourly1!$E$8763</f>
        <v>64.574484077992878</v>
      </c>
      <c r="C2759" s="442">
        <f>hourly1!$F2760*유형화!$G$71/hourly1!$F$8763+유형화!$G$72*hourly1!$G2760/hourly1!$F$8763+유형화!$G$74*hourly1!I2760/hourly1!$I$8763</f>
        <v>0.46026571301822194</v>
      </c>
      <c r="D2759" s="14">
        <v>247.891493</v>
      </c>
      <c r="E2759" s="14">
        <v>3.1303200000000002</v>
      </c>
      <c r="F2759" s="1">
        <v>940976</v>
      </c>
      <c r="G2759" s="15">
        <f t="shared" si="86"/>
        <v>0.28366160423751668</v>
      </c>
      <c r="H2759" s="15">
        <f t="shared" si="87"/>
        <v>0.46807773304895051</v>
      </c>
    </row>
    <row r="2760" spans="1:8">
      <c r="A2760" s="1">
        <v>2759</v>
      </c>
      <c r="B2760" s="444">
        <f>유형화!$F$71*hourly1!B2761/hourly1!$B$8763+유형화!$F$72*hourly1!C2761/hourly1!$C$8763+유형화!$F$73*hourly1!D2761/hourly1!$D$8763+유형화!$F$74*hourly1!E2761/hourly1!$E$8763</f>
        <v>63.411212766187845</v>
      </c>
      <c r="C2760" s="442">
        <f>hourly1!$F2761*유형화!$G$71/hourly1!$F$8763+유형화!$G$72*hourly1!$G2761/hourly1!$F$8763+유형화!$G$74*hourly1!I2761/hourly1!$I$8763</f>
        <v>0.35334135028333213</v>
      </c>
      <c r="D2760" s="14">
        <v>232.116209</v>
      </c>
      <c r="E2760" s="14">
        <v>3.5739200000000002</v>
      </c>
      <c r="F2760" s="1">
        <v>1036319</v>
      </c>
      <c r="G2760" s="15">
        <f t="shared" si="86"/>
        <v>0.26560998692468524</v>
      </c>
      <c r="H2760" s="15">
        <f t="shared" si="87"/>
        <v>0.44559042306701729</v>
      </c>
    </row>
    <row r="2761" spans="1:8">
      <c r="A2761" s="1">
        <v>2760</v>
      </c>
      <c r="B2761" s="444">
        <f>유형화!$F$71*hourly1!B2762/hourly1!$B$8763+유형화!$F$72*hourly1!C2762/hourly1!$C$8763+유형화!$F$73*hourly1!D2762/hourly1!$D$8763+유형화!$F$74*hourly1!E2762/hourly1!$E$8763</f>
        <v>61.903201373958517</v>
      </c>
      <c r="C2761" s="442">
        <f>hourly1!$F2762*유형화!$G$71/hourly1!$F$8763+유형화!$G$72*hourly1!$G2762/hourly1!$F$8763+유형화!$G$74*hourly1!I2762/hourly1!$I$8763</f>
        <v>0.32141905225423512</v>
      </c>
      <c r="D2761" s="14">
        <v>223.58419699999999</v>
      </c>
      <c r="E2761" s="14">
        <v>1.9921599999999999</v>
      </c>
      <c r="F2761" s="1">
        <v>1063008</v>
      </c>
      <c r="G2761" s="15">
        <f t="shared" si="86"/>
        <v>0.25584682731801917</v>
      </c>
      <c r="H2761" s="15">
        <f t="shared" si="87"/>
        <v>0.43311326156728308</v>
      </c>
    </row>
    <row r="2762" spans="1:8">
      <c r="A2762" s="1">
        <v>2761</v>
      </c>
      <c r="B2762" s="444">
        <f>유형화!$F$71*hourly1!B2763/hourly1!$B$8763+유형화!$F$72*hourly1!C2763/hourly1!$C$8763+유형화!$F$73*hourly1!D2763/hourly1!$D$8763+유형화!$F$74*hourly1!E2763/hourly1!$E$8763</f>
        <v>62.173144347741989</v>
      </c>
      <c r="C2762" s="442">
        <f>hourly1!$F2763*유형화!$G$71/hourly1!$F$8763+유형화!$G$72*hourly1!$G2763/hourly1!$F$8763+유형화!$G$74*hourly1!I2763/hourly1!$I$8763</f>
        <v>0.26368207531266397</v>
      </c>
      <c r="D2762" s="14">
        <v>237.39494400000001</v>
      </c>
      <c r="E2762" s="14">
        <v>1.6959999999999999E-2</v>
      </c>
      <c r="F2762" s="1">
        <v>975067</v>
      </c>
      <c r="G2762" s="15">
        <f t="shared" si="86"/>
        <v>0.27165042994402167</v>
      </c>
      <c r="H2762" s="15">
        <f t="shared" si="87"/>
        <v>0.45319807105621968</v>
      </c>
    </row>
    <row r="2763" spans="1:8">
      <c r="A2763" s="1">
        <v>2762</v>
      </c>
      <c r="B2763" s="444">
        <f>유형화!$F$71*hourly1!B2764/hourly1!$B$8763+유형화!$F$72*hourly1!C2764/hourly1!$C$8763+유형화!$F$73*hourly1!D2764/hourly1!$D$8763+유형화!$F$74*hourly1!E2764/hourly1!$E$8763</f>
        <v>62.267421140526054</v>
      </c>
      <c r="C2763" s="442">
        <f>hourly1!$F2764*유형화!$G$71/hourly1!$F$8763+유형화!$G$72*hourly1!$G2764/hourly1!$F$8763+유형화!$G$74*hourly1!I2764/hourly1!$I$8763</f>
        <v>0.2444508121896854</v>
      </c>
      <c r="D2763" s="14">
        <v>226.69835800000001</v>
      </c>
      <c r="E2763" s="14">
        <v>0</v>
      </c>
      <c r="F2763" s="1">
        <v>802565</v>
      </c>
      <c r="G2763" s="15">
        <f t="shared" si="86"/>
        <v>0.25941035382077787</v>
      </c>
      <c r="H2763" s="15">
        <f t="shared" si="87"/>
        <v>0.43769359226926013</v>
      </c>
    </row>
    <row r="2764" spans="1:8">
      <c r="A2764" s="1">
        <v>2763</v>
      </c>
      <c r="B2764" s="444">
        <f>유형화!$F$71*hourly1!B2765/hourly1!$B$8763+유형화!$F$72*hourly1!C2765/hourly1!$C$8763+유형화!$F$73*hourly1!D2765/hourly1!$D$8763+유형화!$F$74*hourly1!E2765/hourly1!$E$8763</f>
        <v>62.34999358743115</v>
      </c>
      <c r="C2764" s="442">
        <f>hourly1!$F2765*유형화!$G$71/hourly1!$F$8763+유형화!$G$72*hourly1!$G2765/hourly1!$F$8763+유형화!$G$74*hourly1!I2765/hourly1!$I$8763</f>
        <v>0.24073236218569874</v>
      </c>
      <c r="D2764" s="14">
        <v>166.539162</v>
      </c>
      <c r="E2764" s="14">
        <v>0</v>
      </c>
      <c r="F2764" s="1">
        <v>613662</v>
      </c>
      <c r="G2764" s="15">
        <f t="shared" si="86"/>
        <v>0.19057033902043455</v>
      </c>
      <c r="H2764" s="15">
        <f t="shared" si="87"/>
        <v>0.34348528825225438</v>
      </c>
    </row>
    <row r="2765" spans="1:8">
      <c r="A2765" s="1">
        <v>2764</v>
      </c>
      <c r="B2765" s="444">
        <f>유형화!$F$71*hourly1!B2766/hourly1!$B$8763+유형화!$F$72*hourly1!C2766/hourly1!$C$8763+유형화!$F$73*hourly1!D2766/hourly1!$D$8763+유형화!$F$74*hourly1!E2766/hourly1!$E$8763</f>
        <v>62.482074154994073</v>
      </c>
      <c r="C2765" s="442">
        <f>hourly1!$F2766*유형화!$G$71/hourly1!$F$8763+유형화!$G$72*hourly1!$G2766/hourly1!$F$8763+유형화!$G$74*hourly1!I2766/hourly1!$I$8763</f>
        <v>0.24081189250813845</v>
      </c>
      <c r="D2765" s="14">
        <v>84.533959999999993</v>
      </c>
      <c r="E2765" s="14">
        <v>0</v>
      </c>
      <c r="F2765" s="1">
        <v>494971</v>
      </c>
      <c r="G2765" s="15">
        <f t="shared" si="86"/>
        <v>9.6731995180448019E-2</v>
      </c>
      <c r="H2765" s="15">
        <f t="shared" si="87"/>
        <v>0.19223270247413177</v>
      </c>
    </row>
    <row r="2766" spans="1:8">
      <c r="A2766" s="1">
        <v>2765</v>
      </c>
      <c r="B2766" s="444">
        <f>유형화!$F$71*hourly1!B2767/hourly1!$B$8763+유형화!$F$72*hourly1!C2767/hourly1!$C$8763+유형화!$F$73*hourly1!D2767/hourly1!$D$8763+유형화!$F$74*hourly1!E2767/hourly1!$E$8763</f>
        <v>62.568047895632276</v>
      </c>
      <c r="C2766" s="442">
        <f>hourly1!$F2767*유형화!$G$71/hourly1!$F$8763+유형화!$G$72*hourly1!$G2767/hourly1!$F$8763+유형화!$G$74*hourly1!I2767/hourly1!$I$8763</f>
        <v>0.23817973218493424</v>
      </c>
      <c r="D2766" s="14">
        <v>52.290119000000011</v>
      </c>
      <c r="E2766" s="14">
        <v>0</v>
      </c>
      <c r="F2766" s="1">
        <v>574330</v>
      </c>
      <c r="G2766" s="15">
        <f t="shared" si="86"/>
        <v>5.9835450026155819E-2</v>
      </c>
      <c r="H2766" s="15">
        <f t="shared" si="87"/>
        <v>0.12390613631361297</v>
      </c>
    </row>
    <row r="2767" spans="1:8">
      <c r="A2767" s="1">
        <v>2766</v>
      </c>
      <c r="B2767" s="444">
        <f>유형화!$F$71*hourly1!B2768/hourly1!$B$8763+유형화!$F$72*hourly1!C2768/hourly1!$C$8763+유형화!$F$73*hourly1!D2768/hourly1!$D$8763+유형화!$F$74*hourly1!E2768/hourly1!$E$8763</f>
        <v>64.377908777406319</v>
      </c>
      <c r="C2767" s="442">
        <f>hourly1!$F2768*유형화!$G$71/hourly1!$F$8763+유형화!$G$72*hourly1!$G2768/hourly1!$F$8763+유형화!$G$74*hourly1!I2768/hourly1!$I$8763</f>
        <v>0.42363181378647602</v>
      </c>
      <c r="D2767" s="14">
        <v>53.952649000000001</v>
      </c>
      <c r="E2767" s="14">
        <v>0.173151</v>
      </c>
      <c r="F2767" s="1">
        <v>923680</v>
      </c>
      <c r="G2767" s="15">
        <f t="shared" si="86"/>
        <v>6.1737878871880654E-2</v>
      </c>
      <c r="H2767" s="15">
        <f t="shared" si="87"/>
        <v>0.12756924209541193</v>
      </c>
    </row>
    <row r="2768" spans="1:8">
      <c r="A2768" s="1">
        <v>2767</v>
      </c>
      <c r="B2768" s="444">
        <f>유형화!$F$71*hourly1!B2769/hourly1!$B$8763+유형화!$F$72*hourly1!C2769/hourly1!$C$8763+유형화!$F$73*hourly1!D2769/hourly1!$D$8763+유형화!$F$74*hourly1!E2769/hourly1!$E$8763</f>
        <v>75.711613981676109</v>
      </c>
      <c r="C2768" s="442">
        <f>hourly1!$F2769*유형화!$G$71/hourly1!$F$8763+유형화!$G$72*hourly1!$G2769/hourly1!$F$8763+유형화!$G$74*hourly1!I2769/hourly1!$I$8763</f>
        <v>5.7661543980890739</v>
      </c>
      <c r="D2768" s="14">
        <v>54.108285000000002</v>
      </c>
      <c r="E2768" s="14">
        <v>19.891703999999979</v>
      </c>
      <c r="F2768" s="1">
        <v>917646</v>
      </c>
      <c r="G2768" s="15">
        <f t="shared" si="86"/>
        <v>6.1915972750387044E-2</v>
      </c>
      <c r="H2768" s="15">
        <f t="shared" si="87"/>
        <v>0.12791134924967257</v>
      </c>
    </row>
    <row r="2769" spans="1:8">
      <c r="A2769" s="1">
        <v>2768</v>
      </c>
      <c r="B2769" s="444">
        <f>유형화!$F$71*hourly1!B2770/hourly1!$B$8763+유형화!$F$72*hourly1!C2770/hourly1!$C$8763+유형화!$F$73*hourly1!D2770/hourly1!$D$8763+유형화!$F$74*hourly1!E2770/hourly1!$E$8763</f>
        <v>165.31767006781706</v>
      </c>
      <c r="C2769" s="442">
        <f>hourly1!$F2770*유형화!$G$71/hourly1!$F$8763+유형화!$G$72*hourly1!$G2770/hourly1!$F$8763+유형화!$G$74*hourly1!I2770/hourly1!$I$8763</f>
        <v>5.9183933621556015</v>
      </c>
      <c r="D2769" s="14">
        <v>28.739142000000001</v>
      </c>
      <c r="E2769" s="14">
        <v>134.0507529999997</v>
      </c>
      <c r="F2769" s="1">
        <v>859749</v>
      </c>
      <c r="G2769" s="15">
        <f t="shared" si="86"/>
        <v>3.2886127012554618E-2</v>
      </c>
      <c r="H2769" s="15">
        <f t="shared" si="87"/>
        <v>7.0256386158438655E-2</v>
      </c>
    </row>
    <row r="2770" spans="1:8">
      <c r="A2770" s="1">
        <v>2769</v>
      </c>
      <c r="B2770" s="444">
        <f>유형화!$F$71*hourly1!B2771/hourly1!$B$8763+유형화!$F$72*hourly1!C2771/hourly1!$C$8763+유형화!$F$73*hourly1!D2771/hourly1!$D$8763+유형화!$F$74*hourly1!E2771/hourly1!$E$8763</f>
        <v>262.1049663883756</v>
      </c>
      <c r="C2770" s="442">
        <f>hourly1!$F2771*유형화!$G$71/hourly1!$F$8763+유형화!$G$72*hourly1!$G2771/hourly1!$F$8763+유형화!$G$74*hourly1!I2771/hourly1!$I$8763</f>
        <v>5.3809067456676134</v>
      </c>
      <c r="D2770" s="14">
        <v>19.355744999999999</v>
      </c>
      <c r="E2770" s="14">
        <v>329.10986600000012</v>
      </c>
      <c r="F2770" s="1">
        <v>830285</v>
      </c>
      <c r="G2770" s="15">
        <f t="shared" si="86"/>
        <v>2.2148729718257383E-2</v>
      </c>
      <c r="H2770" s="15">
        <f t="shared" si="87"/>
        <v>4.7922115612947437E-2</v>
      </c>
    </row>
    <row r="2771" spans="1:8">
      <c r="A2771" s="1">
        <v>2770</v>
      </c>
      <c r="B2771" s="444">
        <f>유형화!$F$71*hourly1!B2772/hourly1!$B$8763+유형화!$F$72*hourly1!C2772/hourly1!$C$8763+유형화!$F$73*hourly1!D2772/hourly1!$D$8763+유형화!$F$74*hourly1!E2772/hourly1!$E$8763</f>
        <v>319.05138659442451</v>
      </c>
      <c r="C2771" s="442">
        <f>hourly1!$F2772*유형화!$G$71/hourly1!$F$8763+유형화!$G$72*hourly1!$G2772/hourly1!$F$8763+유형화!$G$74*hourly1!I2772/hourly1!$I$8763</f>
        <v>4.4830283915581264</v>
      </c>
      <c r="D2771" s="14">
        <v>80.131856999999982</v>
      </c>
      <c r="E2771" s="14">
        <v>533.28678100000002</v>
      </c>
      <c r="F2771" s="1">
        <v>806355</v>
      </c>
      <c r="G2771" s="15">
        <f t="shared" si="86"/>
        <v>9.1694679926556721E-2</v>
      </c>
      <c r="H2771" s="15">
        <f t="shared" si="87"/>
        <v>0.18323102114745371</v>
      </c>
    </row>
    <row r="2772" spans="1:8">
      <c r="A2772" s="1">
        <v>2771</v>
      </c>
      <c r="B2772" s="444">
        <f>유형화!$F$71*hourly1!B2773/hourly1!$B$8763+유형화!$F$72*hourly1!C2773/hourly1!$C$8763+유형화!$F$73*hourly1!D2773/hourly1!$D$8763+유형화!$F$74*hourly1!E2773/hourly1!$E$8763</f>
        <v>377.26036673333857</v>
      </c>
      <c r="C2772" s="442">
        <f>hourly1!$F2773*유형화!$G$71/hourly1!$F$8763+유형화!$G$72*hourly1!$G2773/hourly1!$F$8763+유형화!$G$74*hourly1!I2773/hourly1!$I$8763</f>
        <v>4.2509073300498752</v>
      </c>
      <c r="D2772" s="14">
        <v>101.639489</v>
      </c>
      <c r="E2772" s="14">
        <v>745.56743600000061</v>
      </c>
      <c r="F2772" s="1">
        <v>851650</v>
      </c>
      <c r="G2772" s="15">
        <f t="shared" si="86"/>
        <v>0.11630580845959659</v>
      </c>
      <c r="H2772" s="15">
        <f t="shared" si="87"/>
        <v>0.22628989433513372</v>
      </c>
    </row>
    <row r="2773" spans="1:8">
      <c r="A2773" s="1">
        <v>2772</v>
      </c>
      <c r="B2773" s="444">
        <f>유형화!$F$71*hourly1!B2774/hourly1!$B$8763+유형화!$F$72*hourly1!C2774/hourly1!$C$8763+유형화!$F$73*hourly1!D2774/hourly1!$D$8763+유형화!$F$74*hourly1!E2774/hourly1!$E$8763</f>
        <v>320.21032627974205</v>
      </c>
      <c r="C2773" s="442">
        <f>hourly1!$F2774*유형화!$G$71/hourly1!$F$8763+유형화!$G$72*hourly1!$G2774/hourly1!$F$8763+유형화!$G$74*hourly1!I2774/hourly1!$I$8763</f>
        <v>4.2689096215303994</v>
      </c>
      <c r="D2773" s="14">
        <v>111.08260900000001</v>
      </c>
      <c r="E2773" s="14">
        <v>953.16328600000122</v>
      </c>
      <c r="F2773" s="1">
        <v>868331</v>
      </c>
      <c r="G2773" s="15">
        <f t="shared" si="86"/>
        <v>0.12711154663072205</v>
      </c>
      <c r="H2773" s="15">
        <f t="shared" si="87"/>
        <v>0.24448696200335721</v>
      </c>
    </row>
    <row r="2774" spans="1:8">
      <c r="A2774" s="1">
        <v>2773</v>
      </c>
      <c r="B2774" s="444">
        <f>유형화!$F$71*hourly1!B2775/hourly1!$B$8763+유형화!$F$72*hourly1!C2775/hourly1!$C$8763+유형화!$F$73*hourly1!D2775/hourly1!$D$8763+유형화!$F$74*hourly1!E2775/hourly1!$E$8763</f>
        <v>197.76064738130509</v>
      </c>
      <c r="C2774" s="442">
        <f>hourly1!$F2775*유형화!$G$71/hourly1!$F$8763+유형화!$G$72*hourly1!$G2775/hourly1!$F$8763+유형화!$G$74*hourly1!I2775/hourly1!$I$8763</f>
        <v>2.5418740382081455</v>
      </c>
      <c r="D2774" s="14">
        <v>109.801817</v>
      </c>
      <c r="E2774" s="14">
        <v>1071.2551670000021</v>
      </c>
      <c r="F2774" s="1">
        <v>870220</v>
      </c>
      <c r="G2774" s="15">
        <f t="shared" si="86"/>
        <v>0.12564593960638348</v>
      </c>
      <c r="H2774" s="15">
        <f t="shared" si="87"/>
        <v>0.2420432764724447</v>
      </c>
    </row>
    <row r="2775" spans="1:8">
      <c r="A2775" s="1">
        <v>2774</v>
      </c>
      <c r="B2775" s="444">
        <f>유형화!$F$71*hourly1!B2776/hourly1!$B$8763+유형화!$F$72*hourly1!C2776/hourly1!$C$8763+유형화!$F$73*hourly1!D2776/hourly1!$D$8763+유형화!$F$74*hourly1!E2776/hourly1!$E$8763</f>
        <v>254.31702198802273</v>
      </c>
      <c r="C2775" s="442">
        <f>hourly1!$F2776*유형화!$G$71/hourly1!$F$8763+유형화!$G$72*hourly1!$G2776/hourly1!$F$8763+유형화!$G$74*hourly1!I2776/hourly1!$I$8763</f>
        <v>2.6711192052292314</v>
      </c>
      <c r="D2775" s="14">
        <v>144.51126400000001</v>
      </c>
      <c r="E2775" s="14">
        <v>1088.833946</v>
      </c>
      <c r="F2775" s="1">
        <v>872599</v>
      </c>
      <c r="G2775" s="15">
        <f t="shared" si="86"/>
        <v>0.16536387142834019</v>
      </c>
      <c r="H2775" s="15">
        <f t="shared" si="87"/>
        <v>0.30569152769540914</v>
      </c>
    </row>
    <row r="2776" spans="1:8">
      <c r="A2776" s="1">
        <v>2775</v>
      </c>
      <c r="B2776" s="444">
        <f>유형화!$F$71*hourly1!B2777/hourly1!$B$8763+유형화!$F$72*hourly1!C2777/hourly1!$C$8763+유형화!$F$73*hourly1!D2777/hourly1!$D$8763+유형화!$F$74*hourly1!E2777/hourly1!$E$8763</f>
        <v>365.38630380428316</v>
      </c>
      <c r="C2776" s="442">
        <f>hourly1!$F2777*유형화!$G$71/hourly1!$F$8763+유형화!$G$72*hourly1!$G2777/hourly1!$F$8763+유형화!$G$74*hourly1!I2777/hourly1!$I$8763</f>
        <v>2.2125519292571245</v>
      </c>
      <c r="D2776" s="14">
        <v>169.18263400000009</v>
      </c>
      <c r="E2776" s="14">
        <v>1048.220329</v>
      </c>
      <c r="F2776" s="1">
        <v>830625</v>
      </c>
      <c r="G2776" s="15">
        <f t="shared" si="86"/>
        <v>0.19359525729900162</v>
      </c>
      <c r="H2776" s="15">
        <f t="shared" si="87"/>
        <v>0.34789420064691751</v>
      </c>
    </row>
    <row r="2777" spans="1:8">
      <c r="A2777" s="1">
        <v>2776</v>
      </c>
      <c r="B2777" s="444">
        <f>유형화!$F$71*hourly1!B2778/hourly1!$B$8763+유형화!$F$72*hourly1!C2778/hourly1!$C$8763+유형화!$F$73*hourly1!D2778/hourly1!$D$8763+유형화!$F$74*hourly1!E2778/hourly1!$E$8763</f>
        <v>309.15655945593249</v>
      </c>
      <c r="C2777" s="442">
        <f>hourly1!$F2778*유형화!$G$71/hourly1!$F$8763+유형화!$G$72*hourly1!$G2778/hourly1!$F$8763+유형화!$G$74*hourly1!I2778/hourly1!$I$8763</f>
        <v>2.5595617937822994</v>
      </c>
      <c r="D2777" s="14">
        <v>210.76319000000001</v>
      </c>
      <c r="E2777" s="14">
        <v>920.80808499999944</v>
      </c>
      <c r="F2777" s="1">
        <v>851409</v>
      </c>
      <c r="G2777" s="15">
        <f t="shared" si="86"/>
        <v>0.24117578165385664</v>
      </c>
      <c r="H2777" s="15">
        <f t="shared" si="87"/>
        <v>0.413931444166587</v>
      </c>
    </row>
    <row r="2778" spans="1:8">
      <c r="A2778" s="1">
        <v>2777</v>
      </c>
      <c r="B2778" s="444">
        <f>유형화!$F$71*hourly1!B2779/hourly1!$B$8763+유형화!$F$72*hourly1!C2779/hourly1!$C$8763+유형화!$F$73*hourly1!D2779/hourly1!$D$8763+유형화!$F$74*hourly1!E2779/hourly1!$E$8763</f>
        <v>267.11211441048522</v>
      </c>
      <c r="C2778" s="442">
        <f>hourly1!$F2779*유형화!$G$71/hourly1!$F$8763+유형화!$G$72*hourly1!$G2779/hourly1!$F$8763+유형화!$G$74*hourly1!I2779/hourly1!$I$8763</f>
        <v>2.7783572075246452</v>
      </c>
      <c r="D2778" s="14">
        <v>245.277165</v>
      </c>
      <c r="E2778" s="14">
        <v>667.42524299999991</v>
      </c>
      <c r="F2778" s="1">
        <v>849063</v>
      </c>
      <c r="G2778" s="15">
        <f t="shared" si="86"/>
        <v>0.28067003536394075</v>
      </c>
      <c r="H2778" s="15">
        <f t="shared" si="87"/>
        <v>0.46440214261868606</v>
      </c>
    </row>
    <row r="2779" spans="1:8">
      <c r="A2779" s="1">
        <v>2778</v>
      </c>
      <c r="B2779" s="444">
        <f>유형화!$F$71*hourly1!B2780/hourly1!$B$8763+유형화!$F$72*hourly1!C2780/hourly1!$C$8763+유형화!$F$73*hourly1!D2780/hourly1!$D$8763+유형화!$F$74*hourly1!E2780/hourly1!$E$8763</f>
        <v>154.91584655808731</v>
      </c>
      <c r="C2779" s="442">
        <f>hourly1!$F2780*유형화!$G$71/hourly1!$F$8763+유형화!$G$72*hourly1!$G2780/hourly1!$F$8763+유형화!$G$74*hourly1!I2780/hourly1!$I$8763</f>
        <v>2.6014094108630825</v>
      </c>
      <c r="D2779" s="14">
        <v>276.81918999999999</v>
      </c>
      <c r="E2779" s="14">
        <v>345.22186799999997</v>
      </c>
      <c r="F2779" s="1">
        <v>880722</v>
      </c>
      <c r="G2779" s="15">
        <f t="shared" si="86"/>
        <v>0.3167634942564565</v>
      </c>
      <c r="H2779" s="15">
        <f t="shared" si="87"/>
        <v>0.5074549580574198</v>
      </c>
    </row>
    <row r="2780" spans="1:8">
      <c r="A2780" s="1">
        <v>2779</v>
      </c>
      <c r="B2780" s="444">
        <f>유형화!$F$71*hourly1!B2781/hourly1!$B$8763+유형화!$F$72*hourly1!C2781/hourly1!$C$8763+유형화!$F$73*hourly1!D2781/hourly1!$D$8763+유형화!$F$74*hourly1!E2781/hourly1!$E$8763</f>
        <v>120.45105950864394</v>
      </c>
      <c r="C2780" s="442">
        <f>hourly1!$F2781*유형화!$G$71/hourly1!$F$8763+유형화!$G$72*hourly1!$G2781/hourly1!$F$8763+유형화!$G$74*hourly1!I2781/hourly1!$I$8763</f>
        <v>2.1751432612694792</v>
      </c>
      <c r="D2780" s="14">
        <v>331.146861</v>
      </c>
      <c r="E2780" s="14">
        <v>80.316876999999948</v>
      </c>
      <c r="F2780" s="1">
        <v>879869</v>
      </c>
      <c r="G2780" s="15">
        <f t="shared" si="86"/>
        <v>0.37893050984802429</v>
      </c>
      <c r="H2780" s="15">
        <f t="shared" si="87"/>
        <v>0.57552206858809429</v>
      </c>
    </row>
    <row r="2781" spans="1:8">
      <c r="A2781" s="1">
        <v>2780</v>
      </c>
      <c r="B2781" s="444">
        <f>유형화!$F$71*hourly1!B2782/hourly1!$B$8763+유형화!$F$72*hourly1!C2782/hourly1!$C$8763+유형화!$F$73*hourly1!D2782/hourly1!$D$8763+유형화!$F$74*hourly1!E2782/hourly1!$E$8763</f>
        <v>129.22501568570274</v>
      </c>
      <c r="C2781" s="442">
        <f>hourly1!$F2782*유형화!$G$71/hourly1!$F$8763+유형화!$G$72*hourly1!$G2782/hourly1!$F$8763+유형화!$G$74*hourly1!I2782/hourly1!$I$8763</f>
        <v>2.2237468814583323</v>
      </c>
      <c r="D2781" s="14">
        <v>364.60774500000002</v>
      </c>
      <c r="E2781" s="14">
        <v>1.237040000000001</v>
      </c>
      <c r="F2781" s="1">
        <v>834911</v>
      </c>
      <c r="G2781" s="15">
        <f t="shared" si="86"/>
        <v>0.41721971420827825</v>
      </c>
      <c r="H2781" s="15">
        <f t="shared" si="87"/>
        <v>0.61403622925163459</v>
      </c>
    </row>
    <row r="2782" spans="1:8">
      <c r="A2782" s="1">
        <v>2781</v>
      </c>
      <c r="B2782" s="444">
        <f>유형화!$F$71*hourly1!B2783/hourly1!$B$8763+유형화!$F$72*hourly1!C2783/hourly1!$C$8763+유형화!$F$73*hourly1!D2783/hourly1!$D$8763+유형화!$F$74*hourly1!E2783/hourly1!$E$8763</f>
        <v>66.674723444549713</v>
      </c>
      <c r="C2782" s="442">
        <f>hourly1!$F2783*유형화!$G$71/hourly1!$F$8763+유형화!$G$72*hourly1!$G2783/hourly1!$F$8763+유형화!$G$74*hourly1!I2783/hourly1!$I$8763</f>
        <v>3.2154859279821282</v>
      </c>
      <c r="D2782" s="14">
        <v>366.75728800000002</v>
      </c>
      <c r="E2782" s="14">
        <v>3.1725599999999998</v>
      </c>
      <c r="F2782" s="1">
        <v>830962</v>
      </c>
      <c r="G2782" s="15">
        <f t="shared" si="86"/>
        <v>0.41967943078982922</v>
      </c>
      <c r="H2782" s="15">
        <f t="shared" si="87"/>
        <v>0.61642895046667667</v>
      </c>
    </row>
    <row r="2783" spans="1:8">
      <c r="A2783" s="1">
        <v>2782</v>
      </c>
      <c r="B2783" s="444">
        <f>유형화!$F$71*hourly1!B2784/hourly1!$B$8763+유형화!$F$72*hourly1!C2784/hourly1!$C$8763+유형화!$F$73*hourly1!D2784/hourly1!$D$8763+유형화!$F$74*hourly1!E2784/hourly1!$E$8763</f>
        <v>65.340842806266778</v>
      </c>
      <c r="C2783" s="442">
        <f>hourly1!$F2784*유형화!$G$71/hourly1!$F$8763+유형화!$G$72*hourly1!$G2784/hourly1!$F$8763+유형화!$G$74*hourly1!I2784/hourly1!$I$8763</f>
        <v>0.46041613614857491</v>
      </c>
      <c r="D2783" s="14">
        <v>338.13991399999998</v>
      </c>
      <c r="E2783" s="14">
        <v>3.1348799999999999</v>
      </c>
      <c r="F2783" s="1">
        <v>906673</v>
      </c>
      <c r="G2783" s="15">
        <f t="shared" si="86"/>
        <v>0.38693264258961851</v>
      </c>
      <c r="H2783" s="15">
        <f t="shared" si="87"/>
        <v>0.58377350742861711</v>
      </c>
    </row>
    <row r="2784" spans="1:8">
      <c r="A2784" s="1">
        <v>2783</v>
      </c>
      <c r="B2784" s="444">
        <f>유형화!$F$71*hourly1!B2785/hourly1!$B$8763+유형화!$F$72*hourly1!C2785/hourly1!$C$8763+유형화!$F$73*hourly1!D2785/hourly1!$D$8763+유형화!$F$74*hourly1!E2785/hourly1!$E$8763</f>
        <v>63.983401987003454</v>
      </c>
      <c r="C2784" s="442">
        <f>hourly1!$F2785*유형화!$G$71/hourly1!$F$8763+유형화!$G$72*hourly1!$G2785/hourly1!$F$8763+유형화!$G$74*hourly1!I2785/hourly1!$I$8763</f>
        <v>0.35341623590456461</v>
      </c>
      <c r="D2784" s="14">
        <v>351.61542100000003</v>
      </c>
      <c r="E2784" s="14">
        <v>3.4348000000000001</v>
      </c>
      <c r="F2784" s="1">
        <v>960883</v>
      </c>
      <c r="G2784" s="15">
        <f t="shared" si="86"/>
        <v>0.40235263093723761</v>
      </c>
      <c r="H2784" s="15">
        <f t="shared" si="87"/>
        <v>0.59936877537189981</v>
      </c>
    </row>
    <row r="2785" spans="1:8">
      <c r="A2785" s="1">
        <v>2784</v>
      </c>
      <c r="B2785" s="444">
        <f>유형화!$F$71*hourly1!B2786/hourly1!$B$8763+유형화!$F$72*hourly1!C2786/hourly1!$C$8763+유형화!$F$73*hourly1!D2786/hourly1!$D$8763+유형화!$F$74*hourly1!E2786/hourly1!$E$8763</f>
        <v>62.381589910974974</v>
      </c>
      <c r="C2785" s="442">
        <f>hourly1!$F2786*유형화!$G$71/hourly1!$F$8763+유형화!$G$72*hourly1!$G2786/hourly1!$F$8763+유형화!$G$74*hourly1!I2786/hourly1!$I$8763</f>
        <v>0.32147063288344041</v>
      </c>
      <c r="D2785" s="14">
        <v>343.22241500000001</v>
      </c>
      <c r="E2785" s="14">
        <v>1.78888</v>
      </c>
      <c r="F2785" s="1">
        <v>994161</v>
      </c>
      <c r="G2785" s="15">
        <f t="shared" si="86"/>
        <v>0.39274853554242262</v>
      </c>
      <c r="H2785" s="15">
        <f t="shared" si="87"/>
        <v>0.58970216102402218</v>
      </c>
    </row>
    <row r="2786" spans="1:8">
      <c r="A2786" s="1">
        <v>2785</v>
      </c>
      <c r="B2786" s="444">
        <f>유형화!$F$71*hourly1!B2787/hourly1!$B$8763+유형화!$F$72*hourly1!C2787/hourly1!$C$8763+유형화!$F$73*hourly1!D2787/hourly1!$D$8763+유형화!$F$74*hourly1!E2787/hourly1!$E$8763</f>
        <v>62.577241848681687</v>
      </c>
      <c r="C2786" s="442">
        <f>hourly1!$F2787*유형화!$G$71/hourly1!$F$8763+유형화!$G$72*hourly1!$G2787/hourly1!$F$8763+유형화!$G$74*hourly1!I2787/hourly1!$I$8763</f>
        <v>0.26224743304127723</v>
      </c>
      <c r="D2786" s="14">
        <v>337.01876700000003</v>
      </c>
      <c r="E2786" s="14">
        <v>2.4320000000000001E-2</v>
      </c>
      <c r="F2786" s="1">
        <v>943225</v>
      </c>
      <c r="G2786" s="15">
        <f t="shared" si="86"/>
        <v>0.38564971693227834</v>
      </c>
      <c r="H2786" s="15">
        <f t="shared" si="87"/>
        <v>0.58245799604076409</v>
      </c>
    </row>
    <row r="2787" spans="1:8">
      <c r="A2787" s="1">
        <v>2786</v>
      </c>
      <c r="B2787" s="444">
        <f>유형화!$F$71*hourly1!B2788/hourly1!$B$8763+유형화!$F$72*hourly1!C2788/hourly1!$C$8763+유형화!$F$73*hourly1!D2788/hourly1!$D$8763+유형화!$F$74*hourly1!E2788/hourly1!$E$8763</f>
        <v>62.533468677160279</v>
      </c>
      <c r="C2787" s="442">
        <f>hourly1!$F2788*유형화!$G$71/hourly1!$F$8763+유형화!$G$72*hourly1!$G2788/hourly1!$F$8763+유형화!$G$74*hourly1!I2788/hourly1!$I$8763</f>
        <v>0.26664523171143167</v>
      </c>
      <c r="D2787" s="14">
        <v>348.8885370000001</v>
      </c>
      <c r="E2787" s="14">
        <v>0</v>
      </c>
      <c r="F2787" s="1">
        <v>839019</v>
      </c>
      <c r="G2787" s="15">
        <f t="shared" si="86"/>
        <v>0.39923226451946142</v>
      </c>
      <c r="H2787" s="15">
        <f t="shared" si="87"/>
        <v>0.5962448232652402</v>
      </c>
    </row>
    <row r="2788" spans="1:8">
      <c r="A2788" s="1">
        <v>2787</v>
      </c>
      <c r="B2788" s="444">
        <f>유형화!$F$71*hourly1!B2789/hourly1!$B$8763+유형화!$F$72*hourly1!C2789/hourly1!$C$8763+유형화!$F$73*hourly1!D2789/hourly1!$D$8763+유형화!$F$74*hourly1!E2789/hourly1!$E$8763</f>
        <v>62.586529580773657</v>
      </c>
      <c r="C2788" s="442">
        <f>hourly1!$F2789*유형화!$G$71/hourly1!$F$8763+유형화!$G$72*hourly1!$G2789/hourly1!$F$8763+유형화!$G$74*hourly1!I2789/hourly1!$I$8763</f>
        <v>0.24964538083198684</v>
      </c>
      <c r="D2788" s="14">
        <v>361.06944900000002</v>
      </c>
      <c r="E2788" s="14">
        <v>0</v>
      </c>
      <c r="F2788" s="1">
        <v>696536</v>
      </c>
      <c r="G2788" s="15">
        <f t="shared" si="86"/>
        <v>0.41317085110498819</v>
      </c>
      <c r="H2788" s="15">
        <f t="shared" si="87"/>
        <v>0.61007682690686793</v>
      </c>
    </row>
    <row r="2789" spans="1:8">
      <c r="A2789" s="1">
        <v>2788</v>
      </c>
      <c r="B2789" s="444">
        <f>유형화!$F$71*hourly1!B2790/hourly1!$B$8763+유형화!$F$72*hourly1!C2790/hourly1!$C$8763+유형화!$F$73*hourly1!D2790/hourly1!$D$8763+유형화!$F$74*hourly1!E2790/hourly1!$E$8763</f>
        <v>62.675507857657507</v>
      </c>
      <c r="C2789" s="442">
        <f>hourly1!$F2790*유형화!$G$71/hourly1!$F$8763+유형화!$G$72*hourly1!$G2790/hourly1!$F$8763+유형화!$G$74*hourly1!I2790/hourly1!$I$8763</f>
        <v>0.23825021756291614</v>
      </c>
      <c r="D2789" s="14">
        <v>333.59937200000002</v>
      </c>
      <c r="E2789" s="14">
        <v>0</v>
      </c>
      <c r="F2789" s="1">
        <v>547123</v>
      </c>
      <c r="G2789" s="15">
        <f t="shared" si="86"/>
        <v>0.38173691194053239</v>
      </c>
      <c r="H2789" s="15">
        <f t="shared" si="87"/>
        <v>0.57842843452271042</v>
      </c>
    </row>
    <row r="2790" spans="1:8">
      <c r="A2790" s="1">
        <v>2789</v>
      </c>
      <c r="B2790" s="444">
        <f>유형화!$F$71*hourly1!B2791/hourly1!$B$8763+유형화!$F$72*hourly1!C2791/hourly1!$C$8763+유형화!$F$73*hourly1!D2791/hourly1!$D$8763+유형화!$F$74*hourly1!E2791/hourly1!$E$8763</f>
        <v>62.7439016347166</v>
      </c>
      <c r="C2790" s="442">
        <f>hourly1!$F2791*유형화!$G$71/hourly1!$F$8763+유형화!$G$72*hourly1!$G2791/hourly1!$F$8763+유형화!$G$74*hourly1!I2791/hourly1!$I$8763</f>
        <v>0.24017564992862081</v>
      </c>
      <c r="D2790" s="14">
        <v>316.84885800000012</v>
      </c>
      <c r="E2790" s="14">
        <v>0</v>
      </c>
      <c r="F2790" s="1">
        <v>627271</v>
      </c>
      <c r="G2790" s="15">
        <f t="shared" si="86"/>
        <v>0.3625693414219146</v>
      </c>
      <c r="H2790" s="15">
        <f t="shared" si="87"/>
        <v>0.55830305906683875</v>
      </c>
    </row>
    <row r="2791" spans="1:8">
      <c r="A2791" s="1">
        <v>2790</v>
      </c>
      <c r="B2791" s="444">
        <f>유형화!$F$71*hourly1!B2792/hourly1!$B$8763+유형화!$F$72*hourly1!C2792/hourly1!$C$8763+유형화!$F$73*hourly1!D2792/hourly1!$D$8763+유형화!$F$74*hourly1!E2792/hourly1!$E$8763</f>
        <v>64.618827137541714</v>
      </c>
      <c r="C2791" s="442">
        <f>hourly1!$F2792*유형화!$G$71/hourly1!$F$8763+유형화!$G$72*hourly1!$G2792/hourly1!$F$8763+유형화!$G$74*hourly1!I2792/hourly1!$I$8763</f>
        <v>0.28117784990355144</v>
      </c>
      <c r="D2791" s="14">
        <v>309.43641600000001</v>
      </c>
      <c r="E2791" s="14">
        <v>0.72451700000000052</v>
      </c>
      <c r="F2791" s="1">
        <v>986220</v>
      </c>
      <c r="G2791" s="15">
        <f t="shared" si="86"/>
        <v>0.35408730291550417</v>
      </c>
      <c r="H2791" s="15">
        <f t="shared" si="87"/>
        <v>0.54918711465108994</v>
      </c>
    </row>
    <row r="2792" spans="1:8">
      <c r="A2792" s="1">
        <v>2791</v>
      </c>
      <c r="B2792" s="444">
        <f>유형화!$F$71*hourly1!B2793/hourly1!$B$8763+유형화!$F$72*hourly1!C2793/hourly1!$C$8763+유형화!$F$73*hourly1!D2793/hourly1!$D$8763+유형화!$F$74*hourly1!E2793/hourly1!$E$8763</f>
        <v>75.605117058279447</v>
      </c>
      <c r="C2792" s="442">
        <f>hourly1!$F2793*유형화!$G$71/hourly1!$F$8763+유형화!$G$72*hourly1!$G2793/hourly1!$F$8763+유형화!$G$74*hourly1!I2793/hourly1!$I$8763</f>
        <v>5.40597599077919</v>
      </c>
      <c r="D2792" s="14">
        <v>254.028615</v>
      </c>
      <c r="E2792" s="14">
        <v>59.14498399999993</v>
      </c>
      <c r="F2792" s="1">
        <v>988662</v>
      </c>
      <c r="G2792" s="15">
        <f t="shared" si="86"/>
        <v>0.29068429731525514</v>
      </c>
      <c r="H2792" s="15">
        <f t="shared" si="87"/>
        <v>0.47662823926460735</v>
      </c>
    </row>
    <row r="2793" spans="1:8">
      <c r="A2793" s="1">
        <v>2792</v>
      </c>
      <c r="B2793" s="444">
        <f>유형화!$F$71*hourly1!B2794/hourly1!$B$8763+유형화!$F$72*hourly1!C2794/hourly1!$C$8763+유형화!$F$73*hourly1!D2794/hourly1!$D$8763+유형화!$F$74*hourly1!E2794/hourly1!$E$8763</f>
        <v>113.21538664734905</v>
      </c>
      <c r="C2793" s="442">
        <f>hourly1!$F2794*유형화!$G$71/hourly1!$F$8763+유형화!$G$72*hourly1!$G2794/hourly1!$F$8763+유형화!$G$74*hourly1!I2794/hourly1!$I$8763</f>
        <v>5.4153014100011632</v>
      </c>
      <c r="D2793" s="14">
        <v>225.200503</v>
      </c>
      <c r="E2793" s="14">
        <v>269.40568399999972</v>
      </c>
      <c r="F2793" s="1">
        <v>959391</v>
      </c>
      <c r="G2793" s="15">
        <f t="shared" si="86"/>
        <v>0.25769636215824349</v>
      </c>
      <c r="H2793" s="15">
        <f t="shared" si="87"/>
        <v>0.43549432347407629</v>
      </c>
    </row>
    <row r="2794" spans="1:8">
      <c r="A2794" s="1">
        <v>2793</v>
      </c>
      <c r="B2794" s="444">
        <f>유형화!$F$71*hourly1!B2795/hourly1!$B$8763+유형화!$F$72*hourly1!C2795/hourly1!$C$8763+유형화!$F$73*hourly1!D2795/hourly1!$D$8763+유형화!$F$74*hourly1!E2795/hourly1!$E$8763</f>
        <v>113.44461758954751</v>
      </c>
      <c r="C2794" s="442">
        <f>hourly1!$F2795*유형화!$G$71/hourly1!$F$8763+유형화!$G$72*hourly1!$G2795/hourly1!$F$8763+유형화!$G$74*hourly1!I2795/hourly1!$I$8763</f>
        <v>4.8315653849489273</v>
      </c>
      <c r="D2794" s="14">
        <v>188.91313</v>
      </c>
      <c r="E2794" s="14">
        <v>594.02595899999938</v>
      </c>
      <c r="F2794" s="1">
        <v>921323</v>
      </c>
      <c r="G2794" s="15">
        <f t="shared" si="86"/>
        <v>0.21617281363233606</v>
      </c>
      <c r="H2794" s="15">
        <f t="shared" si="87"/>
        <v>0.37998716034380287</v>
      </c>
    </row>
    <row r="2795" spans="1:8">
      <c r="A2795" s="1">
        <v>2794</v>
      </c>
      <c r="B2795" s="444">
        <f>유형화!$F$71*hourly1!B2796/hourly1!$B$8763+유형화!$F$72*hourly1!C2796/hourly1!$C$8763+유형화!$F$73*hourly1!D2796/hourly1!$D$8763+유형화!$F$74*hourly1!E2796/hourly1!$E$8763</f>
        <v>115.81782809495913</v>
      </c>
      <c r="C2795" s="442">
        <f>hourly1!$F2796*유형화!$G$71/hourly1!$F$8763+유형화!$G$72*hourly1!$G2796/hourly1!$F$8763+유형화!$G$74*hourly1!I2796/hourly1!$I$8763</f>
        <v>3.9002312480377999</v>
      </c>
      <c r="D2795" s="14">
        <v>245.88928200000001</v>
      </c>
      <c r="E2795" s="14">
        <v>973.2838579999991</v>
      </c>
      <c r="F2795" s="1">
        <v>901212</v>
      </c>
      <c r="G2795" s="15">
        <f t="shared" si="86"/>
        <v>0.28137047928841646</v>
      </c>
      <c r="H2795" s="15">
        <f t="shared" si="87"/>
        <v>0.4652645361137554</v>
      </c>
    </row>
    <row r="2796" spans="1:8">
      <c r="A2796" s="1">
        <v>2795</v>
      </c>
      <c r="B2796" s="444">
        <f>유형화!$F$71*hourly1!B2797/hourly1!$B$8763+유형화!$F$72*hourly1!C2797/hourly1!$C$8763+유형화!$F$73*hourly1!D2797/hourly1!$D$8763+유형화!$F$74*hourly1!E2797/hourly1!$E$8763</f>
        <v>117.83676127558215</v>
      </c>
      <c r="C2796" s="442">
        <f>hourly1!$F2797*유형화!$G$71/hourly1!$F$8763+유형화!$G$72*hourly1!$G2797/hourly1!$F$8763+유형화!$G$74*hourly1!I2797/hourly1!$I$8763</f>
        <v>3.0297664908601707</v>
      </c>
      <c r="D2796" s="14">
        <v>271.559168</v>
      </c>
      <c r="E2796" s="14">
        <v>1205.660062000002</v>
      </c>
      <c r="F2796" s="1">
        <v>867506</v>
      </c>
      <c r="G2796" s="15">
        <f t="shared" si="86"/>
        <v>0.31074446447537152</v>
      </c>
      <c r="H2796" s="15">
        <f t="shared" si="87"/>
        <v>0.50046663284331705</v>
      </c>
    </row>
    <row r="2797" spans="1:8">
      <c r="A2797" s="1">
        <v>2796</v>
      </c>
      <c r="B2797" s="444">
        <f>유형화!$F$71*hourly1!B2798/hourly1!$B$8763+유형화!$F$72*hourly1!C2798/hourly1!$C$8763+유형화!$F$73*hourly1!D2798/hourly1!$D$8763+유형화!$F$74*hourly1!E2798/hourly1!$E$8763</f>
        <v>116.1795449263675</v>
      </c>
      <c r="C2797" s="442">
        <f>hourly1!$F2798*유형화!$G$71/hourly1!$F$8763+유형화!$G$72*hourly1!$G2798/hourly1!$F$8763+유형화!$G$74*hourly1!I2798/hourly1!$I$8763</f>
        <v>2.3593433106944905</v>
      </c>
      <c r="D2797" s="14">
        <v>309.02279900000002</v>
      </c>
      <c r="E2797" s="14">
        <v>1289.577184</v>
      </c>
      <c r="F2797" s="1">
        <v>862609</v>
      </c>
      <c r="G2797" s="15">
        <f t="shared" si="86"/>
        <v>0.3536140020355909</v>
      </c>
      <c r="H2797" s="15">
        <f t="shared" si="87"/>
        <v>0.54867455410135613</v>
      </c>
    </row>
    <row r="2798" spans="1:8">
      <c r="A2798" s="1">
        <v>2797</v>
      </c>
      <c r="B2798" s="444">
        <f>유형화!$F$71*hourly1!B2799/hourly1!$B$8763+유형화!$F$72*hourly1!C2799/hourly1!$C$8763+유형화!$F$73*hourly1!D2799/hourly1!$D$8763+유형화!$F$74*hourly1!E2799/hourly1!$E$8763</f>
        <v>122.01848161499376</v>
      </c>
      <c r="C2798" s="442">
        <f>hourly1!$F2799*유형화!$G$71/hourly1!$F$8763+유형화!$G$72*hourly1!$G2799/hourly1!$F$8763+유형화!$G$74*hourly1!I2799/hourly1!$I$8763</f>
        <v>0.70554146469354473</v>
      </c>
      <c r="D2798" s="14">
        <v>316.47722700000003</v>
      </c>
      <c r="E2798" s="14">
        <v>1338.173529000002</v>
      </c>
      <c r="F2798" s="1">
        <v>868194</v>
      </c>
      <c r="G2798" s="15">
        <f t="shared" si="86"/>
        <v>0.36214408501489292</v>
      </c>
      <c r="H2798" s="15">
        <f t="shared" si="87"/>
        <v>0.55784914077788728</v>
      </c>
    </row>
    <row r="2799" spans="1:8">
      <c r="A2799" s="1">
        <v>2798</v>
      </c>
      <c r="B2799" s="444">
        <f>유형화!$F$71*hourly1!B2800/hourly1!$B$8763+유형화!$F$72*hourly1!C2800/hourly1!$C$8763+유형화!$F$73*hourly1!D2800/hourly1!$D$8763+유형화!$F$74*hourly1!E2800/hourly1!$E$8763</f>
        <v>110.02469178858797</v>
      </c>
      <c r="C2799" s="442">
        <f>hourly1!$F2800*유형화!$G$71/hourly1!$F$8763+유형화!$G$72*hourly1!$G2800/hourly1!$F$8763+유형화!$G$74*hourly1!I2800/hourly1!$I$8763</f>
        <v>0.98111509126493701</v>
      </c>
      <c r="D2799" s="14">
        <v>348.43967600000002</v>
      </c>
      <c r="E2799" s="14">
        <v>1282.2521719999991</v>
      </c>
      <c r="F2799" s="1">
        <v>886357</v>
      </c>
      <c r="G2799" s="15">
        <f t="shared" si="86"/>
        <v>0.39871863402008934</v>
      </c>
      <c r="H2799" s="15">
        <f t="shared" si="87"/>
        <v>0.59572906693713257</v>
      </c>
    </row>
    <row r="2800" spans="1:8">
      <c r="A2800" s="1">
        <v>2799</v>
      </c>
      <c r="B2800" s="444">
        <f>유형화!$F$71*hourly1!B2801/hourly1!$B$8763+유형화!$F$72*hourly1!C2801/hourly1!$C$8763+유형화!$F$73*hourly1!D2801/hourly1!$D$8763+유형화!$F$74*hourly1!E2801/hourly1!$E$8763</f>
        <v>110.9078187458073</v>
      </c>
      <c r="C2800" s="442">
        <f>hourly1!$F2801*유형화!$G$71/hourly1!$F$8763+유형화!$G$72*hourly1!$G2801/hourly1!$F$8763+유형화!$G$74*hourly1!I2801/hourly1!$I$8763</f>
        <v>0.86683189209676303</v>
      </c>
      <c r="D2800" s="14">
        <v>346.78641199999998</v>
      </c>
      <c r="E2800" s="14">
        <v>1193.874025999999</v>
      </c>
      <c r="F2800" s="1">
        <v>890019</v>
      </c>
      <c r="G2800" s="15">
        <f t="shared" si="86"/>
        <v>0.39682680823457062</v>
      </c>
      <c r="H2800" s="15">
        <f t="shared" si="87"/>
        <v>0.59382565029785805</v>
      </c>
    </row>
    <row r="2801" spans="1:8">
      <c r="A2801" s="1">
        <v>2800</v>
      </c>
      <c r="B2801" s="444">
        <f>유형화!$F$71*hourly1!B2802/hourly1!$B$8763+유형화!$F$72*hourly1!C2802/hourly1!$C$8763+유형화!$F$73*hourly1!D2802/hourly1!$D$8763+유형화!$F$74*hourly1!E2802/hourly1!$E$8763</f>
        <v>109.51822614251778</v>
      </c>
      <c r="C2801" s="442">
        <f>hourly1!$F2802*유형화!$G$71/hourly1!$F$8763+유형화!$G$72*hourly1!$G2802/hourly1!$F$8763+유형화!$G$74*hourly1!I2802/hourly1!$I$8763</f>
        <v>0.72857681959190845</v>
      </c>
      <c r="D2801" s="14">
        <v>362.01387299999999</v>
      </c>
      <c r="E2801" s="14">
        <v>1000.997498000001</v>
      </c>
      <c r="F2801" s="1">
        <v>897900</v>
      </c>
      <c r="G2801" s="15">
        <f t="shared" si="86"/>
        <v>0.41425155308341549</v>
      </c>
      <c r="H2801" s="15">
        <f t="shared" si="87"/>
        <v>0.61113619570088107</v>
      </c>
    </row>
    <row r="2802" spans="1:8">
      <c r="A2802" s="1">
        <v>2801</v>
      </c>
      <c r="B2802" s="444">
        <f>유형화!$F$71*hourly1!B2803/hourly1!$B$8763+유형화!$F$72*hourly1!C2803/hourly1!$C$8763+유형화!$F$73*hourly1!D2803/hourly1!$D$8763+유형화!$F$74*hourly1!E2803/hourly1!$E$8763</f>
        <v>108.16124339780814</v>
      </c>
      <c r="C2802" s="442">
        <f>hourly1!$F2803*유형화!$G$71/hourly1!$F$8763+유형화!$G$72*hourly1!$G2803/hourly1!$F$8763+유형화!$G$74*hourly1!I2803/hourly1!$I$8763</f>
        <v>0.98256236386416862</v>
      </c>
      <c r="D2802" s="14">
        <v>390.32267400000001</v>
      </c>
      <c r="E2802" s="14">
        <v>719.12664099999995</v>
      </c>
      <c r="F2802" s="1">
        <v>862714</v>
      </c>
      <c r="G2802" s="15">
        <f t="shared" si="86"/>
        <v>0.44664524198544098</v>
      </c>
      <c r="H2802" s="15">
        <f t="shared" si="87"/>
        <v>0.64205003492569057</v>
      </c>
    </row>
    <row r="2803" spans="1:8">
      <c r="A2803" s="1">
        <v>2802</v>
      </c>
      <c r="B2803" s="444">
        <f>유형화!$F$71*hourly1!B2804/hourly1!$B$8763+유형화!$F$72*hourly1!C2804/hourly1!$C$8763+유형화!$F$73*hourly1!D2804/hourly1!$D$8763+유형화!$F$74*hourly1!E2804/hourly1!$E$8763</f>
        <v>107.55627229436189</v>
      </c>
      <c r="C2803" s="442">
        <f>hourly1!$F2804*유형화!$G$71/hourly1!$F$8763+유형화!$G$72*hourly1!$G2804/hourly1!$F$8763+유형화!$G$74*hourly1!I2804/hourly1!$I$8763</f>
        <v>1.2566728280690369</v>
      </c>
      <c r="D2803" s="14">
        <v>387.14175999999998</v>
      </c>
      <c r="E2803" s="14">
        <v>370.436284</v>
      </c>
      <c r="F2803" s="1">
        <v>866661</v>
      </c>
      <c r="G2803" s="15">
        <f t="shared" si="86"/>
        <v>0.44300533019475441</v>
      </c>
      <c r="H2803" s="15">
        <f t="shared" si="87"/>
        <v>0.63865560139472266</v>
      </c>
    </row>
    <row r="2804" spans="1:8">
      <c r="A2804" s="1">
        <v>2803</v>
      </c>
      <c r="B2804" s="444">
        <f>유형화!$F$71*hourly1!B2805/hourly1!$B$8763+유형화!$F$72*hourly1!C2805/hourly1!$C$8763+유형화!$F$73*hourly1!D2805/hourly1!$D$8763+유형화!$F$74*hourly1!E2805/hourly1!$E$8763</f>
        <v>118.66793397423885</v>
      </c>
      <c r="C2804" s="442">
        <f>hourly1!$F2805*유형화!$G$71/hourly1!$F$8763+유형화!$G$72*hourly1!$G2805/hourly1!$F$8763+유형화!$G$74*hourly1!I2805/hourly1!$I$8763</f>
        <v>1.0391259426058113</v>
      </c>
      <c r="D2804" s="14">
        <v>376.63842299999999</v>
      </c>
      <c r="E2804" s="14">
        <v>78.802415999999909</v>
      </c>
      <c r="F2804" s="1">
        <v>870926</v>
      </c>
      <c r="G2804" s="15">
        <f t="shared" si="86"/>
        <v>0.43098638841014358</v>
      </c>
      <c r="H2804" s="15">
        <f t="shared" si="87"/>
        <v>0.62730672391115005</v>
      </c>
    </row>
    <row r="2805" spans="1:8">
      <c r="A2805" s="1">
        <v>2804</v>
      </c>
      <c r="B2805" s="444">
        <f>유형화!$F$71*hourly1!B2806/hourly1!$B$8763+유형화!$F$72*hourly1!C2806/hourly1!$C$8763+유형화!$F$73*hourly1!D2806/hourly1!$D$8763+유형화!$F$74*hourly1!E2806/hourly1!$E$8763</f>
        <v>127.67317451826119</v>
      </c>
      <c r="C2805" s="442">
        <f>hourly1!$F2806*유형화!$G$71/hourly1!$F$8763+유형화!$G$72*hourly1!$G2806/hourly1!$F$8763+유형화!$G$74*hourly1!I2806/hourly1!$I$8763</f>
        <v>1.2377093278964044</v>
      </c>
      <c r="D2805" s="14">
        <v>339.14461200000011</v>
      </c>
      <c r="E2805" s="14">
        <v>1.384090000000002</v>
      </c>
      <c r="F2805" s="1">
        <v>840128</v>
      </c>
      <c r="G2805" s="15">
        <f t="shared" si="86"/>
        <v>0.38808231595277126</v>
      </c>
      <c r="H2805" s="15">
        <f t="shared" si="87"/>
        <v>0.58495000461026092</v>
      </c>
    </row>
    <row r="2806" spans="1:8">
      <c r="A2806" s="1">
        <v>2805</v>
      </c>
      <c r="B2806" s="444">
        <f>유형화!$F$71*hourly1!B2807/hourly1!$B$8763+유형화!$F$72*hourly1!C2807/hourly1!$C$8763+유형화!$F$73*hourly1!D2807/hourly1!$D$8763+유형화!$F$74*hourly1!E2807/hourly1!$E$8763</f>
        <v>65.21081095009346</v>
      </c>
      <c r="C2806" s="442">
        <f>hourly1!$F2807*유형화!$G$71/hourly1!$F$8763+유형화!$G$72*hourly1!$G2807/hourly1!$F$8763+유형화!$G$74*hourly1!I2807/hourly1!$I$8763</f>
        <v>2.1030316674628398</v>
      </c>
      <c r="D2806" s="14">
        <v>345.281206</v>
      </c>
      <c r="E2806" s="14">
        <v>2.2555999999999998</v>
      </c>
      <c r="F2806" s="1">
        <v>861672</v>
      </c>
      <c r="G2806" s="15">
        <f t="shared" si="86"/>
        <v>0.39510440484145404</v>
      </c>
      <c r="H2806" s="15">
        <f t="shared" si="87"/>
        <v>0.59208753180781881</v>
      </c>
    </row>
    <row r="2807" spans="1:8">
      <c r="A2807" s="1">
        <v>2806</v>
      </c>
      <c r="B2807" s="444">
        <f>유형화!$F$71*hourly1!B2808/hourly1!$B$8763+유형화!$F$72*hourly1!C2808/hourly1!$C$8763+유형화!$F$73*hourly1!D2808/hourly1!$D$8763+유형화!$F$74*hourly1!E2808/hourly1!$E$8763</f>
        <v>63.789214445113942</v>
      </c>
      <c r="C2807" s="442">
        <f>hourly1!$F2808*유형화!$G$71/hourly1!$F$8763+유형화!$G$72*hourly1!$G2808/hourly1!$F$8763+유형화!$G$74*hourly1!I2808/hourly1!$I$8763</f>
        <v>0.41644923154114033</v>
      </c>
      <c r="D2807" s="14">
        <v>345.27000399999991</v>
      </c>
      <c r="E2807" s="14">
        <v>2.2115200000000002</v>
      </c>
      <c r="F2807" s="1">
        <v>925099</v>
      </c>
      <c r="G2807" s="15">
        <f t="shared" si="86"/>
        <v>0.39509158642137743</v>
      </c>
      <c r="H2807" s="15">
        <f t="shared" si="87"/>
        <v>0.59207457793315499</v>
      </c>
    </row>
    <row r="2808" spans="1:8">
      <c r="A2808" s="1">
        <v>2807</v>
      </c>
      <c r="B2808" s="444">
        <f>유형화!$F$71*hourly1!B2809/hourly1!$B$8763+유형화!$F$72*hourly1!C2809/hourly1!$C$8763+유형화!$F$73*hourly1!D2809/hourly1!$D$8763+유형화!$F$74*hourly1!E2809/hourly1!$E$8763</f>
        <v>62.341056829794624</v>
      </c>
      <c r="C2808" s="442">
        <f>hourly1!$F2809*유형화!$G$71/hourly1!$F$8763+유형화!$G$72*hourly1!$G2809/hourly1!$F$8763+유형화!$G$74*hourly1!I2809/hourly1!$I$8763</f>
        <v>0.37982934789900313</v>
      </c>
      <c r="D2808" s="14">
        <v>340.90220899999991</v>
      </c>
      <c r="E2808" s="14">
        <v>2.5815999999999999</v>
      </c>
      <c r="F2808" s="1">
        <v>951175</v>
      </c>
      <c r="G2808" s="15">
        <f t="shared" si="86"/>
        <v>0.39009352972452821</v>
      </c>
      <c r="H2808" s="15">
        <f t="shared" si="87"/>
        <v>0.58700275923404899</v>
      </c>
    </row>
    <row r="2809" spans="1:8">
      <c r="A2809" s="1">
        <v>2808</v>
      </c>
      <c r="B2809" s="444">
        <f>유형화!$F$71*hourly1!B2810/hourly1!$B$8763+유형화!$F$72*hourly1!C2810/hourly1!$C$8763+유형화!$F$73*hourly1!D2810/hourly1!$D$8763+유형화!$F$74*hourly1!E2810/hourly1!$E$8763</f>
        <v>60.646035599311844</v>
      </c>
      <c r="C2809" s="442">
        <f>hourly1!$F2810*유형화!$G$71/hourly1!$F$8763+유형화!$G$72*hourly1!$G2810/hourly1!$F$8763+유형화!$G$74*hourly1!I2810/hourly1!$I$8763</f>
        <v>0.31591654807043817</v>
      </c>
      <c r="D2809" s="14">
        <v>367.57288099999988</v>
      </c>
      <c r="E2809" s="14">
        <v>1.3577600000000001</v>
      </c>
      <c r="F2809" s="1">
        <v>992769</v>
      </c>
      <c r="G2809" s="15">
        <f t="shared" si="86"/>
        <v>0.42061271178299686</v>
      </c>
      <c r="H2809" s="15">
        <f t="shared" si="87"/>
        <v>0.6173343250730331</v>
      </c>
    </row>
    <row r="2810" spans="1:8">
      <c r="A2810" s="1">
        <v>2809</v>
      </c>
      <c r="B2810" s="444">
        <f>유형화!$F$71*hourly1!B2811/hourly1!$B$8763+유형화!$F$72*hourly1!C2811/hourly1!$C$8763+유형화!$F$73*hourly1!D2811/hourly1!$D$8763+유형화!$F$74*hourly1!E2811/hourly1!$E$8763</f>
        <v>60.663363080853458</v>
      </c>
      <c r="C2810" s="442">
        <f>hourly1!$F2811*유형화!$G$71/hourly1!$F$8763+유형화!$G$72*hourly1!$G2811/hourly1!$F$8763+유형화!$G$74*hourly1!I2811/hourly1!$I$8763</f>
        <v>0.27594604216559954</v>
      </c>
      <c r="D2810" s="14">
        <v>352.10627899999992</v>
      </c>
      <c r="E2810" s="14">
        <v>0.10432</v>
      </c>
      <c r="F2810" s="1">
        <v>906673</v>
      </c>
      <c r="G2810" s="15">
        <f t="shared" si="86"/>
        <v>0.40291431849677312</v>
      </c>
      <c r="H2810" s="15">
        <f t="shared" si="87"/>
        <v>0.59992941273941125</v>
      </c>
    </row>
    <row r="2811" spans="1:8">
      <c r="A2811" s="1">
        <v>2810</v>
      </c>
      <c r="B2811" s="444">
        <f>유형화!$F$71*hourly1!B2812/hourly1!$B$8763+유형화!$F$72*hourly1!C2812/hourly1!$C$8763+유형화!$F$73*hourly1!D2812/hourly1!$D$8763+유형화!$F$74*hourly1!E2812/hourly1!$E$8763</f>
        <v>60.523845113844494</v>
      </c>
      <c r="C2811" s="442">
        <f>hourly1!$F2812*유형화!$G$71/hourly1!$F$8763+유형화!$G$72*hourly1!$G2812/hourly1!$F$8763+유형화!$G$74*hourly1!I2812/hourly1!$I$8763</f>
        <v>0.26136632507351026</v>
      </c>
      <c r="D2811" s="14">
        <v>371.96696400000002</v>
      </c>
      <c r="E2811" s="14">
        <v>0</v>
      </c>
      <c r="F2811" s="1">
        <v>839139</v>
      </c>
      <c r="G2811" s="15">
        <f t="shared" si="86"/>
        <v>0.4256408497713095</v>
      </c>
      <c r="H2811" s="15">
        <f t="shared" si="87"/>
        <v>0.62218873644037587</v>
      </c>
    </row>
    <row r="2812" spans="1:8">
      <c r="A2812" s="1">
        <v>2811</v>
      </c>
      <c r="B2812" s="444">
        <f>유형화!$F$71*hourly1!B2813/hourly1!$B$8763+유형화!$F$72*hourly1!C2813/hourly1!$C$8763+유형화!$F$73*hourly1!D2813/hourly1!$D$8763+유형화!$F$74*hourly1!E2813/hourly1!$E$8763</f>
        <v>60.438084179495014</v>
      </c>
      <c r="C2812" s="442">
        <f>hourly1!$F2813*유형화!$G$71/hourly1!$F$8763+유형화!$G$72*hourly1!$G2813/hourly1!$F$8763+유형화!$G$74*hourly1!I2813/hourly1!$I$8763</f>
        <v>0.25198402863323621</v>
      </c>
      <c r="D2812" s="14">
        <v>381.89022200000011</v>
      </c>
      <c r="E2812" s="14">
        <v>0</v>
      </c>
      <c r="F2812" s="1">
        <v>691856</v>
      </c>
      <c r="G2812" s="15">
        <f t="shared" si="86"/>
        <v>0.43699600863326687</v>
      </c>
      <c r="H2812" s="15">
        <f t="shared" si="87"/>
        <v>0.63300847142202066</v>
      </c>
    </row>
    <row r="2813" spans="1:8">
      <c r="A2813" s="1">
        <v>2812</v>
      </c>
      <c r="B2813" s="444">
        <f>유형화!$F$71*hourly1!B2814/hourly1!$B$8763+유형화!$F$72*hourly1!C2814/hourly1!$C$8763+유형화!$F$73*hourly1!D2814/hourly1!$D$8763+유형화!$F$74*hourly1!E2814/hourly1!$E$8763</f>
        <v>60.397697874161658</v>
      </c>
      <c r="C2813" s="442">
        <f>hourly1!$F2814*유형화!$G$71/hourly1!$F$8763+유형화!$G$72*hourly1!$G2814/hourly1!$F$8763+유형화!$G$74*hourly1!I2814/hourly1!$I$8763</f>
        <v>0.23764216913459127</v>
      </c>
      <c r="D2813" s="14">
        <v>399.574388</v>
      </c>
      <c r="E2813" s="14">
        <v>0</v>
      </c>
      <c r="F2813" s="1">
        <v>552694</v>
      </c>
      <c r="G2813" s="15">
        <f t="shared" si="86"/>
        <v>0.4572319547581406</v>
      </c>
      <c r="H2813" s="15">
        <f t="shared" si="87"/>
        <v>0.65181264658659022</v>
      </c>
    </row>
    <row r="2814" spans="1:8">
      <c r="A2814" s="1">
        <v>2813</v>
      </c>
      <c r="B2814" s="444">
        <f>유형화!$F$71*hourly1!B2815/hourly1!$B$8763+유형화!$F$72*hourly1!C2815/hourly1!$C$8763+유형화!$F$73*hourly1!D2815/hourly1!$D$8763+유형화!$F$74*hourly1!E2815/hourly1!$E$8763</f>
        <v>60.407223660746048</v>
      </c>
      <c r="C2814" s="442">
        <f>hourly1!$F2815*유형화!$G$71/hourly1!$F$8763+유형화!$G$72*hourly1!$G2815/hourly1!$F$8763+유형화!$G$74*hourly1!I2815/hourly1!$I$8763</f>
        <v>0.23765496243440995</v>
      </c>
      <c r="D2814" s="14">
        <v>407.69524699999999</v>
      </c>
      <c r="E2814" s="14">
        <v>0</v>
      </c>
      <c r="F2814" s="1">
        <v>625855</v>
      </c>
      <c r="G2814" s="15">
        <f t="shared" si="86"/>
        <v>0.46652463303381936</v>
      </c>
      <c r="H2814" s="15">
        <f t="shared" si="87"/>
        <v>0.6602493547949505</v>
      </c>
    </row>
    <row r="2815" spans="1:8">
      <c r="A2815" s="1">
        <v>2814</v>
      </c>
      <c r="B2815" s="444">
        <f>유형화!$F$71*hourly1!B2816/hourly1!$B$8763+유형화!$F$72*hourly1!C2816/hourly1!$C$8763+유형화!$F$73*hourly1!D2816/hourly1!$D$8763+유형화!$F$74*hourly1!E2816/hourly1!$E$8763</f>
        <v>62.335924230661867</v>
      </c>
      <c r="C2815" s="442">
        <f>hourly1!$F2816*유형화!$G$71/hourly1!$F$8763+유형화!$G$72*hourly1!$G2816/hourly1!$F$8763+유형화!$G$74*hourly1!I2816/hourly1!$I$8763</f>
        <v>0.25199690341904107</v>
      </c>
      <c r="D2815" s="14">
        <v>406.00680799999992</v>
      </c>
      <c r="E2815" s="14">
        <v>0.90497100000000041</v>
      </c>
      <c r="F2815" s="1">
        <v>968125</v>
      </c>
      <c r="G2815" s="15">
        <f t="shared" si="86"/>
        <v>0.46459255658536613</v>
      </c>
      <c r="H2815" s="15">
        <f t="shared" si="87"/>
        <v>0.65850531150455083</v>
      </c>
    </row>
    <row r="2816" spans="1:8">
      <c r="A2816" s="1">
        <v>2815</v>
      </c>
      <c r="B2816" s="444">
        <f>유형화!$F$71*hourly1!B2817/hourly1!$B$8763+유형화!$F$72*hourly1!C2817/hourly1!$C$8763+유형화!$F$73*hourly1!D2817/hourly1!$D$8763+유형화!$F$74*hourly1!E2817/hourly1!$E$8763</f>
        <v>73.68683788922705</v>
      </c>
      <c r="C2816" s="442">
        <f>hourly1!$F2817*유형화!$G$71/hourly1!$F$8763+유형화!$G$72*hourly1!$G2817/hourly1!$F$8763+유형화!$G$74*hourly1!I2817/hourly1!$I$8763</f>
        <v>2.6657017724149221</v>
      </c>
      <c r="D2816" s="14">
        <v>415.21407599999998</v>
      </c>
      <c r="E2816" s="14">
        <v>73.885254999999987</v>
      </c>
      <c r="F2816" s="1">
        <v>1005359</v>
      </c>
      <c r="G2816" s="15">
        <f t="shared" si="86"/>
        <v>0.47512840991343808</v>
      </c>
      <c r="H2816" s="15">
        <f t="shared" si="87"/>
        <v>0.66795252789311765</v>
      </c>
    </row>
    <row r="2817" spans="1:8">
      <c r="A2817" s="1">
        <v>2816</v>
      </c>
      <c r="B2817" s="444">
        <f>유형화!$F$71*hourly1!B2818/hourly1!$B$8763+유형화!$F$72*hourly1!C2818/hourly1!$C$8763+유형화!$F$73*hourly1!D2818/hourly1!$D$8763+유형화!$F$74*hourly1!E2818/hourly1!$E$8763</f>
        <v>63.65480022214772</v>
      </c>
      <c r="C2817" s="442">
        <f>hourly1!$F2818*유형화!$G$71/hourly1!$F$8763+유형화!$G$72*hourly1!$G2818/hourly1!$F$8763+유형화!$G$74*hourly1!I2818/hourly1!$I$8763</f>
        <v>3.2961063699439528</v>
      </c>
      <c r="D2817" s="14">
        <v>365.759883</v>
      </c>
      <c r="E2817" s="14">
        <v>355.11449800000071</v>
      </c>
      <c r="F2817" s="1">
        <v>927663</v>
      </c>
      <c r="G2817" s="15">
        <f t="shared" si="86"/>
        <v>0.41853810278800657</v>
      </c>
      <c r="H2817" s="15">
        <f t="shared" si="87"/>
        <v>0.61531989240434803</v>
      </c>
    </row>
    <row r="2818" spans="1:8">
      <c r="A2818" s="1">
        <v>2817</v>
      </c>
      <c r="B2818" s="444">
        <f>유형화!$F$71*hourly1!B2819/hourly1!$B$8763+유형화!$F$72*hourly1!C2819/hourly1!$C$8763+유형화!$F$73*hourly1!D2819/hourly1!$D$8763+유형화!$F$74*hourly1!E2819/hourly1!$E$8763</f>
        <v>65.434866010524189</v>
      </c>
      <c r="C2818" s="442">
        <f>hourly1!$F2819*유형화!$G$71/hourly1!$F$8763+유형화!$G$72*hourly1!$G2819/hourly1!$F$8763+유형화!$G$74*hourly1!I2819/hourly1!$I$8763</f>
        <v>3.3791610427687462</v>
      </c>
      <c r="D2818" s="14">
        <v>366.40545900000001</v>
      </c>
      <c r="E2818" s="14">
        <v>723.56817700000011</v>
      </c>
      <c r="F2818" s="1">
        <v>909342</v>
      </c>
      <c r="G2818" s="15">
        <f t="shared" ref="G2818:G2881" si="88">D2818/$I$1</f>
        <v>0.41927683376098607</v>
      </c>
      <c r="H2818" s="15">
        <f t="shared" ref="H2818:H2881" si="89">G2818/(1-$H$1*(1-G2818))</f>
        <v>0.61603797002204841</v>
      </c>
    </row>
    <row r="2819" spans="1:8">
      <c r="A2819" s="1">
        <v>2818</v>
      </c>
      <c r="B2819" s="444">
        <f>유형화!$F$71*hourly1!B2820/hourly1!$B$8763+유형화!$F$72*hourly1!C2820/hourly1!$C$8763+유형화!$F$73*hourly1!D2820/hourly1!$D$8763+유형화!$F$74*hourly1!E2820/hourly1!$E$8763</f>
        <v>69.104470785429811</v>
      </c>
      <c r="C2819" s="442">
        <f>hourly1!$F2820*유형화!$G$71/hourly1!$F$8763+유형화!$G$72*hourly1!$G2820/hourly1!$F$8763+유형화!$G$74*hourly1!I2820/hourly1!$I$8763</f>
        <v>3.1448121544003413</v>
      </c>
      <c r="D2819" s="14">
        <v>399.85688199999993</v>
      </c>
      <c r="E2819" s="14">
        <v>1013.298733</v>
      </c>
      <c r="F2819" s="1">
        <v>917305</v>
      </c>
      <c r="G2819" s="15">
        <f t="shared" si="88"/>
        <v>0.45755521192303034</v>
      </c>
      <c r="H2819" s="15">
        <f t="shared" si="89"/>
        <v>0.65210819118765395</v>
      </c>
    </row>
    <row r="2820" spans="1:8">
      <c r="A2820" s="1">
        <v>2819</v>
      </c>
      <c r="B2820" s="444">
        <f>유형화!$F$71*hourly1!B2821/hourly1!$B$8763+유형화!$F$72*hourly1!C2821/hourly1!$C$8763+유형화!$F$73*hourly1!D2821/hourly1!$D$8763+유형화!$F$74*hourly1!E2821/hourly1!$E$8763</f>
        <v>71.759788548333432</v>
      </c>
      <c r="C2820" s="442">
        <f>hourly1!$F2821*유형화!$G$71/hourly1!$F$8763+유형화!$G$72*hourly1!$G2821/hourly1!$F$8763+유형화!$G$74*hourly1!I2821/hourly1!$I$8763</f>
        <v>2.5971143660213998</v>
      </c>
      <c r="D2820" s="14">
        <v>409.080172</v>
      </c>
      <c r="E2820" s="14">
        <v>1205.0550240000009</v>
      </c>
      <c r="F2820" s="1">
        <v>861414</v>
      </c>
      <c r="G2820" s="15">
        <f t="shared" si="88"/>
        <v>0.46810939918490568</v>
      </c>
      <c r="H2820" s="15">
        <f t="shared" si="89"/>
        <v>0.66167597743564321</v>
      </c>
    </row>
    <row r="2821" spans="1:8">
      <c r="A2821" s="1">
        <v>2820</v>
      </c>
      <c r="B2821" s="444">
        <f>유형화!$F$71*hourly1!B2822/hourly1!$B$8763+유형화!$F$72*hourly1!C2822/hourly1!$C$8763+유형화!$F$73*hourly1!D2822/hourly1!$D$8763+유형화!$F$74*hourly1!E2822/hourly1!$E$8763</f>
        <v>70.370401537560113</v>
      </c>
      <c r="C2821" s="442">
        <f>hourly1!$F2822*유형화!$G$71/hourly1!$F$8763+유형화!$G$72*hourly1!$G2822/hourly1!$F$8763+유형화!$G$74*hourly1!I2822/hourly1!$I$8763</f>
        <v>2.1734907254712366</v>
      </c>
      <c r="D2821" s="14">
        <v>430.64263499999993</v>
      </c>
      <c r="E2821" s="14">
        <v>1322.9606879999981</v>
      </c>
      <c r="F2821" s="1">
        <v>874856</v>
      </c>
      <c r="G2821" s="15">
        <f t="shared" si="88"/>
        <v>0.49278327069163008</v>
      </c>
      <c r="H2821" s="15">
        <f t="shared" si="89"/>
        <v>0.68344274815557804</v>
      </c>
    </row>
    <row r="2822" spans="1:8">
      <c r="A2822" s="1">
        <v>2821</v>
      </c>
      <c r="B2822" s="444">
        <f>유형화!$F$71*hourly1!B2823/hourly1!$B$8763+유형화!$F$72*hourly1!C2823/hourly1!$C$8763+유형화!$F$73*hourly1!D2823/hourly1!$D$8763+유형화!$F$74*hourly1!E2823/hourly1!$E$8763</f>
        <v>76.221727880452306</v>
      </c>
      <c r="C2822" s="442">
        <f>hourly1!$F2823*유형화!$G$71/hourly1!$F$8763+유형화!$G$72*hourly1!$G2823/hourly1!$F$8763+유형화!$G$74*hourly1!I2823/hourly1!$I$8763</f>
        <v>0.67342628933533488</v>
      </c>
      <c r="D2822" s="14">
        <v>465.720865</v>
      </c>
      <c r="E2822" s="14">
        <v>1355.498771999999</v>
      </c>
      <c r="F2822" s="1">
        <v>875342</v>
      </c>
      <c r="G2822" s="15">
        <f t="shared" si="88"/>
        <v>0.53292319996146031</v>
      </c>
      <c r="H2822" s="15">
        <f t="shared" si="89"/>
        <v>0.71715466943402895</v>
      </c>
    </row>
    <row r="2823" spans="1:8">
      <c r="A2823" s="1">
        <v>2822</v>
      </c>
      <c r="B2823" s="444">
        <f>유형화!$F$71*hourly1!B2824/hourly1!$B$8763+유형화!$F$72*hourly1!C2824/hourly1!$C$8763+유형화!$F$73*hourly1!D2824/hourly1!$D$8763+유형화!$F$74*hourly1!E2824/hourly1!$E$8763</f>
        <v>64.228608934889266</v>
      </c>
      <c r="C2823" s="442">
        <f>hourly1!$F2824*유형화!$G$71/hourly1!$F$8763+유형화!$G$72*hourly1!$G2824/hourly1!$F$8763+유형화!$G$74*hourly1!I2824/hourly1!$I$8763</f>
        <v>1.2601697991627876</v>
      </c>
      <c r="D2823" s="14">
        <v>472.32256899999987</v>
      </c>
      <c r="E2823" s="14">
        <v>1302.316521999998</v>
      </c>
      <c r="F2823" s="1">
        <v>866580</v>
      </c>
      <c r="G2823" s="15">
        <f t="shared" si="88"/>
        <v>0.54047751303884051</v>
      </c>
      <c r="H2823" s="15">
        <f t="shared" si="89"/>
        <v>0.72327651587279984</v>
      </c>
    </row>
    <row r="2824" spans="1:8">
      <c r="A2824" s="1">
        <v>2823</v>
      </c>
      <c r="B2824" s="444">
        <f>유형화!$F$71*hourly1!B2825/hourly1!$B$8763+유형화!$F$72*hourly1!C2825/hourly1!$C$8763+유형화!$F$73*hourly1!D2825/hourly1!$D$8763+유형화!$F$74*hourly1!E2825/hourly1!$E$8763</f>
        <v>65.144508060569706</v>
      </c>
      <c r="C2824" s="442">
        <f>hourly1!$F2825*유형화!$G$71/hourly1!$F$8763+유형화!$G$72*hourly1!$G2825/hourly1!$F$8763+유형화!$G$74*hourly1!I2825/hourly1!$I$8763</f>
        <v>1.4205321011842558</v>
      </c>
      <c r="D2824" s="14">
        <v>512.55935800000009</v>
      </c>
      <c r="E2824" s="14">
        <v>1133.638365</v>
      </c>
      <c r="F2824" s="1">
        <v>848454</v>
      </c>
      <c r="G2824" s="15">
        <f t="shared" si="88"/>
        <v>0.58652036823720954</v>
      </c>
      <c r="H2824" s="15">
        <f t="shared" si="89"/>
        <v>0.75916495313554522</v>
      </c>
    </row>
    <row r="2825" spans="1:8">
      <c r="A2825" s="1">
        <v>2824</v>
      </c>
      <c r="B2825" s="444">
        <f>유형화!$F$71*hourly1!B2826/hourly1!$B$8763+유형화!$F$72*hourly1!C2826/hourly1!$C$8763+유형화!$F$73*hourly1!D2826/hourly1!$D$8763+유형화!$F$74*hourly1!E2826/hourly1!$E$8763</f>
        <v>63.755121049796394</v>
      </c>
      <c r="C2825" s="442">
        <f>hourly1!$F2826*유형화!$G$71/hourly1!$F$8763+유형화!$G$72*hourly1!$G2826/hourly1!$F$8763+유형화!$G$74*hourly1!I2826/hourly1!$I$8763</f>
        <v>1.3394888284405175</v>
      </c>
      <c r="D2825" s="14">
        <v>535.46819400000004</v>
      </c>
      <c r="E2825" s="14">
        <v>901.11909799999921</v>
      </c>
      <c r="F2825" s="1">
        <v>847154</v>
      </c>
      <c r="G2825" s="15">
        <f t="shared" si="88"/>
        <v>0.61273489093958466</v>
      </c>
      <c r="H2825" s="15">
        <f t="shared" si="89"/>
        <v>0.77856623727318008</v>
      </c>
    </row>
    <row r="2826" spans="1:8">
      <c r="A2826" s="1">
        <v>2825</v>
      </c>
      <c r="B2826" s="444">
        <f>유형화!$F$71*hourly1!B2827/hourly1!$B$8763+유형화!$F$72*hourly1!C2827/hourly1!$C$8763+유형화!$F$73*hourly1!D2827/hourly1!$D$8763+유형화!$F$74*hourly1!E2827/hourly1!$E$8763</f>
        <v>62.432612923857498</v>
      </c>
      <c r="C2826" s="442">
        <f>hourly1!$F2827*유형화!$G$71/hourly1!$F$8763+유형화!$G$72*hourly1!$G2827/hourly1!$F$8763+유형화!$G$74*hourly1!I2827/hourly1!$I$8763</f>
        <v>1.3380108356245224</v>
      </c>
      <c r="D2826" s="14">
        <v>543.54746</v>
      </c>
      <c r="E2826" s="14">
        <v>627.36412000000007</v>
      </c>
      <c r="F2826" s="1">
        <v>862066</v>
      </c>
      <c r="G2826" s="15">
        <f t="shared" si="88"/>
        <v>0.62197997445127107</v>
      </c>
      <c r="H2826" s="15">
        <f t="shared" si="89"/>
        <v>0.78524002414540228</v>
      </c>
    </row>
    <row r="2827" spans="1:8">
      <c r="A2827" s="1">
        <v>2826</v>
      </c>
      <c r="B2827" s="444">
        <f>유형화!$F$71*hourly1!B2828/hourly1!$B$8763+유형화!$F$72*hourly1!C2828/hourly1!$C$8763+유형화!$F$73*hourly1!D2828/hourly1!$D$8763+유형화!$F$74*hourly1!E2828/hourly1!$E$8763</f>
        <v>62.065202169448568</v>
      </c>
      <c r="C2827" s="442">
        <f>hourly1!$F2828*유형화!$G$71/hourly1!$F$8763+유형화!$G$72*hourly1!$G2828/hourly1!$F$8763+유형화!$G$74*hourly1!I2828/hourly1!$I$8763</f>
        <v>1.407323141350437</v>
      </c>
      <c r="D2827" s="14">
        <v>509.77083800000008</v>
      </c>
      <c r="E2827" s="14">
        <v>324.28920900000043</v>
      </c>
      <c r="F2827" s="1">
        <v>857562</v>
      </c>
      <c r="G2827" s="15">
        <f t="shared" si="88"/>
        <v>0.58332947190157614</v>
      </c>
      <c r="H2827" s="15">
        <f t="shared" si="89"/>
        <v>0.75675383232762861</v>
      </c>
    </row>
    <row r="2828" spans="1:8">
      <c r="A2828" s="1">
        <v>2827</v>
      </c>
      <c r="B2828" s="444">
        <f>유형화!$F$71*hourly1!B2829/hourly1!$B$8763+유형화!$F$72*hourly1!C2829/hourly1!$C$8763+유형화!$F$73*hourly1!D2829/hourly1!$D$8763+유형화!$F$74*hourly1!E2829/hourly1!$E$8763</f>
        <v>73.073443599899491</v>
      </c>
      <c r="C2828" s="442">
        <f>hourly1!$F2829*유형화!$G$71/hourly1!$F$8763+유형화!$G$72*hourly1!$G2829/hourly1!$F$8763+유형화!$G$74*hourly1!I2829/hourly1!$I$8763</f>
        <v>0.67448650350056183</v>
      </c>
      <c r="D2828" s="14">
        <v>464.74620899999991</v>
      </c>
      <c r="E2828" s="14">
        <v>75.350040999999962</v>
      </c>
      <c r="F2828" s="1">
        <v>875321</v>
      </c>
      <c r="G2828" s="15">
        <f t="shared" si="88"/>
        <v>0.53180790358241214</v>
      </c>
      <c r="H2828" s="15">
        <f t="shared" si="89"/>
        <v>0.71624505392182536</v>
      </c>
    </row>
    <row r="2829" spans="1:8">
      <c r="A2829" s="1">
        <v>2828</v>
      </c>
      <c r="B2829" s="444">
        <f>유형화!$F$71*hourly1!B2830/hourly1!$B$8763+유형화!$F$72*hourly1!C2830/hourly1!$C$8763+유형화!$F$73*hourly1!D2830/hourly1!$D$8763+유형화!$F$74*hourly1!E2830/hourly1!$E$8763</f>
        <v>81.788827551156032</v>
      </c>
      <c r="C2829" s="442">
        <f>hourly1!$F2830*유형화!$G$71/hourly1!$F$8763+유형화!$G$72*hourly1!$G2830/hourly1!$F$8763+유형화!$G$74*hourly1!I2830/hourly1!$I$8763</f>
        <v>0.74400790226683489</v>
      </c>
      <c r="D2829" s="14">
        <v>466.27306700000003</v>
      </c>
      <c r="E2829" s="14">
        <v>1.338255000000002</v>
      </c>
      <c r="F2829" s="1">
        <v>847350</v>
      </c>
      <c r="G2829" s="15">
        <f t="shared" si="88"/>
        <v>0.5335550833039967</v>
      </c>
      <c r="H2829" s="15">
        <f t="shared" si="89"/>
        <v>0.71766935591940151</v>
      </c>
    </row>
    <row r="2830" spans="1:8">
      <c r="A2830" s="1">
        <v>2829</v>
      </c>
      <c r="B2830" s="444">
        <f>유형화!$F$71*hourly1!B2831/hourly1!$B$8763+유형화!$F$72*hourly1!C2831/hourly1!$C$8763+유형화!$F$73*hourly1!D2831/hourly1!$D$8763+유형화!$F$74*hourly1!E2831/hourly1!$E$8763</f>
        <v>65.467073004333358</v>
      </c>
      <c r="C2830" s="442">
        <f>hourly1!$F2831*유형화!$G$71/hourly1!$F$8763+유형화!$G$72*hourly1!$G2831/hourly1!$F$8763+유형화!$G$74*hourly1!I2831/hourly1!$I$8763</f>
        <v>1.9740269655867593</v>
      </c>
      <c r="D2830" s="14">
        <v>400.83896800000008</v>
      </c>
      <c r="E2830" s="14">
        <v>2.1760799999999998</v>
      </c>
      <c r="F2830" s="1">
        <v>890210</v>
      </c>
      <c r="G2830" s="15">
        <f t="shared" si="88"/>
        <v>0.45867901043215964</v>
      </c>
      <c r="H2830" s="15">
        <f t="shared" si="89"/>
        <v>0.6531344829918857</v>
      </c>
    </row>
    <row r="2831" spans="1:8">
      <c r="A2831" s="1">
        <v>2830</v>
      </c>
      <c r="B2831" s="444">
        <f>유형화!$F$71*hourly1!B2832/hourly1!$B$8763+유형화!$F$72*hourly1!C2832/hourly1!$C$8763+유형화!$F$73*hourly1!D2832/hourly1!$D$8763+유형화!$F$74*hourly1!E2832/hourly1!$E$8763</f>
        <v>63.551217662840472</v>
      </c>
      <c r="C2831" s="442">
        <f>hourly1!$F2832*유형화!$G$71/hourly1!$F$8763+유형화!$G$72*hourly1!$G2832/hourly1!$F$8763+유형화!$G$74*hourly1!I2832/hourly1!$I$8763</f>
        <v>0.40652309762959321</v>
      </c>
      <c r="D2831" s="14">
        <v>321.86029300000013</v>
      </c>
      <c r="E2831" s="14">
        <v>2.14256</v>
      </c>
      <c r="F2831" s="1">
        <v>906986</v>
      </c>
      <c r="G2831" s="15">
        <f t="shared" si="88"/>
        <v>0.36830391373187299</v>
      </c>
      <c r="H2831" s="15">
        <f t="shared" si="89"/>
        <v>0.56439235761598561</v>
      </c>
    </row>
    <row r="2832" spans="1:8">
      <c r="A2832" s="1">
        <v>2831</v>
      </c>
      <c r="B2832" s="444">
        <f>유형화!$F$71*hourly1!B2833/hourly1!$B$8763+유형화!$F$72*hourly1!C2833/hourly1!$C$8763+유형화!$F$73*hourly1!D2833/hourly1!$D$8763+유형화!$F$74*hourly1!E2833/hourly1!$E$8763</f>
        <v>61.756110052315243</v>
      </c>
      <c r="C2832" s="442">
        <f>hourly1!$F2833*유형화!$G$71/hourly1!$F$8763+유형화!$G$72*hourly1!$G2833/hourly1!$F$8763+유형화!$G$74*hourly1!I2833/hourly1!$I$8763</f>
        <v>0.39133362090347013</v>
      </c>
      <c r="D2832" s="14">
        <v>321.79857099999998</v>
      </c>
      <c r="E2832" s="14">
        <v>2.5911200000000001</v>
      </c>
      <c r="F2832" s="1">
        <v>969149</v>
      </c>
      <c r="G2832" s="15">
        <f t="shared" si="88"/>
        <v>0.36823328540443462</v>
      </c>
      <c r="H2832" s="15">
        <f t="shared" si="89"/>
        <v>0.5643177184342254</v>
      </c>
    </row>
    <row r="2833" spans="1:8">
      <c r="A2833" s="1">
        <v>2832</v>
      </c>
      <c r="B2833" s="444">
        <f>유형화!$F$71*hourly1!B2834/hourly1!$B$8763+유형화!$F$72*hourly1!C2834/hourly1!$C$8763+유형화!$F$73*hourly1!D2834/hourly1!$D$8763+유형화!$F$74*hourly1!E2834/hourly1!$E$8763</f>
        <v>59.956139252636753</v>
      </c>
      <c r="C2833" s="442">
        <f>hourly1!$F2834*유형화!$G$71/hourly1!$F$8763+유형화!$G$72*hourly1!$G2834/hourly1!$F$8763+유형화!$G$74*hourly1!I2834/hourly1!$I$8763</f>
        <v>0.31571829266624246</v>
      </c>
      <c r="D2833" s="14">
        <v>257.72898300000003</v>
      </c>
      <c r="E2833" s="14">
        <v>1.33632</v>
      </c>
      <c r="F2833" s="1">
        <v>961784</v>
      </c>
      <c r="G2833" s="15">
        <f t="shared" si="88"/>
        <v>0.29491861899546373</v>
      </c>
      <c r="H2833" s="15">
        <f t="shared" si="89"/>
        <v>0.481731614678578</v>
      </c>
    </row>
    <row r="2834" spans="1:8">
      <c r="A2834" s="1">
        <v>2833</v>
      </c>
      <c r="B2834" s="444">
        <f>유형화!$F$71*hourly1!B2835/hourly1!$B$8763+유형화!$F$72*hourly1!C2835/hourly1!$C$8763+유형화!$F$73*hourly1!D2835/hourly1!$D$8763+유형화!$F$74*hourly1!E2835/hourly1!$E$8763</f>
        <v>60.057575714625663</v>
      </c>
      <c r="C2834" s="442">
        <f>hourly1!$F2835*유형화!$G$71/hourly1!$F$8763+유형화!$G$72*hourly1!$G2835/hourly1!$F$8763+유형화!$G$74*hourly1!I2835/hourly1!$I$8763</f>
        <v>0.2634677671692045</v>
      </c>
      <c r="D2834" s="14">
        <v>209.928259</v>
      </c>
      <c r="E2834" s="14">
        <v>0.11527999999999999</v>
      </c>
      <c r="F2834" s="1">
        <v>945531</v>
      </c>
      <c r="G2834" s="15">
        <f t="shared" si="88"/>
        <v>0.2402203722365289</v>
      </c>
      <c r="H2834" s="15">
        <f t="shared" si="89"/>
        <v>0.41266384093998193</v>
      </c>
    </row>
    <row r="2835" spans="1:8">
      <c r="A2835" s="1">
        <v>2834</v>
      </c>
      <c r="B2835" s="444">
        <f>유형화!$F$71*hourly1!B2836/hourly1!$B$8763+유형화!$F$72*hourly1!C2836/hourly1!$C$8763+유형화!$F$73*hourly1!D2836/hourly1!$D$8763+유형화!$F$74*hourly1!E2836/hourly1!$E$8763</f>
        <v>59.859723576306855</v>
      </c>
      <c r="C2835" s="442">
        <f>hourly1!$F2836*유형화!$G$71/hourly1!$F$8763+유형화!$G$72*hourly1!$G2836/hourly1!$F$8763+유형화!$G$74*hourly1!I2836/hourly1!$I$8763</f>
        <v>0.24417424875284077</v>
      </c>
      <c r="D2835" s="14">
        <v>220.20797099999999</v>
      </c>
      <c r="E2835" s="14">
        <v>0</v>
      </c>
      <c r="F2835" s="1">
        <v>826796</v>
      </c>
      <c r="G2835" s="15">
        <f t="shared" si="88"/>
        <v>0.25198342050305272</v>
      </c>
      <c r="H2835" s="15">
        <f t="shared" si="89"/>
        <v>0.42811302131709866</v>
      </c>
    </row>
    <row r="2836" spans="1:8">
      <c r="A2836" s="1">
        <v>2835</v>
      </c>
      <c r="B2836" s="444">
        <f>유형화!$F$71*hourly1!B2837/hourly1!$B$8763+유형화!$F$72*hourly1!C2837/hourly1!$C$8763+유형화!$F$73*hourly1!D2837/hourly1!$D$8763+유형화!$F$74*hourly1!E2837/hourly1!$E$8763</f>
        <v>59.947958834623364</v>
      </c>
      <c r="C2836" s="442">
        <f>hourly1!$F2837*유형화!$G$71/hourly1!$F$8763+유형화!$G$72*hourly1!$G2837/hourly1!$F$8763+유형화!$G$74*hourly1!I2837/hourly1!$I$8763</f>
        <v>0.24001854494740796</v>
      </c>
      <c r="D2836" s="14">
        <v>219.80496600000001</v>
      </c>
      <c r="E2836" s="14">
        <v>0</v>
      </c>
      <c r="F2836" s="1">
        <v>695145</v>
      </c>
      <c r="G2836" s="15">
        <f t="shared" si="88"/>
        <v>0.25152226290771829</v>
      </c>
      <c r="H2836" s="15">
        <f t="shared" si="89"/>
        <v>0.42751375204717251</v>
      </c>
    </row>
    <row r="2837" spans="1:8">
      <c r="A2837" s="1">
        <v>2836</v>
      </c>
      <c r="B2837" s="444">
        <f>유형화!$F$71*hourly1!B2838/hourly1!$B$8763+유형화!$F$72*hourly1!C2838/hourly1!$C$8763+유형화!$F$73*hourly1!D2838/hourly1!$D$8763+유형화!$F$74*hourly1!E2838/hourly1!$E$8763</f>
        <v>59.986530876173312</v>
      </c>
      <c r="C2837" s="442">
        <f>hourly1!$F2838*유형화!$G$71/hourly1!$F$8763+유형화!$G$72*hourly1!$G2838/hourly1!$F$8763+유형화!$G$74*hourly1!I2838/hourly1!$I$8763</f>
        <v>0.24004372411711478</v>
      </c>
      <c r="D2837" s="14">
        <v>234.57341700000001</v>
      </c>
      <c r="E2837" s="14">
        <v>0</v>
      </c>
      <c r="F2837" s="1">
        <v>555224</v>
      </c>
      <c r="G2837" s="15">
        <f t="shared" si="88"/>
        <v>0.26842176378233346</v>
      </c>
      <c r="H2837" s="15">
        <f t="shared" si="89"/>
        <v>0.44914224342160747</v>
      </c>
    </row>
    <row r="2838" spans="1:8">
      <c r="A2838" s="1">
        <v>2837</v>
      </c>
      <c r="B2838" s="444">
        <f>유형화!$F$71*hourly1!B2839/hourly1!$B$8763+유형화!$F$72*hourly1!C2839/hourly1!$C$8763+유형화!$F$73*hourly1!D2839/hourly1!$D$8763+유형화!$F$74*hourly1!E2839/hourly1!$E$8763</f>
        <v>59.979064621637271</v>
      </c>
      <c r="C2838" s="442">
        <f>hourly1!$F2839*유형화!$G$71/hourly1!$F$8763+유형화!$G$72*hourly1!$G2839/hourly1!$F$8763+유형화!$G$74*hourly1!I2839/hourly1!$I$8763</f>
        <v>0.23764950287334083</v>
      </c>
      <c r="D2838" s="14">
        <v>248.35845800000001</v>
      </c>
      <c r="E2838" s="14">
        <v>0</v>
      </c>
      <c r="F2838" s="1">
        <v>639352</v>
      </c>
      <c r="G2838" s="15">
        <f t="shared" si="88"/>
        <v>0.28419595109799073</v>
      </c>
      <c r="H2838" s="15">
        <f t="shared" si="89"/>
        <v>0.46873215832793202</v>
      </c>
    </row>
    <row r="2839" spans="1:8">
      <c r="A2839" s="1">
        <v>2838</v>
      </c>
      <c r="B2839" s="444">
        <f>유형화!$F$71*hourly1!B2840/hourly1!$B$8763+유형화!$F$72*hourly1!C2840/hourly1!$C$8763+유형화!$F$73*hourly1!D2840/hourly1!$D$8763+유형화!$F$74*hourly1!E2840/hourly1!$E$8763</f>
        <v>61.840749245041195</v>
      </c>
      <c r="C2839" s="442">
        <f>hourly1!$F2840*유형화!$G$71/hourly1!$F$8763+유형화!$G$72*hourly1!$G2840/hourly1!$F$8763+유형화!$G$74*hourly1!I2840/hourly1!$I$8763</f>
        <v>0.42261674285755046</v>
      </c>
      <c r="D2839" s="14">
        <v>266.22476300000011</v>
      </c>
      <c r="E2839" s="14">
        <v>0.91496800000000067</v>
      </c>
      <c r="F2839" s="1">
        <v>983103</v>
      </c>
      <c r="G2839" s="15">
        <f t="shared" si="88"/>
        <v>0.3046403184167869</v>
      </c>
      <c r="H2839" s="15">
        <f t="shared" si="89"/>
        <v>0.49330296400144003</v>
      </c>
    </row>
    <row r="2840" spans="1:8">
      <c r="A2840" s="1">
        <v>2839</v>
      </c>
      <c r="B2840" s="444">
        <f>유형화!$F$71*hourly1!B2841/hourly1!$B$8763+유형화!$F$72*hourly1!C2841/hourly1!$C$8763+유형화!$F$73*hourly1!D2841/hourly1!$D$8763+유형화!$F$74*hourly1!E2841/hourly1!$E$8763</f>
        <v>73.220979675040653</v>
      </c>
      <c r="C2840" s="442">
        <f>hourly1!$F2841*유형화!$G$71/hourly1!$F$8763+유형화!$G$72*hourly1!$G2841/hourly1!$F$8763+유형화!$G$74*hourly1!I2841/hourly1!$I$8763</f>
        <v>2.1483021033900158</v>
      </c>
      <c r="D2840" s="14">
        <v>217.82703699999999</v>
      </c>
      <c r="E2840" s="14">
        <v>74.033449000000019</v>
      </c>
      <c r="F2840" s="1">
        <v>1001842</v>
      </c>
      <c r="G2840" s="15">
        <f t="shared" si="88"/>
        <v>0.24925892378938916</v>
      </c>
      <c r="H2840" s="15">
        <f t="shared" si="89"/>
        <v>0.42456506055458321</v>
      </c>
    </row>
    <row r="2841" spans="1:8">
      <c r="A2841" s="1">
        <v>2840</v>
      </c>
      <c r="B2841" s="444">
        <f>유형화!$F$71*hourly1!B2842/hourly1!$B$8763+유형화!$F$72*hourly1!C2842/hourly1!$C$8763+유형화!$F$73*hourly1!D2842/hourly1!$D$8763+유형화!$F$74*hourly1!E2842/hourly1!$E$8763</f>
        <v>159.07924650055821</v>
      </c>
      <c r="C2841" s="442">
        <f>hourly1!$F2842*유형화!$G$71/hourly1!$F$8763+유형화!$G$72*hourly1!$G2842/hourly1!$F$8763+유형화!$G$74*hourly1!I2842/hourly1!$I$8763</f>
        <v>2.4304003943549297</v>
      </c>
      <c r="D2841" s="14">
        <v>141.20418799999999</v>
      </c>
      <c r="E2841" s="14">
        <v>349.71056800000008</v>
      </c>
      <c r="F2841" s="1">
        <v>941523</v>
      </c>
      <c r="G2841" s="15">
        <f t="shared" si="88"/>
        <v>0.16157959278229808</v>
      </c>
      <c r="H2841" s="15">
        <f t="shared" si="89"/>
        <v>0.29984961083219908</v>
      </c>
    </row>
    <row r="2842" spans="1:8">
      <c r="A2842" s="1">
        <v>2841</v>
      </c>
      <c r="B2842" s="444">
        <f>유형화!$F$71*hourly1!B2843/hourly1!$B$8763+유형화!$F$72*hourly1!C2843/hourly1!$C$8763+유형화!$F$73*hourly1!D2843/hourly1!$D$8763+유형화!$F$74*hourly1!E2843/hourly1!$E$8763</f>
        <v>256.46196038937779</v>
      </c>
      <c r="C2842" s="442">
        <f>hourly1!$F2843*유형화!$G$71/hourly1!$F$8763+유형화!$G$72*hourly1!$G2843/hourly1!$F$8763+유형화!$G$74*hourly1!I2843/hourly1!$I$8763</f>
        <v>2.3749012670497929</v>
      </c>
      <c r="D2842" s="14">
        <v>83.189455000000009</v>
      </c>
      <c r="E2842" s="14">
        <v>716.91746000000023</v>
      </c>
      <c r="F2842" s="1">
        <v>904139</v>
      </c>
      <c r="G2842" s="15">
        <f t="shared" si="88"/>
        <v>9.5193481532440907E-2</v>
      </c>
      <c r="H2842" s="15">
        <f t="shared" si="89"/>
        <v>0.18949391053804163</v>
      </c>
    </row>
    <row r="2843" spans="1:8">
      <c r="A2843" s="1">
        <v>2842</v>
      </c>
      <c r="B2843" s="444">
        <f>유형화!$F$71*hourly1!B2844/hourly1!$B$8763+유형화!$F$72*hourly1!C2844/hourly1!$C$8763+유형화!$F$73*hourly1!D2844/hourly1!$D$8763+유형화!$F$74*hourly1!E2844/hourly1!$E$8763</f>
        <v>314.30838527989579</v>
      </c>
      <c r="C2843" s="442">
        <f>hourly1!$F2844*유형화!$G$71/hourly1!$F$8763+유형화!$G$72*hourly1!$G2844/hourly1!$F$8763+유형화!$G$74*hourly1!I2844/hourly1!$I$8763</f>
        <v>1.8575834099549378</v>
      </c>
      <c r="D2843" s="14">
        <v>111.092607</v>
      </c>
      <c r="E2843" s="14">
        <v>1008.495125999999</v>
      </c>
      <c r="F2843" s="1">
        <v>889188</v>
      </c>
      <c r="G2843" s="15">
        <f t="shared" si="88"/>
        <v>0.1271229873166643</v>
      </c>
      <c r="H2843" s="15">
        <f t="shared" si="89"/>
        <v>0.24450600786931889</v>
      </c>
    </row>
    <row r="2844" spans="1:8">
      <c r="A2844" s="1">
        <v>2843</v>
      </c>
      <c r="B2844" s="444">
        <f>유형화!$F$71*hourly1!B2845/hourly1!$B$8763+유형화!$F$72*hourly1!C2845/hourly1!$C$8763+유형화!$F$73*hourly1!D2845/hourly1!$D$8763+유형화!$F$74*hourly1!E2845/hourly1!$E$8763</f>
        <v>371.53542670630179</v>
      </c>
      <c r="C2844" s="442">
        <f>hourly1!$F2845*유형화!$G$71/hourly1!$F$8763+유형화!$G$72*hourly1!$G2845/hourly1!$F$8763+유형화!$G$74*hourly1!I2845/hourly1!$I$8763</f>
        <v>0.90982715780586743</v>
      </c>
      <c r="D2844" s="14">
        <v>115.272807</v>
      </c>
      <c r="E2844" s="14">
        <v>1196.152107000001</v>
      </c>
      <c r="F2844" s="1">
        <v>814309</v>
      </c>
      <c r="G2844" s="15">
        <f t="shared" si="88"/>
        <v>0.13190637953268386</v>
      </c>
      <c r="H2844" s="15">
        <f t="shared" si="89"/>
        <v>0.25242896559018629</v>
      </c>
    </row>
    <row r="2845" spans="1:8">
      <c r="A2845" s="1">
        <v>2844</v>
      </c>
      <c r="B2845" s="444">
        <f>유형화!$F$71*hourly1!B2846/hourly1!$B$8763+유형화!$F$72*hourly1!C2846/hourly1!$C$8763+유형화!$F$73*hourly1!D2846/hourly1!$D$8763+유형화!$F$74*hourly1!E2846/hourly1!$E$8763</f>
        <v>313.38323002150833</v>
      </c>
      <c r="C2845" s="442">
        <f>hourly1!$F2846*유형화!$G$71/hourly1!$F$8763+유형화!$G$72*hourly1!$G2846/hourly1!$F$8763+유형화!$G$74*hourly1!I2846/hourly1!$I$8763</f>
        <v>0.4442411679064836</v>
      </c>
      <c r="D2845" s="14">
        <v>184.499349</v>
      </c>
      <c r="E2845" s="14">
        <v>1302.5714949999999</v>
      </c>
      <c r="F2845" s="1">
        <v>876536</v>
      </c>
      <c r="G2845" s="15">
        <f t="shared" si="88"/>
        <v>0.21112213527278029</v>
      </c>
      <c r="H2845" s="15">
        <f t="shared" si="89"/>
        <v>0.37293010143443794</v>
      </c>
    </row>
    <row r="2846" spans="1:8">
      <c r="A2846" s="1">
        <v>2845</v>
      </c>
      <c r="B2846" s="444">
        <f>유형화!$F$71*hourly1!B2847/hourly1!$B$8763+유형화!$F$72*hourly1!C2847/hourly1!$C$8763+유형화!$F$73*hourly1!D2847/hourly1!$D$8763+유형화!$F$74*hourly1!E2847/hourly1!$E$8763</f>
        <v>193.17308482968966</v>
      </c>
      <c r="C2846" s="442">
        <f>hourly1!$F2847*유형화!$G$71/hourly1!$F$8763+유형화!$G$72*hourly1!$G2847/hourly1!$F$8763+유형화!$G$74*hourly1!I2847/hourly1!$I$8763</f>
        <v>0.55571937497492052</v>
      </c>
      <c r="D2846" s="14">
        <v>233.79701900000001</v>
      </c>
      <c r="E2846" s="14">
        <v>1334.133501999999</v>
      </c>
      <c r="F2846" s="1">
        <v>884671</v>
      </c>
      <c r="G2846" s="15">
        <f t="shared" si="88"/>
        <v>0.26753333352786401</v>
      </c>
      <c r="H2846" s="15">
        <f t="shared" si="89"/>
        <v>0.44802197151984058</v>
      </c>
    </row>
    <row r="2847" spans="1:8">
      <c r="A2847" s="1">
        <v>2846</v>
      </c>
      <c r="B2847" s="444">
        <f>유형화!$F$71*hourly1!B2848/hourly1!$B$8763+유형화!$F$72*hourly1!C2848/hourly1!$C$8763+유형화!$F$73*hourly1!D2848/hourly1!$D$8763+유형화!$F$74*hourly1!E2848/hourly1!$E$8763</f>
        <v>250.85605953571579</v>
      </c>
      <c r="C2847" s="442">
        <f>hourly1!$F2848*유형화!$G$71/hourly1!$F$8763+유형화!$G$72*hourly1!$G2848/hourly1!$F$8763+유형화!$G$74*hourly1!I2848/hourly1!$I$8763</f>
        <v>0.51834020491424682</v>
      </c>
      <c r="D2847" s="14">
        <v>267.67021199999988</v>
      </c>
      <c r="E2847" s="14">
        <v>1292.9148319999999</v>
      </c>
      <c r="F2847" s="1">
        <v>908123</v>
      </c>
      <c r="G2847" s="15">
        <f t="shared" si="88"/>
        <v>0.3062943420269616</v>
      </c>
      <c r="H2847" s="15">
        <f t="shared" si="89"/>
        <v>0.49525176557054462</v>
      </c>
    </row>
    <row r="2848" spans="1:8">
      <c r="A2848" s="1">
        <v>2847</v>
      </c>
      <c r="B2848" s="444">
        <f>유형화!$F$71*hourly1!B2849/hourly1!$B$8763+유형화!$F$72*hourly1!C2849/hourly1!$C$8763+유형화!$F$73*hourly1!D2849/hourly1!$D$8763+유형화!$F$74*hourly1!E2849/hourly1!$E$8763</f>
        <v>363.7899969431603</v>
      </c>
      <c r="C2848" s="442">
        <f>hourly1!$F2849*유형화!$G$71/hourly1!$F$8763+유형화!$G$72*hourly1!$G2849/hourly1!$F$8763+유형화!$G$74*hourly1!I2849/hourly1!$I$8763</f>
        <v>0.39014881466548518</v>
      </c>
      <c r="D2848" s="14">
        <v>315.17675600000001</v>
      </c>
      <c r="E2848" s="14">
        <v>1173.7049730000019</v>
      </c>
      <c r="F2848" s="1">
        <v>866672</v>
      </c>
      <c r="G2848" s="15">
        <f t="shared" si="88"/>
        <v>0.36065595936096267</v>
      </c>
      <c r="H2848" s="15">
        <f t="shared" si="89"/>
        <v>0.55625813866931828</v>
      </c>
    </row>
    <row r="2849" spans="1:8">
      <c r="A2849" s="1">
        <v>2848</v>
      </c>
      <c r="B2849" s="444">
        <f>유형화!$F$71*hourly1!B2850/hourly1!$B$8763+유형화!$F$72*hourly1!C2850/hourly1!$C$8763+유형화!$F$73*hourly1!D2850/hourly1!$D$8763+유형화!$F$74*hourly1!E2850/hourly1!$E$8763</f>
        <v>306.25563101778107</v>
      </c>
      <c r="C2849" s="442">
        <f>hourly1!$F2850*유형화!$G$71/hourly1!$F$8763+유형화!$G$72*hourly1!$G2850/hourly1!$F$8763+유형화!$G$74*hourly1!I2850/hourly1!$I$8763</f>
        <v>0.36883916998088051</v>
      </c>
      <c r="D2849" s="14">
        <v>367.653863</v>
      </c>
      <c r="E2849" s="14">
        <v>968.98340599999938</v>
      </c>
      <c r="F2849" s="1">
        <v>871596</v>
      </c>
      <c r="G2849" s="15">
        <f t="shared" si="88"/>
        <v>0.42070537927939372</v>
      </c>
      <c r="H2849" s="15">
        <f t="shared" si="89"/>
        <v>0.61742414723841565</v>
      </c>
    </row>
    <row r="2850" spans="1:8">
      <c r="A2850" s="1">
        <v>2849</v>
      </c>
      <c r="B2850" s="444">
        <f>유형화!$F$71*hourly1!B2851/hourly1!$B$8763+유형화!$F$72*hourly1!C2851/hourly1!$C$8763+유형화!$F$73*hourly1!D2851/hourly1!$D$8763+유형화!$F$74*hourly1!E2851/hourly1!$E$8763</f>
        <v>263.37604031639961</v>
      </c>
      <c r="C2850" s="442">
        <f>hourly1!$F2851*유형화!$G$71/hourly1!$F$8763+유형화!$G$72*hourly1!$G2851/hourly1!$F$8763+유형화!$G$74*hourly1!I2851/hourly1!$I$8763</f>
        <v>0.39019412087376104</v>
      </c>
      <c r="D2850" s="14">
        <v>389.11615100000012</v>
      </c>
      <c r="E2850" s="14">
        <v>677.88621799999976</v>
      </c>
      <c r="F2850" s="1">
        <v>870521</v>
      </c>
      <c r="G2850" s="15">
        <f t="shared" si="88"/>
        <v>0.44526462078869244</v>
      </c>
      <c r="H2850" s="15">
        <f t="shared" si="89"/>
        <v>0.64076482613484065</v>
      </c>
    </row>
    <row r="2851" spans="1:8">
      <c r="A2851" s="1">
        <v>2850</v>
      </c>
      <c r="B2851" s="444">
        <f>유형화!$F$71*hourly1!B2852/hourly1!$B$8763+유형화!$F$72*hourly1!C2852/hourly1!$C$8763+유형화!$F$73*hourly1!D2852/hourly1!$D$8763+유형화!$F$74*hourly1!E2852/hourly1!$E$8763</f>
        <v>151.09394660569967</v>
      </c>
      <c r="C2851" s="442">
        <f>hourly1!$F2852*유형화!$G$71/hourly1!$F$8763+유형화!$G$72*hourly1!$G2852/hourly1!$F$8763+유형화!$G$74*hourly1!I2852/hourly1!$I$8763</f>
        <v>0.51870224715051694</v>
      </c>
      <c r="D2851" s="14">
        <v>369.29660499999989</v>
      </c>
      <c r="E2851" s="14">
        <v>333.20723600000008</v>
      </c>
      <c r="F2851" s="1">
        <v>884492</v>
      </c>
      <c r="G2851" s="15">
        <f t="shared" si="88"/>
        <v>0.42258516476710434</v>
      </c>
      <c r="H2851" s="15">
        <f t="shared" si="89"/>
        <v>0.61924331786039022</v>
      </c>
    </row>
    <row r="2852" spans="1:8">
      <c r="A2852" s="1">
        <v>2851</v>
      </c>
      <c r="B2852" s="444">
        <f>유형화!$F$71*hourly1!B2853/hourly1!$B$8763+유형화!$F$72*hourly1!C2853/hourly1!$C$8763+유형화!$F$73*hourly1!D2853/hourly1!$D$8763+유형화!$F$74*hourly1!E2853/hourly1!$E$8763</f>
        <v>118.3894535007033</v>
      </c>
      <c r="C2852" s="442">
        <f>hourly1!$F2853*유형화!$G$71/hourly1!$F$8763+유형화!$G$72*hourly1!$G2853/hourly1!$F$8763+유형화!$G$74*hourly1!I2853/hourly1!$I$8763</f>
        <v>0.64157529154408088</v>
      </c>
      <c r="D2852" s="14">
        <v>375.64732600000008</v>
      </c>
      <c r="E2852" s="14">
        <v>75.993669999999966</v>
      </c>
      <c r="F2852" s="1">
        <v>872798</v>
      </c>
      <c r="G2852" s="15">
        <f t="shared" si="88"/>
        <v>0.42985227863665909</v>
      </c>
      <c r="H2852" s="15">
        <f t="shared" si="89"/>
        <v>0.626224555493753</v>
      </c>
    </row>
    <row r="2853" spans="1:8">
      <c r="A2853" s="1">
        <v>2852</v>
      </c>
      <c r="B2853" s="444">
        <f>유형화!$F$71*hourly1!B2854/hourly1!$B$8763+유형화!$F$72*hourly1!C2854/hourly1!$C$8763+유형화!$F$73*hourly1!D2854/hourly1!$D$8763+유형화!$F$74*hourly1!E2854/hourly1!$E$8763</f>
        <v>126.69110235096198</v>
      </c>
      <c r="C2853" s="442">
        <f>hourly1!$F2854*유형화!$G$71/hourly1!$F$8763+유형화!$G$72*hourly1!$G2854/hourly1!$F$8763+유형화!$G$74*hourly1!I2854/hourly1!$I$8763</f>
        <v>0.64686544324808426</v>
      </c>
      <c r="D2853" s="14">
        <v>413.85284800000011</v>
      </c>
      <c r="E2853" s="14">
        <v>1.418048000000002</v>
      </c>
      <c r="F2853" s="1">
        <v>860540</v>
      </c>
      <c r="G2853" s="15">
        <f t="shared" si="88"/>
        <v>0.47357076017911265</v>
      </c>
      <c r="H2853" s="15">
        <f t="shared" si="89"/>
        <v>0.66656553290782039</v>
      </c>
    </row>
    <row r="2854" spans="1:8">
      <c r="A2854" s="1">
        <v>2853</v>
      </c>
      <c r="B2854" s="444">
        <f>유형화!$F$71*hourly1!B2855/hourly1!$B$8763+유형화!$F$72*hourly1!C2855/hourly1!$C$8763+유형화!$F$73*hourly1!D2855/hourly1!$D$8763+유형화!$F$74*hourly1!E2855/hourly1!$E$8763</f>
        <v>64.047893113140859</v>
      </c>
      <c r="C2854" s="442">
        <f>hourly1!$F2855*유형화!$G$71/hourly1!$F$8763+유형화!$G$72*hourly1!$G2855/hourly1!$F$8763+유형화!$G$74*hourly1!I2855/hourly1!$I$8763</f>
        <v>0.66033385446165549</v>
      </c>
      <c r="D2854" s="14">
        <v>402.72133799999989</v>
      </c>
      <c r="E2854" s="14">
        <v>1.79512</v>
      </c>
      <c r="F2854" s="1">
        <v>861730</v>
      </c>
      <c r="G2854" s="15">
        <f t="shared" si="88"/>
        <v>0.46083300163010898</v>
      </c>
      <c r="H2854" s="15">
        <f t="shared" si="89"/>
        <v>0.65509654134048434</v>
      </c>
    </row>
    <row r="2855" spans="1:8">
      <c r="A2855" s="1">
        <v>2854</v>
      </c>
      <c r="B2855" s="444">
        <f>유형화!$F$71*hourly1!B2856/hourly1!$B$8763+유형화!$F$72*hourly1!C2856/hourly1!$C$8763+유형화!$F$73*hourly1!D2856/hourly1!$D$8763+유형화!$F$74*hourly1!E2856/hourly1!$E$8763</f>
        <v>62.427643741095181</v>
      </c>
      <c r="C2855" s="442">
        <f>hourly1!$F2856*유형화!$G$71/hourly1!$F$8763+유형화!$G$72*hourly1!$G2856/hourly1!$F$8763+유형화!$G$74*hourly1!I2856/hourly1!$I$8763</f>
        <v>0.45979667968219518</v>
      </c>
      <c r="D2855" s="14">
        <v>396.92892699999987</v>
      </c>
      <c r="E2855" s="14">
        <v>1.5582400000000001</v>
      </c>
      <c r="F2855" s="1">
        <v>925386</v>
      </c>
      <c r="G2855" s="15">
        <f t="shared" si="88"/>
        <v>0.45420476047193808</v>
      </c>
      <c r="H2855" s="15">
        <f t="shared" si="89"/>
        <v>0.64903768326090683</v>
      </c>
    </row>
    <row r="2856" spans="1:8">
      <c r="A2856" s="1">
        <v>2855</v>
      </c>
      <c r="B2856" s="444">
        <f>유형화!$F$71*hourly1!B2857/hourly1!$B$8763+유형화!$F$72*hourly1!C2857/hourly1!$C$8763+유형화!$F$73*hourly1!D2857/hourly1!$D$8763+유형화!$F$74*hourly1!E2857/hourly1!$E$8763</f>
        <v>60.863081085852372</v>
      </c>
      <c r="C2856" s="442">
        <f>hourly1!$F2857*유형화!$G$71/hourly1!$F$8763+유형화!$G$72*hourly1!$G2857/hourly1!$F$8763+유형화!$G$74*hourly1!I2857/hourly1!$I$8763</f>
        <v>0.35301190244150538</v>
      </c>
      <c r="D2856" s="14">
        <v>400.73619100000002</v>
      </c>
      <c r="E2856" s="14">
        <v>1.55968</v>
      </c>
      <c r="F2856" s="1">
        <v>932941</v>
      </c>
      <c r="G2856" s="15">
        <f t="shared" si="88"/>
        <v>0.4585614029727591</v>
      </c>
      <c r="H2856" s="15">
        <f t="shared" si="89"/>
        <v>0.65302716442155551</v>
      </c>
    </row>
    <row r="2857" spans="1:8">
      <c r="A2857" s="1">
        <v>2856</v>
      </c>
      <c r="B2857" s="444">
        <f>유형화!$F$71*hourly1!B2858/hourly1!$B$8763+유형화!$F$72*hourly1!C2858/hourly1!$C$8763+유형화!$F$73*hourly1!D2858/hourly1!$D$8763+유형화!$F$74*hourly1!E2858/hourly1!$E$8763</f>
        <v>59.290030320775756</v>
      </c>
      <c r="C2857" s="442">
        <f>hourly1!$F2858*유형화!$G$71/hourly1!$F$8763+유형화!$G$72*hourly1!$G2858/hourly1!$F$8763+유형화!$G$74*hourly1!I2858/hourly1!$I$8763</f>
        <v>0.32111168711464239</v>
      </c>
      <c r="D2857" s="14">
        <v>407.65800600000011</v>
      </c>
      <c r="E2857" s="14">
        <v>0.88319999999999999</v>
      </c>
      <c r="F2857" s="1">
        <v>976734</v>
      </c>
      <c r="G2857" s="15">
        <f t="shared" si="88"/>
        <v>0.4664820182523457</v>
      </c>
      <c r="H2857" s="15">
        <f t="shared" si="89"/>
        <v>0.66021094393797053</v>
      </c>
    </row>
    <row r="2858" spans="1:8">
      <c r="A2858" s="1">
        <v>2857</v>
      </c>
      <c r="B2858" s="444">
        <f>유형화!$F$71*hourly1!B2859/hourly1!$B$8763+유형화!$F$72*hourly1!C2859/hourly1!$C$8763+유형화!$F$73*hourly1!D2859/hourly1!$D$8763+유형화!$F$74*hourly1!E2859/hourly1!$E$8763</f>
        <v>59.622722294638194</v>
      </c>
      <c r="C2858" s="442">
        <f>hourly1!$F2859*유형화!$G$71/hourly1!$F$8763+유형화!$G$72*hourly1!$G2859/hourly1!$F$8763+유형화!$G$74*hourly1!I2859/hourly1!$I$8763</f>
        <v>0.2634429139434421</v>
      </c>
      <c r="D2858" s="14">
        <v>411.13281199999989</v>
      </c>
      <c r="E2858" s="14">
        <v>0.10624</v>
      </c>
      <c r="F2858" s="1">
        <v>901621</v>
      </c>
      <c r="G2858" s="15">
        <f t="shared" si="88"/>
        <v>0.47045822991029917</v>
      </c>
      <c r="H2858" s="15">
        <f t="shared" si="89"/>
        <v>0.66378396442305931</v>
      </c>
    </row>
    <row r="2859" spans="1:8">
      <c r="A2859" s="1">
        <v>2858</v>
      </c>
      <c r="B2859" s="444">
        <f>유형화!$F$71*hourly1!B2860/hourly1!$B$8763+유형화!$F$72*hourly1!C2860/hourly1!$C$8763+유형화!$F$73*hourly1!D2860/hourly1!$D$8763+유형화!$F$74*hourly1!E2860/hourly1!$E$8763</f>
        <v>59.657932718203817</v>
      </c>
      <c r="C2859" s="442">
        <f>hourly1!$F2860*유형화!$G$71/hourly1!$F$8763+유형화!$G$72*hourly1!$G2860/hourly1!$F$8763+유형화!$G$74*hourly1!I2860/hourly1!$I$8763</f>
        <v>0.24415901087343883</v>
      </c>
      <c r="D2859" s="14">
        <v>418.82341300000002</v>
      </c>
      <c r="E2859" s="14">
        <v>0</v>
      </c>
      <c r="F2859" s="1">
        <v>808790</v>
      </c>
      <c r="G2859" s="15">
        <f t="shared" si="88"/>
        <v>0.47925856505213754</v>
      </c>
      <c r="H2859" s="15">
        <f t="shared" si="89"/>
        <v>0.67161406446570937</v>
      </c>
    </row>
    <row r="2860" spans="1:8">
      <c r="A2860" s="1">
        <v>2859</v>
      </c>
      <c r="B2860" s="444">
        <f>유형화!$F$71*hourly1!B2861/hourly1!$B$8763+유형화!$F$72*hourly1!C2861/hourly1!$C$8763+유형화!$F$73*hourly1!D2861/hourly1!$D$8763+유형화!$F$74*hourly1!E2861/hourly1!$E$8763</f>
        <v>59.830313025830108</v>
      </c>
      <c r="C2860" s="442">
        <f>hourly1!$F2861*유형화!$G$71/hourly1!$F$8763+유형화!$G$72*hourly1!$G2861/hourly1!$F$8763+유형화!$G$74*hourly1!I2861/hourly1!$I$8763</f>
        <v>0.23998073544985465</v>
      </c>
      <c r="D2860" s="14">
        <v>414.13535300000001</v>
      </c>
      <c r="E2860" s="14">
        <v>0</v>
      </c>
      <c r="F2860" s="1">
        <v>695648</v>
      </c>
      <c r="G2860" s="15">
        <f t="shared" si="88"/>
        <v>0.47389402993127427</v>
      </c>
      <c r="H2860" s="15">
        <f t="shared" si="89"/>
        <v>0.6668536605062656</v>
      </c>
    </row>
    <row r="2861" spans="1:8">
      <c r="A2861" s="1">
        <v>2860</v>
      </c>
      <c r="B2861" s="444">
        <f>유형화!$F$71*hourly1!B2862/hourly1!$B$8763+유형화!$F$72*hourly1!C2862/hourly1!$C$8763+유형화!$F$73*hourly1!D2862/hourly1!$D$8763+유형화!$F$74*hourly1!E2862/hourly1!$E$8763</f>
        <v>59.982801355791544</v>
      </c>
      <c r="C2861" s="442">
        <f>hourly1!$F2862*유형화!$G$71/hourly1!$F$8763+유형화!$G$72*hourly1!$G2862/hourly1!$F$8763+유형화!$G$74*hourly1!I2862/hourly1!$I$8763</f>
        <v>0.24002498234031033</v>
      </c>
      <c r="D2861" s="14">
        <v>428.418114</v>
      </c>
      <c r="E2861" s="14">
        <v>0</v>
      </c>
      <c r="F2861" s="1">
        <v>571713</v>
      </c>
      <c r="G2861" s="15">
        <f t="shared" si="88"/>
        <v>0.49023775697559457</v>
      </c>
      <c r="H2861" s="15">
        <f t="shared" si="89"/>
        <v>0.6812351276631029</v>
      </c>
    </row>
    <row r="2862" spans="1:8">
      <c r="A2862" s="1">
        <v>2861</v>
      </c>
      <c r="B2862" s="444">
        <f>유형화!$F$71*hourly1!B2863/hourly1!$B$8763+유형화!$F$72*hourly1!C2863/hourly1!$C$8763+유형화!$F$73*hourly1!D2863/hourly1!$D$8763+유형화!$F$74*hourly1!E2863/hourly1!$E$8763</f>
        <v>60.049139207688569</v>
      </c>
      <c r="C2862" s="442">
        <f>hourly1!$F2863*유형화!$G$71/hourly1!$F$8763+유형화!$G$72*hourly1!$G2863/hourly1!$F$8763+유형화!$G$74*hourly1!I2863/hourly1!$I$8763</f>
        <v>0.23764860652749359</v>
      </c>
      <c r="D2862" s="14">
        <v>461.53312199999988</v>
      </c>
      <c r="E2862" s="14">
        <v>0</v>
      </c>
      <c r="F2862" s="1">
        <v>634723</v>
      </c>
      <c r="G2862" s="15">
        <f t="shared" si="88"/>
        <v>0.52813117630974726</v>
      </c>
      <c r="H2862" s="15">
        <f t="shared" si="89"/>
        <v>0.71323570842008577</v>
      </c>
    </row>
    <row r="2863" spans="1:8">
      <c r="A2863" s="1">
        <v>2862</v>
      </c>
      <c r="B2863" s="444">
        <f>유형화!$F$71*hourly1!B2864/hourly1!$B$8763+유형화!$F$72*hourly1!C2864/hourly1!$C$8763+유형화!$F$73*hourly1!D2864/hourly1!$D$8763+유형화!$F$74*hourly1!E2864/hourly1!$E$8763</f>
        <v>61.926445255438189</v>
      </c>
      <c r="C2863" s="442">
        <f>hourly1!$F2864*유형화!$G$71/hourly1!$F$8763+유형화!$G$72*hourly1!$G2864/hourly1!$F$8763+유형화!$G$74*hourly1!I2864/hourly1!$I$8763</f>
        <v>0.42263051398920243</v>
      </c>
      <c r="D2863" s="14">
        <v>450.56487099999993</v>
      </c>
      <c r="E2863" s="14">
        <v>0.89603500000000147</v>
      </c>
      <c r="F2863" s="1">
        <v>988211</v>
      </c>
      <c r="G2863" s="15">
        <f t="shared" si="88"/>
        <v>0.51558023461873992</v>
      </c>
      <c r="H2863" s="15">
        <f t="shared" si="89"/>
        <v>0.70283796605951598</v>
      </c>
    </row>
    <row r="2864" spans="1:8">
      <c r="A2864" s="1">
        <v>2863</v>
      </c>
      <c r="B2864" s="444">
        <f>유형화!$F$71*hourly1!B2865/hourly1!$B$8763+유형화!$F$72*hourly1!C2865/hourly1!$C$8763+유형화!$F$73*hourly1!D2865/hourly1!$D$8763+유형화!$F$74*hourly1!E2865/hourly1!$E$8763</f>
        <v>73.103939823137281</v>
      </c>
      <c r="C2864" s="442">
        <f>hourly1!$F2865*유형화!$G$71/hourly1!$F$8763+유형화!$G$72*hourly1!$G2865/hourly1!$F$8763+유형화!$G$74*hourly1!I2865/hourly1!$I$8763</f>
        <v>1.8899335094110845</v>
      </c>
      <c r="D2864" s="14">
        <v>442.75585699999988</v>
      </c>
      <c r="E2864" s="14">
        <v>69.937692000000013</v>
      </c>
      <c r="F2864" s="1">
        <v>1000678</v>
      </c>
      <c r="G2864" s="15">
        <f t="shared" si="88"/>
        <v>0.50664439978251485</v>
      </c>
      <c r="H2864" s="15">
        <f t="shared" si="89"/>
        <v>0.6953150711220365</v>
      </c>
    </row>
    <row r="2865" spans="1:8">
      <c r="A2865" s="1">
        <v>2864</v>
      </c>
      <c r="B2865" s="444">
        <f>유형화!$F$71*hourly1!B2866/hourly1!$B$8763+유형화!$F$72*hourly1!C2866/hourly1!$C$8763+유형화!$F$73*hourly1!D2866/hourly1!$D$8763+유형화!$F$74*hourly1!E2866/hourly1!$E$8763</f>
        <v>154.63166720427787</v>
      </c>
      <c r="C2865" s="442">
        <f>hourly1!$F2866*유형화!$G$71/hourly1!$F$8763+유형화!$G$72*hourly1!$G2866/hourly1!$F$8763+유형화!$G$74*hourly1!I2866/hourly1!$I$8763</f>
        <v>1.9811156759761015</v>
      </c>
      <c r="D2865" s="14">
        <v>382.97691300000002</v>
      </c>
      <c r="E2865" s="14">
        <v>303.46834900000022</v>
      </c>
      <c r="F2865" s="1">
        <v>959190</v>
      </c>
      <c r="G2865" s="15">
        <f t="shared" si="88"/>
        <v>0.43823950637754183</v>
      </c>
      <c r="H2865" s="15">
        <f t="shared" si="89"/>
        <v>0.6341814540469275</v>
      </c>
    </row>
    <row r="2866" spans="1:8">
      <c r="A2866" s="1">
        <v>2865</v>
      </c>
      <c r="B2866" s="444">
        <f>유형화!$F$71*hourly1!B2867/hourly1!$B$8763+유형화!$F$72*hourly1!C2867/hourly1!$C$8763+유형화!$F$73*hourly1!D2867/hourly1!$D$8763+유형화!$F$74*hourly1!E2867/hourly1!$E$8763</f>
        <v>251.63360932553195</v>
      </c>
      <c r="C2866" s="442">
        <f>hourly1!$F2867*유형화!$G$71/hourly1!$F$8763+유형화!$G$72*hourly1!$G2867/hourly1!$F$8763+유형화!$G$74*hourly1!I2867/hourly1!$I$8763</f>
        <v>1.3982785228365873</v>
      </c>
      <c r="D2866" s="14">
        <v>375.31466899999998</v>
      </c>
      <c r="E2866" s="14">
        <v>630.50812299999984</v>
      </c>
      <c r="F2866" s="1">
        <v>913693</v>
      </c>
      <c r="G2866" s="15">
        <f t="shared" si="88"/>
        <v>0.42947162007859851</v>
      </c>
      <c r="H2866" s="15">
        <f t="shared" si="89"/>
        <v>0.62586088981627341</v>
      </c>
    </row>
    <row r="2867" spans="1:8">
      <c r="A2867" s="1">
        <v>2866</v>
      </c>
      <c r="B2867" s="444">
        <f>유형화!$F$71*hourly1!B2868/hourly1!$B$8763+유형화!$F$72*hourly1!C2868/hourly1!$C$8763+유형화!$F$73*hourly1!D2868/hourly1!$D$8763+유형화!$F$74*hourly1!E2868/hourly1!$E$8763</f>
        <v>310.92213947624299</v>
      </c>
      <c r="C2867" s="442">
        <f>hourly1!$F2868*유형화!$G$71/hourly1!$F$8763+유형화!$G$72*hourly1!$G2868/hourly1!$F$8763+유형화!$G$74*hourly1!I2868/hourly1!$I$8763</f>
        <v>0.60385575451943907</v>
      </c>
      <c r="D2867" s="14">
        <v>469.02512000000007</v>
      </c>
      <c r="E2867" s="14">
        <v>917.52522400000134</v>
      </c>
      <c r="F2867" s="1">
        <v>898561</v>
      </c>
      <c r="G2867" s="15">
        <f t="shared" si="88"/>
        <v>0.53670425054438553</v>
      </c>
      <c r="H2867" s="15">
        <f t="shared" si="89"/>
        <v>0.72022728154414029</v>
      </c>
    </row>
    <row r="2868" spans="1:8">
      <c r="A2868" s="1">
        <v>2867</v>
      </c>
      <c r="B2868" s="444">
        <f>유형화!$F$71*hourly1!B2869/hourly1!$B$8763+유형화!$F$72*hourly1!C2869/hourly1!$C$8763+유형화!$F$73*hourly1!D2869/hourly1!$D$8763+유형화!$F$74*hourly1!E2869/hourly1!$E$8763</f>
        <v>370.37318696396403</v>
      </c>
      <c r="C2868" s="442">
        <f>hourly1!$F2869*유형화!$G$71/hourly1!$F$8763+유형화!$G$72*hourly1!$G2869/hourly1!$F$8763+유형화!$G$74*hourly1!I2869/hourly1!$I$8763</f>
        <v>0.45955401441557076</v>
      </c>
      <c r="D2868" s="14">
        <v>533.92587300000002</v>
      </c>
      <c r="E2868" s="14">
        <v>1112.7639569999999</v>
      </c>
      <c r="F2868" s="1">
        <v>824408</v>
      </c>
      <c r="G2868" s="15">
        <f t="shared" si="88"/>
        <v>0.61097001694647346</v>
      </c>
      <c r="H2868" s="15">
        <f t="shared" si="89"/>
        <v>0.77728240552313088</v>
      </c>
    </row>
    <row r="2869" spans="1:8">
      <c r="A2869" s="1">
        <v>2868</v>
      </c>
      <c r="B2869" s="444">
        <f>유형화!$F$71*hourly1!B2870/hourly1!$B$8763+유형화!$F$72*hourly1!C2870/hourly1!$C$8763+유형화!$F$73*hourly1!D2870/hourly1!$D$8763+유형화!$F$74*hourly1!E2870/hourly1!$E$8763</f>
        <v>312.81369907585844</v>
      </c>
      <c r="C2869" s="442">
        <f>hourly1!$F2870*유형화!$G$71/hourly1!$F$8763+유형화!$G$72*hourly1!$G2870/hourly1!$F$8763+유형화!$G$74*hourly1!I2870/hourly1!$I$8763</f>
        <v>0.44341652972708834</v>
      </c>
      <c r="D2869" s="14">
        <v>579.93522199999995</v>
      </c>
      <c r="E2869" s="14">
        <v>1221.367876999999</v>
      </c>
      <c r="F2869" s="1">
        <v>854285</v>
      </c>
      <c r="G2869" s="15">
        <f t="shared" si="88"/>
        <v>0.66361839785425936</v>
      </c>
      <c r="H2869" s="15">
        <f t="shared" si="89"/>
        <v>0.81426557516454423</v>
      </c>
    </row>
    <row r="2870" spans="1:8">
      <c r="A2870" s="1">
        <v>2869</v>
      </c>
      <c r="B2870" s="444">
        <f>유형화!$F$71*hourly1!B2871/hourly1!$B$8763+유형화!$F$72*hourly1!C2871/hourly1!$C$8763+유형화!$F$73*hourly1!D2871/hourly1!$D$8763+유형화!$F$74*hourly1!E2871/hourly1!$E$8763</f>
        <v>191.66565164574942</v>
      </c>
      <c r="C2870" s="442">
        <f>hourly1!$F2871*유형화!$G$71/hourly1!$F$8763+유형화!$G$72*hourly1!$G2871/hourly1!$F$8763+유형화!$G$74*hourly1!I2871/hourly1!$I$8763</f>
        <v>0.55539310508655193</v>
      </c>
      <c r="D2870" s="14">
        <v>550.94237999999996</v>
      </c>
      <c r="E2870" s="14">
        <v>1255.115726</v>
      </c>
      <c r="F2870" s="1">
        <v>877520</v>
      </c>
      <c r="G2870" s="15">
        <f t="shared" si="88"/>
        <v>0.63044196257769725</v>
      </c>
      <c r="H2870" s="15">
        <f t="shared" si="89"/>
        <v>0.79127384832564784</v>
      </c>
    </row>
    <row r="2871" spans="1:8">
      <c r="A2871" s="1">
        <v>2870</v>
      </c>
      <c r="B2871" s="444">
        <f>유형화!$F$71*hourly1!B2872/hourly1!$B$8763+유형화!$F$72*hourly1!C2872/hourly1!$C$8763+유형화!$F$73*hourly1!D2872/hourly1!$D$8763+유형화!$F$74*hourly1!E2872/hourly1!$E$8763</f>
        <v>250.51873992679546</v>
      </c>
      <c r="C2871" s="442">
        <f>hourly1!$F2872*유형화!$G$71/hourly1!$F$8763+유형화!$G$72*hourly1!$G2872/hourly1!$F$8763+유형화!$G$74*hourly1!I2872/hourly1!$I$8763</f>
        <v>0.51798362223904515</v>
      </c>
      <c r="D2871" s="14">
        <v>518.53618699999993</v>
      </c>
      <c r="E2871" s="14">
        <v>1213.815124</v>
      </c>
      <c r="F2871" s="1">
        <v>865341</v>
      </c>
      <c r="G2871" s="15">
        <f t="shared" si="88"/>
        <v>0.5933596384431995</v>
      </c>
      <c r="H2871" s="15">
        <f t="shared" si="89"/>
        <v>0.76429615382310401</v>
      </c>
    </row>
    <row r="2872" spans="1:8">
      <c r="A2872" s="1">
        <v>2871</v>
      </c>
      <c r="B2872" s="444">
        <f>유형화!$F$71*hourly1!B2873/hourly1!$B$8763+유형화!$F$72*hourly1!C2873/hourly1!$C$8763+유형화!$F$73*hourly1!D2873/hourly1!$D$8763+유형화!$F$74*hourly1!E2873/hourly1!$E$8763</f>
        <v>363.75336901329865</v>
      </c>
      <c r="C2872" s="442">
        <f>hourly1!$F2873*유형화!$G$71/hourly1!$F$8763+유형화!$G$72*hourly1!$G2873/hourly1!$F$8763+유형화!$G$74*hourly1!I2873/hourly1!$I$8763</f>
        <v>0.38988594087430639</v>
      </c>
      <c r="D2872" s="14">
        <v>507.69724100000002</v>
      </c>
      <c r="E2872" s="14">
        <v>1091.7053880000001</v>
      </c>
      <c r="F2872" s="1">
        <v>861072</v>
      </c>
      <c r="G2872" s="15">
        <f t="shared" si="88"/>
        <v>0.58095666013444491</v>
      </c>
      <c r="H2872" s="15">
        <f t="shared" si="89"/>
        <v>0.75495374687945482</v>
      </c>
    </row>
    <row r="2873" spans="1:8">
      <c r="A2873" s="1">
        <v>2872</v>
      </c>
      <c r="B2873" s="444">
        <f>유형화!$F$71*hourly1!B2874/hourly1!$B$8763+유형화!$F$72*hourly1!C2874/hourly1!$C$8763+유형화!$F$73*hourly1!D2874/hourly1!$D$8763+유형화!$F$74*hourly1!E2874/hourly1!$E$8763</f>
        <v>306.21262971991695</v>
      </c>
      <c r="C2873" s="442">
        <f>hourly1!$F2874*유형화!$G$71/hourly1!$F$8763+유형화!$G$72*hourly1!$G2874/hourly1!$F$8763+유형화!$G$74*hourly1!I2874/hourly1!$I$8763</f>
        <v>0.36856480666566155</v>
      </c>
      <c r="D2873" s="14">
        <v>495.89265499999999</v>
      </c>
      <c r="E2873" s="14">
        <v>894.01303500000017</v>
      </c>
      <c r="F2873" s="1">
        <v>864090</v>
      </c>
      <c r="G2873" s="15">
        <f t="shared" si="88"/>
        <v>0.5674487024324848</v>
      </c>
      <c r="H2873" s="15">
        <f t="shared" si="89"/>
        <v>0.74458876169688126</v>
      </c>
    </row>
    <row r="2874" spans="1:8">
      <c r="A2874" s="1">
        <v>2873</v>
      </c>
      <c r="B2874" s="444">
        <f>유형화!$F$71*hourly1!B2875/hourly1!$B$8763+유형화!$F$72*hourly1!C2875/hourly1!$C$8763+유형화!$F$73*hourly1!D2875/hourly1!$D$8763+유형화!$F$74*hourly1!E2875/hourly1!$E$8763</f>
        <v>263.25906899533499</v>
      </c>
      <c r="C2874" s="442">
        <f>hourly1!$F2875*유형화!$G$71/hourly1!$F$8763+유형화!$G$72*hourly1!$G2875/hourly1!$F$8763+유형화!$G$74*hourly1!I2875/hourly1!$I$8763</f>
        <v>0.38989327461305601</v>
      </c>
      <c r="D2874" s="14">
        <v>463.39602400000012</v>
      </c>
      <c r="E2874" s="14">
        <v>615.32333099999926</v>
      </c>
      <c r="F2874" s="1">
        <v>839426</v>
      </c>
      <c r="G2874" s="15">
        <f t="shared" si="88"/>
        <v>0.53026289032486817</v>
      </c>
      <c r="H2874" s="15">
        <f t="shared" si="89"/>
        <v>0.71498248312525037</v>
      </c>
    </row>
    <row r="2875" spans="1:8">
      <c r="A2875" s="1">
        <v>2874</v>
      </c>
      <c r="B2875" s="444">
        <f>유형화!$F$71*hourly1!B2876/hourly1!$B$8763+유형화!$F$72*hourly1!C2876/hourly1!$C$8763+유형화!$F$73*hourly1!D2876/hourly1!$D$8763+유형화!$F$74*hourly1!E2876/hourly1!$E$8763</f>
        <v>150.29694016496555</v>
      </c>
      <c r="C2875" s="442">
        <f>hourly1!$F2876*유형화!$G$71/hourly1!$F$8763+유형화!$G$72*hourly1!$G2876/hourly1!$F$8763+유형화!$G$74*hourly1!I2876/hourly1!$I$8763</f>
        <v>0.51801727595130775</v>
      </c>
      <c r="D2875" s="14">
        <v>420.17338000000001</v>
      </c>
      <c r="E2875" s="14">
        <v>299.74879099999998</v>
      </c>
      <c r="F2875" s="1">
        <v>879374</v>
      </c>
      <c r="G2875" s="15">
        <f t="shared" si="88"/>
        <v>0.48080332885283689</v>
      </c>
      <c r="H2875" s="15">
        <f t="shared" si="89"/>
        <v>0.67297757225102406</v>
      </c>
    </row>
    <row r="2876" spans="1:8">
      <c r="A2876" s="1">
        <v>2875</v>
      </c>
      <c r="B2876" s="444">
        <f>유형화!$F$71*hourly1!B2877/hourly1!$B$8763+유형화!$F$72*hourly1!C2877/hourly1!$C$8763+유형화!$F$73*hourly1!D2877/hourly1!$D$8763+유형화!$F$74*hourly1!E2877/hourly1!$E$8763</f>
        <v>118.38557970487157</v>
      </c>
      <c r="C2876" s="442">
        <f>hourly1!$F2877*유형화!$G$71/hourly1!$F$8763+유형화!$G$72*hourly1!$G2877/hourly1!$F$8763+유형화!$G$74*hourly1!I2877/hourly1!$I$8763</f>
        <v>0.64091810706613406</v>
      </c>
      <c r="D2876" s="14">
        <v>395.50508200000002</v>
      </c>
      <c r="E2876" s="14">
        <v>70.42290399999996</v>
      </c>
      <c r="F2876" s="1">
        <v>900364</v>
      </c>
      <c r="G2876" s="15">
        <f t="shared" si="88"/>
        <v>0.45257545826395335</v>
      </c>
      <c r="H2876" s="15">
        <f t="shared" si="89"/>
        <v>0.64753866440357877</v>
      </c>
    </row>
    <row r="2877" spans="1:8">
      <c r="A2877" s="1">
        <v>2876</v>
      </c>
      <c r="B2877" s="444">
        <f>유형화!$F$71*hourly1!B2878/hourly1!$B$8763+유형화!$F$72*hourly1!C2878/hourly1!$C$8763+유형화!$F$73*hourly1!D2878/hourly1!$D$8763+유형화!$F$74*hourly1!E2878/hourly1!$E$8763</f>
        <v>126.688512606635</v>
      </c>
      <c r="C2877" s="442">
        <f>hourly1!$F2878*유형화!$G$71/hourly1!$F$8763+유형화!$G$72*hourly1!$G2878/hourly1!$F$8763+유형화!$G$74*hourly1!I2878/hourly1!$I$8763</f>
        <v>0.64634857763821307</v>
      </c>
      <c r="D2877" s="14">
        <v>362.77152499999988</v>
      </c>
      <c r="E2877" s="14">
        <v>1.2451760000000009</v>
      </c>
      <c r="F2877" s="1">
        <v>825357</v>
      </c>
      <c r="G2877" s="15">
        <f t="shared" si="88"/>
        <v>0.41511853233781748</v>
      </c>
      <c r="H2877" s="15">
        <f t="shared" si="89"/>
        <v>0.61198471853910674</v>
      </c>
    </row>
    <row r="2878" spans="1:8">
      <c r="A2878" s="1">
        <v>2877</v>
      </c>
      <c r="B2878" s="444">
        <f>유형화!$F$71*hourly1!B2879/hourly1!$B$8763+유형화!$F$72*hourly1!C2879/hourly1!$C$8763+유형화!$F$73*hourly1!D2879/hourly1!$D$8763+유형화!$F$74*hourly1!E2879/hourly1!$E$8763</f>
        <v>64.047893113140859</v>
      </c>
      <c r="C2878" s="442">
        <f>hourly1!$F2879*유형화!$G$71/hourly1!$F$8763+유형화!$G$72*hourly1!$G2879/hourly1!$F$8763+유형화!$G$74*hourly1!I2879/hourly1!$I$8763</f>
        <v>0.55036004166871222</v>
      </c>
      <c r="D2878" s="14">
        <v>299.19884600000012</v>
      </c>
      <c r="E2878" s="14">
        <v>3.2368800000000002</v>
      </c>
      <c r="F2878" s="1">
        <v>845038</v>
      </c>
      <c r="G2878" s="15">
        <f t="shared" si="88"/>
        <v>0.34237247763227491</v>
      </c>
      <c r="H2878" s="15">
        <f t="shared" si="89"/>
        <v>0.53637767411838499</v>
      </c>
    </row>
    <row r="2879" spans="1:8">
      <c r="A2879" s="1">
        <v>2878</v>
      </c>
      <c r="B2879" s="444">
        <f>유형화!$F$71*hourly1!B2880/hourly1!$B$8763+유형화!$F$72*hourly1!C2880/hourly1!$C$8763+유형화!$F$73*hourly1!D2880/hourly1!$D$8763+유형화!$F$74*hourly1!E2880/hourly1!$E$8763</f>
        <v>62.427643741095181</v>
      </c>
      <c r="C2879" s="442">
        <f>hourly1!$F2880*유형화!$G$71/hourly1!$F$8763+유형화!$G$72*hourly1!$G2880/hourly1!$F$8763+유형화!$G$74*hourly1!I2880/hourly1!$I$8763</f>
        <v>0.45958473463233196</v>
      </c>
      <c r="D2879" s="14">
        <v>251.665651</v>
      </c>
      <c r="E2879" s="14">
        <v>3.0632799999999998</v>
      </c>
      <c r="F2879" s="1">
        <v>880660</v>
      </c>
      <c r="G2879" s="15">
        <f t="shared" si="88"/>
        <v>0.28798036362683488</v>
      </c>
      <c r="H2879" s="15">
        <f t="shared" si="89"/>
        <v>0.47334890827995568</v>
      </c>
    </row>
    <row r="2880" spans="1:8">
      <c r="A2880" s="1">
        <v>2879</v>
      </c>
      <c r="B2880" s="444">
        <f>유형화!$F$71*hourly1!B2881/hourly1!$B$8763+유형화!$F$72*hourly1!C2881/hourly1!$C$8763+유형화!$F$73*hourly1!D2881/hourly1!$D$8763+유형화!$F$74*hourly1!E2881/hourly1!$E$8763</f>
        <v>60.807390762163259</v>
      </c>
      <c r="C2880" s="442">
        <f>hourly1!$F2881*유형화!$G$71/hourly1!$F$8763+유형화!$G$72*hourly1!$G2881/hourly1!$F$8763+유형화!$G$74*hourly1!I2881/hourly1!$I$8763</f>
        <v>0.35289847394884466</v>
      </c>
      <c r="D2880" s="14">
        <v>218.92379700000001</v>
      </c>
      <c r="E2880" s="14">
        <v>2.63672</v>
      </c>
      <c r="F2880" s="1">
        <v>943983</v>
      </c>
      <c r="G2880" s="15">
        <f t="shared" si="88"/>
        <v>0.25051394346472566</v>
      </c>
      <c r="H2880" s="15">
        <f t="shared" si="89"/>
        <v>0.42620165023096224</v>
      </c>
    </row>
    <row r="2881" spans="1:8">
      <c r="A2881" s="1">
        <v>2880</v>
      </c>
      <c r="B2881" s="444">
        <f>유형화!$F$71*hourly1!B2882/hourly1!$B$8763+유형화!$F$72*hourly1!C2882/hourly1!$C$8763+유형화!$F$73*hourly1!D2882/hourly1!$D$8763+유형화!$F$74*hourly1!E2882/hourly1!$E$8763</f>
        <v>58.944508652524569</v>
      </c>
      <c r="C2881" s="442">
        <f>hourly1!$F2882*유형화!$G$71/hourly1!$F$8763+유형화!$G$72*hourly1!$G2882/hourly1!$F$8763+유형화!$G$74*hourly1!I2882/hourly1!$I$8763</f>
        <v>0.32104372780222973</v>
      </c>
      <c r="D2881" s="14">
        <v>233.04002700000001</v>
      </c>
      <c r="E2881" s="14">
        <v>1.6642399999999999</v>
      </c>
      <c r="F2881" s="1">
        <v>968022</v>
      </c>
      <c r="G2881" s="15">
        <f t="shared" si="88"/>
        <v>0.2666671095097814</v>
      </c>
      <c r="H2881" s="15">
        <f t="shared" si="89"/>
        <v>0.44692793405757703</v>
      </c>
    </row>
    <row r="2882" spans="1:8">
      <c r="A2882" s="1">
        <v>2881</v>
      </c>
      <c r="B2882" s="444">
        <f>유형화!$F$71*hourly1!B2883/hourly1!$B$8763+유형화!$F$72*hourly1!C2883/hourly1!$C$8763+유형화!$F$73*hourly1!D2883/hourly1!$D$8763+유형화!$F$74*hourly1!E2883/hourly1!$E$8763</f>
        <v>58.944508652524569</v>
      </c>
      <c r="C2882" s="442">
        <f>hourly1!$F2883*유형화!$G$71/hourly1!$F$8763+유형화!$G$72*hourly1!$G2883/hourly1!$F$8763+유형화!$G$74*hourly1!I2883/hourly1!$I$8763</f>
        <v>0.26339777070713921</v>
      </c>
      <c r="D2882" s="14">
        <v>177.72127100000009</v>
      </c>
      <c r="E2882" s="14">
        <v>9.6640000000000004E-2</v>
      </c>
      <c r="F2882" s="1">
        <v>877475</v>
      </c>
      <c r="G2882" s="15">
        <f t="shared" ref="G2882:G2945" si="90">D2882/$I$1</f>
        <v>0.20336599787629853</v>
      </c>
      <c r="H2882" s="15">
        <f t="shared" ref="H2882:H2945" si="91">G2882/(1-$H$1*(1-G2882))</f>
        <v>0.36195697740501309</v>
      </c>
    </row>
    <row r="2883" spans="1:8">
      <c r="A2883" s="1">
        <v>2882</v>
      </c>
      <c r="B2883" s="444">
        <f>유형화!$F$71*hourly1!B2884/hourly1!$B$8763+유형화!$F$72*hourly1!C2884/hourly1!$C$8763+유형화!$F$73*hourly1!D2884/hourly1!$D$8763+유형화!$F$74*hourly1!E2884/hourly1!$E$8763</f>
        <v>58.883667695271477</v>
      </c>
      <c r="C2883" s="442">
        <f>hourly1!$F2884*유형화!$G$71/hourly1!$F$8763+유형화!$G$72*hourly1!$G2884/hourly1!$F$8763+유형화!$G$74*hourly1!I2884/hourly1!$I$8763</f>
        <v>0.24411786045045517</v>
      </c>
      <c r="D2883" s="14">
        <v>156.79167899999999</v>
      </c>
      <c r="E2883" s="14">
        <v>0</v>
      </c>
      <c r="F2883" s="1">
        <v>785924</v>
      </c>
      <c r="G2883" s="15">
        <f t="shared" si="90"/>
        <v>0.17941631904340402</v>
      </c>
      <c r="H2883" s="15">
        <f t="shared" si="91"/>
        <v>0.32699689082937672</v>
      </c>
    </row>
    <row r="2884" spans="1:8">
      <c r="A2884" s="1">
        <v>2883</v>
      </c>
      <c r="B2884" s="444">
        <f>유형화!$F$71*hourly1!B2885/hourly1!$B$8763+유형화!$F$72*hourly1!C2885/hourly1!$C$8763+유형화!$F$73*hourly1!D2885/hourly1!$D$8763+유형화!$F$74*hourly1!E2885/hourly1!$E$8763</f>
        <v>59.349540337002871</v>
      </c>
      <c r="C2884" s="442">
        <f>hourly1!$F2885*유형화!$G$71/hourly1!$F$8763+유형화!$G$72*hourly1!$G2885/hourly1!$F$8763+유형화!$G$74*hourly1!I2885/hourly1!$I$8763</f>
        <v>0.23987113679854166</v>
      </c>
      <c r="D2884" s="14">
        <v>166.875674</v>
      </c>
      <c r="E2884" s="14">
        <v>0</v>
      </c>
      <c r="F2884" s="1">
        <v>655924</v>
      </c>
      <c r="G2884" s="15">
        <f t="shared" si="90"/>
        <v>0.19095540884517909</v>
      </c>
      <c r="H2884" s="15">
        <f t="shared" si="91"/>
        <v>0.34404800769131849</v>
      </c>
    </row>
    <row r="2885" spans="1:8">
      <c r="A2885" s="1">
        <v>2884</v>
      </c>
      <c r="B2885" s="444">
        <f>유형화!$F$71*hourly1!B2886/hourly1!$B$8763+유형화!$F$72*hourly1!C2886/hourly1!$C$8763+유형화!$F$73*hourly1!D2886/hourly1!$D$8763+유형화!$F$74*hourly1!E2886/hourly1!$E$8763</f>
        <v>59.70646337268807</v>
      </c>
      <c r="C2885" s="442">
        <f>hourly1!$F2886*유형화!$G$71/hourly1!$F$8763+유형화!$G$72*hourly1!$G2886/hourly1!$F$8763+유형화!$G$74*hourly1!I2886/hourly1!$I$8763</f>
        <v>0.23994365932617628</v>
      </c>
      <c r="D2885" s="14">
        <v>215.792846</v>
      </c>
      <c r="E2885" s="14">
        <v>0</v>
      </c>
      <c r="F2885" s="1">
        <v>563444</v>
      </c>
      <c r="G2885" s="15">
        <f t="shared" si="90"/>
        <v>0.24693120420771916</v>
      </c>
      <c r="H2885" s="15">
        <f t="shared" si="91"/>
        <v>0.42151942225340577</v>
      </c>
    </row>
    <row r="2886" spans="1:8">
      <c r="A2886" s="1">
        <v>2885</v>
      </c>
      <c r="B2886" s="444">
        <f>유형화!$F$71*hourly1!B2887/hourly1!$B$8763+유형화!$F$72*hourly1!C2887/hourly1!$C$8763+유형화!$F$73*hourly1!D2887/hourly1!$D$8763+유형화!$F$74*hourly1!E2887/hourly1!$E$8763</f>
        <v>60.02323455064613</v>
      </c>
      <c r="C2886" s="442">
        <f>hourly1!$F2887*유형화!$G$71/hourly1!$F$8763+유형화!$G$72*hourly1!$G2887/hourly1!$F$8763+유형화!$G$74*hourly1!I2887/hourly1!$I$8763</f>
        <v>0.23763043515259197</v>
      </c>
      <c r="D2886" s="14">
        <v>231.589564</v>
      </c>
      <c r="E2886" s="14">
        <v>0</v>
      </c>
      <c r="F2886" s="1">
        <v>626770</v>
      </c>
      <c r="G2886" s="15">
        <f t="shared" si="90"/>
        <v>0.26500734839217349</v>
      </c>
      <c r="H2886" s="15">
        <f t="shared" si="91"/>
        <v>0.44482677393756137</v>
      </c>
    </row>
    <row r="2887" spans="1:8">
      <c r="A2887" s="1">
        <v>2886</v>
      </c>
      <c r="B2887" s="444">
        <f>유형화!$F$71*hourly1!B2888/hourly1!$B$8763+유형화!$F$72*hourly1!C2888/hourly1!$C$8763+유형화!$F$73*hourly1!D2888/hourly1!$D$8763+유형화!$F$74*hourly1!E2888/hourly1!$E$8763</f>
        <v>62.017879821857804</v>
      </c>
      <c r="C2887" s="442">
        <f>hourly1!$F2888*유형화!$G$71/hourly1!$F$8763+유형화!$G$72*hourly1!$G2888/hourly1!$F$8763+유형화!$G$74*hourly1!I2888/hourly1!$I$8763</f>
        <v>0.42266587890717172</v>
      </c>
      <c r="D2887" s="14">
        <v>213.485557</v>
      </c>
      <c r="E2887" s="14">
        <v>0.85390500000000114</v>
      </c>
      <c r="F2887" s="1">
        <v>959473</v>
      </c>
      <c r="G2887" s="15">
        <f t="shared" si="90"/>
        <v>0.24429097928003446</v>
      </c>
      <c r="H2887" s="15">
        <f t="shared" si="91"/>
        <v>0.41804874245614498</v>
      </c>
    </row>
    <row r="2888" spans="1:8">
      <c r="A2888" s="1">
        <v>2887</v>
      </c>
      <c r="B2888" s="444">
        <f>유형화!$F$71*hourly1!B2889/hourly1!$B$8763+유형화!$F$72*hourly1!C2889/hourly1!$C$8763+유형화!$F$73*hourly1!D2889/hourly1!$D$8763+유형화!$F$74*hourly1!E2889/hourly1!$E$8763</f>
        <v>73.293312171884011</v>
      </c>
      <c r="C2888" s="442">
        <f>hourly1!$F2889*유형화!$G$71/hourly1!$F$8763+유형화!$G$72*hourly1!$G2889/hourly1!$F$8763+유형화!$G$74*hourly1!I2889/hourly1!$I$8763</f>
        <v>1.5396620868060291</v>
      </c>
      <c r="D2888" s="14">
        <v>201.44578200000001</v>
      </c>
      <c r="E2888" s="14">
        <v>64.931039000000084</v>
      </c>
      <c r="F2888" s="1">
        <v>1007133</v>
      </c>
      <c r="G2888" s="15">
        <f t="shared" si="90"/>
        <v>0.23051389540423262</v>
      </c>
      <c r="H2888" s="15">
        <f t="shared" si="91"/>
        <v>0.39965470253431196</v>
      </c>
    </row>
    <row r="2889" spans="1:8">
      <c r="A2889" s="1">
        <v>2888</v>
      </c>
      <c r="B2889" s="444">
        <f>유형화!$F$71*hourly1!B2890/hourly1!$B$8763+유형화!$F$72*hourly1!C2890/hourly1!$C$8763+유형화!$F$73*hourly1!D2890/hourly1!$D$8763+유형화!$F$74*hourly1!E2890/hourly1!$E$8763</f>
        <v>160.94290298425128</v>
      </c>
      <c r="C2889" s="442">
        <f>hourly1!$F2890*유형화!$G$71/hourly1!$F$8763+유형화!$G$72*hourly1!$G2890/hourly1!$F$8763+유형화!$G$74*hourly1!I2890/hourly1!$I$8763</f>
        <v>1.6869109305694032</v>
      </c>
      <c r="D2889" s="14">
        <v>166.223198</v>
      </c>
      <c r="E2889" s="14">
        <v>275.64920299999989</v>
      </c>
      <c r="F2889" s="1">
        <v>1040895</v>
      </c>
      <c r="G2889" s="15">
        <f t="shared" si="90"/>
        <v>0.19020878221976892</v>
      </c>
      <c r="H2889" s="15">
        <f t="shared" si="91"/>
        <v>0.34295653822314692</v>
      </c>
    </row>
    <row r="2890" spans="1:8">
      <c r="A2890" s="1">
        <v>2889</v>
      </c>
      <c r="B2890" s="444">
        <f>유형화!$F$71*hourly1!B2891/hourly1!$B$8763+유형화!$F$72*hourly1!C2891/hourly1!$C$8763+유형화!$F$73*hourly1!D2891/hourly1!$D$8763+유형화!$F$74*hourly1!E2891/hourly1!$E$8763</f>
        <v>263.43808597365989</v>
      </c>
      <c r="C2890" s="442">
        <f>hourly1!$F2891*유형화!$G$71/hourly1!$F$8763+유형화!$G$72*hourly1!$G2891/hourly1!$F$8763+유형화!$G$74*hourly1!I2891/hourly1!$I$8763</f>
        <v>1.1573423888373482</v>
      </c>
      <c r="D2890" s="14">
        <v>128.346891</v>
      </c>
      <c r="E2890" s="14">
        <v>596.20600899999988</v>
      </c>
      <c r="F2890" s="1">
        <v>910234</v>
      </c>
      <c r="G2890" s="15">
        <f t="shared" si="90"/>
        <v>0.14686702056354023</v>
      </c>
      <c r="H2890" s="15">
        <f t="shared" si="91"/>
        <v>0.27670200279845519</v>
      </c>
    </row>
    <row r="2891" spans="1:8">
      <c r="A2891" s="1">
        <v>2890</v>
      </c>
      <c r="B2891" s="444">
        <f>유형화!$F$71*hourly1!B2892/hourly1!$B$8763+유형화!$F$72*hourly1!C2892/hourly1!$C$8763+유형화!$F$73*hourly1!D2892/hourly1!$D$8763+유형화!$F$74*hourly1!E2892/hourly1!$E$8763</f>
        <v>328.04626116423361</v>
      </c>
      <c r="C2891" s="442">
        <f>hourly1!$F2892*유형화!$G$71/hourly1!$F$8763+유형화!$G$72*hourly1!$G2892/hourly1!$F$8763+유형화!$G$74*hourly1!I2892/hourly1!$I$8763</f>
        <v>0.58775852390809391</v>
      </c>
      <c r="D2891" s="14">
        <v>114.57148100000001</v>
      </c>
      <c r="E2891" s="14">
        <v>932.46660399999951</v>
      </c>
      <c r="F2891" s="1">
        <v>887612</v>
      </c>
      <c r="G2891" s="15">
        <f t="shared" si="90"/>
        <v>0.13110385397665972</v>
      </c>
      <c r="H2891" s="15">
        <f t="shared" si="91"/>
        <v>0.25110527903778596</v>
      </c>
    </row>
    <row r="2892" spans="1:8">
      <c r="A2892" s="1">
        <v>2891</v>
      </c>
      <c r="B2892" s="444">
        <f>유형화!$F$71*hourly1!B2893/hourly1!$B$8763+유형화!$F$72*hourly1!C2893/hourly1!$C$8763+유형화!$F$73*hourly1!D2893/hourly1!$D$8763+유형화!$F$74*hourly1!E2893/hourly1!$E$8763</f>
        <v>392.3993844707357</v>
      </c>
      <c r="C2892" s="442">
        <f>hourly1!$F2893*유형화!$G$71/hourly1!$F$8763+유형화!$G$72*hourly1!$G2893/hourly1!$F$8763+유형화!$G$74*hourly1!I2893/hourly1!$I$8763</f>
        <v>0.46011732703752323</v>
      </c>
      <c r="D2892" s="14">
        <v>99.772570000000002</v>
      </c>
      <c r="E2892" s="14">
        <v>1145.676696000002</v>
      </c>
      <c r="F2892" s="1">
        <v>896089</v>
      </c>
      <c r="G2892" s="15">
        <f t="shared" si="90"/>
        <v>0.11416949780160439</v>
      </c>
      <c r="H2892" s="15">
        <f t="shared" si="91"/>
        <v>0.22264236831679127</v>
      </c>
    </row>
    <row r="2893" spans="1:8">
      <c r="A2893" s="1">
        <v>2892</v>
      </c>
      <c r="B2893" s="444">
        <f>유형화!$F$71*hourly1!B2894/hourly1!$B$8763+유형화!$F$72*hourly1!C2894/hourly1!$C$8763+유형화!$F$73*hourly1!D2894/hourly1!$D$8763+유형화!$F$74*hourly1!E2894/hourly1!$E$8763</f>
        <v>329.9402409845224</v>
      </c>
      <c r="C2893" s="442">
        <f>hourly1!$F2894*유형화!$G$71/hourly1!$F$8763+유형화!$G$72*hourly1!$G2894/hourly1!$F$8763+유형화!$G$74*hourly1!I2894/hourly1!$I$8763</f>
        <v>0.44378500935625992</v>
      </c>
      <c r="D2893" s="14">
        <v>87.232035999999994</v>
      </c>
      <c r="E2893" s="14">
        <v>1256.034619</v>
      </c>
      <c r="F2893" s="1">
        <v>869217</v>
      </c>
      <c r="G2893" s="15">
        <f t="shared" si="90"/>
        <v>9.9819396677177652E-2</v>
      </c>
      <c r="H2893" s="15">
        <f t="shared" si="91"/>
        <v>0.19770105878149591</v>
      </c>
    </row>
    <row r="2894" spans="1:8">
      <c r="A2894" s="1">
        <v>2893</v>
      </c>
      <c r="B2894" s="444">
        <f>유형화!$F$71*hourly1!B2895/hourly1!$B$8763+유형화!$F$72*hourly1!C2895/hourly1!$C$8763+유형화!$F$73*hourly1!D2895/hourly1!$D$8763+유형화!$F$74*hourly1!E2895/hourly1!$E$8763</f>
        <v>194.12424237494616</v>
      </c>
      <c r="C2894" s="442">
        <f>hourly1!$F2895*유형화!$G$71/hourly1!$F$8763+유형화!$G$72*hourly1!$G2895/hourly1!$F$8763+유형화!$G$74*hourly1!I2895/hourly1!$I$8763</f>
        <v>0.55578668239944506</v>
      </c>
      <c r="D2894" s="14">
        <v>60.562589999999993</v>
      </c>
      <c r="E2894" s="14">
        <v>1294.9559030000039</v>
      </c>
      <c r="F2894" s="1">
        <v>866117</v>
      </c>
      <c r="G2894" s="15">
        <f t="shared" si="90"/>
        <v>6.9301617527387213E-2</v>
      </c>
      <c r="H2894" s="15">
        <f t="shared" si="91"/>
        <v>0.14197779461449264</v>
      </c>
    </row>
    <row r="2895" spans="1:8">
      <c r="A2895" s="1">
        <v>2894</v>
      </c>
      <c r="B2895" s="444">
        <f>유형화!$F$71*hourly1!B2896/hourly1!$B$8763+유형화!$F$72*hourly1!C2896/hourly1!$C$8763+유형화!$F$73*hourly1!D2896/hourly1!$D$8763+유형화!$F$74*hourly1!E2896/hourly1!$E$8763</f>
        <v>262.76333244194859</v>
      </c>
      <c r="C2895" s="442">
        <f>hourly1!$F2896*유형화!$G$71/hourly1!$F$8763+유형화!$G$72*hourly1!$G2896/hourly1!$F$8763+유형화!$G$74*hourly1!I2896/hourly1!$I$8763</f>
        <v>0.51843774363961603</v>
      </c>
      <c r="D2895" s="14">
        <v>57.250867999999997</v>
      </c>
      <c r="E2895" s="14">
        <v>1265.394417999999</v>
      </c>
      <c r="F2895" s="1">
        <v>872950</v>
      </c>
      <c r="G2895" s="15">
        <f t="shared" si="90"/>
        <v>6.5512022475375173E-2</v>
      </c>
      <c r="H2895" s="15">
        <f t="shared" si="91"/>
        <v>0.13478963262713581</v>
      </c>
    </row>
    <row r="2896" spans="1:8">
      <c r="A2896" s="1">
        <v>2895</v>
      </c>
      <c r="B2896" s="444">
        <f>유형화!$F$71*hourly1!B2897/hourly1!$B$8763+유형화!$F$72*hourly1!C2897/hourly1!$C$8763+유형화!$F$73*hourly1!D2897/hourly1!$D$8763+유형화!$F$74*hourly1!E2897/hourly1!$E$8763</f>
        <v>385.78343310212966</v>
      </c>
      <c r="C2896" s="442">
        <f>hourly1!$F2897*유형화!$G$71/hourly1!$F$8763+유형화!$G$72*hourly1!$G2897/hourly1!$F$8763+유형화!$G$74*hourly1!I2897/hourly1!$I$8763</f>
        <v>0.39040239905424862</v>
      </c>
      <c r="D2896" s="14">
        <v>43.82743</v>
      </c>
      <c r="E2896" s="14">
        <v>1150.2547669999999</v>
      </c>
      <c r="F2896" s="1">
        <v>863304</v>
      </c>
      <c r="G2896" s="15">
        <f t="shared" si="90"/>
        <v>5.0151616551873626E-2</v>
      </c>
      <c r="H2896" s="15">
        <f t="shared" si="91"/>
        <v>0.10501122462825391</v>
      </c>
    </row>
    <row r="2897" spans="1:8">
      <c r="A2897" s="1">
        <v>2896</v>
      </c>
      <c r="B2897" s="444">
        <f>유형화!$F$71*hourly1!B2898/hourly1!$B$8763+유형화!$F$72*hourly1!C2898/hourly1!$C$8763+유형화!$F$73*hourly1!D2898/hourly1!$D$8763+유형화!$F$74*hourly1!E2898/hourly1!$E$8763</f>
        <v>323.3587858760045</v>
      </c>
      <c r="C2897" s="442">
        <f>hourly1!$F2898*유형화!$G$71/hourly1!$F$8763+유형화!$G$72*hourly1!$G2898/hourly1!$F$8763+유형화!$G$74*hourly1!I2898/hourly1!$I$8763</f>
        <v>0.36894534622077774</v>
      </c>
      <c r="D2897" s="14">
        <v>44.507988000000019</v>
      </c>
      <c r="E2897" s="14">
        <v>947.58550800000103</v>
      </c>
      <c r="F2897" s="1">
        <v>850579</v>
      </c>
      <c r="G2897" s="15">
        <f t="shared" si="90"/>
        <v>5.0930377338379039E-2</v>
      </c>
      <c r="H2897" s="15">
        <f t="shared" si="91"/>
        <v>0.1065462969534733</v>
      </c>
    </row>
    <row r="2898" spans="1:8">
      <c r="A2898" s="1">
        <v>2897</v>
      </c>
      <c r="B2898" s="444">
        <f>유형화!$F$71*hourly1!B2899/hourly1!$B$8763+유형화!$F$72*hourly1!C2899/hourly1!$C$8763+유형화!$F$73*hourly1!D2899/hourly1!$D$8763+유형화!$F$74*hourly1!E2899/hourly1!$E$8763</f>
        <v>280.37207425990528</v>
      </c>
      <c r="C2898" s="442">
        <f>hourly1!$F2899*유형화!$G$71/hourly1!$F$8763+유형화!$G$72*hourly1!$G2899/hourly1!$F$8763+유형화!$G$74*hourly1!I2899/hourly1!$I$8763</f>
        <v>0.53504760258955553</v>
      </c>
      <c r="D2898" s="14">
        <v>49.016790000000007</v>
      </c>
      <c r="E2898" s="14">
        <v>657.02891799999986</v>
      </c>
      <c r="F2898" s="1">
        <v>841484</v>
      </c>
      <c r="G2898" s="15">
        <f t="shared" si="90"/>
        <v>5.6089787986284251E-2</v>
      </c>
      <c r="H2898" s="15">
        <f t="shared" si="91"/>
        <v>0.11664731186835126</v>
      </c>
    </row>
    <row r="2899" spans="1:8">
      <c r="A2899" s="1">
        <v>2898</v>
      </c>
      <c r="B2899" s="444">
        <f>유형화!$F$71*hourly1!B2900/hourly1!$B$8763+유형화!$F$72*hourly1!C2900/hourly1!$C$8763+유형화!$F$73*hourly1!D2900/hourly1!$D$8763+유형화!$F$74*hourly1!E2900/hourly1!$E$8763</f>
        <v>157.62658749119976</v>
      </c>
      <c r="C2899" s="442">
        <f>hourly1!$F2900*유형화!$G$71/hourly1!$F$8763+유형화!$G$72*hourly1!$G2900/hourly1!$F$8763+유형화!$G$74*hourly1!I2900/hourly1!$I$8763</f>
        <v>0.52030393569342137</v>
      </c>
      <c r="D2899" s="14">
        <v>51.436098999999992</v>
      </c>
      <c r="E2899" s="14">
        <v>324.21253700000028</v>
      </c>
      <c r="F2899" s="1">
        <v>846230</v>
      </c>
      <c r="G2899" s="15">
        <f t="shared" si="90"/>
        <v>5.8858197114734084E-2</v>
      </c>
      <c r="H2899" s="15">
        <f t="shared" si="91"/>
        <v>0.12201826824148529</v>
      </c>
    </row>
    <row r="2900" spans="1:8">
      <c r="A2900" s="1">
        <v>2899</v>
      </c>
      <c r="B2900" s="444">
        <f>유형화!$F$71*hourly1!B2901/hourly1!$B$8763+유형화!$F$72*hourly1!C2901/hourly1!$C$8763+유형화!$F$73*hourly1!D2901/hourly1!$D$8763+유형화!$F$74*hourly1!E2901/hourly1!$E$8763</f>
        <v>118.38783040189112</v>
      </c>
      <c r="C2900" s="442">
        <f>hourly1!$F2901*유형화!$G$71/hourly1!$F$8763+유형화!$G$72*hourly1!$G2901/hourly1!$F$8763+유형화!$G$74*hourly1!I2901/hourly1!$I$8763</f>
        <v>0.64165042162327091</v>
      </c>
      <c r="D2900" s="14">
        <v>57.075175000000009</v>
      </c>
      <c r="E2900" s="14">
        <v>74.803951000000012</v>
      </c>
      <c r="F2900" s="1">
        <v>828879</v>
      </c>
      <c r="G2900" s="15">
        <f t="shared" si="90"/>
        <v>6.5310977422839631E-2</v>
      </c>
      <c r="H2900" s="15">
        <f t="shared" si="91"/>
        <v>0.13440656479447607</v>
      </c>
    </row>
    <row r="2901" spans="1:8">
      <c r="A2901" s="1">
        <v>2900</v>
      </c>
      <c r="B2901" s="444">
        <f>유형화!$F$71*hourly1!B2902/hourly1!$B$8763+유형화!$F$72*hourly1!C2902/hourly1!$C$8763+유형화!$F$73*hourly1!D2902/hourly1!$D$8763+유형화!$F$74*hourly1!E2902/hourly1!$E$8763</f>
        <v>127.11342544811941</v>
      </c>
      <c r="C2901" s="442">
        <f>hourly1!$F2902*유형화!$G$71/hourly1!$F$8763+유형화!$G$72*hourly1!$G2902/hourly1!$F$8763+유형화!$G$74*hourly1!I2902/hourly1!$I$8763</f>
        <v>0.64707909950365561</v>
      </c>
      <c r="D2901" s="14">
        <v>93.511913000000007</v>
      </c>
      <c r="E2901" s="14">
        <v>1.6311350000000051</v>
      </c>
      <c r="F2901" s="1">
        <v>838000</v>
      </c>
      <c r="G2901" s="15">
        <f t="shared" si="90"/>
        <v>0.10700544393792123</v>
      </c>
      <c r="H2901" s="15">
        <f t="shared" si="91"/>
        <v>0.21028753916115045</v>
      </c>
    </row>
    <row r="2902" spans="1:8">
      <c r="A2902" s="1">
        <v>2901</v>
      </c>
      <c r="B2902" s="444">
        <f>유형화!$F$71*hourly1!B2903/hourly1!$B$8763+유형화!$F$72*hourly1!C2903/hourly1!$C$8763+유형화!$F$73*hourly1!D2903/hourly1!$D$8763+유형화!$F$74*hourly1!E2903/hourly1!$E$8763</f>
        <v>64.859518263843398</v>
      </c>
      <c r="C2902" s="442">
        <f>hourly1!$F2903*유형화!$G$71/hourly1!$F$8763+유형화!$G$72*hourly1!$G2903/hourly1!$F$8763+유형화!$G$74*hourly1!I2903/hourly1!$I$8763</f>
        <v>1.0925572000415289</v>
      </c>
      <c r="D2902" s="14">
        <v>114.13365899999999</v>
      </c>
      <c r="E2902" s="14">
        <v>3.1670400000000001</v>
      </c>
      <c r="F2902" s="1">
        <v>902559</v>
      </c>
      <c r="G2902" s="15">
        <f t="shared" si="90"/>
        <v>0.13060285537687927</v>
      </c>
      <c r="H2902" s="15">
        <f t="shared" si="91"/>
        <v>0.25027779607590883</v>
      </c>
    </row>
    <row r="2903" spans="1:8">
      <c r="A2903" s="1">
        <v>2902</v>
      </c>
      <c r="B2903" s="444">
        <f>유형화!$F$71*hourly1!B2904/hourly1!$B$8763+유형화!$F$72*hourly1!C2904/hourly1!$C$8763+유형화!$F$73*hourly1!D2904/hourly1!$D$8763+유형화!$F$74*hourly1!E2904/hourly1!$E$8763</f>
        <v>63.598969229894891</v>
      </c>
      <c r="C2903" s="442">
        <f>hourly1!$F2904*유형화!$G$71/hourly1!$F$8763+유형화!$G$72*hourly1!$G2904/hourly1!$F$8763+유형화!$G$74*hourly1!I2904/hourly1!$I$8763</f>
        <v>0.45998809026355875</v>
      </c>
      <c r="D2903" s="14">
        <v>116.445103</v>
      </c>
      <c r="E2903" s="14">
        <v>3.1303999999999998</v>
      </c>
      <c r="F2903" s="1">
        <v>930537</v>
      </c>
      <c r="G2903" s="15">
        <f t="shared" si="90"/>
        <v>0.13324783486048417</v>
      </c>
      <c r="H2903" s="15">
        <f t="shared" si="91"/>
        <v>0.25463657757643388</v>
      </c>
    </row>
    <row r="2904" spans="1:8">
      <c r="A2904" s="1">
        <v>2903</v>
      </c>
      <c r="B2904" s="444">
        <f>유형화!$F$71*hourly1!B2905/hourly1!$B$8763+유형화!$F$72*hourly1!C2905/hourly1!$C$8763+유형화!$F$73*hourly1!D2905/hourly1!$D$8763+유형화!$F$74*hourly1!E2905/hourly1!$E$8763</f>
        <v>62.322488579383247</v>
      </c>
      <c r="C2904" s="442">
        <f>hourly1!$F2905*유형화!$G$71/hourly1!$F$8763+유형화!$G$72*hourly1!$G2905/hourly1!$F$8763+유형화!$G$74*hourly1!I2905/hourly1!$I$8763</f>
        <v>0.35314464311287247</v>
      </c>
      <c r="D2904" s="14">
        <v>96.724935999999985</v>
      </c>
      <c r="E2904" s="14">
        <v>3.0966399999999998</v>
      </c>
      <c r="F2904" s="1">
        <v>960807</v>
      </c>
      <c r="G2904" s="15">
        <f t="shared" si="90"/>
        <v>0.11068209797554902</v>
      </c>
      <c r="H2904" s="15">
        <f t="shared" si="91"/>
        <v>0.21665194937260107</v>
      </c>
    </row>
    <row r="2905" spans="1:8">
      <c r="A2905" s="1">
        <v>2904</v>
      </c>
      <c r="B2905" s="444">
        <f>유형화!$F$71*hourly1!B2906/hourly1!$B$8763+유형화!$F$72*hourly1!C2906/hourly1!$C$8763+유형화!$F$73*hourly1!D2906/hourly1!$D$8763+유형화!$F$74*hourly1!E2906/hourly1!$E$8763</f>
        <v>60.811988435641901</v>
      </c>
      <c r="C2905" s="442">
        <f>hourly1!$F2906*유형화!$G$71/hourly1!$F$8763+유형화!$G$72*hourly1!$G2906/hourly1!$F$8763+유형화!$G$74*hourly1!I2906/hourly1!$I$8763</f>
        <v>0.32124565007580186</v>
      </c>
      <c r="D2905" s="14">
        <v>94.124547000000035</v>
      </c>
      <c r="E2905" s="14">
        <v>1.6935199999999999</v>
      </c>
      <c r="F2905" s="1">
        <v>359646</v>
      </c>
      <c r="G2905" s="15">
        <f t="shared" si="90"/>
        <v>0.10770647946418051</v>
      </c>
      <c r="H2905" s="15">
        <f t="shared" si="91"/>
        <v>0.21150495492818017</v>
      </c>
    </row>
    <row r="2906" spans="1:8">
      <c r="A2906" s="1">
        <v>2905</v>
      </c>
      <c r="B2906" s="444">
        <f>유형화!$F$71*hourly1!B2907/hourly1!$B$8763+유형화!$F$72*hourly1!C2907/hourly1!$C$8763+유형화!$F$73*hourly1!D2907/hourly1!$D$8763+유형화!$F$74*hourly1!E2907/hourly1!$E$8763</f>
        <v>60.878989954608805</v>
      </c>
      <c r="C2906" s="442">
        <f>hourly1!$F2907*유형화!$G$71/hourly1!$F$8763+유형화!$G$72*hourly1!$G2907/hourly1!$F$8763+유형화!$G$74*hourly1!I2907/hourly1!$I$8763</f>
        <v>0.26353026692054793</v>
      </c>
      <c r="D2906" s="14">
        <v>104.657528</v>
      </c>
      <c r="E2906" s="14">
        <v>0.16847999999999999</v>
      </c>
      <c r="F2906" s="1">
        <v>932806</v>
      </c>
      <c r="G2906" s="15">
        <f t="shared" si="90"/>
        <v>0.11975934280250924</v>
      </c>
      <c r="H2906" s="15">
        <f t="shared" si="91"/>
        <v>0.23215129978133492</v>
      </c>
    </row>
    <row r="2907" spans="1:8">
      <c r="A2907" s="1">
        <v>2906</v>
      </c>
      <c r="B2907" s="444">
        <f>유형화!$F$71*hourly1!B2908/hourly1!$B$8763+유형화!$F$72*hourly1!C2908/hourly1!$C$8763+유형화!$F$73*hourly1!D2908/hourly1!$D$8763+유형화!$F$74*hourly1!E2908/hourly1!$E$8763</f>
        <v>60.7539500290045</v>
      </c>
      <c r="C2907" s="442">
        <f>hourly1!$F2908*유형화!$G$71/hourly1!$F$8763+유형화!$G$72*hourly1!$G2908/hourly1!$F$8763+유형화!$G$74*hourly1!I2908/hourly1!$I$8763</f>
        <v>0.24424905288808632</v>
      </c>
      <c r="D2907" s="14">
        <v>92.007011000000006</v>
      </c>
      <c r="E2907" s="14">
        <v>0</v>
      </c>
      <c r="F2907" s="1">
        <v>822628</v>
      </c>
      <c r="G2907" s="15">
        <f t="shared" si="90"/>
        <v>0.10528338841123057</v>
      </c>
      <c r="H2907" s="15">
        <f t="shared" si="91"/>
        <v>0.20728917689503204</v>
      </c>
    </row>
    <row r="2908" spans="1:8">
      <c r="A2908" s="1">
        <v>2907</v>
      </c>
      <c r="B2908" s="444">
        <f>유형화!$F$71*hourly1!B2909/hourly1!$B$8763+유형화!$F$72*hourly1!C2909/hourly1!$C$8763+유형화!$F$73*hourly1!D2909/hourly1!$D$8763+유형화!$F$74*hourly1!E2909/hourly1!$E$8763</f>
        <v>60.774902431226657</v>
      </c>
      <c r="C2908" s="442">
        <f>hourly1!$F2909*유형화!$G$71/hourly1!$F$8763+유형화!$G$72*hourly1!$G2909/hourly1!$F$8763+유형화!$G$74*hourly1!I2909/hourly1!$I$8763</f>
        <v>0.24018045760180098</v>
      </c>
      <c r="D2908" s="14">
        <v>71.963377000000008</v>
      </c>
      <c r="E2908" s="14">
        <v>0</v>
      </c>
      <c r="F2908" s="1">
        <v>666040</v>
      </c>
      <c r="G2908" s="15">
        <f t="shared" si="90"/>
        <v>8.234750906183462E-2</v>
      </c>
      <c r="H2908" s="15">
        <f t="shared" si="91"/>
        <v>0.16626081929731568</v>
      </c>
    </row>
    <row r="2909" spans="1:8">
      <c r="A2909" s="1">
        <v>2908</v>
      </c>
      <c r="B2909" s="444">
        <f>유형화!$F$71*hourly1!B2910/hourly1!$B$8763+유형화!$F$72*hourly1!C2910/hourly1!$C$8763+유형화!$F$73*hourly1!D2910/hourly1!$D$8763+유형화!$F$74*hourly1!E2910/hourly1!$E$8763</f>
        <v>60.849420701137085</v>
      </c>
      <c r="C2909" s="442">
        <f>hourly1!$F2910*유형화!$G$71/hourly1!$F$8763+유형화!$G$72*hourly1!$G2910/hourly1!$F$8763+유형화!$G$74*hourly1!I2910/hourly1!$I$8763</f>
        <v>0.24022812690367315</v>
      </c>
      <c r="D2909" s="14">
        <v>68.529616000000019</v>
      </c>
      <c r="E2909" s="14">
        <v>0</v>
      </c>
      <c r="F2909" s="1">
        <v>543540</v>
      </c>
      <c r="G2909" s="15">
        <f t="shared" si="90"/>
        <v>7.8418265092868658E-2</v>
      </c>
      <c r="H2909" s="15">
        <f t="shared" si="91"/>
        <v>0.15902147062542116</v>
      </c>
    </row>
    <row r="2910" spans="1:8">
      <c r="A2910" s="1">
        <v>2909</v>
      </c>
      <c r="B2910" s="444">
        <f>유형화!$F$71*hourly1!B2911/hourly1!$B$8763+유형화!$F$72*hourly1!C2911/hourly1!$C$8763+유형화!$F$73*hourly1!D2911/hourly1!$D$8763+유형화!$F$74*hourly1!E2911/hourly1!$E$8763</f>
        <v>60.886871001063504</v>
      </c>
      <c r="C2910" s="442">
        <f>hourly1!$F2911*유형화!$G$71/hourly1!$F$8763+유형화!$G$72*hourly1!$G2911/hourly1!$F$8763+유형화!$G$74*hourly1!I2911/hourly1!$I$8763</f>
        <v>0.23777816924540263</v>
      </c>
      <c r="D2910" s="14">
        <v>63.687771999999988</v>
      </c>
      <c r="E2910" s="14">
        <v>0</v>
      </c>
      <c r="F2910" s="1">
        <v>595829</v>
      </c>
      <c r="G2910" s="15">
        <f t="shared" si="90"/>
        <v>7.2877755332383234E-2</v>
      </c>
      <c r="H2910" s="15">
        <f t="shared" si="91"/>
        <v>0.14870499530425665</v>
      </c>
    </row>
    <row r="2911" spans="1:8">
      <c r="A2911" s="1">
        <v>2910</v>
      </c>
      <c r="B2911" s="444">
        <f>유형화!$F$71*hourly1!B2912/hourly1!$B$8763+유형화!$F$72*hourly1!C2912/hourly1!$C$8763+유형화!$F$73*hourly1!D2912/hourly1!$D$8763+유형화!$F$74*hourly1!E2912/hourly1!$E$8763</f>
        <v>62.734690753725147</v>
      </c>
      <c r="C2911" s="442">
        <f>hourly1!$F2912*유형화!$G$71/hourly1!$F$8763+유형화!$G$72*hourly1!$G2912/hourly1!$F$8763+유형화!$G$74*hourly1!I2912/hourly1!$I$8763</f>
        <v>0.42280921275673344</v>
      </c>
      <c r="D2911" s="14">
        <v>52.999116000000008</v>
      </c>
      <c r="E2911" s="14">
        <v>1.600003000000003</v>
      </c>
      <c r="F2911" s="1">
        <v>985761</v>
      </c>
      <c r="G2911" s="15">
        <f t="shared" si="90"/>
        <v>6.0646753487947409E-2</v>
      </c>
      <c r="H2911" s="15">
        <f t="shared" si="91"/>
        <v>0.12547023171314842</v>
      </c>
    </row>
    <row r="2912" spans="1:8">
      <c r="A2912" s="1">
        <v>2911</v>
      </c>
      <c r="B2912" s="444">
        <f>유형화!$F$71*hourly1!B2913/hourly1!$B$8763+유형화!$F$72*hourly1!C2913/hourly1!$C$8763+유형화!$F$73*hourly1!D2913/hourly1!$D$8763+유형화!$F$74*hourly1!E2913/hourly1!$E$8763</f>
        <v>73.846045848270919</v>
      </c>
      <c r="C2912" s="442">
        <f>hourly1!$F2913*유형화!$G$71/hourly1!$F$8763+유형화!$G$72*hourly1!$G2913/hourly1!$F$8763+유형화!$G$74*hourly1!I2913/hourly1!$I$8763</f>
        <v>2.787877133795444</v>
      </c>
      <c r="D2912" s="14">
        <v>53.917457000000013</v>
      </c>
      <c r="E2912" s="14">
        <v>74.307508000000112</v>
      </c>
      <c r="F2912" s="1">
        <v>1120467</v>
      </c>
      <c r="G2912" s="15">
        <f t="shared" si="90"/>
        <v>6.1697608755889526E-2</v>
      </c>
      <c r="H2912" s="15">
        <f t="shared" si="91"/>
        <v>0.1274918665341126</v>
      </c>
    </row>
    <row r="2913" spans="1:8">
      <c r="A2913" s="1">
        <v>2912</v>
      </c>
      <c r="B2913" s="444">
        <f>유형화!$F$71*hourly1!B2914/hourly1!$B$8763+유형화!$F$72*hourly1!C2914/hourly1!$C$8763+유형화!$F$73*hourly1!D2914/hourly1!$D$8763+유형화!$F$74*hourly1!E2914/hourly1!$E$8763</f>
        <v>162.61869479764982</v>
      </c>
      <c r="C2913" s="442">
        <f>hourly1!$F2914*유형화!$G$71/hourly1!$F$8763+유형화!$G$72*hourly1!$G2914/hourly1!$F$8763+유형화!$G$74*hourly1!I2914/hourly1!$I$8763</f>
        <v>2.804951951782114</v>
      </c>
      <c r="D2913" s="14">
        <v>67.649464999999992</v>
      </c>
      <c r="E2913" s="14">
        <v>276.58273600000041</v>
      </c>
      <c r="F2913" s="1">
        <v>1162144</v>
      </c>
      <c r="G2913" s="15">
        <f t="shared" si="90"/>
        <v>7.74111105446839E-2</v>
      </c>
      <c r="H2913" s="15">
        <f t="shared" si="91"/>
        <v>0.15715563310414307</v>
      </c>
    </row>
    <row r="2914" spans="1:8">
      <c r="A2914" s="1">
        <v>2913</v>
      </c>
      <c r="B2914" s="444">
        <f>유형화!$F$71*hourly1!B2915/hourly1!$B$8763+유형화!$F$72*hourly1!C2915/hourly1!$C$8763+유형화!$F$73*hourly1!D2915/hourly1!$D$8763+유형화!$F$74*hourly1!E2915/hourly1!$E$8763</f>
        <v>264.79430766537098</v>
      </c>
      <c r="C2914" s="442">
        <f>hourly1!$F2915*유형화!$G$71/hourly1!$F$8763+유형화!$G$72*hourly1!$G2915/hourly1!$F$8763+유형화!$G$74*hourly1!I2915/hourly1!$I$8763</f>
        <v>2.2720418327318148</v>
      </c>
      <c r="D2914" s="14">
        <v>69.59542399999998</v>
      </c>
      <c r="E2914" s="14">
        <v>533.33490900000049</v>
      </c>
      <c r="F2914" s="1">
        <v>1060445</v>
      </c>
      <c r="G2914" s="15">
        <f t="shared" si="90"/>
        <v>7.9637866473417723E-2</v>
      </c>
      <c r="H2914" s="15">
        <f t="shared" si="91"/>
        <v>0.16127527980895343</v>
      </c>
    </row>
    <row r="2915" spans="1:8">
      <c r="A2915" s="1">
        <v>2914</v>
      </c>
      <c r="B2915" s="444">
        <f>유형화!$F$71*hourly1!B2916/hourly1!$B$8763+유형화!$F$72*hourly1!C2916/hourly1!$C$8763+유형화!$F$73*hourly1!D2916/hourly1!$D$8763+유형화!$F$74*hourly1!E2916/hourly1!$E$8763</f>
        <v>328.39385679207811</v>
      </c>
      <c r="C2915" s="442">
        <f>hourly1!$F2916*유형화!$G$71/hourly1!$F$8763+유형화!$G$72*hourly1!$G2916/hourly1!$F$8763+유형화!$G$74*hourly1!I2916/hourly1!$I$8763</f>
        <v>1.495712457227649</v>
      </c>
      <c r="D2915" s="14">
        <v>118.114779</v>
      </c>
      <c r="E2915" s="14">
        <v>797.29013399999985</v>
      </c>
      <c r="F2915" s="1">
        <v>1011748</v>
      </c>
      <c r="G2915" s="15">
        <f t="shared" si="90"/>
        <v>0.13515844085581324</v>
      </c>
      <c r="H2915" s="15">
        <f t="shared" si="91"/>
        <v>0.25777010611710882</v>
      </c>
    </row>
    <row r="2916" spans="1:8">
      <c r="A2916" s="1">
        <v>2915</v>
      </c>
      <c r="B2916" s="444">
        <f>유형화!$F$71*hourly1!B2917/hourly1!$B$8763+유형화!$F$72*hourly1!C2917/hourly1!$C$8763+유형화!$F$73*hourly1!D2917/hourly1!$D$8763+유형화!$F$74*hourly1!E2917/hourly1!$E$8763</f>
        <v>392.4001419168481</v>
      </c>
      <c r="C2916" s="442">
        <f>hourly1!$F2917*유형화!$G$71/hourly1!$F$8763+유형화!$G$72*hourly1!$G2917/hourly1!$F$8763+유형화!$G$74*hourly1!I2917/hourly1!$I$8763</f>
        <v>0.80444263575042574</v>
      </c>
      <c r="D2916" s="14">
        <v>123.652193</v>
      </c>
      <c r="E2916" s="14">
        <v>1005.372314000001</v>
      </c>
      <c r="F2916" s="1">
        <v>942010</v>
      </c>
      <c r="G2916" s="15">
        <f t="shared" si="90"/>
        <v>0.1414948895961792</v>
      </c>
      <c r="H2916" s="15">
        <f t="shared" si="91"/>
        <v>0.26807302245052472</v>
      </c>
    </row>
    <row r="2917" spans="1:8">
      <c r="A2917" s="1">
        <v>2916</v>
      </c>
      <c r="B2917" s="444">
        <f>유형화!$F$71*hourly1!B2918/hourly1!$B$8763+유형화!$F$72*hourly1!C2918/hourly1!$C$8763+유형화!$F$73*hourly1!D2918/hourly1!$D$8763+유형화!$F$74*hourly1!E2918/hourly1!$E$8763</f>
        <v>329.94003178511991</v>
      </c>
      <c r="C2917" s="442">
        <f>hourly1!$F2918*유형화!$G$71/hourly1!$F$8763+유형화!$G$72*hourly1!$G2918/hourly1!$F$8763+유형화!$G$74*hourly1!I2918/hourly1!$I$8763</f>
        <v>0.44725810505608143</v>
      </c>
      <c r="D2917" s="14">
        <v>105.54514399999999</v>
      </c>
      <c r="E2917" s="14">
        <v>1100.078841</v>
      </c>
      <c r="F2917" s="1">
        <v>905985</v>
      </c>
      <c r="G2917" s="15">
        <f t="shared" si="90"/>
        <v>0.12077503953118596</v>
      </c>
      <c r="H2917" s="15">
        <f t="shared" si="91"/>
        <v>0.23386695476152702</v>
      </c>
    </row>
    <row r="2918" spans="1:8">
      <c r="A2918" s="1">
        <v>2917</v>
      </c>
      <c r="B2918" s="444">
        <f>유형화!$F$71*hourly1!B2919/hourly1!$B$8763+유형화!$F$72*hourly1!C2919/hourly1!$C$8763+유형화!$F$73*hourly1!D2919/hourly1!$D$8763+유형화!$F$74*hourly1!E2919/hourly1!$E$8763</f>
        <v>194.1234560737438</v>
      </c>
      <c r="C2918" s="442">
        <f>hourly1!$F2919*유형화!$G$71/hourly1!$F$8763+유형화!$G$72*hourly1!$G2919/hourly1!$F$8763+유형화!$G$74*hourly1!I2919/hourly1!$I$8763</f>
        <v>0.55570364817960194</v>
      </c>
      <c r="D2918" s="14">
        <v>64.306976999999989</v>
      </c>
      <c r="E2918" s="14">
        <v>1092.4613270000009</v>
      </c>
      <c r="F2918" s="1">
        <v>877154</v>
      </c>
      <c r="G2918" s="15">
        <f t="shared" si="90"/>
        <v>7.3586310037210861E-2</v>
      </c>
      <c r="H2918" s="15">
        <f t="shared" si="91"/>
        <v>0.15003147874767483</v>
      </c>
    </row>
    <row r="2919" spans="1:8">
      <c r="A2919" s="1">
        <v>2918</v>
      </c>
      <c r="B2919" s="444">
        <f>유형화!$F$71*hourly1!B2920/hourly1!$B$8763+유형화!$F$72*hourly1!C2920/hourly1!$C$8763+유형화!$F$73*hourly1!D2920/hourly1!$D$8763+유형화!$F$74*hourly1!E2920/hourly1!$E$8763</f>
        <v>262.76155785391393</v>
      </c>
      <c r="C2919" s="442">
        <f>hourly1!$F2920*유형화!$G$71/hourly1!$F$8763+유형화!$G$72*hourly1!$G2920/hourly1!$F$8763+유형화!$G$74*hourly1!I2920/hourly1!$I$8763</f>
        <v>0.51826841576048721</v>
      </c>
      <c r="D2919" s="14">
        <v>60.883881000000002</v>
      </c>
      <c r="E2919" s="14">
        <v>1073.2539019999999</v>
      </c>
      <c r="F2919" s="1">
        <v>853370</v>
      </c>
      <c r="G2919" s="15">
        <f t="shared" si="90"/>
        <v>6.9669270000588771E-2</v>
      </c>
      <c r="H2919" s="15">
        <f t="shared" si="91"/>
        <v>0.14267189812245423</v>
      </c>
    </row>
    <row r="2920" spans="1:8">
      <c r="A2920" s="1">
        <v>2919</v>
      </c>
      <c r="B2920" s="444">
        <f>유형화!$F$71*hourly1!B2921/hourly1!$B$8763+유형화!$F$72*hourly1!C2921/hourly1!$C$8763+유형화!$F$73*hourly1!D2921/hourly1!$D$8763+유형화!$F$74*hourly1!E2921/hourly1!$E$8763</f>
        <v>385.78077482696392</v>
      </c>
      <c r="C2920" s="442">
        <f>hourly1!$F2921*유형화!$G$71/hourly1!$F$8763+유형화!$G$72*hourly1!$G2921/hourly1!$F$8763+유형화!$G$74*hourly1!I2921/hourly1!$I$8763</f>
        <v>0.3900691213710733</v>
      </c>
      <c r="D2920" s="14">
        <v>63.49138099999999</v>
      </c>
      <c r="E2920" s="14">
        <v>965.49088900000129</v>
      </c>
      <c r="F2920" s="1">
        <v>875800</v>
      </c>
      <c r="G2920" s="15">
        <f t="shared" si="90"/>
        <v>7.2653025611150696E-2</v>
      </c>
      <c r="H2920" s="15">
        <f t="shared" si="91"/>
        <v>0.14828383860655495</v>
      </c>
    </row>
    <row r="2921" spans="1:8">
      <c r="A2921" s="1">
        <v>2920</v>
      </c>
      <c r="B2921" s="444">
        <f>유형화!$F$71*hourly1!B2922/hourly1!$B$8763+유형화!$F$72*hourly1!C2922/hourly1!$C$8763+유형화!$F$73*hourly1!D2922/hourly1!$D$8763+유형화!$F$74*hourly1!E2922/hourly1!$E$8763</f>
        <v>323.35625384185749</v>
      </c>
      <c r="C2921" s="442">
        <f>hourly1!$F2922*유형화!$G$71/hourly1!$F$8763+유형화!$G$72*hourly1!$G2922/hourly1!$F$8763+유형화!$G$74*hourly1!I2922/hourly1!$I$8763</f>
        <v>0.36873380860084592</v>
      </c>
      <c r="D2921" s="14">
        <v>58.279057999999992</v>
      </c>
      <c r="E2921" s="14">
        <v>828.99466999999981</v>
      </c>
      <c r="F2921" s="1">
        <v>859746</v>
      </c>
      <c r="G2921" s="15">
        <f t="shared" si="90"/>
        <v>6.6688577674310426E-2</v>
      </c>
      <c r="H2921" s="15">
        <f t="shared" si="91"/>
        <v>0.13702793084237339</v>
      </c>
    </row>
    <row r="2922" spans="1:8">
      <c r="A2922" s="1">
        <v>2921</v>
      </c>
      <c r="B2922" s="444">
        <f>유형화!$F$71*hourly1!B2923/hourly1!$B$8763+유형화!$F$72*hourly1!C2923/hourly1!$C$8763+유형화!$F$73*hourly1!D2923/hourly1!$D$8763+유형화!$F$74*hourly1!E2923/hourly1!$E$8763</f>
        <v>280.36824013982221</v>
      </c>
      <c r="C2922" s="442">
        <f>hourly1!$F2923*유형화!$G$71/hourly1!$F$8763+유형화!$G$72*hourly1!$G2923/hourly1!$F$8763+유형화!$G$74*hourly1!I2923/hourly1!$I$8763</f>
        <v>0.39008990029753032</v>
      </c>
      <c r="D2922" s="14">
        <v>71.560420000000008</v>
      </c>
      <c r="E2922" s="14">
        <v>591.20527500000048</v>
      </c>
      <c r="F2922" s="1">
        <v>874895</v>
      </c>
      <c r="G2922" s="15">
        <f t="shared" si="90"/>
        <v>8.1886406392777972E-2</v>
      </c>
      <c r="H2922" s="15">
        <f t="shared" si="91"/>
        <v>0.16541454435852829</v>
      </c>
    </row>
    <row r="2923" spans="1:8">
      <c r="A2923" s="1">
        <v>2922</v>
      </c>
      <c r="B2923" s="444">
        <f>유형화!$F$71*hourly1!B2924/hourly1!$B$8763+유형화!$F$72*hourly1!C2924/hourly1!$C$8763+유형화!$F$73*hourly1!D2924/hourly1!$D$8763+유형화!$F$74*hourly1!E2924/hourly1!$E$8763</f>
        <v>157.62384986453654</v>
      </c>
      <c r="C2923" s="442">
        <f>hourly1!$F2924*유형화!$G$71/hourly1!$F$8763+유형화!$G$72*hourly1!$G2924/hourly1!$F$8763+유형화!$G$74*hourly1!I2924/hourly1!$I$8763</f>
        <v>0.51832366325906643</v>
      </c>
      <c r="D2923" s="14">
        <v>61.443828999999987</v>
      </c>
      <c r="E2923" s="14">
        <v>308.72438100000102</v>
      </c>
      <c r="F2923" s="1">
        <v>847980</v>
      </c>
      <c r="G2923" s="15">
        <f t="shared" si="90"/>
        <v>7.0310017071201575E-2</v>
      </c>
      <c r="H2923" s="15">
        <f t="shared" si="91"/>
        <v>0.14388021319127534</v>
      </c>
    </row>
    <row r="2924" spans="1:8">
      <c r="A2924" s="1">
        <v>2923</v>
      </c>
      <c r="B2924" s="444">
        <f>유형화!$F$71*hourly1!B2925/hourly1!$B$8763+유형화!$F$72*hourly1!C2925/hourly1!$C$8763+유형화!$F$73*hourly1!D2925/hourly1!$D$8763+유형화!$F$74*hourly1!E2925/hourly1!$E$8763</f>
        <v>118.38656077793136</v>
      </c>
      <c r="C2924" s="442">
        <f>hourly1!$F2925*유형화!$G$71/hourly1!$F$8763+유형화!$G$72*hourly1!$G2925/hourly1!$F$8763+유형화!$G$74*hourly1!I2925/hourly1!$I$8763</f>
        <v>0.64137230995269023</v>
      </c>
      <c r="D2924" s="14">
        <v>47.643756000000003</v>
      </c>
      <c r="E2924" s="14">
        <v>78.246344999999963</v>
      </c>
      <c r="F2924" s="1">
        <v>862553</v>
      </c>
      <c r="G2924" s="15">
        <f t="shared" si="90"/>
        <v>5.4518628676220086E-2</v>
      </c>
      <c r="H2924" s="15">
        <f t="shared" si="91"/>
        <v>0.11358396774997163</v>
      </c>
    </row>
    <row r="2925" spans="1:8">
      <c r="A2925" s="1">
        <v>2924</v>
      </c>
      <c r="B2925" s="444">
        <f>유형화!$F$71*hourly1!B2926/hourly1!$B$8763+유형화!$F$72*hourly1!C2926/hourly1!$C$8763+유형화!$F$73*hourly1!D2926/hourly1!$D$8763+유형화!$F$74*hourly1!E2926/hourly1!$E$8763</f>
        <v>126.68925923208859</v>
      </c>
      <c r="C2925" s="442">
        <f>hourly1!$F2926*유형화!$G$71/hourly1!$F$8763+유형화!$G$72*hourly1!$G2926/hourly1!$F$8763+유형화!$G$74*hourly1!I2926/hourly1!$I$8763</f>
        <v>0.64679642461785225</v>
      </c>
      <c r="D2925" s="14">
        <v>44.473917</v>
      </c>
      <c r="E2925" s="14">
        <v>2.0978840000000032</v>
      </c>
      <c r="F2925" s="1">
        <v>873066</v>
      </c>
      <c r="G2925" s="15">
        <f t="shared" si="90"/>
        <v>5.0891389979833494E-2</v>
      </c>
      <c r="H2925" s="15">
        <f t="shared" si="91"/>
        <v>0.10646951153753972</v>
      </c>
    </row>
    <row r="2926" spans="1:8">
      <c r="A2926" s="1">
        <v>2925</v>
      </c>
      <c r="B2926" s="444">
        <f>유형화!$F$71*hourly1!B2927/hourly1!$B$8763+유형화!$F$72*hourly1!C2927/hourly1!$C$8763+유형화!$F$73*hourly1!D2927/hourly1!$D$8763+유형화!$F$74*hourly1!E2927/hourly1!$E$8763</f>
        <v>64.047893113140859</v>
      </c>
      <c r="C2926" s="442">
        <f>hourly1!$F2927*유형화!$G$71/hourly1!$F$8763+유형화!$G$72*hourly1!$G2927/hourly1!$F$8763+유형화!$G$74*hourly1!I2927/hourly1!$I$8763</f>
        <v>0.5539816048352193</v>
      </c>
      <c r="D2926" s="14">
        <v>39.929506000000003</v>
      </c>
      <c r="E2926" s="14">
        <v>3.1324000000000001</v>
      </c>
      <c r="F2926" s="1">
        <v>901175</v>
      </c>
      <c r="G2926" s="15">
        <f t="shared" si="90"/>
        <v>4.5691232043898938E-2</v>
      </c>
      <c r="H2926" s="15">
        <f t="shared" si="91"/>
        <v>9.6165712463002859E-2</v>
      </c>
    </row>
    <row r="2927" spans="1:8">
      <c r="A2927" s="1">
        <v>2926</v>
      </c>
      <c r="B2927" s="444">
        <f>유형화!$F$71*hourly1!B2928/hourly1!$B$8763+유형화!$F$72*hourly1!C2928/hourly1!$C$8763+유형화!$F$73*hourly1!D2928/hourly1!$D$8763+유형화!$F$74*hourly1!E2928/hourly1!$E$8763</f>
        <v>62.427643741095181</v>
      </c>
      <c r="C2927" s="442">
        <f>hourly1!$F2928*유형화!$G$71/hourly1!$F$8763+유형화!$G$72*hourly1!$G2928/hourly1!$F$8763+유형화!$G$74*hourly1!I2928/hourly1!$I$8763</f>
        <v>0.45980311707509758</v>
      </c>
      <c r="D2927" s="14">
        <v>63.549492999999991</v>
      </c>
      <c r="E2927" s="14">
        <v>3.12968</v>
      </c>
      <c r="F2927" s="1">
        <v>965402</v>
      </c>
      <c r="G2927" s="15">
        <f t="shared" si="90"/>
        <v>7.2719523024780977E-2</v>
      </c>
      <c r="H2927" s="15">
        <f t="shared" si="91"/>
        <v>0.14840848079927832</v>
      </c>
    </row>
    <row r="2928" spans="1:8">
      <c r="A2928" s="1">
        <v>2927</v>
      </c>
      <c r="B2928" s="444">
        <f>유형화!$F$71*hourly1!B2929/hourly1!$B$8763+유형화!$F$72*hourly1!C2929/hourly1!$C$8763+유형화!$F$73*hourly1!D2929/hourly1!$D$8763+유형화!$F$74*hourly1!E2929/hourly1!$E$8763</f>
        <v>60.839347774332012</v>
      </c>
      <c r="C2928" s="442">
        <f>hourly1!$F2929*유형화!$G$71/hourly1!$F$8763+유형화!$G$72*hourly1!$G2929/hourly1!$F$8763+유형화!$G$74*hourly1!I2929/hourly1!$I$8763</f>
        <v>0.35302404385343522</v>
      </c>
      <c r="D2928" s="14">
        <v>69.517495999999994</v>
      </c>
      <c r="E2928" s="14">
        <v>3.1008800000000001</v>
      </c>
      <c r="F2928" s="1">
        <v>1110088</v>
      </c>
      <c r="G2928" s="15">
        <f t="shared" si="90"/>
        <v>7.9548693661444639E-2</v>
      </c>
      <c r="H2928" s="15">
        <f t="shared" si="91"/>
        <v>0.16111069699344913</v>
      </c>
    </row>
    <row r="2929" spans="1:8">
      <c r="A2929" s="1">
        <v>2928</v>
      </c>
      <c r="B2929" s="444">
        <f>유형화!$F$71*hourly1!B2930/hourly1!$B$8763+유형화!$F$72*hourly1!C2930/hourly1!$C$8763+유형화!$F$73*hourly1!D2930/hourly1!$D$8763+유형화!$F$74*hourly1!E2930/hourly1!$E$8763</f>
        <v>59.404996213085774</v>
      </c>
      <c r="C2929" s="442">
        <f>hourly1!$F2930*유형화!$G$71/hourly1!$F$8763+유형화!$G$72*hourly1!$G2930/hourly1!$F$8763+유형화!$G$74*hourly1!I2930/hourly1!$I$8763</f>
        <v>0.32113303644300217</v>
      </c>
      <c r="D2929" s="14">
        <v>63.069080999999983</v>
      </c>
      <c r="E2929" s="14">
        <v>1.6657599999999999</v>
      </c>
      <c r="F2929" s="1">
        <v>1138780</v>
      </c>
      <c r="G2929" s="15">
        <f t="shared" si="90"/>
        <v>7.2169788796446824E-2</v>
      </c>
      <c r="H2929" s="15">
        <f t="shared" si="91"/>
        <v>0.147377504328944</v>
      </c>
    </row>
    <row r="2930" spans="1:8">
      <c r="A2930" s="1">
        <v>2929</v>
      </c>
      <c r="B2930" s="444">
        <f>유형화!$F$71*hourly1!B2931/hourly1!$B$8763+유형화!$F$72*hourly1!C2931/hourly1!$C$8763+유형화!$F$73*hourly1!D2931/hourly1!$D$8763+유형화!$F$74*hourly1!E2931/hourly1!$E$8763</f>
        <v>59.77221690901272</v>
      </c>
      <c r="C2930" s="442">
        <f>hourly1!$F2931*유형화!$G$71/hourly1!$F$8763+유형화!$G$72*hourly1!$G2931/hourly1!$F$8763+유형화!$G$74*hourly1!I2931/hourly1!$I$8763</f>
        <v>0.26345807033685775</v>
      </c>
      <c r="D2930" s="14">
        <v>54.13590700000001</v>
      </c>
      <c r="E2930" s="14">
        <v>0.16808000000000001</v>
      </c>
      <c r="F2930" s="1">
        <v>1054849</v>
      </c>
      <c r="G2930" s="15">
        <f t="shared" si="90"/>
        <v>6.1947580534653567E-2</v>
      </c>
      <c r="H2930" s="15">
        <f t="shared" si="91"/>
        <v>0.12797205135144538</v>
      </c>
    </row>
    <row r="2931" spans="1:8">
      <c r="A2931" s="1">
        <v>2930</v>
      </c>
      <c r="B2931" s="444">
        <f>유형화!$F$71*hourly1!B2932/hourly1!$B$8763+유형화!$F$72*hourly1!C2932/hourly1!$C$8763+유형화!$F$73*hourly1!D2932/hourly1!$D$8763+유형화!$F$74*hourly1!E2932/hourly1!$E$8763</f>
        <v>59.891983566920558</v>
      </c>
      <c r="C2931" s="442">
        <f>hourly1!$F2932*유형화!$G$71/hourly1!$F$8763+유형화!$G$72*hourly1!$G2932/hourly1!$F$8763+유형화!$G$74*hourly1!I2932/hourly1!$I$8763</f>
        <v>0.24417685630439617</v>
      </c>
      <c r="D2931" s="14">
        <v>40.896773000000003</v>
      </c>
      <c r="E2931" s="14">
        <v>0</v>
      </c>
      <c r="F2931" s="1">
        <v>836660</v>
      </c>
      <c r="G2931" s="15">
        <f t="shared" si="90"/>
        <v>4.6798073209061507E-2</v>
      </c>
      <c r="H2931" s="15">
        <f t="shared" si="91"/>
        <v>9.8369229945724557E-2</v>
      </c>
    </row>
    <row r="2932" spans="1:8">
      <c r="A2932" s="1">
        <v>2931</v>
      </c>
      <c r="B2932" s="444">
        <f>유형화!$F$71*hourly1!B2933/hourly1!$B$8763+유형화!$F$72*hourly1!C2933/hourly1!$C$8763+유형화!$F$73*hourly1!D2933/hourly1!$D$8763+유형화!$F$74*hourly1!E2933/hourly1!$E$8763</f>
        <v>60.12139595992069</v>
      </c>
      <c r="C2932" s="442">
        <f>hourly1!$F2933*유형화!$G$71/hourly1!$F$8763+유형화!$G$72*hourly1!$G2933/hourly1!$F$8763+유형화!$G$74*hourly1!I2933/hourly1!$I$8763</f>
        <v>0.24002188587283824</v>
      </c>
      <c r="D2932" s="14">
        <v>51.105922</v>
      </c>
      <c r="E2932" s="14">
        <v>0</v>
      </c>
      <c r="F2932" s="1">
        <v>654825</v>
      </c>
      <c r="G2932" s="15">
        <f t="shared" si="90"/>
        <v>5.8480376414358826E-2</v>
      </c>
      <c r="H2932" s="15">
        <f t="shared" si="91"/>
        <v>0.12128726181239587</v>
      </c>
    </row>
    <row r="2933" spans="1:8">
      <c r="A2933" s="1">
        <v>2932</v>
      </c>
      <c r="B2933" s="444">
        <f>유형화!$F$71*hourly1!B2934/hourly1!$B$8763+유형화!$F$72*hourly1!C2934/hourly1!$C$8763+유형화!$F$73*hourly1!D2934/hourly1!$D$8763+유형화!$F$74*hourly1!E2934/hourly1!$E$8763</f>
        <v>60.290566138785117</v>
      </c>
      <c r="C2933" s="442">
        <f>hourly1!$F2934*유형화!$G$71/hourly1!$F$8763+유형화!$G$72*hourly1!$G2934/hourly1!$F$8763+유형화!$G$74*hourly1!I2934/hourly1!$I$8763</f>
        <v>0.24007387393197402</v>
      </c>
      <c r="D2933" s="14">
        <v>69.035369000000003</v>
      </c>
      <c r="E2933" s="14">
        <v>0</v>
      </c>
      <c r="F2933" s="1">
        <v>531156</v>
      </c>
      <c r="G2933" s="15">
        <f t="shared" si="90"/>
        <v>7.8996996962977378E-2</v>
      </c>
      <c r="H2933" s="15">
        <f t="shared" si="91"/>
        <v>0.16009172435248512</v>
      </c>
    </row>
    <row r="2934" spans="1:8">
      <c r="A2934" s="1">
        <v>2933</v>
      </c>
      <c r="B2934" s="444">
        <f>유형화!$F$71*hourly1!B2935/hourly1!$B$8763+유형화!$F$72*hourly1!C2935/hourly1!$C$8763+유형화!$F$73*hourly1!D2935/hourly1!$D$8763+유형화!$F$74*hourly1!E2935/hourly1!$E$8763</f>
        <v>60.40878544249199</v>
      </c>
      <c r="C2934" s="442">
        <f>hourly1!$F2935*유형화!$G$71/hourly1!$F$8763+유형화!$G$72*hourly1!$G2935/hourly1!$F$8763+유형화!$G$74*hourly1!I2935/hourly1!$I$8763</f>
        <v>0.23768967546449121</v>
      </c>
      <c r="D2934" s="14">
        <v>61.311321999999997</v>
      </c>
      <c r="E2934" s="14">
        <v>0</v>
      </c>
      <c r="F2934" s="1">
        <v>608303</v>
      </c>
      <c r="G2934" s="15">
        <f t="shared" si="90"/>
        <v>7.015838964850217E-2</v>
      </c>
      <c r="H2934" s="15">
        <f t="shared" si="91"/>
        <v>0.14359443299698893</v>
      </c>
    </row>
    <row r="2935" spans="1:8">
      <c r="A2935" s="1">
        <v>2934</v>
      </c>
      <c r="B2935" s="444">
        <f>유형화!$F$71*hourly1!B2936/hourly1!$B$8763+유형화!$F$72*hourly1!C2936/hourly1!$C$8763+유형화!$F$73*hourly1!D2936/hourly1!$D$8763+유형화!$F$74*hourly1!E2936/hourly1!$E$8763</f>
        <v>62.334189318375962</v>
      </c>
      <c r="C2935" s="442">
        <f>hourly1!$F2936*유형화!$G$71/hourly1!$F$8763+유형화!$G$72*hourly1!$G2936/hourly1!$F$8763+유형화!$G$74*hourly1!I2936/hourly1!$I$8763</f>
        <v>0.42271085917150319</v>
      </c>
      <c r="D2935" s="14">
        <v>47.278607000000008</v>
      </c>
      <c r="E2935" s="14">
        <v>1.3336800000000031</v>
      </c>
      <c r="F2935" s="1">
        <v>949691</v>
      </c>
      <c r="G2935" s="15">
        <f t="shared" si="90"/>
        <v>5.4100789605293506E-2</v>
      </c>
      <c r="H2935" s="15">
        <f t="shared" si="91"/>
        <v>0.11276743469546677</v>
      </c>
    </row>
    <row r="2936" spans="1:8">
      <c r="A2936" s="1">
        <v>2935</v>
      </c>
      <c r="B2936" s="444">
        <f>유형화!$F$71*hourly1!B2937/hourly1!$B$8763+유형화!$F$72*hourly1!C2937/hourly1!$C$8763+유형화!$F$73*hourly1!D2937/hourly1!$D$8763+유형화!$F$74*hourly1!E2937/hourly1!$E$8763</f>
        <v>73.42227278284129</v>
      </c>
      <c r="C2936" s="442">
        <f>hourly1!$F2937*유형화!$G$71/hourly1!$F$8763+유형화!$G$72*hourly1!$G2937/hourly1!$F$8763+유형화!$G$74*hourly1!I2937/hourly1!$I$8763</f>
        <v>2.0861688760120325</v>
      </c>
      <c r="D2936" s="14">
        <v>40.405865999999989</v>
      </c>
      <c r="E2936" s="14">
        <v>80.547391999999959</v>
      </c>
      <c r="F2936" s="1">
        <v>929799</v>
      </c>
      <c r="G2936" s="15">
        <f t="shared" si="90"/>
        <v>4.6236329578950609E-2</v>
      </c>
      <c r="H2936" s="15">
        <f t="shared" si="91"/>
        <v>9.7251606757307249E-2</v>
      </c>
    </row>
    <row r="2937" spans="1:8">
      <c r="A2937" s="1">
        <v>2936</v>
      </c>
      <c r="B2937" s="444">
        <f>유형화!$F$71*hourly1!B2938/hourly1!$B$8763+유형화!$F$72*hourly1!C2938/hourly1!$C$8763+유형화!$F$73*hourly1!D2938/hourly1!$D$8763+유형화!$F$74*hourly1!E2938/hourly1!$E$8763</f>
        <v>160.63565759287761</v>
      </c>
      <c r="C2937" s="442">
        <f>hourly1!$F2938*유형화!$G$71/hourly1!$F$8763+유형화!$G$72*hourly1!$G2938/hourly1!$F$8763+유형화!$G$74*hourly1!I2938/hourly1!$I$8763</f>
        <v>2.0527104041728532</v>
      </c>
      <c r="D2937" s="14">
        <v>23.767230999999999</v>
      </c>
      <c r="E2937" s="14">
        <v>352.27989599999961</v>
      </c>
      <c r="F2937" s="1">
        <v>940148</v>
      </c>
      <c r="G2937" s="15">
        <f t="shared" si="90"/>
        <v>2.7196781915156877E-2</v>
      </c>
      <c r="H2937" s="15">
        <f t="shared" si="91"/>
        <v>5.8492957339494951E-2</v>
      </c>
    </row>
    <row r="2938" spans="1:8">
      <c r="A2938" s="1">
        <v>2937</v>
      </c>
      <c r="B2938" s="444">
        <f>유형화!$F$71*hourly1!B2939/hourly1!$B$8763+유형화!$F$72*hourly1!C2939/hourly1!$C$8763+유형화!$F$73*hourly1!D2939/hourly1!$D$8763+유형화!$F$74*hourly1!E2939/hourly1!$E$8763</f>
        <v>263.06256943935955</v>
      </c>
      <c r="C2938" s="442">
        <f>hourly1!$F2939*유형화!$G$71/hourly1!$F$8763+유형화!$G$72*hourly1!$G2939/hourly1!$F$8763+유형화!$G$74*hourly1!I2939/hourly1!$I$8763</f>
        <v>1.3576148156479502</v>
      </c>
      <c r="D2938" s="14">
        <v>11.135316</v>
      </c>
      <c r="E2938" s="14">
        <v>705.53542899999945</v>
      </c>
      <c r="F2938" s="1">
        <v>918093</v>
      </c>
      <c r="G2938" s="15">
        <f t="shared" si="90"/>
        <v>1.2742113745112209E-2</v>
      </c>
      <c r="H2938" s="15">
        <f t="shared" si="91"/>
        <v>2.7881588971497995E-2</v>
      </c>
    </row>
    <row r="2939" spans="1:8">
      <c r="A2939" s="1">
        <v>2938</v>
      </c>
      <c r="B2939" s="444">
        <f>유형화!$F$71*hourly1!B2940/hourly1!$B$8763+유형화!$F$72*hourly1!C2940/hourly1!$C$8763+유형화!$F$73*hourly1!D2940/hourly1!$D$8763+유형화!$F$74*hourly1!E2940/hourly1!$E$8763</f>
        <v>328.0324215416951</v>
      </c>
      <c r="C2939" s="442">
        <f>hourly1!$F2940*유형화!$G$71/hourly1!$F$8763+유형화!$G$72*hourly1!$G2940/hourly1!$F$8763+유형화!$G$74*hourly1!I2940/hourly1!$I$8763</f>
        <v>0.59180519946411658</v>
      </c>
      <c r="D2939" s="14">
        <v>50.805547000000011</v>
      </c>
      <c r="E2939" s="14">
        <v>977.30208599999901</v>
      </c>
      <c r="F2939" s="1">
        <v>884933</v>
      </c>
      <c r="G2939" s="15">
        <f t="shared" si="90"/>
        <v>5.8136658066699189E-2</v>
      </c>
      <c r="H2939" s="15">
        <f t="shared" si="91"/>
        <v>0.12062168895403869</v>
      </c>
    </row>
    <row r="2940" spans="1:8">
      <c r="A2940" s="1">
        <v>2939</v>
      </c>
      <c r="B2940" s="444">
        <f>유형화!$F$71*hourly1!B2941/hourly1!$B$8763+유형화!$F$72*hourly1!C2941/hourly1!$C$8763+유형화!$F$73*hourly1!D2941/hourly1!$D$8763+유형화!$F$74*hourly1!E2941/hourly1!$E$8763</f>
        <v>392.39749806922737</v>
      </c>
      <c r="C2940" s="442">
        <f>hourly1!$F2941*유형화!$G$71/hourly1!$F$8763+유형화!$G$72*hourly1!$G2941/hourly1!$F$8763+유형화!$G$74*hourly1!I2941/hourly1!$I$8763</f>
        <v>0.45978967188739001</v>
      </c>
      <c r="D2940" s="14">
        <v>56.236466000000007</v>
      </c>
      <c r="E2940" s="14">
        <v>1156.6841640000009</v>
      </c>
      <c r="F2940" s="1">
        <v>843918</v>
      </c>
      <c r="G2940" s="15">
        <f t="shared" si="90"/>
        <v>6.4351244849731745E-2</v>
      </c>
      <c r="H2940" s="15">
        <f t="shared" si="91"/>
        <v>0.13257550143361133</v>
      </c>
    </row>
    <row r="2941" spans="1:8">
      <c r="A2941" s="1">
        <v>2940</v>
      </c>
      <c r="B2941" s="444">
        <f>유형화!$F$71*hourly1!B2942/hourly1!$B$8763+유형화!$F$72*hourly1!C2942/hourly1!$C$8763+유형화!$F$73*hourly1!D2942/hourly1!$D$8763+유형화!$F$74*hourly1!E2942/hourly1!$E$8763</f>
        <v>329.93719677252795</v>
      </c>
      <c r="C2941" s="442">
        <f>hourly1!$F2942*유형화!$G$71/hourly1!$F$8763+유형화!$G$72*hourly1!$G2942/hourly1!$F$8763+유형화!$G$74*hourly1!I2942/hourly1!$I$8763</f>
        <v>0.4434534428787944</v>
      </c>
      <c r="D2941" s="14">
        <v>57.253973999999999</v>
      </c>
      <c r="E2941" s="14">
        <v>1263.303231000001</v>
      </c>
      <c r="F2941" s="1">
        <v>867823</v>
      </c>
      <c r="G2941" s="15">
        <f t="shared" si="90"/>
        <v>6.551557666326642E-2</v>
      </c>
      <c r="H2941" s="15">
        <f t="shared" si="91"/>
        <v>0.13479640314853489</v>
      </c>
    </row>
    <row r="2942" spans="1:8">
      <c r="A2942" s="1">
        <v>2941</v>
      </c>
      <c r="B2942" s="444">
        <f>유형화!$F$71*hourly1!B2943/hourly1!$B$8763+유형화!$F$72*hourly1!C2943/hourly1!$C$8763+유형화!$F$73*hourly1!D2943/hourly1!$D$8763+유형화!$F$74*hourly1!E2943/hourly1!$E$8763</f>
        <v>194.12080140546433</v>
      </c>
      <c r="C2942" s="442">
        <f>hourly1!$F2943*유형화!$G$71/hourly1!$F$8763+유형화!$G$72*hourly1!$G2943/hourly1!$F$8763+유형화!$G$74*hourly1!I2943/hourly1!$I$8763</f>
        <v>0.55543287024777177</v>
      </c>
      <c r="D2942" s="14">
        <v>52.180943999999997</v>
      </c>
      <c r="E2942" s="14">
        <v>1293.9145129999979</v>
      </c>
      <c r="F2942" s="1">
        <v>872876</v>
      </c>
      <c r="G2942" s="15">
        <f t="shared" si="90"/>
        <v>5.9710521351646464E-2</v>
      </c>
      <c r="H2942" s="15">
        <f t="shared" si="91"/>
        <v>0.1236650320168131</v>
      </c>
    </row>
    <row r="2943" spans="1:8">
      <c r="A2943" s="1">
        <v>2942</v>
      </c>
      <c r="B2943" s="444">
        <f>유형화!$F$71*hourly1!B2944/hourly1!$B$8763+유형화!$F$72*hourly1!C2944/hourly1!$C$8763+유형화!$F$73*hourly1!D2944/hourly1!$D$8763+유형화!$F$74*hourly1!E2944/hourly1!$E$8763</f>
        <v>262.75881301347823</v>
      </c>
      <c r="C2943" s="442">
        <f>hourly1!$F2944*유형화!$G$71/hourly1!$F$8763+유형화!$G$72*hourly1!$G2944/hourly1!$F$8763+유형화!$G$74*hourly1!I2944/hourly1!$I$8763</f>
        <v>0.5180300692511256</v>
      </c>
      <c r="D2943" s="14">
        <v>57.82150399999999</v>
      </c>
      <c r="E2943" s="14">
        <v>1256.7599850000011</v>
      </c>
      <c r="F2943" s="1">
        <v>859226</v>
      </c>
      <c r="G2943" s="15">
        <f t="shared" si="90"/>
        <v>6.6164999797173288E-2</v>
      </c>
      <c r="H2943" s="15">
        <f t="shared" si="91"/>
        <v>0.13603260303027634</v>
      </c>
    </row>
    <row r="2944" spans="1:8">
      <c r="A2944" s="1">
        <v>2943</v>
      </c>
      <c r="B2944" s="444">
        <f>유형화!$F$71*hourly1!B2945/hourly1!$B$8763+유형화!$F$72*hourly1!C2945/hourly1!$C$8763+유형화!$F$73*hourly1!D2945/hourly1!$D$8763+유형화!$F$74*hourly1!E2945/hourly1!$E$8763</f>
        <v>385.77785324910195</v>
      </c>
      <c r="C2944" s="442">
        <f>hourly1!$F2945*유형화!$G$71/hourly1!$F$8763+유형화!$G$72*hourly1!$G2945/hourly1!$F$8763+유형화!$G$74*hourly1!I2945/hourly1!$I$8763</f>
        <v>0.38991478691338799</v>
      </c>
      <c r="D2944" s="14">
        <v>54.351818999999992</v>
      </c>
      <c r="E2944" s="14">
        <v>1145.0715280000011</v>
      </c>
      <c r="F2944" s="1">
        <v>871572</v>
      </c>
      <c r="G2944" s="15">
        <f t="shared" si="90"/>
        <v>6.2194648086480071E-2</v>
      </c>
      <c r="H2944" s="15">
        <f t="shared" si="91"/>
        <v>0.12844638932521482</v>
      </c>
    </row>
    <row r="2945" spans="1:8">
      <c r="A2945" s="1">
        <v>2944</v>
      </c>
      <c r="B2945" s="444">
        <f>유형화!$F$71*hourly1!B2946/hourly1!$B$8763+유형화!$F$72*hourly1!C2946/hourly1!$C$8763+유형화!$F$73*hourly1!D2946/hourly1!$D$8763+유형화!$F$74*hourly1!E2946/hourly1!$E$8763</f>
        <v>323.35355228405678</v>
      </c>
      <c r="C2945" s="442">
        <f>hourly1!$F2946*유형화!$G$71/hourly1!$F$8763+유형화!$G$72*hourly1!$G2946/hourly1!$F$8763+유형화!$G$74*hourly1!I2946/hourly1!$I$8763</f>
        <v>0.36859520093847842</v>
      </c>
      <c r="D2945" s="14">
        <v>55.362245999999999</v>
      </c>
      <c r="E2945" s="14">
        <v>953.69811299999958</v>
      </c>
      <c r="F2945" s="1">
        <v>846115</v>
      </c>
      <c r="G2945" s="15">
        <f t="shared" si="90"/>
        <v>6.3350877129744992E-2</v>
      </c>
      <c r="H2945" s="15">
        <f t="shared" si="91"/>
        <v>0.13066266693881734</v>
      </c>
    </row>
    <row r="2946" spans="1:8">
      <c r="A2946" s="1">
        <v>2945</v>
      </c>
      <c r="B2946" s="444">
        <f>유형화!$F$71*hourly1!B2947/hourly1!$B$8763+유형화!$F$72*hourly1!C2947/hourly1!$C$8763+유형화!$F$73*hourly1!D2947/hourly1!$D$8763+유형화!$F$74*hourly1!E2947/hourly1!$E$8763</f>
        <v>280.36515985896528</v>
      </c>
      <c r="C2946" s="442">
        <f>hourly1!$F2947*유형화!$G$71/hourly1!$F$8763+유형화!$G$72*hourly1!$G2947/hourly1!$F$8763+유형화!$G$74*hourly1!I2947/hourly1!$I$8763</f>
        <v>0.38991755743691642</v>
      </c>
      <c r="D2946" s="14">
        <v>63.743991999999999</v>
      </c>
      <c r="E2946" s="14">
        <v>673.95367199999976</v>
      </c>
      <c r="F2946" s="1">
        <v>860253</v>
      </c>
      <c r="G2946" s="15">
        <f t="shared" ref="G2946:G3009" si="92">D2946/$I$1</f>
        <v>7.2942087735231115E-2</v>
      </c>
      <c r="H2946" s="15">
        <f t="shared" ref="H2946:H3009" si="93">G2946/(1-$H$1*(1-G2946))</f>
        <v>0.14882551889789095</v>
      </c>
    </row>
    <row r="2947" spans="1:8">
      <c r="A2947" s="1">
        <v>2946</v>
      </c>
      <c r="B2947" s="444">
        <f>유형화!$F$71*hourly1!B2948/hourly1!$B$8763+유형화!$F$72*hourly1!C2948/hourly1!$C$8763+유형화!$F$73*hourly1!D2948/hourly1!$D$8763+유형화!$F$74*hourly1!E2948/hourly1!$E$8763</f>
        <v>157.62057841870845</v>
      </c>
      <c r="C2947" s="442">
        <f>hourly1!$F2948*유형화!$G$71/hourly1!$F$8763+유형화!$G$72*hourly1!$G2948/hourly1!$F$8763+유형화!$G$74*hourly1!I2948/hourly1!$I$8763</f>
        <v>0.5180554928787916</v>
      </c>
      <c r="D2947" s="14">
        <v>71.662631000000005</v>
      </c>
      <c r="E2947" s="14">
        <v>338.88251700000018</v>
      </c>
      <c r="F2947" s="1">
        <v>845900</v>
      </c>
      <c r="G2947" s="15">
        <f t="shared" si="92"/>
        <v>8.2003366179819639E-2</v>
      </c>
      <c r="H2947" s="15">
        <f t="shared" si="93"/>
        <v>0.1656292860713825</v>
      </c>
    </row>
    <row r="2948" spans="1:8">
      <c r="A2948" s="1">
        <v>2947</v>
      </c>
      <c r="B2948" s="444">
        <f>유형화!$F$71*hourly1!B2949/hourly1!$B$8763+유형화!$F$72*hourly1!C2949/hourly1!$C$8763+유형화!$F$73*hourly1!D2949/hourly1!$D$8763+유형화!$F$74*hourly1!E2949/hourly1!$E$8763</f>
        <v>118.3846960177405</v>
      </c>
      <c r="C2948" s="442">
        <f>hourly1!$F2949*유형화!$G$71/hourly1!$F$8763+유형화!$G$72*hourly1!$G2949/hourly1!$F$8763+유형화!$G$74*hourly1!I2949/hourly1!$I$8763</f>
        <v>0.64099633361279607</v>
      </c>
      <c r="D2948" s="14">
        <v>75.305951999999991</v>
      </c>
      <c r="E2948" s="14">
        <v>81.263755000000089</v>
      </c>
      <c r="F2948" s="1">
        <v>837037</v>
      </c>
      <c r="G2948" s="15">
        <f t="shared" si="92"/>
        <v>8.6172409123186106E-2</v>
      </c>
      <c r="H2948" s="15">
        <f t="shared" si="93"/>
        <v>0.17324749834321368</v>
      </c>
    </row>
    <row r="2949" spans="1:8">
      <c r="A2949" s="1">
        <v>2948</v>
      </c>
      <c r="B2949" s="444">
        <f>유형화!$F$71*hourly1!B2950/hourly1!$B$8763+유형화!$F$72*hourly1!C2950/hourly1!$C$8763+유형화!$F$73*hourly1!D2950/hourly1!$D$8763+유형화!$F$74*hourly1!E2950/hourly1!$E$8763</f>
        <v>126.68798960812885</v>
      </c>
      <c r="C2949" s="442">
        <f>hourly1!$F2950*유형화!$G$71/hourly1!$F$8763+유형화!$G$72*hourly1!$G2950/hourly1!$F$8763+유형화!$G$74*hourly1!I2950/hourly1!$I$8763</f>
        <v>0.64647447348674725</v>
      </c>
      <c r="D2949" s="14">
        <v>78.833167999999986</v>
      </c>
      <c r="E2949" s="14">
        <v>2.054492000000006</v>
      </c>
      <c r="F2949" s="1">
        <v>819938</v>
      </c>
      <c r="G2949" s="15">
        <f t="shared" si="92"/>
        <v>9.0208593410689014E-2</v>
      </c>
      <c r="H2949" s="15">
        <f t="shared" si="93"/>
        <v>0.18055631399227753</v>
      </c>
    </row>
    <row r="2950" spans="1:8">
      <c r="A2950" s="1">
        <v>2949</v>
      </c>
      <c r="B2950" s="444">
        <f>유형화!$F$71*hourly1!B2951/hourly1!$B$8763+유형화!$F$72*hourly1!C2951/hourly1!$C$8763+유형화!$F$73*hourly1!D2951/hourly1!$D$8763+유형화!$F$74*hourly1!E2951/hourly1!$E$8763</f>
        <v>64.047893113140859</v>
      </c>
      <c r="C2950" s="442">
        <f>hourly1!$F2951*유형화!$G$71/hourly1!$F$8763+유형화!$G$72*hourly1!$G2951/hourly1!$F$8763+유형화!$G$74*hourly1!I2951/hourly1!$I$8763</f>
        <v>0.55045326163681774</v>
      </c>
      <c r="D2950" s="14">
        <v>95.263127000000026</v>
      </c>
      <c r="E2950" s="14">
        <v>3.1038399999999999</v>
      </c>
      <c r="F2950" s="1">
        <v>833561</v>
      </c>
      <c r="G2950" s="15">
        <f t="shared" si="92"/>
        <v>0.10900935365903136</v>
      </c>
      <c r="H2950" s="15">
        <f t="shared" si="93"/>
        <v>0.21376263154134403</v>
      </c>
    </row>
    <row r="2951" spans="1:8">
      <c r="A2951" s="1">
        <v>2950</v>
      </c>
      <c r="B2951" s="444">
        <f>유형화!$F$71*hourly1!B2952/hourly1!$B$8763+유형화!$F$72*hourly1!C2952/hourly1!$C$8763+유형화!$F$73*hourly1!D2952/hourly1!$D$8763+유형화!$F$74*hourly1!E2952/hourly1!$E$8763</f>
        <v>62.427643741095181</v>
      </c>
      <c r="C2951" s="442">
        <f>hourly1!$F2952*유형화!$G$71/hourly1!$F$8763+유형화!$G$72*hourly1!$G2952/hourly1!$F$8763+유형화!$G$74*hourly1!I2952/hourly1!$I$8763</f>
        <v>0.45965000490720309</v>
      </c>
      <c r="D2951" s="14">
        <v>90.927720999999991</v>
      </c>
      <c r="E2951" s="14">
        <v>3.19896</v>
      </c>
      <c r="F2951" s="1">
        <v>895307</v>
      </c>
      <c r="G2951" s="15">
        <f t="shared" si="92"/>
        <v>0.10404835961241046</v>
      </c>
      <c r="H2951" s="15">
        <f t="shared" si="93"/>
        <v>0.20513190764522821</v>
      </c>
    </row>
    <row r="2952" spans="1:8">
      <c r="A2952" s="1">
        <v>2951</v>
      </c>
      <c r="B2952" s="444">
        <f>유형화!$F$71*hourly1!B2953/hourly1!$B$8763+유형화!$F$72*hourly1!C2953/hourly1!$C$8763+유형화!$F$73*hourly1!D2953/hourly1!$D$8763+유형화!$F$74*hourly1!E2953/hourly1!$E$8763</f>
        <v>60.807390762163259</v>
      </c>
      <c r="C2952" s="442">
        <f>hourly1!$F2953*유형화!$G$71/hourly1!$F$8763+유형화!$G$72*hourly1!$G2953/hourly1!$F$8763+유형화!$G$74*hourly1!I2953/hourly1!$I$8763</f>
        <v>0.35293123131526016</v>
      </c>
      <c r="D2952" s="14">
        <v>87.366018000000011</v>
      </c>
      <c r="E2952" s="14">
        <v>3.1642399999999999</v>
      </c>
      <c r="F2952" s="1">
        <v>1010828</v>
      </c>
      <c r="G2952" s="15">
        <f t="shared" si="92"/>
        <v>9.9972711938621311E-2</v>
      </c>
      <c r="H2952" s="15">
        <f t="shared" si="93"/>
        <v>0.19797164986735519</v>
      </c>
    </row>
    <row r="2953" spans="1:8">
      <c r="A2953" s="1">
        <v>2952</v>
      </c>
      <c r="B2953" s="444">
        <f>유형화!$F$71*hourly1!B2954/hourly1!$B$8763+유형화!$F$72*hourly1!C2954/hourly1!$C$8763+유형화!$F$73*hourly1!D2954/hourly1!$D$8763+유형화!$F$74*hourly1!E2954/hourly1!$E$8763</f>
        <v>58.944508652524569</v>
      </c>
      <c r="C2953" s="442">
        <f>hourly1!$F2954*유형화!$G$71/hourly1!$F$8763+유형화!$G$72*hourly1!$G2954/hourly1!$F$8763+유형화!$G$74*hourly1!I2954/hourly1!$I$8763</f>
        <v>0.32106801062609025</v>
      </c>
      <c r="D2953" s="14">
        <v>98.991310999999968</v>
      </c>
      <c r="E2953" s="14">
        <v>1.7807200000000001</v>
      </c>
      <c r="F2953" s="1">
        <v>1056900</v>
      </c>
      <c r="G2953" s="15">
        <f t="shared" si="92"/>
        <v>0.11327550511721241</v>
      </c>
      <c r="H2953" s="15">
        <f t="shared" si="93"/>
        <v>0.22111100390517641</v>
      </c>
    </row>
    <row r="2954" spans="1:8">
      <c r="A2954" s="1">
        <v>2953</v>
      </c>
      <c r="B2954" s="444">
        <f>유형화!$F$71*hourly1!B2955/hourly1!$B$8763+유형화!$F$72*hourly1!C2955/hourly1!$C$8763+유형화!$F$73*hourly1!D2955/hourly1!$D$8763+유형화!$F$74*hourly1!E2955/hourly1!$E$8763</f>
        <v>58.944508652524569</v>
      </c>
      <c r="C2954" s="442">
        <f>hourly1!$F2955*유형화!$G$71/hourly1!$F$8763+유형화!$G$72*hourly1!$G2955/hourly1!$F$8763+유형화!$G$74*hourly1!I2955/hourly1!$I$8763</f>
        <v>0.26193648251829577</v>
      </c>
      <c r="D2954" s="14">
        <v>98.134189000000006</v>
      </c>
      <c r="E2954" s="14">
        <v>0.30991999999999997</v>
      </c>
      <c r="F2954" s="1">
        <v>940486</v>
      </c>
      <c r="G2954" s="15">
        <f t="shared" si="92"/>
        <v>0.11229470259508931</v>
      </c>
      <c r="H2954" s="15">
        <f t="shared" si="93"/>
        <v>0.21942755349275347</v>
      </c>
    </row>
    <row r="2955" spans="1:8">
      <c r="A2955" s="1">
        <v>2954</v>
      </c>
      <c r="B2955" s="444">
        <f>유형화!$F$71*hourly1!B2956/hourly1!$B$8763+유형화!$F$72*hourly1!C2956/hourly1!$C$8763+유형화!$F$73*hourly1!D2956/hourly1!$D$8763+유형화!$F$74*hourly1!E2956/hourly1!$E$8763</f>
        <v>59.017079203860376</v>
      </c>
      <c r="C2955" s="442">
        <f>hourly1!$F2956*유형화!$G$71/hourly1!$F$8763+유형화!$G$72*hourly1!$G2956/hourly1!$F$8763+유형화!$G$74*hourly1!I2956/hourly1!$I$8763</f>
        <v>0.26633085877703383</v>
      </c>
      <c r="D2955" s="14">
        <v>97.549398999999994</v>
      </c>
      <c r="E2955" s="14">
        <v>0</v>
      </c>
      <c r="F2955" s="1">
        <v>825626</v>
      </c>
      <c r="G2955" s="15">
        <f t="shared" si="92"/>
        <v>0.11162552888713129</v>
      </c>
      <c r="H2955" s="15">
        <f t="shared" si="93"/>
        <v>0.21827694490400856</v>
      </c>
    </row>
    <row r="2956" spans="1:8">
      <c r="A2956" s="1">
        <v>2955</v>
      </c>
      <c r="B2956" s="444">
        <f>유형화!$F$71*hourly1!B2957/hourly1!$B$8763+유형화!$F$72*hourly1!C2957/hourly1!$C$8763+유형화!$F$73*hourly1!D2957/hourly1!$D$8763+유형화!$F$74*hourly1!E2957/hourly1!$E$8763</f>
        <v>59.318322736515221</v>
      </c>
      <c r="C2956" s="442">
        <f>hourly1!$F2957*유형화!$G$71/hourly1!$F$8763+유형화!$G$72*hourly1!$G2957/hourly1!$F$8763+유형화!$G$74*hourly1!I2957/hourly1!$I$8763</f>
        <v>0.24930591021386811</v>
      </c>
      <c r="D2956" s="14">
        <v>93.968629000000007</v>
      </c>
      <c r="E2956" s="14">
        <v>0</v>
      </c>
      <c r="F2956" s="1">
        <v>669580</v>
      </c>
      <c r="G2956" s="15">
        <f t="shared" si="92"/>
        <v>0.10752806289379215</v>
      </c>
      <c r="H2956" s="15">
        <f t="shared" si="93"/>
        <v>0.21119529227736025</v>
      </c>
    </row>
    <row r="2957" spans="1:8">
      <c r="A2957" s="1">
        <v>2956</v>
      </c>
      <c r="B2957" s="444">
        <f>유형화!$F$71*hourly1!B2958/hourly1!$B$8763+유형화!$F$72*hourly1!C2958/hourly1!$C$8763+유형화!$F$73*hourly1!D2958/hourly1!$D$8763+유형화!$F$74*hourly1!E2958/hourly1!$E$8763</f>
        <v>59.613899850872421</v>
      </c>
      <c r="C2957" s="442">
        <f>hourly1!$F2958*유형화!$G$71/hourly1!$F$8763+유형화!$G$72*hourly1!$G2958/hourly1!$F$8763+유형화!$G$74*hourly1!I2958/hourly1!$I$8763</f>
        <v>0.23735370874377515</v>
      </c>
      <c r="D2957" s="14">
        <v>82.776980000000009</v>
      </c>
      <c r="E2957" s="14">
        <v>0</v>
      </c>
      <c r="F2957" s="1">
        <v>540858</v>
      </c>
      <c r="G2957" s="15">
        <f t="shared" si="92"/>
        <v>9.4721487440219812E-2</v>
      </c>
      <c r="H2957" s="15">
        <f t="shared" si="93"/>
        <v>0.18865183770760532</v>
      </c>
    </row>
    <row r="2958" spans="1:8">
      <c r="A2958" s="1">
        <v>2957</v>
      </c>
      <c r="B2958" s="444">
        <f>유형화!$F$71*hourly1!B2959/hourly1!$B$8763+유형화!$F$72*hourly1!C2959/hourly1!$C$8763+유형화!$F$73*hourly1!D2959/hourly1!$D$8763+유형화!$F$74*hourly1!E2959/hourly1!$E$8763</f>
        <v>59.82292612279155</v>
      </c>
      <c r="C2958" s="442">
        <f>hourly1!$F2959*유형화!$G$71/hourly1!$F$8763+유형화!$G$72*hourly1!$G2959/hourly1!$F$8763+유형화!$G$74*hourly1!I2959/hourly1!$I$8763</f>
        <v>0.23738133249306517</v>
      </c>
      <c r="D2958" s="14">
        <v>76.826850000000007</v>
      </c>
      <c r="E2958" s="14">
        <v>0</v>
      </c>
      <c r="F2958" s="1">
        <v>598445</v>
      </c>
      <c r="G2958" s="15">
        <f t="shared" si="92"/>
        <v>8.7912768831946403E-2</v>
      </c>
      <c r="H2958" s="15">
        <f t="shared" si="93"/>
        <v>0.17640696696253194</v>
      </c>
    </row>
    <row r="2959" spans="1:8">
      <c r="A2959" s="1">
        <v>2958</v>
      </c>
      <c r="B2959" s="444">
        <f>유형화!$F$71*hourly1!B2960/hourly1!$B$8763+유형화!$F$72*hourly1!C2960/hourly1!$C$8763+유형화!$F$73*hourly1!D2960/hourly1!$D$8763+유형화!$F$74*hourly1!E2960/hourly1!$E$8763</f>
        <v>61.76541581883842</v>
      </c>
      <c r="C2959" s="442">
        <f>hourly1!$F2960*유형화!$G$71/hourly1!$F$8763+유형화!$G$72*hourly1!$G2960/hourly1!$F$8763+유형화!$G$74*hourly1!I2960/hourly1!$I$8763</f>
        <v>0.27522798765603113</v>
      </c>
      <c r="D2959" s="14">
        <v>78.445135999999991</v>
      </c>
      <c r="E2959" s="14">
        <v>2.445753000000003</v>
      </c>
      <c r="F2959" s="1">
        <v>953749</v>
      </c>
      <c r="G2959" s="15">
        <f t="shared" si="92"/>
        <v>8.9764569381129061E-2</v>
      </c>
      <c r="H2959" s="15">
        <f t="shared" si="93"/>
        <v>0.17975544613791866</v>
      </c>
    </row>
    <row r="2960" spans="1:8">
      <c r="A2960" s="1">
        <v>2959</v>
      </c>
      <c r="B2960" s="444">
        <f>유형화!$F$71*hourly1!B2961/hourly1!$B$8763+유형화!$F$72*hourly1!C2961/hourly1!$C$8763+유형화!$F$73*hourly1!D2961/hourly1!$D$8763+유형화!$F$74*hourly1!E2961/hourly1!$E$8763</f>
        <v>72.956284720749906</v>
      </c>
      <c r="C2960" s="442">
        <f>hourly1!$F2961*유형화!$G$71/hourly1!$F$8763+유형화!$G$72*hourly1!$G2961/hourly1!$F$8763+유형화!$G$74*hourly1!I2961/hourly1!$I$8763</f>
        <v>0.67779442710654514</v>
      </c>
      <c r="D2960" s="14">
        <v>61.202652000000008</v>
      </c>
      <c r="E2960" s="14">
        <v>87.193097999999836</v>
      </c>
      <c r="F2960" s="1">
        <v>964602</v>
      </c>
      <c r="G2960" s="15">
        <f t="shared" si="92"/>
        <v>7.0034038844206975E-2</v>
      </c>
      <c r="H2960" s="15">
        <f t="shared" si="93"/>
        <v>0.14335998966143806</v>
      </c>
    </row>
    <row r="2961" spans="1:8">
      <c r="A2961" s="1">
        <v>2960</v>
      </c>
      <c r="B2961" s="444">
        <f>유형화!$F$71*hourly1!B2962/hourly1!$B$8763+유형화!$F$72*hourly1!C2962/hourly1!$C$8763+유형화!$F$73*hourly1!D2962/hourly1!$D$8763+유형화!$F$74*hourly1!E2962/hourly1!$E$8763</f>
        <v>108.18924476225062</v>
      </c>
      <c r="C2961" s="442">
        <f>hourly1!$F2962*유형화!$G$71/hourly1!$F$8763+유형화!$G$72*hourly1!$G2962/hourly1!$F$8763+유형화!$G$74*hourly1!I2962/hourly1!$I$8763</f>
        <v>0.89750631373462886</v>
      </c>
      <c r="D2961" s="14">
        <v>38.814566999999997</v>
      </c>
      <c r="E2961" s="14">
        <v>350.09447399999908</v>
      </c>
      <c r="F2961" s="1">
        <v>874779</v>
      </c>
      <c r="G2961" s="15">
        <f t="shared" si="92"/>
        <v>4.4415410185151348E-2</v>
      </c>
      <c r="H2961" s="15">
        <f t="shared" si="93"/>
        <v>9.3618769676100208E-2</v>
      </c>
    </row>
    <row r="2962" spans="1:8">
      <c r="A2962" s="1">
        <v>2961</v>
      </c>
      <c r="B2962" s="444">
        <f>유형화!$F$71*hourly1!B2963/hourly1!$B$8763+유형화!$F$72*hourly1!C2963/hourly1!$C$8763+유형화!$F$73*hourly1!D2963/hourly1!$D$8763+유형화!$F$74*hourly1!E2963/hourly1!$E$8763</f>
        <v>109.81919555181767</v>
      </c>
      <c r="C2962" s="442">
        <f>hourly1!$F2963*유형화!$G$71/hourly1!$F$8763+유형화!$G$72*hourly1!$G2963/hourly1!$F$8763+유형화!$G$74*hourly1!I2963/hourly1!$I$8763</f>
        <v>0.71307867395041469</v>
      </c>
      <c r="D2962" s="14">
        <v>61.450791999999993</v>
      </c>
      <c r="E2962" s="14">
        <v>672.9308070000003</v>
      </c>
      <c r="F2962" s="1">
        <v>861430</v>
      </c>
      <c r="G2962" s="15">
        <f t="shared" si="92"/>
        <v>7.0317984814371806E-2</v>
      </c>
      <c r="H2962" s="15">
        <f t="shared" si="93"/>
        <v>0.14389522771928434</v>
      </c>
    </row>
    <row r="2963" spans="1:8">
      <c r="A2963" s="1">
        <v>2962</v>
      </c>
      <c r="B2963" s="444">
        <f>유형화!$F$71*hourly1!B2964/hourly1!$B$8763+유형화!$F$72*hourly1!C2964/hourly1!$C$8763+유형화!$F$73*hourly1!D2964/hourly1!$D$8763+유형화!$F$74*hourly1!E2964/hourly1!$E$8763</f>
        <v>114.16755500177433</v>
      </c>
      <c r="C2963" s="442">
        <f>hourly1!$F2964*유형화!$G$71/hourly1!$F$8763+유형화!$G$72*hourly1!$G2964/hourly1!$F$8763+유형화!$G$74*hourly1!I2964/hourly1!$I$8763</f>
        <v>0.63142140430136684</v>
      </c>
      <c r="D2963" s="14">
        <v>126.534665</v>
      </c>
      <c r="E2963" s="14">
        <v>910.83358500000111</v>
      </c>
      <c r="F2963" s="1">
        <v>845203</v>
      </c>
      <c r="G2963" s="15">
        <f t="shared" si="92"/>
        <v>0.14479329496618407</v>
      </c>
      <c r="H2963" s="15">
        <f t="shared" si="93"/>
        <v>0.2733824921409902</v>
      </c>
    </row>
    <row r="2964" spans="1:8">
      <c r="A2964" s="1">
        <v>2963</v>
      </c>
      <c r="B2964" s="444">
        <f>유형화!$F$71*hourly1!B2965/hourly1!$B$8763+유형화!$F$72*hourly1!C2965/hourly1!$C$8763+유형화!$F$73*hourly1!D2965/hourly1!$D$8763+유형화!$F$74*hourly1!E2965/hourly1!$E$8763</f>
        <v>117.51959334013668</v>
      </c>
      <c r="C2964" s="442">
        <f>hourly1!$F2965*유형화!$G$71/hourly1!$F$8763+유형화!$G$72*hourly1!$G2965/hourly1!$F$8763+유형화!$G$74*hourly1!I2965/hourly1!$I$8763</f>
        <v>0.58991146514700799</v>
      </c>
      <c r="D2964" s="14">
        <v>149.997119</v>
      </c>
      <c r="E2964" s="14">
        <v>1002.639462999999</v>
      </c>
      <c r="F2964" s="1">
        <v>831693</v>
      </c>
      <c r="G2964" s="15">
        <f t="shared" si="92"/>
        <v>0.17164132133629004</v>
      </c>
      <c r="H2964" s="15">
        <f t="shared" si="93"/>
        <v>0.31528372821661671</v>
      </c>
    </row>
    <row r="2965" spans="1:8">
      <c r="A2965" s="1">
        <v>2964</v>
      </c>
      <c r="B2965" s="444">
        <f>유형화!$F$71*hourly1!B2966/hourly1!$B$8763+유형화!$F$72*hourly1!C2966/hourly1!$C$8763+유형화!$F$73*hourly1!D2966/hourly1!$D$8763+유형화!$F$74*hourly1!E2966/hourly1!$E$8763</f>
        <v>116.16060877355869</v>
      </c>
      <c r="C2965" s="442">
        <f>hourly1!$F2966*유형화!$G$71/hourly1!$F$8763+유형화!$G$72*hourly1!$G2966/hourly1!$F$8763+유형화!$G$74*hourly1!I2966/hourly1!$I$8763</f>
        <v>0.61722002664276809</v>
      </c>
      <c r="D2965" s="14">
        <v>160.73860199999999</v>
      </c>
      <c r="E2965" s="14">
        <v>1069.244606000002</v>
      </c>
      <c r="F2965" s="1">
        <v>859043</v>
      </c>
      <c r="G2965" s="15">
        <f t="shared" si="92"/>
        <v>0.18393277298231328</v>
      </c>
      <c r="H2965" s="15">
        <f t="shared" si="93"/>
        <v>0.33371754742710102</v>
      </c>
    </row>
    <row r="2966" spans="1:8">
      <c r="A2966" s="1">
        <v>2965</v>
      </c>
      <c r="B2966" s="444">
        <f>유형화!$F$71*hourly1!B2967/hourly1!$B$8763+유형화!$F$72*hourly1!C2967/hourly1!$C$8763+유형화!$F$73*hourly1!D2967/hourly1!$D$8763+유형화!$F$74*hourly1!E2967/hourly1!$E$8763</f>
        <v>122.01126423560892</v>
      </c>
      <c r="C2966" s="442">
        <f>hourly1!$F2967*유형화!$G$71/hourly1!$F$8763+유형화!$G$72*hourly1!$G2967/hourly1!$F$8763+유형화!$G$74*hourly1!I2967/hourly1!$I$8763</f>
        <v>0.62152566466263726</v>
      </c>
      <c r="D2966" s="14">
        <v>154.60911300000001</v>
      </c>
      <c r="E2966" s="14">
        <v>1075.8717180000001</v>
      </c>
      <c r="F2966" s="1">
        <v>866106</v>
      </c>
      <c r="G2966" s="15">
        <f t="shared" si="92"/>
        <v>0.17691881432703904</v>
      </c>
      <c r="H2966" s="15">
        <f t="shared" si="93"/>
        <v>0.32325431317705872</v>
      </c>
    </row>
    <row r="2967" spans="1:8">
      <c r="A2967" s="1">
        <v>2966</v>
      </c>
      <c r="B2967" s="444">
        <f>유형화!$F$71*hourly1!B2968/hourly1!$B$8763+유형화!$F$72*hourly1!C2968/hourly1!$C$8763+유형화!$F$73*hourly1!D2968/hourly1!$D$8763+유형화!$F$74*hourly1!E2968/hourly1!$E$8763</f>
        <v>110.01750326429314</v>
      </c>
      <c r="C2967" s="442">
        <f>hourly1!$F2968*유형화!$G$71/hourly1!$F$8763+유형화!$G$72*hourly1!$G2968/hourly1!$F$8763+유형화!$G$74*hourly1!I2968/hourly1!$I$8763</f>
        <v>0.5391323321010898</v>
      </c>
      <c r="D2967" s="14">
        <v>163.21534700000001</v>
      </c>
      <c r="E2967" s="14">
        <v>1011.764642</v>
      </c>
      <c r="F2967" s="1">
        <v>864791</v>
      </c>
      <c r="G2967" s="15">
        <f t="shared" si="92"/>
        <v>0.18676690597931472</v>
      </c>
      <c r="H2967" s="15">
        <f t="shared" si="93"/>
        <v>0.33790399900564055</v>
      </c>
    </row>
    <row r="2968" spans="1:8">
      <c r="A2968" s="1">
        <v>2967</v>
      </c>
      <c r="B2968" s="444">
        <f>유형화!$F$71*hourly1!B2969/hourly1!$B$8763+유형화!$F$72*hourly1!C2969/hourly1!$C$8763+유형화!$F$73*hourly1!D2969/hourly1!$D$8763+유형화!$F$74*hourly1!E2969/hourly1!$E$8763</f>
        <v>110.9021992170309</v>
      </c>
      <c r="C2968" s="442">
        <f>hourly1!$F2969*유형화!$G$71/hourly1!$F$8763+유형화!$G$72*hourly1!$G2969/hourly1!$F$8763+유형화!$G$74*hourly1!I2969/hourly1!$I$8763</f>
        <v>0.47506413849702112</v>
      </c>
      <c r="D2968" s="14">
        <v>151.50834399999999</v>
      </c>
      <c r="E2968" s="14">
        <v>840.66908500000034</v>
      </c>
      <c r="F2968" s="1">
        <v>831497</v>
      </c>
      <c r="G2968" s="15">
        <f t="shared" si="92"/>
        <v>0.17337061225578052</v>
      </c>
      <c r="H2968" s="15">
        <f t="shared" si="93"/>
        <v>0.3179048180754247</v>
      </c>
    </row>
    <row r="2969" spans="1:8">
      <c r="A2969" s="1">
        <v>2968</v>
      </c>
      <c r="B2969" s="444">
        <f>유형화!$F$71*hourly1!B2970/hourly1!$B$8763+유형화!$F$72*hourly1!C2970/hourly1!$C$8763+유형화!$F$73*hourly1!D2970/hourly1!$D$8763+유형화!$F$74*hourly1!E2970/hourly1!$E$8763</f>
        <v>109.51258497242387</v>
      </c>
      <c r="C2969" s="442">
        <f>hourly1!$F2970*유형화!$G$71/hourly1!$F$8763+유형화!$G$72*hourly1!$G2970/hourly1!$F$8763+유형화!$G$74*hourly1!I2970/hourly1!$I$8763</f>
        <v>0.42019326814476354</v>
      </c>
      <c r="D2969" s="14">
        <v>125.18746299999999</v>
      </c>
      <c r="E2969" s="14">
        <v>547.64034200000049</v>
      </c>
      <c r="F2969" s="1">
        <v>847580</v>
      </c>
      <c r="G2969" s="15">
        <f t="shared" si="92"/>
        <v>0.14325169514794428</v>
      </c>
      <c r="H2969" s="15">
        <f t="shared" si="93"/>
        <v>0.27090550093231708</v>
      </c>
    </row>
    <row r="2970" spans="1:8">
      <c r="A2970" s="1">
        <v>2969</v>
      </c>
      <c r="B2970" s="444">
        <f>유형화!$F$71*hourly1!B2971/hourly1!$B$8763+유형화!$F$72*hourly1!C2971/hourly1!$C$8763+유형화!$F$73*hourly1!D2971/hourly1!$D$8763+유형화!$F$74*hourly1!E2971/hourly1!$E$8763</f>
        <v>108.15388895674583</v>
      </c>
      <c r="C2970" s="442">
        <f>hourly1!$F2971*유형화!$G$71/hourly1!$F$8763+유형화!$G$72*hourly1!$G2971/hourly1!$F$8763+유형화!$G$74*hourly1!I2971/hourly1!$I$8763</f>
        <v>0.47505582692643833</v>
      </c>
      <c r="D2970" s="14">
        <v>91.890269999999987</v>
      </c>
      <c r="E2970" s="14">
        <v>282.79582500000032</v>
      </c>
      <c r="F2970" s="1">
        <v>838123</v>
      </c>
      <c r="G2970" s="15">
        <f t="shared" si="92"/>
        <v>0.1051498019821864</v>
      </c>
      <c r="H2970" s="15">
        <f t="shared" si="93"/>
        <v>0.2070561150234102</v>
      </c>
    </row>
    <row r="2971" spans="1:8">
      <c r="A2971" s="1">
        <v>2970</v>
      </c>
      <c r="B2971" s="444">
        <f>유형화!$F$71*hourly1!B2972/hourly1!$B$8763+유형화!$F$72*hourly1!C2972/hourly1!$C$8763+유형화!$F$73*hourly1!D2972/hourly1!$D$8763+유형화!$F$74*hourly1!E2972/hourly1!$E$8763</f>
        <v>107.5449538853116</v>
      </c>
      <c r="C2971" s="442">
        <f>hourly1!$F2972*유형화!$G$71/hourly1!$F$8763+유형화!$G$72*hourly1!$G2972/hourly1!$F$8763+유형화!$G$74*hourly1!I2972/hourly1!$I$8763</f>
        <v>0.54828964573372452</v>
      </c>
      <c r="D2971" s="14">
        <v>67.072745999999995</v>
      </c>
      <c r="E2971" s="14">
        <v>113.7777149999998</v>
      </c>
      <c r="F2971" s="1">
        <v>859682</v>
      </c>
      <c r="G2971" s="15">
        <f t="shared" si="92"/>
        <v>7.6751172461474823E-2</v>
      </c>
      <c r="H2971" s="15">
        <f t="shared" si="93"/>
        <v>0.1559307654903653</v>
      </c>
    </row>
    <row r="2972" spans="1:8">
      <c r="A2972" s="1">
        <v>2971</v>
      </c>
      <c r="B2972" s="444">
        <f>유형화!$F$71*hourly1!B2973/hourly1!$B$8763+유형화!$F$72*hourly1!C2973/hourly1!$C$8763+유형화!$F$73*hourly1!D2973/hourly1!$D$8763+유형화!$F$74*hourly1!E2973/hourly1!$E$8763</f>
        <v>118.38353820725446</v>
      </c>
      <c r="C2972" s="442">
        <f>hourly1!$F2973*유형화!$G$71/hourly1!$F$8763+유형화!$G$72*hourly1!$G2973/hourly1!$F$8763+유형화!$G$74*hourly1!I2973/hourly1!$I$8763</f>
        <v>0.67647793951501423</v>
      </c>
      <c r="D2972" s="14">
        <v>50.608646</v>
      </c>
      <c r="E2972" s="14">
        <v>28.868592000000049</v>
      </c>
      <c r="F2972" s="1">
        <v>831968</v>
      </c>
      <c r="G2972" s="15">
        <f t="shared" si="92"/>
        <v>5.7911344753765234E-2</v>
      </c>
      <c r="H2972" s="15">
        <f t="shared" si="93"/>
        <v>0.12018511107305249</v>
      </c>
    </row>
    <row r="2973" spans="1:8">
      <c r="A2973" s="1">
        <v>2972</v>
      </c>
      <c r="B2973" s="444">
        <f>유형화!$F$71*hourly1!B2974/hourly1!$B$8763+유형화!$F$72*hourly1!C2974/hourly1!$C$8763+유형화!$F$73*hourly1!D2974/hourly1!$D$8763+유형화!$F$74*hourly1!E2974/hourly1!$E$8763</f>
        <v>126.68701214195528</v>
      </c>
      <c r="C2973" s="442">
        <f>hourly1!$F2974*유형화!$G$71/hourly1!$F$8763+유형화!$G$72*hourly1!$G2974/hourly1!$F$8763+유형화!$G$74*hourly1!I2974/hourly1!$I$8763</f>
        <v>0.58045615726318278</v>
      </c>
      <c r="D2973" s="14">
        <v>67.877283999999989</v>
      </c>
      <c r="E2973" s="14">
        <v>0.87435300000000071</v>
      </c>
      <c r="F2973" s="1">
        <v>798076</v>
      </c>
      <c r="G2973" s="15">
        <f t="shared" si="92"/>
        <v>7.767180324629179E-2</v>
      </c>
      <c r="H2973" s="15">
        <f t="shared" si="93"/>
        <v>0.15763899042198151</v>
      </c>
    </row>
    <row r="2974" spans="1:8">
      <c r="A2974" s="1">
        <v>2973</v>
      </c>
      <c r="B2974" s="444">
        <f>유형화!$F$71*hourly1!B2975/hourly1!$B$8763+유형화!$F$72*hourly1!C2975/hourly1!$C$8763+유형화!$F$73*hourly1!D2975/hourly1!$D$8763+유형화!$F$74*hourly1!E2975/hourly1!$E$8763</f>
        <v>64.047893113140859</v>
      </c>
      <c r="C2974" s="442">
        <f>hourly1!$F2975*유형화!$G$71/hourly1!$F$8763+유형화!$G$72*hourly1!$G2975/hourly1!$F$8763+유형화!$G$74*hourly1!I2975/hourly1!$I$8763</f>
        <v>0.42045500113213763</v>
      </c>
      <c r="D2974" s="14">
        <v>64.721229000000008</v>
      </c>
      <c r="E2974" s="14">
        <v>3.1023200000000002</v>
      </c>
      <c r="F2974" s="1">
        <v>861057</v>
      </c>
      <c r="G2974" s="15">
        <f t="shared" si="92"/>
        <v>7.4060337546007229E-2</v>
      </c>
      <c r="H2974" s="15">
        <f t="shared" si="93"/>
        <v>0.15091772823120742</v>
      </c>
    </row>
    <row r="2975" spans="1:8">
      <c r="A2975" s="1">
        <v>2974</v>
      </c>
      <c r="B2975" s="444">
        <f>유형화!$F$71*hourly1!B2976/hourly1!$B$8763+유형화!$F$72*hourly1!C2976/hourly1!$C$8763+유형화!$F$73*hourly1!D2976/hourly1!$D$8763+유형화!$F$74*hourly1!E2976/hourly1!$E$8763</f>
        <v>62.427643741095181</v>
      </c>
      <c r="C2975" s="442">
        <f>hourly1!$F2976*유형화!$G$71/hourly1!$F$8763+유형화!$G$72*hourly1!$G2976/hourly1!$F$8763+유형화!$G$74*hourly1!I2976/hourly1!$I$8763</f>
        <v>0.41594711489475367</v>
      </c>
      <c r="D2975" s="14">
        <v>73.087976999999995</v>
      </c>
      <c r="E2975" s="14">
        <v>3.1511200000000001</v>
      </c>
      <c r="F2975" s="1">
        <v>882021</v>
      </c>
      <c r="G2975" s="15">
        <f t="shared" si="92"/>
        <v>8.3634385978282516E-2</v>
      </c>
      <c r="H2975" s="15">
        <f t="shared" si="93"/>
        <v>0.16861808343989104</v>
      </c>
    </row>
    <row r="2976" spans="1:8">
      <c r="A2976" s="1">
        <v>2975</v>
      </c>
      <c r="B2976" s="444">
        <f>유형화!$F$71*hourly1!B2977/hourly1!$B$8763+유형화!$F$72*hourly1!C2977/hourly1!$C$8763+유형화!$F$73*hourly1!D2977/hourly1!$D$8763+유형화!$F$74*hourly1!E2977/hourly1!$E$8763</f>
        <v>60.807390762163259</v>
      </c>
      <c r="C2976" s="442">
        <f>hourly1!$F2977*유형화!$G$71/hourly1!$F$8763+유형화!$G$72*hourly1!$G2977/hourly1!$F$8763+유형화!$G$74*hourly1!I2977/hourly1!$I$8763</f>
        <v>0.37943405938040164</v>
      </c>
      <c r="D2976" s="14">
        <v>89.106552999999991</v>
      </c>
      <c r="E2976" s="14">
        <v>3.1131199999999999</v>
      </c>
      <c r="F2976" s="1">
        <v>942850</v>
      </c>
      <c r="G2976" s="15">
        <f t="shared" si="92"/>
        <v>0.10196440170722318</v>
      </c>
      <c r="H2976" s="15">
        <f t="shared" si="93"/>
        <v>0.20147865336904405</v>
      </c>
    </row>
    <row r="2977" spans="1:8">
      <c r="A2977" s="1">
        <v>2976</v>
      </c>
      <c r="B2977" s="444">
        <f>유형화!$F$71*hourly1!B2978/hourly1!$B$8763+유형화!$F$72*hourly1!C2978/hourly1!$C$8763+유형화!$F$73*hourly1!D2978/hourly1!$D$8763+유형화!$F$74*hourly1!E2978/hourly1!$E$8763</f>
        <v>58.944508652524569</v>
      </c>
      <c r="C2977" s="442">
        <f>hourly1!$F2978*유형화!$G$71/hourly1!$F$8763+유형화!$G$72*hourly1!$G2978/hourly1!$F$8763+유형화!$G$74*hourly1!I2978/hourly1!$I$8763</f>
        <v>0.31565628183081562</v>
      </c>
      <c r="D2977" s="14">
        <v>124.78781600000001</v>
      </c>
      <c r="E2977" s="14">
        <v>1.5988</v>
      </c>
      <c r="F2977" s="1">
        <v>1005650</v>
      </c>
      <c r="G2977" s="15">
        <f t="shared" si="92"/>
        <v>0.14279438010345943</v>
      </c>
      <c r="H2977" s="15">
        <f t="shared" si="93"/>
        <v>0.2701691739149405</v>
      </c>
    </row>
    <row r="2978" spans="1:8">
      <c r="A2978" s="1">
        <v>2977</v>
      </c>
      <c r="B2978" s="444">
        <f>유형화!$F$71*hourly1!B2979/hourly1!$B$8763+유형화!$F$72*hourly1!C2979/hourly1!$C$8763+유형화!$F$73*hourly1!D2979/hourly1!$D$8763+유형화!$F$74*hourly1!E2979/hourly1!$E$8763</f>
        <v>58.944508652524569</v>
      </c>
      <c r="C2978" s="442">
        <f>hourly1!$F2979*유형화!$G$71/hourly1!$F$8763+유형화!$G$72*hourly1!$G2979/hourly1!$F$8763+유형화!$G$74*hourly1!I2979/hourly1!$I$8763</f>
        <v>0.27574705338752803</v>
      </c>
      <c r="D2978" s="14">
        <v>117.37365699999999</v>
      </c>
      <c r="E2978" s="14">
        <v>0.25919999999999999</v>
      </c>
      <c r="F2978" s="1">
        <v>962008</v>
      </c>
      <c r="G2978" s="15">
        <f t="shared" si="92"/>
        <v>0.13431037683832106</v>
      </c>
      <c r="H2978" s="15">
        <f t="shared" si="93"/>
        <v>0.25638077292110562</v>
      </c>
    </row>
    <row r="2979" spans="1:8">
      <c r="A2979" s="1">
        <v>2978</v>
      </c>
      <c r="B2979" s="444">
        <f>유형화!$F$71*hourly1!B2980/hourly1!$B$8763+유형화!$F$72*hourly1!C2980/hourly1!$C$8763+유형화!$F$73*hourly1!D2980/hourly1!$D$8763+유형화!$F$74*hourly1!E2980/hourly1!$E$8763</f>
        <v>58.702782349869331</v>
      </c>
      <c r="C2979" s="442">
        <f>hourly1!$F2980*유형화!$G$71/hourly1!$F$8763+유형화!$G$72*hourly1!$G2980/hourly1!$F$8763+유형화!$G$74*hourly1!I2980/hourly1!$I$8763</f>
        <v>0.26118461132449339</v>
      </c>
      <c r="D2979" s="14">
        <v>134.17427499999999</v>
      </c>
      <c r="E2979" s="14">
        <v>6.7839999999999998E-2</v>
      </c>
      <c r="F2979" s="1">
        <v>844033</v>
      </c>
      <c r="G2979" s="15">
        <f t="shared" si="92"/>
        <v>0.15353528123655993</v>
      </c>
      <c r="H2979" s="15">
        <f t="shared" si="93"/>
        <v>0.28728017337642181</v>
      </c>
    </row>
    <row r="2980" spans="1:8">
      <c r="A2980" s="1">
        <v>2979</v>
      </c>
      <c r="B2980" s="444">
        <f>유형화!$F$71*hourly1!B2981/hourly1!$B$8763+유형화!$F$72*hourly1!C2981/hourly1!$C$8763+유형화!$F$73*hourly1!D2981/hourly1!$D$8763+유형화!$F$74*hourly1!E2981/hourly1!$E$8763</f>
        <v>58.779756909315537</v>
      </c>
      <c r="C2980" s="442">
        <f>hourly1!$F2981*유형화!$G$71/hourly1!$F$8763+유형화!$G$72*hourly1!$G2981/hourly1!$F$8763+유형화!$G$74*hourly1!I2981/hourly1!$I$8763</f>
        <v>0.25180590026760796</v>
      </c>
      <c r="D2980" s="14">
        <v>178.774981</v>
      </c>
      <c r="E2980" s="14">
        <v>0</v>
      </c>
      <c r="F2980" s="1">
        <v>690376</v>
      </c>
      <c r="G2980" s="15">
        <f t="shared" si="92"/>
        <v>0.20457175554625251</v>
      </c>
      <c r="H2980" s="15">
        <f t="shared" si="93"/>
        <v>0.36367376854224071</v>
      </c>
    </row>
    <row r="2981" spans="1:8">
      <c r="A2981" s="1">
        <v>2980</v>
      </c>
      <c r="B2981" s="444">
        <f>유형화!$F$71*hourly1!B2982/hourly1!$B$8763+유형화!$F$72*hourly1!C2982/hourly1!$C$8763+유형화!$F$73*hourly1!D2982/hourly1!$D$8763+유형화!$F$74*hourly1!E2982/hourly1!$E$8763</f>
        <v>59.156052531045702</v>
      </c>
      <c r="C2981" s="442">
        <f>hourly1!$F2982*유형화!$G$71/hourly1!$F$8763+유형화!$G$72*hourly1!$G2982/hourly1!$F$8763+유형화!$G$74*hourly1!I2982/hourly1!$I$8763</f>
        <v>0.23731524735833298</v>
      </c>
      <c r="D2981" s="14">
        <v>157.51003600000001</v>
      </c>
      <c r="E2981" s="14">
        <v>0</v>
      </c>
      <c r="F2981" s="1">
        <v>549569</v>
      </c>
      <c r="G2981" s="15">
        <f t="shared" si="92"/>
        <v>0.18023833312936241</v>
      </c>
      <c r="H2981" s="15">
        <f t="shared" si="93"/>
        <v>0.32822460544775928</v>
      </c>
    </row>
    <row r="2982" spans="1:8">
      <c r="A2982" s="1">
        <v>2981</v>
      </c>
      <c r="B2982" s="444">
        <f>유형화!$F$71*hourly1!B2983/hourly1!$B$8763+유형화!$F$72*hourly1!C2983/hourly1!$C$8763+유형화!$F$73*hourly1!D2983/hourly1!$D$8763+유형화!$F$74*hourly1!E2983/hourly1!$E$8763</f>
        <v>59.38066776533428</v>
      </c>
      <c r="C2982" s="442">
        <f>hourly1!$F2983*유형화!$G$71/hourly1!$F$8763+유형화!$G$72*hourly1!$G2983/hourly1!$F$8763+유형화!$G$74*hourly1!I2983/hourly1!$I$8763</f>
        <v>0.23733838937838717</v>
      </c>
      <c r="D2982" s="14">
        <v>179.58918800000001</v>
      </c>
      <c r="E2982" s="14">
        <v>0</v>
      </c>
      <c r="F2982" s="1">
        <v>616350</v>
      </c>
      <c r="G2982" s="15">
        <f t="shared" si="92"/>
        <v>0.20550345054314947</v>
      </c>
      <c r="H2982" s="15">
        <f t="shared" si="93"/>
        <v>0.36499757177961994</v>
      </c>
    </row>
    <row r="2983" spans="1:8">
      <c r="A2983" s="1">
        <v>2982</v>
      </c>
      <c r="B2983" s="444">
        <f>유형화!$F$71*hourly1!B2984/hourly1!$B$8763+유형화!$F$72*hourly1!C2984/hourly1!$C$8763+유형화!$F$73*hourly1!D2984/hourly1!$D$8763+유형화!$F$74*hourly1!E2984/hourly1!$E$8763</f>
        <v>61.396691051345528</v>
      </c>
      <c r="C2983" s="442">
        <f>hourly1!$F2984*유형화!$G$71/hourly1!$F$8763+유형화!$G$72*hourly1!$G2984/hourly1!$F$8763+유형화!$G$74*hourly1!I2984/hourly1!$I$8763</f>
        <v>0.25184224301741143</v>
      </c>
      <c r="D2983" s="14">
        <v>221.53869299999999</v>
      </c>
      <c r="E2983" s="14">
        <v>0.5999580000000001</v>
      </c>
      <c r="F2983" s="1">
        <v>972670</v>
      </c>
      <c r="G2983" s="15">
        <f t="shared" si="92"/>
        <v>0.25350616229925527</v>
      </c>
      <c r="H2983" s="15">
        <f t="shared" si="93"/>
        <v>0.43008814457604633</v>
      </c>
    </row>
    <row r="2984" spans="1:8">
      <c r="A2984" s="1">
        <v>2983</v>
      </c>
      <c r="B2984" s="444">
        <f>유형화!$F$71*hourly1!B2985/hourly1!$B$8763+유형화!$F$72*hourly1!C2985/hourly1!$C$8763+유형화!$F$73*hourly1!D2985/hourly1!$D$8763+유형화!$F$74*hourly1!E2985/hourly1!$E$8763</f>
        <v>72.669367740277266</v>
      </c>
      <c r="C2984" s="442">
        <f>hourly1!$F2985*유형화!$G$71/hourly1!$F$8763+유형화!$G$72*hourly1!$G2985/hourly1!$F$8763+유형화!$G$74*hourly1!I2985/hourly1!$I$8763</f>
        <v>0.32162301167745988</v>
      </c>
      <c r="D2984" s="14">
        <v>213.67137000000011</v>
      </c>
      <c r="E2984" s="14">
        <v>41.851277000000017</v>
      </c>
      <c r="F2984" s="1">
        <v>956829</v>
      </c>
      <c r="G2984" s="15">
        <f t="shared" si="92"/>
        <v>0.24450360462280174</v>
      </c>
      <c r="H2984" s="15">
        <f t="shared" si="93"/>
        <v>0.41832888535521701</v>
      </c>
    </row>
    <row r="2985" spans="1:8">
      <c r="A2985" s="1">
        <v>2984</v>
      </c>
      <c r="B2985" s="444">
        <f>유형화!$F$71*hourly1!B2986/hourly1!$B$8763+유형화!$F$72*hourly1!C2986/hourly1!$C$8763+유형화!$F$73*hourly1!D2986/hourly1!$D$8763+유형화!$F$74*hourly1!E2986/hourly1!$E$8763</f>
        <v>62.321222562309735</v>
      </c>
      <c r="C2985" s="442">
        <f>hourly1!$F2986*유형화!$G$71/hourly1!$F$8763+유형화!$G$72*hourly1!$G2986/hourly1!$F$8763+유형화!$G$74*hourly1!I2986/hourly1!$I$8763</f>
        <v>0.43484037414736265</v>
      </c>
      <c r="D2985" s="14">
        <v>177.57184799999999</v>
      </c>
      <c r="E2985" s="14">
        <v>191.49310000000011</v>
      </c>
      <c r="F2985" s="1">
        <v>939885</v>
      </c>
      <c r="G2985" s="15">
        <f t="shared" si="92"/>
        <v>0.20319501351787198</v>
      </c>
      <c r="H2985" s="15">
        <f t="shared" si="93"/>
        <v>0.36171319698783777</v>
      </c>
    </row>
    <row r="2986" spans="1:8">
      <c r="A2986" s="1">
        <v>2985</v>
      </c>
      <c r="B2986" s="444">
        <f>유형화!$F$71*hourly1!B2987/hourly1!$B$8763+유형화!$F$72*hourly1!C2987/hourly1!$C$8763+유형화!$F$73*hourly1!D2987/hourly1!$D$8763+유형화!$F$74*hourly1!E2987/hourly1!$E$8763</f>
        <v>64.057883081562181</v>
      </c>
      <c r="C2986" s="442">
        <f>hourly1!$F2987*유형화!$G$71/hourly1!$F$8763+유형화!$G$72*hourly1!$G2987/hourly1!$F$8763+유형화!$G$74*hourly1!I2987/hourly1!$I$8763</f>
        <v>0.54944919131601733</v>
      </c>
      <c r="D2986" s="14">
        <v>120.570178</v>
      </c>
      <c r="E2986" s="14">
        <v>414.0477010000007</v>
      </c>
      <c r="F2986" s="1">
        <v>914152</v>
      </c>
      <c r="G2986" s="15">
        <f t="shared" si="92"/>
        <v>0.13796814767936769</v>
      </c>
      <c r="H2986" s="15">
        <f t="shared" si="93"/>
        <v>0.2623554740943943</v>
      </c>
    </row>
    <row r="2987" spans="1:8">
      <c r="A2987" s="1">
        <v>2986</v>
      </c>
      <c r="B2987" s="444">
        <f>유형화!$F$71*hourly1!B2988/hourly1!$B$8763+유형화!$F$72*hourly1!C2988/hourly1!$C$8763+유형화!$F$73*hourly1!D2988/hourly1!$D$8763+유형화!$F$74*hourly1!E2988/hourly1!$E$8763</f>
        <v>68.407043260266178</v>
      </c>
      <c r="C2987" s="442">
        <f>hourly1!$F2988*유형화!$G$71/hourly1!$F$8763+유형화!$G$72*hourly1!$G2988/hourly1!$F$8763+유형화!$G$74*hourly1!I2988/hourly1!$I$8763</f>
        <v>0.65404427713805913</v>
      </c>
      <c r="D2987" s="14">
        <v>154.27206899999999</v>
      </c>
      <c r="E2987" s="14">
        <v>614.49810800000046</v>
      </c>
      <c r="F2987" s="1">
        <v>877350</v>
      </c>
      <c r="G2987" s="15">
        <f t="shared" si="92"/>
        <v>0.17653313573604909</v>
      </c>
      <c r="H2987" s="15">
        <f t="shared" si="93"/>
        <v>0.32267468829910601</v>
      </c>
    </row>
    <row r="2988" spans="1:8">
      <c r="A2988" s="1">
        <v>2987</v>
      </c>
      <c r="B2988" s="444">
        <f>유형화!$F$71*hourly1!B2989/hourly1!$B$8763+유형화!$F$72*hourly1!C2989/hourly1!$C$8763+유형화!$F$73*hourly1!D2989/hourly1!$D$8763+유형화!$F$74*hourly1!E2989/hourly1!$E$8763</f>
        <v>71.759788548333432</v>
      </c>
      <c r="C2988" s="442">
        <f>hourly1!$F2989*유형화!$G$71/hourly1!$F$8763+유형화!$G$72*hourly1!$G2989/hourly1!$F$8763+유형화!$G$74*hourly1!I2989/hourly1!$I$8763</f>
        <v>0.69942333388471578</v>
      </c>
      <c r="D2988" s="14">
        <v>164.75072499999999</v>
      </c>
      <c r="E2988" s="14">
        <v>767.07067899999902</v>
      </c>
      <c r="F2988" s="1">
        <v>851213</v>
      </c>
      <c r="G2988" s="15">
        <f t="shared" si="92"/>
        <v>0.18852383511520479</v>
      </c>
      <c r="H2988" s="15">
        <f t="shared" si="93"/>
        <v>0.34048741871844818</v>
      </c>
    </row>
    <row r="2989" spans="1:8">
      <c r="A2989" s="1">
        <v>2988</v>
      </c>
      <c r="B2989" s="444">
        <f>유형화!$F$71*hourly1!B2990/hourly1!$B$8763+유형화!$F$72*hourly1!C2990/hourly1!$C$8763+유형화!$F$73*hourly1!D2990/hourly1!$D$8763+유형화!$F$74*hourly1!E2990/hourly1!$E$8763</f>
        <v>70.370401537560113</v>
      </c>
      <c r="C2989" s="442">
        <f>hourly1!$F2990*유형화!$G$71/hourly1!$F$8763+유형화!$G$72*hourly1!$G2990/hourly1!$F$8763+유형화!$G$74*hourly1!I2990/hourly1!$I$8763</f>
        <v>0.72453674440076032</v>
      </c>
      <c r="D2989" s="14">
        <v>147.613257</v>
      </c>
      <c r="E2989" s="14">
        <v>799.84961099999998</v>
      </c>
      <c r="F2989" s="1">
        <v>853115</v>
      </c>
      <c r="G2989" s="15">
        <f t="shared" si="92"/>
        <v>0.16891347411968202</v>
      </c>
      <c r="H2989" s="15">
        <f t="shared" si="93"/>
        <v>0.31113045506909887</v>
      </c>
    </row>
    <row r="2990" spans="1:8">
      <c r="A2990" s="1">
        <v>2989</v>
      </c>
      <c r="B2990" s="444">
        <f>유형화!$F$71*hourly1!B2991/hourly1!$B$8763+유형화!$F$72*hourly1!C2991/hourly1!$C$8763+유형화!$F$73*hourly1!D2991/hourly1!$D$8763+유형화!$F$74*hourly1!E2991/hourly1!$E$8763</f>
        <v>76.221727880452306</v>
      </c>
      <c r="C2990" s="442">
        <f>hourly1!$F2991*유형화!$G$71/hourly1!$F$8763+유형화!$G$72*hourly1!$G2991/hourly1!$F$8763+유형화!$G$74*hourly1!I2991/hourly1!$I$8763</f>
        <v>0.6534634450290937</v>
      </c>
      <c r="D2990" s="14">
        <v>117.89378499999999</v>
      </c>
      <c r="E2990" s="14">
        <v>743.10149500000057</v>
      </c>
      <c r="F2990" s="1">
        <v>867760</v>
      </c>
      <c r="G2990" s="15">
        <f t="shared" si="92"/>
        <v>0.13490555798432696</v>
      </c>
      <c r="H2990" s="15">
        <f t="shared" si="93"/>
        <v>0.25735608175342978</v>
      </c>
    </row>
    <row r="2991" spans="1:8">
      <c r="A2991" s="1">
        <v>2990</v>
      </c>
      <c r="B2991" s="444">
        <f>유형화!$F$71*hourly1!B2992/hourly1!$B$8763+유형화!$F$72*hourly1!C2992/hourly1!$C$8763+유형화!$F$73*hourly1!D2992/hourly1!$D$8763+유형화!$F$74*hourly1!E2992/hourly1!$E$8763</f>
        <v>64.228608934889266</v>
      </c>
      <c r="C2991" s="442">
        <f>hourly1!$F2992*유형화!$G$71/hourly1!$F$8763+유형화!$G$72*hourly1!$G2992/hourly1!$F$8763+유형화!$G$74*hourly1!I2992/hourly1!$I$8763</f>
        <v>0.5928545759931938</v>
      </c>
      <c r="D2991" s="14">
        <v>174.01436299999989</v>
      </c>
      <c r="E2991" s="14">
        <v>627.76870099999883</v>
      </c>
      <c r="F2991" s="1">
        <v>863449</v>
      </c>
      <c r="G2991" s="15">
        <f t="shared" si="92"/>
        <v>0.19912419249074245</v>
      </c>
      <c r="H2991" s="15">
        <f t="shared" si="93"/>
        <v>0.3558850361136176</v>
      </c>
    </row>
    <row r="2992" spans="1:8">
      <c r="A2992" s="1">
        <v>2991</v>
      </c>
      <c r="B2992" s="444">
        <f>유형화!$F$71*hourly1!B2993/hourly1!$B$8763+유형화!$F$72*hourly1!C2993/hourly1!$C$8763+유형화!$F$73*hourly1!D2993/hourly1!$D$8763+유형화!$F$74*hourly1!E2993/hourly1!$E$8763</f>
        <v>65.144508060569706</v>
      </c>
      <c r="C2992" s="442">
        <f>hourly1!$F2993*유형화!$G$71/hourly1!$F$8763+유형화!$G$72*hourly1!$G2993/hourly1!$F$8763+유형화!$G$74*hourly1!I2993/hourly1!$I$8763</f>
        <v>0.51197060835229324</v>
      </c>
      <c r="D2992" s="14">
        <v>211.70212000000001</v>
      </c>
      <c r="E2992" s="14">
        <v>510.79330999999979</v>
      </c>
      <c r="F2992" s="1">
        <v>855880</v>
      </c>
      <c r="G2992" s="15">
        <f t="shared" si="92"/>
        <v>0.2422501968620733</v>
      </c>
      <c r="H2992" s="15">
        <f t="shared" si="93"/>
        <v>0.41535421143179774</v>
      </c>
    </row>
    <row r="2993" spans="1:8">
      <c r="A2993" s="1">
        <v>2992</v>
      </c>
      <c r="B2993" s="444">
        <f>유형화!$F$71*hourly1!B2994/hourly1!$B$8763+유형화!$F$72*hourly1!C2994/hourly1!$C$8763+유형화!$F$73*hourly1!D2994/hourly1!$D$8763+유형화!$F$74*hourly1!E2994/hourly1!$E$8763</f>
        <v>63.755121049796394</v>
      </c>
      <c r="C2993" s="442">
        <f>hourly1!$F2994*유형화!$G$71/hourly1!$F$8763+유형화!$G$72*hourly1!$G2994/hourly1!$F$8763+유형화!$G$74*hourly1!I2994/hourly1!$I$8763</f>
        <v>0.47659183776454028</v>
      </c>
      <c r="D2993" s="14">
        <v>233.059044</v>
      </c>
      <c r="E2993" s="14">
        <v>402.79060299999952</v>
      </c>
      <c r="F2993" s="1">
        <v>875983</v>
      </c>
      <c r="G2993" s="15">
        <f t="shared" si="92"/>
        <v>0.26668887061445867</v>
      </c>
      <c r="H2993" s="15">
        <f t="shared" si="93"/>
        <v>0.44695543963922812</v>
      </c>
    </row>
    <row r="2994" spans="1:8">
      <c r="A2994" s="1">
        <v>2993</v>
      </c>
      <c r="B2994" s="444">
        <f>유형화!$F$71*hourly1!B2995/hourly1!$B$8763+유형화!$F$72*hourly1!C2995/hourly1!$C$8763+유형화!$F$73*hourly1!D2995/hourly1!$D$8763+유형화!$F$74*hourly1!E2995/hourly1!$E$8763</f>
        <v>62.365726825250583</v>
      </c>
      <c r="C2994" s="442">
        <f>hourly1!$F2995*유형화!$G$71/hourly1!$F$8763+유형화!$G$72*hourly1!$G2995/hourly1!$F$8763+유형화!$G$74*hourly1!I2995/hourly1!$I$8763</f>
        <v>0.36562976293209959</v>
      </c>
      <c r="D2994" s="14">
        <v>256.234916</v>
      </c>
      <c r="E2994" s="14">
        <v>250.27840800000021</v>
      </c>
      <c r="F2994" s="1">
        <v>869450</v>
      </c>
      <c r="G2994" s="15">
        <f t="shared" si="92"/>
        <v>0.29320896193168405</v>
      </c>
      <c r="H2994" s="15">
        <f t="shared" si="93"/>
        <v>0.47967574776687338</v>
      </c>
    </row>
    <row r="2995" spans="1:8">
      <c r="A2995" s="1">
        <v>2994</v>
      </c>
      <c r="B2995" s="444">
        <f>유형화!$F$71*hourly1!B2996/hourly1!$B$8763+유형화!$F$72*hourly1!C2996/hourly1!$C$8763+유형화!$F$73*hourly1!D2996/hourly1!$D$8763+유형화!$F$74*hourly1!E2996/hourly1!$E$8763</f>
        <v>61.691554002225374</v>
      </c>
      <c r="C2995" s="442">
        <f>hourly1!$F2996*유형화!$G$71/hourly1!$F$8763+유형화!$G$72*hourly1!$G2996/hourly1!$F$8763+유형화!$G$74*hourly1!I2996/hourly1!$I$8763</f>
        <v>0.4968654696217909</v>
      </c>
      <c r="D2995" s="14">
        <v>253.68075300000001</v>
      </c>
      <c r="E2995" s="14">
        <v>118.928191</v>
      </c>
      <c r="F2995" s="1">
        <v>868015</v>
      </c>
      <c r="G2995" s="15">
        <f t="shared" si="92"/>
        <v>0.29028623971441098</v>
      </c>
      <c r="H2995" s="15">
        <f t="shared" si="93"/>
        <v>0.47614647923983844</v>
      </c>
    </row>
    <row r="2996" spans="1:8">
      <c r="A2996" s="1">
        <v>2995</v>
      </c>
      <c r="B2996" s="444">
        <f>유형화!$F$71*hourly1!B2997/hourly1!$B$8763+유형화!$F$72*hourly1!C2997/hourly1!$C$8763+유형화!$F$73*hourly1!D2997/hourly1!$D$8763+유형화!$F$74*hourly1!E2997/hourly1!$E$8763</f>
        <v>72.594596988329371</v>
      </c>
      <c r="C2996" s="442">
        <f>hourly1!$F2997*유형화!$G$71/hourly1!$F$8763+유형화!$G$72*hourly1!$G2997/hourly1!$F$8763+유형화!$G$74*hourly1!I2997/hourly1!$I$8763</f>
        <v>0.58279488655041756</v>
      </c>
      <c r="D2996" s="14">
        <v>293.34107999999992</v>
      </c>
      <c r="E2996" s="14">
        <v>27.329905999999951</v>
      </c>
      <c r="F2996" s="1">
        <v>871629</v>
      </c>
      <c r="G2996" s="15">
        <f t="shared" si="92"/>
        <v>0.33566945091401623</v>
      </c>
      <c r="H2996" s="15">
        <f t="shared" si="93"/>
        <v>0.52893133536108183</v>
      </c>
    </row>
    <row r="2997" spans="1:8">
      <c r="A2997" s="1">
        <v>2996</v>
      </c>
      <c r="B2997" s="444">
        <f>유형화!$F$71*hourly1!B2998/hourly1!$B$8763+유형화!$F$72*hourly1!C2998/hourly1!$C$8763+유형화!$F$73*hourly1!D2998/hourly1!$D$8763+유형화!$F$74*hourly1!E2998/hourly1!$E$8763</f>
        <v>80.928538291177986</v>
      </c>
      <c r="C2997" s="442">
        <f>hourly1!$F2998*유형화!$G$71/hourly1!$F$8763+유형화!$G$72*hourly1!$G2998/hourly1!$F$8763+유형화!$G$74*hourly1!I2998/hourly1!$I$8763</f>
        <v>0.61320545656527214</v>
      </c>
      <c r="D2997" s="14">
        <v>306.43952300000001</v>
      </c>
      <c r="E2997" s="14">
        <v>1.0268450000000009</v>
      </c>
      <c r="F2997" s="1">
        <v>805490</v>
      </c>
      <c r="G2997" s="15">
        <f t="shared" si="92"/>
        <v>0.35065796588654774</v>
      </c>
      <c r="H2997" s="15">
        <f t="shared" si="93"/>
        <v>0.54546392642145913</v>
      </c>
    </row>
    <row r="2998" spans="1:8">
      <c r="A2998" s="1">
        <v>2997</v>
      </c>
      <c r="B2998" s="444">
        <f>유형화!$F$71*hourly1!B2999/hourly1!$B$8763+유형화!$F$72*hourly1!C2999/hourly1!$C$8763+유형화!$F$73*hourly1!D2999/hourly1!$D$8763+유형화!$F$74*hourly1!E2999/hourly1!$E$8763</f>
        <v>64.047893113140859</v>
      </c>
      <c r="C2998" s="442">
        <f>hourly1!$F2999*유형화!$G$71/hourly1!$F$8763+유형화!$G$72*hourly1!$G2999/hourly1!$F$8763+유형화!$G$74*hourly1!I2999/hourly1!$I$8763</f>
        <v>0.42127760216188026</v>
      </c>
      <c r="D2998" s="14">
        <v>301.842061</v>
      </c>
      <c r="E2998" s="14">
        <v>3.1237599999999999</v>
      </c>
      <c r="F2998" s="1">
        <v>826783</v>
      </c>
      <c r="G2998" s="15">
        <f t="shared" si="92"/>
        <v>0.34539710182639616</v>
      </c>
      <c r="H2998" s="15">
        <f t="shared" si="93"/>
        <v>0.53970961470238243</v>
      </c>
    </row>
    <row r="2999" spans="1:8">
      <c r="A2999" s="1">
        <v>2998</v>
      </c>
      <c r="B2999" s="444">
        <f>유형화!$F$71*hourly1!B3000/hourly1!$B$8763+유형화!$F$72*hourly1!C3000/hourly1!$C$8763+유형화!$F$73*hourly1!D3000/hourly1!$D$8763+유형화!$F$74*hourly1!E3000/hourly1!$E$8763</f>
        <v>62.427643741095181</v>
      </c>
      <c r="C2999" s="442">
        <f>hourly1!$F3000*유형화!$G$71/hourly1!$F$8763+유형화!$G$72*hourly1!$G3000/hourly1!$F$8763+유형화!$G$74*hourly1!I3000/hourly1!$I$8763</f>
        <v>0.40619185709607042</v>
      </c>
      <c r="D2999" s="14">
        <v>370.90809500000012</v>
      </c>
      <c r="E2999" s="14">
        <v>3.0811199999999999</v>
      </c>
      <c r="F2999" s="1">
        <v>813453</v>
      </c>
      <c r="G2999" s="15">
        <f t="shared" si="92"/>
        <v>0.42442918867079182</v>
      </c>
      <c r="H2999" s="15">
        <f t="shared" si="93"/>
        <v>0.621022532145031</v>
      </c>
    </row>
    <row r="3000" spans="1:8">
      <c r="A3000" s="1">
        <v>2999</v>
      </c>
      <c r="B3000" s="444">
        <f>유형화!$F$71*hourly1!B3001/hourly1!$B$8763+유형화!$F$72*hourly1!C3001/hourly1!$C$8763+유형화!$F$73*hourly1!D3001/hourly1!$D$8763+유형화!$F$74*hourly1!E3001/hourly1!$E$8763</f>
        <v>60.807390762163259</v>
      </c>
      <c r="C3000" s="442">
        <f>hourly1!$F3001*유형화!$G$71/hourly1!$F$8763+유형화!$G$72*hourly1!$G3001/hourly1!$F$8763+유형화!$G$74*hourly1!I3001/hourly1!$I$8763</f>
        <v>0.39109380764636015</v>
      </c>
      <c r="D3000" s="14">
        <v>439.69762100000003</v>
      </c>
      <c r="E3000" s="14">
        <v>2.5027200000000001</v>
      </c>
      <c r="F3000" s="1">
        <v>870003</v>
      </c>
      <c r="G3000" s="15">
        <f t="shared" si="92"/>
        <v>0.50314486811485548</v>
      </c>
      <c r="H3000" s="15">
        <f t="shared" si="93"/>
        <v>0.69234116029388937</v>
      </c>
    </row>
    <row r="3001" spans="1:8">
      <c r="A3001" s="1">
        <v>3000</v>
      </c>
      <c r="B3001" s="444">
        <f>유형화!$F$71*hourly1!B3002/hourly1!$B$8763+유형화!$F$72*hourly1!C3002/hourly1!$C$8763+유형화!$F$73*hourly1!D3002/hourly1!$D$8763+유형화!$F$74*hourly1!E3002/hourly1!$E$8763</f>
        <v>58.944508652524569</v>
      </c>
      <c r="C3001" s="442">
        <f>hourly1!$F3002*유형화!$G$71/hourly1!$F$8763+유형화!$G$72*hourly1!$G3002/hourly1!$F$8763+유형화!$G$74*hourly1!I3002/hourly1!$I$8763</f>
        <v>0.31558074432169514</v>
      </c>
      <c r="D3001" s="14">
        <v>548.83732099999986</v>
      </c>
      <c r="E3001" s="14">
        <v>1.0079199999999999</v>
      </c>
      <c r="F3001" s="1">
        <v>942061</v>
      </c>
      <c r="G3001" s="15">
        <f t="shared" si="92"/>
        <v>0.62803314892407724</v>
      </c>
      <c r="H3001" s="15">
        <f t="shared" si="93"/>
        <v>0.78956343182805699</v>
      </c>
    </row>
    <row r="3002" spans="1:8">
      <c r="A3002" s="1">
        <v>3001</v>
      </c>
      <c r="B3002" s="444">
        <f>유형화!$F$71*hourly1!B3003/hourly1!$B$8763+유형화!$F$72*hourly1!C3003/hourly1!$C$8763+유형화!$F$73*hourly1!D3003/hourly1!$D$8763+유형화!$F$74*hourly1!E3003/hourly1!$E$8763</f>
        <v>58.944508652524569</v>
      </c>
      <c r="C3002" s="442">
        <f>hourly1!$F3003*유형화!$G$71/hourly1!$F$8763+유형화!$G$72*hourly1!$G3003/hourly1!$F$8763+유형화!$G$74*hourly1!I3003/hourly1!$I$8763</f>
        <v>0.26335710920007216</v>
      </c>
      <c r="D3002" s="14">
        <v>598.57325099999991</v>
      </c>
      <c r="E3002" s="14">
        <v>0.2424</v>
      </c>
      <c r="F3002" s="1">
        <v>871975</v>
      </c>
      <c r="G3002" s="15">
        <f t="shared" si="92"/>
        <v>0.68494584698122618</v>
      </c>
      <c r="H3002" s="15">
        <f t="shared" si="93"/>
        <v>0.828509856004365</v>
      </c>
    </row>
    <row r="3003" spans="1:8">
      <c r="A3003" s="1">
        <v>3002</v>
      </c>
      <c r="B3003" s="444">
        <f>유형화!$F$71*hourly1!B3004/hourly1!$B$8763+유형화!$F$72*hourly1!C3004/hourly1!$C$8763+유형화!$F$73*hourly1!D3004/hourly1!$D$8763+유형화!$F$74*hourly1!E3004/hourly1!$E$8763</f>
        <v>58.939076681833136</v>
      </c>
      <c r="C3003" s="442">
        <f>hourly1!$F3004*유형화!$G$71/hourly1!$F$8763+유형화!$G$72*hourly1!$G3004/hourly1!$F$8763+유형화!$G$74*hourly1!I3004/hourly1!$I$8763</f>
        <v>0.24404680467057058</v>
      </c>
      <c r="D3003" s="14">
        <v>689.99417900000014</v>
      </c>
      <c r="E3003" s="14">
        <v>0.14848</v>
      </c>
      <c r="F3003" s="1">
        <v>808217</v>
      </c>
      <c r="G3003" s="15">
        <f t="shared" si="92"/>
        <v>0.78955858210789143</v>
      </c>
      <c r="H3003" s="15">
        <f t="shared" si="93"/>
        <v>0.89290600529743547</v>
      </c>
    </row>
    <row r="3004" spans="1:8">
      <c r="A3004" s="1">
        <v>3003</v>
      </c>
      <c r="B3004" s="444">
        <f>유형화!$F$71*hourly1!B3005/hourly1!$B$8763+유형화!$F$72*hourly1!C3005/hourly1!$C$8763+유형화!$F$73*hourly1!D3005/hourly1!$D$8763+유형화!$F$74*hourly1!E3005/hourly1!$E$8763</f>
        <v>59.187032077040897</v>
      </c>
      <c r="C3004" s="442">
        <f>hourly1!$F3005*유형화!$G$71/hourly1!$F$8763+유형화!$G$72*hourly1!$G3005/hourly1!$F$8763+유형화!$G$74*hourly1!I3005/hourly1!$I$8763</f>
        <v>0.23962244156894544</v>
      </c>
      <c r="D3004" s="14">
        <v>669.47280899999998</v>
      </c>
      <c r="E3004" s="14">
        <v>0</v>
      </c>
      <c r="F3004" s="1">
        <v>676420</v>
      </c>
      <c r="G3004" s="15">
        <f t="shared" si="92"/>
        <v>0.76607603067014729</v>
      </c>
      <c r="H3004" s="15">
        <f t="shared" si="93"/>
        <v>0.87919116911347517</v>
      </c>
    </row>
    <row r="3005" spans="1:8">
      <c r="A3005" s="1">
        <v>3004</v>
      </c>
      <c r="B3005" s="444">
        <f>유형화!$F$71*hourly1!B3006/hourly1!$B$8763+유형화!$F$72*hourly1!C3006/hourly1!$C$8763+유형화!$F$73*hourly1!D3006/hourly1!$D$8763+유형화!$F$74*hourly1!E3006/hourly1!$E$8763</f>
        <v>59.435892800697232</v>
      </c>
      <c r="C3005" s="442">
        <f>hourly1!$F3006*유형화!$G$71/hourly1!$F$8763+유형화!$G$72*hourly1!$G3006/hourly1!$F$8763+유형화!$G$74*hourly1!I3006/hourly1!$I$8763</f>
        <v>0.23967076275870647</v>
      </c>
      <c r="D3005" s="14">
        <v>595.23749199999986</v>
      </c>
      <c r="E3005" s="14">
        <v>0</v>
      </c>
      <c r="F3005" s="1">
        <v>560409</v>
      </c>
      <c r="G3005" s="15">
        <f t="shared" si="92"/>
        <v>0.68112874645131916</v>
      </c>
      <c r="H3005" s="15">
        <f t="shared" si="93"/>
        <v>0.8259902463515203</v>
      </c>
    </row>
    <row r="3006" spans="1:8">
      <c r="A3006" s="1">
        <v>3005</v>
      </c>
      <c r="B3006" s="444">
        <f>유형화!$F$71*hourly1!B3007/hourly1!$B$8763+유형화!$F$72*hourly1!C3007/hourly1!$C$8763+유형화!$F$73*hourly1!D3007/hourly1!$D$8763+유형화!$F$74*hourly1!E3007/hourly1!$E$8763</f>
        <v>59.606592299331361</v>
      </c>
      <c r="C3006" s="442">
        <f>hourly1!$F3007*유형화!$G$71/hourly1!$F$8763+유형화!$G$72*hourly1!$G3007/hourly1!$F$8763+유형화!$G$74*hourly1!I3007/hourly1!$I$8763</f>
        <v>0.23746053687156043</v>
      </c>
      <c r="D3006" s="14">
        <v>482.98327799999998</v>
      </c>
      <c r="E3006" s="14">
        <v>0</v>
      </c>
      <c r="F3006" s="1">
        <v>616912</v>
      </c>
      <c r="G3006" s="15">
        <f t="shared" si="92"/>
        <v>0.5526765352023375</v>
      </c>
      <c r="H3006" s="15">
        <f t="shared" si="93"/>
        <v>0.73301988141952112</v>
      </c>
    </row>
    <row r="3007" spans="1:8">
      <c r="A3007" s="1">
        <v>3006</v>
      </c>
      <c r="B3007" s="444">
        <f>유형화!$F$71*hourly1!B3008/hourly1!$B$8763+유형화!$F$72*hourly1!C3008/hourly1!$C$8763+유형화!$F$73*hourly1!D3008/hourly1!$D$8763+유형화!$F$74*hourly1!E3008/hourly1!$E$8763</f>
        <v>61.579899231492199</v>
      </c>
      <c r="C3007" s="442">
        <f>hourly1!$F3008*유형화!$G$71/hourly1!$F$8763+유형화!$G$72*hourly1!$G3008/hourly1!$F$8763+유형화!$G$74*hourly1!I3008/hourly1!$I$8763</f>
        <v>0.42249011363514133</v>
      </c>
      <c r="D3007" s="14">
        <v>411.607034</v>
      </c>
      <c r="E3007" s="14">
        <v>1.425144000000002</v>
      </c>
      <c r="F3007" s="1">
        <v>964455</v>
      </c>
      <c r="G3007" s="15">
        <f t="shared" si="92"/>
        <v>0.47100088093739495</v>
      </c>
      <c r="H3007" s="15">
        <f t="shared" si="93"/>
        <v>0.66426988095098627</v>
      </c>
    </row>
    <row r="3008" spans="1:8">
      <c r="A3008" s="1">
        <v>3007</v>
      </c>
      <c r="B3008" s="444">
        <f>유형화!$F$71*hourly1!B3009/hourly1!$B$8763+유형화!$F$72*hourly1!C3009/hourly1!$C$8763+유형화!$F$73*hourly1!D3009/hourly1!$D$8763+유형화!$F$74*hourly1!E3009/hourly1!$E$8763</f>
        <v>72.785693428703269</v>
      </c>
      <c r="C3008" s="442">
        <f>hourly1!$F3009*유형화!$G$71/hourly1!$F$8763+유형화!$G$72*hourly1!$G3009/hourly1!$F$8763+유형화!$G$74*hourly1!I3009/hourly1!$I$8763</f>
        <v>0.75594853272690177</v>
      </c>
      <c r="D3008" s="14">
        <v>353.01253100000008</v>
      </c>
      <c r="E3008" s="14">
        <v>84.063812999999939</v>
      </c>
      <c r="F3008" s="1">
        <v>769600</v>
      </c>
      <c r="G3008" s="15">
        <f t="shared" si="92"/>
        <v>0.40395134035279745</v>
      </c>
      <c r="H3008" s="15">
        <f t="shared" si="93"/>
        <v>0.60096314164347997</v>
      </c>
    </row>
    <row r="3009" spans="1:8">
      <c r="A3009" s="1">
        <v>3008</v>
      </c>
      <c r="B3009" s="444">
        <f>유형화!$F$71*hourly1!B3010/hourly1!$B$8763+유형화!$F$72*hourly1!C3010/hourly1!$C$8763+유형화!$F$73*hourly1!D3010/hourly1!$D$8763+유형화!$F$74*hourly1!E3010/hourly1!$E$8763</f>
        <v>159.6467972656572</v>
      </c>
      <c r="C3009" s="442">
        <f>hourly1!$F3010*유형화!$G$71/hourly1!$F$8763+유형화!$G$72*hourly1!$G3010/hourly1!$F$8763+유형화!$G$74*hourly1!I3010/hourly1!$I$8763</f>
        <v>0.66053993252051901</v>
      </c>
      <c r="D3009" s="14">
        <v>277.40424899999999</v>
      </c>
      <c r="E3009" s="14">
        <v>324.51907899999969</v>
      </c>
      <c r="F3009" s="1">
        <v>641909</v>
      </c>
      <c r="G3009" s="15">
        <f t="shared" si="92"/>
        <v>0.31743297578042956</v>
      </c>
      <c r="H3009" s="15">
        <f t="shared" si="93"/>
        <v>0.50822767378857636</v>
      </c>
    </row>
    <row r="3010" spans="1:8">
      <c r="A3010" s="1">
        <v>3009</v>
      </c>
      <c r="B3010" s="444">
        <f>유형화!$F$71*hourly1!B3011/hourly1!$B$8763+유형화!$F$72*hourly1!C3011/hourly1!$C$8763+유형화!$F$73*hourly1!D3011/hourly1!$D$8763+유형화!$F$74*hourly1!E3011/hourly1!$E$8763</f>
        <v>262.85718612255226</v>
      </c>
      <c r="C3010" s="442">
        <f>hourly1!$F3011*유형화!$G$71/hourly1!$F$8763+유형화!$G$72*hourly1!$G3011/hourly1!$F$8763+유형화!$G$74*hourly1!I3011/hourly1!$I$8763</f>
        <v>0.57871553511396712</v>
      </c>
      <c r="D3010" s="14">
        <v>256.00494600000002</v>
      </c>
      <c r="E3010" s="14">
        <v>667.83174999999983</v>
      </c>
      <c r="F3010" s="1">
        <v>654812</v>
      </c>
      <c r="G3010" s="15">
        <f t="shared" ref="G3010:G3073" si="94">D3010/$I$1</f>
        <v>0.29294580784625324</v>
      </c>
      <c r="H3010" s="15">
        <f t="shared" ref="H3010:H3073" si="95">G3010/(1-$H$1*(1-G3010))</f>
        <v>0.47935874247193461</v>
      </c>
    </row>
    <row r="3011" spans="1:8">
      <c r="A3011" s="1">
        <v>3010</v>
      </c>
      <c r="B3011" s="444">
        <f>유형화!$F$71*hourly1!B3012/hourly1!$B$8763+유형화!$F$72*hourly1!C3012/hourly1!$C$8763+유형화!$F$73*hourly1!D3012/hourly1!$D$8763+유형화!$F$74*hourly1!E3012/hourly1!$E$8763</f>
        <v>328.03121684168781</v>
      </c>
      <c r="C3011" s="442">
        <f>hourly1!$F3012*유형화!$G$71/hourly1!$F$8763+유형화!$G$72*hourly1!$G3012/hourly1!$F$8763+유형화!$G$74*hourly1!I3012/hourly1!$I$8763</f>
        <v>0.49164172899646263</v>
      </c>
      <c r="D3011" s="14">
        <v>340.62740200000002</v>
      </c>
      <c r="E3011" s="14">
        <v>917.87607699999967</v>
      </c>
      <c r="F3011" s="1">
        <v>711682</v>
      </c>
      <c r="G3011" s="15">
        <f t="shared" si="94"/>
        <v>0.38977906877416524</v>
      </c>
      <c r="H3011" s="15">
        <f t="shared" si="95"/>
        <v>0.58668225404126972</v>
      </c>
    </row>
    <row r="3012" spans="1:8">
      <c r="A3012" s="1">
        <v>3011</v>
      </c>
      <c r="B3012" s="444">
        <f>유형화!$F$71*hourly1!B3013/hourly1!$B$8763+유형화!$F$72*hourly1!C3013/hourly1!$C$8763+유형화!$F$73*hourly1!D3013/hourly1!$D$8763+유형화!$F$74*hourly1!E3013/hourly1!$E$8763</f>
        <v>392.39660356143753</v>
      </c>
      <c r="C3012" s="442">
        <f>hourly1!$F3013*유형화!$G$71/hourly1!$F$8763+유형화!$G$72*hourly1!$G3013/hourly1!$F$8763+유형화!$G$74*hourly1!I3013/hourly1!$I$8763</f>
        <v>0.45947114316770066</v>
      </c>
      <c r="D3012" s="14">
        <v>388.34503799999987</v>
      </c>
      <c r="E3012" s="14">
        <v>1106.2963799999991</v>
      </c>
      <c r="F3012" s="1">
        <v>726825</v>
      </c>
      <c r="G3012" s="15">
        <f t="shared" si="94"/>
        <v>0.44438223814626565</v>
      </c>
      <c r="H3012" s="15">
        <f t="shared" si="95"/>
        <v>0.63994195119913067</v>
      </c>
    </row>
    <row r="3013" spans="1:8">
      <c r="A3013" s="1">
        <v>3012</v>
      </c>
      <c r="B3013" s="444">
        <f>유형화!$F$71*hourly1!B3014/hourly1!$B$8763+유형화!$F$72*hourly1!C3014/hourly1!$C$8763+유형화!$F$73*hourly1!D3014/hourly1!$D$8763+유형화!$F$74*hourly1!E3014/hourly1!$E$8763</f>
        <v>329.93638883000813</v>
      </c>
      <c r="C3013" s="442">
        <f>hourly1!$F3014*유형화!$G$71/hourly1!$F$8763+유형화!$G$72*hourly1!$G3014/hourly1!$F$8763+유형화!$G$74*hourly1!I3014/hourly1!$I$8763</f>
        <v>0.44335737090117516</v>
      </c>
      <c r="D3013" s="14">
        <v>406.03883500000001</v>
      </c>
      <c r="E3013" s="14">
        <v>1193.2911109999991</v>
      </c>
      <c r="F3013" s="1">
        <v>784334</v>
      </c>
      <c r="G3013" s="15">
        <f t="shared" si="94"/>
        <v>0.46462920499991639</v>
      </c>
      <c r="H3013" s="15">
        <f t="shared" si="95"/>
        <v>0.65853844210959955</v>
      </c>
    </row>
    <row r="3014" spans="1:8">
      <c r="A3014" s="1">
        <v>3013</v>
      </c>
      <c r="B3014" s="444">
        <f>유형화!$F$71*hourly1!B3015/hourly1!$B$8763+유형화!$F$72*hourly1!C3015/hourly1!$C$8763+유형화!$F$73*hourly1!D3015/hourly1!$D$8763+유형화!$F$74*hourly1!E3015/hourly1!$E$8763</f>
        <v>194.12038661354569</v>
      </c>
      <c r="C3014" s="442">
        <f>hourly1!$F3015*유형화!$G$71/hourly1!$F$8763+유형화!$G$72*hourly1!$G3015/hourly1!$F$8763+유형화!$G$74*hourly1!I3015/hourly1!$I$8763</f>
        <v>0.55533084979316594</v>
      </c>
      <c r="D3014" s="14">
        <v>395.51253700000001</v>
      </c>
      <c r="E3014" s="14">
        <v>1237.937815999999</v>
      </c>
      <c r="F3014" s="1">
        <v>773246</v>
      </c>
      <c r="G3014" s="15">
        <f t="shared" si="94"/>
        <v>0.45258398900147079</v>
      </c>
      <c r="H3014" s="15">
        <f t="shared" si="95"/>
        <v>0.64754652301089666</v>
      </c>
    </row>
    <row r="3015" spans="1:8">
      <c r="A3015" s="1">
        <v>3014</v>
      </c>
      <c r="B3015" s="444">
        <f>유형화!$F$71*hourly1!B3016/hourly1!$B$8763+유형화!$F$72*hourly1!C3016/hourly1!$C$8763+유형화!$F$73*hourly1!D3016/hourly1!$D$8763+유형화!$F$74*hourly1!E3016/hourly1!$E$8763</f>
        <v>262.75840543533207</v>
      </c>
      <c r="C3015" s="442">
        <f>hourly1!$F3016*유형화!$G$71/hourly1!$F$8763+유형화!$G$72*hourly1!$G3016/hourly1!$F$8763+유형화!$G$74*hourly1!I3016/hourly1!$I$8763</f>
        <v>0.51794393856381216</v>
      </c>
      <c r="D3015" s="14">
        <v>370.64246400000002</v>
      </c>
      <c r="E3015" s="14">
        <v>1211.3465460000009</v>
      </c>
      <c r="F3015" s="1">
        <v>817804</v>
      </c>
      <c r="G3015" s="15">
        <f t="shared" si="94"/>
        <v>0.42412522779386391</v>
      </c>
      <c r="H3015" s="15">
        <f t="shared" si="95"/>
        <v>0.62072961777447744</v>
      </c>
    </row>
    <row r="3016" spans="1:8">
      <c r="A3016" s="1">
        <v>3015</v>
      </c>
      <c r="B3016" s="444">
        <f>유형화!$F$71*hourly1!B3017/hourly1!$B$8763+유형화!$F$72*hourly1!C3017/hourly1!$C$8763+유형화!$F$73*hourly1!D3017/hourly1!$D$8763+유형화!$F$74*hourly1!E3017/hourly1!$E$8763</f>
        <v>385.77758273263328</v>
      </c>
      <c r="C3016" s="442">
        <f>hourly1!$F3017*유형화!$G$71/hourly1!$F$8763+유형화!$G$72*hourly1!$G3017/hourly1!$F$8763+유형화!$G$74*hourly1!I3017/hourly1!$I$8763</f>
        <v>0.3898726586585719</v>
      </c>
      <c r="D3016" s="14">
        <v>351.68071400000002</v>
      </c>
      <c r="E3016" s="14">
        <v>1117.353597999999</v>
      </c>
      <c r="F3016" s="1">
        <v>823885</v>
      </c>
      <c r="G3016" s="15">
        <f t="shared" si="94"/>
        <v>0.402427345550883</v>
      </c>
      <c r="H3016" s="15">
        <f t="shared" si="95"/>
        <v>0.59944338004332554</v>
      </c>
    </row>
    <row r="3017" spans="1:8">
      <c r="A3017" s="1">
        <v>3016</v>
      </c>
      <c r="B3017" s="444">
        <f>유형화!$F$71*hourly1!B3018/hourly1!$B$8763+유형화!$F$72*hourly1!C3018/hourly1!$C$8763+유형화!$F$73*hourly1!D3018/hourly1!$D$8763+유형화!$F$74*hourly1!E3018/hourly1!$E$8763</f>
        <v>323.35329258824686</v>
      </c>
      <c r="C3017" s="442">
        <f>hourly1!$F3018*유형화!$G$71/hourly1!$F$8763+유형화!$G$72*hourly1!$G3018/hourly1!$F$8763+유형화!$G$74*hourly1!I3018/hourly1!$I$8763</f>
        <v>0.36855519131930103</v>
      </c>
      <c r="D3017" s="14">
        <v>352.82924400000002</v>
      </c>
      <c r="E3017" s="14">
        <v>943.51823400000069</v>
      </c>
      <c r="F3017" s="1">
        <v>843629</v>
      </c>
      <c r="G3017" s="15">
        <f t="shared" si="94"/>
        <v>0.40374160550539834</v>
      </c>
      <c r="H3017" s="15">
        <f t="shared" si="95"/>
        <v>0.60075421433393972</v>
      </c>
    </row>
    <row r="3018" spans="1:8">
      <c r="A3018" s="1">
        <v>3017</v>
      </c>
      <c r="B3018" s="444">
        <f>유형화!$F$71*hourly1!B3019/hourly1!$B$8763+유형화!$F$72*hourly1!C3019/hourly1!$C$8763+유형화!$F$73*hourly1!D3019/hourly1!$D$8763+유형화!$F$74*hourly1!E3019/hourly1!$E$8763</f>
        <v>280.3650264041741</v>
      </c>
      <c r="C3018" s="442">
        <f>hourly1!$F3019*유형화!$G$71/hourly1!$F$8763+유형화!$G$72*hourly1!$G3019/hourly1!$F$8763+유형화!$G$74*hourly1!I3019/hourly1!$I$8763</f>
        <v>0.38988227400493247</v>
      </c>
      <c r="D3018" s="14">
        <v>360.13572299999998</v>
      </c>
      <c r="E3018" s="14">
        <v>644.16373700000088</v>
      </c>
      <c r="F3018" s="1">
        <v>853520</v>
      </c>
      <c r="G3018" s="15">
        <f t="shared" si="94"/>
        <v>0.41210239082072059</v>
      </c>
      <c r="H3018" s="15">
        <f t="shared" si="95"/>
        <v>0.6090276285241224</v>
      </c>
    </row>
    <row r="3019" spans="1:8">
      <c r="A3019" s="1">
        <v>3018</v>
      </c>
      <c r="B3019" s="444">
        <f>유형화!$F$71*hourly1!B3020/hourly1!$B$8763+유형화!$F$72*hourly1!C3020/hourly1!$C$8763+유형화!$F$73*hourly1!D3020/hourly1!$D$8763+유형화!$F$74*hourly1!E3020/hourly1!$E$8763</f>
        <v>157.62026461960477</v>
      </c>
      <c r="C3019" s="442">
        <f>hourly1!$F3020*유형화!$G$71/hourly1!$F$8763+유형화!$G$72*hourly1!$G3020/hourly1!$F$8763+유형화!$G$74*hourly1!I3020/hourly1!$I$8763</f>
        <v>0.517991363407726</v>
      </c>
      <c r="D3019" s="14">
        <v>339.73200400000002</v>
      </c>
      <c r="E3019" s="14">
        <v>325.37601799999987</v>
      </c>
      <c r="F3019" s="1">
        <v>816119</v>
      </c>
      <c r="G3019" s="15">
        <f t="shared" si="94"/>
        <v>0.38875446712270373</v>
      </c>
      <c r="H3019" s="15">
        <f t="shared" si="95"/>
        <v>0.58563679994186457</v>
      </c>
    </row>
    <row r="3020" spans="1:8">
      <c r="A3020" s="1">
        <v>3019</v>
      </c>
      <c r="B3020" s="444">
        <f>유형화!$F$71*hourly1!B3021/hourly1!$B$8763+유형화!$F$72*hourly1!C3021/hourly1!$C$8763+유형화!$F$73*hourly1!D3021/hourly1!$D$8763+유형화!$F$74*hourly1!E3021/hourly1!$E$8763</f>
        <v>118.38440385995429</v>
      </c>
      <c r="C3020" s="442">
        <f>hourly1!$F3021*유형화!$G$71/hourly1!$F$8763+유형화!$G$72*hourly1!$G3021/hourly1!$F$8763+유형화!$G$74*hourly1!I3021/hourly1!$I$8763</f>
        <v>0.64086897101651197</v>
      </c>
      <c r="D3020" s="14">
        <v>339.72761400000007</v>
      </c>
      <c r="E3020" s="14">
        <v>86.405548000000067</v>
      </c>
      <c r="F3020" s="1">
        <v>810225</v>
      </c>
      <c r="G3020" s="15">
        <f t="shared" si="94"/>
        <v>0.38874944365688197</v>
      </c>
      <c r="H3020" s="15">
        <f t="shared" si="95"/>
        <v>0.58563166986696402</v>
      </c>
    </row>
    <row r="3021" spans="1:8">
      <c r="A3021" s="1">
        <v>3020</v>
      </c>
      <c r="B3021" s="444">
        <f>유형화!$F$71*hourly1!B3022/hourly1!$B$8763+유형화!$F$72*hourly1!C3022/hourly1!$C$8763+유형화!$F$73*hourly1!D3022/hourly1!$D$8763+유형화!$F$74*hourly1!E3022/hourly1!$E$8763</f>
        <v>126.68760367130017</v>
      </c>
      <c r="C3021" s="442">
        <f>hourly1!$F3022*유형화!$G$71/hourly1!$F$8763+유형화!$G$72*hourly1!$G3022/hourly1!$F$8763+유형화!$G$74*hourly1!I3022/hourly1!$I$8763</f>
        <v>0.64629300419568858</v>
      </c>
      <c r="D3021" s="14">
        <v>380.04039299999999</v>
      </c>
      <c r="E3021" s="14">
        <v>2.8934070000000038</v>
      </c>
      <c r="F3021" s="1">
        <v>810035</v>
      </c>
      <c r="G3021" s="15">
        <f t="shared" si="94"/>
        <v>0.43487925401875854</v>
      </c>
      <c r="H3021" s="15">
        <f t="shared" si="95"/>
        <v>0.63100639729618391</v>
      </c>
    </row>
    <row r="3022" spans="1:8">
      <c r="A3022" s="1">
        <v>3021</v>
      </c>
      <c r="B3022" s="444">
        <f>유형화!$F$71*hourly1!B3023/hourly1!$B$8763+유형화!$F$72*hourly1!C3023/hourly1!$C$8763+유형화!$F$73*hourly1!D3023/hourly1!$D$8763+유형화!$F$74*hourly1!E3023/hourly1!$E$8763</f>
        <v>64.047893113140859</v>
      </c>
      <c r="C3022" s="442">
        <f>hourly1!$F3023*유형화!$G$71/hourly1!$F$8763+유형화!$G$72*hourly1!$G3023/hourly1!$F$8763+유형화!$G$74*hourly1!I3023/hourly1!$I$8763</f>
        <v>0.55034480378931117</v>
      </c>
      <c r="D3022" s="14">
        <v>370.76177399999989</v>
      </c>
      <c r="E3022" s="14">
        <v>3.1339199999999998</v>
      </c>
      <c r="F3022" s="1">
        <v>836190</v>
      </c>
      <c r="G3022" s="15">
        <f t="shared" si="94"/>
        <v>0.42426175392306653</v>
      </c>
      <c r="H3022" s="15">
        <f t="shared" si="95"/>
        <v>0.62086120001893286</v>
      </c>
    </row>
    <row r="3023" spans="1:8">
      <c r="A3023" s="1">
        <v>3022</v>
      </c>
      <c r="B3023" s="444">
        <f>유형화!$F$71*hourly1!B3024/hourly1!$B$8763+유형화!$F$72*hourly1!C3024/hourly1!$C$8763+유형화!$F$73*hourly1!D3024/hourly1!$D$8763+유형화!$F$74*hourly1!E3024/hourly1!$E$8763</f>
        <v>62.427643741095181</v>
      </c>
      <c r="C3023" s="442">
        <f>hourly1!$F3024*유형화!$G$71/hourly1!$F$8763+유형화!$G$72*hourly1!$G3024/hourly1!$F$8763+유형화!$G$74*hourly1!I3024/hourly1!$I$8763</f>
        <v>0.45952590175036323</v>
      </c>
      <c r="D3023" s="14">
        <v>357.316688</v>
      </c>
      <c r="E3023" s="14">
        <v>3.1448</v>
      </c>
      <c r="F3023" s="1">
        <v>927709</v>
      </c>
      <c r="G3023" s="15">
        <f t="shared" si="94"/>
        <v>0.4088765762482871</v>
      </c>
      <c r="H3023" s="15">
        <f t="shared" si="95"/>
        <v>0.60584888232669443</v>
      </c>
    </row>
    <row r="3024" spans="1:8">
      <c r="A3024" s="1">
        <v>3023</v>
      </c>
      <c r="B3024" s="444">
        <f>유형화!$F$71*hourly1!B3025/hourly1!$B$8763+유형화!$F$72*hourly1!C3025/hourly1!$C$8763+유형화!$F$73*hourly1!D3025/hourly1!$D$8763+유형화!$F$74*hourly1!E3025/hourly1!$E$8763</f>
        <v>60.807390762163259</v>
      </c>
      <c r="C3024" s="442">
        <f>hourly1!$F3025*유형화!$G$71/hourly1!$F$8763+유형화!$G$72*hourly1!$G3025/hourly1!$F$8763+유형화!$G$74*hourly1!I3025/hourly1!$I$8763</f>
        <v>0.35285854581565346</v>
      </c>
      <c r="D3024" s="14">
        <v>381.35602200000011</v>
      </c>
      <c r="E3024" s="14">
        <v>3.1499199999999998</v>
      </c>
      <c r="F3024" s="1">
        <v>968764</v>
      </c>
      <c r="G3024" s="15">
        <f t="shared" si="94"/>
        <v>0.43638472493349229</v>
      </c>
      <c r="H3024" s="15">
        <f t="shared" si="95"/>
        <v>0.63243099934430791</v>
      </c>
    </row>
    <row r="3025" spans="1:8">
      <c r="A3025" s="1">
        <v>3024</v>
      </c>
      <c r="B3025" s="444">
        <f>유형화!$F$71*hourly1!B3026/hourly1!$B$8763+유형화!$F$72*hourly1!C3026/hourly1!$C$8763+유형화!$F$73*hourly1!D3026/hourly1!$D$8763+유형화!$F$74*hourly1!E3026/hourly1!$E$8763</f>
        <v>58.944508652524569</v>
      </c>
      <c r="C3025" s="442">
        <f>hourly1!$F3026*유형화!$G$71/hourly1!$F$8763+유형화!$G$72*hourly1!$G3026/hourly1!$F$8763+유형화!$G$74*hourly1!I3026/hourly1!$I$8763</f>
        <v>0.32100184400537113</v>
      </c>
      <c r="D3025" s="14">
        <v>399.94012100000009</v>
      </c>
      <c r="E3025" s="14">
        <v>2.2654399999999999</v>
      </c>
      <c r="F3025" s="1">
        <v>1007211</v>
      </c>
      <c r="G3025" s="15">
        <f t="shared" si="94"/>
        <v>0.4576504620987803</v>
      </c>
      <c r="H3025" s="15">
        <f t="shared" si="95"/>
        <v>0.65219524708020771</v>
      </c>
    </row>
    <row r="3026" spans="1:8">
      <c r="A3026" s="1">
        <v>3025</v>
      </c>
      <c r="B3026" s="444">
        <f>유형화!$F$71*hourly1!B3027/hourly1!$B$8763+유형화!$F$72*hourly1!C3027/hourly1!$C$8763+유형화!$F$73*hourly1!D3027/hourly1!$D$8763+유형화!$F$74*hourly1!E3027/hourly1!$E$8763</f>
        <v>58.944508652524569</v>
      </c>
      <c r="C3026" s="442">
        <f>hourly1!$F3027*유형화!$G$71/hourly1!$F$8763+유형화!$G$72*hourly1!$G3027/hourly1!$F$8763+유형화!$G$74*hourly1!I3027/hourly1!$I$8763</f>
        <v>0.26334700493779495</v>
      </c>
      <c r="D3026" s="14">
        <v>411.0566080000001</v>
      </c>
      <c r="E3026" s="14">
        <v>0.38600000000000001</v>
      </c>
      <c r="F3026" s="1">
        <v>985126</v>
      </c>
      <c r="G3026" s="15">
        <f t="shared" si="94"/>
        <v>0.47037102986713653</v>
      </c>
      <c r="H3026" s="15">
        <f t="shared" si="95"/>
        <v>0.66370584303065627</v>
      </c>
    </row>
    <row r="3027" spans="1:8">
      <c r="A3027" s="1">
        <v>3026</v>
      </c>
      <c r="B3027" s="444">
        <f>유형화!$F$71*hourly1!B3028/hourly1!$B$8763+유형화!$F$72*hourly1!C3028/hourly1!$C$8763+유형화!$F$73*hourly1!D3028/hourly1!$D$8763+유형화!$F$74*hourly1!E3028/hourly1!$E$8763</f>
        <v>58.896832830081394</v>
      </c>
      <c r="C3027" s="442">
        <f>hourly1!$F3028*유형화!$G$71/hourly1!$F$8763+유형화!$G$72*hourly1!$G3028/hourly1!$F$8763+유형화!$G$74*hourly1!I3028/hourly1!$I$8763</f>
        <v>0.24403629297836288</v>
      </c>
      <c r="D3027" s="14">
        <v>383.816597</v>
      </c>
      <c r="E3027" s="14">
        <v>0.19647999999999999</v>
      </c>
      <c r="F3027" s="1">
        <v>842449</v>
      </c>
      <c r="G3027" s="15">
        <f t="shared" si="94"/>
        <v>0.43920035464066703</v>
      </c>
      <c r="H3027" s="15">
        <f t="shared" si="95"/>
        <v>0.63508622645265111</v>
      </c>
    </row>
    <row r="3028" spans="1:8">
      <c r="A3028" s="1">
        <v>3027</v>
      </c>
      <c r="B3028" s="444">
        <f>유형화!$F$71*hourly1!B3029/hourly1!$B$8763+유형화!$F$72*hourly1!C3029/hourly1!$C$8763+유형화!$F$73*hourly1!D3029/hourly1!$D$8763+유형화!$F$74*hourly1!E3029/hourly1!$E$8763</f>
        <v>59.234700685711573</v>
      </c>
      <c r="C3028" s="442">
        <f>hourly1!$F3029*유형화!$G$71/hourly1!$F$8763+유형화!$G$72*hourly1!$G3029/hourly1!$F$8763+유형화!$G$74*hourly1!I3029/hourly1!$I$8763</f>
        <v>0.23960671477362694</v>
      </c>
      <c r="D3028" s="14">
        <v>368.06050299999993</v>
      </c>
      <c r="E3028" s="14">
        <v>0</v>
      </c>
      <c r="F3028" s="1">
        <v>660301</v>
      </c>
      <c r="G3028" s="15">
        <f t="shared" si="94"/>
        <v>0.42117069639597232</v>
      </c>
      <c r="H3028" s="15">
        <f t="shared" si="95"/>
        <v>0.61787497385197487</v>
      </c>
    </row>
    <row r="3029" spans="1:8">
      <c r="A3029" s="1">
        <v>3028</v>
      </c>
      <c r="B3029" s="444">
        <f>유형화!$F$71*hourly1!B3030/hourly1!$B$8763+유형화!$F$72*hourly1!C3030/hourly1!$C$8763+유형화!$F$73*hourly1!D3030/hourly1!$D$8763+유형화!$F$74*hourly1!E3030/hourly1!$E$8763</f>
        <v>59.483352209965453</v>
      </c>
      <c r="C3029" s="442">
        <f>hourly1!$F3030*유형화!$G$71/hourly1!$F$8763+유형화!$G$72*hourly1!$G3030/hourly1!$F$8763+유형화!$G$74*hourly1!I3030/hourly1!$I$8763</f>
        <v>0.23965650271113786</v>
      </c>
      <c r="D3029" s="14">
        <v>380.539918</v>
      </c>
      <c r="E3029" s="14">
        <v>0</v>
      </c>
      <c r="F3029" s="1">
        <v>527426</v>
      </c>
      <c r="G3029" s="15">
        <f t="shared" si="94"/>
        <v>0.43545085920432552</v>
      </c>
      <c r="H3029" s="15">
        <f t="shared" si="95"/>
        <v>0.63154770069310129</v>
      </c>
    </row>
    <row r="3030" spans="1:8">
      <c r="A3030" s="1">
        <v>3029</v>
      </c>
      <c r="B3030" s="444">
        <f>유형화!$F$71*hourly1!B3031/hourly1!$B$8763+유형화!$F$72*hourly1!C3031/hourly1!$C$8763+유형화!$F$73*hourly1!D3031/hourly1!$D$8763+유형화!$F$74*hourly1!E3031/hourly1!$E$8763</f>
        <v>59.70177081367774</v>
      </c>
      <c r="C3030" s="442">
        <f>hourly1!$F3031*유형화!$G$71/hourly1!$F$8763+유형화!$G$72*hourly1!$G3031/hourly1!$F$8763+유형화!$G$74*hourly1!I3031/hourly1!$I$8763</f>
        <v>0.23746094430149089</v>
      </c>
      <c r="D3030" s="14">
        <v>379.21944200000002</v>
      </c>
      <c r="E3030" s="14">
        <v>0</v>
      </c>
      <c r="F3030" s="1">
        <v>573387</v>
      </c>
      <c r="G3030" s="15">
        <f t="shared" si="94"/>
        <v>0.43393984187983375</v>
      </c>
      <c r="H3030" s="15">
        <f t="shared" si="95"/>
        <v>0.63011571148107048</v>
      </c>
    </row>
    <row r="3031" spans="1:8">
      <c r="A3031" s="1">
        <v>3030</v>
      </c>
      <c r="B3031" s="444">
        <f>유형화!$F$71*hourly1!B3032/hourly1!$B$8763+유형화!$F$72*hourly1!C3032/hourly1!$C$8763+유형화!$F$73*hourly1!D3032/hourly1!$D$8763+유형화!$F$74*hourly1!E3032/hourly1!$E$8763</f>
        <v>61.659265156521677</v>
      </c>
      <c r="C3031" s="442">
        <f>hourly1!$F3032*유형화!$G$71/hourly1!$F$8763+유형화!$G$72*hourly1!$G3032/hourly1!$F$8763+유형화!$G$74*hourly1!I3032/hourly1!$I$8763</f>
        <v>0.42249492130832078</v>
      </c>
      <c r="D3031" s="14">
        <v>356.446304</v>
      </c>
      <c r="E3031" s="14">
        <v>2.7466430000000011</v>
      </c>
      <c r="F3031" s="1">
        <v>961678</v>
      </c>
      <c r="G3031" s="15">
        <f t="shared" si="94"/>
        <v>0.40788059805333277</v>
      </c>
      <c r="H3031" s="15">
        <f t="shared" si="95"/>
        <v>0.60486405712273428</v>
      </c>
    </row>
    <row r="3032" spans="1:8">
      <c r="A3032" s="1">
        <v>3031</v>
      </c>
      <c r="B3032" s="444">
        <f>유형화!$F$71*hourly1!B3033/hourly1!$B$8763+유형화!$F$72*hourly1!C3033/hourly1!$C$8763+유형화!$F$73*hourly1!D3033/hourly1!$D$8763+유형화!$F$74*hourly1!E3033/hourly1!$E$8763</f>
        <v>72.837008599371984</v>
      </c>
      <c r="C3032" s="442">
        <f>hourly1!$F3033*유형화!$G$71/hourly1!$F$8763+유형화!$G$72*hourly1!$G3033/hourly1!$F$8763+유형화!$G$74*hourly1!I3033/hourly1!$I$8763</f>
        <v>0.75587715100307262</v>
      </c>
      <c r="D3032" s="14">
        <v>348.39140900000012</v>
      </c>
      <c r="E3032" s="14">
        <v>95.241528000000088</v>
      </c>
      <c r="F3032" s="1">
        <v>765732</v>
      </c>
      <c r="G3032" s="15">
        <f t="shared" si="94"/>
        <v>0.39866340221489099</v>
      </c>
      <c r="H3032" s="15">
        <f t="shared" si="95"/>
        <v>0.59567358060979259</v>
      </c>
    </row>
    <row r="3033" spans="1:8">
      <c r="A3033" s="1">
        <v>3032</v>
      </c>
      <c r="B3033" s="444">
        <f>유형화!$F$71*hourly1!B3034/hourly1!$B$8763+유형화!$F$72*hourly1!C3034/hourly1!$C$8763+유형화!$F$73*hourly1!D3034/hourly1!$D$8763+유형화!$F$74*hourly1!E3034/hourly1!$E$8763</f>
        <v>158.97700930982194</v>
      </c>
      <c r="C3033" s="442">
        <f>hourly1!$F3034*유형화!$G$71/hourly1!$F$8763+유형화!$G$72*hourly1!$G3034/hourly1!$F$8763+유형화!$G$74*hourly1!I3034/hourly1!$I$8763</f>
        <v>0.65670732064999826</v>
      </c>
      <c r="D3033" s="14">
        <v>322.60143599999998</v>
      </c>
      <c r="E3033" s="14">
        <v>362.33850300000029</v>
      </c>
      <c r="F3033" s="1">
        <v>660365</v>
      </c>
      <c r="G3033" s="15">
        <f t="shared" si="94"/>
        <v>0.36915200177961155</v>
      </c>
      <c r="H3033" s="15">
        <f t="shared" si="95"/>
        <v>0.56528791355653907</v>
      </c>
    </row>
    <row r="3034" spans="1:8">
      <c r="A3034" s="1">
        <v>3033</v>
      </c>
      <c r="B3034" s="444">
        <f>유형화!$F$71*hourly1!B3035/hourly1!$B$8763+유형화!$F$72*hourly1!C3035/hourly1!$C$8763+유형화!$F$73*hourly1!D3035/hourly1!$D$8763+유형화!$F$74*hourly1!E3035/hourly1!$E$8763</f>
        <v>262.65415810246571</v>
      </c>
      <c r="C3034" s="442">
        <f>hourly1!$F3035*유형화!$G$71/hourly1!$F$8763+유형화!$G$72*hourly1!$G3035/hourly1!$F$8763+유형화!$G$74*hourly1!I3035/hourly1!$I$8763</f>
        <v>0.5773991290084205</v>
      </c>
      <c r="D3034" s="14">
        <v>293.7105160000001</v>
      </c>
      <c r="E3034" s="14">
        <v>697.44434899999976</v>
      </c>
      <c r="F3034" s="1">
        <v>663640</v>
      </c>
      <c r="G3034" s="15">
        <f t="shared" si="94"/>
        <v>0.33609219558812709</v>
      </c>
      <c r="H3034" s="15">
        <f t="shared" si="95"/>
        <v>0.52940351421004272</v>
      </c>
    </row>
    <row r="3035" spans="1:8">
      <c r="A3035" s="1">
        <v>3034</v>
      </c>
      <c r="B3035" s="444">
        <f>유형화!$F$71*hourly1!B3036/hourly1!$B$8763+유형화!$F$72*hourly1!C3036/hourly1!$C$8763+유형화!$F$73*hourly1!D3036/hourly1!$D$8763+유형화!$F$74*hourly1!E3036/hourly1!$E$8763</f>
        <v>328.02980654916433</v>
      </c>
      <c r="C3035" s="442">
        <f>hourly1!$F3036*유형화!$G$71/hourly1!$F$8763+유형화!$G$72*hourly1!$G3036/hourly1!$F$8763+유형화!$G$74*hourly1!I3036/hourly1!$I$8763</f>
        <v>0.49158028856293845</v>
      </c>
      <c r="D3035" s="14">
        <v>363.10395399999987</v>
      </c>
      <c r="E3035" s="14">
        <v>973.84275800000205</v>
      </c>
      <c r="F3035" s="1">
        <v>728176</v>
      </c>
      <c r="G3035" s="15">
        <f t="shared" si="94"/>
        <v>0.41549892999605847</v>
      </c>
      <c r="H3035" s="15">
        <f t="shared" si="95"/>
        <v>0.61235664178809868</v>
      </c>
    </row>
    <row r="3036" spans="1:8">
      <c r="A3036" s="1">
        <v>3035</v>
      </c>
      <c r="B3036" s="444">
        <f>유형화!$F$71*hourly1!B3037/hourly1!$B$8763+유형화!$F$72*hourly1!C3037/hourly1!$C$8763+유형화!$F$73*hourly1!D3037/hourly1!$D$8763+유형화!$F$74*hourly1!E3037/hourly1!$E$8763</f>
        <v>392.39490111112787</v>
      </c>
      <c r="C3036" s="442">
        <f>hourly1!$F3037*유형화!$G$71/hourly1!$F$8763+유형화!$G$72*hourly1!$G3037/hourly1!$F$8763+유형화!$G$74*hourly1!I3037/hourly1!$I$8763</f>
        <v>0.45938631625616405</v>
      </c>
      <c r="D3036" s="14">
        <v>399.97986800000001</v>
      </c>
      <c r="E3036" s="14">
        <v>1172.2414890000009</v>
      </c>
      <c r="F3036" s="1">
        <v>793675</v>
      </c>
      <c r="G3036" s="15">
        <f t="shared" si="94"/>
        <v>0.45769594448967299</v>
      </c>
      <c r="H3036" s="15">
        <f t="shared" si="95"/>
        <v>0.65223681207848105</v>
      </c>
    </row>
    <row r="3037" spans="1:8">
      <c r="A3037" s="1">
        <v>3036</v>
      </c>
      <c r="B3037" s="444">
        <f>유형화!$F$71*hourly1!B3038/hourly1!$B$8763+유형화!$F$72*hourly1!C3038/hourly1!$C$8763+유형화!$F$73*hourly1!D3038/hourly1!$D$8763+유형화!$F$74*hourly1!E3038/hourly1!$E$8763</f>
        <v>329.93457817311099</v>
      </c>
      <c r="C3037" s="442">
        <f>hourly1!$F3038*유형화!$G$71/hourly1!$F$8763+유형화!$G$72*hourly1!$G3038/hourly1!$F$8763+유형화!$G$74*hourly1!I3038/hourly1!$I$8763</f>
        <v>0.44327034386801367</v>
      </c>
      <c r="D3037" s="14">
        <v>443.79749399999997</v>
      </c>
      <c r="E3037" s="14">
        <v>1290.4715100000001</v>
      </c>
      <c r="F3037" s="1">
        <v>779760</v>
      </c>
      <c r="G3037" s="15">
        <f t="shared" si="94"/>
        <v>0.50783634234931041</v>
      </c>
      <c r="H3037" s="15">
        <f t="shared" si="95"/>
        <v>0.69632440320548528</v>
      </c>
    </row>
    <row r="3038" spans="1:8">
      <c r="A3038" s="1">
        <v>3037</v>
      </c>
      <c r="B3038" s="444">
        <f>유형화!$F$71*hourly1!B3039/hourly1!$B$8763+유형화!$F$72*hourly1!C3039/hourly1!$C$8763+유형화!$F$73*hourly1!D3039/hourly1!$D$8763+유형화!$F$74*hourly1!E3039/hourly1!$E$8763</f>
        <v>194.11854349467228</v>
      </c>
      <c r="C3038" s="442">
        <f>hourly1!$F3039*유형화!$G$71/hourly1!$F$8763+유형화!$G$72*hourly1!$G3039/hourly1!$F$8763+유형화!$G$74*hourly1!I3039/hourly1!$I$8763</f>
        <v>0.55517855248513326</v>
      </c>
      <c r="D3038" s="14">
        <v>475.139251</v>
      </c>
      <c r="E3038" s="14">
        <v>1332.198214</v>
      </c>
      <c r="F3038" s="1">
        <v>801514</v>
      </c>
      <c r="G3038" s="15">
        <f t="shared" si="94"/>
        <v>0.5437006350793655</v>
      </c>
      <c r="H3038" s="15">
        <f t="shared" si="95"/>
        <v>0.72586779194343964</v>
      </c>
    </row>
    <row r="3039" spans="1:8">
      <c r="A3039" s="1">
        <v>3038</v>
      </c>
      <c r="B3039" s="444">
        <f>유형화!$F$71*hourly1!B3040/hourly1!$B$8763+유형화!$F$72*hourly1!C3040/hourly1!$C$8763+유형화!$F$73*hourly1!D3040/hourly1!$D$8763+유형화!$F$74*hourly1!E3040/hourly1!$E$8763</f>
        <v>262.75634951016997</v>
      </c>
      <c r="C3039" s="442">
        <f>hourly1!$F3040*유형화!$G$71/hourly1!$F$8763+유형화!$G$72*hourly1!$G3040/hourly1!$F$8763+유형화!$G$74*hourly1!I3040/hourly1!$I$8763</f>
        <v>0.51779318948951558</v>
      </c>
      <c r="D3039" s="14">
        <v>485.4008649999999</v>
      </c>
      <c r="E3039" s="14">
        <v>1294.74783</v>
      </c>
      <c r="F3039" s="1">
        <v>812180</v>
      </c>
      <c r="G3039" s="15">
        <f t="shared" si="94"/>
        <v>0.55544297385057195</v>
      </c>
      <c r="H3039" s="15">
        <f t="shared" si="95"/>
        <v>0.73520536463070452</v>
      </c>
    </row>
    <row r="3040" spans="1:8">
      <c r="A3040" s="1">
        <v>3039</v>
      </c>
      <c r="B3040" s="444">
        <f>유형화!$F$71*hourly1!B3041/hourly1!$B$8763+유형화!$F$72*hourly1!C3041/hourly1!$C$8763+유형화!$F$73*hourly1!D3041/hourly1!$D$8763+유형화!$F$74*hourly1!E3041/hourly1!$E$8763</f>
        <v>385.77531760806875</v>
      </c>
      <c r="C3040" s="442">
        <f>hourly1!$F3041*유형화!$G$71/hourly1!$F$8763+유형화!$G$72*hourly1!$G3041/hourly1!$F$8763+유형화!$G$74*hourly1!I3041/hourly1!$I$8763</f>
        <v>0.38976835659635589</v>
      </c>
      <c r="D3040" s="14">
        <v>445.236445</v>
      </c>
      <c r="E3040" s="14">
        <v>1184.9352769999989</v>
      </c>
      <c r="F3040" s="1">
        <v>792191</v>
      </c>
      <c r="G3040" s="15">
        <f t="shared" si="94"/>
        <v>0.5094829303146311</v>
      </c>
      <c r="H3040" s="15">
        <f t="shared" si="95"/>
        <v>0.69771574610315401</v>
      </c>
    </row>
    <row r="3041" spans="1:8">
      <c r="A3041" s="1">
        <v>3040</v>
      </c>
      <c r="B3041" s="444">
        <f>유형화!$F$71*hourly1!B3042/hourly1!$B$8763+유형화!$F$72*hourly1!C3042/hourly1!$C$8763+유형화!$F$73*hourly1!D3042/hourly1!$D$8763+유형화!$F$74*hourly1!E3042/hourly1!$E$8763</f>
        <v>323.35127273194723</v>
      </c>
      <c r="C3041" s="442">
        <f>hourly1!$F3042*유형화!$G$71/hourly1!$F$8763+유형화!$G$72*hourly1!$G3042/hourly1!$F$8763+유형화!$G$74*hourly1!I3042/hourly1!$I$8763</f>
        <v>0.36846270472507037</v>
      </c>
      <c r="D3041" s="14">
        <v>406.37622700000009</v>
      </c>
      <c r="E3041" s="14">
        <v>992.96220200000153</v>
      </c>
      <c r="F3041" s="1">
        <v>823035</v>
      </c>
      <c r="G3041" s="15">
        <f t="shared" si="94"/>
        <v>0.46501528180642027</v>
      </c>
      <c r="H3041" s="15">
        <f t="shared" si="95"/>
        <v>0.6588873451824957</v>
      </c>
    </row>
    <row r="3042" spans="1:8">
      <c r="A3042" s="1">
        <v>3041</v>
      </c>
      <c r="B3042" s="444">
        <f>유형화!$F$71*hourly1!B3043/hourly1!$B$8763+유형화!$F$72*hourly1!C3043/hourly1!$C$8763+유형화!$F$73*hourly1!D3043/hourly1!$D$8763+유형화!$F$74*hourly1!E3043/hourly1!$E$8763</f>
        <v>280.36284784487958</v>
      </c>
      <c r="C3042" s="442">
        <f>hourly1!$F3043*유형화!$G$71/hourly1!$F$8763+유형화!$G$72*hourly1!$G3043/hourly1!$F$8763+유형화!$G$74*hourly1!I3043/hourly1!$I$8763</f>
        <v>0.38977878680257749</v>
      </c>
      <c r="D3042" s="14">
        <v>420.924328</v>
      </c>
      <c r="E3042" s="14">
        <v>715.02997699999901</v>
      </c>
      <c r="F3042" s="1">
        <v>828159</v>
      </c>
      <c r="G3042" s="15">
        <f t="shared" si="94"/>
        <v>0.48166263673710924</v>
      </c>
      <c r="H3042" s="15">
        <f t="shared" si="95"/>
        <v>0.67373464978742192</v>
      </c>
    </row>
    <row r="3043" spans="1:8">
      <c r="A3043" s="1">
        <v>3042</v>
      </c>
      <c r="B3043" s="444">
        <f>유형화!$F$71*hourly1!B3044/hourly1!$B$8763+유형화!$F$72*hourly1!C3044/hourly1!$C$8763+유형화!$F$73*hourly1!D3044/hourly1!$D$8763+유형화!$F$74*hourly1!E3044/hourly1!$E$8763</f>
        <v>157.61786964713519</v>
      </c>
      <c r="C3043" s="442">
        <f>hourly1!$F3044*유형화!$G$71/hourly1!$F$8763+유형화!$G$72*hourly1!$G3044/hourly1!$F$8763+유형화!$G$74*hourly1!I3044/hourly1!$I$8763</f>
        <v>0.51783042858516537</v>
      </c>
      <c r="D3043" s="14">
        <v>456.90954599999998</v>
      </c>
      <c r="E3043" s="14">
        <v>367.6433099999997</v>
      </c>
      <c r="F3043" s="1">
        <v>807713</v>
      </c>
      <c r="G3043" s="15">
        <f t="shared" si="94"/>
        <v>0.52284043006588943</v>
      </c>
      <c r="H3043" s="15">
        <f t="shared" si="95"/>
        <v>0.70887635533140581</v>
      </c>
    </row>
    <row r="3044" spans="1:8">
      <c r="A3044" s="1">
        <v>3043</v>
      </c>
      <c r="B3044" s="444">
        <f>유형화!$F$71*hourly1!B3045/hourly1!$B$8763+유형화!$F$72*hourly1!C3045/hourly1!$C$8763+유형화!$F$73*hourly1!D3045/hourly1!$D$8763+유형화!$F$74*hourly1!E3045/hourly1!$E$8763</f>
        <v>118.38319194617452</v>
      </c>
      <c r="C3044" s="442">
        <f>hourly1!$F3045*유형화!$G$71/hourly1!$F$8763+유형화!$G$72*hourly1!$G3045/hourly1!$F$8763+유형화!$G$74*hourly1!I3045/hourly1!$I$8763</f>
        <v>0.64068253108029993</v>
      </c>
      <c r="D3044" s="14">
        <v>477.90757200000007</v>
      </c>
      <c r="E3044" s="14">
        <v>90.593328000000056</v>
      </c>
      <c r="F3044" s="1">
        <v>831424</v>
      </c>
      <c r="G3044" s="15">
        <f t="shared" si="94"/>
        <v>0.54686841775073147</v>
      </c>
      <c r="H3044" s="15">
        <f t="shared" si="95"/>
        <v>0.72840265355726441</v>
      </c>
    </row>
    <row r="3045" spans="1:8">
      <c r="A3045" s="1">
        <v>3044</v>
      </c>
      <c r="B3045" s="444">
        <f>유형화!$F$71*hourly1!B3046/hourly1!$B$8763+유형화!$F$72*hourly1!C3046/hourly1!$C$8763+유형화!$F$73*hourly1!D3046/hourly1!$D$8763+유형화!$F$74*hourly1!E3046/hourly1!$E$8763</f>
        <v>126.68677048057657</v>
      </c>
      <c r="C3045" s="442">
        <f>hourly1!$F3046*유형화!$G$71/hourly1!$F$8763+유형화!$G$72*hourly1!$G3046/hourly1!$F$8763+유형화!$G$74*hourly1!I3046/hourly1!$I$8763</f>
        <v>0.64613809933609978</v>
      </c>
      <c r="D3045" s="14">
        <v>461.92070999999987</v>
      </c>
      <c r="E3045" s="14">
        <v>2.732861000000002</v>
      </c>
      <c r="F3045" s="1">
        <v>804053</v>
      </c>
      <c r="G3045" s="15">
        <f t="shared" si="94"/>
        <v>0.52857469227123766</v>
      </c>
      <c r="H3045" s="15">
        <f t="shared" si="95"/>
        <v>0.71359959100202419</v>
      </c>
    </row>
    <row r="3046" spans="1:8">
      <c r="A3046" s="1">
        <v>3045</v>
      </c>
      <c r="B3046" s="444">
        <f>유형화!$F$71*hourly1!B3047/hourly1!$B$8763+유형화!$F$72*hourly1!C3047/hourly1!$C$8763+유형화!$F$73*hourly1!D3047/hourly1!$D$8763+유형화!$F$74*hourly1!E3047/hourly1!$E$8763</f>
        <v>64.047893113140859</v>
      </c>
      <c r="C3046" s="442">
        <f>hourly1!$F3047*유형화!$G$71/hourly1!$F$8763+유형화!$G$72*hourly1!$G3047/hourly1!$F$8763+유형화!$G$74*hourly1!I3047/hourly1!$I$8763</f>
        <v>0.55016349747022386</v>
      </c>
      <c r="D3046" s="14">
        <v>478.82930399999998</v>
      </c>
      <c r="E3046" s="14">
        <v>3.1852</v>
      </c>
      <c r="F3046" s="1">
        <v>909840</v>
      </c>
      <c r="G3046" s="15">
        <f t="shared" si="94"/>
        <v>0.54792315333133901</v>
      </c>
      <c r="H3046" s="15">
        <f t="shared" si="95"/>
        <v>0.72924404487338068</v>
      </c>
    </row>
    <row r="3047" spans="1:8">
      <c r="A3047" s="1">
        <v>3046</v>
      </c>
      <c r="B3047" s="444">
        <f>유형화!$F$71*hourly1!B3048/hourly1!$B$8763+유형화!$F$72*hourly1!C3048/hourly1!$C$8763+유형화!$F$73*hourly1!D3048/hourly1!$D$8763+유형화!$F$74*hourly1!E3048/hourly1!$E$8763</f>
        <v>62.427643741095181</v>
      </c>
      <c r="C3047" s="442">
        <f>hourly1!$F3048*유형화!$G$71/hourly1!$F$8763+유형화!$G$72*hourly1!$G3048/hourly1!$F$8763+유형화!$G$74*hourly1!I3048/hourly1!$I$8763</f>
        <v>0.45942298494991185</v>
      </c>
      <c r="D3047" s="14">
        <v>466.74046399999997</v>
      </c>
      <c r="E3047" s="14">
        <v>3.1473599999999999</v>
      </c>
      <c r="F3047" s="1">
        <v>981226</v>
      </c>
      <c r="G3047" s="15">
        <f t="shared" si="94"/>
        <v>0.53408992450097059</v>
      </c>
      <c r="H3047" s="15">
        <f t="shared" si="95"/>
        <v>0.71810462302143629</v>
      </c>
    </row>
    <row r="3048" spans="1:8">
      <c r="A3048" s="1">
        <v>3047</v>
      </c>
      <c r="B3048" s="444">
        <f>유형화!$F$71*hourly1!B3049/hourly1!$B$8763+유형화!$F$72*hourly1!C3049/hourly1!$C$8763+유형화!$F$73*hourly1!D3049/hourly1!$D$8763+유형화!$F$74*hourly1!E3049/hourly1!$E$8763</f>
        <v>60.807390762163259</v>
      </c>
      <c r="C3048" s="442">
        <f>hourly1!$F3049*유형화!$G$71/hourly1!$F$8763+유형화!$G$72*hourly1!$G3049/hourly1!$F$8763+유형화!$G$74*hourly1!I3049/hourly1!$I$8763</f>
        <v>0.35278211196068576</v>
      </c>
      <c r="D3048" s="14">
        <v>406.98343899999992</v>
      </c>
      <c r="E3048" s="14">
        <v>3.1095999999999999</v>
      </c>
      <c r="F3048" s="1">
        <v>982829</v>
      </c>
      <c r="G3048" s="15">
        <f t="shared" si="94"/>
        <v>0.4657101129518853</v>
      </c>
      <c r="H3048" s="15">
        <f t="shared" si="95"/>
        <v>0.65951474526740317</v>
      </c>
    </row>
    <row r="3049" spans="1:8">
      <c r="A3049" s="1">
        <v>3048</v>
      </c>
      <c r="B3049" s="444">
        <f>유형화!$F$71*hourly1!B3050/hourly1!$B$8763+유형화!$F$72*hourly1!C3050/hourly1!$C$8763+유형화!$F$73*hourly1!D3050/hourly1!$D$8763+유형화!$F$74*hourly1!E3050/hourly1!$E$8763</f>
        <v>58.944508652524569</v>
      </c>
      <c r="C3049" s="442">
        <f>hourly1!$F3050*유형화!$G$71/hourly1!$F$8763+유형화!$G$72*hourly1!$G3050/hourly1!$F$8763+유형화!$G$74*hourly1!I3050/hourly1!$I$8763</f>
        <v>0.32093738859036192</v>
      </c>
      <c r="D3049" s="14">
        <v>370.12452399999989</v>
      </c>
      <c r="E3049" s="14">
        <v>1.72848</v>
      </c>
      <c r="F3049" s="1">
        <v>974154</v>
      </c>
      <c r="G3049" s="15">
        <f t="shared" si="94"/>
        <v>0.42353255037068666</v>
      </c>
      <c r="H3049" s="15">
        <f t="shared" si="95"/>
        <v>0.6201580669392055</v>
      </c>
    </row>
    <row r="3050" spans="1:8">
      <c r="A3050" s="1">
        <v>3049</v>
      </c>
      <c r="B3050" s="444">
        <f>유형화!$F$71*hourly1!B3051/hourly1!$B$8763+유형화!$F$72*hourly1!C3051/hourly1!$C$8763+유형화!$F$73*hourly1!D3051/hourly1!$D$8763+유형화!$F$74*hourly1!E3051/hourly1!$E$8763</f>
        <v>58.944508652524569</v>
      </c>
      <c r="C3050" s="442">
        <f>hourly1!$F3051*유형화!$G$71/hourly1!$F$8763+유형화!$G$72*hourly1!$G3051/hourly1!$F$8763+유형화!$G$74*hourly1!I3051/hourly1!$I$8763</f>
        <v>0.26329249081308997</v>
      </c>
      <c r="D3050" s="14">
        <v>395.35314900000009</v>
      </c>
      <c r="E3050" s="14">
        <v>0.25287999999999999</v>
      </c>
      <c r="F3050" s="1">
        <v>963683</v>
      </c>
      <c r="G3050" s="15">
        <f t="shared" si="94"/>
        <v>0.45240160171891813</v>
      </c>
      <c r="H3050" s="15">
        <f t="shared" si="95"/>
        <v>0.64737848289089961</v>
      </c>
    </row>
    <row r="3051" spans="1:8">
      <c r="A3051" s="1">
        <v>3050</v>
      </c>
      <c r="B3051" s="444">
        <f>유형화!$F$71*hourly1!B3052/hourly1!$B$8763+유형화!$F$72*hourly1!C3052/hourly1!$C$8763+유형화!$F$73*hourly1!D3052/hourly1!$D$8763+유형화!$F$74*hourly1!E3052/hourly1!$E$8763</f>
        <v>58.702782349869331</v>
      </c>
      <c r="C3051" s="442">
        <f>hourly1!$F3052*유형화!$G$71/hourly1!$F$8763+유형화!$G$72*hourly1!$G3052/hourly1!$F$8763+유형화!$G$74*hourly1!I3052/hourly1!$I$8763</f>
        <v>0.24395708859986759</v>
      </c>
      <c r="D3051" s="14">
        <v>419.47368399999999</v>
      </c>
      <c r="E3051" s="14">
        <v>0.15744</v>
      </c>
      <c r="F3051" s="1">
        <v>835278</v>
      </c>
      <c r="G3051" s="15">
        <f t="shared" si="94"/>
        <v>0.48000266850166223</v>
      </c>
      <c r="H3051" s="15">
        <f t="shared" si="95"/>
        <v>0.67227126306067453</v>
      </c>
    </row>
    <row r="3052" spans="1:8">
      <c r="A3052" s="1">
        <v>3051</v>
      </c>
      <c r="B3052" s="444">
        <f>유형화!$F$71*hourly1!B3053/hourly1!$B$8763+유형화!$F$72*hourly1!C3053/hourly1!$C$8763+유형화!$F$73*hourly1!D3053/hourly1!$D$8763+유형화!$F$74*hourly1!E3053/hourly1!$E$8763</f>
        <v>58.702782349869331</v>
      </c>
      <c r="C3052" s="442">
        <f>hourly1!$F3053*유형화!$G$71/hourly1!$F$8763+유형화!$G$72*hourly1!$G3053/hourly1!$F$8763+유형화!$G$74*hourly1!I3053/hourly1!$I$8763</f>
        <v>0.23937863549851546</v>
      </c>
      <c r="D3052" s="14">
        <v>388.90874900000011</v>
      </c>
      <c r="E3052" s="14">
        <v>0</v>
      </c>
      <c r="F3052" s="1">
        <v>685352</v>
      </c>
      <c r="G3052" s="15">
        <f t="shared" si="94"/>
        <v>0.44502729120819706</v>
      </c>
      <c r="H3052" s="15">
        <f t="shared" si="95"/>
        <v>0.64054361503153745</v>
      </c>
    </row>
    <row r="3053" spans="1:8">
      <c r="A3053" s="1">
        <v>3052</v>
      </c>
      <c r="B3053" s="444">
        <f>유형화!$F$71*hourly1!B3054/hourly1!$B$8763+유형화!$F$72*hourly1!C3054/hourly1!$C$8763+유형화!$F$73*hourly1!D3054/hourly1!$D$8763+유형화!$F$74*hourly1!E3054/hourly1!$E$8763</f>
        <v>58.702782349869331</v>
      </c>
      <c r="C3053" s="442">
        <f>hourly1!$F3054*유형화!$G$71/hourly1!$F$8763+유형화!$G$72*hourly1!$G3054/hourly1!$F$8763+유형화!$G$74*hourly1!I3054/hourly1!$I$8763</f>
        <v>0.23941660796804104</v>
      </c>
      <c r="D3053" s="14">
        <v>358.629842</v>
      </c>
      <c r="E3053" s="14">
        <v>0</v>
      </c>
      <c r="F3053" s="1">
        <v>543640</v>
      </c>
      <c r="G3053" s="15">
        <f t="shared" si="94"/>
        <v>0.41037921502682279</v>
      </c>
      <c r="H3053" s="15">
        <f t="shared" si="95"/>
        <v>0.60733167270720501</v>
      </c>
    </row>
    <row r="3054" spans="1:8">
      <c r="A3054" s="1">
        <v>3053</v>
      </c>
      <c r="B3054" s="444">
        <f>유형화!$F$71*hourly1!B3055/hourly1!$B$8763+유형화!$F$72*hourly1!C3055/hourly1!$C$8763+유형화!$F$73*hourly1!D3055/hourly1!$D$8763+유형화!$F$74*hourly1!E3055/hourly1!$E$8763</f>
        <v>58.702782349869331</v>
      </c>
      <c r="C3054" s="442">
        <f>hourly1!$F3055*유형화!$G$71/hourly1!$F$8763+유형화!$G$72*hourly1!$G3055/hourly1!$F$8763+유형화!$G$74*hourly1!I3055/hourly1!$I$8763</f>
        <v>0.2373085655074722</v>
      </c>
      <c r="D3054" s="14">
        <v>353.14414499999998</v>
      </c>
      <c r="E3054" s="14">
        <v>0</v>
      </c>
      <c r="F3054" s="1">
        <v>591448</v>
      </c>
      <c r="G3054" s="15">
        <f t="shared" si="94"/>
        <v>0.40410194591787058</v>
      </c>
      <c r="H3054" s="15">
        <f t="shared" si="95"/>
        <v>0.60111312310603549</v>
      </c>
    </row>
    <row r="3055" spans="1:8">
      <c r="A3055" s="1">
        <v>3054</v>
      </c>
      <c r="B3055" s="444">
        <f>유형화!$F$71*hourly1!B3056/hourly1!$B$8763+유형화!$F$72*hourly1!C3056/hourly1!$C$8763+유형화!$F$73*hourly1!D3056/hourly1!$D$8763+유형화!$F$74*hourly1!E3056/hourly1!$E$8763</f>
        <v>60.730748036251995</v>
      </c>
      <c r="C3055" s="442">
        <f>hourly1!$F3056*유형화!$G$71/hourly1!$F$8763+유형화!$G$72*hourly1!$G3056/hourly1!$F$8763+유형화!$G$74*hourly1!I3056/hourly1!$I$8763</f>
        <v>0.42231801523248491</v>
      </c>
      <c r="D3055" s="14">
        <v>365.59662400000002</v>
      </c>
      <c r="E3055" s="14">
        <v>3.6251779999999978</v>
      </c>
      <c r="F3055" s="1">
        <v>997556</v>
      </c>
      <c r="G3055" s="15">
        <f t="shared" si="94"/>
        <v>0.41835128593001053</v>
      </c>
      <c r="H3055" s="15">
        <f t="shared" si="95"/>
        <v>0.61513816262709464</v>
      </c>
    </row>
    <row r="3056" spans="1:8">
      <c r="A3056" s="1">
        <v>3055</v>
      </c>
      <c r="B3056" s="444">
        <f>유형화!$F$71*hourly1!B3057/hourly1!$B$8763+유형화!$F$72*hourly1!C3057/hourly1!$C$8763+유형화!$F$73*hourly1!D3057/hourly1!$D$8763+유형화!$F$74*hourly1!E3057/hourly1!$E$8763</f>
        <v>72.111119134815169</v>
      </c>
      <c r="C3056" s="442">
        <f>hourly1!$F3057*유형화!$G$71/hourly1!$F$8763+유형화!$G$72*hourly1!$G3057/hourly1!$F$8763+유형화!$G$74*hourly1!I3057/hourly1!$I$8763</f>
        <v>0.75383340098554175</v>
      </c>
      <c r="D3056" s="14">
        <v>338.16717399999999</v>
      </c>
      <c r="E3056" s="14">
        <v>92.076737999999878</v>
      </c>
      <c r="F3056" s="1">
        <v>1099520</v>
      </c>
      <c r="G3056" s="15">
        <f t="shared" si="94"/>
        <v>0.38696383613820678</v>
      </c>
      <c r="H3056" s="15">
        <f t="shared" si="95"/>
        <v>0.58380545840108355</v>
      </c>
    </row>
    <row r="3057" spans="1:8">
      <c r="A3057" s="1">
        <v>3056</v>
      </c>
      <c r="B3057" s="444">
        <f>유형화!$F$71*hourly1!B3058/hourly1!$B$8763+유형화!$F$72*hourly1!C3058/hourly1!$C$8763+유형화!$F$73*hourly1!D3058/hourly1!$D$8763+유형화!$F$74*hourly1!E3058/hourly1!$E$8763</f>
        <v>158.19982270902767</v>
      </c>
      <c r="C3057" s="442">
        <f>hourly1!$F3058*유형화!$G$71/hourly1!$F$8763+유형화!$G$72*hourly1!$G3058/hourly1!$F$8763+유형화!$G$74*hourly1!I3058/hourly1!$I$8763</f>
        <v>0.65208144270473167</v>
      </c>
      <c r="D3057" s="14">
        <v>319.17170800000002</v>
      </c>
      <c r="E3057" s="14">
        <v>317.48237099999989</v>
      </c>
      <c r="F3057" s="1">
        <v>1066167</v>
      </c>
      <c r="G3057" s="15">
        <f t="shared" si="94"/>
        <v>0.36522737276227646</v>
      </c>
      <c r="H3057" s="15">
        <f t="shared" si="95"/>
        <v>0.56113284715063094</v>
      </c>
    </row>
    <row r="3058" spans="1:8">
      <c r="A3058" s="1">
        <v>3057</v>
      </c>
      <c r="B3058" s="444">
        <f>유형화!$F$71*hourly1!B3059/hourly1!$B$8763+유형화!$F$72*hourly1!C3059/hourly1!$C$8763+유형화!$F$73*hourly1!D3059/hourly1!$D$8763+유형화!$F$74*hourly1!E3059/hourly1!$E$8763</f>
        <v>262.55878120937558</v>
      </c>
      <c r="C3058" s="442">
        <f>hourly1!$F3059*유형화!$G$71/hourly1!$F$8763+유형화!$G$72*hourly1!$G3059/hourly1!$F$8763+유형화!$G$74*hourly1!I3059/hourly1!$I$8763</f>
        <v>0.57706438457749532</v>
      </c>
      <c r="D3058" s="14">
        <v>294.38533999999999</v>
      </c>
      <c r="E3058" s="14">
        <v>625.83819799999992</v>
      </c>
      <c r="F3058" s="1">
        <v>947594</v>
      </c>
      <c r="G3058" s="15">
        <f t="shared" si="94"/>
        <v>0.33686439497303278</v>
      </c>
      <c r="H3058" s="15">
        <f t="shared" si="95"/>
        <v>0.53026511940148213</v>
      </c>
    </row>
    <row r="3059" spans="1:8">
      <c r="A3059" s="1">
        <v>3058</v>
      </c>
      <c r="B3059" s="444">
        <f>유형화!$F$71*hourly1!B3060/hourly1!$B$8763+유형화!$F$72*hourly1!C3060/hourly1!$C$8763+유형화!$F$73*hourly1!D3060/hourly1!$D$8763+유형화!$F$74*hourly1!E3060/hourly1!$E$8763</f>
        <v>328.02763520364226</v>
      </c>
      <c r="C3059" s="442">
        <f>hourly1!$F3060*유형화!$G$71/hourly1!$F$8763+유형화!$G$72*hourly1!$G3060/hourly1!$F$8763+유형화!$G$74*hourly1!I3060/hourly1!$I$8763</f>
        <v>0.49141291634747708</v>
      </c>
      <c r="D3059" s="14">
        <v>315.72600200000011</v>
      </c>
      <c r="E3059" s="14">
        <v>844.39871499999879</v>
      </c>
      <c r="F3059" s="1">
        <v>878406</v>
      </c>
      <c r="G3059" s="15">
        <f t="shared" si="94"/>
        <v>0.36128446016022597</v>
      </c>
      <c r="H3059" s="15">
        <f t="shared" si="95"/>
        <v>0.55693057844631444</v>
      </c>
    </row>
    <row r="3060" spans="1:8">
      <c r="A3060" s="1">
        <v>3059</v>
      </c>
      <c r="B3060" s="444">
        <f>유형화!$F$71*hourly1!B3061/hourly1!$B$8763+유형화!$F$72*hourly1!C3061/hourly1!$C$8763+유형화!$F$73*hourly1!D3061/hourly1!$D$8763+유형화!$F$74*hourly1!E3061/hourly1!$E$8763</f>
        <v>392.39291371680451</v>
      </c>
      <c r="C3060" s="442">
        <f>hourly1!$F3061*유형화!$G$71/hourly1!$F$8763+유형화!$G$72*hourly1!$G3061/hourly1!$F$8763+유형화!$G$74*hourly1!I3061/hourly1!$I$8763</f>
        <v>0.45925479787458856</v>
      </c>
      <c r="D3060" s="14">
        <v>294.73911299999997</v>
      </c>
      <c r="E3060" s="14">
        <v>953.96146199999964</v>
      </c>
      <c r="F3060" s="1">
        <v>901272</v>
      </c>
      <c r="G3060" s="15">
        <f t="shared" si="94"/>
        <v>0.33726921651612585</v>
      </c>
      <c r="H3060" s="15">
        <f t="shared" si="95"/>
        <v>0.53071635135309136</v>
      </c>
    </row>
    <row r="3061" spans="1:8">
      <c r="A3061" s="1">
        <v>3060</v>
      </c>
      <c r="B3061" s="444">
        <f>유형화!$F$71*hourly1!B3062/hourly1!$B$8763+유형화!$F$72*hourly1!C3062/hourly1!$C$8763+유형화!$F$73*hourly1!D3062/hourly1!$D$8763+유형화!$F$74*hourly1!E3062/hourly1!$E$8763</f>
        <v>329.93219762818643</v>
      </c>
      <c r="C3061" s="442">
        <f>hourly1!$F3062*유형화!$G$71/hourly1!$F$8763+유형화!$G$72*hourly1!$G3062/hourly1!$F$8763+유형화!$G$74*hourly1!I3062/hourly1!$I$8763</f>
        <v>0.44312326166309191</v>
      </c>
      <c r="D3061" s="14">
        <v>281.73694</v>
      </c>
      <c r="E3061" s="14">
        <v>945.23950900000023</v>
      </c>
      <c r="F3061" s="1">
        <v>897257</v>
      </c>
      <c r="G3061" s="15">
        <f t="shared" si="94"/>
        <v>0.32239086305946363</v>
      </c>
      <c r="H3061" s="15">
        <f t="shared" si="95"/>
        <v>0.51392183523520785</v>
      </c>
    </row>
    <row r="3062" spans="1:8">
      <c r="A3062" s="1">
        <v>3061</v>
      </c>
      <c r="B3062" s="444">
        <f>유형화!$F$71*hourly1!B3063/hourly1!$B$8763+유형화!$F$72*hourly1!C3063/hourly1!$C$8763+유형화!$F$73*hourly1!D3063/hourly1!$D$8763+유형화!$F$74*hourly1!E3063/hourly1!$E$8763</f>
        <v>194.11652003148643</v>
      </c>
      <c r="C3062" s="442">
        <f>hourly1!$F3063*유형화!$G$71/hourly1!$F$8763+유형화!$G$72*hourly1!$G3063/hourly1!$F$8763+유형화!$G$74*hourly1!I3063/hourly1!$I$8763</f>
        <v>0.55497459306190933</v>
      </c>
      <c r="D3062" s="14">
        <v>232.48260300000001</v>
      </c>
      <c r="E3062" s="14">
        <v>803.23413300000027</v>
      </c>
      <c r="F3062" s="1">
        <v>815682</v>
      </c>
      <c r="G3062" s="15">
        <f t="shared" si="94"/>
        <v>0.26602925064594174</v>
      </c>
      <c r="H3062" s="15">
        <f t="shared" si="95"/>
        <v>0.44612120327451199</v>
      </c>
    </row>
    <row r="3063" spans="1:8">
      <c r="A3063" s="1">
        <v>3062</v>
      </c>
      <c r="B3063" s="444">
        <f>유형화!$F$71*hourly1!B3064/hourly1!$B$8763+유형화!$F$72*hourly1!C3064/hourly1!$C$8763+유형화!$F$73*hourly1!D3064/hourly1!$D$8763+유형화!$F$74*hourly1!E3064/hourly1!$E$8763</f>
        <v>262.75407356494668</v>
      </c>
      <c r="C3063" s="442">
        <f>hourly1!$F3064*유형화!$G$71/hourly1!$F$8763+유형화!$G$72*hourly1!$G3064/hourly1!$F$8763+유형화!$G$74*hourly1!I3064/hourly1!$I$8763</f>
        <v>0.51759289693566646</v>
      </c>
      <c r="D3063" s="14">
        <v>197.118303</v>
      </c>
      <c r="E3063" s="14">
        <v>633.37855999999817</v>
      </c>
      <c r="F3063" s="1">
        <v>863534</v>
      </c>
      <c r="G3063" s="15">
        <f t="shared" si="94"/>
        <v>0.22556197220352736</v>
      </c>
      <c r="H3063" s="15">
        <f t="shared" si="95"/>
        <v>0.39292466265334558</v>
      </c>
    </row>
    <row r="3064" spans="1:8">
      <c r="A3064" s="1">
        <v>3063</v>
      </c>
      <c r="B3064" s="444">
        <f>유형화!$F$71*hourly1!B3065/hourly1!$B$8763+유형화!$F$72*hourly1!C3065/hourly1!$C$8763+유형화!$F$73*hourly1!D3065/hourly1!$D$8763+유형화!$F$74*hourly1!E3065/hourly1!$E$8763</f>
        <v>385.77273868440045</v>
      </c>
      <c r="C3064" s="442">
        <f>hourly1!$F3065*유형화!$G$71/hourly1!$F$8763+유형화!$G$72*hourly1!$G3065/hourly1!$F$8763+유형화!$G$74*hourly1!I3065/hourly1!$I$8763</f>
        <v>0.3896263265225719</v>
      </c>
      <c r="D3064" s="14">
        <v>210.48885799999999</v>
      </c>
      <c r="E3064" s="14">
        <v>478.7204990000003</v>
      </c>
      <c r="F3064" s="1">
        <v>817431</v>
      </c>
      <c r="G3064" s="15">
        <f t="shared" si="94"/>
        <v>0.24086186424478409</v>
      </c>
      <c r="H3064" s="15">
        <f t="shared" si="95"/>
        <v>0.41351520199790709</v>
      </c>
    </row>
    <row r="3065" spans="1:8">
      <c r="A3065" s="1">
        <v>3064</v>
      </c>
      <c r="B3065" s="444">
        <f>유형화!$F$71*hourly1!B3066/hourly1!$B$8763+유형화!$F$72*hourly1!C3066/hourly1!$C$8763+유형화!$F$73*hourly1!D3066/hourly1!$D$8763+유형화!$F$74*hourly1!E3066/hourly1!$E$8763</f>
        <v>323.34882004929773</v>
      </c>
      <c r="C3065" s="442">
        <f>hourly1!$F3066*유형화!$G$71/hourly1!$F$8763+유형화!$G$72*hourly1!$G3066/hourly1!$F$8763+유형화!$G$74*hourly1!I3066/hourly1!$I$8763</f>
        <v>0.36833094188553661</v>
      </c>
      <c r="D3065" s="14">
        <v>205.112303</v>
      </c>
      <c r="E3065" s="14">
        <v>336.2507599999999</v>
      </c>
      <c r="F3065" s="1">
        <v>829504</v>
      </c>
      <c r="G3065" s="15">
        <f t="shared" si="94"/>
        <v>0.23470948604852529</v>
      </c>
      <c r="H3065" s="15">
        <f t="shared" si="95"/>
        <v>0.40530728896101503</v>
      </c>
    </row>
    <row r="3066" spans="1:8">
      <c r="A3066" s="1">
        <v>3065</v>
      </c>
      <c r="B3066" s="444">
        <f>유형화!$F$71*hourly1!B3067/hourly1!$B$8763+유형화!$F$72*hourly1!C3067/hourly1!$C$8763+유형화!$F$73*hourly1!D3067/hourly1!$D$8763+유형화!$F$74*hourly1!E3067/hourly1!$E$8763</f>
        <v>280.36050336881749</v>
      </c>
      <c r="C3066" s="442">
        <f>hourly1!$F3067*유형화!$G$71/hourly1!$F$8763+유형화!$G$72*hourly1!$G3067/hourly1!$F$8763+유형화!$G$74*hourly1!I3067/hourly1!$I$8763</f>
        <v>0.38964889814072412</v>
      </c>
      <c r="D3066" s="14">
        <v>216.51369399999999</v>
      </c>
      <c r="E3066" s="14">
        <v>200.56127799999999</v>
      </c>
      <c r="F3066" s="1">
        <v>798194</v>
      </c>
      <c r="G3066" s="15">
        <f t="shared" si="94"/>
        <v>0.2477560687386347</v>
      </c>
      <c r="H3066" s="15">
        <f t="shared" si="95"/>
        <v>0.42260021437666284</v>
      </c>
    </row>
    <row r="3067" spans="1:8">
      <c r="A3067" s="1">
        <v>3066</v>
      </c>
      <c r="B3067" s="444">
        <f>유형화!$F$71*hourly1!B3068/hourly1!$B$8763+유형화!$F$72*hourly1!C3068/hourly1!$C$8763+유형화!$F$73*hourly1!D3068/hourly1!$D$8763+유형화!$F$74*hourly1!E3068/hourly1!$E$8763</f>
        <v>157.61499856568076</v>
      </c>
      <c r="C3067" s="442">
        <f>hourly1!$F3068*유형화!$G$71/hourly1!$F$8763+유형화!$G$72*hourly1!$G3068/hourly1!$F$8763+유형화!$G$74*hourly1!I3068/hourly1!$I$8763</f>
        <v>0.51759811203877726</v>
      </c>
      <c r="D3067" s="14">
        <v>245.969675</v>
      </c>
      <c r="E3067" s="14">
        <v>97.569468000000029</v>
      </c>
      <c r="F3067" s="1">
        <v>815075</v>
      </c>
      <c r="G3067" s="15">
        <f t="shared" si="94"/>
        <v>0.28146247279361297</v>
      </c>
      <c r="H3067" s="15">
        <f t="shared" si="95"/>
        <v>0.4653777178071809</v>
      </c>
    </row>
    <row r="3068" spans="1:8">
      <c r="A3068" s="1">
        <v>3067</v>
      </c>
      <c r="B3068" s="444">
        <f>유형화!$F$71*hourly1!B3069/hourly1!$B$8763+유형화!$F$72*hourly1!C3069/hourly1!$C$8763+유형화!$F$73*hourly1!D3069/hourly1!$D$8763+유형화!$F$74*hourly1!E3069/hourly1!$E$8763</f>
        <v>118.38156524047611</v>
      </c>
      <c r="C3068" s="442">
        <f>hourly1!$F3069*유형화!$G$71/hourly1!$F$8763+유형화!$G$72*hourly1!$G3069/hourly1!$F$8763+유형화!$G$74*hourly1!I3069/hourly1!$I$8763</f>
        <v>0.64034672733155618</v>
      </c>
      <c r="D3068" s="14">
        <v>283.91682800000001</v>
      </c>
      <c r="E3068" s="14">
        <v>20.992934999999999</v>
      </c>
      <c r="F3068" s="1">
        <v>800783</v>
      </c>
      <c r="G3068" s="15">
        <f t="shared" si="94"/>
        <v>0.32488530334724758</v>
      </c>
      <c r="H3068" s="15">
        <f t="shared" si="95"/>
        <v>0.51676803611521771</v>
      </c>
    </row>
    <row r="3069" spans="1:8">
      <c r="A3069" s="1">
        <v>3068</v>
      </c>
      <c r="B3069" s="444">
        <f>유형화!$F$71*hourly1!B3070/hourly1!$B$8763+유형화!$F$72*hourly1!C3070/hourly1!$C$8763+유형화!$F$73*hourly1!D3070/hourly1!$D$8763+유형화!$F$74*hourly1!E3070/hourly1!$E$8763</f>
        <v>126.68540707757434</v>
      </c>
      <c r="C3069" s="442">
        <f>hourly1!$F3070*유형화!$G$71/hourly1!$F$8763+유형화!$G$72*hourly1!$G3070/hourly1!$F$8763+유형화!$G$74*hourly1!I3070/hourly1!$I$8763</f>
        <v>0.64577459035207985</v>
      </c>
      <c r="D3069" s="14">
        <v>296.44322899999997</v>
      </c>
      <c r="E3069" s="14">
        <v>0.73439799999999955</v>
      </c>
      <c r="F3069" s="1">
        <v>811416</v>
      </c>
      <c r="G3069" s="15">
        <f t="shared" si="94"/>
        <v>0.33921923211576088</v>
      </c>
      <c r="H3069" s="15">
        <f t="shared" si="95"/>
        <v>0.53288550243832833</v>
      </c>
    </row>
    <row r="3070" spans="1:8">
      <c r="A3070" s="1">
        <v>3069</v>
      </c>
      <c r="B3070" s="444">
        <f>유형화!$F$71*hourly1!B3071/hourly1!$B$8763+유형화!$F$72*hourly1!C3071/hourly1!$C$8763+유형화!$F$73*hourly1!D3071/hourly1!$D$8763+유형화!$F$74*hourly1!E3071/hourly1!$E$8763</f>
        <v>64.047893113140859</v>
      </c>
      <c r="C3070" s="442">
        <f>hourly1!$F3071*유형화!$G$71/hourly1!$F$8763+유형화!$G$72*hourly1!$G3071/hourly1!$F$8763+유형화!$G$74*hourly1!I3071/hourly1!$I$8763</f>
        <v>0.54989500114600387</v>
      </c>
      <c r="D3070" s="14">
        <v>249.966251</v>
      </c>
      <c r="E3070" s="14">
        <v>2.4283999999999999</v>
      </c>
      <c r="F3070" s="1">
        <v>830740</v>
      </c>
      <c r="G3070" s="15">
        <f t="shared" si="94"/>
        <v>0.28603574453399155</v>
      </c>
      <c r="H3070" s="15">
        <f t="shared" si="95"/>
        <v>0.4709805455210378</v>
      </c>
    </row>
    <row r="3071" spans="1:8">
      <c r="A3071" s="1">
        <v>3070</v>
      </c>
      <c r="B3071" s="444">
        <f>유형화!$F$71*hourly1!B3072/hourly1!$B$8763+유형화!$F$72*hourly1!C3072/hourly1!$C$8763+유형화!$F$73*hourly1!D3072/hourly1!$D$8763+유형화!$F$74*hourly1!E3072/hourly1!$E$8763</f>
        <v>62.427643741095181</v>
      </c>
      <c r="C3071" s="442">
        <f>hourly1!$F3072*유형화!$G$71/hourly1!$F$8763+유형화!$G$72*hourly1!$G3072/hourly1!$F$8763+유형화!$G$74*hourly1!I3072/hourly1!$I$8763</f>
        <v>0.45921625500315949</v>
      </c>
      <c r="D3071" s="14">
        <v>214.38957199999999</v>
      </c>
      <c r="E3071" s="14">
        <v>2.1692</v>
      </c>
      <c r="F3071" s="1">
        <v>888111</v>
      </c>
      <c r="G3071" s="15">
        <f t="shared" si="94"/>
        <v>0.24532544134265463</v>
      </c>
      <c r="H3071" s="15">
        <f t="shared" si="95"/>
        <v>0.41941063682638707</v>
      </c>
    </row>
    <row r="3072" spans="1:8">
      <c r="A3072" s="1">
        <v>3071</v>
      </c>
      <c r="B3072" s="444">
        <f>유형화!$F$71*hourly1!B3073/hourly1!$B$8763+유형화!$F$72*hourly1!C3073/hourly1!$C$8763+유형화!$F$73*hourly1!D3073/hourly1!$D$8763+유형화!$F$74*hourly1!E3073/hourly1!$E$8763</f>
        <v>60.807390762163259</v>
      </c>
      <c r="C3072" s="442">
        <f>hourly1!$F3073*유형화!$G$71/hourly1!$F$8763+유형화!$G$72*hourly1!$G3073/hourly1!$F$8763+유형화!$G$74*hourly1!I3073/hourly1!$I$8763</f>
        <v>0.35265458639242947</v>
      </c>
      <c r="D3072" s="14">
        <v>219.822867</v>
      </c>
      <c r="E3072" s="14">
        <v>2.13504</v>
      </c>
      <c r="F3072" s="1">
        <v>926565</v>
      </c>
      <c r="G3072" s="15">
        <f t="shared" si="94"/>
        <v>0.25154274697643725</v>
      </c>
      <c r="H3072" s="15">
        <f t="shared" si="95"/>
        <v>0.42754038183689563</v>
      </c>
    </row>
    <row r="3073" spans="1:8">
      <c r="A3073" s="1">
        <v>3072</v>
      </c>
      <c r="B3073" s="444">
        <f>유형화!$F$71*hourly1!B3074/hourly1!$B$8763+유형화!$F$72*hourly1!C3074/hourly1!$C$8763+유형화!$F$73*hourly1!D3074/hourly1!$D$8763+유형화!$F$74*hourly1!E3074/hourly1!$E$8763</f>
        <v>58.944508652524569</v>
      </c>
      <c r="C3073" s="442">
        <f>hourly1!$F3074*유형화!$G$71/hourly1!$F$8763+유형화!$G$72*hourly1!$G3074/hourly1!$F$8763+유형화!$G$74*hourly1!I3074/hourly1!$I$8763</f>
        <v>0.32082860479891007</v>
      </c>
      <c r="D3073" s="14">
        <v>226.13655900000001</v>
      </c>
      <c r="E3073" s="14">
        <v>0.66471999999999998</v>
      </c>
      <c r="F3073" s="1">
        <v>983309</v>
      </c>
      <c r="G3073" s="15">
        <f t="shared" si="94"/>
        <v>0.25876748865557819</v>
      </c>
      <c r="H3073" s="15">
        <f t="shared" si="95"/>
        <v>0.43686953510540566</v>
      </c>
    </row>
    <row r="3074" spans="1:8">
      <c r="A3074" s="1">
        <v>3073</v>
      </c>
      <c r="B3074" s="444">
        <f>유형화!$F$71*hourly1!B3075/hourly1!$B$8763+유형화!$F$72*hourly1!C3075/hourly1!$C$8763+유형화!$F$73*hourly1!D3075/hourly1!$D$8763+유형화!$F$74*hourly1!E3075/hourly1!$E$8763</f>
        <v>58.944508652524569</v>
      </c>
      <c r="C3074" s="442">
        <f>hourly1!$F3075*유형화!$G$71/hourly1!$F$8763+유형화!$G$72*hourly1!$G3075/hourly1!$F$8763+유형화!$G$74*hourly1!I3075/hourly1!$I$8763</f>
        <v>0.26321459021037236</v>
      </c>
      <c r="D3074" s="14">
        <v>162.922438</v>
      </c>
      <c r="E3074" s="14">
        <v>8.5199999999999998E-2</v>
      </c>
      <c r="F3074" s="1">
        <v>961417</v>
      </c>
      <c r="G3074" s="15">
        <f t="shared" ref="G3074:G3137" si="96">D3074/$I$1</f>
        <v>0.18643173095644452</v>
      </c>
      <c r="H3074" s="15">
        <f t="shared" ref="H3074:H3137" si="97">G3074/(1-$H$1*(1-G3074))</f>
        <v>0.33741012536405746</v>
      </c>
    </row>
    <row r="3075" spans="1:8">
      <c r="A3075" s="1">
        <v>3074</v>
      </c>
      <c r="B3075" s="444">
        <f>유형화!$F$71*hourly1!B3076/hourly1!$B$8763+유형화!$F$72*hourly1!C3076/hourly1!$C$8763+유형화!$F$73*hourly1!D3076/hourly1!$D$8763+유형화!$F$74*hourly1!E3076/hourly1!$E$8763</f>
        <v>58.702782349869331</v>
      </c>
      <c r="C3075" s="442">
        <f>hourly1!$F3076*유형화!$G$71/hourly1!$F$8763+유형화!$G$72*hourly1!$G3076/hourly1!$F$8763+유형화!$G$74*hourly1!I3076/hourly1!$I$8763</f>
        <v>0.24387478775390029</v>
      </c>
      <c r="D3075" s="14">
        <v>136.22073599999999</v>
      </c>
      <c r="E3075" s="14">
        <v>0</v>
      </c>
      <c r="F3075" s="1">
        <v>836692</v>
      </c>
      <c r="G3075" s="15">
        <f t="shared" si="96"/>
        <v>0.15587704134798702</v>
      </c>
      <c r="H3075" s="15">
        <f t="shared" si="97"/>
        <v>0.29096065363821411</v>
      </c>
    </row>
    <row r="3076" spans="1:8">
      <c r="A3076" s="1">
        <v>3075</v>
      </c>
      <c r="B3076" s="444">
        <f>유형화!$F$71*hourly1!B3077/hourly1!$B$8763+유형화!$F$72*hourly1!C3077/hourly1!$C$8763+유형화!$F$73*hourly1!D3077/hourly1!$D$8763+유형화!$F$74*hourly1!E3077/hourly1!$E$8763</f>
        <v>58.702782349869331</v>
      </c>
      <c r="C3076" s="442">
        <f>hourly1!$F3077*유형화!$G$71/hourly1!$F$8763+유형화!$G$72*hourly1!$G3077/hourly1!$F$8763+유형화!$G$74*hourly1!I3077/hourly1!$I$8763</f>
        <v>0.23915120811129298</v>
      </c>
      <c r="D3076" s="14">
        <v>136.393542</v>
      </c>
      <c r="E3076" s="14">
        <v>0</v>
      </c>
      <c r="F3076" s="1">
        <v>664799</v>
      </c>
      <c r="G3076" s="15">
        <f t="shared" si="96"/>
        <v>0.15607478281377371</v>
      </c>
      <c r="H3076" s="15">
        <f t="shared" si="97"/>
        <v>0.29127062839368273</v>
      </c>
    </row>
    <row r="3077" spans="1:8">
      <c r="A3077" s="1">
        <v>3076</v>
      </c>
      <c r="B3077" s="444">
        <f>유형화!$F$71*hourly1!B3078/hourly1!$B$8763+유형화!$F$72*hourly1!C3078/hourly1!$C$8763+유형화!$F$73*hourly1!D3078/hourly1!$D$8763+유형화!$F$74*hourly1!E3078/hourly1!$E$8763</f>
        <v>58.702782349869331</v>
      </c>
      <c r="C3077" s="442">
        <f>hourly1!$F3078*유형화!$G$71/hourly1!$F$8763+유형화!$G$72*hourly1!$G3078/hourly1!$F$8763+유형화!$G$74*hourly1!I3078/hourly1!$I$8763</f>
        <v>0.23920547777803974</v>
      </c>
      <c r="D3077" s="14">
        <v>128.623614</v>
      </c>
      <c r="E3077" s="14">
        <v>0</v>
      </c>
      <c r="F3077" s="1">
        <v>538852</v>
      </c>
      <c r="G3077" s="15">
        <f t="shared" si="96"/>
        <v>0.14718367398782461</v>
      </c>
      <c r="H3077" s="15">
        <f t="shared" si="97"/>
        <v>0.27720762980290647</v>
      </c>
    </row>
    <row r="3078" spans="1:8">
      <c r="A3078" s="1">
        <v>3077</v>
      </c>
      <c r="B3078" s="444">
        <f>유형화!$F$71*hourly1!B3079/hourly1!$B$8763+유형화!$F$72*hourly1!C3079/hourly1!$C$8763+유형화!$F$73*hourly1!D3079/hourly1!$D$8763+유형화!$F$74*hourly1!E3079/hourly1!$E$8763</f>
        <v>58.702782349869331</v>
      </c>
      <c r="C3078" s="442">
        <f>hourly1!$F3079*유형화!$G$71/hourly1!$F$8763+유형화!$G$72*hourly1!$G3079/hourly1!$F$8763+유형화!$G$74*hourly1!I3079/hourly1!$I$8763</f>
        <v>0.23720222629560353</v>
      </c>
      <c r="D3078" s="14">
        <v>149.83049399999999</v>
      </c>
      <c r="E3078" s="14">
        <v>0</v>
      </c>
      <c r="F3078" s="1">
        <v>585650</v>
      </c>
      <c r="G3078" s="15">
        <f t="shared" si="96"/>
        <v>0.17145065277306476</v>
      </c>
      <c r="H3078" s="15">
        <f t="shared" si="97"/>
        <v>0.31499417080222508</v>
      </c>
    </row>
    <row r="3079" spans="1:8">
      <c r="A3079" s="1">
        <v>3078</v>
      </c>
      <c r="B3079" s="444">
        <f>유형화!$F$71*hourly1!B3080/hourly1!$B$8763+유형화!$F$72*hourly1!C3080/hourly1!$C$8763+유형화!$F$73*hourly1!D3080/hourly1!$D$8763+유형화!$F$74*hourly1!E3080/hourly1!$E$8763</f>
        <v>60.565664459508021</v>
      </c>
      <c r="C3079" s="442">
        <f>hourly1!$F3080*유형화!$G$71/hourly1!$F$8763+유형화!$G$72*hourly1!$G3080/hourly1!$F$8763+유형화!$G$74*hourly1!I3080/hourly1!$I$8763</f>
        <v>0.42223058076939213</v>
      </c>
      <c r="D3079" s="14">
        <v>170.27861200000001</v>
      </c>
      <c r="E3079" s="14">
        <v>5.3621000000000002E-2</v>
      </c>
      <c r="F3079" s="1">
        <v>960747</v>
      </c>
      <c r="G3079" s="15">
        <f t="shared" si="96"/>
        <v>0.19484938213372921</v>
      </c>
      <c r="H3079" s="15">
        <f t="shared" si="97"/>
        <v>0.34971440540938542</v>
      </c>
    </row>
    <row r="3080" spans="1:8">
      <c r="A3080" s="1">
        <v>3079</v>
      </c>
      <c r="B3080" s="444">
        <f>유형화!$F$71*hourly1!B3081/hourly1!$B$8763+유형화!$F$72*hourly1!C3081/hourly1!$C$8763+유형화!$F$73*hourly1!D3081/hourly1!$D$8763+유형화!$F$74*hourly1!E3081/hourly1!$E$8763</f>
        <v>72.111119134815169</v>
      </c>
      <c r="C3080" s="442">
        <f>hourly1!$F3081*유형화!$G$71/hourly1!$F$8763+유형화!$G$72*hourly1!$G3081/hourly1!$F$8763+유형화!$G$74*hourly1!I3081/hourly1!$I$8763</f>
        <v>0.75356449723139096</v>
      </c>
      <c r="D3080" s="14">
        <v>170.240094</v>
      </c>
      <c r="E3080" s="14">
        <v>6.1302129999999906</v>
      </c>
      <c r="F3080" s="1">
        <v>1136339</v>
      </c>
      <c r="G3080" s="15">
        <f t="shared" si="96"/>
        <v>0.19480530608440702</v>
      </c>
      <c r="H3080" s="15">
        <f t="shared" si="97"/>
        <v>0.34965051097226685</v>
      </c>
    </row>
    <row r="3081" spans="1:8">
      <c r="A3081" s="1">
        <v>3080</v>
      </c>
      <c r="B3081" s="444">
        <f>유형화!$F$71*hourly1!B3082/hourly1!$B$8763+유형화!$F$72*hourly1!C3082/hourly1!$C$8763+유형화!$F$73*hourly1!D3082/hourly1!$D$8763+유형화!$F$74*hourly1!E3082/hourly1!$E$8763</f>
        <v>158.06875928338704</v>
      </c>
      <c r="C3081" s="442">
        <f>hourly1!$F3082*유형화!$G$71/hourly1!$F$8763+유형화!$G$72*hourly1!$G3082/hourly1!$F$8763+유형화!$G$74*hourly1!I3082/hourly1!$I$8763</f>
        <v>0.65185743772892546</v>
      </c>
      <c r="D3081" s="14">
        <v>217.01632599999999</v>
      </c>
      <c r="E3081" s="14">
        <v>40.073138000000007</v>
      </c>
      <c r="F3081" s="1">
        <v>1224732</v>
      </c>
      <c r="G3081" s="15">
        <f t="shared" si="96"/>
        <v>0.24833122925639042</v>
      </c>
      <c r="H3081" s="15">
        <f t="shared" si="97"/>
        <v>0.42335283849105415</v>
      </c>
    </row>
    <row r="3082" spans="1:8">
      <c r="A3082" s="1">
        <v>3081</v>
      </c>
      <c r="B3082" s="444">
        <f>유형화!$F$71*hourly1!B3083/hourly1!$B$8763+유형화!$F$72*hourly1!C3083/hourly1!$C$8763+유형화!$F$73*hourly1!D3083/hourly1!$D$8763+유형화!$F$74*hourly1!E3083/hourly1!$E$8763</f>
        <v>262.55692366295727</v>
      </c>
      <c r="C3082" s="442">
        <f>hourly1!$F3083*유형화!$G$71/hourly1!$F$8763+유형화!$G$72*hourly1!$G3083/hourly1!$F$8763+유형화!$G$74*hourly1!I3083/hourly1!$I$8763</f>
        <v>0.57683239397505159</v>
      </c>
      <c r="D3082" s="14">
        <v>266.27223199999997</v>
      </c>
      <c r="E3082" s="14">
        <v>88.696848999999986</v>
      </c>
      <c r="F3082" s="1">
        <v>1082537</v>
      </c>
      <c r="G3082" s="15">
        <f t="shared" si="96"/>
        <v>0.30469463707261718</v>
      </c>
      <c r="H3082" s="15">
        <f t="shared" si="97"/>
        <v>0.49336705443468432</v>
      </c>
    </row>
    <row r="3083" spans="1:8">
      <c r="A3083" s="1">
        <v>3082</v>
      </c>
      <c r="B3083" s="444">
        <f>유형화!$F$71*hourly1!B3084/hourly1!$B$8763+유형화!$F$72*hourly1!C3084/hourly1!$C$8763+유형화!$F$73*hourly1!D3084/hourly1!$D$8763+유형화!$F$74*hourly1!E3084/hourly1!$E$8763</f>
        <v>328.02537729285018</v>
      </c>
      <c r="C3083" s="442">
        <f>hourly1!$F3084*유형화!$G$71/hourly1!$F$8763+유형화!$G$72*hourly1!$G3084/hourly1!$F$8763+유형화!$G$74*hourly1!I3084/hourly1!$I$8763</f>
        <v>0.49122321697182092</v>
      </c>
      <c r="D3083" s="14">
        <v>320.16290199999997</v>
      </c>
      <c r="E3083" s="14">
        <v>167.25612599999991</v>
      </c>
      <c r="F3083" s="1">
        <v>1015444</v>
      </c>
      <c r="G3083" s="15">
        <f t="shared" si="96"/>
        <v>0.36636159353261399</v>
      </c>
      <c r="H3083" s="15">
        <f t="shared" si="97"/>
        <v>0.56233649324597446</v>
      </c>
    </row>
    <row r="3084" spans="1:8">
      <c r="A3084" s="1">
        <v>3083</v>
      </c>
      <c r="B3084" s="444">
        <f>유형화!$F$71*hourly1!B3085/hourly1!$B$8763+유형화!$F$72*hourly1!C3085/hourly1!$C$8763+유형화!$F$73*hourly1!D3085/hourly1!$D$8763+유형화!$F$74*hourly1!E3085/hourly1!$E$8763</f>
        <v>392.39054759942496</v>
      </c>
      <c r="C3084" s="442">
        <f>hourly1!$F3085*유형화!$G$71/hourly1!$F$8763+유형화!$G$72*hourly1!$G3085/hourly1!$F$8763+유형화!$G$74*hourly1!I3085/hourly1!$I$8763</f>
        <v>0.45907389898543266</v>
      </c>
      <c r="D3084" s="14">
        <v>295.40638899999999</v>
      </c>
      <c r="E3084" s="14">
        <v>303.01621999999992</v>
      </c>
      <c r="F3084" s="1">
        <v>934560</v>
      </c>
      <c r="G3084" s="15">
        <f t="shared" si="96"/>
        <v>0.33803277874385101</v>
      </c>
      <c r="H3084" s="15">
        <f t="shared" si="97"/>
        <v>0.53156659144051532</v>
      </c>
    </row>
    <row r="3085" spans="1:8">
      <c r="A3085" s="1">
        <v>3084</v>
      </c>
      <c r="B3085" s="444">
        <f>유형화!$F$71*hourly1!B3086/hourly1!$B$8763+유형화!$F$72*hourly1!C3086/hourly1!$C$8763+유형화!$F$73*hourly1!D3086/hourly1!$D$8763+유형화!$F$74*hourly1!E3086/hourly1!$E$8763</f>
        <v>329.93001906889185</v>
      </c>
      <c r="C3085" s="442">
        <f>hourly1!$F3086*유형화!$G$71/hourly1!$F$8763+유형화!$G$72*hourly1!$G3086/hourly1!$F$8763+유형화!$G$74*hourly1!I3086/hourly1!$I$8763</f>
        <v>0.44297243110280921</v>
      </c>
      <c r="D3085" s="14">
        <v>259.96631899999988</v>
      </c>
      <c r="E3085" s="14">
        <v>429.51759600000008</v>
      </c>
      <c r="F3085" s="1">
        <v>873534</v>
      </c>
      <c r="G3085" s="15">
        <f t="shared" si="96"/>
        <v>0.29747879688336853</v>
      </c>
      <c r="H3085" s="15">
        <f t="shared" si="97"/>
        <v>0.48479845257990078</v>
      </c>
    </row>
    <row r="3086" spans="1:8">
      <c r="A3086" s="1">
        <v>3085</v>
      </c>
      <c r="B3086" s="444">
        <f>유형화!$F$71*hourly1!B3087/hourly1!$B$8763+유형화!$F$72*hourly1!C3087/hourly1!$C$8763+유형화!$F$73*hourly1!D3087/hourly1!$D$8763+유형화!$F$74*hourly1!E3087/hourly1!$E$8763</f>
        <v>194.11460477488805</v>
      </c>
      <c r="C3086" s="442">
        <f>hourly1!$F3087*유형화!$G$71/hourly1!$F$8763+유형화!$G$72*hourly1!$G3087/hourly1!$F$8763+유형화!$G$74*hourly1!I3087/hourly1!$I$8763</f>
        <v>0.55475474387139545</v>
      </c>
      <c r="D3086" s="14">
        <v>254.37813700000001</v>
      </c>
      <c r="E3086" s="14">
        <v>434.0343470000002</v>
      </c>
      <c r="F3086" s="1">
        <v>835615</v>
      </c>
      <c r="G3086" s="15">
        <f t="shared" si="96"/>
        <v>0.29108425444987257</v>
      </c>
      <c r="H3086" s="15">
        <f t="shared" si="97"/>
        <v>0.47711195001588497</v>
      </c>
    </row>
    <row r="3087" spans="1:8">
      <c r="A3087" s="1">
        <v>3086</v>
      </c>
      <c r="B3087" s="444">
        <f>유형화!$F$71*hourly1!B3088/hourly1!$B$8763+유형화!$F$72*hourly1!C3088/hourly1!$C$8763+유형화!$F$73*hourly1!D3088/hourly1!$D$8763+유형화!$F$74*hourly1!E3088/hourly1!$E$8763</f>
        <v>262.75221601852826</v>
      </c>
      <c r="C3087" s="442">
        <f>hourly1!$F3088*유형화!$G$71/hourly1!$F$8763+유형화!$G$72*hourly1!$G3088/hourly1!$F$8763+유형화!$G$74*hourly1!I3088/hourly1!$I$8763</f>
        <v>0.51741933178525923</v>
      </c>
      <c r="D3087" s="14">
        <v>260.46872999999988</v>
      </c>
      <c r="E3087" s="14">
        <v>320.30745200000018</v>
      </c>
      <c r="F3087" s="1">
        <v>844599</v>
      </c>
      <c r="G3087" s="15">
        <f t="shared" si="96"/>
        <v>0.29805370451138696</v>
      </c>
      <c r="H3087" s="15">
        <f t="shared" si="97"/>
        <v>0.48548520036060916</v>
      </c>
    </row>
    <row r="3088" spans="1:8">
      <c r="A3088" s="1">
        <v>3087</v>
      </c>
      <c r="B3088" s="444">
        <f>유형화!$F$71*hourly1!B3089/hourly1!$B$8763+유형화!$F$72*hourly1!C3089/hourly1!$C$8763+유형화!$F$73*hourly1!D3089/hourly1!$D$8763+유형화!$F$74*hourly1!E3089/hourly1!$E$8763</f>
        <v>385.77094606193458</v>
      </c>
      <c r="C3088" s="442">
        <f>hourly1!$F3089*유형화!$G$71/hourly1!$F$8763+유형화!$G$72*hourly1!$G3089/hourly1!$F$8763+유형화!$G$74*hourly1!I3089/hourly1!$I$8763</f>
        <v>0.38952495795585651</v>
      </c>
      <c r="D3088" s="14">
        <v>214.656938</v>
      </c>
      <c r="E3088" s="14">
        <v>211.0766220000001</v>
      </c>
      <c r="F3088" s="1">
        <v>877698</v>
      </c>
      <c r="G3088" s="15">
        <f t="shared" si="96"/>
        <v>0.24563138757566463</v>
      </c>
      <c r="H3088" s="15">
        <f t="shared" si="97"/>
        <v>0.41981291494388223</v>
      </c>
    </row>
    <row r="3089" spans="1:8">
      <c r="A3089" s="1">
        <v>3088</v>
      </c>
      <c r="B3089" s="444">
        <f>유형화!$F$71*hourly1!B3090/hourly1!$B$8763+유형화!$F$72*hourly1!C3090/hourly1!$C$8763+유형화!$F$73*hourly1!D3090/hourly1!$D$8763+유형화!$F$74*hourly1!E3090/hourly1!$E$8763</f>
        <v>323.34726187443806</v>
      </c>
      <c r="C3089" s="442">
        <f>hourly1!$F3090*유형화!$G$71/hourly1!$F$8763+유형화!$G$72*hourly1!$G3090/hourly1!$F$8763+유형화!$G$74*hourly1!I3090/hourly1!$I$8763</f>
        <v>0.36824350742244377</v>
      </c>
      <c r="D3089" s="14">
        <v>176.810755</v>
      </c>
      <c r="E3089" s="14">
        <v>145.1574839999999</v>
      </c>
      <c r="F3089" s="1">
        <v>862271</v>
      </c>
      <c r="G3089" s="15">
        <f t="shared" si="96"/>
        <v>0.20232409673593166</v>
      </c>
      <c r="H3089" s="15">
        <f t="shared" si="97"/>
        <v>0.36047022235532949</v>
      </c>
    </row>
    <row r="3090" spans="1:8">
      <c r="A3090" s="1">
        <v>3089</v>
      </c>
      <c r="B3090" s="444">
        <f>유형화!$F$71*hourly1!B3091/hourly1!$B$8763+유형화!$F$72*hourly1!C3091/hourly1!$C$8763+유형화!$F$73*hourly1!D3091/hourly1!$D$8763+유형화!$F$74*hourly1!E3091/hourly1!$E$8763</f>
        <v>280.3585989328779</v>
      </c>
      <c r="C3090" s="442">
        <f>hourly1!$F3091*유형화!$G$71/hourly1!$F$8763+유형화!$G$72*hourly1!$G3091/hourly1!$F$8763+유형화!$G$74*hourly1!I3091/hourly1!$I$8763</f>
        <v>0.38953441033024405</v>
      </c>
      <c r="D3090" s="14">
        <v>118.712349</v>
      </c>
      <c r="E3090" s="14">
        <v>76.302773000000087</v>
      </c>
      <c r="F3090" s="1">
        <v>849610</v>
      </c>
      <c r="G3090" s="15">
        <f t="shared" si="96"/>
        <v>0.13584223868522974</v>
      </c>
      <c r="H3090" s="15">
        <f t="shared" si="97"/>
        <v>0.25888853298907882</v>
      </c>
    </row>
    <row r="3091" spans="1:8">
      <c r="A3091" s="1">
        <v>3090</v>
      </c>
      <c r="B3091" s="444">
        <f>유형화!$F$71*hourly1!B3092/hourly1!$B$8763+유형화!$F$72*hourly1!C3092/hourly1!$C$8763+유형화!$F$73*hourly1!D3092/hourly1!$D$8763+유형화!$F$74*hourly1!E3092/hourly1!$E$8763</f>
        <v>157.61309052285489</v>
      </c>
      <c r="C3091" s="442">
        <f>hourly1!$F3092*유형화!$G$71/hourly1!$F$8763+유형화!$G$72*hourly1!$G3092/hourly1!$F$8763+유형화!$G$74*hourly1!I3092/hourly1!$I$8763</f>
        <v>0.5174371772162174</v>
      </c>
      <c r="D3091" s="14">
        <v>110.047764</v>
      </c>
      <c r="E3091" s="14">
        <v>39.778703000000007</v>
      </c>
      <c r="F3091" s="1">
        <v>859884</v>
      </c>
      <c r="G3091" s="15">
        <f t="shared" si="96"/>
        <v>0.12592737613223232</v>
      </c>
      <c r="H3091" s="15">
        <f t="shared" si="97"/>
        <v>0.24251311932336347</v>
      </c>
    </row>
    <row r="3092" spans="1:8">
      <c r="A3092" s="1">
        <v>3091</v>
      </c>
      <c r="B3092" s="444">
        <f>유형화!$F$71*hourly1!B3093/hourly1!$B$8763+유형화!$F$72*hourly1!C3093/hourly1!$C$8763+유형화!$F$73*hourly1!D3093/hourly1!$D$8763+유형화!$F$74*hourly1!E3093/hourly1!$E$8763</f>
        <v>118.38058777430254</v>
      </c>
      <c r="C3092" s="442">
        <f>hourly1!$F3093*유형화!$G$71/hourly1!$F$8763+유형화!$G$72*hourly1!$G3093/hourly1!$F$8763+유형화!$G$74*hourly1!I3093/hourly1!$I$8763</f>
        <v>0.6401394269829026</v>
      </c>
      <c r="D3092" s="14">
        <v>71.362809999999982</v>
      </c>
      <c r="E3092" s="14">
        <v>9.8160389999999769</v>
      </c>
      <c r="F3092" s="1">
        <v>858869</v>
      </c>
      <c r="G3092" s="15">
        <f t="shared" si="96"/>
        <v>8.1660281772949317E-2</v>
      </c>
      <c r="H3092" s="15">
        <f t="shared" si="97"/>
        <v>0.16499921441177728</v>
      </c>
    </row>
    <row r="3093" spans="1:8">
      <c r="A3093" s="1">
        <v>3092</v>
      </c>
      <c r="B3093" s="444">
        <f>유형화!$F$71*hourly1!B3094/hourly1!$B$8763+유형화!$F$72*hourly1!C3094/hourly1!$C$8763+유형화!$F$73*hourly1!D3094/hourly1!$D$8763+유형화!$F$74*hourly1!E3094/hourly1!$E$8763</f>
        <v>126.68471094852823</v>
      </c>
      <c r="C3093" s="442">
        <f>hourly1!$F3094*유형화!$G$71/hourly1!$F$8763+유형화!$G$72*hourly1!$G3094/hourly1!$F$8763+유형화!$G$74*hourly1!I3094/hourly1!$I$8763</f>
        <v>0.64558595029424382</v>
      </c>
      <c r="D3093" s="14">
        <v>75.236827000000005</v>
      </c>
      <c r="E3093" s="14">
        <v>0.69966999999999979</v>
      </c>
      <c r="F3093" s="1">
        <v>998433</v>
      </c>
      <c r="G3093" s="15">
        <f t="shared" si="96"/>
        <v>8.609330956169807E-2</v>
      </c>
      <c r="H3093" s="15">
        <f t="shared" si="97"/>
        <v>0.17310361117946901</v>
      </c>
    </row>
    <row r="3094" spans="1:8">
      <c r="A3094" s="1">
        <v>3093</v>
      </c>
      <c r="B3094" s="444">
        <f>유형화!$F$71*hourly1!B3095/hourly1!$B$8763+유형화!$F$72*hourly1!C3095/hourly1!$C$8763+유형화!$F$73*hourly1!D3095/hourly1!$D$8763+유형화!$F$74*hourly1!E3095/hourly1!$E$8763</f>
        <v>64.047893113140859</v>
      </c>
      <c r="C3094" s="442">
        <f>hourly1!$F3095*유형화!$G$71/hourly1!$F$8763+유형화!$G$72*hourly1!$G3095/hourly1!$F$8763+유형화!$G$74*hourly1!I3095/hourly1!$I$8763</f>
        <v>0.54975843063328977</v>
      </c>
      <c r="D3094" s="14">
        <v>67.255065000000002</v>
      </c>
      <c r="E3094" s="14">
        <v>2.8200799999999999</v>
      </c>
      <c r="F3094" s="1">
        <v>912650</v>
      </c>
      <c r="G3094" s="15">
        <f t="shared" si="96"/>
        <v>7.6959799628938702E-2</v>
      </c>
      <c r="H3094" s="15">
        <f t="shared" si="97"/>
        <v>0.15631817986350663</v>
      </c>
    </row>
    <row r="3095" spans="1:8">
      <c r="A3095" s="1">
        <v>3094</v>
      </c>
      <c r="B3095" s="444">
        <f>유형화!$F$71*hourly1!B3096/hourly1!$B$8763+유형화!$F$72*hourly1!C3096/hourly1!$C$8763+유형화!$F$73*hourly1!D3096/hourly1!$D$8763+유형화!$F$74*hourly1!E3096/hourly1!$E$8763</f>
        <v>62.427643741095181</v>
      </c>
      <c r="C3095" s="442">
        <f>hourly1!$F3096*유형화!$G$71/hourly1!$F$8763+유형화!$G$72*hourly1!$G3096/hourly1!$F$8763+유형화!$G$74*hourly1!I3096/hourly1!$I$8763</f>
        <v>0.45914185829784526</v>
      </c>
      <c r="D3095" s="14">
        <v>70.13707500000001</v>
      </c>
      <c r="E3095" s="14">
        <v>1.4945600000000001</v>
      </c>
      <c r="F3095" s="1">
        <v>951101</v>
      </c>
      <c r="G3095" s="15">
        <f t="shared" si="96"/>
        <v>8.0257676333519962E-2</v>
      </c>
      <c r="H3095" s="15">
        <f t="shared" si="97"/>
        <v>0.1624183362039813</v>
      </c>
    </row>
    <row r="3096" spans="1:8">
      <c r="A3096" s="1">
        <v>3095</v>
      </c>
      <c r="B3096" s="444">
        <f>유형화!$F$71*hourly1!B3097/hourly1!$B$8763+유형화!$F$72*hourly1!C3097/hourly1!$C$8763+유형화!$F$73*hourly1!D3097/hourly1!$D$8763+유형화!$F$74*hourly1!E3097/hourly1!$E$8763</f>
        <v>60.807390762163259</v>
      </c>
      <c r="C3096" s="442">
        <f>hourly1!$F3097*유형화!$G$71/hourly1!$F$8763+유형화!$G$72*hourly1!$G3097/hourly1!$F$8763+유형화!$G$74*hourly1!I3097/hourly1!$I$8763</f>
        <v>0.35262044376425095</v>
      </c>
      <c r="D3096" s="14">
        <v>44.291533999999992</v>
      </c>
      <c r="E3096" s="14">
        <v>1.0027200000000001</v>
      </c>
      <c r="F3096" s="1">
        <v>1030768</v>
      </c>
      <c r="G3096" s="15">
        <f t="shared" si="96"/>
        <v>5.0682689577332581E-2</v>
      </c>
      <c r="H3096" s="15">
        <f t="shared" si="97"/>
        <v>0.10605835992048984</v>
      </c>
    </row>
    <row r="3097" spans="1:8">
      <c r="A3097" s="1">
        <v>3096</v>
      </c>
      <c r="B3097" s="444">
        <f>유형화!$F$71*hourly1!B3098/hourly1!$B$8763+유형화!$F$72*hourly1!C3098/hourly1!$C$8763+유형화!$F$73*hourly1!D3098/hourly1!$D$8763+유형화!$F$74*hourly1!E3098/hourly1!$E$8763</f>
        <v>58.944508652524569</v>
      </c>
      <c r="C3097" s="442">
        <f>hourly1!$F3098*유형화!$G$71/hourly1!$F$8763+유형화!$G$72*hourly1!$G3098/hourly1!$F$8763+유형화!$G$74*hourly1!I3098/hourly1!$I$8763</f>
        <v>0.32081524109718779</v>
      </c>
      <c r="D3097" s="14">
        <v>44.18356</v>
      </c>
      <c r="E3097" s="14">
        <v>0.3024</v>
      </c>
      <c r="F3097" s="1">
        <v>1127319</v>
      </c>
      <c r="G3097" s="15">
        <f t="shared" si="96"/>
        <v>5.0559135204065159E-2</v>
      </c>
      <c r="H3097" s="15">
        <f t="shared" si="97"/>
        <v>0.10581485771189995</v>
      </c>
    </row>
    <row r="3098" spans="1:8">
      <c r="A3098" s="1">
        <v>3097</v>
      </c>
      <c r="B3098" s="444">
        <f>유형화!$F$71*hourly1!B3099/hourly1!$B$8763+유형화!$F$72*hourly1!C3099/hourly1!$C$8763+유형화!$F$73*hourly1!D3099/hourly1!$D$8763+유형화!$F$74*hourly1!E3099/hourly1!$E$8763</f>
        <v>58.944508652524569</v>
      </c>
      <c r="C3098" s="442">
        <f>hourly1!$F3099*유형화!$G$71/hourly1!$F$8763+유형화!$G$72*hourly1!$G3099/hourly1!$F$8763+유형화!$G$74*hourly1!I3099/hourly1!$I$8763</f>
        <v>0.26320098205069264</v>
      </c>
      <c r="D3098" s="14">
        <v>37.020204999999997</v>
      </c>
      <c r="E3098" s="14">
        <v>0</v>
      </c>
      <c r="F3098" s="1">
        <v>1067138</v>
      </c>
      <c r="G3098" s="15">
        <f t="shared" si="96"/>
        <v>4.2362126317508346E-2</v>
      </c>
      <c r="H3098" s="15">
        <f t="shared" si="97"/>
        <v>8.9503910105168893E-2</v>
      </c>
    </row>
    <row r="3099" spans="1:8">
      <c r="A3099" s="1">
        <v>3098</v>
      </c>
      <c r="B3099" s="444">
        <f>유형화!$F$71*hourly1!B3100/hourly1!$B$8763+유형화!$F$72*hourly1!C3100/hourly1!$C$8763+유형화!$F$73*hourly1!D3100/hourly1!$D$8763+유형화!$F$74*hourly1!E3100/hourly1!$E$8763</f>
        <v>58.702782349869331</v>
      </c>
      <c r="C3099" s="442">
        <f>hourly1!$F3100*유형화!$G$71/hourly1!$F$8763+유형화!$G$72*hourly1!$G3100/hourly1!$F$8763+유형화!$G$74*hourly1!I3100/hourly1!$I$8763</f>
        <v>0.24385384585547099</v>
      </c>
      <c r="D3099" s="14">
        <v>45.118185999999987</v>
      </c>
      <c r="E3099" s="14">
        <v>0</v>
      </c>
      <c r="F3099" s="1">
        <v>820432</v>
      </c>
      <c r="G3099" s="15">
        <f t="shared" si="96"/>
        <v>5.1628625356041007E-2</v>
      </c>
      <c r="H3099" s="15">
        <f t="shared" si="97"/>
        <v>0.10792032748913388</v>
      </c>
    </row>
    <row r="3100" spans="1:8">
      <c r="A3100" s="1">
        <v>3099</v>
      </c>
      <c r="B3100" s="444">
        <f>유형화!$F$71*hourly1!B3101/hourly1!$B$8763+유형화!$F$72*hourly1!C3101/hourly1!$C$8763+유형화!$F$73*hourly1!D3101/hourly1!$D$8763+유형화!$F$74*hourly1!E3101/hourly1!$E$8763</f>
        <v>58.702782349869331</v>
      </c>
      <c r="C3100" s="442">
        <f>hourly1!$F3101*유형화!$G$71/hourly1!$F$8763+유형화!$G$72*hourly1!$G3101/hourly1!$F$8763+유형화!$G$74*hourly1!I3101/hourly1!$I$8763</f>
        <v>0.23905896597502072</v>
      </c>
      <c r="D3100" s="14">
        <v>53.810633000000003</v>
      </c>
      <c r="E3100" s="14">
        <v>0</v>
      </c>
      <c r="F3100" s="1">
        <v>637388</v>
      </c>
      <c r="G3100" s="15">
        <f t="shared" si="96"/>
        <v>6.1575370324693859E-2</v>
      </c>
      <c r="H3100" s="15">
        <f t="shared" si="97"/>
        <v>0.1272569525259889</v>
      </c>
    </row>
    <row r="3101" spans="1:8">
      <c r="A3101" s="1">
        <v>3100</v>
      </c>
      <c r="B3101" s="444">
        <f>유형화!$F$71*hourly1!B3102/hourly1!$B$8763+유형화!$F$72*hourly1!C3102/hourly1!$C$8763+유형화!$F$73*hourly1!D3102/hourly1!$D$8763+유형화!$F$74*hourly1!E3102/hourly1!$E$8763</f>
        <v>58.702782349869331</v>
      </c>
      <c r="C3101" s="442">
        <f>hourly1!$F3102*유형화!$G$71/hourly1!$F$8763+유형화!$G$72*hourly1!$G3102/hourly1!$F$8763+유형화!$G$74*hourly1!I3102/hourly1!$I$8763</f>
        <v>0.23911893966079492</v>
      </c>
      <c r="D3101" s="14">
        <v>68.763866000000007</v>
      </c>
      <c r="E3101" s="14">
        <v>0</v>
      </c>
      <c r="F3101" s="1">
        <v>519310</v>
      </c>
      <c r="G3101" s="15">
        <f t="shared" si="96"/>
        <v>7.8686316771401393E-2</v>
      </c>
      <c r="H3101" s="15">
        <f t="shared" si="97"/>
        <v>0.1595173525714785</v>
      </c>
    </row>
    <row r="3102" spans="1:8">
      <c r="A3102" s="1">
        <v>3101</v>
      </c>
      <c r="B3102" s="444">
        <f>유형화!$F$71*hourly1!B3103/hourly1!$B$8763+유형화!$F$72*hourly1!C3103/hourly1!$C$8763+유형화!$F$73*hourly1!D3103/hourly1!$D$8763+유형화!$F$74*hourly1!E3103/hourly1!$E$8763</f>
        <v>58.702782349869331</v>
      </c>
      <c r="C3102" s="442">
        <f>hourly1!$F3103*유형화!$G$71/hourly1!$F$8763+유형화!$G$72*hourly1!$G3103/hourly1!$F$8763+유형화!$G$74*hourly1!I3103/hourly1!$I$8763</f>
        <v>0.23716490571396695</v>
      </c>
      <c r="D3102" s="14">
        <v>97.074078999999983</v>
      </c>
      <c r="E3102" s="14">
        <v>0</v>
      </c>
      <c r="F3102" s="1">
        <v>597943</v>
      </c>
      <c r="G3102" s="15">
        <f t="shared" si="96"/>
        <v>0.11108162142143145</v>
      </c>
      <c r="H3102" s="15">
        <f t="shared" si="97"/>
        <v>0.21734050409734465</v>
      </c>
    </row>
    <row r="3103" spans="1:8">
      <c r="A3103" s="1">
        <v>3102</v>
      </c>
      <c r="B3103" s="444">
        <f>유형화!$F$71*hourly1!B3104/hourly1!$B$8763+유형화!$F$72*hourly1!C3104/hourly1!$C$8763+유형화!$F$73*hourly1!D3104/hourly1!$D$8763+유형화!$F$74*hourly1!E3104/hourly1!$E$8763</f>
        <v>60.565664459508021</v>
      </c>
      <c r="C3103" s="442">
        <f>hourly1!$F3104*유형화!$G$71/hourly1!$F$8763+유형화!$G$72*hourly1!$G3104/hourly1!$F$8763+유형화!$G$74*hourly1!I3104/hourly1!$I$8763</f>
        <v>0.42223009185347549</v>
      </c>
      <c r="D3103" s="14">
        <v>159.822248</v>
      </c>
      <c r="E3103" s="14">
        <v>0.2377489999999999</v>
      </c>
      <c r="F3103" s="1">
        <v>953224</v>
      </c>
      <c r="G3103" s="15">
        <f t="shared" si="96"/>
        <v>0.18288419143341172</v>
      </c>
      <c r="H3103" s="15">
        <f t="shared" si="97"/>
        <v>0.33216262314701755</v>
      </c>
    </row>
    <row r="3104" spans="1:8">
      <c r="A3104" s="1">
        <v>3103</v>
      </c>
      <c r="B3104" s="444">
        <f>유형화!$F$71*hourly1!B3105/hourly1!$B$8763+유형화!$F$72*hourly1!C3105/hourly1!$C$8763+유형화!$F$73*hourly1!D3105/hourly1!$D$8763+유형화!$F$74*hourly1!E3105/hourly1!$E$8763</f>
        <v>72.111119134815169</v>
      </c>
      <c r="C3104" s="442">
        <f>hourly1!$F3105*유형화!$G$71/hourly1!$F$8763+유형화!$G$72*hourly1!$G3105/hourly1!$F$8763+유형화!$G$74*hourly1!I3105/hourly1!$I$8763</f>
        <v>0.75357859430698737</v>
      </c>
      <c r="D3104" s="14">
        <v>252.51425900000001</v>
      </c>
      <c r="E3104" s="14">
        <v>10.03797899999998</v>
      </c>
      <c r="F3104" s="1">
        <v>917162</v>
      </c>
      <c r="G3104" s="15">
        <f t="shared" si="96"/>
        <v>0.28895142360043707</v>
      </c>
      <c r="H3104" s="15">
        <f t="shared" si="97"/>
        <v>0.47452845321700982</v>
      </c>
    </row>
    <row r="3105" spans="1:8">
      <c r="A3105" s="1">
        <v>3104</v>
      </c>
      <c r="B3105" s="444">
        <f>유형화!$F$71*hourly1!B3106/hourly1!$B$8763+유형화!$F$72*hourly1!C3106/hourly1!$C$8763+유형화!$F$73*hourly1!D3106/hourly1!$D$8763+유형화!$F$74*hourly1!E3106/hourly1!$E$8763</f>
        <v>158.11234128993726</v>
      </c>
      <c r="C3105" s="442">
        <f>hourly1!$F3106*유형화!$G$71/hourly1!$F$8763+유형화!$G$72*hourly1!$G3106/hourly1!$F$8763+유형화!$G$74*hourly1!I3106/hourly1!$I$8763</f>
        <v>0.65187414235607721</v>
      </c>
      <c r="D3105" s="14">
        <v>241.69212200000001</v>
      </c>
      <c r="E3105" s="14">
        <v>66.213273000000072</v>
      </c>
      <c r="F3105" s="1">
        <v>947898</v>
      </c>
      <c r="G3105" s="15">
        <f t="shared" si="96"/>
        <v>0.2765676797875819</v>
      </c>
      <c r="H3105" s="15">
        <f t="shared" si="97"/>
        <v>0.45932912307265383</v>
      </c>
    </row>
    <row r="3106" spans="1:8">
      <c r="A3106" s="1">
        <v>3105</v>
      </c>
      <c r="B3106" s="444">
        <f>유형화!$F$71*hourly1!B3107/hourly1!$B$8763+유형화!$F$72*hourly1!C3107/hourly1!$C$8763+유형화!$F$73*hourly1!D3107/hourly1!$D$8763+유형화!$F$74*hourly1!E3107/hourly1!$E$8763</f>
        <v>262.55698858690977</v>
      </c>
      <c r="C3106" s="442">
        <f>hourly1!$F3107*유형화!$G$71/hourly1!$F$8763+유형화!$G$72*hourly1!$G3107/hourly1!$F$8763+유형화!$G$74*hourly1!I3107/hourly1!$I$8763</f>
        <v>0.57685056534995249</v>
      </c>
      <c r="D3106" s="14">
        <v>269.50048199999998</v>
      </c>
      <c r="E3106" s="14">
        <v>155.60971800000021</v>
      </c>
      <c r="F3106" s="1">
        <v>900822</v>
      </c>
      <c r="G3106" s="15">
        <f t="shared" si="96"/>
        <v>0.30838871532757273</v>
      </c>
      <c r="H3106" s="15">
        <f t="shared" si="97"/>
        <v>0.49771118493076349</v>
      </c>
    </row>
    <row r="3107" spans="1:8">
      <c r="A3107" s="1">
        <v>3106</v>
      </c>
      <c r="B3107" s="444">
        <f>유형화!$F$71*hourly1!B3108/hourly1!$B$8763+유형화!$F$72*hourly1!C3108/hourly1!$C$8763+유형화!$F$73*hourly1!D3108/hourly1!$D$8763+유형화!$F$74*hourly1!E3108/hourly1!$E$8763</f>
        <v>328.02561895422883</v>
      </c>
      <c r="C3107" s="442">
        <f>hourly1!$F3108*유형화!$G$71/hourly1!$F$8763+유형화!$G$72*hourly1!$G3108/hourly1!$F$8763+유형화!$G$74*hourly1!I3108/hourly1!$I$8763</f>
        <v>0.4912523889548478</v>
      </c>
      <c r="D3107" s="14">
        <v>294.98873099999997</v>
      </c>
      <c r="E3107" s="14">
        <v>310.12017300000019</v>
      </c>
      <c r="F3107" s="1">
        <v>878543</v>
      </c>
      <c r="G3107" s="15">
        <f t="shared" si="96"/>
        <v>0.33755485375792732</v>
      </c>
      <c r="H3107" s="15">
        <f t="shared" si="97"/>
        <v>0.53103454501587655</v>
      </c>
    </row>
    <row r="3108" spans="1:8">
      <c r="A3108" s="1">
        <v>3107</v>
      </c>
      <c r="B3108" s="444">
        <f>유형화!$F$71*hourly1!B3109/hourly1!$B$8763+유형화!$F$72*hourly1!C3109/hourly1!$C$8763+유형화!$F$73*hourly1!D3109/hourly1!$D$8763+유형화!$F$74*hourly1!E3109/hourly1!$E$8763</f>
        <v>392.39125815601608</v>
      </c>
      <c r="C3108" s="442">
        <f>hourly1!$F3109*유형화!$G$71/hourly1!$F$8763+유형화!$G$72*hourly1!$G3109/hourly1!$F$8763+유형화!$G$74*hourly1!I3109/hourly1!$I$8763</f>
        <v>0.45914014709213707</v>
      </c>
      <c r="D3108" s="14">
        <v>289.974108</v>
      </c>
      <c r="E3108" s="14">
        <v>478.78349400000133</v>
      </c>
      <c r="F3108" s="1">
        <v>840213</v>
      </c>
      <c r="G3108" s="15">
        <f t="shared" si="96"/>
        <v>0.33181663342768652</v>
      </c>
      <c r="H3108" s="15">
        <f t="shared" si="97"/>
        <v>0.52461198449802737</v>
      </c>
    </row>
    <row r="3109" spans="1:8">
      <c r="A3109" s="1">
        <v>3108</v>
      </c>
      <c r="B3109" s="444">
        <f>유형화!$F$71*hourly1!B3110/hourly1!$B$8763+유형화!$F$72*hourly1!C3110/hourly1!$C$8763+유형화!$F$73*hourly1!D3110/hourly1!$D$8763+유형화!$F$74*hourly1!E3110/hourly1!$E$8763</f>
        <v>329.93087390093297</v>
      </c>
      <c r="C3109" s="442">
        <f>hourly1!$F3110*유형화!$G$71/hourly1!$F$8763+유형화!$G$72*hourly1!$G3110/hourly1!$F$8763+유형화!$G$74*hourly1!I3110/hourly1!$I$8763</f>
        <v>0.44304593146227622</v>
      </c>
      <c r="D3109" s="14">
        <v>299.48596300000003</v>
      </c>
      <c r="E3109" s="14">
        <v>576.88371900000061</v>
      </c>
      <c r="F3109" s="1">
        <v>878526</v>
      </c>
      <c r="G3109" s="15">
        <f t="shared" si="96"/>
        <v>0.3427010248842931</v>
      </c>
      <c r="H3109" s="15">
        <f t="shared" si="97"/>
        <v>0.53674044391179965</v>
      </c>
    </row>
    <row r="3110" spans="1:8">
      <c r="A3110" s="1">
        <v>3109</v>
      </c>
      <c r="B3110" s="444">
        <f>유형화!$F$71*hourly1!B3111/hourly1!$B$8763+유형화!$F$72*hourly1!C3111/hourly1!$C$8763+유형화!$F$73*hourly1!D3111/hourly1!$D$8763+유형화!$F$74*hourly1!E3111/hourly1!$E$8763</f>
        <v>194.11577340603282</v>
      </c>
      <c r="C3110" s="442">
        <f>hourly1!$F3111*유형화!$G$71/hourly1!$F$8763+유형화!$G$72*hourly1!$G3111/hourly1!$F$8763+유형화!$G$74*hourly1!I3111/hourly1!$I$8763</f>
        <v>0.55491193033859365</v>
      </c>
      <c r="D3110" s="14">
        <v>284.44807100000003</v>
      </c>
      <c r="E3110" s="14">
        <v>762.13038800000061</v>
      </c>
      <c r="F3110" s="1">
        <v>890649</v>
      </c>
      <c r="G3110" s="15">
        <f t="shared" si="96"/>
        <v>0.32549320335945153</v>
      </c>
      <c r="H3110" s="15">
        <f t="shared" si="97"/>
        <v>0.51745977934568066</v>
      </c>
    </row>
    <row r="3111" spans="1:8">
      <c r="A3111" s="1">
        <v>3110</v>
      </c>
      <c r="B3111" s="444">
        <f>유형화!$F$71*hourly1!B3112/hourly1!$B$8763+유형화!$F$72*hourly1!C3112/hourly1!$C$8763+유형화!$F$73*hourly1!D3112/hourly1!$D$8763+유형화!$F$74*hourly1!E3112/hourly1!$E$8763</f>
        <v>262.75359745596177</v>
      </c>
      <c r="C3111" s="442">
        <f>hourly1!$F3112*유형화!$G$71/hourly1!$F$8763+유형화!$G$72*hourly1!$G3112/hourly1!$F$8763+유형화!$G$74*hourly1!I3112/hourly1!$I$8763</f>
        <v>0.51757594785055627</v>
      </c>
      <c r="D3111" s="14">
        <v>235.552066</v>
      </c>
      <c r="E3111" s="14">
        <v>860.97236599999974</v>
      </c>
      <c r="F3111" s="1">
        <v>878796</v>
      </c>
      <c r="G3111" s="15">
        <f t="shared" si="96"/>
        <v>0.2695416293411142</v>
      </c>
      <c r="H3111" s="15">
        <f t="shared" si="97"/>
        <v>0.45055173796902503</v>
      </c>
    </row>
    <row r="3112" spans="1:8">
      <c r="A3112" s="1">
        <v>3111</v>
      </c>
      <c r="B3112" s="444">
        <f>유형화!$F$71*hourly1!B3113/hourly1!$B$8763+유형화!$F$72*hourly1!C3113/hourly1!$C$8763+유형화!$F$73*hourly1!D3113/hourly1!$D$8763+유형화!$F$74*hourly1!E3113/hourly1!$E$8763</f>
        <v>385.7725799814055</v>
      </c>
      <c r="C3112" s="442">
        <f>hourly1!$F3113*유형화!$G$71/hourly1!$F$8763+유형화!$G$72*hourly1!$G3113/hourly1!$F$8763+유형화!$G$74*hourly1!I3113/hourly1!$I$8763</f>
        <v>0.38963545295301655</v>
      </c>
      <c r="D3112" s="14">
        <v>220.40840899999989</v>
      </c>
      <c r="E3112" s="14">
        <v>871.38555999999949</v>
      </c>
      <c r="F3112" s="1">
        <v>860478</v>
      </c>
      <c r="G3112" s="15">
        <f t="shared" si="96"/>
        <v>0.25221278119608032</v>
      </c>
      <c r="H3112" s="15">
        <f t="shared" si="97"/>
        <v>0.42841088076331618</v>
      </c>
    </row>
    <row r="3113" spans="1:8">
      <c r="A3113" s="1">
        <v>3112</v>
      </c>
      <c r="B3113" s="444">
        <f>유형화!$F$71*hourly1!B3114/hourly1!$B$8763+유형화!$F$72*hourly1!C3114/hourly1!$C$8763+유형화!$F$73*hourly1!D3114/hourly1!$D$8763+유형화!$F$74*hourly1!E3114/hourly1!$E$8763</f>
        <v>323.34889579390898</v>
      </c>
      <c r="C3113" s="442">
        <f>hourly1!$F3114*유형화!$G$71/hourly1!$F$8763+유형화!$G$72*hourly1!$G3114/hourly1!$F$8763+유형화!$G$74*hourly1!I3114/hourly1!$I$8763</f>
        <v>0.36835286161579917</v>
      </c>
      <c r="D3113" s="14">
        <v>198.96468400000001</v>
      </c>
      <c r="E3113" s="14">
        <v>810.068758</v>
      </c>
      <c r="F3113" s="1">
        <v>881012</v>
      </c>
      <c r="G3113" s="15">
        <f t="shared" si="96"/>
        <v>0.22767478128041518</v>
      </c>
      <c r="H3113" s="15">
        <f t="shared" si="97"/>
        <v>0.3958039256963366</v>
      </c>
    </row>
    <row r="3114" spans="1:8">
      <c r="A3114" s="1">
        <v>3113</v>
      </c>
      <c r="B3114" s="444">
        <f>유형화!$F$71*hourly1!B3115/hourly1!$B$8763+유형화!$F$72*hourly1!C3115/hourly1!$C$8763+유형화!$F$73*hourly1!D3115/hourly1!$D$8763+유형화!$F$74*hourly1!E3115/hourly1!$E$8763</f>
        <v>280.36007775624012</v>
      </c>
      <c r="C3114" s="442">
        <f>hourly1!$F3115*유형화!$G$71/hourly1!$F$8763+유형화!$G$72*hourly1!$G3115/hourly1!$F$8763+유형화!$G$74*hourly1!I3115/hourly1!$I$8763</f>
        <v>0.38963610484090538</v>
      </c>
      <c r="D3114" s="14">
        <v>176.528076</v>
      </c>
      <c r="E3114" s="14">
        <v>584.81693299999984</v>
      </c>
      <c r="F3114" s="1">
        <v>842910</v>
      </c>
      <c r="G3114" s="15">
        <f t="shared" si="96"/>
        <v>0.20200062787601294</v>
      </c>
      <c r="H3114" s="15">
        <f t="shared" si="97"/>
        <v>0.36000802629440504</v>
      </c>
    </row>
    <row r="3115" spans="1:8">
      <c r="A3115" s="1">
        <v>3114</v>
      </c>
      <c r="B3115" s="444">
        <f>유형화!$F$71*hourly1!B3116/hourly1!$B$8763+유형화!$F$72*hourly1!C3116/hourly1!$C$8763+유형화!$F$73*hourly1!D3116/hourly1!$D$8763+유형화!$F$74*hourly1!E3116/hourly1!$E$8763</f>
        <v>157.61471362166708</v>
      </c>
      <c r="C3115" s="442">
        <f>hourly1!$F3116*유형화!$G$71/hourly1!$F$8763+유형화!$G$72*hourly1!$G3116/hourly1!$F$8763+유형화!$G$74*hourly1!I3116/hourly1!$I$8763</f>
        <v>0.51760446794569348</v>
      </c>
      <c r="D3115" s="14">
        <v>165.00522599999999</v>
      </c>
      <c r="E3115" s="14">
        <v>315.0349149999999</v>
      </c>
      <c r="F3115" s="1">
        <v>861012</v>
      </c>
      <c r="G3115" s="15">
        <f t="shared" si="96"/>
        <v>0.18881505996147271</v>
      </c>
      <c r="H3115" s="15">
        <f t="shared" si="97"/>
        <v>0.34091476991849179</v>
      </c>
    </row>
    <row r="3116" spans="1:8">
      <c r="A3116" s="1">
        <v>3115</v>
      </c>
      <c r="B3116" s="444">
        <f>유형화!$F$71*hourly1!B3117/hourly1!$B$8763+유형화!$F$72*hourly1!C3117/hourly1!$C$8763+유형화!$F$73*hourly1!D3117/hourly1!$D$8763+유형화!$F$74*hourly1!E3117/hourly1!$E$8763</f>
        <v>118.38143178568488</v>
      </c>
      <c r="C3116" s="442">
        <f>hourly1!$F3117*유형화!$G$71/hourly1!$F$8763+유형화!$G$72*hourly1!$G3117/hourly1!$F$8763+유형화!$G$74*hourly1!I3117/hourly1!$I$8763</f>
        <v>0.64034762367740339</v>
      </c>
      <c r="D3116" s="14">
        <v>173.99448899999999</v>
      </c>
      <c r="E3116" s="14">
        <v>92.143938999999833</v>
      </c>
      <c r="F3116" s="1">
        <v>858400</v>
      </c>
      <c r="G3116" s="15">
        <f t="shared" si="96"/>
        <v>0.19910145072314742</v>
      </c>
      <c r="H3116" s="15">
        <f t="shared" si="97"/>
        <v>0.35585234589390263</v>
      </c>
    </row>
    <row r="3117" spans="1:8">
      <c r="A3117" s="1">
        <v>3116</v>
      </c>
      <c r="B3117" s="444">
        <f>유형화!$F$71*hourly1!B3118/hourly1!$B$8763+유형화!$F$72*hourly1!C3118/hourly1!$C$8763+유형화!$F$73*hourly1!D3118/hourly1!$D$8763+유형화!$F$74*hourly1!E3118/hourly1!$E$8763</f>
        <v>126.68542511200559</v>
      </c>
      <c r="C3117" s="442">
        <f>hourly1!$F3118*유형화!$G$71/hourly1!$F$8763+유형화!$G$72*hourly1!$G3118/hourly1!$F$8763+유형화!$G$74*hourly1!I3118/hourly1!$I$8763</f>
        <v>0.64580245855932816</v>
      </c>
      <c r="D3117" s="14">
        <v>224.611211</v>
      </c>
      <c r="E3117" s="14">
        <v>3.3213589999999962</v>
      </c>
      <c r="F3117" s="1">
        <v>838959</v>
      </c>
      <c r="G3117" s="15">
        <f t="shared" si="96"/>
        <v>0.25702203682314889</v>
      </c>
      <c r="H3117" s="15">
        <f t="shared" si="97"/>
        <v>0.43462715656069545</v>
      </c>
    </row>
    <row r="3118" spans="1:8">
      <c r="A3118" s="1">
        <v>3117</v>
      </c>
      <c r="B3118" s="444">
        <f>유형화!$F$71*hourly1!B3119/hourly1!$B$8763+유형화!$F$72*hourly1!C3119/hourly1!$C$8763+유형화!$F$73*hourly1!D3119/hourly1!$D$8763+유형화!$F$74*hourly1!E3119/hourly1!$E$8763</f>
        <v>64.047893113140859</v>
      </c>
      <c r="C3118" s="442">
        <f>hourly1!$F3119*유형화!$G$71/hourly1!$F$8763+유형화!$G$72*hourly1!$G3119/hourly1!$F$8763+유형화!$G$74*hourly1!I3119/hourly1!$I$8763</f>
        <v>0.54992604730671113</v>
      </c>
      <c r="D3118" s="14">
        <v>285.39627300000001</v>
      </c>
      <c r="E3118" s="14">
        <v>3.1501600000000001</v>
      </c>
      <c r="F3118" s="1">
        <v>836464</v>
      </c>
      <c r="G3118" s="15">
        <f t="shared" si="96"/>
        <v>0.32657822849365897</v>
      </c>
      <c r="H3118" s="15">
        <f t="shared" si="97"/>
        <v>0.51869262819365825</v>
      </c>
    </row>
    <row r="3119" spans="1:8">
      <c r="A3119" s="1">
        <v>3118</v>
      </c>
      <c r="B3119" s="444">
        <f>유형화!$F$71*hourly1!B3120/hourly1!$B$8763+유형화!$F$72*hourly1!C3120/hourly1!$C$8763+유형화!$F$73*hourly1!D3120/hourly1!$D$8763+유형화!$F$74*hourly1!E3120/hourly1!$E$8763</f>
        <v>62.427643741095181</v>
      </c>
      <c r="C3119" s="442">
        <f>hourly1!$F3120*유형화!$G$71/hourly1!$F$8763+유형화!$G$72*hourly1!$G3120/hourly1!$F$8763+유형화!$G$74*hourly1!I3120/hourly1!$I$8763</f>
        <v>0.45925602016437939</v>
      </c>
      <c r="D3119" s="14">
        <v>342.82945699999999</v>
      </c>
      <c r="E3119" s="14">
        <v>2.4163199999999998</v>
      </c>
      <c r="F3119" s="1">
        <v>899534</v>
      </c>
      <c r="G3119" s="15">
        <f t="shared" si="96"/>
        <v>0.39229887470360564</v>
      </c>
      <c r="H3119" s="15">
        <f t="shared" si="97"/>
        <v>0.58924581405677701</v>
      </c>
    </row>
    <row r="3120" spans="1:8">
      <c r="A3120" s="1">
        <v>3119</v>
      </c>
      <c r="B3120" s="444">
        <f>유형화!$F$71*hourly1!B3121/hourly1!$B$8763+유형화!$F$72*hourly1!C3121/hourly1!$C$8763+유형화!$F$73*hourly1!D3121/hourly1!$D$8763+유형화!$F$74*hourly1!E3121/hourly1!$E$8763</f>
        <v>60.807390762163259</v>
      </c>
      <c r="C3120" s="442">
        <f>hourly1!$F3121*유형화!$G$71/hourly1!$F$8763+유형화!$G$72*hourly1!$G3121/hourly1!$F$8763+유형화!$G$74*hourly1!I3121/hourly1!$I$8763</f>
        <v>0.35268962536645515</v>
      </c>
      <c r="D3120" s="14">
        <v>378.34156000000002</v>
      </c>
      <c r="E3120" s="14">
        <v>1.35056</v>
      </c>
      <c r="F3120" s="1">
        <v>942322</v>
      </c>
      <c r="G3120" s="15">
        <f t="shared" si="96"/>
        <v>0.43293528374257151</v>
      </c>
      <c r="H3120" s="15">
        <f t="shared" si="97"/>
        <v>0.62916177881301238</v>
      </c>
    </row>
    <row r="3121" spans="1:8">
      <c r="A3121" s="1">
        <v>3120</v>
      </c>
      <c r="B3121" s="444">
        <f>유형화!$F$71*hourly1!B3122/hourly1!$B$8763+유형화!$F$72*hourly1!C3122/hourly1!$C$8763+유형화!$F$73*hourly1!D3122/hourly1!$D$8763+유형화!$F$74*hourly1!E3122/hourly1!$E$8763</f>
        <v>58.944508652524569</v>
      </c>
      <c r="C3121" s="442">
        <f>hourly1!$F3122*유형화!$G$71/hourly1!$F$8763+유형화!$G$72*hourly1!$G3122/hourly1!$F$8763+유형화!$G$74*hourly1!I3122/hourly1!$I$8763</f>
        <v>0.32086494754871342</v>
      </c>
      <c r="D3121" s="14">
        <v>376.21956799999998</v>
      </c>
      <c r="E3121" s="14">
        <v>0.39056000000000002</v>
      </c>
      <c r="F3121" s="1">
        <v>977678</v>
      </c>
      <c r="G3121" s="15">
        <f t="shared" si="96"/>
        <v>0.43050709370016782</v>
      </c>
      <c r="H3121" s="15">
        <f t="shared" si="97"/>
        <v>0.62684962036238423</v>
      </c>
    </row>
    <row r="3122" spans="1:8">
      <c r="A3122" s="1">
        <v>3121</v>
      </c>
      <c r="B3122" s="444">
        <f>유형화!$F$71*hourly1!B3123/hourly1!$B$8763+유형화!$F$72*hourly1!C3123/hourly1!$C$8763+유형화!$F$73*hourly1!D3123/hourly1!$D$8763+유형화!$F$74*hourly1!E3123/hourly1!$E$8763</f>
        <v>58.944508652524569</v>
      </c>
      <c r="C3122" s="442">
        <f>hourly1!$F3123*유형화!$G$71/hourly1!$F$8763+유형화!$G$72*hourly1!$G3123/hourly1!$F$8763+유형화!$G$74*hourly1!I3123/hourly1!$I$8763</f>
        <v>0.26176242845197284</v>
      </c>
      <c r="D3122" s="14">
        <v>395.76769100000001</v>
      </c>
      <c r="E3122" s="14">
        <v>0</v>
      </c>
      <c r="F3122" s="1">
        <v>912880</v>
      </c>
      <c r="G3122" s="15">
        <f t="shared" si="96"/>
        <v>0.45287596107397599</v>
      </c>
      <c r="H3122" s="15">
        <f t="shared" si="97"/>
        <v>0.64781542724078844</v>
      </c>
    </row>
    <row r="3123" spans="1:8">
      <c r="A3123" s="1">
        <v>3122</v>
      </c>
      <c r="B3123" s="444">
        <f>유형화!$F$71*hourly1!B3124/hourly1!$B$8763+유형화!$F$72*hourly1!C3124/hourly1!$C$8763+유형화!$F$73*hourly1!D3124/hourly1!$D$8763+유형화!$F$74*hourly1!E3124/hourly1!$E$8763</f>
        <v>58.702782349869331</v>
      </c>
      <c r="C3123" s="442">
        <f>hourly1!$F3124*유형화!$G$71/hourly1!$F$8763+유형화!$G$72*hourly1!$G3124/hourly1!$F$8763+유형화!$G$74*hourly1!I3124/hourly1!$I$8763</f>
        <v>0.26615713065465529</v>
      </c>
      <c r="D3123" s="14">
        <v>417.48909200000003</v>
      </c>
      <c r="E3123" s="14">
        <v>0</v>
      </c>
      <c r="F3123" s="1">
        <v>830472</v>
      </c>
      <c r="G3123" s="15">
        <f t="shared" si="96"/>
        <v>0.47773170492939909</v>
      </c>
      <c r="H3123" s="15">
        <f t="shared" si="97"/>
        <v>0.67026316523520835</v>
      </c>
    </row>
    <row r="3124" spans="1:8">
      <c r="A3124" s="1">
        <v>3123</v>
      </c>
      <c r="B3124" s="444">
        <f>유형화!$F$71*hourly1!B3125/hourly1!$B$8763+유형화!$F$72*hourly1!C3125/hourly1!$C$8763+유형화!$F$73*hourly1!D3125/hourly1!$D$8763+유형화!$F$74*hourly1!E3125/hourly1!$E$8763</f>
        <v>58.702782349869331</v>
      </c>
      <c r="C3124" s="442">
        <f>hourly1!$F3125*유형화!$G$71/hourly1!$F$8763+유형화!$G$72*hourly1!$G3125/hourly1!$F$8763+유형화!$G$74*hourly1!I3125/hourly1!$I$8763</f>
        <v>0.24910276565050529</v>
      </c>
      <c r="D3124" s="14">
        <v>422.00344000000013</v>
      </c>
      <c r="E3124" s="14">
        <v>0</v>
      </c>
      <c r="F3124" s="1">
        <v>683997</v>
      </c>
      <c r="G3124" s="15">
        <f t="shared" si="96"/>
        <v>0.4828974618509827</v>
      </c>
      <c r="H3124" s="15">
        <f t="shared" si="97"/>
        <v>0.67482081888312784</v>
      </c>
    </row>
    <row r="3125" spans="1:8">
      <c r="A3125" s="1">
        <v>3124</v>
      </c>
      <c r="B3125" s="444">
        <f>유형화!$F$71*hourly1!B3126/hourly1!$B$8763+유형화!$F$72*hourly1!C3126/hourly1!$C$8763+유형화!$F$73*hourly1!D3126/hourly1!$D$8763+유형화!$F$74*hourly1!E3126/hourly1!$E$8763</f>
        <v>58.702782349869331</v>
      </c>
      <c r="C3125" s="442">
        <f>hourly1!$F3126*유형화!$G$71/hourly1!$F$8763+유형화!$G$72*hourly1!$G3126/hourly1!$F$8763+유형화!$G$74*hourly1!I3126/hourly1!$I$8763</f>
        <v>0.23689917991327447</v>
      </c>
      <c r="D3125" s="14">
        <v>388.55935099999988</v>
      </c>
      <c r="E3125" s="14">
        <v>0</v>
      </c>
      <c r="F3125" s="1">
        <v>534596</v>
      </c>
      <c r="G3125" s="15">
        <f t="shared" si="96"/>
        <v>0.44462747596646368</v>
      </c>
      <c r="H3125" s="15">
        <f t="shared" si="97"/>
        <v>0.64017076561947761</v>
      </c>
    </row>
    <row r="3126" spans="1:8">
      <c r="A3126" s="1">
        <v>3125</v>
      </c>
      <c r="B3126" s="444">
        <f>유형화!$F$71*hourly1!B3127/hourly1!$B$8763+유형화!$F$72*hourly1!C3127/hourly1!$C$8763+유형화!$F$73*hourly1!D3127/hourly1!$D$8763+유형화!$F$74*hourly1!E3127/hourly1!$E$8763</f>
        <v>58.865463740371275</v>
      </c>
      <c r="C3126" s="442">
        <f>hourly1!$F3127*유형화!$G$71/hourly1!$F$8763+유형화!$G$72*hourly1!$G3127/hourly1!$F$8763+유형화!$G$74*hourly1!I3127/hourly1!$I$8763</f>
        <v>0.23692753703643935</v>
      </c>
      <c r="D3126" s="14">
        <v>430.97413699999998</v>
      </c>
      <c r="E3126" s="14">
        <v>0</v>
      </c>
      <c r="F3126" s="1">
        <v>603477</v>
      </c>
      <c r="G3126" s="15">
        <f t="shared" si="96"/>
        <v>0.49316260758613162</v>
      </c>
      <c r="H3126" s="15">
        <f t="shared" si="97"/>
        <v>0.68377099784073703</v>
      </c>
    </row>
    <row r="3127" spans="1:8">
      <c r="A3127" s="1">
        <v>3126</v>
      </c>
      <c r="B3127" s="444">
        <f>유형화!$F$71*hourly1!B3128/hourly1!$B$8763+유형화!$F$72*hourly1!C3128/hourly1!$C$8763+유형화!$F$73*hourly1!D3128/hourly1!$D$8763+유형화!$F$74*hourly1!E3128/hourly1!$E$8763</f>
        <v>60.912838081661391</v>
      </c>
      <c r="C3127" s="442">
        <f>hourly1!$F3128*유형화!$G$71/hourly1!$F$8763+유형화!$G$72*hourly1!$G3128/hourly1!$F$8763+유형화!$G$74*hourly1!I3128/hourly1!$I$8763</f>
        <v>0.27505214089801394</v>
      </c>
      <c r="D3127" s="14">
        <v>402.89365800000007</v>
      </c>
      <c r="E3127" s="14">
        <v>2.3849160000000018</v>
      </c>
      <c r="F3127" s="1">
        <v>989006</v>
      </c>
      <c r="G3127" s="15">
        <f t="shared" si="96"/>
        <v>0.46103018696733339</v>
      </c>
      <c r="H3127" s="15">
        <f t="shared" si="97"/>
        <v>0.65527582621399372</v>
      </c>
    </row>
    <row r="3128" spans="1:8">
      <c r="A3128" s="1">
        <v>3127</v>
      </c>
      <c r="B3128" s="444">
        <f>유형화!$F$71*hourly1!B3129/hourly1!$B$8763+유형화!$F$72*hourly1!C3129/hourly1!$C$8763+유형화!$F$73*hourly1!D3129/hourly1!$D$8763+유형화!$F$74*hourly1!E3129/hourly1!$E$8763</f>
        <v>72.191826821529389</v>
      </c>
      <c r="C3128" s="442">
        <f>hourly1!$F3129*유형화!$G$71/hourly1!$F$8763+유형화!$G$72*hourly1!$G3129/hourly1!$F$8763+유형화!$G$74*hourly1!I3129/hourly1!$I$8763</f>
        <v>0.37025205549397683</v>
      </c>
      <c r="D3128" s="14">
        <v>391.35061500000012</v>
      </c>
      <c r="E3128" s="14">
        <v>63.028087999999968</v>
      </c>
      <c r="F3128" s="1">
        <v>991349</v>
      </c>
      <c r="G3128" s="15">
        <f t="shared" si="96"/>
        <v>0.44782151225431038</v>
      </c>
      <c r="H3128" s="15">
        <f t="shared" si="97"/>
        <v>0.64314280365358967</v>
      </c>
    </row>
    <row r="3129" spans="1:8">
      <c r="A3129" s="1">
        <v>3128</v>
      </c>
      <c r="B3129" s="444">
        <f>유형화!$F$71*hourly1!B3130/hourly1!$B$8763+유형화!$F$72*hourly1!C3130/hourly1!$C$8763+유형화!$F$73*hourly1!D3130/hourly1!$D$8763+유형화!$F$74*hourly1!E3130/hourly1!$E$8763</f>
        <v>107.91258215938473</v>
      </c>
      <c r="C3129" s="442">
        <f>hourly1!$F3130*유형화!$G$71/hourly1!$F$8763+유형화!$G$72*hourly1!$G3130/hourly1!$F$8763+유형화!$G$74*hourly1!I3130/hourly1!$I$8763</f>
        <v>0.47541917293848523</v>
      </c>
      <c r="D3129" s="14">
        <v>325.48816199999999</v>
      </c>
      <c r="E3129" s="14">
        <v>222.62866700000021</v>
      </c>
      <c r="F3129" s="1">
        <v>898142</v>
      </c>
      <c r="G3129" s="15">
        <f t="shared" si="96"/>
        <v>0.37245527499098452</v>
      </c>
      <c r="H3129" s="15">
        <f t="shared" si="97"/>
        <v>0.56876391047917185</v>
      </c>
    </row>
    <row r="3130" spans="1:8">
      <c r="A3130" s="1">
        <v>3129</v>
      </c>
      <c r="B3130" s="444">
        <f>유형화!$F$71*hourly1!B3131/hourly1!$B$8763+유형화!$F$72*hourly1!C3131/hourly1!$C$8763+유형화!$F$73*hourly1!D3131/hourly1!$D$8763+유형화!$F$74*hourly1!E3131/hourly1!$E$8763</f>
        <v>109.81690517904937</v>
      </c>
      <c r="C3130" s="442">
        <f>hourly1!$F3131*유형화!$G$71/hourly1!$F$8763+유형화!$G$72*hourly1!$G3131/hourly1!$F$8763+유형화!$G$74*hourly1!I3131/hourly1!$I$8763</f>
        <v>0.63552422370181672</v>
      </c>
      <c r="D3130" s="14">
        <v>314.22093100000001</v>
      </c>
      <c r="E3130" s="14">
        <v>457.44259800000032</v>
      </c>
      <c r="F3130" s="1">
        <v>861417</v>
      </c>
      <c r="G3130" s="15">
        <f t="shared" si="96"/>
        <v>0.35956221124726551</v>
      </c>
      <c r="H3130" s="15">
        <f t="shared" si="97"/>
        <v>0.55508621454182705</v>
      </c>
    </row>
    <row r="3131" spans="1:8">
      <c r="A3131" s="1">
        <v>3130</v>
      </c>
      <c r="B3131" s="444">
        <f>유형화!$F$71*hourly1!B3132/hourly1!$B$8763+유형화!$F$72*hourly1!C3132/hourly1!$C$8763+유형화!$F$73*hourly1!D3132/hourly1!$D$8763+유형화!$F$74*hourly1!E3132/hourly1!$E$8763</f>
        <v>114.16529348409603</v>
      </c>
      <c r="C3131" s="442">
        <f>hourly1!$F3132*유형화!$G$71/hourly1!$F$8763+유형화!$G$72*hourly1!$G3132/hourly1!$F$8763+유형화!$G$74*hourly1!I3132/hourly1!$I$8763</f>
        <v>0.63072453614818613</v>
      </c>
      <c r="D3131" s="14">
        <v>323.78018500000002</v>
      </c>
      <c r="E3131" s="14">
        <v>721.40067000000056</v>
      </c>
      <c r="F3131" s="1">
        <v>838830</v>
      </c>
      <c r="G3131" s="15">
        <f t="shared" si="96"/>
        <v>0.37050084125888072</v>
      </c>
      <c r="H3131" s="15">
        <f t="shared" si="97"/>
        <v>0.56670961576483858</v>
      </c>
    </row>
    <row r="3132" spans="1:8">
      <c r="A3132" s="1">
        <v>3131</v>
      </c>
      <c r="B3132" s="444">
        <f>유형화!$F$71*hourly1!B3133/hourly1!$B$8763+유형화!$F$72*hourly1!C3133/hourly1!$C$8763+유형화!$F$73*hourly1!D3133/hourly1!$D$8763+유형화!$F$74*hourly1!E3133/hourly1!$E$8763</f>
        <v>117.51729214670962</v>
      </c>
      <c r="C3132" s="442">
        <f>hourly1!$F3133*유형화!$G$71/hourly1!$F$8763+유형화!$G$72*hourly1!$G3133/hourly1!$F$8763+유형화!$G$74*hourly1!I3133/hourly1!$I$8763</f>
        <v>0.589340737300319</v>
      </c>
      <c r="D3132" s="14">
        <v>317.16412400000002</v>
      </c>
      <c r="E3132" s="14">
        <v>936.33676500000126</v>
      </c>
      <c r="F3132" s="1">
        <v>817040</v>
      </c>
      <c r="G3132" s="15">
        <f t="shared" si="96"/>
        <v>0.3629300995029574</v>
      </c>
      <c r="H3132" s="15">
        <f t="shared" si="97"/>
        <v>0.55868787564237188</v>
      </c>
    </row>
    <row r="3133" spans="1:8">
      <c r="A3133" s="1">
        <v>3132</v>
      </c>
      <c r="B3133" s="444">
        <f>유형화!$F$71*hourly1!B3134/hourly1!$B$8763+유형화!$F$72*hourly1!C3134/hourly1!$C$8763+유형화!$F$73*hourly1!D3134/hourly1!$D$8763+유형화!$F$74*hourly1!E3134/hourly1!$E$8763</f>
        <v>116.15765834060677</v>
      </c>
      <c r="C3133" s="442">
        <f>hourly1!$F3134*유형화!$G$71/hourly1!$F$8763+유형화!$G$72*hourly1!$G3134/hourly1!$F$8763+유형화!$G$74*hourly1!I3134/hourly1!$I$8763</f>
        <v>0.61659690330701444</v>
      </c>
      <c r="D3133" s="14">
        <v>312.01415200000002</v>
      </c>
      <c r="E3133" s="14">
        <v>1060.040917</v>
      </c>
      <c r="F3133" s="1">
        <v>830546</v>
      </c>
      <c r="G3133" s="15">
        <f t="shared" si="96"/>
        <v>0.35703699965665375</v>
      </c>
      <c r="H3133" s="15">
        <f t="shared" si="97"/>
        <v>0.55237218068706895</v>
      </c>
    </row>
    <row r="3134" spans="1:8">
      <c r="A3134" s="1">
        <v>3133</v>
      </c>
      <c r="B3134" s="444">
        <f>유형화!$F$71*hourly1!B3135/hourly1!$B$8763+유형화!$F$72*hourly1!C3135/hourly1!$C$8763+유형화!$F$73*hourly1!D3135/hourly1!$D$8763+유형화!$F$74*hourly1!E3135/hourly1!$E$8763</f>
        <v>122.008313802657</v>
      </c>
      <c r="C3134" s="442">
        <f>hourly1!$F3135*유형화!$G$71/hourly1!$F$8763+유형화!$G$72*hourly1!$G3135/hourly1!$F$8763+유형화!$G$74*hourly1!I3135/hourly1!$I$8763</f>
        <v>0.62090123755110505</v>
      </c>
      <c r="D3134" s="14">
        <v>255.240993</v>
      </c>
      <c r="E3134" s="14">
        <v>1118.4719110000001</v>
      </c>
      <c r="F3134" s="1">
        <v>840075</v>
      </c>
      <c r="G3134" s="15">
        <f t="shared" si="96"/>
        <v>0.2920716183735953</v>
      </c>
      <c r="H3134" s="15">
        <f t="shared" si="97"/>
        <v>0.47830458222347066</v>
      </c>
    </row>
    <row r="3135" spans="1:8">
      <c r="A3135" s="1">
        <v>3134</v>
      </c>
      <c r="B3135" s="444">
        <f>유형화!$F$71*hourly1!B3136/hourly1!$B$8763+유형화!$F$72*hourly1!C3136/hourly1!$C$8763+유형화!$F$73*hourly1!D3136/hourly1!$D$8763+유형화!$F$74*hourly1!E3136/hourly1!$E$8763</f>
        <v>110.0147728514024</v>
      </c>
      <c r="C3135" s="442">
        <f>hourly1!$F3136*유형화!$G$71/hourly1!$F$8763+유형화!$G$72*hourly1!$G3136/hourly1!$F$8763+유형화!$G$74*hourly1!I3136/hourly1!$I$8763</f>
        <v>0.53866810643824337</v>
      </c>
      <c r="D3135" s="14">
        <v>225.01258300000001</v>
      </c>
      <c r="E3135" s="14">
        <v>1094.179401000001</v>
      </c>
      <c r="F3135" s="1">
        <v>872286</v>
      </c>
      <c r="G3135" s="15">
        <f t="shared" si="96"/>
        <v>0.2574813257807414</v>
      </c>
      <c r="H3135" s="15">
        <f t="shared" si="97"/>
        <v>0.43521790969923596</v>
      </c>
    </row>
    <row r="3136" spans="1:8">
      <c r="A3136" s="1">
        <v>3135</v>
      </c>
      <c r="B3136" s="444">
        <f>유형화!$F$71*hourly1!B3137/hourly1!$B$8763+유형화!$F$72*hourly1!C3137/hourly1!$C$8763+유형화!$F$73*hourly1!D3137/hourly1!$D$8763+유형화!$F$74*hourly1!E3137/hourly1!$E$8763</f>
        <v>110.90017575384505</v>
      </c>
      <c r="C3136" s="442">
        <f>hourly1!$F3137*유형화!$G$71/hourly1!$F$8763+유형화!$G$72*hourly1!$G3137/hourly1!$F$8763+유형화!$G$74*hourly1!I3137/hourly1!$I$8763</f>
        <v>0.47469663669968187</v>
      </c>
      <c r="D3136" s="14">
        <v>234.98648600000001</v>
      </c>
      <c r="E3136" s="14">
        <v>976.01407499999959</v>
      </c>
      <c r="F3136" s="1">
        <v>855043</v>
      </c>
      <c r="G3136" s="15">
        <f t="shared" si="96"/>
        <v>0.26889443758724207</v>
      </c>
      <c r="H3136" s="15">
        <f t="shared" si="97"/>
        <v>0.44973751826220693</v>
      </c>
    </row>
    <row r="3137" spans="1:8">
      <c r="A3137" s="1">
        <v>3136</v>
      </c>
      <c r="B3137" s="444">
        <f>유형화!$F$71*hourly1!B3138/hourly1!$B$8763+유형화!$F$72*hourly1!C3138/hourly1!$C$8763+유형화!$F$73*hourly1!D3138/hourly1!$D$8763+유형화!$F$74*hourly1!E3138/hourly1!$E$8763</f>
        <v>109.51068053648424</v>
      </c>
      <c r="C3137" s="442">
        <f>hourly1!$F3138*유형화!$G$71/hourly1!$F$8763+유형화!$G$72*hourly1!$G3138/hourly1!$F$8763+유형화!$G$74*hourly1!I3138/hourly1!$I$8763</f>
        <v>0.41991230446466921</v>
      </c>
      <c r="D3137" s="14">
        <v>224.45209600000001</v>
      </c>
      <c r="E3137" s="14">
        <v>799.75875399999995</v>
      </c>
      <c r="F3137" s="1">
        <v>866665</v>
      </c>
      <c r="G3137" s="15">
        <f t="shared" si="96"/>
        <v>0.25683996193380104</v>
      </c>
      <c r="H3137" s="15">
        <f t="shared" si="97"/>
        <v>0.43439282590193029</v>
      </c>
    </row>
    <row r="3138" spans="1:8">
      <c r="A3138" s="1">
        <v>3137</v>
      </c>
      <c r="B3138" s="444">
        <f>유형화!$F$71*hourly1!B3139/hourly1!$B$8763+유형화!$F$72*hourly1!C3139/hourly1!$C$8763+유형화!$F$73*hourly1!D3139/hourly1!$D$8763+유형화!$F$74*hourly1!E3139/hourly1!$E$8763</f>
        <v>108.15154448068377</v>
      </c>
      <c r="C3138" s="442">
        <f>hourly1!$F3139*유형화!$G$71/hourly1!$F$8763+유형화!$G$72*hourly1!$G3139/hourly1!$F$8763+유형화!$G$74*hourly1!I3139/hourly1!$I$8763</f>
        <v>0.47472825326229118</v>
      </c>
      <c r="D3138" s="14">
        <v>244.635853</v>
      </c>
      <c r="E3138" s="14">
        <v>535.26082300000007</v>
      </c>
      <c r="F3138" s="1">
        <v>862950</v>
      </c>
      <c r="G3138" s="15">
        <f t="shared" ref="G3138:G3201" si="98">D3138/$I$1</f>
        <v>0.27993618367530387</v>
      </c>
      <c r="H3138" s="15">
        <f t="shared" ref="H3138:H3201" si="99">G3138/(1-$H$1*(1-G3138))</f>
        <v>0.46349743702304502</v>
      </c>
    </row>
    <row r="3139" spans="1:8">
      <c r="A3139" s="1">
        <v>3138</v>
      </c>
      <c r="B3139" s="444">
        <f>유형화!$F$71*hourly1!B3140/hourly1!$B$8763+유형화!$F$72*hourly1!C3140/hourly1!$C$8763+유형화!$F$73*hourly1!D3140/hourly1!$D$8763+유형화!$F$74*hourly1!E3140/hourly1!$E$8763</f>
        <v>107.54137224726605</v>
      </c>
      <c r="C3139" s="442">
        <f>hourly1!$F3140*유형화!$G$71/hourly1!$F$8763+유형화!$G$72*hourly1!$G3140/hourly1!$F$8763+유형화!$G$74*hourly1!I3140/hourly1!$I$8763</f>
        <v>0.54787985270959616</v>
      </c>
      <c r="D3139" s="14">
        <v>279.270353</v>
      </c>
      <c r="E3139" s="14">
        <v>286.12301899999989</v>
      </c>
      <c r="F3139" s="1">
        <v>853800</v>
      </c>
      <c r="G3139" s="15">
        <f t="shared" si="98"/>
        <v>0.31956835383599702</v>
      </c>
      <c r="H3139" s="15">
        <f t="shared" si="99"/>
        <v>0.51068625160515968</v>
      </c>
    </row>
    <row r="3140" spans="1:8">
      <c r="A3140" s="1">
        <v>3139</v>
      </c>
      <c r="B3140" s="444">
        <f>유형화!$F$71*hourly1!B3141/hourly1!$B$8763+유형화!$F$72*hourly1!C3141/hourly1!$C$8763+유형화!$F$73*hourly1!D3141/hourly1!$D$8763+유형화!$F$74*hourly1!E3141/hourly1!$E$8763</f>
        <v>118.3812009449649</v>
      </c>
      <c r="C3140" s="442">
        <f>hourly1!$F3141*유형화!$G$71/hourly1!$F$8763+유형화!$G$72*hourly1!$G3141/hourly1!$F$8763+유형화!$G$74*hourly1!I3141/hourly1!$I$8763</f>
        <v>0.67591919010828361</v>
      </c>
      <c r="D3140" s="14">
        <v>291.64540199999999</v>
      </c>
      <c r="E3140" s="14">
        <v>81.77103100000005</v>
      </c>
      <c r="F3140" s="1">
        <v>861788</v>
      </c>
      <c r="G3140" s="15">
        <f t="shared" si="98"/>
        <v>0.33372909089629571</v>
      </c>
      <c r="H3140" s="15">
        <f t="shared" si="99"/>
        <v>0.52675963087423539</v>
      </c>
    </row>
    <row r="3141" spans="1:8">
      <c r="A3141" s="1">
        <v>3140</v>
      </c>
      <c r="B3141" s="444">
        <f>유형화!$F$71*hourly1!B3142/hourly1!$B$8763+유형화!$F$72*hourly1!C3142/hourly1!$C$8763+유형화!$F$73*hourly1!D3142/hourly1!$D$8763+유형화!$F$74*hourly1!E3142/hourly1!$E$8763</f>
        <v>126.68517262996814</v>
      </c>
      <c r="C3141" s="442">
        <f>hourly1!$F3142*유형화!$G$71/hourly1!$F$8763+유형화!$G$72*hourly1!$G3142/hourly1!$F$8763+유형화!$G$74*hourly1!I3142/hourly1!$I$8763</f>
        <v>0.57999413172195946</v>
      </c>
      <c r="D3141" s="14">
        <v>303.52544699999999</v>
      </c>
      <c r="E3141" s="14">
        <v>2.6761420000000009</v>
      </c>
      <c r="F3141" s="1">
        <v>825572</v>
      </c>
      <c r="G3141" s="15">
        <f t="shared" si="98"/>
        <v>0.34732339613981567</v>
      </c>
      <c r="H3141" s="15">
        <f t="shared" si="99"/>
        <v>0.54182261574705015</v>
      </c>
    </row>
    <row r="3142" spans="1:8">
      <c r="A3142" s="1">
        <v>3141</v>
      </c>
      <c r="B3142" s="444">
        <f>유형화!$F$71*hourly1!B3143/hourly1!$B$8763+유형화!$F$72*hourly1!C3143/hourly1!$C$8763+유형화!$F$73*hourly1!D3143/hourly1!$D$8763+유형화!$F$74*hourly1!E3143/hourly1!$E$8763</f>
        <v>64.047893113140859</v>
      </c>
      <c r="C3142" s="442">
        <f>hourly1!$F3143*유형화!$G$71/hourly1!$F$8763+유형화!$G$72*hourly1!$G3143/hourly1!$F$8763+유형화!$G$74*hourly1!I3143/hourly1!$I$8763</f>
        <v>0.42018071930290324</v>
      </c>
      <c r="D3142" s="14">
        <v>312.58711799999998</v>
      </c>
      <c r="E3142" s="14">
        <v>3.1896</v>
      </c>
      <c r="F3142" s="1">
        <v>854825</v>
      </c>
      <c r="G3142" s="15">
        <f t="shared" si="98"/>
        <v>0.35769264319151894</v>
      </c>
      <c r="H3142" s="15">
        <f t="shared" si="99"/>
        <v>0.55307797023557581</v>
      </c>
    </row>
    <row r="3143" spans="1:8">
      <c r="A3143" s="1">
        <v>3142</v>
      </c>
      <c r="B3143" s="444">
        <f>유형화!$F$71*hourly1!B3144/hourly1!$B$8763+유형화!$F$72*hourly1!C3144/hourly1!$C$8763+유형화!$F$73*hourly1!D3144/hourly1!$D$8763+유형화!$F$74*hourly1!E3144/hourly1!$E$8763</f>
        <v>62.427643741095181</v>
      </c>
      <c r="C3143" s="442">
        <f>hourly1!$F3144*유형화!$G$71/hourly1!$F$8763+유형화!$G$72*hourly1!$G3144/hourly1!$F$8763+유형화!$G$74*hourly1!I3144/hourly1!$I$8763</f>
        <v>0.41567837411257519</v>
      </c>
      <c r="D3143" s="14">
        <v>388.25045599999999</v>
      </c>
      <c r="E3143" s="14">
        <v>3.1547200000000002</v>
      </c>
      <c r="F3143" s="1">
        <v>895207</v>
      </c>
      <c r="G3143" s="15">
        <f t="shared" si="98"/>
        <v>0.44427400820449847</v>
      </c>
      <c r="H3143" s="15">
        <f t="shared" si="99"/>
        <v>0.63984094106513145</v>
      </c>
    </row>
    <row r="3144" spans="1:8">
      <c r="A3144" s="1">
        <v>3143</v>
      </c>
      <c r="B3144" s="444">
        <f>유형화!$F$71*hourly1!B3145/hourly1!$B$8763+유형화!$F$72*hourly1!C3145/hourly1!$C$8763+유형화!$F$73*hourly1!D3145/hourly1!$D$8763+유형화!$F$74*hourly1!E3145/hourly1!$E$8763</f>
        <v>60.807390762163259</v>
      </c>
      <c r="C3144" s="442">
        <f>hourly1!$F3145*유형화!$G$71/hourly1!$F$8763+유형화!$G$72*hourly1!$G3145/hourly1!$F$8763+유형화!$G$74*hourly1!I3145/hourly1!$I$8763</f>
        <v>0.37920655050719387</v>
      </c>
      <c r="D3144" s="14">
        <v>359.81845399999997</v>
      </c>
      <c r="E3144" s="14">
        <v>3.5792800000000011</v>
      </c>
      <c r="F3144" s="1">
        <v>950446</v>
      </c>
      <c r="G3144" s="15">
        <f t="shared" si="98"/>
        <v>0.4117393407118779</v>
      </c>
      <c r="H3144" s="15">
        <f t="shared" si="99"/>
        <v>0.60867070844271032</v>
      </c>
    </row>
    <row r="3145" spans="1:8">
      <c r="A3145" s="1">
        <v>3144</v>
      </c>
      <c r="B3145" s="444">
        <f>유형화!$F$71*hourly1!B3146/hourly1!$B$8763+유형화!$F$72*hourly1!C3146/hourly1!$C$8763+유형화!$F$73*hourly1!D3146/hourly1!$D$8763+유형화!$F$74*hourly1!E3146/hourly1!$E$8763</f>
        <v>58.944508652524569</v>
      </c>
      <c r="C3145" s="442">
        <f>hourly1!$F3146*유형화!$G$71/hourly1!$F$8763+유형화!$G$72*hourly1!$G3146/hourly1!$F$8763+유형화!$G$74*hourly1!I3146/hourly1!$I$8763</f>
        <v>0.31548972447521439</v>
      </c>
      <c r="D3145" s="14">
        <v>330.44821200000001</v>
      </c>
      <c r="E3145" s="14">
        <v>1.93336</v>
      </c>
      <c r="F3145" s="1">
        <v>972281</v>
      </c>
      <c r="G3145" s="15">
        <f t="shared" si="98"/>
        <v>0.37813104757628374</v>
      </c>
      <c r="H3145" s="15">
        <f t="shared" si="99"/>
        <v>0.57469163399623591</v>
      </c>
    </row>
    <row r="3146" spans="1:8">
      <c r="A3146" s="1">
        <v>3145</v>
      </c>
      <c r="B3146" s="444">
        <f>유형화!$F$71*hourly1!B3147/hourly1!$B$8763+유형화!$F$72*hourly1!C3147/hourly1!$C$8763+유형화!$F$73*hourly1!D3147/hourly1!$D$8763+유형화!$F$74*hourly1!E3147/hourly1!$E$8763</f>
        <v>58.944508652524569</v>
      </c>
      <c r="C3146" s="442">
        <f>hourly1!$F3147*유형화!$G$71/hourly1!$F$8763+유형화!$G$72*hourly1!$G3147/hourly1!$F$8763+유형화!$G$74*hourly1!I3147/hourly1!$I$8763</f>
        <v>0.27561284596841096</v>
      </c>
      <c r="D3146" s="14">
        <v>377.71297700000002</v>
      </c>
      <c r="E3146" s="14">
        <v>4.1599999999999996E-3</v>
      </c>
      <c r="F3146" s="1">
        <v>924082</v>
      </c>
      <c r="G3146" s="15">
        <f t="shared" si="98"/>
        <v>0.43221599781622294</v>
      </c>
      <c r="H3146" s="15">
        <f t="shared" si="99"/>
        <v>0.62847780018675281</v>
      </c>
    </row>
    <row r="3147" spans="1:8">
      <c r="A3147" s="1">
        <v>3146</v>
      </c>
      <c r="B3147" s="444">
        <f>유형화!$F$71*hourly1!B3148/hourly1!$B$8763+유형화!$F$72*hourly1!C3148/hourly1!$C$8763+유형화!$F$73*hourly1!D3148/hourly1!$D$8763+유형화!$F$74*hourly1!E3148/hourly1!$E$8763</f>
        <v>58.702782349869331</v>
      </c>
      <c r="C3147" s="442">
        <f>hourly1!$F3148*유형화!$G$71/hourly1!$F$8763+유형화!$G$72*hourly1!$G3148/hourly1!$F$8763+유형화!$G$74*hourly1!I3148/hourly1!$I$8763</f>
        <v>0.26104665555001549</v>
      </c>
      <c r="D3147" s="14">
        <v>365.518012</v>
      </c>
      <c r="E3147" s="14">
        <v>0</v>
      </c>
      <c r="F3147" s="1">
        <v>817332</v>
      </c>
      <c r="G3147" s="15">
        <f t="shared" si="98"/>
        <v>0.41826133041857905</v>
      </c>
      <c r="H3147" s="15">
        <f t="shared" si="99"/>
        <v>0.61505063704418994</v>
      </c>
    </row>
    <row r="3148" spans="1:8">
      <c r="A3148" s="1">
        <v>3147</v>
      </c>
      <c r="B3148" s="444">
        <f>유형화!$F$71*hourly1!B3149/hourly1!$B$8763+유형화!$F$72*hourly1!C3149/hourly1!$C$8763+유형화!$F$73*hourly1!D3149/hourly1!$D$8763+유형화!$F$74*hourly1!E3149/hourly1!$E$8763</f>
        <v>58.702782349869331</v>
      </c>
      <c r="C3148" s="442">
        <f>hourly1!$F3149*유형화!$G$71/hourly1!$F$8763+유형화!$G$72*hourly1!$G3149/hourly1!$F$8763+유형화!$G$74*hourly1!I3149/hourly1!$I$8763</f>
        <v>0.25165482524936694</v>
      </c>
      <c r="D3148" s="14">
        <v>366.94843400000002</v>
      </c>
      <c r="E3148" s="14">
        <v>0</v>
      </c>
      <c r="F3148" s="1">
        <v>673624</v>
      </c>
      <c r="G3148" s="15">
        <f t="shared" si="98"/>
        <v>0.41989815867091701</v>
      </c>
      <c r="H3148" s="15">
        <f t="shared" si="99"/>
        <v>0.61664126054620383</v>
      </c>
    </row>
    <row r="3149" spans="1:8">
      <c r="A3149" s="1">
        <v>3148</v>
      </c>
      <c r="B3149" s="444">
        <f>유형화!$F$71*hourly1!B3150/hourly1!$B$8763+유형화!$F$72*hourly1!C3150/hourly1!$C$8763+유형화!$F$73*hourly1!D3150/hourly1!$D$8763+유형화!$F$74*hourly1!E3150/hourly1!$E$8763</f>
        <v>58.702782349869331</v>
      </c>
      <c r="C3149" s="442">
        <f>hourly1!$F3150*유형화!$G$71/hourly1!$F$8763+유형화!$G$72*hourly1!$G3150/hourly1!$F$8763+유형화!$G$74*hourly1!I3150/hourly1!$I$8763</f>
        <v>0.2369907701616579</v>
      </c>
      <c r="D3149" s="14">
        <v>358.20398699999998</v>
      </c>
      <c r="E3149" s="14">
        <v>0</v>
      </c>
      <c r="F3149" s="1">
        <v>530505</v>
      </c>
      <c r="G3149" s="15">
        <f t="shared" si="98"/>
        <v>0.40989191023467098</v>
      </c>
      <c r="H3149" s="15">
        <f t="shared" si="99"/>
        <v>0.60685120230480638</v>
      </c>
    </row>
    <row r="3150" spans="1:8">
      <c r="A3150" s="1">
        <v>3149</v>
      </c>
      <c r="B3150" s="444">
        <f>유형화!$F$71*hourly1!B3151/hourly1!$B$8763+유형화!$F$72*hourly1!C3151/hourly1!$C$8763+유형화!$F$73*hourly1!D3151/hourly1!$D$8763+유형화!$F$74*hourly1!E3151/hourly1!$E$8763</f>
        <v>58.848659257335818</v>
      </c>
      <c r="C3150" s="442">
        <f>hourly1!$F3151*유형화!$G$71/hourly1!$F$8763+유형화!$G$72*hourly1!$G3151/hourly1!$F$8763+유형화!$G$74*hourly1!I3151/hourly1!$I$8763</f>
        <v>0.23702548319173908</v>
      </c>
      <c r="D3150" s="14">
        <v>284.57642800000002</v>
      </c>
      <c r="E3150" s="14">
        <v>0</v>
      </c>
      <c r="F3150" s="1">
        <v>607521</v>
      </c>
      <c r="G3150" s="15">
        <f t="shared" si="98"/>
        <v>0.32564008194771799</v>
      </c>
      <c r="H3150" s="15">
        <f t="shared" si="99"/>
        <v>0.51762680553810592</v>
      </c>
    </row>
    <row r="3151" spans="1:8">
      <c r="A3151" s="1">
        <v>3150</v>
      </c>
      <c r="B3151" s="444">
        <f>유형화!$F$71*hourly1!B3152/hourly1!$B$8763+유형화!$F$72*hourly1!C3152/hourly1!$C$8763+유형화!$F$73*hourly1!D3152/hourly1!$D$8763+유형화!$F$74*hourly1!E3152/hourly1!$E$8763</f>
        <v>60.906767692103827</v>
      </c>
      <c r="C3151" s="442">
        <f>hourly1!$F3152*유형화!$G$71/hourly1!$F$8763+유형화!$G$72*hourly1!$G3152/hourly1!$F$8763+유형화!$G$74*hourly1!I3152/hourly1!$I$8763</f>
        <v>0.25169548675643405</v>
      </c>
      <c r="D3151" s="14">
        <v>236.85948200000001</v>
      </c>
      <c r="E3151" s="14">
        <v>0.34635500000000002</v>
      </c>
      <c r="F3151" s="1">
        <v>926638</v>
      </c>
      <c r="G3151" s="15">
        <f t="shared" si="98"/>
        <v>0.27103770214086054</v>
      </c>
      <c r="H3151" s="15">
        <f t="shared" si="99"/>
        <v>0.4524302152869078</v>
      </c>
    </row>
    <row r="3152" spans="1:8">
      <c r="A3152" s="1">
        <v>3151</v>
      </c>
      <c r="B3152" s="444">
        <f>유형화!$F$71*hourly1!B3153/hourly1!$B$8763+유형화!$F$72*hourly1!C3153/hourly1!$C$8763+유형화!$F$73*hourly1!D3153/hourly1!$D$8763+유형화!$F$74*hourly1!E3153/hourly1!$E$8763</f>
        <v>72.138715421508522</v>
      </c>
      <c r="C3152" s="442">
        <f>hourly1!$F3153*유형화!$G$71/hourly1!$F$8763+유형화!$G$72*hourly1!$G3153/hourly1!$F$8763+유형화!$G$74*hourly1!I3153/hourly1!$I$8763</f>
        <v>0.32048587474134715</v>
      </c>
      <c r="D3152" s="14">
        <v>183.31829400000001</v>
      </c>
      <c r="E3152" s="14">
        <v>19.589618000000009</v>
      </c>
      <c r="F3152" s="1">
        <v>967445</v>
      </c>
      <c r="G3152" s="15">
        <f t="shared" si="98"/>
        <v>0.20977065704358289</v>
      </c>
      <c r="H3152" s="15">
        <f t="shared" si="99"/>
        <v>0.37102998807514487</v>
      </c>
    </row>
    <row r="3153" spans="1:8">
      <c r="A3153" s="1">
        <v>3152</v>
      </c>
      <c r="B3153" s="444">
        <f>유형화!$F$71*hourly1!B3154/hourly1!$B$8763+유형화!$F$72*hourly1!C3154/hourly1!$C$8763+유형화!$F$73*hourly1!D3154/hourly1!$D$8763+유형화!$F$74*hourly1!E3154/hourly1!$E$8763</f>
        <v>62.175031855739569</v>
      </c>
      <c r="C3153" s="442">
        <f>hourly1!$F3154*유형화!$G$71/hourly1!$F$8763+유형화!$G$72*hourly1!$G3154/hourly1!$F$8763+유형화!$G$74*hourly1!I3154/hourly1!$I$8763</f>
        <v>0.4262845900641643</v>
      </c>
      <c r="D3153" s="14">
        <v>197.55409299999991</v>
      </c>
      <c r="E3153" s="14">
        <v>74.65131400000007</v>
      </c>
      <c r="F3153" s="1">
        <v>920105</v>
      </c>
      <c r="G3153" s="15">
        <f t="shared" si="98"/>
        <v>0.22606064559088174</v>
      </c>
      <c r="H3153" s="15">
        <f t="shared" si="99"/>
        <v>0.39360528792789207</v>
      </c>
    </row>
    <row r="3154" spans="1:8">
      <c r="A3154" s="1">
        <v>3153</v>
      </c>
      <c r="B3154" s="444">
        <f>유형화!$F$71*hourly1!B3155/hourly1!$B$8763+유형화!$F$72*hourly1!C3155/hourly1!$C$8763+유형화!$F$73*hourly1!D3155/hourly1!$D$8763+유형화!$F$74*hourly1!E3155/hourly1!$E$8763</f>
        <v>64.057883081562181</v>
      </c>
      <c r="C3154" s="442">
        <f>hourly1!$F3155*유형화!$G$71/hourly1!$F$8763+유형화!$G$72*hourly1!$G3155/hourly1!$F$8763+유형화!$G$74*hourly1!I3155/hourly1!$I$8763</f>
        <v>0.54744993264690045</v>
      </c>
      <c r="D3154" s="14">
        <v>226.671584</v>
      </c>
      <c r="E3154" s="14">
        <v>141.0319369999998</v>
      </c>
      <c r="F3154" s="1">
        <v>894984</v>
      </c>
      <c r="G3154" s="15">
        <f t="shared" si="98"/>
        <v>0.25937971640075208</v>
      </c>
      <c r="H3154" s="15">
        <f t="shared" si="99"/>
        <v>0.43765434198399972</v>
      </c>
    </row>
    <row r="3155" spans="1:8">
      <c r="A3155" s="1">
        <v>3154</v>
      </c>
      <c r="B3155" s="444">
        <f>유형화!$F$71*hourly1!B3156/hourly1!$B$8763+유형화!$F$72*hourly1!C3156/hourly1!$C$8763+유형화!$F$73*hourly1!D3156/hourly1!$D$8763+유형화!$F$74*hourly1!E3156/hourly1!$E$8763</f>
        <v>68.407043260266178</v>
      </c>
      <c r="C3155" s="442">
        <f>hourly1!$F3156*유형화!$G$71/hourly1!$F$8763+유형화!$G$72*hourly1!$G3156/hourly1!$F$8763+유형화!$G$74*hourly1!I3156/hourly1!$I$8763</f>
        <v>0.65338790751997322</v>
      </c>
      <c r="D3155" s="14">
        <v>291.82874800000002</v>
      </c>
      <c r="E3155" s="14">
        <v>211.6387779999998</v>
      </c>
      <c r="F3155" s="1">
        <v>857856</v>
      </c>
      <c r="G3155" s="15">
        <f t="shared" si="98"/>
        <v>0.33393889325724457</v>
      </c>
      <c r="H3155" s="15">
        <f t="shared" si="99"/>
        <v>0.52699480017653921</v>
      </c>
    </row>
    <row r="3156" spans="1:8">
      <c r="A3156" s="1">
        <v>3155</v>
      </c>
      <c r="B3156" s="444">
        <f>유형화!$F$71*hourly1!B3157/hourly1!$B$8763+유형화!$F$72*hourly1!C3157/hourly1!$C$8763+유형화!$F$73*hourly1!D3157/hourly1!$D$8763+유형화!$F$74*hourly1!E3157/hourly1!$E$8763</f>
        <v>71.759788548333432</v>
      </c>
      <c r="C3156" s="442">
        <f>hourly1!$F3157*유형화!$G$71/hourly1!$F$8763+유형화!$G$72*hourly1!$G3157/hourly1!$F$8763+유형화!$G$74*hourly1!I3157/hourly1!$I$8763</f>
        <v>0.6986533728019978</v>
      </c>
      <c r="D3156" s="14">
        <v>271.37833400000011</v>
      </c>
      <c r="E3156" s="14">
        <v>263.32968</v>
      </c>
      <c r="F3156" s="1">
        <v>823001</v>
      </c>
      <c r="G3156" s="15">
        <f t="shared" si="98"/>
        <v>0.31053753658962652</v>
      </c>
      <c r="H3156" s="15">
        <f t="shared" si="99"/>
        <v>0.50022505639106285</v>
      </c>
    </row>
    <row r="3157" spans="1:8">
      <c r="A3157" s="1">
        <v>3156</v>
      </c>
      <c r="B3157" s="444">
        <f>유형화!$F$71*hourly1!B3158/hourly1!$B$8763+유형화!$F$72*hourly1!C3158/hourly1!$C$8763+유형화!$F$73*hourly1!D3158/hourly1!$D$8763+유형화!$F$74*hourly1!E3158/hourly1!$E$8763</f>
        <v>70.370401537560113</v>
      </c>
      <c r="C3157" s="442">
        <f>hourly1!$F3158*유형화!$G$71/hourly1!$F$8763+유형화!$G$72*hourly1!$G3158/hourly1!$F$8763+유형화!$G$74*hourly1!I3158/hourly1!$I$8763</f>
        <v>0.72371251365129552</v>
      </c>
      <c r="D3157" s="14">
        <v>292.80255299999999</v>
      </c>
      <c r="E3157" s="14">
        <v>295.72996699999987</v>
      </c>
      <c r="F3157" s="1">
        <v>832044</v>
      </c>
      <c r="G3157" s="15">
        <f t="shared" si="98"/>
        <v>0.33505321583915953</v>
      </c>
      <c r="H3157" s="15">
        <f t="shared" si="99"/>
        <v>0.52824241996712262</v>
      </c>
    </row>
    <row r="3158" spans="1:8">
      <c r="A3158" s="1">
        <v>3157</v>
      </c>
      <c r="B3158" s="444">
        <f>유형화!$F$71*hourly1!B3159/hourly1!$B$8763+유형화!$F$72*hourly1!C3159/hourly1!$C$8763+유형화!$F$73*hourly1!D3159/hourly1!$D$8763+유형화!$F$74*hourly1!E3159/hourly1!$E$8763</f>
        <v>76.221727880452306</v>
      </c>
      <c r="C3158" s="442">
        <f>hourly1!$F3159*유형화!$G$71/hourly1!$F$8763+유형화!$G$72*hourly1!$G3159/hourly1!$F$8763+유형화!$G$74*hourly1!I3159/hourly1!$I$8763</f>
        <v>0.6527327601916797</v>
      </c>
      <c r="D3158" s="14">
        <v>273.90501799999993</v>
      </c>
      <c r="E3158" s="14">
        <v>306.87976700000002</v>
      </c>
      <c r="F3158" s="1">
        <v>852771</v>
      </c>
      <c r="G3158" s="15">
        <f t="shared" si="98"/>
        <v>0.31342881465716882</v>
      </c>
      <c r="H3158" s="15">
        <f t="shared" si="99"/>
        <v>0.50359245094246852</v>
      </c>
    </row>
    <row r="3159" spans="1:8">
      <c r="A3159" s="1">
        <v>3158</v>
      </c>
      <c r="B3159" s="444">
        <f>유형화!$F$71*hourly1!B3160/hourly1!$B$8763+유형화!$F$72*hourly1!C3160/hourly1!$C$8763+유형화!$F$73*hourly1!D3160/hourly1!$D$8763+유형화!$F$74*hourly1!E3160/hourly1!$E$8763</f>
        <v>64.228608934889266</v>
      </c>
      <c r="C3159" s="442">
        <f>hourly1!$F3160*유형화!$G$71/hourly1!$F$8763+유형화!$G$72*hourly1!$G3160/hourly1!$F$8763+유형화!$G$74*hourly1!I3160/hourly1!$I$8763</f>
        <v>0.5921669157564422</v>
      </c>
      <c r="D3159" s="14">
        <v>238.74608499999999</v>
      </c>
      <c r="E3159" s="14">
        <v>314.36041699999959</v>
      </c>
      <c r="F3159" s="1">
        <v>889279</v>
      </c>
      <c r="G3159" s="15">
        <f t="shared" si="98"/>
        <v>0.27319653714993164</v>
      </c>
      <c r="H3159" s="15">
        <f t="shared" si="99"/>
        <v>0.45513178285934536</v>
      </c>
    </row>
    <row r="3160" spans="1:8">
      <c r="A3160" s="1">
        <v>3159</v>
      </c>
      <c r="B3160" s="444">
        <f>유형화!$F$71*hourly1!B3161/hourly1!$B$8763+유형화!$F$72*hourly1!C3161/hourly1!$C$8763+유형화!$F$73*hourly1!D3161/hourly1!$D$8763+유형화!$F$74*hourly1!E3161/hourly1!$E$8763</f>
        <v>65.144508060569706</v>
      </c>
      <c r="C3160" s="442">
        <f>hourly1!$F3161*유형화!$G$71/hourly1!$F$8763+유형화!$G$72*hourly1!$G3161/hourly1!$F$8763+유형화!$G$74*hourly1!I3161/hourly1!$I$8763</f>
        <v>0.51140020644954942</v>
      </c>
      <c r="D3160" s="14">
        <v>250.69287600000001</v>
      </c>
      <c r="E3160" s="14">
        <v>325.16901900000062</v>
      </c>
      <c r="F3160" s="1">
        <v>871098</v>
      </c>
      <c r="G3160" s="15">
        <f t="shared" si="98"/>
        <v>0.28686721967129725</v>
      </c>
      <c r="H3160" s="15">
        <f t="shared" si="99"/>
        <v>0.47199422394144552</v>
      </c>
    </row>
    <row r="3161" spans="1:8">
      <c r="A3161" s="1">
        <v>3160</v>
      </c>
      <c r="B3161" s="444">
        <f>유형화!$F$71*hourly1!B3162/hourly1!$B$8763+유형화!$F$72*hourly1!C3162/hourly1!$C$8763+유형화!$F$73*hourly1!D3162/hourly1!$D$8763+유형화!$F$74*hourly1!E3162/hourly1!$E$8763</f>
        <v>63.755121049796394</v>
      </c>
      <c r="C3161" s="442">
        <f>hourly1!$F3162*유형화!$G$71/hourly1!$F$8763+유형화!$G$72*hourly1!$G3162/hourly1!$F$8763+유형화!$G$74*hourly1!I3162/hourly1!$I$8763</f>
        <v>0.47607554255657192</v>
      </c>
      <c r="D3161" s="14">
        <v>246.55455699999999</v>
      </c>
      <c r="E3161" s="14">
        <v>278.43365599999959</v>
      </c>
      <c r="F3161" s="1">
        <v>866788</v>
      </c>
      <c r="G3161" s="15">
        <f t="shared" si="98"/>
        <v>0.28213175177693672</v>
      </c>
      <c r="H3161" s="15">
        <f t="shared" si="99"/>
        <v>0.46620057719713542</v>
      </c>
    </row>
    <row r="3162" spans="1:8">
      <c r="A3162" s="1">
        <v>3161</v>
      </c>
      <c r="B3162" s="444">
        <f>유형화!$F$71*hourly1!B3163/hourly1!$B$8763+유형화!$F$72*hourly1!C3163/hourly1!$C$8763+유형화!$F$73*hourly1!D3163/hourly1!$D$8763+유형화!$F$74*hourly1!E3163/hourly1!$E$8763</f>
        <v>62.365726825250583</v>
      </c>
      <c r="C3162" s="442">
        <f>hourly1!$F3163*유형화!$G$71/hourly1!$F$8763+유형화!$G$72*hourly1!$G3163/hourly1!$F$8763+유형화!$G$74*hourly1!I3163/hourly1!$I$8763</f>
        <v>0.36527472849063469</v>
      </c>
      <c r="D3162" s="14">
        <v>183.87953200000001</v>
      </c>
      <c r="E3162" s="14">
        <v>186.9628689999999</v>
      </c>
      <c r="F3162" s="1">
        <v>851862</v>
      </c>
      <c r="G3162" s="15">
        <f t="shared" si="98"/>
        <v>0.21041288025791102</v>
      </c>
      <c r="H3162" s="15">
        <f t="shared" si="99"/>
        <v>0.37193354561959041</v>
      </c>
    </row>
    <row r="3163" spans="1:8">
      <c r="A3163" s="1">
        <v>3162</v>
      </c>
      <c r="B3163" s="444">
        <f>유형화!$F$71*hourly1!B3164/hourly1!$B$8763+유형화!$F$72*hourly1!C3164/hourly1!$C$8763+유형화!$F$73*hourly1!D3164/hourly1!$D$8763+유형화!$F$74*hourly1!E3164/hourly1!$E$8763</f>
        <v>61.691554002225374</v>
      </c>
      <c r="C3163" s="442">
        <f>hourly1!$F3164*유형화!$G$71/hourly1!$F$8763+유형화!$G$72*hourly1!$G3164/hourly1!$F$8763+유형화!$G$74*hourly1!I3164/hourly1!$I$8763</f>
        <v>0.49631169086021276</v>
      </c>
      <c r="D3163" s="14">
        <v>136.136775</v>
      </c>
      <c r="E3163" s="14">
        <v>100.22968999999991</v>
      </c>
      <c r="F3163" s="1">
        <v>845994</v>
      </c>
      <c r="G3163" s="15">
        <f t="shared" si="98"/>
        <v>0.15578096498947566</v>
      </c>
      <c r="H3163" s="15">
        <f t="shared" si="99"/>
        <v>0.29081000122041528</v>
      </c>
    </row>
    <row r="3164" spans="1:8">
      <c r="A3164" s="1">
        <v>3163</v>
      </c>
      <c r="B3164" s="444">
        <f>유형화!$F$71*hourly1!B3165/hourly1!$B$8763+유형화!$F$72*hourly1!C3165/hourly1!$C$8763+유형화!$F$73*hourly1!D3165/hourly1!$D$8763+유형화!$F$74*hourly1!E3165/hourly1!$E$8763</f>
        <v>72.594596988329371</v>
      </c>
      <c r="C3164" s="442">
        <f>hourly1!$F3165*유형화!$G$71/hourly1!$F$8763+유형화!$G$72*hourly1!$G3165/hourly1!$F$8763+유형화!$G$74*hourly1!I3165/hourly1!$I$8763</f>
        <v>0.58210388538823743</v>
      </c>
      <c r="D3164" s="14">
        <v>121.44661000000001</v>
      </c>
      <c r="E3164" s="14">
        <v>36.783323999999958</v>
      </c>
      <c r="F3164" s="1">
        <v>877894</v>
      </c>
      <c r="G3164" s="15">
        <f t="shared" si="98"/>
        <v>0.13897104658532206</v>
      </c>
      <c r="H3164" s="15">
        <f t="shared" si="99"/>
        <v>0.26398565940311186</v>
      </c>
    </row>
    <row r="3165" spans="1:8">
      <c r="A3165" s="1">
        <v>3164</v>
      </c>
      <c r="B3165" s="444">
        <f>유형화!$F$71*hourly1!B3166/hourly1!$B$8763+유형화!$F$72*hourly1!C3166/hourly1!$C$8763+유형화!$F$73*hourly1!D3166/hourly1!$D$8763+유형화!$F$74*hourly1!E3166/hourly1!$E$8763</f>
        <v>80.928538291177986</v>
      </c>
      <c r="C3165" s="442">
        <f>hourly1!$F3166*유형화!$G$71/hourly1!$F$8763+유형화!$G$72*hourly1!$G3166/hourly1!$F$8763+유형화!$G$74*hourly1!I3166/hourly1!$I$8763</f>
        <v>0.61250484005672978</v>
      </c>
      <c r="D3165" s="14">
        <v>173.21167500000001</v>
      </c>
      <c r="E3165" s="14">
        <v>4.0954509999999988</v>
      </c>
      <c r="F3165" s="1">
        <v>813452</v>
      </c>
      <c r="G3165" s="15">
        <f t="shared" si="98"/>
        <v>0.198205678656215</v>
      </c>
      <c r="H3165" s="15">
        <f t="shared" si="99"/>
        <v>0.35456355210412999</v>
      </c>
    </row>
    <row r="3166" spans="1:8">
      <c r="A3166" s="1">
        <v>3165</v>
      </c>
      <c r="B3166" s="444">
        <f>유형화!$F$71*hourly1!B3167/hourly1!$B$8763+유형화!$F$72*hourly1!C3167/hourly1!$C$8763+유형화!$F$73*hourly1!D3167/hourly1!$D$8763+유형화!$F$74*hourly1!E3167/hourly1!$E$8763</f>
        <v>64.047893113140859</v>
      </c>
      <c r="C3166" s="442">
        <f>hourly1!$F3167*유형화!$G$71/hourly1!$F$8763+유형화!$G$72*hourly1!$G3167/hourly1!$F$8763+유형화!$G$74*hourly1!I3167/hourly1!$I$8763</f>
        <v>0.4208886695501951</v>
      </c>
      <c r="D3166" s="14">
        <v>201.03446199999999</v>
      </c>
      <c r="E3166" s="14">
        <v>2.60432</v>
      </c>
      <c r="F3166" s="1">
        <v>803700</v>
      </c>
      <c r="G3166" s="15">
        <f t="shared" si="98"/>
        <v>0.23004322297557053</v>
      </c>
      <c r="H3166" s="15">
        <f t="shared" si="99"/>
        <v>0.39901775762608155</v>
      </c>
    </row>
    <row r="3167" spans="1:8">
      <c r="A3167" s="1">
        <v>3166</v>
      </c>
      <c r="B3167" s="444">
        <f>유형화!$F$71*hourly1!B3168/hourly1!$B$8763+유형화!$F$72*hourly1!C3168/hourly1!$C$8763+유형화!$F$73*hourly1!D3168/hourly1!$D$8763+유형화!$F$74*hourly1!E3168/hourly1!$E$8763</f>
        <v>62.427643741095181</v>
      </c>
      <c r="C3167" s="442">
        <f>hourly1!$F3168*유형화!$G$71/hourly1!$F$8763+유형화!$G$72*hourly1!$G3168/hourly1!$F$8763+유형화!$G$74*hourly1!I3168/hourly1!$I$8763</f>
        <v>0.40581808087780191</v>
      </c>
      <c r="D3167" s="14">
        <v>181.58557099999999</v>
      </c>
      <c r="E3167" s="14">
        <v>1.5731999999999999</v>
      </c>
      <c r="F3167" s="1">
        <v>446308</v>
      </c>
      <c r="G3167" s="15">
        <f t="shared" si="98"/>
        <v>0.20778790652668941</v>
      </c>
      <c r="H3167" s="15">
        <f t="shared" si="99"/>
        <v>0.36823327685641699</v>
      </c>
    </row>
    <row r="3168" spans="1:8">
      <c r="A3168" s="1">
        <v>3167</v>
      </c>
      <c r="B3168" s="444">
        <f>유형화!$F$71*hourly1!B3169/hourly1!$B$8763+유형화!$F$72*hourly1!C3169/hourly1!$C$8763+유형화!$F$73*hourly1!D3169/hourly1!$D$8763+유형화!$F$74*hourly1!E3169/hourly1!$E$8763</f>
        <v>60.807390762163259</v>
      </c>
      <c r="C3168" s="442">
        <f>hourly1!$F3169*유형화!$G$71/hourly1!$F$8763+유형화!$G$72*hourly1!$G3169/hourly1!$F$8763+유형화!$G$74*hourly1!I3169/hourly1!$I$8763</f>
        <v>0.39074374385004773</v>
      </c>
      <c r="D3168" s="14">
        <v>117.931805</v>
      </c>
      <c r="E3168" s="14">
        <v>0.58679999999999999</v>
      </c>
      <c r="F3168" s="1">
        <v>441058</v>
      </c>
      <c r="G3168" s="15">
        <f t="shared" si="98"/>
        <v>0.13494906417351721</v>
      </c>
      <c r="H3168" s="15">
        <f t="shared" si="99"/>
        <v>0.2574273265121918</v>
      </c>
    </row>
    <row r="3169" spans="1:8">
      <c r="A3169" s="1">
        <v>3168</v>
      </c>
      <c r="B3169" s="444">
        <f>유형화!$F$71*hourly1!B3170/hourly1!$B$8763+유형화!$F$72*hourly1!C3170/hourly1!$C$8763+유형화!$F$73*hourly1!D3170/hourly1!$D$8763+유형화!$F$74*hourly1!E3170/hourly1!$E$8763</f>
        <v>58.944508652524569</v>
      </c>
      <c r="C3169" s="442">
        <f>hourly1!$F3170*유형화!$G$71/hourly1!$F$8763+유형화!$G$72*hourly1!$G3170/hourly1!$F$8763+유형화!$G$74*hourly1!I3170/hourly1!$I$8763</f>
        <v>0.31534190889641689</v>
      </c>
      <c r="D3169" s="14">
        <v>118.636472</v>
      </c>
      <c r="E3169" s="14">
        <v>0.42264000000000002</v>
      </c>
      <c r="F3169" s="1">
        <v>437138</v>
      </c>
      <c r="G3169" s="15">
        <f t="shared" si="98"/>
        <v>0.13575541282733422</v>
      </c>
      <c r="H3169" s="15">
        <f t="shared" si="99"/>
        <v>0.25874660858064125</v>
      </c>
    </row>
    <row r="3170" spans="1:8">
      <c r="A3170" s="1">
        <v>3169</v>
      </c>
      <c r="B3170" s="444">
        <f>유형화!$F$71*hourly1!B3171/hourly1!$B$8763+유형화!$F$72*hourly1!C3171/hourly1!$C$8763+유형화!$F$73*hourly1!D3171/hourly1!$D$8763+유형화!$F$74*hourly1!E3171/hourly1!$E$8763</f>
        <v>58.944508652524569</v>
      </c>
      <c r="C3170" s="442">
        <f>hourly1!$F3171*유형화!$G$71/hourly1!$F$8763+유형화!$G$72*hourly1!$G3171/hourly1!$F$8763+유형화!$G$74*hourly1!I3171/hourly1!$I$8763</f>
        <v>0.26315640921629241</v>
      </c>
      <c r="D3170" s="14">
        <v>135.508196</v>
      </c>
      <c r="E3170" s="14">
        <v>0</v>
      </c>
      <c r="F3170" s="1">
        <v>427039</v>
      </c>
      <c r="G3170" s="15">
        <f t="shared" si="98"/>
        <v>0.15506168364031694</v>
      </c>
      <c r="H3170" s="15">
        <f t="shared" si="99"/>
        <v>0.28968118807230375</v>
      </c>
    </row>
    <row r="3171" spans="1:8">
      <c r="A3171" s="1">
        <v>3170</v>
      </c>
      <c r="B3171" s="444">
        <f>유형화!$F$71*hourly1!B3172/hourly1!$B$8763+유형화!$F$72*hourly1!C3172/hourly1!$C$8763+유형화!$F$73*hourly1!D3172/hourly1!$D$8763+유형화!$F$74*hourly1!E3172/hourly1!$E$8763</f>
        <v>58.702782349869331</v>
      </c>
      <c r="C3171" s="442">
        <f>hourly1!$F3172*유형화!$G$71/hourly1!$F$8763+유형화!$G$72*hourly1!$G3172/hourly1!$F$8763+유형화!$G$74*hourly1!I3172/hourly1!$I$8763</f>
        <v>0.24377879726226703</v>
      </c>
      <c r="D3171" s="14">
        <v>157.53735399999999</v>
      </c>
      <c r="E3171" s="14">
        <v>0</v>
      </c>
      <c r="F3171" s="1">
        <v>398948</v>
      </c>
      <c r="G3171" s="15">
        <f t="shared" si="98"/>
        <v>0.18026959304720297</v>
      </c>
      <c r="H3171" s="15">
        <f t="shared" si="99"/>
        <v>0.32827125362666137</v>
      </c>
    </row>
    <row r="3172" spans="1:8">
      <c r="A3172" s="1">
        <v>3171</v>
      </c>
      <c r="B3172" s="444">
        <f>유형화!$F$71*hourly1!B3173/hourly1!$B$8763+유형화!$F$72*hourly1!C3173/hourly1!$C$8763+유형화!$F$73*hourly1!D3173/hourly1!$D$8763+유형화!$F$74*hourly1!E3173/hourly1!$E$8763</f>
        <v>58.702782349869331</v>
      </c>
      <c r="C3172" s="442">
        <f>hourly1!$F3173*유형화!$G$71/hourly1!$F$8763+유형화!$G$72*hourly1!$G3173/hourly1!$F$8763+유형화!$G$74*hourly1!I3173/hourly1!$I$8763</f>
        <v>0.23883561288710348</v>
      </c>
      <c r="D3172" s="14">
        <v>173.86927700000001</v>
      </c>
      <c r="E3172" s="14">
        <v>0</v>
      </c>
      <c r="F3172" s="1">
        <v>350590</v>
      </c>
      <c r="G3172" s="15">
        <f t="shared" si="98"/>
        <v>0.19895817095037288</v>
      </c>
      <c r="H3172" s="15">
        <f t="shared" si="99"/>
        <v>0.35564635435217828</v>
      </c>
    </row>
    <row r="3173" spans="1:8">
      <c r="A3173" s="1">
        <v>3172</v>
      </c>
      <c r="B3173" s="444">
        <f>유형화!$F$71*hourly1!B3174/hourly1!$B$8763+유형화!$F$72*hourly1!C3174/hourly1!$C$8763+유형화!$F$73*hourly1!D3174/hourly1!$D$8763+유형화!$F$74*hourly1!E3174/hourly1!$E$8763</f>
        <v>58.702782349869331</v>
      </c>
      <c r="C3173" s="442">
        <f>hourly1!$F3174*유형화!$G$71/hourly1!$F$8763+유형화!$G$72*hourly1!$G3174/hourly1!$F$8763+유형화!$G$74*hourly1!I3174/hourly1!$I$8763</f>
        <v>0.23887024443119853</v>
      </c>
      <c r="D3173" s="14">
        <v>176.18822399999999</v>
      </c>
      <c r="E3173" s="14">
        <v>0</v>
      </c>
      <c r="F3173" s="1">
        <v>294026</v>
      </c>
      <c r="G3173" s="15">
        <f t="shared" si="98"/>
        <v>0.20161173609777297</v>
      </c>
      <c r="H3173" s="15">
        <f t="shared" si="99"/>
        <v>0.35945196100400356</v>
      </c>
    </row>
    <row r="3174" spans="1:8">
      <c r="A3174" s="1">
        <v>3173</v>
      </c>
      <c r="B3174" s="444">
        <f>유형화!$F$71*hourly1!B3175/hourly1!$B$8763+유형화!$F$72*hourly1!C3175/hourly1!$C$8763+유형화!$F$73*hourly1!D3175/hourly1!$D$8763+유형화!$F$74*hourly1!E3175/hourly1!$E$8763</f>
        <v>58.702782349869331</v>
      </c>
      <c r="C3174" s="442">
        <f>hourly1!$F3175*유형화!$G$71/hourly1!$F$8763+유형화!$G$72*hourly1!$G3175/hourly1!$F$8763+유형화!$G$74*hourly1!I3175/hourly1!$I$8763</f>
        <v>0.23700323751753213</v>
      </c>
      <c r="D3174" s="14">
        <v>143.80991</v>
      </c>
      <c r="E3174" s="14">
        <v>0</v>
      </c>
      <c r="F3174" s="1">
        <v>315036</v>
      </c>
      <c r="G3174" s="15">
        <f t="shared" si="98"/>
        <v>0.16456131383198733</v>
      </c>
      <c r="H3174" s="15">
        <f t="shared" si="99"/>
        <v>0.30445635185698589</v>
      </c>
    </row>
    <row r="3175" spans="1:8">
      <c r="A3175" s="1">
        <v>3174</v>
      </c>
      <c r="B3175" s="444">
        <f>유형화!$F$71*hourly1!B3176/hourly1!$B$8763+유형화!$F$72*hourly1!C3176/hourly1!$C$8763+유형화!$F$73*hourly1!D3176/hourly1!$D$8763+유형화!$F$74*hourly1!E3176/hourly1!$E$8763</f>
        <v>60.565664459508021</v>
      </c>
      <c r="C3175" s="442">
        <f>hourly1!$F3176*유형화!$G$71/hourly1!$F$8763+유형화!$G$72*hourly1!$G3176/hourly1!$F$8763+유형화!$G$74*hourly1!I3176/hourly1!$I$8763</f>
        <v>0.42204234814148667</v>
      </c>
      <c r="D3175" s="14">
        <v>115.947783</v>
      </c>
      <c r="E3175" s="14">
        <v>3.065291999999999</v>
      </c>
      <c r="F3175" s="1">
        <v>452450</v>
      </c>
      <c r="G3175" s="15">
        <f t="shared" si="98"/>
        <v>0.13267875285080261</v>
      </c>
      <c r="H3175" s="15">
        <f t="shared" si="99"/>
        <v>0.2537008089739084</v>
      </c>
    </row>
    <row r="3176" spans="1:8">
      <c r="A3176" s="1">
        <v>3175</v>
      </c>
      <c r="B3176" s="444">
        <f>유형화!$F$71*hourly1!B3177/hourly1!$B$8763+유형화!$F$72*hourly1!C3177/hourly1!$C$8763+유형화!$F$73*hourly1!D3177/hourly1!$D$8763+유형화!$F$74*hourly1!E3177/hourly1!$E$8763</f>
        <v>72.111119134815169</v>
      </c>
      <c r="C3176" s="442">
        <f>hourly1!$F3177*유형화!$G$71/hourly1!$F$8763+유형화!$G$72*hourly1!$G3177/hourly1!$F$8763+유형화!$G$74*hourly1!I3177/hourly1!$I$8763</f>
        <v>0.75309432309155711</v>
      </c>
      <c r="D3176" s="14">
        <v>89.868104999999986</v>
      </c>
      <c r="E3176" s="14">
        <v>90.958504999999988</v>
      </c>
      <c r="F3176" s="1">
        <v>501383</v>
      </c>
      <c r="G3176" s="15">
        <f t="shared" si="98"/>
        <v>0.10283584372169476</v>
      </c>
      <c r="H3176" s="15">
        <f t="shared" si="99"/>
        <v>0.20300833420039235</v>
      </c>
    </row>
    <row r="3177" spans="1:8">
      <c r="A3177" s="1">
        <v>3176</v>
      </c>
      <c r="B3177" s="444">
        <f>유형화!$F$71*hourly1!B3178/hourly1!$B$8763+유형화!$F$72*hourly1!C3178/hourly1!$C$8763+유형화!$F$73*hourly1!D3178/hourly1!$D$8763+유형화!$F$74*hourly1!E3178/hourly1!$E$8763</f>
        <v>158.10292370994034</v>
      </c>
      <c r="C3177" s="442">
        <f>hourly1!$F3178*유형화!$G$71/hourly1!$F$8763+유형화!$G$72*hourly1!$G3178/hourly1!$F$8763+유형화!$G$74*hourly1!I3178/hourly1!$I$8763</f>
        <v>0.65144145176985313</v>
      </c>
      <c r="D3177" s="14">
        <v>44.654970000000013</v>
      </c>
      <c r="E3177" s="14">
        <v>312.19380399999949</v>
      </c>
      <c r="F3177" s="1">
        <v>545288</v>
      </c>
      <c r="G3177" s="15">
        <f t="shared" si="98"/>
        <v>5.1098568466720978E-2</v>
      </c>
      <c r="H3177" s="15">
        <f t="shared" si="99"/>
        <v>0.106877469626925</v>
      </c>
    </row>
    <row r="3178" spans="1:8">
      <c r="A3178" s="1">
        <v>3177</v>
      </c>
      <c r="B3178" s="444">
        <f>유형화!$F$71*hourly1!B3179/hourly1!$B$8763+유형화!$F$72*hourly1!C3179/hourly1!$C$8763+유형화!$F$73*hourly1!D3179/hourly1!$D$8763+유형화!$F$74*hourly1!E3179/hourly1!$E$8763</f>
        <v>262.55596062432863</v>
      </c>
      <c r="C3178" s="442">
        <f>hourly1!$F3179*유형화!$G$71/hourly1!$F$8763+유형화!$G$72*hourly1!$G3179/hourly1!$F$8763+유형화!$G$74*hourly1!I3179/hourly1!$I$8763</f>
        <v>0.57647132957061398</v>
      </c>
      <c r="D3178" s="14">
        <v>21.596841999999999</v>
      </c>
      <c r="E3178" s="14">
        <v>618.86273500000095</v>
      </c>
      <c r="F3178" s="1">
        <v>533523</v>
      </c>
      <c r="G3178" s="15">
        <f t="shared" si="98"/>
        <v>2.471321130888577E-2</v>
      </c>
      <c r="H3178" s="15">
        <f t="shared" si="99"/>
        <v>5.3308075025488046E-2</v>
      </c>
    </row>
    <row r="3179" spans="1:8">
      <c r="A3179" s="1">
        <v>3178</v>
      </c>
      <c r="B3179" s="444">
        <f>유형화!$F$71*hourly1!B3180/hourly1!$B$8763+유형화!$F$72*hourly1!C3180/hourly1!$C$8763+유형화!$F$73*hourly1!D3180/hourly1!$D$8763+유형화!$F$74*hourly1!E3180/hourly1!$E$8763</f>
        <v>328.02375780092427</v>
      </c>
      <c r="C3179" s="442">
        <f>hourly1!$F3180*유형화!$G$71/hourly1!$F$8763+유형화!$G$72*hourly1!$G3180/hourly1!$F$8763+유형화!$G$74*hourly1!I3180/hourly1!$I$8763</f>
        <v>0.490909658897284</v>
      </c>
      <c r="D3179" s="14">
        <v>63.002633000000003</v>
      </c>
      <c r="E3179" s="14">
        <v>876.5562809999991</v>
      </c>
      <c r="F3179" s="1">
        <v>506947</v>
      </c>
      <c r="G3179" s="15">
        <f t="shared" si="98"/>
        <v>7.2093752519242396E-2</v>
      </c>
      <c r="H3179" s="15">
        <f t="shared" si="99"/>
        <v>0.14723480498489436</v>
      </c>
    </row>
    <row r="3180" spans="1:8">
      <c r="A3180" s="1">
        <v>3179</v>
      </c>
      <c r="B3180" s="444">
        <f>유형화!$F$71*hourly1!B3181/hourly1!$B$8763+유형화!$F$72*hourly1!C3181/hourly1!$C$8763+유형화!$F$73*hourly1!D3181/hourly1!$D$8763+유형화!$F$74*hourly1!E3181/hourly1!$E$8763</f>
        <v>392.38870448055155</v>
      </c>
      <c r="C3180" s="442">
        <f>hourly1!$F3181*유형화!$G$71/hourly1!$F$8763+유형화!$G$72*hourly1!$G3181/hourly1!$F$8763+유형화!$G$74*hourly1!I3181/hourly1!$I$8763</f>
        <v>0.45877541581832471</v>
      </c>
      <c r="D3180" s="14">
        <v>67.512935999999996</v>
      </c>
      <c r="E3180" s="14">
        <v>1039.766259</v>
      </c>
      <c r="F3180" s="1">
        <v>503736</v>
      </c>
      <c r="G3180" s="15">
        <f t="shared" si="98"/>
        <v>7.7254880757625641E-2</v>
      </c>
      <c r="H3180" s="15">
        <f t="shared" si="99"/>
        <v>0.15686582840047136</v>
      </c>
    </row>
    <row r="3181" spans="1:8">
      <c r="A3181" s="1">
        <v>3180</v>
      </c>
      <c r="B3181" s="444">
        <f>유형화!$F$71*hourly1!B3182/hourly1!$B$8763+유형화!$F$72*hourly1!C3182/hourly1!$C$8763+유형화!$F$73*hourly1!D3182/hourly1!$D$8763+유형화!$F$74*hourly1!E3182/hourly1!$E$8763</f>
        <v>329.92804970899977</v>
      </c>
      <c r="C3181" s="442">
        <f>hourly1!$F3182*유형화!$G$71/hourly1!$F$8763+유형화!$G$72*hourly1!$G3182/hourly1!$F$8763+유형화!$G$74*hourly1!I3182/hourly1!$I$8763</f>
        <v>0.44268160761839515</v>
      </c>
      <c r="D3181" s="14">
        <v>89.160539999999983</v>
      </c>
      <c r="E3181" s="14">
        <v>1128.8566270000031</v>
      </c>
      <c r="F3181" s="1">
        <v>483669</v>
      </c>
      <c r="G3181" s="15">
        <f t="shared" si="98"/>
        <v>0.10202617889385689</v>
      </c>
      <c r="H3181" s="15">
        <f t="shared" si="99"/>
        <v>0.2015871890190942</v>
      </c>
    </row>
    <row r="3182" spans="1:8">
      <c r="A3182" s="1">
        <v>3181</v>
      </c>
      <c r="B3182" s="444">
        <f>유형화!$F$71*hourly1!B3183/hourly1!$B$8763+유형화!$F$72*hourly1!C3183/hourly1!$C$8763+유형화!$F$73*hourly1!D3183/hourly1!$D$8763+유형화!$F$74*hourly1!E3183/hourly1!$E$8763</f>
        <v>194.11283018685342</v>
      </c>
      <c r="C3182" s="442">
        <f>hourly1!$F3183*유형화!$G$71/hourly1!$F$8763+유형화!$G$72*hourly1!$G3183/hourly1!$F$8763+유형화!$G$74*hourly1!I3183/hourly1!$I$8763</f>
        <v>0.55432490529468426</v>
      </c>
      <c r="D3182" s="14">
        <v>99.548215000000027</v>
      </c>
      <c r="E3182" s="14">
        <v>1128.6547410000001</v>
      </c>
      <c r="F3182" s="1">
        <v>485603</v>
      </c>
      <c r="G3182" s="15">
        <f t="shared" si="98"/>
        <v>0.11391276894637618</v>
      </c>
      <c r="H3182" s="15">
        <f t="shared" si="99"/>
        <v>0.22220290538878806</v>
      </c>
    </row>
    <row r="3183" spans="1:8">
      <c r="A3183" s="1">
        <v>3182</v>
      </c>
      <c r="B3183" s="444">
        <f>유형화!$F$71*hourly1!B3184/hourly1!$B$8763+유형화!$F$72*hourly1!C3184/hourly1!$C$8763+유형화!$F$73*hourly1!D3184/hourly1!$D$8763+유형화!$F$74*hourly1!E3184/hourly1!$E$8763</f>
        <v>262.75024665863612</v>
      </c>
      <c r="C3183" s="442">
        <f>hourly1!$F3184*유형화!$G$71/hourly1!$F$8763+유형화!$G$72*hourly1!$G3184/hourly1!$F$8763+유형화!$G$74*hourly1!I3184/hourly1!$I$8763</f>
        <v>0.51703145849139354</v>
      </c>
      <c r="D3183" s="14">
        <v>107.71187999999999</v>
      </c>
      <c r="E3183" s="14">
        <v>1064.8014430000001</v>
      </c>
      <c r="F3183" s="1">
        <v>502308</v>
      </c>
      <c r="G3183" s="15">
        <f t="shared" si="98"/>
        <v>0.12325443001885864</v>
      </c>
      <c r="H3183" s="15">
        <f t="shared" si="99"/>
        <v>0.23803944674847818</v>
      </c>
    </row>
    <row r="3184" spans="1:8">
      <c r="A3184" s="1">
        <v>3183</v>
      </c>
      <c r="B3184" s="444">
        <f>유형화!$F$71*hourly1!B3185/hourly1!$B$8763+유형화!$F$72*hourly1!C3185/hourly1!$C$8763+유형화!$F$73*hourly1!D3185/hourly1!$D$8763+유형화!$F$74*hourly1!E3185/hourly1!$E$8763</f>
        <v>385.7686881511425</v>
      </c>
      <c r="C3184" s="442">
        <f>hourly1!$F3185*유형화!$G$71/hourly1!$F$8763+유형화!$G$72*hourly1!$G3185/hourly1!$F$8763+유형화!$G$74*hourly1!I3185/hourly1!$I$8763</f>
        <v>0.38927984810964888</v>
      </c>
      <c r="D3184" s="14">
        <v>171.96000799999999</v>
      </c>
      <c r="E3184" s="14">
        <v>889.92032899999776</v>
      </c>
      <c r="F3184" s="1">
        <v>848386</v>
      </c>
      <c r="G3184" s="15">
        <f t="shared" si="98"/>
        <v>0.19677339929521581</v>
      </c>
      <c r="H3184" s="15">
        <f t="shared" si="99"/>
        <v>0.35249813069559188</v>
      </c>
    </row>
    <row r="3185" spans="1:8">
      <c r="A3185" s="1">
        <v>3184</v>
      </c>
      <c r="B3185" s="444">
        <f>유형화!$F$71*hourly1!B3186/hourly1!$B$8763+유형화!$F$72*hourly1!C3186/hourly1!$C$8763+유형화!$F$73*hourly1!D3186/hourly1!$D$8763+유형화!$F$74*hourly1!E3186/hourly1!$E$8763</f>
        <v>323.34506528071228</v>
      </c>
      <c r="C3185" s="442">
        <f>hourly1!$F3186*유형화!$G$71/hourly1!$F$8763+유형화!$G$72*hourly1!$G3186/hourly1!$F$8763+유형화!$G$74*hourly1!I3186/hourly1!$I$8763</f>
        <v>0.36801216870788894</v>
      </c>
      <c r="D3185" s="14">
        <v>219.083752</v>
      </c>
      <c r="E3185" s="14">
        <v>650.67405000000144</v>
      </c>
      <c r="F3185" s="1">
        <v>852794</v>
      </c>
      <c r="G3185" s="15">
        <f t="shared" si="98"/>
        <v>0.25069697956393466</v>
      </c>
      <c r="H3185" s="15">
        <f t="shared" si="99"/>
        <v>0.42644001459992098</v>
      </c>
    </row>
    <row r="3186" spans="1:8">
      <c r="A3186" s="1">
        <v>3185</v>
      </c>
      <c r="B3186" s="444">
        <f>유형화!$F$71*hourly1!B3187/hourly1!$B$8763+유형화!$F$72*hourly1!C3187/hourly1!$C$8763+유형화!$F$73*hourly1!D3187/hourly1!$D$8763+유형화!$F$74*hourly1!E3187/hourly1!$E$8763</f>
        <v>280.35627970501957</v>
      </c>
      <c r="C3186" s="442">
        <f>hourly1!$F3187*유형화!$G$71/hourly1!$F$8763+유형화!$G$72*hourly1!$G3187/hourly1!$F$8763+유형화!$G$74*hourly1!I3187/hourly1!$I$8763</f>
        <v>0.38927715907210658</v>
      </c>
      <c r="D3186" s="14">
        <v>331.16728799999999</v>
      </c>
      <c r="E3186" s="14">
        <v>412.06324900000078</v>
      </c>
      <c r="F3186" s="1">
        <v>861920</v>
      </c>
      <c r="G3186" s="15">
        <f t="shared" si="98"/>
        <v>0.37895388441211131</v>
      </c>
      <c r="H3186" s="15">
        <f t="shared" si="99"/>
        <v>0.57554633202781313</v>
      </c>
    </row>
    <row r="3187" spans="1:8">
      <c r="A3187" s="1">
        <v>3186</v>
      </c>
      <c r="B3187" s="444">
        <f>유형화!$F$71*hourly1!B3188/hourly1!$B$8763+유형화!$F$72*hourly1!C3188/hourly1!$C$8763+유형화!$F$73*hourly1!D3188/hourly1!$D$8763+유형화!$F$74*hourly1!E3188/hourly1!$E$8763</f>
        <v>157.61065587463662</v>
      </c>
      <c r="C3187" s="442">
        <f>hourly1!$F3188*유형화!$G$71/hourly1!$F$8763+유형화!$G$72*hourly1!$G3188/hourly1!$F$8763+유형화!$G$74*hourly1!I3188/hourly1!$I$8763</f>
        <v>0.51702200611700599</v>
      </c>
      <c r="D3187" s="14">
        <v>366.31551400000001</v>
      </c>
      <c r="E3187" s="14">
        <v>208.059192</v>
      </c>
      <c r="F3187" s="1">
        <v>862581</v>
      </c>
      <c r="G3187" s="15">
        <f t="shared" si="98"/>
        <v>0.41917390992651171</v>
      </c>
      <c r="H3187" s="15">
        <f t="shared" si="99"/>
        <v>0.61593797512839588</v>
      </c>
    </row>
    <row r="3188" spans="1:8">
      <c r="A3188" s="1">
        <v>3187</v>
      </c>
      <c r="B3188" s="444">
        <f>유형화!$F$71*hourly1!B3189/hourly1!$B$8763+유형화!$F$72*hourly1!C3189/hourly1!$C$8763+유형화!$F$73*hourly1!D3189/hourly1!$D$8763+유형화!$F$74*hourly1!E3189/hourly1!$E$8763</f>
        <v>118.37930011591155</v>
      </c>
      <c r="C3188" s="442">
        <f>hourly1!$F3189*유형화!$G$71/hourly1!$F$8763+유형화!$G$72*hourly1!$G3189/hourly1!$F$8763+유형화!$G$74*hourly1!I3189/hourly1!$I$8763</f>
        <v>0.63956633604261737</v>
      </c>
      <c r="D3188" s="14">
        <v>348.95665600000001</v>
      </c>
      <c r="E3188" s="14">
        <v>68.144991000000033</v>
      </c>
      <c r="F3188" s="1">
        <v>848696</v>
      </c>
      <c r="G3188" s="15">
        <f t="shared" si="98"/>
        <v>0.39931021291771096</v>
      </c>
      <c r="H3188" s="15">
        <f t="shared" si="99"/>
        <v>0.59632305624671578</v>
      </c>
    </row>
    <row r="3189" spans="1:8">
      <c r="A3189" s="1">
        <v>3188</v>
      </c>
      <c r="B3189" s="444">
        <f>유형화!$F$71*hourly1!B3190/hourly1!$B$8763+유형화!$F$72*hourly1!C3190/hourly1!$C$8763+유형화!$F$73*hourly1!D3190/hourly1!$D$8763+유형화!$F$74*hourly1!E3190/hourly1!$E$8763</f>
        <v>126.68370823415094</v>
      </c>
      <c r="C3189" s="442">
        <f>hourly1!$F3190*유형화!$G$71/hourly1!$F$8763+유형화!$G$72*hourly1!$G3190/hourly1!$F$8763+유형화!$G$74*hourly1!I3190/hourly1!$I$8763</f>
        <v>0.64501611879340359</v>
      </c>
      <c r="D3189" s="14">
        <v>347.1326719999999</v>
      </c>
      <c r="E3189" s="14">
        <v>3.0307050000000069</v>
      </c>
      <c r="F3189" s="1">
        <v>787505</v>
      </c>
      <c r="G3189" s="15">
        <f t="shared" si="98"/>
        <v>0.39722303267089387</v>
      </c>
      <c r="H3189" s="15">
        <f t="shared" si="99"/>
        <v>0.59422479288161389</v>
      </c>
    </row>
    <row r="3190" spans="1:8">
      <c r="A3190" s="1">
        <v>3189</v>
      </c>
      <c r="B3190" s="444">
        <f>유형화!$F$71*hourly1!B3191/hourly1!$B$8763+유형화!$F$72*hourly1!C3191/hourly1!$C$8763+유형화!$F$73*hourly1!D3191/hourly1!$D$8763+유형화!$F$74*hourly1!E3191/hourly1!$E$8763</f>
        <v>64.047893113140859</v>
      </c>
      <c r="C3190" s="442">
        <f>hourly1!$F3191*유형화!$G$71/hourly1!$F$8763+유형화!$G$72*hourly1!$G3191/hourly1!$F$8763+유형화!$G$74*hourly1!I3191/hourly1!$I$8763</f>
        <v>0.54931677658859468</v>
      </c>
      <c r="D3190" s="14">
        <v>366.68229699999989</v>
      </c>
      <c r="E3190" s="14">
        <v>2.5893199999999998</v>
      </c>
      <c r="F3190" s="1">
        <v>821772</v>
      </c>
      <c r="G3190" s="15">
        <f t="shared" si="98"/>
        <v>0.41959361877947754</v>
      </c>
      <c r="H3190" s="15">
        <f t="shared" si="99"/>
        <v>0.61634563581488688</v>
      </c>
    </row>
    <row r="3191" spans="1:8">
      <c r="A3191" s="1">
        <v>3190</v>
      </c>
      <c r="B3191" s="444">
        <f>유형화!$F$71*hourly1!B3192/hourly1!$B$8763+유형화!$F$72*hourly1!C3192/hourly1!$C$8763+유형화!$F$73*hourly1!D3192/hourly1!$D$8763+유형화!$F$74*hourly1!E3192/hourly1!$E$8763</f>
        <v>62.427643741095181</v>
      </c>
      <c r="C3191" s="442">
        <f>hourly1!$F3192*유형화!$G$71/hourly1!$F$8763+유형화!$G$72*hourly1!$G3192/hourly1!$F$8763+유형화!$G$74*hourly1!I3192/hourly1!$I$8763</f>
        <v>0.45880686940896248</v>
      </c>
      <c r="D3191" s="14">
        <v>419.62894399999988</v>
      </c>
      <c r="E3191" s="14">
        <v>2.56664</v>
      </c>
      <c r="F3191" s="1">
        <v>896205</v>
      </c>
      <c r="G3191" s="15">
        <f t="shared" si="98"/>
        <v>0.48018033212432593</v>
      </c>
      <c r="H3191" s="15">
        <f t="shared" si="99"/>
        <v>0.67242806570654923</v>
      </c>
    </row>
    <row r="3192" spans="1:8">
      <c r="A3192" s="1">
        <v>3191</v>
      </c>
      <c r="B3192" s="444">
        <f>유형화!$F$71*hourly1!B3193/hourly1!$B$8763+유형화!$F$72*hourly1!C3193/hourly1!$C$8763+유형화!$F$73*hourly1!D3193/hourly1!$D$8763+유형화!$F$74*hourly1!E3193/hourly1!$E$8763</f>
        <v>60.807390762163259</v>
      </c>
      <c r="C3192" s="442">
        <f>hourly1!$F3193*유형화!$G$71/hourly1!$F$8763+유형화!$G$72*hourly1!$G3193/hourly1!$F$8763+유형화!$G$74*hourly1!I3193/hourly1!$I$8763</f>
        <v>0.35241249152770698</v>
      </c>
      <c r="D3192" s="14">
        <v>376.64849699999991</v>
      </c>
      <c r="E3192" s="14">
        <v>3.0404</v>
      </c>
      <c r="F3192" s="1">
        <v>908497</v>
      </c>
      <c r="G3192" s="15">
        <f t="shared" si="98"/>
        <v>0.43099791606269222</v>
      </c>
      <c r="H3192" s="15">
        <f t="shared" si="99"/>
        <v>0.62731771351812105</v>
      </c>
    </row>
    <row r="3193" spans="1:8">
      <c r="A3193" s="1">
        <v>3192</v>
      </c>
      <c r="B3193" s="444">
        <f>유형화!$F$71*hourly1!B3194/hourly1!$B$8763+유형화!$F$72*hourly1!C3194/hourly1!$C$8763+유형화!$F$73*hourly1!D3194/hourly1!$D$8763+유형화!$F$74*hourly1!E3194/hourly1!$E$8763</f>
        <v>58.944508652524569</v>
      </c>
      <c r="C3193" s="442">
        <f>hourly1!$F3194*유형화!$G$71/hourly1!$F$8763+유형화!$G$72*hourly1!$G3194/hourly1!$F$8763+유형화!$G$74*hourly1!I3194/hourly1!$I$8763</f>
        <v>0.32063711273155954</v>
      </c>
      <c r="D3193" s="14">
        <v>387.33038399999992</v>
      </c>
      <c r="E3193" s="14">
        <v>1.4341600000000001</v>
      </c>
      <c r="F3193" s="1">
        <v>948154</v>
      </c>
      <c r="G3193" s="15">
        <f t="shared" si="98"/>
        <v>0.44322117215766393</v>
      </c>
      <c r="H3193" s="15">
        <f t="shared" si="99"/>
        <v>0.63885743320888866</v>
      </c>
    </row>
    <row r="3194" spans="1:8">
      <c r="A3194" s="1">
        <v>3193</v>
      </c>
      <c r="B3194" s="444">
        <f>유형화!$F$71*hourly1!B3195/hourly1!$B$8763+유형화!$F$72*hourly1!C3195/hourly1!$C$8763+유형화!$F$73*hourly1!D3195/hourly1!$D$8763+유형화!$F$74*hourly1!E3195/hourly1!$E$8763</f>
        <v>58.944508652524569</v>
      </c>
      <c r="C3194" s="442">
        <f>hourly1!$F3195*유형화!$G$71/hourly1!$F$8763+유형화!$G$72*hourly1!$G3195/hourly1!$F$8763+유형화!$G$74*hourly1!I3195/hourly1!$I$8763</f>
        <v>0.26306286330424256</v>
      </c>
      <c r="D3194" s="14">
        <v>412.74076500000001</v>
      </c>
      <c r="E3194" s="14">
        <v>0.24127999999999999</v>
      </c>
      <c r="F3194" s="1">
        <v>884971</v>
      </c>
      <c r="G3194" s="15">
        <f t="shared" si="98"/>
        <v>0.47229820643389275</v>
      </c>
      <c r="H3194" s="15">
        <f t="shared" si="99"/>
        <v>0.66542991392191786</v>
      </c>
    </row>
    <row r="3195" spans="1:8">
      <c r="A3195" s="1">
        <v>3194</v>
      </c>
      <c r="B3195" s="444">
        <f>유형화!$F$71*hourly1!B3196/hourly1!$B$8763+유형화!$F$72*hourly1!C3196/hourly1!$C$8763+유형화!$F$73*hourly1!D3196/hourly1!$D$8763+유형화!$F$74*hourly1!E3196/hourly1!$E$8763</f>
        <v>58.702782349869331</v>
      </c>
      <c r="C3195" s="442">
        <f>hourly1!$F3196*유형화!$G$71/hourly1!$F$8763+유형화!$G$72*hourly1!$G3196/hourly1!$F$8763+유형화!$G$74*hourly1!I3196/hourly1!$I$8763</f>
        <v>0.24368109556492573</v>
      </c>
      <c r="D3195" s="14">
        <v>405.25658499999997</v>
      </c>
      <c r="E3195" s="14">
        <v>0.12096</v>
      </c>
      <c r="F3195" s="1">
        <v>796706</v>
      </c>
      <c r="G3195" s="15">
        <f t="shared" si="98"/>
        <v>0.46373407831674779</v>
      </c>
      <c r="H3195" s="15">
        <f t="shared" si="99"/>
        <v>0.65772869497118158</v>
      </c>
    </row>
    <row r="3196" spans="1:8">
      <c r="A3196" s="1">
        <v>3195</v>
      </c>
      <c r="B3196" s="444">
        <f>유형화!$F$71*hourly1!B3197/hourly1!$B$8763+유형화!$F$72*hourly1!C3197/hourly1!$C$8763+유형화!$F$73*hourly1!D3197/hourly1!$D$8763+유형화!$F$74*hourly1!E3197/hourly1!$E$8763</f>
        <v>58.702782349869331</v>
      </c>
      <c r="C3196" s="442">
        <f>hourly1!$F3197*유형화!$G$71/hourly1!$F$8763+유형화!$G$72*hourly1!$G3197/hourly1!$F$8763+유형화!$G$74*hourly1!I3197/hourly1!$I$8763</f>
        <v>0.23857640596529939</v>
      </c>
      <c r="D3196" s="14">
        <v>369.74846900000011</v>
      </c>
      <c r="E3196" s="14">
        <v>0</v>
      </c>
      <c r="F3196" s="1">
        <v>677439</v>
      </c>
      <c r="G3196" s="15">
        <f t="shared" si="98"/>
        <v>0.4231022315917301</v>
      </c>
      <c r="H3196" s="15">
        <f t="shared" si="99"/>
        <v>0.61974274530682827</v>
      </c>
    </row>
    <row r="3197" spans="1:8">
      <c r="A3197" s="1">
        <v>3196</v>
      </c>
      <c r="B3197" s="444">
        <f>유형화!$F$71*hourly1!B3198/hourly1!$B$8763+유형화!$F$72*hourly1!C3198/hourly1!$C$8763+유형화!$F$73*hourly1!D3198/hourly1!$D$8763+유형화!$F$74*hourly1!E3198/hourly1!$E$8763</f>
        <v>58.702782349869331</v>
      </c>
      <c r="C3197" s="442">
        <f>hourly1!$F3198*유형화!$G$71/hourly1!$F$8763+유형화!$G$72*hourly1!$G3198/hourly1!$F$8763+유형화!$G$74*hourly1!I3198/hourly1!$I$8763</f>
        <v>0.23864469122165652</v>
      </c>
      <c r="D3197" s="14">
        <v>375.05681499999997</v>
      </c>
      <c r="E3197" s="14">
        <v>0</v>
      </c>
      <c r="F3197" s="1">
        <v>542346</v>
      </c>
      <c r="G3197" s="15">
        <f t="shared" si="98"/>
        <v>0.42917655840296826</v>
      </c>
      <c r="H3197" s="15">
        <f t="shared" si="99"/>
        <v>0.62557884720717516</v>
      </c>
    </row>
    <row r="3198" spans="1:8">
      <c r="A3198" s="1">
        <v>3197</v>
      </c>
      <c r="B3198" s="444">
        <f>유형화!$F$71*hourly1!B3199/hourly1!$B$8763+유형화!$F$72*hourly1!C3199/hourly1!$C$8763+유형화!$F$73*hourly1!D3199/hourly1!$D$8763+유형화!$F$74*hourly1!E3199/hourly1!$E$8763</f>
        <v>58.702782349869331</v>
      </c>
      <c r="C3198" s="442">
        <f>hourly1!$F3199*유형화!$G$71/hourly1!$F$8763+유형화!$G$72*hourly1!$G3199/hourly1!$F$8763+유형화!$G$74*hourly1!I3199/hourly1!$I$8763</f>
        <v>0.23690113557694101</v>
      </c>
      <c r="D3198" s="14">
        <v>389.30198800000011</v>
      </c>
      <c r="E3198" s="14">
        <v>0</v>
      </c>
      <c r="F3198" s="1">
        <v>606060</v>
      </c>
      <c r="G3198" s="15">
        <f t="shared" si="98"/>
        <v>0.44547727359459849</v>
      </c>
      <c r="H3198" s="15">
        <f t="shared" si="99"/>
        <v>0.64096296582988144</v>
      </c>
    </row>
    <row r="3199" spans="1:8">
      <c r="A3199" s="1">
        <v>3198</v>
      </c>
      <c r="B3199" s="444">
        <f>유형화!$F$71*hourly1!B3200/hourly1!$B$8763+유형화!$F$72*hourly1!C3200/hourly1!$C$8763+유형화!$F$73*hourly1!D3200/hourly1!$D$8763+유형화!$F$74*hourly1!E3200/hourly1!$E$8763</f>
        <v>60.565664459508021</v>
      </c>
      <c r="C3199" s="442">
        <f>hourly1!$F3200*유형화!$G$71/hourly1!$F$8763+유형화!$G$72*hourly1!$G3200/hourly1!$F$8763+유형화!$G$74*hourly1!I3200/hourly1!$I$8763</f>
        <v>0.42198644875501778</v>
      </c>
      <c r="D3199" s="14">
        <v>379.79292299999997</v>
      </c>
      <c r="E3199" s="14">
        <v>4.5528160000000071</v>
      </c>
      <c r="F3199" s="1">
        <v>962359</v>
      </c>
      <c r="G3199" s="15">
        <f t="shared" si="98"/>
        <v>0.43459607472788764</v>
      </c>
      <c r="H3199" s="15">
        <f t="shared" si="99"/>
        <v>0.63073804686014212</v>
      </c>
    </row>
    <row r="3200" spans="1:8">
      <c r="A3200" s="1">
        <v>3199</v>
      </c>
      <c r="B3200" s="444">
        <f>유형화!$F$71*hourly1!B3201/hourly1!$B$8763+유형화!$F$72*hourly1!C3201/hourly1!$C$8763+유형화!$F$73*hourly1!D3201/hourly1!$D$8763+유형화!$F$74*hourly1!E3201/hourly1!$E$8763</f>
        <v>72.111119134815169</v>
      </c>
      <c r="C3200" s="442">
        <f>hourly1!$F3201*유형화!$G$71/hourly1!$F$8763+유형화!$G$72*hourly1!$G3201/hourly1!$F$8763+유형화!$G$74*hourly1!I3201/hourly1!$I$8763</f>
        <v>0.75297502760789747</v>
      </c>
      <c r="D3200" s="14">
        <v>373.48352199999988</v>
      </c>
      <c r="E3200" s="14">
        <v>106.727738</v>
      </c>
      <c r="F3200" s="1">
        <v>996738</v>
      </c>
      <c r="G3200" s="15">
        <f t="shared" si="98"/>
        <v>0.42737624322912049</v>
      </c>
      <c r="H3200" s="15">
        <f t="shared" si="99"/>
        <v>0.6238550727067802</v>
      </c>
    </row>
    <row r="3201" spans="1:8">
      <c r="A3201" s="1">
        <v>3200</v>
      </c>
      <c r="B3201" s="444">
        <f>유형화!$F$71*hourly1!B3202/hourly1!$B$8763+유형화!$F$72*hourly1!C3202/hourly1!$C$8763+유형화!$F$73*hourly1!D3202/hourly1!$D$8763+유형화!$F$74*hourly1!E3202/hourly1!$E$8763</f>
        <v>158.06690895074112</v>
      </c>
      <c r="C3201" s="442">
        <f>hourly1!$F3202*유형화!$G$71/hourly1!$F$8763+유형화!$G$72*hourly1!$G3202/hourly1!$F$8763+유형화!$G$74*hourly1!I3202/hourly1!$I$8763</f>
        <v>0.65136379562509461</v>
      </c>
      <c r="D3201" s="14">
        <v>355.86670600000002</v>
      </c>
      <c r="E3201" s="14">
        <v>407.55036899999988</v>
      </c>
      <c r="F3201" s="1">
        <v>957502</v>
      </c>
      <c r="G3201" s="15">
        <f t="shared" si="98"/>
        <v>0.40721736553775451</v>
      </c>
      <c r="H3201" s="15">
        <f t="shared" si="99"/>
        <v>0.60420736353132809</v>
      </c>
    </row>
    <row r="3202" spans="1:8">
      <c r="A3202" s="1">
        <v>3201</v>
      </c>
      <c r="B3202" s="444">
        <f>유형화!$F$71*hourly1!B3203/hourly1!$B$8763+유형화!$F$72*hourly1!C3203/hourly1!$C$8763+유형화!$F$73*hourly1!D3203/hourly1!$D$8763+유형화!$F$74*hourly1!E3203/hourly1!$E$8763</f>
        <v>262.55525006773752</v>
      </c>
      <c r="C3202" s="442">
        <f>hourly1!$F3203*유형화!$G$71/hourly1!$F$8763+유형화!$G$72*hourly1!$G3203/hourly1!$F$8763+유형화!$G$74*hourly1!I3203/hourly1!$I$8763</f>
        <v>0.57644631337288021</v>
      </c>
      <c r="D3202" s="14">
        <v>350.66344700000008</v>
      </c>
      <c r="E3202" s="14">
        <v>782.45054300000027</v>
      </c>
      <c r="F3202" s="1">
        <v>893813</v>
      </c>
      <c r="G3202" s="15">
        <f t="shared" ref="G3202:G3265" si="100">D3202/$I$1</f>
        <v>0.40126328951303475</v>
      </c>
      <c r="H3202" s="15">
        <f t="shared" ref="H3202:H3265" si="101">G3202/(1-$H$1*(1-G3202))</f>
        <v>0.59827999857701686</v>
      </c>
    </row>
    <row r="3203" spans="1:8">
      <c r="A3203" s="1">
        <v>3202</v>
      </c>
      <c r="B3203" s="444">
        <f>유형화!$F$71*hourly1!B3204/hourly1!$B$8763+유형화!$F$72*hourly1!C3204/hourly1!$C$8763+유형화!$F$73*hourly1!D3204/hourly1!$D$8763+유형화!$F$74*hourly1!E3204/hourly1!$E$8763</f>
        <v>328.02325283684934</v>
      </c>
      <c r="C3203" s="442">
        <f>hourly1!$F3204*유형화!$G$71/hourly1!$F$8763+유형화!$G$72*hourly1!$G3204/hourly1!$F$8763+유형화!$G$74*hourly1!I3204/hourly1!$I$8763</f>
        <v>0.49091340725264576</v>
      </c>
      <c r="D3203" s="14">
        <v>383.75315400000011</v>
      </c>
      <c r="E3203" s="14">
        <v>1076.822543</v>
      </c>
      <c r="F3203" s="1">
        <v>868802</v>
      </c>
      <c r="G3203" s="15">
        <f t="shared" si="100"/>
        <v>0.4391277569773111</v>
      </c>
      <c r="H3203" s="15">
        <f t="shared" si="101"/>
        <v>0.63501791394061502</v>
      </c>
    </row>
    <row r="3204" spans="1:8">
      <c r="A3204" s="1">
        <v>3203</v>
      </c>
      <c r="B3204" s="444">
        <f>유형화!$F$71*hourly1!B3205/hourly1!$B$8763+유형화!$F$72*hourly1!C3205/hourly1!$C$8763+유형화!$F$73*hourly1!D3205/hourly1!$D$8763+유형화!$F$74*hourly1!E3205/hourly1!$E$8763</f>
        <v>392.38844478474164</v>
      </c>
      <c r="C3204" s="442">
        <f>hourly1!$F3205*유형화!$G$71/hourly1!$F$8763+유형화!$G$72*hourly1!$G3205/hourly1!$F$8763+유형화!$G$74*hourly1!I3205/hourly1!$I$8763</f>
        <v>0.45879937269823989</v>
      </c>
      <c r="D3204" s="14">
        <v>415.76206900000011</v>
      </c>
      <c r="E3204" s="14">
        <v>1267.2441980000001</v>
      </c>
      <c r="F3204" s="1">
        <v>825553</v>
      </c>
      <c r="G3204" s="15">
        <f t="shared" si="100"/>
        <v>0.47575547690799191</v>
      </c>
      <c r="H3204" s="15">
        <f t="shared" si="101"/>
        <v>0.66850995121405155</v>
      </c>
    </row>
    <row r="3205" spans="1:8">
      <c r="A3205" s="1">
        <v>3204</v>
      </c>
      <c r="B3205" s="444">
        <f>유형화!$F$71*hourly1!B3206/hourly1!$B$8763+유형화!$F$72*hourly1!C3206/hourly1!$C$8763+유형화!$F$73*hourly1!D3206/hourly1!$D$8763+유형화!$F$74*hourly1!E3206/hourly1!$E$8763</f>
        <v>329.92787297157355</v>
      </c>
      <c r="C3205" s="442">
        <f>hourly1!$F3206*유형화!$G$71/hourly1!$F$8763+유형화!$G$72*hourly1!$G3206/hourly1!$F$8763+유형화!$G$74*hourly1!I3206/hourly1!$I$8763</f>
        <v>0.44271550578861618</v>
      </c>
      <c r="D3205" s="14">
        <v>438.42386600000009</v>
      </c>
      <c r="E3205" s="14">
        <v>1373.208606000002</v>
      </c>
      <c r="F3205" s="1">
        <v>843269</v>
      </c>
      <c r="G3205" s="15">
        <f t="shared" si="100"/>
        <v>0.50168731351169871</v>
      </c>
      <c r="H3205" s="15">
        <f t="shared" si="101"/>
        <v>0.69109787473328232</v>
      </c>
    </row>
    <row r="3206" spans="1:8">
      <c r="A3206" s="1">
        <v>3205</v>
      </c>
      <c r="B3206" s="444">
        <f>유형화!$F$71*hourly1!B3207/hourly1!$B$8763+유형화!$F$72*hourly1!C3207/hourly1!$C$8763+유형화!$F$73*hourly1!D3207/hourly1!$D$8763+유형화!$F$74*hourly1!E3207/hourly1!$E$8763</f>
        <v>194.11278329733216</v>
      </c>
      <c r="C3206" s="442">
        <f>hourly1!$F3207*유형화!$G$71/hourly1!$F$8763+유형화!$G$72*hourly1!$G3207/hourly1!$F$8763+유형화!$G$74*hourly1!I3207/hourly1!$I$8763</f>
        <v>0.55438740504602846</v>
      </c>
      <c r="D3206" s="14">
        <v>426.87627099999997</v>
      </c>
      <c r="E3206" s="14">
        <v>1404.076928</v>
      </c>
      <c r="F3206" s="1">
        <v>882680</v>
      </c>
      <c r="G3206" s="15">
        <f t="shared" si="100"/>
        <v>0.48847342995666621</v>
      </c>
      <c r="H3206" s="15">
        <f t="shared" si="101"/>
        <v>0.67969995167232711</v>
      </c>
    </row>
    <row r="3207" spans="1:8">
      <c r="A3207" s="1">
        <v>3206</v>
      </c>
      <c r="B3207" s="444">
        <f>유형화!$F$71*hourly1!B3208/hourly1!$B$8763+유형화!$F$72*hourly1!C3208/hourly1!$C$8763+유형화!$F$73*hourly1!D3208/hourly1!$D$8763+유형화!$F$74*hourly1!E3208/hourly1!$E$8763</f>
        <v>262.75044143049365</v>
      </c>
      <c r="C3207" s="442">
        <f>hourly1!$F3208*유형화!$G$71/hourly1!$F$8763+유형화!$G$72*hourly1!$G3208/hourly1!$F$8763+유형화!$G$74*hourly1!I3208/hourly1!$I$8763</f>
        <v>0.51710316615916785</v>
      </c>
      <c r="D3207" s="14">
        <v>406.40404699999999</v>
      </c>
      <c r="E3207" s="14">
        <v>1354.1616189999991</v>
      </c>
      <c r="F3207" s="1">
        <v>899819</v>
      </c>
      <c r="G3207" s="15">
        <f t="shared" si="100"/>
        <v>0.46504711616158256</v>
      </c>
      <c r="H3207" s="15">
        <f t="shared" si="101"/>
        <v>0.6589161049704052</v>
      </c>
    </row>
    <row r="3208" spans="1:8">
      <c r="A3208" s="1">
        <v>3207</v>
      </c>
      <c r="B3208" s="444">
        <f>유형화!$F$71*hourly1!B3209/hourly1!$B$8763+유형화!$F$72*hourly1!C3209/hourly1!$C$8763+유형화!$F$73*hourly1!D3209/hourly1!$D$8763+유형화!$F$74*hourly1!E3209/hourly1!$E$8763</f>
        <v>385.76912097749243</v>
      </c>
      <c r="C3208" s="442">
        <f>hourly1!$F3209*유형화!$G$71/hourly1!$F$8763+유형화!$G$72*hourly1!$G3209/hourly1!$F$8763+유형화!$G$74*hourly1!I3209/hourly1!$I$8763</f>
        <v>0.38933721424386769</v>
      </c>
      <c r="D3208" s="14">
        <v>436.45145100000002</v>
      </c>
      <c r="E3208" s="14">
        <v>1235.166264</v>
      </c>
      <c r="F3208" s="1">
        <v>838319</v>
      </c>
      <c r="G3208" s="15">
        <f t="shared" si="100"/>
        <v>0.49943028404952933</v>
      </c>
      <c r="H3208" s="15">
        <f t="shared" si="101"/>
        <v>0.68916721421309324</v>
      </c>
    </row>
    <row r="3209" spans="1:8">
      <c r="A3209" s="1">
        <v>3208</v>
      </c>
      <c r="B3209" s="444">
        <f>유형화!$F$71*hourly1!B3210/hourly1!$B$8763+유형화!$F$72*hourly1!C3210/hourly1!$C$8763+유형화!$F$73*hourly1!D3210/hourly1!$D$8763+유형화!$F$74*hourly1!E3210/hourly1!$E$8763</f>
        <v>323.34558467233217</v>
      </c>
      <c r="C3209" s="442">
        <f>hourly1!$F3210*유형화!$G$71/hourly1!$F$8763+유형화!$G$72*hourly1!$G3210/hourly1!$F$8763+유형화!$G$74*hourly1!I3210/hourly1!$I$8763</f>
        <v>0.36807466845923242</v>
      </c>
      <c r="D3209" s="14">
        <v>404.53552400000001</v>
      </c>
      <c r="E3209" s="14">
        <v>1028.642155</v>
      </c>
      <c r="F3209" s="1">
        <v>839897</v>
      </c>
      <c r="G3209" s="15">
        <f t="shared" si="100"/>
        <v>0.4629089700504746</v>
      </c>
      <c r="H3209" s="15">
        <f t="shared" si="101"/>
        <v>0.65698128544066359</v>
      </c>
    </row>
    <row r="3210" spans="1:8">
      <c r="A3210" s="1">
        <v>3209</v>
      </c>
      <c r="B3210" s="444">
        <f>유형화!$F$71*hourly1!B3211/hourly1!$B$8763+유형화!$F$72*hourly1!C3211/hourly1!$C$8763+유형화!$F$73*hourly1!D3211/hourly1!$D$8763+유형화!$F$74*hourly1!E3211/hourly1!$E$8763</f>
        <v>280.35701550981446</v>
      </c>
      <c r="C3210" s="442">
        <f>hourly1!$F3211*유형화!$G$71/hourly1!$F$8763+유형화!$G$72*hourly1!$G3211/hourly1!$F$8763+유형화!$G$74*hourly1!I3211/hourly1!$I$8763</f>
        <v>0.38935554859074079</v>
      </c>
      <c r="D3210" s="14">
        <v>429.55944399999998</v>
      </c>
      <c r="E3210" s="14">
        <v>751.60734199999933</v>
      </c>
      <c r="F3210" s="1">
        <v>838884</v>
      </c>
      <c r="G3210" s="15">
        <f t="shared" si="100"/>
        <v>0.49154377798844312</v>
      </c>
      <c r="H3210" s="15">
        <f t="shared" si="101"/>
        <v>0.68236885847866302</v>
      </c>
    </row>
    <row r="3211" spans="1:8">
      <c r="A3211" s="1">
        <v>3210</v>
      </c>
      <c r="B3211" s="444">
        <f>유형화!$F$71*hourly1!B3212/hourly1!$B$8763+유형화!$F$72*hourly1!C3212/hourly1!$C$8763+유형화!$F$73*hourly1!D3212/hourly1!$D$8763+유형화!$F$74*hourly1!E3212/hourly1!$E$8763</f>
        <v>157.61135921745523</v>
      </c>
      <c r="C3211" s="442">
        <f>hourly1!$F3212*유형화!$G$71/hourly1!$F$8763+유형화!$G$72*hourly1!$G3212/hourly1!$F$8763+유형화!$G$74*hourly1!I3212/hourly1!$I$8763</f>
        <v>0.5171499391151928</v>
      </c>
      <c r="D3211" s="14">
        <v>443.69283899999988</v>
      </c>
      <c r="E3211" s="14">
        <v>409.54832699999997</v>
      </c>
      <c r="F3211" s="1">
        <v>841397</v>
      </c>
      <c r="G3211" s="15">
        <f t="shared" si="100"/>
        <v>0.50771658589929169</v>
      </c>
      <c r="H3211" s="15">
        <f t="shared" si="101"/>
        <v>0.69622307593860633</v>
      </c>
    </row>
    <row r="3212" spans="1:8">
      <c r="A3212" s="1">
        <v>3211</v>
      </c>
      <c r="B3212" s="444">
        <f>유형화!$F$71*hourly1!B3213/hourly1!$B$8763+유형화!$F$72*hourly1!C3213/hourly1!$C$8763+유형화!$F$73*hourly1!D3213/hourly1!$D$8763+유형화!$F$74*hourly1!E3213/hourly1!$E$8763</f>
        <v>118.37968605274021</v>
      </c>
      <c r="C3212" s="442">
        <f>hourly1!$F3213*유형화!$G$71/hourly1!$F$8763+유형화!$G$72*hourly1!$G3213/hourly1!$F$8763+유형화!$G$74*hourly1!I3213/hourly1!$I$8763</f>
        <v>0.6397439754923282</v>
      </c>
      <c r="D3212" s="14">
        <v>420.04001</v>
      </c>
      <c r="E3212" s="14">
        <v>113.71960299999991</v>
      </c>
      <c r="F3212" s="1">
        <v>825941</v>
      </c>
      <c r="G3212" s="15">
        <f t="shared" si="100"/>
        <v>0.48065071390143488</v>
      </c>
      <c r="H3212" s="15">
        <f t="shared" si="101"/>
        <v>0.67284300887505299</v>
      </c>
    </row>
    <row r="3213" spans="1:8">
      <c r="A3213" s="1">
        <v>3212</v>
      </c>
      <c r="B3213" s="444">
        <f>유형화!$F$71*hourly1!B3214/hourly1!$B$8763+유형화!$F$72*hourly1!C3214/hourly1!$C$8763+유형화!$F$73*hourly1!D3214/hourly1!$D$8763+유형화!$F$74*hourly1!E3214/hourly1!$E$8763</f>
        <v>126.68405449523085</v>
      </c>
      <c r="C3213" s="442">
        <f>hourly1!$F3214*유형화!$G$71/hourly1!$F$8763+유형화!$G$72*hourly1!$G3214/hourly1!$F$8763+유형화!$G$74*hourly1!I3214/hourly1!$I$8763</f>
        <v>0.64520508479518324</v>
      </c>
      <c r="D3213" s="14">
        <v>458.3544260000001</v>
      </c>
      <c r="E3213" s="14">
        <v>5.3581139999999916</v>
      </c>
      <c r="F3213" s="1">
        <v>818055</v>
      </c>
      <c r="G3213" s="15">
        <f t="shared" si="100"/>
        <v>0.52449380257081335</v>
      </c>
      <c r="H3213" s="15">
        <f t="shared" si="101"/>
        <v>0.71024235552049897</v>
      </c>
    </row>
    <row r="3214" spans="1:8">
      <c r="A3214" s="1">
        <v>3213</v>
      </c>
      <c r="B3214" s="444">
        <f>유형화!$F$71*hourly1!B3215/hourly1!$B$8763+유형화!$F$72*hourly1!C3215/hourly1!$C$8763+유형화!$F$73*hourly1!D3215/hourly1!$D$8763+유형화!$F$74*hourly1!E3215/hourly1!$E$8763</f>
        <v>64.047893113140859</v>
      </c>
      <c r="C3214" s="442">
        <f>hourly1!$F3215*유형화!$G$71/hourly1!$F$8763+유형화!$G$72*hourly1!$G3215/hourly1!$F$8763+유형화!$G$74*hourly1!I3215/hourly1!$I$8763</f>
        <v>0.54942751604371309</v>
      </c>
      <c r="D3214" s="14">
        <v>463.99195600000002</v>
      </c>
      <c r="E3214" s="14">
        <v>3.2090399999999999</v>
      </c>
      <c r="F3214" s="1">
        <v>867767</v>
      </c>
      <c r="G3214" s="15">
        <f t="shared" si="100"/>
        <v>0.53094481379505531</v>
      </c>
      <c r="H3214" s="15">
        <f t="shared" si="101"/>
        <v>0.71554010129172851</v>
      </c>
    </row>
    <row r="3215" spans="1:8">
      <c r="A3215" s="1">
        <v>3214</v>
      </c>
      <c r="B3215" s="444">
        <f>유형화!$F$71*hourly1!B3216/hourly1!$B$8763+유형화!$F$72*hourly1!C3216/hourly1!$C$8763+유형화!$F$73*hourly1!D3216/hourly1!$D$8763+유형화!$F$74*hourly1!E3216/hourly1!$E$8763</f>
        <v>62.427643741095181</v>
      </c>
      <c r="C3215" s="442">
        <f>hourly1!$F3216*유형화!$G$71/hourly1!$F$8763+유형화!$G$72*hourly1!$G3216/hourly1!$F$8763+유형화!$G$74*hourly1!I3216/hourly1!$I$8763</f>
        <v>0.458868635786431</v>
      </c>
      <c r="D3215" s="14">
        <v>452.82354800000002</v>
      </c>
      <c r="E3215" s="14">
        <v>3.1450399999999998</v>
      </c>
      <c r="F3215" s="1">
        <v>848040</v>
      </c>
      <c r="G3215" s="15">
        <f t="shared" si="100"/>
        <v>0.51816483295860472</v>
      </c>
      <c r="H3215" s="15">
        <f t="shared" si="101"/>
        <v>0.70499512780053109</v>
      </c>
    </row>
    <row r="3216" spans="1:8">
      <c r="A3216" s="1">
        <v>3215</v>
      </c>
      <c r="B3216" s="444">
        <f>유형화!$F$71*hourly1!B3217/hourly1!$B$8763+유형화!$F$72*hourly1!C3217/hourly1!$C$8763+유형화!$F$73*hourly1!D3217/hourly1!$D$8763+유형화!$F$74*hourly1!E3217/hourly1!$E$8763</f>
        <v>60.807390762163259</v>
      </c>
      <c r="C3216" s="442">
        <f>hourly1!$F3217*유형화!$G$71/hourly1!$F$8763+유형화!$G$72*hourly1!$G3217/hourly1!$F$8763+유형화!$G$74*hourly1!I3217/hourly1!$I$8763</f>
        <v>0.35243237410831685</v>
      </c>
      <c r="D3216" s="14">
        <v>417.15583500000008</v>
      </c>
      <c r="E3216" s="14">
        <v>3.5704799999999999</v>
      </c>
      <c r="F3216" s="1">
        <v>922498</v>
      </c>
      <c r="G3216" s="15">
        <f t="shared" si="100"/>
        <v>0.47735035979286644</v>
      </c>
      <c r="H3216" s="15">
        <f t="shared" si="101"/>
        <v>0.66992527073680952</v>
      </c>
    </row>
    <row r="3217" spans="1:8">
      <c r="A3217" s="1">
        <v>3216</v>
      </c>
      <c r="B3217" s="444">
        <f>유형화!$F$71*hourly1!B3218/hourly1!$B$8763+유형화!$F$72*hourly1!C3218/hourly1!$C$8763+유형화!$F$73*hourly1!D3218/hourly1!$D$8763+유형화!$F$74*hourly1!E3218/hourly1!$E$8763</f>
        <v>58.944508652524569</v>
      </c>
      <c r="C3217" s="442">
        <f>hourly1!$F3218*유형화!$G$71/hourly1!$F$8763+유형화!$G$72*hourly1!$G3218/hourly1!$F$8763+유형화!$G$74*hourly1!I3218/hourly1!$I$8763</f>
        <v>0.32064118703086486</v>
      </c>
      <c r="D3217" s="14">
        <v>412.70077099999992</v>
      </c>
      <c r="E3217" s="14">
        <v>2.1649600000000002</v>
      </c>
      <c r="F3217" s="1">
        <v>946678</v>
      </c>
      <c r="G3217" s="15">
        <f t="shared" si="100"/>
        <v>0.47225244140152878</v>
      </c>
      <c r="H3217" s="15">
        <f t="shared" si="101"/>
        <v>0.66538903177095632</v>
      </c>
    </row>
    <row r="3218" spans="1:8">
      <c r="A3218" s="1">
        <v>3217</v>
      </c>
      <c r="B3218" s="444">
        <f>유형화!$F$71*hourly1!B3219/hourly1!$B$8763+유형화!$F$72*hourly1!C3219/hourly1!$C$8763+유형화!$F$73*hourly1!D3219/hourly1!$D$8763+유형화!$F$74*hourly1!E3219/hourly1!$E$8763</f>
        <v>58.944508652524569</v>
      </c>
      <c r="C3218" s="442">
        <f>hourly1!$F3219*유형화!$G$71/hourly1!$F$8763+유형화!$G$72*hourly1!$G3219/hourly1!$F$8763+유형화!$G$74*hourly1!I3219/hourly1!$I$8763</f>
        <v>0.26304208437778542</v>
      </c>
      <c r="D3218" s="14">
        <v>431.04809799999992</v>
      </c>
      <c r="E3218" s="14">
        <v>0.25247999999999998</v>
      </c>
      <c r="F3218" s="1">
        <v>870001</v>
      </c>
      <c r="G3218" s="15">
        <f t="shared" si="100"/>
        <v>0.49324724097010575</v>
      </c>
      <c r="H3218" s="15">
        <f t="shared" si="101"/>
        <v>0.6838442073108737</v>
      </c>
    </row>
    <row r="3219" spans="1:8">
      <c r="A3219" s="1">
        <v>3218</v>
      </c>
      <c r="B3219" s="444">
        <f>유형화!$F$71*hourly1!B3220/hourly1!$B$8763+유형화!$F$72*hourly1!C3220/hourly1!$C$8763+유형화!$F$73*hourly1!D3220/hourly1!$D$8763+유형화!$F$74*hourly1!E3220/hourly1!$E$8763</f>
        <v>58.702782349869331</v>
      </c>
      <c r="C3219" s="442">
        <f>hourly1!$F3220*유형화!$G$71/hourly1!$F$8763+유형화!$G$72*hourly1!$G3220/hourly1!$F$8763+유형화!$G$74*hourly1!I3220/hourly1!$I$8763</f>
        <v>0.24362397388866525</v>
      </c>
      <c r="D3219" s="14">
        <v>434.40319499999993</v>
      </c>
      <c r="E3219" s="14">
        <v>0.15776000000000001</v>
      </c>
      <c r="F3219" s="1">
        <v>773120</v>
      </c>
      <c r="G3219" s="15">
        <f t="shared" si="100"/>
        <v>0.49708646992417266</v>
      </c>
      <c r="H3219" s="15">
        <f t="shared" si="101"/>
        <v>0.68715530500761368</v>
      </c>
    </row>
    <row r="3220" spans="1:8">
      <c r="A3220" s="1">
        <v>3219</v>
      </c>
      <c r="B3220" s="444">
        <f>유형화!$F$71*hourly1!B3221/hourly1!$B$8763+유형화!$F$72*hourly1!C3221/hourly1!$C$8763+유형화!$F$73*hourly1!D3221/hourly1!$D$8763+유형화!$F$74*hourly1!E3221/hourly1!$E$8763</f>
        <v>58.702782349869331</v>
      </c>
      <c r="C3220" s="442">
        <f>hourly1!$F3221*유형화!$G$71/hourly1!$F$8763+유형화!$G$72*hourly1!$G3221/hourly1!$F$8763+유형화!$G$74*hourly1!I3221/hourly1!$I$8763</f>
        <v>0.23837375031785313</v>
      </c>
      <c r="D3220" s="14">
        <v>418.63993199999999</v>
      </c>
      <c r="E3220" s="14">
        <v>0</v>
      </c>
      <c r="F3220" s="1">
        <v>650872</v>
      </c>
      <c r="G3220" s="15">
        <f t="shared" si="100"/>
        <v>0.47904860821103246</v>
      </c>
      <c r="H3220" s="15">
        <f t="shared" si="101"/>
        <v>0.67142849238939561</v>
      </c>
    </row>
    <row r="3221" spans="1:8">
      <c r="A3221" s="1">
        <v>3220</v>
      </c>
      <c r="B3221" s="444">
        <f>유형화!$F$71*hourly1!B3222/hourly1!$B$8763+유형화!$F$72*hourly1!C3222/hourly1!$C$8763+유형화!$F$73*hourly1!D3222/hourly1!$D$8763+유형화!$F$74*hourly1!E3222/hourly1!$E$8763</f>
        <v>58.702782349869331</v>
      </c>
      <c r="C3221" s="442">
        <f>hourly1!$F3222*유형화!$G$71/hourly1!$F$8763+유형화!$G$72*hourly1!$G3222/hourly1!$F$8763+유형화!$G$74*hourly1!I3222/hourly1!$I$8763</f>
        <v>0.23840015177735166</v>
      </c>
      <c r="D3221" s="14">
        <v>440.59459399999997</v>
      </c>
      <c r="E3221" s="14">
        <v>0</v>
      </c>
      <c r="F3221" s="1">
        <v>565067</v>
      </c>
      <c r="G3221" s="15">
        <f t="shared" si="100"/>
        <v>0.50417127203480649</v>
      </c>
      <c r="H3221" s="15">
        <f t="shared" si="101"/>
        <v>0.69321503223705339</v>
      </c>
    </row>
    <row r="3222" spans="1:8">
      <c r="A3222" s="1">
        <v>3221</v>
      </c>
      <c r="B3222" s="444">
        <f>유형화!$F$71*hourly1!B3223/hourly1!$B$8763+유형화!$F$72*hourly1!C3223/hourly1!$C$8763+유형화!$F$73*hourly1!D3223/hourly1!$D$8763+유형화!$F$74*hourly1!E3223/hourly1!$E$8763</f>
        <v>58.702782349869331</v>
      </c>
      <c r="C3222" s="442">
        <f>hourly1!$F3223*유형화!$G$71/hourly1!$F$8763+유형화!$G$72*hourly1!$G3223/hourly1!$F$8763+유형화!$G$74*hourly1!I3223/hourly1!$I$8763</f>
        <v>0.23674655666129746</v>
      </c>
      <c r="D3222" s="14">
        <v>431.81073099999998</v>
      </c>
      <c r="E3222" s="14">
        <v>0</v>
      </c>
      <c r="F3222" s="1">
        <v>638852</v>
      </c>
      <c r="G3222" s="15">
        <f t="shared" si="100"/>
        <v>0.49411991997012489</v>
      </c>
      <c r="H3222" s="15">
        <f t="shared" si="101"/>
        <v>0.68459854039080459</v>
      </c>
    </row>
    <row r="3223" spans="1:8">
      <c r="A3223" s="1">
        <v>3222</v>
      </c>
      <c r="B3223" s="444">
        <f>유형화!$F$71*hourly1!B3224/hourly1!$B$8763+유형화!$F$72*hourly1!C3224/hourly1!$C$8763+유형화!$F$73*hourly1!D3224/hourly1!$D$8763+유형화!$F$74*hourly1!E3224/hourly1!$E$8763</f>
        <v>60.565664459508021</v>
      </c>
      <c r="C3223" s="442">
        <f>hourly1!$F3224*유형화!$G$71/hourly1!$F$8763+유형화!$G$72*hourly1!$G3224/hourly1!$F$8763+유형화!$G$74*hourly1!I3224/hourly1!$I$8763</f>
        <v>0.42181166131482067</v>
      </c>
      <c r="D3223" s="14">
        <v>388.47535900000003</v>
      </c>
      <c r="E3223" s="14">
        <v>5.855880999999993</v>
      </c>
      <c r="F3223" s="1">
        <v>974674</v>
      </c>
      <c r="G3223" s="15">
        <f t="shared" si="100"/>
        <v>0.44453136413473138</v>
      </c>
      <c r="H3223" s="15">
        <f t="shared" si="101"/>
        <v>0.64008110091838133</v>
      </c>
    </row>
    <row r="3224" spans="1:8">
      <c r="A3224" s="1">
        <v>3223</v>
      </c>
      <c r="B3224" s="444">
        <f>유형화!$F$71*hourly1!B3225/hourly1!$B$8763+유형화!$F$72*hourly1!C3225/hourly1!$C$8763+유형화!$F$73*hourly1!D3225/hourly1!$D$8763+유형화!$F$74*hourly1!E3225/hourly1!$E$8763</f>
        <v>72.111119134815169</v>
      </c>
      <c r="C3224" s="442">
        <f>hourly1!$F3225*유형화!$G$71/hourly1!$F$8763+유형화!$G$72*hourly1!$G3225/hourly1!$F$8763+유형화!$G$74*hourly1!I3225/hourly1!$I$8763</f>
        <v>0.75256441972390897</v>
      </c>
      <c r="D3224" s="14">
        <v>357.31196899999998</v>
      </c>
      <c r="E3224" s="14">
        <v>110.95049400000001</v>
      </c>
      <c r="F3224" s="1">
        <v>1075970</v>
      </c>
      <c r="G3224" s="15">
        <f t="shared" si="100"/>
        <v>0.40887117630860298</v>
      </c>
      <c r="H3224" s="15">
        <f t="shared" si="101"/>
        <v>0.60584354716614297</v>
      </c>
    </row>
    <row r="3225" spans="1:8">
      <c r="A3225" s="1">
        <v>3224</v>
      </c>
      <c r="B3225" s="444">
        <f>유형화!$F$71*hourly1!B3226/hourly1!$B$8763+유형화!$F$72*hourly1!C3226/hourly1!$C$8763+유형화!$F$73*hourly1!D3226/hourly1!$D$8763+유형화!$F$74*hourly1!E3226/hourly1!$E$8763</f>
        <v>158.06546258935515</v>
      </c>
      <c r="C3225" s="442">
        <f>hourly1!$F3226*유형화!$G$71/hourly1!$F$8763+유형화!$G$72*hourly1!$G3226/hourly1!$F$8763+유형화!$G$74*hourly1!I3226/hourly1!$I$8763</f>
        <v>0.65111127055415141</v>
      </c>
      <c r="D3225" s="14">
        <v>311.380314</v>
      </c>
      <c r="E3225" s="14">
        <v>368.74407600000052</v>
      </c>
      <c r="F3225" s="1">
        <v>1085970</v>
      </c>
      <c r="G3225" s="15">
        <f t="shared" si="100"/>
        <v>0.35631170044718585</v>
      </c>
      <c r="H3225" s="15">
        <f t="shared" si="101"/>
        <v>0.55159048992858473</v>
      </c>
    </row>
    <row r="3226" spans="1:8">
      <c r="A3226" s="1">
        <v>3225</v>
      </c>
      <c r="B3226" s="444">
        <f>유형화!$F$71*hourly1!B3227/hourly1!$B$8763+유형화!$F$72*hourly1!C3227/hourly1!$C$8763+유형화!$F$73*hourly1!D3227/hourly1!$D$8763+유형화!$F$74*hourly1!E3227/hourly1!$E$8763</f>
        <v>262.55342498329543</v>
      </c>
      <c r="C3226" s="442">
        <f>hourly1!$F3227*유형화!$G$71/hourly1!$F$8763+유형화!$G$72*hourly1!$G3227/hourly1!$F$8763+유형화!$G$74*hourly1!I3227/hourly1!$I$8763</f>
        <v>0.57621187819085251</v>
      </c>
      <c r="D3226" s="14">
        <v>276.76083099999988</v>
      </c>
      <c r="E3226" s="14">
        <v>681.33246000000031</v>
      </c>
      <c r="F3226" s="1">
        <v>993410</v>
      </c>
      <c r="G3226" s="15">
        <f t="shared" si="100"/>
        <v>0.31669671420135503</v>
      </c>
      <c r="H3226" s="15">
        <f t="shared" si="101"/>
        <v>0.50737783049755825</v>
      </c>
    </row>
    <row r="3227" spans="1:8">
      <c r="A3227" s="1">
        <v>3226</v>
      </c>
      <c r="B3227" s="444">
        <f>유형화!$F$71*hourly1!B3228/hourly1!$B$8763+유형화!$F$72*hourly1!C3228/hourly1!$C$8763+유형화!$F$73*hourly1!D3228/hourly1!$D$8763+유형화!$F$74*hourly1!E3228/hourly1!$E$8763</f>
        <v>328.02106706378225</v>
      </c>
      <c r="C3227" s="442">
        <f>hourly1!$F3228*유형화!$G$71/hourly1!$F$8763+유형화!$G$72*hourly1!$G3228/hourly1!$F$8763+유형화!$G$74*hourly1!I3228/hourly1!$I$8763</f>
        <v>0.49073169350362877</v>
      </c>
      <c r="D3227" s="14">
        <v>336.778885</v>
      </c>
      <c r="E3227" s="14">
        <v>891.5904769999994</v>
      </c>
      <c r="F3227" s="1">
        <v>891923</v>
      </c>
      <c r="G3227" s="15">
        <f t="shared" si="100"/>
        <v>0.38537522057048623</v>
      </c>
      <c r="H3227" s="15">
        <f t="shared" si="101"/>
        <v>0.58217616337107259</v>
      </c>
    </row>
    <row r="3228" spans="1:8">
      <c r="A3228" s="1">
        <v>3227</v>
      </c>
      <c r="B3228" s="444">
        <f>유형화!$F$71*hourly1!B3229/hourly1!$B$8763+유형화!$F$72*hourly1!C3229/hourly1!$C$8763+유형화!$F$73*hourly1!D3229/hourly1!$D$8763+유형화!$F$74*hourly1!E3229/hourly1!$E$8763</f>
        <v>392.38582979221081</v>
      </c>
      <c r="C3228" s="442">
        <f>hourly1!$F3229*유형화!$G$71/hourly1!$F$8763+유형화!$G$72*hourly1!$G3229/hourly1!$F$8763+유형화!$G$74*hourly1!I3229/hourly1!$I$8763</f>
        <v>0.45859655407882227</v>
      </c>
      <c r="D3228" s="14">
        <v>349.65025500000002</v>
      </c>
      <c r="E3228" s="14">
        <v>1077.288929000001</v>
      </c>
      <c r="F3228" s="1">
        <v>875127</v>
      </c>
      <c r="G3228" s="15">
        <f t="shared" si="100"/>
        <v>0.40010389648731026</v>
      </c>
      <c r="H3228" s="15">
        <f t="shared" si="101"/>
        <v>0.5971190675698741</v>
      </c>
    </row>
    <row r="3229" spans="1:8">
      <c r="A3229" s="1">
        <v>3228</v>
      </c>
      <c r="B3229" s="444">
        <f>유형화!$F$71*hourly1!B3230/hourly1!$B$8763+유형화!$F$72*hourly1!C3230/hourly1!$C$8763+유형화!$F$73*hourly1!D3230/hourly1!$D$8763+유형화!$F$74*hourly1!E3230/hourly1!$E$8763</f>
        <v>329.92507763473037</v>
      </c>
      <c r="C3229" s="442">
        <f>hourly1!$F3230*유형화!$G$71/hourly1!$F$8763+유형화!$G$72*hourly1!$G3230/hourly1!$F$8763+유형화!$G$74*hourly1!I3230/hourly1!$I$8763</f>
        <v>0.44251586512265584</v>
      </c>
      <c r="D3229" s="14">
        <v>375.27794200000011</v>
      </c>
      <c r="E3229" s="14">
        <v>1203.489430999997</v>
      </c>
      <c r="F3229" s="1">
        <v>884287</v>
      </c>
      <c r="G3229" s="15">
        <f t="shared" si="100"/>
        <v>0.42942959346601606</v>
      </c>
      <c r="H3229" s="15">
        <f t="shared" si="101"/>
        <v>0.62582072570005698</v>
      </c>
    </row>
    <row r="3230" spans="1:8">
      <c r="A3230" s="1">
        <v>3229</v>
      </c>
      <c r="B3230" s="444">
        <f>유형화!$F$71*hourly1!B3231/hourly1!$B$8763+유형화!$F$72*hourly1!C3231/hourly1!$C$8763+유형화!$F$73*hourly1!D3231/hourly1!$D$8763+유형화!$F$74*hourly1!E3231/hourly1!$E$8763</f>
        <v>194.11022962186766</v>
      </c>
      <c r="C3230" s="442">
        <f>hourly1!$F3231*유형화!$G$71/hourly1!$F$8763+유형화!$G$72*hourly1!$G3231/hourly1!$F$8763+유형화!$G$74*hourly1!I3231/hourly1!$I$8763</f>
        <v>0.5540893293088518</v>
      </c>
      <c r="D3230" s="14">
        <v>365.52343899999988</v>
      </c>
      <c r="E3230" s="14">
        <v>1214.2831559999991</v>
      </c>
      <c r="F3230" s="1">
        <v>857656</v>
      </c>
      <c r="G3230" s="15">
        <f t="shared" si="100"/>
        <v>0.41826754052086024</v>
      </c>
      <c r="H3230" s="15">
        <f t="shared" si="101"/>
        <v>0.61505667980497103</v>
      </c>
    </row>
    <row r="3231" spans="1:8">
      <c r="A3231" s="1">
        <v>3230</v>
      </c>
      <c r="B3231" s="444">
        <f>유형화!$F$71*hourly1!B3232/hourly1!$B$8763+유형화!$F$72*hourly1!C3232/hourly1!$C$8763+유형화!$F$73*hourly1!D3232/hourly1!$D$8763+유형화!$F$74*hourly1!E3232/hourly1!$E$8763</f>
        <v>262.74715916400675</v>
      </c>
      <c r="C3231" s="442">
        <f>hourly1!$F3232*유형화!$G$71/hourly1!$F$8763+유형화!$G$72*hourly1!$G3232/hourly1!$F$8763+유형화!$G$74*hourly1!I3232/hourly1!$I$8763</f>
        <v>0.51677852599051965</v>
      </c>
      <c r="D3231" s="14">
        <v>313.96197099999989</v>
      </c>
      <c r="E3231" s="14">
        <v>1116.225329000001</v>
      </c>
      <c r="F3231" s="1">
        <v>869807</v>
      </c>
      <c r="G3231" s="15">
        <f t="shared" si="100"/>
        <v>0.35926588397865133</v>
      </c>
      <c r="H3231" s="15">
        <f t="shared" si="101"/>
        <v>0.55476833233819423</v>
      </c>
    </row>
    <row r="3232" spans="1:8">
      <c r="A3232" s="1">
        <v>3231</v>
      </c>
      <c r="B3232" s="444">
        <f>유형화!$F$71*hourly1!B3233/hourly1!$B$8763+유형화!$F$72*hourly1!C3233/hourly1!$C$8763+유형화!$F$73*hourly1!D3233/hourly1!$D$8763+유형화!$F$74*hourly1!E3233/hourly1!$E$8763</f>
        <v>385.76551048435692</v>
      </c>
      <c r="C3232" s="442">
        <f>hourly1!$F3233*유형화!$G$71/hourly1!$F$8763+유형화!$G$72*hourly1!$G3233/hourly1!$F$8763+유형화!$G$74*hourly1!I3233/hourly1!$I$8763</f>
        <v>0.38911671316546415</v>
      </c>
      <c r="D3232" s="14">
        <v>262.24222100000009</v>
      </c>
      <c r="E3232" s="14">
        <v>981.99147899999923</v>
      </c>
      <c r="F3232" s="1">
        <v>861002</v>
      </c>
      <c r="G3232" s="15">
        <f t="shared" si="100"/>
        <v>0.30008310574687375</v>
      </c>
      <c r="H3232" s="15">
        <f t="shared" si="101"/>
        <v>0.48790374725845309</v>
      </c>
    </row>
    <row r="3233" spans="1:8">
      <c r="A3233" s="1">
        <v>3232</v>
      </c>
      <c r="B3233" s="444">
        <f>유형화!$F$71*hourly1!B3234/hourly1!$B$8763+유형화!$F$72*hourly1!C3234/hourly1!$C$8763+유형화!$F$73*hourly1!D3234/hourly1!$D$8763+유형화!$F$74*hourly1!E3234/hourly1!$E$8763</f>
        <v>323.34186957949538</v>
      </c>
      <c r="C3233" s="442">
        <f>hourly1!$F3234*유형화!$G$71/hourly1!$F$8763+유형화!$G$72*hourly1!$G3234/hourly1!$F$8763+유형화!$G$74*hourly1!I3234/hourly1!$I$8763</f>
        <v>0.36785098942736993</v>
      </c>
      <c r="D3233" s="14">
        <v>226.306231</v>
      </c>
      <c r="E3233" s="14">
        <v>824.94945000000007</v>
      </c>
      <c r="F3233" s="1">
        <v>863774</v>
      </c>
      <c r="G3233" s="15">
        <f t="shared" si="100"/>
        <v>0.25896164389314491</v>
      </c>
      <c r="H3233" s="15">
        <f t="shared" si="101"/>
        <v>0.43711851680925218</v>
      </c>
    </row>
    <row r="3234" spans="1:8">
      <c r="A3234" s="1">
        <v>3233</v>
      </c>
      <c r="B3234" s="444">
        <f>유형화!$F$71*hourly1!B3235/hourly1!$B$8763+유형화!$F$72*hourly1!C3235/hourly1!$C$8763+유형화!$F$73*hourly1!D3235/hourly1!$D$8763+유형화!$F$74*hourly1!E3235/hourly1!$E$8763</f>
        <v>280.35268363942907</v>
      </c>
      <c r="C3234" s="442">
        <f>hourly1!$F3235*유형화!$G$71/hourly1!$F$8763+유형화!$G$72*hourly1!$G3235/hourly1!$F$8763+유형화!$G$74*hourly1!I3235/hourly1!$I$8763</f>
        <v>0.38907980001375719</v>
      </c>
      <c r="D3234" s="14">
        <v>182.03996000000009</v>
      </c>
      <c r="E3234" s="14">
        <v>601.94563099999959</v>
      </c>
      <c r="F3234" s="1">
        <v>867868</v>
      </c>
      <c r="G3234" s="15">
        <f t="shared" si="100"/>
        <v>0.20830786270238566</v>
      </c>
      <c r="H3234" s="15">
        <f t="shared" si="101"/>
        <v>0.36896773109647768</v>
      </c>
    </row>
    <row r="3235" spans="1:8">
      <c r="A3235" s="1">
        <v>3234</v>
      </c>
      <c r="B3235" s="444">
        <f>유형화!$F$71*hourly1!B3236/hourly1!$B$8763+유형화!$F$72*hourly1!C3236/hourly1!$C$8763+유형화!$F$73*hourly1!D3236/hourly1!$D$8763+유형화!$F$74*hourly1!E3236/hourly1!$E$8763</f>
        <v>157.60654763119868</v>
      </c>
      <c r="C3235" s="442">
        <f>hourly1!$F3236*유형화!$G$71/hourly1!$F$8763+유형화!$G$72*hourly1!$G3236/hourly1!$F$8763+유형화!$G$74*hourly1!I3236/hourly1!$I$8763</f>
        <v>0.51670779615458029</v>
      </c>
      <c r="D3235" s="14">
        <v>105.426068</v>
      </c>
      <c r="E3235" s="14">
        <v>333.15393999999992</v>
      </c>
      <c r="F3235" s="1">
        <v>861000</v>
      </c>
      <c r="G3235" s="15">
        <f t="shared" si="100"/>
        <v>0.12063878116758739</v>
      </c>
      <c r="H3235" s="15">
        <f t="shared" si="101"/>
        <v>0.23363701077556823</v>
      </c>
    </row>
    <row r="3236" spans="1:8">
      <c r="A3236" s="1">
        <v>3235</v>
      </c>
      <c r="B3236" s="444">
        <f>유형화!$F$71*hourly1!B3237/hourly1!$B$8763+유형화!$F$72*hourly1!C3237/hourly1!$C$8763+유형화!$F$73*hourly1!D3237/hourly1!$D$8763+유형화!$F$74*hourly1!E3237/hourly1!$E$8763</f>
        <v>118.37703859823324</v>
      </c>
      <c r="C3236" s="442">
        <f>hourly1!$F3237*유형화!$G$71/hourly1!$F$8763+유형화!$G$72*hourly1!$G3237/hourly1!$F$8763+유형화!$G$74*hourly1!I3237/hourly1!$I$8763</f>
        <v>0.63913380842836542</v>
      </c>
      <c r="D3236" s="14">
        <v>55.207901999999997</v>
      </c>
      <c r="E3236" s="14">
        <v>108.58920500000001</v>
      </c>
      <c r="F3236" s="1">
        <v>882904</v>
      </c>
      <c r="G3236" s="15">
        <f t="shared" si="100"/>
        <v>6.3174261683548796E-2</v>
      </c>
      <c r="H3236" s="15">
        <f t="shared" si="101"/>
        <v>0.13032450401616871</v>
      </c>
    </row>
    <row r="3237" spans="1:8">
      <c r="A3237" s="1">
        <v>3236</v>
      </c>
      <c r="B3237" s="444">
        <f>유형화!$F$71*hourly1!B3238/hourly1!$B$8763+유형화!$F$72*hourly1!C3238/hourly1!$C$8763+유형화!$F$73*hourly1!D3238/hourly1!$D$8763+유형화!$F$74*hourly1!E3238/hourly1!$E$8763</f>
        <v>126.68199135629625</v>
      </c>
      <c r="C3237" s="442">
        <f>hourly1!$F3238*유형화!$G$71/hourly1!$F$8763+유형화!$G$72*hourly1!$G3238/hourly1!$F$8763+유형화!$G$74*hourly1!I3238/hourly1!$I$8763</f>
        <v>0.64457633892638821</v>
      </c>
      <c r="D3237" s="14">
        <v>87.442036999999999</v>
      </c>
      <c r="E3237" s="14">
        <v>6.3129379999999973</v>
      </c>
      <c r="F3237" s="1">
        <v>850153</v>
      </c>
      <c r="G3237" s="15">
        <f t="shared" si="100"/>
        <v>0.10005970028675526</v>
      </c>
      <c r="H3237" s="15">
        <f t="shared" si="101"/>
        <v>0.19812513825068004</v>
      </c>
    </row>
    <row r="3238" spans="1:8">
      <c r="A3238" s="1">
        <v>3237</v>
      </c>
      <c r="B3238" s="444">
        <f>유형화!$F$71*hourly1!B3239/hourly1!$B$8763+유형화!$F$72*hourly1!C3239/hourly1!$C$8763+유형화!$F$73*hourly1!D3239/hourly1!$D$8763+유형화!$F$74*hourly1!E3239/hourly1!$E$8763</f>
        <v>64.047893113140859</v>
      </c>
      <c r="C3238" s="442">
        <f>hourly1!$F3239*유형화!$G$71/hourly1!$F$8763+유형화!$G$72*hourly1!$G3239/hourly1!$F$8763+유형화!$G$74*hourly1!I3239/hourly1!$I$8763</f>
        <v>0.54897844677428154</v>
      </c>
      <c r="D3238" s="14">
        <v>91.337894999999989</v>
      </c>
      <c r="E3238" s="14">
        <v>3.174360000000001</v>
      </c>
      <c r="F3238" s="1">
        <v>903366</v>
      </c>
      <c r="G3238" s="15">
        <f t="shared" si="100"/>
        <v>0.10451772067619057</v>
      </c>
      <c r="H3238" s="15">
        <f t="shared" si="101"/>
        <v>0.20595243782873401</v>
      </c>
    </row>
    <row r="3239" spans="1:8">
      <c r="A3239" s="1">
        <v>3238</v>
      </c>
      <c r="B3239" s="444">
        <f>유형화!$F$71*hourly1!B3240/hourly1!$B$8763+유형화!$F$72*hourly1!C3240/hourly1!$C$8763+유형화!$F$73*hourly1!D3240/hourly1!$D$8763+유형화!$F$74*hourly1!E3240/hourly1!$E$8763</f>
        <v>62.427643741095181</v>
      </c>
      <c r="C3239" s="442">
        <f>hourly1!$F3240*유형화!$G$71/hourly1!$F$8763+유형화!$G$72*hourly1!$G3240/hourly1!$F$8763+유형화!$G$74*hourly1!I3240/hourly1!$I$8763</f>
        <v>0.45856012984303274</v>
      </c>
      <c r="D3239" s="14">
        <v>90.516720000000021</v>
      </c>
      <c r="E3239" s="14">
        <v>3.1550400000000001</v>
      </c>
      <c r="F3239" s="1">
        <v>933382</v>
      </c>
      <c r="G3239" s="15">
        <f t="shared" si="100"/>
        <v>0.10357805221463617</v>
      </c>
      <c r="H3239" s="15">
        <f t="shared" si="101"/>
        <v>0.20430888493587751</v>
      </c>
    </row>
    <row r="3240" spans="1:8">
      <c r="A3240" s="1">
        <v>3239</v>
      </c>
      <c r="B3240" s="444">
        <f>유형화!$F$71*hourly1!B3241/hourly1!$B$8763+유형화!$F$72*hourly1!C3241/hourly1!$C$8763+유형화!$F$73*hourly1!D3241/hourly1!$D$8763+유형화!$F$74*hourly1!E3241/hourly1!$E$8763</f>
        <v>60.807390762163259</v>
      </c>
      <c r="C3240" s="442">
        <f>hourly1!$F3241*유형화!$G$71/hourly1!$F$8763+유형화!$G$72*hourly1!$G3241/hourly1!$F$8763+유형화!$G$74*hourly1!I3241/hourly1!$I$8763</f>
        <v>0.35226141650946596</v>
      </c>
      <c r="D3240" s="14">
        <v>102.47135</v>
      </c>
      <c r="E3240" s="14">
        <v>3.4842399999999998</v>
      </c>
      <c r="F3240" s="1">
        <v>986357</v>
      </c>
      <c r="G3240" s="15">
        <f t="shared" si="100"/>
        <v>0.11725770488374143</v>
      </c>
      <c r="H3240" s="15">
        <f t="shared" si="101"/>
        <v>0.22790979192612792</v>
      </c>
    </row>
    <row r="3241" spans="1:8">
      <c r="A3241" s="1">
        <v>3240</v>
      </c>
      <c r="B3241" s="444">
        <f>유형화!$F$71*hourly1!B3242/hourly1!$B$8763+유형화!$F$72*hourly1!C3242/hourly1!$C$8763+유형화!$F$73*hourly1!D3242/hourly1!$D$8763+유형화!$F$74*hourly1!E3242/hourly1!$E$8763</f>
        <v>58.944508652524569</v>
      </c>
      <c r="C3241" s="442">
        <f>hourly1!$F3242*유형화!$G$71/hourly1!$F$8763+유형화!$G$72*hourly1!$G3242/hourly1!$F$8763+유형화!$G$74*hourly1!I3242/hourly1!$I$8763</f>
        <v>0.32050991310724769</v>
      </c>
      <c r="D3241" s="14">
        <v>91.643625999999998</v>
      </c>
      <c r="E3241" s="14">
        <v>2.04304</v>
      </c>
      <c r="F3241" s="1">
        <v>992762</v>
      </c>
      <c r="G3241" s="15">
        <f t="shared" si="100"/>
        <v>0.10486756788101233</v>
      </c>
      <c r="H3241" s="15">
        <f t="shared" si="101"/>
        <v>0.20656349282835201</v>
      </c>
    </row>
    <row r="3242" spans="1:8">
      <c r="A3242" s="1">
        <v>3241</v>
      </c>
      <c r="B3242" s="444">
        <f>유형화!$F$71*hourly1!B3243/hourly1!$B$8763+유형화!$F$72*hourly1!C3243/hourly1!$C$8763+유형화!$F$73*hourly1!D3243/hourly1!$D$8763+유형화!$F$74*hourly1!E3243/hourly1!$E$8763</f>
        <v>58.944508652524569</v>
      </c>
      <c r="C3242" s="442">
        <f>hourly1!$F3243*유형화!$G$71/hourly1!$F$8763+유형화!$G$72*hourly1!$G3243/hourly1!$F$8763+유형화!$G$74*hourly1!I3243/hourly1!$I$8763</f>
        <v>0.26296076136365137</v>
      </c>
      <c r="D3242" s="14">
        <v>93.132156000000023</v>
      </c>
      <c r="E3242" s="14">
        <v>0.12416000000000001</v>
      </c>
      <c r="F3242" s="1">
        <v>925937</v>
      </c>
      <c r="G3242" s="15">
        <f t="shared" si="100"/>
        <v>0.10657088896979079</v>
      </c>
      <c r="H3242" s="15">
        <f t="shared" si="101"/>
        <v>0.20953196586920611</v>
      </c>
    </row>
    <row r="3243" spans="1:8">
      <c r="A3243" s="1">
        <v>3242</v>
      </c>
      <c r="B3243" s="444">
        <f>유형화!$F$71*hourly1!B3244/hourly1!$B$8763+유형화!$F$72*hourly1!C3244/hourly1!$C$8763+유형화!$F$73*hourly1!D3244/hourly1!$D$8763+유형화!$F$74*hourly1!E3244/hourly1!$E$8763</f>
        <v>58.702782349869331</v>
      </c>
      <c r="C3243" s="442">
        <f>hourly1!$F3244*유형화!$G$71/hourly1!$F$8763+유형화!$G$72*hourly1!$G3244/hourly1!$F$8763+유형화!$G$74*hourly1!I3244/hourly1!$I$8763</f>
        <v>0.2435412656127674</v>
      </c>
      <c r="D3243" s="14">
        <v>110.699929</v>
      </c>
      <c r="E3243" s="14">
        <v>9.6000000000000002E-4</v>
      </c>
      <c r="F3243" s="1">
        <v>838004</v>
      </c>
      <c r="G3243" s="15">
        <f t="shared" si="100"/>
        <v>0.12667364688113439</v>
      </c>
      <c r="H3243" s="15">
        <f t="shared" si="101"/>
        <v>0.24375762232239129</v>
      </c>
    </row>
    <row r="3244" spans="1:8">
      <c r="A3244" s="1">
        <v>3243</v>
      </c>
      <c r="B3244" s="444">
        <f>유형화!$F$71*hourly1!B3245/hourly1!$B$8763+유형화!$F$72*hourly1!C3245/hourly1!$C$8763+유형화!$F$73*hourly1!D3245/hourly1!$D$8763+유형화!$F$74*hourly1!E3245/hourly1!$E$8763</f>
        <v>58.702782349869331</v>
      </c>
      <c r="C3244" s="442">
        <f>hourly1!$F3245*유형화!$G$71/hourly1!$F$8763+유형화!$G$72*hourly1!$G3245/hourly1!$F$8763+유형화!$G$74*hourly1!I3245/hourly1!$I$8763</f>
        <v>0.23815699759481052</v>
      </c>
      <c r="D3244" s="14">
        <v>129.55341300000001</v>
      </c>
      <c r="E3244" s="14">
        <v>0</v>
      </c>
      <c r="F3244" s="1">
        <v>689878</v>
      </c>
      <c r="G3244" s="15">
        <f t="shared" si="100"/>
        <v>0.14824764061599141</v>
      </c>
      <c r="H3244" s="15">
        <f t="shared" si="101"/>
        <v>0.2789041272517126</v>
      </c>
    </row>
    <row r="3245" spans="1:8">
      <c r="A3245" s="1">
        <v>3244</v>
      </c>
      <c r="B3245" s="444">
        <f>유형화!$F$71*hourly1!B3246/hourly1!$B$8763+유형화!$F$72*hourly1!C3246/hourly1!$C$8763+유형화!$F$73*hourly1!D3246/hourly1!$D$8763+유형화!$F$74*hourly1!E3246/hourly1!$E$8763</f>
        <v>58.702782349869331</v>
      </c>
      <c r="C3245" s="442">
        <f>hourly1!$F3246*유형화!$G$71/hourly1!$F$8763+유형화!$G$72*hourly1!$G3246/hourly1!$F$8763+유형화!$G$74*hourly1!I3246/hourly1!$I$8763</f>
        <v>0.23822349015947319</v>
      </c>
      <c r="D3245" s="14">
        <v>136.79495900000001</v>
      </c>
      <c r="E3245" s="14">
        <v>0</v>
      </c>
      <c r="F3245" s="1">
        <v>555921</v>
      </c>
      <c r="G3245" s="15">
        <f t="shared" si="100"/>
        <v>0.15653412326475166</v>
      </c>
      <c r="H3245" s="15">
        <f t="shared" si="101"/>
        <v>0.2919901940073113</v>
      </c>
    </row>
    <row r="3246" spans="1:8">
      <c r="A3246" s="1">
        <v>3245</v>
      </c>
      <c r="B3246" s="444">
        <f>유형화!$F$71*hourly1!B3247/hourly1!$B$8763+유형화!$F$72*hourly1!C3247/hourly1!$C$8763+유형화!$F$73*hourly1!D3247/hourly1!$D$8763+유형화!$F$74*hourly1!E3247/hourly1!$E$8763</f>
        <v>58.702782349869331</v>
      </c>
      <c r="C3246" s="442">
        <f>hourly1!$F3247*유형화!$G$71/hourly1!$F$8763+유형화!$G$72*hourly1!$G3247/hourly1!$F$8763+유형화!$G$74*hourly1!I3247/hourly1!$I$8763</f>
        <v>0.23666205569370527</v>
      </c>
      <c r="D3246" s="14">
        <v>128.87782000000001</v>
      </c>
      <c r="E3246" s="14">
        <v>0</v>
      </c>
      <c r="F3246" s="1">
        <v>602628</v>
      </c>
      <c r="G3246" s="15">
        <f t="shared" si="100"/>
        <v>0.14747456126634373</v>
      </c>
      <c r="H3246" s="15">
        <f t="shared" si="101"/>
        <v>0.27767182161840709</v>
      </c>
    </row>
    <row r="3247" spans="1:8">
      <c r="A3247" s="1">
        <v>3246</v>
      </c>
      <c r="B3247" s="444">
        <f>유형화!$F$71*hourly1!B3248/hourly1!$B$8763+유형화!$F$72*hourly1!C3248/hourly1!$C$8763+유형화!$F$73*hourly1!D3248/hourly1!$D$8763+유형화!$F$74*hourly1!E3248/hourly1!$E$8763</f>
        <v>60.565664459508021</v>
      </c>
      <c r="C3247" s="442">
        <f>hourly1!$F3248*유형화!$G$71/hourly1!$F$8763+유형화!$G$72*hourly1!$G3248/hourly1!$F$8763+유형화!$G$74*hourly1!I3248/hourly1!$I$8763</f>
        <v>0.42177564450896088</v>
      </c>
      <c r="D3247" s="14">
        <v>95.340415000000007</v>
      </c>
      <c r="E3247" s="14">
        <v>4.9922339999999901</v>
      </c>
      <c r="F3247" s="1">
        <v>987752</v>
      </c>
      <c r="G3247" s="15">
        <f t="shared" si="100"/>
        <v>0.10909779412063407</v>
      </c>
      <c r="H3247" s="15">
        <f t="shared" si="101"/>
        <v>0.21391565504319626</v>
      </c>
    </row>
    <row r="3248" spans="1:8">
      <c r="A3248" s="1">
        <v>3247</v>
      </c>
      <c r="B3248" s="444">
        <f>유형화!$F$71*hourly1!B3249/hourly1!$B$8763+유형화!$F$72*hourly1!C3249/hourly1!$C$8763+유형화!$F$73*hourly1!D3249/hourly1!$D$8763+유형화!$F$74*hourly1!E3249/hourly1!$E$8763</f>
        <v>72.111119134815169</v>
      </c>
      <c r="C3248" s="442">
        <f>hourly1!$F3249*유형화!$G$71/hourly1!$F$8763+유형화!$G$72*hourly1!$G3249/hourly1!$F$8763+유형화!$G$74*hourly1!I3249/hourly1!$I$8763</f>
        <v>0.75251047600110654</v>
      </c>
      <c r="D3248" s="14">
        <v>67.778829000000002</v>
      </c>
      <c r="E3248" s="14">
        <v>99.142874999999975</v>
      </c>
      <c r="F3248" s="1">
        <v>1150349</v>
      </c>
      <c r="G3248" s="15">
        <f t="shared" si="100"/>
        <v>7.7559141440486298E-2</v>
      </c>
      <c r="H3248" s="15">
        <f t="shared" si="101"/>
        <v>0.15743013567264455</v>
      </c>
    </row>
    <row r="3249" spans="1:8">
      <c r="A3249" s="1">
        <v>3248</v>
      </c>
      <c r="B3249" s="444">
        <f>유형화!$F$71*hourly1!B3250/hourly1!$B$8763+유형화!$F$72*hourly1!C3250/hourly1!$C$8763+유형화!$F$73*hourly1!D3250/hourly1!$D$8763+유형화!$F$74*hourly1!E3250/hourly1!$E$8763</f>
        <v>158.06464743306285</v>
      </c>
      <c r="C3249" s="442">
        <f>hourly1!$F3250*유형화!$G$71/hourly1!$F$8763+유형화!$G$72*hourly1!$G3250/hourly1!$F$8763+유형화!$G$74*hourly1!I3250/hourly1!$I$8763</f>
        <v>0.65105333401802901</v>
      </c>
      <c r="D3249" s="14">
        <v>34.165407999999999</v>
      </c>
      <c r="E3249" s="14">
        <v>323.59009700000001</v>
      </c>
      <c r="F3249" s="1">
        <v>1185741</v>
      </c>
      <c r="G3249" s="15">
        <f t="shared" si="100"/>
        <v>3.9095389379535044E-2</v>
      </c>
      <c r="H3249" s="15">
        <f t="shared" si="101"/>
        <v>8.2916617306102794E-2</v>
      </c>
    </row>
    <row r="3250" spans="1:8">
      <c r="A3250" s="1">
        <v>3249</v>
      </c>
      <c r="B3250" s="444">
        <f>유형화!$F$71*hourly1!B3251/hourly1!$B$8763+유형화!$F$72*hourly1!C3251/hourly1!$C$8763+유형화!$F$73*hourly1!D3251/hourly1!$D$8763+유형화!$F$74*hourly1!E3251/hourly1!$E$8763</f>
        <v>262.55328070784543</v>
      </c>
      <c r="C3250" s="442">
        <f>hourly1!$F3251*유형화!$G$71/hourly1!$F$8763+유형화!$G$72*hourly1!$G3251/hourly1!$F$8763+유형화!$G$74*hourly1!I3251/hourly1!$I$8763</f>
        <v>0.5762201897614353</v>
      </c>
      <c r="D3250" s="14">
        <v>8.3179780000000001</v>
      </c>
      <c r="E3250" s="14">
        <v>608.30110899999966</v>
      </c>
      <c r="F3250" s="1">
        <v>1128594</v>
      </c>
      <c r="G3250" s="15">
        <f t="shared" si="100"/>
        <v>9.5182410454576205E-3</v>
      </c>
      <c r="H3250" s="15">
        <f t="shared" si="101"/>
        <v>2.0908410742509046E-2</v>
      </c>
    </row>
    <row r="3251" spans="1:8">
      <c r="A3251" s="1">
        <v>3250</v>
      </c>
      <c r="B3251" s="444">
        <f>유형화!$F$71*hourly1!B3252/hourly1!$B$8763+유형화!$F$72*hourly1!C3252/hourly1!$C$8763+유형화!$F$73*hourly1!D3252/hourly1!$D$8763+유형화!$F$74*hourly1!E3252/hourly1!$E$8763</f>
        <v>328.02091196767356</v>
      </c>
      <c r="C3251" s="442">
        <f>hourly1!$F3252*유형화!$G$71/hourly1!$F$8763+유형화!$G$72*hourly1!$G3252/hourly1!$F$8763+유형화!$G$74*hourly1!I3252/hourly1!$I$8763</f>
        <v>0.49073601226089159</v>
      </c>
      <c r="D3251" s="14">
        <v>44.922241999999997</v>
      </c>
      <c r="E3251" s="14">
        <v>889.4468099999998</v>
      </c>
      <c r="F3251" s="1">
        <v>1023003</v>
      </c>
      <c r="G3251" s="15">
        <f t="shared" si="100"/>
        <v>5.1404407135770283E-2</v>
      </c>
      <c r="H3251" s="15">
        <f t="shared" si="101"/>
        <v>0.10747934558707971</v>
      </c>
    </row>
    <row r="3252" spans="1:8">
      <c r="A3252" s="1">
        <v>3251</v>
      </c>
      <c r="B3252" s="444">
        <f>유형화!$F$71*hourly1!B3253/hourly1!$B$8763+유형화!$F$72*hourly1!C3253/hourly1!$C$8763+유형화!$F$73*hourly1!D3253/hourly1!$D$8763+유형화!$F$74*hourly1!E3253/hourly1!$E$8763</f>
        <v>392.38627704610582</v>
      </c>
      <c r="C3252" s="442">
        <f>hourly1!$F3253*유형화!$G$71/hourly1!$F$8763+유형화!$G$72*hourly1!$G3253/hourly1!$F$8763+유형화!$G$74*hourly1!I3253/hourly1!$I$8763</f>
        <v>0.45865237197930497</v>
      </c>
      <c r="D3252" s="14">
        <v>45.902487999999998</v>
      </c>
      <c r="E3252" s="14">
        <v>1079.8543139999981</v>
      </c>
      <c r="F3252" s="1">
        <v>986067</v>
      </c>
      <c r="G3252" s="15">
        <f t="shared" si="100"/>
        <v>5.2526100137584623E-2</v>
      </c>
      <c r="H3252" s="15">
        <f t="shared" si="101"/>
        <v>0.10968316497510104</v>
      </c>
    </row>
    <row r="3253" spans="1:8">
      <c r="A3253" s="1">
        <v>3252</v>
      </c>
      <c r="B3253" s="444">
        <f>유형화!$F$71*hourly1!B3254/hourly1!$B$8763+유형화!$F$72*hourly1!C3254/hourly1!$C$8763+유형화!$F$73*hourly1!D3254/hourly1!$D$8763+유형화!$F$74*hourly1!E3254/hourly1!$E$8763</f>
        <v>329.92561866766778</v>
      </c>
      <c r="C3253" s="442">
        <f>hourly1!$F3254*유형화!$G$71/hourly1!$F$8763+유형화!$G$72*hourly1!$G3254/hourly1!$F$8763+유형화!$G$74*hourly1!I3254/hourly1!$I$8763</f>
        <v>0.44257722407019306</v>
      </c>
      <c r="D3253" s="14">
        <v>42.975604000000018</v>
      </c>
      <c r="E3253" s="14">
        <v>1158.313729000002</v>
      </c>
      <c r="F3253" s="1">
        <v>971503</v>
      </c>
      <c r="G3253" s="15">
        <f t="shared" si="100"/>
        <v>4.9176874229065394E-2</v>
      </c>
      <c r="H3253" s="15">
        <f t="shared" si="101"/>
        <v>0.10308595438154022</v>
      </c>
    </row>
    <row r="3254" spans="1:8">
      <c r="A3254" s="1">
        <v>3253</v>
      </c>
      <c r="B3254" s="444">
        <f>유형화!$F$71*hourly1!B3255/hourly1!$B$8763+유형화!$F$72*hourly1!C3255/hourly1!$C$8763+유형화!$F$73*hourly1!D3255/hourly1!$D$8763+유형화!$F$74*hourly1!E3255/hourly1!$E$8763</f>
        <v>194.11084279253006</v>
      </c>
      <c r="C3254" s="442">
        <f>hourly1!$F3255*유형화!$G$71/hourly1!$F$8763+유형화!$G$72*hourly1!$G3255/hourly1!$F$8763+유형화!$G$74*hourly1!I3255/hourly1!$I$8763</f>
        <v>0.55419403880099838</v>
      </c>
      <c r="D3254" s="14">
        <v>23.623079000000001</v>
      </c>
      <c r="E3254" s="14">
        <v>1104.7136170000001</v>
      </c>
      <c r="F3254" s="1">
        <v>916320</v>
      </c>
      <c r="G3254" s="15">
        <f t="shared" si="100"/>
        <v>2.7031829148608948E-2</v>
      </c>
      <c r="H3254" s="15">
        <f t="shared" si="101"/>
        <v>5.814953464775742E-2</v>
      </c>
    </row>
    <row r="3255" spans="1:8">
      <c r="A3255" s="1">
        <v>3254</v>
      </c>
      <c r="B3255" s="444">
        <f>유형화!$F$71*hourly1!B3256/hourly1!$B$8763+유형화!$F$72*hourly1!C3256/hourly1!$C$8763+유형화!$F$73*hourly1!D3256/hourly1!$D$8763+유형화!$F$74*hourly1!E3256/hourly1!$E$8763</f>
        <v>262.74840353976276</v>
      </c>
      <c r="C3255" s="442">
        <f>hourly1!$F3256*유형화!$G$71/hourly1!$F$8763+유형화!$G$72*hourly1!$G3256/hourly1!$F$8763+유형화!$G$74*hourly1!I3256/hourly1!$I$8763</f>
        <v>0.51693326787813543</v>
      </c>
      <c r="D3255" s="14">
        <v>25.944086999999989</v>
      </c>
      <c r="E3255" s="14">
        <v>1023.4201940000009</v>
      </c>
      <c r="F3255" s="1">
        <v>936181</v>
      </c>
      <c r="G3255" s="15">
        <f t="shared" si="100"/>
        <v>2.9687752693061144E-2</v>
      </c>
      <c r="H3255" s="15">
        <f t="shared" si="101"/>
        <v>6.3662777888708569E-2</v>
      </c>
    </row>
    <row r="3256" spans="1:8">
      <c r="A3256" s="1">
        <v>3255</v>
      </c>
      <c r="B3256" s="444">
        <f>유형화!$F$71*hourly1!B3257/hourly1!$B$8763+유형화!$F$72*hourly1!C3257/hourly1!$C$8763+유형화!$F$73*hourly1!D3257/hourly1!$D$8763+유형화!$F$74*hourly1!E3257/hourly1!$E$8763</f>
        <v>385.76699291460534</v>
      </c>
      <c r="C3256" s="442">
        <f>hourly1!$F3257*유형화!$G$71/hourly1!$F$8763+유형화!$G$72*hourly1!$G3257/hourly1!$F$8763+유형화!$G$74*hourly1!I3257/hourly1!$I$8763</f>
        <v>0.38922476358304103</v>
      </c>
      <c r="D3256" s="14">
        <v>38.419055999999998</v>
      </c>
      <c r="E3256" s="14">
        <v>882.72123200000021</v>
      </c>
      <c r="F3256" s="1">
        <v>877308</v>
      </c>
      <c r="G3256" s="15">
        <f t="shared" si="100"/>
        <v>4.3962827954935065E-2</v>
      </c>
      <c r="H3256" s="15">
        <f t="shared" si="101"/>
        <v>9.2713461507524617E-2</v>
      </c>
    </row>
    <row r="3257" spans="1:8">
      <c r="A3257" s="1">
        <v>3256</v>
      </c>
      <c r="B3257" s="444">
        <f>유형화!$F$71*hourly1!B3258/hourly1!$B$8763+유형화!$F$72*hourly1!C3258/hourly1!$C$8763+유형화!$F$73*hourly1!D3258/hourly1!$D$8763+유형화!$F$74*hourly1!E3258/hourly1!$E$8763</f>
        <v>323.34353956782877</v>
      </c>
      <c r="C3257" s="442">
        <f>hourly1!$F3258*유형화!$G$71/hourly1!$F$8763+유형화!$G$72*hourly1!$G3258/hourly1!$F$8763+유형화!$G$74*hourly1!I3258/hourly1!$I$8763</f>
        <v>0.36796661804165554</v>
      </c>
      <c r="D3257" s="14">
        <v>39.311540000000008</v>
      </c>
      <c r="E3257" s="14">
        <v>687.5831919999996</v>
      </c>
      <c r="F3257" s="1">
        <v>868977</v>
      </c>
      <c r="G3257" s="15">
        <f t="shared" si="100"/>
        <v>4.498409512361648E-2</v>
      </c>
      <c r="H3257" s="15">
        <f t="shared" si="101"/>
        <v>9.4754974218009255E-2</v>
      </c>
    </row>
    <row r="3258" spans="1:8">
      <c r="A3258" s="1">
        <v>3257</v>
      </c>
      <c r="B3258" s="444">
        <f>유형화!$F$71*hourly1!B3259/hourly1!$B$8763+유형화!$F$72*hourly1!C3259/hourly1!$C$8763+유형화!$F$73*hourly1!D3259/hourly1!$D$8763+유형화!$F$74*hourly1!E3259/hourly1!$E$8763</f>
        <v>280.35455561339239</v>
      </c>
      <c r="C3258" s="442">
        <f>hourly1!$F3259*유형화!$G$71/hourly1!$F$8763+유형화!$G$72*hourly1!$G3259/hourly1!$F$8763+유형화!$G$74*hourly1!I3259/hourly1!$I$8763</f>
        <v>0.38921808173218037</v>
      </c>
      <c r="D3258" s="14">
        <v>58.072519999999997</v>
      </c>
      <c r="E3258" s="14">
        <v>461.74079000000012</v>
      </c>
      <c r="F3258" s="1">
        <v>864427</v>
      </c>
      <c r="G3258" s="15">
        <f t="shared" si="100"/>
        <v>6.6452236766815026E-2</v>
      </c>
      <c r="H3258" s="15">
        <f t="shared" si="101"/>
        <v>0.13657878982960028</v>
      </c>
    </row>
    <row r="3259" spans="1:8">
      <c r="A3259" s="1">
        <v>3258</v>
      </c>
      <c r="B3259" s="444">
        <f>유형화!$F$71*hourly1!B3260/hourly1!$B$8763+유형화!$F$72*hourly1!C3260/hourly1!$C$8763+유형화!$F$73*hourly1!D3260/hourly1!$D$8763+유형화!$F$74*hourly1!E3260/hourly1!$E$8763</f>
        <v>157.60842681893453</v>
      </c>
      <c r="C3259" s="442">
        <f>hourly1!$F3260*유형화!$G$71/hourly1!$F$8763+유형화!$G$72*hourly1!$G3260/hourly1!$F$8763+유형화!$G$74*hourly1!I3260/hourly1!$I$8763</f>
        <v>0.51692169686810918</v>
      </c>
      <c r="D3259" s="14">
        <v>88.109095999999994</v>
      </c>
      <c r="E3259" s="14">
        <v>251.16033499999989</v>
      </c>
      <c r="F3259" s="1">
        <v>896489</v>
      </c>
      <c r="G3259" s="15">
        <f t="shared" si="100"/>
        <v>0.10082301420193295</v>
      </c>
      <c r="H3259" s="15">
        <f t="shared" si="101"/>
        <v>0.19947073705886087</v>
      </c>
    </row>
    <row r="3260" spans="1:8">
      <c r="A3260" s="1">
        <v>3259</v>
      </c>
      <c r="B3260" s="444">
        <f>유형화!$F$71*hourly1!B3261/hourly1!$B$8763+유형화!$F$72*hourly1!C3261/hourly1!$C$8763+유형화!$F$73*hourly1!D3261/hourly1!$D$8763+유형화!$F$74*hourly1!E3261/hourly1!$E$8763</f>
        <v>118.37801967129305</v>
      </c>
      <c r="C3260" s="442">
        <f>hourly1!$F3261*유형화!$G$71/hourly1!$F$8763+유형화!$G$72*hourly1!$G3261/hourly1!$F$8763+유형화!$G$74*hourly1!I3261/hourly1!$I$8763</f>
        <v>0.63940426041625198</v>
      </c>
      <c r="D3260" s="14">
        <v>98.902085</v>
      </c>
      <c r="E3260" s="14">
        <v>83.370521999999966</v>
      </c>
      <c r="F3260" s="1">
        <v>863156</v>
      </c>
      <c r="G3260" s="15">
        <f t="shared" si="100"/>
        <v>0.11317340403260726</v>
      </c>
      <c r="H3260" s="15">
        <f t="shared" si="101"/>
        <v>0.220935922842184</v>
      </c>
    </row>
    <row r="3261" spans="1:8">
      <c r="A3261" s="1">
        <v>3260</v>
      </c>
      <c r="B3261" s="444">
        <f>유형화!$F$71*hourly1!B3262/hourly1!$B$8763+유형화!$F$72*hourly1!C3262/hourly1!$C$8763+유형화!$F$73*hourly1!D3262/hourly1!$D$8763+유형화!$F$74*hourly1!E3262/hourly1!$E$8763</f>
        <v>126.68274158863613</v>
      </c>
      <c r="C3261" s="442">
        <f>hourly1!$F3262*유형화!$G$71/hourly1!$F$8763+유형화!$G$72*hourly1!$G3262/hourly1!$F$8763+유형화!$G$74*hourly1!I3262/hourly1!$I$8763</f>
        <v>0.64484622051237206</v>
      </c>
      <c r="D3261" s="14">
        <v>114.216909</v>
      </c>
      <c r="E3261" s="14">
        <v>5.4710729999999952</v>
      </c>
      <c r="F3261" s="1">
        <v>983022</v>
      </c>
      <c r="G3261" s="15">
        <f t="shared" si="100"/>
        <v>0.13069811813990106</v>
      </c>
      <c r="H3261" s="15">
        <f t="shared" si="101"/>
        <v>0.25043520573711192</v>
      </c>
    </row>
    <row r="3262" spans="1:8">
      <c r="A3262" s="1">
        <v>3261</v>
      </c>
      <c r="B3262" s="444">
        <f>유형화!$F$71*hourly1!B3263/hourly1!$B$8763+유형화!$F$72*hourly1!C3263/hourly1!$C$8763+유형화!$F$73*hourly1!D3263/hourly1!$D$8763+유형화!$F$74*hourly1!E3263/hourly1!$E$8763</f>
        <v>64.047893113140859</v>
      </c>
      <c r="C3262" s="442">
        <f>hourly1!$F3263*유형화!$G$71/hourly1!$F$8763+유형화!$G$72*hourly1!$G3263/hourly1!$F$8763+유형화!$G$74*hourly1!I3263/hourly1!$I$8763</f>
        <v>0.54918949547829665</v>
      </c>
      <c r="D3262" s="14">
        <v>84.158271999999997</v>
      </c>
      <c r="E3262" s="14">
        <v>3.1542400000000002</v>
      </c>
      <c r="F3262" s="1">
        <v>997675</v>
      </c>
      <c r="G3262" s="15">
        <f t="shared" si="100"/>
        <v>9.6302096358656733E-2</v>
      </c>
      <c r="H3262" s="15">
        <f t="shared" si="101"/>
        <v>0.19146834391295739</v>
      </c>
    </row>
    <row r="3263" spans="1:8">
      <c r="A3263" s="1">
        <v>3262</v>
      </c>
      <c r="B3263" s="444">
        <f>유형화!$F$71*hourly1!B3264/hourly1!$B$8763+유형화!$F$72*hourly1!C3264/hourly1!$C$8763+유형화!$F$73*hourly1!D3264/hourly1!$D$8763+유형화!$F$74*hourly1!E3264/hourly1!$E$8763</f>
        <v>62.427643741095181</v>
      </c>
      <c r="C3263" s="442">
        <f>hourly1!$F3264*유형화!$G$71/hourly1!$F$8763+유형화!$G$72*hourly1!$G3264/hourly1!$F$8763+유형화!$G$74*hourly1!I3264/hourly1!$I$8763</f>
        <v>0.45871943494587047</v>
      </c>
      <c r="D3263" s="14">
        <v>77.146298000000002</v>
      </c>
      <c r="E3263" s="14">
        <v>3.1099199999999998</v>
      </c>
      <c r="F3263" s="1">
        <v>1074176</v>
      </c>
      <c r="G3263" s="15">
        <f t="shared" si="100"/>
        <v>8.8278312364940756E-2</v>
      </c>
      <c r="H3263" s="15">
        <f t="shared" si="101"/>
        <v>0.17706903709586919</v>
      </c>
    </row>
    <row r="3264" spans="1:8">
      <c r="A3264" s="1">
        <v>3263</v>
      </c>
      <c r="B3264" s="444">
        <f>유형화!$F$71*hourly1!B3265/hourly1!$B$8763+유형화!$F$72*hourly1!C3265/hourly1!$C$8763+유형화!$F$73*hourly1!D3265/hourly1!$D$8763+유형화!$F$74*hourly1!E3265/hourly1!$E$8763</f>
        <v>60.807390762163259</v>
      </c>
      <c r="C3264" s="442">
        <f>hourly1!$F3265*유형화!$G$71/hourly1!$F$8763+유형화!$G$72*hourly1!$G3265/hourly1!$F$8763+유형화!$G$74*hourly1!I3265/hourly1!$I$8763</f>
        <v>0.35236115535646084</v>
      </c>
      <c r="D3264" s="14">
        <v>38.845496999999988</v>
      </c>
      <c r="E3264" s="14">
        <v>3.12696</v>
      </c>
      <c r="F3264" s="1">
        <v>1152591</v>
      </c>
      <c r="G3264" s="15">
        <f t="shared" si="100"/>
        <v>4.4450803305394741E-2</v>
      </c>
      <c r="H3264" s="15">
        <f t="shared" si="101"/>
        <v>9.3689527106114653E-2</v>
      </c>
    </row>
    <row r="3265" spans="1:8">
      <c r="A3265" s="1">
        <v>3264</v>
      </c>
      <c r="B3265" s="444">
        <f>유형화!$F$71*hourly1!B3266/hourly1!$B$8763+유형화!$F$72*hourly1!C3266/hourly1!$C$8763+유형화!$F$73*hourly1!D3266/hourly1!$D$8763+유형화!$F$74*hourly1!E3266/hourly1!$E$8763</f>
        <v>58.944508652524569</v>
      </c>
      <c r="C3265" s="442">
        <f>hourly1!$F3266*유형화!$G$71/hourly1!$F$8763+유형화!$G$72*hourly1!$G3266/hourly1!$F$8763+유형화!$G$74*hourly1!I3266/hourly1!$I$8763</f>
        <v>0.32059620676653422</v>
      </c>
      <c r="D3265" s="14">
        <v>34.694329999999987</v>
      </c>
      <c r="E3265" s="14">
        <v>1.2767200000000001</v>
      </c>
      <c r="F3265" s="1">
        <v>1119530</v>
      </c>
      <c r="G3265" s="15">
        <f t="shared" si="100"/>
        <v>3.9700633477348889E-2</v>
      </c>
      <c r="H3265" s="15">
        <f t="shared" si="101"/>
        <v>8.4140863144143374E-2</v>
      </c>
    </row>
    <row r="3266" spans="1:8">
      <c r="A3266" s="1">
        <v>3265</v>
      </c>
      <c r="B3266" s="444">
        <f>유형화!$F$71*hourly1!B3267/hourly1!$B$8763+유형화!$F$72*hourly1!C3267/hourly1!$C$8763+유형화!$F$73*hourly1!D3267/hourly1!$D$8763+유형화!$F$74*hourly1!E3267/hourly1!$E$8763</f>
        <v>58.944508652524569</v>
      </c>
      <c r="C3266" s="442">
        <f>hourly1!$F3267*유형화!$G$71/hourly1!$F$8763+유형화!$G$72*hourly1!$G3267/hourly1!$F$8763+유형화!$G$74*hourly1!I3267/hourly1!$I$8763</f>
        <v>0.2630183719558285</v>
      </c>
      <c r="D3266" s="14">
        <v>20.776183</v>
      </c>
      <c r="E3266" s="14">
        <v>0</v>
      </c>
      <c r="F3266" s="1">
        <v>1014164</v>
      </c>
      <c r="G3266" s="15">
        <f t="shared" ref="G3266:G3329" si="102">D3266/$I$1</f>
        <v>2.3774133304817452E-2</v>
      </c>
      <c r="H3266" s="15">
        <f t="shared" ref="H3266:H3329" si="103">G3266/(1-$H$1*(1-G3266))</f>
        <v>5.1339617994892256E-2</v>
      </c>
    </row>
    <row r="3267" spans="1:8">
      <c r="A3267" s="1">
        <v>3266</v>
      </c>
      <c r="B3267" s="444">
        <f>유형화!$F$71*hourly1!B3268/hourly1!$B$8763+유형화!$F$72*hourly1!C3268/hourly1!$C$8763+유형화!$F$73*hourly1!D3268/hourly1!$D$8763+유형화!$F$74*hourly1!E3268/hourly1!$E$8763</f>
        <v>58.702782349869331</v>
      </c>
      <c r="C3267" s="442">
        <f>hourly1!$F3268*유형화!$G$71/hourly1!$F$8763+유형화!$G$72*hourly1!$G3268/hourly1!$F$8763+유형화!$G$74*hourly1!I3268/hourly1!$I$8763</f>
        <v>0.2436026245603054</v>
      </c>
      <c r="D3267" s="14">
        <v>26.573577999999991</v>
      </c>
      <c r="E3267" s="14">
        <v>0</v>
      </c>
      <c r="F3267" s="1">
        <v>795381</v>
      </c>
      <c r="G3267" s="15">
        <f t="shared" si="102"/>
        <v>3.0408077641497673E-2</v>
      </c>
      <c r="H3267" s="15">
        <f t="shared" si="103"/>
        <v>6.5152100167291505E-2</v>
      </c>
    </row>
    <row r="3268" spans="1:8">
      <c r="A3268" s="1">
        <v>3267</v>
      </c>
      <c r="B3268" s="444">
        <f>유형화!$F$71*hourly1!B3269/hourly1!$B$8763+유형화!$F$72*hourly1!C3269/hourly1!$C$8763+유형화!$F$73*hourly1!D3269/hourly1!$D$8763+유형화!$F$74*hourly1!E3269/hourly1!$E$8763</f>
        <v>58.702782349869331</v>
      </c>
      <c r="C3268" s="442">
        <f>hourly1!$F3269*유형화!$G$71/hourly1!$F$8763+유형화!$G$72*hourly1!$G3269/hourly1!$F$8763+유형화!$G$74*hourly1!I3269/hourly1!$I$8763</f>
        <v>0.23829430148139963</v>
      </c>
      <c r="D3268" s="14">
        <v>26.480591999999991</v>
      </c>
      <c r="E3268" s="14">
        <v>0</v>
      </c>
      <c r="F3268" s="1">
        <v>634972</v>
      </c>
      <c r="G3268" s="15">
        <f t="shared" si="102"/>
        <v>3.0301673998466529E-2</v>
      </c>
      <c r="H3268" s="15">
        <f t="shared" si="103"/>
        <v>6.4932262362481299E-2</v>
      </c>
    </row>
    <row r="3269" spans="1:8">
      <c r="A3269" s="1">
        <v>3268</v>
      </c>
      <c r="B3269" s="444">
        <f>유형화!$F$71*hourly1!B3270/hourly1!$B$8763+유형화!$F$72*hourly1!C3270/hourly1!$C$8763+유형화!$F$73*hourly1!D3270/hourly1!$D$8763+유형화!$F$74*hourly1!E3270/hourly1!$E$8763</f>
        <v>58.702782349869331</v>
      </c>
      <c r="C3269" s="442">
        <f>hourly1!$F3270*유형화!$G$71/hourly1!$F$8763+유형화!$G$72*hourly1!$G3270/hourly1!$F$8763+유형화!$G$74*hourly1!I3270/hourly1!$I$8763</f>
        <v>0.23835965324225677</v>
      </c>
      <c r="D3269" s="14">
        <v>31.966276000000001</v>
      </c>
      <c r="E3269" s="14">
        <v>0</v>
      </c>
      <c r="F3269" s="1">
        <v>523537</v>
      </c>
      <c r="G3269" s="15">
        <f t="shared" si="102"/>
        <v>3.6578928231551809E-2</v>
      </c>
      <c r="H3269" s="15">
        <f t="shared" si="103"/>
        <v>7.7807904162952357E-2</v>
      </c>
    </row>
    <row r="3270" spans="1:8">
      <c r="A3270" s="1">
        <v>3269</v>
      </c>
      <c r="B3270" s="444">
        <f>유형화!$F$71*hourly1!B3271/hourly1!$B$8763+유형화!$F$72*hourly1!C3271/hourly1!$C$8763+유형화!$F$73*hourly1!D3271/hourly1!$D$8763+유형화!$F$74*hourly1!E3271/hourly1!$E$8763</f>
        <v>58.702782349869331</v>
      </c>
      <c r="C3270" s="442">
        <f>hourly1!$F3271*유형화!$G$71/hourly1!$F$8763+유형화!$G$72*hourly1!$G3271/hourly1!$F$8763+유형화!$G$74*hourly1!I3271/hourly1!$I$8763</f>
        <v>0.23674949015679728</v>
      </c>
      <c r="D3270" s="14">
        <v>32.488494999999993</v>
      </c>
      <c r="E3270" s="14">
        <v>0</v>
      </c>
      <c r="F3270" s="1">
        <v>588012</v>
      </c>
      <c r="G3270" s="15">
        <f t="shared" si="102"/>
        <v>3.7176502103533411E-2</v>
      </c>
      <c r="H3270" s="15">
        <f t="shared" si="103"/>
        <v>7.9023771190643244E-2</v>
      </c>
    </row>
    <row r="3271" spans="1:8">
      <c r="A3271" s="1">
        <v>3270</v>
      </c>
      <c r="B3271" s="444">
        <f>유형화!$F$71*hourly1!B3272/hourly1!$B$8763+유형화!$F$72*hourly1!C3272/hourly1!$C$8763+유형화!$F$73*hourly1!D3272/hourly1!$D$8763+유형화!$F$74*hourly1!E3272/hourly1!$E$8763</f>
        <v>60.565664459508021</v>
      </c>
      <c r="C3271" s="442">
        <f>hourly1!$F3272*유형화!$G$71/hourly1!$F$8763+유형화!$G$72*hourly1!$G3272/hourly1!$F$8763+유형화!$G$74*hourly1!I3272/hourly1!$I$8763</f>
        <v>0.42188336898259338</v>
      </c>
      <c r="D3271" s="14">
        <v>29.833957000000002</v>
      </c>
      <c r="E3271" s="14">
        <v>4.3888089999999984</v>
      </c>
      <c r="F3271" s="1">
        <v>939960</v>
      </c>
      <c r="G3271" s="15">
        <f t="shared" si="102"/>
        <v>3.4138921029343634E-2</v>
      </c>
      <c r="H3271" s="15">
        <f t="shared" si="103"/>
        <v>7.2825595638263046E-2</v>
      </c>
    </row>
    <row r="3272" spans="1:8">
      <c r="A3272" s="1">
        <v>3271</v>
      </c>
      <c r="B3272" s="444">
        <f>유형화!$F$71*hourly1!B3273/hourly1!$B$8763+유형화!$F$72*hourly1!C3273/hourly1!$C$8763+유형화!$F$73*hourly1!D3273/hourly1!$D$8763+유형화!$F$74*hourly1!E3273/hourly1!$E$8763</f>
        <v>72.111119134815169</v>
      </c>
      <c r="C3272" s="442">
        <f>hourly1!$F3273*유형화!$G$71/hourly1!$F$8763+유형화!$G$72*hourly1!$G3273/hourly1!$F$8763+유형화!$G$74*hourly1!I3273/hourly1!$I$8763</f>
        <v>0.75272673980823179</v>
      </c>
      <c r="D3272" s="14">
        <v>42.926828999999998</v>
      </c>
      <c r="E3272" s="14">
        <v>102.520852</v>
      </c>
      <c r="F3272" s="1">
        <v>982699</v>
      </c>
      <c r="G3272" s="15">
        <f t="shared" si="102"/>
        <v>4.9121061120760416E-2</v>
      </c>
      <c r="H3272" s="15">
        <f t="shared" si="103"/>
        <v>0.1029755836754304</v>
      </c>
    </row>
    <row r="3273" spans="1:8">
      <c r="A3273" s="1">
        <v>3272</v>
      </c>
      <c r="B3273" s="444">
        <f>유형화!$F$71*hourly1!B3274/hourly1!$B$8763+유형화!$F$72*hourly1!C3274/hourly1!$C$8763+유형화!$F$73*hourly1!D3274/hourly1!$D$8763+유형화!$F$74*hourly1!E3274/hourly1!$E$8763</f>
        <v>158.06602887049632</v>
      </c>
      <c r="C3273" s="442">
        <f>hourly1!$F3274*유형화!$G$71/hourly1!$F$8763+유형화!$G$72*hourly1!$G3274/hourly1!$F$8763+유형화!$G$74*hourly1!I3274/hourly1!$I$8763</f>
        <v>0.65123390696324124</v>
      </c>
      <c r="D3273" s="14">
        <v>38.235162000000003</v>
      </c>
      <c r="E3273" s="14">
        <v>359.33636999999942</v>
      </c>
      <c r="F3273" s="1">
        <v>969832</v>
      </c>
      <c r="G3273" s="15">
        <f t="shared" si="102"/>
        <v>4.3752398518981599E-2</v>
      </c>
      <c r="H3273" s="15">
        <f t="shared" si="103"/>
        <v>9.2292212036259508E-2</v>
      </c>
    </row>
    <row r="3274" spans="1:8">
      <c r="A3274" s="1">
        <v>3273</v>
      </c>
      <c r="B3274" s="444">
        <f>유형화!$F$71*hourly1!B3275/hourly1!$B$8763+유형화!$F$72*hourly1!C3275/hourly1!$C$8763+유형화!$F$73*hourly1!D3275/hourly1!$D$8763+유형화!$F$74*hourly1!E3275/hourly1!$E$8763</f>
        <v>262.55416078809026</v>
      </c>
      <c r="C3274" s="442">
        <f>hourly1!$F3275*유형화!$G$71/hourly1!$F$8763+유형화!$G$72*hourly1!$G3275/hourly1!$F$8763+유형화!$G$74*hourly1!I3275/hourly1!$I$8763</f>
        <v>0.57634510777813541</v>
      </c>
      <c r="D3274" s="14">
        <v>54.553296999999993</v>
      </c>
      <c r="E3274" s="14">
        <v>714.64589500000079</v>
      </c>
      <c r="F3274" s="1">
        <v>936915</v>
      </c>
      <c r="G3274" s="15">
        <f t="shared" si="102"/>
        <v>6.2425198848859664E-2</v>
      </c>
      <c r="H3274" s="15">
        <f t="shared" si="103"/>
        <v>0.12888877711432906</v>
      </c>
    </row>
    <row r="3275" spans="1:8">
      <c r="A3275" s="1">
        <v>3274</v>
      </c>
      <c r="B3275" s="444">
        <f>유형화!$F$71*hourly1!B3276/hourly1!$B$8763+유형화!$F$72*hourly1!C3276/hourly1!$C$8763+유형화!$F$73*hourly1!D3276/hourly1!$D$8763+유형화!$F$74*hourly1!E3276/hourly1!$E$8763</f>
        <v>328.02222487426832</v>
      </c>
      <c r="C3275" s="442">
        <f>hourly1!$F3276*유형화!$G$71/hourly1!$F$8763+유형화!$G$72*hourly1!$G3276/hourly1!$F$8763+유형화!$G$74*hourly1!I3276/hourly1!$I$8763</f>
        <v>0.4908623970253424</v>
      </c>
      <c r="D3275" s="14">
        <v>81.291665999999992</v>
      </c>
      <c r="E3275" s="14">
        <v>1019.525482000001</v>
      </c>
      <c r="F3275" s="1">
        <v>877652</v>
      </c>
      <c r="G3275" s="15">
        <f t="shared" si="102"/>
        <v>9.3021846412052508E-2</v>
      </c>
      <c r="H3275" s="15">
        <f t="shared" si="103"/>
        <v>0.18561232401921707</v>
      </c>
    </row>
    <row r="3276" spans="1:8">
      <c r="A3276" s="1">
        <v>3275</v>
      </c>
      <c r="B3276" s="444">
        <f>유형화!$F$71*hourly1!B3277/hourly1!$B$8763+유형화!$F$72*hourly1!C3277/hourly1!$C$8763+유형화!$F$73*hourly1!D3277/hourly1!$D$8763+유형화!$F$74*hourly1!E3277/hourly1!$E$8763</f>
        <v>392.38772701437796</v>
      </c>
      <c r="C3276" s="442">
        <f>hourly1!$F3277*유형화!$G$71/hourly1!$F$8763+유형화!$G$72*hourly1!$G3277/hourly1!$F$8763+유형화!$G$74*hourly1!I3277/hourly1!$I$8763</f>
        <v>0.45877623067818574</v>
      </c>
      <c r="D3276" s="14">
        <v>79.248777000000004</v>
      </c>
      <c r="E3276" s="14">
        <v>1201.939734</v>
      </c>
      <c r="F3276" s="1">
        <v>881350</v>
      </c>
      <c r="G3276" s="15">
        <f t="shared" si="102"/>
        <v>9.068417373113008E-2</v>
      </c>
      <c r="H3276" s="15">
        <f t="shared" si="103"/>
        <v>0.18141323070934565</v>
      </c>
    </row>
    <row r="3277" spans="1:8">
      <c r="A3277" s="1">
        <v>3276</v>
      </c>
      <c r="B3277" s="444">
        <f>유형화!$F$71*hourly1!B3278/hourly1!$B$8763+유형화!$F$72*hourly1!C3278/hourly1!$C$8763+유형화!$F$73*hourly1!D3278/hourly1!$D$8763+유형화!$F$74*hourly1!E3278/hourly1!$E$8763</f>
        <v>329.92728144222866</v>
      </c>
      <c r="C3277" s="442">
        <f>hourly1!$F3278*유형화!$G$71/hourly1!$F$8763+유형화!$G$72*hourly1!$G3278/hourly1!$F$8763+유형화!$G$74*hourly1!I3278/hourly1!$I$8763</f>
        <v>0.44270540152633819</v>
      </c>
      <c r="D3277" s="14">
        <v>69.688228000000009</v>
      </c>
      <c r="E3277" s="14">
        <v>1281.036358999999</v>
      </c>
      <c r="F3277" s="1">
        <v>911648</v>
      </c>
      <c r="G3277" s="15">
        <f t="shared" si="102"/>
        <v>7.974406185431232E-2</v>
      </c>
      <c r="H3277" s="15">
        <f t="shared" si="103"/>
        <v>0.1614712378772766</v>
      </c>
    </row>
    <row r="3278" spans="1:8">
      <c r="A3278" s="1">
        <v>3277</v>
      </c>
      <c r="B3278" s="444">
        <f>유형화!$F$71*hourly1!B3279/hourly1!$B$8763+유형화!$F$72*hourly1!C3279/hourly1!$C$8763+유형화!$F$73*hourly1!D3279/hourly1!$D$8763+유형화!$F$74*hourly1!E3279/hourly1!$E$8763</f>
        <v>194.1123107952335</v>
      </c>
      <c r="C3278" s="442">
        <f>hourly1!$F3279*유형화!$G$71/hourly1!$F$8763+유형화!$G$72*hourly1!$G3279/hourly1!$F$8763+유형화!$G$74*hourly1!I3279/hourly1!$I$8763</f>
        <v>0.55437314499845913</v>
      </c>
      <c r="D3278" s="14">
        <v>57.817858000000001</v>
      </c>
      <c r="E3278" s="14">
        <v>1255.9735789999979</v>
      </c>
      <c r="F3278" s="1">
        <v>942382</v>
      </c>
      <c r="G3278" s="15">
        <f t="shared" si="102"/>
        <v>6.6160827688657053E-2</v>
      </c>
      <c r="H3278" s="15">
        <f t="shared" si="103"/>
        <v>0.13602466706891692</v>
      </c>
    </row>
    <row r="3279" spans="1:8">
      <c r="A3279" s="1">
        <v>3278</v>
      </c>
      <c r="B3279" s="444">
        <f>유형화!$F$71*hourly1!B3280/hourly1!$B$8763+유형화!$F$72*hourly1!C3280/hourly1!$C$8763+유형화!$F$73*hourly1!D3280/hourly1!$D$8763+유형화!$F$74*hourly1!E3280/hourly1!$E$8763</f>
        <v>262.74983186671744</v>
      </c>
      <c r="C3279" s="442">
        <f>hourly1!$F3280*유형화!$G$71/hourly1!$F$8763+유형화!$G$72*hourly1!$G3280/hourly1!$F$8763+유형화!$G$74*hourly1!I3280/hourly1!$I$8763</f>
        <v>0.5170880097657512</v>
      </c>
      <c r="D3279" s="14">
        <v>56.854652999999999</v>
      </c>
      <c r="E3279" s="14">
        <v>1201.4177709999999</v>
      </c>
      <c r="F3279" s="1">
        <v>918851</v>
      </c>
      <c r="G3279" s="15">
        <f t="shared" si="102"/>
        <v>6.505863465975148E-2</v>
      </c>
      <c r="H3279" s="15">
        <f t="shared" si="103"/>
        <v>0.13392550836358882</v>
      </c>
    </row>
    <row r="3280" spans="1:8">
      <c r="A3280" s="1">
        <v>3279</v>
      </c>
      <c r="B3280" s="444">
        <f>유형화!$F$71*hourly1!B3281/hourly1!$B$8763+유형화!$F$72*hourly1!C3281/hourly1!$C$8763+유형화!$F$73*hourly1!D3281/hourly1!$D$8763+유형화!$F$74*hourly1!E3281/hourly1!$E$8763</f>
        <v>385.76870257868757</v>
      </c>
      <c r="C3280" s="442">
        <f>hourly1!$F3281*유형화!$G$71/hourly1!$F$8763+유형화!$G$72*hourly1!$G3281/hourly1!$F$8763+유형화!$G$74*hourly1!I3281/hourly1!$I$8763</f>
        <v>0.38933550303815945</v>
      </c>
      <c r="D3280" s="14">
        <v>53.754403999999987</v>
      </c>
      <c r="E3280" s="14">
        <v>1080.1099639999991</v>
      </c>
      <c r="F3280" s="1">
        <v>926192</v>
      </c>
      <c r="G3280" s="15">
        <f t="shared" si="102"/>
        <v>6.1511027623168901E-2</v>
      </c>
      <c r="H3280" s="15">
        <f t="shared" si="103"/>
        <v>0.12713327450081127</v>
      </c>
    </row>
    <row r="3281" spans="1:8">
      <c r="A3281" s="1">
        <v>3280</v>
      </c>
      <c r="B3281" s="444">
        <f>유형화!$F$71*hourly1!B3282/hourly1!$B$8763+유형화!$F$72*hourly1!C3282/hourly1!$C$8763+유형화!$F$73*hourly1!D3282/hourly1!$D$8763+유형화!$F$74*hourly1!E3282/hourly1!$E$8763</f>
        <v>323.34519873550346</v>
      </c>
      <c r="C3281" s="442">
        <f>hourly1!$F3282*유형화!$G$71/hourly1!$F$8763+유형화!$G$72*hourly1!$G3282/hourly1!$F$8763+유형화!$G$74*hourly1!I3282/hourly1!$I$8763</f>
        <v>0.3680744240012741</v>
      </c>
      <c r="D3281" s="14">
        <v>45.385393000000001</v>
      </c>
      <c r="E3281" s="14">
        <v>907.79381599999954</v>
      </c>
      <c r="F3281" s="1">
        <v>895179</v>
      </c>
      <c r="G3281" s="15">
        <f t="shared" si="102"/>
        <v>5.1934389645755856E-2</v>
      </c>
      <c r="H3281" s="15">
        <f t="shared" si="103"/>
        <v>0.1085213240976604</v>
      </c>
    </row>
    <row r="3282" spans="1:8">
      <c r="A3282" s="1">
        <v>3281</v>
      </c>
      <c r="B3282" s="444">
        <f>유형화!$F$71*hourly1!B3283/hourly1!$B$8763+유형화!$F$72*hourly1!C3283/hourly1!$C$8763+유형화!$F$73*hourly1!D3283/hourly1!$D$8763+유형화!$F$74*hourly1!E3283/hourly1!$E$8763</f>
        <v>280.356546614602</v>
      </c>
      <c r="C3282" s="442">
        <f>hourly1!$F3283*유형화!$G$71/hourly1!$F$8763+유형화!$G$72*hourly1!$G3283/hourly1!$F$8763+유형화!$G$74*hourly1!I3283/hourly1!$I$8763</f>
        <v>0.38934609621635241</v>
      </c>
      <c r="D3282" s="14">
        <v>45.873454999999993</v>
      </c>
      <c r="E3282" s="14">
        <v>687.41547299999968</v>
      </c>
      <c r="F3282" s="1">
        <v>864202</v>
      </c>
      <c r="G3282" s="15">
        <f t="shared" si="102"/>
        <v>5.2492877749610908E-2</v>
      </c>
      <c r="H3282" s="15">
        <f t="shared" si="103"/>
        <v>0.10961797368681091</v>
      </c>
    </row>
    <row r="3283" spans="1:8">
      <c r="A3283" s="1">
        <v>3282</v>
      </c>
      <c r="B3283" s="444">
        <f>유형화!$F$71*hourly1!B3284/hourly1!$B$8763+유형화!$F$72*hourly1!C3284/hourly1!$C$8763+유형화!$F$73*hourly1!D3284/hourly1!$D$8763+유형화!$F$74*hourly1!E3284/hourly1!$E$8763</f>
        <v>157.61070276415785</v>
      </c>
      <c r="C3283" s="442">
        <f>hourly1!$F3284*유형화!$G$71/hourly1!$F$8763+유형화!$G$72*hourly1!$G3284/hourly1!$F$8763+유형화!$G$74*hourly1!I3284/hourly1!$I$8763</f>
        <v>0.5171408126847481</v>
      </c>
      <c r="D3283" s="14">
        <v>47.654327000000009</v>
      </c>
      <c r="E3283" s="14">
        <v>362.29301600000048</v>
      </c>
      <c r="F3283" s="1">
        <v>881244</v>
      </c>
      <c r="G3283" s="15">
        <f t="shared" si="102"/>
        <v>5.4530725044603316E-2</v>
      </c>
      <c r="H3283" s="15">
        <f t="shared" si="103"/>
        <v>0.11360759459446257</v>
      </c>
    </row>
    <row r="3284" spans="1:8">
      <c r="A3284" s="1">
        <v>3283</v>
      </c>
      <c r="B3284" s="444">
        <f>유형화!$F$71*hourly1!B3285/hourly1!$B$8763+유형화!$F$72*hourly1!C3285/hourly1!$C$8763+유형화!$F$73*hourly1!D3285/hourly1!$D$8763+유형화!$F$74*hourly1!E3285/hourly1!$E$8763</f>
        <v>118.37931454345653</v>
      </c>
      <c r="C3284" s="442">
        <f>hourly1!$F3285*유형화!$G$71/hourly1!$F$8763+유형화!$G$72*hourly1!$G3285/hourly1!$F$8763+유형화!$G$74*hourly1!I3285/hourly1!$I$8763</f>
        <v>0.63970689936864977</v>
      </c>
      <c r="D3284" s="14">
        <v>38.751148999999998</v>
      </c>
      <c r="E3284" s="14">
        <v>103.073156</v>
      </c>
      <c r="F3284" s="1">
        <v>869274</v>
      </c>
      <c r="G3284" s="15">
        <f t="shared" si="102"/>
        <v>4.4342841129231647E-2</v>
      </c>
      <c r="H3284" s="15">
        <f t="shared" si="103"/>
        <v>9.3473672476903566E-2</v>
      </c>
    </row>
    <row r="3285" spans="1:8">
      <c r="A3285" s="1">
        <v>3284</v>
      </c>
      <c r="B3285" s="444">
        <f>유형화!$F$71*hourly1!B3286/hourly1!$B$8763+유형화!$F$72*hourly1!C3286/hourly1!$C$8763+유형화!$F$73*hourly1!D3286/hourly1!$D$8763+유형화!$F$74*hourly1!E3286/hourly1!$E$8763</f>
        <v>126.68376955121717</v>
      </c>
      <c r="C3285" s="442">
        <f>hourly1!$F3286*유형화!$G$71/hourly1!$F$8763+유형화!$G$72*hourly1!$G3286/hourly1!$F$8763+유형화!$G$74*hourly1!I3286/hourly1!$I$8763</f>
        <v>0.64515334119400658</v>
      </c>
      <c r="D3285" s="14">
        <v>52.397694999999999</v>
      </c>
      <c r="E3285" s="14">
        <v>5.2906029999999991</v>
      </c>
      <c r="F3285" s="1">
        <v>843738</v>
      </c>
      <c r="G3285" s="15">
        <f t="shared" si="102"/>
        <v>5.995854896903665E-2</v>
      </c>
      <c r="H3285" s="15">
        <f t="shared" si="103"/>
        <v>0.12414364224454219</v>
      </c>
    </row>
    <row r="3286" spans="1:8">
      <c r="A3286" s="1">
        <v>3285</v>
      </c>
      <c r="B3286" s="444">
        <f>유형화!$F$71*hourly1!B3287/hourly1!$B$8763+유형화!$F$72*hourly1!C3287/hourly1!$C$8763+유형화!$F$73*hourly1!D3287/hourly1!$D$8763+유형화!$F$74*hourly1!E3287/hourly1!$E$8763</f>
        <v>64.047893113140859</v>
      </c>
      <c r="C3286" s="442">
        <f>hourly1!$F3287*유형화!$G$71/hourly1!$F$8763+유형화!$G$72*hourly1!$G3287/hourly1!$F$8763+유형화!$G$74*hourly1!I3287/hourly1!$I$8763</f>
        <v>0.54942645672589374</v>
      </c>
      <c r="D3286" s="14">
        <v>55.932484000000002</v>
      </c>
      <c r="E3286" s="14">
        <v>3.1880000000000002</v>
      </c>
      <c r="F3286" s="1">
        <v>882534</v>
      </c>
      <c r="G3286" s="15">
        <f t="shared" si="102"/>
        <v>6.4003399021156551E-2</v>
      </c>
      <c r="H3286" s="15">
        <f t="shared" si="103"/>
        <v>0.13191086648568068</v>
      </c>
    </row>
    <row r="3287" spans="1:8">
      <c r="A3287" s="1">
        <v>3286</v>
      </c>
      <c r="B3287" s="444">
        <f>유형화!$F$71*hourly1!B3288/hourly1!$B$8763+유형화!$F$72*hourly1!C3288/hourly1!$C$8763+유형화!$F$73*hourly1!D3288/hourly1!$D$8763+유형화!$F$74*hourly1!E3288/hourly1!$E$8763</f>
        <v>62.427643741095181</v>
      </c>
      <c r="C3287" s="442">
        <f>hourly1!$F3288*유형화!$G$71/hourly1!$F$8763+유형화!$G$72*hourly1!$G3288/hourly1!$F$8763+유형화!$G$74*hourly1!I3288/hourly1!$I$8763</f>
        <v>0.45890155612481798</v>
      </c>
      <c r="D3287" s="14">
        <v>73.98933000000001</v>
      </c>
      <c r="E3287" s="14">
        <v>3.1546400000000001</v>
      </c>
      <c r="F3287" s="1">
        <v>924726</v>
      </c>
      <c r="G3287" s="15">
        <f t="shared" si="102"/>
        <v>8.4665801921080946E-2</v>
      </c>
      <c r="H3287" s="15">
        <f t="shared" si="103"/>
        <v>0.17050255020570146</v>
      </c>
    </row>
    <row r="3288" spans="1:8">
      <c r="A3288" s="1">
        <v>3287</v>
      </c>
      <c r="B3288" s="444">
        <f>유형화!$F$71*hourly1!B3289/hourly1!$B$8763+유형화!$F$72*hourly1!C3289/hourly1!$C$8763+유형화!$F$73*hourly1!D3289/hourly1!$D$8763+유형화!$F$74*hourly1!E3289/hourly1!$E$8763</f>
        <v>60.807390762163259</v>
      </c>
      <c r="C3288" s="442">
        <f>hourly1!$F3289*유형화!$G$71/hourly1!$F$8763+유형화!$G$72*hourly1!$G3289/hourly1!$F$8763+유형화!$G$74*hourly1!I3289/hourly1!$I$8763</f>
        <v>0.35247442087714853</v>
      </c>
      <c r="D3288" s="14">
        <v>85.753604999999993</v>
      </c>
      <c r="E3288" s="14">
        <v>3.5931999999999999</v>
      </c>
      <c r="F3288" s="1">
        <v>950058</v>
      </c>
      <c r="G3288" s="15">
        <f t="shared" si="102"/>
        <v>9.8127631848384286E-2</v>
      </c>
      <c r="H3288" s="15">
        <f t="shared" si="103"/>
        <v>0.19470919576578713</v>
      </c>
    </row>
    <row r="3289" spans="1:8">
      <c r="A3289" s="1">
        <v>3288</v>
      </c>
      <c r="B3289" s="444">
        <f>유형화!$F$71*hourly1!B3290/hourly1!$B$8763+유형화!$F$72*hourly1!C3290/hourly1!$C$8763+유형화!$F$73*hourly1!D3290/hourly1!$D$8763+유형화!$F$74*hourly1!E3290/hourly1!$E$8763</f>
        <v>58.944508652524569</v>
      </c>
      <c r="C3289" s="442">
        <f>hourly1!$F3290*유형화!$G$71/hourly1!$F$8763+유형화!$G$72*hourly1!$G3290/hourly1!$F$8763+유형화!$G$74*hourly1!I3290/hourly1!$I$8763</f>
        <v>0.32069293063204313</v>
      </c>
      <c r="D3289" s="14">
        <v>111.75747699999999</v>
      </c>
      <c r="E3289" s="14">
        <v>1.92272</v>
      </c>
      <c r="F3289" s="1">
        <v>971579</v>
      </c>
      <c r="G3289" s="15">
        <f t="shared" si="102"/>
        <v>0.12788379636471581</v>
      </c>
      <c r="H3289" s="15">
        <f t="shared" si="103"/>
        <v>0.2457715298128042</v>
      </c>
    </row>
    <row r="3290" spans="1:8">
      <c r="A3290" s="1">
        <v>3289</v>
      </c>
      <c r="B3290" s="444">
        <f>유형화!$F$71*hourly1!B3291/hourly1!$B$8763+유형화!$F$72*hourly1!C3291/hourly1!$C$8763+유형화!$F$73*hourly1!D3291/hourly1!$D$8763+유형화!$F$74*hourly1!E3291/hourly1!$E$8763</f>
        <v>58.944508652524569</v>
      </c>
      <c r="C3290" s="442">
        <f>hourly1!$F3291*유형화!$G$71/hourly1!$F$8763+유형화!$G$72*hourly1!$G3291/hourly1!$F$8763+유형화!$G$74*hourly1!I3291/hourly1!$I$8763</f>
        <v>0.26162219106988399</v>
      </c>
      <c r="D3290" s="14">
        <v>129.89689100000001</v>
      </c>
      <c r="E3290" s="14">
        <v>0.21759999999999999</v>
      </c>
      <c r="F3290" s="1">
        <v>948642</v>
      </c>
      <c r="G3290" s="15">
        <f t="shared" si="102"/>
        <v>0.14864068161679855</v>
      </c>
      <c r="H3290" s="15">
        <f t="shared" si="103"/>
        <v>0.2795298876620147</v>
      </c>
    </row>
    <row r="3291" spans="1:8">
      <c r="A3291" s="1">
        <v>3290</v>
      </c>
      <c r="B3291" s="444">
        <f>유형화!$F$71*hourly1!B3292/hourly1!$B$8763+유형화!$F$72*hourly1!C3292/hourly1!$C$8763+유형화!$F$73*hourly1!D3292/hourly1!$D$8763+유형화!$F$74*hourly1!E3292/hourly1!$E$8763</f>
        <v>58.702782349869331</v>
      </c>
      <c r="C3291" s="442">
        <f>hourly1!$F3292*유형화!$G$71/hourly1!$F$8763+유형화!$G$72*hourly1!$G3292/hourly1!$F$8763+유형화!$G$74*hourly1!I3292/hourly1!$I$8763</f>
        <v>0.2660318866940099</v>
      </c>
      <c r="D3291" s="14">
        <v>151.17933300000001</v>
      </c>
      <c r="E3291" s="14">
        <v>1.856E-2</v>
      </c>
      <c r="F3291" s="1">
        <v>836875</v>
      </c>
      <c r="G3291" s="15">
        <f t="shared" si="102"/>
        <v>0.17299412580623633</v>
      </c>
      <c r="H3291" s="15">
        <f t="shared" si="103"/>
        <v>0.31733495561606134</v>
      </c>
    </row>
    <row r="3292" spans="1:8">
      <c r="A3292" s="1">
        <v>3291</v>
      </c>
      <c r="B3292" s="444">
        <f>유형화!$F$71*hourly1!B3293/hourly1!$B$8763+유형화!$F$72*hourly1!C3293/hourly1!$C$8763+유형화!$F$73*hourly1!D3293/hourly1!$D$8763+유형화!$F$74*hourly1!E3293/hourly1!$E$8763</f>
        <v>58.702782349869331</v>
      </c>
      <c r="C3292" s="442">
        <f>hourly1!$F3293*유형화!$G$71/hourly1!$F$8763+유형화!$G$72*hourly1!$G3293/hourly1!$F$8763+유형화!$G$74*hourly1!I3293/hourly1!$I$8763</f>
        <v>0.24895633533347236</v>
      </c>
      <c r="D3292" s="14">
        <v>133.87245300000001</v>
      </c>
      <c r="E3292" s="14">
        <v>0</v>
      </c>
      <c r="F3292" s="1">
        <v>699115</v>
      </c>
      <c r="G3292" s="15">
        <f t="shared" si="102"/>
        <v>0.15318990709048477</v>
      </c>
      <c r="H3292" s="15">
        <f t="shared" si="103"/>
        <v>0.28673585668020385</v>
      </c>
    </row>
    <row r="3293" spans="1:8">
      <c r="A3293" s="1">
        <v>3292</v>
      </c>
      <c r="B3293" s="444">
        <f>유형화!$F$71*hourly1!B3294/hourly1!$B$8763+유형화!$F$72*hourly1!C3294/hourly1!$C$8763+유형화!$F$73*hourly1!D3294/hourly1!$D$8763+유형화!$F$74*hourly1!E3294/hourly1!$E$8763</f>
        <v>58.702782349869331</v>
      </c>
      <c r="C3293" s="442">
        <f>hourly1!$F3294*유형화!$G$71/hourly1!$F$8763+유형화!$G$72*hourly1!$G3294/hourly1!$F$8763+유형화!$G$74*hourly1!I3294/hourly1!$I$8763</f>
        <v>0.23656606520207202</v>
      </c>
      <c r="D3293" s="14">
        <v>139.78630799999999</v>
      </c>
      <c r="E3293" s="14">
        <v>0</v>
      </c>
      <c r="F3293" s="1">
        <v>556823</v>
      </c>
      <c r="G3293" s="15">
        <f t="shared" si="102"/>
        <v>0.15995711630862464</v>
      </c>
      <c r="H3293" s="15">
        <f t="shared" si="103"/>
        <v>0.29733109510934957</v>
      </c>
    </row>
    <row r="3294" spans="1:8">
      <c r="A3294" s="1">
        <v>3293</v>
      </c>
      <c r="B3294" s="444">
        <f>유형화!$F$71*hourly1!B3295/hourly1!$B$8763+유형화!$F$72*hourly1!C3295/hourly1!$C$8763+유형화!$F$73*hourly1!D3295/hourly1!$D$8763+유형화!$F$74*hourly1!E3295/hourly1!$E$8763</f>
        <v>58.702782349869331</v>
      </c>
      <c r="C3294" s="442">
        <f>hourly1!$F3295*유형화!$G$71/hourly1!$F$8763+유형화!$G$72*hourly1!$G3295/hourly1!$F$8763+유형화!$G$74*hourly1!I3295/hourly1!$I$8763</f>
        <v>0.23660713413906964</v>
      </c>
      <c r="D3294" s="14">
        <v>173.039534</v>
      </c>
      <c r="E3294" s="14">
        <v>0</v>
      </c>
      <c r="F3294" s="1">
        <v>624765</v>
      </c>
      <c r="G3294" s="15">
        <f t="shared" si="102"/>
        <v>0.19800869814823502</v>
      </c>
      <c r="H3294" s="15">
        <f t="shared" si="103"/>
        <v>0.35427984125964979</v>
      </c>
    </row>
    <row r="3295" spans="1:8">
      <c r="A3295" s="1">
        <v>3294</v>
      </c>
      <c r="B3295" s="444">
        <f>유형화!$F$71*hourly1!B3296/hourly1!$B$8763+유형화!$F$72*hourly1!C3296/hourly1!$C$8763+유형화!$F$73*hourly1!D3296/hourly1!$D$8763+유형화!$F$74*hourly1!E3296/hourly1!$E$8763</f>
        <v>60.565664459508021</v>
      </c>
      <c r="C3295" s="442">
        <f>hourly1!$F3296*유형화!$G$71/hourly1!$F$8763+유형화!$G$72*hourly1!$G3296/hourly1!$F$8763+유형화!$G$74*hourly1!I3296/hourly1!$I$8763</f>
        <v>0.27494938706953392</v>
      </c>
      <c r="D3295" s="14">
        <v>213.75473099999999</v>
      </c>
      <c r="E3295" s="14">
        <v>5.4913879999999926</v>
      </c>
      <c r="F3295" s="1">
        <v>981844</v>
      </c>
      <c r="G3295" s="15">
        <f t="shared" si="102"/>
        <v>0.24459899440284075</v>
      </c>
      <c r="H3295" s="15">
        <f t="shared" si="103"/>
        <v>0.41845452900795155</v>
      </c>
    </row>
    <row r="3296" spans="1:8">
      <c r="A3296" s="1">
        <v>3295</v>
      </c>
      <c r="B3296" s="444">
        <f>유형화!$F$71*hourly1!B3297/hourly1!$B$8763+유형화!$F$72*hourly1!C3297/hourly1!$C$8763+유형화!$F$73*hourly1!D3297/hourly1!$D$8763+유형화!$F$74*hourly1!E3297/hourly1!$E$8763</f>
        <v>72.111119134815169</v>
      </c>
      <c r="C3296" s="442">
        <f>hourly1!$F3297*유형화!$G$71/hourly1!$F$8763+유형화!$G$72*hourly1!$G3297/hourly1!$F$8763+유형화!$G$74*hourly1!I3297/hourly1!$I$8763</f>
        <v>0.37009340227902876</v>
      </c>
      <c r="D3296" s="14">
        <v>236.40805599999999</v>
      </c>
      <c r="E3296" s="14">
        <v>108.0916740000001</v>
      </c>
      <c r="F3296" s="1">
        <v>1034618</v>
      </c>
      <c r="G3296" s="15">
        <f t="shared" si="102"/>
        <v>0.27052113651851972</v>
      </c>
      <c r="H3296" s="15">
        <f t="shared" si="103"/>
        <v>0.45178219617052112</v>
      </c>
    </row>
    <row r="3297" spans="1:8">
      <c r="A3297" s="1">
        <v>3296</v>
      </c>
      <c r="B3297" s="444">
        <f>유형화!$F$71*hourly1!B3298/hourly1!$B$8763+유형화!$F$72*hourly1!C3298/hourly1!$C$8763+유형화!$F$73*hourly1!D3298/hourly1!$D$8763+유형화!$F$74*hourly1!E3298/hourly1!$E$8763</f>
        <v>107.91166961716364</v>
      </c>
      <c r="C3297" s="442">
        <f>hourly1!$F3298*유형화!$G$71/hourly1!$F$8763+유형화!$G$72*hourly1!$G3298/hourly1!$F$8763+유형화!$G$74*hourly1!I3298/hourly1!$I$8763</f>
        <v>0.47514179464178041</v>
      </c>
      <c r="D3297" s="14">
        <v>194.646389</v>
      </c>
      <c r="E3297" s="14">
        <v>383.28984300000002</v>
      </c>
      <c r="F3297" s="1">
        <v>937854</v>
      </c>
      <c r="G3297" s="15">
        <f t="shared" si="102"/>
        <v>0.22273336730752483</v>
      </c>
      <c r="H3297" s="15">
        <f t="shared" si="103"/>
        <v>0.38905163877552096</v>
      </c>
    </row>
    <row r="3298" spans="1:8">
      <c r="A3298" s="1">
        <v>3297</v>
      </c>
      <c r="B3298" s="444">
        <f>유형화!$F$71*hourly1!B3299/hourly1!$B$8763+유형화!$F$72*hourly1!C3299/hourly1!$C$8763+유형화!$F$73*hourly1!D3299/hourly1!$D$8763+유형화!$F$74*hourly1!E3299/hourly1!$E$8763</f>
        <v>109.81591689221706</v>
      </c>
      <c r="C3298" s="442">
        <f>hourly1!$F3299*유형화!$G$71/hourly1!$F$8763+유형화!$G$72*hourly1!$G3299/hourly1!$F$8763+유형화!$G$74*hourly1!I3299/hourly1!$I$8763</f>
        <v>0.63509960022821699</v>
      </c>
      <c r="D3298" s="14">
        <v>151.29696000000001</v>
      </c>
      <c r="E3298" s="14">
        <v>714.80165100000022</v>
      </c>
      <c r="F3298" s="1">
        <v>926787</v>
      </c>
      <c r="G3298" s="15">
        <f t="shared" si="102"/>
        <v>0.17312872608282445</v>
      </c>
      <c r="H3298" s="15">
        <f t="shared" si="103"/>
        <v>0.31753874080122507</v>
      </c>
    </row>
    <row r="3299" spans="1:8">
      <c r="A3299" s="1">
        <v>3298</v>
      </c>
      <c r="B3299" s="444">
        <f>유형화!$F$71*hourly1!B3300/hourly1!$B$8763+유형화!$F$72*hourly1!C3300/hourly1!$C$8763+유형화!$F$73*hourly1!D3300/hourly1!$D$8763+유형화!$F$74*hourly1!E3300/hourly1!$E$8763</f>
        <v>114.16448914846242</v>
      </c>
      <c r="C3299" s="442">
        <f>hourly1!$F3300*유형화!$G$71/hourly1!$F$8763+유형화!$G$72*hourly1!$G3300/hourly1!$F$8763+유형화!$G$74*hourly1!I3300/hourly1!$I$8763</f>
        <v>0.63035646394894418</v>
      </c>
      <c r="D3299" s="14">
        <v>146.08525299999999</v>
      </c>
      <c r="E3299" s="14">
        <v>996.67162600000029</v>
      </c>
      <c r="F3299" s="1">
        <v>900928</v>
      </c>
      <c r="G3299" s="15">
        <f t="shared" si="102"/>
        <v>0.16716498303321564</v>
      </c>
      <c r="H3299" s="15">
        <f t="shared" si="103"/>
        <v>0.30845620284439967</v>
      </c>
    </row>
    <row r="3300" spans="1:8">
      <c r="A3300" s="1">
        <v>3299</v>
      </c>
      <c r="B3300" s="444">
        <f>유형화!$F$71*hourly1!B3301/hourly1!$B$8763+유형화!$F$72*hourly1!C3301/hourly1!$C$8763+유형화!$F$73*hourly1!D3301/hourly1!$D$8763+유형화!$F$74*hourly1!E3301/hourly1!$E$8763</f>
        <v>117.51671143802349</v>
      </c>
      <c r="C3300" s="442">
        <f>hourly1!$F3301*유형화!$G$71/hourly1!$F$8763+유형화!$G$72*hourly1!$G3301/hourly1!$F$8763+유형화!$G$74*hourly1!I3301/hourly1!$I$8763</f>
        <v>0.58906873707869634</v>
      </c>
      <c r="D3300" s="14">
        <v>123.037513</v>
      </c>
      <c r="E3300" s="14">
        <v>1180.712345999998</v>
      </c>
      <c r="F3300" s="1">
        <v>861697</v>
      </c>
      <c r="G3300" s="15">
        <f t="shared" si="102"/>
        <v>0.14079151283732966</v>
      </c>
      <c r="H3300" s="15">
        <f t="shared" si="103"/>
        <v>0.26693606643168855</v>
      </c>
    </row>
    <row r="3301" spans="1:8">
      <c r="A3301" s="1">
        <v>3300</v>
      </c>
      <c r="B3301" s="444">
        <f>유형화!$F$71*hourly1!B3302/hourly1!$B$8763+유형화!$F$72*hourly1!C3302/hourly1!$C$8763+유형화!$F$73*hourly1!D3302/hourly1!$D$8763+유형화!$F$74*hourly1!E3302/hourly1!$E$8763</f>
        <v>116.15717862473564</v>
      </c>
      <c r="C3301" s="442">
        <f>hourly1!$F3302*유형화!$G$71/hourly1!$F$8763+유형화!$G$72*hourly1!$G3302/hourly1!$F$8763+유형화!$G$74*hourly1!I3302/hourly1!$I$8763</f>
        <v>0.61636947591979119</v>
      </c>
      <c r="D3301" s="14">
        <v>108.678442</v>
      </c>
      <c r="E3301" s="14">
        <v>1273.807570000002</v>
      </c>
      <c r="F3301" s="1">
        <v>903693</v>
      </c>
      <c r="G3301" s="15">
        <f t="shared" si="102"/>
        <v>0.12436046445431635</v>
      </c>
      <c r="H3301" s="15">
        <f t="shared" si="103"/>
        <v>0.23989367855104843</v>
      </c>
    </row>
    <row r="3302" spans="1:8">
      <c r="A3302" s="1">
        <v>3301</v>
      </c>
      <c r="B3302" s="444">
        <f>유형화!$F$71*hourly1!B3303/hourly1!$B$8763+유형화!$F$72*hourly1!C3303/hourly1!$C$8763+유형화!$F$73*hourly1!D3303/hourly1!$D$8763+유형화!$F$74*hourly1!E3303/hourly1!$E$8763</f>
        <v>122.00772588019835</v>
      </c>
      <c r="C3302" s="442">
        <f>hourly1!$F3303*유형화!$G$71/hourly1!$F$8763+유형화!$G$72*hourly1!$G3303/hourly1!$F$8763+유형화!$G$74*hourly1!I3303/hourly1!$I$8763</f>
        <v>0.62064162319936977</v>
      </c>
      <c r="D3302" s="14">
        <v>77.944309000000018</v>
      </c>
      <c r="E3302" s="14">
        <v>1296.0480339999999</v>
      </c>
      <c r="F3302" s="1">
        <v>913164</v>
      </c>
      <c r="G3302" s="15">
        <f t="shared" si="102"/>
        <v>8.9191474320277353E-2</v>
      </c>
      <c r="H3302" s="15">
        <f t="shared" si="103"/>
        <v>0.17872061949143639</v>
      </c>
    </row>
    <row r="3303" spans="1:8">
      <c r="A3303" s="1">
        <v>3302</v>
      </c>
      <c r="B3303" s="444">
        <f>유형화!$F$71*hourly1!B3304/hourly1!$B$8763+유형화!$F$72*hourly1!C3304/hourly1!$C$8763+유형화!$F$73*hourly1!D3304/hourly1!$D$8763+유형화!$F$74*hourly1!E3304/hourly1!$E$8763</f>
        <v>110.01402622594881</v>
      </c>
      <c r="C3303" s="442">
        <f>hourly1!$F3304*유형화!$G$71/hourly1!$F$8763+유형화!$G$72*hourly1!$G3304/hourly1!$F$8763+유형화!$G$74*hourly1!I3304/hourly1!$I$8763</f>
        <v>0.53842837466711879</v>
      </c>
      <c r="D3303" s="14">
        <v>85.968782000000019</v>
      </c>
      <c r="E3303" s="14">
        <v>1252.1041569999991</v>
      </c>
      <c r="F3303" s="1">
        <v>957593</v>
      </c>
      <c r="G3303" s="15">
        <f t="shared" si="102"/>
        <v>9.8373858341582354E-2</v>
      </c>
      <c r="H3303" s="15">
        <f t="shared" si="103"/>
        <v>0.19514533072284382</v>
      </c>
    </row>
    <row r="3304" spans="1:8">
      <c r="A3304" s="1">
        <v>3303</v>
      </c>
      <c r="B3304" s="444">
        <f>유형화!$F$71*hourly1!B3305/hourly1!$B$8763+유형화!$F$72*hourly1!C3305/hourly1!$C$8763+유형화!$F$73*hourly1!D3305/hourly1!$D$8763+유형화!$F$74*hourly1!E3305/hourly1!$E$8763</f>
        <v>110.89951208677518</v>
      </c>
      <c r="C3304" s="442">
        <f>hourly1!$F3305*유형화!$G$71/hourly1!$F$8763+유형화!$G$72*hourly1!$G3305/hourly1!$F$8763+유형화!$G$74*hourly1!I3305/hourly1!$I$8763</f>
        <v>0.47448591393961037</v>
      </c>
      <c r="D3304" s="14">
        <v>104.580591</v>
      </c>
      <c r="E3304" s="14">
        <v>1138.5058949999991</v>
      </c>
      <c r="F3304" s="1">
        <v>918371</v>
      </c>
      <c r="G3304" s="15">
        <f t="shared" si="102"/>
        <v>0.11967130398931276</v>
      </c>
      <c r="H3304" s="15">
        <f t="shared" si="103"/>
        <v>0.23200241480005965</v>
      </c>
    </row>
    <row r="3305" spans="1:8">
      <c r="A3305" s="1">
        <v>3304</v>
      </c>
      <c r="B3305" s="444">
        <f>유형화!$F$71*hourly1!B3306/hourly1!$B$8763+유형화!$F$72*hourly1!C3306/hourly1!$C$8763+유형화!$F$73*hourly1!D3306/hourly1!$D$8763+유형화!$F$74*hourly1!E3306/hourly1!$E$8763</f>
        <v>109.50991587659939</v>
      </c>
      <c r="C3305" s="442">
        <f>hourly1!$F3306*유형화!$G$71/hourly1!$F$8763+유형화!$G$72*hourly1!$G3306/hourly1!$F$8763+유형화!$G$74*hourly1!I3306/hourly1!$I$8763</f>
        <v>0.41972733127620798</v>
      </c>
      <c r="D3305" s="14">
        <v>144.43514999999999</v>
      </c>
      <c r="E3305" s="14">
        <v>948.95766999999933</v>
      </c>
      <c r="F3305" s="1">
        <v>919766</v>
      </c>
      <c r="G3305" s="15">
        <f t="shared" si="102"/>
        <v>0.16527677437194813</v>
      </c>
      <c r="H3305" s="15">
        <f t="shared" si="103"/>
        <v>0.30555757853565763</v>
      </c>
    </row>
    <row r="3306" spans="1:8">
      <c r="A3306" s="1">
        <v>3305</v>
      </c>
      <c r="B3306" s="444">
        <f>유형화!$F$71*hourly1!B3307/hourly1!$B$8763+유형화!$F$72*hourly1!C3307/hourly1!$C$8763+유형화!$F$73*hourly1!D3307/hourly1!$D$8763+유형화!$F$74*hourly1!E3307/hourly1!$E$8763</f>
        <v>108.15048044924025</v>
      </c>
      <c r="C3306" s="442">
        <f>hourly1!$F3307*유형화!$G$71/hourly1!$F$8763+유형화!$G$72*hourly1!$G3307/hourly1!$F$8763+유형화!$G$74*hourly1!I3307/hourly1!$I$8763</f>
        <v>0.47447923208875042</v>
      </c>
      <c r="D3306" s="14">
        <v>181.102732</v>
      </c>
      <c r="E3306" s="14">
        <v>691.96407199999987</v>
      </c>
      <c r="F3306" s="1">
        <v>879310</v>
      </c>
      <c r="G3306" s="15">
        <f t="shared" si="102"/>
        <v>0.20723539508843511</v>
      </c>
      <c r="H3306" s="15">
        <f t="shared" si="103"/>
        <v>0.36745202104795682</v>
      </c>
    </row>
    <row r="3307" spans="1:8">
      <c r="A3307" s="1">
        <v>3306</v>
      </c>
      <c r="B3307" s="444">
        <f>유형화!$F$71*hourly1!B3308/hourly1!$B$8763+유형화!$F$72*hourly1!C3308/hourly1!$C$8763+유형화!$F$73*hourly1!D3308/hourly1!$D$8763+유형화!$F$74*hourly1!E3308/hourly1!$E$8763</f>
        <v>107.53983210683761</v>
      </c>
      <c r="C3307" s="442">
        <f>hourly1!$F3308*유형화!$G$71/hourly1!$F$8763+유형화!$G$72*hourly1!$G3308/hourly1!$F$8763+유형화!$G$74*hourly1!I3308/hourly1!$I$8763</f>
        <v>0.54757338391585142</v>
      </c>
      <c r="D3307" s="14">
        <v>216.43130800000009</v>
      </c>
      <c r="E3307" s="14">
        <v>379.01208799999989</v>
      </c>
      <c r="F3307" s="1">
        <v>875522</v>
      </c>
      <c r="G3307" s="15">
        <f t="shared" si="102"/>
        <v>0.24766179464861307</v>
      </c>
      <c r="H3307" s="15">
        <f t="shared" si="103"/>
        <v>0.42247677489251539</v>
      </c>
    </row>
    <row r="3308" spans="1:8">
      <c r="A3308" s="1">
        <v>3307</v>
      </c>
      <c r="B3308" s="444">
        <f>유형화!$F$71*hourly1!B3309/hourly1!$B$8763+유형화!$F$72*hourly1!C3309/hourly1!$C$8763+유형화!$F$73*hourly1!D3309/hourly1!$D$8763+유형화!$F$74*hourly1!E3309/hourly1!$E$8763</f>
        <v>118.38016937549762</v>
      </c>
      <c r="C3308" s="442">
        <f>hourly1!$F3309*유형화!$G$71/hourly1!$F$8763+유형화!$G$72*hourly1!$G3309/hourly1!$F$8763+유형화!$G$74*hourly1!I3309/hourly1!$I$8763</f>
        <v>0.67549155165319796</v>
      </c>
      <c r="D3308" s="14">
        <v>238.483993</v>
      </c>
      <c r="E3308" s="14">
        <v>107.5970809999999</v>
      </c>
      <c r="F3308" s="1">
        <v>893874</v>
      </c>
      <c r="G3308" s="15">
        <f t="shared" si="102"/>
        <v>0.27289662594169256</v>
      </c>
      <c r="H3308" s="15">
        <f t="shared" si="103"/>
        <v>0.45475711320549445</v>
      </c>
    </row>
    <row r="3309" spans="1:8">
      <c r="A3309" s="1">
        <v>3308</v>
      </c>
      <c r="B3309" s="444">
        <f>유형화!$F$71*hourly1!B3310/hourly1!$B$8763+유형화!$F$72*hourly1!C3310/hourly1!$C$8763+유형화!$F$73*hourly1!D3310/hourly1!$D$8763+유형화!$F$74*hourly1!E3310/hourly1!$E$8763</f>
        <v>126.68450174912577</v>
      </c>
      <c r="C3309" s="442">
        <f>hourly1!$F3310*유형화!$G$71/hourly1!$F$8763+유형화!$G$72*hourly1!$G3310/hourly1!$F$8763+유형화!$G$74*hourly1!I3310/hourly1!$I$8763</f>
        <v>0.57968921116195071</v>
      </c>
      <c r="D3309" s="14">
        <v>287.01416200000011</v>
      </c>
      <c r="E3309" s="14">
        <v>5.934874000000006</v>
      </c>
      <c r="F3309" s="1">
        <v>851876</v>
      </c>
      <c r="G3309" s="15">
        <f t="shared" si="102"/>
        <v>0.32842957475675266</v>
      </c>
      <c r="H3309" s="15">
        <f t="shared" si="103"/>
        <v>0.52079081461551957</v>
      </c>
    </row>
    <row r="3310" spans="1:8">
      <c r="A3310" s="1">
        <v>3309</v>
      </c>
      <c r="B3310" s="444">
        <f>유형화!$F$71*hourly1!B3311/hourly1!$B$8763+유형화!$F$72*hourly1!C3311/hourly1!$C$8763+유형화!$F$73*hourly1!D3311/hourly1!$D$8763+유형화!$F$74*hourly1!E3311/hourly1!$E$8763</f>
        <v>64.047893113140859</v>
      </c>
      <c r="C3310" s="442">
        <f>hourly1!$F3311*유형화!$G$71/hourly1!$F$8763+유형화!$G$72*hourly1!$G3311/hourly1!$F$8763+유형화!$G$74*hourly1!I3311/hourly1!$I$8763</f>
        <v>0.42002630335923186</v>
      </c>
      <c r="D3310" s="14">
        <v>319.28696600000001</v>
      </c>
      <c r="E3310" s="14">
        <v>3.180800000000001</v>
      </c>
      <c r="F3310" s="1">
        <v>905280</v>
      </c>
      <c r="G3310" s="15">
        <f t="shared" si="102"/>
        <v>0.3653592621981967</v>
      </c>
      <c r="H3310" s="15">
        <f t="shared" si="103"/>
        <v>0.56127292803372142</v>
      </c>
    </row>
    <row r="3311" spans="1:8">
      <c r="A3311" s="1">
        <v>3310</v>
      </c>
      <c r="B3311" s="444">
        <f>유형화!$F$71*hourly1!B3312/hourly1!$B$8763+유형화!$F$72*hourly1!C3312/hourly1!$C$8763+유형화!$F$73*hourly1!D3312/hourly1!$D$8763+유형화!$F$74*hourly1!E3312/hourly1!$E$8763</f>
        <v>62.427643741095181</v>
      </c>
      <c r="C3311" s="442">
        <f>hourly1!$F3312*유형화!$G$71/hourly1!$F$8763+유형화!$G$72*hourly1!$G3312/hourly1!$F$8763+유형화!$G$74*hourly1!I3312/hourly1!$I$8763</f>
        <v>0.41555060408636058</v>
      </c>
      <c r="D3311" s="14">
        <v>325.34758900000003</v>
      </c>
      <c r="E3311" s="14">
        <v>3.1507199999999989</v>
      </c>
      <c r="F3311" s="1">
        <v>906534</v>
      </c>
      <c r="G3311" s="15">
        <f t="shared" si="102"/>
        <v>0.37229441766502347</v>
      </c>
      <c r="H3311" s="15">
        <f t="shared" si="103"/>
        <v>0.56859508894574751</v>
      </c>
    </row>
    <row r="3312" spans="1:8">
      <c r="A3312" s="1">
        <v>3311</v>
      </c>
      <c r="B3312" s="444">
        <f>유형화!$F$71*hourly1!B3313/hourly1!$B$8763+유형화!$F$72*hourly1!C3313/hourly1!$C$8763+유형화!$F$73*hourly1!D3313/hourly1!$D$8763+유형화!$F$74*hourly1!E3313/hourly1!$E$8763</f>
        <v>60.807390762163259</v>
      </c>
      <c r="C3312" s="442">
        <f>hourly1!$F3313*유형화!$G$71/hourly1!$F$8763+유형화!$G$72*hourly1!$G3313/hourly1!$F$8763+유형화!$G$74*hourly1!I3313/hourly1!$I$8763</f>
        <v>0.37912115319375367</v>
      </c>
      <c r="D3312" s="14">
        <v>327.90940100000012</v>
      </c>
      <c r="E3312" s="14">
        <v>3.5859200000000002</v>
      </c>
      <c r="F3312" s="1">
        <v>980931</v>
      </c>
      <c r="G3312" s="15">
        <f t="shared" si="102"/>
        <v>0.37522589261352018</v>
      </c>
      <c r="H3312" s="15">
        <f t="shared" si="103"/>
        <v>0.57166456148190892</v>
      </c>
    </row>
    <row r="3313" spans="1:8">
      <c r="A3313" s="1">
        <v>3312</v>
      </c>
      <c r="B3313" s="444">
        <f>유형화!$F$71*hourly1!B3314/hourly1!$B$8763+유형화!$F$72*hourly1!C3314/hourly1!$C$8763+유형화!$F$73*hourly1!D3314/hourly1!$D$8763+유형화!$F$74*hourly1!E3314/hourly1!$E$8763</f>
        <v>58.944508652524569</v>
      </c>
      <c r="C3313" s="442">
        <f>hourly1!$F3314*유형화!$G$71/hourly1!$F$8763+유형화!$G$72*hourly1!$G3314/hourly1!$F$8763+유형화!$G$74*hourly1!I3314/hourly1!$I$8763</f>
        <v>0.31544254408925887</v>
      </c>
      <c r="D3313" s="14">
        <v>336.47129999999993</v>
      </c>
      <c r="E3313" s="14">
        <v>2.1877599999999999</v>
      </c>
      <c r="F3313" s="1">
        <v>1004769</v>
      </c>
      <c r="G3313" s="15">
        <f t="shared" si="102"/>
        <v>0.3850232518381852</v>
      </c>
      <c r="H3313" s="15">
        <f t="shared" si="103"/>
        <v>0.58181459961583226</v>
      </c>
    </row>
    <row r="3314" spans="1:8">
      <c r="A3314" s="1">
        <v>3313</v>
      </c>
      <c r="B3314" s="444">
        <f>유형화!$F$71*hourly1!B3315/hourly1!$B$8763+유형화!$F$72*hourly1!C3315/hourly1!$C$8763+유형화!$F$73*hourly1!D3315/hourly1!$D$8763+유형화!$F$74*hourly1!E3315/hourly1!$E$8763</f>
        <v>58.944508652524569</v>
      </c>
      <c r="C3314" s="442">
        <f>hourly1!$F3315*유형화!$G$71/hourly1!$F$8763+유형화!$G$72*hourly1!$G3315/hourly1!$F$8763+유형화!$G$74*hourly1!I3315/hourly1!$I$8763</f>
        <v>0.27557731807846875</v>
      </c>
      <c r="D3314" s="14">
        <v>345.11429199999998</v>
      </c>
      <c r="E3314" s="14">
        <v>0.25824000000000003</v>
      </c>
      <c r="F3314" s="1">
        <v>916978</v>
      </c>
      <c r="G3314" s="15">
        <f t="shared" si="102"/>
        <v>0.39491340557626464</v>
      </c>
      <c r="H3314" s="15">
        <f t="shared" si="103"/>
        <v>0.59189448586784321</v>
      </c>
    </row>
    <row r="3315" spans="1:8">
      <c r="A3315" s="1">
        <v>3314</v>
      </c>
      <c r="B3315" s="444">
        <f>유형화!$F$71*hourly1!B3316/hourly1!$B$8763+유형화!$F$72*hourly1!C3316/hourly1!$C$8763+유형화!$F$73*hourly1!D3316/hourly1!$D$8763+유형화!$F$74*hourly1!E3316/hourly1!$E$8763</f>
        <v>58.702782349869331</v>
      </c>
      <c r="C3315" s="442">
        <f>hourly1!$F3316*유형화!$G$71/hourly1!$F$8763+유형화!$G$72*hourly1!$G3316/hourly1!$F$8763+유형화!$G$74*hourly1!I3316/hourly1!$I$8763</f>
        <v>0.2610150389874063</v>
      </c>
      <c r="D3315" s="14">
        <v>371.74644899999998</v>
      </c>
      <c r="E3315" s="14">
        <v>0.15423999999999999</v>
      </c>
      <c r="F3315" s="1">
        <v>830877</v>
      </c>
      <c r="G3315" s="15">
        <f t="shared" si="102"/>
        <v>0.42538851501830349</v>
      </c>
      <c r="H3315" s="15">
        <f t="shared" si="103"/>
        <v>0.62194605566002825</v>
      </c>
    </row>
    <row r="3316" spans="1:8">
      <c r="A3316" s="1">
        <v>3315</v>
      </c>
      <c r="B3316" s="444">
        <f>유형화!$F$71*hourly1!B3317/hourly1!$B$8763+유형화!$F$72*hourly1!C3317/hourly1!$C$8763+유형화!$F$73*hourly1!D3317/hourly1!$D$8763+유형화!$F$74*hourly1!E3317/hourly1!$E$8763</f>
        <v>58.702782349869331</v>
      </c>
      <c r="C3316" s="442">
        <f>hourly1!$F3317*유형화!$G$71/hourly1!$F$8763+유형화!$G$72*hourly1!$G3317/hourly1!$F$8763+유형화!$G$74*hourly1!I3317/hourly1!$I$8763</f>
        <v>0.25162296422879948</v>
      </c>
      <c r="D3316" s="14">
        <v>392.51935300000002</v>
      </c>
      <c r="E3316" s="14">
        <v>0</v>
      </c>
      <c r="F3316" s="1">
        <v>694055</v>
      </c>
      <c r="G3316" s="15">
        <f t="shared" si="102"/>
        <v>0.44915889617177024</v>
      </c>
      <c r="H3316" s="15">
        <f t="shared" si="103"/>
        <v>0.64438278455424214</v>
      </c>
    </row>
    <row r="3317" spans="1:8">
      <c r="A3317" s="1">
        <v>3316</v>
      </c>
      <c r="B3317" s="444">
        <f>유형화!$F$71*hourly1!B3318/hourly1!$B$8763+유형화!$F$72*hourly1!C3318/hourly1!$C$8763+유형화!$F$73*hourly1!D3318/hourly1!$D$8763+유형화!$F$74*hourly1!E3318/hourly1!$E$8763</f>
        <v>58.702782349869331</v>
      </c>
      <c r="C3317" s="442">
        <f>hourly1!$F3318*유형화!$G$71/hourly1!$F$8763+유형화!$G$72*hourly1!$G3318/hourly1!$F$8763+유형화!$G$74*hourly1!I3318/hourly1!$I$8763</f>
        <v>0.23689111280064995</v>
      </c>
      <c r="D3317" s="14">
        <v>405.17611599999998</v>
      </c>
      <c r="E3317" s="14">
        <v>0</v>
      </c>
      <c r="F3317" s="1">
        <v>555951</v>
      </c>
      <c r="G3317" s="15">
        <f t="shared" si="102"/>
        <v>0.46364199784494475</v>
      </c>
      <c r="H3317" s="15">
        <f t="shared" si="103"/>
        <v>0.65764533322539842</v>
      </c>
    </row>
    <row r="3318" spans="1:8">
      <c r="A3318" s="1">
        <v>3317</v>
      </c>
      <c r="B3318" s="444">
        <f>유형화!$F$71*hourly1!B3319/hourly1!$B$8763+유형화!$F$72*hourly1!C3319/hourly1!$C$8763+유형화!$F$73*hourly1!D3319/hourly1!$D$8763+유형화!$F$74*hourly1!E3319/hourly1!$E$8763</f>
        <v>58.702782349869331</v>
      </c>
      <c r="C3318" s="442">
        <f>hourly1!$F3319*유형화!$G$71/hourly1!$F$8763+유형화!$G$72*hourly1!$G3319/hourly1!$F$8763+유형화!$G$74*hourly1!I3319/hourly1!$I$8763</f>
        <v>0.23693658198089715</v>
      </c>
      <c r="D3318" s="14">
        <v>409.69970499999999</v>
      </c>
      <c r="E3318" s="14">
        <v>0</v>
      </c>
      <c r="F3318" s="1">
        <v>630102</v>
      </c>
      <c r="G3318" s="15">
        <f t="shared" si="102"/>
        <v>0.46881832921929811</v>
      </c>
      <c r="H3318" s="15">
        <f t="shared" si="103"/>
        <v>0.66231302610040899</v>
      </c>
    </row>
    <row r="3319" spans="1:8">
      <c r="A3319" s="1">
        <v>3318</v>
      </c>
      <c r="B3319" s="444">
        <f>유형화!$F$71*hourly1!B3320/hourly1!$B$8763+유형화!$F$72*hourly1!C3320/hourly1!$C$8763+유형화!$F$73*hourly1!D3320/hourly1!$D$8763+유형화!$F$74*hourly1!E3320/hourly1!$E$8763</f>
        <v>60.565664459508021</v>
      </c>
      <c r="C3319" s="442">
        <f>hourly1!$F3320*유형화!$G$71/hourly1!$F$8763+유형화!$G$72*hourly1!$G3320/hourly1!$F$8763+유형화!$G$74*hourly1!I3320/hourly1!$I$8763</f>
        <v>0.25167992293308777</v>
      </c>
      <c r="D3319" s="14">
        <v>407.03401100000008</v>
      </c>
      <c r="E3319" s="14">
        <v>6.0097569999999916</v>
      </c>
      <c r="F3319" s="1">
        <v>968321</v>
      </c>
      <c r="G3319" s="15">
        <f t="shared" si="102"/>
        <v>0.46576798236271477</v>
      </c>
      <c r="H3319" s="15">
        <f t="shared" si="103"/>
        <v>0.65956696801071335</v>
      </c>
    </row>
    <row r="3320" spans="1:8">
      <c r="A3320" s="1">
        <v>3319</v>
      </c>
      <c r="B3320" s="444">
        <f>유형화!$F$71*hourly1!B3321/hourly1!$B$8763+유형화!$F$72*hourly1!C3321/hourly1!$C$8763+유형화!$F$73*hourly1!D3321/hourly1!$D$8763+유형화!$F$74*hourly1!E3321/hourly1!$E$8763</f>
        <v>72.111119134815169</v>
      </c>
      <c r="C3320" s="442">
        <f>hourly1!$F3321*유형화!$G$71/hourly1!$F$8763+유형화!$G$72*hourly1!$G3321/hourly1!$F$8763+유형화!$G$74*hourly1!I3321/hourly1!$I$8763</f>
        <v>0.32050152005067872</v>
      </c>
      <c r="D3320" s="14">
        <v>399.87790799999988</v>
      </c>
      <c r="E3320" s="14">
        <v>113.6412899999998</v>
      </c>
      <c r="F3320" s="1">
        <v>1011766</v>
      </c>
      <c r="G3320" s="15">
        <f t="shared" si="102"/>
        <v>0.45757927192129205</v>
      </c>
      <c r="H3320" s="15">
        <f t="shared" si="103"/>
        <v>0.65213018255394983</v>
      </c>
    </row>
    <row r="3321" spans="1:8">
      <c r="A3321" s="1">
        <v>3320</v>
      </c>
      <c r="B3321" s="444">
        <f>유형화!$F$71*hourly1!B3322/hourly1!$B$8763+유형화!$F$72*hourly1!C3322/hourly1!$C$8763+유형화!$F$73*hourly1!D3322/hourly1!$D$8763+유형화!$F$74*hourly1!E3322/hourly1!$E$8763</f>
        <v>62.175031855739569</v>
      </c>
      <c r="C3321" s="442">
        <f>hourly1!$F3322*유형화!$G$71/hourly1!$F$8763+유형화!$G$72*hourly1!$G3322/hourly1!$F$8763+유형화!$G$74*hourly1!I3322/hourly1!$I$8763</f>
        <v>0.4263230514496073</v>
      </c>
      <c r="D3321" s="14">
        <v>366.57158500000003</v>
      </c>
      <c r="E3321" s="14">
        <v>414.23112699999928</v>
      </c>
      <c r="F3321" s="1">
        <v>954245</v>
      </c>
      <c r="G3321" s="15">
        <f t="shared" si="102"/>
        <v>0.41946693131978197</v>
      </c>
      <c r="H3321" s="15">
        <f t="shared" si="103"/>
        <v>0.61622261417972934</v>
      </c>
    </row>
    <row r="3322" spans="1:8">
      <c r="A3322" s="1">
        <v>3321</v>
      </c>
      <c r="B3322" s="444">
        <f>유형화!$F$71*hourly1!B3323/hourly1!$B$8763+유형화!$F$72*hourly1!C3323/hourly1!$C$8763+유형화!$F$73*hourly1!D3323/hourly1!$D$8763+유형화!$F$74*hourly1!E3323/hourly1!$E$8763</f>
        <v>64.057883081562181</v>
      </c>
      <c r="C3322" s="442">
        <f>hourly1!$F3323*유형화!$G$71/hourly1!$F$8763+유형화!$G$72*hourly1!$G3323/hourly1!$F$8763+유형화!$G$74*hourly1!I3323/hourly1!$I$8763</f>
        <v>0.54749580925707741</v>
      </c>
      <c r="D3322" s="14">
        <v>331.24231900000001</v>
      </c>
      <c r="E3322" s="14">
        <v>759.11457599999926</v>
      </c>
      <c r="F3322" s="1">
        <v>917177</v>
      </c>
      <c r="G3322" s="15">
        <f t="shared" si="102"/>
        <v>0.37903974219436104</v>
      </c>
      <c r="H3322" s="15">
        <f t="shared" si="103"/>
        <v>0.57563544663326061</v>
      </c>
    </row>
    <row r="3323" spans="1:8">
      <c r="A3323" s="1">
        <v>3322</v>
      </c>
      <c r="B3323" s="444">
        <f>유형화!$F$71*hourly1!B3324/hourly1!$B$8763+유형화!$F$72*hourly1!C3324/hourly1!$C$8763+유형화!$F$73*hourly1!D3324/hourly1!$D$8763+유형화!$F$74*hourly1!E3324/hourly1!$E$8763</f>
        <v>68.407043260266178</v>
      </c>
      <c r="C3323" s="442">
        <f>hourly1!$F3324*유형화!$G$71/hourly1!$F$8763+유형화!$G$72*hourly1!$G3324/hourly1!$F$8763+유형화!$G$74*hourly1!I3324/hourly1!$I$8763</f>
        <v>0.65348495732942646</v>
      </c>
      <c r="D3323" s="14">
        <v>347.46710800000011</v>
      </c>
      <c r="E3323" s="14">
        <v>1024.30232</v>
      </c>
      <c r="F3323" s="1">
        <v>900515</v>
      </c>
      <c r="G3323" s="15">
        <f t="shared" si="102"/>
        <v>0.39760572693412477</v>
      </c>
      <c r="H3323" s="15">
        <f t="shared" si="103"/>
        <v>0.59461005865761651</v>
      </c>
    </row>
    <row r="3324" spans="1:8">
      <c r="A3324" s="1">
        <v>3323</v>
      </c>
      <c r="B3324" s="444">
        <f>유형화!$F$71*hourly1!B3325/hourly1!$B$8763+유형화!$F$72*hourly1!C3325/hourly1!$C$8763+유형화!$F$73*hourly1!D3325/hourly1!$D$8763+유형화!$F$74*hourly1!E3325/hourly1!$E$8763</f>
        <v>71.759788548333432</v>
      </c>
      <c r="C3324" s="442">
        <f>hourly1!$F3325*유형화!$G$71/hourly1!$F$8763+유형화!$G$72*hourly1!$G3325/hourly1!$F$8763+유형화!$G$74*hourly1!I3325/hourly1!$I$8763</f>
        <v>0.69876737169655967</v>
      </c>
      <c r="D3324" s="14">
        <v>356.91153300000002</v>
      </c>
      <c r="E3324" s="14">
        <v>1199.700446999999</v>
      </c>
      <c r="F3324" s="1">
        <v>866098</v>
      </c>
      <c r="G3324" s="15">
        <f t="shared" si="102"/>
        <v>0.40841295841342717</v>
      </c>
      <c r="H3324" s="15">
        <f t="shared" si="103"/>
        <v>0.60539065506079115</v>
      </c>
    </row>
    <row r="3325" spans="1:8">
      <c r="A3325" s="1">
        <v>3324</v>
      </c>
      <c r="B3325" s="444">
        <f>유형화!$F$71*hourly1!B3326/hourly1!$B$8763+유형화!$F$72*hourly1!C3326/hourly1!$C$8763+유형화!$F$73*hourly1!D3326/hourly1!$D$8763+유형화!$F$74*hourly1!E3326/hourly1!$E$8763</f>
        <v>70.370401537560113</v>
      </c>
      <c r="C3325" s="442">
        <f>hourly1!$F3326*유형화!$G$71/hourly1!$F$8763+유형화!$G$72*hourly1!$G3326/hourly1!$F$8763+유형화!$G$74*hourly1!I3326/hourly1!$I$8763</f>
        <v>0.72382952752734331</v>
      </c>
      <c r="D3325" s="14">
        <v>349.64109100000002</v>
      </c>
      <c r="E3325" s="14">
        <v>1300.426645</v>
      </c>
      <c r="F3325" s="1">
        <v>866895</v>
      </c>
      <c r="G3325" s="15">
        <f t="shared" si="102"/>
        <v>0.40009341014544442</v>
      </c>
      <c r="H3325" s="15">
        <f t="shared" si="103"/>
        <v>0.59710855723432377</v>
      </c>
    </row>
    <row r="3326" spans="1:8">
      <c r="A3326" s="1">
        <v>3325</v>
      </c>
      <c r="B3326" s="444">
        <f>유형화!$F$71*hourly1!B3327/hourly1!$B$8763+유형화!$F$72*hourly1!C3327/hourly1!$C$8763+유형화!$F$73*hourly1!D3327/hourly1!$D$8763+유형화!$F$74*hourly1!E3327/hourly1!$E$8763</f>
        <v>76.221727880452306</v>
      </c>
      <c r="C3326" s="442">
        <f>hourly1!$F3327*유형화!$G$71/hourly1!$F$8763+유형화!$G$72*hourly1!$G3327/hourly1!$F$8763+유형화!$G$74*hourly1!I3327/hourly1!$I$8763</f>
        <v>0.65282834325338146</v>
      </c>
      <c r="D3326" s="14">
        <v>312.33096300000011</v>
      </c>
      <c r="E3326" s="14">
        <v>1330.4993869999989</v>
      </c>
      <c r="F3326" s="1">
        <v>885244</v>
      </c>
      <c r="G3326" s="15">
        <f t="shared" si="102"/>
        <v>0.35739952567726274</v>
      </c>
      <c r="H3326" s="15">
        <f t="shared" si="103"/>
        <v>0.55276253132773412</v>
      </c>
    </row>
    <row r="3327" spans="1:8">
      <c r="A3327" s="1">
        <v>3326</v>
      </c>
      <c r="B3327" s="444">
        <f>유형화!$F$71*hourly1!B3328/hourly1!$B$8763+유형화!$F$72*hourly1!C3328/hourly1!$C$8763+유형화!$F$73*hourly1!D3328/hourly1!$D$8763+유형화!$F$74*hourly1!E3328/hourly1!$E$8763</f>
        <v>64.228608934889266</v>
      </c>
      <c r="C3327" s="442">
        <f>hourly1!$F3328*유형화!$G$71/hourly1!$F$8763+유형화!$G$72*hourly1!$G3328/hourly1!$F$8763+유형화!$G$74*hourly1!I3328/hourly1!$I$8763</f>
        <v>0.5922739883421867</v>
      </c>
      <c r="D3327" s="14">
        <v>271.65434800000003</v>
      </c>
      <c r="E3327" s="14">
        <v>1295.1713289999991</v>
      </c>
      <c r="F3327" s="1">
        <v>891507</v>
      </c>
      <c r="G3327" s="15">
        <f t="shared" si="102"/>
        <v>0.31085337870701613</v>
      </c>
      <c r="H3327" s="15">
        <f t="shared" si="103"/>
        <v>0.50059374839944226</v>
      </c>
    </row>
    <row r="3328" spans="1:8">
      <c r="A3328" s="1">
        <v>3327</v>
      </c>
      <c r="B3328" s="444">
        <f>유형화!$F$71*hourly1!B3329/hourly1!$B$8763+유형화!$F$72*hourly1!C3329/hourly1!$C$8763+유형화!$F$73*hourly1!D3329/hourly1!$D$8763+유형화!$F$74*hourly1!E3329/hourly1!$E$8763</f>
        <v>65.144508060569706</v>
      </c>
      <c r="C3328" s="442">
        <f>hourly1!$F3329*유형화!$G$71/hourly1!$F$8763+유형화!$G$72*hourly1!$G3329/hourly1!$F$8763+유형화!$G$74*hourly1!I3329/hourly1!$I$8763</f>
        <v>0.51150630120345975</v>
      </c>
      <c r="D3328" s="14">
        <v>269.74702100000002</v>
      </c>
      <c r="E3328" s="14">
        <v>1189.7818129999989</v>
      </c>
      <c r="F3328" s="1">
        <v>871499</v>
      </c>
      <c r="G3328" s="15">
        <f t="shared" si="102"/>
        <v>0.30867082927751421</v>
      </c>
      <c r="H3328" s="15">
        <f t="shared" si="103"/>
        <v>0.49804177224132995</v>
      </c>
    </row>
    <row r="3329" spans="1:8">
      <c r="A3329" s="1">
        <v>3328</v>
      </c>
      <c r="B3329" s="444">
        <f>유형화!$F$71*hourly1!B3330/hourly1!$B$8763+유형화!$F$72*hourly1!C3330/hourly1!$C$8763+유형화!$F$73*hourly1!D3330/hourly1!$D$8763+유형화!$F$74*hourly1!E3330/hourly1!$E$8763</f>
        <v>63.755121049796394</v>
      </c>
      <c r="C3329" s="442">
        <f>hourly1!$F3330*유형화!$G$71/hourly1!$F$8763+유형화!$G$72*hourly1!$G3330/hourly1!$F$8763+유형화!$G$74*hourly1!I3330/hourly1!$I$8763</f>
        <v>0.47618986739507896</v>
      </c>
      <c r="D3329" s="14">
        <v>287.2284370000001</v>
      </c>
      <c r="E3329" s="14">
        <v>1005.5759570000019</v>
      </c>
      <c r="F3329" s="1">
        <v>861010</v>
      </c>
      <c r="G3329" s="15">
        <f t="shared" si="102"/>
        <v>0.32867476909364746</v>
      </c>
      <c r="H3329" s="15">
        <f t="shared" si="103"/>
        <v>0.5210681927378954</v>
      </c>
    </row>
    <row r="3330" spans="1:8">
      <c r="A3330" s="1">
        <v>3329</v>
      </c>
      <c r="B3330" s="444">
        <f>유형화!$F$71*hourly1!B3331/hourly1!$B$8763+유형화!$F$72*hourly1!C3331/hourly1!$C$8763+유형화!$F$73*hourly1!D3331/hourly1!$D$8763+유형화!$F$74*hourly1!E3331/hourly1!$E$8763</f>
        <v>62.365726825250583</v>
      </c>
      <c r="C3330" s="442">
        <f>hourly1!$F3331*유형화!$G$71/hourly1!$F$8763+유형화!$G$72*hourly1!$G3331/hourly1!$F$8763+유형화!$G$74*hourly1!I3331/hourly1!$I$8763</f>
        <v>0.36535450327103269</v>
      </c>
      <c r="D3330" s="14">
        <v>312.97229400000009</v>
      </c>
      <c r="E3330" s="14">
        <v>737.9549209999999</v>
      </c>
      <c r="F3330" s="1">
        <v>894870</v>
      </c>
      <c r="G3330" s="15">
        <f t="shared" ref="G3330:G3393" si="104">D3330/$I$1</f>
        <v>0.35813339910755121</v>
      </c>
      <c r="H3330" s="15">
        <f t="shared" ref="H3330:H3393" si="105">G3330/(1-$H$1*(1-G3330))</f>
        <v>0.55355199454231085</v>
      </c>
    </row>
    <row r="3331" spans="1:8">
      <c r="A3331" s="1">
        <v>3330</v>
      </c>
      <c r="B3331" s="444">
        <f>유형화!$F$71*hourly1!B3332/hourly1!$B$8763+유형화!$F$72*hourly1!C3332/hourly1!$C$8763+유형화!$F$73*hourly1!D3332/hourly1!$D$8763+유형화!$F$74*hourly1!E3332/hourly1!$E$8763</f>
        <v>61.691554002225374</v>
      </c>
      <c r="C3331" s="442">
        <f>hourly1!$F3332*유형화!$G$71/hourly1!$F$8763+유형화!$G$72*hourly1!$G3332/hourly1!$F$8763+유형화!$G$74*hourly1!I3332/hourly1!$I$8763</f>
        <v>0.49644703908313526</v>
      </c>
      <c r="D3331" s="14">
        <v>319.24069600000001</v>
      </c>
      <c r="E3331" s="14">
        <v>387.25191000000001</v>
      </c>
      <c r="F3331" s="1">
        <v>860963</v>
      </c>
      <c r="G3331" s="15">
        <f t="shared" si="104"/>
        <v>0.36530631555501331</v>
      </c>
      <c r="H3331" s="15">
        <f t="shared" si="105"/>
        <v>0.56121669670818153</v>
      </c>
    </row>
    <row r="3332" spans="1:8">
      <c r="A3332" s="1">
        <v>3331</v>
      </c>
      <c r="B3332" s="444">
        <f>유형화!$F$71*hourly1!B3333/hourly1!$B$8763+유형화!$F$72*hourly1!C3333/hourly1!$C$8763+유형화!$F$73*hourly1!D3333/hourly1!$D$8763+유형화!$F$74*hourly1!E3333/hourly1!$E$8763</f>
        <v>72.594596988329371</v>
      </c>
      <c r="C3332" s="442">
        <f>hourly1!$F3333*유형화!$G$71/hourly1!$F$8763+유형화!$G$72*hourly1!$G3333/hourly1!$F$8763+유형화!$G$74*hourly1!I3333/hourly1!$I$8763</f>
        <v>0.58227688013674017</v>
      </c>
      <c r="D3332" s="14">
        <v>330.2454009999999</v>
      </c>
      <c r="E3332" s="14">
        <v>110.0044349999999</v>
      </c>
      <c r="F3332" s="1">
        <v>861015</v>
      </c>
      <c r="G3332" s="15">
        <f t="shared" si="104"/>
        <v>0.37789897146539825</v>
      </c>
      <c r="H3332" s="15">
        <f t="shared" si="105"/>
        <v>0.57445035901851871</v>
      </c>
    </row>
    <row r="3333" spans="1:8">
      <c r="A3333" s="1">
        <v>3332</v>
      </c>
      <c r="B3333" s="444">
        <f>유형화!$F$71*hourly1!B3334/hourly1!$B$8763+유형화!$F$72*hourly1!C3334/hourly1!$C$8763+유형화!$F$73*hourly1!D3334/hourly1!$D$8763+유형화!$F$74*hourly1!E3334/hourly1!$E$8763</f>
        <v>80.928538291177986</v>
      </c>
      <c r="C3333" s="442">
        <f>hourly1!$F3334*유형화!$G$71/hourly1!$F$8763+유형화!$G$72*hourly1!$G3334/hourly1!$F$8763+유형화!$G$74*hourly1!I3334/hourly1!$I$8763</f>
        <v>0.61270774016213436</v>
      </c>
      <c r="D3333" s="14">
        <v>329.636752</v>
      </c>
      <c r="E3333" s="14">
        <v>7.0460389999999888</v>
      </c>
      <c r="F3333" s="1">
        <v>827289</v>
      </c>
      <c r="G3333" s="15">
        <f t="shared" si="104"/>
        <v>0.37720249596449218</v>
      </c>
      <c r="H3333" s="15">
        <f t="shared" si="105"/>
        <v>0.57372571466710609</v>
      </c>
    </row>
    <row r="3334" spans="1:8">
      <c r="A3334" s="1">
        <v>3333</v>
      </c>
      <c r="B3334" s="444">
        <f>유형화!$F$71*hourly1!B3335/hourly1!$B$8763+유형화!$F$72*hourly1!C3335/hourly1!$C$8763+유형화!$F$73*hourly1!D3335/hourly1!$D$8763+유형화!$F$74*hourly1!E3335/hourly1!$E$8763</f>
        <v>64.047893113140859</v>
      </c>
      <c r="C3334" s="442">
        <f>hourly1!$F3335*유형화!$G$71/hourly1!$F$8763+유형화!$G$72*hourly1!$G3335/hourly1!$F$8763+유형화!$G$74*hourly1!I3335/hourly1!$I$8763</f>
        <v>0.42103501838124197</v>
      </c>
      <c r="D3334" s="14">
        <v>345.49608999999992</v>
      </c>
      <c r="E3334" s="14">
        <v>3.2503199999999999</v>
      </c>
      <c r="F3334" s="1">
        <v>864823</v>
      </c>
      <c r="G3334" s="15">
        <f t="shared" si="104"/>
        <v>0.39535029605549804</v>
      </c>
      <c r="H3334" s="15">
        <f t="shared" si="105"/>
        <v>0.59233596842442904</v>
      </c>
    </row>
    <row r="3335" spans="1:8">
      <c r="A3335" s="1">
        <v>3334</v>
      </c>
      <c r="B3335" s="444">
        <f>유형화!$F$71*hourly1!B3336/hourly1!$B$8763+유형화!$F$72*hourly1!C3336/hourly1!$C$8763+유형화!$F$73*hourly1!D3336/hourly1!$D$8763+유형화!$F$74*hourly1!E3336/hourly1!$E$8763</f>
        <v>62.427643741095181</v>
      </c>
      <c r="C3335" s="442">
        <f>hourly1!$F3336*유형화!$G$71/hourly1!$F$8763+유형화!$G$72*hourly1!$G3336/hourly1!$F$8763+유형화!$G$74*hourly1!I3336/hourly1!$I$8763</f>
        <v>0.40596866698012624</v>
      </c>
      <c r="D3335" s="14">
        <v>335.97067800000002</v>
      </c>
      <c r="E3335" s="14">
        <v>3.2293599999999998</v>
      </c>
      <c r="F3335" s="1">
        <v>926168</v>
      </c>
      <c r="G3335" s="15">
        <f t="shared" si="104"/>
        <v>0.38445039135831161</v>
      </c>
      <c r="H3335" s="15">
        <f t="shared" si="105"/>
        <v>0.58122566983953883</v>
      </c>
    </row>
    <row r="3336" spans="1:8">
      <c r="A3336" s="1">
        <v>3335</v>
      </c>
      <c r="B3336" s="444">
        <f>유형화!$F$71*hourly1!B3337/hourly1!$B$8763+유형화!$F$72*hourly1!C3337/hourly1!$C$8763+유형화!$F$73*hourly1!D3337/hourly1!$D$8763+유형화!$F$74*hourly1!E3337/hourly1!$E$8763</f>
        <v>60.807390762163259</v>
      </c>
      <c r="C3336" s="442">
        <f>hourly1!$F3337*유형화!$G$71/hourly1!$F$8763+유형화!$G$72*hourly1!$G3337/hourly1!$F$8763+유형화!$G$74*hourly1!I3337/hourly1!$I$8763</f>
        <v>0.39091095309353779</v>
      </c>
      <c r="D3336" s="14">
        <v>336.795096</v>
      </c>
      <c r="E3336" s="14">
        <v>3.6684800000000002</v>
      </c>
      <c r="F3336" s="1">
        <v>954572</v>
      </c>
      <c r="G3336" s="15">
        <f t="shared" si="104"/>
        <v>0.38539377077650838</v>
      </c>
      <c r="H3336" s="15">
        <f t="shared" si="105"/>
        <v>0.58219521340810521</v>
      </c>
    </row>
    <row r="3337" spans="1:8">
      <c r="A3337" s="1">
        <v>3336</v>
      </c>
      <c r="B3337" s="444">
        <f>유형화!$F$71*hourly1!B3338/hourly1!$B$8763+유형화!$F$72*hourly1!C3338/hourly1!$C$8763+유형화!$F$73*hourly1!D3338/hourly1!$D$8763+유형화!$F$74*hourly1!E3338/hourly1!$E$8763</f>
        <v>58.944508652524569</v>
      </c>
      <c r="C3337" s="442">
        <f>hourly1!$F3338*유형화!$G$71/hourly1!$F$8763+유형화!$G$72*hourly1!$G3338/hourly1!$F$8763+유형화!$G$74*hourly1!I3338/hourly1!$I$8763</f>
        <v>0.31546984189460447</v>
      </c>
      <c r="D3337" s="14">
        <v>349.60704500000008</v>
      </c>
      <c r="E3337" s="14">
        <v>2.2705600000000001</v>
      </c>
      <c r="F3337" s="1">
        <v>998009</v>
      </c>
      <c r="G3337" s="15">
        <f t="shared" si="104"/>
        <v>0.40005445139433532</v>
      </c>
      <c r="H3337" s="15">
        <f t="shared" si="105"/>
        <v>0.5970695077572663</v>
      </c>
    </row>
    <row r="3338" spans="1:8">
      <c r="A3338" s="1">
        <v>3337</v>
      </c>
      <c r="B3338" s="444">
        <f>유형화!$F$71*hourly1!B3339/hourly1!$B$8763+유형화!$F$72*hourly1!C3339/hourly1!$C$8763+유형화!$F$73*hourly1!D3339/hourly1!$D$8763+유형화!$F$74*hourly1!E3339/hourly1!$E$8763</f>
        <v>58.944508652524569</v>
      </c>
      <c r="C3338" s="442">
        <f>hourly1!$F3339*유형화!$G$71/hourly1!$F$8763+유형화!$G$72*hourly1!$G3339/hourly1!$F$8763+유형화!$G$74*hourly1!I3339/hourly1!$I$8763</f>
        <v>0.26326266694217504</v>
      </c>
      <c r="D3338" s="14">
        <v>342.19966099999999</v>
      </c>
      <c r="E3338" s="14">
        <v>0.26128000000000001</v>
      </c>
      <c r="F3338" s="1">
        <v>937447</v>
      </c>
      <c r="G3338" s="15">
        <f t="shared" si="104"/>
        <v>0.39157820074444577</v>
      </c>
      <c r="H3338" s="15">
        <f t="shared" si="105"/>
        <v>0.58851371664754626</v>
      </c>
    </row>
    <row r="3339" spans="1:8">
      <c r="A3339" s="1">
        <v>3338</v>
      </c>
      <c r="B3339" s="444">
        <f>유형화!$F$71*hourly1!B3340/hourly1!$B$8763+유형화!$F$72*hourly1!C3340/hourly1!$C$8763+유형화!$F$73*hourly1!D3340/hourly1!$D$8763+유형화!$F$74*hourly1!E3340/hourly1!$E$8763</f>
        <v>58.702782349869331</v>
      </c>
      <c r="C3339" s="442">
        <f>hourly1!$F3340*유형화!$G$71/hourly1!$F$8763+유형화!$G$72*hourly1!$G3340/hourly1!$F$8763+유형화!$G$74*hourly1!I3340/hourly1!$I$8763</f>
        <v>0.24390428568087066</v>
      </c>
      <c r="D3339" s="14">
        <v>340.7070920000001</v>
      </c>
      <c r="E3339" s="14">
        <v>0.15359999999999999</v>
      </c>
      <c r="F3339" s="1">
        <v>842366</v>
      </c>
      <c r="G3339" s="15">
        <f t="shared" si="104"/>
        <v>0.38987025783825191</v>
      </c>
      <c r="H3339" s="15">
        <f t="shared" si="105"/>
        <v>0.58677521302450086</v>
      </c>
    </row>
    <row r="3340" spans="1:8">
      <c r="A3340" s="1">
        <v>3339</v>
      </c>
      <c r="B3340" s="444">
        <f>유형화!$F$71*hourly1!B3341/hourly1!$B$8763+유형화!$F$72*hourly1!C3341/hourly1!$C$8763+유형화!$F$73*hourly1!D3341/hourly1!$D$8763+유형화!$F$74*hourly1!E3341/hourly1!$E$8763</f>
        <v>58.702782349869331</v>
      </c>
      <c r="C3340" s="442">
        <f>hourly1!$F3341*유형화!$G$71/hourly1!$F$8763+유형화!$G$72*hourly1!$G3341/hourly1!$F$8763+유형화!$G$74*hourly1!I3341/hourly1!$I$8763</f>
        <v>0.2391448522043767</v>
      </c>
      <c r="D3340" s="14">
        <v>317.10540500000002</v>
      </c>
      <c r="E3340" s="14">
        <v>0</v>
      </c>
      <c r="F3340" s="1">
        <v>691127</v>
      </c>
      <c r="G3340" s="15">
        <f t="shared" si="104"/>
        <v>0.36286290750077271</v>
      </c>
      <c r="H3340" s="15">
        <f t="shared" si="105"/>
        <v>0.55861622050696647</v>
      </c>
    </row>
    <row r="3341" spans="1:8">
      <c r="A3341" s="1">
        <v>3340</v>
      </c>
      <c r="B3341" s="444">
        <f>유형화!$F$71*hourly1!B3342/hourly1!$B$8763+유형화!$F$72*hourly1!C3342/hourly1!$C$8763+유형화!$F$73*hourly1!D3342/hourly1!$D$8763+유형화!$F$74*hourly1!E3342/hourly1!$E$8763</f>
        <v>58.702782349869331</v>
      </c>
      <c r="C3341" s="442">
        <f>hourly1!$F3342*유형화!$G$71/hourly1!$F$8763+유형화!$G$72*hourly1!$G3342/hourly1!$F$8763+유형화!$G$74*hourly1!I3342/hourly1!$I$8763</f>
        <v>0.23921134476903932</v>
      </c>
      <c r="D3341" s="14">
        <v>294.91974599999998</v>
      </c>
      <c r="E3341" s="14">
        <v>0</v>
      </c>
      <c r="F3341" s="1">
        <v>552101</v>
      </c>
      <c r="G3341" s="15">
        <f t="shared" si="104"/>
        <v>0.33747591439808278</v>
      </c>
      <c r="H3341" s="15">
        <f t="shared" si="105"/>
        <v>0.53094662401737924</v>
      </c>
    </row>
    <row r="3342" spans="1:8">
      <c r="A3342" s="1">
        <v>3341</v>
      </c>
      <c r="B3342" s="444">
        <f>유형화!$F$71*hourly1!B3343/hourly1!$B$8763+유형화!$F$72*hourly1!C3343/hourly1!$C$8763+유형화!$F$73*hourly1!D3343/hourly1!$D$8763+유형화!$F$74*hourly1!E3343/hourly1!$E$8763</f>
        <v>58.702782349869331</v>
      </c>
      <c r="C3342" s="442">
        <f>hourly1!$F3343*유형화!$G$71/hourly1!$F$8763+유형화!$G$72*hourly1!$G3343/hourly1!$F$8763+유형화!$G$74*hourly1!I3343/hourly1!$I$8763</f>
        <v>0.23723579852187932</v>
      </c>
      <c r="D3342" s="14">
        <v>278.6654759999999</v>
      </c>
      <c r="E3342" s="14">
        <v>0</v>
      </c>
      <c r="F3342" s="1">
        <v>618748</v>
      </c>
      <c r="G3342" s="15">
        <f t="shared" si="104"/>
        <v>0.3188761946250861</v>
      </c>
      <c r="H3342" s="15">
        <f t="shared" si="105"/>
        <v>0.50989034225890106</v>
      </c>
    </row>
    <row r="3343" spans="1:8">
      <c r="A3343" s="1">
        <v>3342</v>
      </c>
      <c r="B3343" s="444">
        <f>유형화!$F$71*hourly1!B3344/hourly1!$B$8763+유형화!$F$72*hourly1!C3344/hourly1!$C$8763+유형화!$F$73*hourly1!D3344/hourly1!$D$8763+유형화!$F$74*hourly1!E3344/hourly1!$E$8763</f>
        <v>60.565664459508021</v>
      </c>
      <c r="C3343" s="442">
        <f>hourly1!$F3344*유형화!$G$71/hourly1!$F$8763+유형화!$G$72*hourly1!$G3344/hourly1!$F$8763+유형화!$G$74*hourly1!I3344/hourly1!$I$8763</f>
        <v>0.42236006200131571</v>
      </c>
      <c r="D3343" s="14">
        <v>235.21453</v>
      </c>
      <c r="E3343" s="14">
        <v>9.8937789999999843</v>
      </c>
      <c r="F3343" s="1">
        <v>987541</v>
      </c>
      <c r="G3343" s="15">
        <f t="shared" si="104"/>
        <v>0.26915538775577708</v>
      </c>
      <c r="H3343" s="15">
        <f t="shared" si="105"/>
        <v>0.4500659313513064</v>
      </c>
    </row>
    <row r="3344" spans="1:8">
      <c r="A3344" s="1">
        <v>3343</v>
      </c>
      <c r="B3344" s="444">
        <f>유형화!$F$71*hourly1!B3345/hourly1!$B$8763+유형화!$F$72*hourly1!C3345/hourly1!$C$8763+유형화!$F$73*hourly1!D3345/hourly1!$D$8763+유형화!$F$74*hourly1!E3345/hourly1!$E$8763</f>
        <v>72.111119134815169</v>
      </c>
      <c r="C3344" s="442">
        <f>hourly1!$F3345*유형화!$G$71/hourly1!$F$8763+유형화!$G$72*hourly1!$G3345/hourly1!$F$8763+유형화!$G$74*hourly1!I3345/hourly1!$I$8763</f>
        <v>0.75384994264072125</v>
      </c>
      <c r="D3344" s="14">
        <v>160.19077100000001</v>
      </c>
      <c r="E3344" s="14">
        <v>131.9097339999999</v>
      </c>
      <c r="F3344" s="1">
        <v>1024084</v>
      </c>
      <c r="G3344" s="15">
        <f t="shared" si="104"/>
        <v>0.18330589136394715</v>
      </c>
      <c r="H3344" s="15">
        <f t="shared" si="105"/>
        <v>0.33278834644381639</v>
      </c>
    </row>
    <row r="3345" spans="1:8">
      <c r="A3345" s="1">
        <v>3344</v>
      </c>
      <c r="B3345" s="444">
        <f>유형화!$F$71*hourly1!B3346/hourly1!$B$8763+유형화!$F$72*hourly1!C3346/hourly1!$C$8763+유형화!$F$73*hourly1!D3346/hourly1!$D$8763+유형화!$F$74*hourly1!E3346/hourly1!$E$8763</f>
        <v>158.10818255009184</v>
      </c>
      <c r="C3345" s="442">
        <f>hourly1!$F3346*유형화!$G$71/hourly1!$F$8763+유형화!$G$72*hourly1!$G3346/hourly1!$F$8763+유형화!$G$74*hourly1!I3346/hourly1!$I$8763</f>
        <v>0.65208885792946814</v>
      </c>
      <c r="D3345" s="14">
        <v>110.551569</v>
      </c>
      <c r="E3345" s="14">
        <v>359.65481799999992</v>
      </c>
      <c r="F3345" s="1">
        <v>960244</v>
      </c>
      <c r="G3345" s="15">
        <f t="shared" si="104"/>
        <v>0.12650387891090123</v>
      </c>
      <c r="H3345" s="15">
        <f t="shared" si="105"/>
        <v>0.24347468504405667</v>
      </c>
    </row>
    <row r="3346" spans="1:8">
      <c r="A3346" s="1">
        <v>3345</v>
      </c>
      <c r="B3346" s="444">
        <f>유형화!$F$71*hourly1!B3347/hourly1!$B$8763+유형화!$F$72*hourly1!C3347/hourly1!$C$8763+유형화!$F$73*hourly1!D3347/hourly1!$D$8763+유형화!$F$74*hourly1!E3347/hourly1!$E$8763</f>
        <v>262.56058104561401</v>
      </c>
      <c r="C3346" s="442">
        <f>hourly1!$F3347*유형화!$G$71/hourly1!$F$8763+유형화!$G$72*hourly1!$G3347/hourly1!$F$8763+유형화!$G$74*hourly1!I3347/hourly1!$I$8763</f>
        <v>0.57705012452992677</v>
      </c>
      <c r="D3346" s="14">
        <v>48.048255999999988</v>
      </c>
      <c r="E3346" s="14">
        <v>629.75104999999974</v>
      </c>
      <c r="F3346" s="1">
        <v>900704</v>
      </c>
      <c r="G3346" s="15">
        <f t="shared" si="104"/>
        <v>5.4981496996247797E-2</v>
      </c>
      <c r="H3346" s="15">
        <f t="shared" si="105"/>
        <v>0.11448758375128215</v>
      </c>
    </row>
    <row r="3347" spans="1:8">
      <c r="A3347" s="1">
        <v>3346</v>
      </c>
      <c r="B3347" s="444">
        <f>유형화!$F$71*hourly1!B3348/hourly1!$B$8763+유형화!$F$72*hourly1!C3348/hourly1!$C$8763+유형화!$F$73*hourly1!D3348/hourly1!$D$8763+유형화!$F$74*hourly1!E3348/hourly1!$E$8763</f>
        <v>328.02944586053934</v>
      </c>
      <c r="C3347" s="442">
        <f>hourly1!$F3348*유형화!$G$71/hourly1!$F$8763+유형화!$G$72*hourly1!$G3348/hourly1!$F$8763+유형화!$G$74*hourly1!I3348/hourly1!$I$8763</f>
        <v>0.49138309247656131</v>
      </c>
      <c r="D3347" s="14">
        <v>66.827410999999998</v>
      </c>
      <c r="E3347" s="14">
        <v>865.31585800000073</v>
      </c>
      <c r="F3347" s="1">
        <v>890825</v>
      </c>
      <c r="G3347" s="15">
        <f t="shared" si="104"/>
        <v>7.6470436245667642E-2</v>
      </c>
      <c r="H3347" s="15">
        <f t="shared" si="105"/>
        <v>0.15540916162926205</v>
      </c>
    </row>
    <row r="3348" spans="1:8">
      <c r="A3348" s="1">
        <v>3347</v>
      </c>
      <c r="B3348" s="444">
        <f>유형화!$F$71*hourly1!B3349/hourly1!$B$8763+유형화!$F$72*hourly1!C3349/hourly1!$C$8763+유형화!$F$73*hourly1!D3349/hourly1!$D$8763+유형화!$F$74*hourly1!E3349/hourly1!$E$8763</f>
        <v>392.3944935329817</v>
      </c>
      <c r="C3348" s="442">
        <f>hourly1!$F3349*유형화!$G$71/hourly1!$F$8763+유형화!$G$72*hourly1!$G3349/hourly1!$F$8763+유형화!$G$74*hourly1!I3349/hourly1!$I$8763</f>
        <v>0.45921438082547905</v>
      </c>
      <c r="D3348" s="14">
        <v>51.408653000000022</v>
      </c>
      <c r="E3348" s="14">
        <v>1051.8572529999999</v>
      </c>
      <c r="F3348" s="1">
        <v>896940</v>
      </c>
      <c r="G3348" s="15">
        <f t="shared" si="104"/>
        <v>5.8826790726819456E-2</v>
      </c>
      <c r="H3348" s="15">
        <f t="shared" si="105"/>
        <v>0.12195752725231487</v>
      </c>
    </row>
    <row r="3349" spans="1:8">
      <c r="A3349" s="1">
        <v>3348</v>
      </c>
      <c r="B3349" s="444">
        <f>유형화!$F$71*hourly1!B3350/hourly1!$B$8763+유형화!$F$72*hourly1!C3350/hourly1!$C$8763+유형화!$F$73*hourly1!D3350/hourly1!$D$8763+유형화!$F$74*hourly1!E3350/hourly1!$E$8763</f>
        <v>329.93433651173228</v>
      </c>
      <c r="C3349" s="442">
        <f>hourly1!$F3350*유형화!$G$71/hourly1!$F$8763+유형화!$G$72*hourly1!$G3350/hourly1!$F$8763+유형화!$G$74*hourly1!I3350/hourly1!$I$8763</f>
        <v>0.44311372780271663</v>
      </c>
      <c r="D3349" s="14">
        <v>44.261200000000009</v>
      </c>
      <c r="E3349" s="14">
        <v>1132.658120999999</v>
      </c>
      <c r="F3349" s="1">
        <v>894364</v>
      </c>
      <c r="G3349" s="15">
        <f t="shared" si="104"/>
        <v>5.0647978458371608E-2</v>
      </c>
      <c r="H3349" s="15">
        <f t="shared" si="105"/>
        <v>0.10598995789138654</v>
      </c>
    </row>
    <row r="3350" spans="1:8">
      <c r="A3350" s="1">
        <v>3349</v>
      </c>
      <c r="B3350" s="444">
        <f>유형화!$F$71*hourly1!B3351/hourly1!$B$8763+유형화!$F$72*hourly1!C3351/hourly1!$C$8763+유형화!$F$73*hourly1!D3351/hourly1!$D$8763+유형화!$F$74*hourly1!E3351/hourly1!$E$8763</f>
        <v>194.11866252191851</v>
      </c>
      <c r="C3350" s="442">
        <f>hourly1!$F3351*유형화!$G$71/hourly1!$F$8763+유형화!$G$72*hourly1!$G3351/hourly1!$F$8763+유형화!$G$74*hourly1!I3351/hourly1!$I$8763</f>
        <v>0.55497198551035476</v>
      </c>
      <c r="D3350" s="14">
        <v>21.076242000000001</v>
      </c>
      <c r="E3350" s="14">
        <v>1169.877547000001</v>
      </c>
      <c r="F3350" s="1">
        <v>893866</v>
      </c>
      <c r="G3350" s="15">
        <f t="shared" si="104"/>
        <v>2.411749005448173E-2</v>
      </c>
      <c r="H3350" s="15">
        <f t="shared" si="105"/>
        <v>5.2059857450266096E-2</v>
      </c>
    </row>
    <row r="3351" spans="1:8">
      <c r="A3351" s="1">
        <v>3350</v>
      </c>
      <c r="B3351" s="444">
        <f>유형화!$F$71*hourly1!B3352/hourly1!$B$8763+유형화!$F$72*hourly1!C3352/hourly1!$C$8763+유형화!$F$73*hourly1!D3352/hourly1!$D$8763+유형화!$F$74*hourly1!E3352/hourly1!$E$8763</f>
        <v>262.75658035088992</v>
      </c>
      <c r="C3351" s="442">
        <f>hourly1!$F3352*유형화!$G$71/hourly1!$F$8763+유형화!$G$72*hourly1!$G3352/hourly1!$F$8763+유형화!$G$74*hourly1!I3352/hourly1!$I$8763</f>
        <v>0.51763616599428885</v>
      </c>
      <c r="D3351" s="14">
        <v>15.685074</v>
      </c>
      <c r="E3351" s="14">
        <v>1110.8482240000001</v>
      </c>
      <c r="F3351" s="1">
        <v>913290</v>
      </c>
      <c r="G3351" s="15">
        <f t="shared" si="104"/>
        <v>1.7948390239531788E-2</v>
      </c>
      <c r="H3351" s="15">
        <f t="shared" si="105"/>
        <v>3.9029132628471887E-2</v>
      </c>
    </row>
    <row r="3352" spans="1:8">
      <c r="A3352" s="1">
        <v>3351</v>
      </c>
      <c r="B3352" s="444">
        <f>유형화!$F$71*hourly1!B3353/hourly1!$B$8763+유형화!$F$72*hourly1!C3353/hourly1!$C$8763+유형화!$F$73*hourly1!D3353/hourly1!$D$8763+유형화!$F$74*hourly1!E3353/hourly1!$E$8763</f>
        <v>385.77536810447623</v>
      </c>
      <c r="C3352" s="442">
        <f>hourly1!$F3353*유형화!$G$71/hourly1!$F$8763+유형화!$G$72*hourly1!$G3353/hourly1!$F$8763+유형화!$G$74*hourly1!I3353/hourly1!$I$8763</f>
        <v>0.38967562554416696</v>
      </c>
      <c r="D3352" s="14">
        <v>18.758399000000001</v>
      </c>
      <c r="E3352" s="14">
        <v>984.43489500000055</v>
      </c>
      <c r="F3352" s="1">
        <v>914958</v>
      </c>
      <c r="G3352" s="15">
        <f t="shared" si="104"/>
        <v>2.1465188211470528E-2</v>
      </c>
      <c r="H3352" s="15">
        <f t="shared" si="105"/>
        <v>4.6480979069513852E-2</v>
      </c>
    </row>
    <row r="3353" spans="1:8">
      <c r="A3353" s="1">
        <v>3352</v>
      </c>
      <c r="B3353" s="444">
        <f>유형화!$F$71*hourly1!B3354/hourly1!$B$8763+유형화!$F$72*hourly1!C3354/hourly1!$C$8763+유형화!$F$73*hourly1!D3354/hourly1!$D$8763+유형화!$F$74*hourly1!E3354/hourly1!$E$8763</f>
        <v>323.3512799457198</v>
      </c>
      <c r="C3353" s="442">
        <f>hourly1!$F3354*유형화!$G$71/hourly1!$F$8763+유형화!$G$72*hourly1!$G3354/hourly1!$F$8763+유형화!$G$74*hourly1!I3354/hourly1!$I$8763</f>
        <v>0.36837632957979782</v>
      </c>
      <c r="D3353" s="14">
        <v>16.569020999999999</v>
      </c>
      <c r="E3353" s="14">
        <v>825.77063799999951</v>
      </c>
      <c r="F3353" s="1">
        <v>877680</v>
      </c>
      <c r="G3353" s="15">
        <f t="shared" si="104"/>
        <v>1.8959888540850827E-2</v>
      </c>
      <c r="H3353" s="15">
        <f t="shared" si="105"/>
        <v>4.1178840264314953E-2</v>
      </c>
    </row>
    <row r="3354" spans="1:8">
      <c r="A3354" s="1">
        <v>3353</v>
      </c>
      <c r="B3354" s="444">
        <f>유형화!$F$71*hourly1!B3355/hourly1!$B$8763+유형화!$F$72*hourly1!C3355/hourly1!$C$8763+유형화!$F$73*hourly1!D3355/hourly1!$D$8763+유형화!$F$74*hourly1!E3355/hourly1!$E$8763</f>
        <v>280.36300654787453</v>
      </c>
      <c r="C3354" s="442">
        <f>hourly1!$F3355*유형화!$G$71/hourly1!$F$8763+유형화!$G$72*hourly1!$G3355/hourly1!$F$8763+유형화!$G$74*hourly1!I3355/hourly1!$I$8763</f>
        <v>0.38967823309572236</v>
      </c>
      <c r="D3354" s="14">
        <v>17.190909000000001</v>
      </c>
      <c r="E3354" s="14">
        <v>567.8601249999997</v>
      </c>
      <c r="F3354" s="1">
        <v>904603</v>
      </c>
      <c r="G3354" s="15">
        <f t="shared" si="104"/>
        <v>1.967151339574676E-2</v>
      </c>
      <c r="H3354" s="15">
        <f t="shared" si="105"/>
        <v>4.2688125289092715E-2</v>
      </c>
    </row>
    <row r="3355" spans="1:8">
      <c r="A3355" s="1">
        <v>3354</v>
      </c>
      <c r="B3355" s="444">
        <f>유형화!$F$71*hourly1!B3356/hourly1!$B$8763+유형화!$F$72*hourly1!C3356/hourly1!$C$8763+유형화!$F$73*hourly1!D3356/hourly1!$D$8763+유형화!$F$74*hourly1!E3356/hourly1!$E$8763</f>
        <v>157.61808606031016</v>
      </c>
      <c r="C3355" s="442">
        <f>hourly1!$F3356*유형화!$G$71/hourly1!$F$8763+유형화!$G$72*hourly1!$G3356/hourly1!$F$8763+유형화!$G$74*hourly1!I3356/hourly1!$I$8763</f>
        <v>0.51767030862246655</v>
      </c>
      <c r="D3355" s="14">
        <v>15.967236</v>
      </c>
      <c r="E3355" s="14">
        <v>297.69390700000042</v>
      </c>
      <c r="F3355" s="1">
        <v>866401</v>
      </c>
      <c r="G3355" s="15">
        <f t="shared" si="104"/>
        <v>1.8271267497666929E-2</v>
      </c>
      <c r="H3355" s="15">
        <f t="shared" si="105"/>
        <v>3.9715899107967377E-2</v>
      </c>
    </row>
    <row r="3356" spans="1:8">
      <c r="A3356" s="1">
        <v>3355</v>
      </c>
      <c r="B3356" s="444">
        <f>유형화!$F$71*hourly1!B3357/hourly1!$B$8763+유형화!$F$72*hourly1!C3357/hourly1!$C$8763+유형화!$F$73*hourly1!D3357/hourly1!$D$8763+유형화!$F$74*hourly1!E3357/hourly1!$E$8763</f>
        <v>118.3835273865957</v>
      </c>
      <c r="C3356" s="442">
        <f>hourly1!$F3357*유형화!$G$71/hourly1!$F$8763+유형화!$G$72*hourly1!$G3357/hourly1!$F$8763+유형화!$G$74*hourly1!I3357/hourly1!$I$8763</f>
        <v>0.64046773402092483</v>
      </c>
      <c r="D3356" s="14">
        <v>13.346966999999999</v>
      </c>
      <c r="E3356" s="14">
        <v>107.76902100000009</v>
      </c>
      <c r="F3356" s="1">
        <v>857355</v>
      </c>
      <c r="G3356" s="15">
        <f t="shared" si="104"/>
        <v>1.5272900352918504E-2</v>
      </c>
      <c r="H3356" s="15">
        <f t="shared" si="105"/>
        <v>3.3317838528046859E-2</v>
      </c>
    </row>
    <row r="3357" spans="1:8">
      <c r="A3357" s="1">
        <v>3356</v>
      </c>
      <c r="B3357" s="444">
        <f>유형화!$F$71*hourly1!B3358/hourly1!$B$8763+유형화!$F$72*hourly1!C3358/hourly1!$C$8763+유형화!$F$73*hourly1!D3358/hourly1!$D$8763+유형화!$F$74*hourly1!E3358/hourly1!$E$8763</f>
        <v>126.68706263836279</v>
      </c>
      <c r="C3357" s="442">
        <f>hourly1!$F3358*유형화!$G$71/hourly1!$F$8763+유형화!$G$72*hourly1!$G3358/hourly1!$F$8763+유형화!$G$74*hourly1!I3358/hourly1!$I$8763</f>
        <v>0.64594171810958456</v>
      </c>
      <c r="D3357" s="14">
        <v>22.340986999999998</v>
      </c>
      <c r="E3357" s="14">
        <v>9.1384419999999889</v>
      </c>
      <c r="F3357" s="1">
        <v>822915</v>
      </c>
      <c r="G3357" s="15">
        <f t="shared" si="104"/>
        <v>2.5564734537580538E-2</v>
      </c>
      <c r="H3357" s="15">
        <f t="shared" si="105"/>
        <v>5.508921532546019E-2</v>
      </c>
    </row>
    <row r="3358" spans="1:8">
      <c r="A3358" s="1">
        <v>3357</v>
      </c>
      <c r="B3358" s="444">
        <f>유형화!$F$71*hourly1!B3359/hourly1!$B$8763+유형화!$F$72*hourly1!C3359/hourly1!$C$8763+유형화!$F$73*hourly1!D3359/hourly1!$D$8763+유형화!$F$74*hourly1!E3359/hourly1!$E$8763</f>
        <v>64.047893113140859</v>
      </c>
      <c r="C3358" s="442">
        <f>hourly1!$F3359*유형화!$G$71/hourly1!$F$8763+유형화!$G$72*hourly1!$G3359/hourly1!$F$8763+유형화!$G$74*hourly1!I3359/hourly1!$I$8763</f>
        <v>0.55005398030489716</v>
      </c>
      <c r="D3358" s="14">
        <v>44.335215000000012</v>
      </c>
      <c r="E3358" s="14">
        <v>3.2512799999999999</v>
      </c>
      <c r="F3358" s="1">
        <v>878152</v>
      </c>
      <c r="G3358" s="15">
        <f t="shared" si="104"/>
        <v>5.073267363440833E-2</v>
      </c>
      <c r="H3358" s="15">
        <f t="shared" si="105"/>
        <v>0.10615684933166258</v>
      </c>
    </row>
    <row r="3359" spans="1:8">
      <c r="A3359" s="1">
        <v>3358</v>
      </c>
      <c r="B3359" s="444">
        <f>유형화!$F$71*hourly1!B3360/hourly1!$B$8763+유형화!$F$72*hourly1!C3360/hourly1!$C$8763+유형화!$F$73*hourly1!D3360/hourly1!$D$8763+유형화!$F$74*hourly1!E3360/hourly1!$E$8763</f>
        <v>62.427643741095181</v>
      </c>
      <c r="C3359" s="442">
        <f>hourly1!$F3360*유형화!$G$71/hourly1!$F$8763+유형화!$G$72*hourly1!$G3360/hourly1!$F$8763+유형화!$G$74*hourly1!I3360/hourly1!$I$8763</f>
        <v>0.45935689981517891</v>
      </c>
      <c r="D3359" s="14">
        <v>73.947251999999992</v>
      </c>
      <c r="E3359" s="14">
        <v>3.2177600000000002</v>
      </c>
      <c r="F3359" s="1">
        <v>908262</v>
      </c>
      <c r="G3359" s="15">
        <f t="shared" si="104"/>
        <v>8.4617652172823493E-2</v>
      </c>
      <c r="H3359" s="15">
        <f t="shared" si="105"/>
        <v>0.17041467316925296</v>
      </c>
    </row>
    <row r="3360" spans="1:8">
      <c r="A3360" s="1">
        <v>3359</v>
      </c>
      <c r="B3360" s="444">
        <f>유형화!$F$71*hourly1!B3361/hourly1!$B$8763+유형화!$F$72*hourly1!C3361/hourly1!$C$8763+유형화!$F$73*hourly1!D3361/hourly1!$D$8763+유형화!$F$74*hourly1!E3361/hourly1!$E$8763</f>
        <v>60.807390762163259</v>
      </c>
      <c r="C3360" s="442">
        <f>hourly1!$F3361*유형화!$G$71/hourly1!$F$8763+유형화!$G$72*hourly1!$G3361/hourly1!$F$8763+유형화!$G$74*hourly1!I3361/hourly1!$I$8763</f>
        <v>0.3527619034361314</v>
      </c>
      <c r="D3360" s="14">
        <v>99.196962999999997</v>
      </c>
      <c r="E3360" s="14">
        <v>3.6559200000000001</v>
      </c>
      <c r="F3360" s="1">
        <v>964049</v>
      </c>
      <c r="G3360" s="15">
        <f t="shared" si="104"/>
        <v>0.11351083217716383</v>
      </c>
      <c r="H3360" s="15">
        <f t="shared" si="105"/>
        <v>0.22151439227484224</v>
      </c>
    </row>
    <row r="3361" spans="1:8">
      <c r="A3361" s="1">
        <v>3360</v>
      </c>
      <c r="B3361" s="444">
        <f>유형화!$F$71*hourly1!B3362/hourly1!$B$8763+유형화!$F$72*hourly1!C3362/hourly1!$C$8763+유형화!$F$73*hourly1!D3362/hourly1!$D$8763+유형화!$F$74*hourly1!E3362/hourly1!$E$8763</f>
        <v>58.944508652524569</v>
      </c>
      <c r="C3361" s="442">
        <f>hourly1!$F3362*유형화!$G$71/hourly1!$F$8763+유형화!$G$72*hourly1!$G3362/hourly1!$F$8763+유형화!$G$74*hourly1!I3362/hourly1!$I$8763</f>
        <v>0.32092769175801444</v>
      </c>
      <c r="D3361" s="14">
        <v>87.552489000000037</v>
      </c>
      <c r="E3361" s="14">
        <v>2.2044000000000001</v>
      </c>
      <c r="F3361" s="1">
        <v>972331</v>
      </c>
      <c r="G3361" s="15">
        <f t="shared" si="104"/>
        <v>0.10018609022911304</v>
      </c>
      <c r="H3361" s="15">
        <f t="shared" si="105"/>
        <v>0.19834809777323908</v>
      </c>
    </row>
    <row r="3362" spans="1:8">
      <c r="A3362" s="1">
        <v>3361</v>
      </c>
      <c r="B3362" s="444">
        <f>유형화!$F$71*hourly1!B3363/hourly1!$B$8763+유형화!$F$72*hourly1!C3363/hourly1!$C$8763+유형화!$F$73*hourly1!D3363/hourly1!$D$8763+유형화!$F$74*hourly1!E3363/hourly1!$E$8763</f>
        <v>58.944508652524569</v>
      </c>
      <c r="C3362" s="442">
        <f>hourly1!$F3363*유형화!$G$71/hourly1!$F$8763+유형화!$G$72*hourly1!$G3363/hourly1!$F$8763+유형화!$G$74*hourly1!I3363/hourly1!$I$8763</f>
        <v>0.26328670530807641</v>
      </c>
      <c r="D3362" s="14">
        <v>79.940407000000008</v>
      </c>
      <c r="E3362" s="14">
        <v>0.25119999999999998</v>
      </c>
      <c r="F3362" s="1">
        <v>914976</v>
      </c>
      <c r="G3362" s="15">
        <f t="shared" si="104"/>
        <v>9.1475604179043005E-2</v>
      </c>
      <c r="H3362" s="15">
        <f t="shared" si="105"/>
        <v>0.1828372706440182</v>
      </c>
    </row>
    <row r="3363" spans="1:8">
      <c r="A3363" s="1">
        <v>3362</v>
      </c>
      <c r="B3363" s="444">
        <f>유형화!$F$71*hourly1!B3364/hourly1!$B$8763+유형화!$F$72*hourly1!C3364/hourly1!$C$8763+유형화!$F$73*hourly1!D3364/hourly1!$D$8763+유형화!$F$74*hourly1!E3364/hourly1!$E$8763</f>
        <v>58.702782349869331</v>
      </c>
      <c r="C3363" s="442">
        <f>hourly1!$F3364*유형화!$G$71/hourly1!$F$8763+유형화!$G$72*hourly1!$G3364/hourly1!$F$8763+유형화!$G$74*hourly1!I3364/hourly1!$I$8763</f>
        <v>0.24394372489814617</v>
      </c>
      <c r="D3363" s="14">
        <v>76.147616000000014</v>
      </c>
      <c r="E3363" s="14">
        <v>0.15296000000000001</v>
      </c>
      <c r="F3363" s="1">
        <v>830601</v>
      </c>
      <c r="G3363" s="15">
        <f t="shared" si="104"/>
        <v>8.7135523095269743E-2</v>
      </c>
      <c r="H3363" s="15">
        <f t="shared" si="105"/>
        <v>0.17499744739904599</v>
      </c>
    </row>
    <row r="3364" spans="1:8">
      <c r="A3364" s="1">
        <v>3363</v>
      </c>
      <c r="B3364" s="444">
        <f>유형화!$F$71*hourly1!B3365/hourly1!$B$8763+유형화!$F$72*hourly1!C3365/hourly1!$C$8763+유형화!$F$73*hourly1!D3365/hourly1!$D$8763+유형화!$F$74*hourly1!E3365/hourly1!$E$8763</f>
        <v>58.702782349869331</v>
      </c>
      <c r="C3364" s="442">
        <f>hourly1!$F3365*유형화!$G$71/hourly1!$F$8763+유형화!$G$72*hourly1!$G3365/hourly1!$F$8763+유형화!$G$74*hourly1!I3365/hourly1!$I$8763</f>
        <v>0.23928517107245167</v>
      </c>
      <c r="D3364" s="14">
        <v>81.343565999999981</v>
      </c>
      <c r="E3364" s="14">
        <v>0</v>
      </c>
      <c r="F3364" s="1">
        <v>706957</v>
      </c>
      <c r="G3364" s="15">
        <f t="shared" si="104"/>
        <v>9.3081235449900296E-2</v>
      </c>
      <c r="H3364" s="15">
        <f t="shared" si="105"/>
        <v>0.18571872220039157</v>
      </c>
    </row>
    <row r="3365" spans="1:8">
      <c r="A3365" s="1">
        <v>3364</v>
      </c>
      <c r="B3365" s="444">
        <f>유형화!$F$71*hourly1!B3366/hourly1!$B$8763+유형화!$F$72*hourly1!C3366/hourly1!$C$8763+유형화!$F$73*hourly1!D3366/hourly1!$D$8763+유형화!$F$74*hourly1!E3366/hourly1!$E$8763</f>
        <v>58.702782349869331</v>
      </c>
      <c r="C3365" s="442">
        <f>hourly1!$F3366*유형화!$G$71/hourly1!$F$8763+유형화!$G$72*hourly1!$G3366/hourly1!$F$8763+유형화!$G$74*hourly1!I3366/hourly1!$I$8763</f>
        <v>0.23935223403901704</v>
      </c>
      <c r="D3365" s="14">
        <v>86.407454000000016</v>
      </c>
      <c r="E3365" s="14">
        <v>0</v>
      </c>
      <c r="F3365" s="1">
        <v>581749</v>
      </c>
      <c r="G3365" s="15">
        <f t="shared" si="104"/>
        <v>9.8875829594198425E-2</v>
      </c>
      <c r="H3365" s="15">
        <f t="shared" si="105"/>
        <v>0.19603373469682209</v>
      </c>
    </row>
    <row r="3366" spans="1:8">
      <c r="A3366" s="1">
        <v>3365</v>
      </c>
      <c r="B3366" s="444">
        <f>유형화!$F$71*hourly1!B3367/hourly1!$B$8763+유형화!$F$72*hourly1!C3367/hourly1!$C$8763+유형화!$F$73*hourly1!D3367/hourly1!$D$8763+유형화!$F$74*hourly1!E3367/hourly1!$E$8763</f>
        <v>58.702782349869331</v>
      </c>
      <c r="C3366" s="442">
        <f>hourly1!$F3367*유형화!$G$71/hourly1!$F$8763+유형화!$G$72*hourly1!$G3367/hourly1!$F$8763+유형화!$G$74*hourly1!I3367/hourly1!$I$8763</f>
        <v>0.23730375783429192</v>
      </c>
      <c r="D3366" s="14">
        <v>118.19353</v>
      </c>
      <c r="E3366" s="14">
        <v>0</v>
      </c>
      <c r="F3366" s="1">
        <v>624032</v>
      </c>
      <c r="G3366" s="15">
        <f t="shared" si="104"/>
        <v>0.13524855542459077</v>
      </c>
      <c r="H3366" s="15">
        <f t="shared" si="105"/>
        <v>0.25791759022548288</v>
      </c>
    </row>
    <row r="3367" spans="1:8">
      <c r="A3367" s="1">
        <v>3366</v>
      </c>
      <c r="B3367" s="444">
        <f>유형화!$F$71*hourly1!B3368/hourly1!$B$8763+유형화!$F$72*hourly1!C3368/hourly1!$C$8763+유형화!$F$73*hourly1!D3368/hourly1!$D$8763+유형화!$F$74*hourly1!E3368/hourly1!$E$8763</f>
        <v>60.565664459508021</v>
      </c>
      <c r="C3367" s="442">
        <f>hourly1!$F3368*유형화!$G$71/hourly1!$F$8763+유형화!$G$72*hourly1!$G3368/hourly1!$F$8763+유형화!$G$74*hourly1!I3368/hourly1!$I$8763</f>
        <v>0.42241253897636738</v>
      </c>
      <c r="D3367" s="14">
        <v>142.61506600000001</v>
      </c>
      <c r="E3367" s="14">
        <v>6.6986949999999936</v>
      </c>
      <c r="F3367" s="1">
        <v>998467</v>
      </c>
      <c r="G3367" s="15">
        <f t="shared" si="104"/>
        <v>0.16319405688520067</v>
      </c>
      <c r="H3367" s="15">
        <f t="shared" si="105"/>
        <v>0.30234742324773195</v>
      </c>
    </row>
    <row r="3368" spans="1:8">
      <c r="A3368" s="1">
        <v>3367</v>
      </c>
      <c r="B3368" s="444">
        <f>유형화!$F$71*hourly1!B3369/hourly1!$B$8763+유형화!$F$72*hourly1!C3369/hourly1!$C$8763+유형화!$F$73*hourly1!D3369/hourly1!$D$8763+유형화!$F$74*hourly1!E3369/hourly1!$E$8763</f>
        <v>72.111119134815169</v>
      </c>
      <c r="C3368" s="442">
        <f>hourly1!$F3369*유형화!$G$71/hourly1!$F$8763+유형화!$G$72*hourly1!$G3369/hourly1!$F$8763+유형화!$G$74*hourly1!I3369/hourly1!$I$8763</f>
        <v>0.75399360243422564</v>
      </c>
      <c r="D3368" s="14">
        <v>142.930261</v>
      </c>
      <c r="E3368" s="14">
        <v>115.9635229999999</v>
      </c>
      <c r="F3368" s="1">
        <v>1037304</v>
      </c>
      <c r="G3368" s="15">
        <f t="shared" si="104"/>
        <v>0.16355473372112436</v>
      </c>
      <c r="H3368" s="15">
        <f t="shared" si="105"/>
        <v>0.30290432046449478</v>
      </c>
    </row>
    <row r="3369" spans="1:8">
      <c r="A3369" s="1">
        <v>3368</v>
      </c>
      <c r="B3369" s="444">
        <f>유형화!$F$71*hourly1!B3370/hourly1!$B$8763+유형화!$F$72*hourly1!C3370/hourly1!$C$8763+유형화!$F$73*hourly1!D3370/hourly1!$D$8763+유형화!$F$74*hourly1!E3370/hourly1!$E$8763</f>
        <v>158.07247798311005</v>
      </c>
      <c r="C3369" s="442">
        <f>hourly1!$F3370*유형화!$G$71/hourly1!$F$8763+유형화!$G$72*hourly1!$G3370/hourly1!$F$8763+유형화!$G$74*hourly1!I3370/hourly1!$I$8763</f>
        <v>0.6522240431804176</v>
      </c>
      <c r="D3369" s="14">
        <v>115.033629</v>
      </c>
      <c r="E3369" s="14">
        <v>346.43849399999999</v>
      </c>
      <c r="F3369" s="1">
        <v>964851</v>
      </c>
      <c r="G3369" s="15">
        <f t="shared" si="104"/>
        <v>0.13163268875629922</v>
      </c>
      <c r="H3369" s="15">
        <f t="shared" si="105"/>
        <v>0.25197779106008383</v>
      </c>
    </row>
    <row r="3370" spans="1:8">
      <c r="A3370" s="1">
        <v>3369</v>
      </c>
      <c r="B3370" s="444">
        <f>유형화!$F$71*hourly1!B3371/hourly1!$B$8763+유형화!$F$72*hourly1!C3371/hourly1!$C$8763+유형화!$F$73*hourly1!D3371/hourly1!$D$8763+유형화!$F$74*hourly1!E3371/hourly1!$E$8763</f>
        <v>262.56086959651401</v>
      </c>
      <c r="C3370" s="442">
        <f>hourly1!$F3371*유형화!$G$71/hourly1!$F$8763+유형화!$G$72*hourly1!$G3371/hourly1!$F$8763+유형화!$G$74*hourly1!I3371/hourly1!$I$8763</f>
        <v>0.57720576276338964</v>
      </c>
      <c r="D3370" s="14">
        <v>89.332885999999974</v>
      </c>
      <c r="E3370" s="14">
        <v>622.96411500000079</v>
      </c>
      <c r="F3370" s="1">
        <v>921284</v>
      </c>
      <c r="G3370" s="15">
        <f t="shared" si="104"/>
        <v>0.10222339398281484</v>
      </c>
      <c r="H3370" s="15">
        <f t="shared" si="105"/>
        <v>0.20193357651167415</v>
      </c>
    </row>
    <row r="3371" spans="1:8">
      <c r="A3371" s="1">
        <v>3370</v>
      </c>
      <c r="B3371" s="444">
        <f>유형화!$F$71*hourly1!B3372/hourly1!$B$8763+유형화!$F$72*hourly1!C3372/hourly1!$C$8763+유형화!$F$73*hourly1!D3372/hourly1!$D$8763+유형화!$F$74*hourly1!E3372/hourly1!$E$8763</f>
        <v>328.03013838269925</v>
      </c>
      <c r="C3371" s="442">
        <f>hourly1!$F3372*유형화!$G$71/hourly1!$F$8763+유형화!$G$72*hourly1!$G3372/hourly1!$F$8763+유형화!$G$74*hourly1!I3372/hourly1!$I$8763</f>
        <v>0.49153490086867813</v>
      </c>
      <c r="D3371" s="14">
        <v>117.173007</v>
      </c>
      <c r="E3371" s="14">
        <v>846.7021359999992</v>
      </c>
      <c r="F3371" s="1">
        <v>909870</v>
      </c>
      <c r="G3371" s="15">
        <f t="shared" si="104"/>
        <v>0.13408077355423315</v>
      </c>
      <c r="H3371" s="15">
        <f t="shared" si="105"/>
        <v>0.25600420173979932</v>
      </c>
    </row>
    <row r="3372" spans="1:8">
      <c r="A3372" s="1">
        <v>3371</v>
      </c>
      <c r="B3372" s="444">
        <f>유형화!$F$71*hourly1!B3373/hourly1!$B$8763+유형화!$F$72*hourly1!C3373/hourly1!$C$8763+유형화!$F$73*hourly1!D3373/hourly1!$D$8763+유형화!$F$74*hourly1!E3373/hourly1!$E$8763</f>
        <v>392.395337544364</v>
      </c>
      <c r="C3372" s="442">
        <f>hourly1!$F3373*유형화!$G$71/hourly1!$F$8763+유형화!$G$72*hourly1!$G3373/hourly1!$F$8763+유형화!$G$74*hourly1!I3373/hourly1!$I$8763</f>
        <v>0.45935983331067876</v>
      </c>
      <c r="D3372" s="14">
        <v>104.462306</v>
      </c>
      <c r="E3372" s="14">
        <v>1012.206882000001</v>
      </c>
      <c r="F3372" s="1">
        <v>894028</v>
      </c>
      <c r="G3372" s="15">
        <f t="shared" si="104"/>
        <v>0.11953595076500008</v>
      </c>
      <c r="H3372" s="15">
        <f t="shared" si="105"/>
        <v>0.23177346052010908</v>
      </c>
    </row>
    <row r="3373" spans="1:8">
      <c r="A3373" s="1">
        <v>3372</v>
      </c>
      <c r="B3373" s="444">
        <f>유형화!$F$71*hourly1!B3374/hourly1!$B$8763+유형화!$F$72*hourly1!C3374/hourly1!$C$8763+유형화!$F$73*hourly1!D3374/hourly1!$D$8763+유형화!$F$74*hourly1!E3374/hourly1!$E$8763</f>
        <v>329.93527430215704</v>
      </c>
      <c r="C3373" s="442">
        <f>hourly1!$F3374*유형화!$G$71/hourly1!$F$8763+유형화!$G$72*hourly1!$G3374/hourly1!$F$8763+유형화!$G$74*hourly1!I3374/hourly1!$I$8763</f>
        <v>0.44325844691404215</v>
      </c>
      <c r="D3373" s="14">
        <v>98.462675999999988</v>
      </c>
      <c r="E3373" s="14">
        <v>1096.227399000001</v>
      </c>
      <c r="F3373" s="1">
        <v>910989</v>
      </c>
      <c r="G3373" s="15">
        <f t="shared" si="104"/>
        <v>0.11267058943276778</v>
      </c>
      <c r="H3373" s="15">
        <f t="shared" si="105"/>
        <v>0.22007314529641972</v>
      </c>
    </row>
    <row r="3374" spans="1:8">
      <c r="A3374" s="1">
        <v>3373</v>
      </c>
      <c r="B3374" s="444">
        <f>유형화!$F$71*hourly1!B3375/hourly1!$B$8763+유형화!$F$72*hourly1!C3375/hourly1!$C$8763+유형화!$F$73*hourly1!D3375/hourly1!$D$8763+유형화!$F$74*hourly1!E3375/hourly1!$E$8763</f>
        <v>194.11944521623462</v>
      </c>
      <c r="C3374" s="442">
        <f>hourly1!$F3375*유형화!$G$71/hourly1!$F$8763+유형화!$G$72*hourly1!$G3375/hourly1!$F$8763+유형화!$G$74*hourly1!I3375/hourly1!$I$8763</f>
        <v>0.55517936734499518</v>
      </c>
      <c r="D3374" s="14">
        <v>98.402379000000025</v>
      </c>
      <c r="E3374" s="14">
        <v>1130.49893</v>
      </c>
      <c r="F3374" s="1">
        <v>885394</v>
      </c>
      <c r="G3374" s="15">
        <f t="shared" si="104"/>
        <v>0.11260159172920117</v>
      </c>
      <c r="H3374" s="15">
        <f t="shared" si="105"/>
        <v>0.21995467968207288</v>
      </c>
    </row>
    <row r="3375" spans="1:8">
      <c r="A3375" s="1">
        <v>3374</v>
      </c>
      <c r="B3375" s="444">
        <f>유형화!$F$71*hourly1!B3376/hourly1!$B$8763+유형화!$F$72*hourly1!C3376/hourly1!$C$8763+유형화!$F$73*hourly1!D3376/hourly1!$D$8763+유형화!$F$74*hourly1!E3376/hourly1!$E$8763</f>
        <v>262.75735583143353</v>
      </c>
      <c r="C3375" s="442">
        <f>hourly1!$F3376*유형화!$G$71/hourly1!$F$8763+유형화!$G$72*hourly1!$G3376/hourly1!$F$8763+유형화!$G$74*hourly1!I3376/hourly1!$I$8763</f>
        <v>0.51781290909815325</v>
      </c>
      <c r="D3375" s="14">
        <v>117.62206500000001</v>
      </c>
      <c r="E3375" s="14">
        <v>1105.919349</v>
      </c>
      <c r="F3375" s="1">
        <v>901578</v>
      </c>
      <c r="G3375" s="15">
        <f t="shared" si="104"/>
        <v>0.13459462948020351</v>
      </c>
      <c r="H3375" s="15">
        <f t="shared" si="105"/>
        <v>0.25684672280294779</v>
      </c>
    </row>
    <row r="3376" spans="1:8">
      <c r="A3376" s="1">
        <v>3375</v>
      </c>
      <c r="B3376" s="444">
        <f>유형화!$F$71*hourly1!B3377/hourly1!$B$8763+유형화!$F$72*hourly1!C3377/hourly1!$C$8763+유형화!$F$73*hourly1!D3377/hourly1!$D$8763+유형화!$F$74*hourly1!E3377/hourly1!$E$8763</f>
        <v>385.77658362514228</v>
      </c>
      <c r="C3376" s="442">
        <f>hourly1!$F3377*유형화!$G$71/hourly1!$F$8763+유형화!$G$72*hourly1!$G3377/hourly1!$F$8763+유형화!$G$74*hourly1!I3377/hourly1!$I$8763</f>
        <v>0.38980437340221402</v>
      </c>
      <c r="D3376" s="14">
        <v>112.5758</v>
      </c>
      <c r="E3376" s="14">
        <v>1037.404330000001</v>
      </c>
      <c r="F3376" s="1">
        <v>881181</v>
      </c>
      <c r="G3376" s="15">
        <f t="shared" si="104"/>
        <v>0.12882020128993224</v>
      </c>
      <c r="H3376" s="15">
        <f t="shared" si="105"/>
        <v>0.24732634459483716</v>
      </c>
    </row>
    <row r="3377" spans="1:8">
      <c r="A3377" s="1">
        <v>3376</v>
      </c>
      <c r="B3377" s="444">
        <f>유형화!$F$71*hourly1!B3378/hourly1!$B$8763+유형화!$F$72*hourly1!C3378/hourly1!$C$8763+유형화!$F$73*hourly1!D3378/hourly1!$D$8763+유형화!$F$74*hourly1!E3378/hourly1!$E$8763</f>
        <v>323.35277319662697</v>
      </c>
      <c r="C3377" s="442">
        <f>hourly1!$F3378*유형화!$G$71/hourly1!$F$8763+유형화!$G$72*hourly1!$G3378/hourly1!$F$8763+유형화!$G$74*hourly1!I3378/hourly1!$I$8763</f>
        <v>0.36851452981223398</v>
      </c>
      <c r="D3377" s="14">
        <v>120.772696</v>
      </c>
      <c r="E3377" s="14">
        <v>896.12091399999963</v>
      </c>
      <c r="F3377" s="1">
        <v>892251</v>
      </c>
      <c r="G3377" s="15">
        <f t="shared" si="104"/>
        <v>0.13819988851109913</v>
      </c>
      <c r="H3377" s="15">
        <f t="shared" si="105"/>
        <v>0.262732466343917</v>
      </c>
    </row>
    <row r="3378" spans="1:8">
      <c r="A3378" s="1">
        <v>3377</v>
      </c>
      <c r="B3378" s="444">
        <f>유형화!$F$71*hourly1!B3379/hourly1!$B$8763+유형화!$F$72*hourly1!C3379/hourly1!$C$8763+유형화!$F$73*hourly1!D3379/hourly1!$D$8763+유형화!$F$74*hourly1!E3379/hourly1!$E$8763</f>
        <v>280.36453586764418</v>
      </c>
      <c r="C3378" s="442">
        <f>hourly1!$F3379*유형화!$G$71/hourly1!$F$8763+유형화!$G$72*hourly1!$G3379/hourly1!$F$8763+유형화!$G$74*hourly1!I3379/hourly1!$I$8763</f>
        <v>0.38983248606742149</v>
      </c>
      <c r="D3378" s="14">
        <v>123.76676</v>
      </c>
      <c r="E3378" s="14">
        <v>662.22842800000092</v>
      </c>
      <c r="F3378" s="1">
        <v>903968</v>
      </c>
      <c r="G3378" s="15">
        <f t="shared" si="104"/>
        <v>0.14162598832255899</v>
      </c>
      <c r="H3378" s="15">
        <f t="shared" si="105"/>
        <v>0.26828474951451958</v>
      </c>
    </row>
    <row r="3379" spans="1:8">
      <c r="A3379" s="1">
        <v>3378</v>
      </c>
      <c r="B3379" s="444">
        <f>유형화!$F$71*hourly1!B3380/hourly1!$B$8763+유형화!$F$72*hourly1!C3380/hourly1!$C$8763+유형화!$F$73*hourly1!D3380/hourly1!$D$8763+유형화!$F$74*hourly1!E3380/hourly1!$E$8763</f>
        <v>157.61968030403236</v>
      </c>
      <c r="C3379" s="442">
        <f>hourly1!$F3380*유형화!$G$71/hourly1!$F$8763+유형화!$G$72*hourly1!$G3380/hourly1!$F$8763+유형화!$G$74*hourly1!I3380/hourly1!$I$8763</f>
        <v>0.51792022614185518</v>
      </c>
      <c r="D3379" s="14">
        <v>93.690600000000018</v>
      </c>
      <c r="E3379" s="14">
        <v>391.13068799999968</v>
      </c>
      <c r="F3379" s="1">
        <v>805929</v>
      </c>
      <c r="G3379" s="15">
        <f t="shared" si="104"/>
        <v>0.10720991501703322</v>
      </c>
      <c r="H3379" s="15">
        <f t="shared" si="105"/>
        <v>0.21064281343747543</v>
      </c>
    </row>
    <row r="3380" spans="1:8">
      <c r="A3380" s="1">
        <v>3379</v>
      </c>
      <c r="B3380" s="444">
        <f>유형화!$F$71*hourly1!B3381/hourly1!$B$8763+유형화!$F$72*hourly1!C3381/hourly1!$C$8763+유형화!$F$73*hourly1!D3381/hourly1!$D$8763+유형화!$F$74*hourly1!E3381/hourly1!$E$8763</f>
        <v>118.38432811534305</v>
      </c>
      <c r="C3380" s="442">
        <f>hourly1!$F3381*유형화!$G$71/hourly1!$F$8763+유형화!$G$72*hourly1!$G3381/hourly1!$F$8763+유형화!$G$74*hourly1!I3381/hourly1!$I$8763</f>
        <v>0.64079432985323781</v>
      </c>
      <c r="D3380" s="14">
        <v>75.111269000000021</v>
      </c>
      <c r="E3380" s="14">
        <v>128.21569500000001</v>
      </c>
      <c r="F3380" s="1">
        <v>809968</v>
      </c>
      <c r="G3380" s="15">
        <f t="shared" si="104"/>
        <v>8.5949633862004535E-2</v>
      </c>
      <c r="H3380" s="15">
        <f t="shared" si="105"/>
        <v>0.17284219149109592</v>
      </c>
    </row>
    <row r="3381" spans="1:8">
      <c r="A3381" s="1">
        <v>3380</v>
      </c>
      <c r="B3381" s="444">
        <f>유형화!$F$71*hourly1!B3382/hourly1!$B$8763+유형화!$F$72*hourly1!C3382/hourly1!$C$8763+유형화!$F$73*hourly1!D3382/hourly1!$D$8763+유형화!$F$74*hourly1!E3382/hourly1!$E$8763</f>
        <v>126.68762170573142</v>
      </c>
      <c r="C3381" s="442">
        <f>hourly1!$F3382*유형화!$G$71/hourly1!$F$8763+유형화!$G$72*hourly1!$G3382/hourly1!$F$8763+유형화!$G$74*hourly1!I3382/hourly1!$I$8763</f>
        <v>0.64624492746388595</v>
      </c>
      <c r="D3381" s="14">
        <v>83.631509000000023</v>
      </c>
      <c r="E3381" s="14">
        <v>9.9536739999999941</v>
      </c>
      <c r="F3381" s="1">
        <v>790454</v>
      </c>
      <c r="G3381" s="15">
        <f t="shared" si="104"/>
        <v>9.5699322799045472E-2</v>
      </c>
      <c r="H3381" s="15">
        <f t="shared" si="105"/>
        <v>0.19039540365039737</v>
      </c>
    </row>
    <row r="3382" spans="1:8">
      <c r="A3382" s="1">
        <v>3381</v>
      </c>
      <c r="B3382" s="444">
        <f>유형화!$F$71*hourly1!B3383/hourly1!$B$8763+유형화!$F$72*hourly1!C3383/hourly1!$C$8763+유형화!$F$73*hourly1!D3383/hourly1!$D$8763+유형화!$F$74*hourly1!E3383/hourly1!$E$8763</f>
        <v>64.047893113140859</v>
      </c>
      <c r="C3382" s="442">
        <f>hourly1!$F3383*유형화!$G$71/hourly1!$F$8763+유형화!$G$72*hourly1!$G3383/hourly1!$F$8763+유형화!$G$74*hourly1!I3383/hourly1!$I$8763</f>
        <v>0.5502922453282727</v>
      </c>
      <c r="D3382" s="14">
        <v>110.468136</v>
      </c>
      <c r="E3382" s="14">
        <v>3.2537600000000002</v>
      </c>
      <c r="F3382" s="1">
        <v>812239</v>
      </c>
      <c r="G3382" s="15">
        <f t="shared" si="104"/>
        <v>0.12640840674144541</v>
      </c>
      <c r="H3382" s="15">
        <f t="shared" si="105"/>
        <v>0.24331552533406667</v>
      </c>
    </row>
    <row r="3383" spans="1:8">
      <c r="A3383" s="1">
        <v>3382</v>
      </c>
      <c r="B3383" s="444">
        <f>유형화!$F$71*hourly1!B3384/hourly1!$B$8763+유형화!$F$72*hourly1!C3384/hourly1!$C$8763+유형화!$F$73*hourly1!D3384/hourly1!$D$8763+유형화!$F$74*hourly1!E3384/hourly1!$E$8763</f>
        <v>62.427643741095181</v>
      </c>
      <c r="C3383" s="442">
        <f>hourly1!$F3384*유형화!$G$71/hourly1!$F$8763+유형화!$G$72*hourly1!$G3384/hourly1!$F$8763+유형화!$G$74*hourly1!I3384/hourly1!$I$8763</f>
        <v>0.45956118518234812</v>
      </c>
      <c r="D3383" s="14">
        <v>118.170354</v>
      </c>
      <c r="E3383" s="14">
        <v>3.1916000000000002</v>
      </c>
      <c r="F3383" s="1">
        <v>833712</v>
      </c>
      <c r="G3383" s="15">
        <f t="shared" si="104"/>
        <v>0.13522203518680348</v>
      </c>
      <c r="H3383" s="15">
        <f t="shared" si="105"/>
        <v>0.2578741893327865</v>
      </c>
    </row>
    <row r="3384" spans="1:8">
      <c r="A3384" s="1">
        <v>3383</v>
      </c>
      <c r="B3384" s="444">
        <f>유형화!$F$71*hourly1!B3385/hourly1!$B$8763+유형화!$F$72*hourly1!C3385/hourly1!$C$8763+유형화!$F$73*hourly1!D3385/hourly1!$D$8763+유형화!$F$74*hourly1!E3385/hourly1!$E$8763</f>
        <v>60.807390762163259</v>
      </c>
      <c r="C3384" s="442">
        <f>hourly1!$F3385*유형화!$G$71/hourly1!$F$8763+유형화!$G$72*hourly1!$G3385/hourly1!$F$8763+유형화!$G$74*hourly1!I3385/hourly1!$I$8763</f>
        <v>0.35288176932169291</v>
      </c>
      <c r="D3384" s="14">
        <v>105.42073600000001</v>
      </c>
      <c r="E3384" s="14">
        <v>3.6187999999999998</v>
      </c>
      <c r="F3384" s="1">
        <v>910275</v>
      </c>
      <c r="G3384" s="15">
        <f t="shared" si="104"/>
        <v>0.12063267977356419</v>
      </c>
      <c r="H3384" s="15">
        <f t="shared" si="105"/>
        <v>0.23362671275371363</v>
      </c>
    </row>
    <row r="3385" spans="1:8">
      <c r="A3385" s="1">
        <v>3384</v>
      </c>
      <c r="B3385" s="444">
        <f>유형화!$F$71*hourly1!B3386/hourly1!$B$8763+유형화!$F$72*hourly1!C3386/hourly1!$C$8763+유형화!$F$73*hourly1!D3386/hourly1!$D$8763+유형화!$F$74*hourly1!E3386/hourly1!$E$8763</f>
        <v>58.944508652524569</v>
      </c>
      <c r="C3385" s="442">
        <f>hourly1!$F3386*유형화!$G$71/hourly1!$F$8763+유형화!$G$72*hourly1!$G3386/hourly1!$F$8763+유형화!$G$74*hourly1!I3386/hourly1!$I$8763</f>
        <v>0.3210280010069112</v>
      </c>
      <c r="D3385" s="14">
        <v>83.265933000000018</v>
      </c>
      <c r="E3385" s="14">
        <v>2.1622400000000002</v>
      </c>
      <c r="F3385" s="1">
        <v>909129</v>
      </c>
      <c r="G3385" s="15">
        <f t="shared" si="104"/>
        <v>9.5280995113106143E-2</v>
      </c>
      <c r="H3385" s="15">
        <f t="shared" si="105"/>
        <v>0.18964994569186464</v>
      </c>
    </row>
    <row r="3386" spans="1:8">
      <c r="A3386" s="1">
        <v>3385</v>
      </c>
      <c r="B3386" s="444">
        <f>유형화!$F$71*hourly1!B3387/hourly1!$B$8763+유형화!$F$72*hourly1!C3387/hourly1!$C$8763+유형화!$F$73*hourly1!D3387/hourly1!$D$8763+유형화!$F$74*hourly1!E3387/hourly1!$E$8763</f>
        <v>58.944508652524569</v>
      </c>
      <c r="C3386" s="442">
        <f>hourly1!$F3387*유형화!$G$71/hourly1!$F$8763+유형화!$G$72*hourly1!$G3387/hourly1!$F$8763+유형화!$G$74*hourly1!I3387/hourly1!$I$8763</f>
        <v>0.26336762089227994</v>
      </c>
      <c r="D3386" s="14">
        <v>76.129176000000015</v>
      </c>
      <c r="E3386" s="14">
        <v>0.17216000000000001</v>
      </c>
      <c r="F3386" s="1">
        <v>818947</v>
      </c>
      <c r="G3386" s="15">
        <f t="shared" si="104"/>
        <v>8.7114422250223228E-2</v>
      </c>
      <c r="H3386" s="15">
        <f t="shared" si="105"/>
        <v>0.17495914769421764</v>
      </c>
    </row>
    <row r="3387" spans="1:8">
      <c r="A3387" s="1">
        <v>3386</v>
      </c>
      <c r="B3387" s="444">
        <f>유형화!$F$71*hourly1!B3388/hourly1!$B$8763+유형화!$F$72*hourly1!C3388/hourly1!$C$8763+유형화!$F$73*hourly1!D3388/hourly1!$D$8763+유형화!$F$74*hourly1!E3388/hourly1!$E$8763</f>
        <v>58.702782349869331</v>
      </c>
      <c r="C3387" s="442">
        <f>hourly1!$F3388*유형화!$G$71/hourly1!$F$8763+유형화!$G$72*hourly1!$G3388/hourly1!$F$8763+유형화!$G$74*hourly1!I3388/hourly1!$I$8763</f>
        <v>0.2440508789698759</v>
      </c>
      <c r="D3387" s="14">
        <v>87.117327000000003</v>
      </c>
      <c r="E3387" s="14">
        <v>0.13503999999999999</v>
      </c>
      <c r="F3387" s="1">
        <v>763339</v>
      </c>
      <c r="G3387" s="15">
        <f t="shared" si="104"/>
        <v>9.9688135460559463E-2</v>
      </c>
      <c r="H3387" s="15">
        <f t="shared" si="105"/>
        <v>0.19746931976973164</v>
      </c>
    </row>
    <row r="3388" spans="1:8">
      <c r="A3388" s="1">
        <v>3387</v>
      </c>
      <c r="B3388" s="444">
        <f>유형화!$F$71*hourly1!B3389/hourly1!$B$8763+유형화!$F$72*hourly1!C3389/hourly1!$C$8763+유형화!$F$73*hourly1!D3389/hourly1!$D$8763+유형화!$F$74*hourly1!E3389/hourly1!$E$8763</f>
        <v>58.702782349869331</v>
      </c>
      <c r="C3388" s="442">
        <f>hourly1!$F3389*유형화!$G$71/hourly1!$F$8763+유형화!$G$72*hourly1!$G3389/hourly1!$F$8763+유형화!$G$74*hourly1!I3389/hourly1!$I$8763</f>
        <v>0.23958952123055852</v>
      </c>
      <c r="D3388" s="14">
        <v>100.23057799999999</v>
      </c>
      <c r="E3388" s="14">
        <v>0</v>
      </c>
      <c r="F3388" s="1">
        <v>637254</v>
      </c>
      <c r="G3388" s="15">
        <f t="shared" si="104"/>
        <v>0.11469359518978549</v>
      </c>
      <c r="H3388" s="15">
        <f t="shared" si="105"/>
        <v>0.22353875602990711</v>
      </c>
    </row>
    <row r="3389" spans="1:8">
      <c r="A3389" s="1">
        <v>3388</v>
      </c>
      <c r="B3389" s="444">
        <f>유형화!$F$71*hourly1!B3390/hourly1!$B$8763+유형화!$F$72*hourly1!C3390/hourly1!$C$8763+유형화!$F$73*hourly1!D3390/hourly1!$D$8763+유형화!$F$74*hourly1!E3390/hourly1!$E$8763</f>
        <v>58.702782349869331</v>
      </c>
      <c r="C3389" s="442">
        <f>hourly1!$F3390*유형화!$G$71/hourly1!$F$8763+유형화!$G$72*hourly1!$G3390/hourly1!$F$8763+유형화!$G$74*hourly1!I3390/hourly1!$I$8763</f>
        <v>0.23966171781424858</v>
      </c>
      <c r="D3389" s="14">
        <v>102.13000700000001</v>
      </c>
      <c r="E3389" s="14">
        <v>0</v>
      </c>
      <c r="F3389" s="1">
        <v>546225</v>
      </c>
      <c r="G3389" s="15">
        <f t="shared" si="104"/>
        <v>0.11686710695799798</v>
      </c>
      <c r="H3389" s="15">
        <f t="shared" si="105"/>
        <v>0.22724548769762956</v>
      </c>
    </row>
    <row r="3390" spans="1:8">
      <c r="A3390" s="1">
        <v>3389</v>
      </c>
      <c r="B3390" s="444">
        <f>유형화!$F$71*hourly1!B3391/hourly1!$B$8763+유형화!$F$72*hourly1!C3391/hourly1!$C$8763+유형화!$F$73*hourly1!D3391/hourly1!$D$8763+유형화!$F$74*hourly1!E3391/hourly1!$E$8763</f>
        <v>58.702782349869331</v>
      </c>
      <c r="C3390" s="442">
        <f>hourly1!$F3391*유형화!$G$71/hourly1!$F$8763+유형화!$G$72*hourly1!$G3391/hourly1!$F$8763+유형화!$G$74*hourly1!I3391/hourly1!$I$8763</f>
        <v>0.23748498266739232</v>
      </c>
      <c r="D3390" s="14">
        <v>92.515949999999989</v>
      </c>
      <c r="E3390" s="14">
        <v>0</v>
      </c>
      <c r="F3390" s="1">
        <v>587321</v>
      </c>
      <c r="G3390" s="15">
        <f t="shared" si="104"/>
        <v>0.10586576601302683</v>
      </c>
      <c r="H3390" s="15">
        <f t="shared" si="105"/>
        <v>0.20830443607565233</v>
      </c>
    </row>
    <row r="3391" spans="1:8">
      <c r="A3391" s="1">
        <v>3390</v>
      </c>
      <c r="B3391" s="444">
        <f>유형화!$F$71*hourly1!B3392/hourly1!$B$8763+유형화!$F$72*hourly1!C3392/hourly1!$C$8763+유형화!$F$73*hourly1!D3392/hourly1!$D$8763+유형화!$F$74*hourly1!E3392/hourly1!$E$8763</f>
        <v>60.565664459508021</v>
      </c>
      <c r="C3391" s="442">
        <f>hourly1!$F3392*유형화!$G$71/hourly1!$F$8763+유형화!$G$72*hourly1!$G3392/hourly1!$F$8763+유형화!$G$74*hourly1!I3392/hourly1!$I$8763</f>
        <v>0.42258822276241248</v>
      </c>
      <c r="D3391" s="14">
        <v>57.469338</v>
      </c>
      <c r="E3391" s="14">
        <v>7.3681349999999988</v>
      </c>
      <c r="F3391" s="1">
        <v>929122</v>
      </c>
      <c r="G3391" s="15">
        <f t="shared" si="104"/>
        <v>6.5762017140088294E-2</v>
      </c>
      <c r="H3391" s="15">
        <f t="shared" si="105"/>
        <v>0.13526572516626775</v>
      </c>
    </row>
    <row r="3392" spans="1:8">
      <c r="A3392" s="1">
        <v>3391</v>
      </c>
      <c r="B3392" s="444">
        <f>유형화!$F$71*hourly1!B3393/hourly1!$B$8763+유형화!$F$72*hourly1!C3393/hourly1!$C$8763+유형화!$F$73*hourly1!D3393/hourly1!$D$8763+유형화!$F$74*hourly1!E3393/hourly1!$E$8763</f>
        <v>72.111119134815169</v>
      </c>
      <c r="C3392" s="442">
        <f>hourly1!$F3393*유형화!$G$71/hourly1!$F$8763+유형화!$G$72*hourly1!$G3393/hourly1!$F$8763+유형화!$G$74*hourly1!I3393/hourly1!$I$8763</f>
        <v>0.75443338230124113</v>
      </c>
      <c r="D3392" s="14">
        <v>46.377333999999998</v>
      </c>
      <c r="E3392" s="14">
        <v>119.986161</v>
      </c>
      <c r="F3392" s="1">
        <v>1018714</v>
      </c>
      <c r="G3392" s="15">
        <f t="shared" si="104"/>
        <v>5.306946520629139E-2</v>
      </c>
      <c r="H3392" s="15">
        <f t="shared" si="105"/>
        <v>0.11074868821252457</v>
      </c>
    </row>
    <row r="3393" spans="1:8">
      <c r="A3393" s="1">
        <v>3392</v>
      </c>
      <c r="B3393" s="444">
        <f>유형화!$F$71*hourly1!B3394/hourly1!$B$8763+유형화!$F$72*hourly1!C3394/hourly1!$C$8763+유형화!$F$73*hourly1!D3394/hourly1!$D$8763+유형화!$F$74*hourly1!E3394/hourly1!$E$8763</f>
        <v>158.07410829569474</v>
      </c>
      <c r="C3393" s="442">
        <f>hourly1!$F3394*유형화!$G$71/hourly1!$F$8763+유형화!$G$72*hourly1!$G3394/hourly1!$F$8763+유형화!$G$74*hourly1!I3394/hourly1!$I$8763</f>
        <v>0.6526051531374365</v>
      </c>
      <c r="D3393" s="14">
        <v>22.037948</v>
      </c>
      <c r="E3393" s="14">
        <v>414.90507599999961</v>
      </c>
      <c r="F3393" s="1">
        <v>996119</v>
      </c>
      <c r="G3393" s="15">
        <f t="shared" si="104"/>
        <v>2.5217967781504192E-2</v>
      </c>
      <c r="H3393" s="15">
        <f t="shared" si="105"/>
        <v>5.4364313668227277E-2</v>
      </c>
    </row>
    <row r="3394" spans="1:8">
      <c r="A3394" s="1">
        <v>3393</v>
      </c>
      <c r="B3394" s="444">
        <f>유형화!$F$71*hourly1!B3395/hourly1!$B$8763+유형화!$F$72*hourly1!C3395/hourly1!$C$8763+유형화!$F$73*hourly1!D3395/hourly1!$D$8763+유형화!$F$74*hourly1!E3395/hourly1!$E$8763</f>
        <v>262.56229070969619</v>
      </c>
      <c r="C3394" s="442">
        <f>hourly1!$F3395*유형화!$G$71/hourly1!$F$8763+유형화!$G$72*hourly1!$G3395/hourly1!$F$8763+유형화!$G$74*hourly1!I3395/hourly1!$I$8763</f>
        <v>0.57748656347151262</v>
      </c>
      <c r="D3394" s="14">
        <v>11.652784</v>
      </c>
      <c r="E3394" s="14">
        <v>740.42136299999947</v>
      </c>
      <c r="F3394" s="1">
        <v>884038</v>
      </c>
      <c r="G3394" s="15">
        <f t="shared" ref="G3394:G3457" si="106">D3394/$I$1</f>
        <v>1.3334251059891219E-2</v>
      </c>
      <c r="H3394" s="15">
        <f t="shared" ref="H3394:H3457" si="107">G3394/(1-$H$1*(1-G3394))</f>
        <v>2.9156493461725819E-2</v>
      </c>
    </row>
    <row r="3395" spans="1:8">
      <c r="A3395" s="1">
        <v>3394</v>
      </c>
      <c r="B3395" s="444">
        <f>유형화!$F$71*hourly1!B3396/hourly1!$B$8763+유형화!$F$72*hourly1!C3396/hourly1!$C$8763+유형화!$F$73*hourly1!D3396/hourly1!$D$8763+유형화!$F$74*hourly1!E3396/hourly1!$E$8763</f>
        <v>328.03198871534516</v>
      </c>
      <c r="C3395" s="442">
        <f>hourly1!$F3396*유형화!$G$71/hourly1!$F$8763+유형화!$G$72*hourly1!$G3396/hourly1!$F$8763+유형화!$G$74*hourly1!I3396/hourly1!$I$8763</f>
        <v>0.49176680998513655</v>
      </c>
      <c r="D3395" s="14">
        <v>49.696964000000001</v>
      </c>
      <c r="E3395" s="14">
        <v>1007.488973000001</v>
      </c>
      <c r="F3395" s="1">
        <v>843231</v>
      </c>
      <c r="G3395" s="15">
        <f t="shared" si="106"/>
        <v>5.6868109362567414E-2</v>
      </c>
      <c r="H3395" s="15">
        <f t="shared" si="107"/>
        <v>0.11816075771533698</v>
      </c>
    </row>
    <row r="3396" spans="1:8">
      <c r="A3396" s="1">
        <v>3395</v>
      </c>
      <c r="B3396" s="444">
        <f>유형화!$F$71*hourly1!B3397/hourly1!$B$8763+유형화!$F$72*hourly1!C3397/hourly1!$C$8763+유형화!$F$73*hourly1!D3397/hourly1!$D$8763+유형화!$F$74*hourly1!E3397/hourly1!$E$8763</f>
        <v>392.39726722850742</v>
      </c>
      <c r="C3396" s="442">
        <f>hourly1!$F3397*유형화!$G$71/hourly1!$F$8763+유형화!$G$72*hourly1!$G3397/hourly1!$F$8763+유형화!$G$74*hourly1!I3397/hourly1!$I$8763</f>
        <v>0.45957120795863915</v>
      </c>
      <c r="D3396" s="14">
        <v>54.297826000000001</v>
      </c>
      <c r="E3396" s="14">
        <v>1177.158707999999</v>
      </c>
      <c r="F3396" s="1">
        <v>834925</v>
      </c>
      <c r="G3396" s="15">
        <f t="shared" si="106"/>
        <v>6.2132864034061645E-2</v>
      </c>
      <c r="H3396" s="15">
        <f t="shared" si="107"/>
        <v>0.12832779684411821</v>
      </c>
    </row>
    <row r="3397" spans="1:8">
      <c r="A3397" s="1">
        <v>3396</v>
      </c>
      <c r="B3397" s="444">
        <f>유형화!$F$71*hourly1!B3398/hourly1!$B$8763+유형화!$F$72*hourly1!C3398/hourly1!$C$8763+유형화!$F$73*hourly1!D3398/hourly1!$D$8763+유형화!$F$74*hourly1!E3398/hourly1!$E$8763</f>
        <v>329.937110207258</v>
      </c>
      <c r="C3397" s="442">
        <f>hourly1!$F3398*유형화!$G$71/hourly1!$F$8763+유형화!$G$72*hourly1!$G3398/hourly1!$F$8763+유형화!$G$74*hourly1!I3398/hourly1!$I$8763</f>
        <v>0.44344896114955856</v>
      </c>
      <c r="D3397" s="14">
        <v>62.658553999999981</v>
      </c>
      <c r="E3397" s="14">
        <v>1249.5009000000009</v>
      </c>
      <c r="F3397" s="1">
        <v>851199</v>
      </c>
      <c r="G3397" s="15">
        <f t="shared" si="106"/>
        <v>7.1700023795665563E-2</v>
      </c>
      <c r="H3397" s="15">
        <f t="shared" si="107"/>
        <v>0.14649549353517585</v>
      </c>
    </row>
    <row r="3398" spans="1:8">
      <c r="A3398" s="1">
        <v>3397</v>
      </c>
      <c r="B3398" s="444">
        <f>유형화!$F$71*hourly1!B3399/hourly1!$B$8763+유형화!$F$72*hourly1!C3399/hourly1!$C$8763+유형화!$F$73*hourly1!D3399/hourly1!$D$8763+유형화!$F$74*hourly1!E3399/hourly1!$E$8763</f>
        <v>194.1207905848056</v>
      </c>
      <c r="C3398" s="442">
        <f>hourly1!$F3399*유형화!$G$71/hourly1!$F$8763+유형화!$G$72*hourly1!$G3399/hourly1!$F$8763+유형화!$G$74*hourly1!I3399/hourly1!$I$8763</f>
        <v>0.55541551373273024</v>
      </c>
      <c r="D3398" s="14">
        <v>52.561708000000003</v>
      </c>
      <c r="E3398" s="14">
        <v>1246.5660330000001</v>
      </c>
      <c r="F3398" s="1">
        <v>833067</v>
      </c>
      <c r="G3398" s="15">
        <f t="shared" si="106"/>
        <v>6.0146228627312816E-2</v>
      </c>
      <c r="H3398" s="15">
        <f t="shared" si="107"/>
        <v>0.1245056214698689</v>
      </c>
    </row>
    <row r="3399" spans="1:8">
      <c r="A3399" s="1">
        <v>3398</v>
      </c>
      <c r="B3399" s="444">
        <f>유형화!$F$71*hourly1!B3400/hourly1!$B$8763+유형화!$F$72*hourly1!C3400/hourly1!$C$8763+유형화!$F$73*hourly1!D3400/hourly1!$D$8763+유형화!$F$74*hourly1!E3400/hourly1!$E$8763</f>
        <v>262.75873726886698</v>
      </c>
      <c r="C3399" s="442">
        <f>hourly1!$F3400*유형화!$G$71/hourly1!$F$8763+유형화!$G$72*hourly1!$G3400/hourly1!$F$8763+유형화!$G$74*hourly1!I3400/hourly1!$I$8763</f>
        <v>0.51801426096982184</v>
      </c>
      <c r="D3399" s="14">
        <v>54.398428000000003</v>
      </c>
      <c r="E3399" s="14">
        <v>1213.331089</v>
      </c>
      <c r="F3399" s="1">
        <v>826224</v>
      </c>
      <c r="G3399" s="15">
        <f t="shared" si="106"/>
        <v>6.2247982646500284E-2</v>
      </c>
      <c r="H3399" s="15">
        <f t="shared" si="107"/>
        <v>0.12854874989452295</v>
      </c>
    </row>
    <row r="3400" spans="1:8">
      <c r="A3400" s="1">
        <v>3399</v>
      </c>
      <c r="B3400" s="444">
        <f>유형화!$F$71*hourly1!B3401/hourly1!$B$8763+유형화!$F$72*hourly1!C3401/hourly1!$C$8763+유형화!$F$73*hourly1!D3401/hourly1!$D$8763+유형화!$F$74*hourly1!E3401/hourly1!$E$8763</f>
        <v>385.77778832514952</v>
      </c>
      <c r="C3400" s="442">
        <f>hourly1!$F3401*유형화!$G$71/hourly1!$F$8763+유형화!$G$72*hourly1!$G3401/hourly1!$F$8763+유형화!$G$74*hourly1!I3401/hourly1!$I$8763</f>
        <v>0.389913238679652</v>
      </c>
      <c r="D3400" s="14">
        <v>56.287351999999998</v>
      </c>
      <c r="E3400" s="14">
        <v>1073.669406999999</v>
      </c>
      <c r="F3400" s="1">
        <v>829808</v>
      </c>
      <c r="G3400" s="15">
        <f t="shared" si="106"/>
        <v>6.440947356996149E-2</v>
      </c>
      <c r="H3400" s="15">
        <f t="shared" si="107"/>
        <v>0.1326867088515325</v>
      </c>
    </row>
    <row r="3401" spans="1:8">
      <c r="A3401" s="1">
        <v>3400</v>
      </c>
      <c r="B3401" s="444">
        <f>유형화!$F$71*hourly1!B3402/hourly1!$B$8763+유형화!$F$72*hourly1!C3402/hourly1!$C$8763+유형화!$F$73*hourly1!D3402/hourly1!$D$8763+유형화!$F$74*hourly1!E3402/hourly1!$E$8763</f>
        <v>323.35364606309923</v>
      </c>
      <c r="C3401" s="442">
        <f>hourly1!$F3402*유형화!$G$71/hourly1!$F$8763+유형화!$G$72*hourly1!$G3402/hourly1!$F$8763+유형화!$G$74*hourly1!I3402/hourly1!$I$8763</f>
        <v>0.36860041604159</v>
      </c>
      <c r="D3401" s="14">
        <v>47.344323000000003</v>
      </c>
      <c r="E3401" s="14">
        <v>923.98010299999737</v>
      </c>
      <c r="F3401" s="1">
        <v>807946</v>
      </c>
      <c r="G3401" s="15">
        <f t="shared" si="106"/>
        <v>5.4175988256761835E-2</v>
      </c>
      <c r="H3401" s="15">
        <f t="shared" si="107"/>
        <v>0.11291444416897217</v>
      </c>
    </row>
    <row r="3402" spans="1:8">
      <c r="A3402" s="1">
        <v>3401</v>
      </c>
      <c r="B3402" s="444">
        <f>유형화!$F$71*hourly1!B3403/hourly1!$B$8763+유형화!$F$72*hourly1!C3403/hourly1!$C$8763+유형화!$F$73*hourly1!D3403/hourly1!$D$8763+유형화!$F$74*hourly1!E3403/hourly1!$E$8763</f>
        <v>280.36540152034405</v>
      </c>
      <c r="C3402" s="442">
        <f>hourly1!$F3403*유형화!$G$71/hourly1!$F$8763+유형화!$G$72*hourly1!$G3403/hourly1!$F$8763+유형화!$G$74*hourly1!I3403/hourly1!$I$8763</f>
        <v>0.38992521711961042</v>
      </c>
      <c r="D3402" s="14">
        <v>47.470686999999998</v>
      </c>
      <c r="E3402" s="14">
        <v>695.70897000000093</v>
      </c>
      <c r="F3402" s="1">
        <v>836275</v>
      </c>
      <c r="G3402" s="15">
        <f t="shared" si="106"/>
        <v>5.4320586260203078E-2</v>
      </c>
      <c r="H3402" s="15">
        <f t="shared" si="107"/>
        <v>0.11319705457366606</v>
      </c>
    </row>
    <row r="3403" spans="1:8">
      <c r="A3403" s="1">
        <v>3402</v>
      </c>
      <c r="B3403" s="444">
        <f>유형화!$F$71*hourly1!B3404/hourly1!$B$8763+유형화!$F$72*hourly1!C3404/hourly1!$C$8763+유형화!$F$73*hourly1!D3404/hourly1!$D$8763+유형화!$F$74*hourly1!E3404/hourly1!$E$8763</f>
        <v>157.62065416331967</v>
      </c>
      <c r="C3403" s="442">
        <f>hourly1!$F3404*유형화!$G$71/hourly1!$F$8763+유형화!$G$72*hourly1!$G3404/hourly1!$F$8763+유형화!$G$74*hourly1!I3404/hourly1!$I$8763</f>
        <v>0.51806877509452609</v>
      </c>
      <c r="D3403" s="14">
        <v>50.546054000000012</v>
      </c>
      <c r="E3403" s="14">
        <v>397.53479100000061</v>
      </c>
      <c r="F3403" s="1">
        <v>825763</v>
      </c>
      <c r="G3403" s="15">
        <f t="shared" si="106"/>
        <v>5.7839720887542315E-2</v>
      </c>
      <c r="H3403" s="15">
        <f t="shared" si="107"/>
        <v>0.12004628219319857</v>
      </c>
    </row>
    <row r="3404" spans="1:8">
      <c r="A3404" s="1">
        <v>3403</v>
      </c>
      <c r="B3404" s="444">
        <f>유형화!$F$71*hourly1!B3405/hourly1!$B$8763+유형화!$F$72*hourly1!C3405/hourly1!$C$8763+유형화!$F$73*hourly1!D3405/hourly1!$D$8763+유형화!$F$74*hourly1!E3405/hourly1!$E$8763</f>
        <v>118.38479340366922</v>
      </c>
      <c r="C3404" s="442">
        <f>hourly1!$F3405*유형화!$G$71/hourly1!$F$8763+유형화!$G$72*hourly1!$G3405/hourly1!$F$8763+유형화!$G$74*hourly1!I3405/hourly1!$I$8763</f>
        <v>0.64099421497715647</v>
      </c>
      <c r="D3404" s="14">
        <v>58.190823000000009</v>
      </c>
      <c r="E3404" s="14">
        <v>116.14992100000001</v>
      </c>
      <c r="F3404" s="1">
        <v>802061</v>
      </c>
      <c r="G3404" s="15">
        <f t="shared" si="106"/>
        <v>6.6587610588481894E-2</v>
      </c>
      <c r="H3404" s="15">
        <f t="shared" si="107"/>
        <v>0.13683608288366861</v>
      </c>
    </row>
    <row r="3405" spans="1:8">
      <c r="A3405" s="1">
        <v>3404</v>
      </c>
      <c r="B3405" s="444">
        <f>유형화!$F$71*hourly1!B3406/hourly1!$B$8763+유형화!$F$72*hourly1!C3406/hourly1!$C$8763+유형화!$F$73*hourly1!D3406/hourly1!$D$8763+유형화!$F$74*hourly1!E3406/hourly1!$E$8763</f>
        <v>126.68805453208132</v>
      </c>
      <c r="C3405" s="442">
        <f>hourly1!$F3406*유형화!$G$71/hourly1!$F$8763+유형화!$G$72*hourly1!$G3406/hourly1!$F$8763+유형화!$G$74*hourly1!I3406/hourly1!$I$8763</f>
        <v>0.6464654285422895</v>
      </c>
      <c r="D3405" s="14">
        <v>70.902096</v>
      </c>
      <c r="E3405" s="14">
        <v>6.9781169999999992</v>
      </c>
      <c r="F3405" s="1">
        <v>805815</v>
      </c>
      <c r="G3405" s="15">
        <f t="shared" si="106"/>
        <v>8.1133087915858465E-2</v>
      </c>
      <c r="H3405" s="15">
        <f t="shared" si="107"/>
        <v>0.16403009035139793</v>
      </c>
    </row>
    <row r="3406" spans="1:8">
      <c r="A3406" s="1">
        <v>3405</v>
      </c>
      <c r="B3406" s="444">
        <f>유형화!$F$71*hourly1!B3407/hourly1!$B$8763+유형화!$F$72*hourly1!C3407/hourly1!$C$8763+유형화!$F$73*hourly1!D3407/hourly1!$D$8763+유형화!$F$74*hourly1!E3407/hourly1!$E$8763</f>
        <v>64.047893113140859</v>
      </c>
      <c r="C3406" s="442">
        <f>hourly1!$F3407*유형화!$G$71/hourly1!$F$8763+유형화!$G$72*hourly1!$G3407/hourly1!$F$8763+유형화!$G$74*hourly1!I3407/hourly1!$I$8763</f>
        <v>0.55047925566638645</v>
      </c>
      <c r="D3406" s="14">
        <v>86.913695000000018</v>
      </c>
      <c r="E3406" s="14">
        <v>3.1542400000000002</v>
      </c>
      <c r="F3406" s="1">
        <v>833113</v>
      </c>
      <c r="G3406" s="15">
        <f t="shared" si="106"/>
        <v>9.9455119881464576E-2</v>
      </c>
      <c r="H3406" s="15">
        <f t="shared" si="107"/>
        <v>0.19705777218952972</v>
      </c>
    </row>
    <row r="3407" spans="1:8">
      <c r="A3407" s="1">
        <v>3406</v>
      </c>
      <c r="B3407" s="444">
        <f>유형화!$F$71*hourly1!B3408/hourly1!$B$8763+유형화!$F$72*hourly1!C3408/hourly1!$C$8763+유형화!$F$73*hourly1!D3408/hourly1!$D$8763+유형화!$F$74*hourly1!E3408/hourly1!$E$8763</f>
        <v>62.427643741095181</v>
      </c>
      <c r="C3407" s="442">
        <f>hourly1!$F3408*유형화!$G$71/hourly1!$F$8763+유형화!$G$72*hourly1!$G3408/hourly1!$F$8763+유형화!$G$74*hourly1!I3408/hourly1!$I$8763</f>
        <v>0.45969596300336701</v>
      </c>
      <c r="D3407" s="14">
        <v>78.986143999999996</v>
      </c>
      <c r="E3407" s="14">
        <v>2.7196000000000011</v>
      </c>
      <c r="F3407" s="1">
        <v>890579</v>
      </c>
      <c r="G3407" s="15">
        <f t="shared" si="106"/>
        <v>9.0383643457968524E-2</v>
      </c>
      <c r="H3407" s="15">
        <f t="shared" si="107"/>
        <v>0.18087182942186156</v>
      </c>
    </row>
    <row r="3408" spans="1:8">
      <c r="A3408" s="1">
        <v>3407</v>
      </c>
      <c r="B3408" s="444">
        <f>유형화!$F$71*hourly1!B3409/hourly1!$B$8763+유형화!$F$72*hourly1!C3409/hourly1!$C$8763+유형화!$F$73*hourly1!D3409/hourly1!$D$8763+유형화!$F$74*hourly1!E3409/hourly1!$E$8763</f>
        <v>60.807390762163259</v>
      </c>
      <c r="C3408" s="442">
        <f>hourly1!$F3409*유형화!$G$71/hourly1!$F$8763+유형화!$G$72*hourly1!$G3409/hourly1!$F$8763+유형화!$G$74*hourly1!I3409/hourly1!$I$8763</f>
        <v>0.35297735238339634</v>
      </c>
      <c r="D3408" s="14">
        <v>66.151684000000017</v>
      </c>
      <c r="E3408" s="14">
        <v>3.19224</v>
      </c>
      <c r="F3408" s="1">
        <v>972757</v>
      </c>
      <c r="G3408" s="15">
        <f t="shared" si="106"/>
        <v>7.5697203560161172E-2</v>
      </c>
      <c r="H3408" s="15">
        <f t="shared" si="107"/>
        <v>0.15397081243956151</v>
      </c>
    </row>
    <row r="3409" spans="1:8">
      <c r="A3409" s="1">
        <v>3408</v>
      </c>
      <c r="B3409" s="444">
        <f>유형화!$F$71*hourly1!B3410/hourly1!$B$8763+유형화!$F$72*hourly1!C3410/hourly1!$C$8763+유형화!$F$73*hourly1!D3410/hourly1!$D$8763+유형화!$F$74*hourly1!E3410/hourly1!$E$8763</f>
        <v>58.944508652524569</v>
      </c>
      <c r="C3409" s="442">
        <f>hourly1!$F3410*유형화!$G$71/hourly1!$F$8763+유형화!$G$72*hourly1!$G3410/hourly1!$F$8763+유형화!$G$74*hourly1!I3410/hourly1!$I$8763</f>
        <v>0.32111893936740582</v>
      </c>
      <c r="D3409" s="14">
        <v>55.279465999999992</v>
      </c>
      <c r="E3409" s="14">
        <v>2.31928</v>
      </c>
      <c r="F3409" s="1">
        <v>948622</v>
      </c>
      <c r="G3409" s="15">
        <f t="shared" si="106"/>
        <v>6.3256152186526457E-2</v>
      </c>
      <c r="H3409" s="15">
        <f t="shared" si="107"/>
        <v>0.13048131537335791</v>
      </c>
    </row>
    <row r="3410" spans="1:8">
      <c r="A3410" s="1">
        <v>3409</v>
      </c>
      <c r="B3410" s="444">
        <f>유형화!$F$71*hourly1!B3411/hourly1!$B$8763+유형화!$F$72*hourly1!C3411/hourly1!$C$8763+유형화!$F$73*hourly1!D3411/hourly1!$D$8763+유형화!$F$74*hourly1!E3411/hourly1!$E$8763</f>
        <v>58.944508652524569</v>
      </c>
      <c r="C3410" s="442">
        <f>hourly1!$F3411*유형화!$G$71/hourly1!$F$8763+유형화!$G$72*hourly1!$G3411/hourly1!$F$8763+유형화!$G$74*hourly1!I3411/hourly1!$I$8763</f>
        <v>0.2634456844669697</v>
      </c>
      <c r="D3410" s="14">
        <v>61.179471999999997</v>
      </c>
      <c r="E3410" s="14">
        <v>0.25736000000000009</v>
      </c>
      <c r="F3410" s="1">
        <v>895297</v>
      </c>
      <c r="G3410" s="15">
        <f t="shared" si="106"/>
        <v>7.0007514029229848E-2</v>
      </c>
      <c r="H3410" s="15">
        <f t="shared" si="107"/>
        <v>0.14330997291668549</v>
      </c>
    </row>
    <row r="3411" spans="1:8">
      <c r="A3411" s="1">
        <v>3410</v>
      </c>
      <c r="B3411" s="444">
        <f>유형화!$F$71*hourly1!B3412/hourly1!$B$8763+유형화!$F$72*hourly1!C3412/hourly1!$C$8763+유형화!$F$73*hourly1!D3412/hourly1!$D$8763+유형화!$F$74*hourly1!E3412/hourly1!$E$8763</f>
        <v>58.702782349869331</v>
      </c>
      <c r="C3411" s="442">
        <f>hourly1!$F3412*유형화!$G$71/hourly1!$F$8763+유형화!$G$72*hourly1!$G3412/hourly1!$F$8763+유형화!$G$74*hourly1!I3412/hourly1!$I$8763</f>
        <v>0.24415298091046703</v>
      </c>
      <c r="D3411" s="14">
        <v>96.856034999999991</v>
      </c>
      <c r="E3411" s="14">
        <v>0.15328</v>
      </c>
      <c r="F3411" s="1">
        <v>781686</v>
      </c>
      <c r="G3411" s="15">
        <f t="shared" si="106"/>
        <v>0.11083211422743362</v>
      </c>
      <c r="H3411" s="15">
        <f t="shared" si="107"/>
        <v>0.2169105628334099</v>
      </c>
    </row>
    <row r="3412" spans="1:8">
      <c r="A3412" s="1">
        <v>3411</v>
      </c>
      <c r="B3412" s="444">
        <f>유형화!$F$71*hourly1!B3413/hourly1!$B$8763+유형화!$F$72*hourly1!C3413/hourly1!$C$8763+유형화!$F$73*hourly1!D3413/hourly1!$D$8763+유형화!$F$74*hourly1!E3413/hourly1!$E$8763</f>
        <v>58.702782349869331</v>
      </c>
      <c r="C3412" s="442">
        <f>hourly1!$F3413*유형화!$G$71/hourly1!$F$8763+유형화!$G$72*hourly1!$G3413/hourly1!$F$8763+유형화!$G$74*hourly1!I3413/hourly1!$I$8763</f>
        <v>0.23989501219247078</v>
      </c>
      <c r="D3412" s="14">
        <v>135.20093900000001</v>
      </c>
      <c r="E3412" s="14">
        <v>0</v>
      </c>
      <c r="F3412" s="1">
        <v>670246</v>
      </c>
      <c r="G3412" s="15">
        <f t="shared" si="106"/>
        <v>0.15471009023758084</v>
      </c>
      <c r="H3412" s="15">
        <f t="shared" si="107"/>
        <v>0.28912880323594747</v>
      </c>
    </row>
    <row r="3413" spans="1:8">
      <c r="A3413" s="1">
        <v>3412</v>
      </c>
      <c r="B3413" s="444">
        <f>유형화!$F$71*hourly1!B3414/hourly1!$B$8763+유형화!$F$72*hourly1!C3414/hourly1!$C$8763+유형화!$F$73*hourly1!D3414/hourly1!$D$8763+유형화!$F$74*hourly1!E3414/hourly1!$E$8763</f>
        <v>58.702782349869331</v>
      </c>
      <c r="C3413" s="442">
        <f>hourly1!$F3414*유형화!$G$71/hourly1!$F$8763+유형화!$G$72*hourly1!$G3414/hourly1!$F$8763+유형화!$G$74*hourly1!I3414/hourly1!$I$8763</f>
        <v>0.23996729026214711</v>
      </c>
      <c r="D3413" s="14">
        <v>156.619079</v>
      </c>
      <c r="E3413" s="14">
        <v>0</v>
      </c>
      <c r="F3413" s="1">
        <v>538755</v>
      </c>
      <c r="G3413" s="15">
        <f t="shared" si="106"/>
        <v>0.1792188133028928</v>
      </c>
      <c r="H3413" s="15">
        <f t="shared" si="107"/>
        <v>0.32670160569116946</v>
      </c>
    </row>
    <row r="3414" spans="1:8">
      <c r="A3414" s="1">
        <v>3413</v>
      </c>
      <c r="B3414" s="444">
        <f>유형화!$F$71*hourly1!B3415/hourly1!$B$8763+유형화!$F$72*hourly1!C3415/hourly1!$C$8763+유형화!$F$73*hourly1!D3415/hourly1!$D$8763+유형화!$F$74*hourly1!E3415/hourly1!$E$8763</f>
        <v>58.702782349869331</v>
      </c>
      <c r="C3414" s="442">
        <f>hourly1!$F3415*유형화!$G$71/hourly1!$F$8763+유형화!$G$72*hourly1!$G3415/hourly1!$F$8763+유형화!$G$74*hourly1!I3415/hourly1!$I$8763</f>
        <v>0.23765789592990971</v>
      </c>
      <c r="D3414" s="14">
        <v>162.31306900000001</v>
      </c>
      <c r="E3414" s="14">
        <v>0</v>
      </c>
      <c r="F3414" s="1">
        <v>581118</v>
      </c>
      <c r="G3414" s="15">
        <f t="shared" si="106"/>
        <v>0.18573443156137165</v>
      </c>
      <c r="H3414" s="15">
        <f t="shared" si="107"/>
        <v>0.33638161207332529</v>
      </c>
    </row>
    <row r="3415" spans="1:8">
      <c r="A3415" s="1">
        <v>3414</v>
      </c>
      <c r="B3415" s="444">
        <f>유형화!$F$71*hourly1!B3416/hourly1!$B$8763+유형화!$F$72*hourly1!C3416/hourly1!$C$8763+유형화!$F$73*hourly1!D3416/hourly1!$D$8763+유형화!$F$74*hourly1!E3416/hourly1!$E$8763</f>
        <v>60.565664459508021</v>
      </c>
      <c r="C3415" s="442">
        <f>hourly1!$F3416*유형화!$G$71/hourly1!$F$8763+유형화!$G$72*hourly1!$G3416/hourly1!$F$8763+유형화!$G$74*hourly1!I3416/hourly1!$I$8763</f>
        <v>0.42276227682873546</v>
      </c>
      <c r="D3415" s="14">
        <v>141.33653799999999</v>
      </c>
      <c r="E3415" s="14">
        <v>8.8425649999999951</v>
      </c>
      <c r="F3415" s="1">
        <v>948617</v>
      </c>
      <c r="G3415" s="15">
        <f t="shared" si="106"/>
        <v>0.16173104055029727</v>
      </c>
      <c r="H3415" s="15">
        <f t="shared" si="107"/>
        <v>0.30008427253893682</v>
      </c>
    </row>
    <row r="3416" spans="1:8">
      <c r="A3416" s="1">
        <v>3415</v>
      </c>
      <c r="B3416" s="444">
        <f>유형화!$F$71*hourly1!B3417/hourly1!$B$8763+유형화!$F$72*hourly1!C3417/hourly1!$C$8763+유형화!$F$73*hourly1!D3417/hourly1!$D$8763+유형화!$F$74*hourly1!E3417/hourly1!$E$8763</f>
        <v>72.111119134815169</v>
      </c>
      <c r="C3416" s="442">
        <f>hourly1!$F3417*유형화!$G$71/hourly1!$F$8763+유형화!$G$72*hourly1!$G3417/hourly1!$F$8763+유형화!$G$74*hourly1!I3417/hourly1!$I$8763</f>
        <v>0.75485279067173083</v>
      </c>
      <c r="D3416" s="14">
        <v>109.53227699999999</v>
      </c>
      <c r="E3416" s="14">
        <v>120.37606199999991</v>
      </c>
      <c r="F3416" s="1">
        <v>1126672</v>
      </c>
      <c r="G3416" s="15">
        <f t="shared" si="106"/>
        <v>0.12533750567070912</v>
      </c>
      <c r="H3416" s="15">
        <f t="shared" si="107"/>
        <v>0.24152804101165676</v>
      </c>
    </row>
    <row r="3417" spans="1:8">
      <c r="A3417" s="1">
        <v>3416</v>
      </c>
      <c r="B3417" s="444">
        <f>유형화!$F$71*hourly1!B3418/hourly1!$B$8763+유형화!$F$72*hourly1!C3418/hourly1!$C$8763+유형화!$F$73*hourly1!D3418/hourly1!$D$8763+유형화!$F$74*hourly1!E3418/hourly1!$E$8763</f>
        <v>158.07556187085322</v>
      </c>
      <c r="C3417" s="442">
        <f>hourly1!$F3418*유형화!$G$71/hourly1!$F$8763+유형화!$G$72*hourly1!$G3418/hourly1!$F$8763+유형화!$G$74*hourly1!I3418/hourly1!$I$8763</f>
        <v>0.65292897844622355</v>
      </c>
      <c r="D3417" s="14">
        <v>103.339523</v>
      </c>
      <c r="E3417" s="14">
        <v>292.46473200000003</v>
      </c>
      <c r="F3417" s="1">
        <v>1150545</v>
      </c>
      <c r="G3417" s="15">
        <f t="shared" si="106"/>
        <v>0.11825115303702556</v>
      </c>
      <c r="H3417" s="15">
        <f t="shared" si="107"/>
        <v>0.22959688844692519</v>
      </c>
    </row>
    <row r="3418" spans="1:8">
      <c r="A3418" s="1">
        <v>3417</v>
      </c>
      <c r="B3418" s="444">
        <f>유형화!$F$71*hourly1!B3419/hourly1!$B$8763+유형화!$F$72*hourly1!C3419/hourly1!$C$8763+유형화!$F$73*hourly1!D3419/hourly1!$D$8763+유형화!$F$74*hourly1!E3419/hourly1!$E$8763</f>
        <v>262.56378035371711</v>
      </c>
      <c r="C3418" s="442">
        <f>hourly1!$F3419*유형화!$G$71/hourly1!$F$8763+유형화!$G$72*hourly1!$G3419/hourly1!$F$8763+유형화!$G$74*hourly1!I3419/hourly1!$I$8763</f>
        <v>0.57775799329123168</v>
      </c>
      <c r="D3418" s="14">
        <v>88.245878000000005</v>
      </c>
      <c r="E3418" s="14">
        <v>494.70768800000002</v>
      </c>
      <c r="F3418" s="1">
        <v>1089828</v>
      </c>
      <c r="G3418" s="15">
        <f t="shared" si="106"/>
        <v>0.10097953349624701</v>
      </c>
      <c r="H3418" s="15">
        <f t="shared" si="107"/>
        <v>0.19974637910544299</v>
      </c>
    </row>
    <row r="3419" spans="1:8">
      <c r="A3419" s="1">
        <v>3418</v>
      </c>
      <c r="B3419" s="444">
        <f>유형화!$F$71*hourly1!B3420/hourly1!$B$8763+유형화!$F$72*hourly1!C3420/hourly1!$C$8763+유형화!$F$73*hourly1!D3420/hourly1!$D$8763+유형화!$F$74*hourly1!E3420/hourly1!$E$8763</f>
        <v>328.03359738661226</v>
      </c>
      <c r="C3419" s="442">
        <f>hourly1!$F3420*유형화!$G$71/hourly1!$F$8763+유형화!$G$72*hourly1!$G3420/hourly1!$F$8763+유형화!$G$74*hourly1!I3420/hourly1!$I$8763</f>
        <v>0.49195985028622224</v>
      </c>
      <c r="D3419" s="14">
        <v>129.095303</v>
      </c>
      <c r="E3419" s="14">
        <v>714.44265799999891</v>
      </c>
      <c r="F3419" s="1">
        <v>980920</v>
      </c>
      <c r="G3419" s="15">
        <f t="shared" si="106"/>
        <v>0.14772342650947001</v>
      </c>
      <c r="H3419" s="15">
        <f t="shared" si="107"/>
        <v>0.27806873363119539</v>
      </c>
    </row>
    <row r="3420" spans="1:8">
      <c r="A3420" s="1">
        <v>3419</v>
      </c>
      <c r="B3420" s="444">
        <f>유형화!$F$71*hourly1!B3421/hourly1!$B$8763+유형화!$F$72*hourly1!C3421/hourly1!$C$8763+유형화!$F$73*hourly1!D3421/hourly1!$D$8763+유형화!$F$74*hourly1!E3421/hourly1!$E$8763</f>
        <v>392.39900574767961</v>
      </c>
      <c r="C3420" s="442">
        <f>hourly1!$F3421*유형화!$G$71/hourly1!$F$8763+유형화!$G$72*hourly1!$G3421/hourly1!$F$8763+유형화!$G$74*hourly1!I3421/hourly1!$I$8763</f>
        <v>0.45975284022166996</v>
      </c>
      <c r="D3420" s="14">
        <v>144.80868599999999</v>
      </c>
      <c r="E3420" s="14">
        <v>861.16871800000035</v>
      </c>
      <c r="F3420" s="1">
        <v>916148</v>
      </c>
      <c r="G3420" s="15">
        <f t="shared" si="106"/>
        <v>0.16570421066561902</v>
      </c>
      <c r="H3420" s="15">
        <f t="shared" si="107"/>
        <v>0.30621471816337303</v>
      </c>
    </row>
    <row r="3421" spans="1:8">
      <c r="A3421" s="1">
        <v>3420</v>
      </c>
      <c r="B3421" s="444">
        <f>유형화!$F$71*hourly1!B3422/hourly1!$B$8763+유형화!$F$72*hourly1!C3422/hourly1!$C$8763+유형화!$F$73*hourly1!D3422/hourly1!$D$8763+유형화!$F$74*hourly1!E3422/hourly1!$E$8763</f>
        <v>329.93878380247764</v>
      </c>
      <c r="C3421" s="442">
        <f>hourly1!$F3422*유형화!$G$71/hourly1!$F$8763+유형화!$G$72*hourly1!$G3422/hourly1!$F$8763+유형화!$G$74*hourly1!I3422/hourly1!$I$8763</f>
        <v>0.44361136271986834</v>
      </c>
      <c r="D3421" s="14">
        <v>144.995407</v>
      </c>
      <c r="E3421" s="14">
        <v>900.86938899999859</v>
      </c>
      <c r="F3421" s="1">
        <v>943059</v>
      </c>
      <c r="G3421" s="15">
        <f t="shared" si="106"/>
        <v>0.16591787503047414</v>
      </c>
      <c r="H3421" s="15">
        <f t="shared" si="107"/>
        <v>0.30654299129701534</v>
      </c>
    </row>
    <row r="3422" spans="1:8">
      <c r="A3422" s="1">
        <v>3421</v>
      </c>
      <c r="B3422" s="444">
        <f>유형화!$F$71*hourly1!B3423/hourly1!$B$8763+유형화!$F$72*hourly1!C3423/hourly1!$C$8763+유형화!$F$73*hourly1!D3423/hourly1!$D$8763+유형화!$F$74*hourly1!E3423/hourly1!$E$8763</f>
        <v>194.12244975248029</v>
      </c>
      <c r="C3422" s="442">
        <f>hourly1!$F3423*유형화!$G$71/hourly1!$F$8763+유형화!$G$72*hourly1!$G3423/hourly1!$F$8763+유형화!$G$74*hourly1!I3423/hourly1!$I$8763</f>
        <v>0.55567635037425722</v>
      </c>
      <c r="D3422" s="14">
        <v>125.25941</v>
      </c>
      <c r="E3422" s="14">
        <v>827.29210600000056</v>
      </c>
      <c r="F3422" s="1">
        <v>870759</v>
      </c>
      <c r="G3422" s="15">
        <f t="shared" si="106"/>
        <v>0.14333402391684671</v>
      </c>
      <c r="H3422" s="15">
        <f t="shared" si="107"/>
        <v>0.27103798481742192</v>
      </c>
    </row>
    <row r="3423" spans="1:8">
      <c r="A3423" s="1">
        <v>3422</v>
      </c>
      <c r="B3423" s="444">
        <f>유형화!$F$71*hourly1!B3424/hourly1!$B$8763+유형화!$F$72*hourly1!C3424/hourly1!$C$8763+유형화!$F$73*hourly1!D3424/hourly1!$D$8763+유형화!$F$74*hourly1!E3424/hourly1!$E$8763</f>
        <v>262.76077876648407</v>
      </c>
      <c r="C3423" s="442">
        <f>hourly1!$F3424*유형화!$G$71/hourly1!$F$8763+유형화!$G$72*hourly1!$G3424/hourly1!$F$8763+유형화!$G$74*hourly1!I3424/hourly1!$I$8763</f>
        <v>0.51828202392016698</v>
      </c>
      <c r="D3423" s="14">
        <v>103.95518199999999</v>
      </c>
      <c r="E3423" s="14">
        <v>710.01557300000013</v>
      </c>
      <c r="F3423" s="1">
        <v>892560</v>
      </c>
      <c r="G3423" s="15">
        <f t="shared" si="106"/>
        <v>0.1189556500630823</v>
      </c>
      <c r="H3423" s="15">
        <f t="shared" si="107"/>
        <v>0.23079111383707288</v>
      </c>
    </row>
    <row r="3424" spans="1:8">
      <c r="A3424" s="1">
        <v>3423</v>
      </c>
      <c r="B3424" s="444">
        <f>유형화!$F$71*hourly1!B3425/hourly1!$B$8763+유형화!$F$72*hourly1!C3425/hourly1!$C$8763+유형화!$F$73*hourly1!D3425/hourly1!$D$8763+유형화!$F$74*hourly1!E3425/hourly1!$E$8763</f>
        <v>385.78004623594154</v>
      </c>
      <c r="C3424" s="442">
        <f>hourly1!$F3425*유형화!$G$71/hourly1!$F$8763+유형화!$G$72*hourly1!$G3425/hourly1!$F$8763+유형화!$G$74*hourly1!I3425/hourly1!$I$8763</f>
        <v>0.39008696680203048</v>
      </c>
      <c r="D3424" s="14">
        <v>90.397452000000001</v>
      </c>
      <c r="E3424" s="14">
        <v>561.92778600000042</v>
      </c>
      <c r="F3424" s="1">
        <v>898584</v>
      </c>
      <c r="G3424" s="15">
        <f t="shared" si="106"/>
        <v>0.10344157414592646</v>
      </c>
      <c r="H3424" s="15">
        <f t="shared" si="107"/>
        <v>0.20406989549300322</v>
      </c>
    </row>
    <row r="3425" spans="1:8">
      <c r="A3425" s="1">
        <v>3424</v>
      </c>
      <c r="B3425" s="444">
        <f>유형화!$F$71*hourly1!B3426/hourly1!$B$8763+유형화!$F$72*hourly1!C3426/hourly1!$C$8763+유형화!$F$73*hourly1!D3426/hourly1!$D$8763+유형화!$F$74*hourly1!E3426/hourly1!$E$8763</f>
        <v>323.35573445023761</v>
      </c>
      <c r="C3425" s="442">
        <f>hourly1!$F3426*유형화!$G$71/hourly1!$F$8763+유형화!$G$72*hourly1!$G3426/hourly1!$F$8763+유형화!$G$74*hourly1!I3426/hourly1!$I$8763</f>
        <v>0.36875760250878814</v>
      </c>
      <c r="D3425" s="14">
        <v>83.600591000000009</v>
      </c>
      <c r="E3425" s="14">
        <v>403.13860799999992</v>
      </c>
      <c r="F3425" s="1">
        <v>876528</v>
      </c>
      <c r="G3425" s="15">
        <f t="shared" si="106"/>
        <v>9.5663943410371488E-2</v>
      </c>
      <c r="H3425" s="15">
        <f t="shared" si="107"/>
        <v>0.19033238416652123</v>
      </c>
    </row>
    <row r="3426" spans="1:8">
      <c r="A3426" s="1">
        <v>3425</v>
      </c>
      <c r="B3426" s="444">
        <f>유형화!$F$71*hourly1!B3427/hourly1!$B$8763+유형화!$F$72*hourly1!C3427/hourly1!$C$8763+유형화!$F$73*hourly1!D3427/hourly1!$D$8763+유형화!$F$74*hourly1!E3427/hourly1!$E$8763</f>
        <v>280.36780731347233</v>
      </c>
      <c r="C3426" s="442">
        <f>hourly1!$F3427*유형화!$G$71/hourly1!$F$8763+유형화!$G$72*hourly1!$G3427/hourly1!$F$8763+유형화!$G$74*hourly1!I3427/hourly1!$I$8763</f>
        <v>0.39011165705582151</v>
      </c>
      <c r="D3426" s="14">
        <v>53.546976000000001</v>
      </c>
      <c r="E3426" s="14">
        <v>257.16901299999978</v>
      </c>
      <c r="F3426" s="1">
        <v>858429</v>
      </c>
      <c r="G3426" s="15">
        <f t="shared" si="106"/>
        <v>6.1273668290939713E-2</v>
      </c>
      <c r="H3426" s="15">
        <f t="shared" si="107"/>
        <v>0.12667687146590034</v>
      </c>
    </row>
    <row r="3427" spans="1:8">
      <c r="A3427" s="1">
        <v>3426</v>
      </c>
      <c r="B3427" s="444">
        <f>유형화!$F$71*hourly1!B3428/hourly1!$B$8763+유형화!$F$72*hourly1!C3428/hourly1!$C$8763+유형화!$F$73*hourly1!D3428/hourly1!$D$8763+유형화!$F$74*hourly1!E3428/hourly1!$E$8763</f>
        <v>157.62321505255667</v>
      </c>
      <c r="C3427" s="442">
        <f>hourly1!$F3428*유형화!$G$71/hourly1!$F$8763+유형화!$G$72*hourly1!$G3428/hourly1!$F$8763+유형화!$G$74*hourly1!I3428/hourly1!$I$8763</f>
        <v>0.51836685083170364</v>
      </c>
      <c r="D3427" s="14">
        <v>48.742435999999998</v>
      </c>
      <c r="E3427" s="14">
        <v>145.9453869999999</v>
      </c>
      <c r="F3427" s="1">
        <v>828465</v>
      </c>
      <c r="G3427" s="15">
        <f t="shared" si="106"/>
        <v>5.5775845402667709E-2</v>
      </c>
      <c r="H3427" s="15">
        <f t="shared" si="107"/>
        <v>0.11603608759367208</v>
      </c>
    </row>
    <row r="3428" spans="1:8">
      <c r="A3428" s="1">
        <v>3427</v>
      </c>
      <c r="B3428" s="444">
        <f>유형화!$F$71*hourly1!B3429/hourly1!$B$8763+유형화!$F$72*hourly1!C3429/hourly1!$C$8763+유형화!$F$73*hourly1!D3429/hourly1!$D$8763+유형화!$F$74*hourly1!E3429/hourly1!$E$8763</f>
        <v>118.38622894439644</v>
      </c>
      <c r="C3428" s="442">
        <f>hourly1!$F3429*유형화!$G$71/hourly1!$F$8763+유형화!$G$72*hourly1!$G3429/hourly1!$F$8763+유형화!$G$74*hourly1!I3429/hourly1!$I$8763</f>
        <v>0.64142152748829762</v>
      </c>
      <c r="D3428" s="14">
        <v>35.652904999999997</v>
      </c>
      <c r="E3428" s="14">
        <v>57.639915000000073</v>
      </c>
      <c r="F3428" s="1">
        <v>860731</v>
      </c>
      <c r="G3428" s="15">
        <f t="shared" si="106"/>
        <v>4.0797528409043785E-2</v>
      </c>
      <c r="H3428" s="15">
        <f t="shared" si="107"/>
        <v>8.6355189649758593E-2</v>
      </c>
    </row>
    <row r="3429" spans="1:8">
      <c r="A3429" s="1">
        <v>3428</v>
      </c>
      <c r="B3429" s="444">
        <f>유형화!$F$71*hourly1!B3430/hourly1!$B$8763+유형화!$F$72*hourly1!C3430/hourly1!$C$8763+유형화!$F$73*hourly1!D3430/hourly1!$D$8763+유형화!$F$74*hourly1!E3430/hourly1!$E$8763</f>
        <v>126.68916905993237</v>
      </c>
      <c r="C3429" s="442">
        <f>hourly1!$F3430*유형화!$G$71/hourly1!$F$8763+유형화!$G$72*hourly1!$G3430/hourly1!$F$8763+유형화!$G$74*hourly1!I3430/hourly1!$I$8763</f>
        <v>0.64689298551138896</v>
      </c>
      <c r="D3429" s="14">
        <v>47.175071999999993</v>
      </c>
      <c r="E3429" s="14">
        <v>5.8137169999999871</v>
      </c>
      <c r="F3429" s="1">
        <v>863685</v>
      </c>
      <c r="G3429" s="15">
        <f t="shared" si="106"/>
        <v>5.3982314768423106E-2</v>
      </c>
      <c r="H3429" s="15">
        <f t="shared" si="107"/>
        <v>0.11253577108623702</v>
      </c>
    </row>
    <row r="3430" spans="1:8">
      <c r="A3430" s="1">
        <v>3429</v>
      </c>
      <c r="B3430" s="444">
        <f>유형화!$F$71*hourly1!B3431/hourly1!$B$8763+유형화!$F$72*hourly1!C3431/hourly1!$C$8763+유형화!$F$73*hourly1!D3431/hourly1!$D$8763+유형화!$F$74*hourly1!E3431/hourly1!$E$8763</f>
        <v>64.047893113140859</v>
      </c>
      <c r="C3430" s="442">
        <f>hourly1!$F3431*유형화!$G$71/hourly1!$F$8763+유형화!$G$72*hourly1!$G3431/hourly1!$F$8763+유형화!$G$74*hourly1!I3431/hourly1!$I$8763</f>
        <v>0.55080625892863</v>
      </c>
      <c r="D3430" s="14">
        <v>53.689549999999997</v>
      </c>
      <c r="E3430" s="14">
        <v>2.9206799999999999</v>
      </c>
      <c r="F3430" s="1">
        <v>878049</v>
      </c>
      <c r="G3430" s="15">
        <f t="shared" si="106"/>
        <v>6.1436815356105678E-2</v>
      </c>
      <c r="H3430" s="15">
        <f t="shared" si="107"/>
        <v>0.12699060295958239</v>
      </c>
    </row>
    <row r="3431" spans="1:8">
      <c r="A3431" s="1">
        <v>3430</v>
      </c>
      <c r="B3431" s="444">
        <f>유형화!$F$71*hourly1!B3432/hourly1!$B$8763+유형화!$F$72*hourly1!C3432/hourly1!$C$8763+유형화!$F$73*hourly1!D3432/hourly1!$D$8763+유형화!$F$74*hourly1!E3432/hourly1!$E$8763</f>
        <v>62.427643741095181</v>
      </c>
      <c r="C3431" s="442">
        <f>hourly1!$F3432*유형화!$G$71/hourly1!$F$8763+유형화!$G$72*hourly1!$G3432/hourly1!$F$8763+유형화!$G$74*hourly1!I3432/hourly1!$I$8763</f>
        <v>0.4599340650547703</v>
      </c>
      <c r="D3431" s="14">
        <v>39.668436999999997</v>
      </c>
      <c r="E3431" s="14">
        <v>2.7152799999999999</v>
      </c>
      <c r="F3431" s="1">
        <v>947382</v>
      </c>
      <c r="G3431" s="15">
        <f t="shared" si="106"/>
        <v>4.5392491451955001E-2</v>
      </c>
      <c r="H3431" s="15">
        <f t="shared" si="107"/>
        <v>9.5570006795267559E-2</v>
      </c>
    </row>
    <row r="3432" spans="1:8">
      <c r="A3432" s="1">
        <v>3431</v>
      </c>
      <c r="B3432" s="444">
        <f>유형화!$F$71*hourly1!B3433/hourly1!$B$8763+유형화!$F$72*hourly1!C3433/hourly1!$C$8763+유형화!$F$73*hourly1!D3433/hourly1!$D$8763+유형화!$F$74*hourly1!E3433/hourly1!$E$8763</f>
        <v>60.807390762163259</v>
      </c>
      <c r="C3432" s="442">
        <f>hourly1!$F3433*유형화!$G$71/hourly1!$F$8763+유형화!$G$72*hourly1!$G3433/hourly1!$F$8763+유형화!$G$74*hourly1!I3433/hourly1!$I$8763</f>
        <v>0.35312867185959484</v>
      </c>
      <c r="D3432" s="14">
        <v>21.158322999999999</v>
      </c>
      <c r="E3432" s="14">
        <v>3.18832</v>
      </c>
      <c r="F3432" s="1">
        <v>1018952</v>
      </c>
      <c r="G3432" s="15">
        <f t="shared" si="106"/>
        <v>2.4211415133780112E-2</v>
      </c>
      <c r="H3432" s="15">
        <f t="shared" si="107"/>
        <v>5.2256776345921768E-2</v>
      </c>
    </row>
    <row r="3433" spans="1:8">
      <c r="A3433" s="1">
        <v>3432</v>
      </c>
      <c r="B3433" s="444">
        <f>유형화!$F$71*hourly1!B3434/hourly1!$B$8763+유형화!$F$72*hourly1!C3434/hourly1!$C$8763+유형화!$F$73*hourly1!D3434/hourly1!$D$8763+유형화!$F$74*hourly1!E3434/hourly1!$E$8763</f>
        <v>58.944508652524569</v>
      </c>
      <c r="C3433" s="442">
        <f>hourly1!$F3434*유형화!$G$71/hourly1!$F$8763+유형화!$G$72*hourly1!$G3434/hourly1!$F$8763+유형화!$G$74*hourly1!I3434/hourly1!$I$8763</f>
        <v>0.3212475242534823</v>
      </c>
      <c r="D3433" s="14">
        <v>18.382394999999999</v>
      </c>
      <c r="E3433" s="14">
        <v>1.6679200000000001</v>
      </c>
      <c r="F3433" s="1">
        <v>1057227</v>
      </c>
      <c r="G3433" s="15">
        <f t="shared" si="106"/>
        <v>2.1034927791683859E-2</v>
      </c>
      <c r="H3433" s="15">
        <f t="shared" si="107"/>
        <v>4.5572640728518785E-2</v>
      </c>
    </row>
    <row r="3434" spans="1:8">
      <c r="A3434" s="1">
        <v>3433</v>
      </c>
      <c r="B3434" s="444">
        <f>유형화!$F$71*hourly1!B3435/hourly1!$B$8763+유형화!$F$72*hourly1!C3435/hourly1!$C$8763+유형화!$F$73*hourly1!D3435/hourly1!$D$8763+유형화!$F$74*hourly1!E3435/hourly1!$E$8763</f>
        <v>58.944508652524569</v>
      </c>
      <c r="C3434" s="442">
        <f>hourly1!$F3435*유형화!$G$71/hourly1!$F$8763+유형화!$G$72*hourly1!$G3435/hourly1!$F$8763+유형화!$G$74*hourly1!I3435/hourly1!$I$8763</f>
        <v>0.26354640114579697</v>
      </c>
      <c r="D3434" s="14">
        <v>18.769691999999999</v>
      </c>
      <c r="E3434" s="14">
        <v>7.6800000000000002E-3</v>
      </c>
      <c r="F3434" s="1">
        <v>946326</v>
      </c>
      <c r="G3434" s="15">
        <f t="shared" si="106"/>
        <v>2.147811076261533E-2</v>
      </c>
      <c r="H3434" s="15">
        <f t="shared" si="107"/>
        <v>4.6508245935440756E-2</v>
      </c>
    </row>
    <row r="3435" spans="1:8">
      <c r="A3435" s="1">
        <v>3434</v>
      </c>
      <c r="B3435" s="444">
        <f>유형화!$F$71*hourly1!B3436/hourly1!$B$8763+유형화!$F$72*hourly1!C3436/hourly1!$C$8763+유형화!$F$73*hourly1!D3436/hourly1!$D$8763+유형화!$F$74*hourly1!E3436/hourly1!$E$8763</f>
        <v>58.702782349869331</v>
      </c>
      <c r="C3435" s="442">
        <f>hourly1!$F3436*유형화!$G$71/hourly1!$F$8763+유형화!$G$72*hourly1!$G3436/hourly1!$F$8763+유형화!$G$74*hourly1!I3436/hourly1!$I$8763</f>
        <v>0.2442762692074458</v>
      </c>
      <c r="D3435" s="14">
        <v>14.090646</v>
      </c>
      <c r="E3435" s="14">
        <v>0</v>
      </c>
      <c r="F3435" s="1">
        <v>780627</v>
      </c>
      <c r="G3435" s="15">
        <f t="shared" si="106"/>
        <v>1.6123890338999844E-2</v>
      </c>
      <c r="H3435" s="15">
        <f t="shared" si="107"/>
        <v>3.5138395858159803E-2</v>
      </c>
    </row>
    <row r="3436" spans="1:8">
      <c r="A3436" s="1">
        <v>3435</v>
      </c>
      <c r="B3436" s="444">
        <f>유형화!$F$71*hourly1!B3437/hourly1!$B$8763+유형화!$F$72*hourly1!C3437/hourly1!$C$8763+유형화!$F$73*hourly1!D3437/hourly1!$D$8763+유형화!$F$74*hourly1!E3437/hourly1!$E$8763</f>
        <v>58.702782349869331</v>
      </c>
      <c r="C3436" s="442">
        <f>hourly1!$F3437*유형화!$G$71/hourly1!$F$8763+유형화!$G$72*hourly1!$G3437/hourly1!$F$8763+유형화!$G$74*hourly1!I3437/hourly1!$I$8763</f>
        <v>0.24024515747476935</v>
      </c>
      <c r="D3436" s="14">
        <v>13.736791999999999</v>
      </c>
      <c r="E3436" s="14">
        <v>0</v>
      </c>
      <c r="F3436" s="1">
        <v>610023</v>
      </c>
      <c r="G3436" s="15">
        <f t="shared" si="106"/>
        <v>1.5718976107812966E-2</v>
      </c>
      <c r="H3436" s="15">
        <f t="shared" si="107"/>
        <v>3.4272609830053154E-2</v>
      </c>
    </row>
    <row r="3437" spans="1:8">
      <c r="A3437" s="1">
        <v>3436</v>
      </c>
      <c r="B3437" s="444">
        <f>유형화!$F$71*hourly1!B3438/hourly1!$B$8763+유형화!$F$72*hourly1!C3438/hourly1!$C$8763+유형화!$F$73*hourly1!D3438/hourly1!$D$8763+유형화!$F$74*hourly1!E3438/hourly1!$E$8763</f>
        <v>58.702782349869331</v>
      </c>
      <c r="C3437" s="442">
        <f>hourly1!$F3438*유형화!$G$71/hourly1!$F$8763+유형화!$G$72*hourly1!$G3438/hourly1!$F$8763+유형화!$G$74*hourly1!I3438/hourly1!$I$8763</f>
        <v>0.24032957695637552</v>
      </c>
      <c r="D3437" s="14">
        <v>17.989070999999999</v>
      </c>
      <c r="E3437" s="14">
        <v>0</v>
      </c>
      <c r="F3437" s="1">
        <v>509105</v>
      </c>
      <c r="G3437" s="15">
        <f t="shared" si="106"/>
        <v>2.0584848139998852E-2</v>
      </c>
      <c r="H3437" s="15">
        <f t="shared" si="107"/>
        <v>4.4621464014903744E-2</v>
      </c>
    </row>
    <row r="3438" spans="1:8">
      <c r="A3438" s="1">
        <v>3437</v>
      </c>
      <c r="B3438" s="444">
        <f>유형화!$F$71*hourly1!B3439/hourly1!$B$8763+유형화!$F$72*hourly1!C3439/hourly1!$C$8763+유형화!$F$73*hourly1!D3439/hourly1!$D$8763+유형화!$F$74*hourly1!E3439/hourly1!$E$8763</f>
        <v>58.702782349869331</v>
      </c>
      <c r="C3438" s="442">
        <f>hourly1!$F3439*유형화!$G$71/hourly1!$F$8763+유형화!$G$72*hourly1!$G3439/hourly1!$F$8763+유형화!$G$74*hourly1!I3439/hourly1!$I$8763</f>
        <v>0.23786193683911977</v>
      </c>
      <c r="D3438" s="14">
        <v>12.625173</v>
      </c>
      <c r="E3438" s="14">
        <v>0</v>
      </c>
      <c r="F3438" s="1">
        <v>581048</v>
      </c>
      <c r="G3438" s="15">
        <f t="shared" si="106"/>
        <v>1.4446953316611721E-2</v>
      </c>
      <c r="H3438" s="15">
        <f t="shared" si="107"/>
        <v>3.1547297844528643E-2</v>
      </c>
    </row>
    <row r="3439" spans="1:8">
      <c r="A3439" s="1">
        <v>3438</v>
      </c>
      <c r="B3439" s="444">
        <f>유형화!$F$71*hourly1!B3440/hourly1!$B$8763+유형화!$F$72*hourly1!C3440/hourly1!$C$8763+유형화!$F$73*hourly1!D3440/hourly1!$D$8763+유형화!$F$74*hourly1!E3440/hourly1!$E$8763</f>
        <v>60.565664459508021</v>
      </c>
      <c r="C3439" s="442">
        <f>hourly1!$F3440*유형화!$G$71/hourly1!$F$8763+유형화!$G$72*hourly1!$G3440/hourly1!$F$8763+유형화!$G$74*hourly1!I3440/hourly1!$I$8763</f>
        <v>0.4229514058024888</v>
      </c>
      <c r="D3439" s="14">
        <v>19.934645</v>
      </c>
      <c r="E3439" s="14">
        <v>2.4232399999999998</v>
      </c>
      <c r="F3439" s="1">
        <v>935326</v>
      </c>
      <c r="G3439" s="15">
        <f t="shared" si="106"/>
        <v>2.2811163514213015E-2</v>
      </c>
      <c r="H3439" s="15">
        <f t="shared" si="107"/>
        <v>4.931651471035136E-2</v>
      </c>
    </row>
    <row r="3440" spans="1:8">
      <c r="A3440" s="1">
        <v>3439</v>
      </c>
      <c r="B3440" s="444">
        <f>유형화!$F$71*hourly1!B3441/hourly1!$B$8763+유형화!$F$72*hourly1!C3441/hourly1!$C$8763+유형화!$F$73*hourly1!D3441/hourly1!$D$8763+유형화!$F$74*hourly1!E3441/hourly1!$E$8763</f>
        <v>72.111119134815169</v>
      </c>
      <c r="C3440" s="442">
        <f>hourly1!$F3441*유형화!$G$71/hourly1!$F$8763+유형화!$G$72*hourly1!$G3441/hourly1!$F$8763+유형화!$G$74*hourly1!I3441/hourly1!$I$8763</f>
        <v>0.75524530866680462</v>
      </c>
      <c r="D3440" s="14">
        <v>17.732520000000001</v>
      </c>
      <c r="E3440" s="14">
        <v>51.998959000000028</v>
      </c>
      <c r="F3440" s="1">
        <v>926821</v>
      </c>
      <c r="G3440" s="15">
        <f t="shared" si="106"/>
        <v>2.029127748395081E-2</v>
      </c>
      <c r="H3440" s="15">
        <f t="shared" si="107"/>
        <v>4.400049563869108E-2</v>
      </c>
    </row>
    <row r="3441" spans="1:8">
      <c r="A3441" s="1">
        <v>3440</v>
      </c>
      <c r="B3441" s="444">
        <f>유형화!$F$71*hourly1!B3442/hourly1!$B$8763+유형화!$F$72*hourly1!C3442/hourly1!$C$8763+유형화!$F$73*hourly1!D3442/hourly1!$D$8763+유형화!$F$74*hourly1!E3442/hourly1!$E$8763</f>
        <v>158.07710201128162</v>
      </c>
      <c r="C3441" s="442">
        <f>hourly1!$F3442*유형화!$G$71/hourly1!$F$8763+유형화!$G$72*hourly1!$G3442/hourly1!$F$8763+유형화!$G$74*hourly1!I3442/hourly1!$I$8763</f>
        <v>0.65323626209983032</v>
      </c>
      <c r="D3441" s="14">
        <v>11.93407</v>
      </c>
      <c r="E3441" s="14">
        <v>176.25867000000019</v>
      </c>
      <c r="F3441" s="1">
        <v>904045</v>
      </c>
      <c r="G3441" s="15">
        <f t="shared" si="106"/>
        <v>1.3656125913456904E-2</v>
      </c>
      <c r="H3441" s="15">
        <f t="shared" si="107"/>
        <v>2.9848746404149456E-2</v>
      </c>
    </row>
    <row r="3442" spans="1:8">
      <c r="A3442" s="1">
        <v>3441</v>
      </c>
      <c r="B3442" s="444">
        <f>유형화!$F$71*hourly1!B3443/hourly1!$B$8763+유형화!$F$72*hourly1!C3443/hourly1!$C$8763+유형화!$F$73*hourly1!D3443/hourly1!$D$8763+유형화!$F$74*hourly1!E3443/hourly1!$E$8763</f>
        <v>262.56520868067184</v>
      </c>
      <c r="C3442" s="442">
        <f>hourly1!$F3443*유형화!$G$71/hourly1!$F$8763+유형화!$G$72*hourly1!$G3443/hourly1!$F$8763+유형화!$G$74*hourly1!I3443/hourly1!$I$8763</f>
        <v>0.57801736318500874</v>
      </c>
      <c r="D3442" s="14">
        <v>8.4454219999999989</v>
      </c>
      <c r="E3442" s="14">
        <v>346.50966300000022</v>
      </c>
      <c r="F3442" s="1">
        <v>854038</v>
      </c>
      <c r="G3442" s="15">
        <f t="shared" si="106"/>
        <v>9.6640748901488781E-3</v>
      </c>
      <c r="H3442" s="15">
        <f t="shared" si="107"/>
        <v>2.1225019537891989E-2</v>
      </c>
    </row>
    <row r="3443" spans="1:8">
      <c r="A3443" s="1">
        <v>3442</v>
      </c>
      <c r="B3443" s="444">
        <f>유형화!$F$71*hourly1!B3444/hourly1!$B$8763+유형화!$F$72*hourly1!C3444/hourly1!$C$8763+유형화!$F$73*hourly1!D3444/hourly1!$D$8763+유형화!$F$74*hourly1!E3444/hourly1!$E$8763</f>
        <v>328.03523130608329</v>
      </c>
      <c r="C3443" s="442">
        <f>hourly1!$F3444*유형화!$G$71/hourly1!$F$8763+유형화!$G$72*hourly1!$G3444/hourly1!$F$8763+유형화!$G$74*hourly1!I3444/hourly1!$I$8763</f>
        <v>0.49215085343765452</v>
      </c>
      <c r="D3443" s="14">
        <v>43.664643000000012</v>
      </c>
      <c r="E3443" s="14">
        <v>516.55465200000026</v>
      </c>
      <c r="F3443" s="1">
        <v>840149</v>
      </c>
      <c r="G3443" s="15">
        <f t="shared" si="106"/>
        <v>4.9965339802275736E-2</v>
      </c>
      <c r="H3443" s="15">
        <f t="shared" si="107"/>
        <v>0.10464363274392997</v>
      </c>
    </row>
    <row r="3444" spans="1:8">
      <c r="A3444" s="1">
        <v>3443</v>
      </c>
      <c r="B3444" s="444">
        <f>유형화!$F$71*hourly1!B3445/hourly1!$B$8763+유형화!$F$72*hourly1!C3445/hourly1!$C$8763+유형화!$F$73*hourly1!D3445/hourly1!$D$8763+유형화!$F$74*hourly1!E3445/hourly1!$E$8763</f>
        <v>392.40049899858678</v>
      </c>
      <c r="C3444" s="442">
        <f>hourly1!$F3445*유형화!$G$71/hourly1!$F$8763+유형화!$G$72*hourly1!$G3445/hourly1!$F$8763+유형화!$G$74*hourly1!I3445/hourly1!$I$8763</f>
        <v>0.45991548624993805</v>
      </c>
      <c r="D3444" s="14">
        <v>45.805810000000008</v>
      </c>
      <c r="E3444" s="14">
        <v>742.31450300000051</v>
      </c>
      <c r="F3444" s="1">
        <v>824528</v>
      </c>
      <c r="G3444" s="15">
        <f t="shared" si="106"/>
        <v>5.2415471748354377E-2</v>
      </c>
      <c r="H3444" s="15">
        <f t="shared" si="107"/>
        <v>0.10946606292781412</v>
      </c>
    </row>
    <row r="3445" spans="1:8">
      <c r="A3445" s="1">
        <v>3444</v>
      </c>
      <c r="B3445" s="444">
        <f>유형화!$F$71*hourly1!B3446/hourly1!$B$8763+유형화!$F$72*hourly1!C3446/hourly1!$C$8763+유형화!$F$73*hourly1!D3446/hourly1!$D$8763+유형화!$F$74*hourly1!E3446/hourly1!$E$8763</f>
        <v>329.9404790390148</v>
      </c>
      <c r="C3445" s="442">
        <f>hourly1!$F3446*유형화!$G$71/hourly1!$F$8763+유형화!$G$72*hourly1!$G3446/hourly1!$F$8763+유형화!$G$74*hourly1!I3446/hourly1!$I$8763</f>
        <v>0.44377466063602522</v>
      </c>
      <c r="D3445" s="14">
        <v>28.482531000000002</v>
      </c>
      <c r="E3445" s="14">
        <v>905.31743599999925</v>
      </c>
      <c r="F3445" s="1">
        <v>844579</v>
      </c>
      <c r="G3445" s="15">
        <f t="shared" si="106"/>
        <v>3.2592487698659349E-2</v>
      </c>
      <c r="H3445" s="15">
        <f t="shared" si="107"/>
        <v>6.9653100867555023E-2</v>
      </c>
    </row>
    <row r="3446" spans="1:8">
      <c r="A3446" s="1">
        <v>3445</v>
      </c>
      <c r="B3446" s="444">
        <f>유형화!$F$71*hourly1!B3447/hourly1!$B$8763+유형화!$F$72*hourly1!C3447/hourly1!$C$8763+유형화!$F$73*hourly1!D3447/hourly1!$D$8763+유형화!$F$74*hourly1!E3447/hourly1!$E$8763</f>
        <v>194.12385283123123</v>
      </c>
      <c r="C3446" s="442">
        <f>hourly1!$F3447*유형화!$G$71/hourly1!$F$8763+유형화!$G$72*hourly1!$G3447/hourly1!$F$8763+유형화!$G$74*hourly1!I3447/hourly1!$I$8763</f>
        <v>0.55590679274296573</v>
      </c>
      <c r="D3446" s="14">
        <v>21.094975000000009</v>
      </c>
      <c r="E3446" s="14">
        <v>981.76390100000071</v>
      </c>
      <c r="F3446" s="1">
        <v>828339</v>
      </c>
      <c r="G3446" s="15">
        <f t="shared" si="106"/>
        <v>2.4138926178682182E-2</v>
      </c>
      <c r="H3446" s="15">
        <f t="shared" si="107"/>
        <v>5.2104803285871894E-2</v>
      </c>
    </row>
    <row r="3447" spans="1:8">
      <c r="A3447" s="1">
        <v>3446</v>
      </c>
      <c r="B3447" s="444">
        <f>유형화!$F$71*hourly1!B3448/hourly1!$B$8763+유형화!$F$72*hourly1!C3448/hourly1!$C$8763+유형화!$F$73*hourly1!D3448/hourly1!$D$8763+유형화!$F$74*hourly1!E3448/hourly1!$E$8763</f>
        <v>262.76200510780882</v>
      </c>
      <c r="C3447" s="442">
        <f>hourly1!$F3448*유형화!$G$71/hourly1!$F$8763+유형화!$G$72*hourly1!$G3448/hourly1!$F$8763+유형화!$G$74*hourly1!I3448/hourly1!$I$8763</f>
        <v>0.51845428529479565</v>
      </c>
      <c r="D3447" s="14">
        <v>36.111142999999998</v>
      </c>
      <c r="E3447" s="14">
        <v>995.78166900000156</v>
      </c>
      <c r="F3447" s="1">
        <v>823407</v>
      </c>
      <c r="G3447" s="15">
        <f t="shared" si="106"/>
        <v>4.1321888985639252E-2</v>
      </c>
      <c r="H3447" s="15">
        <f t="shared" si="107"/>
        <v>8.7411731467935461E-2</v>
      </c>
    </row>
    <row r="3448" spans="1:8">
      <c r="A3448" s="1">
        <v>3447</v>
      </c>
      <c r="B3448" s="444">
        <f>유형화!$F$71*hourly1!B3449/hourly1!$B$8763+유형화!$F$72*hourly1!C3449/hourly1!$C$8763+유형화!$F$73*hourly1!D3449/hourly1!$D$8763+유형화!$F$74*hourly1!E3449/hourly1!$E$8763</f>
        <v>385.78118961888254</v>
      </c>
      <c r="C3448" s="442">
        <f>hourly1!$F3449*유형화!$G$71/hourly1!$F$8763+유형화!$G$72*hourly1!$G3449/hourly1!$F$8763+유형화!$G$74*hourly1!I3449/hourly1!$I$8763</f>
        <v>0.39018515741528936</v>
      </c>
      <c r="D3448" s="14">
        <v>48.599553999999991</v>
      </c>
      <c r="E3448" s="14">
        <v>944.73505100000182</v>
      </c>
      <c r="F3448" s="1">
        <v>836274</v>
      </c>
      <c r="G3448" s="15">
        <f t="shared" si="106"/>
        <v>5.5612345893885994E-2</v>
      </c>
      <c r="H3448" s="15">
        <f t="shared" si="107"/>
        <v>0.11571759154246483</v>
      </c>
    </row>
    <row r="3449" spans="1:8">
      <c r="A3449" s="1">
        <v>3448</v>
      </c>
      <c r="B3449" s="444">
        <f>유형화!$F$71*hourly1!B3450/hourly1!$B$8763+유형화!$F$72*hourly1!C3450/hourly1!$C$8763+유형화!$F$73*hourly1!D3450/hourly1!$D$8763+유형화!$F$74*hourly1!E3450/hourly1!$E$8763</f>
        <v>323.35663617179989</v>
      </c>
      <c r="C3449" s="442">
        <f>hourly1!$F3450*유형화!$G$71/hourly1!$F$8763+유형화!$G$72*hourly1!$G3450/hourly1!$F$8763+유형화!$G$74*hourly1!I3450/hourly1!$I$8763</f>
        <v>0.36883835512102026</v>
      </c>
      <c r="D3449" s="14">
        <v>53.713768999999999</v>
      </c>
      <c r="E3449" s="14">
        <v>828.68168800000058</v>
      </c>
      <c r="F3449" s="1">
        <v>854810</v>
      </c>
      <c r="G3449" s="15">
        <f t="shared" si="106"/>
        <v>6.1464529096137206E-2</v>
      </c>
      <c r="H3449" s="15">
        <f t="shared" si="107"/>
        <v>0.1270438848652338</v>
      </c>
    </row>
    <row r="3450" spans="1:8">
      <c r="A3450" s="1">
        <v>3449</v>
      </c>
      <c r="B3450" s="444">
        <f>유형화!$F$71*hourly1!B3451/hourly1!$B$8763+유형화!$F$72*hourly1!C3451/hourly1!$C$8763+유형화!$F$73*hourly1!D3451/hourly1!$D$8763+유형화!$F$74*hourly1!E3451/hourly1!$E$8763</f>
        <v>280.36857918712968</v>
      </c>
      <c r="C3450" s="442">
        <f>hourly1!$F3451*유형화!$G$71/hourly1!$F$8763+유형화!$G$72*hourly1!$G3451/hourly1!$F$8763+유형화!$G$74*hourly1!I3451/hourly1!$I$8763</f>
        <v>0.39018882428466334</v>
      </c>
      <c r="D3450" s="14">
        <v>65.970440000000011</v>
      </c>
      <c r="E3450" s="14">
        <v>624.02351899999985</v>
      </c>
      <c r="F3450" s="1">
        <v>834716</v>
      </c>
      <c r="G3450" s="15">
        <f t="shared" si="106"/>
        <v>7.5489806512460039E-2</v>
      </c>
      <c r="H3450" s="15">
        <f t="shared" si="107"/>
        <v>0.15358459401233915</v>
      </c>
    </row>
    <row r="3451" spans="1:8">
      <c r="A3451" s="1">
        <v>3450</v>
      </c>
      <c r="B3451" s="444">
        <f>유형화!$F$71*hourly1!B3452/hourly1!$B$8763+유형화!$F$72*hourly1!C3452/hourly1!$C$8763+유형화!$F$73*hourly1!D3452/hourly1!$D$8763+유형화!$F$74*hourly1!E3452/hourly1!$E$8763</f>
        <v>157.62413480855022</v>
      </c>
      <c r="C3451" s="442">
        <f>hourly1!$F3452*유형화!$G$71/hourly1!$F$8763+유형화!$G$72*hourly1!$G3452/hourly1!$F$8763+유형화!$G$74*hourly1!I3452/hourly1!$I$8763</f>
        <v>0.51848736860515388</v>
      </c>
      <c r="D3451" s="14">
        <v>79.102805999999973</v>
      </c>
      <c r="E3451" s="14">
        <v>370.75244099999992</v>
      </c>
      <c r="F3451" s="1">
        <v>820994</v>
      </c>
      <c r="G3451" s="15">
        <f t="shared" si="106"/>
        <v>9.0517139487513804E-2</v>
      </c>
      <c r="H3451" s="15">
        <f t="shared" si="107"/>
        <v>0.18111236494882518</v>
      </c>
    </row>
    <row r="3452" spans="1:8">
      <c r="A3452" s="1">
        <v>3451</v>
      </c>
      <c r="B3452" s="444">
        <f>유형화!$F$71*hourly1!B3453/hourly1!$B$8763+유형화!$F$72*hourly1!C3453/hourly1!$C$8763+유형화!$F$73*hourly1!D3453/hourly1!$D$8763+유형화!$F$74*hourly1!E3453/hourly1!$E$8763</f>
        <v>118.38669423272259</v>
      </c>
      <c r="C3452" s="442">
        <f>hourly1!$F3453*유형화!$G$71/hourly1!$F$8763+유형화!$G$72*hourly1!$G3453/hourly1!$F$8763+유형화!$G$74*hourly1!I3453/hourly1!$I$8763</f>
        <v>0.64158629215220453</v>
      </c>
      <c r="D3452" s="14">
        <v>84.837677999999997</v>
      </c>
      <c r="E3452" s="14">
        <v>119.0175899999998</v>
      </c>
      <c r="F3452" s="1">
        <v>826463</v>
      </c>
      <c r="G3452" s="15">
        <f t="shared" si="106"/>
        <v>9.7079538914495445E-2</v>
      </c>
      <c r="H3452" s="15">
        <f t="shared" si="107"/>
        <v>0.19285010910084324</v>
      </c>
    </row>
    <row r="3453" spans="1:8">
      <c r="A3453" s="1">
        <v>3452</v>
      </c>
      <c r="B3453" s="444">
        <f>유형화!$F$71*hourly1!B3454/hourly1!$B$8763+유형화!$F$72*hourly1!C3454/hourly1!$C$8763+유형화!$F$73*hourly1!D3454/hourly1!$D$8763+유형화!$F$74*hourly1!E3454/hourly1!$E$8763</f>
        <v>126.68960188628228</v>
      </c>
      <c r="C3453" s="442">
        <f>hourly1!$F3454*유형화!$G$71/hourly1!$F$8763+유형화!$G$72*hourly1!$G3454/hourly1!$F$8763+유형화!$G$74*hourly1!I3454/hourly1!$I$8763</f>
        <v>0.64708635175641827</v>
      </c>
      <c r="D3453" s="14">
        <v>77.053597999999994</v>
      </c>
      <c r="E3453" s="14">
        <v>8.6757690000000078</v>
      </c>
      <c r="F3453" s="1">
        <v>784578</v>
      </c>
      <c r="G3453" s="15">
        <f t="shared" si="106"/>
        <v>8.8172235990981368E-2</v>
      </c>
      <c r="H3453" s="15">
        <f t="shared" si="107"/>
        <v>0.1768769672394212</v>
      </c>
    </row>
    <row r="3454" spans="1:8">
      <c r="A3454" s="1">
        <v>3453</v>
      </c>
      <c r="B3454" s="444">
        <f>유형화!$F$71*hourly1!B3455/hourly1!$B$8763+유형화!$F$72*hourly1!C3455/hourly1!$C$8763+유형화!$F$73*hourly1!D3455/hourly1!$D$8763+유형화!$F$74*hourly1!E3455/hourly1!$E$8763</f>
        <v>64.047893113140859</v>
      </c>
      <c r="C3454" s="442">
        <f>hourly1!$F3455*유형화!$G$71/hourly1!$F$8763+유형화!$G$72*hourly1!$G3455/hourly1!$F$8763+유형화!$G$74*hourly1!I3455/hourly1!$I$8763</f>
        <v>0.55094608888078922</v>
      </c>
      <c r="D3454" s="14">
        <v>56.016131000000001</v>
      </c>
      <c r="E3454" s="14">
        <v>3.3713199999999999</v>
      </c>
      <c r="F3454" s="1">
        <v>793650</v>
      </c>
      <c r="G3454" s="15">
        <f t="shared" si="106"/>
        <v>6.4099116070267442E-2</v>
      </c>
      <c r="H3454" s="15">
        <f t="shared" si="107"/>
        <v>0.13209380694515532</v>
      </c>
    </row>
    <row r="3455" spans="1:8">
      <c r="A3455" s="1">
        <v>3454</v>
      </c>
      <c r="B3455" s="444">
        <f>유형화!$F$71*hourly1!B3456/hourly1!$B$8763+유형화!$F$72*hourly1!C3456/hourly1!$C$8763+유형화!$F$73*hourly1!D3456/hourly1!$D$8763+유형화!$F$74*hourly1!E3456/hourly1!$E$8763</f>
        <v>62.427643741095181</v>
      </c>
      <c r="C3455" s="442">
        <f>hourly1!$F3456*유형화!$G$71/hourly1!$F$8763+유형화!$G$72*hourly1!$G3456/hourly1!$F$8763+유형화!$G$74*hourly1!I3456/hourly1!$I$8763</f>
        <v>0.46003054446232006</v>
      </c>
      <c r="D3455" s="14">
        <v>60.849175999999993</v>
      </c>
      <c r="E3455" s="14">
        <v>3.0539200000000011</v>
      </c>
      <c r="F3455" s="1">
        <v>887202</v>
      </c>
      <c r="G3455" s="15">
        <f t="shared" si="106"/>
        <v>6.9629557157457583E-2</v>
      </c>
      <c r="H3455" s="15">
        <f t="shared" si="107"/>
        <v>0.14259695060041486</v>
      </c>
    </row>
    <row r="3456" spans="1:8">
      <c r="A3456" s="1">
        <v>3455</v>
      </c>
      <c r="B3456" s="444">
        <f>유형화!$F$71*hourly1!B3457/hourly1!$B$8763+유형화!$F$72*hourly1!C3457/hourly1!$C$8763+유형화!$F$73*hourly1!D3457/hourly1!$D$8763+유형화!$F$74*hourly1!E3457/hourly1!$E$8763</f>
        <v>60.807390762163259</v>
      </c>
      <c r="C3456" s="442">
        <f>hourly1!$F3457*유형화!$G$71/hourly1!$F$8763+유형화!$G$72*hourly1!$G3457/hourly1!$F$8763+유형화!$G$74*hourly1!I3457/hourly1!$I$8763</f>
        <v>0.35318351192824438</v>
      </c>
      <c r="D3456" s="14">
        <v>85.21727700000001</v>
      </c>
      <c r="E3456" s="14">
        <v>3.4225599999999998</v>
      </c>
      <c r="F3456" s="1">
        <v>913129</v>
      </c>
      <c r="G3456" s="15">
        <f t="shared" si="106"/>
        <v>9.7513913083628223E-2</v>
      </c>
      <c r="H3456" s="15">
        <f t="shared" si="107"/>
        <v>0.19362110986735498</v>
      </c>
    </row>
    <row r="3457" spans="1:8">
      <c r="A3457" s="1">
        <v>3456</v>
      </c>
      <c r="B3457" s="444">
        <f>유형화!$F$71*hourly1!B3458/hourly1!$B$8763+유형화!$F$72*hourly1!C3458/hourly1!$C$8763+유형화!$F$73*hourly1!D3458/hourly1!$D$8763+유형화!$F$74*hourly1!E3458/hourly1!$E$8763</f>
        <v>58.944508652524569</v>
      </c>
      <c r="C3457" s="442">
        <f>hourly1!$F3458*유형화!$G$71/hourly1!$F$8763+유형화!$G$72*hourly1!$G3458/hourly1!$F$8763+유형화!$G$74*hourly1!I3458/hourly1!$I$8763</f>
        <v>0.32128345957335513</v>
      </c>
      <c r="D3457" s="14">
        <v>96.357400000000013</v>
      </c>
      <c r="E3457" s="14">
        <v>1.8491200000000001</v>
      </c>
      <c r="F3457" s="1">
        <v>936382</v>
      </c>
      <c r="G3457" s="15">
        <f t="shared" si="106"/>
        <v>0.11026152746660045</v>
      </c>
      <c r="H3457" s="15">
        <f t="shared" si="107"/>
        <v>0.21592648105492893</v>
      </c>
    </row>
    <row r="3458" spans="1:8">
      <c r="A3458" s="1">
        <v>3457</v>
      </c>
      <c r="B3458" s="444">
        <f>유형화!$F$71*hourly1!B3459/hourly1!$B$8763+유형화!$F$72*hourly1!C3459/hourly1!$C$8763+유형화!$F$73*hourly1!D3459/hourly1!$D$8763+유형화!$F$74*hourly1!E3459/hourly1!$E$8763</f>
        <v>58.944508652524569</v>
      </c>
      <c r="C3458" s="442">
        <f>hourly1!$F3459*유형화!$G$71/hourly1!$F$8763+유형화!$G$72*hourly1!$G3459/hourly1!$F$8763+유형화!$G$74*hourly1!I3459/hourly1!$I$8763</f>
        <v>0.26210703268721608</v>
      </c>
      <c r="D3458" s="14">
        <v>92.77709200000001</v>
      </c>
      <c r="E3458" s="14">
        <v>3.9359999999999999E-2</v>
      </c>
      <c r="F3458" s="1">
        <v>899481</v>
      </c>
      <c r="G3458" s="15">
        <f t="shared" ref="G3458:G3521" si="108">D3458/$I$1</f>
        <v>0.1061645901386849</v>
      </c>
      <c r="H3458" s="15">
        <f t="shared" ref="H3458:H3521" si="109">G3458/(1-$H$1*(1-G3458))</f>
        <v>0.20882487970673499</v>
      </c>
    </row>
    <row r="3459" spans="1:8">
      <c r="A3459" s="1">
        <v>3458</v>
      </c>
      <c r="B3459" s="444">
        <f>유형화!$F$71*hourly1!B3460/hourly1!$B$8763+유형화!$F$72*hourly1!C3460/hourly1!$C$8763+유형화!$F$73*hourly1!D3460/hourly1!$D$8763+유형화!$F$74*hourly1!E3460/hourly1!$E$8763</f>
        <v>58.702782349869331</v>
      </c>
      <c r="C3459" s="442">
        <f>hourly1!$F3460*유형화!$G$71/hourly1!$F$8763+유형화!$G$72*hourly1!$G3460/hourly1!$F$8763+유형화!$G$74*hourly1!I3460/hourly1!$I$8763</f>
        <v>0.26650157191792634</v>
      </c>
      <c r="D3459" s="14">
        <v>96.168076999999997</v>
      </c>
      <c r="E3459" s="14">
        <v>0</v>
      </c>
      <c r="F3459" s="1">
        <v>798676</v>
      </c>
      <c r="G3459" s="15">
        <f t="shared" si="108"/>
        <v>0.11004488563977075</v>
      </c>
      <c r="H3459" s="15">
        <f t="shared" si="109"/>
        <v>0.21555252550952855</v>
      </c>
    </row>
    <row r="3460" spans="1:8">
      <c r="A3460" s="1">
        <v>3459</v>
      </c>
      <c r="B3460" s="444">
        <f>유형화!$F$71*hourly1!B3461/hourly1!$B$8763+유형화!$F$72*hourly1!C3461/hourly1!$C$8763+유형화!$F$73*hourly1!D3461/hourly1!$D$8763+유형화!$F$74*hourly1!E3461/hourly1!$E$8763</f>
        <v>58.702782349869331</v>
      </c>
      <c r="C3460" s="442">
        <f>hourly1!$F3461*유형화!$G$71/hourly1!$F$8763+유형화!$G$72*hourly1!$G3461/hourly1!$F$8763+유형화!$G$74*hourly1!I3461/hourly1!$I$8763</f>
        <v>0.24949723930924567</v>
      </c>
      <c r="D3460" s="14">
        <v>120.103424</v>
      </c>
      <c r="E3460" s="14">
        <v>0</v>
      </c>
      <c r="F3460" s="1">
        <v>642733</v>
      </c>
      <c r="G3460" s="15">
        <f t="shared" si="108"/>
        <v>0.13743404226565639</v>
      </c>
      <c r="H3460" s="15">
        <f t="shared" si="109"/>
        <v>0.26148590368690589</v>
      </c>
    </row>
    <row r="3461" spans="1:8">
      <c r="A3461" s="1">
        <v>3460</v>
      </c>
      <c r="B3461" s="444">
        <f>유형화!$F$71*hourly1!B3462/hourly1!$B$8763+유형화!$F$72*hourly1!C3462/hourly1!$C$8763+유형화!$F$73*hourly1!D3462/hourly1!$D$8763+유형화!$F$74*hourly1!E3462/hourly1!$E$8763</f>
        <v>58.702782349869331</v>
      </c>
      <c r="C3461" s="442">
        <f>hourly1!$F3462*유형화!$G$71/hourly1!$F$8763+유형화!$G$72*hourly1!$G3462/hourly1!$F$8763+유형화!$G$74*hourly1!I3462/hourly1!$I$8763</f>
        <v>0.23772504038246134</v>
      </c>
      <c r="D3461" s="14">
        <v>155.45219800000001</v>
      </c>
      <c r="E3461" s="14">
        <v>0</v>
      </c>
      <c r="F3461" s="1">
        <v>520642</v>
      </c>
      <c r="G3461" s="15">
        <f t="shared" si="108"/>
        <v>0.17788355434580438</v>
      </c>
      <c r="H3461" s="15">
        <f t="shared" si="109"/>
        <v>0.32470222656608799</v>
      </c>
    </row>
    <row r="3462" spans="1:8">
      <c r="A3462" s="1">
        <v>3461</v>
      </c>
      <c r="B3462" s="444">
        <f>유형화!$F$71*hourly1!B3463/hourly1!$B$8763+유형화!$F$72*hourly1!C3463/hourly1!$C$8763+유형화!$F$73*hourly1!D3463/hourly1!$D$8763+유형화!$F$74*hourly1!E3463/hourly1!$E$8763</f>
        <v>58.702782349869331</v>
      </c>
      <c r="C3462" s="442">
        <f>hourly1!$F3463*유형화!$G$71/hourly1!$F$8763+유형화!$G$72*hourly1!$G3463/hourly1!$F$8763+유형화!$G$74*hourly1!I3463/hourly1!$I$8763</f>
        <v>0.2377620350201535</v>
      </c>
      <c r="D3462" s="14">
        <v>193.74246199999999</v>
      </c>
      <c r="E3462" s="14">
        <v>0</v>
      </c>
      <c r="F3462" s="1">
        <v>583841</v>
      </c>
      <c r="G3462" s="15">
        <f t="shared" si="108"/>
        <v>0.22169900594308056</v>
      </c>
      <c r="H3462" s="15">
        <f t="shared" si="109"/>
        <v>0.38763009410612753</v>
      </c>
    </row>
    <row r="3463" spans="1:8">
      <c r="A3463" s="1">
        <v>3462</v>
      </c>
      <c r="B3463" s="444">
        <f>유형화!$F$71*hourly1!B3464/hourly1!$B$8763+유형화!$F$72*hourly1!C3464/hourly1!$C$8763+유형화!$F$73*hourly1!D3464/hourly1!$D$8763+유형화!$F$74*hourly1!E3464/hourly1!$E$8763</f>
        <v>60.565664459508021</v>
      </c>
      <c r="C3463" s="442">
        <f>hourly1!$F3464*유형화!$G$71/hourly1!$F$8763+유형화!$G$72*hourly1!$G3464/hourly1!$F$8763+유형화!$G$74*hourly1!I3464/hourly1!$I$8763</f>
        <v>0.27540782722736767</v>
      </c>
      <c r="D3463" s="14">
        <v>239.57655099999999</v>
      </c>
      <c r="E3463" s="14">
        <v>6.8650410000000059</v>
      </c>
      <c r="F3463" s="1">
        <v>917385</v>
      </c>
      <c r="G3463" s="15">
        <f t="shared" si="108"/>
        <v>0.27414683727912853</v>
      </c>
      <c r="H3463" s="15">
        <f t="shared" si="109"/>
        <v>0.45631760419452044</v>
      </c>
    </row>
    <row r="3464" spans="1:8">
      <c r="A3464" s="1">
        <v>3463</v>
      </c>
      <c r="B3464" s="444">
        <f>유형화!$F$71*hourly1!B3465/hourly1!$B$8763+유형화!$F$72*hourly1!C3465/hourly1!$C$8763+유형화!$F$73*hourly1!D3465/hourly1!$D$8763+유형화!$F$74*hourly1!E3465/hourly1!$E$8763</f>
        <v>72.111119134815169</v>
      </c>
      <c r="C3464" s="442">
        <f>hourly1!$F3465*유형화!$G$71/hourly1!$F$8763+유형화!$G$72*hourly1!$G3465/hourly1!$F$8763+유형화!$G$74*hourly1!I3465/hourly1!$I$8763</f>
        <v>0.37079247055383435</v>
      </c>
      <c r="D3464" s="14">
        <v>267.86227700000001</v>
      </c>
      <c r="E3464" s="14">
        <v>116.2397389999999</v>
      </c>
      <c r="F3464" s="1">
        <v>952008</v>
      </c>
      <c r="G3464" s="15">
        <f t="shared" si="108"/>
        <v>0.30651412151740953</v>
      </c>
      <c r="H3464" s="15">
        <f t="shared" si="109"/>
        <v>0.49551028245728557</v>
      </c>
    </row>
    <row r="3465" spans="1:8">
      <c r="A3465" s="1">
        <v>3464</v>
      </c>
      <c r="B3465" s="444">
        <f>유형화!$F$71*hourly1!B3466/hourly1!$B$8763+유형화!$F$72*hourly1!C3466/hourly1!$C$8763+유형화!$F$73*hourly1!D3466/hourly1!$D$8763+유형화!$F$74*hourly1!E3466/hourly1!$E$8763</f>
        <v>107.9164884171927</v>
      </c>
      <c r="C3465" s="442">
        <f>hourly1!$F3466*유형화!$G$71/hourly1!$F$8763+유형화!$G$72*hourly1!$G3466/hourly1!$F$8763+유형화!$G$74*hourly1!I3466/hourly1!$I$8763</f>
        <v>0.47622865472446563</v>
      </c>
      <c r="D3465" s="14">
        <v>257.221901</v>
      </c>
      <c r="E3465" s="14">
        <v>381.95866499999948</v>
      </c>
      <c r="F3465" s="1">
        <v>875229</v>
      </c>
      <c r="G3465" s="15">
        <f t="shared" si="108"/>
        <v>0.29433836635403898</v>
      </c>
      <c r="H3465" s="15">
        <f t="shared" si="109"/>
        <v>0.48103456776518749</v>
      </c>
    </row>
    <row r="3466" spans="1:8">
      <c r="A3466" s="1">
        <v>3465</v>
      </c>
      <c r="B3466" s="444">
        <f>유형화!$F$71*hourly1!B3467/hourly1!$B$8763+유형화!$F$72*hourly1!C3467/hourly1!$C$8763+유형화!$F$73*hourly1!D3467/hourly1!$D$8763+유형화!$F$74*hourly1!E3467/hourly1!$E$8763</f>
        <v>109.82094849853483</v>
      </c>
      <c r="C3466" s="442">
        <f>hourly1!$F3467*유형화!$G$71/hourly1!$F$8763+유형화!$G$72*hourly1!$G3467/hourly1!$F$8763+유형화!$G$74*hourly1!I3467/hourly1!$I$8763</f>
        <v>0.63676851470965912</v>
      </c>
      <c r="D3466" s="14">
        <v>244.17378500000001</v>
      </c>
      <c r="E3466" s="14">
        <v>731.6630100000001</v>
      </c>
      <c r="F3466" s="1">
        <v>806292</v>
      </c>
      <c r="G3466" s="15">
        <f t="shared" si="108"/>
        <v>0.2794074404394607</v>
      </c>
      <c r="H3466" s="15">
        <f t="shared" si="109"/>
        <v>0.46284484298787759</v>
      </c>
    </row>
    <row r="3467" spans="1:8">
      <c r="A3467" s="1">
        <v>3466</v>
      </c>
      <c r="B3467" s="444">
        <f>유형화!$F$71*hourly1!B3468/hourly1!$B$8763+유형화!$F$72*hourly1!C3468/hourly1!$C$8763+유형화!$F$73*hourly1!D3468/hourly1!$D$8763+유형화!$F$74*hourly1!E3468/hourly1!$E$8763</f>
        <v>114.16945222394146</v>
      </c>
      <c r="C3467" s="442">
        <f>hourly1!$F3468*유형화!$G$71/hourly1!$F$8763+유형화!$G$72*hourly1!$G3468/hourly1!$F$8763+유형화!$G$74*hourly1!I3468/hourly1!$I$8763</f>
        <v>0.63199107283023559</v>
      </c>
      <c r="D3467" s="14">
        <v>308.46839899999998</v>
      </c>
      <c r="E3467" s="14">
        <v>1034.567961</v>
      </c>
      <c r="F3467" s="1">
        <v>785716</v>
      </c>
      <c r="G3467" s="15">
        <f t="shared" si="108"/>
        <v>0.35297960352725127</v>
      </c>
      <c r="H3467" s="15">
        <f t="shared" si="109"/>
        <v>0.54798688329891143</v>
      </c>
    </row>
    <row r="3468" spans="1:8">
      <c r="A3468" s="1">
        <v>3467</v>
      </c>
      <c r="B3468" s="444">
        <f>유형화!$F$71*hourly1!B3469/hourly1!$B$8763+유형화!$F$72*hourly1!C3469/hourly1!$C$8763+유형화!$F$73*hourly1!D3469/hourly1!$D$8763+유형화!$F$74*hourly1!E3469/hourly1!$E$8763</f>
        <v>117.52153023805255</v>
      </c>
      <c r="C3468" s="442">
        <f>hourly1!$F3469*유형화!$G$71/hourly1!$F$8763+유형화!$G$72*hourly1!$G3469/hourly1!$F$8763+유형화!$G$74*hourly1!I3469/hourly1!$I$8763</f>
        <v>0.59052040992118005</v>
      </c>
      <c r="D3468" s="14">
        <v>330.31823700000001</v>
      </c>
      <c r="E3468" s="14">
        <v>1193.940703</v>
      </c>
      <c r="F3468" s="1">
        <v>808917</v>
      </c>
      <c r="G3468" s="15">
        <f t="shared" si="108"/>
        <v>0.37798231751473715</v>
      </c>
      <c r="H3468" s="15">
        <f t="shared" si="109"/>
        <v>0.57453701945287405</v>
      </c>
    </row>
    <row r="3469" spans="1:8">
      <c r="A3469" s="1">
        <v>3468</v>
      </c>
      <c r="B3469" s="444">
        <f>유형화!$F$71*hourly1!B3470/hourly1!$B$8763+유형화!$F$72*hourly1!C3470/hourly1!$C$8763+유형화!$F$73*hourly1!D3470/hourly1!$D$8763+유형화!$F$74*hourly1!E3470/hourly1!$E$8763</f>
        <v>116.16328147626942</v>
      </c>
      <c r="C3469" s="442">
        <f>hourly1!$F3470*유형화!$G$71/hourly1!$F$8763+유형화!$G$72*hourly1!$G3470/hourly1!$F$8763+유형화!$G$74*hourly1!I3470/hourly1!$I$8763</f>
        <v>0.61790589418782538</v>
      </c>
      <c r="D3469" s="14">
        <v>338.32613500000008</v>
      </c>
      <c r="E3469" s="14">
        <v>1287.914968</v>
      </c>
      <c r="F3469" s="1">
        <v>796770</v>
      </c>
      <c r="G3469" s="15">
        <f t="shared" si="108"/>
        <v>0.38714573480574688</v>
      </c>
      <c r="H3469" s="15">
        <f t="shared" si="109"/>
        <v>0.5839917408888029</v>
      </c>
    </row>
    <row r="3470" spans="1:8">
      <c r="A3470" s="1">
        <v>3469</v>
      </c>
      <c r="B3470" s="444">
        <f>유형화!$F$71*hourly1!B3471/hourly1!$B$8763+유형화!$F$72*hourly1!C3471/hourly1!$C$8763+유형화!$F$73*hourly1!D3471/hourly1!$D$8763+유형화!$F$74*hourly1!E3471/hourly1!$E$8763</f>
        <v>122.0139261176609</v>
      </c>
      <c r="C3470" s="442">
        <f>hourly1!$F3471*유형화!$G$71/hourly1!$F$8763+유형화!$G$72*hourly1!$G3471/hourly1!$F$8763+유형화!$G$74*hourly1!I3471/hourly1!$I$8763</f>
        <v>0.62222505888138646</v>
      </c>
      <c r="D3470" s="14">
        <v>370.49837200000002</v>
      </c>
      <c r="E3470" s="14">
        <v>1313.9583029999999</v>
      </c>
      <c r="F3470" s="1">
        <v>844992</v>
      </c>
      <c r="G3470" s="15">
        <f t="shared" si="108"/>
        <v>0.42396034368516322</v>
      </c>
      <c r="H3470" s="15">
        <f t="shared" si="109"/>
        <v>0.62057066588890653</v>
      </c>
    </row>
    <row r="3471" spans="1:8">
      <c r="A3471" s="1">
        <v>3470</v>
      </c>
      <c r="B3471" s="444">
        <f>유형화!$F$71*hourly1!B3472/hourly1!$B$8763+유형화!$F$72*hourly1!C3472/hourly1!$C$8763+유형화!$F$73*hourly1!D3472/hourly1!$D$8763+유형화!$F$74*hourly1!E3472/hourly1!$E$8763</f>
        <v>110.02031663556758</v>
      </c>
      <c r="C3471" s="442">
        <f>hourly1!$F3472*유형화!$G$71/hourly1!$F$8763+유형화!$G$72*hourly1!$G3472/hourly1!$F$8763+유형화!$G$74*hourly1!I3472/hourly1!$I$8763</f>
        <v>0.53973141707094308</v>
      </c>
      <c r="D3471" s="14">
        <v>369.78717699999999</v>
      </c>
      <c r="E3471" s="14">
        <v>1244.580909</v>
      </c>
      <c r="F3471" s="1">
        <v>853078</v>
      </c>
      <c r="G3471" s="15">
        <f t="shared" si="108"/>
        <v>0.42314652505756833</v>
      </c>
      <c r="H3471" s="15">
        <f t="shared" si="109"/>
        <v>0.61978550838431923</v>
      </c>
    </row>
    <row r="3472" spans="1:8">
      <c r="A3472" s="1">
        <v>3471</v>
      </c>
      <c r="B3472" s="444">
        <f>유형화!$F$71*hourly1!B3473/hourly1!$B$8763+유형화!$F$72*hourly1!C3473/hourly1!$C$8763+유형화!$F$73*hourly1!D3473/hourly1!$D$8763+유형화!$F$74*hourly1!E3473/hourly1!$E$8763</f>
        <v>110.90441745207423</v>
      </c>
      <c r="C3472" s="442">
        <f>hourly1!$F3473*유형화!$G$71/hourly1!$F$8763+유형화!$G$72*hourly1!$G3473/hourly1!$F$8763+유형화!$G$74*hourly1!I3473/hourly1!$I$8763</f>
        <v>0.47555191360985238</v>
      </c>
      <c r="D3472" s="14">
        <v>404.75582700000012</v>
      </c>
      <c r="E3472" s="14">
        <v>1181.0566650000001</v>
      </c>
      <c r="F3472" s="1">
        <v>840078</v>
      </c>
      <c r="G3472" s="15">
        <f t="shared" si="108"/>
        <v>0.46316106221242048</v>
      </c>
      <c r="H3472" s="15">
        <f t="shared" si="109"/>
        <v>0.65720974072552962</v>
      </c>
    </row>
    <row r="3473" spans="1:8">
      <c r="A3473" s="1">
        <v>3472</v>
      </c>
      <c r="B3473" s="444">
        <f>유형화!$F$71*hourly1!B3474/hourly1!$B$8763+유형화!$F$72*hourly1!C3474/hourly1!$C$8763+유형화!$F$73*hourly1!D3474/hourly1!$D$8763+유형화!$F$74*hourly1!E3474/hourly1!$E$8763</f>
        <v>109.51487534519217</v>
      </c>
      <c r="C3473" s="442">
        <f>hourly1!$F3474*유형화!$G$71/hourly1!$F$8763+유형화!$G$72*hourly1!$G3474/hourly1!$F$8763+유형화!$G$74*hourly1!I3474/hourly1!$I$8763</f>
        <v>0.4206024092810039</v>
      </c>
      <c r="D3473" s="14">
        <v>468.53379899999999</v>
      </c>
      <c r="E3473" s="14">
        <v>1037.5581729999999</v>
      </c>
      <c r="F3473" s="1">
        <v>843355</v>
      </c>
      <c r="G3473" s="15">
        <f t="shared" si="108"/>
        <v>0.53614203317512865</v>
      </c>
      <c r="H3473" s="15">
        <f t="shared" si="109"/>
        <v>0.71977149018335651</v>
      </c>
    </row>
    <row r="3474" spans="1:8">
      <c r="A3474" s="1">
        <v>3473</v>
      </c>
      <c r="B3474" s="444">
        <f>유형화!$F$71*hourly1!B3475/hourly1!$B$8763+유형화!$F$72*hourly1!C3475/hourly1!$C$8763+유형화!$F$73*hourly1!D3475/hourly1!$D$8763+유형화!$F$74*hourly1!E3475/hourly1!$E$8763</f>
        <v>108.15676003820026</v>
      </c>
      <c r="C3474" s="442">
        <f>hourly1!$F3475*유형화!$G$71/hourly1!$F$8763+유형화!$G$72*hourly1!$G3475/hourly1!$F$8763+유형화!$G$74*hourly1!I3475/hourly1!$I$8763</f>
        <v>0.47555085429203292</v>
      </c>
      <c r="D3474" s="14">
        <v>454.42288699999989</v>
      </c>
      <c r="E3474" s="14">
        <v>767.50839299999996</v>
      </c>
      <c r="F3474" s="1">
        <v>836031</v>
      </c>
      <c r="G3474" s="15">
        <f t="shared" si="108"/>
        <v>0.5199949525039318</v>
      </c>
      <c r="H3474" s="15">
        <f t="shared" si="109"/>
        <v>0.70651754603726424</v>
      </c>
    </row>
    <row r="3475" spans="1:8">
      <c r="A3475" s="1">
        <v>3474</v>
      </c>
      <c r="B3475" s="444">
        <f>유형화!$F$71*hourly1!B3476/hourly1!$B$8763+유형화!$F$72*hourly1!C3476/hourly1!$C$8763+유형화!$F$73*hourly1!D3476/hourly1!$D$8763+유형화!$F$74*hourly1!E3476/hourly1!$E$8763</f>
        <v>107.54924247306201</v>
      </c>
      <c r="C3475" s="442">
        <f>hourly1!$F3476*유형화!$G$71/hourly1!$F$8763+유형화!$G$72*hourly1!$G3476/hourly1!$F$8763+유형화!$G$74*hourly1!I3476/hourly1!$I$8763</f>
        <v>0.54890193143332777</v>
      </c>
      <c r="D3475" s="14">
        <v>483.85055200000011</v>
      </c>
      <c r="E3475" s="14">
        <v>426.83061399999963</v>
      </c>
      <c r="F3475" s="1">
        <v>832498</v>
      </c>
      <c r="G3475" s="15">
        <f t="shared" si="108"/>
        <v>0.55366895463221089</v>
      </c>
      <c r="H3475" s="15">
        <f t="shared" si="109"/>
        <v>0.7338049054264637</v>
      </c>
    </row>
    <row r="3476" spans="1:8">
      <c r="A3476" s="1">
        <v>3475</v>
      </c>
      <c r="B3476" s="444">
        <f>유형화!$F$71*hourly1!B3477/hourly1!$B$8763+유형화!$F$72*hourly1!C3477/hourly1!$C$8763+유형화!$F$73*hourly1!D3477/hourly1!$D$8763+유형화!$F$74*hourly1!E3477/hourly1!$E$8763</f>
        <v>118.38640207493641</v>
      </c>
      <c r="C3476" s="442">
        <f>hourly1!$F3477*유형화!$G$71/hourly1!$F$8763+유형화!$G$72*hourly1!$G3477/hourly1!$F$8763+유형화!$G$74*hourly1!I3477/hourly1!$I$8763</f>
        <v>0.67730762982554804</v>
      </c>
      <c r="D3476" s="14">
        <v>457.24806100000001</v>
      </c>
      <c r="E3476" s="14">
        <v>125.56590799999989</v>
      </c>
      <c r="F3476" s="1">
        <v>859941</v>
      </c>
      <c r="G3476" s="15">
        <f t="shared" si="108"/>
        <v>0.52322779191843383</v>
      </c>
      <c r="H3476" s="15">
        <f t="shared" si="109"/>
        <v>0.70919669195035639</v>
      </c>
    </row>
    <row r="3477" spans="1:8">
      <c r="A3477" s="1">
        <v>3476</v>
      </c>
      <c r="B3477" s="444">
        <f>유형화!$F$71*hourly1!B3478/hourly1!$B$8763+유형화!$F$72*hourly1!C3478/hourly1!$C$8763+유형화!$F$73*hourly1!D3478/hourly1!$D$8763+유형화!$F$74*hourly1!E3478/hourly1!$E$8763</f>
        <v>126.68936743867609</v>
      </c>
      <c r="C3477" s="442">
        <f>hourly1!$F3478*유형화!$G$71/hourly1!$F$8763+유형화!$G$72*hourly1!$G3478/hourly1!$F$8763+유형화!$G$74*hourly1!I3478/hourly1!$I$8763</f>
        <v>0.58114756585529437</v>
      </c>
      <c r="D3477" s="14">
        <v>406.21043400000002</v>
      </c>
      <c r="E3477" s="14">
        <v>9.3693659999999781</v>
      </c>
      <c r="F3477" s="1">
        <v>775347</v>
      </c>
      <c r="G3477" s="15">
        <f t="shared" si="108"/>
        <v>0.46482556529867647</v>
      </c>
      <c r="H3477" s="15">
        <f t="shared" si="109"/>
        <v>0.65871592192983475</v>
      </c>
    </row>
    <row r="3478" spans="1:8">
      <c r="A3478" s="1">
        <v>3477</v>
      </c>
      <c r="B3478" s="444">
        <f>유형화!$F$71*hourly1!B3479/hourly1!$B$8763+유형화!$F$72*hourly1!C3479/hourly1!$C$8763+유형화!$F$73*hourly1!D3479/hourly1!$D$8763+유형화!$F$74*hourly1!E3479/hourly1!$E$8763</f>
        <v>64.047893113140859</v>
      </c>
      <c r="C3478" s="442">
        <f>hourly1!$F3479*유형화!$G$71/hourly1!$F$8763+유형화!$G$72*hourly1!$G3479/hourly1!$F$8763+유형화!$G$74*hourly1!I3479/hourly1!$I$8763</f>
        <v>0.42089029926991728</v>
      </c>
      <c r="D3478" s="14">
        <v>412.671516</v>
      </c>
      <c r="E3478" s="14">
        <v>3.6606800000000002</v>
      </c>
      <c r="F3478" s="1">
        <v>794123</v>
      </c>
      <c r="G3478" s="15">
        <f t="shared" si="108"/>
        <v>0.47221896497952043</v>
      </c>
      <c r="H3478" s="15">
        <f t="shared" si="109"/>
        <v>0.66535912526569874</v>
      </c>
    </row>
    <row r="3479" spans="1:8">
      <c r="A3479" s="1">
        <v>3478</v>
      </c>
      <c r="B3479" s="444">
        <f>유형화!$F$71*hourly1!B3480/hourly1!$B$8763+유형화!$F$72*hourly1!C3480/hourly1!$C$8763+유형화!$F$73*hourly1!D3480/hourly1!$D$8763+유형화!$F$74*hourly1!E3480/hourly1!$E$8763</f>
        <v>62.427643741095181</v>
      </c>
      <c r="C3479" s="442">
        <f>hourly1!$F3480*유형화!$G$71/hourly1!$F$8763+유형화!$G$72*hourly1!$G3480/hourly1!$F$8763+유형화!$G$74*hourly1!I3480/hourly1!$I$8763</f>
        <v>0.41640115480933759</v>
      </c>
      <c r="D3479" s="14">
        <v>387.14778899999999</v>
      </c>
      <c r="E3479" s="14">
        <v>2.8785599999999998</v>
      </c>
      <c r="F3479" s="1">
        <v>874585</v>
      </c>
      <c r="G3479" s="15">
        <f t="shared" si="108"/>
        <v>0.44301222916410288</v>
      </c>
      <c r="H3479" s="15">
        <f t="shared" si="109"/>
        <v>0.63866205362563222</v>
      </c>
    </row>
    <row r="3480" spans="1:8">
      <c r="A3480" s="1">
        <v>3479</v>
      </c>
      <c r="B3480" s="444">
        <f>유형화!$F$71*hourly1!B3481/hourly1!$B$8763+유형화!$F$72*hourly1!C3481/hourly1!$C$8763+유형화!$F$73*hourly1!D3481/hourly1!$D$8763+유형화!$F$74*hourly1!E3481/hourly1!$E$8763</f>
        <v>60.807390762163259</v>
      </c>
      <c r="C3480" s="442">
        <f>hourly1!$F3481*유형화!$G$71/hourly1!$F$8763+유형화!$G$72*hourly1!$G3481/hourly1!$F$8763+유형화!$G$74*hourly1!I3481/hourly1!$I$8763</f>
        <v>0.37984393389051696</v>
      </c>
      <c r="D3480" s="14">
        <v>377.63938899999999</v>
      </c>
      <c r="E3480" s="14">
        <v>2.9271199999999999</v>
      </c>
      <c r="F3480" s="1">
        <v>881343</v>
      </c>
      <c r="G3480" s="15">
        <f t="shared" si="108"/>
        <v>0.4321317912551989</v>
      </c>
      <c r="H3480" s="15">
        <f t="shared" si="109"/>
        <v>0.62839767558182513</v>
      </c>
    </row>
    <row r="3481" spans="1:8">
      <c r="A3481" s="1">
        <v>3480</v>
      </c>
      <c r="B3481" s="444">
        <f>유형화!$F$71*hourly1!B3482/hourly1!$B$8763+유형화!$F$72*hourly1!C3482/hourly1!$C$8763+유형화!$F$73*hourly1!D3482/hourly1!$D$8763+유형화!$F$74*hourly1!E3482/hourly1!$E$8763</f>
        <v>58.944508652524569</v>
      </c>
      <c r="C3481" s="442">
        <f>hourly1!$F3482*유형화!$G$71/hourly1!$F$8763+유형화!$G$72*hourly1!$G3482/hourly1!$F$8763+유형화!$G$74*hourly1!I3482/hourly1!$I$8763</f>
        <v>0.31596356548442228</v>
      </c>
      <c r="D3481" s="14">
        <v>368.13619299999999</v>
      </c>
      <c r="E3481" s="14">
        <v>1.44312</v>
      </c>
      <c r="F3481" s="1">
        <v>940492</v>
      </c>
      <c r="G3481" s="15">
        <f t="shared" si="108"/>
        <v>0.4212573082702441</v>
      </c>
      <c r="H3481" s="15">
        <f t="shared" si="109"/>
        <v>0.61795885116653593</v>
      </c>
    </row>
    <row r="3482" spans="1:8">
      <c r="A3482" s="1">
        <v>3481</v>
      </c>
      <c r="B3482" s="444">
        <f>유형화!$F$71*hourly1!B3483/hourly1!$B$8763+유형화!$F$72*hourly1!C3483/hourly1!$C$8763+유형화!$F$73*hourly1!D3483/hourly1!$D$8763+유형화!$F$74*hourly1!E3483/hourly1!$E$8763</f>
        <v>58.944508652524569</v>
      </c>
      <c r="C3482" s="442">
        <f>hourly1!$F3483*유형화!$G$71/hourly1!$F$8763+유형화!$G$72*hourly1!$G3483/hourly1!$F$8763+유형화!$G$74*hourly1!I3483/hourly1!$I$8763</f>
        <v>0.27601791280534516</v>
      </c>
      <c r="D3482" s="14">
        <v>363.30630699999989</v>
      </c>
      <c r="E3482" s="14">
        <v>0.25575999999999999</v>
      </c>
      <c r="F3482" s="1">
        <v>898428</v>
      </c>
      <c r="G3482" s="15">
        <f t="shared" si="108"/>
        <v>0.4157304820187101</v>
      </c>
      <c r="H3482" s="15">
        <f t="shared" si="109"/>
        <v>0.61258292307122786</v>
      </c>
    </row>
    <row r="3483" spans="1:8">
      <c r="A3483" s="1">
        <v>3482</v>
      </c>
      <c r="B3483" s="444">
        <f>유형화!$F$71*hourly1!B3484/hourly1!$B$8763+유형화!$F$72*hourly1!C3484/hourly1!$C$8763+유형화!$F$73*hourly1!D3484/hourly1!$D$8763+유형화!$F$74*hourly1!E3484/hourly1!$E$8763</f>
        <v>58.702782349869331</v>
      </c>
      <c r="C3483" s="442">
        <f>hourly1!$F3484*유형화!$G$71/hourly1!$F$8763+유형화!$G$72*hourly1!$G3484/hourly1!$F$8763+유형화!$G$74*hourly1!I3484/hourly1!$I$8763</f>
        <v>0.26146598243451818</v>
      </c>
      <c r="D3483" s="14">
        <v>341.63056699999999</v>
      </c>
      <c r="E3483" s="14">
        <v>0.15328</v>
      </c>
      <c r="F3483" s="1">
        <v>795839</v>
      </c>
      <c r="G3483" s="15">
        <f t="shared" si="108"/>
        <v>0.39092698792932123</v>
      </c>
      <c r="H3483" s="15">
        <f t="shared" si="109"/>
        <v>0.58785143082014868</v>
      </c>
    </row>
    <row r="3484" spans="1:8">
      <c r="A3484" s="1">
        <v>3483</v>
      </c>
      <c r="B3484" s="444">
        <f>유형화!$F$71*hourly1!B3485/hourly1!$B$8763+유형화!$F$72*hourly1!C3485/hourly1!$C$8763+유형화!$F$73*hourly1!D3485/hourly1!$D$8763+유형화!$F$74*hourly1!E3485/hourly1!$E$8763</f>
        <v>58.702782349869331</v>
      </c>
      <c r="C3484" s="442">
        <f>hourly1!$F3485*유형화!$G$71/hourly1!$F$8763+유형화!$G$72*hourly1!$G3485/hourly1!$F$8763+유형화!$G$74*hourly1!I3485/hourly1!$I$8763</f>
        <v>0.25211676930460342</v>
      </c>
      <c r="D3484" s="14">
        <v>365.74322499999988</v>
      </c>
      <c r="E3484" s="14">
        <v>0</v>
      </c>
      <c r="F3484" s="1">
        <v>655842</v>
      </c>
      <c r="G3484" s="15">
        <f t="shared" si="108"/>
        <v>0.41851904108102245</v>
      </c>
      <c r="H3484" s="15">
        <f t="shared" si="109"/>
        <v>0.61530135226879334</v>
      </c>
    </row>
    <row r="3485" spans="1:8">
      <c r="A3485" s="1">
        <v>3484</v>
      </c>
      <c r="B3485" s="444">
        <f>유형화!$F$71*hourly1!B3486/hourly1!$B$8763+유형화!$F$72*hourly1!C3486/hourly1!$C$8763+유형화!$F$73*hourly1!D3486/hourly1!$D$8763+유형화!$F$74*hourly1!E3486/hourly1!$E$8763</f>
        <v>58.702782349869331</v>
      </c>
      <c r="C3485" s="442">
        <f>hourly1!$F3486*유형화!$G$71/hourly1!$F$8763+유형화!$G$72*hourly1!$G3486/hourly1!$F$8763+유형화!$G$74*hourly1!I3486/hourly1!$I$8763</f>
        <v>0.23791897702939421</v>
      </c>
      <c r="D3485" s="14">
        <v>342.324836</v>
      </c>
      <c r="E3485" s="14">
        <v>0</v>
      </c>
      <c r="F3485" s="1">
        <v>524326</v>
      </c>
      <c r="G3485" s="15">
        <f t="shared" si="108"/>
        <v>0.39172143817821453</v>
      </c>
      <c r="H3485" s="15">
        <f t="shared" si="109"/>
        <v>0.58865929399211914</v>
      </c>
    </row>
    <row r="3486" spans="1:8">
      <c r="A3486" s="1">
        <v>3485</v>
      </c>
      <c r="B3486" s="444">
        <f>유형화!$F$71*hourly1!B3487/hourly1!$B$8763+유형화!$F$72*hourly1!C3487/hourly1!$C$8763+유형화!$F$73*hourly1!D3487/hourly1!$D$8763+유형화!$F$74*hourly1!E3487/hourly1!$E$8763</f>
        <v>58.702782349869331</v>
      </c>
      <c r="C3486" s="442">
        <f>hourly1!$F3487*유형화!$G$71/hourly1!$F$8763+유형화!$G$72*hourly1!$G3487/hourly1!$F$8763+유형화!$G$74*hourly1!I3487/hourly1!$I$8763</f>
        <v>0.23796713524718302</v>
      </c>
      <c r="D3486" s="14">
        <v>291.26364899999999</v>
      </c>
      <c r="E3486" s="14">
        <v>0</v>
      </c>
      <c r="F3486" s="1">
        <v>576101</v>
      </c>
      <c r="G3486" s="15">
        <f t="shared" si="108"/>
        <v>0.33329225191044765</v>
      </c>
      <c r="H3486" s="15">
        <f t="shared" si="109"/>
        <v>0.52626969925244915</v>
      </c>
    </row>
    <row r="3487" spans="1:8">
      <c r="A3487" s="1">
        <v>3486</v>
      </c>
      <c r="B3487" s="444">
        <f>유형화!$F$71*hourly1!B3488/hourly1!$B$8763+유형화!$F$72*hourly1!C3488/hourly1!$C$8763+유형화!$F$73*hourly1!D3488/hourly1!$D$8763+유형화!$F$74*hourly1!E3488/hourly1!$E$8763</f>
        <v>60.565664459508021</v>
      </c>
      <c r="C3487" s="442">
        <f>hourly1!$F3488*유형화!$G$71/hourly1!$F$8763+유형화!$G$72*hourly1!$G3488/hourly1!$F$8763+유형화!$G$74*hourly1!I3488/hourly1!$I$8763</f>
        <v>0.25217560218657203</v>
      </c>
      <c r="D3487" s="14">
        <v>295.23746799999998</v>
      </c>
      <c r="E3487" s="14">
        <v>6.4480560000000073</v>
      </c>
      <c r="F3487" s="1">
        <v>940050</v>
      </c>
      <c r="G3487" s="15">
        <f t="shared" si="108"/>
        <v>0.33783948287367205</v>
      </c>
      <c r="H3487" s="15">
        <f t="shared" si="109"/>
        <v>0.53135145923697258</v>
      </c>
    </row>
    <row r="3488" spans="1:8">
      <c r="A3488" s="1">
        <v>3487</v>
      </c>
      <c r="B3488" s="444">
        <f>유형화!$F$71*hourly1!B3489/hourly1!$B$8763+유형화!$F$72*hourly1!C3489/hourly1!$C$8763+유형화!$F$73*hourly1!D3489/hourly1!$D$8763+유형화!$F$74*hourly1!E3489/hourly1!$E$8763</f>
        <v>72.111119134815169</v>
      </c>
      <c r="C3488" s="442">
        <f>hourly1!$F3489*유형화!$G$71/hourly1!$F$8763+유형화!$G$72*hourly1!$G3489/hourly1!$F$8763+유형화!$G$74*hourly1!I3489/hourly1!$I$8763</f>
        <v>0.32102889735275841</v>
      </c>
      <c r="D3488" s="14">
        <v>312.84749799999997</v>
      </c>
      <c r="E3488" s="14">
        <v>122.9379619999999</v>
      </c>
      <c r="F3488" s="1">
        <v>970260</v>
      </c>
      <c r="G3488" s="15">
        <f t="shared" si="108"/>
        <v>0.35799059536251726</v>
      </c>
      <c r="H3488" s="15">
        <f t="shared" si="109"/>
        <v>0.55339845083322736</v>
      </c>
    </row>
    <row r="3489" spans="1:8">
      <c r="A3489" s="1">
        <v>3488</v>
      </c>
      <c r="B3489" s="444">
        <f>유형화!$F$71*hourly1!B3490/hourly1!$B$8763+유형화!$F$72*hourly1!C3490/hourly1!$C$8763+유형화!$F$73*hourly1!D3490/hourly1!$D$8763+유형화!$F$74*hourly1!E3490/hourly1!$E$8763</f>
        <v>62.175031855739569</v>
      </c>
      <c r="C3489" s="442">
        <f>hourly1!$F3490*유형화!$G$71/hourly1!$F$8763+유형화!$G$72*hourly1!$G3490/hourly1!$F$8763+유형화!$G$74*hourly1!I3490/hourly1!$I$8763</f>
        <v>0.42716977233123732</v>
      </c>
      <c r="D3489" s="14">
        <v>286.88877500000001</v>
      </c>
      <c r="E3489" s="14">
        <v>463.89152399999949</v>
      </c>
      <c r="F3489" s="1">
        <v>883591</v>
      </c>
      <c r="G3489" s="15">
        <f t="shared" si="108"/>
        <v>0.32828609473192361</v>
      </c>
      <c r="H3489" s="15">
        <f t="shared" si="109"/>
        <v>0.52062844662309005</v>
      </c>
    </row>
    <row r="3490" spans="1:8">
      <c r="A3490" s="1">
        <v>3489</v>
      </c>
      <c r="B3490" s="444">
        <f>유형화!$F$71*hourly1!B3491/hourly1!$B$8763+유형화!$F$72*hourly1!C3491/hourly1!$C$8763+유형화!$F$73*hourly1!D3491/hourly1!$D$8763+유형화!$F$74*hourly1!E3491/hourly1!$E$8763</f>
        <v>64.057883081562181</v>
      </c>
      <c r="C3490" s="442">
        <f>hourly1!$F3491*유형화!$G$71/hourly1!$F$8763+유형화!$G$72*hourly1!$G3491/hourly1!$F$8763+유형화!$G$74*hourly1!I3491/hourly1!$I$8763</f>
        <v>0.54876030878947424</v>
      </c>
      <c r="D3490" s="14">
        <v>285.2278</v>
      </c>
      <c r="E3490" s="14">
        <v>829.51608900000087</v>
      </c>
      <c r="F3490" s="1">
        <v>834311</v>
      </c>
      <c r="G3490" s="15">
        <f t="shared" si="108"/>
        <v>0.32638544526873925</v>
      </c>
      <c r="H3490" s="15">
        <f t="shared" si="109"/>
        <v>0.51847375095962056</v>
      </c>
    </row>
    <row r="3491" spans="1:8">
      <c r="A3491" s="1">
        <v>3490</v>
      </c>
      <c r="B3491" s="444">
        <f>유형화!$F$71*hourly1!B3492/hourly1!$B$8763+유형화!$F$72*hourly1!C3492/hourly1!$C$8763+유형화!$F$73*hourly1!D3492/hourly1!$D$8763+유형화!$F$74*hourly1!E3492/hourly1!$E$8763</f>
        <v>68.407043260266178</v>
      </c>
      <c r="C3491" s="442">
        <f>hourly1!$F3492*유형화!$G$71/hourly1!$F$8763+유형화!$G$72*hourly1!$G3492/hourly1!$F$8763+유형화!$G$74*hourly1!I3492/hourly1!$I$8763</f>
        <v>0.65510823965864917</v>
      </c>
      <c r="D3491" s="14">
        <v>333.43059499999993</v>
      </c>
      <c r="E3491" s="14">
        <v>1095.120126</v>
      </c>
      <c r="F3491" s="1">
        <v>794900</v>
      </c>
      <c r="G3491" s="15">
        <f t="shared" si="108"/>
        <v>0.38154378084918666</v>
      </c>
      <c r="H3491" s="15">
        <f t="shared" si="109"/>
        <v>0.57822885978313743</v>
      </c>
    </row>
    <row r="3492" spans="1:8">
      <c r="A3492" s="1">
        <v>3491</v>
      </c>
      <c r="B3492" s="444">
        <f>유형화!$F$71*hourly1!B3493/hourly1!$B$8763+유형화!$F$72*hourly1!C3493/hourly1!$C$8763+유형화!$F$73*hourly1!D3493/hourly1!$D$8763+유형화!$F$74*hourly1!E3493/hourly1!$E$8763</f>
        <v>71.759788548333432</v>
      </c>
      <c r="C3492" s="442">
        <f>hourly1!$F3493*유형화!$G$71/hourly1!$F$8763+유형화!$G$72*hourly1!$G3493/hourly1!$F$8763+유형화!$G$74*hourly1!I3493/hourly1!$I$8763</f>
        <v>0.70055109993242637</v>
      </c>
      <c r="D3492" s="14">
        <v>340.06703299999998</v>
      </c>
      <c r="E3492" s="14">
        <v>1272.119522000002</v>
      </c>
      <c r="F3492" s="1">
        <v>793823</v>
      </c>
      <c r="G3492" s="15">
        <f t="shared" si="108"/>
        <v>0.38913783995432438</v>
      </c>
      <c r="H3492" s="15">
        <f t="shared" si="109"/>
        <v>0.5860281828457693</v>
      </c>
    </row>
    <row r="3493" spans="1:8">
      <c r="A3493" s="1">
        <v>3492</v>
      </c>
      <c r="B3493" s="444">
        <f>유형화!$F$71*hourly1!B3494/hourly1!$B$8763+유형화!$F$72*hourly1!C3494/hourly1!$C$8763+유형화!$F$73*hourly1!D3494/hourly1!$D$8763+유형화!$F$74*hourly1!E3494/hourly1!$E$8763</f>
        <v>70.370401537560113</v>
      </c>
      <c r="C3493" s="442">
        <f>hourly1!$F3494*유형화!$G$71/hourly1!$F$8763+유형화!$G$72*hourly1!$G3494/hourly1!$F$8763+유형화!$G$74*hourly1!I3494/hourly1!$I$8763</f>
        <v>0.72569775673080139</v>
      </c>
      <c r="D3493" s="14">
        <v>349.64562599999999</v>
      </c>
      <c r="E3493" s="14">
        <v>1337.7229199999981</v>
      </c>
      <c r="F3493" s="1">
        <v>818781</v>
      </c>
      <c r="G3493" s="15">
        <f t="shared" si="108"/>
        <v>0.40009859953439697</v>
      </c>
      <c r="H3493" s="15">
        <f t="shared" si="109"/>
        <v>0.59711375851967519</v>
      </c>
    </row>
    <row r="3494" spans="1:8">
      <c r="A3494" s="1">
        <v>3493</v>
      </c>
      <c r="B3494" s="444">
        <f>유형화!$F$71*hourly1!B3495/hourly1!$B$8763+유형화!$F$72*hourly1!C3495/hourly1!$C$8763+유형화!$F$73*hourly1!D3495/hourly1!$D$8763+유형화!$F$74*hourly1!E3495/hourly1!$E$8763</f>
        <v>76.221727880452306</v>
      </c>
      <c r="C3494" s="442">
        <f>hourly1!$F3495*유형화!$G$71/hourly1!$F$8763+유형화!$G$72*hourly1!$G3495/hourly1!$F$8763+유형화!$G$74*hourly1!I3495/hourly1!$I$8763</f>
        <v>0.65444722533935529</v>
      </c>
      <c r="D3494" s="14">
        <v>279.568331</v>
      </c>
      <c r="E3494" s="14">
        <v>1340.1978750000001</v>
      </c>
      <c r="F3494" s="1">
        <v>828480</v>
      </c>
      <c r="G3494" s="15">
        <f t="shared" si="108"/>
        <v>0.31990932930266014</v>
      </c>
      <c r="H3494" s="15">
        <f t="shared" si="109"/>
        <v>0.51107798113575031</v>
      </c>
    </row>
    <row r="3495" spans="1:8">
      <c r="A3495" s="1">
        <v>3494</v>
      </c>
      <c r="B3495" s="444">
        <f>유형화!$F$71*hourly1!B3496/hourly1!$B$8763+유형화!$F$72*hourly1!C3496/hourly1!$C$8763+유형화!$F$73*hourly1!D3496/hourly1!$D$8763+유형화!$F$74*hourly1!E3496/hourly1!$E$8763</f>
        <v>64.228608934889266</v>
      </c>
      <c r="C3495" s="442">
        <f>hourly1!$F3496*유형화!$G$71/hourly1!$F$8763+유형화!$G$72*hourly1!$G3496/hourly1!$F$8763+유형화!$G$74*hourly1!I3496/hourly1!$I$8763</f>
        <v>0.59366210211550585</v>
      </c>
      <c r="D3495" s="14">
        <v>310.05037800000002</v>
      </c>
      <c r="E3495" s="14">
        <v>1277.5832170000001</v>
      </c>
      <c r="F3495" s="1">
        <v>831300</v>
      </c>
      <c r="G3495" s="15">
        <f t="shared" si="108"/>
        <v>0.35478985806878194</v>
      </c>
      <c r="H3495" s="15">
        <f t="shared" si="109"/>
        <v>0.54994718310499957</v>
      </c>
    </row>
    <row r="3496" spans="1:8">
      <c r="A3496" s="1">
        <v>3495</v>
      </c>
      <c r="B3496" s="444">
        <f>유형화!$F$71*hourly1!B3497/hourly1!$B$8763+유형화!$F$72*hourly1!C3497/hourly1!$C$8763+유형화!$F$73*hourly1!D3497/hourly1!$D$8763+유형화!$F$74*hourly1!E3497/hourly1!$E$8763</f>
        <v>65.144508060569706</v>
      </c>
      <c r="C3496" s="442">
        <f>hourly1!$F3497*유형화!$G$71/hourly1!$F$8763+유형화!$G$72*hourly1!$G3497/hourly1!$F$8763+유형화!$G$74*hourly1!I3497/hourly1!$I$8763</f>
        <v>0.51261279940879667</v>
      </c>
      <c r="D3496" s="14">
        <v>341.41699799999998</v>
      </c>
      <c r="E3496" s="14">
        <v>1161.732637999999</v>
      </c>
      <c r="F3496" s="1">
        <v>836105</v>
      </c>
      <c r="G3496" s="15">
        <f t="shared" si="108"/>
        <v>0.39068260146642875</v>
      </c>
      <c r="H3496" s="15">
        <f t="shared" si="109"/>
        <v>0.58760270475404108</v>
      </c>
    </row>
    <row r="3497" spans="1:8">
      <c r="A3497" s="1">
        <v>3496</v>
      </c>
      <c r="B3497" s="444">
        <f>유형화!$F$71*hourly1!B3498/hourly1!$B$8763+유형화!$F$72*hourly1!C3498/hourly1!$C$8763+유형화!$F$73*hourly1!D3498/hourly1!$D$8763+유형화!$F$74*hourly1!E3498/hourly1!$E$8763</f>
        <v>63.755121049796394</v>
      </c>
      <c r="C3497" s="442">
        <f>hourly1!$F3498*유형화!$G$71/hourly1!$F$8763+유형화!$G$72*hourly1!$G3498/hourly1!$F$8763+유형화!$G$74*hourly1!I3498/hourly1!$I$8763</f>
        <v>0.47716093589150721</v>
      </c>
      <c r="D3497" s="14">
        <v>321.30849499999999</v>
      </c>
      <c r="E3497" s="14">
        <v>976.45028400000058</v>
      </c>
      <c r="F3497" s="1">
        <v>797239</v>
      </c>
      <c r="G3497" s="15">
        <f t="shared" si="108"/>
        <v>0.36767249268550778</v>
      </c>
      <c r="H3497" s="15">
        <f t="shared" si="109"/>
        <v>0.56372476375908664</v>
      </c>
    </row>
    <row r="3498" spans="1:8">
      <c r="A3498" s="1">
        <v>3497</v>
      </c>
      <c r="B3498" s="444">
        <f>유형화!$F$71*hourly1!B3499/hourly1!$B$8763+유형화!$F$72*hourly1!C3499/hourly1!$C$8763+유형화!$F$73*hourly1!D3499/hourly1!$D$8763+유형화!$F$74*hourly1!E3499/hourly1!$E$8763</f>
        <v>62.365726825250583</v>
      </c>
      <c r="C3498" s="442">
        <f>hourly1!$F3499*유형화!$G$71/hourly1!$F$8763+유형화!$G$72*hourly1!$G3499/hourly1!$F$8763+유형화!$G$74*hourly1!I3499/hourly1!$I$8763</f>
        <v>0.36596418141907966</v>
      </c>
      <c r="D3498" s="14">
        <v>308.96873900000003</v>
      </c>
      <c r="E3498" s="14">
        <v>735.58124700000167</v>
      </c>
      <c r="F3498" s="1">
        <v>796117</v>
      </c>
      <c r="G3498" s="15">
        <f t="shared" si="108"/>
        <v>0.3535521413152431</v>
      </c>
      <c r="H3498" s="15">
        <f t="shared" si="109"/>
        <v>0.54860753152067032</v>
      </c>
    </row>
    <row r="3499" spans="1:8">
      <c r="A3499" s="1">
        <v>3498</v>
      </c>
      <c r="B3499" s="444">
        <f>유형화!$F$71*hourly1!B3500/hourly1!$B$8763+유형화!$F$72*hourly1!C3500/hourly1!$C$8763+유형화!$F$73*hourly1!D3500/hourly1!$D$8763+유형화!$F$74*hourly1!E3500/hourly1!$E$8763</f>
        <v>61.691554002225374</v>
      </c>
      <c r="C3499" s="442">
        <f>hourly1!$F3500*유형화!$G$71/hourly1!$F$8763+유형화!$G$72*hourly1!$G3500/hourly1!$F$8763+유형화!$G$74*hourly1!I3500/hourly1!$I$8763</f>
        <v>0.49747433290997678</v>
      </c>
      <c r="D3499" s="14">
        <v>287.05074500000001</v>
      </c>
      <c r="E3499" s="14">
        <v>418.53801699999968</v>
      </c>
      <c r="F3499" s="1">
        <v>838272</v>
      </c>
      <c r="G3499" s="15">
        <f t="shared" si="108"/>
        <v>0.32847143659050182</v>
      </c>
      <c r="H3499" s="15">
        <f t="shared" si="109"/>
        <v>0.52083817955890854</v>
      </c>
    </row>
    <row r="3500" spans="1:8">
      <c r="A3500" s="1">
        <v>3499</v>
      </c>
      <c r="B3500" s="444">
        <f>유형화!$F$71*hourly1!B3501/hourly1!$B$8763+유형화!$F$72*hourly1!C3501/hourly1!$C$8763+유형화!$F$73*hourly1!D3501/hourly1!$D$8763+유형화!$F$74*hourly1!E3501/hourly1!$E$8763</f>
        <v>72.594596988329371</v>
      </c>
      <c r="C3500" s="442">
        <f>hourly1!$F3501*유형화!$G$71/hourly1!$F$8763+유형화!$G$72*hourly1!$G3501/hourly1!$F$8763+유형화!$G$74*hourly1!I3501/hourly1!$I$8763</f>
        <v>0.58361455408466123</v>
      </c>
      <c r="D3500" s="14">
        <v>266.32668000000001</v>
      </c>
      <c r="E3500" s="14">
        <v>126.3867030000002</v>
      </c>
      <c r="F3500" s="1">
        <v>822296</v>
      </c>
      <c r="G3500" s="15">
        <f t="shared" si="108"/>
        <v>0.3047569417803771</v>
      </c>
      <c r="H3500" s="15">
        <f t="shared" si="109"/>
        <v>0.49344055995398267</v>
      </c>
    </row>
    <row r="3501" spans="1:8">
      <c r="A3501" s="1">
        <v>3500</v>
      </c>
      <c r="B3501" s="444">
        <f>유형화!$F$71*hourly1!B3502/hourly1!$B$8763+유형화!$F$72*hourly1!C3502/hourly1!$C$8763+유형화!$F$73*hourly1!D3502/hourly1!$D$8763+유형화!$F$74*hourly1!E3502/hourly1!$E$8763</f>
        <v>80.928538291177986</v>
      </c>
      <c r="C3501" s="442">
        <f>hourly1!$F3502*유형화!$G$71/hourly1!$F$8763+유형화!$G$72*hourly1!$G3502/hourly1!$F$8763+유형화!$G$74*hourly1!I3502/hourly1!$I$8763</f>
        <v>0.61414792348057701</v>
      </c>
      <c r="D3501" s="14">
        <v>222.00502399999991</v>
      </c>
      <c r="E3501" s="14">
        <v>8.8451169999999806</v>
      </c>
      <c r="F3501" s="1">
        <v>800663</v>
      </c>
      <c r="G3501" s="15">
        <f t="shared" si="108"/>
        <v>0.25403978367514357</v>
      </c>
      <c r="H3501" s="15">
        <f t="shared" si="109"/>
        <v>0.43077896861343612</v>
      </c>
    </row>
    <row r="3502" spans="1:8">
      <c r="A3502" s="1">
        <v>3501</v>
      </c>
      <c r="B3502" s="444">
        <f>유형화!$F$71*hourly1!B3503/hourly1!$B$8763+유형화!$F$72*hourly1!C3503/hourly1!$C$8763+유형화!$F$73*hourly1!D3503/hourly1!$D$8763+유형화!$F$74*hourly1!E3503/hourly1!$E$8763</f>
        <v>64.047893113140859</v>
      </c>
      <c r="C3502" s="442">
        <f>hourly1!$F3503*유형화!$G$71/hourly1!$F$8763+유형화!$G$72*hourly1!$G3503/hourly1!$F$8763+유형화!$G$74*hourly1!I3503/hourly1!$I$8763</f>
        <v>0.42182119517519512</v>
      </c>
      <c r="D3502" s="14">
        <v>202.13532799999999</v>
      </c>
      <c r="E3502" s="14">
        <v>3.8839199999999989</v>
      </c>
      <c r="F3502" s="1">
        <v>826528</v>
      </c>
      <c r="G3502" s="15">
        <f t="shared" si="108"/>
        <v>0.23130294113625199</v>
      </c>
      <c r="H3502" s="15">
        <f t="shared" si="109"/>
        <v>0.40072120946203788</v>
      </c>
    </row>
    <row r="3503" spans="1:8">
      <c r="A3503" s="1">
        <v>3502</v>
      </c>
      <c r="B3503" s="444">
        <f>유형화!$F$71*hourly1!B3504/hourly1!$B$8763+유형화!$F$72*hourly1!C3504/hourly1!$C$8763+유형화!$F$73*hourly1!D3504/hourly1!$D$8763+유형화!$F$74*hourly1!E3504/hourly1!$E$8763</f>
        <v>62.427643741095181</v>
      </c>
      <c r="C3503" s="442">
        <f>hourly1!$F3504*유형화!$G$71/hourly1!$F$8763+유형화!$G$72*hourly1!$G3504/hourly1!$F$8763+유형화!$G$74*hourly1!I3504/hourly1!$I$8763</f>
        <v>0.40671361186510879</v>
      </c>
      <c r="D3503" s="14">
        <v>162.01812000000001</v>
      </c>
      <c r="E3503" s="14">
        <v>2.7185600000000001</v>
      </c>
      <c r="F3503" s="1">
        <v>864612</v>
      </c>
      <c r="G3503" s="15">
        <f t="shared" si="108"/>
        <v>0.18539692217169584</v>
      </c>
      <c r="H3503" s="15">
        <f t="shared" si="109"/>
        <v>0.33588327401266754</v>
      </c>
    </row>
    <row r="3504" spans="1:8">
      <c r="A3504" s="1">
        <v>3503</v>
      </c>
      <c r="B3504" s="444">
        <f>유형화!$F$71*hourly1!B3505/hourly1!$B$8763+유형화!$F$72*hourly1!C3505/hourly1!$C$8763+유형화!$F$73*hourly1!D3505/hourly1!$D$8763+유형화!$F$74*hourly1!E3505/hourly1!$E$8763</f>
        <v>60.807390762163259</v>
      </c>
      <c r="C3504" s="442">
        <f>hourly1!$F3505*유형화!$G$71/hourly1!$F$8763+유형화!$G$72*hourly1!$G3505/hourly1!$F$8763+유형화!$G$74*hourly1!I3505/hourly1!$I$8763</f>
        <v>0.39160089493789857</v>
      </c>
      <c r="D3504" s="14">
        <v>139.84442999999999</v>
      </c>
      <c r="E3504" s="14">
        <v>2.8229600000000001</v>
      </c>
      <c r="F3504" s="1">
        <v>896193</v>
      </c>
      <c r="G3504" s="15">
        <f t="shared" si="108"/>
        <v>0.16002362516522944</v>
      </c>
      <c r="H3504" s="15">
        <f t="shared" si="109"/>
        <v>0.29743449878937006</v>
      </c>
    </row>
    <row r="3505" spans="1:8">
      <c r="A3505" s="1">
        <v>3504</v>
      </c>
      <c r="B3505" s="444">
        <f>유형화!$F$71*hourly1!B3506/hourly1!$B$8763+유형화!$F$72*hourly1!C3506/hourly1!$C$8763+유형화!$F$73*hourly1!D3506/hourly1!$D$8763+유형화!$F$74*hourly1!E3506/hourly1!$E$8763</f>
        <v>58.944508652524569</v>
      </c>
      <c r="C3505" s="442">
        <f>hourly1!$F3506*유형화!$G$71/hourly1!$F$8763+유형화!$G$72*hourly1!$G3506/hourly1!$F$8763+유형화!$G$74*hourly1!I3506/hourly1!$I$8763</f>
        <v>0.31594319398789572</v>
      </c>
      <c r="D3505" s="14">
        <v>124.70701</v>
      </c>
      <c r="E3505" s="14">
        <v>1.4004799999999999</v>
      </c>
      <c r="F3505" s="1">
        <v>945291</v>
      </c>
      <c r="G3505" s="15">
        <f t="shared" si="108"/>
        <v>0.14270191400341453</v>
      </c>
      <c r="H3505" s="15">
        <f t="shared" si="109"/>
        <v>0.27002020824173673</v>
      </c>
    </row>
    <row r="3506" spans="1:8">
      <c r="A3506" s="1">
        <v>3505</v>
      </c>
      <c r="B3506" s="444">
        <f>유형화!$F$71*hourly1!B3507/hourly1!$B$8763+유형화!$F$72*hourly1!C3507/hourly1!$C$8763+유형화!$F$73*hourly1!D3507/hourly1!$D$8763+유형화!$F$74*hourly1!E3507/hourly1!$E$8763</f>
        <v>58.944508652524569</v>
      </c>
      <c r="C3506" s="442">
        <f>hourly1!$F3507*유형화!$G$71/hourly1!$F$8763+유형화!$G$72*hourly1!$G3507/hourly1!$F$8763+유형화!$G$74*hourly1!I3507/hourly1!$I$8763</f>
        <v>0.26365828140472086</v>
      </c>
      <c r="D3506" s="14">
        <v>133.367019</v>
      </c>
      <c r="E3506" s="14">
        <v>6.9120000000000001E-2</v>
      </c>
      <c r="F3506" s="1">
        <v>894907</v>
      </c>
      <c r="G3506" s="15">
        <f t="shared" si="108"/>
        <v>0.15261154025126375</v>
      </c>
      <c r="H3506" s="15">
        <f t="shared" si="109"/>
        <v>0.28582347141046827</v>
      </c>
    </row>
    <row r="3507" spans="1:8">
      <c r="A3507" s="1">
        <v>3506</v>
      </c>
      <c r="B3507" s="444">
        <f>유형화!$F$71*hourly1!B3508/hourly1!$B$8763+유형화!$F$72*hourly1!C3508/hourly1!$C$8763+유형화!$F$73*hourly1!D3508/hourly1!$D$8763+유형화!$F$74*hourly1!E3508/hourly1!$E$8763</f>
        <v>58.702782349869331</v>
      </c>
      <c r="C3507" s="442">
        <f>hourly1!$F3508*유형화!$G$71/hourly1!$F$8763+유형화!$G$72*hourly1!$G3508/hourly1!$F$8763+유형화!$G$74*hourly1!I3508/hourly1!$I$8763</f>
        <v>0.24442384032828424</v>
      </c>
      <c r="D3507" s="14">
        <v>136.55685500000001</v>
      </c>
      <c r="E3507" s="14">
        <v>0</v>
      </c>
      <c r="F3507" s="1">
        <v>766959</v>
      </c>
      <c r="G3507" s="15">
        <f t="shared" si="108"/>
        <v>0.1562616614638323</v>
      </c>
      <c r="H3507" s="15">
        <f t="shared" si="109"/>
        <v>0.29156345923289234</v>
      </c>
    </row>
    <row r="3508" spans="1:8">
      <c r="A3508" s="1">
        <v>3507</v>
      </c>
      <c r="B3508" s="444">
        <f>유형화!$F$71*hourly1!B3509/hourly1!$B$8763+유형화!$F$72*hourly1!C3509/hourly1!$C$8763+유형화!$F$73*hourly1!D3509/hourly1!$D$8763+유형화!$F$74*hourly1!E3509/hourly1!$E$8763</f>
        <v>58.702782349869331</v>
      </c>
      <c r="C3508" s="442">
        <f>hourly1!$F3509*유형화!$G$71/hourly1!$F$8763+유형화!$G$72*hourly1!$G3509/hourly1!$F$8763+유형화!$G$74*hourly1!I3509/hourly1!$I$8763</f>
        <v>0.24069854550146455</v>
      </c>
      <c r="D3508" s="14">
        <v>135.55877100000001</v>
      </c>
      <c r="E3508" s="14">
        <v>0</v>
      </c>
      <c r="F3508" s="1">
        <v>648950</v>
      </c>
      <c r="G3508" s="15">
        <f t="shared" si="108"/>
        <v>0.15511955648403858</v>
      </c>
      <c r="H3508" s="15">
        <f t="shared" si="109"/>
        <v>0.28977207325997245</v>
      </c>
    </row>
    <row r="3509" spans="1:8">
      <c r="A3509" s="1">
        <v>3508</v>
      </c>
      <c r="B3509" s="444">
        <f>유형화!$F$71*hourly1!B3510/hourly1!$B$8763+유형화!$F$72*hourly1!C3510/hourly1!$C$8763+유형화!$F$73*hourly1!D3510/hourly1!$D$8763+유형화!$F$74*hourly1!E3510/hourly1!$E$8763</f>
        <v>58.702782349869331</v>
      </c>
      <c r="C3509" s="442">
        <f>hourly1!$F3510*유형화!$G$71/hourly1!$F$8763+유형화!$G$72*hourly1!$G3510/hourly1!$F$8763+유형화!$G$74*hourly1!I3510/hourly1!$I$8763</f>
        <v>0.24075860067322494</v>
      </c>
      <c r="D3509" s="14">
        <v>112.946721</v>
      </c>
      <c r="E3509" s="14">
        <v>0</v>
      </c>
      <c r="F3509" s="1">
        <v>525104</v>
      </c>
      <c r="G3509" s="15">
        <f t="shared" si="108"/>
        <v>0.12924464524576168</v>
      </c>
      <c r="H3509" s="15">
        <f t="shared" si="109"/>
        <v>0.2480300827074855</v>
      </c>
    </row>
    <row r="3510" spans="1:8">
      <c r="A3510" s="1">
        <v>3509</v>
      </c>
      <c r="B3510" s="444">
        <f>유형화!$F$71*hourly1!B3511/hourly1!$B$8763+유형화!$F$72*hourly1!C3511/hourly1!$C$8763+유형화!$F$73*hourly1!D3511/hourly1!$D$8763+유형화!$F$74*hourly1!E3511/hourly1!$E$8763</f>
        <v>58.702782349869331</v>
      </c>
      <c r="C3510" s="442">
        <f>hourly1!$F3511*유형화!$G$71/hourly1!$F$8763+유형화!$G$72*hourly1!$G3511/hourly1!$F$8763+유형화!$G$74*hourly1!I3511/hourly1!$I$8763</f>
        <v>0.23808333426337053</v>
      </c>
      <c r="D3510" s="14">
        <v>128.12035499999999</v>
      </c>
      <c r="E3510" s="14">
        <v>0</v>
      </c>
      <c r="F3510" s="1">
        <v>584512</v>
      </c>
      <c r="G3510" s="15">
        <f t="shared" si="108"/>
        <v>0.14660779599556545</v>
      </c>
      <c r="H3510" s="15">
        <f t="shared" si="109"/>
        <v>0.27628783018163516</v>
      </c>
    </row>
    <row r="3511" spans="1:8">
      <c r="A3511" s="1">
        <v>3510</v>
      </c>
      <c r="B3511" s="444">
        <f>유형화!$F$71*hourly1!B3512/hourly1!$B$8763+유형화!$F$72*hourly1!C3512/hourly1!$C$8763+유형화!$F$73*hourly1!D3512/hourly1!$D$8763+유형화!$F$74*hourly1!E3512/hourly1!$E$8763</f>
        <v>60.565664459508021</v>
      </c>
      <c r="C3511" s="442">
        <f>hourly1!$F3512*유형화!$G$71/hourly1!$F$8763+유형화!$G$72*hourly1!$G3512/hourly1!$F$8763+유형화!$G$74*hourly1!I3512/hourly1!$I$8763</f>
        <v>0.42310117704495132</v>
      </c>
      <c r="D3511" s="14">
        <v>144.955352</v>
      </c>
      <c r="E3511" s="14">
        <v>7.8992550000000064</v>
      </c>
      <c r="F3511" s="1">
        <v>935304</v>
      </c>
      <c r="G3511" s="15">
        <f t="shared" si="108"/>
        <v>0.1658720401959656</v>
      </c>
      <c r="H3511" s="15">
        <f t="shared" si="109"/>
        <v>0.30647258283829421</v>
      </c>
    </row>
    <row r="3512" spans="1:8">
      <c r="A3512" s="1">
        <v>3511</v>
      </c>
      <c r="B3512" s="444">
        <f>유형화!$F$71*hourly1!B3513/hourly1!$B$8763+유형화!$F$72*hourly1!C3513/hourly1!$C$8763+유형화!$F$73*hourly1!D3513/hourly1!$D$8763+유형화!$F$74*hourly1!E3513/hourly1!$E$8763</f>
        <v>72.111119134815169</v>
      </c>
      <c r="C3512" s="442">
        <f>hourly1!$F3513*유형화!$G$71/hourly1!$F$8763+유형화!$G$72*hourly1!$G3513/hourly1!$F$8763+유형화!$G$74*hourly1!I3513/hourly1!$I$8763</f>
        <v>0.75558738683647875</v>
      </c>
      <c r="D3512" s="14">
        <v>123.420665</v>
      </c>
      <c r="E3512" s="14">
        <v>126.4339199999999</v>
      </c>
      <c r="F3512" s="1">
        <v>965182</v>
      </c>
      <c r="G3512" s="15">
        <f t="shared" si="108"/>
        <v>0.14122995269531546</v>
      </c>
      <c r="H3512" s="15">
        <f t="shared" si="109"/>
        <v>0.26764496743514044</v>
      </c>
    </row>
    <row r="3513" spans="1:8">
      <c r="A3513" s="1">
        <v>3512</v>
      </c>
      <c r="B3513" s="444">
        <f>유형화!$F$71*hourly1!B3514/hourly1!$B$8763+유형화!$F$72*hourly1!C3514/hourly1!$C$8763+유형화!$F$73*hourly1!D3514/hourly1!$D$8763+유형화!$F$74*hourly1!E3514/hourly1!$E$8763</f>
        <v>158.11834675554235</v>
      </c>
      <c r="C3513" s="442">
        <f>hourly1!$F3514*유형화!$G$71/hourly1!$F$8763+유형화!$G$72*hourly1!$G3514/hourly1!$F$8763+유형화!$G$74*hourly1!I3514/hourly1!$I$8763</f>
        <v>0.65349335038599465</v>
      </c>
      <c r="D3513" s="14">
        <v>83.57983200000001</v>
      </c>
      <c r="E3513" s="14">
        <v>450.47218500000002</v>
      </c>
      <c r="F3513" s="1">
        <v>877492</v>
      </c>
      <c r="G3513" s="15">
        <f t="shared" si="108"/>
        <v>9.564018893952983E-2</v>
      </c>
      <c r="H3513" s="15">
        <f t="shared" si="109"/>
        <v>0.19029006881231264</v>
      </c>
    </row>
    <row r="3514" spans="1:8">
      <c r="A3514" s="1">
        <v>3513</v>
      </c>
      <c r="B3514" s="444">
        <f>유형화!$F$71*hourly1!B3515/hourly1!$B$8763+유형화!$F$72*hourly1!C3515/hourly1!$C$8763+유형화!$F$73*hourly1!D3515/hourly1!$D$8763+유형화!$F$74*hourly1!E3515/hourly1!$E$8763</f>
        <v>262.56727181960645</v>
      </c>
      <c r="C3514" s="442">
        <f>hourly1!$F3515*유형화!$G$71/hourly1!$F$8763+유형화!$G$72*hourly1!$G3515/hourly1!$F$8763+유형화!$G$74*hourly1!I3515/hourly1!$I$8763</f>
        <v>0.57819915842001102</v>
      </c>
      <c r="D3514" s="14">
        <v>55.415342000000003</v>
      </c>
      <c r="E3514" s="14">
        <v>804.71860900000036</v>
      </c>
      <c r="F3514" s="1">
        <v>822965</v>
      </c>
      <c r="G3514" s="15">
        <f t="shared" si="108"/>
        <v>6.3411634747347442E-2</v>
      </c>
      <c r="H3514" s="15">
        <f t="shared" si="109"/>
        <v>0.13077896730714172</v>
      </c>
    </row>
    <row r="3515" spans="1:8">
      <c r="A3515" s="1">
        <v>3514</v>
      </c>
      <c r="B3515" s="444">
        <f>유형화!$F$71*hourly1!B3516/hourly1!$B$8763+유형화!$F$72*hourly1!C3516/hourly1!$C$8763+유형화!$F$73*hourly1!D3516/hourly1!$D$8763+유형화!$F$74*hourly1!E3516/hourly1!$E$8763</f>
        <v>328.03744954112659</v>
      </c>
      <c r="C3515" s="442">
        <f>hourly1!$F3516*유형화!$G$71/hourly1!$F$8763+유형화!$G$72*hourly1!$G3516/hourly1!$F$8763+유형화!$G$74*hourly1!I3516/hourly1!$I$8763</f>
        <v>0.4922763418562589</v>
      </c>
      <c r="D3515" s="14">
        <v>83.658504000000008</v>
      </c>
      <c r="E3515" s="14">
        <v>1074.0799570000011</v>
      </c>
      <c r="F3515" s="1">
        <v>809112</v>
      </c>
      <c r="G3515" s="15">
        <f t="shared" si="108"/>
        <v>9.5730213108808485E-2</v>
      </c>
      <c r="H3515" s="15">
        <f t="shared" si="109"/>
        <v>0.19045042297922915</v>
      </c>
    </row>
    <row r="3516" spans="1:8">
      <c r="A3516" s="1">
        <v>3515</v>
      </c>
      <c r="B3516" s="444">
        <f>유형화!$F$71*hourly1!B3517/hourly1!$B$8763+유형화!$F$72*hourly1!C3517/hourly1!$C$8763+유형화!$F$73*hourly1!D3517/hourly1!$D$8763+유형화!$F$74*hourly1!E3517/hourly1!$E$8763</f>
        <v>392.40242146895758</v>
      </c>
      <c r="C3516" s="442">
        <f>hourly1!$F3517*유형화!$G$71/hourly1!$F$8763+유형화!$G$72*hourly1!$G3517/hourly1!$F$8763+유형화!$G$74*hourly1!I3517/hourly1!$I$8763</f>
        <v>0.46000544677859934</v>
      </c>
      <c r="D3516" s="14">
        <v>83.751227</v>
      </c>
      <c r="E3516" s="14">
        <v>1246.1707580000009</v>
      </c>
      <c r="F3516" s="1">
        <v>814829</v>
      </c>
      <c r="G3516" s="15">
        <f t="shared" si="108"/>
        <v>9.5836315801609298E-2</v>
      </c>
      <c r="H3516" s="15">
        <f t="shared" si="109"/>
        <v>0.19063937621523852</v>
      </c>
    </row>
    <row r="3517" spans="1:8">
      <c r="A3517" s="1">
        <v>3516</v>
      </c>
      <c r="B3517" s="444">
        <f>유형화!$F$71*hourly1!B3518/hourly1!$B$8763+유형화!$F$72*hourly1!C3518/hourly1!$C$8763+유형화!$F$73*hourly1!D3518/hourly1!$D$8763+유형화!$F$74*hourly1!E3518/hourly1!$E$8763</f>
        <v>329.94218870309697</v>
      </c>
      <c r="C3517" s="442">
        <f>hourly1!$F3518*유형화!$G$71/hourly1!$F$8763+유형화!$G$72*hourly1!$G3518/hourly1!$F$8763+유형화!$G$74*hourly1!I3518/hourly1!$I$8763</f>
        <v>0.44383650849947909</v>
      </c>
      <c r="D3517" s="14">
        <v>55.522115000000021</v>
      </c>
      <c r="E3517" s="14">
        <v>1334.316767</v>
      </c>
      <c r="F3517" s="1">
        <v>852012</v>
      </c>
      <c r="G3517" s="15">
        <f t="shared" si="108"/>
        <v>6.353381481937298E-2</v>
      </c>
      <c r="H3517" s="15">
        <f t="shared" si="109"/>
        <v>0.13101279213017933</v>
      </c>
    </row>
    <row r="3518" spans="1:8">
      <c r="A3518" s="1">
        <v>3517</v>
      </c>
      <c r="B3518" s="444">
        <f>유형화!$F$71*hourly1!B3519/hourly1!$B$8763+유형화!$F$72*hourly1!C3519/hourly1!$C$8763+유형화!$F$73*hourly1!D3519/hourly1!$D$8763+유형화!$F$74*hourly1!E3519/hourly1!$E$8763</f>
        <v>194.12518377225726</v>
      </c>
      <c r="C3518" s="442">
        <f>hourly1!$F3519*유형화!$G$71/hourly1!$F$8763+유형화!$G$72*hourly1!$G3519/hourly1!$F$8763+유형화!$G$74*hourly1!I3519/hourly1!$I$8763</f>
        <v>0.55597190004586461</v>
      </c>
      <c r="D3518" s="14">
        <v>20.256436999999991</v>
      </c>
      <c r="E3518" s="14">
        <v>1343.217658</v>
      </c>
      <c r="F3518" s="1">
        <v>848023</v>
      </c>
      <c r="G3518" s="15">
        <f t="shared" si="108"/>
        <v>2.3179389280438868E-2</v>
      </c>
      <c r="H3518" s="15">
        <f t="shared" si="109"/>
        <v>5.0090667090974789E-2</v>
      </c>
    </row>
    <row r="3519" spans="1:8">
      <c r="A3519" s="1">
        <v>3518</v>
      </c>
      <c r="B3519" s="444">
        <f>유형화!$F$71*hourly1!B3520/hourly1!$B$8763+유형화!$F$72*hourly1!C3520/hourly1!$C$8763+유형화!$F$73*hourly1!D3520/hourly1!$D$8763+유형화!$F$74*hourly1!E3520/hourly1!$E$8763</f>
        <v>262.76328555242736</v>
      </c>
      <c r="C3519" s="442">
        <f>hourly1!$F3520*유형화!$G$71/hourly1!$F$8763+유형화!$G$72*hourly1!$G3520/hourly1!$F$8763+유형화!$G$74*hourly1!I3520/hourly1!$I$8763</f>
        <v>0.51850562146604173</v>
      </c>
      <c r="D3519" s="14">
        <v>21.998735</v>
      </c>
      <c r="E3519" s="14">
        <v>1291.0048039999999</v>
      </c>
      <c r="F3519" s="1">
        <v>869377</v>
      </c>
      <c r="G3519" s="15">
        <f t="shared" si="108"/>
        <v>2.5173096445451664E-2</v>
      </c>
      <c r="H3519" s="15">
        <f t="shared" si="109"/>
        <v>5.427046842394441E-2</v>
      </c>
    </row>
    <row r="3520" spans="1:8">
      <c r="A3520" s="1">
        <v>3519</v>
      </c>
      <c r="B3520" s="444">
        <f>유형화!$F$71*hourly1!B3521/hourly1!$B$8763+유형화!$F$72*hourly1!C3521/hourly1!$C$8763+유형화!$F$73*hourly1!D3521/hourly1!$D$8763+유형화!$F$74*hourly1!E3521/hourly1!$E$8763</f>
        <v>385.78219954703235</v>
      </c>
      <c r="C3520" s="442">
        <f>hourly1!$F3521*유형화!$G$71/hourly1!$F$8763+유형화!$G$72*hourly1!$G3521/hourly1!$F$8763+유형화!$G$74*hourly1!I3521/hourly1!$I$8763</f>
        <v>0.39019697288327482</v>
      </c>
      <c r="D3520" s="14">
        <v>31.341108000000009</v>
      </c>
      <c r="E3520" s="14">
        <v>1185.098138999999</v>
      </c>
      <c r="F3520" s="1">
        <v>849855</v>
      </c>
      <c r="G3520" s="15">
        <f t="shared" si="108"/>
        <v>3.5863550081007702E-2</v>
      </c>
      <c r="H3520" s="15">
        <f t="shared" si="109"/>
        <v>7.6350106347833388E-2</v>
      </c>
    </row>
    <row r="3521" spans="1:8">
      <c r="A3521" s="1">
        <v>3520</v>
      </c>
      <c r="B3521" s="444">
        <f>유형화!$F$71*hourly1!B3522/hourly1!$B$8763+유형화!$F$72*hourly1!C3522/hourly1!$C$8763+유형화!$F$73*hourly1!D3522/hourly1!$D$8763+유형화!$F$74*hourly1!E3522/hourly1!$E$8763</f>
        <v>323.35750182449976</v>
      </c>
      <c r="C3521" s="442">
        <f>hourly1!$F3522*유형화!$G$71/hourly1!$F$8763+유형화!$G$72*hourly1!$G3522/hourly1!$F$8763+유형화!$G$74*hourly1!I3522/hourly1!$I$8763</f>
        <v>0.36884365171011713</v>
      </c>
      <c r="D3521" s="14">
        <v>27.435185000000011</v>
      </c>
      <c r="E3521" s="14">
        <v>1006.536323</v>
      </c>
      <c r="F3521" s="1">
        <v>882335</v>
      </c>
      <c r="G3521" s="15">
        <f t="shared" si="108"/>
        <v>3.1394012337700741E-2</v>
      </c>
      <c r="H3521" s="15">
        <f t="shared" si="109"/>
        <v>6.7186495168157639E-2</v>
      </c>
    </row>
    <row r="3522" spans="1:8">
      <c r="A3522" s="1">
        <v>3521</v>
      </c>
      <c r="B3522" s="444">
        <f>유형화!$F$71*hourly1!B3523/hourly1!$B$8763+유형화!$F$72*hourly1!C3523/hourly1!$C$8763+유형화!$F$73*hourly1!D3523/hourly1!$D$8763+유형화!$F$74*hourly1!E3523/hourly1!$E$8763</f>
        <v>280.36932941946958</v>
      </c>
      <c r="C3522" s="442">
        <f>hourly1!$F3523*유형화!$G$71/hourly1!$F$8763+유형화!$G$72*hourly1!$G3523/hourly1!$F$8763+유형화!$G$74*hourly1!I3523/hourly1!$I$8763</f>
        <v>0.39018988360248275</v>
      </c>
      <c r="D3522" s="14">
        <v>28.968814999999999</v>
      </c>
      <c r="E3522" s="14">
        <v>745.1447440000012</v>
      </c>
      <c r="F3522" s="1">
        <v>869995</v>
      </c>
      <c r="G3522" s="15">
        <f t="shared" ref="G3522:G3585" si="110">D3522/$I$1</f>
        <v>3.3148941241641708E-2</v>
      </c>
      <c r="H3522" s="15">
        <f t="shared" ref="H3522:H3585" si="111">G3522/(1-$H$1*(1-G3522))</f>
        <v>7.0795988034482768E-2</v>
      </c>
    </row>
    <row r="3523" spans="1:8">
      <c r="A3523" s="1">
        <v>3522</v>
      </c>
      <c r="B3523" s="444">
        <f>유형화!$F$71*hourly1!B3524/hourly1!$B$8763+유형화!$F$72*hourly1!C3524/hourly1!$C$8763+유형화!$F$73*hourly1!D3524/hourly1!$D$8763+유형화!$F$74*hourly1!E3524/hourly1!$E$8763</f>
        <v>157.62515916424502</v>
      </c>
      <c r="C3523" s="442">
        <f>hourly1!$F3524*유형화!$G$71/hourly1!$F$8763+유형화!$G$72*hourly1!$G3524/hourly1!$F$8763+유형화!$G$74*hourly1!I3524/hourly1!$I$8763</f>
        <v>0.51848614631536238</v>
      </c>
      <c r="D3523" s="14">
        <v>30.091127</v>
      </c>
      <c r="E3523" s="14">
        <v>418.15380000000039</v>
      </c>
      <c r="F3523" s="1">
        <v>852574</v>
      </c>
      <c r="G3523" s="15">
        <f t="shared" si="110"/>
        <v>3.443320000551553E-2</v>
      </c>
      <c r="H3523" s="15">
        <f t="shared" si="111"/>
        <v>7.3428003092118749E-2</v>
      </c>
    </row>
    <row r="3524" spans="1:8">
      <c r="A3524" s="1">
        <v>3523</v>
      </c>
      <c r="B3524" s="444">
        <f>유형화!$F$71*hourly1!B3525/hourly1!$B$8763+유형화!$F$72*hourly1!C3525/hourly1!$C$8763+유형화!$F$73*hourly1!D3525/hourly1!$D$8763+유형화!$F$74*hourly1!E3525/hourly1!$E$8763</f>
        <v>118.38715230727625</v>
      </c>
      <c r="C3524" s="442">
        <f>hourly1!$F3525*유형화!$G$71/hourly1!$F$8763+유형화!$G$72*hourly1!$G3525/hourly1!$F$8763+유형화!$G$74*hourly1!I3525/hourly1!$I$8763</f>
        <v>0.64158335865670457</v>
      </c>
      <c r="D3524" s="14">
        <v>31.700206000000001</v>
      </c>
      <c r="E3524" s="14">
        <v>124.8747310000002</v>
      </c>
      <c r="F3524" s="1">
        <v>834932</v>
      </c>
      <c r="G3524" s="15">
        <f t="shared" si="110"/>
        <v>3.6274465008041851E-2</v>
      </c>
      <c r="H3524" s="15">
        <f t="shared" si="111"/>
        <v>7.7187767284800229E-2</v>
      </c>
    </row>
    <row r="3525" spans="1:8">
      <c r="A3525" s="1">
        <v>3524</v>
      </c>
      <c r="B3525" s="444">
        <f>유형화!$F$71*hourly1!B3526/hourly1!$B$8763+유형화!$F$72*hourly1!C3526/hourly1!$C$8763+유형화!$F$73*hourly1!D3526/hourly1!$D$8763+유형화!$F$74*hourly1!E3526/hourly1!$E$8763</f>
        <v>126.6899625749072</v>
      </c>
      <c r="C3525" s="442">
        <f>hourly1!$F3526*유형화!$G$71/hourly1!$F$8763+유형화!$G$72*hourly1!$G3526/hourly1!$F$8763+유형화!$G$74*hourly1!I3526/hourly1!$I$8763</f>
        <v>0.64708952970987643</v>
      </c>
      <c r="D3525" s="14">
        <v>42.699776</v>
      </c>
      <c r="E3525" s="14">
        <v>9.8112189999999746</v>
      </c>
      <c r="F3525" s="1">
        <v>817251</v>
      </c>
      <c r="G3525" s="15">
        <f t="shared" si="110"/>
        <v>4.886124495100206E-2</v>
      </c>
      <c r="H3525" s="15">
        <f t="shared" si="111"/>
        <v>0.10246160884171809</v>
      </c>
    </row>
    <row r="3526" spans="1:8">
      <c r="A3526" s="1">
        <v>3525</v>
      </c>
      <c r="B3526" s="444">
        <f>유형화!$F$71*hourly1!B3527/hourly1!$B$8763+유형화!$F$72*hourly1!C3527/hourly1!$C$8763+유형화!$F$73*hourly1!D3527/hourly1!$D$8763+유형화!$F$74*hourly1!E3527/hourly1!$E$8763</f>
        <v>64.047893113140859</v>
      </c>
      <c r="C3526" s="442">
        <f>hourly1!$F3527*유형화!$G$71/hourly1!$F$8763+유형화!$G$72*hourly1!$G3527/hourly1!$F$8763+유형화!$G$74*hourly1!I3527/hourly1!$I$8763</f>
        <v>0.55099628424822988</v>
      </c>
      <c r="D3526" s="14">
        <v>42.036237000000007</v>
      </c>
      <c r="E3526" s="14">
        <v>3.9015200000000001</v>
      </c>
      <c r="F3526" s="1">
        <v>862179</v>
      </c>
      <c r="G3526" s="15">
        <f t="shared" si="110"/>
        <v>4.8101958962861451E-2</v>
      </c>
      <c r="H3526" s="15">
        <f t="shared" si="111"/>
        <v>0.10095780333491818</v>
      </c>
    </row>
    <row r="3527" spans="1:8">
      <c r="A3527" s="1">
        <v>3526</v>
      </c>
      <c r="B3527" s="444">
        <f>유형화!$F$71*hourly1!B3528/hourly1!$B$8763+유형화!$F$72*hourly1!C3528/hourly1!$C$8763+유형화!$F$73*hourly1!D3528/hourly1!$D$8763+유형화!$F$74*hourly1!E3528/hourly1!$E$8763</f>
        <v>62.427643741095181</v>
      </c>
      <c r="C3527" s="442">
        <f>hourly1!$F3528*유형화!$G$71/hourly1!$F$8763+유형화!$G$72*hourly1!$G3528/hourly1!$F$8763+유형화!$G$74*hourly1!I3528/hourly1!$I$8763</f>
        <v>0.46008554750294184</v>
      </c>
      <c r="D3527" s="14">
        <v>44.457608999999998</v>
      </c>
      <c r="E3527" s="14">
        <v>3.0752000000000002</v>
      </c>
      <c r="F3527" s="1">
        <v>914321</v>
      </c>
      <c r="G3527" s="15">
        <f t="shared" si="110"/>
        <v>5.0872728776958309E-2</v>
      </c>
      <c r="H3527" s="15">
        <f t="shared" si="111"/>
        <v>0.10643275594983809</v>
      </c>
    </row>
    <row r="3528" spans="1:8">
      <c r="A3528" s="1">
        <v>3527</v>
      </c>
      <c r="B3528" s="444">
        <f>유형화!$F$71*hourly1!B3529/hourly1!$B$8763+유형화!$F$72*hourly1!C3529/hourly1!$C$8763+유형화!$F$73*hourly1!D3529/hourly1!$D$8763+유형화!$F$74*hourly1!E3529/hourly1!$E$8763</f>
        <v>60.807390762163259</v>
      </c>
      <c r="C3528" s="442">
        <f>hourly1!$F3529*유형화!$G$71/hourly1!$F$8763+유형화!$G$72*hourly1!$G3529/hourly1!$F$8763+유형화!$G$74*hourly1!I3529/hourly1!$I$8763</f>
        <v>0.35323590741731148</v>
      </c>
      <c r="D3528" s="14">
        <v>45.400745999999998</v>
      </c>
      <c r="E3528" s="14">
        <v>3.4864000000000002</v>
      </c>
      <c r="F3528" s="1">
        <v>948621</v>
      </c>
      <c r="G3528" s="15">
        <f t="shared" si="110"/>
        <v>5.1951958044562742E-2</v>
      </c>
      <c r="H3528" s="15">
        <f t="shared" si="111"/>
        <v>0.10855584292477073</v>
      </c>
    </row>
    <row r="3529" spans="1:8">
      <c r="A3529" s="1">
        <v>3528</v>
      </c>
      <c r="B3529" s="444">
        <f>유형화!$F$71*hourly1!B3530/hourly1!$B$8763+유형화!$F$72*hourly1!C3530/hourly1!$C$8763+유형화!$F$73*hourly1!D3530/hourly1!$D$8763+유형화!$F$74*hourly1!E3530/hourly1!$E$8763</f>
        <v>58.944508652524569</v>
      </c>
      <c r="C3529" s="442">
        <f>hourly1!$F3530*유형화!$G$71/hourly1!$F$8763+유형화!$G$72*hourly1!$G3530/hourly1!$F$8763+유형화!$G$74*hourly1!I3530/hourly1!$I$8763</f>
        <v>0.32134620378265699</v>
      </c>
      <c r="D3529" s="14">
        <v>42.110987999999992</v>
      </c>
      <c r="E3529" s="14">
        <v>1.6018399999999999</v>
      </c>
      <c r="F3529" s="1">
        <v>988178</v>
      </c>
      <c r="G3529" s="15">
        <f t="shared" si="110"/>
        <v>4.8187496341824086E-2</v>
      </c>
      <c r="H3529" s="15">
        <f t="shared" si="111"/>
        <v>0.10112734632179375</v>
      </c>
    </row>
    <row r="3530" spans="1:8">
      <c r="A3530" s="1">
        <v>3529</v>
      </c>
      <c r="B3530" s="444">
        <f>유형화!$F$71*hourly1!B3531/hourly1!$B$8763+유형화!$F$72*hourly1!C3531/hourly1!$C$8763+유형화!$F$73*hourly1!D3531/hourly1!$D$8763+유형화!$F$74*hourly1!E3531/hourly1!$E$8763</f>
        <v>58.944508652524569</v>
      </c>
      <c r="C3530" s="442">
        <f>hourly1!$F3531*유형화!$G$71/hourly1!$F$8763+유형화!$G$72*hourly1!$G3531/hourly1!$F$8763+유형화!$G$74*hourly1!I3531/hourly1!$I$8763</f>
        <v>0.26364630296476332</v>
      </c>
      <c r="D3530" s="14">
        <v>50.016052000000002</v>
      </c>
      <c r="E3530" s="14">
        <v>0.23648</v>
      </c>
      <c r="F3530" s="1">
        <v>939666</v>
      </c>
      <c r="G3530" s="15">
        <f t="shared" si="110"/>
        <v>5.7233240948478432E-2</v>
      </c>
      <c r="H3530" s="15">
        <f t="shared" si="111"/>
        <v>0.11886982866335895</v>
      </c>
    </row>
    <row r="3531" spans="1:8">
      <c r="A3531" s="1">
        <v>3530</v>
      </c>
      <c r="B3531" s="444">
        <f>유형화!$F$71*hourly1!B3532/hourly1!$B$8763+유형화!$F$72*hourly1!C3532/hourly1!$C$8763+유형화!$F$73*hourly1!D3532/hourly1!$D$8763+유형화!$F$74*hourly1!E3532/hourly1!$E$8763</f>
        <v>58.702782349869331</v>
      </c>
      <c r="C3531" s="442">
        <f>hourly1!$F3532*유형화!$G$71/hourly1!$F$8763+유형화!$G$72*hourly1!$G3532/hourly1!$F$8763+유형화!$G$74*hourly1!I3532/hourly1!$I$8763</f>
        <v>0.24443728551599175</v>
      </c>
      <c r="D3531" s="14">
        <v>75.683823000000004</v>
      </c>
      <c r="E3531" s="14">
        <v>1.7600000000000001E-2</v>
      </c>
      <c r="F3531" s="1">
        <v>837216</v>
      </c>
      <c r="G3531" s="15">
        <f t="shared" si="110"/>
        <v>8.6604805946318877E-2</v>
      </c>
      <c r="H3531" s="15">
        <f t="shared" si="111"/>
        <v>0.17403361117378924</v>
      </c>
    </row>
    <row r="3532" spans="1:8">
      <c r="A3532" s="1">
        <v>3531</v>
      </c>
      <c r="B3532" s="444">
        <f>유형화!$F$71*hourly1!B3533/hourly1!$B$8763+유형화!$F$72*hourly1!C3533/hourly1!$C$8763+유형화!$F$73*hourly1!D3533/hourly1!$D$8763+유형화!$F$74*hourly1!E3533/hourly1!$E$8763</f>
        <v>58.702782349869331</v>
      </c>
      <c r="C3532" s="442">
        <f>hourly1!$F3533*유형화!$G$71/hourly1!$F$8763+유형화!$G$72*hourly1!$G3533/hourly1!$F$8763+유형화!$G$74*hourly1!I3533/hourly1!$I$8763</f>
        <v>0.24078157972130682</v>
      </c>
      <c r="D3532" s="14">
        <v>95.307444000000004</v>
      </c>
      <c r="E3532" s="14">
        <v>0</v>
      </c>
      <c r="F3532" s="1">
        <v>697287</v>
      </c>
      <c r="G3532" s="15">
        <f t="shared" si="110"/>
        <v>0.10906006548928762</v>
      </c>
      <c r="H3532" s="15">
        <f t="shared" si="111"/>
        <v>0.21385037890790023</v>
      </c>
    </row>
    <row r="3533" spans="1:8">
      <c r="A3533" s="1">
        <v>3532</v>
      </c>
      <c r="B3533" s="444">
        <f>유형화!$F$71*hourly1!B3534/hourly1!$B$8763+유형화!$F$72*hourly1!C3534/hourly1!$C$8763+유형화!$F$73*hourly1!D3534/hourly1!$D$8763+유형화!$F$74*hourly1!E3534/hourly1!$E$8763</f>
        <v>58.702782349869331</v>
      </c>
      <c r="C3533" s="442">
        <f>hourly1!$F3534*유형화!$G$71/hourly1!$F$8763+유형화!$G$72*hourly1!$G3534/hourly1!$F$8763+유형화!$G$74*hourly1!I3534/hourly1!$I$8763</f>
        <v>0.24087447374546803</v>
      </c>
      <c r="D3533" s="14">
        <v>113.803501</v>
      </c>
      <c r="E3533" s="14">
        <v>0</v>
      </c>
      <c r="F3533" s="1">
        <v>558331</v>
      </c>
      <c r="G3533" s="15">
        <f t="shared" si="110"/>
        <v>0.13022505641815563</v>
      </c>
      <c r="H3533" s="15">
        <f t="shared" si="111"/>
        <v>0.24965321972287466</v>
      </c>
    </row>
    <row r="3534" spans="1:8">
      <c r="A3534" s="1">
        <v>3533</v>
      </c>
      <c r="B3534" s="444">
        <f>유형화!$F$71*hourly1!B3535/hourly1!$B$8763+유형화!$F$72*hourly1!C3535/hourly1!$C$8763+유형화!$F$73*hourly1!D3535/hourly1!$D$8763+유형화!$F$74*hourly1!E3535/hourly1!$E$8763</f>
        <v>58.702782349869331</v>
      </c>
      <c r="C3534" s="442">
        <f>hourly1!$F3535*유형화!$G$71/hourly1!$F$8763+유형화!$G$72*hourly1!$G3535/hourly1!$F$8763+유형화!$G$74*hourly1!I3535/hourly1!$I$8763</f>
        <v>0.2381727243901291</v>
      </c>
      <c r="D3534" s="14">
        <v>147.65491499999999</v>
      </c>
      <c r="E3534" s="14">
        <v>0</v>
      </c>
      <c r="F3534" s="1">
        <v>620239</v>
      </c>
      <c r="G3534" s="15">
        <f t="shared" si="110"/>
        <v>0.16896114326300887</v>
      </c>
      <c r="H3534" s="15">
        <f t="shared" si="111"/>
        <v>0.31120323059426092</v>
      </c>
    </row>
    <row r="3535" spans="1:8">
      <c r="A3535" s="1">
        <v>3534</v>
      </c>
      <c r="B3535" s="444">
        <f>유형화!$F$71*hourly1!B3536/hourly1!$B$8763+유형화!$F$72*hourly1!C3536/hourly1!$C$8763+유형화!$F$73*hourly1!D3536/hourly1!$D$8763+유형화!$F$74*hourly1!E3536/hourly1!$E$8763</f>
        <v>60.565664459508021</v>
      </c>
      <c r="C3535" s="442">
        <f>hourly1!$F3536*유형화!$G$71/hourly1!$F$8763+유형화!$G$72*hourly1!$G3536/hourly1!$F$8763+유형화!$G$74*hourly1!I3536/hourly1!$I$8763</f>
        <v>0.42322136887445805</v>
      </c>
      <c r="D3535" s="14">
        <v>155.46946600000001</v>
      </c>
      <c r="E3535" s="14">
        <v>8.7479659999999839</v>
      </c>
      <c r="F3535" s="1">
        <v>939506</v>
      </c>
      <c r="G3535" s="15">
        <f t="shared" si="110"/>
        <v>0.17790331407423512</v>
      </c>
      <c r="H3535" s="15">
        <f t="shared" si="111"/>
        <v>0.32473185330198784</v>
      </c>
    </row>
    <row r="3536" spans="1:8">
      <c r="A3536" s="1">
        <v>3535</v>
      </c>
      <c r="B3536" s="444">
        <f>유형화!$F$71*hourly1!B3537/hourly1!$B$8763+유형화!$F$72*hourly1!C3537/hourly1!$C$8763+유형화!$F$73*hourly1!D3537/hourly1!$D$8763+유형화!$F$74*hourly1!E3537/hourly1!$E$8763</f>
        <v>72.111119134815169</v>
      </c>
      <c r="C3536" s="442">
        <f>hourly1!$F3537*유형화!$G$71/hourly1!$F$8763+유형화!$G$72*hourly1!$G3537/hourly1!$F$8763+유형화!$G$74*hourly1!I3537/hourly1!$I$8763</f>
        <v>0.75594706597915173</v>
      </c>
      <c r="D3536" s="14">
        <v>143.14948899999999</v>
      </c>
      <c r="E3536" s="14">
        <v>120.7830460000001</v>
      </c>
      <c r="F3536" s="1">
        <v>1028586</v>
      </c>
      <c r="G3536" s="15">
        <f t="shared" si="110"/>
        <v>0.16380559576330739</v>
      </c>
      <c r="H3536" s="15">
        <f t="shared" si="111"/>
        <v>0.303291418712551</v>
      </c>
    </row>
    <row r="3537" spans="1:8">
      <c r="A3537" s="1">
        <v>3536</v>
      </c>
      <c r="B3537" s="444">
        <f>유형화!$F$71*hourly1!B3538/hourly1!$B$8763+유형화!$F$72*hourly1!C3538/hourly1!$C$8763+유형화!$F$73*hourly1!D3538/hourly1!$D$8763+유형화!$F$74*hourly1!E3538/hourly1!$E$8763</f>
        <v>158.07995505830485</v>
      </c>
      <c r="C3537" s="442">
        <f>hourly1!$F3538*유형화!$G$71/hourly1!$F$8763+유형화!$G$72*hourly1!$G3538/hourly1!$F$8763+유형화!$G$74*hourly1!I3538/hourly1!$I$8763</f>
        <v>0.653842680808433</v>
      </c>
      <c r="D3537" s="14">
        <v>140.16193200000001</v>
      </c>
      <c r="E3537" s="14">
        <v>361.77250900000018</v>
      </c>
      <c r="F3537" s="1">
        <v>935639</v>
      </c>
      <c r="G3537" s="15">
        <f t="shared" si="110"/>
        <v>0.16038694189537891</v>
      </c>
      <c r="H3537" s="15">
        <f t="shared" si="111"/>
        <v>0.29799911209607494</v>
      </c>
    </row>
    <row r="3538" spans="1:8">
      <c r="A3538" s="1">
        <v>3537</v>
      </c>
      <c r="B3538" s="444">
        <f>유형화!$F$71*hourly1!B3539/hourly1!$B$8763+유형화!$F$72*hourly1!C3539/hourly1!$C$8763+유형화!$F$73*hourly1!D3539/hourly1!$D$8763+유형화!$F$74*hourly1!E3539/hourly1!$E$8763</f>
        <v>262.56885524266988</v>
      </c>
      <c r="C3538" s="442">
        <f>hourly1!$F3539*유형화!$G$71/hourly1!$F$8763+유형화!$G$72*hourly1!$G3539/hourly1!$F$8763+유형화!$G$74*hourly1!I3539/hourly1!$I$8763</f>
        <v>0.57855044450611581</v>
      </c>
      <c r="D3538" s="14">
        <v>184.909066</v>
      </c>
      <c r="E3538" s="14">
        <v>655.11407100000031</v>
      </c>
      <c r="F3538" s="1">
        <v>896973</v>
      </c>
      <c r="G3538" s="15">
        <f t="shared" si="110"/>
        <v>0.21159097339262403</v>
      </c>
      <c r="H3538" s="15">
        <f t="shared" si="111"/>
        <v>0.37358810007561866</v>
      </c>
    </row>
    <row r="3539" spans="1:8">
      <c r="A3539" s="1">
        <v>3538</v>
      </c>
      <c r="B3539" s="444">
        <f>유형화!$F$71*hourly1!B3540/hourly1!$B$8763+유형화!$F$72*hourly1!C3540/hourly1!$C$8763+유형화!$F$73*hourly1!D3540/hourly1!$D$8763+유형화!$F$74*hourly1!E3540/hourly1!$E$8763</f>
        <v>328.03971466569112</v>
      </c>
      <c r="C3539" s="442">
        <f>hourly1!$F3540*유형화!$G$71/hourly1!$F$8763+유형화!$G$72*hourly1!$G3540/hourly1!$F$8763+유형화!$G$74*hourly1!I3540/hourly1!$I$8763</f>
        <v>0.49257523245329671</v>
      </c>
      <c r="D3539" s="14">
        <v>255.63233399999999</v>
      </c>
      <c r="E3539" s="14">
        <v>917.6722600000021</v>
      </c>
      <c r="F3539" s="1">
        <v>865844</v>
      </c>
      <c r="G3539" s="15">
        <f t="shared" si="110"/>
        <v>0.29251942888342958</v>
      </c>
      <c r="H3539" s="15">
        <f t="shared" si="111"/>
        <v>0.47884479149192632</v>
      </c>
    </row>
    <row r="3540" spans="1:8">
      <c r="A3540" s="1">
        <v>3539</v>
      </c>
      <c r="B3540" s="444">
        <f>유형화!$F$71*hourly1!B3541/hourly1!$B$8763+유형화!$F$72*hourly1!C3541/hourly1!$C$8763+유형화!$F$73*hourly1!D3541/hourly1!$D$8763+유형화!$F$74*hourly1!E3541/hourly1!$E$8763</f>
        <v>392.40506170969212</v>
      </c>
      <c r="C3540" s="442">
        <f>hourly1!$F3541*유형화!$G$71/hourly1!$F$8763+유형화!$G$72*hourly1!$G3541/hourly1!$F$8763+유형화!$G$74*hourly1!I3541/hourly1!$I$8763</f>
        <v>0.46030450034760928</v>
      </c>
      <c r="D3540" s="14">
        <v>279.98719900000009</v>
      </c>
      <c r="E3540" s="14">
        <v>1103.6506990000009</v>
      </c>
      <c r="F3540" s="1">
        <v>884050</v>
      </c>
      <c r="G3540" s="15">
        <f t="shared" si="110"/>
        <v>0.32038863888850294</v>
      </c>
      <c r="H3540" s="15">
        <f t="shared" si="111"/>
        <v>0.51162823904460231</v>
      </c>
    </row>
    <row r="3541" spans="1:8">
      <c r="A3541" s="1">
        <v>3540</v>
      </c>
      <c r="B3541" s="444">
        <f>유형화!$F$71*hourly1!B3542/hourly1!$B$8763+유형화!$F$72*hourly1!C3542/hourly1!$C$8763+유형화!$F$73*hourly1!D3542/hourly1!$D$8763+유형화!$F$74*hourly1!E3542/hourly1!$E$8763</f>
        <v>329.94525094952269</v>
      </c>
      <c r="C3541" s="442">
        <f>hourly1!$F3542*유형화!$G$71/hourly1!$F$8763+유형화!$G$72*hourly1!$G3542/hourly1!$F$8763+유형화!$G$74*hourly1!I3542/hourly1!$I$8763</f>
        <v>0.4441485183402808</v>
      </c>
      <c r="D3541" s="14">
        <v>298.58907299999998</v>
      </c>
      <c r="E3541" s="14">
        <v>1217.5974219999989</v>
      </c>
      <c r="F3541" s="1">
        <v>861201</v>
      </c>
      <c r="G3541" s="15">
        <f t="shared" si="110"/>
        <v>0.3416747159410306</v>
      </c>
      <c r="H3541" s="15">
        <f t="shared" si="111"/>
        <v>0.53560654958608933</v>
      </c>
    </row>
    <row r="3542" spans="1:8">
      <c r="A3542" s="1">
        <v>3541</v>
      </c>
      <c r="B3542" s="444">
        <f>유형화!$F$71*hourly1!B3543/hourly1!$B$8763+유형화!$F$72*hourly1!C3543/hourly1!$C$8763+유형화!$F$73*hourly1!D3543/hourly1!$D$8763+유형화!$F$74*hourly1!E3543/hourly1!$E$8763</f>
        <v>194.12795746778295</v>
      </c>
      <c r="C3542" s="442">
        <f>hourly1!$F3543*유형화!$G$71/hourly1!$F$8763+유형화!$G$72*hourly1!$G3543/hourly1!$F$8763+유형화!$G$74*hourly1!I3543/hourly1!$I$8763</f>
        <v>0.55644248161562826</v>
      </c>
      <c r="D3542" s="14">
        <v>295.41837199999998</v>
      </c>
      <c r="E3542" s="14">
        <v>1255.143183000002</v>
      </c>
      <c r="F3542" s="1">
        <v>895392</v>
      </c>
      <c r="G3542" s="15">
        <f t="shared" si="110"/>
        <v>0.33804649086023886</v>
      </c>
      <c r="H3542" s="15">
        <f t="shared" si="111"/>
        <v>0.5315818498610172</v>
      </c>
    </row>
    <row r="3543" spans="1:8">
      <c r="A3543" s="1">
        <v>3542</v>
      </c>
      <c r="B3543" s="444">
        <f>유형화!$F$71*hourly1!B3544/hourly1!$B$8763+유형화!$F$72*hourly1!C3544/hourly1!$C$8763+유형화!$F$73*hourly1!D3544/hourly1!$D$8763+유형화!$F$74*hourly1!E3544/hourly1!$E$8763</f>
        <v>262.76644518478167</v>
      </c>
      <c r="C3543" s="442">
        <f>hourly1!$F3544*유형화!$G$71/hourly1!$F$8763+유형화!$G$72*hourly1!$G3544/hourly1!$F$8763+유형화!$G$74*hourly1!I3544/hourly1!$I$8763</f>
        <v>0.51894792739862727</v>
      </c>
      <c r="D3543" s="14">
        <v>292.73658699999999</v>
      </c>
      <c r="E3543" s="14">
        <v>1232.149824000001</v>
      </c>
      <c r="F3543" s="1">
        <v>907712</v>
      </c>
      <c r="G3543" s="15">
        <f t="shared" si="110"/>
        <v>0.33497773111332774</v>
      </c>
      <c r="H3543" s="15">
        <f t="shared" si="111"/>
        <v>0.52815798176264916</v>
      </c>
    </row>
    <row r="3544" spans="1:8">
      <c r="A3544" s="1">
        <v>3543</v>
      </c>
      <c r="B3544" s="444">
        <f>유형화!$F$71*hourly1!B3545/hourly1!$B$8763+유형화!$F$72*hourly1!C3545/hourly1!$C$8763+유형화!$F$73*hourly1!D3545/hourly1!$D$8763+유형화!$F$74*hourly1!E3545/hourly1!$E$8763</f>
        <v>385.78592906741414</v>
      </c>
      <c r="C3544" s="442">
        <f>hourly1!$F3545*유형화!$G$71/hourly1!$F$8763+유형화!$G$72*hourly1!$G3545/hourly1!$F$8763+유형화!$G$74*hourly1!I3545/hourly1!$I$8763</f>
        <v>0.39049455970453484</v>
      </c>
      <c r="D3544" s="14">
        <v>312.36801200000002</v>
      </c>
      <c r="E3544" s="14">
        <v>1132.818839999999</v>
      </c>
      <c r="F3544" s="1">
        <v>856889</v>
      </c>
      <c r="G3544" s="15">
        <f t="shared" si="110"/>
        <v>0.3574419207536253</v>
      </c>
      <c r="H3544" s="15">
        <f t="shared" si="111"/>
        <v>0.55280816459075877</v>
      </c>
    </row>
    <row r="3545" spans="1:8">
      <c r="A3545" s="1">
        <v>3544</v>
      </c>
      <c r="B3545" s="444">
        <f>유형화!$F$71*hourly1!B3546/hourly1!$B$8763+유형화!$F$72*hourly1!C3546/hourly1!$C$8763+유형화!$F$73*hourly1!D3546/hourly1!$D$8763+유형화!$F$74*hourly1!E3546/hourly1!$E$8763</f>
        <v>323.36106542811405</v>
      </c>
      <c r="C3545" s="442">
        <f>hourly1!$F3546*유형화!$G$71/hourly1!$F$8763+유형화!$G$72*hourly1!$G3546/hourly1!$F$8763+유형화!$G$74*hourly1!I3546/hourly1!$I$8763</f>
        <v>0.36912347458640526</v>
      </c>
      <c r="D3545" s="14">
        <v>329.21750199999991</v>
      </c>
      <c r="E3545" s="14">
        <v>949.31616700000029</v>
      </c>
      <c r="F3545" s="1">
        <v>882403</v>
      </c>
      <c r="G3545" s="15">
        <f t="shared" si="110"/>
        <v>0.37672274925702204</v>
      </c>
      <c r="H3545" s="15">
        <f t="shared" si="111"/>
        <v>0.57322607332793885</v>
      </c>
    </row>
    <row r="3546" spans="1:8">
      <c r="A3546" s="1">
        <v>3545</v>
      </c>
      <c r="B3546" s="444">
        <f>유형화!$F$71*hourly1!B3547/hourly1!$B$8763+유형화!$F$72*hourly1!C3547/hourly1!$C$8763+유형화!$F$73*hourly1!D3547/hourly1!$D$8763+유형화!$F$74*hourly1!E3547/hourly1!$E$8763</f>
        <v>280.37322124973258</v>
      </c>
      <c r="C3546" s="442">
        <f>hourly1!$F3547*유형화!$G$71/hourly1!$F$8763+유형화!$G$72*hourly1!$G3547/hourly1!$F$8763+유형화!$G$74*hourly1!I3547/hourly1!$I$8763</f>
        <v>0.39050653814449243</v>
      </c>
      <c r="D3546" s="14">
        <v>369.16436299999998</v>
      </c>
      <c r="E3546" s="14">
        <v>693.20459800000128</v>
      </c>
      <c r="F3546" s="1">
        <v>836200</v>
      </c>
      <c r="G3546" s="15">
        <f t="shared" si="110"/>
        <v>0.42243384058323025</v>
      </c>
      <c r="H3546" s="15">
        <f t="shared" si="111"/>
        <v>0.61909707725090368</v>
      </c>
    </row>
    <row r="3547" spans="1:8">
      <c r="A3547" s="1">
        <v>3546</v>
      </c>
      <c r="B3547" s="444">
        <f>유형화!$F$71*hourly1!B3548/hourly1!$B$8763+유형화!$F$72*hourly1!C3548/hourly1!$C$8763+유형화!$F$73*hourly1!D3548/hourly1!$D$8763+유형화!$F$74*hourly1!E3548/hourly1!$E$8763</f>
        <v>157.62935757983919</v>
      </c>
      <c r="C3547" s="442">
        <f>hourly1!$F3548*유형화!$G$71/hourly1!$F$8763+유형화!$G$72*hourly1!$G3548/hourly1!$F$8763+유형화!$G$74*hourly1!I3548/hourly1!$I$8763</f>
        <v>0.51900227855135939</v>
      </c>
      <c r="D3547" s="14">
        <v>384.40507000000002</v>
      </c>
      <c r="E3547" s="14">
        <v>386.3795640000007</v>
      </c>
      <c r="F3547" s="1">
        <v>851868</v>
      </c>
      <c r="G3547" s="15">
        <f t="shared" si="110"/>
        <v>0.4398737427961471</v>
      </c>
      <c r="H3547" s="15">
        <f t="shared" si="111"/>
        <v>0.63571949145539219</v>
      </c>
    </row>
    <row r="3548" spans="1:8">
      <c r="A3548" s="1">
        <v>3547</v>
      </c>
      <c r="B3548" s="444">
        <f>유형화!$F$71*hourly1!B3549/hourly1!$B$8763+유형화!$F$72*hourly1!C3549/hourly1!$C$8763+유형화!$F$73*hourly1!D3549/hourly1!$D$8763+유형화!$F$74*hourly1!E3549/hourly1!$E$8763</f>
        <v>118.3894751420208</v>
      </c>
      <c r="C3548" s="442">
        <f>hourly1!$F3549*유형화!$G$71/hourly1!$F$8763+유형화!$G$72*hourly1!$G3549/hourly1!$F$8763+유형화!$G$74*hourly1!I3549/hourly1!$I$8763</f>
        <v>0.64228674568877475</v>
      </c>
      <c r="D3548" s="14">
        <v>394.17477000000008</v>
      </c>
      <c r="E3548" s="14">
        <v>123.2715240000001</v>
      </c>
      <c r="F3548" s="1">
        <v>870631</v>
      </c>
      <c r="G3548" s="15">
        <f t="shared" si="110"/>
        <v>0.45105318562970687</v>
      </c>
      <c r="H3548" s="15">
        <f t="shared" si="111"/>
        <v>0.64613463911896785</v>
      </c>
    </row>
    <row r="3549" spans="1:8">
      <c r="A3549" s="1">
        <v>3548</v>
      </c>
      <c r="B3549" s="444">
        <f>유형화!$F$71*hourly1!B3550/hourly1!$B$8763+유형화!$F$72*hourly1!C3550/hourly1!$C$8763+유형화!$F$73*hourly1!D3550/hourly1!$D$8763+유형화!$F$74*hourly1!E3550/hourly1!$E$8763</f>
        <v>126.69178405246312</v>
      </c>
      <c r="C3549" s="442">
        <f>hourly1!$F3550*유형화!$G$71/hourly1!$F$8763+유형화!$G$72*hourly1!$G3550/hourly1!$F$8763+유형화!$G$74*hourly1!I3550/hourly1!$I$8763</f>
        <v>0.64779935413484802</v>
      </c>
      <c r="D3549" s="14">
        <v>411.21137199999998</v>
      </c>
      <c r="E3549" s="14">
        <v>10.62445799999999</v>
      </c>
      <c r="F3549" s="1">
        <v>849052</v>
      </c>
      <c r="G3549" s="15">
        <f t="shared" si="110"/>
        <v>0.47054812591826312</v>
      </c>
      <c r="H3549" s="15">
        <f t="shared" si="111"/>
        <v>0.66386449002823389</v>
      </c>
    </row>
    <row r="3550" spans="1:8">
      <c r="A3550" s="1">
        <v>3549</v>
      </c>
      <c r="B3550" s="444">
        <f>유형화!$F$71*hourly1!B3551/hourly1!$B$8763+유형화!$F$72*hourly1!C3551/hourly1!$C$8763+유형화!$F$73*hourly1!D3551/hourly1!$D$8763+유형화!$F$74*hourly1!E3551/hourly1!$E$8763</f>
        <v>64.047893113140859</v>
      </c>
      <c r="C3550" s="442">
        <f>hourly1!$F3551*유형화!$G$71/hourly1!$F$8763+유형화!$G$72*hourly1!$G3551/hourly1!$F$8763+유형화!$G$74*hourly1!I3551/hourly1!$I$8763</f>
        <v>0.55152529127003247</v>
      </c>
      <c r="D3550" s="14">
        <v>425.33520699999991</v>
      </c>
      <c r="E3550" s="14">
        <v>3.8904800000000002</v>
      </c>
      <c r="F3550" s="1">
        <v>846141</v>
      </c>
      <c r="G3550" s="15">
        <f t="shared" si="110"/>
        <v>0.48670999434545426</v>
      </c>
      <c r="H3550" s="15">
        <f t="shared" si="111"/>
        <v>0.67816140307630712</v>
      </c>
    </row>
    <row r="3551" spans="1:8">
      <c r="A3551" s="1">
        <v>3550</v>
      </c>
      <c r="B3551" s="444">
        <f>유형화!$F$71*hourly1!B3552/hourly1!$B$8763+유형화!$F$72*hourly1!C3552/hourly1!$C$8763+유형화!$F$73*hourly1!D3552/hourly1!$D$8763+유형화!$F$74*hourly1!E3552/hourly1!$E$8763</f>
        <v>62.427643741095181</v>
      </c>
      <c r="C3551" s="442">
        <f>hourly1!$F3552*유형화!$G$71/hourly1!$F$8763+유형화!$G$72*hourly1!$G3552/hourly1!$F$8763+유형화!$G$74*hourly1!I3552/hourly1!$I$8763</f>
        <v>0.46048458437690332</v>
      </c>
      <c r="D3551" s="14">
        <v>411.69833399999999</v>
      </c>
      <c r="E3551" s="14">
        <v>3.1068799999999999</v>
      </c>
      <c r="F3551" s="1">
        <v>886947</v>
      </c>
      <c r="G3551" s="15">
        <f t="shared" si="110"/>
        <v>0.47110535529491909</v>
      </c>
      <c r="H3551" s="15">
        <f t="shared" si="111"/>
        <v>0.66436338549424212</v>
      </c>
    </row>
    <row r="3552" spans="1:8">
      <c r="A3552" s="1">
        <v>3551</v>
      </c>
      <c r="B3552" s="444">
        <f>유형화!$F$71*hourly1!B3553/hourly1!$B$8763+유형화!$F$72*hourly1!C3553/hourly1!$C$8763+유형화!$F$73*hourly1!D3553/hourly1!$D$8763+유형화!$F$74*hourly1!E3553/hourly1!$E$8763</f>
        <v>60.807390762163259</v>
      </c>
      <c r="C3552" s="442">
        <f>hourly1!$F3553*유형화!$G$71/hourly1!$F$8763+유형화!$G$72*hourly1!$G3553/hourly1!$F$8763+유형화!$G$74*hourly1!I3553/hourly1!$I$8763</f>
        <v>0.3534824025252829</v>
      </c>
      <c r="D3552" s="14">
        <v>404.06862400000011</v>
      </c>
      <c r="E3552" s="14">
        <v>3.2809599999999999</v>
      </c>
      <c r="F3552" s="1">
        <v>928171</v>
      </c>
      <c r="G3552" s="15">
        <f t="shared" si="110"/>
        <v>0.46237469756933519</v>
      </c>
      <c r="H3552" s="15">
        <f t="shared" si="111"/>
        <v>0.65649681054080811</v>
      </c>
    </row>
    <row r="3553" spans="1:8">
      <c r="A3553" s="1">
        <v>3552</v>
      </c>
      <c r="B3553" s="444">
        <f>유형화!$F$71*hourly1!B3554/hourly1!$B$8763+유형화!$F$72*hourly1!C3554/hourly1!$C$8763+유형화!$F$73*hourly1!D3554/hourly1!$D$8763+유형화!$F$74*hourly1!E3554/hourly1!$E$8763</f>
        <v>58.944508652524569</v>
      </c>
      <c r="C3553" s="442">
        <f>hourly1!$F3554*유형화!$G$71/hourly1!$F$8763+유형화!$G$72*hourly1!$G3554/hourly1!$F$8763+유형화!$G$74*hourly1!I3554/hourly1!$I$8763</f>
        <v>0.32154274798114524</v>
      </c>
      <c r="D3553" s="14">
        <v>402.85364700000002</v>
      </c>
      <c r="E3553" s="14">
        <v>1.7295199999999999</v>
      </c>
      <c r="F3553" s="1">
        <v>951842</v>
      </c>
      <c r="G3553" s="15">
        <f t="shared" si="110"/>
        <v>0.46098440248191275</v>
      </c>
      <c r="H3553" s="15">
        <f t="shared" si="111"/>
        <v>0.6552342029663073</v>
      </c>
    </row>
    <row r="3554" spans="1:8">
      <c r="A3554" s="1">
        <v>3553</v>
      </c>
      <c r="B3554" s="444">
        <f>유형화!$F$71*hourly1!B3555/hourly1!$B$8763+유형화!$F$72*hourly1!C3555/hourly1!$C$8763+유형화!$F$73*hourly1!D3555/hourly1!$D$8763+유형화!$F$74*hourly1!E3555/hourly1!$E$8763</f>
        <v>58.944508652524569</v>
      </c>
      <c r="C3554" s="442">
        <f>hourly1!$F3555*유형화!$G$71/hourly1!$F$8763+유형화!$G$72*hourly1!$G3555/hourly1!$F$8763+유형화!$G$74*hourly1!I3555/hourly1!$I$8763</f>
        <v>0.26378613291692166</v>
      </c>
      <c r="D3554" s="14">
        <v>384.49646899999999</v>
      </c>
      <c r="E3554" s="14">
        <v>0.25328000000000001</v>
      </c>
      <c r="F3554" s="1">
        <v>904452</v>
      </c>
      <c r="G3554" s="15">
        <f t="shared" si="110"/>
        <v>0.43997833043911916</v>
      </c>
      <c r="H3554" s="15">
        <f t="shared" si="111"/>
        <v>0.63581778653157239</v>
      </c>
    </row>
    <row r="3555" spans="1:8">
      <c r="A3555" s="1">
        <v>3554</v>
      </c>
      <c r="B3555" s="444">
        <f>유형화!$F$71*hourly1!B3556/hourly1!$B$8763+유형화!$F$72*hourly1!C3556/hourly1!$C$8763+유형화!$F$73*hourly1!D3556/hourly1!$D$8763+유형화!$F$74*hourly1!E3556/hourly1!$E$8763</f>
        <v>58.702782349869331</v>
      </c>
      <c r="C3555" s="442">
        <f>hourly1!$F3556*유형화!$G$71/hourly1!$F$8763+유형화!$G$72*hourly1!$G3556/hourly1!$F$8763+유형화!$G$74*hourly1!I3556/hourly1!$I$8763</f>
        <v>0.24458901242212161</v>
      </c>
      <c r="D3555" s="14">
        <v>387.41030400000011</v>
      </c>
      <c r="E3555" s="14">
        <v>0.13184000000000001</v>
      </c>
      <c r="F3555" s="1">
        <v>795154</v>
      </c>
      <c r="G3555" s="15">
        <f t="shared" si="110"/>
        <v>0.44331262441016506</v>
      </c>
      <c r="H3555" s="15">
        <f t="shared" si="111"/>
        <v>0.63894292852919587</v>
      </c>
    </row>
    <row r="3556" spans="1:8">
      <c r="A3556" s="1">
        <v>3555</v>
      </c>
      <c r="B3556" s="444">
        <f>유형화!$F$71*hourly1!B3557/hourly1!$B$8763+유형화!$F$72*hourly1!C3557/hourly1!$C$8763+유형화!$F$73*hourly1!D3557/hourly1!$D$8763+유형화!$F$74*hourly1!E3557/hourly1!$E$8763</f>
        <v>58.702782349869331</v>
      </c>
      <c r="C3556" s="442">
        <f>hourly1!$F3557*유형화!$G$71/hourly1!$F$8763+유형화!$G$72*hourly1!$G3557/hourly1!$F$8763+유형화!$G$74*hourly1!I3557/hourly1!$I$8763</f>
        <v>0.24117727566983888</v>
      </c>
      <c r="D3556" s="14">
        <v>387.50362499999989</v>
      </c>
      <c r="E3556" s="14">
        <v>0</v>
      </c>
      <c r="F3556" s="1">
        <v>646541</v>
      </c>
      <c r="G3556" s="15">
        <f t="shared" si="110"/>
        <v>0.44341941139284291</v>
      </c>
      <c r="H3556" s="15">
        <f t="shared" si="111"/>
        <v>0.63904274403343797</v>
      </c>
    </row>
    <row r="3557" spans="1:8">
      <c r="A3557" s="1">
        <v>3556</v>
      </c>
      <c r="B3557" s="444">
        <f>유형화!$F$71*hourly1!B3558/hourly1!$B$8763+유형화!$F$72*hourly1!C3558/hourly1!$C$8763+유형화!$F$73*hourly1!D3558/hourly1!$D$8763+유형화!$F$74*hourly1!E3558/hourly1!$E$8763</f>
        <v>58.702782349869331</v>
      </c>
      <c r="C3557" s="442">
        <f>hourly1!$F3558*유형화!$G$71/hourly1!$F$8763+유형화!$G$72*hourly1!$G3558/hourly1!$F$8763+유형화!$G$74*hourly1!I3558/hourly1!$I$8763</f>
        <v>0.24125395398276486</v>
      </c>
      <c r="D3557" s="14">
        <v>365.68632200000008</v>
      </c>
      <c r="E3557" s="14">
        <v>0</v>
      </c>
      <c r="F3557" s="1">
        <v>554163</v>
      </c>
      <c r="G3557" s="15">
        <f t="shared" si="110"/>
        <v>0.41845392712301388</v>
      </c>
      <c r="H3557" s="15">
        <f t="shared" si="111"/>
        <v>0.61523801566507297</v>
      </c>
    </row>
    <row r="3558" spans="1:8">
      <c r="A3558" s="1">
        <v>3557</v>
      </c>
      <c r="B3558" s="444">
        <f>유형화!$F$71*hourly1!B3559/hourly1!$B$8763+유형화!$F$72*hourly1!C3559/hourly1!$C$8763+유형화!$F$73*hourly1!D3559/hourly1!$D$8763+유형화!$F$74*hourly1!E3559/hourly1!$E$8763</f>
        <v>58.702782349869331</v>
      </c>
      <c r="C3558" s="442">
        <f>hourly1!$F3559*유형화!$G$71/hourly1!$F$8763+유형화!$G$72*hourly1!$G3559/hourly1!$F$8763+유형화!$G$74*hourly1!I3559/hourly1!$I$8763</f>
        <v>0.23837008344847835</v>
      </c>
      <c r="D3558" s="14">
        <v>366.79160999999982</v>
      </c>
      <c r="E3558" s="14">
        <v>0</v>
      </c>
      <c r="F3558" s="1">
        <v>624184</v>
      </c>
      <c r="G3558" s="15">
        <f t="shared" si="110"/>
        <v>0.41971870536703537</v>
      </c>
      <c r="H3558" s="15">
        <f t="shared" si="111"/>
        <v>0.61646707819575353</v>
      </c>
    </row>
    <row r="3559" spans="1:8">
      <c r="A3559" s="1">
        <v>3558</v>
      </c>
      <c r="B3559" s="444">
        <f>유형화!$F$71*hourly1!B3560/hourly1!$B$8763+유형화!$F$72*hourly1!C3560/hourly1!$C$8763+유형화!$F$73*hourly1!D3560/hourly1!$D$8763+유형화!$F$74*hourly1!E3560/hourly1!$E$8763</f>
        <v>60.565664459508021</v>
      </c>
      <c r="C3559" s="442">
        <f>hourly1!$F3560*유형화!$G$71/hourly1!$F$8763+유형화!$G$72*hourly1!$G3560/hourly1!$F$8763+유형화!$G$74*hourly1!I3560/hourly1!$I$8763</f>
        <v>0.42340862367053023</v>
      </c>
      <c r="D3559" s="14">
        <v>323.68325099999998</v>
      </c>
      <c r="E3559" s="14">
        <v>9.2278679999999724</v>
      </c>
      <c r="F3559" s="1">
        <v>950005</v>
      </c>
      <c r="G3559" s="15">
        <f t="shared" si="110"/>
        <v>0.37038991992950226</v>
      </c>
      <c r="H3559" s="15">
        <f t="shared" si="111"/>
        <v>0.56659282436224911</v>
      </c>
    </row>
    <row r="3560" spans="1:8">
      <c r="A3560" s="1">
        <v>3559</v>
      </c>
      <c r="B3560" s="444">
        <f>유형화!$F$71*hourly1!B3561/hourly1!$B$8763+유형화!$F$72*hourly1!C3561/hourly1!$C$8763+유형화!$F$73*hourly1!D3561/hourly1!$D$8763+유형화!$F$74*hourly1!E3561/hourly1!$E$8763</f>
        <v>72.111119134815169</v>
      </c>
      <c r="C3560" s="442">
        <f>hourly1!$F3561*유형화!$G$71/hourly1!$F$8763+유형화!$G$72*hourly1!$G3561/hourly1!$F$8763+유형화!$G$74*hourly1!I3561/hourly1!$I$8763</f>
        <v>0.75635987398476601</v>
      </c>
      <c r="D3560" s="14">
        <v>272.11470700000012</v>
      </c>
      <c r="E3560" s="14">
        <v>118.57394499999999</v>
      </c>
      <c r="F3560" s="1">
        <v>1092889</v>
      </c>
      <c r="G3560" s="15">
        <f t="shared" si="110"/>
        <v>0.31138016633851101</v>
      </c>
      <c r="H3560" s="15">
        <f t="shared" si="111"/>
        <v>0.50120822472573379</v>
      </c>
    </row>
    <row r="3561" spans="1:8">
      <c r="A3561" s="1">
        <v>3560</v>
      </c>
      <c r="B3561" s="444">
        <f>유형화!$F$71*hourly1!B3562/hourly1!$B$8763+유형화!$F$72*hourly1!C3562/hourly1!$C$8763+유형화!$F$73*hourly1!D3562/hourly1!$D$8763+유형화!$F$74*hourly1!E3562/hourly1!$E$8763</f>
        <v>158.08183424604073</v>
      </c>
      <c r="C3561" s="442">
        <f>hourly1!$F3562*유형화!$G$71/hourly1!$F$8763+유형화!$G$72*hourly1!$G3562/hourly1!$F$8763+유형화!$G$74*hourly1!I3562/hourly1!$I$8763</f>
        <v>0.6541630837058019</v>
      </c>
      <c r="D3561" s="14">
        <v>204.94500600000001</v>
      </c>
      <c r="E3561" s="14">
        <v>377.52355599999981</v>
      </c>
      <c r="F3561" s="1">
        <v>1051621</v>
      </c>
      <c r="G3561" s="15">
        <f t="shared" si="110"/>
        <v>0.23451804851741115</v>
      </c>
      <c r="H3561" s="15">
        <f t="shared" si="111"/>
        <v>0.40505035227829633</v>
      </c>
    </row>
    <row r="3562" spans="1:8">
      <c r="A3562" s="1">
        <v>3561</v>
      </c>
      <c r="B3562" s="444">
        <f>유형화!$F$71*hourly1!B3563/hourly1!$B$8763+유형화!$F$72*hourly1!C3563/hourly1!$C$8763+유형화!$F$73*hourly1!D3563/hourly1!$D$8763+유형화!$F$74*hourly1!E3563/hourly1!$E$8763</f>
        <v>262.57025832142085</v>
      </c>
      <c r="C3562" s="442">
        <f>hourly1!$F3563*유형화!$G$71/hourly1!$F$8763+유형화!$G$72*hourly1!$G3563/hourly1!$F$8763+유형화!$G$74*hourly1!I3563/hourly1!$I$8763</f>
        <v>0.57880590307255819</v>
      </c>
      <c r="D3562" s="14">
        <v>111.671576</v>
      </c>
      <c r="E3562" s="14">
        <v>684.31729299999904</v>
      </c>
      <c r="F3562" s="1">
        <v>974393</v>
      </c>
      <c r="G3562" s="15">
        <f t="shared" si="110"/>
        <v>0.12778550006914424</v>
      </c>
      <c r="H3562" s="15">
        <f t="shared" si="111"/>
        <v>0.24560813927754649</v>
      </c>
    </row>
    <row r="3563" spans="1:8">
      <c r="A3563" s="1">
        <v>3562</v>
      </c>
      <c r="B3563" s="444">
        <f>유형화!$F$71*hourly1!B3564/hourly1!$B$8763+유형화!$F$72*hourly1!C3564/hourly1!$C$8763+유형화!$F$73*hourly1!D3564/hourly1!$D$8763+유형화!$F$74*hourly1!E3564/hourly1!$E$8763</f>
        <v>328.04137744025206</v>
      </c>
      <c r="C3563" s="442">
        <f>hourly1!$F3564*유형화!$G$71/hourly1!$F$8763+유형화!$G$72*hourly1!$G3564/hourly1!$F$8763+유형화!$G$74*hourly1!I3564/hourly1!$I$8763</f>
        <v>0.4927747101472848</v>
      </c>
      <c r="D3563" s="14">
        <v>108.380487</v>
      </c>
      <c r="E3563" s="14">
        <v>945.03526199999919</v>
      </c>
      <c r="F3563" s="1">
        <v>898565</v>
      </c>
      <c r="G3563" s="15">
        <f t="shared" si="110"/>
        <v>0.12401951530649469</v>
      </c>
      <c r="H3563" s="15">
        <f t="shared" si="111"/>
        <v>0.23932255221414134</v>
      </c>
    </row>
    <row r="3564" spans="1:8">
      <c r="A3564" s="1">
        <v>3563</v>
      </c>
      <c r="B3564" s="444">
        <f>유형화!$F$71*hourly1!B3565/hourly1!$B$8763+유형화!$F$72*hourly1!C3565/hourly1!$C$8763+유형화!$F$73*hourly1!D3565/hourly1!$D$8763+유형화!$F$74*hourly1!E3565/hourly1!$E$8763</f>
        <v>392.40669923604929</v>
      </c>
      <c r="C3564" s="442">
        <f>hourly1!$F3565*유형화!$G$71/hourly1!$F$8763+유형화!$G$72*hourly1!$G3565/hourly1!$F$8763+유형화!$G$74*hourly1!I3565/hourly1!$I$8763</f>
        <v>0.4604836880310561</v>
      </c>
      <c r="D3564" s="14">
        <v>85.765607000000003</v>
      </c>
      <c r="E3564" s="14">
        <v>1128.738411999999</v>
      </c>
      <c r="F3564" s="1">
        <v>895939</v>
      </c>
      <c r="G3564" s="15">
        <f t="shared" si="110"/>
        <v>9.8141365706423775E-2</v>
      </c>
      <c r="H3564" s="15">
        <f t="shared" si="111"/>
        <v>0.19473352838436461</v>
      </c>
    </row>
    <row r="3565" spans="1:8">
      <c r="A3565" s="1">
        <v>3564</v>
      </c>
      <c r="B3565" s="444">
        <f>유형화!$F$71*hourly1!B3566/hourly1!$B$8763+유형화!$F$72*hourly1!C3566/hourly1!$C$8763+유형화!$F$73*hourly1!D3566/hourly1!$D$8763+유형화!$F$74*hourly1!E3566/hourly1!$E$8763</f>
        <v>329.94683076569981</v>
      </c>
      <c r="C3565" s="442">
        <f>hourly1!$F3566*유형화!$G$71/hourly1!$F$8763+유형화!$G$72*hourly1!$G3566/hourly1!$F$8763+유형화!$G$74*hourly1!I3566/hourly1!$I$8763</f>
        <v>0.44430814938706292</v>
      </c>
      <c r="D3565" s="14">
        <v>88.049159000000003</v>
      </c>
      <c r="E3565" s="14">
        <v>1237.124982999999</v>
      </c>
      <c r="F3565" s="1">
        <v>915818</v>
      </c>
      <c r="G3565" s="15">
        <f t="shared" si="110"/>
        <v>0.10075442844544964</v>
      </c>
      <c r="H3565" s="15">
        <f t="shared" si="111"/>
        <v>0.19934992288439099</v>
      </c>
    </row>
    <row r="3566" spans="1:8">
      <c r="A3566" s="1">
        <v>3565</v>
      </c>
      <c r="B3566" s="444">
        <f>유형화!$F$71*hourly1!B3567/hourly1!$B$8763+유형화!$F$72*hourly1!C3567/hourly1!$C$8763+유형화!$F$73*hourly1!D3567/hourly1!$D$8763+유형화!$F$74*hourly1!E3567/hourly1!$E$8763</f>
        <v>194.12937858096518</v>
      </c>
      <c r="C3566" s="442">
        <f>hourly1!$F3567*유형화!$G$71/hourly1!$F$8763+유형화!$G$72*hourly1!$G3567/hourly1!$F$8763+유형화!$G$74*hourly1!I3567/hourly1!$I$8763</f>
        <v>0.55666884968503139</v>
      </c>
      <c r="D3566" s="14">
        <v>67.965336000000008</v>
      </c>
      <c r="E3566" s="14">
        <v>1271.7109599999999</v>
      </c>
      <c r="F3566" s="1">
        <v>855140</v>
      </c>
      <c r="G3566" s="15">
        <f t="shared" si="110"/>
        <v>7.7772560925686338E-2</v>
      </c>
      <c r="H3566" s="15">
        <f t="shared" si="111"/>
        <v>0.15782573256618199</v>
      </c>
    </row>
    <row r="3567" spans="1:8">
      <c r="A3567" s="1">
        <v>3566</v>
      </c>
      <c r="B3567" s="444">
        <f>유형화!$F$71*hourly1!B3568/hourly1!$B$8763+유형화!$F$72*hourly1!C3568/hourly1!$C$8763+유형화!$F$73*hourly1!D3568/hourly1!$D$8763+유형화!$F$74*hourly1!E3568/hourly1!$E$8763</f>
        <v>262.76808271113896</v>
      </c>
      <c r="C3567" s="442">
        <f>hourly1!$F3568*유형화!$G$71/hourly1!$F$8763+유형화!$G$72*hourly1!$G3568/hourly1!$F$8763+유형화!$G$74*hourly1!I3568/hourly1!$I$8763</f>
        <v>0.51916337634589216</v>
      </c>
      <c r="D3567" s="14">
        <v>85.250974000000014</v>
      </c>
      <c r="E3567" s="14">
        <v>1236.6557859999989</v>
      </c>
      <c r="F3567" s="1">
        <v>842910</v>
      </c>
      <c r="G3567" s="15">
        <f t="shared" si="110"/>
        <v>9.7552472474926072E-2</v>
      </c>
      <c r="H3567" s="15">
        <f t="shared" si="111"/>
        <v>0.19368951625191236</v>
      </c>
    </row>
    <row r="3568" spans="1:8">
      <c r="A3568" s="1">
        <v>3567</v>
      </c>
      <c r="B3568" s="444">
        <f>유형화!$F$71*hourly1!B3569/hourly1!$B$8763+유형화!$F$72*hourly1!C3569/hourly1!$C$8763+유형화!$F$73*hourly1!D3569/hourly1!$D$8763+유형화!$F$74*hourly1!E3569/hourly1!$E$8763</f>
        <v>385.78758823508883</v>
      </c>
      <c r="C3568" s="442">
        <f>hourly1!$F3569*유형화!$G$71/hourly1!$F$8763+유형화!$G$72*hourly1!$G3569/hourly1!$F$8763+유형화!$G$74*hourly1!I3569/hourly1!$I$8763</f>
        <v>0.3906294190115398</v>
      </c>
      <c r="D3568" s="14">
        <v>110.81147900000001</v>
      </c>
      <c r="E3568" s="14">
        <v>1130.283857000001</v>
      </c>
      <c r="F3568" s="1">
        <v>835772</v>
      </c>
      <c r="G3568" s="15">
        <f t="shared" si="110"/>
        <v>0.1268012932620963</v>
      </c>
      <c r="H3568" s="15">
        <f t="shared" si="111"/>
        <v>0.2439702923143377</v>
      </c>
    </row>
    <row r="3569" spans="1:8">
      <c r="A3569" s="1">
        <v>3568</v>
      </c>
      <c r="B3569" s="444">
        <f>유형화!$F$71*hourly1!B3570/hourly1!$B$8763+유형화!$F$72*hourly1!C3570/hourly1!$C$8763+유형화!$F$73*hourly1!D3570/hourly1!$D$8763+유형화!$F$74*hourly1!E3570/hourly1!$E$8763</f>
        <v>323.36259474788375</v>
      </c>
      <c r="C3569" s="442">
        <f>hourly1!$F3570*유형화!$G$71/hourly1!$F$8763+유형화!$G$72*hourly1!$G3570/hourly1!$F$8763+유형화!$G$74*hourly1!I3570/hourly1!$I$8763</f>
        <v>0.36924611099549592</v>
      </c>
      <c r="D3569" s="14">
        <v>141.24807200000001</v>
      </c>
      <c r="E3569" s="14">
        <v>942.92614700000104</v>
      </c>
      <c r="F3569" s="1">
        <v>839570</v>
      </c>
      <c r="G3569" s="15">
        <f t="shared" si="110"/>
        <v>0.16162980913175695</v>
      </c>
      <c r="H3569" s="15">
        <f t="shared" si="111"/>
        <v>0.29992742691295732</v>
      </c>
    </row>
    <row r="3570" spans="1:8">
      <c r="A3570" s="1">
        <v>3569</v>
      </c>
      <c r="B3570" s="444">
        <f>유형화!$F$71*hourly1!B3571/hourly1!$B$8763+유형화!$F$72*hourly1!C3571/hourly1!$C$8763+유형화!$F$73*hourly1!D3571/hourly1!$D$8763+유형화!$F$74*hourly1!E3571/hourly1!$E$8763</f>
        <v>280.37496698267722</v>
      </c>
      <c r="C3570" s="442">
        <f>hourly1!$F3571*유형화!$G$71/hourly1!$F$8763+유형화!$G$72*hourly1!$G3571/hourly1!$F$8763+유형화!$G$74*hourly1!I3571/hourly1!$I$8763</f>
        <v>0.390649627536095</v>
      </c>
      <c r="D3570" s="14">
        <v>147.10191399999999</v>
      </c>
      <c r="E3570" s="14">
        <v>680.3659240000004</v>
      </c>
      <c r="F3570" s="1">
        <v>853780</v>
      </c>
      <c r="G3570" s="15">
        <f t="shared" si="110"/>
        <v>0.16832834562680701</v>
      </c>
      <c r="H3570" s="15">
        <f t="shared" si="111"/>
        <v>0.31023657812273386</v>
      </c>
    </row>
    <row r="3571" spans="1:8">
      <c r="A3571" s="1">
        <v>3570</v>
      </c>
      <c r="B3571" s="444">
        <f>유형화!$F$71*hourly1!B3572/hourly1!$B$8763+유형화!$F$72*hourly1!C3572/hourly1!$C$8763+유형화!$F$73*hourly1!D3572/hourly1!$D$8763+유형화!$F$74*hourly1!E3572/hourly1!$E$8763</f>
        <v>157.63112856098761</v>
      </c>
      <c r="C3571" s="442">
        <f>hourly1!$F3572*유형화!$G$71/hourly1!$F$8763+유형화!$G$72*hourly1!$G3572/hourly1!$F$8763+유형화!$G$74*hourly1!I3572/hourly1!$I$8763</f>
        <v>0.51922106842405458</v>
      </c>
      <c r="D3571" s="14">
        <v>160.18535499999999</v>
      </c>
      <c r="E3571" s="14">
        <v>373.23402899999991</v>
      </c>
      <c r="F3571" s="1">
        <v>864913</v>
      </c>
      <c r="G3571" s="15">
        <f t="shared" si="110"/>
        <v>0.18329969384893779</v>
      </c>
      <c r="H3571" s="15">
        <f t="shared" si="111"/>
        <v>0.33277915431373184</v>
      </c>
    </row>
    <row r="3572" spans="1:8">
      <c r="A3572" s="1">
        <v>3571</v>
      </c>
      <c r="B3572" s="444">
        <f>유형화!$F$71*hourly1!B3573/hourly1!$B$8763+유형화!$F$72*hourly1!C3573/hourly1!$C$8763+유형화!$F$73*hourly1!D3573/hourly1!$D$8763+유형화!$F$74*hourly1!E3573/hourly1!$E$8763</f>
        <v>118.39043457376312</v>
      </c>
      <c r="C3572" s="442">
        <f>hourly1!$F3573*유형화!$G$71/hourly1!$F$8763+유형화!$G$72*hourly1!$G3573/hourly1!$F$8763+유형화!$G$74*hourly1!I3573/hourly1!$I$8763</f>
        <v>0.64259565906210259</v>
      </c>
      <c r="D3572" s="14">
        <v>161.35081299999999</v>
      </c>
      <c r="E3572" s="14">
        <v>112.9234559999999</v>
      </c>
      <c r="F3572" s="1">
        <v>843021</v>
      </c>
      <c r="G3572" s="15">
        <f t="shared" si="110"/>
        <v>0.18463332447074962</v>
      </c>
      <c r="H3572" s="15">
        <f t="shared" si="111"/>
        <v>0.33475457171021766</v>
      </c>
    </row>
    <row r="3573" spans="1:8">
      <c r="A3573" s="1">
        <v>3572</v>
      </c>
      <c r="B3573" s="444">
        <f>유형화!$F$71*hourly1!B3574/hourly1!$B$8763+유형화!$F$72*hourly1!C3574/hourly1!$C$8763+유형화!$F$73*hourly1!D3574/hourly1!$D$8763+유형화!$F$74*hourly1!E3574/hourly1!$E$8763</f>
        <v>126.69249460905422</v>
      </c>
      <c r="C3573" s="442">
        <f>hourly1!$F3574*유형화!$G$71/hourly1!$F$8763+유형화!$G$72*hourly1!$G3574/hourly1!$F$8763+유형화!$G$74*hourly1!I3574/hourly1!$I$8763</f>
        <v>0.64808822195559546</v>
      </c>
      <c r="D3573" s="14">
        <v>209.845901</v>
      </c>
      <c r="E3573" s="14">
        <v>9.7383659999999832</v>
      </c>
      <c r="F3573" s="1">
        <v>842365</v>
      </c>
      <c r="G3573" s="15">
        <f t="shared" si="110"/>
        <v>0.24012613018683585</v>
      </c>
      <c r="H3573" s="15">
        <f t="shared" si="111"/>
        <v>0.41253867992681958</v>
      </c>
    </row>
    <row r="3574" spans="1:8">
      <c r="A3574" s="1">
        <v>3573</v>
      </c>
      <c r="B3574" s="444">
        <f>유형화!$F$71*hourly1!B3575/hourly1!$B$8763+유형화!$F$72*hourly1!C3575/hourly1!$C$8763+유형화!$F$73*hourly1!D3575/hourly1!$D$8763+유형화!$F$74*hourly1!E3575/hourly1!$E$8763</f>
        <v>64.047893113140859</v>
      </c>
      <c r="C3574" s="442">
        <f>hourly1!$F3575*유형화!$G$71/hourly1!$F$8763+유형화!$G$72*hourly1!$G3575/hourly1!$F$8763+유형화!$G$74*hourly1!I3575/hourly1!$I$8763</f>
        <v>0.55172745800156131</v>
      </c>
      <c r="D3574" s="14">
        <v>221.875156</v>
      </c>
      <c r="E3574" s="14">
        <v>3.9528799999999999</v>
      </c>
      <c r="F3574" s="1">
        <v>870644</v>
      </c>
      <c r="G3574" s="15">
        <f t="shared" si="110"/>
        <v>0.25389117605342459</v>
      </c>
      <c r="H3574" s="15">
        <f t="shared" si="111"/>
        <v>0.43058665088978376</v>
      </c>
    </row>
    <row r="3575" spans="1:8">
      <c r="A3575" s="1">
        <v>3574</v>
      </c>
      <c r="B3575" s="444">
        <f>유형화!$F$71*hourly1!B3576/hourly1!$B$8763+유형화!$F$72*hourly1!C3576/hourly1!$C$8763+유형화!$F$73*hourly1!D3576/hourly1!$D$8763+유형화!$F$74*hourly1!E3576/hourly1!$E$8763</f>
        <v>62.427643741095181</v>
      </c>
      <c r="C3575" s="442">
        <f>hourly1!$F3576*유형화!$G$71/hourly1!$F$8763+유형화!$G$72*hourly1!$G3576/hourly1!$F$8763+유형화!$G$74*hourly1!I3576/hourly1!$I$8763</f>
        <v>0.46060632444014604</v>
      </c>
      <c r="D3575" s="14">
        <v>209.88051999999999</v>
      </c>
      <c r="E3575" s="14">
        <v>3.1890399999999999</v>
      </c>
      <c r="F3575" s="1">
        <v>941393</v>
      </c>
      <c r="G3575" s="15">
        <f t="shared" si="110"/>
        <v>0.24016574462038598</v>
      </c>
      <c r="H3575" s="15">
        <f t="shared" si="111"/>
        <v>0.41259129379267295</v>
      </c>
    </row>
    <row r="3576" spans="1:8">
      <c r="A3576" s="1">
        <v>3575</v>
      </c>
      <c r="B3576" s="444">
        <f>유형화!$F$71*hourly1!B3577/hourly1!$B$8763+유형화!$F$72*hourly1!C3577/hourly1!$C$8763+유형화!$F$73*hourly1!D3577/hourly1!$D$8763+유형화!$F$74*hourly1!E3577/hourly1!$E$8763</f>
        <v>60.807390762163259</v>
      </c>
      <c r="C3576" s="442">
        <f>hourly1!$F3577*유형화!$G$71/hourly1!$F$8763+유형화!$G$72*hourly1!$G3577/hourly1!$F$8763+유형화!$G$74*hourly1!I3577/hourly1!$I$8763</f>
        <v>0.35353455355639091</v>
      </c>
      <c r="D3576" s="14">
        <v>228.406938</v>
      </c>
      <c r="E3576" s="14">
        <v>3.6032799999999998</v>
      </c>
      <c r="F3576" s="1">
        <v>944020</v>
      </c>
      <c r="G3576" s="15">
        <f t="shared" si="110"/>
        <v>0.26136547756424627</v>
      </c>
      <c r="H3576" s="15">
        <f t="shared" si="111"/>
        <v>0.44019373776422427</v>
      </c>
    </row>
    <row r="3577" spans="1:8">
      <c r="A3577" s="1">
        <v>3576</v>
      </c>
      <c r="B3577" s="444">
        <f>유형화!$F$71*hourly1!B3578/hourly1!$B$8763+유형화!$F$72*hourly1!C3578/hourly1!$C$8763+유형화!$F$73*hourly1!D3578/hourly1!$D$8763+유형화!$F$74*hourly1!E3578/hourly1!$E$8763</f>
        <v>58.944508652524569</v>
      </c>
      <c r="C3577" s="442">
        <f>hourly1!$F3578*유형화!$G$71/hourly1!$F$8763+유형화!$G$72*hourly1!$G3578/hourly1!$F$8763+유형화!$G$74*hourly1!I3578/hourly1!$I$8763</f>
        <v>0.32157526088960164</v>
      </c>
      <c r="D3577" s="14">
        <v>236.885593</v>
      </c>
      <c r="E3577" s="14">
        <v>1.448</v>
      </c>
      <c r="F3577" s="1">
        <v>1002401</v>
      </c>
      <c r="G3577" s="15">
        <f t="shared" si="110"/>
        <v>0.27106758089167443</v>
      </c>
      <c r="H3577" s="15">
        <f t="shared" si="111"/>
        <v>0.45246767865558274</v>
      </c>
    </row>
    <row r="3578" spans="1:8">
      <c r="A3578" s="1">
        <v>3577</v>
      </c>
      <c r="B3578" s="444">
        <f>유형화!$F$71*hourly1!B3579/hourly1!$B$8763+유형화!$F$72*hourly1!C3579/hourly1!$C$8763+유형화!$F$73*hourly1!D3579/hourly1!$D$8763+유형화!$F$74*hourly1!E3579/hourly1!$E$8763</f>
        <v>58.944508652524569</v>
      </c>
      <c r="C3578" s="442">
        <f>hourly1!$F3579*유형화!$G$71/hourly1!$F$8763+유형화!$G$72*hourly1!$G3579/hourly1!$F$8763+유형화!$G$74*hourly1!I3579/hourly1!$I$8763</f>
        <v>0.26381017128282297</v>
      </c>
      <c r="D3578" s="14">
        <v>228.442139</v>
      </c>
      <c r="E3578" s="14">
        <v>0.25679999999999997</v>
      </c>
      <c r="F3578" s="1">
        <v>932523</v>
      </c>
      <c r="G3578" s="15">
        <f t="shared" si="110"/>
        <v>0.26140575797891447</v>
      </c>
      <c r="H3578" s="15">
        <f t="shared" si="111"/>
        <v>0.44024515177871715</v>
      </c>
    </row>
    <row r="3579" spans="1:8">
      <c r="A3579" s="1">
        <v>3578</v>
      </c>
      <c r="B3579" s="444">
        <f>유형화!$F$71*hourly1!B3580/hourly1!$B$8763+유형화!$F$72*hourly1!C3580/hourly1!$C$8763+유형화!$F$73*hourly1!D3580/hourly1!$D$8763+유형화!$F$74*hourly1!E3580/hourly1!$E$8763</f>
        <v>58.702782349869331</v>
      </c>
      <c r="C3579" s="442">
        <f>hourly1!$F3580*유형화!$G$71/hourly1!$F$8763+유형화!$G$72*hourly1!$G3580/hourly1!$F$8763+유형화!$G$74*hourly1!I3580/hourly1!$I$8763</f>
        <v>0.24461989561085587</v>
      </c>
      <c r="D3579" s="14">
        <v>236.62423899999999</v>
      </c>
      <c r="E3579" s="14">
        <v>5.2479999999999999E-2</v>
      </c>
      <c r="F3579" s="1">
        <v>798243</v>
      </c>
      <c r="G3579" s="15">
        <f t="shared" si="110"/>
        <v>0.27076851417495618</v>
      </c>
      <c r="H3579" s="15">
        <f t="shared" si="111"/>
        <v>0.45209260218832115</v>
      </c>
    </row>
    <row r="3580" spans="1:8">
      <c r="A3580" s="1">
        <v>3579</v>
      </c>
      <c r="B3580" s="444">
        <f>유형화!$F$71*hourly1!B3581/hourly1!$B$8763+유형화!$F$72*hourly1!C3581/hourly1!$C$8763+유형화!$F$73*hourly1!D3581/hourly1!$D$8763+유형화!$F$74*hourly1!E3581/hourly1!$E$8763</f>
        <v>58.702782349869331</v>
      </c>
      <c r="C3580" s="442">
        <f>hourly1!$F3581*유형화!$G$71/hourly1!$F$8763+유형화!$G$72*hourly1!$G3581/hourly1!$F$8763+유형화!$G$74*hourly1!I3581/hourly1!$I$8763</f>
        <v>0.2412881780969294</v>
      </c>
      <c r="D3580" s="14">
        <v>220.04570200000001</v>
      </c>
      <c r="E3580" s="14">
        <v>0</v>
      </c>
      <c r="F3580" s="1">
        <v>690084</v>
      </c>
      <c r="G3580" s="15">
        <f t="shared" si="110"/>
        <v>0.25179773649953585</v>
      </c>
      <c r="H3580" s="15">
        <f t="shared" si="111"/>
        <v>0.42787178910080403</v>
      </c>
    </row>
    <row r="3581" spans="1:8">
      <c r="A3581" s="1">
        <v>3580</v>
      </c>
      <c r="B3581" s="444">
        <f>유형화!$F$71*hourly1!B3582/hourly1!$B$8763+유형화!$F$72*hourly1!C3582/hourly1!$C$8763+유형화!$F$73*hourly1!D3582/hourly1!$D$8763+유형화!$F$74*hourly1!E3582/hourly1!$E$8763</f>
        <v>58.702782349869331</v>
      </c>
      <c r="C3581" s="442">
        <f>hourly1!$F3582*유형화!$G$71/hourly1!$F$8763+유형화!$G$72*hourly1!$G3582/hourly1!$F$8763+유형화!$G$74*hourly1!I3582/hourly1!$I$8763</f>
        <v>0.24133592888478775</v>
      </c>
      <c r="D3581" s="14">
        <v>232.169612</v>
      </c>
      <c r="E3581" s="14">
        <v>0</v>
      </c>
      <c r="F3581" s="1">
        <v>553642</v>
      </c>
      <c r="G3581" s="15">
        <f t="shared" si="110"/>
        <v>0.26567109584160598</v>
      </c>
      <c r="H3581" s="15">
        <f t="shared" si="111"/>
        <v>0.44566781140305894</v>
      </c>
    </row>
    <row r="3582" spans="1:8">
      <c r="A3582" s="1">
        <v>3581</v>
      </c>
      <c r="B3582" s="444">
        <f>유형화!$F$71*hourly1!B3583/hourly1!$B$8763+유형화!$F$72*hourly1!C3583/hourly1!$C$8763+유형화!$F$73*hourly1!D3583/hourly1!$D$8763+유형화!$F$74*hourly1!E3583/hourly1!$E$8763</f>
        <v>58.702782349869331</v>
      </c>
      <c r="C3582" s="442">
        <f>hourly1!$F3583*유형화!$G$71/hourly1!$F$8763+유형화!$G$72*hourly1!$G3583/hourly1!$F$8763+유형화!$G$74*hourly1!I3583/hourly1!$I$8763</f>
        <v>0.23839754422579618</v>
      </c>
      <c r="D3582" s="14">
        <v>251.96663100000001</v>
      </c>
      <c r="E3582" s="14">
        <v>0</v>
      </c>
      <c r="F3582" s="1">
        <v>594783</v>
      </c>
      <c r="G3582" s="15">
        <f t="shared" si="110"/>
        <v>0.28832477427445402</v>
      </c>
      <c r="H3582" s="15">
        <f t="shared" si="111"/>
        <v>0.47376750024912839</v>
      </c>
    </row>
    <row r="3583" spans="1:8">
      <c r="A3583" s="1">
        <v>3582</v>
      </c>
      <c r="B3583" s="444">
        <f>유형화!$F$71*hourly1!B3584/hourly1!$B$8763+유형화!$F$72*hourly1!C3584/hourly1!$C$8763+유형화!$F$73*hourly1!D3584/hourly1!$D$8763+유형화!$F$74*hourly1!E3584/hourly1!$E$8763</f>
        <v>60.565664459508021</v>
      </c>
      <c r="C3583" s="442">
        <f>hourly1!$F3584*유형화!$G$71/hourly1!$F$8763+유형화!$G$72*hourly1!$G3584/hourly1!$F$8763+유형화!$G$74*hourly1!I3584/hourly1!$I$8763</f>
        <v>0.4233721179487554</v>
      </c>
      <c r="D3583" s="14">
        <v>263.67160200000001</v>
      </c>
      <c r="E3583" s="14">
        <v>11.159493999999979</v>
      </c>
      <c r="F3583" s="1">
        <v>954817</v>
      </c>
      <c r="G3583" s="15">
        <f t="shared" si="110"/>
        <v>0.30171874278556227</v>
      </c>
      <c r="H3583" s="15">
        <f t="shared" si="111"/>
        <v>0.48984664483382162</v>
      </c>
    </row>
    <row r="3584" spans="1:8">
      <c r="A3584" s="1">
        <v>3583</v>
      </c>
      <c r="B3584" s="444">
        <f>유형화!$F$71*hourly1!B3585/hourly1!$B$8763+유형화!$F$72*hourly1!C3585/hourly1!$C$8763+유형화!$F$73*hourly1!D3585/hourly1!$D$8763+유형화!$F$74*hourly1!E3585/hourly1!$E$8763</f>
        <v>72.111119134815169</v>
      </c>
      <c r="C3584" s="442">
        <f>hourly1!$F3585*유형화!$G$71/hourly1!$F$8763+유형화!$G$72*hourly1!$G3585/hourly1!$F$8763+유형화!$G$74*hourly1!I3585/hourly1!$I$8763</f>
        <v>0.75627724719485434</v>
      </c>
      <c r="D3584" s="14">
        <v>287.06447500000002</v>
      </c>
      <c r="E3584" s="14">
        <v>129.53832600000001</v>
      </c>
      <c r="F3584" s="1">
        <v>1117567</v>
      </c>
      <c r="G3584" s="15">
        <f t="shared" si="110"/>
        <v>0.3284871477945413</v>
      </c>
      <c r="H3584" s="15">
        <f t="shared" si="111"/>
        <v>0.52085595524763872</v>
      </c>
    </row>
    <row r="3585" spans="1:8">
      <c r="A3585" s="1">
        <v>3584</v>
      </c>
      <c r="B3585" s="444">
        <f>유형화!$F$71*hourly1!B3586/hourly1!$B$8763+유형화!$F$72*hourly1!C3586/hourly1!$C$8763+유형화!$F$73*hourly1!D3586/hourly1!$D$8763+유형화!$F$74*hourly1!E3586/hourly1!$E$8763</f>
        <v>158.08142306100831</v>
      </c>
      <c r="C3585" s="442">
        <f>hourly1!$F3586*유형화!$G$71/hourly1!$F$8763+유형화!$G$72*hourly1!$G3586/hourly1!$F$8763+유형화!$G$74*hourly1!I3586/hourly1!$I$8763</f>
        <v>0.65417677335146862</v>
      </c>
      <c r="D3585" s="14">
        <v>273.15817200000009</v>
      </c>
      <c r="E3585" s="14">
        <v>344.83627499999949</v>
      </c>
      <c r="F3585" s="1">
        <v>1194734</v>
      </c>
      <c r="G3585" s="15">
        <f t="shared" si="110"/>
        <v>0.31257420068105174</v>
      </c>
      <c r="H3585" s="15">
        <f t="shared" si="111"/>
        <v>0.50259889757873999</v>
      </c>
    </row>
    <row r="3586" spans="1:8">
      <c r="A3586" s="1">
        <v>3585</v>
      </c>
      <c r="B3586" s="444">
        <f>유형화!$F$71*hourly1!B3587/hourly1!$B$8763+유형화!$F$72*hourly1!C3587/hourly1!$C$8763+유형화!$F$73*hourly1!D3587/hourly1!$D$8763+유형화!$F$74*hourly1!E3587/hourly1!$E$8763</f>
        <v>262.57020061124092</v>
      </c>
      <c r="C3586" s="442">
        <f>hourly1!$F3587*유형화!$G$71/hourly1!$F$8763+유형화!$G$72*hourly1!$G3587/hourly1!$F$8763+유형화!$G$74*hourly1!I3587/hourly1!$I$8763</f>
        <v>0.57886783242199968</v>
      </c>
      <c r="D3586" s="14">
        <v>257.79773599999999</v>
      </c>
      <c r="E3586" s="14">
        <v>632.83522500000106</v>
      </c>
      <c r="F3586" s="1">
        <v>1093868</v>
      </c>
      <c r="G3586" s="15">
        <f t="shared" ref="G3586:G3649" si="112">D3586/$I$1</f>
        <v>0.29499729287829896</v>
      </c>
      <c r="H3586" s="15">
        <f t="shared" ref="H3586:H3649" si="113">G3586/(1-$H$1*(1-G3586))</f>
        <v>0.48182606823567486</v>
      </c>
    </row>
    <row r="3587" spans="1:8">
      <c r="A3587" s="1">
        <v>3586</v>
      </c>
      <c r="B3587" s="444">
        <f>유형화!$F$71*hourly1!B3588/hourly1!$B$8763+유형화!$F$72*hourly1!C3588/hourly1!$C$8763+유형화!$F$73*hourly1!D3588/hourly1!$D$8763+유형화!$F$74*hourly1!E3588/hourly1!$E$8763</f>
        <v>328.04133776450328</v>
      </c>
      <c r="C3587" s="442">
        <f>hourly1!$F3588*유형화!$G$71/hourly1!$F$8763+유형화!$G$72*hourly1!$G3588/hourly1!$F$8763+유형화!$G$74*hourly1!I3588/hourly1!$I$8763</f>
        <v>0.49282792049621216</v>
      </c>
      <c r="D3587" s="14">
        <v>258.82009900000003</v>
      </c>
      <c r="E3587" s="14">
        <v>842.89477699999964</v>
      </c>
      <c r="F3587" s="1">
        <v>986228</v>
      </c>
      <c r="G3587" s="15">
        <f t="shared" si="112"/>
        <v>0.2961671802559715</v>
      </c>
      <c r="H3587" s="15">
        <f t="shared" si="113"/>
        <v>0.48322902702698162</v>
      </c>
    </row>
    <row r="3588" spans="1:8">
      <c r="A3588" s="1">
        <v>3587</v>
      </c>
      <c r="B3588" s="444">
        <f>유형화!$F$71*hourly1!B3589/hourly1!$B$8763+유형화!$F$72*hourly1!C3589/hourly1!$C$8763+유형화!$F$73*hourly1!D3589/hourly1!$D$8763+유형화!$F$74*hourly1!E3589/hourly1!$E$8763</f>
        <v>392.40677137377429</v>
      </c>
      <c r="C3588" s="442">
        <f>hourly1!$F3589*유형화!$G$71/hourly1!$F$8763+유형화!$G$72*hourly1!$G3589/hourly1!$F$8763+유형화!$G$74*hourly1!I3589/hourly1!$I$8763</f>
        <v>0.46053730580991403</v>
      </c>
      <c r="D3588" s="14">
        <v>223.132488</v>
      </c>
      <c r="E3588" s="14">
        <v>933.73185099999955</v>
      </c>
      <c r="F3588" s="1">
        <v>965382</v>
      </c>
      <c r="G3588" s="15">
        <f t="shared" si="112"/>
        <v>0.25532993785949903</v>
      </c>
      <c r="H3588" s="15">
        <f t="shared" si="113"/>
        <v>0.43244635938180359</v>
      </c>
    </row>
    <row r="3589" spans="1:8">
      <c r="A3589" s="1">
        <v>3588</v>
      </c>
      <c r="B3589" s="444">
        <f>유형화!$F$71*hourly1!B3590/hourly1!$B$8763+유형화!$F$72*hourly1!C3590/hourly1!$C$8763+유형화!$F$73*hourly1!D3590/hourly1!$D$8763+유형화!$F$74*hourly1!E3590/hourly1!$E$8763</f>
        <v>329.94662156629738</v>
      </c>
      <c r="C3589" s="442">
        <f>hourly1!$F3590*유형화!$G$71/hourly1!$F$8763+유형화!$G$72*hourly1!$G3590/hourly1!$F$8763+유형화!$G$74*hourly1!I3590/hourly1!$I$8763</f>
        <v>0.44433805474396393</v>
      </c>
      <c r="D3589" s="14">
        <v>189.41521599999999</v>
      </c>
      <c r="E3589" s="14">
        <v>1005.776494999999</v>
      </c>
      <c r="F3589" s="1">
        <v>935199</v>
      </c>
      <c r="G3589" s="15">
        <f t="shared" si="112"/>
        <v>0.21674734936368201</v>
      </c>
      <c r="H3589" s="15">
        <f t="shared" si="113"/>
        <v>0.38078556688742982</v>
      </c>
    </row>
    <row r="3590" spans="1:8">
      <c r="A3590" s="1">
        <v>3589</v>
      </c>
      <c r="B3590" s="444">
        <f>유형화!$F$71*hourly1!B3591/hourly1!$B$8763+유형화!$F$72*hourly1!C3591/hourly1!$C$8763+유형화!$F$73*hourly1!D3591/hourly1!$D$8763+유형화!$F$74*hourly1!E3591/hourly1!$E$8763</f>
        <v>194.12914052647272</v>
      </c>
      <c r="C3590" s="442">
        <f>hourly1!$F3591*유형화!$G$71/hourly1!$F$8763+유형화!$G$72*hourly1!$G3591/hourly1!$F$8763+유형화!$G$74*hourly1!I3591/hourly1!$I$8763</f>
        <v>0.556704459060959</v>
      </c>
      <c r="D3590" s="14">
        <v>169.72684799999999</v>
      </c>
      <c r="E3590" s="14">
        <v>1070.974351000001</v>
      </c>
      <c r="F3590" s="1">
        <v>920680</v>
      </c>
      <c r="G3590" s="15">
        <f t="shared" si="112"/>
        <v>0.19421799999347758</v>
      </c>
      <c r="H3590" s="15">
        <f t="shared" si="113"/>
        <v>0.34879859716710704</v>
      </c>
    </row>
    <row r="3591" spans="1:8">
      <c r="A3591" s="1">
        <v>3590</v>
      </c>
      <c r="B3591" s="444">
        <f>유형화!$F$71*hourly1!B3592/hourly1!$B$8763+유형화!$F$72*hourly1!C3592/hourly1!$C$8763+유형화!$F$73*hourly1!D3592/hourly1!$D$8763+유형화!$F$74*hourly1!E3592/hourly1!$E$8763</f>
        <v>262.76752364377029</v>
      </c>
      <c r="C3591" s="442">
        <f>hourly1!$F3592*유형화!$G$71/hourly1!$F$8763+유형화!$G$72*hourly1!$G3592/hourly1!$F$8763+유형화!$G$74*hourly1!I3592/hourly1!$I$8763</f>
        <v>0.51915938353257296</v>
      </c>
      <c r="D3591" s="14">
        <v>183.54528400000001</v>
      </c>
      <c r="E3591" s="14">
        <v>1024.224616999998</v>
      </c>
      <c r="F3591" s="1">
        <v>913814</v>
      </c>
      <c r="G3591" s="15">
        <f t="shared" si="112"/>
        <v>0.21003040112260168</v>
      </c>
      <c r="H3591" s="15">
        <f t="shared" si="113"/>
        <v>0.37139556350038699</v>
      </c>
    </row>
    <row r="3592" spans="1:8">
      <c r="A3592" s="1">
        <v>3591</v>
      </c>
      <c r="B3592" s="444">
        <f>유형화!$F$71*hourly1!B3593/hourly1!$B$8763+유형화!$F$72*hourly1!C3593/hourly1!$C$8763+유형화!$F$73*hourly1!D3593/hourly1!$D$8763+유형화!$F$74*hourly1!E3593/hourly1!$E$8763</f>
        <v>385.78688849915642</v>
      </c>
      <c r="C3592" s="442">
        <f>hourly1!$F3593*유형화!$G$71/hourly1!$F$8763+유형화!$G$72*hourly1!$G3593/hourly1!$F$8763+유형화!$G$74*hourly1!I3593/hourly1!$I$8763</f>
        <v>0.39061670719770725</v>
      </c>
      <c r="D3592" s="14">
        <v>165.822315</v>
      </c>
      <c r="E3592" s="14">
        <v>846.62457600000096</v>
      </c>
      <c r="F3592" s="1">
        <v>887894</v>
      </c>
      <c r="G3592" s="15">
        <f t="shared" si="112"/>
        <v>0.18975005282363128</v>
      </c>
      <c r="H3592" s="15">
        <f t="shared" si="113"/>
        <v>0.34228513450895798</v>
      </c>
    </row>
    <row r="3593" spans="1:8">
      <c r="A3593" s="1">
        <v>3592</v>
      </c>
      <c r="B3593" s="444">
        <f>유형화!$F$71*hourly1!B3594/hourly1!$B$8763+유형화!$F$72*hourly1!C3594/hourly1!$C$8763+유형화!$F$73*hourly1!D3594/hourly1!$D$8763+유형화!$F$74*hourly1!E3594/hourly1!$E$8763</f>
        <v>323.36200321853892</v>
      </c>
      <c r="C3593" s="442">
        <f>hourly1!$F3594*유형화!$G$71/hourly1!$F$8763+유형화!$G$72*hourly1!$G3594/hourly1!$F$8763+유형화!$G$74*hourly1!I3594/hourly1!$I$8763</f>
        <v>0.36923511038737078</v>
      </c>
      <c r="D3593" s="14">
        <v>167.23418000000001</v>
      </c>
      <c r="E3593" s="14">
        <v>687.30355100000088</v>
      </c>
      <c r="F3593" s="1">
        <v>890514</v>
      </c>
      <c r="G3593" s="15">
        <f t="shared" si="112"/>
        <v>0.19136564634812067</v>
      </c>
      <c r="H3593" s="15">
        <f t="shared" si="113"/>
        <v>0.34464703348719716</v>
      </c>
    </row>
    <row r="3594" spans="1:8">
      <c r="A3594" s="1">
        <v>3593</v>
      </c>
      <c r="B3594" s="444">
        <f>유형화!$F$71*hourly1!B3595/hourly1!$B$8763+유형화!$F$72*hourly1!C3595/hourly1!$C$8763+유형화!$F$73*hourly1!D3595/hourly1!$D$8763+유형화!$F$74*hourly1!E3595/hourly1!$E$8763</f>
        <v>280.37429249494852</v>
      </c>
      <c r="C3594" s="442">
        <f>hourly1!$F3595*유형화!$G$71/hourly1!$F$8763+유형화!$G$72*hourly1!$G3595/hourly1!$F$8763+유형화!$G$74*hourly1!I3595/hourly1!$I$8763</f>
        <v>0.39063927881585869</v>
      </c>
      <c r="D3594" s="14">
        <v>154.61809</v>
      </c>
      <c r="E3594" s="14">
        <v>503.13840099999919</v>
      </c>
      <c r="F3594" s="1">
        <v>906195</v>
      </c>
      <c r="G3594" s="15">
        <f t="shared" si="112"/>
        <v>0.17692908668528101</v>
      </c>
      <c r="H3594" s="15">
        <f t="shared" si="113"/>
        <v>0.32326974505585943</v>
      </c>
    </row>
    <row r="3595" spans="1:8">
      <c r="A3595" s="1">
        <v>3594</v>
      </c>
      <c r="B3595" s="444">
        <f>유형화!$F$71*hourly1!B3596/hourly1!$B$8763+유형화!$F$72*hourly1!C3596/hourly1!$C$8763+유형화!$F$73*hourly1!D3596/hourly1!$D$8763+유형화!$F$74*hourly1!E3596/hourly1!$E$8763</f>
        <v>157.63069934152395</v>
      </c>
      <c r="C3595" s="442">
        <f>hourly1!$F3596*유형화!$G$71/hourly1!$F$8763+유형화!$G$72*hourly1!$G3596/hourly1!$F$8763+유형화!$G$74*hourly1!I3596/hourly1!$I$8763</f>
        <v>0.51923703967733226</v>
      </c>
      <c r="D3595" s="14">
        <v>133.129841</v>
      </c>
      <c r="E3595" s="14">
        <v>294.80053000000032</v>
      </c>
      <c r="F3595" s="1">
        <v>888605</v>
      </c>
      <c r="G3595" s="15">
        <f t="shared" si="112"/>
        <v>0.15234013806978652</v>
      </c>
      <c r="H3595" s="15">
        <f t="shared" si="113"/>
        <v>0.28539495416215704</v>
      </c>
    </row>
    <row r="3596" spans="1:8">
      <c r="A3596" s="1">
        <v>3595</v>
      </c>
      <c r="B3596" s="444">
        <f>유형화!$F$71*hourly1!B3597/hourly1!$B$8763+유형화!$F$72*hourly1!C3597/hourly1!$C$8763+유형화!$F$73*hourly1!D3597/hourly1!$D$8763+유형화!$F$74*hourly1!E3597/hourly1!$E$8763</f>
        <v>118.39001256807194</v>
      </c>
      <c r="C3596" s="442">
        <f>hourly1!$F3597*유형화!$G$71/hourly1!$F$8763+유형화!$G$72*hourly1!$G3597/hourly1!$F$8763+유형화!$G$74*hourly1!I3597/hourly1!$I$8763</f>
        <v>0.64257186515415965</v>
      </c>
      <c r="D3596" s="14">
        <v>104.89789500000001</v>
      </c>
      <c r="E3596" s="14">
        <v>126.3535680000001</v>
      </c>
      <c r="F3596" s="1">
        <v>904133</v>
      </c>
      <c r="G3596" s="15">
        <f t="shared" si="112"/>
        <v>0.12003439414856637</v>
      </c>
      <c r="H3596" s="15">
        <f t="shared" si="113"/>
        <v>0.23261626704926366</v>
      </c>
    </row>
    <row r="3597" spans="1:8">
      <c r="A3597" s="1">
        <v>3596</v>
      </c>
      <c r="B3597" s="444">
        <f>유형화!$F$71*hourly1!B3598/hourly1!$B$8763+유형화!$F$72*hourly1!C3598/hourly1!$C$8763+유형화!$F$73*hourly1!D3598/hourly1!$D$8763+유형화!$F$74*hourly1!E3598/hourly1!$E$8763</f>
        <v>126.6920617827043</v>
      </c>
      <c r="C3597" s="442">
        <f>hourly1!$F3598*유형화!$G$71/hourly1!$F$8763+유형화!$G$72*hourly1!$G3598/hourly1!$F$8763+유형화!$G$74*hourly1!I3598/hourly1!$I$8763</f>
        <v>0.64803493012068203</v>
      </c>
      <c r="D3597" s="14">
        <v>122.298233</v>
      </c>
      <c r="E3597" s="14">
        <v>14.713252999999989</v>
      </c>
      <c r="F3597" s="1">
        <v>914498</v>
      </c>
      <c r="G3597" s="15">
        <f t="shared" si="112"/>
        <v>0.1399455566157472</v>
      </c>
      <c r="H3597" s="15">
        <f t="shared" si="113"/>
        <v>0.26556643017098397</v>
      </c>
    </row>
    <row r="3598" spans="1:8">
      <c r="A3598" s="1">
        <v>3597</v>
      </c>
      <c r="B3598" s="444">
        <f>유형화!$F$71*hourly1!B3599/hourly1!$B$8763+유형화!$F$72*hourly1!C3599/hourly1!$C$8763+유형화!$F$73*hourly1!D3599/hourly1!$D$8763+유형화!$F$74*hourly1!E3599/hourly1!$E$8763</f>
        <v>64.047893113140859</v>
      </c>
      <c r="C3598" s="442">
        <f>hourly1!$F3599*유형화!$G$71/hourly1!$F$8763+유형화!$G$72*hourly1!$G3599/hourly1!$F$8763+유형화!$G$74*hourly1!I3599/hourly1!$I$8763</f>
        <v>0.55163546032324806</v>
      </c>
      <c r="D3598" s="14">
        <v>145.94773799999999</v>
      </c>
      <c r="E3598" s="14">
        <v>3.9226399999999999</v>
      </c>
      <c r="F3598" s="1">
        <v>911876</v>
      </c>
      <c r="G3598" s="15">
        <f t="shared" si="112"/>
        <v>0.16700762496886801</v>
      </c>
      <c r="H3598" s="15">
        <f t="shared" si="113"/>
        <v>0.30821506394245834</v>
      </c>
    </row>
    <row r="3599" spans="1:8">
      <c r="A3599" s="1">
        <v>3598</v>
      </c>
      <c r="B3599" s="444">
        <f>유형화!$F$71*hourly1!B3600/hourly1!$B$8763+유형화!$F$72*hourly1!C3600/hourly1!$C$8763+유형화!$F$73*hourly1!D3600/hourly1!$D$8763+유형화!$F$74*hourly1!E3600/hourly1!$E$8763</f>
        <v>62.427643741095181</v>
      </c>
      <c r="C3599" s="442">
        <f>hourly1!$F3600*유형화!$G$71/hourly1!$F$8763+유형화!$G$72*hourly1!$G3600/hourly1!$F$8763+유형화!$G$74*hourly1!I3600/hourly1!$I$8763</f>
        <v>0.46052304576234548</v>
      </c>
      <c r="D3599" s="14">
        <v>159.31151500000001</v>
      </c>
      <c r="E3599" s="14">
        <v>3.1987199999999989</v>
      </c>
      <c r="F3599" s="1">
        <v>1001380</v>
      </c>
      <c r="G3599" s="15">
        <f t="shared" si="112"/>
        <v>0.1822997609619835</v>
      </c>
      <c r="H3599" s="15">
        <f t="shared" si="113"/>
        <v>0.33129456628639165</v>
      </c>
    </row>
    <row r="3600" spans="1:8">
      <c r="A3600" s="1">
        <v>3599</v>
      </c>
      <c r="B3600" s="444">
        <f>유형화!$F$71*hourly1!B3601/hourly1!$B$8763+유형화!$F$72*hourly1!C3601/hourly1!$C$8763+유형화!$F$73*hourly1!D3601/hourly1!$D$8763+유형화!$F$74*hourly1!E3601/hourly1!$E$8763</f>
        <v>60.807390762163259</v>
      </c>
      <c r="C3600" s="442">
        <f>hourly1!$F3601*유형화!$G$71/hourly1!$F$8763+유형화!$G$72*hourly1!$G3601/hourly1!$F$8763+유형화!$G$74*hourly1!I3601/hourly1!$I$8763</f>
        <v>0.35344964515886818</v>
      </c>
      <c r="D3600" s="14">
        <v>154.340937</v>
      </c>
      <c r="E3600" s="14">
        <v>3.4735200000000002</v>
      </c>
      <c r="F3600" s="1">
        <v>1054553</v>
      </c>
      <c r="G3600" s="15">
        <f t="shared" si="112"/>
        <v>0.17661194121309154</v>
      </c>
      <c r="H3600" s="15">
        <f t="shared" si="113"/>
        <v>0.32279315924012048</v>
      </c>
    </row>
    <row r="3601" spans="1:8">
      <c r="A3601" s="1">
        <v>3600</v>
      </c>
      <c r="B3601" s="444">
        <f>유형화!$F$71*hourly1!B3602/hourly1!$B$8763+유형화!$F$72*hourly1!C3602/hourly1!$C$8763+유형화!$F$73*hourly1!D3602/hourly1!$D$8763+유형화!$F$74*hourly1!E3602/hourly1!$E$8763</f>
        <v>58.944508652524569</v>
      </c>
      <c r="C3601" s="442">
        <f>hourly1!$F3602*유형화!$G$71/hourly1!$F$8763+유형화!$G$72*hourly1!$G3602/hourly1!$F$8763+유형화!$G$74*hourly1!I3602/hourly1!$I$8763</f>
        <v>0.3214818779495231</v>
      </c>
      <c r="D3601" s="14">
        <v>165.71558200000001</v>
      </c>
      <c r="E3601" s="14">
        <v>1.3386400000000001</v>
      </c>
      <c r="F3601" s="1">
        <v>1133713</v>
      </c>
      <c r="G3601" s="15">
        <f t="shared" si="112"/>
        <v>0.18962791852350394</v>
      </c>
      <c r="H3601" s="15">
        <f t="shared" si="113"/>
        <v>0.34210627375582631</v>
      </c>
    </row>
    <row r="3602" spans="1:8">
      <c r="A3602" s="1">
        <v>3601</v>
      </c>
      <c r="B3602" s="444">
        <f>유형화!$F$71*hourly1!B3603/hourly1!$B$8763+유형화!$F$72*hourly1!C3603/hourly1!$C$8763+유형화!$F$73*hourly1!D3603/hourly1!$D$8763+유형화!$F$74*hourly1!E3603/hourly1!$E$8763</f>
        <v>58.944508652524569</v>
      </c>
      <c r="C3602" s="442">
        <f>hourly1!$F3603*유형화!$G$71/hourly1!$F$8763+유형화!$G$72*hourly1!$G3603/hourly1!$F$8763+유형화!$G$74*hourly1!I3603/hourly1!$I$8763</f>
        <v>0.26373789321314672</v>
      </c>
      <c r="D3602" s="14">
        <v>144.984657</v>
      </c>
      <c r="E3602" s="14">
        <v>2.2399999999999998E-3</v>
      </c>
      <c r="F3602" s="1">
        <v>1003251</v>
      </c>
      <c r="G3602" s="15">
        <f t="shared" si="112"/>
        <v>0.16590557383284671</v>
      </c>
      <c r="H3602" s="15">
        <f t="shared" si="113"/>
        <v>0.30652409565004157</v>
      </c>
    </row>
    <row r="3603" spans="1:8">
      <c r="A3603" s="1">
        <v>3602</v>
      </c>
      <c r="B3603" s="444">
        <f>유형화!$F$71*hourly1!B3604/hourly1!$B$8763+유형화!$F$72*hourly1!C3604/hourly1!$C$8763+유형화!$F$73*hourly1!D3604/hourly1!$D$8763+유형화!$F$74*hourly1!E3604/hourly1!$E$8763</f>
        <v>58.702782349869331</v>
      </c>
      <c r="C3603" s="442">
        <f>hourly1!$F3604*유형화!$G$71/hourly1!$F$8763+유형화!$G$72*hourly1!$G3604/hourly1!$F$8763+유형화!$G$74*hourly1!I3604/hourly1!$I$8763</f>
        <v>0.24453686139101352</v>
      </c>
      <c r="D3603" s="14">
        <v>125.886994</v>
      </c>
      <c r="E3603" s="14">
        <v>0</v>
      </c>
      <c r="F3603" s="1">
        <v>850690</v>
      </c>
      <c r="G3603" s="15">
        <f t="shared" si="112"/>
        <v>0.14405216669003901</v>
      </c>
      <c r="H3603" s="15">
        <f t="shared" si="113"/>
        <v>0.27219266255743918</v>
      </c>
    </row>
    <row r="3604" spans="1:8">
      <c r="A3604" s="1">
        <v>3603</v>
      </c>
      <c r="B3604" s="444">
        <f>유형화!$F$71*hourly1!B3605/hourly1!$B$8763+유형화!$F$72*hourly1!C3605/hourly1!$C$8763+유형화!$F$73*hourly1!D3605/hourly1!$D$8763+유형화!$F$74*hourly1!E3605/hourly1!$E$8763</f>
        <v>58.702782349869331</v>
      </c>
      <c r="C3604" s="442">
        <f>hourly1!$F3605*유형화!$G$71/hourly1!$F$8763+유형화!$G$72*hourly1!$G3605/hourly1!$F$8763+유형화!$G$74*hourly1!I3605/hourly1!$I$8763</f>
        <v>0.2410888633749135</v>
      </c>
      <c r="D3604" s="14">
        <v>117.126411</v>
      </c>
      <c r="E3604" s="14">
        <v>0</v>
      </c>
      <c r="F3604" s="1">
        <v>636073</v>
      </c>
      <c r="G3604" s="15">
        <f t="shared" si="112"/>
        <v>0.13402745387007986</v>
      </c>
      <c r="H3604" s="15">
        <f t="shared" si="113"/>
        <v>0.25591672641316182</v>
      </c>
    </row>
    <row r="3605" spans="1:8">
      <c r="A3605" s="1">
        <v>3604</v>
      </c>
      <c r="B3605" s="444">
        <f>유형화!$F$71*hourly1!B3606/hourly1!$B$8763+유형화!$F$72*hourly1!C3606/hourly1!$C$8763+유형화!$F$73*hourly1!D3606/hourly1!$D$8763+유형화!$F$74*hourly1!E3606/hourly1!$E$8763</f>
        <v>58.702782349869331</v>
      </c>
      <c r="C3605" s="442">
        <f>hourly1!$F3606*유형화!$G$71/hourly1!$F$8763+유형화!$G$72*hourly1!$G3606/hourly1!$F$8763+유형화!$G$74*hourly1!I3606/hourly1!$I$8763</f>
        <v>0.24112292451710599</v>
      </c>
      <c r="D3605" s="14">
        <v>117.994195</v>
      </c>
      <c r="E3605" s="14">
        <v>0</v>
      </c>
      <c r="F3605" s="1">
        <v>520348</v>
      </c>
      <c r="G3605" s="15">
        <f t="shared" si="112"/>
        <v>0.13502045689165448</v>
      </c>
      <c r="H3605" s="15">
        <f t="shared" si="113"/>
        <v>0.25754422353228829</v>
      </c>
    </row>
    <row r="3606" spans="1:8">
      <c r="A3606" s="1">
        <v>3605</v>
      </c>
      <c r="B3606" s="444">
        <f>유형화!$F$71*hourly1!B3607/hourly1!$B$8763+유형화!$F$72*hourly1!C3607/hourly1!$C$8763+유형화!$F$73*hourly1!D3607/hourly1!$D$8763+유형화!$F$74*hourly1!E3607/hourly1!$E$8763</f>
        <v>58.702782349869331</v>
      </c>
      <c r="C3606" s="442">
        <f>hourly1!$F3607*유형화!$G$71/hourly1!$F$8763+유형화!$G$72*hourly1!$G3607/hourly1!$F$8763+유형화!$G$74*hourly1!I3607/hourly1!$I$8763</f>
        <v>0.23825730684370738</v>
      </c>
      <c r="D3606" s="14">
        <v>116.310092</v>
      </c>
      <c r="E3606" s="14">
        <v>0</v>
      </c>
      <c r="F3606" s="1">
        <v>577052</v>
      </c>
      <c r="G3606" s="15">
        <f t="shared" si="112"/>
        <v>0.13309334211696064</v>
      </c>
      <c r="H3606" s="15">
        <f t="shared" si="113"/>
        <v>0.25438264853053255</v>
      </c>
    </row>
    <row r="3607" spans="1:8">
      <c r="A3607" s="1">
        <v>3606</v>
      </c>
      <c r="B3607" s="444">
        <f>유형화!$F$71*hourly1!B3608/hourly1!$B$8763+유형화!$F$72*hourly1!C3608/hourly1!$C$8763+유형화!$F$73*hourly1!D3608/hourly1!$D$8763+유형화!$F$74*hourly1!E3608/hourly1!$E$8763</f>
        <v>60.565664459508021</v>
      </c>
      <c r="C3607" s="442">
        <f>hourly1!$F3608*유형화!$G$71/hourly1!$F$8763+유형화!$G$72*hourly1!$G3608/hourly1!$F$8763+유형화!$G$74*hourly1!I3608/hourly1!$I$8763</f>
        <v>0.4231635953103095</v>
      </c>
      <c r="D3607" s="14">
        <v>151.62785199999999</v>
      </c>
      <c r="E3607" s="14">
        <v>4.0016010000000017</v>
      </c>
      <c r="F3607" s="1">
        <v>696289</v>
      </c>
      <c r="G3607" s="15">
        <f t="shared" si="112"/>
        <v>0.1735073649558791</v>
      </c>
      <c r="H3607" s="15">
        <f t="shared" si="113"/>
        <v>0.31811170440044356</v>
      </c>
    </row>
    <row r="3608" spans="1:8">
      <c r="A3608" s="1">
        <v>3607</v>
      </c>
      <c r="B3608" s="444">
        <f>유형화!$F$71*hourly1!B3609/hourly1!$B$8763+유형화!$F$72*hourly1!C3609/hourly1!$C$8763+유형화!$F$73*hourly1!D3609/hourly1!$D$8763+유형화!$F$74*hourly1!E3609/hourly1!$E$8763</f>
        <v>72.111119134815169</v>
      </c>
      <c r="C3608" s="442">
        <f>hourly1!$F3609*유형화!$G$71/hourly1!$F$8763+유형화!$G$72*hourly1!$G3609/hourly1!$F$8763+유형화!$G$74*hourly1!I3609/hourly1!$I$8763</f>
        <v>0.75576225576266276</v>
      </c>
      <c r="D3608" s="14">
        <v>150.275114</v>
      </c>
      <c r="E3608" s="14">
        <v>68.577173999999971</v>
      </c>
      <c r="F3608" s="1">
        <v>659204</v>
      </c>
      <c r="G3608" s="15">
        <f t="shared" si="112"/>
        <v>0.17195943030693556</v>
      </c>
      <c r="H3608" s="15">
        <f t="shared" si="113"/>
        <v>0.31576657383598028</v>
      </c>
    </row>
    <row r="3609" spans="1:8">
      <c r="A3609" s="1">
        <v>3608</v>
      </c>
      <c r="B3609" s="444">
        <f>유형화!$F$71*hourly1!B3610/hourly1!$B$8763+유형화!$F$72*hourly1!C3610/hourly1!$C$8763+유형화!$F$73*hourly1!D3610/hourly1!$D$8763+유형화!$F$74*hourly1!E3610/hourly1!$E$8763</f>
        <v>158.07805062236523</v>
      </c>
      <c r="C3609" s="442">
        <f>hourly1!$F3610*유형화!$G$71/hourly1!$F$8763+유형화!$G$72*hourly1!$G3610/hourly1!$F$8763+유형화!$G$74*hourly1!I3610/hourly1!$I$8763</f>
        <v>0.65365754464799886</v>
      </c>
      <c r="D3609" s="14">
        <v>114.521947</v>
      </c>
      <c r="E3609" s="14">
        <v>201.77485700000031</v>
      </c>
      <c r="F3609" s="1">
        <v>638981</v>
      </c>
      <c r="G3609" s="15">
        <f t="shared" si="112"/>
        <v>0.13104717234658739</v>
      </c>
      <c r="H3609" s="15">
        <f t="shared" si="113"/>
        <v>0.25101170366917297</v>
      </c>
    </row>
    <row r="3610" spans="1:8">
      <c r="A3610" s="1">
        <v>3609</v>
      </c>
      <c r="B3610" s="444">
        <f>유형화!$F$71*hourly1!B3611/hourly1!$B$8763+유형화!$F$72*hourly1!C3611/hourly1!$C$8763+유형화!$F$73*hourly1!D3611/hourly1!$D$8763+유형화!$F$74*hourly1!E3611/hourly1!$E$8763</f>
        <v>262.56610318846168</v>
      </c>
      <c r="C3610" s="442">
        <f>hourly1!$F3611*유형화!$G$71/hourly1!$F$8763+유형화!$G$72*hourly1!$G3611/hourly1!$F$8763+유형화!$G$74*hourly1!I3611/hourly1!$I$8763</f>
        <v>0.57832717290418478</v>
      </c>
      <c r="D3610" s="14">
        <v>71.963403999999997</v>
      </c>
      <c r="E3610" s="14">
        <v>382.35050999999982</v>
      </c>
      <c r="F3610" s="1">
        <v>586301</v>
      </c>
      <c r="G3610" s="15">
        <f t="shared" si="112"/>
        <v>8.2347539957865853E-2</v>
      </c>
      <c r="H3610" s="15">
        <f t="shared" si="113"/>
        <v>0.16626087597265038</v>
      </c>
    </row>
    <row r="3611" spans="1:8">
      <c r="A3611" s="1">
        <v>3610</v>
      </c>
      <c r="B3611" s="444">
        <f>유형화!$F$71*hourly1!B3612/hourly1!$B$8763+유형화!$F$72*hourly1!C3612/hourly1!$C$8763+유형화!$F$73*hourly1!D3612/hourly1!$D$8763+유형화!$F$74*hourly1!E3612/hourly1!$E$8763</f>
        <v>328.03618713093931</v>
      </c>
      <c r="C3611" s="442">
        <f>hourly1!$F3612*유형화!$G$71/hourly1!$F$8763+유형화!$G$72*hourly1!$G3612/hourly1!$F$8763+유형화!$G$74*hourly1!I3612/hourly1!$I$8763</f>
        <v>0.49237844379685003</v>
      </c>
      <c r="D3611" s="14">
        <v>83.695983000000012</v>
      </c>
      <c r="E3611" s="14">
        <v>539.63607500000001</v>
      </c>
      <c r="F3611" s="1">
        <v>816090</v>
      </c>
      <c r="G3611" s="15">
        <f t="shared" si="112"/>
        <v>9.577310023307628E-2</v>
      </c>
      <c r="H3611" s="15">
        <f t="shared" si="113"/>
        <v>0.19052680390044754</v>
      </c>
    </row>
    <row r="3612" spans="1:8">
      <c r="A3612" s="1">
        <v>3611</v>
      </c>
      <c r="B3612" s="444">
        <f>유형화!$F$71*hourly1!B3613/hourly1!$B$8763+유형화!$F$72*hourly1!C3613/hourly1!$C$8763+유형화!$F$73*hourly1!D3613/hourly1!$D$8763+유형화!$F$74*hourly1!E3613/hourly1!$E$8763</f>
        <v>392.40111577613533</v>
      </c>
      <c r="C3612" s="442">
        <f>hourly1!$F3613*유형화!$G$71/hourly1!$F$8763+유형화!$G$72*hourly1!$G3613/hourly1!$F$8763+유형화!$G$74*hourly1!I3613/hourly1!$I$8763</f>
        <v>0.46009035517612129</v>
      </c>
      <c r="D3612" s="14">
        <v>76.366306999999992</v>
      </c>
      <c r="E3612" s="14">
        <v>659.32258400000046</v>
      </c>
      <c r="F3612" s="1">
        <v>768524</v>
      </c>
      <c r="G3612" s="15">
        <f t="shared" si="112"/>
        <v>8.7385770649720113E-2</v>
      </c>
      <c r="H3612" s="15">
        <f t="shared" si="113"/>
        <v>0.17545153042428993</v>
      </c>
    </row>
    <row r="3613" spans="1:8">
      <c r="A3613" s="1">
        <v>3612</v>
      </c>
      <c r="B3613" s="444">
        <f>유형화!$F$71*hourly1!B3614/hourly1!$B$8763+유형화!$F$72*hourly1!C3614/hourly1!$C$8763+유형화!$F$73*hourly1!D3614/hourly1!$D$8763+유형화!$F$74*hourly1!E3614/hourly1!$E$8763</f>
        <v>329.94115352674345</v>
      </c>
      <c r="C3613" s="442">
        <f>hourly1!$F3614*유형화!$G$71/hourly1!$F$8763+유형화!$G$72*hourly1!$G3614/hourly1!$F$8763+유형화!$G$74*hourly1!I3614/hourly1!$I$8763</f>
        <v>0.44394765538452885</v>
      </c>
      <c r="D3613" s="14">
        <v>72.109614999999991</v>
      </c>
      <c r="E3613" s="14">
        <v>736.24444099999926</v>
      </c>
      <c r="F3613" s="1">
        <v>919590</v>
      </c>
      <c r="G3613" s="15">
        <f t="shared" si="112"/>
        <v>8.2514848832870982E-2</v>
      </c>
      <c r="H3613" s="15">
        <f t="shared" si="113"/>
        <v>0.16656772848422288</v>
      </c>
    </row>
    <row r="3614" spans="1:8">
      <c r="A3614" s="1">
        <v>3613</v>
      </c>
      <c r="B3614" s="444">
        <f>유형화!$F$71*hourly1!B3615/hourly1!$B$8763+유형화!$F$72*hourly1!C3615/hourly1!$C$8763+유형화!$F$73*hourly1!D3615/hourly1!$D$8763+유형화!$F$74*hourly1!E3615/hourly1!$E$8763</f>
        <v>194.12457781536736</v>
      </c>
      <c r="C3614" s="442">
        <f>hourly1!$F3615*유형화!$G$71/hourly1!$F$8763+유형화!$G$72*hourly1!$G3615/hourly1!$F$8763+유형화!$G$74*hourly1!I3615/hourly1!$I$8763</f>
        <v>0.55618571927340665</v>
      </c>
      <c r="D3614" s="14">
        <v>51.686674000000011</v>
      </c>
      <c r="E3614" s="14">
        <v>761.78953700000102</v>
      </c>
      <c r="F3614" s="1">
        <v>906368</v>
      </c>
      <c r="G3614" s="15">
        <f t="shared" si="112"/>
        <v>5.9144929449198753E-2</v>
      </c>
      <c r="H3614" s="15">
        <f t="shared" si="113"/>
        <v>0.12257261693269013</v>
      </c>
    </row>
    <row r="3615" spans="1:8">
      <c r="A3615" s="1">
        <v>3614</v>
      </c>
      <c r="B3615" s="444">
        <f>유형화!$F$71*hourly1!B3616/hourly1!$B$8763+유형화!$F$72*hourly1!C3616/hourly1!$C$8763+유형화!$F$73*hourly1!D3616/hourly1!$D$8763+유형화!$F$74*hourly1!E3616/hourly1!$E$8763</f>
        <v>262.76293207757493</v>
      </c>
      <c r="C3615" s="442">
        <f>hourly1!$F3616*유형화!$G$71/hourly1!$F$8763+유형화!$G$72*hourly1!$G3616/hourly1!$F$8763+유형화!$G$74*hourly1!I3616/hourly1!$I$8763</f>
        <v>0.51871536639428006</v>
      </c>
      <c r="D3615" s="14">
        <v>84.397085000000004</v>
      </c>
      <c r="E3615" s="14">
        <v>748.75582900000165</v>
      </c>
      <c r="F3615" s="1">
        <v>889306</v>
      </c>
      <c r="G3615" s="15">
        <f t="shared" si="112"/>
        <v>9.6575369466470787E-2</v>
      </c>
      <c r="H3615" s="15">
        <f t="shared" si="113"/>
        <v>0.19195430570985705</v>
      </c>
    </row>
    <row r="3616" spans="1:8">
      <c r="A3616" s="1">
        <v>3615</v>
      </c>
      <c r="B3616" s="444">
        <f>유형화!$F$71*hourly1!B3617/hourly1!$B$8763+유형화!$F$72*hourly1!C3617/hourly1!$C$8763+유형화!$F$73*hourly1!D3617/hourly1!$D$8763+유형화!$F$74*hourly1!E3617/hourly1!$E$8763</f>
        <v>385.7822536503262</v>
      </c>
      <c r="C3616" s="442">
        <f>hourly1!$F3617*유형화!$G$71/hourly1!$F$8763+유형화!$G$72*hourly1!$G3617/hourly1!$F$8763+유형화!$G$74*hourly1!I3617/hourly1!$I$8763</f>
        <v>0.39034601075186309</v>
      </c>
      <c r="D3616" s="14">
        <v>90.76461599999999</v>
      </c>
      <c r="E3616" s="14">
        <v>693.86024499999917</v>
      </c>
      <c r="F3616" s="1">
        <v>895553</v>
      </c>
      <c r="G3616" s="15">
        <f t="shared" si="112"/>
        <v>0.10386171897622228</v>
      </c>
      <c r="H3616" s="15">
        <f t="shared" si="113"/>
        <v>0.20480539306172624</v>
      </c>
    </row>
    <row r="3617" spans="1:8">
      <c r="A3617" s="1">
        <v>3616</v>
      </c>
      <c r="B3617" s="444">
        <f>유형화!$F$71*hourly1!B3618/hourly1!$B$8763+유형화!$F$72*hourly1!C3618/hourly1!$C$8763+유형화!$F$73*hourly1!D3618/hourly1!$D$8763+유형화!$F$74*hourly1!E3618/hourly1!$E$8763</f>
        <v>323.35774709276473</v>
      </c>
      <c r="C3617" s="442">
        <f>hourly1!$F3618*유형화!$G$71/hourly1!$F$8763+유형화!$G$72*hourly1!$G3618/hourly1!$F$8763+유형화!$G$74*hourly1!I3618/hourly1!$I$8763</f>
        <v>0.36899228214877494</v>
      </c>
      <c r="D3617" s="14">
        <v>80.286126999999993</v>
      </c>
      <c r="E3617" s="14">
        <v>541.25660800000037</v>
      </c>
      <c r="F3617" s="1">
        <v>913034</v>
      </c>
      <c r="G3617" s="15">
        <f t="shared" si="112"/>
        <v>9.1871210694741343E-2</v>
      </c>
      <c r="H3617" s="15">
        <f t="shared" si="113"/>
        <v>0.18354816653457565</v>
      </c>
    </row>
    <row r="3618" spans="1:8">
      <c r="A3618" s="1">
        <v>3617</v>
      </c>
      <c r="B3618" s="444">
        <f>유형화!$F$71*hourly1!B3619/hourly1!$B$8763+유형화!$F$72*hourly1!C3619/hourly1!$C$8763+유형화!$F$73*hourly1!D3619/hourly1!$D$8763+유형화!$F$74*hourly1!E3619/hourly1!$E$8763</f>
        <v>280.36965764611818</v>
      </c>
      <c r="C3618" s="442">
        <f>hourly1!$F3619*유형화!$G$71/hourly1!$F$8763+유형화!$G$72*hourly1!$G3619/hourly1!$F$8763+유형화!$G$74*hourly1!I3619/hourly1!$I$8763</f>
        <v>0.39036255240704187</v>
      </c>
      <c r="D3618" s="14">
        <v>89.244025000000008</v>
      </c>
      <c r="E3618" s="14">
        <v>333.10774199999958</v>
      </c>
      <c r="F3618" s="1">
        <v>883801</v>
      </c>
      <c r="G3618" s="15">
        <f t="shared" si="112"/>
        <v>0.10212171056678031</v>
      </c>
      <c r="H3618" s="15">
        <f t="shared" si="113"/>
        <v>0.20175499886067214</v>
      </c>
    </row>
    <row r="3619" spans="1:8">
      <c r="A3619" s="1">
        <v>3618</v>
      </c>
      <c r="B3619" s="444">
        <f>유형화!$F$71*hourly1!B3620/hourly1!$B$8763+유형화!$F$72*hourly1!C3620/hourly1!$C$8763+유형화!$F$73*hourly1!D3620/hourly1!$D$8763+유형화!$F$74*hourly1!E3620/hourly1!$E$8763</f>
        <v>157.62553788730122</v>
      </c>
      <c r="C3619" s="442">
        <f>hourly1!$F3620*유형화!$G$71/hourly1!$F$8763+유형화!$G$72*hourly1!$G3620/hourly1!$F$8763+유형화!$G$74*hourly1!I3620/hourly1!$I$8763</f>
        <v>0.51878829635184509</v>
      </c>
      <c r="D3619" s="14">
        <v>84.661883000000032</v>
      </c>
      <c r="E3619" s="14">
        <v>206.84209500000011</v>
      </c>
      <c r="F3619" s="1">
        <v>877837</v>
      </c>
      <c r="G3619" s="15">
        <f t="shared" si="112"/>
        <v>9.6878377143619646E-2</v>
      </c>
      <c r="H3619" s="15">
        <f t="shared" si="113"/>
        <v>0.19249280516987829</v>
      </c>
    </row>
    <row r="3620" spans="1:8">
      <c r="A3620" s="1">
        <v>3619</v>
      </c>
      <c r="B3620" s="444">
        <f>유형화!$F$71*hourly1!B3621/hourly1!$B$8763+유형화!$F$72*hourly1!C3621/hourly1!$C$8763+유형화!$F$73*hourly1!D3621/hourly1!$D$8763+유형화!$F$74*hourly1!E3621/hourly1!$E$8763</f>
        <v>118.38717034170749</v>
      </c>
      <c r="C3620" s="442">
        <f>hourly1!$F3621*유형화!$G$71/hourly1!$F$8763+유형화!$G$72*hourly1!$G3621/hourly1!$F$8763+유형화!$G$74*hourly1!I3621/hourly1!$I$8763</f>
        <v>0.64196520198759932</v>
      </c>
      <c r="D3620" s="14">
        <v>96.080353000000031</v>
      </c>
      <c r="E3620" s="14">
        <v>62.408759000000011</v>
      </c>
      <c r="F3620" s="1">
        <v>885037</v>
      </c>
      <c r="G3620" s="15">
        <f t="shared" si="112"/>
        <v>0.10994450328994108</v>
      </c>
      <c r="H3620" s="15">
        <f t="shared" si="113"/>
        <v>0.21537919167491734</v>
      </c>
    </row>
    <row r="3621" spans="1:8">
      <c r="A3621" s="1">
        <v>3620</v>
      </c>
      <c r="B3621" s="444">
        <f>유형화!$F$71*hourly1!B3622/hourly1!$B$8763+유형화!$F$72*hourly1!C3622/hourly1!$C$8763+유형화!$F$73*hourly1!D3622/hourly1!$D$8763+유형화!$F$74*hourly1!E3622/hourly1!$E$8763</f>
        <v>126.6898074787985</v>
      </c>
      <c r="C3621" s="442">
        <f>hourly1!$F3622*유형화!$G$71/hourly1!$F$8763+유형화!$G$72*hourly1!$G3622/hourly1!$F$8763+유형화!$G$74*hourly1!I3622/hourly1!$I$8763</f>
        <v>0.64741001409323229</v>
      </c>
      <c r="D3621" s="14">
        <v>107.15553300000001</v>
      </c>
      <c r="E3621" s="14">
        <v>6.8975069999999983</v>
      </c>
      <c r="F3621" s="1">
        <v>844005</v>
      </c>
      <c r="G3621" s="15">
        <f t="shared" si="112"/>
        <v>0.12261780356337666</v>
      </c>
      <c r="H3621" s="15">
        <f t="shared" si="113"/>
        <v>0.23697018564990713</v>
      </c>
    </row>
    <row r="3622" spans="1:8">
      <c r="A3622" s="1">
        <v>3621</v>
      </c>
      <c r="B3622" s="444">
        <f>유형화!$F$71*hourly1!B3623/hourly1!$B$8763+유형화!$F$72*hourly1!C3623/hourly1!$C$8763+유형화!$F$73*hourly1!D3623/hourly1!$D$8763+유형화!$F$74*hourly1!E3623/hourly1!$E$8763</f>
        <v>64.047893113140859</v>
      </c>
      <c r="C3622" s="442">
        <f>hourly1!$F3623*유형화!$G$71/hourly1!$F$8763+유형화!$G$72*hourly1!$G3623/hourly1!$F$8763+유형화!$G$74*hourly1!I3623/hourly1!$I$8763</f>
        <v>0.55117441261385813</v>
      </c>
      <c r="D3622" s="14">
        <v>124.01455799999999</v>
      </c>
      <c r="E3622" s="14">
        <v>3.3772199999999999</v>
      </c>
      <c r="F3622" s="1">
        <v>858966</v>
      </c>
      <c r="G3622" s="15">
        <f t="shared" si="112"/>
        <v>0.14190954294299465</v>
      </c>
      <c r="H3622" s="15">
        <f t="shared" si="113"/>
        <v>0.2687424981130544</v>
      </c>
    </row>
    <row r="3623" spans="1:8">
      <c r="A3623" s="1">
        <v>3622</v>
      </c>
      <c r="B3623" s="444">
        <f>유형화!$F$71*hourly1!B3624/hourly1!$B$8763+유형화!$F$72*hourly1!C3624/hourly1!$C$8763+유형화!$F$73*hourly1!D3624/hourly1!$D$8763+유형화!$F$74*hourly1!E3624/hourly1!$E$8763</f>
        <v>62.427643741095181</v>
      </c>
      <c r="C3623" s="442">
        <f>hourly1!$F3624*유형화!$G$71/hourly1!$F$8763+유형화!$G$72*hourly1!$G3624/hourly1!$F$8763+유형화!$G$74*hourly1!I3624/hourly1!$I$8763</f>
        <v>0.46017909341499186</v>
      </c>
      <c r="D3623" s="14">
        <v>144.015942</v>
      </c>
      <c r="E3623" s="14">
        <v>2.8033000000000001</v>
      </c>
      <c r="F3623" s="1">
        <v>941758</v>
      </c>
      <c r="G3623" s="15">
        <f t="shared" si="112"/>
        <v>0.16479707572497115</v>
      </c>
      <c r="H3623" s="15">
        <f t="shared" si="113"/>
        <v>0.3048194102945686</v>
      </c>
    </row>
    <row r="3624" spans="1:8">
      <c r="A3624" s="1">
        <v>3623</v>
      </c>
      <c r="B3624" s="444">
        <f>유형화!$F$71*hourly1!B3625/hourly1!$B$8763+유형화!$F$72*hourly1!C3625/hourly1!$C$8763+유형화!$F$73*hourly1!D3625/hourly1!$D$8763+유형화!$F$74*hourly1!E3625/hourly1!$E$8763</f>
        <v>60.807390762163259</v>
      </c>
      <c r="C3624" s="442">
        <f>hourly1!$F3625*유형화!$G$71/hourly1!$F$8763+유형화!$G$72*hourly1!$G3625/hourly1!$F$8763+유형화!$G$74*hourly1!I3625/hourly1!$I$8763</f>
        <v>0.35326076064307388</v>
      </c>
      <c r="D3624" s="14">
        <v>185.11524399999999</v>
      </c>
      <c r="E3624" s="14">
        <v>3.0503200000000001</v>
      </c>
      <c r="F3624" s="1">
        <v>939325</v>
      </c>
      <c r="G3624" s="15">
        <f t="shared" si="112"/>
        <v>0.21182690235303608</v>
      </c>
      <c r="H3624" s="15">
        <f t="shared" si="113"/>
        <v>0.37391899192860567</v>
      </c>
    </row>
    <row r="3625" spans="1:8">
      <c r="A3625" s="1">
        <v>3624</v>
      </c>
      <c r="B3625" s="444">
        <f>유형화!$F$71*hourly1!B3626/hourly1!$B$8763+유형화!$F$72*hourly1!C3626/hourly1!$C$8763+유형화!$F$73*hourly1!D3626/hourly1!$D$8763+유형화!$F$74*hourly1!E3626/hourly1!$E$8763</f>
        <v>58.944508652524569</v>
      </c>
      <c r="C3625" s="442">
        <f>hourly1!$F3626*유형화!$G$71/hourly1!$F$8763+유형화!$G$72*hourly1!$G3626/hourly1!$F$8763+유형화!$G$74*hourly1!I3626/hourly1!$I$8763</f>
        <v>0.32134025530567123</v>
      </c>
      <c r="D3625" s="14">
        <v>190.40588399999999</v>
      </c>
      <c r="E3625" s="14">
        <v>1.3367199999999999</v>
      </c>
      <c r="F3625" s="1">
        <v>976576</v>
      </c>
      <c r="G3625" s="15">
        <f t="shared" si="112"/>
        <v>0.21788096823355896</v>
      </c>
      <c r="H3625" s="15">
        <f t="shared" si="113"/>
        <v>0.38235830894063627</v>
      </c>
    </row>
    <row r="3626" spans="1:8">
      <c r="A3626" s="1">
        <v>3625</v>
      </c>
      <c r="B3626" s="444">
        <f>유형화!$F$71*hourly1!B3627/hourly1!$B$8763+유형화!$F$72*hourly1!C3627/hourly1!$C$8763+유형화!$F$73*hourly1!D3627/hourly1!$D$8763+유형화!$F$74*hourly1!E3627/hourly1!$E$8763</f>
        <v>58.944508652524569</v>
      </c>
      <c r="C3626" s="442">
        <f>hourly1!$F3627*유형화!$G$71/hourly1!$F$8763+유형화!$G$72*hourly1!$G3627/hourly1!$F$8763+유형화!$G$74*hourly1!I3627/hourly1!$I$8763</f>
        <v>0.2621674138029208</v>
      </c>
      <c r="D3626" s="14">
        <v>204.68133599999999</v>
      </c>
      <c r="E3626" s="14">
        <v>0.24224000000000001</v>
      </c>
      <c r="F3626" s="1">
        <v>932061</v>
      </c>
      <c r="G3626" s="15">
        <f t="shared" si="112"/>
        <v>0.23421633160779007</v>
      </c>
      <c r="H3626" s="15">
        <f t="shared" si="113"/>
        <v>0.40464521506015705</v>
      </c>
    </row>
    <row r="3627" spans="1:8">
      <c r="A3627" s="1">
        <v>3626</v>
      </c>
      <c r="B3627" s="444">
        <f>유형화!$F$71*hourly1!B3628/hourly1!$B$8763+유형화!$F$72*hourly1!C3628/hourly1!$C$8763+유형화!$F$73*hourly1!D3628/hourly1!$D$8763+유형화!$F$74*hourly1!E3628/hourly1!$E$8763</f>
        <v>58.702782349869331</v>
      </c>
      <c r="C3627" s="442">
        <f>hourly1!$F3628*유형화!$G$71/hourly1!$F$8763+유형화!$G$72*hourly1!$G3628/hourly1!$F$8763+유형화!$G$74*hourly1!I3628/hourly1!$I$8763</f>
        <v>0.26655975291200629</v>
      </c>
      <c r="D3627" s="14">
        <v>211.212063</v>
      </c>
      <c r="E3627" s="14">
        <v>3.2960000000000003E-2</v>
      </c>
      <c r="F3627" s="1">
        <v>824125</v>
      </c>
      <c r="G3627" s="15">
        <f t="shared" si="112"/>
        <v>0.24168942588479808</v>
      </c>
      <c r="H3627" s="15">
        <f t="shared" si="113"/>
        <v>0.41461198447508979</v>
      </c>
    </row>
    <row r="3628" spans="1:8">
      <c r="A3628" s="1">
        <v>3627</v>
      </c>
      <c r="B3628" s="444">
        <f>유형화!$F$71*hourly1!B3629/hourly1!$B$8763+유형화!$F$72*hourly1!C3629/hourly1!$C$8763+유형화!$F$73*hourly1!D3629/hourly1!$D$8763+유형화!$F$74*hourly1!E3629/hourly1!$E$8763</f>
        <v>58.702782349869331</v>
      </c>
      <c r="C3628" s="442">
        <f>hourly1!$F3629*유형화!$G$71/hourly1!$F$8763+유형화!$G$72*hourly1!$G3629/hourly1!$F$8763+유형화!$G$74*hourly1!I3629/hourly1!$I$8763</f>
        <v>0.24957302127632447</v>
      </c>
      <c r="D3628" s="14">
        <v>188.40392900000001</v>
      </c>
      <c r="E3628" s="14">
        <v>0</v>
      </c>
      <c r="F3628" s="1">
        <v>686686</v>
      </c>
      <c r="G3628" s="15">
        <f t="shared" si="112"/>
        <v>0.21559013622460693</v>
      </c>
      <c r="H3628" s="15">
        <f t="shared" si="113"/>
        <v>0.37917653326936246</v>
      </c>
    </row>
    <row r="3629" spans="1:8">
      <c r="A3629" s="1">
        <v>3628</v>
      </c>
      <c r="B3629" s="444">
        <f>유형화!$F$71*hourly1!B3630/hourly1!$B$8763+유형화!$F$72*hourly1!C3630/hourly1!$C$8763+유형화!$F$73*hourly1!D3630/hourly1!$D$8763+유형화!$F$74*hourly1!E3630/hourly1!$E$8763</f>
        <v>58.702782349869331</v>
      </c>
      <c r="C3629" s="442">
        <f>hourly1!$F3630*유형화!$G$71/hourly1!$F$8763+유형화!$G$72*hourly1!$G3630/hourly1!$F$8763+유형화!$G$74*hourly1!I3630/hourly1!$I$8763</f>
        <v>0.23794554146086486</v>
      </c>
      <c r="D3629" s="14">
        <v>171.82919200000001</v>
      </c>
      <c r="E3629" s="14">
        <v>0</v>
      </c>
      <c r="F3629" s="1">
        <v>550373</v>
      </c>
      <c r="G3629" s="15">
        <f t="shared" si="112"/>
        <v>0.19662370687951067</v>
      </c>
      <c r="H3629" s="15">
        <f t="shared" si="113"/>
        <v>0.35228192992961144</v>
      </c>
    </row>
    <row r="3630" spans="1:8">
      <c r="A3630" s="1">
        <v>3629</v>
      </c>
      <c r="B3630" s="444">
        <f>유형화!$F$71*hourly1!B3631/hourly1!$B$8763+유형화!$F$72*hourly1!C3631/hourly1!$C$8763+유형화!$F$73*hourly1!D3631/hourly1!$D$8763+유형화!$F$74*hourly1!E3631/hourly1!$E$8763</f>
        <v>58.702782349869331</v>
      </c>
      <c r="C3630" s="442">
        <f>hourly1!$F3631*유형화!$G$71/hourly1!$F$8763+유형화!$G$72*hourly1!$G3631/hourly1!$F$8763+유형화!$G$74*hourly1!I3631/hourly1!$I$8763</f>
        <v>0.23797585424769638</v>
      </c>
      <c r="D3630" s="14">
        <v>118.13592300000001</v>
      </c>
      <c r="E3630" s="14">
        <v>0</v>
      </c>
      <c r="F3630" s="1">
        <v>605870</v>
      </c>
      <c r="G3630" s="15">
        <f t="shared" si="112"/>
        <v>0.1351826358811746</v>
      </c>
      <c r="H3630" s="15">
        <f t="shared" si="113"/>
        <v>0.25780970713305468</v>
      </c>
    </row>
    <row r="3631" spans="1:8">
      <c r="A3631" s="1">
        <v>3630</v>
      </c>
      <c r="B3631" s="444">
        <f>유형화!$F$71*hourly1!B3632/hourly1!$B$8763+유형화!$F$72*hourly1!C3632/hourly1!$C$8763+유형화!$F$73*hourly1!D3632/hourly1!$D$8763+유형화!$F$74*hourly1!E3632/hourly1!$E$8763</f>
        <v>60.565664459508021</v>
      </c>
      <c r="C3631" s="442">
        <f>hourly1!$F3632*유형화!$G$71/hourly1!$F$8763+유형화!$G$72*hourly1!$G3632/hourly1!$F$8763+유형화!$G$74*hourly1!I3632/hourly1!$I$8763</f>
        <v>0.27544979251021245</v>
      </c>
      <c r="D3631" s="14">
        <v>105.022114</v>
      </c>
      <c r="E3631" s="14">
        <v>5.1956570000000006</v>
      </c>
      <c r="F3631" s="1">
        <v>965072</v>
      </c>
      <c r="G3631" s="15">
        <f t="shared" si="112"/>
        <v>0.12017653763396939</v>
      </c>
      <c r="H3631" s="15">
        <f t="shared" si="113"/>
        <v>0.23285645014389497</v>
      </c>
    </row>
    <row r="3632" spans="1:8">
      <c r="A3632" s="1">
        <v>3631</v>
      </c>
      <c r="B3632" s="444">
        <f>유형화!$F$71*hourly1!B3633/hourly1!$B$8763+유형화!$F$72*hourly1!C3633/hourly1!$C$8763+유형화!$F$73*hourly1!D3633/hourly1!$D$8763+유형화!$F$74*hourly1!E3633/hourly1!$E$8763</f>
        <v>72.111119134815169</v>
      </c>
      <c r="C3632" s="442">
        <f>hourly1!$F3633*유형화!$G$71/hourly1!$F$8763+유형화!$G$72*hourly1!$G3633/hourly1!$F$8763+유형화!$G$74*hourly1!I3633/hourly1!$I$8763</f>
        <v>0.37086230404392656</v>
      </c>
      <c r="D3632" s="14">
        <v>82.005307999999985</v>
      </c>
      <c r="E3632" s="14">
        <v>74.987648000000064</v>
      </c>
      <c r="F3632" s="1">
        <v>1019831</v>
      </c>
      <c r="G3632" s="15">
        <f t="shared" si="112"/>
        <v>9.3838465135516594E-2</v>
      </c>
      <c r="H3632" s="15">
        <f t="shared" si="113"/>
        <v>0.18707411915763239</v>
      </c>
    </row>
    <row r="3633" spans="1:8">
      <c r="A3633" s="1">
        <v>3632</v>
      </c>
      <c r="B3633" s="444">
        <f>유형화!$F$71*hourly1!B3634/hourly1!$B$8763+유형화!$F$72*hourly1!C3634/hourly1!$C$8763+유형화!$F$73*hourly1!D3634/hourly1!$D$8763+유형화!$F$74*hourly1!E3634/hourly1!$E$8763</f>
        <v>107.91618183186151</v>
      </c>
      <c r="C3633" s="442">
        <f>hourly1!$F3634*유형화!$G$71/hourly1!$F$8763+유형화!$G$72*hourly1!$G3634/hourly1!$F$8763+유형화!$G$74*hourly1!I3634/hourly1!$I$8763</f>
        <v>0.4763649807792214</v>
      </c>
      <c r="D3633" s="14">
        <v>58.252873999999991</v>
      </c>
      <c r="E3633" s="14">
        <v>213.66643499999989</v>
      </c>
      <c r="F3633" s="1">
        <v>944209</v>
      </c>
      <c r="G3633" s="15">
        <f t="shared" si="112"/>
        <v>6.665861538978235E-2</v>
      </c>
      <c r="H3633" s="15">
        <f t="shared" si="113"/>
        <v>0.13697100395567513</v>
      </c>
    </row>
    <row r="3634" spans="1:8">
      <c r="A3634" s="1">
        <v>3633</v>
      </c>
      <c r="B3634" s="444">
        <f>유형화!$F$71*hourly1!B3635/hourly1!$B$8763+유형화!$F$72*hourly1!C3635/hourly1!$C$8763+유형화!$F$73*hourly1!D3635/hourly1!$D$8763+유형화!$F$74*hourly1!E3635/hourly1!$E$8763</f>
        <v>109.82101702937356</v>
      </c>
      <c r="C3634" s="442">
        <f>hourly1!$F3635*유형화!$G$71/hourly1!$F$8763+유형화!$G$72*hourly1!$G3635/hourly1!$F$8763+유형화!$G$74*hourly1!I3635/hourly1!$I$8763</f>
        <v>0.63707392418558539</v>
      </c>
      <c r="D3634" s="14">
        <v>45.857118</v>
      </c>
      <c r="E3634" s="14">
        <v>398.91086300000029</v>
      </c>
      <c r="F3634" s="1">
        <v>913306</v>
      </c>
      <c r="G3634" s="15">
        <f t="shared" si="112"/>
        <v>5.2474183362109572E-2</v>
      </c>
      <c r="H3634" s="15">
        <f t="shared" si="113"/>
        <v>0.1095812880675501</v>
      </c>
    </row>
    <row r="3635" spans="1:8">
      <c r="A3635" s="1">
        <v>3634</v>
      </c>
      <c r="B3635" s="444">
        <f>유형화!$F$71*hourly1!B3636/hourly1!$B$8763+유형화!$F$72*hourly1!C3636/hourly1!$C$8763+유형화!$F$73*hourly1!D3636/hourly1!$D$8763+유형화!$F$74*hourly1!E3636/hourly1!$E$8763</f>
        <v>114.19445155253531</v>
      </c>
      <c r="C3635" s="442">
        <f>hourly1!$F3636*유형화!$G$71/hourly1!$F$8763+유형화!$G$72*hourly1!$G3636/hourly1!$F$8763+유형화!$G$74*hourly1!I3636/hourly1!$I$8763</f>
        <v>0.63232280227967419</v>
      </c>
      <c r="D3635" s="14">
        <v>81.937157999999997</v>
      </c>
      <c r="E3635" s="14">
        <v>567.68127000000015</v>
      </c>
      <c r="F3635" s="1">
        <v>886493</v>
      </c>
      <c r="G3635" s="15">
        <f t="shared" si="112"/>
        <v>9.3760481264045931E-2</v>
      </c>
      <c r="H3635" s="15">
        <f t="shared" si="113"/>
        <v>0.18693463654647069</v>
      </c>
    </row>
    <row r="3636" spans="1:8">
      <c r="A3636" s="1">
        <v>3635</v>
      </c>
      <c r="B3636" s="444">
        <f>유형화!$F$71*hourly1!B3637/hourly1!$B$8763+유형화!$F$72*hourly1!C3637/hourly1!$C$8763+유형화!$F$73*hourly1!D3637/hourly1!$D$8763+유형화!$F$74*hourly1!E3637/hourly1!$E$8763</f>
        <v>117.65011933972615</v>
      </c>
      <c r="C3636" s="442">
        <f>hourly1!$F3637*유형화!$G$71/hourly1!$F$8763+유형화!$G$72*hourly1!$G3637/hourly1!$F$8763+유형화!$G$74*hourly1!I3637/hourly1!$I$8763</f>
        <v>0.59082565642513407</v>
      </c>
      <c r="D3636" s="14">
        <v>75.500495000000029</v>
      </c>
      <c r="E3636" s="14">
        <v>706.37161099999969</v>
      </c>
      <c r="F3636" s="1">
        <v>868380</v>
      </c>
      <c r="G3636" s="15">
        <f t="shared" si="112"/>
        <v>8.6395024182724239E-2</v>
      </c>
      <c r="H3636" s="15">
        <f t="shared" si="113"/>
        <v>0.17365231431284428</v>
      </c>
    </row>
    <row r="3637" spans="1:8">
      <c r="A3637" s="1">
        <v>3636</v>
      </c>
      <c r="B3637" s="444">
        <f>유형화!$F$71*hourly1!B3638/hourly1!$B$8763+유형화!$F$72*hourly1!C3638/hourly1!$C$8763+유형화!$F$73*hourly1!D3638/hourly1!$D$8763+유형화!$F$74*hourly1!E3638/hourly1!$E$8763</f>
        <v>116.41920087631563</v>
      </c>
      <c r="C3637" s="442">
        <f>hourly1!$F3638*유형화!$G$71/hourly1!$F$8763+유형화!$G$72*hourly1!$G3638/hourly1!$F$8763+유형화!$G$74*hourly1!I3638/hourly1!$I$8763</f>
        <v>0.61822425993554242</v>
      </c>
      <c r="D3637" s="14">
        <v>59.649962000000002</v>
      </c>
      <c r="E3637" s="14">
        <v>842.79277600000057</v>
      </c>
      <c r="F3637" s="1">
        <v>893595</v>
      </c>
      <c r="G3637" s="15">
        <f t="shared" si="112"/>
        <v>6.8257299630798185E-2</v>
      </c>
      <c r="H3637" s="15">
        <f t="shared" si="113"/>
        <v>0.140003051143711</v>
      </c>
    </row>
    <row r="3638" spans="1:8">
      <c r="A3638" s="1">
        <v>3637</v>
      </c>
      <c r="B3638" s="444">
        <f>유형화!$F$71*hourly1!B3639/hourly1!$B$8763+유형화!$F$72*hourly1!C3639/hourly1!$C$8763+유형화!$F$73*hourly1!D3639/hourly1!$D$8763+유형화!$F$74*hourly1!E3639/hourly1!$E$8763</f>
        <v>122.30007122447621</v>
      </c>
      <c r="C3638" s="442">
        <f>hourly1!$F3639*유형화!$G$71/hourly1!$F$8763+유형화!$G$72*hourly1!$G3639/hourly1!$F$8763+유형화!$G$74*hourly1!I3639/hourly1!$I$8763</f>
        <v>0.62255735873272766</v>
      </c>
      <c r="D3638" s="14">
        <v>50.455568000000007</v>
      </c>
      <c r="E3638" s="14">
        <v>932.27840700000115</v>
      </c>
      <c r="F3638" s="1">
        <v>936223</v>
      </c>
      <c r="G3638" s="15">
        <f t="shared" si="112"/>
        <v>5.7736177988145454E-2</v>
      </c>
      <c r="H3638" s="15">
        <f t="shared" si="113"/>
        <v>0.11984554436416214</v>
      </c>
    </row>
    <row r="3639" spans="1:8">
      <c r="A3639" s="1">
        <v>3638</v>
      </c>
      <c r="B3639" s="444">
        <f>유형화!$F$71*hourly1!B3640/hourly1!$B$8763+유형화!$F$72*hourly1!C3640/hourly1!$C$8763+유형화!$F$73*hourly1!D3640/hourly1!$D$8763+유형화!$F$74*hourly1!E3640/hourly1!$E$8763</f>
        <v>110.34625291148508</v>
      </c>
      <c r="C3639" s="442">
        <f>hourly1!$F3640*유형화!$G$71/hourly1!$F$8763+유형화!$G$72*hourly1!$G3640/hourly1!$F$8763+유형화!$G$74*hourly1!I3640/hourly1!$I$8763</f>
        <v>0.54000545444221915</v>
      </c>
      <c r="D3639" s="14">
        <v>63.242926999999987</v>
      </c>
      <c r="E3639" s="14">
        <v>968.89637499999947</v>
      </c>
      <c r="F3639" s="1">
        <v>903521</v>
      </c>
      <c r="G3639" s="15">
        <f t="shared" si="112"/>
        <v>7.2368720331585382E-2</v>
      </c>
      <c r="H3639" s="15">
        <f t="shared" si="113"/>
        <v>0.14775072926419106</v>
      </c>
    </row>
    <row r="3640" spans="1:8">
      <c r="A3640" s="1">
        <v>3639</v>
      </c>
      <c r="B3640" s="444">
        <f>유형화!$F$71*hourly1!B3641/hourly1!$B$8763+유형화!$F$72*hourly1!C3641/hourly1!$C$8763+유형화!$F$73*hourly1!D3641/hourly1!$D$8763+유형화!$F$74*hourly1!E3641/hourly1!$E$8763</f>
        <v>111.22966841960437</v>
      </c>
      <c r="C3640" s="442">
        <f>hourly1!$F3641*유형화!$G$71/hourly1!$F$8763+유형화!$G$72*hourly1!$G3641/hourly1!$F$8763+유형화!$G$74*hourly1!I3641/hourly1!$I$8763</f>
        <v>0.47579351955865823</v>
      </c>
      <c r="D3640" s="14">
        <v>88.555919000000003</v>
      </c>
      <c r="E3640" s="14">
        <v>917.37594499999966</v>
      </c>
      <c r="F3640" s="1">
        <v>867866</v>
      </c>
      <c r="G3640" s="15">
        <f t="shared" si="112"/>
        <v>0.10133431262309427</v>
      </c>
      <c r="H3640" s="15">
        <f t="shared" si="113"/>
        <v>0.20037082395496569</v>
      </c>
    </row>
    <row r="3641" spans="1:8">
      <c r="A3641" s="1">
        <v>3640</v>
      </c>
      <c r="B3641" s="444">
        <f>유형화!$F$71*hourly1!B3642/hourly1!$B$8763+유형화!$F$72*hourly1!C3642/hourly1!$C$8763+유형화!$F$73*hourly1!D3642/hourly1!$D$8763+유형화!$F$74*hourly1!E3642/hourly1!$E$8763</f>
        <v>109.8536088535222</v>
      </c>
      <c r="C3641" s="442">
        <f>hourly1!$F3642*유형화!$G$71/hourly1!$F$8763+유형화!$G$72*hourly1!$G3642/hourly1!$F$8763+유형화!$G$74*hourly1!I3642/hourly1!$I$8763</f>
        <v>0.42079740524575615</v>
      </c>
      <c r="D3641" s="14">
        <v>162.08192399999999</v>
      </c>
      <c r="E3641" s="14">
        <v>783.30011099999888</v>
      </c>
      <c r="F3641" s="1">
        <v>878444</v>
      </c>
      <c r="G3641" s="15">
        <f t="shared" si="112"/>
        <v>0.18546993292643266</v>
      </c>
      <c r="H3641" s="15">
        <f t="shared" si="113"/>
        <v>0.33599110397992016</v>
      </c>
    </row>
    <row r="3642" spans="1:8">
      <c r="A3642" s="1">
        <v>3641</v>
      </c>
      <c r="B3642" s="444">
        <f>유형화!$F$71*hourly1!B3643/hourly1!$B$8763+유형화!$F$72*hourly1!C3643/hourly1!$C$8763+유형화!$F$73*hourly1!D3643/hourly1!$D$8763+유형화!$F$74*hourly1!E3643/hourly1!$E$8763</f>
        <v>108.52572286018561</v>
      </c>
      <c r="C3642" s="442">
        <f>hourly1!$F3643*유형화!$G$71/hourly1!$F$8763+유형화!$G$72*hourly1!$G3643/hourly1!$F$8763+유형화!$G$74*hourly1!I3643/hourly1!$I$8763</f>
        <v>0.47580240153114384</v>
      </c>
      <c r="D3642" s="14">
        <v>177.390783</v>
      </c>
      <c r="E3642" s="14">
        <v>573.46918999999968</v>
      </c>
      <c r="F3642" s="1">
        <v>861111</v>
      </c>
      <c r="G3642" s="15">
        <f t="shared" si="112"/>
        <v>0.20298782129941506</v>
      </c>
      <c r="H3642" s="15">
        <f t="shared" si="113"/>
        <v>0.36141768392803764</v>
      </c>
    </row>
    <row r="3643" spans="1:8">
      <c r="A3643" s="1">
        <v>3642</v>
      </c>
      <c r="B3643" s="444">
        <f>유형화!$F$71*hourly1!B3644/hourly1!$B$8763+유형화!$F$72*hourly1!C3644/hourly1!$C$8763+유형화!$F$73*hourly1!D3644/hourly1!$D$8763+유형화!$F$74*hourly1!E3644/hourly1!$E$8763</f>
        <v>107.95441843299028</v>
      </c>
      <c r="C3643" s="442">
        <f>hourly1!$F3644*유형화!$G$71/hourly1!$F$8763+유형화!$G$72*hourly1!$G3644/hourly1!$F$8763+유형화!$G$74*hourly1!I3644/hourly1!$I$8763</f>
        <v>0.54921288195630835</v>
      </c>
      <c r="D3643" s="14">
        <v>184.057897</v>
      </c>
      <c r="E3643" s="14">
        <v>317.71918700000009</v>
      </c>
      <c r="F3643" s="1">
        <v>877935</v>
      </c>
      <c r="G3643" s="15">
        <f t="shared" si="112"/>
        <v>0.21061698287324288</v>
      </c>
      <c r="H3643" s="15">
        <f t="shared" si="113"/>
        <v>0.3722204657195618</v>
      </c>
    </row>
    <row r="3644" spans="1:8">
      <c r="A3644" s="1">
        <v>3643</v>
      </c>
      <c r="B3644" s="444">
        <f>유형화!$F$71*hourly1!B3645/hourly1!$B$8763+유형화!$F$72*hourly1!C3645/hourly1!$C$8763+유형화!$F$73*hourly1!D3645/hourly1!$D$8763+유형화!$F$74*hourly1!E3645/hourly1!$E$8763</f>
        <v>118.74485443039131</v>
      </c>
      <c r="C3644" s="442">
        <f>hourly1!$F3645*유형화!$G$71/hourly1!$F$8763+유형화!$G$72*hourly1!$G3645/hourly1!$F$8763+유형화!$G$74*hourly1!I3645/hourly1!$I$8763</f>
        <v>0.67767472419295671</v>
      </c>
      <c r="D3644" s="14">
        <v>171.97566</v>
      </c>
      <c r="E3644" s="14">
        <v>110.9200919999998</v>
      </c>
      <c r="F3644" s="1">
        <v>861078</v>
      </c>
      <c r="G3644" s="15">
        <f t="shared" si="112"/>
        <v>0.1967913098389614</v>
      </c>
      <c r="H3644" s="15">
        <f t="shared" si="113"/>
        <v>0.35252399462349027</v>
      </c>
    </row>
    <row r="3645" spans="1:8">
      <c r="A3645" s="1">
        <v>3644</v>
      </c>
      <c r="B3645" s="444">
        <f>유형화!$F$71*hourly1!B3646/hourly1!$B$8763+유형화!$F$72*hourly1!C3646/hourly1!$C$8763+유형화!$F$73*hourly1!D3646/hourly1!$D$8763+유형화!$F$74*hourly1!E3646/hourly1!$E$8763</f>
        <v>126.96510667866217</v>
      </c>
      <c r="C3645" s="442">
        <f>hourly1!$F3646*유형화!$G$71/hourly1!$F$8763+유형화!$G$72*hourly1!$G3646/hourly1!$F$8763+유형화!$G$74*hourly1!I3646/hourly1!$I$8763</f>
        <v>0.58140449116948656</v>
      </c>
      <c r="D3645" s="14">
        <v>225.21720099999999</v>
      </c>
      <c r="E3645" s="14">
        <v>11.76886499999997</v>
      </c>
      <c r="F3645" s="1">
        <v>851520</v>
      </c>
      <c r="G3645" s="15">
        <f t="shared" si="112"/>
        <v>0.25771546963712566</v>
      </c>
      <c r="H3645" s="15">
        <f t="shared" si="113"/>
        <v>0.43551887941673451</v>
      </c>
    </row>
    <row r="3646" spans="1:8">
      <c r="A3646" s="1">
        <v>3645</v>
      </c>
      <c r="B3646" s="444">
        <f>유형화!$F$71*hourly1!B3647/hourly1!$B$8763+유형화!$F$72*hourly1!C3647/hourly1!$C$8763+유형화!$F$73*hourly1!D3647/hourly1!$D$8763+유형화!$F$74*hourly1!E3647/hourly1!$E$8763</f>
        <v>64.047893113140859</v>
      </c>
      <c r="C3646" s="442">
        <f>hourly1!$F3647*유형화!$G$71/hourly1!$F$8763+유형화!$G$72*hourly1!$G3647/hourly1!$F$8763+유형화!$G$74*hourly1!I3647/hourly1!$I$8763</f>
        <v>0.4210147283707007</v>
      </c>
      <c r="D3646" s="14">
        <v>281.50960300000003</v>
      </c>
      <c r="E3646" s="14">
        <v>3.5972</v>
      </c>
      <c r="F3646" s="1">
        <v>854394</v>
      </c>
      <c r="G3646" s="15">
        <f t="shared" si="112"/>
        <v>0.32213072190922842</v>
      </c>
      <c r="H3646" s="15">
        <f t="shared" si="113"/>
        <v>0.51362429251753983</v>
      </c>
    </row>
    <row r="3647" spans="1:8">
      <c r="A3647" s="1">
        <v>3646</v>
      </c>
      <c r="B3647" s="444">
        <f>유형화!$F$71*hourly1!B3648/hourly1!$B$8763+유형화!$F$72*hourly1!C3648/hourly1!$C$8763+유형화!$F$73*hourly1!D3648/hourly1!$D$8763+유형화!$F$74*hourly1!E3648/hourly1!$E$8763</f>
        <v>62.427643741095181</v>
      </c>
      <c r="C3647" s="442">
        <f>hourly1!$F3648*유형화!$G$71/hourly1!$F$8763+유형화!$G$72*hourly1!$G3648/hourly1!$F$8763+유형화!$G$74*hourly1!I3648/hourly1!$I$8763</f>
        <v>0.41648924116031771</v>
      </c>
      <c r="D3647" s="14">
        <v>239.29790499999999</v>
      </c>
      <c r="E3647" s="14">
        <v>2.55396</v>
      </c>
      <c r="F3647" s="1">
        <v>916740</v>
      </c>
      <c r="G3647" s="15">
        <f t="shared" si="112"/>
        <v>0.27382798337084063</v>
      </c>
      <c r="H3647" s="15">
        <f t="shared" si="113"/>
        <v>0.45591995599889995</v>
      </c>
    </row>
    <row r="3648" spans="1:8">
      <c r="A3648" s="1">
        <v>3647</v>
      </c>
      <c r="B3648" s="444">
        <f>유형화!$F$71*hourly1!B3649/hourly1!$B$8763+유형화!$F$72*hourly1!C3649/hourly1!$C$8763+유형화!$F$73*hourly1!D3649/hourly1!$D$8763+유형화!$F$74*hourly1!E3649/hourly1!$E$8763</f>
        <v>60.807390762163259</v>
      </c>
      <c r="C3648" s="442">
        <f>hourly1!$F3649*유형화!$G$71/hourly1!$F$8763+유형화!$G$72*hourly1!$G3649/hourly1!$F$8763+유형화!$G$74*hourly1!I3649/hourly1!$I$8763</f>
        <v>0.37989078833252721</v>
      </c>
      <c r="D3648" s="14">
        <v>227.236862</v>
      </c>
      <c r="E3648" s="14">
        <v>2.8498399999999999</v>
      </c>
      <c r="F3648" s="1">
        <v>925439</v>
      </c>
      <c r="G3648" s="15">
        <f t="shared" si="112"/>
        <v>0.26002656257679319</v>
      </c>
      <c r="H3648" s="15">
        <f t="shared" si="113"/>
        <v>0.43848255750785786</v>
      </c>
    </row>
    <row r="3649" spans="1:8">
      <c r="A3649" s="1">
        <v>3648</v>
      </c>
      <c r="B3649" s="444">
        <f>유형화!$F$71*hourly1!B3650/hourly1!$B$8763+유형화!$F$72*hourly1!C3650/hourly1!$C$8763+유형화!$F$73*hourly1!D3650/hourly1!$D$8763+유형화!$F$74*hourly1!E3650/hourly1!$E$8763</f>
        <v>58.944508652524569</v>
      </c>
      <c r="C3649" s="442">
        <f>hourly1!$F3650*유형화!$G$71/hourly1!$F$8763+유형화!$G$72*hourly1!$G3650/hourly1!$F$8763+유형화!$G$74*hourly1!I3650/hourly1!$I$8763</f>
        <v>0.31598132942939344</v>
      </c>
      <c r="D3649" s="14">
        <v>207.60353000000001</v>
      </c>
      <c r="E3649" s="14">
        <v>1.1986600000000001</v>
      </c>
      <c r="F3649" s="1">
        <v>356231</v>
      </c>
      <c r="G3649" s="15">
        <f t="shared" si="112"/>
        <v>0.23756019076125143</v>
      </c>
      <c r="H3649" s="15">
        <f t="shared" si="113"/>
        <v>0.40912231956965084</v>
      </c>
    </row>
    <row r="3650" spans="1:8">
      <c r="A3650" s="1">
        <v>3649</v>
      </c>
      <c r="B3650" s="444">
        <f>유형화!$F$71*hourly1!B3651/hourly1!$B$8763+유형화!$F$72*hourly1!C3651/hourly1!$C$8763+유형화!$F$73*hourly1!D3651/hourly1!$D$8763+유형화!$F$74*hourly1!E3651/hourly1!$E$8763</f>
        <v>58.944508652524569</v>
      </c>
      <c r="C3650" s="442">
        <f>hourly1!$F3651*유형화!$G$71/hourly1!$F$8763+유형화!$G$72*hourly1!$G3651/hourly1!$F$8763+유형화!$G$74*hourly1!I3651/hourly1!$I$8763</f>
        <v>0.27601807577731746</v>
      </c>
      <c r="D3650" s="14">
        <v>202.98765700000001</v>
      </c>
      <c r="E3650" s="14">
        <v>2.6720000000000001E-2</v>
      </c>
      <c r="F3650" s="1">
        <v>903094</v>
      </c>
      <c r="G3650" s="15">
        <f t="shared" ref="G3650:G3713" si="114">D3650/$I$1</f>
        <v>0.23227825904067947</v>
      </c>
      <c r="H3650" s="15">
        <f t="shared" ref="H3650:H3713" si="115">G3650/(1-$H$1*(1-G3650))</f>
        <v>0.40203727538446726</v>
      </c>
    </row>
    <row r="3651" spans="1:8">
      <c r="A3651" s="1">
        <v>3650</v>
      </c>
      <c r="B3651" s="444">
        <f>유형화!$F$71*hourly1!B3652/hourly1!$B$8763+유형화!$F$72*hourly1!C3652/hourly1!$C$8763+유형화!$F$73*hourly1!D3652/hourly1!$D$8763+유형화!$F$74*hourly1!E3652/hourly1!$E$8763</f>
        <v>58.702782349869331</v>
      </c>
      <c r="C3651" s="442">
        <f>hourly1!$F3652*유형화!$G$71/hourly1!$F$8763+유형화!$G$72*hourly1!$G3652/hourly1!$F$8763+유형화!$G$74*hourly1!I3652/hourly1!$I$8763</f>
        <v>0.26145294467674118</v>
      </c>
      <c r="D3651" s="14">
        <v>204.642842</v>
      </c>
      <c r="E3651" s="14">
        <v>5.6800000000000003E-2</v>
      </c>
      <c r="F3651" s="1">
        <v>806945</v>
      </c>
      <c r="G3651" s="15">
        <f t="shared" si="114"/>
        <v>0.23417228302160678</v>
      </c>
      <c r="H3651" s="15">
        <f t="shared" si="115"/>
        <v>0.40458604838915291</v>
      </c>
    </row>
    <row r="3652" spans="1:8">
      <c r="A3652" s="1">
        <v>3651</v>
      </c>
      <c r="B3652" s="444">
        <f>유형화!$F$71*hourly1!B3653/hourly1!$B$8763+유형화!$F$72*hourly1!C3653/hourly1!$C$8763+유형화!$F$73*hourly1!D3653/hourly1!$D$8763+유형화!$F$74*hourly1!E3653/hourly1!$E$8763</f>
        <v>58.702782349869331</v>
      </c>
      <c r="C3652" s="442">
        <f>hourly1!$F3653*유형화!$G$71/hourly1!$F$8763+유형화!$G$72*hourly1!$G3653/hourly1!$F$8763+유형화!$G$74*hourly1!I3653/hourly1!$I$8763</f>
        <v>0.25209737563991008</v>
      </c>
      <c r="D3652" s="14">
        <v>176.07696799999999</v>
      </c>
      <c r="E3652" s="14">
        <v>6.4000000000000005E-4</v>
      </c>
      <c r="F3652" s="1">
        <v>665136</v>
      </c>
      <c r="G3652" s="15">
        <f t="shared" si="114"/>
        <v>0.20148442614026246</v>
      </c>
      <c r="H3652" s="15">
        <f t="shared" si="115"/>
        <v>0.35926983196210316</v>
      </c>
    </row>
    <row r="3653" spans="1:8">
      <c r="A3653" s="1">
        <v>3652</v>
      </c>
      <c r="B3653" s="444">
        <f>유형화!$F$71*hourly1!B3654/hourly1!$B$8763+유형화!$F$72*hourly1!C3654/hourly1!$C$8763+유형화!$F$73*hourly1!D3654/hourly1!$D$8763+유형화!$F$74*hourly1!E3654/hourly1!$E$8763</f>
        <v>58.702782349869331</v>
      </c>
      <c r="C3653" s="442">
        <f>hourly1!$F3654*유형화!$G$71/hourly1!$F$8763+유형화!$G$72*hourly1!$G3654/hourly1!$F$8763+유형화!$G$74*hourly1!I3654/hourly1!$I$8763</f>
        <v>0.23791449530015837</v>
      </c>
      <c r="D3653" s="14">
        <v>154.459082</v>
      </c>
      <c r="E3653" s="14">
        <v>0</v>
      </c>
      <c r="F3653" s="1">
        <v>533966</v>
      </c>
      <c r="G3653" s="15">
        <f t="shared" si="114"/>
        <v>0.17674713423576069</v>
      </c>
      <c r="H3653" s="15">
        <f t="shared" si="115"/>
        <v>0.32299635577227109</v>
      </c>
    </row>
    <row r="3654" spans="1:8">
      <c r="A3654" s="1">
        <v>3653</v>
      </c>
      <c r="B3654" s="444">
        <f>유형화!$F$71*hourly1!B3655/hourly1!$B$8763+유형화!$F$72*hourly1!C3655/hourly1!$C$8763+유형화!$F$73*hourly1!D3655/hourly1!$D$8763+유형화!$F$74*hourly1!E3655/hourly1!$E$8763</f>
        <v>58.702782349869331</v>
      </c>
      <c r="C3654" s="442">
        <f>hourly1!$F3655*유형화!$G$71/hourly1!$F$8763+유형화!$G$72*hourly1!$G3655/hourly1!$F$8763+유형화!$G$74*hourly1!I3655/hourly1!$I$8763</f>
        <v>0.2379382077221153</v>
      </c>
      <c r="D3654" s="14">
        <v>108.832685</v>
      </c>
      <c r="E3654" s="14">
        <v>0</v>
      </c>
      <c r="F3654" s="1">
        <v>604168</v>
      </c>
      <c r="G3654" s="15">
        <f t="shared" si="114"/>
        <v>0.12453696432646971</v>
      </c>
      <c r="H3654" s="15">
        <f t="shared" si="115"/>
        <v>0.24018917245658494</v>
      </c>
    </row>
    <row r="3655" spans="1:8">
      <c r="A3655" s="1">
        <v>3654</v>
      </c>
      <c r="B3655" s="444">
        <f>유형화!$F$71*hourly1!B3656/hourly1!$B$8763+유형화!$F$72*hourly1!C3656/hourly1!$C$8763+유형화!$F$73*hourly1!D3656/hourly1!$D$8763+유형화!$F$74*hourly1!E3656/hourly1!$E$8763</f>
        <v>60.565664459508021</v>
      </c>
      <c r="C3655" s="442">
        <f>hourly1!$F3656*유형화!$G$71/hourly1!$F$8763+유형화!$G$72*hourly1!$G3656/hourly1!$F$8763+유형화!$G$74*hourly1!I3656/hourly1!$I$8763</f>
        <v>0.25211799159439496</v>
      </c>
      <c r="D3655" s="14">
        <v>84.959972000000022</v>
      </c>
      <c r="E3655" s="14">
        <v>9.2107860000000041</v>
      </c>
      <c r="F3655" s="1">
        <v>944130</v>
      </c>
      <c r="G3655" s="15">
        <f t="shared" si="114"/>
        <v>9.7219479627300098E-2</v>
      </c>
      <c r="H3655" s="15">
        <f t="shared" si="115"/>
        <v>0.19309857944762684</v>
      </c>
    </row>
    <row r="3656" spans="1:8">
      <c r="A3656" s="1">
        <v>3655</v>
      </c>
      <c r="B3656" s="444">
        <f>유형화!$F$71*hourly1!B3657/hourly1!$B$8763+유형화!$F$72*hourly1!C3657/hourly1!$C$8763+유형화!$F$73*hourly1!D3657/hourly1!$D$8763+유형화!$F$74*hourly1!E3657/hourly1!$E$8763</f>
        <v>72.111119134815169</v>
      </c>
      <c r="C3656" s="442">
        <f>hourly1!$F3657*유형화!$G$71/hourly1!$F$8763+유형화!$G$72*hourly1!$G3657/hourly1!$F$8763+유형화!$G$74*hourly1!I3657/hourly1!$I$8763</f>
        <v>0.32092663244019504</v>
      </c>
      <c r="D3656" s="14">
        <v>79.39511499999999</v>
      </c>
      <c r="E3656" s="14">
        <v>125.29095700000001</v>
      </c>
      <c r="F3656" s="1">
        <v>1013221</v>
      </c>
      <c r="G3656" s="15">
        <f t="shared" si="114"/>
        <v>9.0851627931911816E-2</v>
      </c>
      <c r="H3656" s="15">
        <f t="shared" si="115"/>
        <v>0.18171474192089856</v>
      </c>
    </row>
    <row r="3657" spans="1:8">
      <c r="A3657" s="1">
        <v>3656</v>
      </c>
      <c r="B3657" s="444">
        <f>유형화!$F$71*hourly1!B3658/hourly1!$B$8763+유형화!$F$72*hourly1!C3658/hourly1!$C$8763+유형화!$F$73*hourly1!D3658/hourly1!$D$8763+유형화!$F$74*hourly1!E3658/hourly1!$E$8763</f>
        <v>62.175031855739569</v>
      </c>
      <c r="C3657" s="442">
        <f>hourly1!$F3658*유형화!$G$71/hourly1!$F$8763+유형화!$G$72*hourly1!$G3658/hourly1!$F$8763+유형화!$G$74*hourly1!I3658/hourly1!$I$8763</f>
        <v>0.42699677758273297</v>
      </c>
      <c r="D3657" s="14">
        <v>49.160417000000002</v>
      </c>
      <c r="E3657" s="14">
        <v>421.338526</v>
      </c>
      <c r="F3657" s="1">
        <v>931682</v>
      </c>
      <c r="G3657" s="15">
        <f t="shared" si="114"/>
        <v>5.6254139996668978E-2</v>
      </c>
      <c r="H3657" s="15">
        <f t="shared" si="115"/>
        <v>0.11696711872697373</v>
      </c>
    </row>
    <row r="3658" spans="1:8">
      <c r="A3658" s="1">
        <v>3657</v>
      </c>
      <c r="B3658" s="444">
        <f>유형화!$F$71*hourly1!B3659/hourly1!$B$8763+유형화!$F$72*hourly1!C3659/hourly1!$C$8763+유형화!$F$73*hourly1!D3659/hourly1!$D$8763+유형화!$F$74*hourly1!E3659/hourly1!$E$8763</f>
        <v>64.057883081562181</v>
      </c>
      <c r="C3658" s="442">
        <f>hourly1!$F3659*유형화!$G$71/hourly1!$F$8763+유형화!$G$72*hourly1!$G3659/hourly1!$F$8763+유형화!$G$74*hourly1!I3659/hourly1!$I$8763</f>
        <v>0.5485121024757954</v>
      </c>
      <c r="D3658" s="14">
        <v>33.694839999999992</v>
      </c>
      <c r="E3658" s="14">
        <v>765.36786999999765</v>
      </c>
      <c r="F3658" s="1">
        <v>900480</v>
      </c>
      <c r="G3658" s="15">
        <f t="shared" si="114"/>
        <v>3.8556919615335264E-2</v>
      </c>
      <c r="H3658" s="15">
        <f t="shared" si="115"/>
        <v>8.1825983951595987E-2</v>
      </c>
    </row>
    <row r="3659" spans="1:8">
      <c r="A3659" s="1">
        <v>3658</v>
      </c>
      <c r="B3659" s="444">
        <f>유형화!$F$71*hourly1!B3660/hourly1!$B$8763+유형화!$F$72*hourly1!C3660/hourly1!$C$8763+유형화!$F$73*hourly1!D3660/hourly1!$D$8763+유형화!$F$74*hourly1!E3660/hourly1!$E$8763</f>
        <v>68.407043260266178</v>
      </c>
      <c r="C3659" s="442">
        <f>hourly1!$F3660*유형화!$G$71/hourly1!$F$8763+유형화!$G$72*hourly1!$G3660/hourly1!$F$8763+유형화!$G$74*hourly1!I3660/hourly1!$I$8763</f>
        <v>0.65479753359362525</v>
      </c>
      <c r="D3659" s="14">
        <v>84.919189000000017</v>
      </c>
      <c r="E3659" s="14">
        <v>1051.5778250000001</v>
      </c>
      <c r="F3659" s="1">
        <v>879249</v>
      </c>
      <c r="G3659" s="15">
        <f t="shared" si="114"/>
        <v>9.7172811744245233E-2</v>
      </c>
      <c r="H3659" s="15">
        <f t="shared" si="115"/>
        <v>0.19301572719336363</v>
      </c>
    </row>
    <row r="3660" spans="1:8">
      <c r="A3660" s="1">
        <v>3659</v>
      </c>
      <c r="B3660" s="444">
        <f>유형화!$F$71*hourly1!B3661/hourly1!$B$8763+유형화!$F$72*hourly1!C3661/hourly1!$C$8763+유형화!$F$73*hourly1!D3661/hourly1!$D$8763+유형화!$F$74*hourly1!E3661/hourly1!$E$8763</f>
        <v>71.759788548333432</v>
      </c>
      <c r="C3660" s="442">
        <f>hourly1!$F3661*유형화!$G$71/hourly1!$F$8763+유형화!$G$72*hourly1!$G3661/hourly1!$F$8763+유형화!$G$74*hourly1!I3661/hourly1!$I$8763</f>
        <v>0.70023061554906962</v>
      </c>
      <c r="D3660" s="14">
        <v>93.122779000000008</v>
      </c>
      <c r="E3660" s="14">
        <v>1223.3577419999999</v>
      </c>
      <c r="F3660" s="1">
        <v>863469</v>
      </c>
      <c r="G3660" s="15">
        <f t="shared" si="114"/>
        <v>0.10656015889256729</v>
      </c>
      <c r="H3660" s="15">
        <f t="shared" si="115"/>
        <v>0.20951330018994768</v>
      </c>
    </row>
    <row r="3661" spans="1:8">
      <c r="A3661" s="1">
        <v>3660</v>
      </c>
      <c r="B3661" s="444">
        <f>유형화!$F$71*hourly1!B3662/hourly1!$B$8763+유형화!$F$72*hourly1!C3662/hourly1!$C$8763+유형화!$F$73*hourly1!D3662/hourly1!$D$8763+유형화!$F$74*hourly1!E3662/hourly1!$E$8763</f>
        <v>70.370401537560113</v>
      </c>
      <c r="C3661" s="442">
        <f>hourly1!$F3662*유형화!$G$71/hourly1!$F$8763+유형화!$G$72*hourly1!$G3662/hourly1!$F$8763+유형화!$G$74*hourly1!I3662/hourly1!$I$8763</f>
        <v>0.72541760791056897</v>
      </c>
      <c r="D3661" s="14">
        <v>122.182343</v>
      </c>
      <c r="E3661" s="14">
        <v>1328.876365000001</v>
      </c>
      <c r="F3661" s="1">
        <v>900791</v>
      </c>
      <c r="G3661" s="15">
        <f t="shared" si="114"/>
        <v>0.13981294398383617</v>
      </c>
      <c r="H3661" s="15">
        <f t="shared" si="115"/>
        <v>0.26535150580909683</v>
      </c>
    </row>
    <row r="3662" spans="1:8">
      <c r="A3662" s="1">
        <v>3661</v>
      </c>
      <c r="B3662" s="444">
        <f>유형화!$F$71*hourly1!B3663/hourly1!$B$8763+유형화!$F$72*hourly1!C3663/hourly1!$C$8763+유형화!$F$73*hourly1!D3663/hourly1!$D$8763+유형화!$F$74*hourly1!E3663/hourly1!$E$8763</f>
        <v>76.221727880452306</v>
      </c>
      <c r="C3662" s="442">
        <f>hourly1!$F3663*유형화!$G$71/hourly1!$F$8763+유형화!$G$72*hourly1!$G3663/hourly1!$F$8763+유형화!$G$74*hourly1!I3663/hourly1!$I$8763</f>
        <v>0.65418875179142633</v>
      </c>
      <c r="D3662" s="14">
        <v>112.058494</v>
      </c>
      <c r="E3662" s="14">
        <v>1341.3082280000019</v>
      </c>
      <c r="F3662" s="1">
        <v>894108</v>
      </c>
      <c r="G3662" s="15">
        <f t="shared" si="114"/>
        <v>0.12822824935134072</v>
      </c>
      <c r="H3662" s="15">
        <f t="shared" si="115"/>
        <v>0.2463438202380743</v>
      </c>
    </row>
    <row r="3663" spans="1:8">
      <c r="A3663" s="1">
        <v>3662</v>
      </c>
      <c r="B3663" s="444">
        <f>유형화!$F$71*hourly1!B3664/hourly1!$B$8763+유형화!$F$72*hourly1!C3664/hourly1!$C$8763+유형화!$F$73*hourly1!D3664/hourly1!$D$8763+유형화!$F$74*hourly1!E3664/hourly1!$E$8763</f>
        <v>64.228608934889266</v>
      </c>
      <c r="C3663" s="442">
        <f>hourly1!$F3664*유형화!$G$71/hourly1!$F$8763+유형화!$G$72*hourly1!$G3664/hourly1!$F$8763+유형화!$G$74*hourly1!I3664/hourly1!$I$8763</f>
        <v>0.59345292758917112</v>
      </c>
      <c r="D3663" s="14">
        <v>108.366908</v>
      </c>
      <c r="E3663" s="14">
        <v>1302.8112850000009</v>
      </c>
      <c r="F3663" s="1">
        <v>911166</v>
      </c>
      <c r="G3663" s="15">
        <f t="shared" si="114"/>
        <v>0.12400397689137069</v>
      </c>
      <c r="H3663" s="15">
        <f t="shared" si="115"/>
        <v>0.23929651385649972</v>
      </c>
    </row>
    <row r="3664" spans="1:8">
      <c r="A3664" s="1">
        <v>3663</v>
      </c>
      <c r="B3664" s="444">
        <f>유형화!$F$71*hourly1!B3665/hourly1!$B$8763+유형화!$F$72*hourly1!C3665/hourly1!$C$8763+유형화!$F$73*hourly1!D3665/hourly1!$D$8763+유형화!$F$74*hourly1!E3665/hourly1!$E$8763</f>
        <v>65.144508060569706</v>
      </c>
      <c r="C3664" s="442">
        <f>hourly1!$F3665*유형화!$G$71/hourly1!$F$8763+유형화!$G$72*hourly1!$G3665/hourly1!$F$8763+유형화!$G$74*hourly1!I3665/hourly1!$I$8763</f>
        <v>0.51245357579194417</v>
      </c>
      <c r="D3664" s="14">
        <v>132.53341</v>
      </c>
      <c r="E3664" s="14">
        <v>1201.0147949999989</v>
      </c>
      <c r="F3664" s="1">
        <v>909453</v>
      </c>
      <c r="G3664" s="15">
        <f t="shared" si="114"/>
        <v>0.15165764359516984</v>
      </c>
      <c r="H3664" s="15">
        <f t="shared" si="115"/>
        <v>0.28431630289389281</v>
      </c>
    </row>
    <row r="3665" spans="1:8">
      <c r="A3665" s="1">
        <v>3664</v>
      </c>
      <c r="B3665" s="444">
        <f>유형화!$F$71*hourly1!B3666/hourly1!$B$8763+유형화!$F$72*hourly1!C3666/hourly1!$C$8763+유형화!$F$73*hourly1!D3666/hourly1!$D$8763+유형화!$F$74*hourly1!E3666/hourly1!$E$8763</f>
        <v>63.755121049796394</v>
      </c>
      <c r="C3665" s="442">
        <f>hourly1!$F3666*유형화!$G$71/hourly1!$F$8763+유형화!$G$72*hourly1!$G3666/hourly1!$F$8763+유형화!$G$74*hourly1!I3666/hourly1!$I$8763</f>
        <v>0.47706893821319241</v>
      </c>
      <c r="D3665" s="14">
        <v>162.41215700000001</v>
      </c>
      <c r="E3665" s="14">
        <v>1027.3660200000011</v>
      </c>
      <c r="F3665" s="1">
        <v>887526</v>
      </c>
      <c r="G3665" s="15">
        <f t="shared" si="114"/>
        <v>0.18584781770746536</v>
      </c>
      <c r="H3665" s="15">
        <f t="shared" si="115"/>
        <v>0.3365489533635081</v>
      </c>
    </row>
    <row r="3666" spans="1:8">
      <c r="A3666" s="1">
        <v>3665</v>
      </c>
      <c r="B3666" s="444">
        <f>유형화!$F$71*hourly1!B3667/hourly1!$B$8763+유형화!$F$72*hourly1!C3667/hourly1!$C$8763+유형화!$F$73*hourly1!D3667/hourly1!$D$8763+유형화!$F$74*hourly1!E3667/hourly1!$E$8763</f>
        <v>62.365726825250583</v>
      </c>
      <c r="C3666" s="442">
        <f>hourly1!$F3667*유형화!$G$71/hourly1!$F$8763+유형화!$G$72*hourly1!$G3667/hourly1!$F$8763+유형화!$G$74*hourly1!I3667/hourly1!$I$8763</f>
        <v>0.36591488239748537</v>
      </c>
      <c r="D3666" s="14">
        <v>125.044253</v>
      </c>
      <c r="E3666" s="14">
        <v>761.25147099999981</v>
      </c>
      <c r="F3666" s="1">
        <v>849443</v>
      </c>
      <c r="G3666" s="15">
        <f t="shared" si="114"/>
        <v>0.14308782030959774</v>
      </c>
      <c r="H3666" s="15">
        <f t="shared" si="115"/>
        <v>0.27064172514432427</v>
      </c>
    </row>
    <row r="3667" spans="1:8">
      <c r="A3667" s="1">
        <v>3666</v>
      </c>
      <c r="B3667" s="444">
        <f>유형화!$F$71*hourly1!B3668/hourly1!$B$8763+유형화!$F$72*hourly1!C3668/hourly1!$C$8763+유형화!$F$73*hourly1!D3668/hourly1!$D$8763+유형화!$F$74*hourly1!E3668/hourly1!$E$8763</f>
        <v>61.691554002225374</v>
      </c>
      <c r="C3667" s="442">
        <f>hourly1!$F3668*유형화!$G$71/hourly1!$F$8763+유형화!$G$72*hourly1!$G3668/hourly1!$F$8763+유형화!$G$74*hourly1!I3668/hourly1!$I$8763</f>
        <v>0.4973791572782047</v>
      </c>
      <c r="D3667" s="14">
        <v>126.399708</v>
      </c>
      <c r="E3667" s="14">
        <v>435.49822900000032</v>
      </c>
      <c r="F3667" s="1">
        <v>882314</v>
      </c>
      <c r="G3667" s="15">
        <f t="shared" si="114"/>
        <v>0.14463886401472306</v>
      </c>
      <c r="H3667" s="15">
        <f t="shared" si="115"/>
        <v>0.27313471513105669</v>
      </c>
    </row>
    <row r="3668" spans="1:8">
      <c r="A3668" s="1">
        <v>3667</v>
      </c>
      <c r="B3668" s="444">
        <f>유형화!$F$71*hourly1!B3669/hourly1!$B$8763+유형화!$F$72*hourly1!C3669/hourly1!$C$8763+유형화!$F$73*hourly1!D3669/hourly1!$D$8763+유형화!$F$74*hourly1!E3669/hourly1!$E$8763</f>
        <v>72.594596988329371</v>
      </c>
      <c r="C3668" s="442">
        <f>hourly1!$F3669*유형화!$G$71/hourly1!$F$8763+유형화!$G$72*hourly1!$G3669/hourly1!$F$8763+유형화!$G$74*hourly1!I3669/hourly1!$I$8763</f>
        <v>0.5834455521494768</v>
      </c>
      <c r="D3668" s="14">
        <v>115.31917900000001</v>
      </c>
      <c r="E3668" s="14">
        <v>134.54785100000001</v>
      </c>
      <c r="F3668" s="1">
        <v>858996</v>
      </c>
      <c r="G3668" s="15">
        <f t="shared" si="114"/>
        <v>0.13195944289420752</v>
      </c>
      <c r="H3668" s="15">
        <f t="shared" si="115"/>
        <v>0.25251640954518273</v>
      </c>
    </row>
    <row r="3669" spans="1:8">
      <c r="A3669" s="1">
        <v>3668</v>
      </c>
      <c r="B3669" s="444">
        <f>유형화!$F$71*hourly1!B3670/hourly1!$B$8763+유형화!$F$72*hourly1!C3670/hourly1!$C$8763+유형화!$F$73*hourly1!D3670/hourly1!$D$8763+유형화!$F$74*hourly1!E3670/hourly1!$E$8763</f>
        <v>80.928538291177986</v>
      </c>
      <c r="C3669" s="442">
        <f>hourly1!$F3670*유형화!$G$71/hourly1!$F$8763+유형화!$G$72*hourly1!$G3670/hourly1!$F$8763+유형화!$G$74*hourly1!I3670/hourly1!$I$8763</f>
        <v>0.61392090352328432</v>
      </c>
      <c r="D3669" s="14">
        <v>105.03585200000001</v>
      </c>
      <c r="E3669" s="14">
        <v>11.01286299999998</v>
      </c>
      <c r="F3669" s="1">
        <v>844393</v>
      </c>
      <c r="G3669" s="15">
        <f t="shared" si="114"/>
        <v>0.12019225799238853</v>
      </c>
      <c r="H3669" s="15">
        <f t="shared" si="115"/>
        <v>0.23288300872392104</v>
      </c>
    </row>
    <row r="3670" spans="1:8">
      <c r="A3670" s="1">
        <v>3669</v>
      </c>
      <c r="B3670" s="444">
        <f>유형화!$F$71*hourly1!B3671/hourly1!$B$8763+유형화!$F$72*hourly1!C3671/hourly1!$C$8763+유형화!$F$73*hourly1!D3671/hourly1!$D$8763+유형화!$F$74*hourly1!E3671/hourly1!$E$8763</f>
        <v>64.047893113140859</v>
      </c>
      <c r="C3670" s="442">
        <f>hourly1!$F3671*유형화!$G$71/hourly1!$F$8763+유형화!$G$72*hourly1!$G3671/hourly1!$F$8763+유형화!$G$74*hourly1!I3671/hourly1!$I$8763</f>
        <v>0.42166897935314862</v>
      </c>
      <c r="D3670" s="14">
        <v>106.60421599999999</v>
      </c>
      <c r="E3670" s="14">
        <v>3.3130000000000011</v>
      </c>
      <c r="F3670" s="1">
        <v>835271</v>
      </c>
      <c r="G3670" s="15">
        <f t="shared" si="114"/>
        <v>0.12198693292408684</v>
      </c>
      <c r="H3670" s="15">
        <f t="shared" si="115"/>
        <v>0.23590916336822149</v>
      </c>
    </row>
    <row r="3671" spans="1:8">
      <c r="A3671" s="1">
        <v>3670</v>
      </c>
      <c r="B3671" s="444">
        <f>유형화!$F$71*hourly1!B3672/hourly1!$B$8763+유형화!$F$72*hourly1!C3672/hourly1!$C$8763+유형화!$F$73*hourly1!D3672/hourly1!$D$8763+유형화!$F$74*hourly1!E3672/hourly1!$E$8763</f>
        <v>62.427643741095181</v>
      </c>
      <c r="C3671" s="442">
        <f>hourly1!$F3672*유형화!$G$71/hourly1!$F$8763+유형화!$G$72*hourly1!$G3672/hourly1!$F$8763+유형화!$G$74*hourly1!I3672/hourly1!$I$8763</f>
        <v>0.40653556498546739</v>
      </c>
      <c r="D3671" s="14">
        <v>115.656122</v>
      </c>
      <c r="E3671" s="14">
        <v>3.2739199999999999</v>
      </c>
      <c r="F3671" s="1">
        <v>919018</v>
      </c>
      <c r="G3671" s="15">
        <f t="shared" si="114"/>
        <v>0.13234500591115461</v>
      </c>
      <c r="H3671" s="15">
        <f t="shared" si="115"/>
        <v>0.2531514917576807</v>
      </c>
    </row>
    <row r="3672" spans="1:8">
      <c r="A3672" s="1">
        <v>3671</v>
      </c>
      <c r="B3672" s="444">
        <f>유형화!$F$71*hourly1!B3673/hourly1!$B$8763+유형화!$F$72*hourly1!C3673/hourly1!$C$8763+유형화!$F$73*hourly1!D3673/hourly1!$D$8763+유형화!$F$74*hourly1!E3673/hourly1!$E$8763</f>
        <v>60.807390762163259</v>
      </c>
      <c r="C3672" s="442">
        <f>hourly1!$F3673*유형화!$G$71/hourly1!$F$8763+유형화!$G$72*hourly1!$G3673/hourly1!$F$8763+유형화!$G$74*hourly1!I3673/hourly1!$I$8763</f>
        <v>0.39140581748716108</v>
      </c>
      <c r="D3672" s="14">
        <v>121.69389099999999</v>
      </c>
      <c r="E3672" s="14">
        <v>3.6951399999999999</v>
      </c>
      <c r="F3672" s="1">
        <v>961810</v>
      </c>
      <c r="G3672" s="15">
        <f t="shared" si="114"/>
        <v>0.13925400960397416</v>
      </c>
      <c r="H3672" s="15">
        <f t="shared" si="115"/>
        <v>0.26444499048714132</v>
      </c>
    </row>
    <row r="3673" spans="1:8">
      <c r="A3673" s="1">
        <v>3672</v>
      </c>
      <c r="B3673" s="444">
        <f>유형화!$F$71*hourly1!B3674/hourly1!$B$8763+유형화!$F$72*hourly1!C3674/hourly1!$C$8763+유형화!$F$73*hourly1!D3674/hourly1!$D$8763+유형화!$F$74*hourly1!E3674/hourly1!$E$8763</f>
        <v>58.944508652524569</v>
      </c>
      <c r="C3673" s="442">
        <f>hourly1!$F3674*유형화!$G$71/hourly1!$F$8763+유형화!$G$72*hourly1!$G3674/hourly1!$F$8763+유형화!$G$74*hourly1!I3674/hourly1!$I$8763</f>
        <v>0.31578388888505804</v>
      </c>
      <c r="D3673" s="14">
        <v>91.127625999999978</v>
      </c>
      <c r="E3673" s="14">
        <v>1.8464400000000001</v>
      </c>
      <c r="F3673" s="1">
        <v>990078</v>
      </c>
      <c r="G3673" s="15">
        <f t="shared" si="114"/>
        <v>0.10427711039489536</v>
      </c>
      <c r="H3673" s="15">
        <f t="shared" si="115"/>
        <v>0.20553191074324337</v>
      </c>
    </row>
    <row r="3674" spans="1:8">
      <c r="A3674" s="1">
        <v>3673</v>
      </c>
      <c r="B3674" s="444">
        <f>유형화!$F$71*hourly1!B3675/hourly1!$B$8763+유형화!$F$72*hourly1!C3675/hourly1!$C$8763+유형화!$F$73*hourly1!D3675/hourly1!$D$8763+유형화!$F$74*hourly1!E3675/hourly1!$E$8763</f>
        <v>58.944508652524569</v>
      </c>
      <c r="C3674" s="442">
        <f>hourly1!$F3675*유형화!$G$71/hourly1!$F$8763+유형화!$G$72*hourly1!$G3675/hourly1!$F$8763+유형화!$G$74*hourly1!I3675/hourly1!$I$8763</f>
        <v>0.26353385230393661</v>
      </c>
      <c r="D3674" s="14">
        <v>130.528087</v>
      </c>
      <c r="E3674" s="14">
        <v>0.25503999999999999</v>
      </c>
      <c r="F3674" s="1">
        <v>903625</v>
      </c>
      <c r="G3674" s="15">
        <f t="shared" si="114"/>
        <v>0.14936295759239365</v>
      </c>
      <c r="H3674" s="15">
        <f t="shared" si="115"/>
        <v>0.28067849737191491</v>
      </c>
    </row>
    <row r="3675" spans="1:8">
      <c r="A3675" s="1">
        <v>3674</v>
      </c>
      <c r="B3675" s="444">
        <f>유형화!$F$71*hourly1!B3676/hourly1!$B$8763+유형화!$F$72*hourly1!C3676/hourly1!$C$8763+유형화!$F$73*hourly1!D3676/hourly1!$D$8763+유형화!$F$74*hourly1!E3676/hourly1!$E$8763</f>
        <v>58.702782349869331</v>
      </c>
      <c r="C3675" s="442">
        <f>hourly1!$F3676*유형화!$G$71/hourly1!$F$8763+유형화!$G$72*hourly1!$G3676/hourly1!$F$8763+유형화!$G$74*hourly1!I3676/hourly1!$I$8763</f>
        <v>0.24427455800173747</v>
      </c>
      <c r="D3675" s="14">
        <v>206.62900500000001</v>
      </c>
      <c r="E3675" s="14">
        <v>0.15168000000000001</v>
      </c>
      <c r="F3675" s="1">
        <v>798281</v>
      </c>
      <c r="G3675" s="15">
        <f t="shared" si="114"/>
        <v>0.2364450442851698</v>
      </c>
      <c r="H3675" s="15">
        <f t="shared" si="115"/>
        <v>0.40763240139063628</v>
      </c>
    </row>
    <row r="3676" spans="1:8">
      <c r="A3676" s="1">
        <v>3675</v>
      </c>
      <c r="B3676" s="444">
        <f>유형화!$F$71*hourly1!B3677/hourly1!$B$8763+유형화!$F$72*hourly1!C3677/hourly1!$C$8763+유형화!$F$73*hourly1!D3677/hourly1!$D$8763+유형화!$F$74*hourly1!E3677/hourly1!$E$8763</f>
        <v>58.702782349869331</v>
      </c>
      <c r="C3676" s="442">
        <f>hourly1!$F3677*유형화!$G$71/hourly1!$F$8763+유형화!$G$72*hourly1!$G3677/hourly1!$F$8763+유형화!$G$74*hourly1!I3677/hourly1!$I$8763</f>
        <v>0.24033691069512508</v>
      </c>
      <c r="D3676" s="14">
        <v>273.35872899999998</v>
      </c>
      <c r="E3676" s="14">
        <v>0</v>
      </c>
      <c r="F3676" s="1">
        <v>662265</v>
      </c>
      <c r="G3676" s="15">
        <f t="shared" si="114"/>
        <v>0.31280369754547638</v>
      </c>
      <c r="H3676" s="15">
        <f t="shared" si="115"/>
        <v>0.50286585250519167</v>
      </c>
    </row>
    <row r="3677" spans="1:8">
      <c r="A3677" s="1">
        <v>3676</v>
      </c>
      <c r="B3677" s="444">
        <f>유형화!$F$71*hourly1!B3678/hourly1!$B$8763+유형화!$F$72*hourly1!C3678/hourly1!$C$8763+유형화!$F$73*hourly1!D3678/hourly1!$D$8763+유형화!$F$74*hourly1!E3678/hourly1!$E$8763</f>
        <v>58.702782349869331</v>
      </c>
      <c r="C3677" s="442">
        <f>hourly1!$F3678*유형화!$G$71/hourly1!$F$8763+유형화!$G$72*hourly1!$G3678/hourly1!$F$8763+유형화!$G$74*hourly1!I3678/hourly1!$I$8763</f>
        <v>0.24036917914562317</v>
      </c>
      <c r="D3677" s="14">
        <v>339.67815999999988</v>
      </c>
      <c r="E3677" s="14">
        <v>0</v>
      </c>
      <c r="F3677" s="1">
        <v>541710</v>
      </c>
      <c r="G3677" s="15">
        <f t="shared" si="114"/>
        <v>0.38869285357060573</v>
      </c>
      <c r="H3677" s="15">
        <f t="shared" si="115"/>
        <v>0.58557387586327381</v>
      </c>
    </row>
    <row r="3678" spans="1:8">
      <c r="A3678" s="1">
        <v>3677</v>
      </c>
      <c r="B3678" s="444">
        <f>유형화!$F$71*hourly1!B3679/hourly1!$B$8763+유형화!$F$72*hourly1!C3679/hourly1!$C$8763+유형화!$F$73*hourly1!D3679/hourly1!$D$8763+유형화!$F$74*hourly1!E3679/hourly1!$E$8763</f>
        <v>58.702782349869331</v>
      </c>
      <c r="C3678" s="442">
        <f>hourly1!$F3679*유형화!$G$71/hourly1!$F$8763+유형화!$G$72*hourly1!$G3679/hourly1!$F$8763+유형화!$G$74*hourly1!I3679/hourly1!$I$8763</f>
        <v>0.23783529092166303</v>
      </c>
      <c r="D3678" s="14">
        <v>333.77518600000002</v>
      </c>
      <c r="E3678" s="14">
        <v>0</v>
      </c>
      <c r="F3678" s="1">
        <v>619513</v>
      </c>
      <c r="G3678" s="15">
        <f t="shared" si="114"/>
        <v>0.38193809545305984</v>
      </c>
      <c r="H3678" s="15">
        <f t="shared" si="115"/>
        <v>0.57863626203857665</v>
      </c>
    </row>
    <row r="3679" spans="1:8">
      <c r="A3679" s="1">
        <v>3678</v>
      </c>
      <c r="B3679" s="444">
        <f>유형화!$F$71*hourly1!B3680/hourly1!$B$8763+유형화!$F$72*hourly1!C3680/hourly1!$C$8763+유형화!$F$73*hourly1!D3680/hourly1!$D$8763+유형화!$F$74*hourly1!E3680/hourly1!$E$8763</f>
        <v>60.565664459508021</v>
      </c>
      <c r="C3679" s="442">
        <f>hourly1!$F3680*유형화!$G$71/hourly1!$F$8763+유형화!$G$72*hourly1!$G3680/hourly1!$F$8763+유형화!$G$74*hourly1!I3680/hourly1!$I$8763</f>
        <v>0.42277107731523489</v>
      </c>
      <c r="D3679" s="14">
        <v>288.38216199999999</v>
      </c>
      <c r="E3679" s="14">
        <v>9.0584979999999824</v>
      </c>
      <c r="F3679" s="1">
        <v>965957</v>
      </c>
      <c r="G3679" s="15">
        <f t="shared" si="114"/>
        <v>0.32999497367343467</v>
      </c>
      <c r="H3679" s="15">
        <f t="shared" si="115"/>
        <v>0.52255964889775064</v>
      </c>
    </row>
    <row r="3680" spans="1:8">
      <c r="A3680" s="1">
        <v>3679</v>
      </c>
      <c r="B3680" s="444">
        <f>유형화!$F$71*hourly1!B3681/hourly1!$B$8763+유형화!$F$72*hourly1!C3681/hourly1!$C$8763+유형화!$F$73*hourly1!D3681/hourly1!$D$8763+유형화!$F$74*hourly1!E3681/hourly1!$E$8763</f>
        <v>72.111119134815169</v>
      </c>
      <c r="C3680" s="442">
        <f>hourly1!$F3681*유형화!$G$71/hourly1!$F$8763+유형화!$G$72*hourly1!$G3681/hourly1!$F$8763+유형화!$G$74*hourly1!I3681/hourly1!$I$8763</f>
        <v>0.75504028992576133</v>
      </c>
      <c r="D3680" s="14">
        <v>214.041526</v>
      </c>
      <c r="E3680" s="14">
        <v>121.7550379999999</v>
      </c>
      <c r="F3680" s="1">
        <v>1008196</v>
      </c>
      <c r="G3680" s="15">
        <f t="shared" si="114"/>
        <v>0.24492717319107896</v>
      </c>
      <c r="H3680" s="15">
        <f t="shared" si="115"/>
        <v>0.4188866209283027</v>
      </c>
    </row>
    <row r="3681" spans="1:8">
      <c r="A3681" s="1">
        <v>3680</v>
      </c>
      <c r="B3681" s="444">
        <f>유형화!$F$71*hourly1!B3682/hourly1!$B$8763+유형화!$F$72*hourly1!C3682/hourly1!$C$8763+유형화!$F$73*hourly1!D3682/hourly1!$D$8763+유형화!$F$74*hourly1!E3682/hourly1!$E$8763</f>
        <v>165.45495176535184</v>
      </c>
      <c r="C3681" s="442">
        <f>hourly1!$F3682*유형화!$G$71/hourly1!$F$8763+유형화!$G$72*hourly1!$G3682/hourly1!$F$8763+유형화!$G$74*hourly1!I3682/hourly1!$I$8763</f>
        <v>0.65329175405636863</v>
      </c>
      <c r="D3681" s="14">
        <v>145.799725</v>
      </c>
      <c r="E3681" s="14">
        <v>412.09317300000009</v>
      </c>
      <c r="F3681" s="1">
        <v>967883</v>
      </c>
      <c r="G3681" s="15">
        <f t="shared" si="114"/>
        <v>0.16683825406985131</v>
      </c>
      <c r="H3681" s="15">
        <f t="shared" si="115"/>
        <v>0.30795543022142541</v>
      </c>
    </row>
    <row r="3682" spans="1:8">
      <c r="A3682" s="1">
        <v>3681</v>
      </c>
      <c r="B3682" s="444">
        <f>유형화!$F$71*hourly1!B3683/hourly1!$B$8763+유형화!$F$72*hourly1!C3683/hourly1!$C$8763+유형화!$F$73*hourly1!D3683/hourly1!$D$8763+유형화!$F$74*hourly1!E3683/hourly1!$E$8763</f>
        <v>274.80819252455785</v>
      </c>
      <c r="C3682" s="442">
        <f>hourly1!$F3683*유형화!$G$71/hourly1!$F$8763+유형화!$G$72*hourly1!$G3683/hourly1!$F$8763+유형화!$G$74*hourly1!I3683/hourly1!$I$8763</f>
        <v>0.57818465391448404</v>
      </c>
      <c r="D3682" s="14">
        <v>117.141949</v>
      </c>
      <c r="E3682" s="14">
        <v>750.81741300000056</v>
      </c>
      <c r="F3682" s="1">
        <v>904746</v>
      </c>
      <c r="G3682" s="15">
        <f t="shared" si="114"/>
        <v>0.13404523396391566</v>
      </c>
      <c r="H3682" s="15">
        <f t="shared" si="115"/>
        <v>0.25594589720794803</v>
      </c>
    </row>
    <row r="3683" spans="1:8">
      <c r="A3683" s="1">
        <v>3682</v>
      </c>
      <c r="B3683" s="444">
        <f>유형화!$F$71*hourly1!B3684/hourly1!$B$8763+유형화!$F$72*hourly1!C3684/hourly1!$C$8763+유형화!$F$73*hourly1!D3684/hourly1!$D$8763+유형화!$F$74*hourly1!E3684/hourly1!$E$8763</f>
        <v>345.17890592443018</v>
      </c>
      <c r="C3683" s="442">
        <f>hourly1!$F3684*유형화!$G$71/hourly1!$F$8763+유형화!$G$72*hourly1!$G3684/hourly1!$F$8763+유형화!$G$74*hourly1!I3684/hourly1!$I$8763</f>
        <v>0.49227055635124539</v>
      </c>
      <c r="D3683" s="14">
        <v>148.61090799999999</v>
      </c>
      <c r="E3683" s="14">
        <v>1020.64558</v>
      </c>
      <c r="F3683" s="1">
        <v>873304</v>
      </c>
      <c r="G3683" s="15">
        <f t="shared" si="114"/>
        <v>0.17005508361867827</v>
      </c>
      <c r="H3683" s="15">
        <f t="shared" si="115"/>
        <v>0.31287139810458986</v>
      </c>
    </row>
    <row r="3684" spans="1:8">
      <c r="A3684" s="1">
        <v>3683</v>
      </c>
      <c r="B3684" s="444">
        <f>유형화!$F$71*hourly1!B3685/hourly1!$B$8763+유형화!$F$72*hourly1!C3685/hourly1!$C$8763+유형화!$F$73*hourly1!D3685/hourly1!$D$8763+유형화!$F$74*hourly1!E3685/hourly1!$E$8763</f>
        <v>414.42712572482213</v>
      </c>
      <c r="C3684" s="442">
        <f>hourly1!$F3685*유형화!$G$71/hourly1!$F$8763+유형화!$G$72*hourly1!$G3685/hourly1!$F$8763+유형화!$G$74*hourly1!I3685/hourly1!$I$8763</f>
        <v>0.45997643776754554</v>
      </c>
      <c r="D3684" s="14">
        <v>145.617818</v>
      </c>
      <c r="E3684" s="14">
        <v>1183.0604960000021</v>
      </c>
      <c r="F3684" s="1">
        <v>839494</v>
      </c>
      <c r="G3684" s="15">
        <f t="shared" si="114"/>
        <v>0.16663009835293838</v>
      </c>
      <c r="H3684" s="15">
        <f t="shared" si="115"/>
        <v>0.30763621976995881</v>
      </c>
    </row>
    <row r="3685" spans="1:8">
      <c r="A3685" s="1">
        <v>3684</v>
      </c>
      <c r="B3685" s="444">
        <f>유형화!$F$71*hourly1!B3686/hourly1!$B$8763+유형화!$F$72*hourly1!C3686/hourly1!$C$8763+유형화!$F$73*hourly1!D3686/hourly1!$D$8763+유형화!$F$74*hourly1!E3686/hourly1!$E$8763</f>
        <v>347.12215581088435</v>
      </c>
      <c r="C3685" s="442">
        <f>hourly1!$F3686*유형화!$G$71/hourly1!$F$8763+유형화!$G$72*hourly1!$G3686/hourly1!$F$8763+유형화!$G$74*hourly1!I3686/hourly1!$I$8763</f>
        <v>0.44374703688673445</v>
      </c>
      <c r="D3685" s="14">
        <v>128.594401</v>
      </c>
      <c r="E3685" s="14">
        <v>1278.323079999999</v>
      </c>
      <c r="F3685" s="1">
        <v>889953</v>
      </c>
      <c r="G3685" s="15">
        <f t="shared" si="114"/>
        <v>0.14715024562630924</v>
      </c>
      <c r="H3685" s="15">
        <f t="shared" si="115"/>
        <v>0.27715426760332118</v>
      </c>
    </row>
    <row r="3686" spans="1:8">
      <c r="A3686" s="1">
        <v>3685</v>
      </c>
      <c r="B3686" s="444">
        <f>유형화!$F$71*hourly1!B3687/hourly1!$B$8763+유형화!$F$72*hourly1!C3687/hourly1!$C$8763+유형화!$F$73*hourly1!D3687/hourly1!$D$8763+유형화!$F$74*hourly1!E3687/hourly1!$E$8763</f>
        <v>196.74798881861187</v>
      </c>
      <c r="C3686" s="442">
        <f>hourly1!$F3687*유형화!$G$71/hourly1!$F$8763+유형화!$G$72*hourly1!$G3687/hourly1!$F$8763+유형화!$G$74*hourly1!I3687/hourly1!$I$8763</f>
        <v>0.55579621625981956</v>
      </c>
      <c r="D3686" s="14">
        <v>105.81585</v>
      </c>
      <c r="E3686" s="14">
        <v>1285.045503999999</v>
      </c>
      <c r="F3686" s="1">
        <v>874914</v>
      </c>
      <c r="G3686" s="15">
        <f t="shared" si="114"/>
        <v>0.12108480771769134</v>
      </c>
      <c r="H3686" s="15">
        <f t="shared" si="115"/>
        <v>0.23438945851984502</v>
      </c>
    </row>
    <row r="3687" spans="1:8">
      <c r="A3687" s="1">
        <v>3686</v>
      </c>
      <c r="B3687" s="444">
        <f>유형화!$F$71*hourly1!B3688/hourly1!$B$8763+유형화!$F$72*hourly1!C3688/hourly1!$C$8763+유형화!$F$73*hourly1!D3688/hourly1!$D$8763+유형화!$F$74*hourly1!E3688/hourly1!$E$8763</f>
        <v>275.17233404611716</v>
      </c>
      <c r="C3687" s="442">
        <f>hourly1!$F3688*유형화!$G$71/hourly1!$F$8763+유형화!$G$72*hourly1!$G3688/hourly1!$F$8763+유형화!$G$74*hourly1!I3688/hourly1!$I$8763</f>
        <v>0.5184436921166018</v>
      </c>
      <c r="D3687" s="14">
        <v>110.740835</v>
      </c>
      <c r="E3687" s="14">
        <v>1228.3924640000009</v>
      </c>
      <c r="F3687" s="1">
        <v>899029</v>
      </c>
      <c r="G3687" s="15">
        <f t="shared" si="114"/>
        <v>0.12672045551277605</v>
      </c>
      <c r="H3687" s="15">
        <f t="shared" si="115"/>
        <v>0.24383561625285724</v>
      </c>
    </row>
    <row r="3688" spans="1:8">
      <c r="A3688" s="1">
        <v>3687</v>
      </c>
      <c r="B3688" s="444">
        <f>유형화!$F$71*hourly1!B3689/hourly1!$B$8763+유형화!$F$72*hourly1!C3689/hourly1!$C$8763+유형화!$F$73*hourly1!D3689/hourly1!$D$8763+유형화!$F$74*hourly1!E3689/hourly1!$E$8763</f>
        <v>407.9488672387829</v>
      </c>
      <c r="C3688" s="442">
        <f>hourly1!$F3689*유형화!$G$71/hourly1!$F$8763+유형화!$G$72*hourly1!$G3689/hourly1!$F$8763+유형화!$G$74*hourly1!I3689/hourly1!$I$8763</f>
        <v>0.3902250855484814</v>
      </c>
      <c r="D3688" s="14">
        <v>121.48181</v>
      </c>
      <c r="E3688" s="14">
        <v>1133.2545070000001</v>
      </c>
      <c r="F3688" s="1">
        <v>909519</v>
      </c>
      <c r="G3688" s="15">
        <f t="shared" si="114"/>
        <v>0.13901132585569281</v>
      </c>
      <c r="H3688" s="15">
        <f t="shared" si="115"/>
        <v>0.26405106092387964</v>
      </c>
    </row>
    <row r="3689" spans="1:8">
      <c r="A3689" s="1">
        <v>3688</v>
      </c>
      <c r="B3689" s="444">
        <f>유형화!$F$71*hourly1!B3690/hourly1!$B$8763+유형화!$F$72*hourly1!C3690/hourly1!$C$8763+유형화!$F$73*hourly1!D3690/hourly1!$D$8763+유형화!$F$74*hourly1!E3690/hourly1!$E$8763</f>
        <v>340.64973687368274</v>
      </c>
      <c r="C3689" s="442">
        <f>hourly1!$F3690*유형화!$G$71/hourly1!$F$8763+유형화!$G$72*hourly1!$G3690/hourly1!$F$8763+유형화!$G$74*hourly1!I3690/hourly1!$I$8763</f>
        <v>0.36890346242391914</v>
      </c>
      <c r="D3689" s="14">
        <v>116.435714</v>
      </c>
      <c r="E3689" s="14">
        <v>949.65534500000047</v>
      </c>
      <c r="F3689" s="1">
        <v>890897</v>
      </c>
      <c r="G3689" s="15">
        <f t="shared" si="114"/>
        <v>0.13323709105169124</v>
      </c>
      <c r="H3689" s="15">
        <f t="shared" si="115"/>
        <v>0.2546189213884591</v>
      </c>
    </row>
    <row r="3690" spans="1:8">
      <c r="A3690" s="1">
        <v>3689</v>
      </c>
      <c r="B3690" s="444">
        <f>유형화!$F$71*hourly1!B3691/hourly1!$B$8763+유형화!$F$72*hourly1!C3691/hourly1!$C$8763+유형화!$F$73*hourly1!D3691/hourly1!$D$8763+유형화!$F$74*hourly1!E3691/hourly1!$E$8763</f>
        <v>297.8460603071905</v>
      </c>
      <c r="C3690" s="442">
        <f>hourly1!$F3691*유형화!$G$71/hourly1!$F$8763+유형화!$G$72*hourly1!$G3691/hourly1!$F$8763+유형화!$G$74*hourly1!I3691/hourly1!$I$8763</f>
        <v>0.39020381770610768</v>
      </c>
      <c r="D3690" s="14">
        <v>123.71252</v>
      </c>
      <c r="E3690" s="14">
        <v>688.2557040000014</v>
      </c>
      <c r="F3690" s="1">
        <v>876768</v>
      </c>
      <c r="G3690" s="15">
        <f t="shared" si="114"/>
        <v>0.14156392162866946</v>
      </c>
      <c r="H3690" s="15">
        <f t="shared" si="115"/>
        <v>0.26818451777299573</v>
      </c>
    </row>
    <row r="3691" spans="1:8">
      <c r="A3691" s="1">
        <v>3690</v>
      </c>
      <c r="B3691" s="444">
        <f>유형화!$F$71*hourly1!B3692/hourly1!$B$8763+유형화!$F$72*hourly1!C3692/hourly1!$C$8763+유형화!$F$73*hourly1!D3692/hourly1!$D$8763+유형화!$F$74*hourly1!E3692/hourly1!$E$8763</f>
        <v>165.23650430654956</v>
      </c>
      <c r="C3691" s="442">
        <f>hourly1!$F3692*유형화!$G$71/hourly1!$F$8763+유형화!$G$72*hourly1!$G3692/hourly1!$F$8763+유형화!$G$74*hourly1!I3692/hourly1!$I$8763</f>
        <v>0.51849559868975148</v>
      </c>
      <c r="D3691" s="14">
        <v>143.29204799999999</v>
      </c>
      <c r="E3691" s="14">
        <v>381.12535400000053</v>
      </c>
      <c r="F3691" s="1">
        <v>878996</v>
      </c>
      <c r="G3691" s="15">
        <f t="shared" si="114"/>
        <v>0.16396872566401155</v>
      </c>
      <c r="H3691" s="15">
        <f t="shared" si="115"/>
        <v>0.30354303382592795</v>
      </c>
    </row>
    <row r="3692" spans="1:8">
      <c r="A3692" s="1">
        <v>3691</v>
      </c>
      <c r="B3692" s="444">
        <f>유형화!$F$71*hourly1!B3693/hourly1!$B$8763+유형화!$F$72*hourly1!C3693/hourly1!$C$8763+유형화!$F$73*hourly1!D3693/hourly1!$D$8763+유형화!$F$74*hourly1!E3693/hourly1!$E$8763</f>
        <v>118.63946482107316</v>
      </c>
      <c r="C3692" s="442">
        <f>hourly1!$F3693*유형화!$G$71/hourly1!$F$8763+유형화!$G$72*hourly1!$G3693/hourly1!$F$8763+유형화!$G$74*hourly1!I3693/hourly1!$I$8763</f>
        <v>0.6415262369804442</v>
      </c>
      <c r="D3692" s="14">
        <v>160.14412400000001</v>
      </c>
      <c r="E3692" s="14">
        <v>144.3554849999999</v>
      </c>
      <c r="F3692" s="1">
        <v>861466</v>
      </c>
      <c r="G3692" s="15">
        <f t="shared" si="114"/>
        <v>0.1832525133206237</v>
      </c>
      <c r="H3692" s="15">
        <f t="shared" si="115"/>
        <v>0.33270917260825605</v>
      </c>
    </row>
    <row r="3693" spans="1:8">
      <c r="A3693" s="1">
        <v>3692</v>
      </c>
      <c r="B3693" s="444">
        <f>유형화!$F$71*hourly1!B3694/hourly1!$B$8763+유형화!$F$72*hourly1!C3694/hourly1!$C$8763+유형화!$F$73*hourly1!D3694/hourly1!$D$8763+유형화!$F$74*hourly1!E3694/hourly1!$E$8763</f>
        <v>126.85582523908101</v>
      </c>
      <c r="C3693" s="442">
        <f>hourly1!$F3694*유형화!$G$71/hourly1!$F$8763+유형화!$G$72*hourly1!$G3694/hourly1!$F$8763+유형화!$G$74*hourly1!I3694/hourly1!$I$8763</f>
        <v>0.64694342533678795</v>
      </c>
      <c r="D3693" s="14">
        <v>180.30603900000011</v>
      </c>
      <c r="E3693" s="14">
        <v>12.43832199999998</v>
      </c>
      <c r="F3693" s="1">
        <v>841955</v>
      </c>
      <c r="G3693" s="15">
        <f t="shared" si="114"/>
        <v>0.20632374131714265</v>
      </c>
      <c r="H3693" s="15">
        <f t="shared" si="115"/>
        <v>0.36616109267922242</v>
      </c>
    </row>
    <row r="3694" spans="1:8">
      <c r="A3694" s="1">
        <v>3693</v>
      </c>
      <c r="B3694" s="444">
        <f>유형화!$F$71*hourly1!B3695/hourly1!$B$8763+유형화!$F$72*hourly1!C3695/hourly1!$C$8763+유형화!$F$73*hourly1!D3695/hourly1!$D$8763+유형화!$F$74*hourly1!E3695/hourly1!$E$8763</f>
        <v>64.047893113140859</v>
      </c>
      <c r="C3694" s="442">
        <f>hourly1!$F3695*유형화!$G$71/hourly1!$F$8763+유형화!$G$72*hourly1!$G3695/hourly1!$F$8763+유형화!$G$74*hourly1!I3695/hourly1!$I$8763</f>
        <v>0.55071678731588547</v>
      </c>
      <c r="D3694" s="14">
        <v>177.00565800000001</v>
      </c>
      <c r="E3694" s="14">
        <v>3.2954400000000001</v>
      </c>
      <c r="F3694" s="1">
        <v>865331</v>
      </c>
      <c r="G3694" s="15">
        <f t="shared" si="114"/>
        <v>0.20254712374255307</v>
      </c>
      <c r="H3694" s="15">
        <f t="shared" si="115"/>
        <v>0.36078872910122584</v>
      </c>
    </row>
    <row r="3695" spans="1:8">
      <c r="A3695" s="1">
        <v>3694</v>
      </c>
      <c r="B3695" s="444">
        <f>유형화!$F$71*hourly1!B3696/hourly1!$B$8763+유형화!$F$72*hourly1!C3696/hourly1!$C$8763+유형화!$F$73*hourly1!D3696/hourly1!$D$8763+유형화!$F$74*hourly1!E3696/hourly1!$E$8763</f>
        <v>62.427643741095181</v>
      </c>
      <c r="C3695" s="442">
        <f>hourly1!$F3696*유형화!$G$71/hourly1!$F$8763+유형화!$G$72*hourly1!$G3696/hourly1!$F$8763+유형화!$G$74*hourly1!I3696/hourly1!$I$8763</f>
        <v>0.45975561074519761</v>
      </c>
      <c r="D3695" s="14">
        <v>178.435046</v>
      </c>
      <c r="E3695" s="14">
        <v>3.2073999999999989</v>
      </c>
      <c r="F3695" s="1">
        <v>896539</v>
      </c>
      <c r="G3695" s="15">
        <f t="shared" si="114"/>
        <v>0.20418276879132388</v>
      </c>
      <c r="H3695" s="15">
        <f t="shared" si="115"/>
        <v>0.36312036090913596</v>
      </c>
    </row>
    <row r="3696" spans="1:8">
      <c r="A3696" s="1">
        <v>3695</v>
      </c>
      <c r="B3696" s="444">
        <f>유형화!$F$71*hourly1!B3697/hourly1!$B$8763+유형화!$F$72*hourly1!C3697/hourly1!$C$8763+유형화!$F$73*hourly1!D3697/hourly1!$D$8763+유형화!$F$74*hourly1!E3697/hourly1!$E$8763</f>
        <v>60.807390762163259</v>
      </c>
      <c r="C3696" s="442">
        <f>hourly1!$F3697*유형화!$G$71/hourly1!$F$8763+유형화!$G$72*hourly1!$G3697/hourly1!$F$8763+유형화!$G$74*hourly1!I3697/hourly1!$I$8763</f>
        <v>0.35294760999846675</v>
      </c>
      <c r="D3696" s="14">
        <v>205.77328800000001</v>
      </c>
      <c r="E3696" s="14">
        <v>3.6296400000000002</v>
      </c>
      <c r="F3696" s="1">
        <v>926030</v>
      </c>
      <c r="G3696" s="15">
        <f t="shared" si="114"/>
        <v>0.23546584950096913</v>
      </c>
      <c r="H3696" s="15">
        <f t="shared" si="115"/>
        <v>0.40632152425955809</v>
      </c>
    </row>
    <row r="3697" spans="1:8">
      <c r="A3697" s="1">
        <v>3696</v>
      </c>
      <c r="B3697" s="444">
        <f>유형화!$F$71*hourly1!B3698/hourly1!$B$8763+유형화!$F$72*hourly1!C3698/hourly1!$C$8763+유형화!$F$73*hourly1!D3698/hourly1!$D$8763+유형화!$F$74*hourly1!E3698/hourly1!$E$8763</f>
        <v>58.944508652524569</v>
      </c>
      <c r="C3697" s="442">
        <f>hourly1!$F3698*유형화!$G$71/hourly1!$F$8763+유형화!$G$72*hourly1!$G3698/hourly1!$F$8763+유형화!$G$74*hourly1!I3698/hourly1!$I$8763</f>
        <v>0.32103720892334209</v>
      </c>
      <c r="D3697" s="14">
        <v>213.25118499999999</v>
      </c>
      <c r="E3697" s="14">
        <v>1.8214999999999999</v>
      </c>
      <c r="F3697" s="1">
        <v>966183</v>
      </c>
      <c r="G3697" s="15">
        <f t="shared" si="114"/>
        <v>0.24402278799721236</v>
      </c>
      <c r="H3697" s="15">
        <f t="shared" si="115"/>
        <v>0.41769522912781248</v>
      </c>
    </row>
    <row r="3698" spans="1:8">
      <c r="A3698" s="1">
        <v>3697</v>
      </c>
      <c r="B3698" s="444">
        <f>유형화!$F$71*hourly1!B3699/hourly1!$B$8763+유형화!$F$72*hourly1!C3699/hourly1!$C$8763+유형화!$F$73*hourly1!D3699/hourly1!$D$8763+유형화!$F$74*hourly1!E3699/hourly1!$E$8763</f>
        <v>58.944508652524569</v>
      </c>
      <c r="C3698" s="442">
        <f>hourly1!$F3699*유형화!$G$71/hourly1!$F$8763+유형화!$G$72*hourly1!$G3699/hourly1!$F$8763+유형화!$G$74*hourly1!I3699/hourly1!$I$8763</f>
        <v>0.26336745792030769</v>
      </c>
      <c r="D3698" s="14">
        <v>209.63914800000001</v>
      </c>
      <c r="E3698" s="14">
        <v>0.13952000000000001</v>
      </c>
      <c r="F3698" s="1">
        <v>894680</v>
      </c>
      <c r="G3698" s="15">
        <f t="shared" si="114"/>
        <v>0.23988954325538792</v>
      </c>
      <c r="H3698" s="15">
        <f t="shared" si="115"/>
        <v>0.41222437523158717</v>
      </c>
    </row>
    <row r="3699" spans="1:8">
      <c r="A3699" s="1">
        <v>3698</v>
      </c>
      <c r="B3699" s="444">
        <f>유형화!$F$71*hourly1!B3700/hourly1!$B$8763+유형화!$F$72*hourly1!C3700/hourly1!$C$8763+유형화!$F$73*hourly1!D3700/hourly1!$D$8763+유형화!$F$74*hourly1!E3700/hourly1!$E$8763</f>
        <v>58.702782349869331</v>
      </c>
      <c r="C3699" s="442">
        <f>hourly1!$F3700*유형화!$G$71/hourly1!$F$8763+유형화!$G$72*hourly1!$G3700/hourly1!$F$8763+유형화!$G$74*hourly1!I3700/hourly1!$I$8763</f>
        <v>0.24408388079424886</v>
      </c>
      <c r="D3699" s="14">
        <v>216.37417400000001</v>
      </c>
      <c r="E3699" s="14">
        <v>2.2399999999999998E-3</v>
      </c>
      <c r="F3699" s="1">
        <v>804046</v>
      </c>
      <c r="G3699" s="15">
        <f t="shared" si="114"/>
        <v>0.24759641635789242</v>
      </c>
      <c r="H3699" s="15">
        <f t="shared" si="115"/>
        <v>0.42239115782216879</v>
      </c>
    </row>
    <row r="3700" spans="1:8">
      <c r="A3700" s="1">
        <v>3699</v>
      </c>
      <c r="B3700" s="444">
        <f>유형화!$F$71*hourly1!B3701/hourly1!$B$8763+유형화!$F$72*hourly1!C3701/hourly1!$C$8763+유형화!$F$73*hourly1!D3701/hourly1!$D$8763+유형화!$F$74*hourly1!E3701/hourly1!$E$8763</f>
        <v>58.702782349869331</v>
      </c>
      <c r="C3700" s="442">
        <f>hourly1!$F3701*유형화!$G$71/hourly1!$F$8763+유형화!$G$72*hourly1!$G3701/hourly1!$F$8763+유형화!$G$74*hourly1!I3701/hourly1!$I$8763</f>
        <v>0.23974931524931289</v>
      </c>
      <c r="D3700" s="14">
        <v>199.95160300000001</v>
      </c>
      <c r="E3700" s="14">
        <v>0</v>
      </c>
      <c r="F3700" s="1">
        <v>681359</v>
      </c>
      <c r="G3700" s="15">
        <f t="shared" si="114"/>
        <v>0.22880411017913815</v>
      </c>
      <c r="H3700" s="15">
        <f t="shared" si="115"/>
        <v>0.39733817025051438</v>
      </c>
    </row>
    <row r="3701" spans="1:8">
      <c r="A3701" s="1">
        <v>3700</v>
      </c>
      <c r="B3701" s="444">
        <f>유형화!$F$71*hourly1!B3702/hourly1!$B$8763+유형화!$F$72*hourly1!C3702/hourly1!$C$8763+유형화!$F$73*hourly1!D3702/hourly1!$D$8763+유형화!$F$74*hourly1!E3702/hourly1!$E$8763</f>
        <v>58.702782349869331</v>
      </c>
      <c r="C3701" s="442">
        <f>hourly1!$F3702*유형화!$G$71/hourly1!$F$8763+유형화!$G$72*hourly1!$G3702/hourly1!$F$8763+유형화!$G$74*hourly1!I3702/hourly1!$I$8763</f>
        <v>0.2397361960055498</v>
      </c>
      <c r="D3701" s="14">
        <v>193.04660899999999</v>
      </c>
      <c r="E3701" s="14">
        <v>0</v>
      </c>
      <c r="F3701" s="1">
        <v>550674</v>
      </c>
      <c r="G3701" s="15">
        <f t="shared" si="114"/>
        <v>0.2209027431270206</v>
      </c>
      <c r="H3701" s="15">
        <f t="shared" si="115"/>
        <v>0.38653384536300583</v>
      </c>
    </row>
    <row r="3702" spans="1:8">
      <c r="A3702" s="1">
        <v>3701</v>
      </c>
      <c r="B3702" s="444">
        <f>유형화!$F$71*hourly1!B3703/hourly1!$B$8763+유형화!$F$72*hourly1!C3703/hourly1!$C$8763+유형화!$F$73*hourly1!D3703/hourly1!$D$8763+유형화!$F$74*hourly1!E3703/hourly1!$E$8763</f>
        <v>58.702782349869331</v>
      </c>
      <c r="C3702" s="442">
        <f>hourly1!$F3703*유형화!$G$71/hourly1!$F$8763+유형화!$G$72*hourly1!$G3703/hourly1!$F$8763+유형화!$G$74*hourly1!I3703/hourly1!$I$8763</f>
        <v>0.23744114320686707</v>
      </c>
      <c r="D3702" s="14">
        <v>148.35696799999999</v>
      </c>
      <c r="E3702" s="14">
        <v>0</v>
      </c>
      <c r="F3702" s="1">
        <v>608517</v>
      </c>
      <c r="G3702" s="15">
        <f t="shared" si="114"/>
        <v>0.16976450072328189</v>
      </c>
      <c r="H3702" s="15">
        <f t="shared" si="115"/>
        <v>0.31242864382536834</v>
      </c>
    </row>
    <row r="3703" spans="1:8">
      <c r="A3703" s="1">
        <v>3702</v>
      </c>
      <c r="B3703" s="444">
        <f>유형화!$F$71*hourly1!B3704/hourly1!$B$8763+유형화!$F$72*hourly1!C3704/hourly1!$C$8763+유형화!$F$73*hourly1!D3704/hourly1!$D$8763+유형화!$F$74*hourly1!E3704/hourly1!$E$8763</f>
        <v>60.565664459508021</v>
      </c>
      <c r="C3703" s="442">
        <f>hourly1!$F3704*유형화!$G$71/hourly1!$F$8763+유형화!$G$72*hourly1!$G3704/hourly1!$F$8763+유형화!$G$74*hourly1!I3704/hourly1!$I$8763</f>
        <v>0.42230090317540181</v>
      </c>
      <c r="D3703" s="14">
        <v>143.05768699999999</v>
      </c>
      <c r="E3703" s="14">
        <v>11.598236999999999</v>
      </c>
      <c r="F3703" s="1">
        <v>957390</v>
      </c>
      <c r="G3703" s="15">
        <f t="shared" si="114"/>
        <v>0.16370054696846145</v>
      </c>
      <c r="H3703" s="15">
        <f t="shared" si="115"/>
        <v>0.30312934490774895</v>
      </c>
    </row>
    <row r="3704" spans="1:8">
      <c r="A3704" s="1">
        <v>3703</v>
      </c>
      <c r="B3704" s="444">
        <f>유형화!$F$71*hourly1!B3705/hourly1!$B$8763+유형화!$F$72*hourly1!C3705/hourly1!$C$8763+유형화!$F$73*hourly1!D3705/hourly1!$D$8763+유형화!$F$74*hourly1!E3705/hourly1!$E$8763</f>
        <v>72.111119134815169</v>
      </c>
      <c r="C3704" s="442">
        <f>hourly1!$F3705*유형화!$G$71/hourly1!$F$8763+유형화!$G$72*hourly1!$G3705/hourly1!$F$8763+유형화!$G$74*hourly1!I3705/hourly1!$I$8763</f>
        <v>0.7538249264429866</v>
      </c>
      <c r="D3704" s="14">
        <v>127.91802800000001</v>
      </c>
      <c r="E3704" s="14">
        <v>135.8321029999999</v>
      </c>
      <c r="F3704" s="1">
        <v>1037120</v>
      </c>
      <c r="G3704" s="15">
        <f t="shared" si="114"/>
        <v>0.14637627372464765</v>
      </c>
      <c r="H3704" s="15">
        <f t="shared" si="115"/>
        <v>0.27591773033942585</v>
      </c>
    </row>
    <row r="3705" spans="1:8">
      <c r="A3705" s="1">
        <v>3704</v>
      </c>
      <c r="B3705" s="444">
        <f>유형화!$F$71*hourly1!B3706/hourly1!$B$8763+유형화!$F$72*hourly1!C3706/hourly1!$C$8763+유형화!$F$73*hourly1!D3706/hourly1!$D$8763+유형화!$F$74*hourly1!E3706/hourly1!$E$8763</f>
        <v>165.50553113122572</v>
      </c>
      <c r="C3705" s="442">
        <f>hourly1!$F3706*유형화!$G$71/hourly1!$F$8763+유형화!$G$72*hourly1!$G3706/hourly1!$F$8763+유형화!$G$74*hourly1!I3706/hourly1!$I$8763</f>
        <v>0.6521740107849483</v>
      </c>
      <c r="D3705" s="14">
        <v>69.63922500000001</v>
      </c>
      <c r="E3705" s="14">
        <v>445.09845499999972</v>
      </c>
      <c r="F3705" s="1">
        <v>946455</v>
      </c>
      <c r="G3705" s="15">
        <f t="shared" si="114"/>
        <v>7.9687987846187927E-2</v>
      </c>
      <c r="H3705" s="15">
        <f t="shared" si="115"/>
        <v>0.16136777253974541</v>
      </c>
    </row>
    <row r="3706" spans="1:8">
      <c r="A3706" s="1">
        <v>3705</v>
      </c>
      <c r="B3706" s="444">
        <f>유형화!$F$71*hourly1!B3707/hourly1!$B$8763+유형화!$F$72*hourly1!C3707/hourly1!$C$8763+유형화!$F$73*hourly1!D3707/hourly1!$D$8763+유형화!$F$74*hourly1!E3707/hourly1!$E$8763</f>
        <v>275.00720608024892</v>
      </c>
      <c r="C3706" s="442">
        <f>hourly1!$F3707*유형화!$G$71/hourly1!$F$8763+유형화!$G$72*hourly1!$G3707/hourly1!$F$8763+유형화!$G$74*hourly1!I3707/hourly1!$I$8763</f>
        <v>0.57722442305420874</v>
      </c>
      <c r="D3706" s="14">
        <v>48.022646999999992</v>
      </c>
      <c r="E3706" s="14">
        <v>788.97305699999913</v>
      </c>
      <c r="F3706" s="1">
        <v>910498</v>
      </c>
      <c r="G3706" s="15">
        <f t="shared" si="114"/>
        <v>5.495219268275562E-2</v>
      </c>
      <c r="H3706" s="15">
        <f t="shared" si="115"/>
        <v>0.11443040399500266</v>
      </c>
    </row>
    <row r="3707" spans="1:8">
      <c r="A3707" s="1">
        <v>3706</v>
      </c>
      <c r="B3707" s="444">
        <f>유형화!$F$71*hourly1!B3708/hourly1!$B$8763+유형화!$F$72*hourly1!C3708/hourly1!$C$8763+유형화!$F$73*hourly1!D3708/hourly1!$D$8763+유형화!$F$74*hourly1!E3708/hourly1!$E$8763</f>
        <v>346.22176133880254</v>
      </c>
      <c r="C3707" s="442">
        <f>hourly1!$F3708*유형화!$G$71/hourly1!$F$8763+유형화!$G$72*hourly1!$G3708/hourly1!$F$8763+유형화!$G$74*hourly1!I3708/hourly1!$I$8763</f>
        <v>0.49160383801292318</v>
      </c>
      <c r="D3707" s="14">
        <v>84.875938000000005</v>
      </c>
      <c r="E3707" s="14">
        <v>1051.863808000001</v>
      </c>
      <c r="F3707" s="1">
        <v>888071</v>
      </c>
      <c r="G3707" s="15">
        <f t="shared" si="114"/>
        <v>9.7123319735074584E-2</v>
      </c>
      <c r="H3707" s="15">
        <f t="shared" si="115"/>
        <v>0.19292785186988176</v>
      </c>
    </row>
    <row r="3708" spans="1:8">
      <c r="A3708" s="1">
        <v>3707</v>
      </c>
      <c r="B3708" s="444">
        <f>유형화!$F$71*hourly1!B3709/hourly1!$B$8763+유형화!$F$72*hourly1!C3709/hourly1!$C$8763+유형화!$F$73*hourly1!D3709/hourly1!$D$8763+유형화!$F$74*hourly1!E3709/hourly1!$E$8763</f>
        <v>417.65322577900628</v>
      </c>
      <c r="C3708" s="442">
        <f>hourly1!$F3709*유형화!$G$71/hourly1!$F$8763+유형화!$G$72*hourly1!$G3709/hourly1!$F$8763+유형화!$G$74*hourly1!I3709/hourly1!$I$8763</f>
        <v>0.4594870329349906</v>
      </c>
      <c r="D3708" s="14">
        <v>103.353808</v>
      </c>
      <c r="E3708" s="14">
        <v>1231.206094999997</v>
      </c>
      <c r="F3708" s="1">
        <v>859863</v>
      </c>
      <c r="G3708" s="15">
        <f t="shared" si="114"/>
        <v>0.11826749932615188</v>
      </c>
      <c r="H3708" s="15">
        <f t="shared" si="115"/>
        <v>0.22962461815752208</v>
      </c>
    </row>
    <row r="3709" spans="1:8">
      <c r="A3709" s="1">
        <v>3708</v>
      </c>
      <c r="B3709" s="444">
        <f>유형화!$F$71*hourly1!B3710/hourly1!$B$8763+유형화!$F$72*hourly1!C3710/hourly1!$C$8763+유형화!$F$73*hourly1!D3710/hourly1!$D$8763+유형화!$F$74*hourly1!E3710/hourly1!$E$8763</f>
        <v>352.1522436295395</v>
      </c>
      <c r="C3709" s="442">
        <f>hourly1!$F3710*유형화!$G$71/hourly1!$F$8763+유형화!$G$72*hourly1!$G3710/hourly1!$F$8763+유형화!$G$74*hourly1!I3710/hourly1!$I$8763</f>
        <v>0.443428589653032</v>
      </c>
      <c r="D3709" s="14">
        <v>104.90906</v>
      </c>
      <c r="E3709" s="14">
        <v>1341.999601999998</v>
      </c>
      <c r="F3709" s="1">
        <v>890004</v>
      </c>
      <c r="G3709" s="15">
        <f t="shared" si="114"/>
        <v>0.12004717022963708</v>
      </c>
      <c r="H3709" s="15">
        <f t="shared" si="115"/>
        <v>0.23263785806198489</v>
      </c>
    </row>
    <row r="3710" spans="1:8">
      <c r="A3710" s="1">
        <v>3709</v>
      </c>
      <c r="B3710" s="444">
        <f>유형화!$F$71*hourly1!B3711/hourly1!$B$8763+유형화!$F$72*hourly1!C3711/hourly1!$C$8763+유형화!$F$73*hourly1!D3711/hourly1!$D$8763+유형화!$F$74*hourly1!E3711/hourly1!$E$8763</f>
        <v>198.8985045725976</v>
      </c>
      <c r="C3710" s="442">
        <f>hourly1!$F3711*유형화!$G$71/hourly1!$F$8763+유형화!$G$72*hourly1!$G3711/hourly1!$F$8763+유형화!$G$74*hourly1!I3711/hourly1!$I$8763</f>
        <v>0.55550612614928041</v>
      </c>
      <c r="D3710" s="14">
        <v>83.254260999999985</v>
      </c>
      <c r="E3710" s="14">
        <v>1345.412205000001</v>
      </c>
      <c r="F3710" s="1">
        <v>876271</v>
      </c>
      <c r="G3710" s="15">
        <f t="shared" si="114"/>
        <v>9.526763887322634E-2</v>
      </c>
      <c r="H3710" s="15">
        <f t="shared" si="115"/>
        <v>0.18962613368762851</v>
      </c>
    </row>
    <row r="3711" spans="1:8">
      <c r="A3711" s="1">
        <v>3710</v>
      </c>
      <c r="B3711" s="444">
        <f>유형화!$F$71*hourly1!B3712/hourly1!$B$8763+유형화!$F$72*hourly1!C3712/hourly1!$C$8763+유형화!$F$73*hourly1!D3712/hourly1!$D$8763+유형화!$F$74*hourly1!E3712/hourly1!$E$8763</f>
        <v>281.93676426265563</v>
      </c>
      <c r="C3711" s="442">
        <f>hourly1!$F3712*유형화!$G$71/hourly1!$F$8763+유형화!$G$72*hourly1!$G3712/hourly1!$F$8763+유형화!$G$74*hourly1!I3712/hourly1!$I$8763</f>
        <v>0.51814480151956321</v>
      </c>
      <c r="D3711" s="14">
        <v>75.061266000000003</v>
      </c>
      <c r="E3711" s="14">
        <v>1303.923917999999</v>
      </c>
      <c r="F3711" s="1">
        <v>879740</v>
      </c>
      <c r="G3711" s="15">
        <f t="shared" si="114"/>
        <v>8.5892415556426405E-2</v>
      </c>
      <c r="H3711" s="15">
        <f t="shared" si="115"/>
        <v>0.1727380589519453</v>
      </c>
    </row>
    <row r="3712" spans="1:8">
      <c r="A3712" s="1">
        <v>3711</v>
      </c>
      <c r="B3712" s="444">
        <f>유형화!$F$71*hourly1!B3713/hourly1!$B$8763+유형화!$F$72*hourly1!C3713/hourly1!$C$8763+유형화!$F$73*hourly1!D3713/hourly1!$D$8763+유형화!$F$74*hourly1!E3713/hourly1!$E$8763</f>
        <v>423.41741731768815</v>
      </c>
      <c r="C3712" s="442">
        <f>hourly1!$F3713*유형화!$G$71/hourly1!$F$8763+유형화!$G$72*hourly1!$G3713/hourly1!$F$8763+유형화!$G$74*hourly1!I3713/hourly1!$I$8763</f>
        <v>0.39000368812423075</v>
      </c>
      <c r="D3712" s="14">
        <v>76.604823999999979</v>
      </c>
      <c r="E3712" s="14">
        <v>1190.5517150000001</v>
      </c>
      <c r="F3712" s="1">
        <v>882674</v>
      </c>
      <c r="G3712" s="15">
        <f t="shared" si="114"/>
        <v>8.7658705045487839E-2</v>
      </c>
      <c r="H3712" s="15">
        <f t="shared" si="115"/>
        <v>0.17594649348566968</v>
      </c>
    </row>
    <row r="3713" spans="1:8">
      <c r="A3713" s="1">
        <v>3712</v>
      </c>
      <c r="B3713" s="444">
        <f>유형화!$F$71*hourly1!B3714/hourly1!$B$8763+유형화!$F$72*hourly1!C3714/hourly1!$C$8763+유형화!$F$73*hourly1!D3714/hourly1!$D$8763+유형화!$F$74*hourly1!E3714/hourly1!$E$8763</f>
        <v>352.0539753891577</v>
      </c>
      <c r="C3713" s="442">
        <f>hourly1!$F3714*유형화!$G$71/hourly1!$F$8763+유형화!$G$72*hourly1!$G3714/hourly1!$F$8763+유형화!$G$74*hourly1!I3714/hourly1!$I$8763</f>
        <v>0.36873250482506742</v>
      </c>
      <c r="D3713" s="14">
        <v>74.497412000000026</v>
      </c>
      <c r="E3713" s="14">
        <v>1017.038678</v>
      </c>
      <c r="F3713" s="1">
        <v>879681</v>
      </c>
      <c r="G3713" s="15">
        <f t="shared" si="114"/>
        <v>8.5247198859959392E-2</v>
      </c>
      <c r="H3713" s="15">
        <f t="shared" si="115"/>
        <v>0.17156290543514888</v>
      </c>
    </row>
    <row r="3714" spans="1:8">
      <c r="A3714" s="1">
        <v>3713</v>
      </c>
      <c r="B3714" s="444">
        <f>유형화!$F$71*hourly1!B3715/hourly1!$B$8763+유형화!$F$72*hourly1!C3715/hourly1!$C$8763+유형화!$F$73*hourly1!D3715/hourly1!$D$8763+유형화!$F$74*hourly1!E3715/hourly1!$E$8763</f>
        <v>317.27109408510336</v>
      </c>
      <c r="C3714" s="442">
        <f>hourly1!$F3715*유형화!$G$71/hourly1!$F$8763+유형화!$G$72*hourly1!$G3715/hourly1!$F$8763+유형화!$G$74*hourly1!I3715/hourly1!$I$8763</f>
        <v>0.38997557545902406</v>
      </c>
      <c r="D3714" s="14">
        <v>60.743021000000013</v>
      </c>
      <c r="E3714" s="14">
        <v>764.82251299999996</v>
      </c>
      <c r="F3714" s="1">
        <v>873171</v>
      </c>
      <c r="G3714" s="15">
        <f t="shared" ref="G3714:G3777" si="116">D3714/$I$1</f>
        <v>6.9508084261258485E-2</v>
      </c>
      <c r="H3714" s="15">
        <f t="shared" ref="H3714:H3777" si="117">G3714/(1-$H$1*(1-G3714))</f>
        <v>0.14236766090574521</v>
      </c>
    </row>
    <row r="3715" spans="1:8">
      <c r="A3715" s="1">
        <v>3714</v>
      </c>
      <c r="B3715" s="444">
        <f>유형화!$F$71*hourly1!B3716/hourly1!$B$8763+유형화!$F$72*hourly1!C3716/hourly1!$C$8763+유형화!$F$73*hourly1!D3716/hourly1!$D$8763+유형화!$F$74*hourly1!E3716/hourly1!$E$8763</f>
        <v>181.97658638803244</v>
      </c>
      <c r="C3715" s="442">
        <f>hourly1!$F3716*유형화!$G$71/hourly1!$F$8763+유형화!$G$72*hourly1!$G3716/hourly1!$F$8763+유형화!$G$74*hourly1!I3716/hourly1!$I$8763</f>
        <v>0.51808230176821968</v>
      </c>
      <c r="D3715" s="14">
        <v>45.056637000000002</v>
      </c>
      <c r="E3715" s="14">
        <v>440.22632299999941</v>
      </c>
      <c r="F3715" s="1">
        <v>861688</v>
      </c>
      <c r="G3715" s="15">
        <f t="shared" si="116"/>
        <v>5.1558194992062316E-2</v>
      </c>
      <c r="H3715" s="15">
        <f t="shared" si="117"/>
        <v>0.10778183283847541</v>
      </c>
    </row>
    <row r="3716" spans="1:8">
      <c r="A3716" s="1">
        <v>3715</v>
      </c>
      <c r="B3716" s="444">
        <f>유형화!$F$71*hourly1!B3717/hourly1!$B$8763+유형화!$F$72*hourly1!C3717/hourly1!$C$8763+유형화!$F$73*hourly1!D3717/hourly1!$D$8763+유형화!$F$74*hourly1!E3717/hourly1!$E$8763</f>
        <v>126.70546518887343</v>
      </c>
      <c r="C3716" s="442">
        <f>hourly1!$F3717*유형화!$G$71/hourly1!$F$8763+유형화!$G$72*hourly1!$G3717/hourly1!$F$8763+유형화!$G$74*hourly1!I3717/hourly1!$I$8763</f>
        <v>0.64091289196302237</v>
      </c>
      <c r="D3716" s="14">
        <v>50.074618999999991</v>
      </c>
      <c r="E3716" s="14">
        <v>140.88143799999989</v>
      </c>
      <c r="F3716" s="1">
        <v>848995</v>
      </c>
      <c r="G3716" s="15">
        <f t="shared" si="116"/>
        <v>5.7300259017450152E-2</v>
      </c>
      <c r="H3716" s="15">
        <f t="shared" si="117"/>
        <v>0.11899991083303893</v>
      </c>
    </row>
    <row r="3717" spans="1:8">
      <c r="A3717" s="1">
        <v>3716</v>
      </c>
      <c r="B3717" s="444">
        <f>유형화!$F$71*hourly1!B3718/hourly1!$B$8763+유형화!$F$72*hourly1!C3718/hourly1!$C$8763+유형화!$F$73*hourly1!D3718/hourly1!$D$8763+유형화!$F$74*hourly1!E3718/hourly1!$E$8763</f>
        <v>133.48748236589671</v>
      </c>
      <c r="C3717" s="442">
        <f>hourly1!$F3718*유형화!$G$71/hourly1!$F$8763+유형화!$G$72*hourly1!$G3718/hourly1!$F$8763+유형화!$G$74*hourly1!I3718/hourly1!$I$8763</f>
        <v>0.64626366924069034</v>
      </c>
      <c r="D3717" s="14">
        <v>80.28426300000001</v>
      </c>
      <c r="E3717" s="14">
        <v>12.169144999999981</v>
      </c>
      <c r="F3717" s="1">
        <v>826962</v>
      </c>
      <c r="G3717" s="15">
        <f t="shared" si="116"/>
        <v>9.1869077724287637E-2</v>
      </c>
      <c r="H3717" s="15">
        <f t="shared" si="117"/>
        <v>0.18354433529250197</v>
      </c>
    </row>
    <row r="3718" spans="1:8">
      <c r="A3718" s="1">
        <v>3717</v>
      </c>
      <c r="B3718" s="444">
        <f>유형화!$F$71*hourly1!B3719/hourly1!$B$8763+유형화!$F$72*hourly1!C3719/hourly1!$C$8763+유형화!$F$73*hourly1!D3719/hourly1!$D$8763+유형화!$F$74*hourly1!E3719/hourly1!$E$8763</f>
        <v>64.079027755244752</v>
      </c>
      <c r="C3718" s="442">
        <f>hourly1!$F3719*유형화!$G$71/hourly1!$F$8763+유형화!$G$72*hourly1!$G3719/hourly1!$F$8763+유형화!$G$74*hourly1!I3719/hourly1!$I$8763</f>
        <v>0.55021793010894371</v>
      </c>
      <c r="D3718" s="14">
        <v>110.32120999999999</v>
      </c>
      <c r="E3718" s="14">
        <v>3.2706</v>
      </c>
      <c r="F3718" s="1">
        <v>879830</v>
      </c>
      <c r="G3718" s="15">
        <f t="shared" si="116"/>
        <v>0.12624027969376087</v>
      </c>
      <c r="H3718" s="15">
        <f t="shared" si="117"/>
        <v>0.24303516592601168</v>
      </c>
    </row>
    <row r="3719" spans="1:8">
      <c r="A3719" s="1">
        <v>3718</v>
      </c>
      <c r="B3719" s="444">
        <f>유형화!$F$71*hourly1!B3720/hourly1!$B$8763+유형화!$F$72*hourly1!C3720/hourly1!$C$8763+유형화!$F$73*hourly1!D3720/hourly1!$D$8763+유형화!$F$74*hourly1!E3720/hourly1!$E$8763</f>
        <v>62.444343624429415</v>
      </c>
      <c r="C3719" s="442">
        <f>hourly1!$F3720*유형화!$G$71/hourly1!$F$8763+유형화!$G$72*hourly1!$G3720/hourly1!$F$8763+유형화!$G$74*hourly1!I3720/hourly1!$I$8763</f>
        <v>0.45944441576425782</v>
      </c>
      <c r="D3719" s="14">
        <v>138.46603200000001</v>
      </c>
      <c r="E3719" s="14">
        <v>3.22166</v>
      </c>
      <c r="F3719" s="1">
        <v>871572</v>
      </c>
      <c r="G3719" s="15">
        <f t="shared" si="116"/>
        <v>0.15844632784362359</v>
      </c>
      <c r="H3719" s="15">
        <f t="shared" si="117"/>
        <v>0.29497842512051381</v>
      </c>
    </row>
    <row r="3720" spans="1:8">
      <c r="A3720" s="1">
        <v>3719</v>
      </c>
      <c r="B3720" s="444">
        <f>유형화!$F$71*hourly1!B3721/hourly1!$B$8763+유형화!$F$72*hourly1!C3721/hourly1!$C$8763+유형화!$F$73*hourly1!D3721/hourly1!$D$8763+유형화!$F$74*hourly1!E3721/hourly1!$E$8763</f>
        <v>60.815646924787892</v>
      </c>
      <c r="C3720" s="442">
        <f>hourly1!$F3721*유형화!$G$71/hourly1!$F$8763+유형화!$G$72*hourly1!$G3721/hourly1!$F$8763+유형화!$G$74*hourly1!I3721/hourly1!$I$8763</f>
        <v>0.35277217067037997</v>
      </c>
      <c r="D3720" s="14">
        <v>79.322614000000002</v>
      </c>
      <c r="E3720" s="14">
        <v>3.67062</v>
      </c>
      <c r="F3720" s="1">
        <v>975427</v>
      </c>
      <c r="G3720" s="15">
        <f t="shared" si="116"/>
        <v>9.0768665222220032E-2</v>
      </c>
      <c r="H3720" s="15">
        <f t="shared" si="117"/>
        <v>0.18156537653142263</v>
      </c>
    </row>
    <row r="3721" spans="1:8">
      <c r="A3721" s="1">
        <v>3720</v>
      </c>
      <c r="B3721" s="444">
        <f>유형화!$F$71*hourly1!B3722/hourly1!$B$8763+유형화!$F$72*hourly1!C3722/hourly1!$C$8763+유형화!$F$73*hourly1!D3722/hourly1!$D$8763+유형화!$F$74*hourly1!E3722/hourly1!$E$8763</f>
        <v>58.944508652524569</v>
      </c>
      <c r="C3721" s="442">
        <f>hourly1!$F3722*유형화!$G$71/hourly1!$F$8763+유형화!$G$72*hourly1!$G3722/hourly1!$F$8763+유형화!$G$74*hourly1!I3722/hourly1!$I$8763</f>
        <v>0.32090976484107103</v>
      </c>
      <c r="D3721" s="14">
        <v>65.407289999999989</v>
      </c>
      <c r="E3721" s="14">
        <v>1.8800600000000001</v>
      </c>
      <c r="F3721" s="1">
        <v>953192</v>
      </c>
      <c r="G3721" s="15">
        <f t="shared" si="116"/>
        <v>7.4845395401400394E-2</v>
      </c>
      <c r="H3721" s="15">
        <f t="shared" si="117"/>
        <v>0.15238341567154734</v>
      </c>
    </row>
    <row r="3722" spans="1:8">
      <c r="A3722" s="1">
        <v>3721</v>
      </c>
      <c r="B3722" s="444">
        <f>유형화!$F$71*hourly1!B3723/hourly1!$B$8763+유형화!$F$72*hourly1!C3723/hourly1!$C$8763+유형화!$F$73*hourly1!D3723/hourly1!$D$8763+유형화!$F$74*hourly1!E3723/hourly1!$E$8763</f>
        <v>58.944508652524569</v>
      </c>
      <c r="C3722" s="442">
        <f>hourly1!$F3723*유형화!$G$71/hourly1!$F$8763+유형화!$G$72*hourly1!$G3723/hourly1!$F$8763+유형화!$G$74*hourly1!I3723/hourly1!$I$8763</f>
        <v>0.26330487668297808</v>
      </c>
      <c r="D3722" s="14">
        <v>74.999361999999991</v>
      </c>
      <c r="E3722" s="14">
        <v>0.31984000000000001</v>
      </c>
      <c r="F3722" s="1">
        <v>889606</v>
      </c>
      <c r="G3722" s="15">
        <f t="shared" si="116"/>
        <v>8.5821578966851622E-2</v>
      </c>
      <c r="H3722" s="15">
        <f t="shared" si="117"/>
        <v>0.17260912401142559</v>
      </c>
    </row>
    <row r="3723" spans="1:8">
      <c r="A3723" s="1">
        <v>3722</v>
      </c>
      <c r="B3723" s="444">
        <f>유형화!$F$71*hourly1!B3724/hourly1!$B$8763+유형화!$F$72*hourly1!C3724/hourly1!$C$8763+유형화!$F$73*hourly1!D3724/hourly1!$D$8763+유형화!$F$74*hourly1!E3724/hourly1!$E$8763</f>
        <v>58.702782349869331</v>
      </c>
      <c r="C3723" s="442">
        <f>hourly1!$F3724*유형화!$G$71/hourly1!$F$8763+유형화!$G$72*hourly1!$G3724/hourly1!$F$8763+유형화!$G$74*hourly1!I3724/hourly1!$I$8763</f>
        <v>0.24402048469705828</v>
      </c>
      <c r="D3723" s="14">
        <v>59.943179999999977</v>
      </c>
      <c r="E3723" s="14">
        <v>0.27600000000000002</v>
      </c>
      <c r="F3723" s="1">
        <v>787479</v>
      </c>
      <c r="G3723" s="15">
        <f t="shared" si="116"/>
        <v>6.8592828241581569E-2</v>
      </c>
      <c r="H3723" s="15">
        <f t="shared" si="117"/>
        <v>0.14063802305300219</v>
      </c>
    </row>
    <row r="3724" spans="1:8">
      <c r="A3724" s="1">
        <v>3723</v>
      </c>
      <c r="B3724" s="444">
        <f>유형화!$F$71*hourly1!B3725/hourly1!$B$8763+유형화!$F$72*hourly1!C3725/hourly1!$C$8763+유형화!$F$73*hourly1!D3725/hourly1!$D$8763+유형화!$F$74*hourly1!E3725/hourly1!$E$8763</f>
        <v>58.702782349869331</v>
      </c>
      <c r="C3724" s="442">
        <f>hourly1!$F3725*유형화!$G$71/hourly1!$F$8763+유형화!$G$72*hourly1!$G3725/hourly1!$F$8763+유형화!$G$74*hourly1!I3725/hourly1!$I$8763</f>
        <v>0.23965332475767973</v>
      </c>
      <c r="D3724" s="14">
        <v>44.039529000000023</v>
      </c>
      <c r="E3724" s="14">
        <v>8.6400000000000001E-3</v>
      </c>
      <c r="F3724" s="1">
        <v>643129</v>
      </c>
      <c r="G3724" s="15">
        <f t="shared" si="116"/>
        <v>5.0394320897509157E-2</v>
      </c>
      <c r="H3724" s="15">
        <f t="shared" si="117"/>
        <v>0.10548993216943869</v>
      </c>
    </row>
    <row r="3725" spans="1:8">
      <c r="A3725" s="1">
        <v>3724</v>
      </c>
      <c r="B3725" s="444">
        <f>유형화!$F$71*hourly1!B3726/hourly1!$B$8763+유형화!$F$72*hourly1!C3726/hourly1!$C$8763+유형화!$F$73*hourly1!D3726/hourly1!$D$8763+유형화!$F$74*hourly1!E3726/hourly1!$E$8763</f>
        <v>58.702782349869331</v>
      </c>
      <c r="C3725" s="442">
        <f>hourly1!$F3726*유형화!$G$71/hourly1!$F$8763+유형화!$G$72*hourly1!$G3726/hourly1!$F$8763+유형화!$G$74*hourly1!I3726/hourly1!$I$8763</f>
        <v>0.2397155800510648</v>
      </c>
      <c r="D3725" s="14">
        <v>44.986020000000003</v>
      </c>
      <c r="E3725" s="14">
        <v>0</v>
      </c>
      <c r="F3725" s="1">
        <v>541820</v>
      </c>
      <c r="G3725" s="15">
        <f t="shared" si="116"/>
        <v>5.1477388138773325E-2</v>
      </c>
      <c r="H3725" s="15">
        <f t="shared" si="117"/>
        <v>0.10762290616964164</v>
      </c>
    </row>
    <row r="3726" spans="1:8">
      <c r="A3726" s="1">
        <v>3725</v>
      </c>
      <c r="B3726" s="444">
        <f>유형화!$F$71*hourly1!B3727/hourly1!$B$8763+유형화!$F$72*hourly1!C3727/hourly1!$C$8763+유형화!$F$73*hourly1!D3727/hourly1!$D$8763+유형화!$F$74*hourly1!E3727/hourly1!$E$8763</f>
        <v>58.702782349869331</v>
      </c>
      <c r="C3726" s="442">
        <f>hourly1!$F3727*유형화!$G$71/hourly1!$F$8763+유형화!$G$72*hourly1!$G3727/hourly1!$F$8763+유형화!$G$74*hourly1!I3727/hourly1!$I$8763</f>
        <v>0.23747870824646214</v>
      </c>
      <c r="D3726" s="14">
        <v>40.869971999999997</v>
      </c>
      <c r="E3726" s="14">
        <v>0</v>
      </c>
      <c r="F3726" s="1">
        <v>604522</v>
      </c>
      <c r="G3726" s="15">
        <f t="shared" si="116"/>
        <v>4.6767404893004488E-2</v>
      </c>
      <c r="H3726" s="15">
        <f t="shared" si="117"/>
        <v>9.8308250925675994E-2</v>
      </c>
    </row>
    <row r="3727" spans="1:8">
      <c r="A3727" s="1">
        <v>3726</v>
      </c>
      <c r="B3727" s="444">
        <f>유형화!$F$71*hourly1!B3728/hourly1!$B$8763+유형화!$F$72*hourly1!C3728/hourly1!$C$8763+유형화!$F$73*hourly1!D3728/hourly1!$D$8763+유형화!$F$74*hourly1!E3728/hourly1!$E$8763</f>
        <v>60.565664459508021</v>
      </c>
      <c r="C3727" s="442">
        <f>hourly1!$F3728*유형화!$G$71/hourly1!$F$8763+유형화!$G$72*hourly1!$G3728/hourly1!$F$8763+유형화!$G$74*hourly1!I3728/hourly1!$I$8763</f>
        <v>0.42243706625818533</v>
      </c>
      <c r="D3727" s="14">
        <v>28.751303</v>
      </c>
      <c r="E3727" s="14">
        <v>12.54782999999998</v>
      </c>
      <c r="F3727" s="1">
        <v>949876</v>
      </c>
      <c r="G3727" s="15">
        <f t="shared" si="116"/>
        <v>3.2900042813889245E-2</v>
      </c>
      <c r="H3727" s="15">
        <f t="shared" si="117"/>
        <v>7.0284965998022267E-2</v>
      </c>
    </row>
    <row r="3728" spans="1:8">
      <c r="A3728" s="1">
        <v>3727</v>
      </c>
      <c r="B3728" s="444">
        <f>유형화!$F$71*hourly1!B3729/hourly1!$B$8763+유형화!$F$72*hourly1!C3729/hourly1!$C$8763+유형화!$F$73*hourly1!D3729/hourly1!$D$8763+유형화!$F$74*hourly1!E3729/hourly1!$E$8763</f>
        <v>72.111119134815169</v>
      </c>
      <c r="C3728" s="442">
        <f>hourly1!$F3729*유형화!$G$71/hourly1!$F$8763+유형화!$G$72*hourly1!$G3729/hourly1!$F$8763+유형화!$G$74*hourly1!I3729/hourly1!$I$8763</f>
        <v>0.75403947904440438</v>
      </c>
      <c r="D3728" s="14">
        <v>18.007594000000001</v>
      </c>
      <c r="E3728" s="14">
        <v>130.67724799999999</v>
      </c>
      <c r="F3728" s="1">
        <v>1061621</v>
      </c>
      <c r="G3728" s="15">
        <f t="shared" si="116"/>
        <v>2.0606043961734016E-2</v>
      </c>
      <c r="H3728" s="15">
        <f t="shared" si="117"/>
        <v>4.4666281150201111E-2</v>
      </c>
    </row>
    <row r="3729" spans="1:8">
      <c r="A3729" s="1">
        <v>3728</v>
      </c>
      <c r="B3729" s="444">
        <f>유형화!$F$71*hourly1!B3730/hourly1!$B$8763+유형화!$F$72*hourly1!C3730/hourly1!$C$8763+유형화!$F$73*hourly1!D3730/hourly1!$D$8763+유형화!$F$74*hourly1!E3730/hourly1!$E$8763</f>
        <v>165.53769012902444</v>
      </c>
      <c r="C3729" s="442">
        <f>hourly1!$F3730*유형화!$G$71/hourly1!$F$8763+유형화!$G$72*hourly1!$G3730/hourly1!$F$8763+유형화!$G$74*hourly1!I3730/hourly1!$I$8763</f>
        <v>0.6522371624241815</v>
      </c>
      <c r="D3729" s="14">
        <v>9.0601980000000015</v>
      </c>
      <c r="E3729" s="14">
        <v>386.54229500000008</v>
      </c>
      <c r="F3729" s="1">
        <v>1003843</v>
      </c>
      <c r="G3729" s="15">
        <f t="shared" si="116"/>
        <v>1.036756150155399E-2</v>
      </c>
      <c r="H3729" s="15">
        <f t="shared" si="117"/>
        <v>2.2750740370128301E-2</v>
      </c>
    </row>
    <row r="3730" spans="1:8">
      <c r="A3730" s="1">
        <v>3729</v>
      </c>
      <c r="B3730" s="444">
        <f>유형화!$F$71*hourly1!B3731/hourly1!$B$8763+유형화!$F$72*hourly1!C3731/hourly1!$C$8763+유형화!$F$73*hourly1!D3731/hourly1!$D$8763+유형화!$F$74*hourly1!E3731/hourly1!$E$8763</f>
        <v>275.6113739545508</v>
      </c>
      <c r="C3730" s="442">
        <f>hourly1!$F3731*유형화!$G$71/hourly1!$F$8763+유형화!$G$72*hourly1!$G3731/hourly1!$F$8763+유형화!$G$74*hourly1!I3731/hourly1!$I$8763</f>
        <v>0.57717292391098962</v>
      </c>
      <c r="D3730" s="14">
        <v>17.104109000000001</v>
      </c>
      <c r="E3730" s="14">
        <v>690.23406600000033</v>
      </c>
      <c r="F3730" s="1">
        <v>976770</v>
      </c>
      <c r="G3730" s="15">
        <f t="shared" si="116"/>
        <v>1.9572188376764294E-2</v>
      </c>
      <c r="H3730" s="15">
        <f t="shared" si="117"/>
        <v>4.2477620841045671E-2</v>
      </c>
    </row>
    <row r="3731" spans="1:8">
      <c r="A3731" s="1">
        <v>3730</v>
      </c>
      <c r="B3731" s="444">
        <f>유형화!$F$71*hourly1!B3732/hourly1!$B$8763+유형화!$F$72*hourly1!C3732/hourly1!$C$8763+유형화!$F$73*hourly1!D3732/hourly1!$D$8763+유형화!$F$74*hourly1!E3732/hourly1!$E$8763</f>
        <v>349.71840671677381</v>
      </c>
      <c r="C3731" s="442">
        <f>hourly1!$F3732*유형화!$G$71/hourly1!$F$8763+유형화!$G$72*hourly1!$G3732/hourly1!$F$8763+유형화!$G$74*hourly1!I3732/hourly1!$I$8763</f>
        <v>0.49148209794968134</v>
      </c>
      <c r="D3731" s="14">
        <v>46.55399899999999</v>
      </c>
      <c r="E3731" s="14">
        <v>956.87152599999956</v>
      </c>
      <c r="F3731" s="1">
        <v>908032</v>
      </c>
      <c r="G3731" s="15">
        <f t="shared" si="116"/>
        <v>5.3271622515951945E-2</v>
      </c>
      <c r="H3731" s="15">
        <f t="shared" si="117"/>
        <v>0.11114477373110777</v>
      </c>
    </row>
    <row r="3732" spans="1:8">
      <c r="A3732" s="1">
        <v>3731</v>
      </c>
      <c r="B3732" s="444">
        <f>유형화!$F$71*hourly1!B3733/hourly1!$B$8763+유형화!$F$72*hourly1!C3733/hourly1!$C$8763+유형화!$F$73*hourly1!D3733/hourly1!$D$8763+유형화!$F$74*hourly1!E3733/hourly1!$E$8763</f>
        <v>427.95928285193099</v>
      </c>
      <c r="C3732" s="442">
        <f>hourly1!$F3733*유형화!$G$71/hourly1!$F$8763+유형화!$G$72*hourly1!$G3733/hourly1!$F$8763+유형화!$G$74*hourly1!I3733/hourly1!$I$8763</f>
        <v>0.45930417838216814</v>
      </c>
      <c r="D3732" s="14">
        <v>67.158694999999994</v>
      </c>
      <c r="E3732" s="14">
        <v>1156.2653960000009</v>
      </c>
      <c r="F3732" s="1">
        <v>892994</v>
      </c>
      <c r="G3732" s="15">
        <f t="shared" si="116"/>
        <v>7.6849523683324178E-2</v>
      </c>
      <c r="H3732" s="15">
        <f t="shared" si="117"/>
        <v>0.15611342325261962</v>
      </c>
    </row>
    <row r="3733" spans="1:8">
      <c r="A3733" s="1">
        <v>3732</v>
      </c>
      <c r="B3733" s="444">
        <f>유형화!$F$71*hourly1!B3734/hourly1!$B$8763+유형화!$F$72*hourly1!C3734/hourly1!$C$8763+유형화!$F$73*hourly1!D3734/hourly1!$D$8763+유형화!$F$74*hourly1!E3734/hourly1!$E$8763</f>
        <v>364.53469494402702</v>
      </c>
      <c r="C3733" s="442">
        <f>hourly1!$F3734*유형화!$G$71/hourly1!$F$8763+유형화!$G$72*hourly1!$G3734/hourly1!$F$8763+유형화!$G$74*hourly1!I3734/hourly1!$I$8763</f>
        <v>0.44321395556562732</v>
      </c>
      <c r="D3733" s="14">
        <v>73.52499499999999</v>
      </c>
      <c r="E3733" s="14">
        <v>1241.311772999999</v>
      </c>
      <c r="F3733" s="1">
        <v>879570</v>
      </c>
      <c r="G3733" s="15">
        <f t="shared" si="116"/>
        <v>8.4134464562910155E-2</v>
      </c>
      <c r="H3733" s="15">
        <f t="shared" si="117"/>
        <v>0.1695322989023601</v>
      </c>
    </row>
    <row r="3734" spans="1:8">
      <c r="A3734" s="1">
        <v>3733</v>
      </c>
      <c r="B3734" s="444">
        <f>유형화!$F$71*hourly1!B3735/hourly1!$B$8763+유형화!$F$72*hourly1!C3735/hourly1!$C$8763+유형화!$F$73*hourly1!D3735/hourly1!$D$8763+유형화!$F$74*hourly1!E3735/hourly1!$E$8763</f>
        <v>210.30863874699921</v>
      </c>
      <c r="C3734" s="442">
        <f>hourly1!$F3735*유형화!$G$71/hourly1!$F$8763+유형화!$G$72*hourly1!$G3735/hourly1!$F$8763+유형화!$G$74*hourly1!I3735/hourly1!$I$8763</f>
        <v>0.55512485322029004</v>
      </c>
      <c r="D3734" s="14">
        <v>73.62028500000001</v>
      </c>
      <c r="E3734" s="14">
        <v>1272.559448999998</v>
      </c>
      <c r="F3734" s="1">
        <v>840952</v>
      </c>
      <c r="G3734" s="15">
        <f t="shared" si="116"/>
        <v>8.4243504667274677E-2</v>
      </c>
      <c r="H3734" s="15">
        <f t="shared" si="117"/>
        <v>0.1697315053198786</v>
      </c>
    </row>
    <row r="3735" spans="1:8">
      <c r="A3735" s="1">
        <v>3734</v>
      </c>
      <c r="B3735" s="444">
        <f>유형화!$F$71*hourly1!B3736/hourly1!$B$8763+유형화!$F$72*hourly1!C3736/hourly1!$C$8763+유형화!$F$73*hourly1!D3736/hourly1!$D$8763+유형화!$F$74*hourly1!E3736/hourly1!$E$8763</f>
        <v>297.79551004926753</v>
      </c>
      <c r="C3735" s="442">
        <f>hourly1!$F3736*유형화!$G$71/hourly1!$F$8763+유형화!$G$72*hourly1!$G3736/hourly1!$F$8763+유형화!$G$74*hourly1!I3736/hourly1!$I$8763</f>
        <v>0.51777110678728078</v>
      </c>
      <c r="D3735" s="14">
        <v>81.269145999999992</v>
      </c>
      <c r="E3735" s="14">
        <v>1219.248990000001</v>
      </c>
      <c r="F3735" s="1">
        <v>865542</v>
      </c>
      <c r="G3735" s="15">
        <f t="shared" si="116"/>
        <v>9.2996076833394836E-2</v>
      </c>
      <c r="H3735" s="15">
        <f t="shared" si="117"/>
        <v>0.18556615232406939</v>
      </c>
    </row>
    <row r="3736" spans="1:8">
      <c r="A3736" s="1">
        <v>3735</v>
      </c>
      <c r="B3736" s="444">
        <f>유형화!$F$71*hourly1!B3737/hourly1!$B$8763+유형화!$F$72*hourly1!C3737/hourly1!$C$8763+유형화!$F$73*hourly1!D3737/hourly1!$D$8763+유형화!$F$74*hourly1!E3737/hourly1!$E$8763</f>
        <v>470.47340422828239</v>
      </c>
      <c r="C3736" s="442">
        <f>hourly1!$F3737*유형화!$G$71/hourly1!$F$8763+유형화!$G$72*hourly1!$G3737/hourly1!$F$8763+유형화!$G$74*hourly1!I3737/hourly1!$I$8763</f>
        <v>0.38976224514739788</v>
      </c>
      <c r="D3736" s="14">
        <v>87.664618999999988</v>
      </c>
      <c r="E3736" s="14">
        <v>1115.516488</v>
      </c>
      <c r="F3736" s="1">
        <v>826371</v>
      </c>
      <c r="G3736" s="15">
        <f t="shared" si="116"/>
        <v>0.10031440030259804</v>
      </c>
      <c r="H3736" s="15">
        <f t="shared" si="117"/>
        <v>0.19857438175733871</v>
      </c>
    </row>
    <row r="3737" spans="1:8">
      <c r="A3737" s="1">
        <v>3736</v>
      </c>
      <c r="B3737" s="444">
        <f>유형화!$F$71*hourly1!B3738/hourly1!$B$8763+유형화!$F$72*hourly1!C3738/hourly1!$C$8763+유형화!$F$73*hourly1!D3738/hourly1!$D$8763+유형화!$F$74*hourly1!E3738/hourly1!$E$8763</f>
        <v>390.82801502869921</v>
      </c>
      <c r="C3737" s="442">
        <f>hourly1!$F3738*유형화!$G$71/hourly1!$F$8763+유형화!$G$72*hourly1!$G3738/hourly1!$F$8763+유형화!$G$74*hourly1!I3738/hourly1!$I$8763</f>
        <v>0.36846213432316766</v>
      </c>
      <c r="D3737" s="14">
        <v>95.514672000000004</v>
      </c>
      <c r="E3737" s="14">
        <v>951.62187000000063</v>
      </c>
      <c r="F3737" s="1">
        <v>853939</v>
      </c>
      <c r="G3737" s="15">
        <f t="shared" si="116"/>
        <v>0.10929719596202608</v>
      </c>
      <c r="H3737" s="15">
        <f t="shared" si="117"/>
        <v>0.21426056163637458</v>
      </c>
    </row>
    <row r="3738" spans="1:8">
      <c r="A3738" s="1">
        <v>3737</v>
      </c>
      <c r="B3738" s="444">
        <f>유형화!$F$71*hourly1!B3739/hourly1!$B$8763+유형화!$F$72*hourly1!C3739/hourly1!$C$8763+유형화!$F$73*hourly1!D3739/hourly1!$D$8763+유형화!$F$74*hourly1!E3739/hourly1!$E$8763</f>
        <v>351.42433225471916</v>
      </c>
      <c r="C3738" s="442">
        <f>hourly1!$F3739*유형화!$G$71/hourly1!$F$8763+유형화!$G$72*hourly1!$G3739/hourly1!$F$8763+유형화!$G$74*hourly1!I3739/hourly1!$I$8763</f>
        <v>0.38977634222299429</v>
      </c>
      <c r="D3738" s="14">
        <v>98.531186999999989</v>
      </c>
      <c r="E3738" s="14">
        <v>663.62933800000053</v>
      </c>
      <c r="F3738" s="1">
        <v>871255</v>
      </c>
      <c r="G3738" s="15">
        <f t="shared" si="116"/>
        <v>0.11274898639561926</v>
      </c>
      <c r="H3738" s="15">
        <f t="shared" si="117"/>
        <v>0.22020772765812135</v>
      </c>
    </row>
    <row r="3739" spans="1:8">
      <c r="A3739" s="1">
        <v>3738</v>
      </c>
      <c r="B3739" s="444">
        <f>유형화!$F$71*hourly1!B3740/hourly1!$B$8763+유형화!$F$72*hourly1!C3740/hourly1!$C$8763+유형화!$F$73*hourly1!D3740/hourly1!$D$8763+유형화!$F$74*hourly1!E3740/hourly1!$E$8763</f>
        <v>190.85791649743803</v>
      </c>
      <c r="C3739" s="442">
        <f>hourly1!$F3740*유형화!$G$71/hourly1!$F$8763+유형화!$G$72*hourly1!$G3740/hourly1!$F$8763+유형화!$G$74*hourly1!I3740/hourly1!$I$8763</f>
        <v>0.51782822846354049</v>
      </c>
      <c r="D3739" s="14">
        <v>97.353011999999993</v>
      </c>
      <c r="E3739" s="14">
        <v>349.19600599999978</v>
      </c>
      <c r="F3739" s="1">
        <v>842381</v>
      </c>
      <c r="G3739" s="15">
        <f t="shared" si="116"/>
        <v>0.11140080374308856</v>
      </c>
      <c r="H3739" s="15">
        <f t="shared" si="117"/>
        <v>0.21789017040476338</v>
      </c>
    </row>
    <row r="3740" spans="1:8">
      <c r="A3740" s="1">
        <v>3739</v>
      </c>
      <c r="B3740" s="444">
        <f>유형화!$F$71*hourly1!B3741/hourly1!$B$8763+유형화!$F$72*hourly1!C3741/hourly1!$C$8763+유형화!$F$73*hourly1!D3741/hourly1!$D$8763+유형화!$F$74*hourly1!E3741/hourly1!$E$8763</f>
        <v>133.21240933974752</v>
      </c>
      <c r="C3740" s="442">
        <f>hourly1!$F3741*유형화!$G$71/hourly1!$F$8763+유형화!$G$72*hourly1!$G3741/hourly1!$F$8763+유형화!$G$74*hourly1!I3741/hourly1!$I$8763</f>
        <v>0.64065360355523226</v>
      </c>
      <c r="D3740" s="14">
        <v>100.944649</v>
      </c>
      <c r="E3740" s="14">
        <v>122.7025510000001</v>
      </c>
      <c r="F3740" s="1">
        <v>847006</v>
      </c>
      <c r="G3740" s="15">
        <f t="shared" si="116"/>
        <v>0.11551070481685724</v>
      </c>
      <c r="H3740" s="15">
        <f t="shared" si="117"/>
        <v>0.22493428846240718</v>
      </c>
    </row>
    <row r="3741" spans="1:8">
      <c r="A3741" s="1">
        <v>3740</v>
      </c>
      <c r="B3741" s="444">
        <f>유형화!$F$71*hourly1!B3742/hourly1!$B$8763+유형화!$F$72*hourly1!C3742/hourly1!$C$8763+유형화!$F$73*hourly1!D3742/hourly1!$D$8763+유형화!$F$74*hourly1!E3742/hourly1!$E$8763</f>
        <v>137.32749175853854</v>
      </c>
      <c r="C3741" s="442">
        <f>hourly1!$F3742*유형화!$G$71/hourly1!$F$8763+유형화!$G$72*hourly1!$G3742/hourly1!$F$8763+유형화!$G$74*hourly1!I3742/hourly1!$I$8763</f>
        <v>0.64612351334458684</v>
      </c>
      <c r="D3741" s="14">
        <v>104.881794</v>
      </c>
      <c r="E3741" s="14">
        <v>11.735189999999969</v>
      </c>
      <c r="F3741" s="1">
        <v>824598</v>
      </c>
      <c r="G3741" s="15">
        <f t="shared" si="116"/>
        <v>0.12001596981526409</v>
      </c>
      <c r="H3741" s="15">
        <f t="shared" si="117"/>
        <v>0.23258512970428122</v>
      </c>
    </row>
    <row r="3742" spans="1:8">
      <c r="A3742" s="1">
        <v>3741</v>
      </c>
      <c r="B3742" s="444">
        <f>유형화!$F$71*hourly1!B3743/hourly1!$B$8763+유형화!$F$72*hourly1!C3743/hourly1!$C$8763+유형화!$F$73*hourly1!D3743/hourly1!$D$8763+유형화!$F$74*hourly1!E3743/hourly1!$E$8763</f>
        <v>64.087839378351802</v>
      </c>
      <c r="C3742" s="442">
        <f>hourly1!$F3743*유형화!$G$71/hourly1!$F$8763+유형화!$G$72*hourly1!$G3743/hourly1!$F$8763+유형화!$G$74*hourly1!I3743/hourly1!$I$8763</f>
        <v>0.55015950465690477</v>
      </c>
      <c r="D3742" s="14">
        <v>107.538454</v>
      </c>
      <c r="E3742" s="14">
        <v>3.3012000000000001</v>
      </c>
      <c r="F3742" s="1">
        <v>918279</v>
      </c>
      <c r="G3742" s="15">
        <f t="shared" si="116"/>
        <v>0.12305597908865067</v>
      </c>
      <c r="H3742" s="15">
        <f t="shared" si="117"/>
        <v>0.23770628893821882</v>
      </c>
    </row>
    <row r="3743" spans="1:8">
      <c r="A3743" s="1">
        <v>3742</v>
      </c>
      <c r="B3743" s="444">
        <f>유형화!$F$71*hourly1!B3744/hourly1!$B$8763+유형화!$F$72*hourly1!C3744/hourly1!$C$8763+유형화!$F$73*hourly1!D3744/hourly1!$D$8763+유형화!$F$74*hourly1!E3744/hourly1!$E$8763</f>
        <v>62.453598894545109</v>
      </c>
      <c r="C3743" s="442">
        <f>hourly1!$F3744*유형화!$G$71/hourly1!$F$8763+유형화!$G$72*hourly1!$G3744/hourly1!$F$8763+유형화!$G$74*hourly1!I3744/hourly1!$I$8763</f>
        <v>0.45941581418313454</v>
      </c>
      <c r="D3743" s="14">
        <v>105.53348</v>
      </c>
      <c r="E3743" s="14">
        <v>3.2464</v>
      </c>
      <c r="F3743" s="1">
        <v>957695</v>
      </c>
      <c r="G3743" s="15">
        <f t="shared" si="116"/>
        <v>0.12076169244568583</v>
      </c>
      <c r="H3743" s="15">
        <f t="shared" si="117"/>
        <v>0.23384443371984359</v>
      </c>
    </row>
    <row r="3744" spans="1:8">
      <c r="A3744" s="1">
        <v>3743</v>
      </c>
      <c r="B3744" s="444">
        <f>유형화!$F$71*hourly1!B3745/hourly1!$B$8763+유형화!$F$72*hourly1!C3745/hourly1!$C$8763+유형화!$F$73*hourly1!D3745/hourly1!$D$8763+유형화!$F$74*hourly1!E3745/hourly1!$E$8763</f>
        <v>60.814640603524353</v>
      </c>
      <c r="C3744" s="442">
        <f>hourly1!$F3745*유형화!$G$71/hourly1!$F$8763+유형화!$G$72*hourly1!$G3745/hourly1!$F$8763+유형화!$G$74*hourly1!I3745/hourly1!$I$8763</f>
        <v>0.352779993325047</v>
      </c>
      <c r="D3744" s="14">
        <v>77.647806999999958</v>
      </c>
      <c r="E3744" s="14">
        <v>3.70112</v>
      </c>
      <c r="F3744" s="1">
        <v>999222</v>
      </c>
      <c r="G3744" s="15">
        <f t="shared" si="116"/>
        <v>8.8852187836655869E-2</v>
      </c>
      <c r="H3744" s="15">
        <f t="shared" si="117"/>
        <v>0.17810736020738901</v>
      </c>
    </row>
    <row r="3745" spans="1:8">
      <c r="A3745" s="1">
        <v>3744</v>
      </c>
      <c r="B3745" s="444">
        <f>유형화!$F$71*hourly1!B3746/hourly1!$B$8763+유형화!$F$72*hourly1!C3746/hourly1!$C$8763+유형화!$F$73*hourly1!D3746/hourly1!$D$8763+유형화!$F$74*hourly1!E3746/hourly1!$E$8763</f>
        <v>58.944508652524569</v>
      </c>
      <c r="C3745" s="442">
        <f>hourly1!$F3746*유형화!$G$71/hourly1!$F$8763+유형화!$G$72*hourly1!$G3746/hourly1!$F$8763+유형화!$G$74*hourly1!I3746/hourly1!$I$8763</f>
        <v>0.32093404766493155</v>
      </c>
      <c r="D3745" s="14">
        <v>77.325200000000009</v>
      </c>
      <c r="E3745" s="14">
        <v>1.8915599999999999</v>
      </c>
      <c r="F3745" s="1">
        <v>1022111</v>
      </c>
      <c r="G3745" s="15">
        <f t="shared" si="116"/>
        <v>8.8483029468005292E-2</v>
      </c>
      <c r="H3745" s="15">
        <f t="shared" si="117"/>
        <v>0.17743958620805431</v>
      </c>
    </row>
    <row r="3746" spans="1:8">
      <c r="A3746" s="1">
        <v>3745</v>
      </c>
      <c r="B3746" s="444">
        <f>유형화!$F$71*hourly1!B3747/hourly1!$B$8763+유형화!$F$72*hourly1!C3747/hourly1!$C$8763+유형화!$F$73*hourly1!D3747/hourly1!$D$8763+유형화!$F$74*hourly1!E3747/hourly1!$E$8763</f>
        <v>58.944508652524569</v>
      </c>
      <c r="C3746" s="442">
        <f>hourly1!$F3747*유형화!$G$71/hourly1!$F$8763+유형화!$G$72*hourly1!$G3747/hourly1!$F$8763+유형화!$G$74*hourly1!I3747/hourly1!$I$8763</f>
        <v>0.26328385329856269</v>
      </c>
      <c r="D3746" s="14">
        <v>94.105786000000037</v>
      </c>
      <c r="E3746" s="14">
        <v>0.25640000000000002</v>
      </c>
      <c r="F3746" s="1">
        <v>943783</v>
      </c>
      <c r="G3746" s="15">
        <f t="shared" si="116"/>
        <v>0.10768501129965137</v>
      </c>
      <c r="H3746" s="15">
        <f t="shared" si="117"/>
        <v>0.21146770075495866</v>
      </c>
    </row>
    <row r="3747" spans="1:8">
      <c r="A3747" s="1">
        <v>3746</v>
      </c>
      <c r="B3747" s="444">
        <f>유형화!$F$71*hourly1!B3748/hourly1!$B$8763+유형화!$F$72*hourly1!C3748/hourly1!$C$8763+유형화!$F$73*hourly1!D3748/hourly1!$D$8763+유형화!$F$74*hourly1!E3748/hourly1!$E$8763</f>
        <v>58.702782349869331</v>
      </c>
      <c r="C3747" s="442">
        <f>hourly1!$F3748*유형화!$G$71/hourly1!$F$8763+유형화!$G$72*hourly1!$G3748/hourly1!$F$8763+유형화!$G$74*hourly1!I3748/hourly1!$I$8763</f>
        <v>0.24394453975800723</v>
      </c>
      <c r="D3747" s="14">
        <v>115.253259</v>
      </c>
      <c r="E3747" s="14">
        <v>0.15104000000000001</v>
      </c>
      <c r="F3747" s="1">
        <v>809239</v>
      </c>
      <c r="G3747" s="15">
        <f t="shared" si="116"/>
        <v>0.13188401080605863</v>
      </c>
      <c r="H3747" s="15">
        <f t="shared" si="117"/>
        <v>0.25239210088412728</v>
      </c>
    </row>
    <row r="3748" spans="1:8">
      <c r="A3748" s="1">
        <v>3747</v>
      </c>
      <c r="B3748" s="444">
        <f>유형화!$F$71*hourly1!B3749/hourly1!$B$8763+유형화!$F$72*hourly1!C3749/hourly1!$C$8763+유형화!$F$73*hourly1!D3749/hourly1!$D$8763+유형화!$F$74*hourly1!E3749/hourly1!$E$8763</f>
        <v>58.702782349869331</v>
      </c>
      <c r="C3748" s="442">
        <f>hourly1!$F3749*유형화!$G$71/hourly1!$F$8763+유형화!$G$72*hourly1!$G3749/hourly1!$F$8763+유형화!$G$74*hourly1!I3749/hourly1!$I$8763</f>
        <v>0.23935109323521153</v>
      </c>
      <c r="D3748" s="14">
        <v>119.080792</v>
      </c>
      <c r="E3748" s="14">
        <v>0</v>
      </c>
      <c r="F3748" s="1">
        <v>657684</v>
      </c>
      <c r="G3748" s="15">
        <f t="shared" si="116"/>
        <v>0.13626384707196887</v>
      </c>
      <c r="H3748" s="15">
        <f t="shared" si="117"/>
        <v>0.25957732141397932</v>
      </c>
    </row>
    <row r="3749" spans="1:8">
      <c r="A3749" s="1">
        <v>3748</v>
      </c>
      <c r="B3749" s="444">
        <f>유형화!$F$71*hourly1!B3750/hourly1!$B$8763+유형화!$F$72*hourly1!C3750/hourly1!$C$8763+유형화!$F$73*hourly1!D3750/hourly1!$D$8763+유형화!$F$74*hourly1!E3750/hourly1!$E$8763</f>
        <v>58.702782349869331</v>
      </c>
      <c r="C3749" s="442">
        <f>hourly1!$F3750*유형화!$G$71/hourly1!$F$8763+유형화!$G$72*hourly1!$G3750/hourly1!$F$8763+유형화!$G$74*hourly1!I3750/hourly1!$I$8763</f>
        <v>0.23936910163814101</v>
      </c>
      <c r="D3749" s="14">
        <v>104.737849</v>
      </c>
      <c r="E3749" s="14">
        <v>0</v>
      </c>
      <c r="F3749" s="1">
        <v>538513</v>
      </c>
      <c r="G3749" s="15">
        <f t="shared" si="116"/>
        <v>0.11985125391828909</v>
      </c>
      <c r="H3749" s="15">
        <f t="shared" si="117"/>
        <v>0.23230670350743246</v>
      </c>
    </row>
    <row r="3750" spans="1:8">
      <c r="A3750" s="1">
        <v>3749</v>
      </c>
      <c r="B3750" s="444">
        <f>유형화!$F$71*hourly1!B3751/hourly1!$B$8763+유형화!$F$72*hourly1!C3751/hourly1!$C$8763+유형화!$F$73*hourly1!D3751/hourly1!$D$8763+유형화!$F$74*hourly1!E3751/hourly1!$E$8763</f>
        <v>58.702782349869331</v>
      </c>
      <c r="C3750" s="442">
        <f>hourly1!$F3751*유형화!$G$71/hourly1!$F$8763+유형화!$G$72*hourly1!$G3751/hourly1!$F$8763+유형화!$G$74*hourly1!I3751/hourly1!$I$8763</f>
        <v>0.23726529644884978</v>
      </c>
      <c r="D3750" s="14">
        <v>100.131812</v>
      </c>
      <c r="E3750" s="14">
        <v>0</v>
      </c>
      <c r="F3750" s="1">
        <v>588792</v>
      </c>
      <c r="G3750" s="15">
        <f t="shared" si="116"/>
        <v>0.11458057750747187</v>
      </c>
      <c r="H3750" s="15">
        <f t="shared" si="117"/>
        <v>0.22334554191253403</v>
      </c>
    </row>
    <row r="3751" spans="1:8">
      <c r="A3751" s="1">
        <v>3750</v>
      </c>
      <c r="B3751" s="444">
        <f>유형화!$F$71*hourly1!B3752/hourly1!$B$8763+유형화!$F$72*hourly1!C3752/hourly1!$C$8763+유형화!$F$73*hourly1!D3752/hourly1!$D$8763+유형화!$F$74*hourly1!E3752/hourly1!$E$8763</f>
        <v>60.565664459508021</v>
      </c>
      <c r="C3751" s="442">
        <f>hourly1!$F3752*유형화!$G$71/hourly1!$F$8763+유형화!$G$72*hourly1!$G3752/hourly1!$F$8763+유형화!$G$74*hourly1!I3752/hourly1!$I$8763</f>
        <v>0.42222186176887877</v>
      </c>
      <c r="D3751" s="14">
        <v>102.871616</v>
      </c>
      <c r="E3751" s="14">
        <v>6.9610200000000049</v>
      </c>
      <c r="F3751" s="1">
        <v>967199</v>
      </c>
      <c r="G3751" s="15">
        <f t="shared" si="116"/>
        <v>0.11771572824835014</v>
      </c>
      <c r="H3751" s="15">
        <f t="shared" si="117"/>
        <v>0.2286880627388756</v>
      </c>
    </row>
    <row r="3752" spans="1:8">
      <c r="A3752" s="1">
        <v>3751</v>
      </c>
      <c r="B3752" s="444">
        <f>유형화!$F$71*hourly1!B3753/hourly1!$B$8763+유형화!$F$72*hourly1!C3753/hourly1!$C$8763+유형화!$F$73*hourly1!D3753/hourly1!$D$8763+유형화!$F$74*hourly1!E3753/hourly1!$E$8763</f>
        <v>72.111119134815169</v>
      </c>
      <c r="C3752" s="442">
        <f>hourly1!$F3753*유형화!$G$71/hourly1!$F$8763+유형화!$G$72*hourly1!$G3753/hourly1!$F$8763+유형화!$G$74*hourly1!I3753/hourly1!$I$8763</f>
        <v>0.7536214559356792</v>
      </c>
      <c r="D3752" s="14">
        <v>97.764801999999975</v>
      </c>
      <c r="E3752" s="14">
        <v>80.373992000000072</v>
      </c>
      <c r="F3752" s="1">
        <v>1122529</v>
      </c>
      <c r="G3752" s="15">
        <f t="shared" si="116"/>
        <v>0.11187201399155385</v>
      </c>
      <c r="H3752" s="15">
        <f t="shared" si="117"/>
        <v>0.21870095554308575</v>
      </c>
    </row>
    <row r="3753" spans="1:8">
      <c r="A3753" s="1">
        <v>3752</v>
      </c>
      <c r="B3753" s="444">
        <f>유형화!$F$71*hourly1!B3754/hourly1!$B$8763+유형화!$F$72*hourly1!C3754/hourly1!$C$8763+유형화!$F$73*hourly1!D3754/hourly1!$D$8763+유형화!$F$74*hourly1!E3754/hourly1!$E$8763</f>
        <v>165.73515272362829</v>
      </c>
      <c r="C3753" s="442">
        <f>hourly1!$F3754*유형화!$G$71/hourly1!$F$8763+유형화!$G$72*hourly1!$G3754/hourly1!$F$8763+유형화!$G$74*hourly1!I3754/hourly1!$I$8763</f>
        <v>0.65207549422774591</v>
      </c>
      <c r="D3753" s="14">
        <v>95.529074999999978</v>
      </c>
      <c r="E3753" s="14">
        <v>178.80693600000001</v>
      </c>
      <c r="F3753" s="1">
        <v>1206879</v>
      </c>
      <c r="G3753" s="15">
        <f t="shared" si="116"/>
        <v>0.10931367727825191</v>
      </c>
      <c r="H3753" s="15">
        <f t="shared" si="117"/>
        <v>0.21428906283509716</v>
      </c>
    </row>
    <row r="3754" spans="1:8">
      <c r="A3754" s="1">
        <v>3753</v>
      </c>
      <c r="B3754" s="444">
        <f>유형화!$F$71*hourly1!B3755/hourly1!$B$8763+유형화!$F$72*hourly1!C3755/hourly1!$C$8763+유형화!$F$73*hourly1!D3755/hourly1!$D$8763+유형화!$F$74*hourly1!E3755/hourly1!$E$8763</f>
        <v>275.33993772986008</v>
      </c>
      <c r="C3754" s="442">
        <f>hourly1!$F3755*유형화!$G$71/hourly1!$F$8763+유형화!$G$72*hourly1!$G3755/hourly1!$F$8763+유형화!$G$74*hourly1!I3755/hourly1!$I$8763</f>
        <v>0.57719166568779323</v>
      </c>
      <c r="D3754" s="14">
        <v>105.853686</v>
      </c>
      <c r="E3754" s="14">
        <v>273.56207099999989</v>
      </c>
      <c r="F3754" s="1">
        <v>1074738</v>
      </c>
      <c r="G3754" s="15">
        <f t="shared" si="116"/>
        <v>0.1211281033561501</v>
      </c>
      <c r="H3754" s="15">
        <f t="shared" si="117"/>
        <v>0.23446246030533177</v>
      </c>
    </row>
    <row r="3755" spans="1:8">
      <c r="A3755" s="1">
        <v>3754</v>
      </c>
      <c r="B3755" s="444">
        <f>유형화!$F$71*hourly1!B3756/hourly1!$B$8763+유형화!$F$72*hourly1!C3756/hourly1!$C$8763+유형화!$F$73*hourly1!D3756/hourly1!$D$8763+유형화!$F$74*hourly1!E3756/hourly1!$E$8763</f>
        <v>347.95918401754278</v>
      </c>
      <c r="C3755" s="442">
        <f>hourly1!$F3756*유형화!$G$71/hourly1!$F$8763+유형화!$G$72*hourly1!$G3756/hourly1!$F$8763+유형화!$G$74*hourly1!I3756/hourly1!$I$8763</f>
        <v>0.49151933704533102</v>
      </c>
      <c r="D3755" s="14">
        <v>167.440718</v>
      </c>
      <c r="E3755" s="14">
        <v>381.43578599999978</v>
      </c>
      <c r="F3755" s="1">
        <v>1027936</v>
      </c>
      <c r="G3755" s="15">
        <f t="shared" si="116"/>
        <v>0.19160198725561606</v>
      </c>
      <c r="H3755" s="15">
        <f t="shared" si="117"/>
        <v>0.34499191577424271</v>
      </c>
    </row>
    <row r="3756" spans="1:8">
      <c r="A3756" s="1">
        <v>3755</v>
      </c>
      <c r="B3756" s="444">
        <f>유형화!$F$71*hourly1!B3757/hourly1!$B$8763+유형화!$F$72*hourly1!C3757/hourly1!$C$8763+유형화!$F$73*hourly1!D3757/hourly1!$D$8763+유형화!$F$74*hourly1!E3757/hourly1!$E$8763</f>
        <v>425.40883555062339</v>
      </c>
      <c r="C3756" s="442">
        <f>hourly1!$F3757*유형화!$G$71/hourly1!$F$8763+유형화!$G$72*hourly1!$G3757/hourly1!$F$8763+유형화!$G$74*hourly1!I3757/hourly1!$I$8763</f>
        <v>0.45936944865703927</v>
      </c>
      <c r="D3756" s="14">
        <v>201.35691900000009</v>
      </c>
      <c r="E3756" s="14">
        <v>395.33174599999973</v>
      </c>
      <c r="F3756" s="1">
        <v>949217</v>
      </c>
      <c r="G3756" s="15">
        <f t="shared" si="116"/>
        <v>0.23041220969960324</v>
      </c>
      <c r="H3756" s="15">
        <f t="shared" si="117"/>
        <v>0.39951714316867082</v>
      </c>
    </row>
    <row r="3757" spans="1:8">
      <c r="A3757" s="1">
        <v>3756</v>
      </c>
      <c r="B3757" s="444">
        <f>유형화!$F$71*hourly1!B3758/hourly1!$B$8763+유형화!$F$72*hourly1!C3758/hourly1!$C$8763+유형화!$F$73*hourly1!D3758/hourly1!$D$8763+유형화!$F$74*hourly1!E3758/hourly1!$E$8763</f>
        <v>363.19597747128381</v>
      </c>
      <c r="C3757" s="442">
        <f>hourly1!$F3758*유형화!$G$71/hourly1!$F$8763+유형화!$G$72*hourly1!$G3758/hourly1!$F$8763+유형화!$G$74*hourly1!I3758/hourly1!$I$8763</f>
        <v>0.4432997603089972</v>
      </c>
      <c r="D3757" s="14">
        <v>245.618077</v>
      </c>
      <c r="E3757" s="14">
        <v>375.98533699999967</v>
      </c>
      <c r="F3757" s="1">
        <v>933759</v>
      </c>
      <c r="G3757" s="15">
        <f t="shared" si="116"/>
        <v>0.28106014009748165</v>
      </c>
      <c r="H3757" s="15">
        <f t="shared" si="117"/>
        <v>0.46488257902818708</v>
      </c>
    </row>
    <row r="3758" spans="1:8">
      <c r="A3758" s="1">
        <v>3757</v>
      </c>
      <c r="B3758" s="444">
        <f>유형화!$F$71*hourly1!B3759/hourly1!$B$8763+유형화!$F$72*hourly1!C3759/hourly1!$C$8763+유형화!$F$73*hourly1!D3759/hourly1!$D$8763+유형화!$F$74*hourly1!E3759/hourly1!$E$8763</f>
        <v>212.07913526369794</v>
      </c>
      <c r="C3758" s="442">
        <f>hourly1!$F3759*유형화!$G$71/hourly1!$F$8763+유형화!$G$72*hourly1!$G3759/hourly1!$F$8763+유형화!$G$74*hourly1!I3759/hourly1!$I$8763</f>
        <v>0.55519493116834151</v>
      </c>
      <c r="D3758" s="14">
        <v>244.20957300000001</v>
      </c>
      <c r="E3758" s="14">
        <v>345.46244999999988</v>
      </c>
      <c r="F3758" s="1">
        <v>894802</v>
      </c>
      <c r="G3758" s="15">
        <f t="shared" si="116"/>
        <v>0.27944839255673426</v>
      </c>
      <c r="H3758" s="15">
        <f t="shared" si="117"/>
        <v>0.46289541003514934</v>
      </c>
    </row>
    <row r="3759" spans="1:8">
      <c r="A3759" s="1">
        <v>3758</v>
      </c>
      <c r="B3759" s="444">
        <f>유형화!$F$71*hourly1!B3760/hourly1!$B$8763+유형화!$F$72*hourly1!C3760/hourly1!$C$8763+유형화!$F$73*hourly1!D3760/hourly1!$D$8763+유형화!$F$74*hourly1!E3760/hourly1!$E$8763</f>
        <v>319.05687461648074</v>
      </c>
      <c r="C3759" s="442">
        <f>hourly1!$F3760*유형화!$G$71/hourly1!$F$8763+유형화!$G$72*hourly1!$G3760/hourly1!$F$8763+유형화!$G$74*hourly1!I3760/hourly1!$I$8763</f>
        <v>0.5177253116630891</v>
      </c>
      <c r="D3759" s="14">
        <v>250.91103200000001</v>
      </c>
      <c r="E3759" s="14">
        <v>271.53092299999997</v>
      </c>
      <c r="F3759" s="1">
        <v>917103</v>
      </c>
      <c r="G3759" s="15">
        <f t="shared" si="116"/>
        <v>0.28711685502660989</v>
      </c>
      <c r="H3759" s="15">
        <f t="shared" si="117"/>
        <v>0.47229826485504783</v>
      </c>
    </row>
    <row r="3760" spans="1:8">
      <c r="A3760" s="1">
        <v>3759</v>
      </c>
      <c r="B3760" s="444">
        <f>유형화!$F$71*hourly1!B3761/hourly1!$B$8763+유형화!$F$72*hourly1!C3761/hourly1!$C$8763+유형화!$F$73*hourly1!D3761/hourly1!$D$8763+유형화!$F$74*hourly1!E3761/hourly1!$E$8763</f>
        <v>538.89338339819903</v>
      </c>
      <c r="C3760" s="442">
        <f>hourly1!$F3761*유형화!$G$71/hourly1!$F$8763+유형화!$G$72*hourly1!$G3761/hourly1!$F$8763+유형화!$G$74*hourly1!I3761/hourly1!$I$8763</f>
        <v>0.38966772140351469</v>
      </c>
      <c r="D3760" s="14">
        <v>264.00681800000001</v>
      </c>
      <c r="E3760" s="14">
        <v>203.6316960000002</v>
      </c>
      <c r="F3760" s="1">
        <v>896520</v>
      </c>
      <c r="G3760" s="15">
        <f t="shared" si="116"/>
        <v>0.3021023296008068</v>
      </c>
      <c r="H3760" s="15">
        <f t="shared" si="117"/>
        <v>0.49030146860306828</v>
      </c>
    </row>
    <row r="3761" spans="1:8">
      <c r="A3761" s="1">
        <v>3760</v>
      </c>
      <c r="B3761" s="444">
        <f>유형화!$F$71*hourly1!B3762/hourly1!$B$8763+유형화!$F$72*hourly1!C3762/hourly1!$C$8763+유형화!$F$73*hourly1!D3762/hourly1!$D$8763+유형화!$F$74*hourly1!E3762/hourly1!$E$8763</f>
        <v>458.11678420013476</v>
      </c>
      <c r="C3761" s="442">
        <f>hourly1!$F3762*유형화!$G$71/hourly1!$F$8763+유형화!$G$72*hourly1!$G3762/hourly1!$F$8763+유형화!$G$74*hourly1!I3762/hourly1!$I$8763</f>
        <v>0.36832760096010625</v>
      </c>
      <c r="D3761" s="14">
        <v>323.98039299999988</v>
      </c>
      <c r="E3761" s="14">
        <v>127.790429</v>
      </c>
      <c r="F3761" s="1">
        <v>888230</v>
      </c>
      <c r="G3761" s="15">
        <f t="shared" si="116"/>
        <v>0.37072993876349392</v>
      </c>
      <c r="H3761" s="15">
        <f t="shared" si="117"/>
        <v>0.56695076836257485</v>
      </c>
    </row>
    <row r="3762" spans="1:8">
      <c r="A3762" s="1">
        <v>3761</v>
      </c>
      <c r="B3762" s="444">
        <f>유형화!$F$71*hourly1!B3763/hourly1!$B$8763+유형화!$F$72*hourly1!C3763/hourly1!$C$8763+유형화!$F$73*hourly1!D3763/hourly1!$D$8763+유형화!$F$74*hourly1!E3763/hourly1!$E$8763</f>
        <v>420.17247463020345</v>
      </c>
      <c r="C3762" s="442">
        <f>hourly1!$F3763*유형화!$G$71/hourly1!$F$8763+유형화!$G$72*hourly1!$G3763/hourly1!$F$8763+유형화!$G$74*hourly1!I3763/hourly1!$I$8763</f>
        <v>0.38959593224975503</v>
      </c>
      <c r="D3762" s="14">
        <v>395.761574</v>
      </c>
      <c r="E3762" s="14">
        <v>79.134742000000003</v>
      </c>
      <c r="F3762" s="1">
        <v>913937</v>
      </c>
      <c r="G3762" s="15">
        <f t="shared" si="116"/>
        <v>0.45286896140645161</v>
      </c>
      <c r="H3762" s="15">
        <f t="shared" si="117"/>
        <v>0.64780898204146997</v>
      </c>
    </row>
    <row r="3763" spans="1:8">
      <c r="A3763" s="1">
        <v>3762</v>
      </c>
      <c r="B3763" s="444">
        <f>유형화!$F$71*hourly1!B3764/hourly1!$B$8763+유형화!$F$72*hourly1!C3764/hourly1!$C$8763+유형화!$F$73*hourly1!D3764/hourly1!$D$8763+유형화!$F$74*hourly1!E3764/hourly1!$E$8763</f>
        <v>240.6105979747953</v>
      </c>
      <c r="C3763" s="442">
        <f>hourly1!$F3764*유형화!$G$71/hourly1!$F$8763+유형화!$G$72*hourly1!$G3764/hourly1!$F$8763+유형화!$G$74*hourly1!I3764/hourly1!$I$8763</f>
        <v>0.51748329828435347</v>
      </c>
      <c r="D3763" s="14">
        <v>420.43436500000001</v>
      </c>
      <c r="E3763" s="14">
        <v>40.425083000000043</v>
      </c>
      <c r="F3763" s="1">
        <v>919842</v>
      </c>
      <c r="G3763" s="15">
        <f t="shared" si="116"/>
        <v>0.48110197332379467</v>
      </c>
      <c r="H3763" s="15">
        <f t="shared" si="117"/>
        <v>0.6732408010532307</v>
      </c>
    </row>
    <row r="3764" spans="1:8">
      <c r="A3764" s="1">
        <v>3763</v>
      </c>
      <c r="B3764" s="444">
        <f>유형화!$F$71*hourly1!B3765/hourly1!$B$8763+유형화!$F$72*hourly1!C3765/hourly1!$C$8763+유형화!$F$73*hourly1!D3765/hourly1!$D$8763+유형화!$F$74*hourly1!E3765/hourly1!$E$8763</f>
        <v>143.4673777904128</v>
      </c>
      <c r="C3764" s="442">
        <f>hourly1!$F3765*유형화!$G$71/hourly1!$F$8763+유형화!$G$72*hourly1!$G3765/hourly1!$F$8763+유형화!$G$74*hourly1!I3765/hourly1!$I$8763</f>
        <v>0.6401581687597071</v>
      </c>
      <c r="D3764" s="14">
        <v>402.962583</v>
      </c>
      <c r="E3764" s="14">
        <v>10.408308</v>
      </c>
      <c r="F3764" s="1">
        <v>899186</v>
      </c>
      <c r="G3764" s="15">
        <f t="shared" si="116"/>
        <v>0.46110905766933058</v>
      </c>
      <c r="H3764" s="15">
        <f t="shared" si="117"/>
        <v>0.65534752156778264</v>
      </c>
    </row>
    <row r="3765" spans="1:8">
      <c r="A3765" s="1">
        <v>3764</v>
      </c>
      <c r="B3765" s="444">
        <f>유형화!$F$71*hourly1!B3766/hourly1!$B$8763+유형화!$F$72*hourly1!C3766/hourly1!$C$8763+유형화!$F$73*hourly1!D3766/hourly1!$D$8763+유형화!$F$74*hourly1!E3766/hourly1!$E$8763</f>
        <v>148.60438042726275</v>
      </c>
      <c r="C3765" s="442">
        <f>hourly1!$F3766*유형화!$G$71/hourly1!$F$8763+유형화!$G$72*hourly1!$G3766/hourly1!$F$8763+유형화!$G$74*hourly1!I3766/hourly1!$I$8763</f>
        <v>0.64557046795688366</v>
      </c>
      <c r="D3765" s="14">
        <v>457.78232100000008</v>
      </c>
      <c r="E3765" s="14">
        <v>1.1047400000000001</v>
      </c>
      <c r="F3765" s="1">
        <v>944469</v>
      </c>
      <c r="G3765" s="15">
        <f t="shared" si="116"/>
        <v>0.52383914427605571</v>
      </c>
      <c r="H3765" s="15">
        <f t="shared" si="117"/>
        <v>0.70970188575168691</v>
      </c>
    </row>
    <row r="3766" spans="1:8">
      <c r="A3766" s="1">
        <v>3765</v>
      </c>
      <c r="B3766" s="444">
        <f>유형화!$F$71*hourly1!B3767/hourly1!$B$8763+유형화!$F$72*hourly1!C3767/hourly1!$C$8763+유형화!$F$73*hourly1!D3767/hourly1!$D$8763+유형화!$F$74*hourly1!E3767/hourly1!$E$8763</f>
        <v>64.28482078421203</v>
      </c>
      <c r="C3766" s="442">
        <f>hourly1!$F3767*유형화!$G$71/hourly1!$F$8763+유형화!$G$72*hourly1!$G3767/hourly1!$F$8763+유형화!$G$74*hourly1!I3767/hourly1!$I$8763</f>
        <v>0.54970717594802887</v>
      </c>
      <c r="D3766" s="14">
        <v>483.31148600000017</v>
      </c>
      <c r="E3766" s="14">
        <v>2.9339400000000002</v>
      </c>
      <c r="F3766" s="1">
        <v>937407</v>
      </c>
      <c r="G3766" s="15">
        <f t="shared" si="116"/>
        <v>0.55305210278102657</v>
      </c>
      <c r="H3766" s="15">
        <f t="shared" si="117"/>
        <v>0.73331709667568179</v>
      </c>
    </row>
    <row r="3767" spans="1:8">
      <c r="A3767" s="1">
        <v>3766</v>
      </c>
      <c r="B3767" s="444">
        <f>유형화!$F$71*hourly1!B3768/hourly1!$B$8763+유형화!$F$72*hourly1!C3768/hourly1!$C$8763+유형화!$F$73*hourly1!D3768/hourly1!$D$8763+유형화!$F$74*hourly1!E3768/hourly1!$E$8763</f>
        <v>62.56136183501529</v>
      </c>
      <c r="C3767" s="442">
        <f>hourly1!$F3768*유형화!$G$71/hourly1!$F$8763+유형화!$G$72*hourly1!$G3768/hourly1!$F$8763+유형화!$G$74*hourly1!I3768/hourly1!$I$8763</f>
        <v>0.45906892834028018</v>
      </c>
      <c r="D3767" s="14">
        <v>480.45684200000011</v>
      </c>
      <c r="E3767" s="14">
        <v>0.62664000000000009</v>
      </c>
      <c r="F3767" s="1">
        <v>976912</v>
      </c>
      <c r="G3767" s="15">
        <f t="shared" si="116"/>
        <v>0.54978554092056364</v>
      </c>
      <c r="H3767" s="15">
        <f t="shared" si="117"/>
        <v>0.73072655407285325</v>
      </c>
    </row>
    <row r="3768" spans="1:8">
      <c r="A3768" s="1">
        <v>3767</v>
      </c>
      <c r="B3768" s="444">
        <f>유형화!$F$71*hourly1!B3769/hourly1!$B$8763+유형화!$F$72*hourly1!C3769/hourly1!$C$8763+유형화!$F$73*hourly1!D3769/hourly1!$D$8763+유형화!$F$74*hourly1!E3769/hourly1!$E$8763</f>
        <v>60.888340110256181</v>
      </c>
      <c r="C3768" s="442">
        <f>hourly1!$F3769*유형화!$G$71/hourly1!$F$8763+유형화!$G$72*hourly1!$G3769/hourly1!$F$8763+유형화!$G$74*hourly1!I3769/hourly1!$I$8763</f>
        <v>0.3525573736110047</v>
      </c>
      <c r="D3768" s="14">
        <v>440.46301900000009</v>
      </c>
      <c r="E3768" s="14">
        <v>0.73224</v>
      </c>
      <c r="F3768" s="1">
        <v>1061747</v>
      </c>
      <c r="G3768" s="15">
        <f t="shared" si="116"/>
        <v>0.50402071109733404</v>
      </c>
      <c r="H3768" s="15">
        <f t="shared" si="117"/>
        <v>0.69308693079255712</v>
      </c>
    </row>
    <row r="3769" spans="1:8">
      <c r="A3769" s="1">
        <v>3768</v>
      </c>
      <c r="B3769" s="444">
        <f>유형화!$F$71*hourly1!B3770/hourly1!$B$8763+유형화!$F$72*hourly1!C3770/hourly1!$C$8763+유형화!$F$73*hourly1!D3770/hourly1!$D$8763+유형화!$F$74*hourly1!E3770/hourly1!$E$8763</f>
        <v>59.006211655591251</v>
      </c>
      <c r="C3769" s="442">
        <f>hourly1!$F3770*유형화!$G$71/hourly1!$F$8763+유형화!$G$72*hourly1!$G3770/hourly1!$F$8763+유형화!$G$74*hourly1!I3770/hourly1!$I$8763</f>
        <v>0.32074353342941431</v>
      </c>
      <c r="D3769" s="14">
        <v>435.91540600000002</v>
      </c>
      <c r="E3769" s="14">
        <v>0.46920000000000001</v>
      </c>
      <c r="F3769" s="1">
        <v>1050384</v>
      </c>
      <c r="G3769" s="15">
        <f t="shared" si="116"/>
        <v>0.49881688912095262</v>
      </c>
      <c r="H3769" s="15">
        <f t="shared" si="117"/>
        <v>0.68864137327754527</v>
      </c>
    </row>
    <row r="3770" spans="1:8">
      <c r="A3770" s="1">
        <v>3769</v>
      </c>
      <c r="B3770" s="444">
        <f>유형화!$F$71*hourly1!B3771/hourly1!$B$8763+유형화!$F$72*hourly1!C3771/hourly1!$C$8763+유형화!$F$73*hourly1!D3771/hourly1!$D$8763+유형화!$F$74*hourly1!E3771/hourly1!$E$8763</f>
        <v>58.985645190197772</v>
      </c>
      <c r="C3770" s="442">
        <f>hourly1!$F3771*유형화!$G$71/hourly1!$F$8763+유형화!$G$72*hourly1!$G3771/hourly1!$F$8763+유형화!$G$74*hourly1!I3771/hourly1!$I$8763</f>
        <v>0.26315820190798683</v>
      </c>
      <c r="D3770" s="14">
        <v>419.70380499999999</v>
      </c>
      <c r="E3770" s="14">
        <v>0</v>
      </c>
      <c r="F3770" s="1">
        <v>906266</v>
      </c>
      <c r="G3770" s="15">
        <f t="shared" si="116"/>
        <v>0.48026599537600861</v>
      </c>
      <c r="H3770" s="15">
        <f t="shared" si="117"/>
        <v>0.67250365518426236</v>
      </c>
    </row>
    <row r="3771" spans="1:8">
      <c r="A3771" s="1">
        <v>3770</v>
      </c>
      <c r="B3771" s="444">
        <f>유형화!$F$71*hourly1!B3772/hourly1!$B$8763+유형화!$F$72*hourly1!C3772/hourly1!$C$8763+유형화!$F$73*hourly1!D3772/hourly1!$D$8763+유형화!$F$74*hourly1!E3772/hourly1!$E$8763</f>
        <v>58.721365027825705</v>
      </c>
      <c r="C3771" s="442">
        <f>hourly1!$F3772*유형화!$G$71/hourly1!$F$8763+유형화!$G$72*hourly1!$G3772/hourly1!$F$8763+유형화!$G$74*hourly1!I3772/hourly1!$I$8763</f>
        <v>0.24381660675982034</v>
      </c>
      <c r="D3771" s="14">
        <v>339.94263399999988</v>
      </c>
      <c r="E3771" s="14">
        <v>0</v>
      </c>
      <c r="F3771" s="1">
        <v>792582</v>
      </c>
      <c r="G3771" s="15">
        <f t="shared" si="116"/>
        <v>0.38899549049537957</v>
      </c>
      <c r="H3771" s="15">
        <f t="shared" si="117"/>
        <v>0.58588288819678414</v>
      </c>
    </row>
    <row r="3772" spans="1:8">
      <c r="A3772" s="1">
        <v>3771</v>
      </c>
      <c r="B3772" s="444">
        <f>유형화!$F$71*hourly1!B3773/hourly1!$B$8763+유형화!$F$72*hourly1!C3773/hourly1!$C$8763+유형화!$F$73*hourly1!D3773/hourly1!$D$8763+유형화!$F$74*hourly1!E3773/hourly1!$E$8763</f>
        <v>58.708120541518298</v>
      </c>
      <c r="C3772" s="442">
        <f>hourly1!$F3773*유형화!$G$71/hourly1!$F$8763+유형화!$G$72*hourly1!$G3773/hourly1!$F$8763+유형화!$G$74*hourly1!I3773/hourly1!$I$8763</f>
        <v>0.23901968972971749</v>
      </c>
      <c r="D3772" s="14">
        <v>281.98690399999998</v>
      </c>
      <c r="E3772" s="14">
        <v>0</v>
      </c>
      <c r="F3772" s="1">
        <v>647462</v>
      </c>
      <c r="G3772" s="15">
        <f t="shared" si="116"/>
        <v>0.32267689622818402</v>
      </c>
      <c r="H3772" s="15">
        <f t="shared" si="117"/>
        <v>0.51424883595058579</v>
      </c>
    </row>
    <row r="3773" spans="1:8">
      <c r="A3773" s="1">
        <v>3772</v>
      </c>
      <c r="B3773" s="444">
        <f>유형화!$F$71*hourly1!B3774/hourly1!$B$8763+유형화!$F$72*hourly1!C3774/hourly1!$C$8763+유형화!$F$73*hourly1!D3774/hourly1!$D$8763+유형화!$F$74*hourly1!E3774/hourly1!$E$8763</f>
        <v>58.702782349869331</v>
      </c>
      <c r="C3773" s="442">
        <f>hourly1!$F3774*유형화!$G$71/hourly1!$F$8763+유형화!$G$72*hourly1!$G3774/hourly1!$F$8763+유형화!$G$74*hourly1!I3774/hourly1!$I$8763</f>
        <v>0.23907624100407524</v>
      </c>
      <c r="D3773" s="14">
        <v>290.27757300000002</v>
      </c>
      <c r="E3773" s="14">
        <v>0</v>
      </c>
      <c r="F3773" s="1">
        <v>514509</v>
      </c>
      <c r="G3773" s="15">
        <f t="shared" si="116"/>
        <v>0.33216388765447818</v>
      </c>
      <c r="H3773" s="15">
        <f t="shared" si="117"/>
        <v>0.52500247371367603</v>
      </c>
    </row>
    <row r="3774" spans="1:8">
      <c r="A3774" s="1">
        <v>3773</v>
      </c>
      <c r="B3774" s="444">
        <f>유형화!$F$71*hourly1!B3775/hourly1!$B$8763+유형화!$F$72*hourly1!C3775/hourly1!$C$8763+유형화!$F$73*hourly1!D3775/hourly1!$D$8763+유형화!$F$74*hourly1!E3775/hourly1!$E$8763</f>
        <v>58.702782349869331</v>
      </c>
      <c r="C3774" s="442">
        <f>hourly1!$F3775*유형화!$G$71/hourly1!$F$8763+유형화!$G$72*hourly1!$G3775/hourly1!$F$8763+유형화!$G$74*hourly1!I3775/hourly1!$I$8763</f>
        <v>0.23712000693562232</v>
      </c>
      <c r="D3774" s="14">
        <v>272.28948600000001</v>
      </c>
      <c r="E3774" s="14">
        <v>0</v>
      </c>
      <c r="F3774" s="1">
        <v>578749</v>
      </c>
      <c r="G3774" s="15">
        <f t="shared" si="116"/>
        <v>0.31158016550317374</v>
      </c>
      <c r="H3774" s="15">
        <f t="shared" si="117"/>
        <v>0.50144136553094565</v>
      </c>
    </row>
    <row r="3775" spans="1:8">
      <c r="A3775" s="1">
        <v>3774</v>
      </c>
      <c r="B3775" s="444">
        <f>유형화!$F$71*hourly1!B3776/hourly1!$B$8763+유형화!$F$72*hourly1!C3776/hourly1!$C$8763+유형화!$F$73*hourly1!D3776/hourly1!$D$8763+유형화!$F$74*hourly1!E3776/hourly1!$E$8763</f>
        <v>60.565664459508021</v>
      </c>
      <c r="C3775" s="442">
        <f>hourly1!$F3776*유형화!$G$71/hourly1!$F$8763+유형화!$G$72*hourly1!$G3776/hourly1!$F$8763+유형화!$G$74*hourly1!I3776/hourly1!$I$8763</f>
        <v>0.42211104082777506</v>
      </c>
      <c r="D3775" s="14">
        <v>324.94593399999991</v>
      </c>
      <c r="E3775" s="14">
        <v>0.50876000000000032</v>
      </c>
      <c r="F3775" s="1">
        <v>892291</v>
      </c>
      <c r="G3775" s="15">
        <f t="shared" si="116"/>
        <v>0.37183480487125142</v>
      </c>
      <c r="H3775" s="15">
        <f t="shared" si="117"/>
        <v>0.56811246875661836</v>
      </c>
    </row>
    <row r="3776" spans="1:8">
      <c r="A3776" s="1">
        <v>3775</v>
      </c>
      <c r="B3776" s="444">
        <f>유형화!$F$71*hourly1!B3777/hourly1!$B$8763+유형화!$F$72*hourly1!C3777/hourly1!$C$8763+유형화!$F$73*hourly1!D3777/hourly1!$D$8763+유형화!$F$74*hourly1!E3777/hourly1!$E$8763</f>
        <v>72.111119134815169</v>
      </c>
      <c r="C3776" s="442">
        <f>hourly1!$F3777*유형화!$G$71/hourly1!$F$8763+유형화!$G$72*hourly1!$G3777/hourly1!$F$8763+유형화!$G$74*hourly1!I3777/hourly1!$I$8763</f>
        <v>0.75335760431266729</v>
      </c>
      <c r="D3776" s="14">
        <v>329.63384000000002</v>
      </c>
      <c r="E3776" s="14">
        <v>18.422724999999978</v>
      </c>
      <c r="F3776" s="1">
        <v>710792</v>
      </c>
      <c r="G3776" s="15">
        <f t="shared" si="116"/>
        <v>0.37719916377030693</v>
      </c>
      <c r="H3776" s="15">
        <f t="shared" si="117"/>
        <v>0.5737222456731581</v>
      </c>
    </row>
    <row r="3777" spans="1:8">
      <c r="A3777" s="1">
        <v>3776</v>
      </c>
      <c r="B3777" s="444">
        <f>유형화!$F$71*hourly1!B3778/hourly1!$B$8763+유형화!$F$72*hourly1!C3778/hourly1!$C$8763+유형화!$F$73*hourly1!D3778/hourly1!$D$8763+유형화!$F$74*hourly1!E3778/hourly1!$E$8763</f>
        <v>167.24236228062111</v>
      </c>
      <c r="C3777" s="442">
        <f>hourly1!$F3778*유형화!$G$71/hourly1!$F$8763+유형화!$G$72*hourly1!$G3778/hourly1!$F$8763+유형화!$G$74*hourly1!I3778/hourly1!$I$8763</f>
        <v>0.65178344845354108</v>
      </c>
      <c r="D3777" s="14">
        <v>305.49871300000001</v>
      </c>
      <c r="E3777" s="14">
        <v>66.189688000000018</v>
      </c>
      <c r="F3777" s="1">
        <v>540862</v>
      </c>
      <c r="G3777" s="15">
        <f t="shared" si="116"/>
        <v>0.34958139939911814</v>
      </c>
      <c r="H3777" s="15">
        <f t="shared" si="117"/>
        <v>0.54429060171864863</v>
      </c>
    </row>
    <row r="3778" spans="1:8">
      <c r="A3778" s="1">
        <v>3777</v>
      </c>
      <c r="B3778" s="444">
        <f>유형화!$F$71*hourly1!B3779/hourly1!$B$8763+유형화!$F$72*hourly1!C3779/hourly1!$C$8763+유형화!$F$73*hourly1!D3779/hourly1!$D$8763+유형화!$F$74*hourly1!E3779/hourly1!$E$8763</f>
        <v>279.74356711719275</v>
      </c>
      <c r="C3778" s="442">
        <f>hourly1!$F3779*유형화!$G$71/hourly1!$F$8763+유형화!$G$72*hourly1!$G3779/hourly1!$F$8763+유형화!$G$74*hourly1!I3779/hourly1!$I$8763</f>
        <v>0.57687688532346482</v>
      </c>
      <c r="D3778" s="14">
        <v>321.76060400000011</v>
      </c>
      <c r="E3778" s="14">
        <v>125.98540899999961</v>
      </c>
      <c r="F3778" s="1">
        <v>510305</v>
      </c>
      <c r="G3778" s="15">
        <f t="shared" ref="G3778:G3841" si="118">D3778/$I$1</f>
        <v>0.36818983986300957</v>
      </c>
      <c r="H3778" s="15">
        <f t="shared" ref="H3778:H3841" si="119">G3778/(1-$H$1*(1-G3778))</f>
        <v>0.56427180128480803</v>
      </c>
    </row>
    <row r="3779" spans="1:8">
      <c r="A3779" s="1">
        <v>3778</v>
      </c>
      <c r="B3779" s="444">
        <f>유형화!$F$71*hourly1!B3780/hourly1!$B$8763+유형화!$F$72*hourly1!C3780/hourly1!$C$8763+유형화!$F$73*hourly1!D3780/hourly1!$D$8763+유형화!$F$74*hourly1!E3780/hourly1!$E$8763</f>
        <v>348.09379301236646</v>
      </c>
      <c r="C3779" s="442">
        <f>hourly1!$F3780*유형화!$G$71/hourly1!$F$8763+유형화!$G$72*hourly1!$G3780/hourly1!$F$8763+유형화!$G$74*hourly1!I3780/hourly1!$I$8763</f>
        <v>0.49148283132355541</v>
      </c>
      <c r="D3779" s="14">
        <v>359.20269200000013</v>
      </c>
      <c r="E3779" s="14">
        <v>201.15350799999999</v>
      </c>
      <c r="F3779" s="1">
        <v>560371</v>
      </c>
      <c r="G3779" s="15">
        <f t="shared" si="118"/>
        <v>0.41103472582318357</v>
      </c>
      <c r="H3779" s="15">
        <f t="shared" si="119"/>
        <v>0.60797738915725175</v>
      </c>
    </row>
    <row r="3780" spans="1:8">
      <c r="A3780" s="1">
        <v>3779</v>
      </c>
      <c r="B3780" s="444">
        <f>유형화!$F$71*hourly1!B3781/hourly1!$B$8763+유형화!$F$72*hourly1!C3781/hourly1!$C$8763+유형화!$F$73*hourly1!D3781/hourly1!$D$8763+유형화!$F$74*hourly1!E3781/hourly1!$E$8763</f>
        <v>422.20106569235821</v>
      </c>
      <c r="C3780" s="442">
        <f>hourly1!$F3781*유형화!$G$71/hourly1!$F$8763+유형화!$G$72*hourly1!$G3781/hourly1!$F$8763+유형화!$G$74*hourly1!I3781/hourly1!$I$8763</f>
        <v>0.45939536120062108</v>
      </c>
      <c r="D3780" s="14">
        <v>344.95978799999989</v>
      </c>
      <c r="E3780" s="14">
        <v>265.26083999999969</v>
      </c>
      <c r="F3780" s="1">
        <v>718836</v>
      </c>
      <c r="G3780" s="15">
        <f t="shared" si="118"/>
        <v>0.39473660704247571</v>
      </c>
      <c r="H3780" s="15">
        <f t="shared" si="119"/>
        <v>0.59171573864309324</v>
      </c>
    </row>
    <row r="3781" spans="1:8">
      <c r="A3781" s="1">
        <v>3780</v>
      </c>
      <c r="B3781" s="444">
        <f>유형화!$F$71*hourly1!B3782/hourly1!$B$8763+유형화!$F$72*hourly1!C3782/hourly1!$C$8763+유형화!$F$73*hourly1!D3782/hourly1!$D$8763+유형화!$F$74*hourly1!E3782/hourly1!$E$8763</f>
        <v>358.49947613428083</v>
      </c>
      <c r="C3781" s="442">
        <f>hourly1!$F3782*유형화!$G$71/hourly1!$F$8763+유형화!$G$72*hourly1!$G3782/hourly1!$F$8763+유형화!$G$74*hourly1!I3782/hourly1!$I$8763</f>
        <v>0.44336511206985441</v>
      </c>
      <c r="D3781" s="14">
        <v>328.43236999999999</v>
      </c>
      <c r="E3781" s="14">
        <v>313.38639199999977</v>
      </c>
      <c r="F3781" s="1">
        <v>824257</v>
      </c>
      <c r="G3781" s="15">
        <f t="shared" si="118"/>
        <v>0.37582432470859195</v>
      </c>
      <c r="H3781" s="15">
        <f t="shared" si="119"/>
        <v>0.57228931198081678</v>
      </c>
    </row>
    <row r="3782" spans="1:8">
      <c r="A3782" s="1">
        <v>3781</v>
      </c>
      <c r="B3782" s="444">
        <f>유형화!$F$71*hourly1!B3783/hourly1!$B$8763+유형화!$F$72*hourly1!C3783/hourly1!$C$8763+유형화!$F$73*hourly1!D3783/hourly1!$D$8763+유형화!$F$74*hourly1!E3783/hourly1!$E$8763</f>
        <v>206.68840140490062</v>
      </c>
      <c r="C3782" s="442">
        <f>hourly1!$F3783*유형화!$G$71/hourly1!$F$8763+유형화!$G$72*hourly1!$G3783/hourly1!$F$8763+유형화!$G$74*hourly1!I3783/hourly1!$I$8763</f>
        <v>0.5553827563663164</v>
      </c>
      <c r="D3782" s="14">
        <v>311.697137</v>
      </c>
      <c r="E3782" s="14">
        <v>357.68314399999952</v>
      </c>
      <c r="F3782" s="1">
        <v>831307</v>
      </c>
      <c r="G3782" s="15">
        <f t="shared" si="118"/>
        <v>0.35667424019936422</v>
      </c>
      <c r="H3782" s="15">
        <f t="shared" si="119"/>
        <v>0.55198133755879486</v>
      </c>
    </row>
    <row r="3783" spans="1:8">
      <c r="A3783" s="1">
        <v>3782</v>
      </c>
      <c r="B3783" s="444">
        <f>유형화!$F$71*hourly1!B3784/hourly1!$B$8763+유형화!$F$72*hourly1!C3784/hourly1!$C$8763+유형화!$F$73*hourly1!D3784/hourly1!$D$8763+유형화!$F$74*hourly1!E3784/hourly1!$E$8763</f>
        <v>297.08264229769895</v>
      </c>
      <c r="C3783" s="442">
        <f>hourly1!$F3784*유형화!$G$71/hourly1!$F$8763+유형화!$G$72*hourly1!$G3784/hourly1!$F$8763+유형화!$G$74*hourly1!I3784/hourly1!$I$8763</f>
        <v>0.51796838435964399</v>
      </c>
      <c r="D3783" s="14">
        <v>422.39125200000001</v>
      </c>
      <c r="E3783" s="14">
        <v>334.74153499999971</v>
      </c>
      <c r="F3783" s="1">
        <v>840533</v>
      </c>
      <c r="G3783" s="15">
        <f t="shared" si="118"/>
        <v>0.48334123413510272</v>
      </c>
      <c r="H3783" s="15">
        <f t="shared" si="119"/>
        <v>0.67521066362796678</v>
      </c>
    </row>
    <row r="3784" spans="1:8">
      <c r="A3784" s="1">
        <v>3783</v>
      </c>
      <c r="B3784" s="444">
        <f>유형화!$F$71*hourly1!B3785/hourly1!$B$8763+유형화!$F$72*hourly1!C3785/hourly1!$C$8763+유형화!$F$73*hourly1!D3785/hourly1!$D$8763+유형화!$F$74*hourly1!E3785/hourly1!$E$8763</f>
        <v>491.33419331600498</v>
      </c>
      <c r="C3784" s="442">
        <f>hourly1!$F3785*유형화!$G$71/hourly1!$F$8763+유형화!$G$72*hourly1!$G3785/hourly1!$F$8763+유형화!$G$74*hourly1!I3785/hourly1!$I$8763</f>
        <v>0.38982800433818482</v>
      </c>
      <c r="D3784" s="14">
        <v>453.05896400000012</v>
      </c>
      <c r="E3784" s="14">
        <v>305.19937599999992</v>
      </c>
      <c r="F3784" s="1">
        <v>866937</v>
      </c>
      <c r="G3784" s="15">
        <f t="shared" si="118"/>
        <v>0.5184342188879687</v>
      </c>
      <c r="H3784" s="15">
        <f t="shared" si="119"/>
        <v>0.70521948305501492</v>
      </c>
    </row>
    <row r="3785" spans="1:8">
      <c r="A3785" s="1">
        <v>3784</v>
      </c>
      <c r="B3785" s="444">
        <f>유형화!$F$71*hourly1!B3786/hourly1!$B$8763+유형화!$F$72*hourly1!C3786/hourly1!$C$8763+유형화!$F$73*hourly1!D3786/hourly1!$D$8763+유형화!$F$74*hourly1!E3786/hourly1!$E$8763</f>
        <v>417.44912055258487</v>
      </c>
      <c r="C3785" s="442">
        <f>hourly1!$F3786*유형화!$G$71/hourly1!$F$8763+유형화!$G$72*hourly1!$G3786/hourly1!$F$8763+유형화!$G$74*hourly1!I3786/hourly1!$I$8763</f>
        <v>0.36848421702540168</v>
      </c>
      <c r="D3785" s="14">
        <v>486.91222800000003</v>
      </c>
      <c r="E3785" s="14">
        <v>277.26740399999971</v>
      </c>
      <c r="F3785" s="1">
        <v>864466</v>
      </c>
      <c r="G3785" s="15">
        <f t="shared" si="118"/>
        <v>0.55717242268311118</v>
      </c>
      <c r="H3785" s="15">
        <f t="shared" si="119"/>
        <v>0.73656716096477737</v>
      </c>
    </row>
    <row r="3786" spans="1:8">
      <c r="A3786" s="1">
        <v>3785</v>
      </c>
      <c r="B3786" s="444">
        <f>유형화!$F$71*hourly1!B3787/hourly1!$B$8763+유형화!$F$72*hourly1!C3787/hourly1!$C$8763+유형화!$F$73*hourly1!D3787/hourly1!$D$8763+유형화!$F$74*hourly1!E3787/hourly1!$E$8763</f>
        <v>381.83474305956088</v>
      </c>
      <c r="C3786" s="442">
        <f>hourly1!$F3787*유형화!$G$71/hourly1!$F$8763+유형화!$G$72*hourly1!$G3787/hourly1!$F$8763+유형화!$G$74*hourly1!I3787/hourly1!$I$8763</f>
        <v>0.38976900848424473</v>
      </c>
      <c r="D3786" s="14">
        <v>422.29495800000012</v>
      </c>
      <c r="E3786" s="14">
        <v>209.70980399999991</v>
      </c>
      <c r="F3786" s="1">
        <v>859513</v>
      </c>
      <c r="G3786" s="15">
        <f t="shared" si="118"/>
        <v>0.48323104515609483</v>
      </c>
      <c r="H3786" s="15">
        <f t="shared" si="119"/>
        <v>0.67511388970778841</v>
      </c>
    </row>
    <row r="3787" spans="1:8">
      <c r="A3787" s="1">
        <v>3786</v>
      </c>
      <c r="B3787" s="444">
        <f>유형화!$F$71*hourly1!B3788/hourly1!$B$8763+유형화!$F$72*hourly1!C3788/hourly1!$C$8763+유형화!$F$73*hourly1!D3788/hourly1!$D$8763+유형화!$F$74*hourly1!E3788/hourly1!$E$8763</f>
        <v>197.84665421365668</v>
      </c>
      <c r="C3787" s="442">
        <f>hourly1!$F3788*유형화!$G$71/hourly1!$F$8763+유형화!$G$72*hourly1!$G3788/hourly1!$F$8763+유형화!$G$74*hourly1!I3788/hourly1!$I$8763</f>
        <v>0.51780777548102863</v>
      </c>
      <c r="D3787" s="14">
        <v>406.90685500000001</v>
      </c>
      <c r="E3787" s="14">
        <v>138.36704499999999</v>
      </c>
      <c r="F3787" s="1">
        <v>815364</v>
      </c>
      <c r="G3787" s="15">
        <f t="shared" si="118"/>
        <v>0.46562247807569013</v>
      </c>
      <c r="H3787" s="15">
        <f t="shared" si="119"/>
        <v>0.65943565249151637</v>
      </c>
    </row>
    <row r="3788" spans="1:8">
      <c r="A3788" s="1">
        <v>3787</v>
      </c>
      <c r="B3788" s="444">
        <f>유형화!$F$71*hourly1!B3789/hourly1!$B$8763+유형화!$F$72*hourly1!C3789/hourly1!$C$8763+유형화!$F$73*hourly1!D3789/hourly1!$D$8763+유형화!$F$74*hourly1!E3789/hourly1!$E$8763</f>
        <v>138.71749874761713</v>
      </c>
      <c r="C3788" s="442">
        <f>hourly1!$F3789*유형화!$G$71/hourly1!$F$8763+유형화!$G$72*hourly1!$G3789/hourly1!$F$8763+유형화!$G$74*hourly1!I3789/hourly1!$I$8763</f>
        <v>0.64052982634233768</v>
      </c>
      <c r="D3788" s="14">
        <v>372.82121399999988</v>
      </c>
      <c r="E3788" s="14">
        <v>62.346198000000051</v>
      </c>
      <c r="F3788" s="1">
        <v>784350</v>
      </c>
      <c r="G3788" s="15">
        <f t="shared" si="118"/>
        <v>0.42661836587114538</v>
      </c>
      <c r="H3788" s="15">
        <f t="shared" si="119"/>
        <v>0.62312792532199068</v>
      </c>
    </row>
    <row r="3789" spans="1:8">
      <c r="A3789" s="1">
        <v>3788</v>
      </c>
      <c r="B3789" s="444">
        <f>유형화!$F$71*hourly1!B3790/hourly1!$B$8763+유형화!$F$72*hourly1!C3790/hourly1!$C$8763+유형화!$F$73*hourly1!D3790/hourly1!$D$8763+유형화!$F$74*hourly1!E3790/hourly1!$E$8763</f>
        <v>141.43920943141669</v>
      </c>
      <c r="C3789" s="442">
        <f>hourly1!$F3790*유형화!$G$71/hourly1!$F$8763+유형화!$G$72*hourly1!$G3790/hourly1!$F$8763+유형화!$G$74*hourly1!I3790/hourly1!$I$8763</f>
        <v>0.64593462882879249</v>
      </c>
      <c r="D3789" s="14">
        <v>342.62201299999998</v>
      </c>
      <c r="E3789" s="14">
        <v>7.4149419999999777</v>
      </c>
      <c r="F3789" s="1">
        <v>865056</v>
      </c>
      <c r="G3789" s="15">
        <f t="shared" si="118"/>
        <v>0.39206149706261717</v>
      </c>
      <c r="H3789" s="15">
        <f t="shared" si="119"/>
        <v>0.58900477002380403</v>
      </c>
    </row>
    <row r="3790" spans="1:8">
      <c r="A3790" s="1">
        <v>3789</v>
      </c>
      <c r="B3790" s="444">
        <f>유형화!$F$71*hourly1!B3791/hourly1!$B$8763+유형화!$F$72*hourly1!C3791/hourly1!$C$8763+유형화!$F$73*hourly1!D3791/hourly1!$D$8763+유형화!$F$74*hourly1!E3791/hourly1!$E$8763</f>
        <v>64.096589684392583</v>
      </c>
      <c r="C3790" s="442">
        <f>hourly1!$F3791*유형화!$G$71/hourly1!$F$8763+유형화!$G$72*hourly1!$G3791/hourly1!$F$8763+유형화!$G$74*hourly1!I3791/hourly1!$I$8763</f>
        <v>0.54997999102951345</v>
      </c>
      <c r="D3790" s="14">
        <v>379.86069700000002</v>
      </c>
      <c r="E3790" s="14">
        <v>2.81508</v>
      </c>
      <c r="F3790" s="1">
        <v>861700</v>
      </c>
      <c r="G3790" s="15">
        <f t="shared" si="118"/>
        <v>0.43467362834351581</v>
      </c>
      <c r="H3790" s="15">
        <f t="shared" si="119"/>
        <v>0.63081155139578238</v>
      </c>
    </row>
    <row r="3791" spans="1:8">
      <c r="A3791" s="1">
        <v>3790</v>
      </c>
      <c r="B3791" s="444">
        <f>유형화!$F$71*hourly1!B3792/hourly1!$B$8763+유형화!$F$72*hourly1!C3792/hourly1!$C$8763+유형화!$F$73*hourly1!D3792/hourly1!$D$8763+유형화!$F$74*hourly1!E3792/hourly1!$E$8763</f>
        <v>62.468783885654645</v>
      </c>
      <c r="C3791" s="442">
        <f>hourly1!$F3792*유형화!$G$71/hourly1!$F$8763+유형화!$G$72*hourly1!$G3792/hourly1!$F$8763+유형화!$G$74*hourly1!I3792/hourly1!$I$8763</f>
        <v>0.4592657984827121</v>
      </c>
      <c r="D3791" s="14">
        <v>418.46674999999999</v>
      </c>
      <c r="E3791" s="14">
        <v>1.1656</v>
      </c>
      <c r="F3791" s="1">
        <v>943909</v>
      </c>
      <c r="G3791" s="15">
        <f t="shared" si="118"/>
        <v>0.47885043648940318</v>
      </c>
      <c r="H3791" s="15">
        <f t="shared" si="119"/>
        <v>0.67125328157251885</v>
      </c>
    </row>
    <row r="3792" spans="1:8">
      <c r="A3792" s="1">
        <v>3791</v>
      </c>
      <c r="B3792" s="444">
        <f>유형화!$F$71*hourly1!B3793/hourly1!$B$8763+유형화!$F$72*hourly1!C3793/hourly1!$C$8763+유형화!$F$73*hourly1!D3793/hourly1!$D$8763+유형화!$F$74*hourly1!E3793/hourly1!$E$8763</f>
        <v>60.834629967117934</v>
      </c>
      <c r="C3792" s="442">
        <f>hourly1!$F3793*유형화!$G$71/hourly1!$F$8763+유형화!$G$72*hourly1!$G3793/hourly1!$F$8763+유형화!$G$74*hourly1!I3793/hourly1!$I$8763</f>
        <v>0.35267569126283016</v>
      </c>
      <c r="D3792" s="14">
        <v>411.21446600000002</v>
      </c>
      <c r="E3792" s="14">
        <v>0.51927999999999996</v>
      </c>
      <c r="F3792" s="1">
        <v>950043</v>
      </c>
      <c r="G3792" s="15">
        <f t="shared" si="118"/>
        <v>0.47055166637458495</v>
      </c>
      <c r="H3792" s="15">
        <f t="shared" si="119"/>
        <v>0.6638676612115163</v>
      </c>
    </row>
    <row r="3793" spans="1:8">
      <c r="A3793" s="1">
        <v>3792</v>
      </c>
      <c r="B3793" s="444">
        <f>유형화!$F$71*hourly1!B3794/hourly1!$B$8763+유형화!$F$72*hourly1!C3794/hourly1!$C$8763+유형화!$F$73*hourly1!D3794/hourly1!$D$8763+유형화!$F$74*hourly1!E3794/hourly1!$E$8763</f>
        <v>58.9569199481084</v>
      </c>
      <c r="C3793" s="442">
        <f>hourly1!$F3794*유형화!$G$71/hourly1!$F$8763+유형화!$G$72*hourly1!$G3794/hourly1!$F$8763+유형화!$G$74*hourly1!I3794/hourly1!$I$8763</f>
        <v>0.32083683488350595</v>
      </c>
      <c r="D3793" s="14">
        <v>369.43823300000003</v>
      </c>
      <c r="E3793" s="14">
        <v>0</v>
      </c>
      <c r="F3793" s="1">
        <v>929644</v>
      </c>
      <c r="G3793" s="15">
        <f t="shared" si="118"/>
        <v>0.42274722932687925</v>
      </c>
      <c r="H3793" s="15">
        <f t="shared" si="119"/>
        <v>0.61939989848088728</v>
      </c>
    </row>
    <row r="3794" spans="1:8">
      <c r="A3794" s="1">
        <v>3793</v>
      </c>
      <c r="B3794" s="444">
        <f>유형화!$F$71*hourly1!B3795/hourly1!$B$8763+유형화!$F$72*hourly1!C3795/hourly1!$C$8763+유형화!$F$73*hourly1!D3795/hourly1!$D$8763+유형화!$F$74*hourly1!E3795/hourly1!$E$8763</f>
        <v>58.952974014551664</v>
      </c>
      <c r="C3794" s="442">
        <f>hourly1!$F3795*유형화!$G$71/hourly1!$F$8763+유형화!$G$72*hourly1!$G3795/hourly1!$F$8763+유형화!$G$74*hourly1!I3795/hourly1!$I$8763</f>
        <v>0.26173081188936359</v>
      </c>
      <c r="D3794" s="14">
        <v>368.41409199999998</v>
      </c>
      <c r="E3794" s="14">
        <v>0</v>
      </c>
      <c r="F3794" s="1">
        <v>937511</v>
      </c>
      <c r="G3794" s="15">
        <f t="shared" si="118"/>
        <v>0.42157530738833404</v>
      </c>
      <c r="H3794" s="15">
        <f t="shared" si="119"/>
        <v>0.61826670972782183</v>
      </c>
    </row>
    <row r="3795" spans="1:8">
      <c r="A3795" s="1">
        <v>3794</v>
      </c>
      <c r="B3795" s="444">
        <f>유형화!$F$71*hourly1!B3796/hourly1!$B$8763+유형화!$F$72*hourly1!C3796/hourly1!$C$8763+유형화!$F$73*hourly1!D3796/hourly1!$D$8763+유형화!$F$74*hourly1!E3796/hourly1!$E$8763</f>
        <v>58.706602042407347</v>
      </c>
      <c r="C3795" s="442">
        <f>hourly1!$F3796*유형화!$G$71/hourly1!$F$8763+유형화!$G$72*hourly1!$G3796/hourly1!$F$8763+유형화!$G$74*hourly1!I3796/hourly1!$I$8763</f>
        <v>0.26610840203496366</v>
      </c>
      <c r="D3795" s="14">
        <v>422.68988400000001</v>
      </c>
      <c r="E3795" s="14">
        <v>0</v>
      </c>
      <c r="F3795" s="1">
        <v>815727</v>
      </c>
      <c r="G3795" s="15">
        <f t="shared" si="118"/>
        <v>0.48368295797230054</v>
      </c>
      <c r="H3795" s="15">
        <f t="shared" si="119"/>
        <v>0.67551067980160828</v>
      </c>
    </row>
    <row r="3796" spans="1:8">
      <c r="A3796" s="1">
        <v>3795</v>
      </c>
      <c r="B3796" s="444">
        <f>유형화!$F$71*hourly1!B3797/hourly1!$B$8763+유형화!$F$72*hourly1!C3797/hourly1!$C$8763+유형화!$F$73*hourly1!D3797/hourly1!$D$8763+유형화!$F$74*hourly1!E3797/hourly1!$E$8763</f>
        <v>58.702782349869331</v>
      </c>
      <c r="C3796" s="442">
        <f>hourly1!$F3797*유형화!$G$71/hourly1!$F$8763+유형화!$G$72*hourly1!$G3797/hourly1!$F$8763+유형화!$G$74*hourly1!I3797/hourly1!$I$8763</f>
        <v>0.2490483330117863</v>
      </c>
      <c r="D3796" s="14">
        <v>434.53452799999991</v>
      </c>
      <c r="E3796" s="14">
        <v>0</v>
      </c>
      <c r="F3796" s="1">
        <v>613363</v>
      </c>
      <c r="G3796" s="15">
        <f t="shared" si="118"/>
        <v>0.49723675394166139</v>
      </c>
      <c r="H3796" s="15">
        <f t="shared" si="119"/>
        <v>0.68728452259043338</v>
      </c>
    </row>
    <row r="3797" spans="1:8">
      <c r="A3797" s="1">
        <v>3796</v>
      </c>
      <c r="B3797" s="444">
        <f>유형화!$F$71*hourly1!B3798/hourly1!$B$8763+유형화!$F$72*hourly1!C3798/hourly1!$C$8763+유형화!$F$73*hourly1!D3798/hourly1!$D$8763+유형화!$F$74*hourly1!E3798/hourly1!$E$8763</f>
        <v>58.702782349869331</v>
      </c>
      <c r="C3797" s="442">
        <f>hourly1!$F3798*유형화!$G$71/hourly1!$F$8763+유형화!$G$72*hourly1!$G3798/hourly1!$F$8763+유형화!$G$74*hourly1!I3798/hourly1!$I$8763</f>
        <v>0.23680840452475202</v>
      </c>
      <c r="D3797" s="14">
        <v>418.67267800000002</v>
      </c>
      <c r="E3797" s="14">
        <v>1.6320000000000001E-2</v>
      </c>
      <c r="F3797" s="1">
        <v>510910</v>
      </c>
      <c r="G3797" s="15">
        <f t="shared" si="118"/>
        <v>0.47908607937545183</v>
      </c>
      <c r="H3797" s="15">
        <f t="shared" si="119"/>
        <v>0.67146161598900067</v>
      </c>
    </row>
    <row r="3798" spans="1:8">
      <c r="A3798" s="1">
        <v>3797</v>
      </c>
      <c r="B3798" s="444">
        <f>유형화!$F$71*hourly1!B3799/hourly1!$B$8763+유형화!$F$72*hourly1!C3799/hourly1!$C$8763+유형화!$F$73*hourly1!D3799/hourly1!$D$8763+유형화!$F$74*hourly1!E3799/hourly1!$E$8763</f>
        <v>58.702782349869331</v>
      </c>
      <c r="C3798" s="442">
        <f>hourly1!$F3799*유형화!$G$71/hourly1!$F$8763+유형화!$G$72*hourly1!$G3799/hourly1!$F$8763+유형화!$G$74*hourly1!I3799/hourly1!$I$8763</f>
        <v>0.23682201268443184</v>
      </c>
      <c r="D3798" s="14">
        <v>424.26912299999992</v>
      </c>
      <c r="E3798" s="14">
        <v>0</v>
      </c>
      <c r="F3798" s="1">
        <v>576731</v>
      </c>
      <c r="G3798" s="15">
        <f t="shared" si="118"/>
        <v>0.48549007713880793</v>
      </c>
      <c r="H3798" s="15">
        <f t="shared" si="119"/>
        <v>0.67709462352440664</v>
      </c>
    </row>
    <row r="3799" spans="1:8">
      <c r="A3799" s="1">
        <v>3798</v>
      </c>
      <c r="B3799" s="444">
        <f>유형화!$F$71*hourly1!B3800/hourly1!$B$8763+유형화!$F$72*hourly1!C3800/hourly1!$C$8763+유형화!$F$73*hourly1!D3800/hourly1!$D$8763+유형화!$F$74*hourly1!E3800/hourly1!$E$8763</f>
        <v>60.565664459508021</v>
      </c>
      <c r="C3799" s="442">
        <f>hourly1!$F3800*유형화!$G$71/hourly1!$F$8763+유형화!$G$72*hourly1!$G3800/hourly1!$F$8763+유형화!$G$74*hourly1!I3800/hourly1!$I$8763</f>
        <v>0.27497171422972705</v>
      </c>
      <c r="D3799" s="14">
        <v>437.67087600000002</v>
      </c>
      <c r="E3799" s="14">
        <v>6.6587159999999832</v>
      </c>
      <c r="F3799" s="1">
        <v>890124</v>
      </c>
      <c r="G3799" s="15">
        <f t="shared" si="118"/>
        <v>0.50082566897202574</v>
      </c>
      <c r="H3799" s="15">
        <f t="shared" si="119"/>
        <v>0.69036160467031171</v>
      </c>
    </row>
    <row r="3800" spans="1:8">
      <c r="A3800" s="1">
        <v>3799</v>
      </c>
      <c r="B3800" s="444">
        <f>유형화!$F$71*hourly1!B3801/hourly1!$B$8763+유형화!$F$72*hourly1!C3801/hourly1!$C$8763+유형화!$F$73*hourly1!D3801/hourly1!$D$8763+유형화!$F$74*hourly1!E3801/hourly1!$E$8763</f>
        <v>72.122022751946787</v>
      </c>
      <c r="C3800" s="442">
        <f>hourly1!$F3801*유형화!$G$71/hourly1!$F$8763+유형화!$G$72*hourly1!$G3801/hourly1!$F$8763+유형화!$G$74*hourly1!I3801/hourly1!$I$8763</f>
        <v>0.37012012968247077</v>
      </c>
      <c r="D3800" s="14">
        <v>416.20270599999992</v>
      </c>
      <c r="E3800" s="14">
        <v>95.014556999999897</v>
      </c>
      <c r="F3800" s="1">
        <v>955486</v>
      </c>
      <c r="G3800" s="15">
        <f t="shared" si="118"/>
        <v>0.47625969670510432</v>
      </c>
      <c r="H3800" s="15">
        <f t="shared" si="119"/>
        <v>0.66895777933825928</v>
      </c>
    </row>
    <row r="3801" spans="1:8">
      <c r="A3801" s="1">
        <v>3800</v>
      </c>
      <c r="B3801" s="444">
        <f>유형화!$F$71*hourly1!B3802/hourly1!$B$8763+유형화!$F$72*hourly1!C3802/hourly1!$C$8763+유형화!$F$73*hourly1!D3802/hourly1!$D$8763+유형화!$F$74*hourly1!E3802/hourly1!$E$8763</f>
        <v>111.57779897310301</v>
      </c>
      <c r="C3801" s="442">
        <f>hourly1!$F3802*유형화!$G$71/hourly1!$F$8763+유형화!$G$72*hourly1!$G3802/hourly1!$F$8763+유형화!$G$74*hourly1!I3802/hourly1!$I$8763</f>
        <v>0.4751958198505688</v>
      </c>
      <c r="D3801" s="14">
        <v>389.56938699999989</v>
      </c>
      <c r="E3801" s="14">
        <v>280.5970430000001</v>
      </c>
      <c r="F3801" s="1">
        <v>927631</v>
      </c>
      <c r="G3801" s="15">
        <f t="shared" si="118"/>
        <v>0.44578325758942416</v>
      </c>
      <c r="H3801" s="15">
        <f t="shared" si="119"/>
        <v>0.64124795007045232</v>
      </c>
    </row>
    <row r="3802" spans="1:8">
      <c r="A3802" s="1">
        <v>3801</v>
      </c>
      <c r="B3802" s="444">
        <f>유형화!$F$71*hourly1!B3803/hourly1!$B$8763+유형화!$F$72*hourly1!C3803/hourly1!$C$8763+유형화!$F$73*hourly1!D3803/hourly1!$D$8763+유형화!$F$74*hourly1!E3803/hourly1!$E$8763</f>
        <v>119.61594946568324</v>
      </c>
      <c r="C3802" s="442">
        <f>hourly1!$F3803*유형화!$G$71/hourly1!$F$8763+유형화!$G$72*hourly1!$G3803/hourly1!$F$8763+유형화!$G$74*hourly1!I3803/hourly1!$I$8763</f>
        <v>0.6352103396833354</v>
      </c>
      <c r="D3802" s="14">
        <v>369.94079599999998</v>
      </c>
      <c r="E3802" s="14">
        <v>532.93545600000027</v>
      </c>
      <c r="F3802" s="1">
        <v>888967</v>
      </c>
      <c r="G3802" s="15">
        <f t="shared" si="118"/>
        <v>0.42332231088811056</v>
      </c>
      <c r="H3802" s="15">
        <f t="shared" si="119"/>
        <v>0.61995519053494907</v>
      </c>
    </row>
    <row r="3803" spans="1:8">
      <c r="A3803" s="1">
        <v>3802</v>
      </c>
      <c r="B3803" s="444">
        <f>유형화!$F$71*hourly1!B3804/hourly1!$B$8763+유형화!$F$72*hourly1!C3804/hourly1!$C$8763+유형화!$F$73*hourly1!D3804/hourly1!$D$8763+유형화!$F$74*hourly1!E3804/hourly1!$E$8763</f>
        <v>129.85280133876969</v>
      </c>
      <c r="C3803" s="442">
        <f>hourly1!$F3804*유형화!$G$71/hourly1!$F$8763+유형화!$G$72*hourly1!$G3804/hourly1!$F$8763+유형화!$G$74*hourly1!I3804/hourly1!$I$8763</f>
        <v>0.63045049877691084</v>
      </c>
      <c r="D3803" s="14">
        <v>326.01356099999998</v>
      </c>
      <c r="E3803" s="14">
        <v>800.05982800000038</v>
      </c>
      <c r="F3803" s="1">
        <v>874792</v>
      </c>
      <c r="G3803" s="15">
        <f t="shared" si="118"/>
        <v>0.3730564877288689</v>
      </c>
      <c r="H3803" s="15">
        <f t="shared" si="119"/>
        <v>0.56939448620639999</v>
      </c>
    </row>
    <row r="3804" spans="1:8">
      <c r="A3804" s="1">
        <v>3803</v>
      </c>
      <c r="B3804" s="444">
        <f>유형화!$F$71*hourly1!B3805/hourly1!$B$8763+유형화!$F$72*hourly1!C3805/hourly1!$C$8763+유형화!$F$73*hourly1!D3805/hourly1!$D$8763+유형화!$F$74*hourly1!E3805/hourly1!$E$8763</f>
        <v>138.47043802180005</v>
      </c>
      <c r="C3804" s="442">
        <f>hourly1!$F3805*유형화!$G$71/hourly1!$F$8763+유형화!$G$72*hourly1!$G3805/hourly1!$F$8763+유형화!$G$74*hourly1!I3805/hourly1!$I$8763</f>
        <v>0.58908527873387673</v>
      </c>
      <c r="D3804" s="14">
        <v>272.48306000000002</v>
      </c>
      <c r="E3804" s="14">
        <v>1065.7857509999999</v>
      </c>
      <c r="F3804" s="1">
        <v>843912</v>
      </c>
      <c r="G3804" s="15">
        <f t="shared" si="118"/>
        <v>0.31180167173847922</v>
      </c>
      <c r="H3804" s="15">
        <f t="shared" si="119"/>
        <v>0.50169948100178474</v>
      </c>
    </row>
    <row r="3805" spans="1:8">
      <c r="A3805" s="1">
        <v>3804</v>
      </c>
      <c r="B3805" s="444">
        <f>유형화!$F$71*hourly1!B3806/hourly1!$B$8763+유형화!$F$72*hourly1!C3806/hourly1!$C$8763+유형화!$F$73*hourly1!D3806/hourly1!$D$8763+유형화!$F$74*hourly1!E3806/hourly1!$E$8763</f>
        <v>139.12340002134835</v>
      </c>
      <c r="C3805" s="442">
        <f>hourly1!$F3806*유형화!$G$71/hourly1!$F$8763+유형화!$G$72*hourly1!$G3806/hourly1!$F$8763+유형화!$G$74*hourly1!I3806/hourly1!$I$8763</f>
        <v>0.61642504936231557</v>
      </c>
      <c r="D3805" s="14">
        <v>229.22476700000001</v>
      </c>
      <c r="E3805" s="14">
        <v>1257.3720889999991</v>
      </c>
      <c r="F3805" s="1">
        <v>881005</v>
      </c>
      <c r="G3805" s="15">
        <f t="shared" si="118"/>
        <v>0.26230131720652061</v>
      </c>
      <c r="H3805" s="15">
        <f t="shared" si="119"/>
        <v>0.44138725558046749</v>
      </c>
    </row>
    <row r="3806" spans="1:8">
      <c r="A3806" s="1">
        <v>3805</v>
      </c>
      <c r="B3806" s="444">
        <f>유형화!$F$71*hourly1!B3807/hourly1!$B$8763+유형화!$F$72*hourly1!C3807/hourly1!$C$8763+유형화!$F$73*hourly1!D3807/hourly1!$D$8763+유형화!$F$74*hourly1!E3807/hourly1!$E$8763</f>
        <v>146.39017323411124</v>
      </c>
      <c r="C3806" s="442">
        <f>hourly1!$F3807*유형화!$G$71/hourly1!$F$8763+유형화!$G$72*hourly1!$G3807/hourly1!$F$8763+유형화!$G$74*hourly1!I3807/hourly1!$I$8763</f>
        <v>0.62079359456345873</v>
      </c>
      <c r="D3806" s="14">
        <v>198.572439</v>
      </c>
      <c r="E3806" s="14">
        <v>1333.3839269999989</v>
      </c>
      <c r="F3806" s="1">
        <v>885599</v>
      </c>
      <c r="G3806" s="15">
        <f t="shared" si="118"/>
        <v>0.22722593632568272</v>
      </c>
      <c r="H3806" s="15">
        <f t="shared" si="119"/>
        <v>0.39519322892465836</v>
      </c>
    </row>
    <row r="3807" spans="1:8">
      <c r="A3807" s="1">
        <v>3806</v>
      </c>
      <c r="B3807" s="444">
        <f>유형화!$F$71*hourly1!B3808/hourly1!$B$8763+유형화!$F$72*hourly1!C3808/hourly1!$C$8763+유형화!$F$73*hourly1!D3808/hourly1!$D$8763+유형화!$F$74*hourly1!E3808/hourly1!$E$8763</f>
        <v>136.25610739978319</v>
      </c>
      <c r="C3807" s="442">
        <f>hourly1!$F3808*유형화!$G$71/hourly1!$F$8763+유형화!$G$72*hourly1!$G3808/hourly1!$F$8763+유형화!$G$74*hourly1!I3808/hourly1!$I$8763</f>
        <v>0.53860055455576128</v>
      </c>
      <c r="D3807" s="14">
        <v>253.99404999999999</v>
      </c>
      <c r="E3807" s="14">
        <v>1296.349820000002</v>
      </c>
      <c r="F3807" s="1">
        <v>880917</v>
      </c>
      <c r="G3807" s="15">
        <f t="shared" si="118"/>
        <v>0.2906447446737675</v>
      </c>
      <c r="H3807" s="15">
        <f t="shared" si="119"/>
        <v>0.47658038508296985</v>
      </c>
    </row>
    <row r="3808" spans="1:8">
      <c r="A3808" s="1">
        <v>3807</v>
      </c>
      <c r="B3808" s="444">
        <f>유형화!$F$71*hourly1!B3809/hourly1!$B$8763+유형화!$F$72*hourly1!C3809/hourly1!$C$8763+유형화!$F$73*hourly1!D3809/hourly1!$D$8763+유형화!$F$74*hourly1!E3809/hourly1!$E$8763</f>
        <v>141.77804203394192</v>
      </c>
      <c r="C3808" s="442">
        <f>hourly1!$F3809*유형화!$G$71/hourly1!$F$8763+유형화!$G$72*hourly1!$G3809/hourly1!$F$8763+유형화!$G$74*hourly1!I3809/hourly1!$I$8763</f>
        <v>0.47458850479611814</v>
      </c>
      <c r="D3808" s="14">
        <v>307.29201899999998</v>
      </c>
      <c r="E3808" s="14">
        <v>1181.7144430000001</v>
      </c>
      <c r="F3808" s="1">
        <v>860847</v>
      </c>
      <c r="G3808" s="15">
        <f t="shared" si="118"/>
        <v>0.35163347488864999</v>
      </c>
      <c r="H3808" s="15">
        <f t="shared" si="119"/>
        <v>0.54652524590317841</v>
      </c>
    </row>
    <row r="3809" spans="1:8">
      <c r="A3809" s="1">
        <v>3808</v>
      </c>
      <c r="B3809" s="444">
        <f>유형화!$F$71*hourly1!B3810/hourly1!$B$8763+유형화!$F$72*hourly1!C3810/hourly1!$C$8763+유형화!$F$73*hourly1!D3810/hourly1!$D$8763+유형화!$F$74*hourly1!E3810/hourly1!$E$8763</f>
        <v>142.97771322044056</v>
      </c>
      <c r="C3809" s="442">
        <f>hourly1!$F3810*유형화!$G$71/hourly1!$F$8763+유형화!$G$72*hourly1!$G3810/hourly1!$F$8763+유형화!$G$74*hourly1!I3810/hourly1!$I$8763</f>
        <v>0.41976090350248463</v>
      </c>
      <c r="D3809" s="14">
        <v>318.06340799999998</v>
      </c>
      <c r="E3809" s="14">
        <v>998.22465000000068</v>
      </c>
      <c r="F3809" s="1">
        <v>861937</v>
      </c>
      <c r="G3809" s="15">
        <f t="shared" si="118"/>
        <v>0.36395914789432404</v>
      </c>
      <c r="H3809" s="15">
        <f t="shared" si="119"/>
        <v>0.55978425945166355</v>
      </c>
    </row>
    <row r="3810" spans="1:8">
      <c r="A3810" s="1">
        <v>3809</v>
      </c>
      <c r="B3810" s="444">
        <f>유형화!$F$71*hourly1!B3811/hourly1!$B$8763+유형화!$F$72*hourly1!C3811/hourly1!$C$8763+유형화!$F$73*hourly1!D3811/hourly1!$D$8763+유형화!$F$74*hourly1!E3811/hourly1!$E$8763</f>
        <v>143.68350863954163</v>
      </c>
      <c r="C3810" s="442">
        <f>hourly1!$F3811*유형화!$G$71/hourly1!$F$8763+유형화!$G$72*hourly1!$G3811/hourly1!$F$8763+유형화!$G$74*hourly1!I3811/hourly1!$I$8763</f>
        <v>0.47447271320986195</v>
      </c>
      <c r="D3810" s="14">
        <v>311.951595</v>
      </c>
      <c r="E3810" s="14">
        <v>737.11768900000027</v>
      </c>
      <c r="F3810" s="1">
        <v>846101</v>
      </c>
      <c r="G3810" s="15">
        <f t="shared" si="118"/>
        <v>0.35696541584084163</v>
      </c>
      <c r="H3810" s="15">
        <f t="shared" si="119"/>
        <v>0.55229507419239288</v>
      </c>
    </row>
    <row r="3811" spans="1:8">
      <c r="A3811" s="1">
        <v>3810</v>
      </c>
      <c r="B3811" s="444">
        <f>유형화!$F$71*hourly1!B3812/hourly1!$B$8763+유형화!$F$72*hourly1!C3812/hourly1!$C$8763+유형화!$F$73*hourly1!D3812/hourly1!$D$8763+유형화!$F$74*hourly1!E3812/hourly1!$E$8763</f>
        <v>142.60756324860915</v>
      </c>
      <c r="C3811" s="442">
        <f>hourly1!$F3812*유형화!$G$71/hourly1!$F$8763+유형화!$G$72*hourly1!$G3812/hourly1!$F$8763+유형화!$G$74*hourly1!I3812/hourly1!$I$8763</f>
        <v>0.54750110584617517</v>
      </c>
      <c r="D3811" s="14">
        <v>293.17109299999998</v>
      </c>
      <c r="E3811" s="14">
        <v>418.21798800000022</v>
      </c>
      <c r="F3811" s="1">
        <v>864308</v>
      </c>
      <c r="G3811" s="15">
        <f t="shared" si="118"/>
        <v>0.33547493522275162</v>
      </c>
      <c r="H3811" s="15">
        <f t="shared" si="119"/>
        <v>0.52871395749011718</v>
      </c>
    </row>
    <row r="3812" spans="1:8">
      <c r="A3812" s="1">
        <v>3811</v>
      </c>
      <c r="B3812" s="444">
        <f>유형화!$F$71*hourly1!B3813/hourly1!$B$8763+유형화!$F$72*hourly1!C3813/hourly1!$C$8763+유형화!$F$73*hourly1!D3813/hourly1!$D$8763+유형화!$F$74*hourly1!E3813/hourly1!$E$8763</f>
        <v>149.29117007401479</v>
      </c>
      <c r="C3812" s="442">
        <f>hourly1!$F3813*유형화!$G$71/hourly1!$F$8763+유형화!$G$72*hourly1!$G3813/hourly1!$F$8763+유형화!$G$74*hourly1!I3813/hourly1!$I$8763</f>
        <v>0.67533982474706811</v>
      </c>
      <c r="D3812" s="14">
        <v>302.71710700000011</v>
      </c>
      <c r="E3812" s="14">
        <v>126.5726320000001</v>
      </c>
      <c r="F3812" s="1">
        <v>829294</v>
      </c>
      <c r="G3812" s="15">
        <f t="shared" si="118"/>
        <v>0.3463984147360798</v>
      </c>
      <c r="H3812" s="15">
        <f t="shared" si="119"/>
        <v>0.54080885259585765</v>
      </c>
    </row>
    <row r="3813" spans="1:8">
      <c r="A3813" s="1">
        <v>3812</v>
      </c>
      <c r="B3813" s="444">
        <f>유형화!$F$71*hourly1!B3814/hourly1!$B$8763+유형화!$F$72*hourly1!C3814/hourly1!$C$8763+유형화!$F$73*hourly1!D3814/hourly1!$D$8763+유형화!$F$74*hourly1!E3814/hourly1!$E$8763</f>
        <v>153.17693031905733</v>
      </c>
      <c r="C3813" s="442">
        <f>hourly1!$F3814*유형화!$G$71/hourly1!$F$8763+유형화!$G$72*hourly1!$G3814/hourly1!$F$8763+유형화!$G$74*hourly1!I3814/hourly1!$I$8763</f>
        <v>0.57954652920027871</v>
      </c>
      <c r="D3813" s="14">
        <v>332.150038</v>
      </c>
      <c r="E3813" s="14">
        <v>13.678977999999979</v>
      </c>
      <c r="F3813" s="1">
        <v>832752</v>
      </c>
      <c r="G3813" s="15">
        <f t="shared" si="118"/>
        <v>0.38007844273474978</v>
      </c>
      <c r="H3813" s="15">
        <f t="shared" si="119"/>
        <v>0.57671253616854923</v>
      </c>
    </row>
    <row r="3814" spans="1:8">
      <c r="A3814" s="1">
        <v>3813</v>
      </c>
      <c r="B3814" s="444">
        <f>유형화!$F$71*hourly1!B3815/hourly1!$B$8763+유형화!$F$72*hourly1!C3815/hourly1!$C$8763+유형화!$F$73*hourly1!D3815/hourly1!$D$8763+유형화!$F$74*hourly1!E3815/hourly1!$E$8763</f>
        <v>66.010885852796392</v>
      </c>
      <c r="C3814" s="442">
        <f>hourly1!$F3815*유형화!$G$71/hourly1!$F$8763+유형화!$G$72*hourly1!$G3815/hourly1!$F$8763+유형화!$G$74*hourly1!I3815/hourly1!$I$8763</f>
        <v>0.41989494794962934</v>
      </c>
      <c r="D3814" s="14">
        <v>313.02669100000003</v>
      </c>
      <c r="E3814" s="14">
        <v>4.30002</v>
      </c>
      <c r="F3814" s="1">
        <v>855507</v>
      </c>
      <c r="G3814" s="15">
        <f t="shared" si="118"/>
        <v>0.35819564545614091</v>
      </c>
      <c r="H3814" s="15">
        <f t="shared" si="119"/>
        <v>0.55361891063962854</v>
      </c>
    </row>
    <row r="3815" spans="1:8">
      <c r="A3815" s="1">
        <v>3814</v>
      </c>
      <c r="B3815" s="444">
        <f>유형화!$F$71*hourly1!B3816/hourly1!$B$8763+유형화!$F$72*hourly1!C3816/hourly1!$C$8763+유형화!$F$73*hourly1!D3816/hourly1!$D$8763+유형화!$F$74*hourly1!E3816/hourly1!$E$8763</f>
        <v>63.06522580961051</v>
      </c>
      <c r="C3815" s="442">
        <f>hourly1!$F3816*유형화!$G$71/hourly1!$F$8763+유형화!$G$72*hourly1!$G3816/hourly1!$F$8763+유형화!$G$74*hourly1!I3816/hourly1!$I$8763</f>
        <v>0.41537858716969023</v>
      </c>
      <c r="D3815" s="14">
        <v>320.58219500000001</v>
      </c>
      <c r="E3815" s="14">
        <v>3.340100000000001</v>
      </c>
      <c r="F3815" s="1">
        <v>886519</v>
      </c>
      <c r="G3815" s="15">
        <f t="shared" si="118"/>
        <v>0.3668413894448746</v>
      </c>
      <c r="H3815" s="15">
        <f t="shared" si="119"/>
        <v>0.56284496383917282</v>
      </c>
    </row>
    <row r="3816" spans="1:8">
      <c r="A3816" s="1">
        <v>3815</v>
      </c>
      <c r="B3816" s="444">
        <f>유형화!$F$71*hourly1!B3817/hourly1!$B$8763+유형화!$F$72*hourly1!C3817/hourly1!$C$8763+유형화!$F$73*hourly1!D3817/hourly1!$D$8763+유형화!$F$74*hourly1!E3817/hourly1!$E$8763</f>
        <v>61.032669663521709</v>
      </c>
      <c r="C3816" s="442">
        <f>hourly1!$F3817*유형화!$G$71/hourly1!$F$8763+유형화!$G$72*hourly1!$G3817/hourly1!$F$8763+유형화!$G$74*hourly1!I3817/hourly1!$I$8763</f>
        <v>0.378939032014807</v>
      </c>
      <c r="D3816" s="14">
        <v>323.83515999999997</v>
      </c>
      <c r="E3816" s="14">
        <v>3.6950400000000001</v>
      </c>
      <c r="F3816" s="1">
        <v>938045</v>
      </c>
      <c r="G3816" s="15">
        <f t="shared" si="118"/>
        <v>0.37056374901139866</v>
      </c>
      <c r="H3816" s="15">
        <f t="shared" si="119"/>
        <v>0.56677584297591344</v>
      </c>
    </row>
    <row r="3817" spans="1:8">
      <c r="A3817" s="1">
        <v>3816</v>
      </c>
      <c r="B3817" s="444">
        <f>유형화!$F$71*hourly1!B3818/hourly1!$B$8763+유형화!$F$72*hourly1!C3818/hourly1!$C$8763+유형화!$F$73*hourly1!D3818/hourly1!$D$8763+유형화!$F$74*hourly1!E3818/hourly1!$E$8763</f>
        <v>59.089858954598654</v>
      </c>
      <c r="C3817" s="442">
        <f>hourly1!$F3818*유형화!$G$71/hourly1!$F$8763+유형화!$G$72*hourly1!$G3818/hourly1!$F$8763+유형화!$G$74*hourly1!I3818/hourly1!$I$8763</f>
        <v>0.31529203947291984</v>
      </c>
      <c r="D3817" s="14">
        <v>328.02041800000001</v>
      </c>
      <c r="E3817" s="14">
        <v>1.9102399999999999</v>
      </c>
      <c r="F3817" s="1">
        <v>970244</v>
      </c>
      <c r="G3817" s="15">
        <f t="shared" si="118"/>
        <v>0.37535292908393914</v>
      </c>
      <c r="H3817" s="15">
        <f t="shared" si="119"/>
        <v>0.57179723726111864</v>
      </c>
    </row>
    <row r="3818" spans="1:8">
      <c r="A3818" s="1">
        <v>3817</v>
      </c>
      <c r="B3818" s="444">
        <f>유형화!$F$71*hourly1!B3819/hourly1!$B$8763+유형화!$F$72*hourly1!C3819/hourly1!$C$8763+유형화!$F$73*hourly1!D3819/hourly1!$D$8763+유형화!$F$74*hourly1!E3819/hourly1!$E$8763</f>
        <v>59.021681590714479</v>
      </c>
      <c r="C3818" s="442">
        <f>hourly1!$F3819*유형화!$G$71/hourly1!$F$8763+유형화!$G$72*hourly1!$G3819/hourly1!$F$8763+유형화!$G$74*hourly1!I3819/hourly1!$I$8763</f>
        <v>0.27544938508028188</v>
      </c>
      <c r="D3818" s="14">
        <v>325.06709999999993</v>
      </c>
      <c r="E3818" s="14">
        <v>0.25672</v>
      </c>
      <c r="F3818" s="1">
        <v>903599</v>
      </c>
      <c r="G3818" s="15">
        <f t="shared" si="118"/>
        <v>0.37197345481652827</v>
      </c>
      <c r="H3818" s="15">
        <f t="shared" si="119"/>
        <v>0.56825809853352427</v>
      </c>
    </row>
    <row r="3819" spans="1:8">
      <c r="A3819" s="1">
        <v>3818</v>
      </c>
      <c r="B3819" s="444">
        <f>유형화!$F$71*hourly1!B3820/hourly1!$B$8763+유형화!$F$72*hourly1!C3820/hourly1!$C$8763+유형화!$F$73*hourly1!D3820/hourly1!$D$8763+유형화!$F$74*hourly1!E3820/hourly1!$E$8763</f>
        <v>58.751908140584739</v>
      </c>
      <c r="C3819" s="442">
        <f>hourly1!$F3820*유형화!$G$71/hourly1!$F$8763+유형화!$G$72*hourly1!$G3820/hourly1!$F$8763+유형화!$G$74*hourly1!I3820/hourly1!$I$8763</f>
        <v>0.2608850688395668</v>
      </c>
      <c r="D3819" s="14">
        <v>336.93092300000001</v>
      </c>
      <c r="E3819" s="14">
        <v>0.24207999999999999</v>
      </c>
      <c r="F3819" s="1">
        <v>801279</v>
      </c>
      <c r="G3819" s="15">
        <f t="shared" si="118"/>
        <v>0.38554919726675418</v>
      </c>
      <c r="H3819" s="15">
        <f t="shared" si="119"/>
        <v>0.58235480475991508</v>
      </c>
    </row>
    <row r="3820" spans="1:8">
      <c r="A3820" s="1">
        <v>3819</v>
      </c>
      <c r="B3820" s="444">
        <f>유형화!$F$71*hourly1!B3821/hourly1!$B$8763+유형화!$F$72*hourly1!C3821/hourly1!$C$8763+유형화!$F$73*hourly1!D3821/hourly1!$D$8763+유형화!$F$74*hourly1!E3821/hourly1!$E$8763</f>
        <v>58.742757470170275</v>
      </c>
      <c r="C3820" s="442">
        <f>hourly1!$F3821*유형화!$G$71/hourly1!$F$8763+유형화!$G$72*hourly1!$G3821/hourly1!$F$8763+유형화!$G$74*hourly1!I3821/hourly1!$I$8763</f>
        <v>0.25148688263200203</v>
      </c>
      <c r="D3820" s="14">
        <v>345.23814799999991</v>
      </c>
      <c r="E3820" s="14">
        <v>0</v>
      </c>
      <c r="F3820" s="1">
        <v>650810</v>
      </c>
      <c r="G3820" s="15">
        <f t="shared" si="118"/>
        <v>0.39505513368169187</v>
      </c>
      <c r="H3820" s="15">
        <f t="shared" si="119"/>
        <v>0.59203773849467045</v>
      </c>
    </row>
    <row r="3821" spans="1:8">
      <c r="A3821" s="1">
        <v>3820</v>
      </c>
      <c r="B3821" s="444">
        <f>유형화!$F$71*hourly1!B3822/hourly1!$B$8763+유형화!$F$72*hourly1!C3822/hourly1!$C$8763+유형화!$F$73*hourly1!D3822/hourly1!$D$8763+유형화!$F$74*hourly1!E3822/hourly1!$E$8763</f>
        <v>58.733235290472138</v>
      </c>
      <c r="C3821" s="442">
        <f>hourly1!$F3822*유형화!$G$71/hourly1!$F$8763+유형화!$G$72*hourly1!$G3822/hourly1!$F$8763+유형화!$G$74*hourly1!I3822/hourly1!$I$8763</f>
        <v>0.23668625703157875</v>
      </c>
      <c r="D3821" s="14">
        <v>357.06009399999999</v>
      </c>
      <c r="E3821" s="14">
        <v>0</v>
      </c>
      <c r="F3821" s="1">
        <v>518570</v>
      </c>
      <c r="G3821" s="15">
        <f t="shared" si="118"/>
        <v>0.40858295638744851</v>
      </c>
      <c r="H3821" s="15">
        <f t="shared" si="119"/>
        <v>0.60555871665247962</v>
      </c>
    </row>
    <row r="3822" spans="1:8">
      <c r="A3822" s="1">
        <v>3821</v>
      </c>
      <c r="B3822" s="444">
        <f>유형화!$F$71*hourly1!B3823/hourly1!$B$8763+유형화!$F$72*hourly1!C3823/hourly1!$C$8763+유형화!$F$73*hourly1!D3823/hourly1!$D$8763+유형화!$F$74*hourly1!E3823/hourly1!$E$8763</f>
        <v>58.727767250918205</v>
      </c>
      <c r="C3822" s="442">
        <f>hourly1!$F3823*유형화!$G$71/hourly1!$F$8763+유형화!$G$72*hourly1!$G3823/hourly1!$F$8763+유형화!$G$74*hourly1!I3823/hourly1!$I$8763</f>
        <v>0.23670353206063335</v>
      </c>
      <c r="D3822" s="14">
        <v>378.99482799999998</v>
      </c>
      <c r="E3822" s="14">
        <v>0</v>
      </c>
      <c r="F3822" s="1">
        <v>592049</v>
      </c>
      <c r="G3822" s="15">
        <f t="shared" si="118"/>
        <v>0.43368281665156494</v>
      </c>
      <c r="H3822" s="15">
        <f t="shared" si="119"/>
        <v>0.62987178497833496</v>
      </c>
    </row>
    <row r="3823" spans="1:8">
      <c r="A3823" s="1">
        <v>3822</v>
      </c>
      <c r="B3823" s="444">
        <f>유형화!$F$71*hourly1!B3824/hourly1!$B$8763+유형화!$F$72*hourly1!C3824/hourly1!$C$8763+유형화!$F$73*hourly1!D3824/hourly1!$D$8763+유형화!$F$74*hourly1!E3824/hourly1!$E$8763</f>
        <v>60.590241782410729</v>
      </c>
      <c r="C3823" s="442">
        <f>hourly1!$F3824*유형화!$G$71/hourly1!$F$8763+유형화!$G$72*hourly1!$G3824/hourly1!$F$8763+유형화!$G$74*hourly1!I3824/hourly1!$I$8763</f>
        <v>0.25151018762402838</v>
      </c>
      <c r="D3823" s="14">
        <v>388.23242499999998</v>
      </c>
      <c r="E3823" s="14">
        <v>8.2084720000000022</v>
      </c>
      <c r="F3823" s="1">
        <v>906600</v>
      </c>
      <c r="G3823" s="15">
        <f t="shared" si="118"/>
        <v>0.44425337537711052</v>
      </c>
      <c r="H3823" s="15">
        <f t="shared" si="119"/>
        <v>0.63982168264771266</v>
      </c>
    </row>
    <row r="3824" spans="1:8">
      <c r="A3824" s="1">
        <v>3823</v>
      </c>
      <c r="B3824" s="444">
        <f>유형화!$F$71*hourly1!B3825/hourly1!$B$8763+유형화!$F$72*hourly1!C3825/hourly1!$C$8763+유형화!$F$73*hourly1!D3825/hourly1!$D$8763+유형화!$F$74*hourly1!E3825/hourly1!$E$8763</f>
        <v>72.146242993110818</v>
      </c>
      <c r="C3824" s="442">
        <f>hourly1!$F3825*유형화!$G$71/hourly1!$F$8763+유형화!$G$72*hourly1!$G3825/hourly1!$F$8763+유형화!$G$74*hourly1!I3825/hourly1!$I$8763</f>
        <v>0.32027995965445666</v>
      </c>
      <c r="D3824" s="14">
        <v>373.625922</v>
      </c>
      <c r="E3824" s="14">
        <v>109.1658730000001</v>
      </c>
      <c r="F3824" s="1">
        <v>1004297</v>
      </c>
      <c r="G3824" s="15">
        <f t="shared" si="118"/>
        <v>0.42753919118652967</v>
      </c>
      <c r="H3824" s="15">
        <f t="shared" si="119"/>
        <v>0.62401129797888422</v>
      </c>
    </row>
    <row r="3825" spans="1:8">
      <c r="A3825" s="1">
        <v>3824</v>
      </c>
      <c r="B3825" s="444">
        <f>유형화!$F$71*hourly1!B3826/hourly1!$B$8763+유형화!$F$72*hourly1!C3826/hourly1!$C$8763+유형화!$F$73*hourly1!D3826/hourly1!$D$8763+유형화!$F$74*hourly1!E3826/hourly1!$E$8763</f>
        <v>62.223739247650052</v>
      </c>
      <c r="C3825" s="442">
        <f>hourly1!$F3826*유형화!$G$71/hourly1!$F$8763+유형화!$G$72*hourly1!$G3826/hourly1!$F$8763+유형화!$G$74*hourly1!I3826/hourly1!$I$8763</f>
        <v>0.42600126329047372</v>
      </c>
      <c r="D3825" s="14">
        <v>344.97366899999997</v>
      </c>
      <c r="E3825" s="14">
        <v>303.73139800000052</v>
      </c>
      <c r="F3825" s="1">
        <v>924669</v>
      </c>
      <c r="G3825" s="15">
        <f t="shared" si="118"/>
        <v>0.39475249103543086</v>
      </c>
      <c r="H3825" s="15">
        <f t="shared" si="119"/>
        <v>0.59173179984147717</v>
      </c>
    </row>
    <row r="3826" spans="1:8">
      <c r="A3826" s="1">
        <v>3825</v>
      </c>
      <c r="B3826" s="444">
        <f>유형화!$F$71*hourly1!B3827/hourly1!$B$8763+유형화!$F$72*hourly1!C3827/hourly1!$C$8763+유형화!$F$73*hourly1!D3827/hourly1!$D$8763+유형화!$F$74*hourly1!E3827/hourly1!$E$8763</f>
        <v>64.18706881992091</v>
      </c>
      <c r="C3826" s="442">
        <f>hourly1!$F3827*유형화!$G$71/hourly1!$F$8763+유형화!$G$72*hourly1!$G3827/hourly1!$F$8763+유형화!$G$74*hourly1!I3827/hourly1!$I$8763</f>
        <v>0.54704902159525759</v>
      </c>
      <c r="D3826" s="14">
        <v>341.97311799999989</v>
      </c>
      <c r="E3826" s="14">
        <v>547.69379599999934</v>
      </c>
      <c r="F3826" s="1">
        <v>861075</v>
      </c>
      <c r="G3826" s="15">
        <f t="shared" si="118"/>
        <v>0.39131896816638867</v>
      </c>
      <c r="H3826" s="15">
        <f t="shared" si="119"/>
        <v>0.58825016160424803</v>
      </c>
    </row>
    <row r="3827" spans="1:8">
      <c r="A3827" s="1">
        <v>3826</v>
      </c>
      <c r="B3827" s="444">
        <f>유형화!$F$71*hourly1!B3828/hourly1!$B$8763+유형화!$F$72*hourly1!C3828/hourly1!$C$8763+유형화!$F$73*hourly1!D3828/hourly1!$D$8763+유형화!$F$74*hourly1!E3828/hourly1!$E$8763</f>
        <v>70.813571896346303</v>
      </c>
      <c r="C3827" s="442">
        <f>hourly1!$F3828*유형화!$G$71/hourly1!$F$8763+유형화!$G$72*hourly1!$G3828/hourly1!$F$8763+유형화!$G$74*hourly1!I3828/hourly1!$I$8763</f>
        <v>0.65292237808134901</v>
      </c>
      <c r="D3827" s="14">
        <v>329.63075800000001</v>
      </c>
      <c r="E3827" s="14">
        <v>819.60356699999954</v>
      </c>
      <c r="F3827" s="1">
        <v>861460</v>
      </c>
      <c r="G3827" s="15">
        <f t="shared" si="118"/>
        <v>0.37719563704555459</v>
      </c>
      <c r="H3827" s="15">
        <f t="shared" si="119"/>
        <v>0.57371857414132654</v>
      </c>
    </row>
    <row r="3828" spans="1:8">
      <c r="A3828" s="1">
        <v>3827</v>
      </c>
      <c r="B3828" s="444">
        <f>유형화!$F$71*hourly1!B3829/hourly1!$B$8763+유형화!$F$72*hourly1!C3829/hourly1!$C$8763+유형화!$F$73*hourly1!D3829/hourly1!$D$8763+유형화!$F$74*hourly1!E3829/hourly1!$E$8763</f>
        <v>75.757251796451669</v>
      </c>
      <c r="C3828" s="442">
        <f>hourly1!$F3829*유형화!$G$71/hourly1!$F$8763+유형화!$G$72*hourly1!$G3829/hourly1!$F$8763+유형화!$G$74*hourly1!I3829/hourly1!$I$8763</f>
        <v>0.69825702496557696</v>
      </c>
      <c r="D3828" s="14">
        <v>330.47599600000001</v>
      </c>
      <c r="E3828" s="14">
        <v>1057.7470189999999</v>
      </c>
      <c r="F3828" s="1">
        <v>856492</v>
      </c>
      <c r="G3828" s="15">
        <f t="shared" si="118"/>
        <v>0.37816284073673778</v>
      </c>
      <c r="H3828" s="15">
        <f t="shared" si="119"/>
        <v>0.57472468006089139</v>
      </c>
    </row>
    <row r="3829" spans="1:8">
      <c r="A3829" s="1">
        <v>3828</v>
      </c>
      <c r="B3829" s="444">
        <f>유형화!$F$71*hourly1!B3830/hourly1!$B$8763+유형화!$F$72*hourly1!C3830/hourly1!$C$8763+유형화!$F$73*hourly1!D3830/hourly1!$D$8763+유형화!$F$74*hourly1!E3830/hourly1!$E$8763</f>
        <v>75.558115799994312</v>
      </c>
      <c r="C3829" s="442">
        <f>hourly1!$F3830*유형화!$G$71/hourly1!$F$8763+유형화!$G$72*hourly1!$G3830/hourly1!$F$8763+유형화!$G$74*hourly1!I3830/hourly1!$I$8763</f>
        <v>0.72334916763924773</v>
      </c>
      <c r="D3829" s="14">
        <v>337.82960700000001</v>
      </c>
      <c r="E3829" s="14">
        <v>1224.416518000002</v>
      </c>
      <c r="F3829" s="1">
        <v>870510</v>
      </c>
      <c r="G3829" s="15">
        <f t="shared" si="118"/>
        <v>0.38657755907964858</v>
      </c>
      <c r="H3829" s="15">
        <f t="shared" si="119"/>
        <v>0.5834096853708759</v>
      </c>
    </row>
    <row r="3830" spans="1:8">
      <c r="A3830" s="1">
        <v>3829</v>
      </c>
      <c r="B3830" s="444">
        <f>유형화!$F$71*hourly1!B3831/hourly1!$B$8763+유형화!$F$72*hourly1!C3831/hourly1!$C$8763+유형화!$F$73*hourly1!D3831/hourly1!$D$8763+유형화!$F$74*hourly1!E3831/hourly1!$E$8763</f>
        <v>82.382560187123786</v>
      </c>
      <c r="C3830" s="442">
        <f>hourly1!$F3831*유형화!$G$71/hourly1!$F$8763+유형화!$G$72*hourly1!$G3831/hourly1!$F$8763+유형화!$G$74*hourly1!I3831/hourly1!$I$8763</f>
        <v>0.65242653585589239</v>
      </c>
      <c r="D3830" s="14">
        <v>344.280351</v>
      </c>
      <c r="E3830" s="14">
        <v>1306.688910000001</v>
      </c>
      <c r="F3830" s="1">
        <v>867614</v>
      </c>
      <c r="G3830" s="15">
        <f t="shared" si="118"/>
        <v>0.39395912901341607</v>
      </c>
      <c r="H3830" s="15">
        <f t="shared" si="119"/>
        <v>0.59092907234621184</v>
      </c>
    </row>
    <row r="3831" spans="1:8">
      <c r="A3831" s="1">
        <v>3830</v>
      </c>
      <c r="B3831" s="444">
        <f>유형화!$F$71*hourly1!B3832/hourly1!$B$8763+유형화!$F$72*hourly1!C3832/hourly1!$C$8763+유형화!$F$73*hourly1!D3832/hourly1!$D$8763+유형화!$F$74*hourly1!E3832/hourly1!$E$8763</f>
        <v>71.193473177973061</v>
      </c>
      <c r="C3831" s="442">
        <f>hourly1!$F3832*유형화!$G$71/hourly1!$F$8763+유형화!$G$72*hourly1!$G3832/hourly1!$F$8763+유형화!$G$74*hourly1!I3832/hourly1!$I$8763</f>
        <v>0.59193215463047089</v>
      </c>
      <c r="D3831" s="14">
        <v>409.35552799999988</v>
      </c>
      <c r="E3831" s="14">
        <v>1292.9111909999999</v>
      </c>
      <c r="F3831" s="1">
        <v>895662</v>
      </c>
      <c r="G3831" s="15">
        <f t="shared" si="118"/>
        <v>0.46842448835457068</v>
      </c>
      <c r="H3831" s="15">
        <f t="shared" si="119"/>
        <v>0.66195920507351669</v>
      </c>
    </row>
    <row r="3832" spans="1:8">
      <c r="A3832" s="1">
        <v>3831</v>
      </c>
      <c r="B3832" s="444">
        <f>유형화!$F$71*hourly1!B3833/hourly1!$B$8763+유형화!$F$72*hourly1!C3833/hourly1!$C$8763+유형화!$F$73*hourly1!D3833/hourly1!$D$8763+유형화!$F$74*hourly1!E3833/hourly1!$E$8763</f>
        <v>73.102840094030398</v>
      </c>
      <c r="C3832" s="442">
        <f>hourly1!$F3833*유형화!$G$71/hourly1!$F$8763+유형화!$G$72*hourly1!$G3833/hourly1!$F$8763+유형화!$G$74*hourly1!I3833/hourly1!$I$8763</f>
        <v>0.51125956163752928</v>
      </c>
      <c r="D3832" s="14">
        <v>413.09082400000011</v>
      </c>
      <c r="E3832" s="14">
        <v>1181.141950999998</v>
      </c>
      <c r="F3832" s="1">
        <v>871633</v>
      </c>
      <c r="G3832" s="15">
        <f t="shared" si="118"/>
        <v>0.47269877805624289</v>
      </c>
      <c r="H3832" s="15">
        <f t="shared" si="119"/>
        <v>0.66578762299416072</v>
      </c>
    </row>
    <row r="3833" spans="1:8">
      <c r="A3833" s="1">
        <v>3832</v>
      </c>
      <c r="B3833" s="444">
        <f>유형화!$F$71*hourly1!B3834/hourly1!$B$8763+유형화!$F$72*hourly1!C3834/hourly1!$C$8763+유형화!$F$73*hourly1!D3834/hourly1!$D$8763+유형화!$F$74*hourly1!E3834/hourly1!$E$8763</f>
        <v>72.63074168519789</v>
      </c>
      <c r="C3833" s="442">
        <f>hourly1!$F3834*유형화!$G$71/hourly1!$F$8763+유형화!$G$72*hourly1!$G3834/hourly1!$F$8763+유형화!$G$74*hourly1!I3834/hourly1!$I$8763</f>
        <v>0.47594475754887144</v>
      </c>
      <c r="D3833" s="14">
        <v>421.02099400000009</v>
      </c>
      <c r="E3833" s="14">
        <v>953.48410399999898</v>
      </c>
      <c r="F3833" s="1">
        <v>823326</v>
      </c>
      <c r="G3833" s="15">
        <f t="shared" si="118"/>
        <v>0.48177325139477017</v>
      </c>
      <c r="H3833" s="15">
        <f t="shared" si="119"/>
        <v>0.67383203210063081</v>
      </c>
    </row>
    <row r="3834" spans="1:8">
      <c r="A3834" s="1">
        <v>3833</v>
      </c>
      <c r="B3834" s="444">
        <f>유형화!$F$71*hourly1!B3835/hourly1!$B$8763+유형화!$F$72*hourly1!C3835/hourly1!$C$8763+유형화!$F$73*hourly1!D3835/hourly1!$D$8763+유형화!$F$74*hourly1!E3835/hourly1!$E$8763</f>
        <v>69.26379402346187</v>
      </c>
      <c r="C3834" s="442">
        <f>hourly1!$F3835*유형화!$G$71/hourly1!$F$8763+유형화!$G$72*hourly1!$G3835/hourly1!$F$8763+유형화!$G$74*hourly1!I3835/hourly1!$I$8763</f>
        <v>0.36518639768169625</v>
      </c>
      <c r="D3834" s="14">
        <v>413.9354570000001</v>
      </c>
      <c r="E3834" s="14">
        <v>689.84652100000017</v>
      </c>
      <c r="F3834" s="1">
        <v>815840</v>
      </c>
      <c r="G3834" s="15">
        <f t="shared" si="118"/>
        <v>0.47366528944746655</v>
      </c>
      <c r="H3834" s="15">
        <f t="shared" si="119"/>
        <v>0.66664980096417814</v>
      </c>
    </row>
    <row r="3835" spans="1:8">
      <c r="A3835" s="1">
        <v>3834</v>
      </c>
      <c r="B3835" s="444">
        <f>유형화!$F$71*hourly1!B3836/hourly1!$B$8763+유형화!$F$72*hourly1!C3836/hourly1!$C$8763+유형화!$F$73*hourly1!D3836/hourly1!$D$8763+유형화!$F$74*hourly1!E3836/hourly1!$E$8763</f>
        <v>64.962169472239395</v>
      </c>
      <c r="C3835" s="442">
        <f>hourly1!$F3836*유형화!$G$71/hourly1!$F$8763+유형화!$G$72*hourly1!$G3836/hourly1!$F$8763+유형화!$G$74*hourly1!I3836/hourly1!$I$8763</f>
        <v>0.49620127734903885</v>
      </c>
      <c r="D3835" s="14">
        <v>382.59134499999988</v>
      </c>
      <c r="E3835" s="14">
        <v>416.87132599999973</v>
      </c>
      <c r="F3835" s="1">
        <v>826538</v>
      </c>
      <c r="G3835" s="15">
        <f t="shared" si="118"/>
        <v>0.43779830189690766</v>
      </c>
      <c r="H3835" s="15">
        <f t="shared" si="119"/>
        <v>0.63376553483182396</v>
      </c>
    </row>
    <row r="3836" spans="1:8">
      <c r="A3836" s="1">
        <v>3835</v>
      </c>
      <c r="B3836" s="444">
        <f>유형화!$F$71*hourly1!B3837/hourly1!$B$8763+유형화!$F$72*hourly1!C3837/hourly1!$C$8763+유형화!$F$73*hourly1!D3837/hourly1!$D$8763+유형화!$F$74*hourly1!E3837/hourly1!$E$8763</f>
        <v>75.576068644733354</v>
      </c>
      <c r="C3836" s="442">
        <f>hourly1!$F3837*유형화!$G$71/hourly1!$F$8763+유형화!$G$72*hourly1!$G3837/hourly1!$F$8763+유형화!$G$74*hourly1!I3837/hourly1!$I$8763</f>
        <v>0.58187213924375036</v>
      </c>
      <c r="D3836" s="14">
        <v>368.42973500000011</v>
      </c>
      <c r="E3836" s="14">
        <v>143.84935599999989</v>
      </c>
      <c r="F3836" s="1">
        <v>844199</v>
      </c>
      <c r="G3836" s="15">
        <f t="shared" si="118"/>
        <v>0.42159320763340263</v>
      </c>
      <c r="H3836" s="15">
        <f t="shared" si="119"/>
        <v>0.61828403446340352</v>
      </c>
    </row>
    <row r="3837" spans="1:8">
      <c r="A3837" s="1">
        <v>3836</v>
      </c>
      <c r="B3837" s="444">
        <f>유형화!$F$71*hourly1!B3838/hourly1!$B$8763+유형화!$F$72*hourly1!C3838/hourly1!$C$8763+유형화!$F$73*hourly1!D3838/hourly1!$D$8763+유형화!$F$74*hourly1!E3838/hourly1!$E$8763</f>
        <v>84.228069444387529</v>
      </c>
      <c r="C3837" s="442">
        <f>hourly1!$F3838*유형화!$G$71/hourly1!$F$8763+유형화!$G$72*hourly1!$G3838/hourly1!$F$8763+유형화!$G$74*hourly1!I3838/hourly1!$I$8763</f>
        <v>0.61218614836506902</v>
      </c>
      <c r="D3837" s="14">
        <v>374.24854499999998</v>
      </c>
      <c r="E3837" s="14">
        <v>16.08310199999999</v>
      </c>
      <c r="F3837" s="1">
        <v>831948</v>
      </c>
      <c r="G3837" s="15">
        <f t="shared" si="118"/>
        <v>0.42825165710005403</v>
      </c>
      <c r="H3837" s="15">
        <f t="shared" si="119"/>
        <v>0.62469389019696286</v>
      </c>
    </row>
    <row r="3838" spans="1:8">
      <c r="A3838" s="1">
        <v>3837</v>
      </c>
      <c r="B3838" s="444">
        <f>유형화!$F$71*hourly1!B3839/hourly1!$B$8763+유형화!$F$72*hourly1!C3839/hourly1!$C$8763+유형화!$F$73*hourly1!D3839/hourly1!$D$8763+유형화!$F$74*hourly1!E3839/hourly1!$E$8763</f>
        <v>65.074376083472842</v>
      </c>
      <c r="C3838" s="442">
        <f>hourly1!$F3839*유형화!$G$71/hourly1!$F$8763+유형화!$G$72*hourly1!$G3839/hourly1!$F$8763+유형화!$G$74*hourly1!I3839/hourly1!$I$8763</f>
        <v>0.42072374191431605</v>
      </c>
      <c r="D3838" s="14">
        <v>367.83356400000002</v>
      </c>
      <c r="E3838" s="14">
        <v>3.9307400000000001</v>
      </c>
      <c r="F3838" s="1">
        <v>833748</v>
      </c>
      <c r="G3838" s="15">
        <f t="shared" si="118"/>
        <v>0.4209110106761238</v>
      </c>
      <c r="H3838" s="15">
        <f t="shared" si="119"/>
        <v>0.61762341679373878</v>
      </c>
    </row>
    <row r="3839" spans="1:8">
      <c r="A3839" s="1">
        <v>3838</v>
      </c>
      <c r="B3839" s="444">
        <f>유형화!$F$71*hourly1!B3840/hourly1!$B$8763+유형화!$F$72*hourly1!C3840/hourly1!$C$8763+유형화!$F$73*hourly1!D3840/hourly1!$D$8763+유형화!$F$74*hourly1!E3840/hourly1!$E$8763</f>
        <v>62.586628073191591</v>
      </c>
      <c r="C3839" s="442">
        <f>hourly1!$F3840*유형화!$G$71/hourly1!$F$8763+유형화!$G$72*hourly1!$G3840/hourly1!$F$8763+유형화!$G$74*hourly1!I3840/hourly1!$I$8763</f>
        <v>0.40566839112132391</v>
      </c>
      <c r="D3839" s="14">
        <v>390.66769399999998</v>
      </c>
      <c r="E3839" s="14">
        <v>3.29596</v>
      </c>
      <c r="F3839" s="1">
        <v>886651</v>
      </c>
      <c r="G3839" s="15">
        <f t="shared" si="118"/>
        <v>0.4470400474929217</v>
      </c>
      <c r="H3839" s="15">
        <f t="shared" si="119"/>
        <v>0.64241704036414382</v>
      </c>
    </row>
    <row r="3840" spans="1:8">
      <c r="A3840" s="1">
        <v>3839</v>
      </c>
      <c r="B3840" s="444">
        <f>유형화!$F$71*hourly1!B3841/hourly1!$B$8763+유형화!$F$72*hourly1!C3841/hourly1!$C$8763+유형화!$F$73*hourly1!D3841/hourly1!$D$8763+유형화!$F$74*hourly1!E3841/hourly1!$E$8763</f>
        <v>60.873573517951577</v>
      </c>
      <c r="C3840" s="442">
        <f>hourly1!$F3841*유형화!$G$71/hourly1!$F$8763+유형화!$G$72*hourly1!$G3841/hourly1!$F$8763+유형화!$G$74*hourly1!I3841/hourly1!$I$8763</f>
        <v>0.3906153219359435</v>
      </c>
      <c r="D3840" s="14">
        <v>374.75296800000001</v>
      </c>
      <c r="E3840" s="14">
        <v>3.6977000000000002</v>
      </c>
      <c r="F3840" s="1">
        <v>914518</v>
      </c>
      <c r="G3840" s="15">
        <f t="shared" si="118"/>
        <v>0.42882886705454937</v>
      </c>
      <c r="H3840" s="15">
        <f t="shared" si="119"/>
        <v>0.62524632581019302</v>
      </c>
    </row>
    <row r="3841" spans="1:8">
      <c r="A3841" s="1">
        <v>3840</v>
      </c>
      <c r="B3841" s="444">
        <f>유형화!$F$71*hourly1!B3842/hourly1!$B$8763+유형화!$F$72*hourly1!C3842/hourly1!$C$8763+유형화!$F$73*hourly1!D3842/hourly1!$D$8763+유형화!$F$74*hourly1!E3842/hourly1!$E$8763</f>
        <v>58.985028412649143</v>
      </c>
      <c r="C3841" s="442">
        <f>hourly1!$F3842*유형화!$G$71/hourly1!$F$8763+유형화!$G$72*hourly1!$G3842/hourly1!$F$8763+유형화!$G$74*hourly1!I3842/hourly1!$I$8763</f>
        <v>0.31526229708799186</v>
      </c>
      <c r="D3841" s="14">
        <v>352.42590999999999</v>
      </c>
      <c r="E3841" s="14">
        <v>1.8851</v>
      </c>
      <c r="F3841" s="1">
        <v>952011</v>
      </c>
      <c r="G3841" s="15">
        <f t="shared" si="118"/>
        <v>0.40328007143620159</v>
      </c>
      <c r="H3841" s="15">
        <f t="shared" si="119"/>
        <v>0.60029420463512539</v>
      </c>
    </row>
    <row r="3842" spans="1:8">
      <c r="A3842" s="1">
        <v>3841</v>
      </c>
      <c r="B3842" s="444">
        <f>유형화!$F$71*hourly1!B3843/hourly1!$B$8763+유형화!$F$72*hourly1!C3843/hourly1!$C$8763+유형화!$F$73*hourly1!D3843/hourly1!$D$8763+유형화!$F$74*hourly1!E3843/hourly1!$E$8763</f>
        <v>58.966799209545208</v>
      </c>
      <c r="C3842" s="442">
        <f>hourly1!$F3843*유형화!$G$71/hourly1!$F$8763+유형화!$G$72*hourly1!$G3843/hourly1!$F$8763+유형화!$G$74*hourly1!I3843/hourly1!$I$8763</f>
        <v>0.26309928754003203</v>
      </c>
      <c r="D3842" s="14">
        <v>351.92911699999979</v>
      </c>
      <c r="E3842" s="14">
        <v>0.40616000000000002</v>
      </c>
      <c r="F3842" s="1">
        <v>902260</v>
      </c>
      <c r="G3842" s="15">
        <f t="shared" ref="G3842:G3905" si="120">D3842/$I$1</f>
        <v>0.40271159247127791</v>
      </c>
      <c r="H3842" s="15">
        <f t="shared" ref="H3842:H3905" si="121">G3842/(1-$H$1*(1-G3842))</f>
        <v>0.59972712524563798</v>
      </c>
    </row>
    <row r="3843" spans="1:8">
      <c r="A3843" s="1">
        <v>3842</v>
      </c>
      <c r="B3843" s="444">
        <f>유형화!$F$71*hourly1!B3844/hourly1!$B$8763+유형화!$F$72*hourly1!C3844/hourly1!$C$8763+유형화!$F$73*hourly1!D3844/hourly1!$D$8763+유형화!$F$74*hourly1!E3844/hourly1!$E$8763</f>
        <v>58.706378415459888</v>
      </c>
      <c r="C3843" s="442">
        <f>hourly1!$F3844*유형화!$G$71/hourly1!$F$8763+유형화!$G$72*hourly1!$G3844/hourly1!$F$8763+유형화!$G$74*hourly1!I3844/hourly1!$I$8763</f>
        <v>0.24371401590331257</v>
      </c>
      <c r="D3843" s="14">
        <v>324.54967799999997</v>
      </c>
      <c r="E3843" s="14">
        <v>0.11072</v>
      </c>
      <c r="F3843" s="1">
        <v>782777</v>
      </c>
      <c r="G3843" s="15">
        <f t="shared" si="120"/>
        <v>0.37138137013943218</v>
      </c>
      <c r="H3843" s="15">
        <f t="shared" si="121"/>
        <v>0.56763597043708647</v>
      </c>
    </row>
    <row r="3844" spans="1:8">
      <c r="A3844" s="1">
        <v>3843</v>
      </c>
      <c r="B3844" s="444">
        <f>유형화!$F$71*hourly1!B3845/hourly1!$B$8763+유형화!$F$72*hourly1!C3845/hourly1!$C$8763+유형화!$F$73*hourly1!D3845/hourly1!$D$8763+유형화!$F$74*hourly1!E3845/hourly1!$E$8763</f>
        <v>58.702782349869331</v>
      </c>
      <c r="C3844" s="442">
        <f>hourly1!$F3845*유형화!$G$71/hourly1!$F$8763+유형화!$G$72*hourly1!$G3845/hourly1!$F$8763+유형화!$G$74*hourly1!I3845/hourly1!$I$8763</f>
        <v>0.23866310705451643</v>
      </c>
      <c r="D3844" s="14">
        <v>275.12702899999999</v>
      </c>
      <c r="E3844" s="14">
        <v>0</v>
      </c>
      <c r="F3844" s="1">
        <v>664743</v>
      </c>
      <c r="G3844" s="15">
        <f t="shared" si="120"/>
        <v>0.31482715873288064</v>
      </c>
      <c r="H3844" s="15">
        <f t="shared" si="121"/>
        <v>0.50521489903522654</v>
      </c>
    </row>
    <row r="3845" spans="1:8">
      <c r="A3845" s="1">
        <v>3844</v>
      </c>
      <c r="B3845" s="444">
        <f>유형화!$F$71*hourly1!B3846/hourly1!$B$8763+유형화!$F$72*hourly1!C3846/hourly1!$C$8763+유형화!$F$73*hourly1!D3846/hourly1!$D$8763+유형화!$F$74*hourly1!E3846/hourly1!$E$8763</f>
        <v>58.702782349869331</v>
      </c>
      <c r="C3845" s="442">
        <f>hourly1!$F3846*유형화!$G$71/hourly1!$F$8763+유형화!$G$72*hourly1!$G3846/hourly1!$F$8763+유형화!$G$74*hourly1!I3846/hourly1!$I$8763</f>
        <v>0.23872079913267974</v>
      </c>
      <c r="D3845" s="14">
        <v>230.23825500000001</v>
      </c>
      <c r="E3845" s="14">
        <v>0</v>
      </c>
      <c r="F3845" s="1">
        <v>528546</v>
      </c>
      <c r="G3845" s="15">
        <f t="shared" si="120"/>
        <v>0.26346104894429134</v>
      </c>
      <c r="H3845" s="15">
        <f t="shared" si="121"/>
        <v>0.44286344739864247</v>
      </c>
    </row>
    <row r="3846" spans="1:8">
      <c r="A3846" s="1">
        <v>3845</v>
      </c>
      <c r="B3846" s="444">
        <f>유형화!$F$71*hourly1!B3847/hourly1!$B$8763+유형화!$F$72*hourly1!C3847/hourly1!$C$8763+유형화!$F$73*hourly1!D3847/hourly1!$D$8763+유형화!$F$74*hourly1!E3847/hourly1!$E$8763</f>
        <v>58.702782349869331</v>
      </c>
      <c r="C3846" s="442">
        <f>hourly1!$F3847*유형화!$G$71/hourly1!$F$8763+유형화!$G$72*hourly1!$G3847/hourly1!$F$8763+유형화!$G$74*hourly1!I3847/hourly1!$I$8763</f>
        <v>0.23693772278470271</v>
      </c>
      <c r="D3846" s="14">
        <v>207.82836900000001</v>
      </c>
      <c r="E3846" s="14">
        <v>0</v>
      </c>
      <c r="F3846" s="1">
        <v>592747</v>
      </c>
      <c r="G3846" s="15">
        <f t="shared" si="120"/>
        <v>0.23781747345644727</v>
      </c>
      <c r="H3846" s="15">
        <f t="shared" si="121"/>
        <v>0.40946562152862453</v>
      </c>
    </row>
    <row r="3847" spans="1:8">
      <c r="A3847" s="1">
        <v>3846</v>
      </c>
      <c r="B3847" s="444">
        <f>유형화!$F$71*hourly1!B3848/hourly1!$B$8763+유형화!$F$72*hourly1!C3848/hourly1!$C$8763+유형화!$F$73*hourly1!D3848/hourly1!$D$8763+유형화!$F$74*hourly1!E3848/hourly1!$E$8763</f>
        <v>60.565664459508021</v>
      </c>
      <c r="C3847" s="442">
        <f>hourly1!$F3848*유형화!$G$71/hourly1!$F$8763+유형화!$G$72*hourly1!$G3848/hourly1!$F$8763+유형화!$G$74*hourly1!I3848/hourly1!$I$8763</f>
        <v>0.42200893888718394</v>
      </c>
      <c r="D3847" s="14">
        <v>174.15553600000001</v>
      </c>
      <c r="E3847" s="14">
        <v>4.3950529999999999</v>
      </c>
      <c r="F3847" s="1">
        <v>931472</v>
      </c>
      <c r="G3847" s="15">
        <f t="shared" si="120"/>
        <v>0.19928573639517591</v>
      </c>
      <c r="H3847" s="15">
        <f t="shared" si="121"/>
        <v>0.35611720580841832</v>
      </c>
    </row>
    <row r="3848" spans="1:8">
      <c r="A3848" s="1">
        <v>3847</v>
      </c>
      <c r="B3848" s="444">
        <f>유형화!$F$71*hourly1!B3849/hourly1!$B$8763+유형화!$F$72*hourly1!C3849/hourly1!$C$8763+유형화!$F$73*hourly1!D3849/hourly1!$D$8763+유형화!$F$74*hourly1!E3849/hourly1!$E$8763</f>
        <v>72.114596173159484</v>
      </c>
      <c r="C3848" s="442">
        <f>hourly1!$F3849*유형화!$G$71/hourly1!$F$8763+유형화!$G$72*hourly1!$G3849/hourly1!$F$8763+유형화!$G$74*hourly1!I3849/hourly1!$I$8763</f>
        <v>0.75296777535513493</v>
      </c>
      <c r="D3848" s="14">
        <v>141.45922400000001</v>
      </c>
      <c r="E3848" s="14">
        <v>65.171621999999985</v>
      </c>
      <c r="F3848" s="1">
        <v>979320</v>
      </c>
      <c r="G3848" s="15">
        <f t="shared" si="120"/>
        <v>0.16187142982770378</v>
      </c>
      <c r="H3848" s="15">
        <f t="shared" si="121"/>
        <v>0.30030173482264261</v>
      </c>
    </row>
    <row r="3849" spans="1:8">
      <c r="A3849" s="1">
        <v>3848</v>
      </c>
      <c r="B3849" s="444">
        <f>유형화!$F$71*hourly1!B3850/hourly1!$B$8763+유형화!$F$72*hourly1!C3850/hourly1!$C$8763+유형화!$F$73*hourly1!D3850/hourly1!$D$8763+유형화!$F$74*hourly1!E3850/hourly1!$E$8763</f>
        <v>166.39919130278221</v>
      </c>
      <c r="C3849" s="442">
        <f>hourly1!$F3850*유형화!$G$71/hourly1!$F$8763+유형화!$G$72*hourly1!$G3850/hourly1!$F$8763+유형화!$G$74*hourly1!I3850/hourly1!$I$8763</f>
        <v>0.65133845348341568</v>
      </c>
      <c r="D3849" s="14">
        <v>140.88852700000001</v>
      </c>
      <c r="E3849" s="14">
        <v>172.51563899999971</v>
      </c>
      <c r="F3849" s="1">
        <v>909497</v>
      </c>
      <c r="G3849" s="15">
        <f t="shared" si="120"/>
        <v>0.16121838270376099</v>
      </c>
      <c r="H3849" s="15">
        <f t="shared" si="121"/>
        <v>0.29928963862128233</v>
      </c>
    </row>
    <row r="3850" spans="1:8">
      <c r="A3850" s="1">
        <v>3849</v>
      </c>
      <c r="B3850" s="444">
        <f>유형화!$F$71*hourly1!B3851/hourly1!$B$8763+유형화!$F$72*hourly1!C3851/hourly1!$C$8763+유형화!$F$73*hourly1!D3851/hourly1!$D$8763+유형화!$F$74*hourly1!E3851/hourly1!$E$8763</f>
        <v>279.05947883458708</v>
      </c>
      <c r="C3850" s="442">
        <f>hourly1!$F3851*유형화!$G$71/hourly1!$F$8763+유형화!$G$72*hourly1!$G3851/hourly1!$F$8763+유형화!$G$74*hourly1!I3851/hourly1!$I$8763</f>
        <v>0.5764448466251294</v>
      </c>
      <c r="D3850" s="14">
        <v>118.061511</v>
      </c>
      <c r="E3850" s="14">
        <v>308.98636400000009</v>
      </c>
      <c r="F3850" s="1">
        <v>880868</v>
      </c>
      <c r="G3850" s="15">
        <f t="shared" si="120"/>
        <v>0.13509748641904876</v>
      </c>
      <c r="H3850" s="15">
        <f t="shared" si="121"/>
        <v>0.25767033051454352</v>
      </c>
    </row>
    <row r="3851" spans="1:8">
      <c r="A3851" s="1">
        <v>3850</v>
      </c>
      <c r="B3851" s="444">
        <f>유형화!$F$71*hourly1!B3852/hourly1!$B$8763+유형화!$F$72*hourly1!C3852/hourly1!$C$8763+유형화!$F$73*hourly1!D3852/hourly1!$D$8763+유형화!$F$74*hourly1!E3852/hourly1!$E$8763</f>
        <v>360.52503977036747</v>
      </c>
      <c r="C3851" s="442">
        <f>hourly1!$F3852*유형화!$G$71/hourly1!$F$8763+유형화!$G$72*hourly1!$G3852/hourly1!$F$8763+유형화!$G$74*hourly1!I3852/hourly1!$I$8763</f>
        <v>0.49092122990731191</v>
      </c>
      <c r="D3851" s="14">
        <v>87.893557000000001</v>
      </c>
      <c r="E3851" s="14">
        <v>530.6815400000005</v>
      </c>
      <c r="F3851" s="1">
        <v>872727</v>
      </c>
      <c r="G3851" s="15">
        <f t="shared" si="120"/>
        <v>0.10057637347305667</v>
      </c>
      <c r="H3851" s="15">
        <f t="shared" si="121"/>
        <v>0.19903619390646821</v>
      </c>
    </row>
    <row r="3852" spans="1:8">
      <c r="A3852" s="1">
        <v>3851</v>
      </c>
      <c r="B3852" s="444">
        <f>유형화!$F$71*hourly1!B3853/hourly1!$B$8763+유형화!$F$72*hourly1!C3853/hourly1!$C$8763+유형화!$F$73*hourly1!D3853/hourly1!$D$8763+유형화!$F$74*hourly1!E3853/hourly1!$E$8763</f>
        <v>476.83243808014527</v>
      </c>
      <c r="C3852" s="442">
        <f>hourly1!$F3853*유형화!$G$71/hourly1!$F$8763+유형화!$G$72*hourly1!$G3853/hourly1!$F$8763+유형화!$G$74*hourly1!I3853/hourly1!$I$8763</f>
        <v>0.4588146920636279</v>
      </c>
      <c r="D3852" s="14">
        <v>53.248289000000007</v>
      </c>
      <c r="E3852" s="14">
        <v>766.24053100000037</v>
      </c>
      <c r="F3852" s="1">
        <v>801297</v>
      </c>
      <c r="G3852" s="15">
        <f t="shared" si="120"/>
        <v>6.0931881517381943E-2</v>
      </c>
      <c r="H3852" s="15">
        <f t="shared" si="121"/>
        <v>0.12601923864958448</v>
      </c>
    </row>
    <row r="3853" spans="1:8">
      <c r="A3853" s="1">
        <v>3852</v>
      </c>
      <c r="B3853" s="444">
        <f>유형화!$F$71*hourly1!B3854/hourly1!$B$8763+유형화!$F$72*hourly1!C3854/hourly1!$C$8763+유형화!$F$73*hourly1!D3854/hourly1!$D$8763+유형화!$F$74*hourly1!E3854/hourly1!$E$8763</f>
        <v>423.44373636870898</v>
      </c>
      <c r="C3853" s="442">
        <f>hourly1!$F3854*유형화!$G$71/hourly1!$F$8763+유형화!$G$72*hourly1!$G3854/hourly1!$F$8763+유형화!$G$74*hourly1!I3854/hourly1!$I$8763</f>
        <v>0.44273082515400419</v>
      </c>
      <c r="D3853" s="14">
        <v>57.837079999999993</v>
      </c>
      <c r="E3853" s="14">
        <v>930.89585199999954</v>
      </c>
      <c r="F3853" s="1">
        <v>831633</v>
      </c>
      <c r="G3853" s="15">
        <f t="shared" si="120"/>
        <v>6.6182823374312361E-2</v>
      </c>
      <c r="H3853" s="15">
        <f t="shared" si="121"/>
        <v>0.13606650524084288</v>
      </c>
    </row>
    <row r="3854" spans="1:8">
      <c r="A3854" s="1">
        <v>3853</v>
      </c>
      <c r="B3854" s="444">
        <f>유형화!$F$71*hourly1!B3855/hourly1!$B$8763+유형화!$F$72*hourly1!C3855/hourly1!$C$8763+유형화!$F$73*hourly1!D3855/hourly1!$D$8763+유형화!$F$74*hourly1!E3855/hourly1!$E$8763</f>
        <v>227.72185522198123</v>
      </c>
      <c r="C3854" s="442">
        <f>hourly1!$F3855*유형화!$G$71/hourly1!$F$8763+유형화!$G$72*hourly1!$G3855/hourly1!$F$8763+유형화!$G$74*hourly1!I3855/hourly1!$I$8763</f>
        <v>0.55442374779583192</v>
      </c>
      <c r="D3854" s="14">
        <v>49.810481000000003</v>
      </c>
      <c r="E3854" s="14">
        <v>999.76480299999946</v>
      </c>
      <c r="F3854" s="1">
        <v>877303</v>
      </c>
      <c r="G3854" s="15">
        <f t="shared" si="120"/>
        <v>5.6998006576620783E-2</v>
      </c>
      <c r="H3854" s="15">
        <f t="shared" si="121"/>
        <v>0.11841308071609578</v>
      </c>
    </row>
    <row r="3855" spans="1:8">
      <c r="A3855" s="1">
        <v>3854</v>
      </c>
      <c r="B3855" s="444">
        <f>유형화!$F$71*hourly1!B3856/hourly1!$B$8763+유형화!$F$72*hourly1!C3856/hourly1!$C$8763+유형화!$F$73*hourly1!D3856/hourly1!$D$8763+유형화!$F$74*hourly1!E3856/hourly1!$E$8763</f>
        <v>368.1477643524143</v>
      </c>
      <c r="C3855" s="442">
        <f>hourly1!$F3856*유형화!$G$71/hourly1!$F$8763+유형화!$G$72*hourly1!$G3856/hourly1!$F$8763+유형화!$G$74*hourly1!I3856/hourly1!$I$8763</f>
        <v>0.51713576055361032</v>
      </c>
      <c r="D3855" s="14">
        <v>103.28874</v>
      </c>
      <c r="E3855" s="14">
        <v>879.52872100000116</v>
      </c>
      <c r="F3855" s="1">
        <v>867241</v>
      </c>
      <c r="G3855" s="15">
        <f t="shared" si="120"/>
        <v>0.11819304217943356</v>
      </c>
      <c r="H3855" s="15">
        <f t="shared" si="121"/>
        <v>0.22949830182683054</v>
      </c>
    </row>
    <row r="3856" spans="1:8">
      <c r="A3856" s="1">
        <v>3855</v>
      </c>
      <c r="B3856" s="444">
        <f>유형화!$F$71*hourly1!B3857/hourly1!$B$8763+유형화!$F$72*hourly1!C3857/hourly1!$C$8763+유형화!$F$73*hourly1!D3857/hourly1!$D$8763+유형화!$F$74*hourly1!E3857/hourly1!$E$8763</f>
        <v>573.05578634775088</v>
      </c>
      <c r="C3856" s="442">
        <f>hourly1!$F3857*유형화!$G$71/hourly1!$F$8763+유형화!$G$72*hourly1!$G3857/hourly1!$F$8763+유형화!$G$74*hourly1!I3857/hourly1!$I$8763</f>
        <v>0.3893630453014626</v>
      </c>
      <c r="D3856" s="14">
        <v>119.06723</v>
      </c>
      <c r="E3856" s="14">
        <v>711.88615099999913</v>
      </c>
      <c r="F3856" s="1">
        <v>914323</v>
      </c>
      <c r="G3856" s="15">
        <f t="shared" si="120"/>
        <v>0.13624832810990159</v>
      </c>
      <c r="H3856" s="15">
        <f t="shared" si="121"/>
        <v>0.25955197862262136</v>
      </c>
    </row>
    <row r="3857" spans="1:8">
      <c r="A3857" s="1">
        <v>3856</v>
      </c>
      <c r="B3857" s="444">
        <f>유형화!$F$71*hourly1!B3858/hourly1!$B$8763+유형화!$F$72*hourly1!C3858/hourly1!$C$8763+유형화!$F$73*hourly1!D3858/hourly1!$D$8763+유형화!$F$74*hourly1!E3858/hourly1!$E$8763</f>
        <v>491.44101565535595</v>
      </c>
      <c r="C3857" s="442">
        <f>hourly1!$F3858*유형화!$G$71/hourly1!$F$8763+유형화!$G$72*hourly1!$G3858/hourly1!$F$8763+유형화!$G$74*hourly1!I3858/hourly1!$I$8763</f>
        <v>0.36809096565645372</v>
      </c>
      <c r="D3857" s="14">
        <v>101.645577</v>
      </c>
      <c r="E3857" s="14">
        <v>556.92729199999997</v>
      </c>
      <c r="F3857" s="1">
        <v>900999</v>
      </c>
      <c r="G3857" s="15">
        <f t="shared" si="120"/>
        <v>0.11631277494249481</v>
      </c>
      <c r="H3857" s="15">
        <f t="shared" si="121"/>
        <v>0.22630176159252063</v>
      </c>
    </row>
    <row r="3858" spans="1:8">
      <c r="A3858" s="1">
        <v>3857</v>
      </c>
      <c r="B3858" s="444">
        <f>유형화!$F$71*hourly1!B3859/hourly1!$B$8763+유형화!$F$72*hourly1!C3859/hourly1!$C$8763+유형화!$F$73*hourly1!D3859/hourly1!$D$8763+유형화!$F$74*hourly1!E3859/hourly1!$E$8763</f>
        <v>439.29712619847584</v>
      </c>
      <c r="C3858" s="442">
        <f>hourly1!$F3859*유형화!$G$71/hourly1!$F$8763+유형화!$G$72*hourly1!$G3859/hourly1!$F$8763+유형화!$G$74*hourly1!I3859/hourly1!$I$8763</f>
        <v>0.38936752703069843</v>
      </c>
      <c r="D3858" s="14">
        <v>51.701687999999997</v>
      </c>
      <c r="E3858" s="14">
        <v>427.9134350000005</v>
      </c>
      <c r="F3858" s="1">
        <v>855644</v>
      </c>
      <c r="G3858" s="15">
        <f t="shared" si="120"/>
        <v>5.9162109931168813E-2</v>
      </c>
      <c r="H3858" s="15">
        <f t="shared" si="121"/>
        <v>0.12260582099597352</v>
      </c>
    </row>
    <row r="3859" spans="1:8">
      <c r="A3859" s="1">
        <v>3858</v>
      </c>
      <c r="B3859" s="444">
        <f>유형화!$F$71*hourly1!B3860/hourly1!$B$8763+유형화!$F$72*hourly1!C3860/hourly1!$C$8763+유형화!$F$73*hourly1!D3860/hourly1!$D$8763+유형화!$F$74*hourly1!E3860/hourly1!$E$8763</f>
        <v>250.10270862970111</v>
      </c>
      <c r="C3859" s="442">
        <f>hourly1!$F3860*유형화!$G$71/hourly1!$F$8763+유형화!$G$72*hourly1!$G3860/hourly1!$F$8763+유형화!$G$74*hourly1!I3860/hourly1!$I$8763</f>
        <v>0.51715295409667872</v>
      </c>
      <c r="D3859" s="14">
        <v>29.150666999999991</v>
      </c>
      <c r="E3859" s="14">
        <v>241.07595999999981</v>
      </c>
      <c r="F3859" s="1">
        <v>835146</v>
      </c>
      <c r="G3859" s="15">
        <f t="shared" si="120"/>
        <v>3.3357034022194684E-2</v>
      </c>
      <c r="H3859" s="15">
        <f t="shared" si="121"/>
        <v>7.1223001288373736E-2</v>
      </c>
    </row>
    <row r="3860" spans="1:8">
      <c r="A3860" s="1">
        <v>3859</v>
      </c>
      <c r="B3860" s="444">
        <f>유형화!$F$71*hourly1!B3861/hourly1!$B$8763+유형화!$F$72*hourly1!C3861/hourly1!$C$8763+유형화!$F$73*hourly1!D3861/hourly1!$D$8763+유형화!$F$74*hourly1!E3861/hourly1!$E$8763</f>
        <v>146.61496928093695</v>
      </c>
      <c r="C3860" s="442">
        <f>hourly1!$F3861*유형화!$G$71/hourly1!$F$8763+유형화!$G$72*hourly1!$G3861/hourly1!$F$8763+유형화!$G$74*hourly1!I3861/hourly1!$I$8763</f>
        <v>0.63973647878160722</v>
      </c>
      <c r="D3860" s="14">
        <v>33.050609999999999</v>
      </c>
      <c r="E3860" s="14">
        <v>96.918950999999993</v>
      </c>
      <c r="F3860" s="1">
        <v>856840</v>
      </c>
      <c r="G3860" s="15">
        <f t="shared" si="120"/>
        <v>3.7819728866728436E-2</v>
      </c>
      <c r="H3860" s="15">
        <f t="shared" si="121"/>
        <v>8.0330629811527568E-2</v>
      </c>
    </row>
    <row r="3861" spans="1:8">
      <c r="A3861" s="1">
        <v>3860</v>
      </c>
      <c r="B3861" s="444">
        <f>유형화!$F$71*hourly1!B3862/hourly1!$B$8763+유형화!$F$72*hourly1!C3862/hourly1!$C$8763+유형화!$F$73*hourly1!D3862/hourly1!$D$8763+유형화!$F$74*hourly1!E3862/hourly1!$E$8763</f>
        <v>149.36490032019947</v>
      </c>
      <c r="C3861" s="442">
        <f>hourly1!$F3862*유형화!$G$71/hourly1!$F$8763+유형화!$G$72*hourly1!$G3862/hourly1!$F$8763+유형화!$G$74*hourly1!I3862/hourly1!$I$8763</f>
        <v>0.64519595836474009</v>
      </c>
      <c r="D3861" s="14">
        <v>52.945549</v>
      </c>
      <c r="E3861" s="14">
        <v>13.17929099999998</v>
      </c>
      <c r="F3861" s="1">
        <v>813546</v>
      </c>
      <c r="G3861" s="15">
        <f t="shared" si="120"/>
        <v>6.0585456906244242E-2</v>
      </c>
      <c r="H3861" s="15">
        <f t="shared" si="121"/>
        <v>0.12535216014061579</v>
      </c>
    </row>
    <row r="3862" spans="1:8">
      <c r="A3862" s="1">
        <v>3861</v>
      </c>
      <c r="B3862" s="444">
        <f>유형화!$F$71*hourly1!B3863/hourly1!$B$8763+유형화!$F$72*hourly1!C3863/hourly1!$C$8763+유형화!$F$73*hourly1!D3863/hourly1!$D$8763+유형화!$F$74*hourly1!E3863/hourly1!$E$8763</f>
        <v>65.277036542654571</v>
      </c>
      <c r="C3862" s="442">
        <f>hourly1!$F3863*유형화!$G$71/hourly1!$F$8763+유형화!$G$72*hourly1!$G3863/hourly1!$F$8763+유형화!$G$74*hourly1!I3863/hourly1!$I$8763</f>
        <v>0.54940861129493646</v>
      </c>
      <c r="D3862" s="14">
        <v>61.908189999999998</v>
      </c>
      <c r="E3862" s="14">
        <v>4.3258999999999999</v>
      </c>
      <c r="F3862" s="1">
        <v>827812</v>
      </c>
      <c r="G3862" s="15">
        <f t="shared" si="120"/>
        <v>7.0841384181106151E-2</v>
      </c>
      <c r="H3862" s="15">
        <f t="shared" si="121"/>
        <v>0.14488093938445878</v>
      </c>
    </row>
    <row r="3863" spans="1:8">
      <c r="A3863" s="1">
        <v>3862</v>
      </c>
      <c r="B3863" s="444">
        <f>유형화!$F$71*hourly1!B3864/hourly1!$B$8763+유형화!$F$72*hourly1!C3864/hourly1!$C$8763+유형화!$F$73*hourly1!D3864/hourly1!$D$8763+유형화!$F$74*hourly1!E3864/hourly1!$E$8763</f>
        <v>62.633059519878771</v>
      </c>
      <c r="C3863" s="442">
        <f>hourly1!$F3864*유형화!$G$71/hourly1!$F$8763+유형화!$G$72*hourly1!$G3864/hourly1!$F$8763+유형화!$G$74*hourly1!I3864/hourly1!$I$8763</f>
        <v>0.4588449233644733</v>
      </c>
      <c r="D3863" s="14">
        <v>101.38637199999999</v>
      </c>
      <c r="E3863" s="14">
        <v>3.3008600000000001</v>
      </c>
      <c r="F3863" s="1">
        <v>851697</v>
      </c>
      <c r="G3863" s="15">
        <f t="shared" si="120"/>
        <v>0.1160161673210046</v>
      </c>
      <c r="H3863" s="15">
        <f t="shared" si="121"/>
        <v>0.2257963400816527</v>
      </c>
    </row>
    <row r="3864" spans="1:8">
      <c r="A3864" s="1">
        <v>3863</v>
      </c>
      <c r="B3864" s="444">
        <f>유형화!$F$71*hourly1!B3865/hourly1!$B$8763+유형화!$F$72*hourly1!C3865/hourly1!$C$8763+유형화!$F$73*hourly1!D3865/hourly1!$D$8763+유형화!$F$74*hourly1!E3865/hourly1!$E$8763</f>
        <v>60.926060926651296</v>
      </c>
      <c r="C3864" s="442">
        <f>hourly1!$F3865*유형화!$G$71/hourly1!$F$8763+유형화!$G$72*hourly1!$G3865/hourly1!$F$8763+유형화!$G$74*hourly1!I3865/hourly1!$I$8763</f>
        <v>0.35241607691109567</v>
      </c>
      <c r="D3864" s="14">
        <v>99.742659000000003</v>
      </c>
      <c r="E3864" s="14">
        <v>3.2618</v>
      </c>
      <c r="F3864" s="1">
        <v>896891</v>
      </c>
      <c r="G3864" s="15">
        <f t="shared" si="120"/>
        <v>0.11413527072046632</v>
      </c>
      <c r="H3864" s="15">
        <f t="shared" si="121"/>
        <v>0.22258379311865359</v>
      </c>
    </row>
    <row r="3865" spans="1:8">
      <c r="A3865" s="1">
        <v>3864</v>
      </c>
      <c r="B3865" s="444">
        <f>유형화!$F$71*hourly1!B3866/hourly1!$B$8763+유형화!$F$72*hourly1!C3866/hourly1!$C$8763+유형화!$F$73*hourly1!D3866/hourly1!$D$8763+유형화!$F$74*hourly1!E3866/hourly1!$E$8763</f>
        <v>59.009548025371849</v>
      </c>
      <c r="C3865" s="442">
        <f>hourly1!$F3866*유형화!$G$71/hourly1!$F$8763+유형화!$G$72*hourly1!$G3866/hourly1!$F$8763+유형화!$G$74*hourly1!I3866/hourly1!$I$8763</f>
        <v>0.32061771906686626</v>
      </c>
      <c r="D3865" s="14">
        <v>71.28969699999999</v>
      </c>
      <c r="E3865" s="14">
        <v>0.85418000000000005</v>
      </c>
      <c r="F3865" s="1">
        <v>955228</v>
      </c>
      <c r="G3865" s="15">
        <f t="shared" si="120"/>
        <v>8.1576618753215854E-2</v>
      </c>
      <c r="H3865" s="15">
        <f t="shared" si="121"/>
        <v>0.16484549509876545</v>
      </c>
    </row>
    <row r="3866" spans="1:8">
      <c r="A3866" s="1">
        <v>3865</v>
      </c>
      <c r="B3866" s="444">
        <f>유형화!$F$71*hourly1!B3867/hourly1!$B$8763+유형화!$F$72*hourly1!C3867/hourly1!$C$8763+유형화!$F$73*hourly1!D3867/hourly1!$D$8763+유형화!$F$74*hourly1!E3867/hourly1!$E$8763</f>
        <v>58.997450528891719</v>
      </c>
      <c r="C3866" s="442">
        <f>hourly1!$F3867*유형화!$G$71/hourly1!$F$8763+유형화!$G$72*hourly1!$G3867/hourly1!$F$8763+유형화!$G$74*hourly1!I3867/hourly1!$I$8763</f>
        <v>0.26302350557295323</v>
      </c>
      <c r="D3866" s="14">
        <v>52.615026999999998</v>
      </c>
      <c r="E3866" s="14">
        <v>0</v>
      </c>
      <c r="F3866" s="1">
        <v>920177</v>
      </c>
      <c r="G3866" s="15">
        <f t="shared" si="120"/>
        <v>6.0207241423247446E-2</v>
      </c>
      <c r="H3866" s="15">
        <f t="shared" si="121"/>
        <v>0.12462326400997041</v>
      </c>
    </row>
    <row r="3867" spans="1:8">
      <c r="A3867" s="1">
        <v>3866</v>
      </c>
      <c r="B3867" s="444">
        <f>유형화!$F$71*hourly1!B3868/hourly1!$B$8763+유형화!$F$72*hourly1!C3868/hourly1!$C$8763+유형화!$F$73*hourly1!D3868/hourly1!$D$8763+유형화!$F$74*hourly1!E3868/hourly1!$E$8763</f>
        <v>58.745206545933542</v>
      </c>
      <c r="C3867" s="442">
        <f>hourly1!$F3868*유형화!$G$71/hourly1!$F$8763+유형화!$G$72*hourly1!$G3868/hourly1!$F$8763+유형화!$G$74*hourly1!I3868/hourly1!$I$8763</f>
        <v>0.2436075137194717</v>
      </c>
      <c r="D3867" s="14">
        <v>37.579462999999997</v>
      </c>
      <c r="E3867" s="14">
        <v>0</v>
      </c>
      <c r="F3867" s="1">
        <v>784511</v>
      </c>
      <c r="G3867" s="15">
        <f t="shared" si="120"/>
        <v>4.3002083822878102E-2</v>
      </c>
      <c r="H3867" s="15">
        <f t="shared" si="121"/>
        <v>9.0788514240319723E-2</v>
      </c>
    </row>
    <row r="3868" spans="1:8">
      <c r="A3868" s="1">
        <v>3867</v>
      </c>
      <c r="B3868" s="444">
        <f>유형화!$F$71*hourly1!B3869/hourly1!$B$8763+유형화!$F$72*hourly1!C3869/hourly1!$C$8763+유형화!$F$73*hourly1!D3869/hourly1!$D$8763+유형화!$F$74*hourly1!E3869/hourly1!$E$8763</f>
        <v>58.741257005490567</v>
      </c>
      <c r="C3868" s="442">
        <f>hourly1!$F3869*유형화!$G$71/hourly1!$F$8763+유형화!$G$72*hourly1!$G3869/hourly1!$F$8763+유형화!$G$74*hourly1!I3869/hourly1!$I$8763</f>
        <v>0.23833773351199417</v>
      </c>
      <c r="D3868" s="14">
        <v>32.669392999999999</v>
      </c>
      <c r="E3868" s="14">
        <v>0</v>
      </c>
      <c r="F3868" s="1">
        <v>678539</v>
      </c>
      <c r="G3868" s="15">
        <f t="shared" si="120"/>
        <v>3.7383503224315558E-2</v>
      </c>
      <c r="H3868" s="15">
        <f t="shared" si="121"/>
        <v>7.9444554567361672E-2</v>
      </c>
    </row>
    <row r="3869" spans="1:8">
      <c r="A3869" s="1">
        <v>3868</v>
      </c>
      <c r="B3869" s="444">
        <f>유형화!$F$71*hourly1!B3870/hourly1!$B$8763+유형화!$F$72*hourly1!C3870/hourly1!$C$8763+유형화!$F$73*hourly1!D3870/hourly1!$D$8763+유형화!$F$74*hourly1!E3870/hourly1!$E$8763</f>
        <v>58.73540663599421</v>
      </c>
      <c r="C3869" s="442">
        <f>hourly1!$F3870*유형화!$G$71/hourly1!$F$8763+유형화!$G$72*hourly1!$G3870/hourly1!$F$8763+유형화!$G$74*hourly1!I3870/hourly1!$I$8763</f>
        <v>0.23837342437390879</v>
      </c>
      <c r="D3869" s="14">
        <v>15.520613000000001</v>
      </c>
      <c r="E3869" s="14">
        <v>0</v>
      </c>
      <c r="F3869" s="1">
        <v>531467</v>
      </c>
      <c r="G3869" s="15">
        <f t="shared" si="120"/>
        <v>1.7760197935996362E-2</v>
      </c>
      <c r="H3869" s="15">
        <f t="shared" si="121"/>
        <v>3.8628599055831922E-2</v>
      </c>
    </row>
    <row r="3870" spans="1:8">
      <c r="A3870" s="1">
        <v>3869</v>
      </c>
      <c r="B3870" s="444">
        <f>유형화!$F$71*hourly1!B3871/hourly1!$B$8763+유형화!$F$72*hourly1!C3871/hourly1!$C$8763+유형화!$F$73*hourly1!D3871/hourly1!$D$8763+유형화!$F$74*hourly1!E3871/hourly1!$E$8763</f>
        <v>58.73116854465129</v>
      </c>
      <c r="C3870" s="442">
        <f>hourly1!$F3871*유형화!$G$71/hourly1!$F$8763+유형화!$G$72*hourly1!$G3871/hourly1!$F$8763+유형화!$G$74*hourly1!I3871/hourly1!$I$8763</f>
        <v>0.23672113303363229</v>
      </c>
      <c r="D3870" s="14">
        <v>7.7686449999999994</v>
      </c>
      <c r="E3870" s="14">
        <v>0</v>
      </c>
      <c r="F3870" s="1">
        <v>598208</v>
      </c>
      <c r="G3870" s="15">
        <f t="shared" si="120"/>
        <v>8.8896406923159831E-3</v>
      </c>
      <c r="H3870" s="15">
        <f t="shared" si="121"/>
        <v>1.9542426356895817E-2</v>
      </c>
    </row>
    <row r="3871" spans="1:8">
      <c r="A3871" s="1">
        <v>3870</v>
      </c>
      <c r="B3871" s="444">
        <f>유형화!$F$71*hourly1!B3872/hourly1!$B$8763+유형화!$F$72*hourly1!C3872/hourly1!$C$8763+유형화!$F$73*hourly1!D3872/hourly1!$D$8763+유형화!$F$74*hourly1!E3872/hourly1!$E$8763</f>
        <v>60.594541190819882</v>
      </c>
      <c r="C3871" s="442">
        <f>hourly1!$F3872*유형화!$G$71/hourly1!$F$8763+유형화!$G$72*hourly1!$G3872/hourly1!$F$8763+유형화!$G$74*hourly1!I3872/hourly1!$I$8763</f>
        <v>0.42175209505897704</v>
      </c>
      <c r="D3871" s="14">
        <v>10.692743999999999</v>
      </c>
      <c r="E3871" s="14">
        <v>7.0376589999999943</v>
      </c>
      <c r="F3871" s="1">
        <v>941740</v>
      </c>
      <c r="G3871" s="15">
        <f t="shared" si="120"/>
        <v>1.2235679732426643E-2</v>
      </c>
      <c r="H3871" s="15">
        <f t="shared" si="121"/>
        <v>2.6789765965277452E-2</v>
      </c>
    </row>
    <row r="3872" spans="1:8">
      <c r="A3872" s="1">
        <v>3871</v>
      </c>
      <c r="B3872" s="444">
        <f>유형화!$F$71*hourly1!B3873/hourly1!$B$8763+유형화!$F$72*hourly1!C3873/hourly1!$C$8763+유형화!$F$73*hourly1!D3873/hourly1!$D$8763+유형화!$F$74*hourly1!E3873/hourly1!$E$8763</f>
        <v>72.214191941557715</v>
      </c>
      <c r="C3872" s="442">
        <f>hourly1!$F3873*유형화!$G$71/hourly1!$F$8763+유형화!$G$72*hourly1!$G3873/hourly1!$F$8763+유형화!$G$74*hourly1!I3873/hourly1!$I$8763</f>
        <v>0.752363393796184</v>
      </c>
      <c r="D3872" s="14">
        <v>13.067107</v>
      </c>
      <c r="E3872" s="14">
        <v>87.649358000000049</v>
      </c>
      <c r="F3872" s="1">
        <v>982904</v>
      </c>
      <c r="G3872" s="15">
        <f t="shared" si="120"/>
        <v>1.4952657267521818E-2</v>
      </c>
      <c r="H3872" s="15">
        <f t="shared" si="121"/>
        <v>3.2631766393594074E-2</v>
      </c>
    </row>
    <row r="3873" spans="1:8">
      <c r="A3873" s="1">
        <v>3872</v>
      </c>
      <c r="B3873" s="444">
        <f>유형화!$F$71*hourly1!B3874/hourly1!$B$8763+유형화!$F$72*hourly1!C3874/hourly1!$C$8763+유형화!$F$73*hourly1!D3874/hourly1!$D$8763+유형화!$F$74*hourly1!E3874/hourly1!$E$8763</f>
        <v>179.76741822984522</v>
      </c>
      <c r="C3873" s="442">
        <f>hourly1!$F3874*유형화!$G$71/hourly1!$F$8763+유형화!$G$72*hourly1!$G3874/hourly1!$F$8763+유형화!$G$74*hourly1!I3874/hourly1!$I$8763</f>
        <v>0.65082386948115467</v>
      </c>
      <c r="D3873" s="14">
        <v>17.465720999999998</v>
      </c>
      <c r="E3873" s="14">
        <v>287.16358399999979</v>
      </c>
      <c r="F3873" s="1">
        <v>938675</v>
      </c>
      <c r="G3873" s="15">
        <f t="shared" si="120"/>
        <v>1.9985980067597092E-2</v>
      </c>
      <c r="H3873" s="15">
        <f t="shared" si="121"/>
        <v>4.3354261107793175E-2</v>
      </c>
    </row>
    <row r="3874" spans="1:8">
      <c r="A3874" s="1">
        <v>3873</v>
      </c>
      <c r="B3874" s="444">
        <f>유형화!$F$71*hourly1!B3875/hourly1!$B$8763+유형화!$F$72*hourly1!C3875/hourly1!$C$8763+유형화!$F$73*hourly1!D3875/hourly1!$D$8763+유형화!$F$74*hourly1!E3875/hourly1!$E$8763</f>
        <v>338.35633524578463</v>
      </c>
      <c r="C3874" s="442">
        <f>hourly1!$F3875*유형화!$G$71/hourly1!$F$8763+유형화!$G$72*hourly1!$G3875/hourly1!$F$8763+유형화!$G$74*hourly1!I3875/hourly1!$I$8763</f>
        <v>0.57593653704379866</v>
      </c>
      <c r="D3874" s="14">
        <v>19.063994000000001</v>
      </c>
      <c r="E3874" s="14">
        <v>542.62678600000015</v>
      </c>
      <c r="F3874" s="1">
        <v>862170</v>
      </c>
      <c r="G3874" s="15">
        <f t="shared" si="120"/>
        <v>2.1814879791838573E-2</v>
      </c>
      <c r="H3874" s="15">
        <f t="shared" si="121"/>
        <v>4.7218540143102741E-2</v>
      </c>
    </row>
    <row r="3875" spans="1:8">
      <c r="A3875" s="1">
        <v>3874</v>
      </c>
      <c r="B3875" s="444">
        <f>유형화!$F$71*hourly1!B3876/hourly1!$B$8763+유형화!$F$72*hourly1!C3876/hourly1!$C$8763+유형화!$F$73*hourly1!D3876/hourly1!$D$8763+유형화!$F$74*hourly1!E3876/hourly1!$E$8763</f>
        <v>508.48103334168354</v>
      </c>
      <c r="C3875" s="442">
        <f>hourly1!$F3876*유형화!$G$71/hourly1!$F$8763+유형화!$G$72*hourly1!$G3876/hourly1!$F$8763+유형화!$G$74*hourly1!I3876/hourly1!$I$8763</f>
        <v>0.49051265917297515</v>
      </c>
      <c r="D3875" s="14">
        <v>25.807241999999999</v>
      </c>
      <c r="E3875" s="14">
        <v>772.86592299999973</v>
      </c>
      <c r="F3875" s="1">
        <v>844205</v>
      </c>
      <c r="G3875" s="15">
        <f t="shared" si="120"/>
        <v>2.9531161308007522E-2</v>
      </c>
      <c r="H3875" s="15">
        <f t="shared" si="121"/>
        <v>6.3338679316114102E-2</v>
      </c>
    </row>
    <row r="3876" spans="1:8">
      <c r="A3876" s="1">
        <v>3875</v>
      </c>
      <c r="B3876" s="444">
        <f>유형화!$F$71*hourly1!B3877/hourly1!$B$8763+유형화!$F$72*hourly1!C3877/hourly1!$C$8763+유형화!$F$73*hourly1!D3877/hourly1!$D$8763+유형화!$F$74*hourly1!E3877/hourly1!$E$8763</f>
        <v>648.64820220700153</v>
      </c>
      <c r="C3876" s="442">
        <f>hourly1!$F3877*유형화!$G$71/hourly1!$F$8763+유형화!$G$72*hourly1!$G3877/hourly1!$F$8763+유형화!$G$74*hourly1!I3877/hourly1!$I$8763</f>
        <v>0.45841606261959689</v>
      </c>
      <c r="D3876" s="14">
        <v>37.279258000000013</v>
      </c>
      <c r="E3876" s="14">
        <v>966.54351100000054</v>
      </c>
      <c r="F3876" s="1">
        <v>820187</v>
      </c>
      <c r="G3876" s="15">
        <f t="shared" si="120"/>
        <v>4.2658560005785599E-2</v>
      </c>
      <c r="H3876" s="15">
        <f t="shared" si="121"/>
        <v>9.0099186977768031E-2</v>
      </c>
    </row>
    <row r="3877" spans="1:8">
      <c r="A3877" s="1">
        <v>3876</v>
      </c>
      <c r="B3877" s="444">
        <f>유형화!$F$71*hourly1!B3878/hourly1!$B$8763+유형화!$F$72*hourly1!C3878/hourly1!$C$8763+유형화!$F$73*hourly1!D3878/hourly1!$D$8763+유형화!$F$74*hourly1!E3878/hourly1!$E$8763</f>
        <v>600.74665381410512</v>
      </c>
      <c r="C3877" s="442">
        <f>hourly1!$F3878*유형화!$G$71/hourly1!$F$8763+유형화!$G$72*hourly1!$G3878/hourly1!$F$8763+유형화!$G$74*hourly1!I3878/hourly1!$I$8763</f>
        <v>0.44232258036361105</v>
      </c>
      <c r="D3877" s="14">
        <v>51.350137999999987</v>
      </c>
      <c r="E3877" s="14">
        <v>1102.3944869999989</v>
      </c>
      <c r="F3877" s="1">
        <v>828985</v>
      </c>
      <c r="G3877" s="15">
        <f t="shared" si="120"/>
        <v>5.8759832161315285E-2</v>
      </c>
      <c r="H3877" s="15">
        <f t="shared" si="121"/>
        <v>0.12182801265433731</v>
      </c>
    </row>
    <row r="3878" spans="1:8">
      <c r="A3878" s="1">
        <v>3877</v>
      </c>
      <c r="B3878" s="444">
        <f>유형화!$F$71*hourly1!B3879/hourly1!$B$8763+유형화!$F$72*hourly1!C3879/hourly1!$C$8763+유형화!$F$73*hourly1!D3879/hourly1!$D$8763+유형화!$F$74*hourly1!E3879/hourly1!$E$8763</f>
        <v>402.07412883585926</v>
      </c>
      <c r="C3878" s="442">
        <f>hourly1!$F3879*유형화!$G$71/hourly1!$F$8763+유형화!$G$72*hourly1!$G3879/hourly1!$F$8763+유형화!$G$74*hourly1!I3879/hourly1!$I$8763</f>
        <v>0.55390606732609893</v>
      </c>
      <c r="D3878" s="14">
        <v>73.109973999999994</v>
      </c>
      <c r="E3878" s="14">
        <v>1167.9041839999991</v>
      </c>
      <c r="F3878" s="1">
        <v>833565</v>
      </c>
      <c r="G3878" s="15">
        <f t="shared" si="120"/>
        <v>8.3659557089371894E-2</v>
      </c>
      <c r="H3878" s="15">
        <f t="shared" si="121"/>
        <v>0.16866412407758491</v>
      </c>
    </row>
    <row r="3879" spans="1:8">
      <c r="A3879" s="1">
        <v>3878</v>
      </c>
      <c r="B3879" s="444">
        <f>유형화!$F$71*hourly1!B3880/hourly1!$B$8763+유형화!$F$72*hourly1!C3880/hourly1!$C$8763+유형화!$F$73*hourly1!D3880/hourly1!$D$8763+유형화!$F$74*hourly1!E3880/hourly1!$E$8763</f>
        <v>553.13845413795889</v>
      </c>
      <c r="C3879" s="442">
        <f>hourly1!$F3880*유형화!$G$71/hourly1!$F$8763+유형화!$G$72*hourly1!$G3880/hourly1!$F$8763+유형화!$G$74*hourly1!I3880/hourly1!$I$8763</f>
        <v>0.51661759116796069</v>
      </c>
      <c r="D3879" s="14">
        <v>128.26712800000001</v>
      </c>
      <c r="E3879" s="14">
        <v>1171.786958000002</v>
      </c>
      <c r="F3879" s="1">
        <v>841897</v>
      </c>
      <c r="G3879" s="15">
        <f t="shared" si="120"/>
        <v>0.14677574796573958</v>
      </c>
      <c r="H3879" s="15">
        <f t="shared" si="121"/>
        <v>0.27655619859716885</v>
      </c>
    </row>
    <row r="3880" spans="1:8">
      <c r="A3880" s="1">
        <v>3879</v>
      </c>
      <c r="B3880" s="444">
        <f>유형화!$F$71*hourly1!B3881/hourly1!$B$8763+유형화!$F$72*hourly1!C3881/hourly1!$C$8763+유형화!$F$73*hourly1!D3881/hourly1!$D$8763+유형화!$F$74*hourly1!E3881/hourly1!$E$8763</f>
        <v>783.70830082989687</v>
      </c>
      <c r="C3880" s="442">
        <f>hourly1!$F3881*유형화!$G$71/hourly1!$F$8763+유형화!$G$72*hourly1!$G3881/hourly1!$F$8763+유형화!$G$74*hourly1!I3881/hourly1!$I$8763</f>
        <v>0.38903400488956552</v>
      </c>
      <c r="D3880" s="14">
        <v>149.69338999999999</v>
      </c>
      <c r="E3880" s="14">
        <v>1074.839308999999</v>
      </c>
      <c r="F3880" s="1">
        <v>843590</v>
      </c>
      <c r="G3880" s="15">
        <f t="shared" si="120"/>
        <v>0.17129376501497062</v>
      </c>
      <c r="H3880" s="15">
        <f t="shared" si="121"/>
        <v>0.31475583067135476</v>
      </c>
    </row>
    <row r="3881" spans="1:8">
      <c r="A3881" s="1">
        <v>3880</v>
      </c>
      <c r="B3881" s="444">
        <f>유형화!$F$71*hourly1!B3882/hourly1!$B$8763+유형화!$F$72*hourly1!C3882/hourly1!$C$8763+유형화!$F$73*hourly1!D3882/hourly1!$D$8763+유형화!$F$74*hourly1!E3882/hourly1!$E$8763</f>
        <v>692.2478701824549</v>
      </c>
      <c r="C3881" s="442">
        <f>hourly1!$F3882*유형화!$G$71/hourly1!$F$8763+유형화!$G$72*hourly1!$G3882/hourly1!$F$8763+유형화!$G$74*hourly1!I3882/hourly1!$I$8763</f>
        <v>0.36780552024712265</v>
      </c>
      <c r="D3881" s="14">
        <v>180.79810699999999</v>
      </c>
      <c r="E3881" s="14">
        <v>885.13605800000062</v>
      </c>
      <c r="F3881" s="1">
        <v>836810</v>
      </c>
      <c r="G3881" s="15">
        <f t="shared" si="120"/>
        <v>0.20688681347659715</v>
      </c>
      <c r="H3881" s="15">
        <f t="shared" si="121"/>
        <v>0.36695869044022172</v>
      </c>
    </row>
    <row r="3882" spans="1:8">
      <c r="A3882" s="1">
        <v>3881</v>
      </c>
      <c r="B3882" s="444">
        <f>유형화!$F$71*hourly1!B3883/hourly1!$B$8763+유형화!$F$72*hourly1!C3883/hourly1!$C$8763+유형화!$F$73*hourly1!D3883/hourly1!$D$8763+유형화!$F$74*hourly1!E3883/hourly1!$E$8763</f>
        <v>634.14263329198229</v>
      </c>
      <c r="C3882" s="442">
        <f>hourly1!$F3883*유형화!$G$71/hourly1!$F$8763+유형화!$G$72*hourly1!$G3883/hourly1!$F$8763+유형화!$G$74*hourly1!I3883/hourly1!$I$8763</f>
        <v>0.38904916128298206</v>
      </c>
      <c r="D3882" s="14">
        <v>156.91787799999989</v>
      </c>
      <c r="E3882" s="14">
        <v>663.96817799999928</v>
      </c>
      <c r="F3882" s="1">
        <v>829342</v>
      </c>
      <c r="G3882" s="15">
        <f t="shared" si="120"/>
        <v>0.17956072823776528</v>
      </c>
      <c r="H3882" s="15">
        <f t="shared" si="121"/>
        <v>0.32721271886515141</v>
      </c>
    </row>
    <row r="3883" spans="1:8">
      <c r="A3883" s="1">
        <v>3882</v>
      </c>
      <c r="B3883" s="444">
        <f>유형화!$F$71*hourly1!B3884/hourly1!$B$8763+유형화!$F$72*hourly1!C3884/hourly1!$C$8763+유형화!$F$73*hourly1!D3884/hourly1!$D$8763+유형화!$F$74*hourly1!E3884/hourly1!$E$8763</f>
        <v>423.62213478963366</v>
      </c>
      <c r="C3883" s="442">
        <f>hourly1!$F3884*유형화!$G$71/hourly1!$F$8763+유형화!$G$72*hourly1!$G3884/hourly1!$F$8763+유형화!$G$74*hourly1!I3884/hourly1!$I$8763</f>
        <v>0.51666126765651366</v>
      </c>
      <c r="D3883" s="14">
        <v>151.56162499999999</v>
      </c>
      <c r="E3883" s="14">
        <v>380.57846200000017</v>
      </c>
      <c r="F3883" s="1">
        <v>839978</v>
      </c>
      <c r="G3883" s="15">
        <f t="shared" si="120"/>
        <v>0.1734315815684119</v>
      </c>
      <c r="H3883" s="15">
        <f t="shared" si="121"/>
        <v>0.31799706255041493</v>
      </c>
    </row>
    <row r="3884" spans="1:8">
      <c r="A3884" s="1">
        <v>3883</v>
      </c>
      <c r="B3884" s="444">
        <f>유형화!$F$71*hourly1!B3885/hourly1!$B$8763+유형화!$F$72*hourly1!C3885/hourly1!$C$8763+유형화!$F$73*hourly1!D3885/hourly1!$D$8763+유형화!$F$74*hourly1!E3885/hourly1!$E$8763</f>
        <v>181.54028747642576</v>
      </c>
      <c r="C3884" s="442">
        <f>hourly1!$F3885*유형화!$G$71/hourly1!$F$8763+유형화!$G$72*hourly1!$G3885/hourly1!$F$8763+유형화!$G$74*hourly1!I3885/hourly1!$I$8763</f>
        <v>0.63913796421365676</v>
      </c>
      <c r="D3884" s="14">
        <v>128.05941200000001</v>
      </c>
      <c r="E3884" s="14">
        <v>128.73131199999989</v>
      </c>
      <c r="F3884" s="1">
        <v>819428</v>
      </c>
      <c r="G3884" s="15">
        <f t="shared" si="120"/>
        <v>0.14653805907584372</v>
      </c>
      <c r="H3884" s="15">
        <f t="shared" si="121"/>
        <v>0.27617637094896524</v>
      </c>
    </row>
    <row r="3885" spans="1:8">
      <c r="A3885" s="1">
        <v>3884</v>
      </c>
      <c r="B3885" s="444">
        <f>유형화!$F$71*hourly1!B3886/hourly1!$B$8763+유형화!$F$72*hourly1!C3886/hourly1!$C$8763+유형화!$F$73*hourly1!D3886/hourly1!$D$8763+유형화!$F$74*hourly1!E3886/hourly1!$E$8763</f>
        <v>182.23086582078238</v>
      </c>
      <c r="C3885" s="442">
        <f>hourly1!$F3886*유형화!$G$71/hourly1!$F$8763+유형화!$G$72*hourly1!$G3886/hourly1!$F$8763+유형화!$G$74*hourly1!I3886/hourly1!$I$8763</f>
        <v>0.64456867924369332</v>
      </c>
      <c r="D3885" s="14">
        <v>106.4771300000001</v>
      </c>
      <c r="E3885" s="14">
        <v>14.76446299999999</v>
      </c>
      <c r="F3885" s="1">
        <v>815518</v>
      </c>
      <c r="G3885" s="15">
        <f t="shared" si="120"/>
        <v>0.12184150873788413</v>
      </c>
      <c r="H3885" s="15">
        <f t="shared" si="121"/>
        <v>0.23566438144995666</v>
      </c>
    </row>
    <row r="3886" spans="1:8">
      <c r="A3886" s="1">
        <v>3885</v>
      </c>
      <c r="B3886" s="444">
        <f>유형화!$F$71*hourly1!B3887/hourly1!$B$8763+유형화!$F$72*hourly1!C3887/hourly1!$C$8763+유형화!$F$73*hourly1!D3887/hourly1!$D$8763+유형화!$F$74*hourly1!E3887/hourly1!$E$8763</f>
        <v>74.992423785009024</v>
      </c>
      <c r="C3886" s="442">
        <f>hourly1!$F3887*유형화!$G$71/hourly1!$F$8763+유형화!$G$72*hourly1!$G3887/hourly1!$F$8763+유형화!$G$74*hourly1!I3887/hourly1!$I$8763</f>
        <v>0.54889704227416136</v>
      </c>
      <c r="D3886" s="14">
        <v>110.38009099999999</v>
      </c>
      <c r="E3886" s="14">
        <v>4.3050200000000007</v>
      </c>
      <c r="F3886" s="1">
        <v>803890</v>
      </c>
      <c r="G3886" s="15">
        <f t="shared" si="120"/>
        <v>0.12630765707213307</v>
      </c>
      <c r="H3886" s="15">
        <f t="shared" si="121"/>
        <v>0.24314753271755504</v>
      </c>
    </row>
    <row r="3887" spans="1:8">
      <c r="A3887" s="1">
        <v>3886</v>
      </c>
      <c r="B3887" s="444">
        <f>유형화!$F$71*hourly1!B3888/hourly1!$B$8763+유형화!$F$72*hourly1!C3888/hourly1!$C$8763+유형화!$F$73*hourly1!D3888/hourly1!$D$8763+유형화!$F$74*hourly1!E3888/hourly1!$E$8763</f>
        <v>67.177104765371766</v>
      </c>
      <c r="C3887" s="442">
        <f>hourly1!$F3888*유형화!$G$71/hourly1!$F$8763+유형화!$G$72*hourly1!$G3888/hourly1!$F$8763+유형화!$G$74*hourly1!I3888/hourly1!$I$8763</f>
        <v>0.4584988523814808</v>
      </c>
      <c r="D3887" s="14">
        <v>93.698285000000013</v>
      </c>
      <c r="E3887" s="14">
        <v>3.4676</v>
      </c>
      <c r="F3887" s="1">
        <v>824108</v>
      </c>
      <c r="G3887" s="15">
        <f t="shared" si="120"/>
        <v>0.10721870894296501</v>
      </c>
      <c r="H3887" s="15">
        <f t="shared" si="121"/>
        <v>0.21065808961090066</v>
      </c>
    </row>
    <row r="3888" spans="1:8">
      <c r="A3888" s="1">
        <v>3887</v>
      </c>
      <c r="B3888" s="444">
        <f>유형화!$F$71*hourly1!B3889/hourly1!$B$8763+유형화!$F$72*hourly1!C3889/hourly1!$C$8763+유형화!$F$73*hourly1!D3889/hourly1!$D$8763+유형화!$F$74*hourly1!E3889/hourly1!$E$8763</f>
        <v>62.204806701727506</v>
      </c>
      <c r="C3888" s="442">
        <f>hourly1!$F3889*유형화!$G$71/hourly1!$F$8763+유형화!$G$72*hourly1!$G3889/hourly1!$F$8763+유형화!$G$74*hourly1!I3889/hourly1!$I$8763</f>
        <v>0.35223835597539871</v>
      </c>
      <c r="D3888" s="14">
        <v>90.800421000000014</v>
      </c>
      <c r="E3888" s="14">
        <v>3.5815399999999999</v>
      </c>
      <c r="F3888" s="1">
        <v>923437</v>
      </c>
      <c r="G3888" s="15">
        <f t="shared" si="120"/>
        <v>0.10390269054655257</v>
      </c>
      <c r="H3888" s="15">
        <f t="shared" si="121"/>
        <v>0.20487708124761961</v>
      </c>
    </row>
    <row r="3889" spans="1:8">
      <c r="A3889" s="1">
        <v>3888</v>
      </c>
      <c r="B3889" s="444">
        <f>유형화!$F$71*hourly1!B3890/hourly1!$B$8763+유형화!$F$72*hourly1!C3890/hourly1!$C$8763+유형화!$F$73*hourly1!D3890/hourly1!$D$8763+유형화!$F$74*hourly1!E3890/hourly1!$E$8763</f>
        <v>59.138476174352895</v>
      </c>
      <c r="C3889" s="442">
        <f>hourly1!$F3890*유형화!$G$71/hourly1!$F$8763+유형화!$G$72*hourly1!$G3890/hourly1!$F$8763+유형화!$G$74*hourly1!I3890/hourly1!$I$8763</f>
        <v>0.32050412760223412</v>
      </c>
      <c r="D3889" s="14">
        <v>90.877784000000034</v>
      </c>
      <c r="E3889" s="14">
        <v>1.7138199999999999</v>
      </c>
      <c r="F3889" s="1">
        <v>903254</v>
      </c>
      <c r="G3889" s="15">
        <f t="shared" si="120"/>
        <v>0.10399121683046435</v>
      </c>
      <c r="H3889" s="15">
        <f t="shared" si="121"/>
        <v>0.20503195443058586</v>
      </c>
    </row>
    <row r="3890" spans="1:8">
      <c r="A3890" s="1">
        <v>3889</v>
      </c>
      <c r="B3890" s="444">
        <f>유형화!$F$71*hourly1!B3891/hourly1!$B$8763+유형화!$F$72*hourly1!C3891/hourly1!$C$8763+유형화!$F$73*hourly1!D3891/hourly1!$D$8763+유형화!$F$74*hourly1!E3891/hourly1!$E$8763</f>
        <v>59.010002493039259</v>
      </c>
      <c r="C3890" s="442">
        <f>hourly1!$F3891*유형화!$G$71/hourly1!$F$8763+유형화!$G$72*hourly1!$G3891/hourly1!$F$8763+유형화!$G$74*hourly1!I3891/hourly1!$I$8763</f>
        <v>0.26296092433562351</v>
      </c>
      <c r="D3890" s="14">
        <v>86.402364000000006</v>
      </c>
      <c r="E3890" s="14">
        <v>0.25568000000000002</v>
      </c>
      <c r="F3890" s="1">
        <v>845054</v>
      </c>
      <c r="G3890" s="15">
        <f t="shared" si="120"/>
        <v>9.8870005120159005E-2</v>
      </c>
      <c r="H3890" s="15">
        <f t="shared" si="121"/>
        <v>0.19602343194275704</v>
      </c>
    </row>
    <row r="3891" spans="1:8">
      <c r="A3891" s="1">
        <v>3890</v>
      </c>
      <c r="B3891" s="444">
        <f>유형화!$F$71*hourly1!B3892/hourly1!$B$8763+유형화!$F$72*hourly1!C3892/hourly1!$C$8763+유형화!$F$73*hourly1!D3892/hourly1!$D$8763+유형화!$F$74*hourly1!E3892/hourly1!$E$8763</f>
        <v>58.733924205745751</v>
      </c>
      <c r="C3891" s="442">
        <f>hourly1!$F3892*유형화!$G$71/hourly1!$F$8763+유형화!$G$72*hourly1!$G3892/hourly1!$F$8763+유형화!$G$74*hourly1!I3892/hourly1!$I$8763</f>
        <v>0.24355731835203032</v>
      </c>
      <c r="D3891" s="14">
        <v>97.771118000000001</v>
      </c>
      <c r="E3891" s="14">
        <v>0.15007999999999999</v>
      </c>
      <c r="F3891" s="1">
        <v>757875</v>
      </c>
      <c r="G3891" s="15">
        <f t="shared" si="120"/>
        <v>0.11187924137427153</v>
      </c>
      <c r="H3891" s="15">
        <f t="shared" si="121"/>
        <v>0.21871338489944372</v>
      </c>
    </row>
    <row r="3892" spans="1:8">
      <c r="A3892" s="1">
        <v>3891</v>
      </c>
      <c r="B3892" s="444">
        <f>유형화!$F$71*hourly1!B3893/hourly1!$B$8763+유형화!$F$72*hourly1!C3893/hourly1!$C$8763+유형화!$F$73*hourly1!D3893/hourly1!$D$8763+유형화!$F$74*hourly1!E3893/hourly1!$E$8763</f>
        <v>58.718136864632591</v>
      </c>
      <c r="C3892" s="442">
        <f>hourly1!$F3893*유형화!$G$71/hourly1!$F$8763+유형화!$G$72*hourly1!$G3893/hourly1!$F$8763+유형화!$G$74*hourly1!I3893/hourly1!$I$8763</f>
        <v>0.23819798504582196</v>
      </c>
      <c r="D3892" s="14">
        <v>92.248018000000002</v>
      </c>
      <c r="E3892" s="14">
        <v>0</v>
      </c>
      <c r="F3892" s="1">
        <v>629837</v>
      </c>
      <c r="G3892" s="15">
        <f t="shared" si="120"/>
        <v>0.10555917210765807</v>
      </c>
      <c r="H3892" s="15">
        <f t="shared" si="121"/>
        <v>0.20777011032965498</v>
      </c>
    </row>
    <row r="3893" spans="1:8">
      <c r="A3893" s="1">
        <v>3892</v>
      </c>
      <c r="B3893" s="444">
        <f>유형화!$F$71*hourly1!B3894/hourly1!$B$8763+유형화!$F$72*hourly1!C3894/hourly1!$C$8763+유형화!$F$73*hourly1!D3894/hourly1!$D$8763+유형화!$F$74*hourly1!E3894/hourly1!$E$8763</f>
        <v>58.702782349869331</v>
      </c>
      <c r="C3893" s="442">
        <f>hourly1!$F3894*유형화!$G$71/hourly1!$F$8763+유형화!$G$72*hourly1!$G3894/hourly1!$F$8763+유형화!$G$74*hourly1!I3894/hourly1!$I$8763</f>
        <v>0.2382916124438581</v>
      </c>
      <c r="D3893" s="14">
        <v>111.166899</v>
      </c>
      <c r="E3893" s="14">
        <v>0</v>
      </c>
      <c r="F3893" s="1">
        <v>553449</v>
      </c>
      <c r="G3893" s="15">
        <f t="shared" si="120"/>
        <v>0.12720799946309569</v>
      </c>
      <c r="H3893" s="15">
        <f t="shared" si="121"/>
        <v>0.24464751728260528</v>
      </c>
    </row>
    <row r="3894" spans="1:8">
      <c r="A3894" s="1">
        <v>3893</v>
      </c>
      <c r="B3894" s="444">
        <f>유형화!$F$71*hourly1!B3895/hourly1!$B$8763+유형화!$F$72*hourly1!C3895/hourly1!$C$8763+유형화!$F$73*hourly1!D3895/hourly1!$D$8763+유형화!$F$74*hourly1!E3895/hourly1!$E$8763</f>
        <v>58.702782349869331</v>
      </c>
      <c r="C3894" s="442">
        <f>hourly1!$F3895*유형화!$G$71/hourly1!$F$8763+유형화!$G$72*hourly1!$G3895/hourly1!$F$8763+유형화!$G$74*hourly1!I3895/hourly1!$I$8763</f>
        <v>0.23671127322931343</v>
      </c>
      <c r="D3894" s="14">
        <v>117.894358</v>
      </c>
      <c r="E3894" s="14">
        <v>0</v>
      </c>
      <c r="F3894" s="1">
        <v>599010</v>
      </c>
      <c r="G3894" s="15">
        <f t="shared" si="120"/>
        <v>0.13490621366676794</v>
      </c>
      <c r="H3894" s="15">
        <f t="shared" si="121"/>
        <v>0.25735715553255051</v>
      </c>
    </row>
    <row r="3895" spans="1:8">
      <c r="A3895" s="1">
        <v>3894</v>
      </c>
      <c r="B3895" s="444">
        <f>유형화!$F$71*hourly1!B3896/hourly1!$B$8763+유형화!$F$72*hourly1!C3896/hourly1!$C$8763+유형화!$F$73*hourly1!D3896/hourly1!$D$8763+유형화!$F$74*hourly1!E3896/hourly1!$E$8763</f>
        <v>60.565664459508021</v>
      </c>
      <c r="C3895" s="442">
        <f>hourly1!$F3896*유형화!$G$71/hourly1!$F$8763+유형화!$G$72*hourly1!$G3896/hourly1!$F$8763+유형화!$G$74*hourly1!I3896/hourly1!$I$8763</f>
        <v>0.42183146240944447</v>
      </c>
      <c r="D3895" s="14">
        <v>117.673688</v>
      </c>
      <c r="E3895" s="14">
        <v>10.50517399999997</v>
      </c>
      <c r="F3895" s="1">
        <v>920092</v>
      </c>
      <c r="G3895" s="15">
        <f t="shared" si="120"/>
        <v>0.13465370154765663</v>
      </c>
      <c r="H3895" s="15">
        <f t="shared" si="121"/>
        <v>0.25694351945899324</v>
      </c>
    </row>
    <row r="3896" spans="1:8">
      <c r="A3896" s="1">
        <v>3895</v>
      </c>
      <c r="B3896" s="444">
        <f>유형화!$F$71*hourly1!B3897/hourly1!$B$8763+유형화!$F$72*hourly1!C3897/hourly1!$C$8763+유형화!$F$73*hourly1!D3897/hourly1!$D$8763+유형화!$F$74*hourly1!E3897/hourly1!$E$8763</f>
        <v>72.139204438090616</v>
      </c>
      <c r="C3896" s="442">
        <f>hourly1!$F3897*유형화!$G$71/hourly1!$F$8763+유형화!$G$72*hourly1!$G3897/hourly1!$F$8763+유형화!$G$74*hourly1!I3897/hourly1!$I$8763</f>
        <v>0.75255969353671481</v>
      </c>
      <c r="D3896" s="14">
        <v>114.579627</v>
      </c>
      <c r="E3896" s="14">
        <v>113.40732200000009</v>
      </c>
      <c r="F3896" s="1">
        <v>1007440</v>
      </c>
      <c r="G3896" s="15">
        <f t="shared" si="120"/>
        <v>0.13111317542371767</v>
      </c>
      <c r="H3896" s="15">
        <f t="shared" si="121"/>
        <v>0.25112066668977373</v>
      </c>
    </row>
    <row r="3897" spans="1:8">
      <c r="A3897" s="1">
        <v>3896</v>
      </c>
      <c r="B3897" s="444">
        <f>유형화!$F$71*hourly1!B3898/hourly1!$B$8763+유형화!$F$72*hourly1!C3898/hourly1!$C$8763+유형화!$F$73*hourly1!D3898/hourly1!$D$8763+유형화!$F$74*hourly1!E3898/hourly1!$E$8763</f>
        <v>171.7769049128292</v>
      </c>
      <c r="C3897" s="442">
        <f>hourly1!$F3898*유형화!$G$71/hourly1!$F$8763+유형화!$G$72*hourly1!$G3898/hourly1!$F$8763+유형화!$G$74*hourly1!I3898/hourly1!$I$8763</f>
        <v>0.65105594156958446</v>
      </c>
      <c r="D3897" s="14">
        <v>116.653807</v>
      </c>
      <c r="E3897" s="14">
        <v>318.6931850000002</v>
      </c>
      <c r="F3897" s="1">
        <v>946953</v>
      </c>
      <c r="G3897" s="15">
        <f t="shared" si="120"/>
        <v>0.1334866543162643</v>
      </c>
      <c r="H3897" s="15">
        <f t="shared" si="121"/>
        <v>0.25502894638368123</v>
      </c>
    </row>
    <row r="3898" spans="1:8">
      <c r="A3898" s="1">
        <v>3897</v>
      </c>
      <c r="B3898" s="444">
        <f>유형화!$F$71*hourly1!B3899/hourly1!$B$8763+유형화!$F$72*hourly1!C3899/hourly1!$C$8763+유형화!$F$73*hourly1!D3899/hourly1!$D$8763+유형화!$F$74*hourly1!E3899/hourly1!$E$8763</f>
        <v>296.99516913774625</v>
      </c>
      <c r="C3898" s="442">
        <f>hourly1!$F3899*유형화!$G$71/hourly1!$F$8763+유형화!$G$72*hourly1!$G3899/hourly1!$F$8763+유형화!$G$74*hourly1!I3899/hourly1!$I$8763</f>
        <v>0.57620503336801876</v>
      </c>
      <c r="D3898" s="14">
        <v>126.15701300000001</v>
      </c>
      <c r="E3898" s="14">
        <v>567.16703000000018</v>
      </c>
      <c r="F3898" s="1">
        <v>892870</v>
      </c>
      <c r="G3898" s="15">
        <f t="shared" si="120"/>
        <v>0.1443611487441937</v>
      </c>
      <c r="H3898" s="15">
        <f t="shared" si="121"/>
        <v>0.27268893433066849</v>
      </c>
    </row>
    <row r="3899" spans="1:8">
      <c r="A3899" s="1">
        <v>3898</v>
      </c>
      <c r="B3899" s="444">
        <f>유형화!$F$71*hourly1!B3900/hourly1!$B$8763+유형화!$F$72*hourly1!C3900/hourly1!$C$8763+유형화!$F$73*hourly1!D3900/hourly1!$D$8763+유형화!$F$74*hourly1!E3900/hourly1!$E$8763</f>
        <v>432.65952684772662</v>
      </c>
      <c r="C3899" s="442">
        <f>hourly1!$F3900*유형화!$G$71/hourly1!$F$8763+유형화!$G$72*hourly1!$G3900/hourly1!$F$8763+유형화!$G$74*hourly1!I3900/hourly1!$I$8763</f>
        <v>0.490757769019182</v>
      </c>
      <c r="D3899" s="14">
        <v>127.540789</v>
      </c>
      <c r="E3899" s="14">
        <v>772.82768699999929</v>
      </c>
      <c r="F3899" s="1">
        <v>863637</v>
      </c>
      <c r="G3899" s="15">
        <f t="shared" si="120"/>
        <v>0.14594460009750565</v>
      </c>
      <c r="H3899" s="15">
        <f t="shared" si="121"/>
        <v>0.27522720395181999</v>
      </c>
    </row>
    <row r="3900" spans="1:8">
      <c r="A3900" s="1">
        <v>3899</v>
      </c>
      <c r="B3900" s="444">
        <f>유형화!$F$71*hourly1!B3901/hourly1!$B$8763+유형화!$F$72*hourly1!C3901/hourly1!$C$8763+유형화!$F$73*hourly1!D3901/hourly1!$D$8763+유형화!$F$74*hourly1!E3901/hourly1!$E$8763</f>
        <v>555.7778349069813</v>
      </c>
      <c r="C3900" s="442">
        <f>hourly1!$F3901*유형화!$G$71/hourly1!$F$8763+유형화!$G$72*hourly1!$G3901/hourly1!$F$8763+유형화!$G$74*hourly1!I3901/hourly1!$I$8763</f>
        <v>0.4586888777010798</v>
      </c>
      <c r="D3900" s="14">
        <v>119.13672699999999</v>
      </c>
      <c r="E3900" s="14">
        <v>938.65527999999961</v>
      </c>
      <c r="F3900" s="1">
        <v>819457</v>
      </c>
      <c r="G3900" s="15">
        <f t="shared" si="120"/>
        <v>0.13632785335004241</v>
      </c>
      <c r="H3900" s="15">
        <f t="shared" si="121"/>
        <v>0.25968183630345831</v>
      </c>
    </row>
    <row r="3901" spans="1:8">
      <c r="A3901" s="1">
        <v>3900</v>
      </c>
      <c r="B3901" s="444">
        <f>유형화!$F$71*hourly1!B3902/hourly1!$B$8763+유형화!$F$72*hourly1!C3902/hourly1!$C$8763+유형화!$F$73*hourly1!D3902/hourly1!$D$8763+유형화!$F$74*hourly1!E3902/hourly1!$E$8763</f>
        <v>497.34469321234911</v>
      </c>
      <c r="C3901" s="442">
        <f>hourly1!$F3902*유형화!$G$71/hourly1!$F$8763+유형화!$G$72*hourly1!$G3902/hourly1!$F$8763+유형화!$G$74*hourly1!I3902/hourly1!$I$8763</f>
        <v>0.44262106353071828</v>
      </c>
      <c r="D3901" s="14">
        <v>99.916201999999998</v>
      </c>
      <c r="E3901" s="14">
        <v>1011.517293</v>
      </c>
      <c r="F3901" s="1">
        <v>850601</v>
      </c>
      <c r="G3901" s="15">
        <f t="shared" si="120"/>
        <v>0.11433385553347639</v>
      </c>
      <c r="H3901" s="15">
        <f t="shared" si="121"/>
        <v>0.22292358530057374</v>
      </c>
    </row>
    <row r="3902" spans="1:8">
      <c r="A3902" s="1">
        <v>3901</v>
      </c>
      <c r="B3902" s="444">
        <f>유형화!$F$71*hourly1!B3903/hourly1!$B$8763+유형화!$F$72*hourly1!C3903/hourly1!$C$8763+유형화!$F$73*hourly1!D3903/hourly1!$D$8763+유형화!$F$74*hourly1!E3903/hourly1!$E$8763</f>
        <v>272.81309201119615</v>
      </c>
      <c r="C3902" s="442">
        <f>hourly1!$F3903*유형화!$G$71/hourly1!$F$8763+유형화!$G$72*hourly1!$G3903/hourly1!$F$8763+유형화!$G$74*hourly1!I3903/hourly1!$I$8763</f>
        <v>0.55429467399383958</v>
      </c>
      <c r="D3902" s="14">
        <v>101.58097600000001</v>
      </c>
      <c r="E3902" s="14">
        <v>1002.565996000001</v>
      </c>
      <c r="F3902" s="1">
        <v>817653</v>
      </c>
      <c r="G3902" s="15">
        <f t="shared" si="120"/>
        <v>0.11623885218268737</v>
      </c>
      <c r="H3902" s="15">
        <f t="shared" si="121"/>
        <v>0.22617582669959962</v>
      </c>
    </row>
    <row r="3903" spans="1:8">
      <c r="A3903" s="1">
        <v>3902</v>
      </c>
      <c r="B3903" s="444">
        <f>유형화!$F$71*hourly1!B3904/hourly1!$B$8763+유형화!$F$72*hourly1!C3904/hourly1!$C$8763+유형화!$F$73*hourly1!D3904/hourly1!$D$8763+유형화!$F$74*hourly1!E3904/hourly1!$E$8763</f>
        <v>442.4108748076012</v>
      </c>
      <c r="C3903" s="442">
        <f>hourly1!$F3904*유형화!$G$71/hourly1!$F$8763+유형화!$G$72*hourly1!$G3904/hourly1!$F$8763+유형화!$G$74*hourly1!I3904/hourly1!$I$8763</f>
        <v>0.51701173888275576</v>
      </c>
      <c r="D3903" s="14">
        <v>150.87192200000001</v>
      </c>
      <c r="E3903" s="14">
        <v>952.63469100000043</v>
      </c>
      <c r="F3903" s="1">
        <v>837423</v>
      </c>
      <c r="G3903" s="15">
        <f t="shared" si="120"/>
        <v>0.17264235618169232</v>
      </c>
      <c r="H3903" s="15">
        <f t="shared" si="121"/>
        <v>0.31680211401711472</v>
      </c>
    </row>
    <row r="3904" spans="1:8">
      <c r="A3904" s="1">
        <v>3903</v>
      </c>
      <c r="B3904" s="444">
        <f>유형화!$F$71*hourly1!B3905/hourly1!$B$8763+유형화!$F$72*hourly1!C3905/hourly1!$C$8763+유형화!$F$73*hourly1!D3905/hourly1!$D$8763+유형화!$F$74*hourly1!E3905/hourly1!$E$8763</f>
        <v>666.36757268700978</v>
      </c>
      <c r="C3904" s="442">
        <f>hourly1!$F3905*유형화!$G$71/hourly1!$F$8763+유형화!$G$72*hourly1!$G3905/hourly1!$F$8763+유형화!$G$74*hourly1!I3905/hourly1!$I$8763</f>
        <v>0.3892854706426902</v>
      </c>
      <c r="D3904" s="14">
        <v>146.53956700000001</v>
      </c>
      <c r="E3904" s="14">
        <v>828.12155900000039</v>
      </c>
      <c r="F3904" s="1">
        <v>803343</v>
      </c>
      <c r="G3904" s="15">
        <f t="shared" si="120"/>
        <v>0.16768485338660274</v>
      </c>
      <c r="H3904" s="15">
        <f t="shared" si="121"/>
        <v>0.30925231616458565</v>
      </c>
    </row>
    <row r="3905" spans="1:8">
      <c r="A3905" s="1">
        <v>3904</v>
      </c>
      <c r="B3905" s="444">
        <f>유형화!$F$71*hourly1!B3906/hourly1!$B$8763+유형화!$F$72*hourly1!C3906/hourly1!$C$8763+유형화!$F$73*hourly1!D3906/hourly1!$D$8763+유형화!$F$74*hourly1!E3906/hourly1!$E$8763</f>
        <v>580.51823870027067</v>
      </c>
      <c r="C3905" s="442">
        <f>hourly1!$F3906*유형화!$G$71/hourly1!$F$8763+유형화!$G$72*hourly1!$G3906/hourly1!$F$8763+유형화!$G$74*hourly1!I3906/hourly1!$I$8763</f>
        <v>0.36803131791462307</v>
      </c>
      <c r="D3905" s="14">
        <v>135.75578999999999</v>
      </c>
      <c r="E3905" s="14">
        <v>723.85833500000047</v>
      </c>
      <c r="F3905" s="1">
        <v>800982</v>
      </c>
      <c r="G3905" s="15">
        <f t="shared" si="120"/>
        <v>0.15534500482407204</v>
      </c>
      <c r="H3905" s="15">
        <f t="shared" si="121"/>
        <v>0.29012602081615751</v>
      </c>
    </row>
    <row r="3906" spans="1:8">
      <c r="A3906" s="1">
        <v>3905</v>
      </c>
      <c r="B3906" s="444">
        <f>유형화!$F$71*hourly1!B3907/hourly1!$B$8763+유형화!$F$72*hourly1!C3907/hourly1!$C$8763+유형화!$F$73*hourly1!D3907/hourly1!$D$8763+유형화!$F$74*hourly1!E3907/hourly1!$E$8763</f>
        <v>505.66605276599734</v>
      </c>
      <c r="C3906" s="442">
        <f>hourly1!$F3907*유형화!$G$71/hourly1!$F$8763+유형화!$G$72*hourly1!$G3907/hourly1!$F$8763+유형화!$G$74*hourly1!I3907/hourly1!$I$8763</f>
        <v>0.38930347904561891</v>
      </c>
      <c r="D3906" s="14">
        <v>100.66948499999999</v>
      </c>
      <c r="E3906" s="14">
        <v>552.68141000000037</v>
      </c>
      <c r="F3906" s="1">
        <v>797961</v>
      </c>
      <c r="G3906" s="15">
        <f t="shared" ref="G3906:G3969" si="122">D3906/$I$1</f>
        <v>0.1151958353523032</v>
      </c>
      <c r="H3906" s="15">
        <f t="shared" ref="H3906:H3969" si="123">G3906/(1-$H$1*(1-G3906))</f>
        <v>0.22439681577417075</v>
      </c>
    </row>
    <row r="3907" spans="1:8">
      <c r="A3907" s="1">
        <v>3906</v>
      </c>
      <c r="B3907" s="444">
        <f>유형화!$F$71*hourly1!B3908/hourly1!$B$8763+유형화!$F$72*hourly1!C3908/hourly1!$C$8763+유형화!$F$73*hourly1!D3908/hourly1!$D$8763+유형화!$F$74*hourly1!E3908/hourly1!$E$8763</f>
        <v>285.96850188540242</v>
      </c>
      <c r="C3907" s="442">
        <f>hourly1!$F3908*유형화!$G$71/hourly1!$F$8763+유형화!$G$72*hourly1!$G3908/hourly1!$F$8763+유형화!$G$74*hourly1!I3908/hourly1!$I$8763</f>
        <v>0.51706576409154503</v>
      </c>
      <c r="D3907" s="14">
        <v>94.861852999999996</v>
      </c>
      <c r="E3907" s="14">
        <v>330.99581499999971</v>
      </c>
      <c r="F3907" s="1">
        <v>784740</v>
      </c>
      <c r="G3907" s="15">
        <f t="shared" si="122"/>
        <v>0.10855017684258929</v>
      </c>
      <c r="H3907" s="15">
        <f t="shared" si="123"/>
        <v>0.21296767453293647</v>
      </c>
    </row>
    <row r="3908" spans="1:8">
      <c r="A3908" s="1">
        <v>3907</v>
      </c>
      <c r="B3908" s="444">
        <f>유형화!$F$71*hourly1!B3909/hourly1!$B$8763+유형화!$F$72*hourly1!C3909/hourly1!$C$8763+유형화!$F$73*hourly1!D3909/hourly1!$D$8763+유형화!$F$74*hourly1!E3909/hourly1!$E$8763</f>
        <v>150.16052623133888</v>
      </c>
      <c r="C3908" s="442">
        <f>hourly1!$F3909*유형화!$G$71/hourly1!$F$8763+유형화!$G$72*hourly1!$G3909/hourly1!$F$8763+유형화!$G$74*hourly1!I3909/hourly1!$I$8763</f>
        <v>0.63961913896161349</v>
      </c>
      <c r="D3908" s="14">
        <v>86.543072999999993</v>
      </c>
      <c r="E3908" s="14">
        <v>136.47831799999989</v>
      </c>
      <c r="F3908" s="1">
        <v>795932</v>
      </c>
      <c r="G3908" s="15">
        <f t="shared" si="122"/>
        <v>9.9031018070573781E-2</v>
      </c>
      <c r="H3908" s="15">
        <f t="shared" si="123"/>
        <v>0.19630819519233783</v>
      </c>
    </row>
    <row r="3909" spans="1:8">
      <c r="A3909" s="1">
        <v>3908</v>
      </c>
      <c r="B3909" s="444">
        <f>유형화!$F$71*hourly1!B3910/hourly1!$B$8763+유형화!$F$72*hourly1!C3910/hourly1!$C$8763+유형화!$F$73*hourly1!D3910/hourly1!$D$8763+유형화!$F$74*hourly1!E3910/hourly1!$E$8763</f>
        <v>152.70470187466304</v>
      </c>
      <c r="C3909" s="442">
        <f>hourly1!$F3910*유형화!$G$71/hourly1!$F$8763+유형화!$G$72*hourly1!$G3910/hourly1!$F$8763+유형화!$G$74*hourly1!I3910/hourly1!$I$8763</f>
        <v>0.64505572098265129</v>
      </c>
      <c r="D3909" s="14">
        <v>96.433138</v>
      </c>
      <c r="E3909" s="14">
        <v>16.301048000000009</v>
      </c>
      <c r="F3909" s="1">
        <v>814866</v>
      </c>
      <c r="G3909" s="15">
        <f t="shared" si="122"/>
        <v>0.11034819426714991</v>
      </c>
      <c r="H3909" s="15">
        <f t="shared" si="123"/>
        <v>0.21607603178766813</v>
      </c>
    </row>
    <row r="3910" spans="1:8">
      <c r="A3910" s="1">
        <v>3909</v>
      </c>
      <c r="B3910" s="444">
        <f>유형화!$F$71*hourly1!B3911/hourly1!$B$8763+유형화!$F$72*hourly1!C3911/hourly1!$C$8763+유형화!$F$73*hourly1!D3911/hourly1!$D$8763+유형화!$F$74*hourly1!E3911/hourly1!$E$8763</f>
        <v>64.458123479130933</v>
      </c>
      <c r="C3910" s="442">
        <f>hourly1!$F3911*유형화!$G$71/hourly1!$F$8763+유형화!$G$72*hourly1!$G3911/hourly1!$F$8763+유형화!$G$74*hourly1!I3911/hourly1!$I$8763</f>
        <v>0.54934888206711974</v>
      </c>
      <c r="D3910" s="14">
        <v>81.038192999999993</v>
      </c>
      <c r="E3910" s="14">
        <v>3.695720000000001</v>
      </c>
      <c r="F3910" s="1">
        <v>820406</v>
      </c>
      <c r="G3910" s="15">
        <f t="shared" si="122"/>
        <v>9.273179790356699E-2</v>
      </c>
      <c r="H3910" s="15">
        <f t="shared" si="123"/>
        <v>0.18509248949438498</v>
      </c>
    </row>
    <row r="3911" spans="1:8">
      <c r="A3911" s="1">
        <v>3910</v>
      </c>
      <c r="B3911" s="444">
        <f>유형화!$F$71*hourly1!B3912/hourly1!$B$8763+유형화!$F$72*hourly1!C3912/hourly1!$C$8763+유형화!$F$73*hourly1!D3912/hourly1!$D$8763+유형화!$F$74*hourly1!E3912/hourly1!$E$8763</f>
        <v>62.490205183089209</v>
      </c>
      <c r="C3911" s="442">
        <f>hourly1!$F3912*유형화!$G$71/hourly1!$F$8763+유형화!$G$72*hourly1!$G3912/hourly1!$F$8763+유형화!$G$74*hourly1!I3912/hourly1!$I$8763</f>
        <v>0.45884842726187586</v>
      </c>
      <c r="D3911" s="14">
        <v>51.578809</v>
      </c>
      <c r="E3911" s="14">
        <v>2.8989799999999999</v>
      </c>
      <c r="F3911" s="1">
        <v>869099</v>
      </c>
      <c r="G3911" s="15">
        <f t="shared" si="122"/>
        <v>5.9021499804353769E-2</v>
      </c>
      <c r="H3911" s="15">
        <f t="shared" si="123"/>
        <v>0.12233403092051393</v>
      </c>
    </row>
    <row r="3912" spans="1:8">
      <c r="A3912" s="1">
        <v>3911</v>
      </c>
      <c r="B3912" s="444">
        <f>유형화!$F$71*hourly1!B3913/hourly1!$B$8763+유형화!$F$72*hourly1!C3913/hourly1!$C$8763+유형화!$F$73*hourly1!D3913/hourly1!$D$8763+유형화!$F$74*hourly1!E3913/hourly1!$E$8763</f>
        <v>60.840105220444357</v>
      </c>
      <c r="C3912" s="442">
        <f>hourly1!$F3913*유형화!$G$71/hourly1!$F$8763+유형화!$G$72*hourly1!$G3913/hourly1!$F$8763+유형화!$G$74*hourly1!I3913/hourly1!$I$8763</f>
        <v>0.35244622672595577</v>
      </c>
      <c r="D3912" s="14">
        <v>47.209186000000003</v>
      </c>
      <c r="E3912" s="14">
        <v>3.0012400000000001</v>
      </c>
      <c r="F3912" s="1">
        <v>940656</v>
      </c>
      <c r="G3912" s="15">
        <f t="shared" si="122"/>
        <v>5.402135133175915E-2</v>
      </c>
      <c r="H3912" s="15">
        <f t="shared" si="123"/>
        <v>0.11261210944669432</v>
      </c>
    </row>
    <row r="3913" spans="1:8">
      <c r="A3913" s="1">
        <v>3912</v>
      </c>
      <c r="B3913" s="444">
        <f>유형화!$F$71*hourly1!B3914/hourly1!$B$8763+유형화!$F$72*hourly1!C3914/hourly1!$C$8763+유형화!$F$73*hourly1!D3914/hourly1!$D$8763+유형화!$F$74*hourly1!E3914/hourly1!$E$8763</f>
        <v>58.948335558835076</v>
      </c>
      <c r="C3913" s="442">
        <f>hourly1!$F3914*유형화!$G$71/hourly1!$F$8763+유형화!$G$72*hourly1!$G3914/hourly1!$F$8763+유형화!$G$74*hourly1!I3914/hourly1!$I$8763</f>
        <v>0.32067027752790478</v>
      </c>
      <c r="D3913" s="14">
        <v>41.961407999999992</v>
      </c>
      <c r="E3913" s="14">
        <v>1.50682</v>
      </c>
      <c r="F3913" s="1">
        <v>982444</v>
      </c>
      <c r="G3913" s="15">
        <f t="shared" si="122"/>
        <v>4.8016332328697398E-2</v>
      </c>
      <c r="H3913" s="15">
        <f t="shared" si="123"/>
        <v>0.10078804989869766</v>
      </c>
    </row>
    <row r="3914" spans="1:8">
      <c r="A3914" s="1">
        <v>3913</v>
      </c>
      <c r="B3914" s="444">
        <f>유형화!$F$71*hourly1!B3915/hourly1!$B$8763+유형화!$F$72*hourly1!C3915/hourly1!$C$8763+유형화!$F$73*hourly1!D3915/hourly1!$D$8763+유형화!$F$74*hourly1!E3915/hourly1!$E$8763</f>
        <v>58.944508652524569</v>
      </c>
      <c r="C3914" s="442">
        <f>hourly1!$F3915*유형화!$G$71/hourly1!$F$8763+유형화!$G$72*hourly1!$G3915/hourly1!$F$8763+유형화!$G$74*hourly1!I3915/hourly1!$I$8763</f>
        <v>0.26307435282828351</v>
      </c>
      <c r="D3914" s="14">
        <v>44.277025999999999</v>
      </c>
      <c r="E3914" s="14">
        <v>0.41864000000000001</v>
      </c>
      <c r="F3914" s="1">
        <v>904505</v>
      </c>
      <c r="G3914" s="15">
        <f t="shared" si="122"/>
        <v>5.0666088109874087E-2</v>
      </c>
      <c r="H3914" s="15">
        <f t="shared" si="123"/>
        <v>0.10602564560804066</v>
      </c>
    </row>
    <row r="3915" spans="1:8">
      <c r="A3915" s="1">
        <v>3914</v>
      </c>
      <c r="B3915" s="444">
        <f>유형화!$F$71*hourly1!B3916/hourly1!$B$8763+유형화!$F$72*hourly1!C3916/hourly1!$C$8763+유형화!$F$73*hourly1!D3916/hourly1!$D$8763+유형화!$F$74*hourly1!E3916/hourly1!$E$8763</f>
        <v>58.702782349869331</v>
      </c>
      <c r="C3915" s="442">
        <f>hourly1!$F3916*유형화!$G$71/hourly1!$F$8763+유형화!$G$72*hourly1!$G3916/hourly1!$F$8763+유형화!$G$74*hourly1!I3916/hourly1!$I$8763</f>
        <v>0.24366390202185731</v>
      </c>
      <c r="D3915" s="14">
        <v>44.342447999999997</v>
      </c>
      <c r="E3915" s="14">
        <v>0.19672000000000001</v>
      </c>
      <c r="F3915" s="1">
        <v>788496</v>
      </c>
      <c r="G3915" s="15">
        <f t="shared" si="122"/>
        <v>5.0740950337891035E-2</v>
      </c>
      <c r="H3915" s="15">
        <f t="shared" si="123"/>
        <v>0.10617315679135353</v>
      </c>
    </row>
    <row r="3916" spans="1:8">
      <c r="A3916" s="1">
        <v>3915</v>
      </c>
      <c r="B3916" s="444">
        <f>유형화!$F$71*hourly1!B3917/hourly1!$B$8763+유형화!$F$72*hourly1!C3917/hourly1!$C$8763+유형화!$F$73*hourly1!D3917/hourly1!$D$8763+유형화!$F$74*hourly1!E3917/hourly1!$E$8763</f>
        <v>58.702782349869331</v>
      </c>
      <c r="C3916" s="442">
        <f>hourly1!$F3917*유형화!$G$71/hourly1!$F$8763+유형화!$G$72*hourly1!$G3917/hourly1!$F$8763+유형화!$G$74*hourly1!I3917/hourly1!$I$8763</f>
        <v>0.23845279172437628</v>
      </c>
      <c r="D3916" s="14">
        <v>50.671695999999997</v>
      </c>
      <c r="E3916" s="14">
        <v>2.3999999999999998E-3</v>
      </c>
      <c r="F3916" s="1">
        <v>669125</v>
      </c>
      <c r="G3916" s="15">
        <f t="shared" si="122"/>
        <v>5.7983492708221965E-2</v>
      </c>
      <c r="H3916" s="15">
        <f t="shared" si="123"/>
        <v>0.12032493284820099</v>
      </c>
    </row>
    <row r="3917" spans="1:8">
      <c r="A3917" s="1">
        <v>3916</v>
      </c>
      <c r="B3917" s="444">
        <f>유형화!$F$71*hourly1!B3918/hourly1!$B$8763+유형화!$F$72*hourly1!C3918/hourly1!$C$8763+유형화!$F$73*hourly1!D3918/hourly1!$D$8763+유형화!$F$74*hourly1!E3918/hourly1!$E$8763</f>
        <v>58.702782349869331</v>
      </c>
      <c r="C3917" s="442">
        <f>hourly1!$F3918*유형화!$G$71/hourly1!$F$8763+유형화!$G$72*hourly1!$G3918/hourly1!$F$8763+유형화!$G$74*hourly1!I3918/hourly1!$I$8763</f>
        <v>0.23851268392416439</v>
      </c>
      <c r="D3917" s="14">
        <v>40.794249000000001</v>
      </c>
      <c r="E3917" s="14">
        <v>0</v>
      </c>
      <c r="F3917" s="1">
        <v>524708</v>
      </c>
      <c r="G3917" s="15">
        <f t="shared" si="122"/>
        <v>4.6680755256916825E-2</v>
      </c>
      <c r="H3917" s="15">
        <f t="shared" si="123"/>
        <v>9.813593867249687E-2</v>
      </c>
    </row>
    <row r="3918" spans="1:8">
      <c r="A3918" s="1">
        <v>3917</v>
      </c>
      <c r="B3918" s="444">
        <f>유형화!$F$71*hourly1!B3919/hourly1!$B$8763+유형화!$F$72*hourly1!C3919/hourly1!$C$8763+유형화!$F$73*hourly1!D3919/hourly1!$D$8763+유형화!$F$74*hourly1!E3919/hourly1!$E$8763</f>
        <v>58.702782349869331</v>
      </c>
      <c r="C3918" s="442">
        <f>hourly1!$F3919*유형화!$G$71/hourly1!$F$8763+유형화!$G$72*hourly1!$G3919/hourly1!$F$8763+유형화!$G$74*hourly1!I3919/hourly1!$I$8763</f>
        <v>0.23684165080708344</v>
      </c>
      <c r="D3918" s="14">
        <v>48.703448999999992</v>
      </c>
      <c r="E3918" s="14">
        <v>0</v>
      </c>
      <c r="F3918" s="1">
        <v>588290</v>
      </c>
      <c r="G3918" s="15">
        <f t="shared" si="122"/>
        <v>5.5731232677839714E-2</v>
      </c>
      <c r="H3918" s="15">
        <f t="shared" si="123"/>
        <v>0.11594919409892317</v>
      </c>
    </row>
    <row r="3919" spans="1:8">
      <c r="A3919" s="1">
        <v>3918</v>
      </c>
      <c r="B3919" s="444">
        <f>유형화!$F$71*hourly1!B3920/hourly1!$B$8763+유형화!$F$72*hourly1!C3920/hourly1!$C$8763+유형화!$F$73*hourly1!D3920/hourly1!$D$8763+유형화!$F$74*hourly1!E3920/hourly1!$E$8763</f>
        <v>60.565664459508021</v>
      </c>
      <c r="C3919" s="442">
        <f>hourly1!$F3920*유형화!$G$71/hourly1!$F$8763+유형화!$G$72*hourly1!$G3920/hourly1!$F$8763+유형화!$G$74*hourly1!I3920/hourly1!$I$8763</f>
        <v>0.42197846312838017</v>
      </c>
      <c r="D3919" s="14">
        <v>49.750019000000009</v>
      </c>
      <c r="E3919" s="14">
        <v>10.10339799999997</v>
      </c>
      <c r="F3919" s="1">
        <v>952780</v>
      </c>
      <c r="G3919" s="15">
        <f t="shared" si="122"/>
        <v>5.6928820063974268E-2</v>
      </c>
      <c r="H3919" s="15">
        <f t="shared" si="123"/>
        <v>0.11827869648384998</v>
      </c>
    </row>
    <row r="3920" spans="1:8">
      <c r="A3920" s="1">
        <v>3919</v>
      </c>
      <c r="B3920" s="444">
        <f>유형화!$F$71*hourly1!B3921/hourly1!$B$8763+유형화!$F$72*hourly1!C3921/hourly1!$C$8763+유형화!$F$73*hourly1!D3921/hourly1!$D$8763+유형화!$F$74*hourly1!E3921/hourly1!$E$8763</f>
        <v>72.111119134815169</v>
      </c>
      <c r="C3920" s="442">
        <f>hourly1!$F3921*유형화!$G$71/hourly1!$F$8763+유형화!$G$72*hourly1!$G3921/hourly1!$F$8763+유형화!$G$74*hourly1!I3921/hourly1!$I$8763</f>
        <v>0.75292931396969276</v>
      </c>
      <c r="D3920" s="14">
        <v>46.453046000000001</v>
      </c>
      <c r="E3920" s="14">
        <v>114.5136199999999</v>
      </c>
      <c r="F3920" s="1">
        <v>1104962</v>
      </c>
      <c r="G3920" s="15">
        <f t="shared" si="122"/>
        <v>5.3156102255107064E-2</v>
      </c>
      <c r="H3920" s="15">
        <f t="shared" si="123"/>
        <v>0.11091845813067121</v>
      </c>
    </row>
    <row r="3921" spans="1:8">
      <c r="A3921" s="1">
        <v>3920</v>
      </c>
      <c r="B3921" s="444">
        <f>유형화!$F$71*hourly1!B3922/hourly1!$B$8763+유형화!$F$72*hourly1!C3922/hourly1!$C$8763+유형화!$F$73*hourly1!D3922/hourly1!$D$8763+유형화!$F$74*hourly1!E3922/hourly1!$E$8763</f>
        <v>166.25497716987667</v>
      </c>
      <c r="C3921" s="442">
        <f>hourly1!$F3922*유형화!$G$71/hourly1!$F$8763+유형화!$G$72*hourly1!$G3922/hourly1!$F$8763+유형화!$G$74*hourly1!I3922/hourly1!$I$8763</f>
        <v>0.65131743009900023</v>
      </c>
      <c r="D3921" s="14">
        <v>45.270285000000023</v>
      </c>
      <c r="E3921" s="14">
        <v>340.13380599999988</v>
      </c>
      <c r="F3921" s="1">
        <v>1123752</v>
      </c>
      <c r="G3921" s="15">
        <f t="shared" si="122"/>
        <v>5.1802671854453648E-2</v>
      </c>
      <c r="H3921" s="15">
        <f t="shared" si="123"/>
        <v>0.1082624772943708</v>
      </c>
    </row>
    <row r="3922" spans="1:8">
      <c r="A3922" s="1">
        <v>3921</v>
      </c>
      <c r="B3922" s="444">
        <f>유형화!$F$71*hourly1!B3923/hourly1!$B$8763+유형화!$F$72*hourly1!C3923/hourly1!$C$8763+유형화!$F$73*hourly1!D3923/hourly1!$D$8763+유형화!$F$74*hourly1!E3923/hourly1!$E$8763</f>
        <v>279.20658789855821</v>
      </c>
      <c r="C3922" s="442">
        <f>hourly1!$F3923*유형화!$G$71/hourly1!$F$8763+유형화!$G$72*hourly1!$G3923/hourly1!$F$8763+유형화!$G$74*hourly1!I3923/hourly1!$I$8763</f>
        <v>0.57640312580024311</v>
      </c>
      <c r="D3922" s="14">
        <v>47.820724000000013</v>
      </c>
      <c r="E3922" s="14">
        <v>630.84660200000064</v>
      </c>
      <c r="F3922" s="1">
        <v>1029209</v>
      </c>
      <c r="G3922" s="15">
        <f t="shared" si="122"/>
        <v>5.4721132708009143E-2</v>
      </c>
      <c r="H3922" s="15">
        <f t="shared" si="123"/>
        <v>0.11397941599188618</v>
      </c>
    </row>
    <row r="3923" spans="1:8">
      <c r="A3923" s="1">
        <v>3922</v>
      </c>
      <c r="B3923" s="444">
        <f>유형화!$F$71*hourly1!B3924/hourly1!$B$8763+유형화!$F$72*hourly1!C3924/hourly1!$C$8763+유형화!$F$73*hourly1!D3924/hourly1!$D$8763+유형화!$F$74*hourly1!E3924/hourly1!$E$8763</f>
        <v>369.15051347301164</v>
      </c>
      <c r="C3923" s="442">
        <f>hourly1!$F3924*유형화!$G$71/hourly1!$F$8763+유형화!$G$72*hourly1!$G3924/hourly1!$F$8763+유형화!$G$74*hourly1!I3924/hourly1!$I$8763</f>
        <v>0.49089564330767455</v>
      </c>
      <c r="D3923" s="14">
        <v>46.116419999999998</v>
      </c>
      <c r="E3923" s="14">
        <v>866.04273000000182</v>
      </c>
      <c r="F3923" s="1">
        <v>910182</v>
      </c>
      <c r="G3923" s="15">
        <f t="shared" si="122"/>
        <v>5.277090198045279E-2</v>
      </c>
      <c r="H3923" s="15">
        <f t="shared" si="123"/>
        <v>0.11016337889390582</v>
      </c>
    </row>
    <row r="3924" spans="1:8">
      <c r="A3924" s="1">
        <v>3923</v>
      </c>
      <c r="B3924" s="444">
        <f>유형화!$F$71*hourly1!B3925/hourly1!$B$8763+유형화!$F$72*hourly1!C3925/hourly1!$C$8763+유형화!$F$73*hourly1!D3925/hourly1!$D$8763+유형화!$F$74*hourly1!E3925/hourly1!$E$8763</f>
        <v>493.20157941180292</v>
      </c>
      <c r="C3924" s="442">
        <f>hourly1!$F3925*유형화!$G$71/hourly1!$F$8763+유형화!$G$72*hourly1!$G3925/hourly1!$F$8763+유형화!$G$74*hourly1!I3925/hourly1!$I$8763</f>
        <v>0.45877786039790869</v>
      </c>
      <c r="D3924" s="14">
        <v>41.838469000000003</v>
      </c>
      <c r="E3924" s="14">
        <v>1024.484594</v>
      </c>
      <c r="F3924" s="1">
        <v>942039</v>
      </c>
      <c r="G3924" s="15">
        <f t="shared" si="122"/>
        <v>4.7875653544035134E-2</v>
      </c>
      <c r="H3924" s="15">
        <f t="shared" si="123"/>
        <v>0.10050908357602721</v>
      </c>
    </row>
    <row r="3925" spans="1:8">
      <c r="A3925" s="1">
        <v>3924</v>
      </c>
      <c r="B3925" s="444">
        <f>유형화!$F$71*hourly1!B3926/hourly1!$B$8763+유형화!$F$72*hourly1!C3926/hourly1!$C$8763+유형화!$F$73*hourly1!D3926/hourly1!$D$8763+유형화!$F$74*hourly1!E3926/hourly1!$E$8763</f>
        <v>439.63132868246532</v>
      </c>
      <c r="C3925" s="442">
        <f>hourly1!$F3926*유형화!$G$71/hourly1!$F$8763+유형화!$G$72*hourly1!$G3926/hourly1!$F$8763+유형화!$G$74*hourly1!I3926/hourly1!$I$8763</f>
        <v>0.44270768313394998</v>
      </c>
      <c r="D3925" s="14">
        <v>45.082928000000003</v>
      </c>
      <c r="E3925" s="14">
        <v>1154.4749270000009</v>
      </c>
      <c r="F3925" s="1">
        <v>867672</v>
      </c>
      <c r="G3925" s="15">
        <f t="shared" si="122"/>
        <v>5.158827971641794E-2</v>
      </c>
      <c r="H3925" s="15">
        <f t="shared" si="123"/>
        <v>0.10784099434819072</v>
      </c>
    </row>
    <row r="3926" spans="1:8">
      <c r="A3926" s="1">
        <v>3925</v>
      </c>
      <c r="B3926" s="444">
        <f>유형화!$F$71*hourly1!B3927/hourly1!$B$8763+유형화!$F$72*hourly1!C3927/hourly1!$C$8763+유형화!$F$73*hourly1!D3927/hourly1!$D$8763+유형화!$F$74*hourly1!E3927/hourly1!$E$8763</f>
        <v>229.16698734164891</v>
      </c>
      <c r="C3926" s="442">
        <f>hourly1!$F3927*유형화!$G$71/hourly1!$F$8763+유형화!$G$72*hourly1!$G3927/hourly1!$F$8763+유형화!$G$74*hourly1!I3927/hourly1!$I$8763</f>
        <v>0.55440549493494329</v>
      </c>
      <c r="D3926" s="14">
        <v>46.977030999999997</v>
      </c>
      <c r="E3926" s="14">
        <v>1144.996038999999</v>
      </c>
      <c r="F3926" s="1">
        <v>843981</v>
      </c>
      <c r="G3926" s="15">
        <f t="shared" si="122"/>
        <v>5.375569695639193E-2</v>
      </c>
      <c r="H3926" s="15">
        <f t="shared" si="123"/>
        <v>0.11209247122978898</v>
      </c>
    </row>
    <row r="3927" spans="1:8">
      <c r="A3927" s="1">
        <v>3926</v>
      </c>
      <c r="B3927" s="444">
        <f>유형화!$F$71*hourly1!B3928/hourly1!$B$8763+유형화!$F$72*hourly1!C3928/hourly1!$C$8763+유형화!$F$73*hourly1!D3928/hourly1!$D$8763+유형화!$F$74*hourly1!E3928/hourly1!$E$8763</f>
        <v>380.28969171139119</v>
      </c>
      <c r="C3927" s="442">
        <f>hourly1!$F3928*유형화!$G$71/hourly1!$F$8763+유형화!$G$72*hourly1!$G3928/hourly1!$F$8763+유형화!$G$74*hourly1!I3928/hourly1!$I$8763</f>
        <v>0.51711164070172211</v>
      </c>
      <c r="D3927" s="14">
        <v>105.717365</v>
      </c>
      <c r="E3927" s="14">
        <v>1059.5271389999989</v>
      </c>
      <c r="F3927" s="1">
        <v>864852</v>
      </c>
      <c r="G3927" s="15">
        <f t="shared" si="122"/>
        <v>0.12097211158296221</v>
      </c>
      <c r="H3927" s="15">
        <f t="shared" si="123"/>
        <v>0.23419940737754494</v>
      </c>
    </row>
    <row r="3928" spans="1:8">
      <c r="A3928" s="1">
        <v>3927</v>
      </c>
      <c r="B3928" s="444">
        <f>유형화!$F$71*hourly1!B3929/hourly1!$B$8763+유형화!$F$72*hourly1!C3929/hourly1!$C$8763+유형화!$F$73*hourly1!D3929/hourly1!$D$8763+유형화!$F$74*hourly1!E3929/hourly1!$E$8763</f>
        <v>597.2485285384746</v>
      </c>
      <c r="C3928" s="442">
        <f>hourly1!$F3929*유형화!$G$71/hourly1!$F$8763+유형화!$G$72*hourly1!$G3929/hourly1!$F$8763+유형화!$G$74*hourly1!I3929/hourly1!$I$8763</f>
        <v>0.38935473373088048</v>
      </c>
      <c r="D3928" s="14">
        <v>120.594396</v>
      </c>
      <c r="E3928" s="14">
        <v>902.52070299999968</v>
      </c>
      <c r="F3928" s="1">
        <v>858754</v>
      </c>
      <c r="G3928" s="15">
        <f t="shared" si="122"/>
        <v>0.13799586027510174</v>
      </c>
      <c r="H3928" s="15">
        <f t="shared" si="123"/>
        <v>0.26240056611806056</v>
      </c>
    </row>
    <row r="3929" spans="1:8">
      <c r="A3929" s="1">
        <v>3928</v>
      </c>
      <c r="B3929" s="444">
        <f>유형화!$F$71*hourly1!B3930/hourly1!$B$8763+유형화!$F$72*hourly1!C3930/hourly1!$C$8763+유형화!$F$73*hourly1!D3930/hourly1!$D$8763+유형화!$F$74*hourly1!E3930/hourly1!$E$8763</f>
        <v>510.02295179877859</v>
      </c>
      <c r="C3929" s="442">
        <f>hourly1!$F3930*유형화!$G$71/hourly1!$F$8763+유형화!$G$72*hourly1!$G3930/hourly1!$F$8763+유형화!$G$74*hourly1!I3930/hourly1!$I$8763</f>
        <v>0.36809275834814803</v>
      </c>
      <c r="D3929" s="14">
        <v>102.963223</v>
      </c>
      <c r="E3929" s="14">
        <v>721.43770299999983</v>
      </c>
      <c r="F3929" s="1">
        <v>835991</v>
      </c>
      <c r="G3929" s="15">
        <f t="shared" si="122"/>
        <v>0.1178205539051926</v>
      </c>
      <c r="H3929" s="15">
        <f t="shared" si="123"/>
        <v>0.22886607481654778</v>
      </c>
    </row>
    <row r="3930" spans="1:8">
      <c r="A3930" s="1">
        <v>3929</v>
      </c>
      <c r="B3930" s="444">
        <f>유형화!$F$71*hourly1!B3931/hourly1!$B$8763+유형화!$F$72*hourly1!C3931/hourly1!$C$8763+유형화!$F$73*hourly1!D3931/hourly1!$D$8763+유형화!$F$74*hourly1!E3931/hourly1!$E$8763</f>
        <v>444.0804043516203</v>
      </c>
      <c r="C3930" s="442">
        <f>hourly1!$F3931*유형화!$G$71/hourly1!$F$8763+유형화!$G$72*hourly1!$G3931/hourly1!$F$8763+유형화!$G$74*hourly1!I3931/hourly1!$I$8763</f>
        <v>0.38937266064782311</v>
      </c>
      <c r="D3930" s="14">
        <v>103.89484299999999</v>
      </c>
      <c r="E3930" s="14">
        <v>534.40466400000014</v>
      </c>
      <c r="F3930" s="1">
        <v>785774</v>
      </c>
      <c r="G3930" s="15">
        <f t="shared" si="122"/>
        <v>0.11888660429902259</v>
      </c>
      <c r="H3930" s="15">
        <f t="shared" si="123"/>
        <v>0.23067415054878643</v>
      </c>
    </row>
    <row r="3931" spans="1:8">
      <c r="A3931" s="1">
        <v>3930</v>
      </c>
      <c r="B3931" s="444">
        <f>유형화!$F$71*hourly1!B3932/hourly1!$B$8763+유형화!$F$72*hourly1!C3932/hourly1!$C$8763+유형화!$F$73*hourly1!D3932/hourly1!$D$8763+유형화!$F$74*hourly1!E3932/hourly1!$E$8763</f>
        <v>241.51818869932853</v>
      </c>
      <c r="C3931" s="442">
        <f>hourly1!$F3932*유형화!$G$71/hourly1!$F$8763+유형화!$G$72*hourly1!$G3932/hourly1!$F$8763+유형화!$G$74*hourly1!I3932/hourly1!$I$8763</f>
        <v>0.51717951852814859</v>
      </c>
      <c r="D3931" s="14">
        <v>75.671562000000023</v>
      </c>
      <c r="E3931" s="14">
        <v>310.70741199999998</v>
      </c>
      <c r="F3931" s="1">
        <v>804828</v>
      </c>
      <c r="G3931" s="15">
        <f t="shared" si="122"/>
        <v>8.6590775715238891E-2</v>
      </c>
      <c r="H3931" s="15">
        <f t="shared" si="123"/>
        <v>0.17400811550843681</v>
      </c>
    </row>
    <row r="3932" spans="1:8">
      <c r="A3932" s="1">
        <v>3931</v>
      </c>
      <c r="B3932" s="444">
        <f>유형화!$F$71*hourly1!B3933/hourly1!$B$8763+유형화!$F$72*hourly1!C3933/hourly1!$C$8763+유형화!$F$73*hourly1!D3933/hourly1!$D$8763+유형화!$F$74*hourly1!E3933/hourly1!$E$8763</f>
        <v>139.23578376682397</v>
      </c>
      <c r="C3932" s="442">
        <f>hourly1!$F3933*유형화!$G$71/hourly1!$F$8763+유형화!$G$72*hourly1!$G3933/hourly1!$F$8763+유형화!$G$74*hourly1!I3933/hourly1!$I$8763</f>
        <v>0.63977225112950709</v>
      </c>
      <c r="D3932" s="14">
        <v>45.120903000000013</v>
      </c>
      <c r="E3932" s="14">
        <v>118.2046050000002</v>
      </c>
      <c r="F3932" s="1">
        <v>826227</v>
      </c>
      <c r="G3932" s="15">
        <f t="shared" si="122"/>
        <v>5.1631734412222782E-2</v>
      </c>
      <c r="H3932" s="15">
        <f t="shared" si="123"/>
        <v>0.10792644063722664</v>
      </c>
    </row>
    <row r="3933" spans="1:8">
      <c r="A3933" s="1">
        <v>3932</v>
      </c>
      <c r="B3933" s="444">
        <f>유형화!$F$71*hourly1!B3934/hourly1!$B$8763+유형화!$F$72*hourly1!C3934/hourly1!$C$8763+유형화!$F$73*hourly1!D3934/hourly1!$D$8763+유형화!$F$74*hourly1!E3934/hourly1!$E$8763</f>
        <v>143.45191664682761</v>
      </c>
      <c r="C3933" s="442">
        <f>hourly1!$F3934*유형화!$G$71/hourly1!$F$8763+유형화!$G$72*hourly1!$G3934/hourly1!$F$8763+유형화!$G$74*hourly1!I3934/hourly1!$I$8763</f>
        <v>0.64523507163807114</v>
      </c>
      <c r="D3933" s="14">
        <v>82.061371999999992</v>
      </c>
      <c r="E3933" s="14">
        <v>15.64211699999999</v>
      </c>
      <c r="F3933" s="1">
        <v>874057</v>
      </c>
      <c r="G3933" s="15">
        <f t="shared" si="122"/>
        <v>9.3902619027961681E-2</v>
      </c>
      <c r="H3933" s="15">
        <f t="shared" si="123"/>
        <v>0.18718884746964007</v>
      </c>
    </row>
    <row r="3934" spans="1:8">
      <c r="A3934" s="1">
        <v>3933</v>
      </c>
      <c r="B3934" s="444">
        <f>유형화!$F$71*hourly1!B3935/hourly1!$B$8763+유형화!$F$72*hourly1!C3935/hourly1!$C$8763+유형화!$F$73*hourly1!D3935/hourly1!$D$8763+유형화!$F$74*hourly1!E3935/hourly1!$E$8763</f>
        <v>64.201015546569806</v>
      </c>
      <c r="C3934" s="442">
        <f>hourly1!$F3935*유형화!$G$71/hourly1!$F$8763+유형화!$G$72*hourly1!$G3935/hourly1!$F$8763+유형화!$G$74*hourly1!I3935/hourly1!$I$8763</f>
        <v>0.54946825903676622</v>
      </c>
      <c r="D3934" s="14">
        <v>97.399808000000007</v>
      </c>
      <c r="E3934" s="14">
        <v>4.1899800000000003</v>
      </c>
      <c r="F3934" s="1">
        <v>894435</v>
      </c>
      <c r="G3934" s="15">
        <f t="shared" si="122"/>
        <v>0.11145435228673262</v>
      </c>
      <c r="H3934" s="15">
        <f t="shared" si="123"/>
        <v>0.2179823497861885</v>
      </c>
    </row>
    <row r="3935" spans="1:8">
      <c r="A3935" s="1">
        <v>3934</v>
      </c>
      <c r="B3935" s="444">
        <f>유형화!$F$71*hourly1!B3936/hourly1!$B$8763+유형화!$F$72*hourly1!C3936/hourly1!$C$8763+유형화!$F$73*hourly1!D3936/hourly1!$D$8763+유형화!$F$74*hourly1!E3936/hourly1!$E$8763</f>
        <v>62.473083294063798</v>
      </c>
      <c r="C3935" s="442">
        <f>hourly1!$F3936*유형화!$G$71/hourly1!$F$8763+유형화!$G$72*hourly1!$G3936/hourly1!$F$8763+유형화!$G$74*hourly1!I3936/hourly1!$I$8763</f>
        <v>0.45890367476045674</v>
      </c>
      <c r="D3935" s="14">
        <v>74.96357500000002</v>
      </c>
      <c r="E3935" s="14">
        <v>2.9977800000000001</v>
      </c>
      <c r="F3935" s="1">
        <v>966160</v>
      </c>
      <c r="G3935" s="15">
        <f t="shared" si="122"/>
        <v>8.5780627993875549E-2</v>
      </c>
      <c r="H3935" s="15">
        <f t="shared" si="123"/>
        <v>0.17253457688481183</v>
      </c>
    </row>
    <row r="3936" spans="1:8">
      <c r="A3936" s="1">
        <v>3935</v>
      </c>
      <c r="B3936" s="444">
        <f>유형화!$F$71*hourly1!B3937/hourly1!$B$8763+유형화!$F$72*hourly1!C3937/hourly1!$C$8763+유형화!$F$73*hourly1!D3937/hourly1!$D$8763+유형화!$F$74*hourly1!E3937/hourly1!$E$8763</f>
        <v>60.835520868021504</v>
      </c>
      <c r="C3936" s="442">
        <f>hourly1!$F3937*유형화!$G$71/hourly1!$F$8763+유형화!$G$72*hourly1!$G3937/hourly1!$F$8763+유형화!$G$74*hourly1!I3937/hourly1!$I$8763</f>
        <v>0.35246887983009334</v>
      </c>
      <c r="D3936" s="14">
        <v>83.989633999999995</v>
      </c>
      <c r="E3936" s="14">
        <v>3.3424200000000002</v>
      </c>
      <c r="F3936" s="1">
        <v>1004822</v>
      </c>
      <c r="G3936" s="15">
        <f t="shared" si="122"/>
        <v>9.6109124324657139E-2</v>
      </c>
      <c r="H3936" s="15">
        <f t="shared" si="123"/>
        <v>0.19112500658643453</v>
      </c>
    </row>
    <row r="3937" spans="1:8">
      <c r="A3937" s="1">
        <v>3936</v>
      </c>
      <c r="B3937" s="444">
        <f>유형화!$F$71*hourly1!B3938/hourly1!$B$8763+유형화!$F$72*hourly1!C3938/hourly1!$C$8763+유형화!$F$73*hourly1!D3938/hourly1!$D$8763+유형화!$F$74*hourly1!E3938/hourly1!$E$8763</f>
        <v>58.953460944195314</v>
      </c>
      <c r="C3937" s="442">
        <f>hourly1!$F3938*유형화!$G$71/hourly1!$F$8763+유형화!$G$72*hourly1!$G3938/hourly1!$F$8763+유형화!$G$74*hourly1!I3938/hourly1!$I$8763</f>
        <v>0.3206729665654463</v>
      </c>
      <c r="D3937" s="14">
        <v>110.530978</v>
      </c>
      <c r="E3937" s="14">
        <v>1.7634000000000001</v>
      </c>
      <c r="F3937" s="1">
        <v>1043544</v>
      </c>
      <c r="G3937" s="15">
        <f t="shared" si="122"/>
        <v>0.12648031668203177</v>
      </c>
      <c r="H3937" s="15">
        <f t="shared" si="123"/>
        <v>0.24343540792210591</v>
      </c>
    </row>
    <row r="3938" spans="1:8">
      <c r="A3938" s="1">
        <v>3937</v>
      </c>
      <c r="B3938" s="444">
        <f>유형화!$F$71*hourly1!B3939/hourly1!$B$8763+유형화!$F$72*hourly1!C3939/hourly1!$C$8763+유형화!$F$73*hourly1!D3939/hourly1!$D$8763+유형화!$F$74*hourly1!E3939/hourly1!$E$8763</f>
        <v>58.944508652524569</v>
      </c>
      <c r="C3938" s="442">
        <f>hourly1!$F3939*유형화!$G$71/hourly1!$F$8763+유형화!$G$72*hourly1!$G3939/hourly1!$F$8763+유형화!$G$74*hourly1!I3939/hourly1!$I$8763</f>
        <v>0.26307109338883927</v>
      </c>
      <c r="D3938" s="14">
        <v>101.931399</v>
      </c>
      <c r="E3938" s="14">
        <v>0.25096000000000002</v>
      </c>
      <c r="F3938" s="1">
        <v>974707</v>
      </c>
      <c r="G3938" s="15">
        <f t="shared" si="122"/>
        <v>0.11663984032931055</v>
      </c>
      <c r="H3938" s="15">
        <f t="shared" si="123"/>
        <v>0.22685871153236467</v>
      </c>
    </row>
    <row r="3939" spans="1:8">
      <c r="A3939" s="1">
        <v>3938</v>
      </c>
      <c r="B3939" s="444">
        <f>유형화!$F$71*hourly1!B3940/hourly1!$B$8763+유형화!$F$72*hourly1!C3940/hourly1!$C$8763+유형화!$F$73*hourly1!D3940/hourly1!$D$8763+유형화!$F$74*hourly1!E3940/hourly1!$E$8763</f>
        <v>58.702782349869331</v>
      </c>
      <c r="C3939" s="442">
        <f>hourly1!$F3940*유형화!$G$71/hourly1!$F$8763+유형화!$G$72*hourly1!$G3940/hourly1!$F$8763+유형화!$G$74*hourly1!I3940/hourly1!$I$8763</f>
        <v>0.24365974623656581</v>
      </c>
      <c r="D3939" s="14">
        <v>101.73777800000001</v>
      </c>
      <c r="E3939" s="14">
        <v>0.12071999999999999</v>
      </c>
      <c r="F3939" s="1">
        <v>799715</v>
      </c>
      <c r="G3939" s="15">
        <f t="shared" si="122"/>
        <v>0.11641828031202479</v>
      </c>
      <c r="H3939" s="15">
        <f t="shared" si="123"/>
        <v>0.22648146614625278</v>
      </c>
    </row>
    <row r="3940" spans="1:8">
      <c r="A3940" s="1">
        <v>3939</v>
      </c>
      <c r="B3940" s="444">
        <f>유형화!$F$71*hourly1!B3941/hourly1!$B$8763+유형화!$F$72*hourly1!C3941/hourly1!$C$8763+유형화!$F$73*hourly1!D3941/hourly1!$D$8763+유형화!$F$74*hourly1!E3941/hourly1!$E$8763</f>
        <v>58.702782349869331</v>
      </c>
      <c r="C3940" s="442">
        <f>hourly1!$F3941*유형화!$G$71/hourly1!$F$8763+유형화!$G$72*hourly1!$G3941/hourly1!$F$8763+유형화!$G$74*hourly1!I3941/hourly1!$I$8763</f>
        <v>0.23848367491311057</v>
      </c>
      <c r="D3940" s="14">
        <v>107.57867400000001</v>
      </c>
      <c r="E3940" s="14">
        <v>0</v>
      </c>
      <c r="F3940" s="1">
        <v>618518</v>
      </c>
      <c r="G3940" s="15">
        <f t="shared" si="122"/>
        <v>0.12310200273223909</v>
      </c>
      <c r="H3940" s="15">
        <f t="shared" si="123"/>
        <v>0.23778356556917954</v>
      </c>
    </row>
    <row r="3941" spans="1:8">
      <c r="A3941" s="1">
        <v>3940</v>
      </c>
      <c r="B3941" s="444">
        <f>유형화!$F$71*hourly1!B3942/hourly1!$B$8763+유형화!$F$72*hourly1!C3942/hourly1!$C$8763+유형화!$F$73*hourly1!D3942/hourly1!$D$8763+유형화!$F$74*hourly1!E3942/hourly1!$E$8763</f>
        <v>58.702782349869331</v>
      </c>
      <c r="C3941" s="442">
        <f>hourly1!$F3942*유형화!$G$71/hourly1!$F$8763+유형화!$G$72*hourly1!$G3942/hourly1!$F$8763+유형화!$G$74*hourly1!I3942/hourly1!$I$8763</f>
        <v>0.23851203203627547</v>
      </c>
      <c r="D3941" s="14">
        <v>113.642562</v>
      </c>
      <c r="E3941" s="14">
        <v>0</v>
      </c>
      <c r="F3941" s="1">
        <v>505623</v>
      </c>
      <c r="G3941" s="15">
        <f t="shared" si="122"/>
        <v>0.1300408943302522</v>
      </c>
      <c r="H3941" s="15">
        <f t="shared" si="123"/>
        <v>0.24934858295577678</v>
      </c>
    </row>
    <row r="3942" spans="1:8">
      <c r="A3942" s="1">
        <v>3941</v>
      </c>
      <c r="B3942" s="444">
        <f>유형화!$F$71*hourly1!B3943/hourly1!$B$8763+유형화!$F$72*hourly1!C3943/hourly1!$C$8763+유형화!$F$73*hourly1!D3943/hourly1!$D$8763+유형화!$F$74*hourly1!E3943/hourly1!$E$8763</f>
        <v>58.702782349869331</v>
      </c>
      <c r="C3942" s="442">
        <f>hourly1!$F3943*유형화!$G$71/hourly1!$F$8763+유형화!$G$72*hourly1!$G3943/hourly1!$F$8763+유형화!$G$74*hourly1!I3943/hourly1!$I$8763</f>
        <v>0.23681810135709874</v>
      </c>
      <c r="D3942" s="14">
        <v>112.13367100000001</v>
      </c>
      <c r="E3942" s="14">
        <v>0</v>
      </c>
      <c r="F3942" s="1">
        <v>580615</v>
      </c>
      <c r="G3942" s="15">
        <f t="shared" si="122"/>
        <v>0.12831427420101868</v>
      </c>
      <c r="H3942" s="15">
        <f t="shared" si="123"/>
        <v>0.24648668097313636</v>
      </c>
    </row>
    <row r="3943" spans="1:8">
      <c r="A3943" s="1">
        <v>3942</v>
      </c>
      <c r="B3943" s="444">
        <f>유형화!$F$71*hourly1!B3944/hourly1!$B$8763+유형화!$F$72*hourly1!C3944/hourly1!$C$8763+유형화!$F$73*hourly1!D3944/hourly1!$D$8763+유형화!$F$74*hourly1!E3944/hourly1!$E$8763</f>
        <v>60.565664459508021</v>
      </c>
      <c r="C3943" s="442">
        <f>hourly1!$F3944*유형화!$G$71/hourly1!$F$8763+유형화!$G$72*hourly1!$G3944/hourly1!$F$8763+유형화!$G$74*hourly1!I3944/hourly1!$I$8763</f>
        <v>0.42193209760228567</v>
      </c>
      <c r="D3943" s="14">
        <v>111.41410399999999</v>
      </c>
      <c r="E3943" s="14">
        <v>8.8543079999999907</v>
      </c>
      <c r="F3943" s="1">
        <v>912810</v>
      </c>
      <c r="G3943" s="15">
        <f t="shared" si="122"/>
        <v>0.12749087551514129</v>
      </c>
      <c r="H3943" s="15">
        <f t="shared" si="123"/>
        <v>0.24511820357159661</v>
      </c>
    </row>
    <row r="3944" spans="1:8">
      <c r="A3944" s="1">
        <v>3943</v>
      </c>
      <c r="B3944" s="444">
        <f>유형화!$F$71*hourly1!B3945/hourly1!$B$8763+유형화!$F$72*hourly1!C3945/hourly1!$C$8763+유형화!$F$73*hourly1!D3945/hourly1!$D$8763+유형화!$F$74*hourly1!E3945/hourly1!$E$8763</f>
        <v>72.111119134815169</v>
      </c>
      <c r="C3944" s="442">
        <f>hourly1!$F3945*유형화!$G$71/hourly1!$F$8763+유형화!$G$72*hourly1!$G3945/hourly1!$F$8763+유형화!$G$74*hourly1!I3945/hourly1!$I$8763</f>
        <v>0.75312447290641715</v>
      </c>
      <c r="D3944" s="14">
        <v>100.39928500000001</v>
      </c>
      <c r="E3944" s="14">
        <v>119.16557999999991</v>
      </c>
      <c r="F3944" s="1">
        <v>895900</v>
      </c>
      <c r="G3944" s="15">
        <f t="shared" si="122"/>
        <v>0.1148866461803094</v>
      </c>
      <c r="H3944" s="15">
        <f t="shared" si="123"/>
        <v>0.22386868618448688</v>
      </c>
    </row>
    <row r="3945" spans="1:8">
      <c r="A3945" s="1">
        <v>3944</v>
      </c>
      <c r="B3945" s="444">
        <f>유형화!$F$71*hourly1!B3946/hourly1!$B$8763+유형화!$F$72*hourly1!C3946/hourly1!$C$8763+유형화!$F$73*hourly1!D3946/hourly1!$D$8763+유형화!$F$74*hourly1!E3946/hourly1!$E$8763</f>
        <v>165.55175698539671</v>
      </c>
      <c r="C3945" s="442">
        <f>hourly1!$F3946*유형화!$G$71/hourly1!$F$8763+유형화!$G$72*hourly1!$G3946/hourly1!$F$8763+유형화!$G$74*hourly1!I3946/hourly1!$I$8763</f>
        <v>0.65159114152633102</v>
      </c>
      <c r="D3945" s="14">
        <v>89.474128000000022</v>
      </c>
      <c r="E3945" s="14">
        <v>363.44538499999982</v>
      </c>
      <c r="F3945" s="1">
        <v>889408</v>
      </c>
      <c r="G3945" s="15">
        <f t="shared" si="122"/>
        <v>0.10238501684377251</v>
      </c>
      <c r="H3945" s="15">
        <f t="shared" si="123"/>
        <v>0.20221733935745304</v>
      </c>
    </row>
    <row r="3946" spans="1:8">
      <c r="A3946" s="1">
        <v>3945</v>
      </c>
      <c r="B3946" s="444">
        <f>유형화!$F$71*hourly1!B3947/hourly1!$B$8763+유형화!$F$72*hourly1!C3947/hourly1!$C$8763+유형화!$F$73*hourly1!D3947/hourly1!$D$8763+유형화!$F$74*hourly1!E3947/hourly1!$E$8763</f>
        <v>275.07069809889532</v>
      </c>
      <c r="C3946" s="442">
        <f>hourly1!$F3947*유형화!$G$71/hourly1!$F$8763+유형화!$G$72*hourly1!$G3947/hourly1!$F$8763+유형화!$G$74*hourly1!I3947/hourly1!$I$8763</f>
        <v>0.57673697388532119</v>
      </c>
      <c r="D3946" s="14">
        <v>91.339820000000003</v>
      </c>
      <c r="E3946" s="14">
        <v>654.28607400000055</v>
      </c>
      <c r="F3946" s="1">
        <v>862942</v>
      </c>
      <c r="G3946" s="15">
        <f t="shared" si="122"/>
        <v>0.10451992344878899</v>
      </c>
      <c r="H3946" s="15">
        <f t="shared" si="123"/>
        <v>0.2059562867156941</v>
      </c>
    </row>
    <row r="3947" spans="1:8">
      <c r="A3947" s="1">
        <v>3946</v>
      </c>
      <c r="B3947" s="444">
        <f>유형화!$F$71*hourly1!B3948/hourly1!$B$8763+유형화!$F$72*hourly1!C3948/hourly1!$C$8763+유형화!$F$73*hourly1!D3948/hourly1!$D$8763+유형화!$F$74*hourly1!E3948/hourly1!$E$8763</f>
        <v>346.09521734163229</v>
      </c>
      <c r="C3947" s="442">
        <f>hourly1!$F3948*유형화!$G$71/hourly1!$F$8763+유형화!$G$72*hourly1!$G3948/hourly1!$F$8763+유형화!$G$74*hourly1!I3948/hourly1!$I$8763</f>
        <v>0.4912216687380857</v>
      </c>
      <c r="D3947" s="14">
        <v>99.770724999999999</v>
      </c>
      <c r="E3947" s="14">
        <v>919.98419400000114</v>
      </c>
      <c r="F3947" s="1">
        <v>820399</v>
      </c>
      <c r="G3947" s="15">
        <f t="shared" si="122"/>
        <v>0.11416738657280229</v>
      </c>
      <c r="H3947" s="15">
        <f t="shared" si="123"/>
        <v>0.22263875534771882</v>
      </c>
    </row>
    <row r="3948" spans="1:8">
      <c r="A3948" s="1">
        <v>3947</v>
      </c>
      <c r="B3948" s="444">
        <f>유형화!$F$71*hourly1!B3949/hourly1!$B$8763+유형화!$F$72*hourly1!C3949/hourly1!$C$8763+유형화!$F$73*hourly1!D3949/hourly1!$D$8763+유형화!$F$74*hourly1!E3949/hourly1!$E$8763</f>
        <v>420.92310621848441</v>
      </c>
      <c r="C3948" s="442">
        <f>hourly1!$F3949*유형화!$G$71/hourly1!$F$8763+유형화!$G$72*hourly1!$G3949/hourly1!$F$8763+유형화!$G$74*hourly1!I3949/hourly1!$I$8763</f>
        <v>0.45910021895894415</v>
      </c>
      <c r="D3948" s="14">
        <v>88.582119000000006</v>
      </c>
      <c r="E3948" s="14">
        <v>1134.372644</v>
      </c>
      <c r="F3948" s="1">
        <v>815839</v>
      </c>
      <c r="G3948" s="15">
        <f t="shared" si="122"/>
        <v>0.1013642932163816</v>
      </c>
      <c r="H3948" s="15">
        <f t="shared" si="123"/>
        <v>0.20042357055769988</v>
      </c>
    </row>
    <row r="3949" spans="1:8">
      <c r="A3949" s="1">
        <v>3948</v>
      </c>
      <c r="B3949" s="444">
        <f>유형화!$F$71*hourly1!B3950/hourly1!$B$8763+유형화!$F$72*hourly1!C3950/hourly1!$C$8763+유형화!$F$73*hourly1!D3950/hourly1!$D$8763+유형화!$F$74*hourly1!E3950/hourly1!$E$8763</f>
        <v>365.66302995562125</v>
      </c>
      <c r="C3949" s="442">
        <f>hourly1!$F3950*유형화!$G$71/hourly1!$F$8763+유형화!$G$72*hourly1!$G3950/hourly1!$F$8763+유형화!$G$74*hourly1!I3950/hourly1!$I$8763</f>
        <v>0.44303101952681967</v>
      </c>
      <c r="D3949" s="14">
        <v>83.731061000000011</v>
      </c>
      <c r="E3949" s="14">
        <v>1266.012585000002</v>
      </c>
      <c r="F3949" s="1">
        <v>814219</v>
      </c>
      <c r="G3949" s="15">
        <f t="shared" si="122"/>
        <v>9.5813239899157701E-2</v>
      </c>
      <c r="H3949" s="15">
        <f t="shared" si="123"/>
        <v>0.19059828517180827</v>
      </c>
    </row>
    <row r="3950" spans="1:8">
      <c r="A3950" s="1">
        <v>3949</v>
      </c>
      <c r="B3950" s="444">
        <f>유형화!$F$71*hourly1!B3951/hourly1!$B$8763+유형화!$F$72*hourly1!C3951/hourly1!$C$8763+유형화!$F$73*hourly1!D3951/hourly1!$D$8763+유형화!$F$74*hourly1!E3951/hourly1!$E$8763</f>
        <v>209.51270877240916</v>
      </c>
      <c r="C3950" s="442">
        <f>hourly1!$F3951*유형화!$G$71/hourly1!$F$8763+유형화!$G$72*hourly1!$G3951/hourly1!$F$8763+유형화!$G$74*hourly1!I3951/hourly1!$I$8763</f>
        <v>0.55487151328948581</v>
      </c>
      <c r="D3950" s="14">
        <v>109.068353</v>
      </c>
      <c r="E3950" s="14">
        <v>1314.5146429999991</v>
      </c>
      <c r="F3950" s="1">
        <v>832575</v>
      </c>
      <c r="G3950" s="15">
        <f t="shared" si="122"/>
        <v>0.12480663861879183</v>
      </c>
      <c r="H3950" s="15">
        <f t="shared" si="123"/>
        <v>0.24064044420541345</v>
      </c>
    </row>
    <row r="3951" spans="1:8">
      <c r="A3951" s="1">
        <v>3950</v>
      </c>
      <c r="B3951" s="444">
        <f>유형화!$F$71*hourly1!B3952/hourly1!$B$8763+유형화!$F$72*hourly1!C3952/hourly1!$C$8763+유형화!$F$73*hourly1!D3952/hourly1!$D$8763+유형화!$F$74*hourly1!E3952/hourly1!$E$8763</f>
        <v>303.18055725746791</v>
      </c>
      <c r="C3951" s="442">
        <f>hourly1!$F3952*유형화!$G$71/hourly1!$F$8763+유형화!$G$72*hourly1!$G3952/hourly1!$F$8763+유형화!$G$74*hourly1!I3952/hourly1!$I$8763</f>
        <v>0.51755476149416868</v>
      </c>
      <c r="D3951" s="14">
        <v>167.582323</v>
      </c>
      <c r="E3951" s="14">
        <v>1281.0021540000009</v>
      </c>
      <c r="F3951" s="1">
        <v>845172</v>
      </c>
      <c r="G3951" s="15">
        <f t="shared" si="122"/>
        <v>0.19176402549654936</v>
      </c>
      <c r="H3951" s="15">
        <f t="shared" si="123"/>
        <v>0.34522827805232037</v>
      </c>
    </row>
    <row r="3952" spans="1:8">
      <c r="A3952" s="1">
        <v>3951</v>
      </c>
      <c r="B3952" s="444">
        <f>유형화!$F$71*hourly1!B3953/hourly1!$B$8763+유형화!$F$72*hourly1!C3953/hourly1!$C$8763+유형화!$F$73*hourly1!D3953/hourly1!$D$8763+유형화!$F$74*hourly1!E3953/hourly1!$E$8763</f>
        <v>488.1793090088197</v>
      </c>
      <c r="C3952" s="442">
        <f>hourly1!$F3953*유형화!$G$71/hourly1!$F$8763+유형화!$G$72*hourly1!$G3953/hourly1!$F$8763+유형화!$G$74*hourly1!I3953/hourly1!$I$8763</f>
        <v>0.38963317134540476</v>
      </c>
      <c r="D3952" s="14">
        <v>182.908064</v>
      </c>
      <c r="E3952" s="14">
        <v>1180.9300069999999</v>
      </c>
      <c r="F3952" s="1">
        <v>822151</v>
      </c>
      <c r="G3952" s="15">
        <f t="shared" si="122"/>
        <v>0.20930123189914537</v>
      </c>
      <c r="H3952" s="15">
        <f t="shared" si="123"/>
        <v>0.37036882927859116</v>
      </c>
    </row>
    <row r="3953" spans="1:8">
      <c r="A3953" s="1">
        <v>3952</v>
      </c>
      <c r="B3953" s="444">
        <f>유형화!$F$71*hourly1!B3954/hourly1!$B$8763+유형화!$F$72*hourly1!C3954/hourly1!$C$8763+유형화!$F$73*hourly1!D3954/hourly1!$D$8763+유형화!$F$74*hourly1!E3954/hourly1!$E$8763</f>
        <v>413.60975604222949</v>
      </c>
      <c r="C3953" s="442">
        <f>hourly1!$F3954*유형화!$G$71/hourly1!$F$8763+유형화!$G$72*hourly1!$G3954/hourly1!$F$8763+유형화!$G$74*hourly1!I3954/hourly1!$I$8763</f>
        <v>0.36833583104470219</v>
      </c>
      <c r="D3953" s="14">
        <v>209.17429300000009</v>
      </c>
      <c r="E3953" s="14">
        <v>999.36772399999995</v>
      </c>
      <c r="F3953" s="1">
        <v>848564</v>
      </c>
      <c r="G3953" s="15">
        <f t="shared" si="122"/>
        <v>0.23935761086254131</v>
      </c>
      <c r="H3953" s="15">
        <f t="shared" si="123"/>
        <v>0.41151719185257618</v>
      </c>
    </row>
    <row r="3954" spans="1:8">
      <c r="A3954" s="1">
        <v>3953</v>
      </c>
      <c r="B3954" s="444">
        <f>유형화!$F$71*hourly1!B3955/hourly1!$B$8763+유형화!$F$72*hourly1!C3955/hourly1!$C$8763+유형화!$F$73*hourly1!D3955/hourly1!$D$8763+유형화!$F$74*hourly1!E3955/hourly1!$E$8763</f>
        <v>380.61055068137523</v>
      </c>
      <c r="C3954" s="442">
        <f>hourly1!$F3955*유형화!$G$71/hourly1!$F$8763+유형화!$G$72*hourly1!$G3955/hourly1!$F$8763+유형화!$G$74*hourly1!I3955/hourly1!$I$8763</f>
        <v>0.38960155478279634</v>
      </c>
      <c r="D3954" s="14">
        <v>203.31092000000001</v>
      </c>
      <c r="E3954" s="14">
        <v>755.16862399999934</v>
      </c>
      <c r="F3954" s="1">
        <v>854832</v>
      </c>
      <c r="G3954" s="15">
        <f t="shared" si="122"/>
        <v>0.23264816806845975</v>
      </c>
      <c r="H3954" s="15">
        <f t="shared" si="123"/>
        <v>0.40253578100181431</v>
      </c>
    </row>
    <row r="3955" spans="1:8">
      <c r="A3955" s="1">
        <v>3954</v>
      </c>
      <c r="B3955" s="444">
        <f>유형화!$F$71*hourly1!B3956/hourly1!$B$8763+유형화!$F$72*hourly1!C3956/hourly1!$C$8763+유형화!$F$73*hourly1!D3956/hourly1!$D$8763+유형화!$F$74*hourly1!E3956/hourly1!$E$8763</f>
        <v>199.66023445799649</v>
      </c>
      <c r="C3955" s="442">
        <f>hourly1!$F3956*유형화!$G$71/hourly1!$F$8763+유형화!$G$72*hourly1!$G3956/hourly1!$F$8763+유형화!$G$74*hourly1!I3956/hourly1!$I$8763</f>
        <v>0.51749356551860293</v>
      </c>
      <c r="D3955" s="14">
        <v>208.85241600000001</v>
      </c>
      <c r="E3955" s="14">
        <v>443.86535600000059</v>
      </c>
      <c r="F3955" s="1">
        <v>827606</v>
      </c>
      <c r="G3955" s="15">
        <f t="shared" si="122"/>
        <v>0.23898928783103177</v>
      </c>
      <c r="H3955" s="15">
        <f t="shared" si="123"/>
        <v>0.41102710375185147</v>
      </c>
    </row>
    <row r="3956" spans="1:8">
      <c r="A3956" s="1">
        <v>3955</v>
      </c>
      <c r="B3956" s="444">
        <f>유형화!$F$71*hourly1!B3957/hourly1!$B$8763+유형화!$F$72*hourly1!C3957/hourly1!$C$8763+유형화!$F$73*hourly1!D3957/hourly1!$D$8763+유형화!$F$74*hourly1!E3957/hourly1!$E$8763</f>
        <v>136.29417937024522</v>
      </c>
      <c r="C3956" s="442">
        <f>hourly1!$F3957*유형화!$G$71/hourly1!$F$8763+유형화!$G$72*hourly1!$G3957/hourly1!$F$8763+유형화!$G$74*hourly1!I3957/hourly1!$I$8763</f>
        <v>0.64010675110247406</v>
      </c>
      <c r="D3956" s="14">
        <v>215.00802400000001</v>
      </c>
      <c r="E3956" s="14">
        <v>154.32237199999989</v>
      </c>
      <c r="F3956" s="1">
        <v>818563</v>
      </c>
      <c r="G3956" s="15">
        <f t="shared" si="122"/>
        <v>0.24603313439149962</v>
      </c>
      <c r="H3956" s="15">
        <f t="shared" si="123"/>
        <v>0.42034080665681117</v>
      </c>
    </row>
    <row r="3957" spans="1:8">
      <c r="A3957" s="1">
        <v>3956</v>
      </c>
      <c r="B3957" s="444">
        <f>유형화!$F$71*hourly1!B3958/hourly1!$B$8763+유형화!$F$72*hourly1!C3958/hourly1!$C$8763+유형화!$F$73*hourly1!D3958/hourly1!$D$8763+유형화!$F$74*hourly1!E3958/hourly1!$E$8763</f>
        <v>140.9269412050582</v>
      </c>
      <c r="C3957" s="442">
        <f>hourly1!$F3958*유형화!$G$71/hourly1!$F$8763+유형화!$G$72*hourly1!$G3958/hourly1!$F$8763+유형화!$G$74*hourly1!I3958/hourly1!$I$8763</f>
        <v>0.6455163612621091</v>
      </c>
      <c r="D3957" s="14">
        <v>233.40775099999999</v>
      </c>
      <c r="E3957" s="14">
        <v>17.880144999999999</v>
      </c>
      <c r="F3957" s="1">
        <v>819519</v>
      </c>
      <c r="G3957" s="15">
        <f t="shared" si="122"/>
        <v>0.26708789514665127</v>
      </c>
      <c r="H3957" s="15">
        <f t="shared" si="123"/>
        <v>0.44745960275878111</v>
      </c>
    </row>
    <row r="3958" spans="1:8">
      <c r="A3958" s="1">
        <v>3957</v>
      </c>
      <c r="B3958" s="444">
        <f>유형화!$F$71*hourly1!B3959/hourly1!$B$8763+유형화!$F$72*hourly1!C3959/hourly1!$C$8763+유형화!$F$73*hourly1!D3959/hourly1!$D$8763+유형화!$F$74*hourly1!E3959/hourly1!$E$8763</f>
        <v>64.089469690936482</v>
      </c>
      <c r="C3958" s="442">
        <f>hourly1!$F3959*유형화!$G$71/hourly1!$F$8763+유형화!$G$72*hourly1!$G3959/hourly1!$F$8763+유형화!$G$74*hourly1!I3959/hourly1!$I$8763</f>
        <v>0.54967890031085087</v>
      </c>
      <c r="D3958" s="14">
        <v>278.60720400000002</v>
      </c>
      <c r="E3958" s="14">
        <v>4.1937199999999999</v>
      </c>
      <c r="F3958" s="1">
        <v>801458</v>
      </c>
      <c r="G3958" s="15">
        <f t="shared" si="122"/>
        <v>0.31880951412386338</v>
      </c>
      <c r="H3958" s="15">
        <f t="shared" si="123"/>
        <v>0.5098136156129881</v>
      </c>
    </row>
    <row r="3959" spans="1:8">
      <c r="A3959" s="1">
        <v>3958</v>
      </c>
      <c r="B3959" s="444">
        <f>유형화!$F$71*hourly1!B3960/hourly1!$B$8763+유형화!$F$72*hourly1!C3960/hourly1!$C$8763+유형화!$F$73*hourly1!D3960/hourly1!$D$8763+유형화!$F$74*hourly1!E3960/hourly1!$E$8763</f>
        <v>62.454121893051258</v>
      </c>
      <c r="C3959" s="442">
        <f>hourly1!$F3960*유형화!$G$71/hourly1!$F$8763+유형화!$G$72*hourly1!$G3960/hourly1!$F$8763+유형화!$G$74*hourly1!I3960/hourly1!$I$8763</f>
        <v>0.4590546682927108</v>
      </c>
      <c r="D3959" s="14">
        <v>306.33013599999998</v>
      </c>
      <c r="E3959" s="14">
        <v>3.4451200000000002</v>
      </c>
      <c r="F3959" s="1">
        <v>844934</v>
      </c>
      <c r="G3959" s="15">
        <f t="shared" si="122"/>
        <v>0.35053279462097819</v>
      </c>
      <c r="H3959" s="15">
        <f t="shared" si="123"/>
        <v>0.5453276162329157</v>
      </c>
    </row>
    <row r="3960" spans="1:8">
      <c r="A3960" s="1">
        <v>3959</v>
      </c>
      <c r="B3960" s="444">
        <f>유형화!$F$71*hourly1!B3961/hourly1!$B$8763+유형화!$F$72*hourly1!C3961/hourly1!$C$8763+유형화!$F$73*hourly1!D3961/hourly1!$D$8763+유형화!$F$74*hourly1!E3961/hourly1!$E$8763</f>
        <v>60.823820129028796</v>
      </c>
      <c r="C3960" s="442">
        <f>hourly1!$F3961*유형화!$G$71/hourly1!$F$8763+유형화!$G$72*hourly1!$G3961/hourly1!$F$8763+유형화!$G$74*hourly1!I3961/hourly1!$I$8763</f>
        <v>0.35253667617053375</v>
      </c>
      <c r="D3960" s="14">
        <v>290.38187099999999</v>
      </c>
      <c r="E3960" s="14">
        <v>3.8604799999999999</v>
      </c>
      <c r="F3960" s="1">
        <v>917892</v>
      </c>
      <c r="G3960" s="15">
        <f t="shared" si="122"/>
        <v>0.3322832355903057</v>
      </c>
      <c r="H3960" s="15">
        <f t="shared" si="123"/>
        <v>0.52513662666765848</v>
      </c>
    </row>
    <row r="3961" spans="1:8">
      <c r="A3961" s="1">
        <v>3960</v>
      </c>
      <c r="B3961" s="444">
        <f>유형화!$F$71*hourly1!B3962/hourly1!$B$8763+유형화!$F$72*hourly1!C3962/hourly1!$C$8763+유형화!$F$73*hourly1!D3962/hourly1!$D$8763+유형화!$F$74*hourly1!E3962/hourly1!$E$8763</f>
        <v>58.944508652524569</v>
      </c>
      <c r="C3961" s="442">
        <f>hourly1!$F3962*유형화!$G$71/hourly1!$F$8763+유형화!$G$72*hourly1!$G3962/hourly1!$F$8763+유형화!$G$74*hourly1!I3962/hourly1!$I$8763</f>
        <v>0.32072153221316646</v>
      </c>
      <c r="D3961" s="14">
        <v>334.01538099999988</v>
      </c>
      <c r="E3961" s="14">
        <v>1.9672400000000001</v>
      </c>
      <c r="F3961" s="1">
        <v>934101</v>
      </c>
      <c r="G3961" s="15">
        <f t="shared" si="122"/>
        <v>0.38221294997995481</v>
      </c>
      <c r="H3961" s="15">
        <f t="shared" si="123"/>
        <v>0.57892008092585834</v>
      </c>
    </row>
    <row r="3962" spans="1:8">
      <c r="A3962" s="1">
        <v>3961</v>
      </c>
      <c r="B3962" s="444">
        <f>유형화!$F$71*hourly1!B3963/hourly1!$B$8763+유형화!$F$72*hourly1!C3963/hourly1!$C$8763+유형화!$F$73*hourly1!D3963/hourly1!$D$8763+유형화!$F$74*hourly1!E3963/hourly1!$E$8763</f>
        <v>58.944508652524569</v>
      </c>
      <c r="C3962" s="442">
        <f>hourly1!$F3963*유형화!$G$71/hourly1!$F$8763+유형화!$G$72*hourly1!$G3963/hourly1!$F$8763+유형화!$G$74*hourly1!I3963/hourly1!$I$8763</f>
        <v>0.26164354039824372</v>
      </c>
      <c r="D3962" s="14">
        <v>347.04166900000001</v>
      </c>
      <c r="E3962" s="14">
        <v>0.43464000000000003</v>
      </c>
      <c r="F3962" s="1">
        <v>873988</v>
      </c>
      <c r="G3962" s="15">
        <f t="shared" si="122"/>
        <v>0.39711889816971357</v>
      </c>
      <c r="H3962" s="15">
        <f t="shared" si="123"/>
        <v>0.59411991665420705</v>
      </c>
    </row>
    <row r="3963" spans="1:8">
      <c r="A3963" s="1">
        <v>3962</v>
      </c>
      <c r="B3963" s="444">
        <f>유형화!$F$71*hourly1!B3964/hourly1!$B$8763+유형화!$F$72*hourly1!C3964/hourly1!$C$8763+유형화!$F$73*hourly1!D3964/hourly1!$D$8763+유형화!$F$74*hourly1!E3964/hourly1!$E$8763</f>
        <v>58.702782349869331</v>
      </c>
      <c r="C3963" s="442">
        <f>hourly1!$F3964*유형화!$G$71/hourly1!$F$8763+유형화!$G$72*hourly1!$G3964/hourly1!$F$8763+유형화!$G$74*hourly1!I3964/hourly1!$I$8763</f>
        <v>0.26603547207739858</v>
      </c>
      <c r="D3963" s="14">
        <v>331.0500560000001</v>
      </c>
      <c r="E3963" s="14">
        <v>0.27351999999999999</v>
      </c>
      <c r="F3963" s="1">
        <v>799846</v>
      </c>
      <c r="G3963" s="15">
        <f t="shared" si="122"/>
        <v>0.3788197361330175</v>
      </c>
      <c r="H3963" s="15">
        <f t="shared" si="123"/>
        <v>0.57540706954197296</v>
      </c>
    </row>
    <row r="3964" spans="1:8">
      <c r="A3964" s="1">
        <v>3963</v>
      </c>
      <c r="B3964" s="444">
        <f>유형화!$F$71*hourly1!B3965/hourly1!$B$8763+유형화!$F$72*hourly1!C3965/hourly1!$C$8763+유형화!$F$73*hourly1!D3965/hourly1!$D$8763+유형화!$F$74*hourly1!E3965/hourly1!$E$8763</f>
        <v>58.702782349869331</v>
      </c>
      <c r="C3964" s="442">
        <f>hourly1!$F3965*유형화!$G$71/hourly1!$F$8763+유형화!$G$72*hourly1!$G3965/hourly1!$F$8763+유형화!$G$74*hourly1!I3965/hourly1!$I$8763</f>
        <v>0.24896252826841642</v>
      </c>
      <c r="D3964" s="14">
        <v>307.71859999999998</v>
      </c>
      <c r="E3964" s="14">
        <v>0</v>
      </c>
      <c r="F3964" s="1">
        <v>658025</v>
      </c>
      <c r="G3964" s="15">
        <f t="shared" si="122"/>
        <v>0.35212161044075319</v>
      </c>
      <c r="H3964" s="15">
        <f t="shared" si="123"/>
        <v>0.54705565602401829</v>
      </c>
    </row>
    <row r="3965" spans="1:8">
      <c r="A3965" s="1">
        <v>3964</v>
      </c>
      <c r="B3965" s="444">
        <f>유형화!$F$71*hourly1!B3966/hourly1!$B$8763+유형화!$F$72*hourly1!C3966/hourly1!$C$8763+유형화!$F$73*hourly1!D3966/hourly1!$D$8763+유형화!$F$74*hourly1!E3966/hourly1!$E$8763</f>
        <v>58.702782349869331</v>
      </c>
      <c r="C3965" s="442">
        <f>hourly1!$F3966*유형화!$G$71/hourly1!$F$8763+유형화!$G$72*hourly1!$G3966/hourly1!$F$8763+유형화!$G$74*hourly1!I3966/hourly1!$I$8763</f>
        <v>0.23659466678319538</v>
      </c>
      <c r="D3965" s="14">
        <v>310.78575000000001</v>
      </c>
      <c r="E3965" s="14">
        <v>0</v>
      </c>
      <c r="F3965" s="1">
        <v>517467</v>
      </c>
      <c r="G3965" s="15">
        <f t="shared" si="122"/>
        <v>0.35563134237591526</v>
      </c>
      <c r="H3965" s="15">
        <f t="shared" si="123"/>
        <v>0.5508563563695702</v>
      </c>
    </row>
    <row r="3966" spans="1:8">
      <c r="A3966" s="1">
        <v>3965</v>
      </c>
      <c r="B3966" s="444">
        <f>유형화!$F$71*hourly1!B3967/hourly1!$B$8763+유형화!$F$72*hourly1!C3967/hourly1!$C$8763+유형화!$F$73*hourly1!D3967/hourly1!$D$8763+유형화!$F$74*hourly1!E3967/hourly1!$E$8763</f>
        <v>58.702782349869331</v>
      </c>
      <c r="C3966" s="442">
        <f>hourly1!$F3967*유형화!$G$71/hourly1!$F$8763+유형화!$G$72*hourly1!$G3967/hourly1!$F$8763+유형화!$G$74*hourly1!I3967/hourly1!$I$8763</f>
        <v>0.2366218831025548</v>
      </c>
      <c r="D3966" s="14">
        <v>317.10320200000001</v>
      </c>
      <c r="E3966" s="14">
        <v>0</v>
      </c>
      <c r="F3966" s="1">
        <v>593005</v>
      </c>
      <c r="G3966" s="15">
        <f t="shared" si="122"/>
        <v>0.36286038661348219</v>
      </c>
      <c r="H3966" s="15">
        <f t="shared" si="123"/>
        <v>0.55861353201463826</v>
      </c>
    </row>
    <row r="3967" spans="1:8">
      <c r="A3967" s="1">
        <v>3966</v>
      </c>
      <c r="B3967" s="444">
        <f>유형화!$F$71*hourly1!B3968/hourly1!$B$8763+유형화!$F$72*hourly1!C3968/hourly1!$C$8763+유형화!$F$73*hourly1!D3968/hourly1!$D$8763+유형화!$F$74*hourly1!E3968/hourly1!$E$8763</f>
        <v>60.565664459508021</v>
      </c>
      <c r="C3967" s="442">
        <f>hourly1!$F3968*유형화!$G$71/hourly1!$F$8763+유형화!$G$72*hourly1!$G3968/hourly1!$F$8763+유형화!$G$74*hourly1!I3968/hourly1!$I$8763</f>
        <v>0.2749204595444662</v>
      </c>
      <c r="D3967" s="14">
        <v>303.87661300000002</v>
      </c>
      <c r="E3967" s="14">
        <v>9.5630909999999965</v>
      </c>
      <c r="F3967" s="1">
        <v>914340</v>
      </c>
      <c r="G3967" s="15">
        <f t="shared" si="122"/>
        <v>0.34772523449944698</v>
      </c>
      <c r="H3967" s="15">
        <f t="shared" si="123"/>
        <v>0.54226252224476557</v>
      </c>
    </row>
    <row r="3968" spans="1:8">
      <c r="A3968" s="1">
        <v>3967</v>
      </c>
      <c r="B3968" s="444">
        <f>유형화!$F$71*hourly1!B3969/hourly1!$B$8763+유형화!$F$72*hourly1!C3969/hourly1!$C$8763+유형화!$F$73*hourly1!D3969/hourly1!$D$8763+유형화!$F$74*hourly1!E3969/hourly1!$E$8763</f>
        <v>72.111119134815169</v>
      </c>
      <c r="C3968" s="442">
        <f>hourly1!$F3969*유형화!$G$71/hourly1!$F$8763+유형화!$G$72*hourly1!$G3969/hourly1!$F$8763+유형화!$G$74*hourly1!I3969/hourly1!$I$8763</f>
        <v>0.37001484978842236</v>
      </c>
      <c r="D3968" s="14">
        <v>263.10377599999998</v>
      </c>
      <c r="E3968" s="14">
        <v>123.6113830000002</v>
      </c>
      <c r="F3968" s="1">
        <v>946454</v>
      </c>
      <c r="G3968" s="15">
        <f t="shared" si="122"/>
        <v>0.30106898093960904</v>
      </c>
      <c r="H3968" s="15">
        <f t="shared" si="123"/>
        <v>0.48907550264213706</v>
      </c>
    </row>
    <row r="3969" spans="1:8">
      <c r="A3969" s="1">
        <v>3968</v>
      </c>
      <c r="B3969" s="444">
        <f>유형화!$F$71*hourly1!B3970/hourly1!$B$8763+유형화!$F$72*hourly1!C3970/hourly1!$C$8763+유형화!$F$73*hourly1!D3970/hourly1!$D$8763+유형화!$F$74*hourly1!E3970/hourly1!$E$8763</f>
        <v>108.61730641543065</v>
      </c>
      <c r="C3969" s="442">
        <f>hourly1!$F3970*유형화!$G$71/hourly1!$F$8763+유형화!$G$72*hourly1!$G3970/hourly1!$F$8763+유형화!$G$74*hourly1!I3970/hourly1!$I$8763</f>
        <v>0.475066990506534</v>
      </c>
      <c r="D3969" s="14">
        <v>236.94215399999999</v>
      </c>
      <c r="E3969" s="14">
        <v>383.86120900000031</v>
      </c>
      <c r="F3969" s="1">
        <v>895702</v>
      </c>
      <c r="G3969" s="15">
        <f t="shared" si="122"/>
        <v>0.27113230349995399</v>
      </c>
      <c r="H3969" s="15">
        <f t="shared" si="123"/>
        <v>0.45254882382713157</v>
      </c>
    </row>
    <row r="3970" spans="1:8">
      <c r="A3970" s="1">
        <v>3969</v>
      </c>
      <c r="B3970" s="444">
        <f>유형화!$F$71*hourly1!B3971/hourly1!$B$8763+유형화!$F$72*hourly1!C3971/hourly1!$C$8763+유형화!$F$73*hourly1!D3971/hourly1!$D$8763+유형화!$F$74*hourly1!E3971/hourly1!$E$8763</f>
        <v>112.69376125837307</v>
      </c>
      <c r="C3970" s="442">
        <f>hourly1!$F3971*유형화!$G$71/hourly1!$F$8763+유형화!$G$72*hourly1!$G3971/hourly1!$F$8763+유형화!$G$74*hourly1!I3971/hourly1!$I$8763</f>
        <v>0.63510840071471641</v>
      </c>
      <c r="D3970" s="14">
        <v>231.9381829999999</v>
      </c>
      <c r="E3970" s="14">
        <v>707.59109999999851</v>
      </c>
      <c r="F3970" s="1">
        <v>858487</v>
      </c>
      <c r="G3970" s="15">
        <f t="shared" ref="G3970:G4033" si="124">D3970/$I$1</f>
        <v>0.26540627222619007</v>
      </c>
      <c r="H3970" s="15">
        <f t="shared" ref="H3970:H4033" si="125">G3970/(1-$H$1*(1-G3970))</f>
        <v>0.44533237571056511</v>
      </c>
    </row>
    <row r="3971" spans="1:8">
      <c r="A3971" s="1">
        <v>3970</v>
      </c>
      <c r="B3971" s="444">
        <f>유형화!$F$71*hourly1!B3972/hourly1!$B$8763+유형화!$F$72*hourly1!C3972/hourly1!$C$8763+유형화!$F$73*hourly1!D3972/hourly1!$D$8763+유형화!$F$74*hourly1!E3972/hourly1!$E$8763</f>
        <v>120.26437582177213</v>
      </c>
      <c r="C3971" s="442">
        <f>hourly1!$F3972*유형화!$G$71/hourly1!$F$8763+유형화!$G$72*hourly1!$G3972/hourly1!$F$8763+유형화!$G$74*hourly1!I3972/hourly1!$I$8763</f>
        <v>0.63039802180185833</v>
      </c>
      <c r="D3971" s="14">
        <v>179.07280900000001</v>
      </c>
      <c r="E3971" s="14">
        <v>979.1714170000007</v>
      </c>
      <c r="F3971" s="1">
        <v>861466</v>
      </c>
      <c r="G3971" s="15">
        <f t="shared" si="124"/>
        <v>0.20491255936829755</v>
      </c>
      <c r="H3971" s="15">
        <f t="shared" si="125"/>
        <v>0.36415828093268054</v>
      </c>
    </row>
    <row r="3972" spans="1:8">
      <c r="A3972" s="1">
        <v>3971</v>
      </c>
      <c r="B3972" s="444">
        <f>유형화!$F$71*hourly1!B3973/hourly1!$B$8763+유형화!$F$72*hourly1!C3973/hourly1!$C$8763+유형화!$F$73*hourly1!D3973/hourly1!$D$8763+유형화!$F$74*hourly1!E3973/hourly1!$E$8763</f>
        <v>129.67258241808773</v>
      </c>
      <c r="C3972" s="442">
        <f>hourly1!$F3973*유형화!$G$71/hourly1!$F$8763+유형화!$G$72*hourly1!$G3973/hourly1!$F$8763+유형화!$G$74*hourly1!I3973/hourly1!$I$8763</f>
        <v>0.58902416424429627</v>
      </c>
      <c r="D3972" s="14">
        <v>160.82668899999999</v>
      </c>
      <c r="E3972" s="14">
        <v>1168.6414250000009</v>
      </c>
      <c r="F3972" s="1">
        <v>819010</v>
      </c>
      <c r="G3972" s="15">
        <f t="shared" si="124"/>
        <v>0.18403357071211868</v>
      </c>
      <c r="H3972" s="15">
        <f t="shared" si="125"/>
        <v>0.3338668472982938</v>
      </c>
    </row>
    <row r="3973" spans="1:8">
      <c r="A3973" s="1">
        <v>3972</v>
      </c>
      <c r="B3973" s="444">
        <f>유형화!$F$71*hourly1!B3974/hourly1!$B$8763+유형화!$F$72*hourly1!C3974/hourly1!$C$8763+유형화!$F$73*hourly1!D3974/hourly1!$D$8763+유형화!$F$74*hourly1!E3974/hourly1!$E$8763</f>
        <v>134.63089188151122</v>
      </c>
      <c r="C3973" s="442">
        <f>hourly1!$F3974*유형화!$G$71/hourly1!$F$8763+유형화!$G$72*hourly1!$G3974/hourly1!$F$8763+유형화!$G$74*hourly1!I3974/hourly1!$I$8763</f>
        <v>0.61624643208077146</v>
      </c>
      <c r="D3973" s="14">
        <v>135.87754000000001</v>
      </c>
      <c r="E3973" s="14">
        <v>1281.588700999999</v>
      </c>
      <c r="F3973" s="1">
        <v>856808</v>
      </c>
      <c r="G3973" s="15">
        <f t="shared" si="124"/>
        <v>0.15548432303906187</v>
      </c>
      <c r="H3973" s="15">
        <f t="shared" si="125"/>
        <v>0.29034466455560909</v>
      </c>
    </row>
    <row r="3974" spans="1:8">
      <c r="A3974" s="1">
        <v>3973</v>
      </c>
      <c r="B3974" s="444">
        <f>유형화!$F$71*hourly1!B3975/hourly1!$B$8763+유형화!$F$72*hourly1!C3975/hourly1!$C$8763+유형화!$F$73*hourly1!D3975/hourly1!$D$8763+유형화!$F$74*hourly1!E3975/hourly1!$E$8763</f>
        <v>142.54875462215227</v>
      </c>
      <c r="C3974" s="442">
        <f>hourly1!$F3975*유형화!$G$71/hourly1!$F$8763+유형화!$G$72*hourly1!$G3975/hourly1!$F$8763+유형화!$G$74*hourly1!I3975/hourly1!$I$8763</f>
        <v>0.62055239604458423</v>
      </c>
      <c r="D3974" s="14">
        <v>104.119221</v>
      </c>
      <c r="E3974" s="14">
        <v>1315.6366840000021</v>
      </c>
      <c r="F3974" s="1">
        <v>824984</v>
      </c>
      <c r="G3974" s="15">
        <f t="shared" si="124"/>
        <v>0.11914335947309226</v>
      </c>
      <c r="H3974" s="15">
        <f t="shared" si="125"/>
        <v>0.23110900583407798</v>
      </c>
    </row>
    <row r="3975" spans="1:8">
      <c r="A3975" s="1">
        <v>3974</v>
      </c>
      <c r="B3975" s="444">
        <f>유형화!$F$71*hourly1!B3976/hourly1!$B$8763+유형화!$F$72*hourly1!C3976/hourly1!$C$8763+유형화!$F$73*hourly1!D3976/hourly1!$D$8763+유형화!$F$74*hourly1!E3976/hourly1!$E$8763</f>
        <v>134.34258264375288</v>
      </c>
      <c r="C3975" s="442">
        <f>hourly1!$F3976*유형화!$G$71/hourly1!$F$8763+유형화!$G$72*hourly1!$G3976/hourly1!$F$8763+유형화!$G$74*hourly1!I3976/hourly1!$I$8763</f>
        <v>0.5383485998867199</v>
      </c>
      <c r="D3975" s="14">
        <v>163.62595099999999</v>
      </c>
      <c r="E3975" s="14">
        <v>1275.924238999999</v>
      </c>
      <c r="F3975" s="1">
        <v>840446</v>
      </c>
      <c r="G3975" s="15">
        <f t="shared" si="124"/>
        <v>0.1872367590909999</v>
      </c>
      <c r="H3975" s="15">
        <f t="shared" si="125"/>
        <v>0.33859576376433936</v>
      </c>
    </row>
    <row r="3976" spans="1:8">
      <c r="A3976" s="1">
        <v>3975</v>
      </c>
      <c r="B3976" s="444">
        <f>유형화!$F$71*hourly1!B3977/hourly1!$B$8763+유형화!$F$72*hourly1!C3977/hourly1!$C$8763+유형화!$F$73*hourly1!D3977/hourly1!$D$8763+유형화!$F$74*hourly1!E3977/hourly1!$E$8763</f>
        <v>137.34800353860805</v>
      </c>
      <c r="C3976" s="442">
        <f>hourly1!$F3977*유형화!$G$71/hourly1!$F$8763+유형화!$G$72*hourly1!$G3977/hourly1!$F$8763+유형화!$G$74*hourly1!I3977/hourly1!$I$8763</f>
        <v>0.47446301637751442</v>
      </c>
      <c r="D3976" s="14">
        <v>169.823024</v>
      </c>
      <c r="E3976" s="14">
        <v>1163.6940420000001</v>
      </c>
      <c r="F3976" s="1">
        <v>851645</v>
      </c>
      <c r="G3976" s="15">
        <f t="shared" si="124"/>
        <v>0.19432805394538608</v>
      </c>
      <c r="H3976" s="15">
        <f t="shared" si="125"/>
        <v>0.34895831060279037</v>
      </c>
    </row>
    <row r="3977" spans="1:8">
      <c r="A3977" s="1">
        <v>3976</v>
      </c>
      <c r="B3977" s="444">
        <f>유형화!$F$71*hourly1!B3978/hourly1!$B$8763+유형화!$F$72*hourly1!C3978/hourly1!$C$8763+유형화!$F$73*hourly1!D3978/hourly1!$D$8763+유형화!$F$74*hourly1!E3978/hourly1!$E$8763</f>
        <v>135.28220731240722</v>
      </c>
      <c r="C3977" s="442">
        <f>hourly1!$F3978*유형화!$G$71/hourly1!$F$8763+유형화!$G$72*hourly1!$G3978/hourly1!$F$8763+유형화!$G$74*hourly1!I3978/hourly1!$I$8763</f>
        <v>0.41973939120215253</v>
      </c>
      <c r="D3977" s="14">
        <v>155.167993</v>
      </c>
      <c r="E3977" s="14">
        <v>972.63250899999991</v>
      </c>
      <c r="F3977" s="1">
        <v>850495</v>
      </c>
      <c r="G3977" s="15">
        <f t="shared" si="124"/>
        <v>0.17755833928797127</v>
      </c>
      <c r="H3977" s="15">
        <f t="shared" si="125"/>
        <v>0.32421444664869059</v>
      </c>
    </row>
    <row r="3978" spans="1:8">
      <c r="A3978" s="1">
        <v>3977</v>
      </c>
      <c r="B3978" s="444">
        <f>유형화!$F$71*hourly1!B3979/hourly1!$B$8763+유형화!$F$72*hourly1!C3979/hourly1!$C$8763+유형화!$F$73*hourly1!D3979/hourly1!$D$8763+유형화!$F$74*hourly1!E3979/hourly1!$E$8763</f>
        <v>133.21978542860822</v>
      </c>
      <c r="C3978" s="442">
        <f>hourly1!$F3979*유형화!$G$71/hourly1!$F$8763+유형화!$G$72*hourly1!$G3979/hourly1!$F$8763+유형화!$G$74*hourly1!I3979/hourly1!$I$8763</f>
        <v>0.47452364195117758</v>
      </c>
      <c r="D3978" s="14">
        <v>124.130268</v>
      </c>
      <c r="E3978" s="14">
        <v>718.1059580000009</v>
      </c>
      <c r="F3978" s="1">
        <v>822856</v>
      </c>
      <c r="G3978" s="15">
        <f t="shared" si="124"/>
        <v>0.14204194960136401</v>
      </c>
      <c r="H3978" s="15">
        <f t="shared" si="125"/>
        <v>0.26895615256486</v>
      </c>
    </row>
    <row r="3979" spans="1:8">
      <c r="A3979" s="1">
        <v>3978</v>
      </c>
      <c r="B3979" s="444">
        <f>유형화!$F$71*hourly1!B3980/hourly1!$B$8763+유형화!$F$72*hourly1!C3980/hourly1!$C$8763+유형화!$F$73*hourly1!D3980/hourly1!$D$8763+유형화!$F$74*hourly1!E3980/hourly1!$E$8763</f>
        <v>132.08898981832778</v>
      </c>
      <c r="C3979" s="442">
        <f>hourly1!$F3980*유형화!$G$71/hourly1!$F$8763+유형화!$G$72*hourly1!$G3980/hourly1!$F$8763+유형화!$G$74*hourly1!I3980/hourly1!$I$8763</f>
        <v>0.5476320538258479</v>
      </c>
      <c r="D3979" s="14">
        <v>124.447551</v>
      </c>
      <c r="E3979" s="14">
        <v>402.94292500000091</v>
      </c>
      <c r="F3979" s="1">
        <v>829701</v>
      </c>
      <c r="G3979" s="15">
        <f t="shared" si="124"/>
        <v>0.14240501573037109</v>
      </c>
      <c r="H3979" s="15">
        <f t="shared" si="125"/>
        <v>0.26954170229916474</v>
      </c>
    </row>
    <row r="3980" spans="1:8">
      <c r="A3980" s="1">
        <v>3979</v>
      </c>
      <c r="B3980" s="444">
        <f>유형화!$F$71*hourly1!B3981/hourly1!$B$8763+유형화!$F$72*hourly1!C3981/hourly1!$C$8763+유형화!$F$73*hourly1!D3981/hourly1!$D$8763+유형화!$F$74*hourly1!E3981/hourly1!$E$8763</f>
        <v>139.06916331179141</v>
      </c>
      <c r="C3980" s="442">
        <f>hourly1!$F3981*유형화!$G$71/hourly1!$F$8763+유형화!$G$72*hourly1!$G3981/hourly1!$F$8763+유형화!$G$74*hourly1!I3981/hourly1!$I$8763</f>
        <v>0.67556154811526326</v>
      </c>
      <c r="D3980" s="14">
        <v>117.274525</v>
      </c>
      <c r="E3980" s="14">
        <v>151.66778800000009</v>
      </c>
      <c r="F3980" s="1">
        <v>825914</v>
      </c>
      <c r="G3980" s="15">
        <f t="shared" si="124"/>
        <v>0.13419694034313939</v>
      </c>
      <c r="H3980" s="15">
        <f t="shared" si="125"/>
        <v>0.25619474899400768</v>
      </c>
    </row>
    <row r="3981" spans="1:8">
      <c r="A3981" s="1">
        <v>3980</v>
      </c>
      <c r="B3981" s="444">
        <f>유형화!$F$71*hourly1!B3982/hourly1!$B$8763+유형화!$F$72*hourly1!C3982/hourly1!$C$8763+유형화!$F$73*hourly1!D3982/hourly1!$D$8763+유형화!$F$74*hourly1!E3982/hourly1!$E$8763</f>
        <v>144.38783698217264</v>
      </c>
      <c r="C3981" s="442">
        <f>hourly1!$F3982*유형화!$G$71/hourly1!$F$8763+유형화!$G$72*hourly1!$G3982/hourly1!$F$8763+유형화!$G$74*hourly1!I3982/hourly1!$I$8763</f>
        <v>0.57970167851782417</v>
      </c>
      <c r="D3981" s="14">
        <v>135.00630899999999</v>
      </c>
      <c r="E3981" s="14">
        <v>18.300523999999999</v>
      </c>
      <c r="F3981" s="1">
        <v>793265</v>
      </c>
      <c r="G3981" s="15">
        <f t="shared" si="124"/>
        <v>0.15448737562416426</v>
      </c>
      <c r="H3981" s="15">
        <f t="shared" si="125"/>
        <v>0.28877869196144046</v>
      </c>
    </row>
    <row r="3982" spans="1:8">
      <c r="A3982" s="1">
        <v>3981</v>
      </c>
      <c r="B3982" s="444">
        <f>유형화!$F$71*hourly1!B3983/hourly1!$B$8763+유형화!$F$72*hourly1!C3983/hourly1!$C$8763+유형화!$F$73*hourly1!D3983/hourly1!$D$8763+유형화!$F$74*hourly1!E3983/hourly1!$E$8763</f>
        <v>64.1391424204636</v>
      </c>
      <c r="C3982" s="442">
        <f>hourly1!$F3983*유형화!$G$71/hourly1!$F$8763+유형화!$G$72*hourly1!$G3983/hourly1!$F$8763+유형화!$G$74*hourly1!I3983/hourly1!$I$8763</f>
        <v>0.41997814514144388</v>
      </c>
      <c r="D3982" s="14">
        <v>147.39574200000001</v>
      </c>
      <c r="E3982" s="14">
        <v>4.2027599999999996</v>
      </c>
      <c r="F3982" s="1">
        <v>798302</v>
      </c>
      <c r="G3982" s="15">
        <f t="shared" si="124"/>
        <v>0.16866457225903722</v>
      </c>
      <c r="H3982" s="15">
        <f t="shared" si="125"/>
        <v>0.31075034739276802</v>
      </c>
    </row>
    <row r="3983" spans="1:8">
      <c r="A3983" s="1">
        <v>3982</v>
      </c>
      <c r="B3983" s="444">
        <f>유형화!$F$71*hourly1!B3984/hourly1!$B$8763+유형화!$F$72*hourly1!C3984/hourly1!$C$8763+유형화!$F$73*hourly1!D3984/hourly1!$D$8763+유형화!$F$74*hourly1!E3984/hourly1!$E$8763</f>
        <v>62.493310712149849</v>
      </c>
      <c r="C3983" s="442">
        <f>hourly1!$F3984*유형화!$G$71/hourly1!$F$8763+유형화!$G$72*hourly1!$G3984/hourly1!$F$8763+유형화!$G$74*hourly1!I3984/hourly1!$I$8763</f>
        <v>0.41545681371635229</v>
      </c>
      <c r="D3983" s="14">
        <v>139.65941100000009</v>
      </c>
      <c r="E3983" s="14">
        <v>3.4283600000000001</v>
      </c>
      <c r="F3983" s="1">
        <v>850871</v>
      </c>
      <c r="G3983" s="15">
        <f t="shared" si="124"/>
        <v>0.15981190839464068</v>
      </c>
      <c r="H3983" s="15">
        <f t="shared" si="125"/>
        <v>0.29710528633882571</v>
      </c>
    </row>
    <row r="3984" spans="1:8">
      <c r="A3984" s="1">
        <v>3983</v>
      </c>
      <c r="B3984" s="444">
        <f>유형화!$F$71*hourly1!B3985/hourly1!$B$8763+유형화!$F$72*hourly1!C3985/hourly1!$C$8763+유형화!$F$73*hourly1!D3985/hourly1!$D$8763+유형화!$F$74*hourly1!E3985/hourly1!$E$8763</f>
        <v>60.858219003188324</v>
      </c>
      <c r="C3984" s="442">
        <f>hourly1!$F3985*유형화!$G$71/hourly1!$F$8763+유형화!$G$72*hourly1!$G3985/hourly1!$F$8763+유형화!$G$74*hourly1!I3985/hourly1!$I$8763</f>
        <v>0.3789990057005812</v>
      </c>
      <c r="D3984" s="14">
        <v>100.18704700000001</v>
      </c>
      <c r="E3984" s="14">
        <v>3.7744</v>
      </c>
      <c r="F3984" s="1">
        <v>893303</v>
      </c>
      <c r="G3984" s="15">
        <f t="shared" si="124"/>
        <v>0.11464378277732784</v>
      </c>
      <c r="H3984" s="15">
        <f t="shared" si="125"/>
        <v>0.22345360290176289</v>
      </c>
    </row>
    <row r="3985" spans="1:8">
      <c r="A3985" s="1">
        <v>3984</v>
      </c>
      <c r="B3985" s="444">
        <f>유형화!$F$71*hourly1!B3986/hourly1!$B$8763+유형화!$F$72*hourly1!C3986/hourly1!$C$8763+유형화!$F$73*hourly1!D3986/hourly1!$D$8763+유형화!$F$74*hourly1!E3986/hourly1!$E$8763</f>
        <v>58.982590157544628</v>
      </c>
      <c r="C3985" s="442">
        <f>hourly1!$F3986*유형화!$G$71/hourly1!$F$8763+유형화!$G$72*hourly1!$G3986/hourly1!$F$8763+유형화!$G$74*hourly1!I3986/hourly1!$I$8763</f>
        <v>0.31532512278327979</v>
      </c>
      <c r="D3985" s="14">
        <v>88.402495999999985</v>
      </c>
      <c r="E3985" s="14">
        <v>1.9446399999999999</v>
      </c>
      <c r="F3985" s="1">
        <v>921202</v>
      </c>
      <c r="G3985" s="15">
        <f t="shared" si="124"/>
        <v>0.10115875107485292</v>
      </c>
      <c r="H3985" s="15">
        <f t="shared" si="125"/>
        <v>0.20006187924785024</v>
      </c>
    </row>
    <row r="3986" spans="1:8">
      <c r="A3986" s="1">
        <v>3985</v>
      </c>
      <c r="B3986" s="444">
        <f>유형화!$F$71*hourly1!B3987/hourly1!$B$8763+유형화!$F$72*hourly1!C3987/hourly1!$C$8763+유형화!$F$73*hourly1!D3987/hourly1!$D$8763+유형화!$F$74*hourly1!E3987/hourly1!$E$8763</f>
        <v>58.971426844603059</v>
      </c>
      <c r="C3986" s="442">
        <f>hourly1!$F3987*유형화!$G$71/hourly1!$F$8763+유형화!$G$72*hourly1!$G3987/hourly1!$F$8763+유형화!$G$74*hourly1!I3987/hourly1!$I$8763</f>
        <v>0.27546413404376713</v>
      </c>
      <c r="D3986" s="14">
        <v>82.753083000000004</v>
      </c>
      <c r="E3986" s="14">
        <v>0.43440000000000001</v>
      </c>
      <c r="F3986" s="1">
        <v>882907</v>
      </c>
      <c r="G3986" s="15">
        <f t="shared" si="124"/>
        <v>9.4694142163968376E-2</v>
      </c>
      <c r="H3986" s="15">
        <f t="shared" si="125"/>
        <v>0.18860302499984252</v>
      </c>
    </row>
    <row r="3987" spans="1:8">
      <c r="A3987" s="1">
        <v>3986</v>
      </c>
      <c r="B3987" s="444">
        <f>유형화!$F$71*hourly1!B3988/hourly1!$B$8763+유형화!$F$72*hourly1!C3988/hourly1!$C$8763+유형화!$F$73*hourly1!D3988/hourly1!$D$8763+유형화!$F$74*hourly1!E3988/hourly1!$E$8763</f>
        <v>58.716098973901737</v>
      </c>
      <c r="C3987" s="442">
        <f>hourly1!$F3988*유형화!$G$71/hourly1!$F$8763+유형화!$G$72*hourly1!$G3988/hourly1!$F$8763+유형화!$G$74*hourly1!I3988/hourly1!$I$8763</f>
        <v>0.26089085434458037</v>
      </c>
      <c r="D3987" s="14">
        <v>75.610966999999988</v>
      </c>
      <c r="E3987" s="14">
        <v>0.27304</v>
      </c>
      <c r="F3987" s="1">
        <v>779650</v>
      </c>
      <c r="G3987" s="15">
        <f t="shared" si="124"/>
        <v>8.6521437011030988E-2</v>
      </c>
      <c r="H3987" s="15">
        <f t="shared" si="125"/>
        <v>0.17388210195274137</v>
      </c>
    </row>
    <row r="3988" spans="1:8">
      <c r="A3988" s="1">
        <v>3987</v>
      </c>
      <c r="B3988" s="444">
        <f>유형화!$F$71*hourly1!B3989/hourly1!$B$8763+유형화!$F$72*hourly1!C3989/hourly1!$C$8763+유형화!$F$73*hourly1!D3989/hourly1!$D$8763+유형화!$F$74*hourly1!E3989/hourly1!$E$8763</f>
        <v>58.707002406781022</v>
      </c>
      <c r="C3988" s="442">
        <f>hourly1!$F3989*유형화!$G$71/hourly1!$F$8763+유형화!$G$72*hourly1!$G3989/hourly1!$F$8763+유형화!$G$74*hourly1!I3989/hourly1!$I$8763</f>
        <v>0.25148753451989081</v>
      </c>
      <c r="D3988" s="14">
        <v>67.447557000000003</v>
      </c>
      <c r="E3988" s="14">
        <v>0</v>
      </c>
      <c r="F3988" s="1">
        <v>666636</v>
      </c>
      <c r="G3988" s="15">
        <f t="shared" si="124"/>
        <v>7.7180067734399213E-2</v>
      </c>
      <c r="H3988" s="15">
        <f t="shared" si="125"/>
        <v>0.1567270151745736</v>
      </c>
    </row>
    <row r="3989" spans="1:8">
      <c r="A3989" s="1">
        <v>3988</v>
      </c>
      <c r="B3989" s="444">
        <f>유형화!$F$71*hourly1!B3990/hourly1!$B$8763+유형화!$F$72*hourly1!C3990/hourly1!$C$8763+유형화!$F$73*hourly1!D3990/hourly1!$D$8763+유형화!$F$74*hourly1!E3990/hourly1!$E$8763</f>
        <v>58.702782349869331</v>
      </c>
      <c r="C3989" s="442">
        <f>hourly1!$F3990*유형화!$G$71/hourly1!$F$8763+유형화!$G$72*hourly1!$G3990/hourly1!$F$8763+유형화!$G$74*hourly1!I3990/hourly1!$I$8763</f>
        <v>0.236654966412914</v>
      </c>
      <c r="D3989" s="14">
        <v>79.065222000000006</v>
      </c>
      <c r="E3989" s="14">
        <v>0</v>
      </c>
      <c r="F3989" s="1">
        <v>528092</v>
      </c>
      <c r="G3989" s="15">
        <f t="shared" si="124"/>
        <v>9.0474132212013419E-2</v>
      </c>
      <c r="H3989" s="15">
        <f t="shared" si="125"/>
        <v>0.18103488138977522</v>
      </c>
    </row>
    <row r="3990" spans="1:8">
      <c r="A3990" s="1">
        <v>3989</v>
      </c>
      <c r="B3990" s="444">
        <f>유형화!$F$71*hourly1!B3991/hourly1!$B$8763+유형화!$F$72*hourly1!C3991/hourly1!$C$8763+유형화!$F$73*hourly1!D3991/hourly1!$D$8763+유형화!$F$74*hourly1!E3991/hourly1!$E$8763</f>
        <v>58.702782349869331</v>
      </c>
      <c r="C3990" s="442">
        <f>hourly1!$F3991*유형화!$G$71/hourly1!$F$8763+유형화!$G$72*hourly1!$G3991/hourly1!$F$8763+유형화!$G$74*hourly1!I3991/hourly1!$I$8763</f>
        <v>0.2366781084329681</v>
      </c>
      <c r="D3990" s="14">
        <v>98.767730000000014</v>
      </c>
      <c r="E3990" s="14">
        <v>0</v>
      </c>
      <c r="F3990" s="1">
        <v>598387</v>
      </c>
      <c r="G3990" s="15">
        <f t="shared" si="124"/>
        <v>0.11301966194821339</v>
      </c>
      <c r="H3990" s="15">
        <f t="shared" si="125"/>
        <v>0.22067221630983958</v>
      </c>
    </row>
    <row r="3991" spans="1:8">
      <c r="A3991" s="1">
        <v>3990</v>
      </c>
      <c r="B3991" s="444">
        <f>유형화!$F$71*hourly1!B3992/hourly1!$B$8763+유형화!$F$72*hourly1!C3992/hourly1!$C$8763+유형화!$F$73*hourly1!D3992/hourly1!$D$8763+유형화!$F$74*hourly1!E3992/hourly1!$E$8763</f>
        <v>60.565664459508021</v>
      </c>
      <c r="C3991" s="442">
        <f>hourly1!$F3992*유형화!$G$71/hourly1!$F$8763+유형화!$G$72*hourly1!$G3992/hourly1!$F$8763+유형화!$G$74*hourly1!I3992/hourly1!$I$8763</f>
        <v>0.25150766155845905</v>
      </c>
      <c r="D3991" s="14">
        <v>101.346779</v>
      </c>
      <c r="E3991" s="14">
        <v>10.35870699999999</v>
      </c>
      <c r="F3991" s="1">
        <v>910703</v>
      </c>
      <c r="G3991" s="15">
        <f t="shared" si="124"/>
        <v>0.11597086115191967</v>
      </c>
      <c r="H3991" s="15">
        <f t="shared" si="125"/>
        <v>0.22571910978802373</v>
      </c>
    </row>
    <row r="3992" spans="1:8">
      <c r="A3992" s="1">
        <v>3991</v>
      </c>
      <c r="B3992" s="444">
        <f>유형화!$F$71*hourly1!B3993/hourly1!$B$8763+유형화!$F$72*hourly1!C3993/hourly1!$C$8763+유형화!$F$73*hourly1!D3993/hourly1!$D$8763+유형화!$F$74*hourly1!E3993/hourly1!$E$8763</f>
        <v>72.131003898707533</v>
      </c>
      <c r="C3992" s="442">
        <f>hourly1!$F3993*유형화!$G$71/hourly1!$F$8763+유형화!$G$72*hourly1!$G3993/hourly1!$F$8763+유형화!$G$74*hourly1!I3993/hourly1!$I$8763</f>
        <v>0.32026447731709645</v>
      </c>
      <c r="D3992" s="14">
        <v>91.129246000000009</v>
      </c>
      <c r="E3992" s="14">
        <v>118.29243</v>
      </c>
      <c r="F3992" s="1">
        <v>947365</v>
      </c>
      <c r="G3992" s="15">
        <f t="shared" si="124"/>
        <v>0.1042789641567704</v>
      </c>
      <c r="H3992" s="15">
        <f t="shared" si="125"/>
        <v>0.20553515149772689</v>
      </c>
    </row>
    <row r="3993" spans="1:8">
      <c r="A3993" s="1">
        <v>3992</v>
      </c>
      <c r="B3993" s="444">
        <f>유형화!$F$71*hourly1!B3994/hourly1!$B$8763+유형화!$F$72*hourly1!C3994/hourly1!$C$8763+유형화!$F$73*hourly1!D3994/hourly1!$D$8763+유형화!$F$74*hourly1!E3994/hourly1!$E$8763</f>
        <v>62.228976446484033</v>
      </c>
      <c r="C3993" s="442">
        <f>hourly1!$F3994*유형화!$G$71/hourly1!$F$8763+유형화!$G$72*hourly1!$G3994/hourly1!$F$8763+유형화!$G$74*hourly1!I3994/hourly1!$I$8763</f>
        <v>0.42590934709814587</v>
      </c>
      <c r="D3993" s="14">
        <v>52.815016</v>
      </c>
      <c r="E3993" s="14">
        <v>349.51622799999939</v>
      </c>
      <c r="F3993" s="1">
        <v>895058</v>
      </c>
      <c r="G3993" s="15">
        <f t="shared" si="124"/>
        <v>6.0436088326718464E-2</v>
      </c>
      <c r="H3993" s="15">
        <f t="shared" si="125"/>
        <v>0.12506437228707032</v>
      </c>
    </row>
    <row r="3994" spans="1:8">
      <c r="A3994" s="1">
        <v>3993</v>
      </c>
      <c r="B3994" s="444">
        <f>유형화!$F$71*hourly1!B3995/hourly1!$B$8763+유형화!$F$72*hourly1!C3995/hourly1!$C$8763+유형화!$F$73*hourly1!D3995/hourly1!$D$8763+유형화!$F$74*hourly1!E3995/hourly1!$E$8763</f>
        <v>64.138782419969502</v>
      </c>
      <c r="C3994" s="442">
        <f>hourly1!$F3995*유형화!$G$71/hourly1!$F$8763+유형화!$G$72*hourly1!$G3995/hourly1!$F$8763+유형화!$G$74*hourly1!I3995/hourly1!$I$8763</f>
        <v>0.54691628092389055</v>
      </c>
      <c r="D3994" s="14">
        <v>35.015594</v>
      </c>
      <c r="E3994" s="14">
        <v>646.10727699999973</v>
      </c>
      <c r="F3994" s="1">
        <v>851871</v>
      </c>
      <c r="G3994" s="15">
        <f t="shared" si="124"/>
        <v>4.0068255054519213E-2</v>
      </c>
      <c r="H3994" s="15">
        <f t="shared" si="125"/>
        <v>8.48836197026894E-2</v>
      </c>
    </row>
    <row r="3995" spans="1:8">
      <c r="A3995" s="1">
        <v>3994</v>
      </c>
      <c r="B3995" s="444">
        <f>유형화!$F$71*hourly1!B3996/hourly1!$B$8763+유형화!$F$72*hourly1!C3996/hourly1!$C$8763+유형화!$F$73*hourly1!D3996/hourly1!$D$8763+유형화!$F$74*hourly1!E3996/hourly1!$E$8763</f>
        <v>70.370752655056393</v>
      </c>
      <c r="C3995" s="442">
        <f>hourly1!$F3996*유형화!$G$71/hourly1!$F$8763+유형화!$G$72*hourly1!$G3996/hourly1!$F$8763+유형화!$G$74*hourly1!I3996/hourly1!$I$8763</f>
        <v>0.65270554387232027</v>
      </c>
      <c r="D3995" s="14">
        <v>36.786872000000002</v>
      </c>
      <c r="E3995" s="14">
        <v>937.51021199999968</v>
      </c>
      <c r="F3995" s="1">
        <v>831624</v>
      </c>
      <c r="G3995" s="15">
        <f t="shared" si="124"/>
        <v>4.209512395974066E-2</v>
      </c>
      <c r="H3995" s="15">
        <f t="shared" si="125"/>
        <v>8.896738395333649E-2</v>
      </c>
    </row>
    <row r="3996" spans="1:8">
      <c r="A3996" s="1">
        <v>3995</v>
      </c>
      <c r="B3996" s="444">
        <f>유형화!$F$71*hourly1!B3997/hourly1!$B$8763+유형화!$F$72*hourly1!C3997/hourly1!$C$8763+유형화!$F$73*hourly1!D3997/hourly1!$D$8763+유형화!$F$74*hourly1!E3997/hourly1!$E$8763</f>
        <v>75.823258552390598</v>
      </c>
      <c r="C3996" s="442">
        <f>hourly1!$F3997*유형화!$G$71/hourly1!$F$8763+유형화!$G$72*hourly1!$G3997/hourly1!$F$8763+유형화!$G$74*hourly1!I3997/hourly1!$I$8763</f>
        <v>0.69795780842459398</v>
      </c>
      <c r="D3996" s="14">
        <v>35.066992999999997</v>
      </c>
      <c r="E3996" s="14">
        <v>1132.447756999999</v>
      </c>
      <c r="F3996" s="1">
        <v>826593</v>
      </c>
      <c r="G3996" s="15">
        <f t="shared" si="124"/>
        <v>4.0127070799342704E-2</v>
      </c>
      <c r="H3996" s="15">
        <f t="shared" si="125"/>
        <v>8.5002394220643845E-2</v>
      </c>
    </row>
    <row r="3997" spans="1:8">
      <c r="A3997" s="1">
        <v>3996</v>
      </c>
      <c r="B3997" s="444">
        <f>유형화!$F$71*hourly1!B3998/hourly1!$B$8763+유형화!$F$72*hourly1!C3998/hourly1!$C$8763+유형화!$F$73*hourly1!D3998/hourly1!$D$8763+유형화!$F$74*hourly1!E3998/hourly1!$E$8763</f>
        <v>74.766006278274673</v>
      </c>
      <c r="C3997" s="442">
        <f>hourly1!$F3998*유형화!$G$71/hourly1!$F$8763+유형화!$G$72*hourly1!$G3998/hourly1!$F$8763+유형화!$G$74*hourly1!I3998/hourly1!$I$8763</f>
        <v>0.72303349092907221</v>
      </c>
      <c r="D3997" s="14">
        <v>32.702973</v>
      </c>
      <c r="E3997" s="14">
        <v>1241.475696</v>
      </c>
      <c r="F3997" s="1">
        <v>858735</v>
      </c>
      <c r="G3997" s="15">
        <f t="shared" si="124"/>
        <v>3.7421928732811312E-2</v>
      </c>
      <c r="H3997" s="15">
        <f t="shared" si="125"/>
        <v>7.9522641957389867E-2</v>
      </c>
    </row>
    <row r="3998" spans="1:8">
      <c r="A3998" s="1">
        <v>3997</v>
      </c>
      <c r="B3998" s="444">
        <f>유형화!$F$71*hourly1!B3999/hourly1!$B$8763+유형화!$F$72*hourly1!C3999/hourly1!$C$8763+유형화!$F$73*hourly1!D3999/hourly1!$D$8763+유형화!$F$74*hourly1!E3999/hourly1!$E$8763</f>
        <v>80.12925862967289</v>
      </c>
      <c r="C3998" s="442">
        <f>hourly1!$F3999*유형화!$G$71/hourly1!$F$8763+유형화!$G$72*hourly1!$G3999/hourly1!$F$8763+유형화!$G$74*hourly1!I3999/hourly1!$I$8763</f>
        <v>0.65223463635861212</v>
      </c>
      <c r="D3998" s="14">
        <v>40.418965999999998</v>
      </c>
      <c r="E3998" s="14">
        <v>1280.075669999999</v>
      </c>
      <c r="F3998" s="1">
        <v>848617</v>
      </c>
      <c r="G3998" s="15">
        <f t="shared" si="124"/>
        <v>4.6251319875594284E-2</v>
      </c>
      <c r="H3998" s="15">
        <f t="shared" si="125"/>
        <v>9.7281449729813244E-2</v>
      </c>
    </row>
    <row r="3999" spans="1:8">
      <c r="A3999" s="1">
        <v>3998</v>
      </c>
      <c r="B3999" s="444">
        <f>유형화!$F$71*hourly1!B4000/hourly1!$B$8763+유형화!$F$72*hourly1!C4000/hourly1!$C$8763+유형화!$F$73*hourly1!D4000/hourly1!$D$8763+유형화!$F$74*hourly1!E4000/hourly1!$E$8763</f>
        <v>70.584594526182855</v>
      </c>
      <c r="C3999" s="442">
        <f>hourly1!$F4000*유형화!$G$71/hourly1!$F$8763+유형화!$G$72*hourly1!$G4000/hourly1!$F$8763+유형화!$G$74*hourly1!I4000/hourly1!$I$8763</f>
        <v>0.59175891542400894</v>
      </c>
      <c r="D3999" s="14">
        <v>92.564841000000015</v>
      </c>
      <c r="E3999" s="14">
        <v>1248.082429</v>
      </c>
      <c r="F3999" s="1">
        <v>827655</v>
      </c>
      <c r="G3999" s="15">
        <f t="shared" si="124"/>
        <v>0.10592171185983644</v>
      </c>
      <c r="H3999" s="15">
        <f t="shared" si="125"/>
        <v>0.20840189913089843</v>
      </c>
    </row>
    <row r="4000" spans="1:8">
      <c r="A4000" s="1">
        <v>3999</v>
      </c>
      <c r="B4000" s="444">
        <f>유형화!$F$71*hourly1!B4001/hourly1!$B$8763+유형화!$F$72*hourly1!C4001/hourly1!$C$8763+유형화!$F$73*hourly1!D4001/hourly1!$D$8763+유형화!$F$74*hourly1!E4001/hourly1!$E$8763</f>
        <v>75.630949789024484</v>
      </c>
      <c r="C4000" s="442">
        <f>hourly1!$F4001*유형화!$G$71/hourly1!$F$8763+유형화!$G$72*hourly1!$G4001/hourly1!$F$8763+유형화!$G$74*hourly1!I4001/hourly1!$I$8763</f>
        <v>0.51108599648712372</v>
      </c>
      <c r="D4000" s="14">
        <v>107.640624</v>
      </c>
      <c r="E4000" s="14">
        <v>1144.763303</v>
      </c>
      <c r="F4000" s="1">
        <v>819055</v>
      </c>
      <c r="G4000" s="15">
        <f t="shared" si="124"/>
        <v>0.12317289195949672</v>
      </c>
      <c r="H4000" s="15">
        <f t="shared" si="125"/>
        <v>0.23790257831716932</v>
      </c>
    </row>
    <row r="4001" spans="1:8">
      <c r="A4001" s="1">
        <v>4000</v>
      </c>
      <c r="B4001" s="444">
        <f>유형화!$F$71*hourly1!B4002/hourly1!$B$8763+유형화!$F$72*hourly1!C4002/hourly1!$C$8763+유형화!$F$73*hourly1!D4002/hourly1!$D$8763+유형화!$F$74*hourly1!E4002/hourly1!$E$8763</f>
        <v>72.299713790338203</v>
      </c>
      <c r="C4001" s="442">
        <f>hourly1!$F4002*유형화!$G$71/hourly1!$F$8763+유형화!$G$72*hourly1!$G4002/hourly1!$F$8763+유형화!$G$74*hourly1!I4002/hourly1!$I$8763</f>
        <v>0.47581120201764326</v>
      </c>
      <c r="D4001" s="14">
        <v>90.826081999999985</v>
      </c>
      <c r="E4001" s="14">
        <v>956.56574000000103</v>
      </c>
      <c r="F4001" s="1">
        <v>775861</v>
      </c>
      <c r="G4001" s="15">
        <f t="shared" si="124"/>
        <v>0.10393205436351231</v>
      </c>
      <c r="H4001" s="15">
        <f t="shared" si="125"/>
        <v>0.20492845536355697</v>
      </c>
    </row>
    <row r="4002" spans="1:8">
      <c r="A4002" s="1">
        <v>4001</v>
      </c>
      <c r="B4002" s="444">
        <f>유형화!$F$71*hourly1!B4003/hourly1!$B$8763+유형화!$F$72*hourly1!C4003/hourly1!$C$8763+유형화!$F$73*hourly1!D4003/hourly1!$D$8763+유형화!$F$74*hourly1!E4003/hourly1!$E$8763</f>
        <v>69.988988362303402</v>
      </c>
      <c r="C4002" s="442">
        <f>hourly1!$F4003*유형화!$G$71/hourly1!$F$8763+유형화!$G$72*hourly1!$G4003/hourly1!$F$8763+유형화!$G$74*hourly1!I4003/hourly1!$I$8763</f>
        <v>0.36509081461999282</v>
      </c>
      <c r="D4002" s="14">
        <v>57.577200000000012</v>
      </c>
      <c r="E4002" s="14">
        <v>708.89800900000125</v>
      </c>
      <c r="F4002" s="1">
        <v>775802</v>
      </c>
      <c r="G4002" s="15">
        <f t="shared" si="124"/>
        <v>6.5885443352040926E-2</v>
      </c>
      <c r="H4002" s="15">
        <f t="shared" si="125"/>
        <v>0.13550068009270019</v>
      </c>
    </row>
    <row r="4003" spans="1:8">
      <c r="A4003" s="1">
        <v>4002</v>
      </c>
      <c r="B4003" s="444">
        <f>유형화!$F$71*hourly1!B4004/hourly1!$B$8763+유형화!$F$72*hourly1!C4004/hourly1!$C$8763+유형화!$F$73*hourly1!D4004/hourly1!$D$8763+유형화!$F$74*hourly1!E4004/hourly1!$E$8763</f>
        <v>67.959492435836879</v>
      </c>
      <c r="C4003" s="442">
        <f>hourly1!$F4004*유형화!$G$71/hourly1!$F$8763+유형화!$G$72*hourly1!$G4004/hourly1!$F$8763+유형화!$G$74*hourly1!I4004/hourly1!$I$8763</f>
        <v>0.49594752998830394</v>
      </c>
      <c r="D4003" s="14">
        <v>41.650753999999999</v>
      </c>
      <c r="E4003" s="14">
        <v>407.16715300000021</v>
      </c>
      <c r="F4003" s="1">
        <v>798512</v>
      </c>
      <c r="G4003" s="15">
        <f t="shared" si="124"/>
        <v>4.7660851747511015E-2</v>
      </c>
      <c r="H4003" s="15">
        <f t="shared" si="125"/>
        <v>0.10008295628749345</v>
      </c>
    </row>
    <row r="4004" spans="1:8">
      <c r="A4004" s="1">
        <v>4003</v>
      </c>
      <c r="B4004" s="444">
        <f>유형화!$F$71*hourly1!B4005/hourly1!$B$8763+유형화!$F$72*hourly1!C4005/hourly1!$C$8763+유형화!$F$73*hourly1!D4005/hourly1!$D$8763+유형화!$F$74*hourly1!E4005/hourly1!$E$8763</f>
        <v>76.818939132687902</v>
      </c>
      <c r="C4004" s="442">
        <f>hourly1!$F4005*유형화!$G$71/hourly1!$F$8763+유형화!$G$72*hourly1!$G4005/hourly1!$F$8763+유형화!$G$74*hourly1!I4005/hourly1!$I$8763</f>
        <v>0.58163501502418191</v>
      </c>
      <c r="D4004" s="14">
        <v>37.587182000000013</v>
      </c>
      <c r="E4004" s="14">
        <v>148.35038399999999</v>
      </c>
      <c r="F4004" s="1">
        <v>770916</v>
      </c>
      <c r="G4004" s="15">
        <f t="shared" si="124"/>
        <v>4.3010916654923348E-2</v>
      </c>
      <c r="H4004" s="15">
        <f t="shared" si="125"/>
        <v>9.0806231267313312E-2</v>
      </c>
    </row>
    <row r="4005" spans="1:8">
      <c r="A4005" s="1">
        <v>4004</v>
      </c>
      <c r="B4005" s="444">
        <f>유형화!$F$71*hourly1!B4006/hourly1!$B$8763+유형화!$F$72*hourly1!C4006/hourly1!$C$8763+유형화!$F$73*hourly1!D4006/hourly1!$D$8763+유형화!$F$74*hourly1!E4006/hourly1!$E$8763</f>
        <v>84.207143812610354</v>
      </c>
      <c r="C4005" s="442">
        <f>hourly1!$F4006*유형화!$G$71/hourly1!$F$8763+유형화!$G$72*hourly1!$G4006/hourly1!$F$8763+유형화!$G$74*hourly1!I4006/hourly1!$I$8763</f>
        <v>0.61197045495984492</v>
      </c>
      <c r="D4005" s="14">
        <v>49.239482000000002</v>
      </c>
      <c r="E4005" s="14">
        <v>18.461317999999999</v>
      </c>
      <c r="F4005" s="1">
        <v>811581</v>
      </c>
      <c r="G4005" s="15">
        <f t="shared" si="124"/>
        <v>5.6344613874846954E-2</v>
      </c>
      <c r="H4005" s="15">
        <f t="shared" si="125"/>
        <v>0.11714311739989101</v>
      </c>
    </row>
    <row r="4006" spans="1:8">
      <c r="A4006" s="1">
        <v>4005</v>
      </c>
      <c r="B4006" s="444">
        <f>유형화!$F$71*hourly1!B4007/hourly1!$B$8763+유형화!$F$72*hourly1!C4007/hourly1!$C$8763+유형화!$F$73*hourly1!D4007/hourly1!$D$8763+유형화!$F$74*hourly1!E4007/hourly1!$E$8763</f>
        <v>65.474565872610043</v>
      </c>
      <c r="C4006" s="442">
        <f>hourly1!$F4007*유형화!$G$71/hourly1!$F$8763+유형화!$G$72*hourly1!$G4007/hourly1!$F$8763+유형화!$G$74*hourly1!I4007/hourly1!$I$8763</f>
        <v>0.42059181610280927</v>
      </c>
      <c r="D4006" s="14">
        <v>58.325229999999998</v>
      </c>
      <c r="E4006" s="14">
        <v>4.3520800000000008</v>
      </c>
      <c r="F4006" s="1">
        <v>834946</v>
      </c>
      <c r="G4006" s="15">
        <f t="shared" si="124"/>
        <v>6.6741412176343357E-2</v>
      </c>
      <c r="H4006" s="15">
        <f t="shared" si="125"/>
        <v>0.13712830444025298</v>
      </c>
    </row>
    <row r="4007" spans="1:8">
      <c r="A4007" s="1">
        <v>4006</v>
      </c>
      <c r="B4007" s="444">
        <f>유형화!$F$71*hourly1!B4008/hourly1!$B$8763+유형화!$F$72*hourly1!C4008/hourly1!$C$8763+유형화!$F$73*hourly1!D4008/hourly1!$D$8763+유형화!$F$74*hourly1!E4008/hourly1!$E$8763</f>
        <v>62.629250647999513</v>
      </c>
      <c r="C4007" s="442">
        <f>hourly1!$F4008*유형화!$G$71/hourly1!$F$8763+유형화!$G$72*hourly1!$G4008/hourly1!$F$8763+유형화!$G$74*hourly1!I4008/hourly1!$I$8763</f>
        <v>0.40553874691742886</v>
      </c>
      <c r="D4007" s="14">
        <v>47.096819999999987</v>
      </c>
      <c r="E4007" s="14">
        <v>3.55064</v>
      </c>
      <c r="F4007" s="1">
        <v>856105</v>
      </c>
      <c r="G4007" s="15">
        <f t="shared" si="124"/>
        <v>5.3892771204074985E-2</v>
      </c>
      <c r="H4007" s="15">
        <f t="shared" si="125"/>
        <v>0.1123606374125443</v>
      </c>
    </row>
    <row r="4008" spans="1:8">
      <c r="A4008" s="1">
        <v>4007</v>
      </c>
      <c r="B4008" s="444">
        <f>유형화!$F$71*hourly1!B4009/hourly1!$B$8763+유형화!$F$72*hourly1!C4009/hourly1!$C$8763+유형화!$F$73*hourly1!D4009/hourly1!$D$8763+유형화!$F$74*hourly1!E4009/hourly1!$E$8763</f>
        <v>60.925628100301388</v>
      </c>
      <c r="C4008" s="442">
        <f>hourly1!$F4009*유형화!$G$71/hourly1!$F$8763+유형화!$G$72*hourly1!$G4009/hourly1!$F$8763+유형화!$G$74*hourly1!I4009/hourly1!$I$8763</f>
        <v>0.39048135897478475</v>
      </c>
      <c r="D4008" s="14">
        <v>32.784306999999991</v>
      </c>
      <c r="E4008" s="14">
        <v>3.4457399999999998</v>
      </c>
      <c r="F4008" s="1">
        <v>911414</v>
      </c>
      <c r="G4008" s="15">
        <f t="shared" si="124"/>
        <v>3.7514999021911757E-2</v>
      </c>
      <c r="H4008" s="15">
        <f t="shared" si="125"/>
        <v>7.9711748085781395E-2</v>
      </c>
    </row>
    <row r="4009" spans="1:8">
      <c r="A4009" s="1">
        <v>4008</v>
      </c>
      <c r="B4009" s="444">
        <f>유형화!$F$71*hourly1!B4010/hourly1!$B$8763+유형화!$F$72*hourly1!C4010/hourly1!$C$8763+유형화!$F$73*hourly1!D4010/hourly1!$D$8763+유형화!$F$74*hourly1!E4010/hourly1!$E$8763</f>
        <v>59.006417248107461</v>
      </c>
      <c r="C4009" s="442">
        <f>hourly1!$F4010*유형화!$G$71/hourly1!$F$8763+유형화!$G$72*hourly1!$G4010/hourly1!$F$8763+유형화!$G$74*hourly1!I4010/hourly1!$I$8763</f>
        <v>0.31516272121296918</v>
      </c>
      <c r="D4009" s="14">
        <v>34.069488999999997</v>
      </c>
      <c r="E4009" s="14">
        <v>1.76122</v>
      </c>
      <c r="F4009" s="1">
        <v>934044</v>
      </c>
      <c r="G4009" s="15">
        <f t="shared" si="124"/>
        <v>3.8985629512072149E-2</v>
      </c>
      <c r="H4009" s="15">
        <f t="shared" si="125"/>
        <v>8.2694417455917726E-2</v>
      </c>
    </row>
    <row r="4010" spans="1:8">
      <c r="A4010" s="1">
        <v>4009</v>
      </c>
      <c r="B4010" s="444">
        <f>유형화!$F$71*hourly1!B4011/hourly1!$B$8763+유형화!$F$72*hourly1!C4011/hourly1!$C$8763+유형화!$F$73*hourly1!D4011/hourly1!$D$8763+유형화!$F$74*hourly1!E4011/hourly1!$E$8763</f>
        <v>58.997558735479188</v>
      </c>
      <c r="C4010" s="442">
        <f>hourly1!$F4011*유형화!$G$71/hourly1!$F$8763+유형화!$G$72*hourly1!$G4011/hourly1!$F$8763+유형화!$G$74*hourly1!I4011/hourly1!$I$8763</f>
        <v>0.26300647500185703</v>
      </c>
      <c r="D4010" s="14">
        <v>55.33912200000001</v>
      </c>
      <c r="E4010" s="14">
        <v>0.42096</v>
      </c>
      <c r="F4010" s="1">
        <v>903577</v>
      </c>
      <c r="G4010" s="15">
        <f t="shared" si="124"/>
        <v>6.3324416395425298E-2</v>
      </c>
      <c r="H4010" s="15">
        <f t="shared" si="125"/>
        <v>0.13061201160120436</v>
      </c>
    </row>
    <row r="4011" spans="1:8">
      <c r="A4011" s="1">
        <v>4010</v>
      </c>
      <c r="B4011" s="444">
        <f>유형화!$F$71*hourly1!B4012/hourly1!$B$8763+유형화!$F$72*hourly1!C4012/hourly1!$C$8763+유형화!$F$73*hourly1!D4012/hourly1!$D$8763+유형화!$F$74*hourly1!E4012/hourly1!$E$8763</f>
        <v>58.744615016588654</v>
      </c>
      <c r="C4011" s="442">
        <f>hourly1!$F4012*유형화!$G$71/hourly1!$F$8763+유형화!$G$72*hourly1!$G4012/hourly1!$F$8763+유형화!$G$74*hourly1!I4012/hourly1!$I$8763</f>
        <v>0.2435882830267507</v>
      </c>
      <c r="D4011" s="14">
        <v>65.044990000000013</v>
      </c>
      <c r="E4011" s="14">
        <v>0.29392000000000001</v>
      </c>
      <c r="F4011" s="1">
        <v>803746</v>
      </c>
      <c r="G4011" s="15">
        <f t="shared" si="124"/>
        <v>7.4430816433919467E-2</v>
      </c>
      <c r="H4011" s="15">
        <f t="shared" si="125"/>
        <v>0.15160972621773247</v>
      </c>
    </row>
    <row r="4012" spans="1:8">
      <c r="A4012" s="1">
        <v>4011</v>
      </c>
      <c r="B4012" s="444">
        <f>유형화!$F$71*hourly1!B4013/hourly1!$B$8763+유형화!$F$72*hourly1!C4013/hourly1!$C$8763+유형화!$F$73*hourly1!D4013/hourly1!$D$8763+유형화!$F$74*hourly1!E4013/hourly1!$E$8763</f>
        <v>58.739320107574692</v>
      </c>
      <c r="C4012" s="442">
        <f>hourly1!$F4013*유형화!$G$71/hourly1!$F$8763+유형화!$G$72*hourly1!$G4013/hourly1!$F$8763+유형화!$G$74*hourly1!I4013/hourly1!$I$8763</f>
        <v>0.23828786408849714</v>
      </c>
      <c r="D4012" s="14">
        <v>70.591218999999995</v>
      </c>
      <c r="E4012" s="14">
        <v>6.8159999999999998E-2</v>
      </c>
      <c r="F4012" s="1">
        <v>670860</v>
      </c>
      <c r="G4012" s="15">
        <f t="shared" si="124"/>
        <v>8.0777352156339896E-2</v>
      </c>
      <c r="H4012" s="15">
        <f t="shared" si="125"/>
        <v>0.16337551009828441</v>
      </c>
    </row>
    <row r="4013" spans="1:8">
      <c r="A4013" s="1">
        <v>4012</v>
      </c>
      <c r="B4013" s="444">
        <f>유형화!$F$71*hourly1!B4014/hourly1!$B$8763+유형화!$F$72*hourly1!C4014/hourly1!$C$8763+유형화!$F$73*hourly1!D4014/hourly1!$D$8763+유형화!$F$74*hourly1!E4014/hourly1!$E$8763</f>
        <v>58.733404814125855</v>
      </c>
      <c r="C4013" s="442">
        <f>hourly1!$F4014*유형화!$G$71/hourly1!$F$8763+유형화!$G$72*hourly1!$G4014/hourly1!$F$8763+유형화!$G$74*hourly1!I4014/hourly1!$I$8763</f>
        <v>0.23832135482878683</v>
      </c>
      <c r="D4013" s="14">
        <v>68.832774000000001</v>
      </c>
      <c r="E4013" s="14">
        <v>9.2800000000000001E-3</v>
      </c>
      <c r="F4013" s="1">
        <v>526063</v>
      </c>
      <c r="G4013" s="15">
        <f t="shared" si="124"/>
        <v>7.8765168020341975E-2</v>
      </c>
      <c r="H4013" s="15">
        <f t="shared" si="125"/>
        <v>0.15966316694701985</v>
      </c>
    </row>
    <row r="4014" spans="1:8">
      <c r="A4014" s="1">
        <v>4013</v>
      </c>
      <c r="B4014" s="444">
        <f>유형화!$F$71*hourly1!B4015/hourly1!$B$8763+유형화!$F$72*hourly1!C4015/hourly1!$C$8763+유형화!$F$73*hourly1!D4015/hourly1!$D$8763+유형화!$F$74*hourly1!E4015/hourly1!$E$8763</f>
        <v>58.729411991047883</v>
      </c>
      <c r="C4014" s="442">
        <f>hourly1!$F4015*유형화!$G$71/hourly1!$F$8763+유형화!$G$72*hourly1!$G4015/hourly1!$F$8763+유형화!$G$74*hourly1!I4015/hourly1!$I$8763</f>
        <v>0.23669456860216165</v>
      </c>
      <c r="D4014" s="14">
        <v>61.533899000000012</v>
      </c>
      <c r="E4014" s="14">
        <v>0</v>
      </c>
      <c r="F4014" s="1">
        <v>596434</v>
      </c>
      <c r="G4014" s="15">
        <f t="shared" si="124"/>
        <v>7.0413083942857724E-2</v>
      </c>
      <c r="H4014" s="15">
        <f t="shared" si="125"/>
        <v>0.14407441307721056</v>
      </c>
    </row>
    <row r="4015" spans="1:8">
      <c r="A4015" s="1">
        <v>4014</v>
      </c>
      <c r="B4015" s="444">
        <f>유형화!$F$71*hourly1!B4016/hourly1!$B$8763+유형화!$F$72*hourly1!C4016/hourly1!$C$8763+유형화!$F$73*hourly1!D4016/hourly1!$D$8763+유형화!$F$74*hourly1!E4016/hourly1!$E$8763</f>
        <v>60.597163397123119</v>
      </c>
      <c r="C4015" s="442">
        <f>hourly1!$F4016*유형화!$G$71/hourly1!$F$8763+유형화!$G$72*hourly1!$G4016/hourly1!$F$8763+유형화!$G$74*hourly1!I4016/hourly1!$I$8763</f>
        <v>0.4217250417115897</v>
      </c>
      <c r="D4015" s="14">
        <v>51.661301000000002</v>
      </c>
      <c r="E4015" s="14">
        <v>9.9858689999999992</v>
      </c>
      <c r="F4015" s="1">
        <v>935308</v>
      </c>
      <c r="G4015" s="15">
        <f t="shared" si="124"/>
        <v>5.9115895189905628E-2</v>
      </c>
      <c r="H4015" s="15">
        <f t="shared" si="125"/>
        <v>0.12251650056938665</v>
      </c>
    </row>
    <row r="4016" spans="1:8">
      <c r="A4016" s="1">
        <v>4015</v>
      </c>
      <c r="B4016" s="444">
        <f>유형화!$F$71*hourly1!B4017/hourly1!$B$8763+유형화!$F$72*hourly1!C4017/hourly1!$C$8763+유형화!$F$73*hourly1!D4017/hourly1!$D$8763+유형화!$F$74*hourly1!E4017/hourly1!$E$8763</f>
        <v>72.245971624819788</v>
      </c>
      <c r="C4016" s="442">
        <f>hourly1!$F4017*유형화!$G$71/hourly1!$F$8763+유형화!$G$72*hourly1!$G4017/hourly1!$F$8763+유형화!$G$74*hourly1!I4017/hourly1!$I$8763</f>
        <v>0.75227001085610623</v>
      </c>
      <c r="D4016" s="14">
        <v>42.580841000000007</v>
      </c>
      <c r="E4016" s="14">
        <v>125.014072</v>
      </c>
      <c r="F4016" s="1">
        <v>961467</v>
      </c>
      <c r="G4016" s="15">
        <f t="shared" si="124"/>
        <v>4.8725147933344475E-2</v>
      </c>
      <c r="H4016" s="15">
        <f t="shared" si="125"/>
        <v>0.1021922553669474</v>
      </c>
    </row>
    <row r="4017" spans="1:8">
      <c r="A4017" s="1">
        <v>4016</v>
      </c>
      <c r="B4017" s="444">
        <f>유형화!$F$71*hourly1!B4018/hourly1!$B$8763+유형화!$F$72*hourly1!C4018/hourly1!$C$8763+유형화!$F$73*hourly1!D4018/hourly1!$D$8763+유형화!$F$74*hourly1!E4018/hourly1!$E$8763</f>
        <v>173.34269790059648</v>
      </c>
      <c r="C4017" s="442">
        <f>hourly1!$F4018*유형화!$G$71/hourly1!$F$8763+유형화!$G$72*hourly1!$G4018/hourly1!$F$8763+유형화!$G$74*hourly1!I4018/hourly1!$I$8763</f>
        <v>0.65078133379640635</v>
      </c>
      <c r="D4017" s="14">
        <v>45.167650000000009</v>
      </c>
      <c r="E4017" s="14">
        <v>376.31294299999979</v>
      </c>
      <c r="F4017" s="1">
        <v>893251</v>
      </c>
      <c r="G4017" s="15">
        <f t="shared" si="124"/>
        <v>5.1685226885291591E-2</v>
      </c>
      <c r="H4017" s="15">
        <f t="shared" si="125"/>
        <v>0.10803161278996296</v>
      </c>
    </row>
    <row r="4018" spans="1:8">
      <c r="A4018" s="1">
        <v>4017</v>
      </c>
      <c r="B4018" s="444">
        <f>유형화!$F$71*hourly1!B4019/hourly1!$B$8763+유형화!$F$72*hourly1!C4019/hourly1!$C$8763+유형화!$F$73*hourly1!D4019/hourly1!$D$8763+유형화!$F$74*hourly1!E4019/hourly1!$E$8763</f>
        <v>291.67819465264233</v>
      </c>
      <c r="C4018" s="442">
        <f>hourly1!$F4019*유형화!$G$71/hourly1!$F$8763+유형화!$G$72*hourly1!$G4019/hourly1!$F$8763+유형화!$G$74*hourly1!I4019/hourly1!$I$8763</f>
        <v>0.57602364556294705</v>
      </c>
      <c r="D4018" s="14">
        <v>37.568605000000012</v>
      </c>
      <c r="E4018" s="14">
        <v>682.74719000000005</v>
      </c>
      <c r="F4018" s="1">
        <v>857276</v>
      </c>
      <c r="G4018" s="15">
        <f t="shared" si="124"/>
        <v>4.2989659041125679E-2</v>
      </c>
      <c r="H4018" s="15">
        <f t="shared" si="125"/>
        <v>9.0763591811547126E-2</v>
      </c>
    </row>
    <row r="4019" spans="1:8">
      <c r="A4019" s="1">
        <v>4018</v>
      </c>
      <c r="B4019" s="444">
        <f>유형화!$F$71*hourly1!B4020/hourly1!$B$8763+유형화!$F$72*hourly1!C4020/hourly1!$C$8763+유형화!$F$73*hourly1!D4020/hourly1!$D$8763+유형화!$F$74*hourly1!E4020/hourly1!$E$8763</f>
        <v>415.17152602995964</v>
      </c>
      <c r="C4019" s="442">
        <f>hourly1!$F4020*유형화!$G$71/hourly1!$F$8763+유형화!$G$72*hourly1!$G4020/hourly1!$F$8763+유형화!$G$74*hourly1!I4020/hourly1!$I$8763</f>
        <v>0.49064067365714814</v>
      </c>
      <c r="D4019" s="14">
        <v>23.202949</v>
      </c>
      <c r="E4019" s="14">
        <v>940.60072999999898</v>
      </c>
      <c r="F4019" s="1">
        <v>843603</v>
      </c>
      <c r="G4019" s="15">
        <f t="shared" si="124"/>
        <v>2.6551075459379656E-2</v>
      </c>
      <c r="H4019" s="15">
        <f t="shared" si="125"/>
        <v>5.714786652302703E-2</v>
      </c>
    </row>
    <row r="4020" spans="1:8">
      <c r="A4020" s="1">
        <v>4019</v>
      </c>
      <c r="B4020" s="444">
        <f>유형화!$F$71*hourly1!B4021/hourly1!$B$8763+유형화!$F$72*hourly1!C4021/hourly1!$C$8763+유형화!$F$73*hourly1!D4021/hourly1!$D$8763+유형화!$F$74*hourly1!E4021/hourly1!$E$8763</f>
        <v>575.52537338142633</v>
      </c>
      <c r="C4020" s="442">
        <f>hourly1!$F4021*유형화!$G$71/hourly1!$F$8763+유형화!$G$72*hourly1!$G4021/hourly1!$F$8763+유형화!$G$74*hourly1!I4021/hourly1!$I$8763</f>
        <v>0.45851661632645202</v>
      </c>
      <c r="D4020" s="14">
        <v>20.023579999999999</v>
      </c>
      <c r="E4020" s="14">
        <v>1120.3819549999989</v>
      </c>
      <c r="F4020" s="1">
        <v>828743</v>
      </c>
      <c r="G4020" s="15">
        <f t="shared" si="124"/>
        <v>2.2912931608259159E-2</v>
      </c>
      <c r="H4020" s="15">
        <f t="shared" si="125"/>
        <v>4.9530538220310935E-2</v>
      </c>
    </row>
    <row r="4021" spans="1:8">
      <c r="A4021" s="1">
        <v>4020</v>
      </c>
      <c r="B4021" s="444">
        <f>유형화!$F$71*hourly1!B4022/hourly1!$B$8763+유형화!$F$72*hourly1!C4022/hourly1!$C$8763+유형화!$F$73*hourly1!D4022/hourly1!$D$8763+유형화!$F$74*hourly1!E4022/hourly1!$E$8763</f>
        <v>502.80516624570754</v>
      </c>
      <c r="C4021" s="442">
        <f>hourly1!$F4022*유형화!$G$71/hourly1!$F$8763+유형화!$G$72*hourly1!$G4022/hourly1!$F$8763+유형화!$G$74*hourly1!I4022/hourly1!$I$8763</f>
        <v>0.44245939533428424</v>
      </c>
      <c r="D4021" s="14">
        <v>22.721222999999998</v>
      </c>
      <c r="E4021" s="14">
        <v>1225.425924000001</v>
      </c>
      <c r="F4021" s="1">
        <v>815078</v>
      </c>
      <c r="G4021" s="15">
        <f t="shared" si="124"/>
        <v>2.5999837624191328E-2</v>
      </c>
      <c r="H4021" s="15">
        <f t="shared" si="125"/>
        <v>5.5997938025376025E-2</v>
      </c>
    </row>
    <row r="4022" spans="1:8">
      <c r="A4022" s="1">
        <v>4021</v>
      </c>
      <c r="B4022" s="444">
        <f>유형화!$F$71*hourly1!B4023/hourly1!$B$8763+유형화!$F$72*hourly1!C4023/hourly1!$C$8763+유형화!$F$73*hourly1!D4023/hourly1!$D$8763+유형화!$F$74*hourly1!E4023/hourly1!$E$8763</f>
        <v>249.69396946372788</v>
      </c>
      <c r="C4022" s="442">
        <f>hourly1!$F4023*유형화!$G$71/hourly1!$F$8763+유형화!$G$72*hourly1!$G4023/hourly1!$F$8763+유형화!$G$74*hourly1!I4023/hourly1!$I$8763</f>
        <v>0.55417790457574934</v>
      </c>
      <c r="D4022" s="14">
        <v>31.951913999999999</v>
      </c>
      <c r="E4022" s="14">
        <v>1255.0338070000009</v>
      </c>
      <c r="F4022" s="1">
        <v>817005</v>
      </c>
      <c r="G4022" s="15">
        <f t="shared" si="124"/>
        <v>3.6562493831521554E-2</v>
      </c>
      <c r="H4022" s="15">
        <f t="shared" si="125"/>
        <v>7.777444152306906E-2</v>
      </c>
    </row>
    <row r="4023" spans="1:8">
      <c r="A4023" s="1">
        <v>4022</v>
      </c>
      <c r="B4023" s="444">
        <f>유형화!$F$71*hourly1!B4024/hourly1!$B$8763+유형화!$F$72*hourly1!C4024/hourly1!$C$8763+유형화!$F$73*hourly1!D4024/hourly1!$D$8763+유형화!$F$74*hourly1!E4024/hourly1!$E$8763</f>
        <v>447.81786867213742</v>
      </c>
      <c r="C4023" s="442">
        <f>hourly1!$F4024*유형화!$G$71/hourly1!$F$8763+유형화!$G$72*hourly1!$G4024/hourly1!$F$8763+유형화!$G$74*hourly1!I4024/hourly1!$I$8763</f>
        <v>0.51689831039009582</v>
      </c>
      <c r="D4023" s="14">
        <v>85.577266000000009</v>
      </c>
      <c r="E4023" s="14">
        <v>1230.727789</v>
      </c>
      <c r="F4023" s="1">
        <v>842854</v>
      </c>
      <c r="G4023" s="15">
        <f t="shared" si="124"/>
        <v>9.7925847579693651E-2</v>
      </c>
      <c r="H4023" s="15">
        <f t="shared" si="125"/>
        <v>0.19435160544305885</v>
      </c>
    </row>
    <row r="4024" spans="1:8">
      <c r="A4024" s="1">
        <v>4023</v>
      </c>
      <c r="B4024" s="444">
        <f>유형화!$F$71*hourly1!B4025/hourly1!$B$8763+유형화!$F$72*hourly1!C4025/hourly1!$C$8763+유형화!$F$73*hourly1!D4025/hourly1!$D$8763+유형화!$F$74*hourly1!E4025/hourly1!$E$8763</f>
        <v>694.31175359648046</v>
      </c>
      <c r="C4024" s="442">
        <f>hourly1!$F4025*유형화!$G$71/hourly1!$F$8763+유형화!$G$72*hourly1!$G4025/hourly1!$F$8763+유형화!$G$74*hourly1!I4025/hourly1!$I$8763</f>
        <v>0.38919689537579272</v>
      </c>
      <c r="D4024" s="14">
        <v>88.896140999999972</v>
      </c>
      <c r="E4024" s="14">
        <v>1130.788417</v>
      </c>
      <c r="F4024" s="1">
        <v>814289</v>
      </c>
      <c r="G4024" s="15">
        <f t="shared" si="124"/>
        <v>0.10172362779139206</v>
      </c>
      <c r="H4024" s="15">
        <f t="shared" si="125"/>
        <v>0.20105550123592805</v>
      </c>
    </row>
    <row r="4025" spans="1:8">
      <c r="A4025" s="1">
        <v>4024</v>
      </c>
      <c r="B4025" s="444">
        <f>유형화!$F$71*hourly1!B4026/hourly1!$B$8763+유형화!$F$72*hourly1!C4026/hourly1!$C$8763+유형화!$F$73*hourly1!D4026/hourly1!$D$8763+유형화!$F$74*hourly1!E4026/hourly1!$E$8763</f>
        <v>606.02483969324203</v>
      </c>
      <c r="C4025" s="442">
        <f>hourly1!$F4026*유형화!$G$71/hourly1!$F$8763+유형화!$G$72*hourly1!$G4026/hourly1!$F$8763+유형화!$G$74*hourly1!I4026/hourly1!$I$8763</f>
        <v>0.36792286006711566</v>
      </c>
      <c r="D4025" s="14">
        <v>75.233151000000021</v>
      </c>
      <c r="E4025" s="14">
        <v>949.8508980000006</v>
      </c>
      <c r="F4025" s="1">
        <v>864113</v>
      </c>
      <c r="G4025" s="15">
        <f t="shared" si="124"/>
        <v>8.6089103124258229E-2</v>
      </c>
      <c r="H4025" s="15">
        <f t="shared" si="125"/>
        <v>0.17309595869568531</v>
      </c>
    </row>
    <row r="4026" spans="1:8">
      <c r="A4026" s="1">
        <v>4025</v>
      </c>
      <c r="B4026" s="444">
        <f>유형화!$F$71*hourly1!B4027/hourly1!$B$8763+유형화!$F$72*hourly1!C4027/hourly1!$C$8763+유형화!$F$73*hourly1!D4027/hourly1!$D$8763+유형화!$F$74*hourly1!E4027/hourly1!$E$8763</f>
        <v>527.44502959272336</v>
      </c>
      <c r="C4026" s="442">
        <f>hourly1!$F4027*유형화!$G$71/hourly1!$F$8763+유형화!$G$72*hourly1!$G4027/hourly1!$F$8763+유형화!$G$74*hourly1!I4027/hourly1!$I$8763</f>
        <v>0.38917799062701608</v>
      </c>
      <c r="D4026" s="14">
        <v>56.644572999999987</v>
      </c>
      <c r="E4026" s="14">
        <v>696.25744800000177</v>
      </c>
      <c r="F4026" s="1">
        <v>817572</v>
      </c>
      <c r="G4026" s="15">
        <f t="shared" si="124"/>
        <v>6.4818240650675013E-2</v>
      </c>
      <c r="H4026" s="15">
        <f t="shared" si="125"/>
        <v>0.13346697484189815</v>
      </c>
    </row>
    <row r="4027" spans="1:8">
      <c r="A4027" s="1">
        <v>4026</v>
      </c>
      <c r="B4027" s="444">
        <f>유형화!$F$71*hourly1!B4028/hourly1!$B$8763+유형화!$F$72*hourly1!C4028/hourly1!$C$8763+유형화!$F$73*hourly1!D4028/hourly1!$D$8763+유형화!$F$74*hourly1!E4028/hourly1!$E$8763</f>
        <v>314.16217053299528</v>
      </c>
      <c r="C4027" s="442">
        <f>hourly1!$F4028*유형화!$G$71/hourly1!$F$8763+유형화!$G$72*hourly1!$G4028/hourly1!$F$8763+유형화!$G$74*hourly1!I4028/hourly1!$I$8763</f>
        <v>0.51684713719082198</v>
      </c>
      <c r="D4027" s="14">
        <v>33.154815000000013</v>
      </c>
      <c r="E4027" s="14">
        <v>398.21154600000062</v>
      </c>
      <c r="F4027" s="1">
        <v>812705</v>
      </c>
      <c r="G4027" s="15">
        <f t="shared" si="124"/>
        <v>3.7938970382892831E-2</v>
      </c>
      <c r="H4027" s="15">
        <f t="shared" si="125"/>
        <v>8.0572679780804443E-2</v>
      </c>
    </row>
    <row r="4028" spans="1:8">
      <c r="A4028" s="1">
        <v>4027</v>
      </c>
      <c r="B4028" s="444">
        <f>유형화!$F$71*hourly1!B4029/hourly1!$B$8763+유형화!$F$72*hourly1!C4029/hourly1!$C$8763+유형화!$F$73*hourly1!D4029/hourly1!$D$8763+유형화!$F$74*hourly1!E4029/hourly1!$E$8763</f>
        <v>165.19280580380627</v>
      </c>
      <c r="C4028" s="442">
        <f>hourly1!$F4029*유형화!$G$71/hourly1!$F$8763+유형화!$G$72*hourly1!$G4029/hourly1!$F$8763+유형화!$G$74*hourly1!I4029/hourly1!$I$8763</f>
        <v>0.63932538198170041</v>
      </c>
      <c r="D4028" s="14">
        <v>19.654596000000002</v>
      </c>
      <c r="E4028" s="14">
        <v>144.94130199999981</v>
      </c>
      <c r="F4028" s="1">
        <v>833968</v>
      </c>
      <c r="G4028" s="15">
        <f t="shared" si="124"/>
        <v>2.2490704156597575E-2</v>
      </c>
      <c r="H4028" s="15">
        <f t="shared" si="125"/>
        <v>4.8642233793827587E-2</v>
      </c>
    </row>
    <row r="4029" spans="1:8">
      <c r="A4029" s="1">
        <v>4028</v>
      </c>
      <c r="B4029" s="444">
        <f>유형화!$F$71*hourly1!B4030/hourly1!$B$8763+유형화!$F$72*hourly1!C4030/hourly1!$C$8763+유형화!$F$73*hourly1!D4030/hourly1!$D$8763+유형화!$F$74*hourly1!E4030/hourly1!$E$8763</f>
        <v>166.19641953552727</v>
      </c>
      <c r="C4029" s="442">
        <f>hourly1!$F4030*유형화!$G$71/hourly1!$F$8763+유형화!$G$72*hourly1!$G4030/hourly1!$F$8763+유형화!$G$74*hourly1!I4030/hourly1!$I$8763</f>
        <v>0.64473344390760101</v>
      </c>
      <c r="D4029" s="14">
        <v>19.250812</v>
      </c>
      <c r="E4029" s="14">
        <v>18.089449999999989</v>
      </c>
      <c r="F4029" s="1">
        <v>809470</v>
      </c>
      <c r="G4029" s="15">
        <f t="shared" si="124"/>
        <v>2.2028655153546704E-2</v>
      </c>
      <c r="H4029" s="15">
        <f t="shared" si="125"/>
        <v>4.7669127617728797E-2</v>
      </c>
    </row>
    <row r="4030" spans="1:8">
      <c r="A4030" s="1">
        <v>4029</v>
      </c>
      <c r="B4030" s="444">
        <f>유형화!$F$71*hourly1!B4031/hourly1!$B$8763+유형화!$F$72*hourly1!C4031/hourly1!$C$8763+유형화!$F$73*hourly1!D4031/hourly1!$D$8763+유형화!$F$74*hourly1!E4031/hourly1!$E$8763</f>
        <v>69.524748549267755</v>
      </c>
      <c r="C4030" s="442">
        <f>hourly1!$F4031*유형화!$G$71/hourly1!$F$8763+유형화!$G$72*hourly1!$G4031/hourly1!$F$8763+유형화!$G$74*hourly1!I4031/hourly1!$I$8763</f>
        <v>0.54904599865676362</v>
      </c>
      <c r="D4030" s="14">
        <v>20.638439999999999</v>
      </c>
      <c r="E4030" s="14">
        <v>4.3460200000000002</v>
      </c>
      <c r="F4030" s="1">
        <v>806268</v>
      </c>
      <c r="G4030" s="15">
        <f t="shared" si="124"/>
        <v>2.3616514340650381E-2</v>
      </c>
      <c r="H4030" s="15">
        <f t="shared" si="125"/>
        <v>5.1008793108834778E-2</v>
      </c>
    </row>
    <row r="4031" spans="1:8">
      <c r="A4031" s="1">
        <v>4030</v>
      </c>
      <c r="B4031" s="444">
        <f>유형화!$F$71*hourly1!B4032/hourly1!$B$8763+유형화!$F$72*hourly1!C4032/hourly1!$C$8763+유형화!$F$73*hourly1!D4032/hourly1!$D$8763+유형화!$F$74*hourly1!E4032/hourly1!$E$8763</f>
        <v>64.438086067589552</v>
      </c>
      <c r="C4031" s="442">
        <f>hourly1!$F4032*유형화!$G$71/hourly1!$F$8763+유형화!$G$72*hourly1!$G4032/hourly1!$F$8763+유형화!$G$74*hourly1!I4032/hourly1!$I$8763</f>
        <v>0.45861016223850121</v>
      </c>
      <c r="D4031" s="14">
        <v>16.117442</v>
      </c>
      <c r="E4031" s="14">
        <v>3.6123800000000008</v>
      </c>
      <c r="F4031" s="1">
        <v>846823</v>
      </c>
      <c r="G4031" s="15">
        <f t="shared" si="124"/>
        <v>1.8443147840999648E-2</v>
      </c>
      <c r="H4031" s="15">
        <f t="shared" si="125"/>
        <v>4.0081275883930824E-2</v>
      </c>
    </row>
    <row r="4032" spans="1:8">
      <c r="A4032" s="1">
        <v>4031</v>
      </c>
      <c r="B4032" s="444">
        <f>유형화!$F$71*hourly1!B4033/hourly1!$B$8763+유형화!$F$72*hourly1!C4033/hourly1!$C$8763+유형화!$F$73*hourly1!D4033/hourly1!$D$8763+유형화!$F$74*hourly1!E4033/hourly1!$E$8763</f>
        <v>61.045059317788038</v>
      </c>
      <c r="C4032" s="442">
        <f>hourly1!$F4033*유형화!$G$71/hourly1!$F$8763+유형화!$G$72*hourly1!$G4033/hourly1!$F$8763+유형화!$G$74*hourly1!I4033/hourly1!$I$8763</f>
        <v>0.35228846985685403</v>
      </c>
      <c r="D4032" s="14">
        <v>15.70783</v>
      </c>
      <c r="E4032" s="14">
        <v>3.9388800000000002</v>
      </c>
      <c r="F4032" s="1">
        <v>887558</v>
      </c>
      <c r="G4032" s="15">
        <f t="shared" si="124"/>
        <v>1.7974429872388526E-2</v>
      </c>
      <c r="H4032" s="15">
        <f t="shared" si="125"/>
        <v>3.9084539118390126E-2</v>
      </c>
    </row>
    <row r="4033" spans="1:8">
      <c r="A4033" s="1">
        <v>4032</v>
      </c>
      <c r="B4033" s="444">
        <f>유형화!$F$71*hourly1!B4034/hourly1!$B$8763+유형화!$F$72*hourly1!C4034/hourly1!$C$8763+유형화!$F$73*hourly1!D4034/hourly1!$D$8763+유형화!$F$74*hourly1!E4034/hourly1!$E$8763</f>
        <v>59.047496075600684</v>
      </c>
      <c r="C4033" s="442">
        <f>hourly1!$F4034*유형화!$G$71/hourly1!$F$8763+유형화!$G$72*hourly1!$G4034/hourly1!$F$8763+유형화!$G$74*hourly1!I4034/hourly1!$I$8763</f>
        <v>0.32053745537055239</v>
      </c>
      <c r="D4033" s="14">
        <v>16.088498000000001</v>
      </c>
      <c r="E4033" s="14">
        <v>2.007039999999999</v>
      </c>
      <c r="F4033" s="1">
        <v>923897</v>
      </c>
      <c r="G4033" s="15">
        <f t="shared" si="124"/>
        <v>1.8410027295499322E-2</v>
      </c>
      <c r="H4033" s="15">
        <f t="shared" si="125"/>
        <v>4.0010881150544762E-2</v>
      </c>
    </row>
    <row r="4034" spans="1:8">
      <c r="A4034" s="1">
        <v>4033</v>
      </c>
      <c r="B4034" s="444">
        <f>유형화!$F$71*hourly1!B4035/hourly1!$B$8763+유형화!$F$72*hourly1!C4035/hourly1!$C$8763+유형화!$F$73*hourly1!D4035/hourly1!$D$8763+유형화!$F$74*hourly1!E4035/hourly1!$E$8763</f>
        <v>58.98896713243338</v>
      </c>
      <c r="C4034" s="442">
        <f>hourly1!$F4035*유형화!$G$71/hourly1!$F$8763+유형화!$G$72*hourly1!$G4035/hourly1!$F$8763+유형화!$G$74*hourly1!I4035/hourly1!$I$8763</f>
        <v>0.26298594053335822</v>
      </c>
      <c r="D4034" s="14">
        <v>10.343221</v>
      </c>
      <c r="E4034" s="14">
        <v>0.49712000000000001</v>
      </c>
      <c r="F4034" s="1">
        <v>798158</v>
      </c>
      <c r="G4034" s="15">
        <f t="shared" ref="G4034:G4097" si="126">D4034/$I$1</f>
        <v>1.1835721453511805E-2</v>
      </c>
      <c r="H4034" s="15">
        <f t="shared" ref="H4034:H4097" si="127">G4034/(1-$H$1*(1-G4034))</f>
        <v>2.592655278260057E-2</v>
      </c>
    </row>
    <row r="4035" spans="1:8">
      <c r="A4035" s="1">
        <v>4034</v>
      </c>
      <c r="B4035" s="444">
        <f>유형화!$F$71*hourly1!B4036/hourly1!$B$8763+유형화!$F$72*hourly1!C4036/hourly1!$C$8763+유형화!$F$73*hourly1!D4036/hourly1!$D$8763+유형화!$F$74*hourly1!E4036/hourly1!$E$8763</f>
        <v>58.72252283831174</v>
      </c>
      <c r="C4035" s="442">
        <f>hourly1!$F4036*유형화!$G$71/hourly1!$F$8763+유형화!$G$72*hourly1!$G4036/hourly1!$F$8763+유형화!$G$74*hourly1!I4036/hourly1!$I$8763</f>
        <v>0.24358021591412618</v>
      </c>
      <c r="D4035" s="14">
        <v>13.069179</v>
      </c>
      <c r="E4035" s="14">
        <v>0.34111999999999998</v>
      </c>
      <c r="F4035" s="1">
        <v>729610</v>
      </c>
      <c r="G4035" s="15">
        <f t="shared" si="126"/>
        <v>1.4955028251845916E-2</v>
      </c>
      <c r="H4035" s="15">
        <f t="shared" si="127"/>
        <v>3.2636847805130251E-2</v>
      </c>
    </row>
    <row r="4036" spans="1:8">
      <c r="A4036" s="1">
        <v>4035</v>
      </c>
      <c r="B4036" s="444">
        <f>유형화!$F$71*hourly1!B4037/hourly1!$B$8763+유형화!$F$72*hourly1!C4037/hourly1!$C$8763+유형화!$F$73*hourly1!D4037/hourly1!$D$8763+유형화!$F$74*hourly1!E4037/hourly1!$E$8763</f>
        <v>58.705227818746359</v>
      </c>
      <c r="C4036" s="442">
        <f>hourly1!$F4037*유형화!$G$71/hourly1!$F$8763+유형화!$G$72*hourly1!$G4037/hourly1!$F$8763+유형화!$G$74*hourly1!I4037/hourly1!$I$8763</f>
        <v>0.2382588550774434</v>
      </c>
      <c r="D4036" s="14">
        <v>22.061354000000001</v>
      </c>
      <c r="E4036" s="14">
        <v>2.4320000000000001E-2</v>
      </c>
      <c r="F4036" s="1">
        <v>597847</v>
      </c>
      <c r="G4036" s="15">
        <f t="shared" si="126"/>
        <v>2.5244751207705848E-2</v>
      </c>
      <c r="H4036" s="15">
        <f t="shared" si="127"/>
        <v>5.4420324561978844E-2</v>
      </c>
    </row>
    <row r="4037" spans="1:8">
      <c r="A4037" s="1">
        <v>4036</v>
      </c>
      <c r="B4037" s="444">
        <f>유형화!$F$71*hourly1!B4038/hourly1!$B$8763+유형화!$F$72*hourly1!C4038/hourly1!$C$8763+유형화!$F$73*hourly1!D4038/hourly1!$D$8763+유형화!$F$74*hourly1!E4038/hourly1!$E$8763</f>
        <v>58.702782349869331</v>
      </c>
      <c r="C4037" s="442">
        <f>hourly1!$F4038*유형화!$G$71/hourly1!$F$8763+유형화!$G$72*hourly1!$G4038/hourly1!$F$8763+유형화!$G$74*hourly1!I4038/hourly1!$I$8763</f>
        <v>0.23834311158707727</v>
      </c>
      <c r="D4037" s="14">
        <v>33.99948899999999</v>
      </c>
      <c r="E4037" s="14">
        <v>0</v>
      </c>
      <c r="F4037" s="1">
        <v>487332</v>
      </c>
      <c r="G4037" s="15">
        <f t="shared" si="126"/>
        <v>3.8905528690312094E-2</v>
      </c>
      <c r="H4037" s="15">
        <f t="shared" si="127"/>
        <v>8.2532223990502931E-2</v>
      </c>
    </row>
    <row r="4038" spans="1:8">
      <c r="A4038" s="1">
        <v>4037</v>
      </c>
      <c r="B4038" s="444">
        <f>유형화!$F$71*hourly1!B4039/hourly1!$B$8763+유형화!$F$72*hourly1!C4039/hourly1!$C$8763+유형화!$F$73*hourly1!D4039/hourly1!$D$8763+유형화!$F$74*hourly1!E4039/hourly1!$E$8763</f>
        <v>58.702782349869331</v>
      </c>
      <c r="C4038" s="442">
        <f>hourly1!$F4039*유형화!$G$71/hourly1!$F$8763+유형화!$G$72*hourly1!$G4039/hourly1!$F$8763+유형화!$G$74*hourly1!I4039/hourly1!$I$8763</f>
        <v>0.23674647517531133</v>
      </c>
      <c r="D4038" s="14">
        <v>41.896312999999992</v>
      </c>
      <c r="E4038" s="14">
        <v>0</v>
      </c>
      <c r="F4038" s="1">
        <v>537145</v>
      </c>
      <c r="G4038" s="15">
        <f t="shared" si="126"/>
        <v>4.7941844285947818E-2</v>
      </c>
      <c r="H4038" s="15">
        <f t="shared" si="127"/>
        <v>0.10064035124321322</v>
      </c>
    </row>
    <row r="4039" spans="1:8">
      <c r="A4039" s="1">
        <v>4038</v>
      </c>
      <c r="B4039" s="444">
        <f>유형화!$F$71*hourly1!B4040/hourly1!$B$8763+유형화!$F$72*hourly1!C4040/hourly1!$C$8763+유형화!$F$73*hourly1!D4040/hourly1!$D$8763+유형화!$F$74*hourly1!E4040/hourly1!$E$8763</f>
        <v>60.565664459508021</v>
      </c>
      <c r="C4039" s="442">
        <f>hourly1!$F4040*유형화!$G$71/hourly1!$F$8763+유형화!$G$72*hourly1!$G4040/hourly1!$F$8763+유형화!$G$74*hourly1!I4040/hourly1!$I$8763</f>
        <v>0.42186332343001121</v>
      </c>
      <c r="D4039" s="14">
        <v>51.291718000000003</v>
      </c>
      <c r="E4039" s="14">
        <v>9.7656079999999914</v>
      </c>
      <c r="F4039" s="1">
        <v>850114</v>
      </c>
      <c r="G4039" s="15">
        <f t="shared" si="126"/>
        <v>5.8692982304069267E-2</v>
      </c>
      <c r="H4039" s="15">
        <f t="shared" si="127"/>
        <v>0.12169868859384954</v>
      </c>
    </row>
    <row r="4040" spans="1:8">
      <c r="A4040" s="1">
        <v>4039</v>
      </c>
      <c r="B4040" s="444">
        <f>유형화!$F$71*hourly1!B4041/hourly1!$B$8763+유형화!$F$72*hourly1!C4041/hourly1!$C$8763+유형화!$F$73*hourly1!D4041/hourly1!$D$8763+유형화!$F$74*hourly1!E4041/hourly1!$E$8763</f>
        <v>72.111119134815169</v>
      </c>
      <c r="C4040" s="442">
        <f>hourly1!$F4041*유형화!$G$71/hourly1!$F$8763+유형화!$G$72*hourly1!$G4041/hourly1!$F$8763+유형화!$G$74*hourly1!I4041/hourly1!$I$8763</f>
        <v>0.75267613701085989</v>
      </c>
      <c r="D4040" s="14">
        <v>55.613093999999997</v>
      </c>
      <c r="E4040" s="14">
        <v>123.52468399999999</v>
      </c>
      <c r="F4040" s="1">
        <v>889818</v>
      </c>
      <c r="G4040" s="15">
        <f t="shared" si="126"/>
        <v>6.3637921857414501E-2</v>
      </c>
      <c r="H4040" s="15">
        <f t="shared" si="127"/>
        <v>0.13121197815653182</v>
      </c>
    </row>
    <row r="4041" spans="1:8">
      <c r="A4041" s="1">
        <v>4040</v>
      </c>
      <c r="B4041" s="444">
        <f>유형화!$F$71*hourly1!B4042/hourly1!$B$8763+유형화!$F$72*hourly1!C4042/hourly1!$C$8763+유형화!$F$73*hourly1!D4042/hourly1!$D$8763+유형화!$F$74*hourly1!E4042/hourly1!$E$8763</f>
        <v>167.58428675800405</v>
      </c>
      <c r="C4041" s="442">
        <f>hourly1!$F4042*유형화!$G$71/hourly1!$F$8763+유형화!$G$72*hourly1!$G4042/hourly1!$F$8763+유형화!$G$74*hourly1!I4042/hourly1!$I$8763</f>
        <v>0.65115136165931564</v>
      </c>
      <c r="D4041" s="14">
        <v>57.068837000000002</v>
      </c>
      <c r="E4041" s="14">
        <v>374.39292599999982</v>
      </c>
      <c r="F4041" s="1">
        <v>834083</v>
      </c>
      <c r="G4041" s="15">
        <f t="shared" si="126"/>
        <v>6.5303724865577978E-2</v>
      </c>
      <c r="H4041" s="15">
        <f t="shared" si="127"/>
        <v>0.13439274263684481</v>
      </c>
    </row>
    <row r="4042" spans="1:8">
      <c r="A4042" s="1">
        <v>4041</v>
      </c>
      <c r="B4042" s="444">
        <f>유형화!$F$71*hourly1!B4043/hourly1!$B$8763+유형화!$F$72*hourly1!C4043/hourly1!$C$8763+유형화!$F$73*hourly1!D4043/hourly1!$D$8763+유형화!$F$74*hourly1!E4043/hourly1!$E$8763</f>
        <v>282.95999950532178</v>
      </c>
      <c r="C4042" s="442">
        <f>hourly1!$F4043*유형화!$G$71/hourly1!$F$8763+유형화!$G$72*hourly1!$G4043/hourly1!$F$8763+유형화!$G$74*hourly1!I4043/hourly1!$I$8763</f>
        <v>0.57628350437263987</v>
      </c>
      <c r="D4042" s="14">
        <v>28.311191000000001</v>
      </c>
      <c r="E4042" s="14">
        <v>693.77138600000012</v>
      </c>
      <c r="F4042" s="1">
        <v>794144</v>
      </c>
      <c r="G4042" s="15">
        <f t="shared" si="126"/>
        <v>3.2396423772939817E-2</v>
      </c>
      <c r="H4042" s="15">
        <f t="shared" si="127"/>
        <v>6.9250053402148293E-2</v>
      </c>
    </row>
    <row r="4043" spans="1:8">
      <c r="A4043" s="1">
        <v>4042</v>
      </c>
      <c r="B4043" s="444">
        <f>유형화!$F$71*hourly1!B4044/hourly1!$B$8763+유형화!$F$72*hourly1!C4044/hourly1!$C$8763+유형화!$F$73*hourly1!D4044/hourly1!$D$8763+유형화!$F$74*hourly1!E4044/hourly1!$E$8763</f>
        <v>385.21844626824191</v>
      </c>
      <c r="C4043" s="442">
        <f>hourly1!$F4044*유형화!$G$71/hourly1!$F$8763+유형화!$G$72*hourly1!$G4044/hourly1!$F$8763+유형화!$G$74*hourly1!I4044/hourly1!$I$8763</f>
        <v>0.49081008302226303</v>
      </c>
      <c r="D4043" s="14">
        <v>7.8149320000000024</v>
      </c>
      <c r="E4043" s="14">
        <v>964.45872200000122</v>
      </c>
      <c r="F4043" s="1">
        <v>768219</v>
      </c>
      <c r="G4043" s="15">
        <f t="shared" si="126"/>
        <v>8.9426067885560942E-3</v>
      </c>
      <c r="H4043" s="15">
        <f t="shared" si="127"/>
        <v>1.9657604804361042E-2</v>
      </c>
    </row>
    <row r="4044" spans="1:8">
      <c r="A4044" s="1">
        <v>4043</v>
      </c>
      <c r="B4044" s="444">
        <f>유형화!$F$71*hourly1!B4045/hourly1!$B$8763+유형화!$F$72*hourly1!C4045/hourly1!$C$8763+유형화!$F$73*hourly1!D4045/hourly1!$D$8763+유형화!$F$74*hourly1!E4045/hourly1!$E$8763</f>
        <v>493.16980011285477</v>
      </c>
      <c r="C4044" s="442">
        <f>hourly1!$F4045*유형화!$G$71/hourly1!$F$8763+유형화!$G$72*hourly1!$G4045/hourly1!$F$8763+유형화!$G$74*hourly1!I4045/hourly1!$I$8763</f>
        <v>0.45877761593994953</v>
      </c>
      <c r="D4044" s="14">
        <v>3.14053</v>
      </c>
      <c r="E4044" s="14">
        <v>1147.058231999999</v>
      </c>
      <c r="F4044" s="1">
        <v>740171</v>
      </c>
      <c r="G4044" s="15">
        <f t="shared" si="126"/>
        <v>3.5937004823156566E-3</v>
      </c>
      <c r="H4044" s="15">
        <f t="shared" si="127"/>
        <v>7.9510775492060565E-3</v>
      </c>
    </row>
    <row r="4045" spans="1:8">
      <c r="A4045" s="1">
        <v>4044</v>
      </c>
      <c r="B4045" s="444">
        <f>유형화!$F$71*hourly1!B4046/hourly1!$B$8763+유형화!$F$72*hourly1!C4046/hourly1!$C$8763+유형화!$F$73*hourly1!D4046/hourly1!$D$8763+유형화!$F$74*hourly1!E4046/hourly1!$E$8763</f>
        <v>426.70442264734288</v>
      </c>
      <c r="C4045" s="442">
        <f>hourly1!$F4046*유형화!$G$71/hourly1!$F$8763+유형화!$G$72*hourly1!$G4046/hourly1!$F$8763+유형화!$G$74*hourly1!I4046/hourly1!$I$8763</f>
        <v>0.44274956693080858</v>
      </c>
      <c r="D4045" s="14">
        <v>4.3312430000000006</v>
      </c>
      <c r="E4045" s="14">
        <v>1257.268262</v>
      </c>
      <c r="F4045" s="1">
        <v>777976</v>
      </c>
      <c r="G4045" s="15">
        <f t="shared" si="126"/>
        <v>4.9562303363210394E-3</v>
      </c>
      <c r="H4045" s="15">
        <f t="shared" si="127"/>
        <v>1.0947529275852071E-2</v>
      </c>
    </row>
    <row r="4046" spans="1:8">
      <c r="A4046" s="1">
        <v>4045</v>
      </c>
      <c r="B4046" s="444">
        <f>유형화!$F$71*hourly1!B4047/hourly1!$B$8763+유형화!$F$72*hourly1!C4047/hourly1!$C$8763+유형화!$F$73*hourly1!D4047/hourly1!$D$8763+유형화!$F$74*hourly1!E4047/hourly1!$E$8763</f>
        <v>224.81885642708284</v>
      </c>
      <c r="C4046" s="442">
        <f>hourly1!$F4047*유형화!$G$71/hourly1!$F$8763+유형화!$G$72*hourly1!$G4047/hourly1!$F$8763+유형화!$G$74*hourly1!I4047/hourly1!$I$8763</f>
        <v>0.55450181137052168</v>
      </c>
      <c r="D4046" s="14">
        <v>9.4452420000000004</v>
      </c>
      <c r="E4046" s="14">
        <v>1291.9488930000009</v>
      </c>
      <c r="F4046" s="1">
        <v>764908</v>
      </c>
      <c r="G4046" s="15">
        <f t="shared" si="126"/>
        <v>1.0808166370322239E-2</v>
      </c>
      <c r="H4046" s="15">
        <f t="shared" si="127"/>
        <v>2.3705004823454636E-2</v>
      </c>
    </row>
    <row r="4047" spans="1:8">
      <c r="A4047" s="1">
        <v>4046</v>
      </c>
      <c r="B4047" s="444">
        <f>유형화!$F$71*hourly1!B4048/hourly1!$B$8763+유형화!$F$72*hourly1!C4048/hourly1!$C$8763+유형화!$F$73*hourly1!D4048/hourly1!$D$8763+유형화!$F$74*hourly1!E4048/hourly1!$E$8763</f>
        <v>323.99431903907885</v>
      </c>
      <c r="C4047" s="442">
        <f>hourly1!$F4048*유형화!$G$71/hourly1!$F$8763+유형화!$G$72*hourly1!$G4048/hourly1!$F$8763+유형화!$G$74*hourly1!I4048/hourly1!$I$8763</f>
        <v>0.51737321071712394</v>
      </c>
      <c r="D4047" s="14">
        <v>65.855714000000006</v>
      </c>
      <c r="E4047" s="14">
        <v>1259.586194</v>
      </c>
      <c r="F4047" s="1">
        <v>790279</v>
      </c>
      <c r="G4047" s="15">
        <f t="shared" si="126"/>
        <v>7.5358525842785129E-2</v>
      </c>
      <c r="H4047" s="15">
        <f t="shared" si="127"/>
        <v>0.1533400281795938</v>
      </c>
    </row>
    <row r="4048" spans="1:8">
      <c r="A4048" s="1">
        <v>4047</v>
      </c>
      <c r="B4048" s="444">
        <f>유형화!$F$71*hourly1!B4049/hourly1!$B$8763+유형화!$F$72*hourly1!C4049/hourly1!$C$8763+유형화!$F$73*hourly1!D4049/hourly1!$D$8763+유형화!$F$74*hourly1!E4049/hourly1!$E$8763</f>
        <v>508.60102428087703</v>
      </c>
      <c r="C4048" s="442">
        <f>hourly1!$F4049*유형화!$G$71/hourly1!$F$8763+유형화!$G$72*hourly1!$G4049/hourly1!$F$8763+유형화!$G$74*hourly1!I4049/hourly1!$I$8763</f>
        <v>0.38957197536983901</v>
      </c>
      <c r="D4048" s="14">
        <v>75.160712000000004</v>
      </c>
      <c r="E4048" s="14">
        <v>1165.0137350000009</v>
      </c>
      <c r="F4048" s="1">
        <v>776447</v>
      </c>
      <c r="G4048" s="15">
        <f t="shared" si="126"/>
        <v>8.6006211361008555E-2</v>
      </c>
      <c r="H4048" s="15">
        <f t="shared" si="127"/>
        <v>0.17294514485704282</v>
      </c>
    </row>
    <row r="4049" spans="1:8">
      <c r="A4049" s="1">
        <v>4048</v>
      </c>
      <c r="B4049" s="444">
        <f>유형화!$F$71*hourly1!B4050/hourly1!$B$8763+유형화!$F$72*hourly1!C4050/hourly1!$C$8763+유형화!$F$73*hourly1!D4050/hourly1!$D$8763+유형화!$F$74*hourly1!E4050/hourly1!$E$8763</f>
        <v>437.33379626238531</v>
      </c>
      <c r="C4049" s="442">
        <f>hourly1!$F4050*유형화!$G$71/hourly1!$F$8763+유형화!$G$72*hourly1!$G4050/hourly1!$F$8763+유형화!$G$74*hourly1!I4050/hourly1!$I$8763</f>
        <v>0.36827439061117884</v>
      </c>
      <c r="D4049" s="14">
        <v>68.369093000000007</v>
      </c>
      <c r="E4049" s="14">
        <v>992.33270200000038</v>
      </c>
      <c r="F4049" s="1">
        <v>768624</v>
      </c>
      <c r="G4049" s="15">
        <f t="shared" si="126"/>
        <v>7.8234579032705948E-2</v>
      </c>
      <c r="H4049" s="15">
        <f t="shared" si="127"/>
        <v>0.15868148953140296</v>
      </c>
    </row>
    <row r="4050" spans="1:8">
      <c r="A4050" s="1">
        <v>4049</v>
      </c>
      <c r="B4050" s="444">
        <f>유형화!$F$71*hourly1!B4051/hourly1!$B$8763+유형화!$F$72*hourly1!C4051/hourly1!$C$8763+유형화!$F$73*hourly1!D4051/hourly1!$D$8763+유형화!$F$74*hourly1!E4051/hourly1!$E$8763</f>
        <v>396.65597348249509</v>
      </c>
      <c r="C4050" s="442">
        <f>hourly1!$F4051*유형화!$G$71/hourly1!$F$8763+유형화!$G$72*hourly1!$G4051/hourly1!$F$8763+유형화!$G$74*hourly1!I4051/hourly1!$I$8763</f>
        <v>0.38954687768611829</v>
      </c>
      <c r="D4050" s="14">
        <v>71.37015700000002</v>
      </c>
      <c r="E4050" s="14">
        <v>742.54658400000028</v>
      </c>
      <c r="F4050" s="1">
        <v>752196</v>
      </c>
      <c r="G4050" s="15">
        <f t="shared" si="126"/>
        <v>8.1668688926341798E-2</v>
      </c>
      <c r="H4050" s="15">
        <f t="shared" si="127"/>
        <v>0.16501465982146019</v>
      </c>
    </row>
    <row r="4051" spans="1:8">
      <c r="A4051" s="1">
        <v>4050</v>
      </c>
      <c r="B4051" s="444">
        <f>유형화!$F$71*hourly1!B4052/hourly1!$B$8763+유형화!$F$72*hourly1!C4052/hourly1!$C$8763+유형화!$F$73*hourly1!D4052/hourly1!$D$8763+유형화!$F$74*hourly1!E4052/hourly1!$E$8763</f>
        <v>197.64577088669617</v>
      </c>
      <c r="C4051" s="442">
        <f>hourly1!$F4052*유형화!$G$71/hourly1!$F$8763+유형화!$G$72*hourly1!$G4052/hourly1!$F$8763+유형화!$G$74*hourly1!I4052/hourly1!$I$8763</f>
        <v>0.51744548878679941</v>
      </c>
      <c r="D4051" s="14">
        <v>56.983583000000017</v>
      </c>
      <c r="E4051" s="14">
        <v>431.41407199999992</v>
      </c>
      <c r="F4051" s="1">
        <v>746520</v>
      </c>
      <c r="G4051" s="15">
        <f t="shared" si="126"/>
        <v>6.5206168930458969E-2</v>
      </c>
      <c r="H4051" s="15">
        <f t="shared" si="127"/>
        <v>0.13420679532920152</v>
      </c>
    </row>
    <row r="4052" spans="1:8">
      <c r="A4052" s="1">
        <v>4051</v>
      </c>
      <c r="B4052" s="444">
        <f>유형화!$F$71*hourly1!B4053/hourly1!$B$8763+유형화!$F$72*hourly1!C4053/hourly1!$C$8763+유형화!$F$73*hourly1!D4053/hourly1!$D$8763+유형화!$F$74*hourly1!E4053/hourly1!$E$8763</f>
        <v>134.55370399023508</v>
      </c>
      <c r="C4052" s="442">
        <f>hourly1!$F4053*유형화!$G$71/hourly1!$F$8763+유형화!$G$72*hourly1!$G4053/hourly1!$F$8763+유형화!$G$74*hourly1!I4053/hourly1!$I$8763</f>
        <v>0.6400728529322538</v>
      </c>
      <c r="D4052" s="14">
        <v>33.699129000000013</v>
      </c>
      <c r="E4052" s="14">
        <v>153.00511199999991</v>
      </c>
      <c r="F4052" s="1">
        <v>748272</v>
      </c>
      <c r="G4052" s="15">
        <f t="shared" si="126"/>
        <v>3.8561827507114274E-2</v>
      </c>
      <c r="H4052" s="15">
        <f t="shared" si="127"/>
        <v>8.1835930738557452E-2</v>
      </c>
    </row>
    <row r="4053" spans="1:8">
      <c r="A4053" s="1">
        <v>4052</v>
      </c>
      <c r="B4053" s="444">
        <f>유형화!$F$71*hourly1!B4054/hourly1!$B$8763+유형화!$F$72*hourly1!C4054/hourly1!$C$8763+유형화!$F$73*hourly1!D4054/hourly1!$D$8763+유형화!$F$74*hourly1!E4054/hourly1!$E$8763</f>
        <v>139.04660612959796</v>
      </c>
      <c r="C4053" s="442">
        <f>hourly1!$F4054*유형화!$G$71/hourly1!$F$8763+유형화!$G$72*hourly1!$G4054/hourly1!$F$8763+유형화!$G$74*hourly1!I4054/hourly1!$I$8763</f>
        <v>0.64549566382163892</v>
      </c>
      <c r="D4053" s="14">
        <v>18.368911000000001</v>
      </c>
      <c r="E4053" s="14">
        <v>18.523321999999968</v>
      </c>
      <c r="F4053" s="1">
        <v>738833</v>
      </c>
      <c r="G4053" s="15">
        <f t="shared" si="126"/>
        <v>2.101949808481797E-2</v>
      </c>
      <c r="H4053" s="15">
        <f t="shared" si="127"/>
        <v>4.5540049216249039E-2</v>
      </c>
    </row>
    <row r="4054" spans="1:8">
      <c r="A4054" s="1">
        <v>4053</v>
      </c>
      <c r="B4054" s="444">
        <f>유형화!$F$71*hourly1!B4055/hourly1!$B$8763+유형화!$F$72*hourly1!C4055/hourly1!$C$8763+유형화!$F$73*hourly1!D4055/hourly1!$D$8763+유형화!$F$74*hourly1!E4055/hourly1!$E$8763</f>
        <v>64.081017944038365</v>
      </c>
      <c r="C4054" s="442">
        <f>hourly1!$F4055*유형화!$G$71/hourly1!$F$8763+유형화!$G$72*hourly1!$G4055/hourly1!$F$8763+유형화!$G$74*hourly1!I4055/hourly1!$I$8763</f>
        <v>0.54967124062815609</v>
      </c>
      <c r="D4054" s="14">
        <v>17.955465</v>
      </c>
      <c r="E4054" s="14">
        <v>4.3607799999999983</v>
      </c>
      <c r="F4054" s="1">
        <v>727398</v>
      </c>
      <c r="G4054" s="15">
        <f t="shared" si="126"/>
        <v>2.0546392879769306E-2</v>
      </c>
      <c r="H4054" s="15">
        <f t="shared" si="127"/>
        <v>4.4540147178230308E-2</v>
      </c>
    </row>
    <row r="4055" spans="1:8">
      <c r="A4055" s="1">
        <v>4054</v>
      </c>
      <c r="B4055" s="444">
        <f>유형화!$F$71*hourly1!B4056/hourly1!$B$8763+유형화!$F$72*hourly1!C4056/hourly1!$C$8763+유형화!$F$73*hourly1!D4056/hourly1!$D$8763+유형화!$F$74*hourly1!E4056/hourly1!$E$8763</f>
        <v>62.443207455260897</v>
      </c>
      <c r="C4055" s="442">
        <f>hourly1!$F4056*유형화!$G$71/hourly1!$F$8763+유형화!$G$72*hourly1!$G4056/hourly1!$F$8763+유형화!$G$74*hourly1!I4056/hourly1!$I$8763</f>
        <v>0.45905140885326656</v>
      </c>
      <c r="D4055" s="14">
        <v>20.944597999999999</v>
      </c>
      <c r="E4055" s="14">
        <v>3.6859199999999999</v>
      </c>
      <c r="F4055" s="1">
        <v>758864</v>
      </c>
      <c r="G4055" s="15">
        <f t="shared" si="126"/>
        <v>2.3966850160484866E-2</v>
      </c>
      <c r="H4055" s="15">
        <f t="shared" si="127"/>
        <v>5.1743941229114992E-2</v>
      </c>
    </row>
    <row r="4056" spans="1:8">
      <c r="A4056" s="1">
        <v>4055</v>
      </c>
      <c r="B4056" s="444">
        <f>유형화!$F$71*hourly1!B4057/hourly1!$B$8763+유형화!$F$72*hourly1!C4057/hourly1!$C$8763+유형화!$F$73*hourly1!D4057/hourly1!$D$8763+유형화!$F$74*hourly1!E4057/hourly1!$E$8763</f>
        <v>60.807863264261918</v>
      </c>
      <c r="C4056" s="442">
        <f>hourly1!$F4057*유형화!$G$71/hourly1!$F$8763+유형화!$G$72*hourly1!$G4057/hourly1!$F$8763+유형화!$G$74*hourly1!I4057/hourly1!$I$8763</f>
        <v>0.35254914352640798</v>
      </c>
      <c r="D4056" s="14">
        <v>24.233855999999999</v>
      </c>
      <c r="E4056" s="14">
        <v>4.0546000000000006</v>
      </c>
      <c r="F4056" s="1">
        <v>784183</v>
      </c>
      <c r="G4056" s="15">
        <f t="shared" si="126"/>
        <v>2.7730739714496654E-2</v>
      </c>
      <c r="H4056" s="15">
        <f t="shared" si="127"/>
        <v>5.9603709961485528E-2</v>
      </c>
    </row>
    <row r="4057" spans="1:8">
      <c r="A4057" s="1">
        <v>4056</v>
      </c>
      <c r="B4057" s="444">
        <f>유형화!$F$71*hourly1!B4058/hourly1!$B$8763+유형화!$F$72*hourly1!C4058/hourly1!$C$8763+유형화!$F$73*hourly1!D4058/hourly1!$D$8763+유형화!$F$74*hourly1!E4058/hourly1!$E$8763</f>
        <v>58.944508652524569</v>
      </c>
      <c r="C4057" s="442">
        <f>hourly1!$F4058*유형화!$G$71/hourly1!$F$8763+유형화!$G$72*hourly1!$G4058/hourly1!$F$8763+유형화!$G$74*hourly1!I4058/hourly1!$I$8763</f>
        <v>0.32073766643841545</v>
      </c>
      <c r="D4057" s="14">
        <v>34.031213999999999</v>
      </c>
      <c r="E4057" s="14">
        <v>2.1476999999999999</v>
      </c>
      <c r="F4057" s="1">
        <v>584592</v>
      </c>
      <c r="G4057" s="15">
        <f t="shared" si="126"/>
        <v>3.8941831527031207E-2</v>
      </c>
      <c r="H4057" s="15">
        <f t="shared" si="127"/>
        <v>8.2605736142268807E-2</v>
      </c>
    </row>
    <row r="4058" spans="1:8">
      <c r="A4058" s="1">
        <v>4057</v>
      </c>
      <c r="B4058" s="444">
        <f>유형화!$F$71*hourly1!B4059/hourly1!$B$8763+유형화!$F$72*hourly1!C4059/hourly1!$C$8763+유형화!$F$73*hourly1!D4059/hourly1!$D$8763+유형화!$F$74*hourly1!E4059/hourly1!$E$8763</f>
        <v>58.944508652524569</v>
      </c>
      <c r="C4058" s="442">
        <f>hourly1!$F4059*유형화!$G$71/hourly1!$F$8763+유형화!$G$72*hourly1!$G4059/hourly1!$F$8763+유형화!$G$74*hourly1!I4059/hourly1!$I$8763</f>
        <v>0.26310825099850366</v>
      </c>
      <c r="D4058" s="14">
        <v>56.368319999999997</v>
      </c>
      <c r="E4058" s="14">
        <v>0.48183999999999999</v>
      </c>
      <c r="F4058" s="1">
        <v>784694</v>
      </c>
      <c r="G4058" s="15">
        <f t="shared" si="126"/>
        <v>6.4502125046193876E-2</v>
      </c>
      <c r="H4058" s="15">
        <f t="shared" si="127"/>
        <v>0.13286362790762274</v>
      </c>
    </row>
    <row r="4059" spans="1:8">
      <c r="A4059" s="1">
        <v>4058</v>
      </c>
      <c r="B4059" s="444">
        <f>유형화!$F$71*hourly1!B4060/hourly1!$B$8763+유형화!$F$72*hourly1!C4060/hourly1!$C$8763+유형화!$F$73*hourly1!D4060/hourly1!$D$8763+유형화!$F$74*hourly1!E4060/hourly1!$E$8763</f>
        <v>58.702782349869331</v>
      </c>
      <c r="C4059" s="442">
        <f>hourly1!$F4060*유형화!$G$71/hourly1!$F$8763+유형화!$G$72*hourly1!$G4060/hourly1!$F$8763+유형화!$G$74*hourly1!I4060/hourly1!$I$8763</f>
        <v>0.24369144428516115</v>
      </c>
      <c r="D4059" s="14">
        <v>85.431317000000007</v>
      </c>
      <c r="E4059" s="14">
        <v>0.14848</v>
      </c>
      <c r="F4059" s="1">
        <v>689229</v>
      </c>
      <c r="G4059" s="15">
        <f t="shared" si="126"/>
        <v>9.7758838510621393E-2</v>
      </c>
      <c r="H4059" s="15">
        <f t="shared" si="127"/>
        <v>0.19405552253618125</v>
      </c>
    </row>
    <row r="4060" spans="1:8">
      <c r="A4060" s="1">
        <v>4059</v>
      </c>
      <c r="B4060" s="444">
        <f>유형화!$F$71*hourly1!B4061/hourly1!$B$8763+유형화!$F$72*hourly1!C4061/hourly1!$C$8763+유형화!$F$73*hourly1!D4061/hourly1!$D$8763+유형화!$F$74*hourly1!E4061/hourly1!$E$8763</f>
        <v>58.702782349869331</v>
      </c>
      <c r="C4060" s="442">
        <f>hourly1!$F4061*유형화!$G$71/hourly1!$F$8763+유형화!$G$72*hourly1!$G4061/hourly1!$F$8763+유형화!$G$74*hourly1!I4061/hourly1!$I$8763</f>
        <v>0.23852612911187182</v>
      </c>
      <c r="D4060" s="14">
        <v>92.463432999999981</v>
      </c>
      <c r="E4060" s="14">
        <v>0</v>
      </c>
      <c r="F4060" s="1">
        <v>589693</v>
      </c>
      <c r="G4060" s="15">
        <f t="shared" si="126"/>
        <v>0.10580567094365007</v>
      </c>
      <c r="H4060" s="15">
        <f t="shared" si="127"/>
        <v>0.2081997315270471</v>
      </c>
    </row>
    <row r="4061" spans="1:8">
      <c r="A4061" s="1">
        <v>4060</v>
      </c>
      <c r="B4061" s="444">
        <f>유형화!$F$71*hourly1!B4062/hourly1!$B$8763+유형화!$F$72*hourly1!C4062/hourly1!$C$8763+유형화!$F$73*hourly1!D4062/hourly1!$D$8763+유형화!$F$74*hourly1!E4062/hourly1!$E$8763</f>
        <v>58.702782349869331</v>
      </c>
      <c r="C4061" s="442">
        <f>hourly1!$F4062*유형화!$G$71/hourly1!$F$8763+유형화!$G$72*hourly1!$G4062/hourly1!$F$8763+유형화!$G$74*hourly1!I4062/hourly1!$I$8763</f>
        <v>0.23855310097327301</v>
      </c>
      <c r="D4061" s="14">
        <v>96.981355999999991</v>
      </c>
      <c r="E4061" s="14">
        <v>0</v>
      </c>
      <c r="F4061" s="1">
        <v>501780</v>
      </c>
      <c r="G4061" s="15">
        <f t="shared" si="126"/>
        <v>0.11097551872863064</v>
      </c>
      <c r="H4061" s="15">
        <f t="shared" si="127"/>
        <v>0.21715770020889238</v>
      </c>
    </row>
    <row r="4062" spans="1:8">
      <c r="A4062" s="1">
        <v>4061</v>
      </c>
      <c r="B4062" s="444">
        <f>유형화!$F$71*hourly1!B4063/hourly1!$B$8763+유형화!$F$72*hourly1!C4063/hourly1!$C$8763+유형화!$F$73*hourly1!D4063/hourly1!$D$8763+유형화!$F$74*hourly1!E4063/hourly1!$E$8763</f>
        <v>58.702782349869331</v>
      </c>
      <c r="C4062" s="442">
        <f>hourly1!$F4063*유형화!$G$71/hourly1!$F$8763+유형화!$G$72*hourly1!$G4063/hourly1!$F$8763+유형화!$G$74*hourly1!I4063/hourly1!$I$8763</f>
        <v>0.23684279161088895</v>
      </c>
      <c r="D4062" s="14">
        <v>105.243613</v>
      </c>
      <c r="E4062" s="14">
        <v>0</v>
      </c>
      <c r="F4062" s="1">
        <v>542530</v>
      </c>
      <c r="G4062" s="15">
        <f t="shared" si="126"/>
        <v>0.12042999837566981</v>
      </c>
      <c r="H4062" s="15">
        <f t="shared" si="127"/>
        <v>0.23328454803967161</v>
      </c>
    </row>
    <row r="4063" spans="1:8">
      <c r="A4063" s="1">
        <v>4062</v>
      </c>
      <c r="B4063" s="444">
        <f>유형화!$F$71*hourly1!B4064/hourly1!$B$8763+유형화!$F$72*hourly1!C4064/hourly1!$C$8763+유형화!$F$73*hourly1!D4064/hourly1!$D$8763+유형화!$F$74*hourly1!E4064/hourly1!$E$8763</f>
        <v>60.565664459508021</v>
      </c>
      <c r="C4063" s="442">
        <f>hourly1!$F4064*유형화!$G$71/hourly1!$F$8763+유형화!$G$72*hourly1!$G4064/hourly1!$F$8763+유형화!$G$74*hourly1!I4064/hourly1!$I$8763</f>
        <v>0.42192468237754921</v>
      </c>
      <c r="D4063" s="14">
        <v>80.640014000000008</v>
      </c>
      <c r="E4063" s="14">
        <v>10.73401300000001</v>
      </c>
      <c r="F4063" s="1">
        <v>835519</v>
      </c>
      <c r="G4063" s="15">
        <f t="shared" si="126"/>
        <v>9.2276162687744218E-2</v>
      </c>
      <c r="H4063" s="15">
        <f t="shared" si="127"/>
        <v>0.18427521618318426</v>
      </c>
    </row>
    <row r="4064" spans="1:8">
      <c r="A4064" s="1">
        <v>4063</v>
      </c>
      <c r="B4064" s="444">
        <f>유형화!$F$71*hourly1!B4065/hourly1!$B$8763+유형화!$F$72*hourly1!C4065/hourly1!$C$8763+유형화!$F$73*hourly1!D4065/hourly1!$D$8763+유형화!$F$74*hourly1!E4065/hourly1!$E$8763</f>
        <v>72.111119134815169</v>
      </c>
      <c r="C4064" s="442">
        <f>hourly1!$F4065*유형화!$G$71/hourly1!$F$8763+유형화!$G$72*hourly1!$G4065/hourly1!$F$8763+유형화!$G$74*hourly1!I4065/hourly1!$I$8763</f>
        <v>0.75285410240451678</v>
      </c>
      <c r="D4064" s="14">
        <v>57.772337999999991</v>
      </c>
      <c r="E4064" s="14">
        <v>122.1655479999999</v>
      </c>
      <c r="F4064" s="1">
        <v>966350</v>
      </c>
      <c r="G4064" s="15">
        <f t="shared" si="126"/>
        <v>6.6108739268563935E-2</v>
      </c>
      <c r="H4064" s="15">
        <f t="shared" si="127"/>
        <v>0.13592558096241988</v>
      </c>
    </row>
    <row r="4065" spans="1:8">
      <c r="A4065" s="1">
        <v>4064</v>
      </c>
      <c r="B4065" s="444">
        <f>유형화!$F$71*hourly1!B4066/hourly1!$B$8763+유형화!$F$72*hourly1!C4066/hourly1!$C$8763+유형화!$F$73*hourly1!D4066/hourly1!$D$8763+유형화!$F$74*hourly1!E4066/hourly1!$E$8763</f>
        <v>166.63228632664291</v>
      </c>
      <c r="C4065" s="442">
        <f>hourly1!$F4066*유형화!$G$71/hourly1!$F$8763+유형화!$G$72*hourly1!$G4066/hourly1!$F$8763+유형화!$G$74*hourly1!I4066/hourly1!$I$8763</f>
        <v>0.6512462928331294</v>
      </c>
      <c r="D4065" s="14">
        <v>28.542556999999999</v>
      </c>
      <c r="E4065" s="14">
        <v>358.88842099999982</v>
      </c>
      <c r="F4065" s="1">
        <v>875198</v>
      </c>
      <c r="G4065" s="15">
        <f t="shared" si="126"/>
        <v>3.2661175297616044E-2</v>
      </c>
      <c r="H4065" s="15">
        <f t="shared" si="127"/>
        <v>6.9794257626463019E-2</v>
      </c>
    </row>
    <row r="4066" spans="1:8">
      <c r="A4066" s="1">
        <v>4065</v>
      </c>
      <c r="B4066" s="444">
        <f>유형화!$F$71*hourly1!B4067/hourly1!$B$8763+유형화!$F$72*hourly1!C4067/hourly1!$C$8763+유형화!$F$73*hourly1!D4067/hourly1!$D$8763+유형화!$F$74*hourly1!E4067/hourly1!$E$8763</f>
        <v>281.55898726991188</v>
      </c>
      <c r="C4066" s="442">
        <f>hourly1!$F4067*유형화!$G$71/hourly1!$F$8763+유형화!$G$72*hourly1!$G4067/hourly1!$F$8763+유형화!$G$74*hourly1!I4067/hourly1!$I$8763</f>
        <v>0.57631120960791515</v>
      </c>
      <c r="D4066" s="14">
        <v>6.9115100000000007</v>
      </c>
      <c r="E4066" s="14">
        <v>649.83415199999968</v>
      </c>
      <c r="F4066" s="1">
        <v>840906</v>
      </c>
      <c r="G4066" s="15">
        <f t="shared" si="126"/>
        <v>7.9088232943259531E-3</v>
      </c>
      <c r="H4066" s="15">
        <f t="shared" si="127"/>
        <v>1.7406901851909597E-2</v>
      </c>
    </row>
    <row r="4067" spans="1:8">
      <c r="A4067" s="1">
        <v>4066</v>
      </c>
      <c r="B4067" s="444">
        <f>유형화!$F$71*hourly1!B4068/hourly1!$B$8763+유형화!$F$72*hourly1!C4068/hourly1!$C$8763+유형화!$F$73*hourly1!D4068/hourly1!$D$8763+유형화!$F$74*hourly1!E4068/hourly1!$E$8763</f>
        <v>394.4205776740572</v>
      </c>
      <c r="C4067" s="442">
        <f>hourly1!$F4068*유형화!$G$71/hourly1!$F$8763+유형화!$G$72*hourly1!$G4068/hourly1!$F$8763+유형화!$G$74*hourly1!I4068/hourly1!$I$8763</f>
        <v>0.49078800032002823</v>
      </c>
      <c r="D4067" s="14">
        <v>3.1468919999999998</v>
      </c>
      <c r="E4067" s="14">
        <v>902.73135699999978</v>
      </c>
      <c r="F4067" s="1">
        <v>808785</v>
      </c>
      <c r="G4067" s="15">
        <f t="shared" si="126"/>
        <v>3.6009805027161917E-3</v>
      </c>
      <c r="H4067" s="15">
        <f t="shared" si="127"/>
        <v>7.9671140453977246E-3</v>
      </c>
    </row>
    <row r="4068" spans="1:8">
      <c r="A4068" s="1">
        <v>4067</v>
      </c>
      <c r="B4068" s="444">
        <f>유형화!$F$71*hourly1!B4069/hourly1!$B$8763+유형화!$F$72*hourly1!C4069/hourly1!$C$8763+유형화!$F$73*hourly1!D4069/hourly1!$D$8763+유형화!$F$74*hourly1!E4069/hourly1!$E$8763</f>
        <v>504.04414909430534</v>
      </c>
      <c r="C4068" s="442">
        <f>hourly1!$F4069*유형화!$G$71/hourly1!$F$8763+유형화!$G$72*hourly1!$G4069/hourly1!$F$8763+유형화!$G$74*hourly1!I4069/hourly1!$I$8763</f>
        <v>0.45872880583427189</v>
      </c>
      <c r="D4068" s="14">
        <v>7.5420909999999983</v>
      </c>
      <c r="E4068" s="14">
        <v>1075.6028960000001</v>
      </c>
      <c r="F4068" s="1">
        <v>787557</v>
      </c>
      <c r="G4068" s="15">
        <f t="shared" si="126"/>
        <v>8.6303955269870277E-3</v>
      </c>
      <c r="H4068" s="15">
        <f t="shared" si="127"/>
        <v>1.8978466900601371E-2</v>
      </c>
    </row>
    <row r="4069" spans="1:8">
      <c r="A4069" s="1">
        <v>4068</v>
      </c>
      <c r="B4069" s="444">
        <f>유형화!$F$71*hourly1!B4070/hourly1!$B$8763+유형화!$F$72*hourly1!C4070/hourly1!$C$8763+유형화!$F$73*hourly1!D4070/hourly1!$D$8763+유형화!$F$74*hourly1!E4070/hourly1!$E$8763</f>
        <v>444.44199442934763</v>
      </c>
      <c r="C4069" s="442">
        <f>hourly1!$F4070*유형화!$G$71/hourly1!$F$8763+유형화!$G$72*hourly1!$G4070/hourly1!$F$8763+유형화!$G$74*hourly1!I4070/hourly1!$I$8763</f>
        <v>0.4426568358786197</v>
      </c>
      <c r="D4069" s="14">
        <v>12.768469</v>
      </c>
      <c r="E4069" s="14">
        <v>1181.1232119999979</v>
      </c>
      <c r="F4069" s="1">
        <v>762862</v>
      </c>
      <c r="G4069" s="15">
        <f t="shared" si="126"/>
        <v>1.4610926564539269E-2</v>
      </c>
      <c r="H4069" s="15">
        <f t="shared" si="127"/>
        <v>3.1899078364961024E-2</v>
      </c>
    </row>
    <row r="4070" spans="1:8">
      <c r="A4070" s="1">
        <v>4069</v>
      </c>
      <c r="B4070" s="444">
        <f>유형화!$F$71*hourly1!B4071/hourly1!$B$8763+유형화!$F$72*hourly1!C4071/hourly1!$C$8763+유형화!$F$73*hourly1!D4071/hourly1!$D$8763+유형화!$F$74*hourly1!E4071/hourly1!$E$8763</f>
        <v>236.93666230130069</v>
      </c>
      <c r="C4070" s="442">
        <f>hourly1!$F4071*유형화!$G$71/hourly1!$F$8763+유형화!$G$72*hourly1!$G4071/hourly1!$F$8763+유형화!$G$74*hourly1!I4071/hourly1!$I$8763</f>
        <v>0.55432001613551862</v>
      </c>
      <c r="D4070" s="14">
        <v>21.951737000000001</v>
      </c>
      <c r="E4070" s="14">
        <v>1210.077164</v>
      </c>
      <c r="F4070" s="1">
        <v>739852</v>
      </c>
      <c r="G4070" s="15">
        <f t="shared" si="126"/>
        <v>2.5119316753721969E-2</v>
      </c>
      <c r="H4070" s="15">
        <f t="shared" si="127"/>
        <v>5.4157978822426511E-2</v>
      </c>
    </row>
    <row r="4071" spans="1:8">
      <c r="A4071" s="1">
        <v>4070</v>
      </c>
      <c r="B4071" s="444">
        <f>유형화!$F$71*hourly1!B4072/hourly1!$B$8763+유형화!$F$72*hourly1!C4072/hourly1!$C$8763+유형화!$F$73*hourly1!D4072/hourly1!$D$8763+유형화!$F$74*hourly1!E4072/hourly1!$E$8763</f>
        <v>388.07508206982749</v>
      </c>
      <c r="C4071" s="442">
        <f>hourly1!$F4072*유형화!$G$71/hourly1!$F$8763+유형화!$G$72*hourly1!$G4072/hourly1!$F$8763+유형화!$G$74*hourly1!I4072/hourly1!$I$8763</f>
        <v>0.5170422146415603</v>
      </c>
      <c r="D4071" s="14">
        <v>62.287227000000023</v>
      </c>
      <c r="E4071" s="14">
        <v>1168.218914000001</v>
      </c>
      <c r="F4071" s="1">
        <v>739854</v>
      </c>
      <c r="G4071" s="15">
        <f t="shared" si="126"/>
        <v>7.1275115255069965E-2</v>
      </c>
      <c r="H4071" s="15">
        <f t="shared" si="127"/>
        <v>0.14569690085481465</v>
      </c>
    </row>
    <row r="4072" spans="1:8">
      <c r="A4072" s="1">
        <v>4071</v>
      </c>
      <c r="B4072" s="444">
        <f>유형화!$F$71*hourly1!B4073/hourly1!$B$8763+유형화!$F$72*hourly1!C4073/hourly1!$C$8763+유형화!$F$73*hourly1!D4073/hourly1!$D$8763+유형화!$F$74*hourly1!E4073/hourly1!$E$8763</f>
        <v>586.73160775380893</v>
      </c>
      <c r="C4072" s="442">
        <f>hourly1!$F4073*유형화!$G$71/hourly1!$F$8763+유형화!$G$72*hourly1!$G4073/hourly1!$F$8763+유형화!$G$74*hourly1!I4073/hourly1!$I$8763</f>
        <v>0.38934161448711746</v>
      </c>
      <c r="D4072" s="14">
        <v>56.870338999999987</v>
      </c>
      <c r="E4072" s="14">
        <v>1079.213277000001</v>
      </c>
      <c r="F4072" s="1">
        <v>735615</v>
      </c>
      <c r="G4072" s="15">
        <f t="shared" si="126"/>
        <v>6.5076584109610439E-2</v>
      </c>
      <c r="H4072" s="15">
        <f t="shared" si="127"/>
        <v>0.13395973557739657</v>
      </c>
    </row>
    <row r="4073" spans="1:8">
      <c r="A4073" s="1">
        <v>4072</v>
      </c>
      <c r="B4073" s="444">
        <f>유형화!$F$71*hourly1!B4074/hourly1!$B$8763+유형화!$F$72*hourly1!C4074/hourly1!$C$8763+유형화!$F$73*hourly1!D4074/hourly1!$D$8763+유형화!$F$74*hourly1!E4074/hourly1!$E$8763</f>
        <v>497.22634008298184</v>
      </c>
      <c r="C4073" s="442">
        <f>hourly1!$F4074*유형화!$G$71/hourly1!$F$8763+유형화!$G$72*hourly1!$G4074/hourly1!$F$8763+유형화!$G$74*hourly1!I4074/hourly1!$I$8763</f>
        <v>0.36809218794624532</v>
      </c>
      <c r="D4073" s="14">
        <v>44.657273000000004</v>
      </c>
      <c r="E4073" s="14">
        <v>903.51630699999987</v>
      </c>
      <c r="F4073" s="1">
        <v>730343</v>
      </c>
      <c r="G4073" s="15">
        <f t="shared" si="126"/>
        <v>5.110120378375687E-2</v>
      </c>
      <c r="H4073" s="15">
        <f t="shared" si="127"/>
        <v>0.10688265761448418</v>
      </c>
    </row>
    <row r="4074" spans="1:8">
      <c r="A4074" s="1">
        <v>4073</v>
      </c>
      <c r="B4074" s="444">
        <f>유형화!$F$71*hourly1!B4075/hourly1!$B$8763+유형화!$F$72*hourly1!C4075/hourly1!$C$8763+유형화!$F$73*hourly1!D4075/hourly1!$D$8763+유형화!$F$74*hourly1!E4075/hourly1!$E$8763</f>
        <v>429.57006463502393</v>
      </c>
      <c r="C4074" s="442">
        <f>hourly1!$F4075*유형화!$G$71/hourly1!$F$8763+유형화!$G$72*hourly1!$G4075/hourly1!$F$8763+유형화!$G$74*hourly1!I4075/hourly1!$I$8763</f>
        <v>0.38938944676096099</v>
      </c>
      <c r="D4074" s="14">
        <v>28.553896000000002</v>
      </c>
      <c r="E4074" s="14">
        <v>661.47345200000007</v>
      </c>
      <c r="F4074" s="1">
        <v>717483</v>
      </c>
      <c r="G4074" s="15">
        <f t="shared" si="126"/>
        <v>3.2674150486443725E-2</v>
      </c>
      <c r="H4074" s="15">
        <f t="shared" si="127"/>
        <v>6.9820919787366334E-2</v>
      </c>
    </row>
    <row r="4075" spans="1:8">
      <c r="A4075" s="1">
        <v>4074</v>
      </c>
      <c r="B4075" s="444">
        <f>유형화!$F$71*hourly1!B4076/hourly1!$B$8763+유형화!$F$72*hourly1!C4076/hourly1!$C$8763+유형화!$F$73*hourly1!D4076/hourly1!$D$8763+유형화!$F$74*hourly1!E4076/hourly1!$E$8763</f>
        <v>231.87503386748841</v>
      </c>
      <c r="C4075" s="442">
        <f>hourly1!$F4076*유형화!$G$71/hourly1!$F$8763+유형화!$G$72*hourly1!$G4076/hourly1!$F$8763+유형화!$G$74*hourly1!I4076/hourly1!$I$8763</f>
        <v>0.51721749099767411</v>
      </c>
      <c r="D4075" s="14">
        <v>30.654644999999999</v>
      </c>
      <c r="E4075" s="14">
        <v>387.18040100000047</v>
      </c>
      <c r="F4075" s="1">
        <v>724513</v>
      </c>
      <c r="G4075" s="15">
        <f t="shared" si="126"/>
        <v>3.507803221803811E-2</v>
      </c>
      <c r="H4075" s="15">
        <f t="shared" si="127"/>
        <v>7.474656210126969E-2</v>
      </c>
    </row>
    <row r="4076" spans="1:8">
      <c r="A4076" s="1">
        <v>4075</v>
      </c>
      <c r="B4076" s="444">
        <f>유형화!$F$71*hourly1!B4077/hourly1!$B$8763+유형화!$F$72*hourly1!C4077/hourly1!$C$8763+유형화!$F$73*hourly1!D4077/hourly1!$D$8763+유형화!$F$74*hourly1!E4077/hourly1!$E$8763</f>
        <v>138.19373554427435</v>
      </c>
      <c r="C4076" s="442">
        <f>hourly1!$F4077*유형화!$G$71/hourly1!$F$8763+유형화!$G$72*hourly1!$G4077/hourly1!$F$8763+유형화!$G$74*hourly1!I4077/hourly1!$I$8763</f>
        <v>0.63980321580422828</v>
      </c>
      <c r="D4076" s="14">
        <v>33.730904000000002</v>
      </c>
      <c r="E4076" s="14">
        <v>140.33092600000009</v>
      </c>
      <c r="F4076" s="1">
        <v>730387</v>
      </c>
      <c r="G4076" s="15">
        <f t="shared" si="126"/>
        <v>3.8598187558706053E-2</v>
      </c>
      <c r="H4076" s="15">
        <f t="shared" si="127"/>
        <v>8.190961782932242E-2</v>
      </c>
    </row>
    <row r="4077" spans="1:8">
      <c r="A4077" s="1">
        <v>4076</v>
      </c>
      <c r="B4077" s="444">
        <f>유형화!$F$71*hourly1!B4078/hourly1!$B$8763+유형화!$F$72*hourly1!C4078/hourly1!$C$8763+유형화!$F$73*hourly1!D4078/hourly1!$D$8763+유형화!$F$74*hourly1!E4078/hourly1!$E$8763</f>
        <v>142.59055261191219</v>
      </c>
      <c r="C4077" s="442">
        <f>hourly1!$F4078*유형화!$G$71/hourly1!$F$8763+유형화!$G$72*hourly1!$G4078/hourly1!$F$8763+유형화!$G$74*hourly1!I4078/hourly1!$I$8763</f>
        <v>0.64524028674118106</v>
      </c>
      <c r="D4077" s="14">
        <v>36.736158000000003</v>
      </c>
      <c r="E4077" s="14">
        <v>20.031054999999981</v>
      </c>
      <c r="F4077" s="1">
        <v>723228</v>
      </c>
      <c r="G4077" s="15">
        <f t="shared" si="126"/>
        <v>4.203709205867296E-2</v>
      </c>
      <c r="H4077" s="15">
        <f t="shared" si="127"/>
        <v>8.8850728065192924E-2</v>
      </c>
    </row>
    <row r="4078" spans="1:8">
      <c r="A4078" s="1">
        <v>4077</v>
      </c>
      <c r="B4078" s="444">
        <f>유형화!$F$71*hourly1!B4079/hourly1!$B$8763+유형화!$F$72*hourly1!C4079/hourly1!$C$8763+유형화!$F$73*hourly1!D4079/hourly1!$D$8763+유형화!$F$74*hourly1!E4079/hourly1!$E$8763</f>
        <v>64.201713422727082</v>
      </c>
      <c r="C4078" s="442">
        <f>hourly1!$F4079*유형화!$G$71/hourly1!$F$8763+유형화!$G$72*hourly1!$G4079/hourly1!$F$8763+유형화!$G$74*hourly1!I4079/hourly1!$I$8763</f>
        <v>0.54944723565235076</v>
      </c>
      <c r="D4078" s="14">
        <v>56.977147000000002</v>
      </c>
      <c r="E4078" s="14">
        <v>4.2337999999999996</v>
      </c>
      <c r="F4078" s="1">
        <v>749647</v>
      </c>
      <c r="G4078" s="15">
        <f t="shared" si="126"/>
        <v>6.5198804232046853E-2</v>
      </c>
      <c r="H4078" s="15">
        <f t="shared" si="127"/>
        <v>0.13419275611681428</v>
      </c>
    </row>
    <row r="4079" spans="1:8">
      <c r="A4079" s="1">
        <v>4078</v>
      </c>
      <c r="B4079" s="444">
        <f>유형화!$F$71*hourly1!B4080/hourly1!$B$8763+유형화!$F$72*hourly1!C4080/hourly1!$C$8763+유형화!$F$73*hourly1!D4080/hourly1!$D$8763+유형화!$F$74*hourly1!E4080/hourly1!$E$8763</f>
        <v>62.492387349270025</v>
      </c>
      <c r="C4079" s="442">
        <f>hourly1!$F4080*유형화!$G$71/hourly1!$F$8763+유형화!$G$72*hourly1!$G4080/hourly1!$F$8763+유형화!$G$74*hourly1!I4080/hourly1!$I$8763</f>
        <v>0.45888607378745694</v>
      </c>
      <c r="D4079" s="14">
        <v>49.98301699999999</v>
      </c>
      <c r="E4079" s="14">
        <v>3.63442</v>
      </c>
      <c r="F4079" s="1">
        <v>819336</v>
      </c>
      <c r="G4079" s="15">
        <f t="shared" si="126"/>
        <v>5.7195439082094943E-2</v>
      </c>
      <c r="H4079" s="15">
        <f t="shared" si="127"/>
        <v>0.11879644639961086</v>
      </c>
    </row>
    <row r="4080" spans="1:8">
      <c r="A4080" s="1">
        <v>4079</v>
      </c>
      <c r="B4080" s="444">
        <f>유형화!$F$71*hourly1!B4081/hourly1!$B$8763+유형화!$F$72*hourly1!C4081/hourly1!$C$8763+유형화!$F$73*hourly1!D4081/hourly1!$D$8763+유형화!$F$74*hourly1!E4081/hourly1!$E$8763</f>
        <v>60.85415404238536</v>
      </c>
      <c r="C4080" s="442">
        <f>hourly1!$F4081*유형화!$G$71/hourly1!$F$8763+유형화!$G$72*hourly1!$G4081/hourly1!$F$8763+유형화!$G$74*hourly1!I4081/hourly1!$I$8763</f>
        <v>0.35244956765138613</v>
      </c>
      <c r="D4080" s="14">
        <v>34.936359000000003</v>
      </c>
      <c r="E4080" s="14">
        <v>4.0247400000000004</v>
      </c>
      <c r="F4080" s="1">
        <v>882710</v>
      </c>
      <c r="G4080" s="15">
        <f t="shared" si="126"/>
        <v>3.9977586645774103E-2</v>
      </c>
      <c r="H4080" s="15">
        <f t="shared" si="127"/>
        <v>8.470048893624578E-2</v>
      </c>
    </row>
    <row r="4081" spans="1:8">
      <c r="A4081" s="1">
        <v>4080</v>
      </c>
      <c r="B4081" s="444">
        <f>유형화!$F$71*hourly1!B4082/hourly1!$B$8763+유형화!$F$72*hourly1!C4082/hourly1!$C$8763+유형화!$F$73*hourly1!D4082/hourly1!$D$8763+유형화!$F$74*hourly1!E4082/hourly1!$E$8763</f>
        <v>58.973706396712601</v>
      </c>
      <c r="C4081" s="442">
        <f>hourly1!$F4082*유형화!$G$71/hourly1!$F$8763+유형화!$G$72*hourly1!$G4082/hourly1!$F$8763+유형화!$G$74*hourly1!I4082/hourly1!$I$8763</f>
        <v>0.32065243209694749</v>
      </c>
      <c r="D4081" s="14">
        <v>39.371093999999999</v>
      </c>
      <c r="E4081" s="14">
        <v>1.9873000000000001</v>
      </c>
      <c r="F4081" s="1">
        <v>895167</v>
      </c>
      <c r="G4081" s="15">
        <f t="shared" si="126"/>
        <v>4.5052242614175016E-2</v>
      </c>
      <c r="H4081" s="15">
        <f t="shared" si="127"/>
        <v>9.4891029107304362E-2</v>
      </c>
    </row>
    <row r="4082" spans="1:8">
      <c r="A4082" s="1">
        <v>4081</v>
      </c>
      <c r="B4082" s="444">
        <f>유형화!$F$71*hourly1!B4083/hourly1!$B$8763+유형화!$F$72*hourly1!C4083/hourly1!$C$8763+유형화!$F$73*hourly1!D4083/hourly1!$D$8763+유형화!$F$74*hourly1!E4083/hourly1!$E$8763</f>
        <v>58.953515047489063</v>
      </c>
      <c r="C4082" s="442">
        <f>hourly1!$F4083*유형화!$G$71/hourly1!$F$8763+유형화!$G$72*hourly1!$G4083/hourly1!$F$8763+유형화!$G$74*hourly1!I4083/hourly1!$I$8763</f>
        <v>0.26306783394939492</v>
      </c>
      <c r="D4082" s="14">
        <v>42.866776000000002</v>
      </c>
      <c r="E4082" s="14">
        <v>0.48992000000000002</v>
      </c>
      <c r="F4082" s="1">
        <v>807079</v>
      </c>
      <c r="G4082" s="15">
        <f t="shared" si="126"/>
        <v>4.9052342625772474E-2</v>
      </c>
      <c r="H4082" s="15">
        <f t="shared" si="127"/>
        <v>0.10283967298791845</v>
      </c>
    </row>
    <row r="4083" spans="1:8">
      <c r="A4083" s="1">
        <v>4082</v>
      </c>
      <c r="B4083" s="444">
        <f>유형화!$F$71*hourly1!B4084/hourly1!$B$8763+유형화!$F$72*hourly1!C4084/hourly1!$C$8763+유형화!$F$73*hourly1!D4084/hourly1!$D$8763+유형화!$F$74*hourly1!E4084/hourly1!$E$8763</f>
        <v>58.702782349869331</v>
      </c>
      <c r="C4083" s="442">
        <f>hourly1!$F4084*유형화!$G$71/hourly1!$F$8763+유형화!$G$72*hourly1!$G4084/hourly1!$F$8763+유형화!$G$74*hourly1!I4084/hourly1!$I$8763</f>
        <v>0.24367596194780103</v>
      </c>
      <c r="D4083" s="14">
        <v>56.145950999999997</v>
      </c>
      <c r="E4083" s="14">
        <v>0.14863999999999999</v>
      </c>
      <c r="F4083" s="1">
        <v>706701</v>
      </c>
      <c r="G4083" s="15">
        <f t="shared" si="126"/>
        <v>6.4247668765708726E-2</v>
      </c>
      <c r="H4083" s="15">
        <f t="shared" si="127"/>
        <v>0.1323776516290936</v>
      </c>
    </row>
    <row r="4084" spans="1:8">
      <c r="A4084" s="1">
        <v>4083</v>
      </c>
      <c r="B4084" s="444">
        <f>유형화!$F$71*hourly1!B4085/hourly1!$B$8763+유형화!$F$72*hourly1!C4085/hourly1!$C$8763+유형화!$F$73*hourly1!D4085/hourly1!$D$8763+유형화!$F$74*hourly1!E4085/hourly1!$E$8763</f>
        <v>58.702782349869331</v>
      </c>
      <c r="C4084" s="442">
        <f>hourly1!$F4085*유형화!$G$71/hourly1!$F$8763+유형화!$G$72*hourly1!$G4085/hourly1!$F$8763+유형화!$G$74*hourly1!I4085/hourly1!$I$8763</f>
        <v>0.23851724713938624</v>
      </c>
      <c r="D4084" s="14">
        <v>57.676777000000001</v>
      </c>
      <c r="E4084" s="14">
        <v>6.5759999999999999E-2</v>
      </c>
      <c r="F4084" s="1">
        <v>601921</v>
      </c>
      <c r="G4084" s="15">
        <f t="shared" si="126"/>
        <v>6.5999389059589492E-2</v>
      </c>
      <c r="H4084" s="15">
        <f t="shared" si="127"/>
        <v>0.13571752963811906</v>
      </c>
    </row>
    <row r="4085" spans="1:8">
      <c r="A4085" s="1">
        <v>4084</v>
      </c>
      <c r="B4085" s="444">
        <f>유형화!$F$71*hourly1!B4086/hourly1!$B$8763+유형화!$F$72*hourly1!C4086/hourly1!$C$8763+유형화!$F$73*hourly1!D4086/hourly1!$D$8763+유형화!$F$74*hourly1!E4086/hourly1!$E$8763</f>
        <v>58.702782349869331</v>
      </c>
      <c r="C4085" s="442">
        <f>hourly1!$F4086*유형화!$G$71/hourly1!$F$8763+유형화!$G$72*hourly1!$G4086/hourly1!$F$8763+유형화!$G$74*hourly1!I4086/hourly1!$I$8763</f>
        <v>0.23858773251736826</v>
      </c>
      <c r="D4085" s="14">
        <v>68.473634000000004</v>
      </c>
      <c r="E4085" s="14">
        <v>3.3919999999999999E-2</v>
      </c>
      <c r="F4085" s="1">
        <v>486004</v>
      </c>
      <c r="G4085" s="15">
        <f t="shared" si="126"/>
        <v>7.8354205032814775E-2</v>
      </c>
      <c r="H4085" s="15">
        <f t="shared" si="127"/>
        <v>0.15890291887875244</v>
      </c>
    </row>
    <row r="4086" spans="1:8">
      <c r="A4086" s="1">
        <v>4085</v>
      </c>
      <c r="B4086" s="444">
        <f>유형화!$F$71*hourly1!B4087/hourly1!$B$8763+유형화!$F$72*hourly1!C4087/hourly1!$C$8763+유형화!$F$73*hourly1!D4087/hourly1!$D$8763+유형화!$F$74*hourly1!E4087/hourly1!$E$8763</f>
        <v>58.702782349869331</v>
      </c>
      <c r="C4086" s="442">
        <f>hourly1!$F4087*유형화!$G$71/hourly1!$F$8763+유형화!$G$72*hourly1!$G4087/hourly1!$F$8763+유형화!$G$74*hourly1!I4087/hourly1!$I$8763</f>
        <v>0.2368711487340539</v>
      </c>
      <c r="D4086" s="14">
        <v>103.315303</v>
      </c>
      <c r="E4086" s="14">
        <v>0</v>
      </c>
      <c r="F4086" s="1">
        <v>528335</v>
      </c>
      <c r="G4086" s="15">
        <f t="shared" si="126"/>
        <v>0.11822343815269659</v>
      </c>
      <c r="H4086" s="15">
        <f t="shared" si="127"/>
        <v>0.22954987093257814</v>
      </c>
    </row>
    <row r="4087" spans="1:8">
      <c r="A4087" s="1">
        <v>4086</v>
      </c>
      <c r="B4087" s="444">
        <f>유형화!$F$71*hourly1!B4088/hourly1!$B$8763+유형화!$F$72*hourly1!C4088/hourly1!$C$8763+유형화!$F$73*hourly1!D4088/hourly1!$D$8763+유형화!$F$74*hourly1!E4088/hourly1!$E$8763</f>
        <v>60.565664459508021</v>
      </c>
      <c r="C4087" s="442">
        <f>hourly1!$F4088*유형화!$G$71/hourly1!$F$8763+유형화!$G$72*hourly1!$G4088/hourly1!$F$8763+유형화!$G$74*hourly1!I4088/hourly1!$I$8763</f>
        <v>0.42198286337162993</v>
      </c>
      <c r="D4087" s="14">
        <v>127.92396599999999</v>
      </c>
      <c r="E4087" s="14">
        <v>8.7986919999999955</v>
      </c>
      <c r="F4087" s="1">
        <v>873704</v>
      </c>
      <c r="G4087" s="15">
        <f t="shared" si="126"/>
        <v>0.14638306856292779</v>
      </c>
      <c r="H4087" s="15">
        <f t="shared" si="127"/>
        <v>0.27592859475633158</v>
      </c>
    </row>
    <row r="4088" spans="1:8">
      <c r="A4088" s="1">
        <v>4087</v>
      </c>
      <c r="B4088" s="444">
        <f>유형화!$F$71*hourly1!B4089/hourly1!$B$8763+유형화!$F$72*hourly1!C4089/hourly1!$C$8763+유형화!$F$73*hourly1!D4089/hourly1!$D$8763+유형화!$F$74*hourly1!E4089/hourly1!$E$8763</f>
        <v>72.111119134815169</v>
      </c>
      <c r="C4088" s="442">
        <f>hourly1!$F4089*유형화!$G$71/hourly1!$F$8763+유형화!$G$72*hourly1!$G4089/hourly1!$F$8763+유형화!$G$74*hourly1!I4089/hourly1!$I$8763</f>
        <v>0.75308462625921124</v>
      </c>
      <c r="D4088" s="14">
        <v>136.939111</v>
      </c>
      <c r="E4088" s="14">
        <v>90.072638000000097</v>
      </c>
      <c r="F4088" s="1">
        <v>985141</v>
      </c>
      <c r="G4088" s="15">
        <f t="shared" si="126"/>
        <v>0.15669907603129957</v>
      </c>
      <c r="H4088" s="15">
        <f t="shared" si="127"/>
        <v>0.2922484302002496</v>
      </c>
    </row>
    <row r="4089" spans="1:8">
      <c r="A4089" s="1">
        <v>4088</v>
      </c>
      <c r="B4089" s="444">
        <f>유형화!$F$71*hourly1!B4090/hourly1!$B$8763+유형화!$F$72*hourly1!C4090/hourly1!$C$8763+유형화!$F$73*hourly1!D4090/hourly1!$D$8763+유형화!$F$74*hourly1!E4090/hourly1!$E$8763</f>
        <v>165.60091163120208</v>
      </c>
      <c r="C4089" s="442">
        <f>hourly1!$F4090*유형화!$G$71/hourly1!$F$8763+유형화!$G$72*hourly1!$G4090/hourly1!$F$8763+유형화!$G$74*hourly1!I4090/hourly1!$I$8763</f>
        <v>0.65155993239365162</v>
      </c>
      <c r="D4089" s="14">
        <v>125.458613</v>
      </c>
      <c r="E4089" s="14">
        <v>228.78032899999971</v>
      </c>
      <c r="F4089" s="1">
        <v>1058169</v>
      </c>
      <c r="G4089" s="15">
        <f t="shared" si="126"/>
        <v>0.14356197140251911</v>
      </c>
      <c r="H4089" s="15">
        <f t="shared" si="127"/>
        <v>0.27140468076140234</v>
      </c>
    </row>
    <row r="4090" spans="1:8">
      <c r="A4090" s="1">
        <v>4089</v>
      </c>
      <c r="B4090" s="444">
        <f>유형화!$F$71*hourly1!B4091/hourly1!$B$8763+유형화!$F$72*hourly1!C4091/hourly1!$C$8763+유형화!$F$73*hourly1!D4091/hourly1!$D$8763+유형화!$F$74*hourly1!E4091/hourly1!$E$8763</f>
        <v>275.85985234826472</v>
      </c>
      <c r="C4090" s="442">
        <f>hourly1!$F4091*유형화!$G$71/hourly1!$F$8763+유형화!$G$72*hourly1!$G4091/hourly1!$F$8763+유형화!$G$74*hourly1!I4091/hourly1!$I$8763</f>
        <v>0.57664546512292381</v>
      </c>
      <c r="D4090" s="14">
        <v>112.015349</v>
      </c>
      <c r="E4090" s="14">
        <v>385.09228700000028</v>
      </c>
      <c r="F4090" s="1">
        <v>951344</v>
      </c>
      <c r="G4090" s="15">
        <f t="shared" si="126"/>
        <v>0.12817887863770019</v>
      </c>
      <c r="H4090" s="15">
        <f t="shared" si="127"/>
        <v>0.24626181898427477</v>
      </c>
    </row>
    <row r="4091" spans="1:8">
      <c r="A4091" s="1">
        <v>4090</v>
      </c>
      <c r="B4091" s="444">
        <f>유형화!$F$71*hourly1!B4092/hourly1!$B$8763+유형화!$F$72*hourly1!C4092/hourly1!$C$8763+유형화!$F$73*hourly1!D4092/hourly1!$D$8763+유형화!$F$74*hourly1!E4092/hourly1!$E$8763</f>
        <v>348.76976677811933</v>
      </c>
      <c r="C4091" s="442">
        <f>hourly1!$F4092*유형화!$G$71/hourly1!$F$8763+유형화!$G$72*hourly1!$G4092/hourly1!$F$8763+유형화!$G$74*hourly1!I4092/hourly1!$I$8763</f>
        <v>0.49111744816185576</v>
      </c>
      <c r="D4091" s="14">
        <v>125.384028</v>
      </c>
      <c r="E4091" s="14">
        <v>494.40470299999947</v>
      </c>
      <c r="F4091" s="1">
        <v>853601</v>
      </c>
      <c r="G4091" s="15">
        <f t="shared" si="126"/>
        <v>0.14347662397693378</v>
      </c>
      <c r="H4091" s="15">
        <f t="shared" si="127"/>
        <v>0.27126740390628867</v>
      </c>
    </row>
    <row r="4092" spans="1:8">
      <c r="A4092" s="1">
        <v>4091</v>
      </c>
      <c r="B4092" s="444">
        <f>유형화!$F$71*hourly1!B4093/hourly1!$B$8763+유형화!$F$72*hourly1!C4093/hourly1!$C$8763+유형화!$F$73*hourly1!D4093/hourly1!$D$8763+유형화!$F$74*hourly1!E4093/hourly1!$E$8763</f>
        <v>443.10273979774149</v>
      </c>
      <c r="C4092" s="442">
        <f>hourly1!$F4093*유형화!$G$71/hourly1!$F$8763+유형화!$G$72*hourly1!$G4093/hourly1!$F$8763+유형화!$G$74*hourly1!I4093/hourly1!$I$8763</f>
        <v>0.45897375270850727</v>
      </c>
      <c r="D4092" s="14">
        <v>133.27068800000001</v>
      </c>
      <c r="E4092" s="14">
        <v>557.14188300000012</v>
      </c>
      <c r="F4092" s="1">
        <v>846651</v>
      </c>
      <c r="G4092" s="15">
        <f t="shared" si="126"/>
        <v>0.15250130893324995</v>
      </c>
      <c r="H4092" s="15">
        <f t="shared" si="127"/>
        <v>0.2856494559408308</v>
      </c>
    </row>
    <row r="4093" spans="1:8">
      <c r="A4093" s="1">
        <v>4092</v>
      </c>
      <c r="B4093" s="444">
        <f>유형화!$F$71*hourly1!B4094/hourly1!$B$8763+유형화!$F$72*hourly1!C4094/hourly1!$C$8763+유형화!$F$73*hourly1!D4094/hourly1!$D$8763+유형화!$F$74*hourly1!E4094/hourly1!$E$8763</f>
        <v>404.26584105314726</v>
      </c>
      <c r="C4093" s="442">
        <f>hourly1!$F4094*유형화!$G$71/hourly1!$F$8763+유형화!$G$72*hourly1!$G4094/hourly1!$F$8763+유형화!$G$74*hourly1!I4094/hourly1!$I$8763</f>
        <v>0.44285949152606513</v>
      </c>
      <c r="D4093" s="14">
        <v>142.51409000000001</v>
      </c>
      <c r="E4093" s="14">
        <v>610.23258200000146</v>
      </c>
      <c r="F4093" s="1">
        <v>827436</v>
      </c>
      <c r="G4093" s="15">
        <f t="shared" si="126"/>
        <v>0.16307851030551435</v>
      </c>
      <c r="H4093" s="15">
        <f t="shared" si="127"/>
        <v>0.30216892884148649</v>
      </c>
    </row>
    <row r="4094" spans="1:8">
      <c r="A4094" s="1">
        <v>4093</v>
      </c>
      <c r="B4094" s="444">
        <f>유형화!$F$71*hourly1!B4095/hourly1!$B$8763+유형화!$F$72*hourly1!C4095/hourly1!$C$8763+유형화!$F$73*hourly1!D4095/hourly1!$D$8763+유형화!$F$74*hourly1!E4095/hourly1!$E$8763</f>
        <v>217.29194518601835</v>
      </c>
      <c r="C4094" s="442">
        <f>hourly1!$F4095*유형화!$G$71/hourly1!$F$8763+유형화!$G$72*hourly1!$G4095/hourly1!$F$8763+유형화!$G$74*hourly1!I4095/hourly1!$I$8763</f>
        <v>0.55455958493467106</v>
      </c>
      <c r="D4094" s="14">
        <v>139.34513100000001</v>
      </c>
      <c r="E4094" s="14">
        <v>606.7271760000001</v>
      </c>
      <c r="F4094" s="1">
        <v>808280</v>
      </c>
      <c r="G4094" s="15">
        <f t="shared" si="126"/>
        <v>0.15945227859088701</v>
      </c>
      <c r="H4094" s="15">
        <f t="shared" si="127"/>
        <v>0.29654574728792027</v>
      </c>
    </row>
    <row r="4095" spans="1:8">
      <c r="A4095" s="1">
        <v>4094</v>
      </c>
      <c r="B4095" s="444">
        <f>유형화!$F$71*hourly1!B4096/hourly1!$B$8763+유형화!$F$72*hourly1!C4096/hourly1!$C$8763+유형화!$F$73*hourly1!D4096/hourly1!$D$8763+유형화!$F$74*hourly1!E4096/hourly1!$E$8763</f>
        <v>352.31509522415666</v>
      </c>
      <c r="C4095" s="442">
        <f>hourly1!$F4096*유형화!$G$71/hourly1!$F$8763+유형화!$G$72*hourly1!$G4096/hourly1!$F$8763+유형화!$G$74*hourly1!I4096/hourly1!$I$8763</f>
        <v>0.51724592960682603</v>
      </c>
      <c r="D4095" s="14">
        <v>161.598231</v>
      </c>
      <c r="E4095" s="14">
        <v>538.86754600000074</v>
      </c>
      <c r="F4095" s="1">
        <v>782564</v>
      </c>
      <c r="G4095" s="15">
        <f t="shared" si="126"/>
        <v>0.1849164442581529</v>
      </c>
      <c r="H4095" s="15">
        <f t="shared" si="127"/>
        <v>0.33517326210414544</v>
      </c>
    </row>
    <row r="4096" spans="1:8">
      <c r="A4096" s="1">
        <v>4095</v>
      </c>
      <c r="B4096" s="444">
        <f>유형화!$F$71*hourly1!B4097/hourly1!$B$8763+유형화!$F$72*hourly1!C4097/hourly1!$C$8763+유형화!$F$73*hourly1!D4097/hourly1!$D$8763+유형화!$F$74*hourly1!E4097/hourly1!$E$8763</f>
        <v>560.58914571052026</v>
      </c>
      <c r="C4096" s="442">
        <f>hourly1!$F4097*유형화!$G$71/hourly1!$F$8763+유형화!$G$72*hourly1!$G4097/hourly1!$F$8763+유형화!$G$74*hourly1!I4097/hourly1!$I$8763</f>
        <v>0.38943059718394546</v>
      </c>
      <c r="D4096" s="14">
        <v>160.21048400000001</v>
      </c>
      <c r="E4096" s="14">
        <v>422.37219200000078</v>
      </c>
      <c r="F4096" s="1">
        <v>786593</v>
      </c>
      <c r="G4096" s="15">
        <f t="shared" si="126"/>
        <v>0.18332844889965225</v>
      </c>
      <c r="H4096" s="15">
        <f t="shared" si="127"/>
        <v>0.33282180273216022</v>
      </c>
    </row>
    <row r="4097" spans="1:8">
      <c r="A4097" s="1">
        <v>4096</v>
      </c>
      <c r="B4097" s="444">
        <f>유형화!$F$71*hourly1!B4098/hourly1!$B$8763+유형화!$F$72*hourly1!C4098/hourly1!$C$8763+유형화!$F$73*hourly1!D4098/hourly1!$D$8763+유형화!$F$74*hourly1!E4098/hourly1!$E$8763</f>
        <v>466.95741699099534</v>
      </c>
      <c r="C4097" s="442">
        <f>hourly1!$F4098*유형화!$G$71/hourly1!$F$8763+유형화!$G$72*hourly1!$G4098/hourly1!$F$8763+유형화!$G$74*hourly1!I4098/hourly1!$I$8763</f>
        <v>0.36817114786678223</v>
      </c>
      <c r="D4097" s="14">
        <v>126.498649</v>
      </c>
      <c r="E4097" s="14">
        <v>296.785213</v>
      </c>
      <c r="F4097" s="1">
        <v>774979</v>
      </c>
      <c r="G4097" s="15">
        <f t="shared" si="126"/>
        <v>0.14475208194909106</v>
      </c>
      <c r="H4097" s="15">
        <f t="shared" si="127"/>
        <v>0.27331637561832883</v>
      </c>
    </row>
    <row r="4098" spans="1:8">
      <c r="A4098" s="1">
        <v>4097</v>
      </c>
      <c r="B4098" s="444">
        <f>유형화!$F$71*hourly1!B4099/hourly1!$B$8763+유형화!$F$72*hourly1!C4099/hourly1!$C$8763+유형화!$F$73*hourly1!D4099/hourly1!$D$8763+유형화!$F$74*hourly1!E4099/hourly1!$E$8763</f>
        <v>419.28263157154839</v>
      </c>
      <c r="C4098" s="442">
        <f>hourly1!$F4099*유형화!$G$71/hourly1!$F$8763+유형화!$G$72*hourly1!$G4099/hourly1!$F$8763+유형화!$G$74*hourly1!I4099/hourly1!$I$8763</f>
        <v>0.3894338566233897</v>
      </c>
      <c r="D4098" s="14">
        <v>142.23079999999999</v>
      </c>
      <c r="E4098" s="14">
        <v>205.2064069999999</v>
      </c>
      <c r="F4098" s="1">
        <v>776890</v>
      </c>
      <c r="G4098" s="15">
        <f t="shared" ref="G4098:G4161" si="128">D4098/$I$1</f>
        <v>0.16275434227985139</v>
      </c>
      <c r="H4098" s="15">
        <f t="shared" ref="H4098:H4161" si="129">G4098/(1-$H$1*(1-G4098))</f>
        <v>0.30166793507142736</v>
      </c>
    </row>
    <row r="4099" spans="1:8">
      <c r="A4099" s="1">
        <v>4098</v>
      </c>
      <c r="B4099" s="444">
        <f>유형화!$F$71*hourly1!B4100/hourly1!$B$8763+유형화!$F$72*hourly1!C4100/hourly1!$C$8763+유형화!$F$73*hourly1!D4100/hourly1!$D$8763+유형화!$F$74*hourly1!E4100/hourly1!$E$8763</f>
        <v>229.37879076753975</v>
      </c>
      <c r="C4099" s="442">
        <f>hourly1!$F4100*유형화!$G$71/hourly1!$F$8763+유형화!$G$72*hourly1!$G4100/hourly1!$F$8763+유형화!$G$74*hourly1!I4100/hourly1!$I$8763</f>
        <v>0.51725513752325603</v>
      </c>
      <c r="D4099" s="14">
        <v>147.76885799999999</v>
      </c>
      <c r="E4099" s="14">
        <v>127.2400770000001</v>
      </c>
      <c r="F4099" s="1">
        <v>774062</v>
      </c>
      <c r="G4099" s="15">
        <f t="shared" si="128"/>
        <v>0.16909152794777754</v>
      </c>
      <c r="H4099" s="15">
        <f t="shared" si="129"/>
        <v>0.31140225037826097</v>
      </c>
    </row>
    <row r="4100" spans="1:8">
      <c r="A4100" s="1">
        <v>4099</v>
      </c>
      <c r="B4100" s="444">
        <f>유형화!$F$71*hourly1!B4101/hourly1!$B$8763+유형화!$F$72*hourly1!C4101/hourly1!$C$8763+유형화!$F$73*hourly1!D4101/hourly1!$D$8763+유형화!$F$74*hourly1!E4101/hourly1!$E$8763</f>
        <v>138.08681888123243</v>
      </c>
      <c r="C4100" s="442">
        <f>hourly1!$F4101*유형화!$G$71/hourly1!$F$8763+유형화!$G$72*hourly1!$G4101/hourly1!$F$8763+유형화!$G$74*hourly1!I4101/hourly1!$I$8763</f>
        <v>0.63984697377876643</v>
      </c>
      <c r="D4100" s="14">
        <v>166.58385799999999</v>
      </c>
      <c r="E4100" s="14">
        <v>57.73275800000004</v>
      </c>
      <c r="F4100" s="1">
        <v>758553</v>
      </c>
      <c r="G4100" s="15">
        <f t="shared" si="128"/>
        <v>0.19062148453942579</v>
      </c>
      <c r="H4100" s="15">
        <f t="shared" si="129"/>
        <v>0.34356005418449742</v>
      </c>
    </row>
    <row r="4101" spans="1:8">
      <c r="A4101" s="1">
        <v>4100</v>
      </c>
      <c r="B4101" s="444">
        <f>유형화!$F$71*hourly1!B4102/hourly1!$B$8763+유형화!$F$72*hourly1!C4102/hourly1!$C$8763+유형화!$F$73*hourly1!D4102/hourly1!$D$8763+유형화!$F$74*hourly1!E4102/hourly1!$E$8763</f>
        <v>142.74808053575688</v>
      </c>
      <c r="C4101" s="442">
        <f>hourly1!$F4102*유형화!$G$71/hourly1!$F$8763+유형화!$G$72*hourly1!$G4102/hourly1!$F$8763+유형화!$G$74*hourly1!I4102/hourly1!$I$8763</f>
        <v>0.64529960853906732</v>
      </c>
      <c r="D4101" s="14">
        <v>221.887598</v>
      </c>
      <c r="E4101" s="14">
        <v>8.4445869999999825</v>
      </c>
      <c r="F4101" s="1">
        <v>832094</v>
      </c>
      <c r="G4101" s="15">
        <f t="shared" si="128"/>
        <v>0.25390541340234374</v>
      </c>
      <c r="H4101" s="15">
        <f t="shared" si="129"/>
        <v>0.43060507819306026</v>
      </c>
    </row>
    <row r="4102" spans="1:8">
      <c r="A4102" s="1">
        <v>4101</v>
      </c>
      <c r="B4102" s="444">
        <f>유형화!$F$71*hourly1!B4103/hourly1!$B$8763+유형화!$F$72*hourly1!C4103/hourly1!$C$8763+유형화!$F$73*hourly1!D4103/hourly1!$D$8763+유형화!$F$74*hourly1!E4103/hourly1!$E$8763</f>
        <v>64.137309617698577</v>
      </c>
      <c r="C4102" s="442">
        <f>hourly1!$F4103*유형화!$G$71/hourly1!$F$8763+유형화!$G$72*hourly1!$G4103/hourly1!$F$8763+유형화!$G$74*hourly1!I4103/hourly1!$I$8763</f>
        <v>0.54951576536666613</v>
      </c>
      <c r="D4102" s="14">
        <v>190.03179</v>
      </c>
      <c r="E4102" s="14">
        <v>1.9450000000000001</v>
      </c>
      <c r="F4102" s="1">
        <v>866040</v>
      </c>
      <c r="G4102" s="15">
        <f t="shared" si="128"/>
        <v>0.2174528934219089</v>
      </c>
      <c r="H4102" s="15">
        <f t="shared" si="129"/>
        <v>0.3817648179428989</v>
      </c>
    </row>
    <row r="4103" spans="1:8">
      <c r="A4103" s="1">
        <v>4102</v>
      </c>
      <c r="B4103" s="444">
        <f>유형화!$F$71*hourly1!B4104/hourly1!$B$8763+유형화!$F$72*hourly1!C4104/hourly1!$C$8763+유형화!$F$73*hourly1!D4104/hourly1!$D$8763+유형화!$F$74*hourly1!E4104/hourly1!$E$8763</f>
        <v>62.474976909344676</v>
      </c>
      <c r="C4103" s="442">
        <f>hourly1!$F4104*유형화!$G$71/hourly1!$F$8763+유형화!$G$72*hourly1!$G4104/hourly1!$F$8763+유형화!$G$74*hourly1!I4104/hourly1!$I$8763</f>
        <v>0.4589290983881219</v>
      </c>
      <c r="D4103" s="14">
        <v>147.82802799999999</v>
      </c>
      <c r="E4103" s="14">
        <v>1.59798</v>
      </c>
      <c r="F4103" s="1">
        <v>874485</v>
      </c>
      <c r="G4103" s="15">
        <f t="shared" si="128"/>
        <v>0.16915923602811384</v>
      </c>
      <c r="H4103" s="15">
        <f t="shared" si="129"/>
        <v>0.31150557956890995</v>
      </c>
    </row>
    <row r="4104" spans="1:8">
      <c r="A4104" s="1">
        <v>4103</v>
      </c>
      <c r="B4104" s="444">
        <f>유형화!$F$71*hourly1!B4105/hourly1!$B$8763+유형화!$F$72*hourly1!C4105/hourly1!$C$8763+유형화!$F$73*hourly1!D4105/hourly1!$D$8763+유형화!$F$74*hourly1!E4105/hourly1!$E$8763</f>
        <v>60.841400092607863</v>
      </c>
      <c r="C4104" s="442">
        <f>hourly1!$F4105*유형화!$G$71/hourly1!$F$8763+유형화!$G$72*hourly1!$G4105/hourly1!$F$8763+유형화!$G$74*hourly1!I4105/hourly1!$I$8763</f>
        <v>0.35247710991469006</v>
      </c>
      <c r="D4104" s="14">
        <v>108.662494</v>
      </c>
      <c r="E4104" s="14">
        <v>2.0439600000000002</v>
      </c>
      <c r="F4104" s="1">
        <v>922865</v>
      </c>
      <c r="G4104" s="15">
        <f t="shared" si="128"/>
        <v>0.12434221519852449</v>
      </c>
      <c r="H4104" s="15">
        <f t="shared" si="129"/>
        <v>0.23986311955949674</v>
      </c>
    </row>
    <row r="4105" spans="1:8">
      <c r="A4105" s="1">
        <v>4104</v>
      </c>
      <c r="B4105" s="444">
        <f>유형화!$F$71*hourly1!B4106/hourly1!$B$8763+유형화!$F$72*hourly1!C4106/hourly1!$C$8763+유형화!$F$73*hourly1!D4106/hourly1!$D$8763+유형화!$F$74*hourly1!E4106/hourly1!$E$8763</f>
        <v>58.962027299037395</v>
      </c>
      <c r="C4105" s="442">
        <f>hourly1!$F4106*유형화!$G$71/hourly1!$F$8763+유형화!$G$72*hourly1!$G4106/hourly1!$F$8763+유형화!$G$74*hourly1!I4106/hourly1!$I$8763</f>
        <v>0.32067915950039039</v>
      </c>
      <c r="D4105" s="14">
        <v>136.501015</v>
      </c>
      <c r="E4105" s="14">
        <v>1.68028</v>
      </c>
      <c r="F4105" s="1">
        <v>1013162</v>
      </c>
      <c r="G4105" s="15">
        <f t="shared" si="128"/>
        <v>0.15619776389401682</v>
      </c>
      <c r="H4105" s="15">
        <f t="shared" si="129"/>
        <v>0.2914633471154312</v>
      </c>
    </row>
    <row r="4106" spans="1:8">
      <c r="A4106" s="1">
        <v>4105</v>
      </c>
      <c r="B4106" s="444">
        <f>유형화!$F$71*hourly1!B4107/hourly1!$B$8763+유형화!$F$72*hourly1!C4107/hourly1!$C$8763+유형화!$F$73*hourly1!D4107/hourly1!$D$8763+유형화!$F$74*hourly1!E4107/hourly1!$E$8763</f>
        <v>58.949662892974814</v>
      </c>
      <c r="C4106" s="442">
        <f>hourly1!$F4107*유형화!$G$71/hourly1!$F$8763+유형화!$G$72*hourly1!$G4107/hourly1!$F$8763+유형화!$G$74*hourly1!I4107/hourly1!$I$8763</f>
        <v>0.26307981238935263</v>
      </c>
      <c r="D4106" s="14">
        <v>148.48188500000001</v>
      </c>
      <c r="E4106" s="14">
        <v>0.59784000000000004</v>
      </c>
      <c r="F4106" s="1">
        <v>950561</v>
      </c>
      <c r="G4106" s="15">
        <f t="shared" si="128"/>
        <v>0.16990744292830762</v>
      </c>
      <c r="H4106" s="15">
        <f t="shared" si="129"/>
        <v>0.31264647402294093</v>
      </c>
    </row>
    <row r="4107" spans="1:8">
      <c r="A4107" s="1">
        <v>4106</v>
      </c>
      <c r="B4107" s="444">
        <f>유형화!$F$71*hourly1!B4108/hourly1!$B$8763+유형화!$F$72*hourly1!C4108/hourly1!$C$8763+유형화!$F$73*hourly1!D4108/hourly1!$D$8763+유형화!$F$74*hourly1!E4108/hourly1!$E$8763</f>
        <v>58.702782349869331</v>
      </c>
      <c r="C4107" s="442">
        <f>hourly1!$F4108*유형화!$G$71/hourly1!$F$8763+유형화!$G$72*hourly1!$G4108/hourly1!$F$8763+유형화!$G$74*hourly1!I4108/hourly1!$I$8763</f>
        <v>0.24367286548032899</v>
      </c>
      <c r="D4107" s="14">
        <v>121.02378899999999</v>
      </c>
      <c r="E4107" s="14">
        <v>3.1919999999999997E-2</v>
      </c>
      <c r="F4107" s="1">
        <v>798415</v>
      </c>
      <c r="G4107" s="15">
        <f t="shared" si="128"/>
        <v>0.13848721359164481</v>
      </c>
      <c r="H4107" s="15">
        <f t="shared" si="129"/>
        <v>0.2631996285446972</v>
      </c>
    </row>
    <row r="4108" spans="1:8">
      <c r="A4108" s="1">
        <v>4107</v>
      </c>
      <c r="B4108" s="444">
        <f>유형화!$F$71*hourly1!B4109/hourly1!$B$8763+유형화!$F$72*hourly1!C4109/hourly1!$C$8763+유형화!$F$73*hourly1!D4109/hourly1!$D$8763+유형화!$F$74*hourly1!E4109/hourly1!$E$8763</f>
        <v>58.702782349869331</v>
      </c>
      <c r="C4108" s="442">
        <f>hourly1!$F4109*유형화!$G$71/hourly1!$F$8763+유형화!$G$72*hourly1!$G4109/hourly1!$F$8763+유형화!$G$74*hourly1!I4109/hourly1!$I$8763</f>
        <v>0.23851415067191428</v>
      </c>
      <c r="D4108" s="14">
        <v>100.11619</v>
      </c>
      <c r="E4108" s="14">
        <v>0</v>
      </c>
      <c r="F4108" s="1">
        <v>608891</v>
      </c>
      <c r="G4108" s="15">
        <f t="shared" si="128"/>
        <v>0.11456270129264995</v>
      </c>
      <c r="H4108" s="15">
        <f t="shared" si="129"/>
        <v>0.22331497659128563</v>
      </c>
    </row>
    <row r="4109" spans="1:8">
      <c r="A4109" s="1">
        <v>4108</v>
      </c>
      <c r="B4109" s="444">
        <f>유형화!$F$71*hourly1!B4110/hourly1!$B$8763+유형화!$F$72*hourly1!C4110/hourly1!$C$8763+유형화!$F$73*hourly1!D4110/hourly1!$D$8763+유형화!$F$74*hourly1!E4110/hourly1!$E$8763</f>
        <v>58.702782349869331</v>
      </c>
      <c r="C4109" s="442">
        <f>hourly1!$F4110*유형화!$G$71/hourly1!$F$8763+유형화!$G$72*hourly1!$G4110/hourly1!$F$8763+유형화!$G$74*hourly1!I4110/hourly1!$I$8763</f>
        <v>0.23855872350631441</v>
      </c>
      <c r="D4109" s="14">
        <v>89.328411000000003</v>
      </c>
      <c r="E4109" s="14">
        <v>0</v>
      </c>
      <c r="F4109" s="1">
        <v>503387</v>
      </c>
      <c r="G4109" s="15">
        <f t="shared" si="128"/>
        <v>0.1022182732517095</v>
      </c>
      <c r="H4109" s="15">
        <f t="shared" si="129"/>
        <v>0.20192458436497396</v>
      </c>
    </row>
    <row r="4110" spans="1:8">
      <c r="A4110" s="1">
        <v>4109</v>
      </c>
      <c r="B4110" s="444">
        <f>유형화!$F$71*hourly1!B4111/hourly1!$B$8763+유형화!$F$72*hourly1!C4111/hourly1!$C$8763+유형화!$F$73*hourly1!D4111/hourly1!$D$8763+유형화!$F$74*hourly1!E4111/hourly1!$E$8763</f>
        <v>58.702782349869331</v>
      </c>
      <c r="C4110" s="442">
        <f>hourly1!$F4111*유형화!$G$71/hourly1!$F$8763+유형화!$G$72*hourly1!$G4111/hourly1!$F$8763+유형화!$G$74*hourly1!I4111/hourly1!$I$8763</f>
        <v>0.23684393241469434</v>
      </c>
      <c r="D4110" s="14">
        <v>93.287532999999996</v>
      </c>
      <c r="E4110" s="14">
        <v>0</v>
      </c>
      <c r="F4110" s="1">
        <v>578689</v>
      </c>
      <c r="G4110" s="15">
        <f t="shared" si="128"/>
        <v>0.10674868647525664</v>
      </c>
      <c r="H4110" s="15">
        <f t="shared" si="129"/>
        <v>0.20984119335112947</v>
      </c>
    </row>
    <row r="4111" spans="1:8">
      <c r="A4111" s="1">
        <v>4110</v>
      </c>
      <c r="B4111" s="444">
        <f>유형화!$F$71*hourly1!B4112/hourly1!$B$8763+유형화!$F$72*hourly1!C4112/hourly1!$C$8763+유형화!$F$73*hourly1!D4112/hourly1!$D$8763+유형화!$F$74*hourly1!E4112/hourly1!$E$8763</f>
        <v>60.565664459508021</v>
      </c>
      <c r="C4111" s="442">
        <f>hourly1!$F4112*유형화!$G$71/hourly1!$F$8763+유형화!$G$72*hourly1!$G4112/hourly1!$F$8763+유형화!$G$74*hourly1!I4112/hourly1!$I$8763</f>
        <v>0.42191857092859208</v>
      </c>
      <c r="D4111" s="14">
        <v>87.092493000000005</v>
      </c>
      <c r="E4111" s="14">
        <v>6.2151590000000061</v>
      </c>
      <c r="F4111" s="1">
        <v>912842</v>
      </c>
      <c r="G4111" s="15">
        <f t="shared" si="128"/>
        <v>9.9659717977593903E-2</v>
      </c>
      <c r="H4111" s="15">
        <f t="shared" si="129"/>
        <v>0.1974191405525125</v>
      </c>
    </row>
    <row r="4112" spans="1:8">
      <c r="A4112" s="1">
        <v>4111</v>
      </c>
      <c r="B4112" s="444">
        <f>유형화!$F$71*hourly1!B4113/hourly1!$B$8763+유형화!$F$72*hourly1!C4113/hourly1!$C$8763+유형화!$F$73*hourly1!D4113/hourly1!$D$8763+유형화!$F$74*hourly1!E4113/hourly1!$E$8763</f>
        <v>72.111119134815169</v>
      </c>
      <c r="C4112" s="442">
        <f>hourly1!$F4113*유형화!$G$71/hourly1!$F$8763+유형화!$G$72*hourly1!$G4113/hourly1!$F$8763+유형화!$G$74*hourly1!I4113/hourly1!$I$8763</f>
        <v>0.75283495319778171</v>
      </c>
      <c r="D4112" s="14">
        <v>77.609947999999989</v>
      </c>
      <c r="E4112" s="14">
        <v>105.525998</v>
      </c>
      <c r="F4112" s="1">
        <v>893486</v>
      </c>
      <c r="G4112" s="15">
        <f t="shared" si="128"/>
        <v>8.8808865879355714E-2</v>
      </c>
      <c r="H4112" s="15">
        <f t="shared" si="129"/>
        <v>0.17802902286954636</v>
      </c>
    </row>
    <row r="4113" spans="1:8">
      <c r="A4113" s="1">
        <v>4112</v>
      </c>
      <c r="B4113" s="444">
        <f>유형화!$F$71*hourly1!B4114/hourly1!$B$8763+유형화!$F$72*hourly1!C4114/hourly1!$C$8763+유형화!$F$73*hourly1!D4114/hourly1!$D$8763+유형화!$F$74*hourly1!E4114/hourly1!$E$8763</f>
        <v>167.32163803349437</v>
      </c>
      <c r="C4113" s="442">
        <f>hourly1!$F4114*유형화!$G$71/hourly1!$F$8763+유형화!$G$72*hourly1!$G4114/hourly1!$F$8763+유형화!$G$74*hourly1!I4114/hourly1!$I$8763</f>
        <v>0.65128434678864022</v>
      </c>
      <c r="D4113" s="14">
        <v>41.394682000000003</v>
      </c>
      <c r="E4113" s="14">
        <v>312.40397400000018</v>
      </c>
      <c r="F4113" s="1">
        <v>890521</v>
      </c>
      <c r="G4113" s="15">
        <f t="shared" si="128"/>
        <v>4.7367829209943306E-2</v>
      </c>
      <c r="H4113" s="15">
        <f t="shared" si="129"/>
        <v>9.9501312369294728E-2</v>
      </c>
    </row>
    <row r="4114" spans="1:8">
      <c r="A4114" s="1">
        <v>4113</v>
      </c>
      <c r="B4114" s="444">
        <f>유형화!$F$71*hourly1!B4115/hourly1!$B$8763+유형화!$F$72*hourly1!C4115/hourly1!$C$8763+유형화!$F$73*hourly1!D4115/hourly1!$D$8763+유형화!$F$74*hourly1!E4115/hourly1!$E$8763</f>
        <v>281.56426197877045</v>
      </c>
      <c r="C4114" s="442">
        <f>hourly1!$F4115*유형화!$G$71/hourly1!$F$8763+유형화!$G$72*hourly1!$G4115/hourly1!$F$8763+유형화!$G$74*hourly1!I4115/hourly1!$I$8763</f>
        <v>0.57641241520265918</v>
      </c>
      <c r="D4114" s="14">
        <v>30.441479000000001</v>
      </c>
      <c r="E4114" s="14">
        <v>549.95994899999971</v>
      </c>
      <c r="F4114" s="1">
        <v>853251</v>
      </c>
      <c r="G4114" s="15">
        <f t="shared" si="128"/>
        <v>3.4834106907019498E-2</v>
      </c>
      <c r="H4114" s="15">
        <f t="shared" si="129"/>
        <v>7.4248015738215586E-2</v>
      </c>
    </row>
    <row r="4115" spans="1:8">
      <c r="A4115" s="1">
        <v>4114</v>
      </c>
      <c r="B4115" s="444">
        <f>유형화!$F$71*hourly1!B4116/hourly1!$B$8763+유형화!$F$72*hourly1!C4116/hourly1!$C$8763+유형화!$F$73*hourly1!D4116/hourly1!$D$8763+유형화!$F$74*hourly1!E4116/hourly1!$E$8763</f>
        <v>381.58044171658725</v>
      </c>
      <c r="C4115" s="442">
        <f>hourly1!$F4116*유형화!$G$71/hourly1!$F$8763+유형화!$G$72*hourly1!$G4116/hourly1!$F$8763+유형화!$G$74*hourly1!I4116/hourly1!$I$8763</f>
        <v>0.49092057801942224</v>
      </c>
      <c r="D4115" s="14">
        <v>25.530190999999999</v>
      </c>
      <c r="E4115" s="14">
        <v>819.95935699999973</v>
      </c>
      <c r="F4115" s="1">
        <v>827584</v>
      </c>
      <c r="G4115" s="15">
        <f t="shared" si="128"/>
        <v>2.921413255415832E-2</v>
      </c>
      <c r="H4115" s="15">
        <f t="shared" si="129"/>
        <v>6.26821553699798E-2</v>
      </c>
    </row>
    <row r="4116" spans="1:8">
      <c r="A4116" s="1">
        <v>4115</v>
      </c>
      <c r="B4116" s="444">
        <f>유형화!$F$71*hourly1!B4117/hourly1!$B$8763+유형화!$F$72*hourly1!C4117/hourly1!$C$8763+유형화!$F$73*hourly1!D4117/hourly1!$D$8763+유형화!$F$74*hourly1!E4117/hourly1!$E$8763</f>
        <v>502.98605483354476</v>
      </c>
      <c r="C4116" s="442">
        <f>hourly1!$F4117*유형화!$G$71/hourly1!$F$8763+유형화!$G$72*hourly1!$G4117/hourly1!$F$8763+유형화!$G$74*hourly1!I4117/hourly1!$I$8763</f>
        <v>0.45882349255012822</v>
      </c>
      <c r="D4116" s="14">
        <v>19.671595</v>
      </c>
      <c r="E4116" s="14">
        <v>1060.9080089999991</v>
      </c>
      <c r="F4116" s="1">
        <v>829979</v>
      </c>
      <c r="G4116" s="15">
        <f t="shared" si="128"/>
        <v>2.2510156069013274E-2</v>
      </c>
      <c r="H4116" s="15">
        <f t="shared" si="129"/>
        <v>4.8683177361823815E-2</v>
      </c>
    </row>
    <row r="4117" spans="1:8">
      <c r="A4117" s="1">
        <v>4116</v>
      </c>
      <c r="B4117" s="444">
        <f>유형화!$F$71*hourly1!B4118/hourly1!$B$8763+유형화!$F$72*hourly1!C4118/hourly1!$C$8763+유형화!$F$73*hourly1!D4118/hourly1!$D$8763+유형화!$F$74*hourly1!E4118/hourly1!$E$8763</f>
        <v>457.44596939469022</v>
      </c>
      <c r="C4117" s="442">
        <f>hourly1!$F4118*유형화!$G$71/hourly1!$F$8763+유형화!$G$72*hourly1!$G4118/hourly1!$F$8763+유형화!$G$74*hourly1!I4118/hourly1!$I$8763</f>
        <v>0.44272169872356026</v>
      </c>
      <c r="D4117" s="14">
        <v>16.480903999999999</v>
      </c>
      <c r="E4117" s="14">
        <v>1094.663816000002</v>
      </c>
      <c r="F4117" s="1">
        <v>863517</v>
      </c>
      <c r="G4117" s="15">
        <f t="shared" si="128"/>
        <v>1.8859056482121817E-2</v>
      </c>
      <c r="H4117" s="15">
        <f t="shared" si="129"/>
        <v>4.0964777995608014E-2</v>
      </c>
    </row>
    <row r="4118" spans="1:8">
      <c r="A4118" s="1">
        <v>4117</v>
      </c>
      <c r="B4118" s="444">
        <f>유형화!$F$71*hourly1!B4119/hourly1!$B$8763+유형화!$F$72*hourly1!C4119/hourly1!$C$8763+유형화!$F$73*hourly1!D4119/hourly1!$D$8763+유형화!$F$74*hourly1!E4119/hourly1!$E$8763</f>
        <v>240.35906062076859</v>
      </c>
      <c r="C4118" s="442">
        <f>hourly1!$F4119*유형화!$G$71/hourly1!$F$8763+유형화!$G$72*hourly1!$G4119/hourly1!$F$8763+유형화!$G$74*hourly1!I4119/hourly1!$I$8763</f>
        <v>0.55440027983183249</v>
      </c>
      <c r="D4118" s="14">
        <v>22.11148</v>
      </c>
      <c r="E4118" s="14">
        <v>1114.275693</v>
      </c>
      <c r="F4118" s="1">
        <v>833027</v>
      </c>
      <c r="G4118" s="15">
        <f t="shared" si="128"/>
        <v>2.5302110261870767E-2</v>
      </c>
      <c r="H4118" s="15">
        <f t="shared" si="129"/>
        <v>5.4540264833079458E-2</v>
      </c>
    </row>
    <row r="4119" spans="1:8">
      <c r="A4119" s="1">
        <v>4118</v>
      </c>
      <c r="B4119" s="444">
        <f>유형화!$F$71*hourly1!B4120/hourly1!$B$8763+유형화!$F$72*hourly1!C4120/hourly1!$C$8763+유형화!$F$73*hourly1!D4120/hourly1!$D$8763+유형화!$F$74*hourly1!E4120/hourly1!$E$8763</f>
        <v>407.21105698214166</v>
      </c>
      <c r="C4119" s="442">
        <f>hourly1!$F4120*유형화!$G$71/hourly1!$F$8763+유형화!$G$72*hourly1!$G4120/hourly1!$F$8763+유형화!$G$74*hourly1!I4120/hourly1!$I$8763</f>
        <v>0.51707203851247519</v>
      </c>
      <c r="D4119" s="14">
        <v>83.908342000000005</v>
      </c>
      <c r="E4119" s="14">
        <v>1041.991816</v>
      </c>
      <c r="F4119" s="1">
        <v>852845</v>
      </c>
      <c r="G4119" s="15">
        <f t="shared" si="128"/>
        <v>9.6016102096049744E-2</v>
      </c>
      <c r="H4119" s="15">
        <f t="shared" si="129"/>
        <v>0.19095944894587524</v>
      </c>
    </row>
    <row r="4120" spans="1:8">
      <c r="A4120" s="1">
        <v>4119</v>
      </c>
      <c r="B4120" s="444">
        <f>유형화!$F$71*hourly1!B4121/hourly1!$B$8763+유형화!$F$72*hourly1!C4121/hourly1!$C$8763+유형화!$F$73*hourly1!D4121/hourly1!$D$8763+유형화!$F$74*hourly1!E4121/hourly1!$E$8763</f>
        <v>635.67554872606172</v>
      </c>
      <c r="C4120" s="442">
        <f>hourly1!$F4121*유형화!$G$71/hourly1!$F$8763+유형화!$G$72*hourly1!$G4121/hourly1!$F$8763+유형화!$G$74*hourly1!I4121/hourly1!$I$8763</f>
        <v>0.38930331607364665</v>
      </c>
      <c r="D4120" s="14">
        <v>92.041359000000014</v>
      </c>
      <c r="E4120" s="14">
        <v>902.3213500000013</v>
      </c>
      <c r="F4120" s="1">
        <v>866630</v>
      </c>
      <c r="G4120" s="15">
        <f t="shared" si="128"/>
        <v>0.1053226927401708</v>
      </c>
      <c r="H4120" s="15">
        <f t="shared" si="129"/>
        <v>0.20735773644564787</v>
      </c>
    </row>
    <row r="4121" spans="1:8">
      <c r="A4121" s="1">
        <v>4120</v>
      </c>
      <c r="B4121" s="444">
        <f>유형화!$F$71*hourly1!B4122/hourly1!$B$8763+유형화!$F$72*hourly1!C4122/hourly1!$C$8763+유형화!$F$73*hourly1!D4122/hourly1!$D$8763+유형화!$F$74*hourly1!E4122/hourly1!$E$8763</f>
        <v>553.54227879315602</v>
      </c>
      <c r="C4121" s="442">
        <f>hourly1!$F4122*유형화!$G$71/hourly1!$F$8763+유형화!$G$72*hourly1!$G4122/hourly1!$F$8763+유형화!$G$74*hourly1!I4122/hourly1!$I$8763</f>
        <v>0.36803237723244248</v>
      </c>
      <c r="D4121" s="14">
        <v>86.626913999999999</v>
      </c>
      <c r="E4121" s="14">
        <v>696.96614000000113</v>
      </c>
      <c r="F4121" s="1">
        <v>853775</v>
      </c>
      <c r="G4121" s="15">
        <f t="shared" si="128"/>
        <v>9.9126957113390701E-2</v>
      </c>
      <c r="H4121" s="15">
        <f t="shared" si="129"/>
        <v>0.19647782291982741</v>
      </c>
    </row>
    <row r="4122" spans="1:8">
      <c r="A4122" s="1">
        <v>4121</v>
      </c>
      <c r="B4122" s="444">
        <f>유형화!$F$71*hourly1!B4123/hourly1!$B$8763+유형화!$F$72*hourly1!C4123/hourly1!$C$8763+유형화!$F$73*hourly1!D4123/hourly1!$D$8763+유형화!$F$74*hourly1!E4123/hourly1!$E$8763</f>
        <v>498.716613410413</v>
      </c>
      <c r="C4122" s="442">
        <f>hourly1!$F4123*유형화!$G$71/hourly1!$F$8763+유형화!$G$72*hourly1!$G4123/hourly1!$F$8763+유형화!$G$74*hourly1!I4123/hourly1!$I$8763</f>
        <v>0.38928318903507841</v>
      </c>
      <c r="D4122" s="14">
        <v>79.457399999999993</v>
      </c>
      <c r="E4122" s="14">
        <v>477.83353700000038</v>
      </c>
      <c r="F4122" s="1">
        <v>822575</v>
      </c>
      <c r="G4122" s="15">
        <f t="shared" si="128"/>
        <v>9.0922900498816447E-2</v>
      </c>
      <c r="H4122" s="15">
        <f t="shared" si="129"/>
        <v>0.18184303870209809</v>
      </c>
    </row>
    <row r="4123" spans="1:8">
      <c r="A4123" s="1">
        <v>4122</v>
      </c>
      <c r="B4123" s="444">
        <f>유형화!$F$71*hourly1!B4124/hourly1!$B$8763+유형화!$F$72*hourly1!C4124/hourly1!$C$8763+유형화!$F$73*hourly1!D4124/hourly1!$D$8763+유형화!$F$74*hourly1!E4124/hourly1!$E$8763</f>
        <v>288.97103302027682</v>
      </c>
      <c r="C4123" s="442">
        <f>hourly1!$F4124*유형화!$G$71/hourly1!$F$8763+유형화!$G$72*hourly1!$G4124/hourly1!$F$8763+유형화!$G$74*hourly1!I4124/hourly1!$I$8763</f>
        <v>0.51702656933222713</v>
      </c>
      <c r="D4123" s="14">
        <v>84.489716999999999</v>
      </c>
      <c r="E4123" s="14">
        <v>268.0230820000001</v>
      </c>
      <c r="F4123" s="1">
        <v>810935</v>
      </c>
      <c r="G4123" s="15">
        <f t="shared" si="128"/>
        <v>9.6681368028203304E-2</v>
      </c>
      <c r="H4123" s="15">
        <f t="shared" si="129"/>
        <v>0.19214272489643072</v>
      </c>
    </row>
    <row r="4124" spans="1:8">
      <c r="A4124" s="1">
        <v>4123</v>
      </c>
      <c r="B4124" s="444">
        <f>유형화!$F$71*hourly1!B4125/hourly1!$B$8763+유형화!$F$72*hourly1!C4125/hourly1!$C$8763+유형화!$F$73*hourly1!D4125/hourly1!$D$8763+유형화!$F$74*hourly1!E4125/hourly1!$E$8763</f>
        <v>149.25582109140143</v>
      </c>
      <c r="C4124" s="442">
        <f>hourly1!$F4125*유형화!$G$71/hourly1!$F$8763+유형화!$G$72*hourly1!$G4125/hourly1!$F$8763+유형화!$G$74*hourly1!I4125/hourly1!$I$8763</f>
        <v>0.63956853616424225</v>
      </c>
      <c r="D4124" s="14">
        <v>96.902642000000014</v>
      </c>
      <c r="E4124" s="14">
        <v>111.554136</v>
      </c>
      <c r="F4124" s="1">
        <v>797233</v>
      </c>
      <c r="G4124" s="15">
        <f t="shared" si="128"/>
        <v>0.11088544649885894</v>
      </c>
      <c r="H4124" s="15">
        <f t="shared" si="129"/>
        <v>0.2170024823708453</v>
      </c>
    </row>
    <row r="4125" spans="1:8">
      <c r="A4125" s="1">
        <v>4124</v>
      </c>
      <c r="B4125" s="444">
        <f>유형화!$F$71*hourly1!B4126/hourly1!$B$8763+유형화!$F$72*hourly1!C4126/hourly1!$C$8763+유형화!$F$73*hourly1!D4126/hourly1!$D$8763+유형화!$F$74*hourly1!E4126/hourly1!$E$8763</f>
        <v>152.40463213410013</v>
      </c>
      <c r="C4125" s="442">
        <f>hourly1!$F4126*유형화!$G$71/hourly1!$F$8763+유형화!$G$72*hourly1!$G4126/hourly1!$F$8763+유형화!$G$74*hourly1!I4126/hourly1!$I$8763</f>
        <v>0.64500397738147297</v>
      </c>
      <c r="D4125" s="14">
        <v>116.57403100000001</v>
      </c>
      <c r="E4125" s="14">
        <v>22.862997999999969</v>
      </c>
      <c r="F4125" s="1">
        <v>814363</v>
      </c>
      <c r="G4125" s="15">
        <f t="shared" si="128"/>
        <v>0.13339536684259673</v>
      </c>
      <c r="H4125" s="15">
        <f t="shared" si="129"/>
        <v>0.25487898873561193</v>
      </c>
    </row>
    <row r="4126" spans="1:8">
      <c r="A4126" s="1">
        <v>4125</v>
      </c>
      <c r="B4126" s="444">
        <f>유형화!$F$71*hourly1!B4127/hourly1!$B$8763+유형화!$F$72*hourly1!C4127/hourly1!$C$8763+유형화!$F$73*hourly1!D4127/hourly1!$D$8763+유형화!$F$74*hourly1!E4127/hourly1!$E$8763</f>
        <v>65.75033131246856</v>
      </c>
      <c r="C4126" s="442">
        <f>hourly1!$F4127*유형화!$G$71/hourly1!$F$8763+유형화!$G$72*hourly1!$G4127/hourly1!$F$8763+유형화!$G$74*hourly1!I4127/hourly1!$I$8763</f>
        <v>0.54924849133223763</v>
      </c>
      <c r="D4126" s="14">
        <v>129.807557</v>
      </c>
      <c r="E4126" s="14">
        <v>3.6617199999999999</v>
      </c>
      <c r="F4126" s="1">
        <v>795462</v>
      </c>
      <c r="G4126" s="15">
        <f t="shared" si="128"/>
        <v>0.14853845694806836</v>
      </c>
      <c r="H4126" s="15">
        <f t="shared" si="129"/>
        <v>0.27936718477066663</v>
      </c>
    </row>
    <row r="4127" spans="1:8">
      <c r="A4127" s="1">
        <v>4126</v>
      </c>
      <c r="B4127" s="444">
        <f>유형화!$F$71*hourly1!B4128/hourly1!$B$8763+유형화!$F$72*hourly1!C4128/hourly1!$C$8763+유형화!$F$73*hourly1!D4128/hourly1!$D$8763+유형화!$F$74*hourly1!E4128/hourly1!$E$8763</f>
        <v>62.822662709345437</v>
      </c>
      <c r="C4127" s="442">
        <f>hourly1!$F4128*유형화!$G$71/hourly1!$F$8763+유형화!$G$72*hourly1!$G4128/hourly1!$F$8763+유형화!$G$74*hourly1!I4128/hourly1!$I$8763</f>
        <v>0.45871544213255044</v>
      </c>
      <c r="D4127" s="14">
        <v>139.49268799999999</v>
      </c>
      <c r="E4127" s="14">
        <v>3.653220000000001</v>
      </c>
      <c r="F4127" s="1">
        <v>871057</v>
      </c>
      <c r="G4127" s="15">
        <f t="shared" si="128"/>
        <v>0.15962112769026482</v>
      </c>
      <c r="H4127" s="15">
        <f t="shared" si="129"/>
        <v>0.29680850665189629</v>
      </c>
    </row>
    <row r="4128" spans="1:8">
      <c r="A4128" s="1">
        <v>4127</v>
      </c>
      <c r="B4128" s="444">
        <f>유형화!$F$71*hourly1!B4129/hourly1!$B$8763+유형화!$F$72*hourly1!C4129/hourly1!$C$8763+유형화!$F$73*hourly1!D4129/hourly1!$D$8763+유형화!$F$74*hourly1!E4129/hourly1!$E$8763</f>
        <v>60.982901847053938</v>
      </c>
      <c r="C4128" s="442">
        <f>hourly1!$F4129*유형화!$G$71/hourly1!$F$8763+유형화!$G$72*hourly1!$G4129/hourly1!$F$8763+유형화!$G$74*hourly1!I4129/hourly1!$I$8763</f>
        <v>0.35232986473779526</v>
      </c>
      <c r="D4128" s="14">
        <v>172.151848</v>
      </c>
      <c r="E4128" s="14">
        <v>3.8291599999999999</v>
      </c>
      <c r="F4128" s="1">
        <v>894719</v>
      </c>
      <c r="G4128" s="15">
        <f t="shared" si="128"/>
        <v>0.19699292131873652</v>
      </c>
      <c r="H4128" s="15">
        <f t="shared" si="129"/>
        <v>0.35281507105708726</v>
      </c>
    </row>
    <row r="4129" spans="1:8">
      <c r="A4129" s="1">
        <v>4128</v>
      </c>
      <c r="B4129" s="444">
        <f>유형화!$F$71*hourly1!B4130/hourly1!$B$8763+유형화!$F$72*hourly1!C4130/hourly1!$C$8763+유형화!$F$73*hourly1!D4130/hourly1!$D$8763+유형화!$F$74*hourly1!E4130/hourly1!$E$8763</f>
        <v>59.054543931331807</v>
      </c>
      <c r="C4129" s="442">
        <f>hourly1!$F4130*유형화!$G$71/hourly1!$F$8763+유형화!$G$72*hourly1!$G4130/hourly1!$F$8763+유형화!$G$74*hourly1!I4130/hourly1!$I$8763</f>
        <v>0.32054454465134363</v>
      </c>
      <c r="D4129" s="14">
        <v>200.29052899999999</v>
      </c>
      <c r="E4129" s="14">
        <v>2.27576</v>
      </c>
      <c r="F4129" s="1">
        <v>908786</v>
      </c>
      <c r="G4129" s="15">
        <f t="shared" si="128"/>
        <v>0.22919194233793597</v>
      </c>
      <c r="H4129" s="15">
        <f t="shared" si="129"/>
        <v>0.39786429461992556</v>
      </c>
    </row>
    <row r="4130" spans="1:8">
      <c r="A4130" s="1">
        <v>4129</v>
      </c>
      <c r="B4130" s="444">
        <f>유형화!$F$71*hourly1!B4131/hourly1!$B$8763+유형화!$F$72*hourly1!C4131/hourly1!$C$8763+유형화!$F$73*hourly1!D4131/hourly1!$D$8763+유형화!$F$74*hourly1!E4131/hourly1!$E$8763</f>
        <v>59.015975496668098</v>
      </c>
      <c r="C4130" s="442">
        <f>hourly1!$F4131*유형화!$G$71/hourly1!$F$8763+유형화!$G$72*hourly1!$G4131/hourly1!$F$8763+유형화!$G$74*hourly1!I4131/hourly1!$I$8763</f>
        <v>0.26150289558622442</v>
      </c>
      <c r="D4130" s="14">
        <v>199.79460199999991</v>
      </c>
      <c r="E4130" s="14">
        <v>0.74792000000000003</v>
      </c>
      <c r="F4130" s="1">
        <v>863536</v>
      </c>
      <c r="G4130" s="15">
        <f t="shared" si="128"/>
        <v>0.22862445433460732</v>
      </c>
      <c r="H4130" s="15">
        <f t="shared" si="129"/>
        <v>0.39709432105681236</v>
      </c>
    </row>
    <row r="4131" spans="1:8">
      <c r="A4131" s="1">
        <v>4130</v>
      </c>
      <c r="B4131" s="444">
        <f>유형화!$F$71*hourly1!B4132/hourly1!$B$8763+유형화!$F$72*hourly1!C4132/hourly1!$C$8763+유형화!$F$73*hourly1!D4132/hourly1!$D$8763+유형화!$F$74*hourly1!E4132/hourly1!$E$8763</f>
        <v>58.756333790012619</v>
      </c>
      <c r="C4131" s="442">
        <f>hourly1!$F4132*유형화!$G$71/hourly1!$F$8763+유형화!$G$72*hourly1!$G4132/hourly1!$F$8763+유형화!$G$74*hourly1!I4132/hourly1!$I$8763</f>
        <v>0.26589197525586555</v>
      </c>
      <c r="D4131" s="14">
        <v>196.18972500000001</v>
      </c>
      <c r="E4131" s="14">
        <v>0.1444</v>
      </c>
      <c r="F4131" s="1">
        <v>764499</v>
      </c>
      <c r="G4131" s="15">
        <f t="shared" si="128"/>
        <v>0.22449940276255156</v>
      </c>
      <c r="H4131" s="15">
        <f t="shared" si="129"/>
        <v>0.39147221998095821</v>
      </c>
    </row>
    <row r="4132" spans="1:8">
      <c r="A4132" s="1">
        <v>4131</v>
      </c>
      <c r="B4132" s="444">
        <f>유형화!$F$71*hourly1!B4133/hourly1!$B$8763+유형화!$F$72*hourly1!C4133/hourly1!$C$8763+유형화!$F$73*hourly1!D4133/hourly1!$D$8763+유형화!$F$74*hourly1!E4133/hourly1!$E$8763</f>
        <v>58.749805325901399</v>
      </c>
      <c r="C4132" s="442">
        <f>hourly1!$F4133*유형화!$G$71/hourly1!$F$8763+유형화!$G$72*hourly1!$G4133/hourly1!$F$8763+유형화!$G$74*hourly1!I4133/hourly1!$I$8763</f>
        <v>0.24880493437128692</v>
      </c>
      <c r="D4132" s="14">
        <v>162.12443300000001</v>
      </c>
      <c r="E4132" s="14">
        <v>0</v>
      </c>
      <c r="F4132" s="1">
        <v>649403</v>
      </c>
      <c r="G4132" s="15">
        <f t="shared" si="128"/>
        <v>0.18551857586689266</v>
      </c>
      <c r="H4132" s="15">
        <f t="shared" si="129"/>
        <v>0.33606293628674072</v>
      </c>
    </row>
    <row r="4133" spans="1:8">
      <c r="A4133" s="1">
        <v>4132</v>
      </c>
      <c r="B4133" s="444">
        <f>유형화!$F$71*hourly1!B4134/hourly1!$B$8763+유형화!$F$72*hourly1!C4134/hourly1!$C$8763+유형화!$F$73*hourly1!D4134/hourly1!$D$8763+유형화!$F$74*hourly1!E4134/hourly1!$E$8763</f>
        <v>58.743688046822591</v>
      </c>
      <c r="C4133" s="442">
        <f>hourly1!$F4134*유형화!$G$71/hourly1!$F$8763+유형화!$G$72*hourly1!$G4134/hourly1!$F$8763+유형화!$G$74*hourly1!I4134/hourly1!$I$8763</f>
        <v>0.23628795353149146</v>
      </c>
      <c r="D4133" s="14">
        <v>141.390456</v>
      </c>
      <c r="E4133" s="14">
        <v>0</v>
      </c>
      <c r="F4133" s="1">
        <v>525934</v>
      </c>
      <c r="G4133" s="15">
        <f t="shared" si="128"/>
        <v>0.1617927387804067</v>
      </c>
      <c r="H4133" s="15">
        <f t="shared" si="129"/>
        <v>0.30017985046086787</v>
      </c>
    </row>
    <row r="4134" spans="1:8">
      <c r="A4134" s="1">
        <v>4133</v>
      </c>
      <c r="B4134" s="444">
        <f>유형화!$F$71*hourly1!B4135/hourly1!$B$8763+유형화!$F$72*hourly1!C4135/hourly1!$C$8763+유형화!$F$73*hourly1!D4135/hourly1!$D$8763+유형화!$F$74*hourly1!E4135/hourly1!$E$8763</f>
        <v>58.740889103093131</v>
      </c>
      <c r="C4134" s="442">
        <f>hourly1!$F4135*유형화!$G$71/hourly1!$F$8763+유형화!$G$72*hourly1!$G4135/hourly1!$F$8763+유형화!$G$74*hourly1!I4135/hourly1!$I$8763</f>
        <v>0.23630237655103226</v>
      </c>
      <c r="D4134" s="14">
        <v>117.622953</v>
      </c>
      <c r="E4134" s="14">
        <v>0</v>
      </c>
      <c r="F4134" s="1">
        <v>585058</v>
      </c>
      <c r="G4134" s="15">
        <f t="shared" si="128"/>
        <v>0.13459564561634241</v>
      </c>
      <c r="H4134" s="15">
        <f t="shared" si="129"/>
        <v>0.25684838796514531</v>
      </c>
    </row>
    <row r="4135" spans="1:8">
      <c r="A4135" s="1">
        <v>4134</v>
      </c>
      <c r="B4135" s="444">
        <f>유형화!$F$71*hourly1!B4136/hourly1!$B$8763+유형화!$F$72*hourly1!C4136/hourly1!$C$8763+유형화!$F$73*hourly1!D4136/hourly1!$D$8763+유형화!$F$74*hourly1!E4136/hourly1!$E$8763</f>
        <v>60.605030016032835</v>
      </c>
      <c r="C4135" s="442">
        <f>hourly1!$F4136*유형화!$G$71/hourly1!$F$8763+유형화!$G$72*hourly1!$G4136/hourly1!$F$8763+유형화!$G$74*hourly1!I4136/hourly1!$I$8763</f>
        <v>0.27476229524543389</v>
      </c>
      <c r="D4135" s="14">
        <v>89.543486999999999</v>
      </c>
      <c r="E4135" s="14">
        <v>8.1750299999999925</v>
      </c>
      <c r="F4135" s="1">
        <v>903195</v>
      </c>
      <c r="G4135" s="15">
        <f t="shared" si="128"/>
        <v>0.1024643841708647</v>
      </c>
      <c r="H4135" s="15">
        <f t="shared" si="129"/>
        <v>0.20235664887834445</v>
      </c>
    </row>
    <row r="4136" spans="1:8">
      <c r="A4136" s="1">
        <v>4135</v>
      </c>
      <c r="B4136" s="444">
        <f>유형화!$F$71*hourly1!B4137/hourly1!$B$8763+유형화!$F$72*hourly1!C4137/hourly1!$C$8763+유형화!$F$73*hourly1!D4137/hourly1!$D$8763+유형화!$F$74*hourly1!E4137/hourly1!$E$8763</f>
        <v>72.163275111129153</v>
      </c>
      <c r="C4136" s="442">
        <f>hourly1!$F4137*유형화!$G$71/hourly1!$F$8763+유형화!$G$72*hourly1!$G4137/hourly1!$F$8763+유형화!$G$74*hourly1!I4137/hourly1!$I$8763</f>
        <v>0.36980958658942065</v>
      </c>
      <c r="D4136" s="14">
        <v>89.138071000000011</v>
      </c>
      <c r="E4136" s="14">
        <v>115.67713999999989</v>
      </c>
      <c r="F4136" s="1">
        <v>974178</v>
      </c>
      <c r="G4136" s="15">
        <f t="shared" si="128"/>
        <v>0.10200046767436939</v>
      </c>
      <c r="H4136" s="15">
        <f t="shared" si="129"/>
        <v>0.20154201903487301</v>
      </c>
    </row>
    <row r="4137" spans="1:8">
      <c r="A4137" s="1">
        <v>4136</v>
      </c>
      <c r="B4137" s="444">
        <f>유형화!$F$71*hourly1!B4138/hourly1!$B$8763+유형화!$F$72*hourly1!C4138/hourly1!$C$8763+유형화!$F$73*hourly1!D4138/hourly1!$D$8763+유형화!$F$74*hourly1!E4138/hourly1!$E$8763</f>
        <v>120.58994741387015</v>
      </c>
      <c r="C4137" s="442">
        <f>hourly1!$F4138*유형화!$G$71/hourly1!$F$8763+유형화!$G$72*hourly1!$G4138/hourly1!$F$8763+유형화!$G$74*hourly1!I4138/hourly1!$I$8763</f>
        <v>0.47471440064465309</v>
      </c>
      <c r="D4137" s="14">
        <v>47.385544000000003</v>
      </c>
      <c r="E4137" s="14">
        <v>336.41093200000051</v>
      </c>
      <c r="F4137" s="1">
        <v>903971</v>
      </c>
      <c r="G4137" s="15">
        <f t="shared" si="128"/>
        <v>5.4223157342101425E-2</v>
      </c>
      <c r="H4137" s="15">
        <f t="shared" si="129"/>
        <v>0.11300664435644052</v>
      </c>
    </row>
    <row r="4138" spans="1:8">
      <c r="A4138" s="1">
        <v>4137</v>
      </c>
      <c r="B4138" s="444">
        <f>유형화!$F$71*hourly1!B4139/hourly1!$B$8763+유형화!$F$72*hourly1!C4139/hourly1!$C$8763+유형화!$F$73*hourly1!D4139/hourly1!$D$8763+유형화!$F$74*hourly1!E4139/hourly1!$E$8763</f>
        <v>131.18555851637748</v>
      </c>
      <c r="C4138" s="442">
        <f>hourly1!$F4139*유형화!$G$71/hourly1!$F$8763+유형화!$G$72*hourly1!$G4139/hourly1!$F$8763+유형화!$G$74*hourly1!I4139/hourly1!$I$8763</f>
        <v>0.63444697896549118</v>
      </c>
      <c r="D4138" s="14">
        <v>11.31293</v>
      </c>
      <c r="E4138" s="14">
        <v>575.41915800000004</v>
      </c>
      <c r="F4138" s="1">
        <v>869834</v>
      </c>
      <c r="G4138" s="15">
        <f t="shared" si="128"/>
        <v>1.2945356993056351E-2</v>
      </c>
      <c r="H4138" s="15">
        <f t="shared" si="129"/>
        <v>2.8319387715478771E-2</v>
      </c>
    </row>
    <row r="4139" spans="1:8">
      <c r="A4139" s="1">
        <v>4138</v>
      </c>
      <c r="B4139" s="444">
        <f>유형화!$F$71*hourly1!B4140/hourly1!$B$8763+유형화!$F$72*hourly1!C4140/hourly1!$C$8763+유형화!$F$73*hourly1!D4140/hourly1!$D$8763+유형화!$F$74*hourly1!E4140/hourly1!$E$8763</f>
        <v>143.50725538179424</v>
      </c>
      <c r="C4139" s="442">
        <f>hourly1!$F4140*유형화!$G$71/hourly1!$F$8763+유형화!$G$72*hourly1!$G4140/hourly1!$F$8763+유형화!$G$74*hourly1!I4140/hourly1!$I$8763</f>
        <v>0.62968070066616511</v>
      </c>
      <c r="D4139" s="14">
        <v>3.3232309999999998</v>
      </c>
      <c r="E4139" s="14">
        <v>826.77444299999922</v>
      </c>
      <c r="F4139" s="1">
        <v>860254</v>
      </c>
      <c r="G4139" s="15">
        <f t="shared" si="128"/>
        <v>3.8027647714068461E-3</v>
      </c>
      <c r="H4139" s="15">
        <f t="shared" si="129"/>
        <v>8.4114932440134509E-3</v>
      </c>
    </row>
    <row r="4140" spans="1:8">
      <c r="A4140" s="1">
        <v>4139</v>
      </c>
      <c r="B4140" s="444">
        <f>유형화!$F$71*hourly1!B4141/hourly1!$B$8763+유형화!$F$72*hourly1!C4141/hourly1!$C$8763+유형화!$F$73*hourly1!D4141/hourly1!$D$8763+유형화!$F$74*hourly1!E4141/hourly1!$E$8763</f>
        <v>151.39695637617982</v>
      </c>
      <c r="C4140" s="442">
        <f>hourly1!$F4141*유형화!$G$71/hourly1!$F$8763+유형화!$G$72*hourly1!$G4141/hourly1!$F$8763+유형화!$G$74*hourly1!I4141/hourly1!$I$8763</f>
        <v>0.58848896428755115</v>
      </c>
      <c r="D4140" s="14">
        <v>1.825137</v>
      </c>
      <c r="E4140" s="14">
        <v>1028.8048980000001</v>
      </c>
      <c r="F4140" s="1">
        <v>831976</v>
      </c>
      <c r="G4140" s="15">
        <f t="shared" si="128"/>
        <v>2.0884996217810851E-3</v>
      </c>
      <c r="H4140" s="15">
        <f t="shared" si="129"/>
        <v>4.6292934867736739E-3</v>
      </c>
    </row>
    <row r="4141" spans="1:8">
      <c r="A4141" s="1">
        <v>4140</v>
      </c>
      <c r="B4141" s="444">
        <f>유형화!$F$71*hourly1!B4142/hourly1!$B$8763+유형화!$F$72*hourly1!C4142/hourly1!$C$8763+유형화!$F$73*hourly1!D4142/hourly1!$D$8763+유형화!$F$74*hourly1!E4142/hourly1!$E$8763</f>
        <v>160.31916873377705</v>
      </c>
      <c r="C4141" s="442">
        <f>hourly1!$F4142*유형화!$G$71/hourly1!$F$8763+유형화!$G$72*hourly1!$G4142/hourly1!$F$8763+유형화!$G$74*hourly1!I4142/hourly1!$I$8763</f>
        <v>0.61566674077561157</v>
      </c>
      <c r="D4141" s="14">
        <v>8.0033709999999996</v>
      </c>
      <c r="E4141" s="14">
        <v>1167.610999999999</v>
      </c>
      <c r="F4141" s="1">
        <v>855661</v>
      </c>
      <c r="G4141" s="15">
        <f t="shared" si="128"/>
        <v>9.158237056436697E-3</v>
      </c>
      <c r="H4141" s="15">
        <f t="shared" si="129"/>
        <v>2.0126355538070708E-2</v>
      </c>
    </row>
    <row r="4142" spans="1:8">
      <c r="A4142" s="1">
        <v>4141</v>
      </c>
      <c r="B4142" s="444">
        <f>유형화!$F$71*hourly1!B4143/hourly1!$B$8763+유형화!$F$72*hourly1!C4143/hourly1!$C$8763+유형화!$F$73*hourly1!D4143/hourly1!$D$8763+유형화!$F$74*hourly1!E4143/hourly1!$E$8763</f>
        <v>178.92670214269819</v>
      </c>
      <c r="C4142" s="442">
        <f>hourly1!$F4143*유형화!$G$71/hourly1!$F$8763+유형화!$G$72*hourly1!$G4143/hourly1!$F$8763+유형화!$G$74*hourly1!I4143/hourly1!$I$8763</f>
        <v>0.6200154848821301</v>
      </c>
      <c r="D4142" s="14">
        <v>17.580348999999998</v>
      </c>
      <c r="E4142" s="14">
        <v>1231.7068800000011</v>
      </c>
      <c r="F4142" s="1">
        <v>834927</v>
      </c>
      <c r="G4142" s="15">
        <f t="shared" si="128"/>
        <v>2.0117148596121535E-2</v>
      </c>
      <c r="H4142" s="15">
        <f t="shared" si="129"/>
        <v>4.3631968141049846E-2</v>
      </c>
    </row>
    <row r="4143" spans="1:8">
      <c r="A4143" s="1">
        <v>4142</v>
      </c>
      <c r="B4143" s="444">
        <f>유형화!$F$71*hourly1!B4144/hourly1!$B$8763+유형화!$F$72*hourly1!C4144/hourly1!$C$8763+유형화!$F$73*hourly1!D4144/hourly1!$D$8763+유형화!$F$74*hourly1!E4144/hourly1!$E$8763</f>
        <v>170.93883099158725</v>
      </c>
      <c r="C4143" s="442">
        <f>hourly1!$F4144*유형화!$G$71/hourly1!$F$8763+유형화!$G$72*hourly1!$G4144/hourly1!$F$8763+유형화!$G$74*hourly1!I4144/hourly1!$I$8763</f>
        <v>0.53786269895156913</v>
      </c>
      <c r="D4143" s="14">
        <v>65.907002000000006</v>
      </c>
      <c r="E4143" s="14">
        <v>1201.692852000001</v>
      </c>
      <c r="F4143" s="1">
        <v>867010</v>
      </c>
      <c r="G4143" s="15">
        <f t="shared" si="128"/>
        <v>7.5417214570591265E-2</v>
      </c>
      <c r="H4143" s="15">
        <f t="shared" si="129"/>
        <v>0.15344936966618067</v>
      </c>
    </row>
    <row r="4144" spans="1:8">
      <c r="A4144" s="1">
        <v>4143</v>
      </c>
      <c r="B4144" s="444">
        <f>유형화!$F$71*hourly1!B4145/hourly1!$B$8763+유형화!$F$72*hourly1!C4145/hourly1!$C$8763+유형화!$F$73*hourly1!D4145/hourly1!$D$8763+유형화!$F$74*hourly1!E4145/hourly1!$E$8763</f>
        <v>173.58128018516834</v>
      </c>
      <c r="C4144" s="442">
        <f>hourly1!$F4145*유형화!$G$71/hourly1!$F$8763+유형화!$G$72*hourly1!$G4145/hourly1!$F$8763+유형화!$G$74*hourly1!I4145/hourly1!$I$8763</f>
        <v>0.47404564515667902</v>
      </c>
      <c r="D4144" s="14">
        <v>73.089982999999989</v>
      </c>
      <c r="E4144" s="14">
        <v>1115.305864000002</v>
      </c>
      <c r="F4144" s="1">
        <v>805437</v>
      </c>
      <c r="G4144" s="15">
        <f t="shared" si="128"/>
        <v>8.3636681438974667E-2</v>
      </c>
      <c r="H4144" s="15">
        <f t="shared" si="129"/>
        <v>0.16862228218799158</v>
      </c>
    </row>
    <row r="4145" spans="1:8">
      <c r="A4145" s="1">
        <v>4144</v>
      </c>
      <c r="B4145" s="444">
        <f>유형화!$F$71*hourly1!B4146/hourly1!$B$8763+유형화!$F$72*hourly1!C4146/hourly1!$C$8763+유형화!$F$73*hourly1!D4146/hourly1!$D$8763+유형화!$F$74*hourly1!E4146/hourly1!$E$8763</f>
        <v>171.62969768313616</v>
      </c>
      <c r="C4145" s="442">
        <f>hourly1!$F4146*유형화!$G$71/hourly1!$F$8763+유형화!$G$72*hourly1!$G4146/hourly1!$F$8763+유형화!$G$74*hourly1!I4146/hourly1!$I$8763</f>
        <v>0.41939625371465911</v>
      </c>
      <c r="D4145" s="14">
        <v>76.782714999999996</v>
      </c>
      <c r="E4145" s="14">
        <v>951.34521899999993</v>
      </c>
      <c r="F4145" s="1">
        <v>846375</v>
      </c>
      <c r="G4145" s="15">
        <f t="shared" si="128"/>
        <v>8.7862265263826678E-2</v>
      </c>
      <c r="H4145" s="15">
        <f t="shared" si="129"/>
        <v>0.17631545321662184</v>
      </c>
    </row>
    <row r="4146" spans="1:8">
      <c r="A4146" s="1">
        <v>4145</v>
      </c>
      <c r="B4146" s="444">
        <f>유형화!$F$71*hourly1!B4147/hourly1!$B$8763+유형화!$F$72*hourly1!C4147/hourly1!$C$8763+유형화!$F$73*hourly1!D4147/hourly1!$D$8763+유형화!$F$74*hourly1!E4147/hourly1!$E$8763</f>
        <v>168.42656939180509</v>
      </c>
      <c r="C4146" s="442">
        <f>hourly1!$F4147*유형화!$G$71/hourly1!$F$8763+유형화!$G$72*hourly1!$G4147/hourly1!$F$8763+유형화!$G$74*hourly1!I4147/hourly1!$I$8763</f>
        <v>0.47409339594453648</v>
      </c>
      <c r="D4146" s="14">
        <v>48.265559000000003</v>
      </c>
      <c r="E4146" s="14">
        <v>696.13685600000031</v>
      </c>
      <c r="F4146" s="1">
        <v>868108</v>
      </c>
      <c r="G4146" s="15">
        <f t="shared" si="128"/>
        <v>5.5230156265832456E-2</v>
      </c>
      <c r="H4146" s="15">
        <f t="shared" si="129"/>
        <v>0.11497262331602708</v>
      </c>
    </row>
    <row r="4147" spans="1:8">
      <c r="A4147" s="1">
        <v>4146</v>
      </c>
      <c r="B4147" s="444">
        <f>유형화!$F$71*hourly1!B4148/hourly1!$B$8763+유형화!$F$72*hourly1!C4148/hourly1!$C$8763+유형화!$F$73*hourly1!D4148/hourly1!$D$8763+유형화!$F$74*hourly1!E4148/hourly1!$E$8763</f>
        <v>165.64640297253285</v>
      </c>
      <c r="C4147" s="442">
        <f>hourly1!$F4148*유형화!$G$71/hourly1!$F$8763+유형화!$G$72*hourly1!$G4148/hourly1!$F$8763+유형화!$G$74*hourly1!I4148/hourly1!$I$8763</f>
        <v>0.54708365313935281</v>
      </c>
      <c r="D4147" s="14">
        <v>32.392457000000007</v>
      </c>
      <c r="E4147" s="14">
        <v>398.10840499999978</v>
      </c>
      <c r="F4147" s="1">
        <v>827715</v>
      </c>
      <c r="G4147" s="15">
        <f t="shared" si="128"/>
        <v>3.7066606064673539E-2</v>
      </c>
      <c r="H4147" s="15">
        <f t="shared" si="129"/>
        <v>7.8800296262310013E-2</v>
      </c>
    </row>
    <row r="4148" spans="1:8">
      <c r="A4148" s="1">
        <v>4147</v>
      </c>
      <c r="B4148" s="444">
        <f>유형화!$F$71*hourly1!B4149/hourly1!$B$8763+유형화!$F$72*hourly1!C4149/hourly1!$C$8763+유형화!$F$73*hourly1!D4149/hourly1!$D$8763+유형화!$F$74*hourly1!E4149/hourly1!$E$8763</f>
        <v>175.77997791633831</v>
      </c>
      <c r="C4148" s="442">
        <f>hourly1!$F4149*유형화!$G$71/hourly1!$F$8763+유형화!$G$72*hourly1!$G4149/hourly1!$F$8763+유형화!$G$74*hourly1!I4149/hourly1!$I$8763</f>
        <v>0.67486003526087457</v>
      </c>
      <c r="D4148" s="14">
        <v>23.58815899999999</v>
      </c>
      <c r="E4148" s="14">
        <v>148.14189500000001</v>
      </c>
      <c r="F4148" s="1">
        <v>829308</v>
      </c>
      <c r="G4148" s="15">
        <f t="shared" si="128"/>
        <v>2.6991870281525211E-2</v>
      </c>
      <c r="H4148" s="15">
        <f t="shared" si="129"/>
        <v>5.8066322289113501E-2</v>
      </c>
    </row>
    <row r="4149" spans="1:8">
      <c r="A4149" s="1">
        <v>4148</v>
      </c>
      <c r="B4149" s="444">
        <f>유형화!$F$71*hourly1!B4150/hourly1!$B$8763+유형화!$F$72*hourly1!C4150/hourly1!$C$8763+유형화!$F$73*hourly1!D4150/hourly1!$D$8763+유형화!$F$74*hourly1!E4150/hourly1!$E$8763</f>
        <v>177.37891552141244</v>
      </c>
      <c r="C4149" s="442">
        <f>hourly1!$F4150*유형화!$G$71/hourly1!$F$8763+유형화!$G$72*hourly1!$G4150/hourly1!$F$8763+유형화!$G$74*hourly1!I4150/hourly1!$I$8763</f>
        <v>0.57912703934380283</v>
      </c>
      <c r="D4149" s="14">
        <v>24.169261999999989</v>
      </c>
      <c r="E4149" s="14">
        <v>18.87010299999999</v>
      </c>
      <c r="F4149" s="1">
        <v>817889</v>
      </c>
      <c r="G4149" s="15">
        <f t="shared" si="128"/>
        <v>2.765682496477137E-2</v>
      </c>
      <c r="H4149" s="15">
        <f t="shared" si="129"/>
        <v>5.9450034243552004E-2</v>
      </c>
    </row>
    <row r="4150" spans="1:8">
      <c r="A4150" s="1">
        <v>4149</v>
      </c>
      <c r="B4150" s="444">
        <f>유형화!$F$71*hourly1!B4151/hourly1!$B$8763+유형화!$F$72*hourly1!C4151/hourly1!$C$8763+유형화!$F$73*hourly1!D4151/hourly1!$D$8763+유형화!$F$74*hourly1!E4151/hourly1!$E$8763</f>
        <v>74.113266475833399</v>
      </c>
      <c r="C4150" s="442">
        <f>hourly1!$F4151*유형화!$G$71/hourly1!$F$8763+유형화!$G$72*hourly1!$G4151/hourly1!$F$8763+유형화!$G$74*hourly1!I4151/hourly1!$I$8763</f>
        <v>0.41957951569741209</v>
      </c>
      <c r="D4150" s="14">
        <v>23.342390000000002</v>
      </c>
      <c r="E4150" s="14">
        <v>5.6551399999999994</v>
      </c>
      <c r="F4150" s="1">
        <v>820626</v>
      </c>
      <c r="G4150" s="15">
        <f t="shared" si="128"/>
        <v>2.6710637440623134E-2</v>
      </c>
      <c r="H4150" s="15">
        <f t="shared" si="129"/>
        <v>5.7480446207570063E-2</v>
      </c>
    </row>
    <row r="4151" spans="1:8">
      <c r="A4151" s="1">
        <v>4150</v>
      </c>
      <c r="B4151" s="444">
        <f>유형화!$F$71*hourly1!B4152/hourly1!$B$8763+유형화!$F$72*hourly1!C4152/hourly1!$C$8763+유형화!$F$73*hourly1!D4152/hourly1!$D$8763+유형화!$F$74*hourly1!E4152/hourly1!$E$8763</f>
        <v>68.703124965195713</v>
      </c>
      <c r="C4151" s="442">
        <f>hourly1!$F4152*유형화!$G$71/hourly1!$F$8763+유형화!$G$72*hourly1!$G4152/hourly1!$F$8763+유형화!$G$74*hourly1!I4152/hourly1!$I$8763</f>
        <v>0.41504645029032117</v>
      </c>
      <c r="D4151" s="14">
        <v>26.747322000000011</v>
      </c>
      <c r="E4151" s="14">
        <v>4.3311200000000003</v>
      </c>
      <c r="F4151" s="1">
        <v>856520</v>
      </c>
      <c r="G4151" s="15">
        <f t="shared" si="128"/>
        <v>3.060689245829596E-2</v>
      </c>
      <c r="H4151" s="15">
        <f t="shared" si="129"/>
        <v>6.556271859076955E-2</v>
      </c>
    </row>
    <row r="4152" spans="1:8">
      <c r="A4152" s="1">
        <v>4151</v>
      </c>
      <c r="B4152" s="444">
        <f>유형화!$F$71*hourly1!B4153/hourly1!$B$8763+유형화!$F$72*hourly1!C4153/hourly1!$C$8763+유형화!$F$73*hourly1!D4153/hourly1!$D$8763+유형화!$F$74*hourly1!E4153/hourly1!$E$8763</f>
        <v>65.13323869507127</v>
      </c>
      <c r="C4152" s="442">
        <f>hourly1!$F4153*유형화!$G$71/hourly1!$F$8763+유형화!$G$72*hourly1!$G4153/hourly1!$F$8763+유형화!$G$74*hourly1!I4153/hourly1!$I$8763</f>
        <v>0.37863826724008798</v>
      </c>
      <c r="D4152" s="14">
        <v>18.555505</v>
      </c>
      <c r="E4152" s="14">
        <v>4.3383799999999999</v>
      </c>
      <c r="F4152" s="1">
        <v>879371</v>
      </c>
      <c r="G4152" s="15">
        <f t="shared" si="128"/>
        <v>2.1233017123896469E-2</v>
      </c>
      <c r="H4152" s="15">
        <f t="shared" si="129"/>
        <v>4.5990949952357772E-2</v>
      </c>
    </row>
    <row r="4153" spans="1:8">
      <c r="A4153" s="1">
        <v>4152</v>
      </c>
      <c r="B4153" s="444">
        <f>유형화!$F$71*hourly1!B4154/hourly1!$B$8763+유형화!$F$72*hourly1!C4154/hourly1!$C$8763+유형화!$F$73*hourly1!D4154/hourly1!$D$8763+유형화!$F$74*hourly1!E4154/hourly1!$E$8763</f>
        <v>62.218327811786892</v>
      </c>
      <c r="C4153" s="442">
        <f>hourly1!$F4154*유형화!$G$71/hourly1!$F$8763+유형화!$G$72*hourly1!$G4154/hourly1!$F$8763+유형화!$G$74*hourly1!I4154/hourly1!$I$8763</f>
        <v>0.31505874509469844</v>
      </c>
      <c r="D4153" s="14">
        <v>12.149842</v>
      </c>
      <c r="E4153" s="14">
        <v>2.06338</v>
      </c>
      <c r="F4153" s="1">
        <v>946987</v>
      </c>
      <c r="G4153" s="15">
        <f t="shared" si="128"/>
        <v>1.3903033263639902E-2</v>
      </c>
      <c r="H4153" s="15">
        <f t="shared" si="129"/>
        <v>3.0379404520602605E-2</v>
      </c>
    </row>
    <row r="4154" spans="1:8">
      <c r="A4154" s="1">
        <v>4153</v>
      </c>
      <c r="B4154" s="444">
        <f>유형화!$F$71*hourly1!B4155/hourly1!$B$8763+유형화!$F$72*hourly1!C4155/hourly1!$C$8763+유형화!$F$73*hourly1!D4155/hourly1!$D$8763+유형화!$F$74*hourly1!E4155/hourly1!$E$8763</f>
        <v>61.399124593074589</v>
      </c>
      <c r="C4154" s="442">
        <f>hourly1!$F4155*유형화!$G$71/hourly1!$F$8763+유형화!$G$72*hourly1!$G4155/hourly1!$F$8763+유형화!$G$74*hourly1!I4155/hourly1!$I$8763</f>
        <v>0.27524241067557192</v>
      </c>
      <c r="D4154" s="14">
        <v>8.6808329999999962</v>
      </c>
      <c r="E4154" s="14">
        <v>0.42415999999999998</v>
      </c>
      <c r="F4154" s="1">
        <v>874399</v>
      </c>
      <c r="G4154" s="15">
        <f t="shared" si="128"/>
        <v>9.9334550980253837E-3</v>
      </c>
      <c r="H4154" s="15">
        <f t="shared" si="129"/>
        <v>2.1809557236425928E-2</v>
      </c>
    </row>
    <row r="4155" spans="1:8">
      <c r="A4155" s="1">
        <v>4154</v>
      </c>
      <c r="B4155" s="444">
        <f>유형화!$F$71*hourly1!B4156/hourly1!$B$8763+유형화!$F$72*hourly1!C4156/hourly1!$C$8763+유형화!$F$73*hourly1!D4156/hourly1!$D$8763+유형화!$F$74*hourly1!E4156/hourly1!$E$8763</f>
        <v>60.010148767333703</v>
      </c>
      <c r="C4155" s="442">
        <f>hourly1!$F4156*유형화!$G$71/hourly1!$F$8763+유형화!$G$72*hourly1!$G4156/hourly1!$F$8763+유형화!$G$74*hourly1!I4156/hourly1!$I$8763</f>
        <v>0.26066970137828799</v>
      </c>
      <c r="D4155" s="14">
        <v>6.267892999999999</v>
      </c>
      <c r="E4155" s="14">
        <v>0.27439999999999998</v>
      </c>
      <c r="F4155" s="1">
        <v>790292</v>
      </c>
      <c r="G4155" s="15">
        <f t="shared" si="128"/>
        <v>7.1723340000582466E-3</v>
      </c>
      <c r="H4155" s="15">
        <f t="shared" si="129"/>
        <v>1.5800014137397261E-2</v>
      </c>
    </row>
    <row r="4156" spans="1:8">
      <c r="A4156" s="1">
        <v>4155</v>
      </c>
      <c r="B4156" s="444">
        <f>유형화!$F$71*hourly1!B4157/hourly1!$B$8763+유형화!$F$72*hourly1!C4157/hourly1!$C$8763+유형화!$F$73*hourly1!D4157/hourly1!$D$8763+유형화!$F$74*hourly1!E4157/hourly1!$E$8763</f>
        <v>59.556777593342339</v>
      </c>
      <c r="C4156" s="442">
        <f>hourly1!$F4157*유형화!$G$71/hourly1!$F$8763+유형화!$G$72*hourly1!$G4157/hourly1!$F$8763+유형화!$G$74*hourly1!I4157/hourly1!$I$8763</f>
        <v>0.25124788423475231</v>
      </c>
      <c r="D4156" s="14">
        <v>6.9083230000000002</v>
      </c>
      <c r="E4156" s="14">
        <v>0</v>
      </c>
      <c r="F4156" s="1">
        <v>669534</v>
      </c>
      <c r="G4156" s="15">
        <f t="shared" si="128"/>
        <v>7.9051764183409642E-3</v>
      </c>
      <c r="H4156" s="15">
        <f t="shared" si="129"/>
        <v>1.739895208046947E-2</v>
      </c>
    </row>
    <row r="4157" spans="1:8">
      <c r="A4157" s="1">
        <v>4156</v>
      </c>
      <c r="B4157" s="444">
        <f>유형화!$F$71*hourly1!B4158/hourly1!$B$8763+유형화!$F$72*hourly1!C4158/hourly1!$C$8763+유형화!$F$73*hourly1!D4158/hourly1!$D$8763+유형화!$F$74*hourly1!E4158/hourly1!$E$8763</f>
        <v>58.97739984823189</v>
      </c>
      <c r="C4157" s="442">
        <f>hourly1!$F4158*유형화!$G$71/hourly1!$F$8763+유형화!$G$72*hourly1!$G4158/hourly1!$F$8763+유형화!$G$74*hourly1!I4158/hourly1!$I$8763</f>
        <v>0.23619693368501068</v>
      </c>
      <c r="D4157" s="14">
        <v>9.4606490000000001</v>
      </c>
      <c r="E4157" s="14">
        <v>0</v>
      </c>
      <c r="F4157" s="1">
        <v>538215</v>
      </c>
      <c r="G4157" s="15">
        <f t="shared" si="128"/>
        <v>1.0825796561191625E-2</v>
      </c>
      <c r="H4157" s="15">
        <f t="shared" si="129"/>
        <v>2.3743167281998517E-2</v>
      </c>
    </row>
    <row r="4158" spans="1:8">
      <c r="A4158" s="1">
        <v>4157</v>
      </c>
      <c r="B4158" s="444">
        <f>유형화!$F$71*hourly1!B4159/hourly1!$B$8763+유형화!$F$72*hourly1!C4159/hourly1!$C$8763+유형화!$F$73*hourly1!D4159/hourly1!$D$8763+유형화!$F$74*hourly1!E4159/hourly1!$E$8763</f>
        <v>58.954081328630195</v>
      </c>
      <c r="C4158" s="442">
        <f>hourly1!$F4159*유형화!$G$71/hourly1!$F$8763+유형화!$G$72*hourly1!$G4159/hourly1!$F$8763+유형화!$G$74*hourly1!I4159/hourly1!$I$8763</f>
        <v>0.23620826023707953</v>
      </c>
      <c r="D4158" s="14">
        <v>7.2459930000000004</v>
      </c>
      <c r="E4158" s="14">
        <v>0</v>
      </c>
      <c r="F4158" s="1">
        <v>594989</v>
      </c>
      <c r="G4158" s="15">
        <f t="shared" si="128"/>
        <v>8.291571339536917E-3</v>
      </c>
      <c r="H4158" s="15">
        <f t="shared" si="129"/>
        <v>1.8240858622725144E-2</v>
      </c>
    </row>
    <row r="4159" spans="1:8">
      <c r="A4159" s="1">
        <v>4158</v>
      </c>
      <c r="B4159" s="444">
        <f>유형화!$F$71*hourly1!B4160/hourly1!$B$8763+유형화!$F$72*hourly1!C4160/hourly1!$C$8763+유형화!$F$73*hourly1!D4160/hourly1!$D$8763+유형화!$F$74*hourly1!E4160/hourly1!$E$8763</f>
        <v>60.823163675731422</v>
      </c>
      <c r="C4159" s="442">
        <f>hourly1!$F4160*유형화!$G$71/hourly1!$F$8763+유형화!$G$72*hourly1!$G4160/hourly1!$F$8763+유형화!$G$74*hourly1!I4160/hourly1!$I$8763</f>
        <v>0.25125978118872394</v>
      </c>
      <c r="D4159" s="14">
        <v>7.6306539999999998</v>
      </c>
      <c r="E4159" s="14">
        <v>8.5689419999999856</v>
      </c>
      <c r="F4159" s="1">
        <v>925629</v>
      </c>
      <c r="G4159" s="15">
        <f t="shared" si="128"/>
        <v>8.7317379423803923E-3</v>
      </c>
      <c r="H4159" s="15">
        <f t="shared" si="129"/>
        <v>1.9198968320673977E-2</v>
      </c>
    </row>
    <row r="4160" spans="1:8">
      <c r="A4160" s="1">
        <v>4159</v>
      </c>
      <c r="B4160" s="444">
        <f>유형화!$F$71*hourly1!B4161/hourly1!$B$8763+유형화!$F$72*hourly1!C4161/hourly1!$C$8763+유형화!$F$73*hourly1!D4161/hourly1!$D$8763+유형화!$F$74*hourly1!E4161/hourly1!$E$8763</f>
        <v>75.964185739780717</v>
      </c>
      <c r="C4160" s="442">
        <f>hourly1!$F4161*유형화!$G$71/hourly1!$F$8763+유형화!$G$72*hourly1!$G4161/hourly1!$F$8763+유형화!$G$74*hourly1!I4161/hourly1!$I$8763</f>
        <v>0.31996786832766971</v>
      </c>
      <c r="D4160" s="14">
        <v>5.2925039999999992</v>
      </c>
      <c r="E4160" s="14">
        <v>117.330353</v>
      </c>
      <c r="F4160" s="1">
        <v>475362</v>
      </c>
      <c r="G4160" s="15">
        <f t="shared" si="128"/>
        <v>6.0561988509765996E-3</v>
      </c>
      <c r="H4160" s="15">
        <f t="shared" si="129"/>
        <v>1.3359333603391841E-2</v>
      </c>
    </row>
    <row r="4161" spans="1:8">
      <c r="A4161" s="1">
        <v>4160</v>
      </c>
      <c r="B4161" s="444">
        <f>유형화!$F$71*hourly1!B4162/hourly1!$B$8763+유형화!$F$72*hourly1!C4162/hourly1!$C$8763+유형화!$F$73*hourly1!D4162/hourly1!$D$8763+유형화!$F$74*hourly1!E4162/hourly1!$E$8763</f>
        <v>71.04453617753596</v>
      </c>
      <c r="C4161" s="442">
        <f>hourly1!$F4162*유형화!$G$71/hourly1!$F$8763+유형화!$G$72*hourly1!$G4162/hourly1!$F$8763+유형화!$G$74*hourly1!I4162/hourly1!$I$8763</f>
        <v>0.4254214090133408</v>
      </c>
      <c r="D4161" s="14">
        <v>1.6128720000000001</v>
      </c>
      <c r="E4161" s="14">
        <v>345.12479499999978</v>
      </c>
      <c r="F4161" s="1">
        <v>530386</v>
      </c>
      <c r="G4161" s="15">
        <f t="shared" si="128"/>
        <v>1.8456053227682648E-3</v>
      </c>
      <c r="H4161" s="15">
        <f t="shared" si="129"/>
        <v>4.092114416193152E-3</v>
      </c>
    </row>
    <row r="4162" spans="1:8">
      <c r="A4162" s="1">
        <v>4161</v>
      </c>
      <c r="B4162" s="444">
        <f>유형화!$F$71*hourly1!B4163/hourly1!$B$8763+유형화!$F$72*hourly1!C4163/hourly1!$C$8763+유형화!$F$73*hourly1!D4163/hourly1!$D$8763+유형화!$F$74*hourly1!E4163/hourly1!$E$8763</f>
        <v>83.637721952214775</v>
      </c>
      <c r="C4162" s="442">
        <f>hourly1!$F4163*유형화!$G$71/hourly1!$F$8763+유형화!$G$72*hourly1!$G4163/hourly1!$F$8763+유형화!$G$74*hourly1!I4163/hourly1!$I$8763</f>
        <v>0.54617288427264243</v>
      </c>
      <c r="D4162" s="14">
        <v>1.306171</v>
      </c>
      <c r="E4162" s="14">
        <v>653.43474899999978</v>
      </c>
      <c r="F4162" s="1">
        <v>496439</v>
      </c>
      <c r="G4162" s="15">
        <f t="shared" ref="G4162:G4225" si="130">D4162/$I$1</f>
        <v>1.4946481494164116E-3</v>
      </c>
      <c r="H4162" s="15">
        <f t="shared" ref="H4162:H4225" si="131">G4162/(1-$H$1*(1-G4162))</f>
        <v>3.3153838148012068E-3</v>
      </c>
    </row>
    <row r="4163" spans="1:8">
      <c r="A4163" s="1">
        <v>4162</v>
      </c>
      <c r="B4163" s="444">
        <f>유형화!$F$71*hourly1!B4164/hourly1!$B$8763+유형화!$F$72*hourly1!C4164/hourly1!$C$8763+유형화!$F$73*hourly1!D4164/hourly1!$D$8763+유형화!$F$74*hourly1!E4164/hourly1!$E$8763</f>
        <v>102.64397206823367</v>
      </c>
      <c r="C4163" s="442">
        <f>hourly1!$F4164*유형화!$G$71/hourly1!$F$8763+유형화!$G$72*hourly1!$G4164/hourly1!$F$8763+유형화!$G$74*hourly1!I4164/hourly1!$I$8763</f>
        <v>0.65180292360422121</v>
      </c>
      <c r="D4163" s="14">
        <v>8.1000829999999997</v>
      </c>
      <c r="E4163" s="14">
        <v>913.15804700000024</v>
      </c>
      <c r="F4163" s="1">
        <v>486211</v>
      </c>
      <c r="G4163" s="15">
        <f t="shared" si="130"/>
        <v>9.268904351780384E-3</v>
      </c>
      <c r="H4163" s="15">
        <f t="shared" si="131"/>
        <v>2.0366836245271549E-2</v>
      </c>
    </row>
    <row r="4164" spans="1:8">
      <c r="A4164" s="1">
        <v>4163</v>
      </c>
      <c r="B4164" s="444">
        <f>유형화!$F$71*hourly1!B4165/hourly1!$B$8763+유형화!$F$72*hourly1!C4165/hourly1!$C$8763+유형화!$F$73*hourly1!D4165/hourly1!$D$8763+유형화!$F$74*hourly1!E4165/hourly1!$E$8763</f>
        <v>116.91598768486288</v>
      </c>
      <c r="C4164" s="442">
        <f>hourly1!$F4165*유형화!$G$71/hourly1!$F$8763+유형화!$G$72*hourly1!$G4165/hourly1!$F$8763+유형화!$G$74*hourly1!I4165/hourly1!$I$8763</f>
        <v>0.69700662250877654</v>
      </c>
      <c r="D4164" s="14">
        <v>17.298558</v>
      </c>
      <c r="E4164" s="14">
        <v>1079.397500999999</v>
      </c>
      <c r="F4164" s="1">
        <v>475404</v>
      </c>
      <c r="G4164" s="15">
        <f t="shared" si="130"/>
        <v>1.9794695872341728E-2</v>
      </c>
      <c r="H4164" s="15">
        <f t="shared" si="131"/>
        <v>4.2949122711575534E-2</v>
      </c>
    </row>
    <row r="4165" spans="1:8">
      <c r="A4165" s="1">
        <v>4164</v>
      </c>
      <c r="B4165" s="444">
        <f>유형화!$F$71*hourly1!B4166/hourly1!$B$8763+유형화!$F$72*hourly1!C4166/hourly1!$C$8763+유형화!$F$73*hourly1!D4166/hourly1!$D$8763+유형화!$F$74*hourly1!E4166/hourly1!$E$8763</f>
        <v>114.03403767887687</v>
      </c>
      <c r="C4165" s="442">
        <f>hourly1!$F4166*유형화!$G$71/hourly1!$F$8763+유형화!$G$72*hourly1!$G4166/hourly1!$F$8763+유형화!$G$74*hourly1!I4166/hourly1!$I$8763</f>
        <v>0.72217715470108157</v>
      </c>
      <c r="D4165" s="14">
        <v>27.701534000000009</v>
      </c>
      <c r="E4165" s="14">
        <v>1164.0648869999991</v>
      </c>
      <c r="F4165" s="1">
        <v>470168</v>
      </c>
      <c r="G4165" s="15">
        <f t="shared" si="130"/>
        <v>3.1698794820200285E-2</v>
      </c>
      <c r="H4165" s="15">
        <f t="shared" si="131"/>
        <v>6.7814433602366775E-2</v>
      </c>
    </row>
    <row r="4166" spans="1:8">
      <c r="A4166" s="1">
        <v>4165</v>
      </c>
      <c r="B4166" s="444">
        <f>유형화!$F$71*hourly1!B4167/hourly1!$B$8763+유형화!$F$72*hourly1!C4167/hourly1!$C$8763+유형화!$F$73*hourly1!D4167/hourly1!$D$8763+유형화!$F$74*hourly1!E4167/hourly1!$E$8763</f>
        <v>130.96963547423525</v>
      </c>
      <c r="C4166" s="442">
        <f>hourly1!$F4167*유형화!$G$71/hourly1!$F$8763+유형화!$G$72*hourly1!$G4167/hourly1!$F$8763+유형화!$G$74*hourly1!I4167/hourly1!$I$8763</f>
        <v>0.65167360534427066</v>
      </c>
      <c r="D4166" s="14">
        <v>34.722900000000003</v>
      </c>
      <c r="E4166" s="14">
        <v>1140.4462540000011</v>
      </c>
      <c r="F4166" s="1">
        <v>443229</v>
      </c>
      <c r="G4166" s="15">
        <f t="shared" si="130"/>
        <v>3.9733326055601551E-2</v>
      </c>
      <c r="H4166" s="15">
        <f t="shared" si="131"/>
        <v>8.4206942254643619E-2</v>
      </c>
    </row>
    <row r="4167" spans="1:8">
      <c r="A4167" s="1">
        <v>4166</v>
      </c>
      <c r="B4167" s="444">
        <f>유형화!$F$71*hourly1!B4168/hourly1!$B$8763+유형화!$F$72*hourly1!C4168/hourly1!$C$8763+유형화!$F$73*hourly1!D4168/hourly1!$D$8763+유형화!$F$74*hourly1!E4168/hourly1!$E$8763</f>
        <v>112.64756427961711</v>
      </c>
      <c r="C4167" s="442">
        <f>hourly1!$F4168*유형화!$G$71/hourly1!$F$8763+유형화!$G$72*hourly1!$G4168/hourly1!$F$8763+유형화!$G$74*hourly1!I4168/hourly1!$I$8763</f>
        <v>0.59123341229960891</v>
      </c>
      <c r="D4167" s="14">
        <v>55.19154000000001</v>
      </c>
      <c r="E4167" s="14">
        <v>1075.2429259999999</v>
      </c>
      <c r="F4167" s="1">
        <v>426276</v>
      </c>
      <c r="G4167" s="15">
        <f t="shared" si="130"/>
        <v>6.3155538688611124E-2</v>
      </c>
      <c r="H4167" s="15">
        <f t="shared" si="131"/>
        <v>0.13028864743559571</v>
      </c>
    </row>
    <row r="4168" spans="1:8">
      <c r="A4168" s="1">
        <v>4167</v>
      </c>
      <c r="B4168" s="444">
        <f>유형화!$F$71*hourly1!B4169/hourly1!$B$8763+유형화!$F$72*hourly1!C4169/hourly1!$C$8763+유형화!$F$73*hourly1!D4169/hourly1!$D$8763+유형화!$F$74*hourly1!E4169/hourly1!$E$8763</f>
        <v>111.89073961985703</v>
      </c>
      <c r="C4168" s="442">
        <f>hourly1!$F4169*유형화!$G$71/hourly1!$F$8763+유형화!$G$72*hourly1!$G4169/hourly1!$F$8763+유형화!$G$74*hourly1!I4169/hourly1!$I$8763</f>
        <v>0.51069103391246595</v>
      </c>
      <c r="D4168" s="14">
        <v>77.398961</v>
      </c>
      <c r="E4168" s="14">
        <v>914.06619199999943</v>
      </c>
      <c r="F4168" s="1">
        <v>448573</v>
      </c>
      <c r="G4168" s="15">
        <f t="shared" si="130"/>
        <v>8.8567433992488759E-2</v>
      </c>
      <c r="H4168" s="15">
        <f t="shared" si="131"/>
        <v>0.17759231428316172</v>
      </c>
    </row>
    <row r="4169" spans="1:8">
      <c r="A4169" s="1">
        <v>4168</v>
      </c>
      <c r="B4169" s="444">
        <f>유형화!$F$71*hourly1!B4170/hourly1!$B$8763+유형화!$F$72*hourly1!C4170/hourly1!$C$8763+유형화!$F$73*hourly1!D4170/hourly1!$D$8763+유형화!$F$74*hourly1!E4170/hourly1!$E$8763</f>
        <v>108.62731277313451</v>
      </c>
      <c r="C4169" s="442">
        <f>hourly1!$F4170*유형화!$G$71/hourly1!$F$8763+유형화!$G$72*hourly1!$G4170/hourly1!$F$8763+유형화!$G$74*hourly1!I4170/hourly1!$I$8763</f>
        <v>0.47547091653966356</v>
      </c>
      <c r="D4169" s="14">
        <v>79.605577999999994</v>
      </c>
      <c r="E4169" s="14">
        <v>712.40651899999943</v>
      </c>
      <c r="F4169" s="1">
        <v>826398</v>
      </c>
      <c r="G4169" s="15">
        <f t="shared" si="130"/>
        <v>9.1092460206913042E-2</v>
      </c>
      <c r="H4169" s="15">
        <f t="shared" si="131"/>
        <v>0.18214817999157501</v>
      </c>
    </row>
    <row r="4170" spans="1:8">
      <c r="A4170" s="1">
        <v>4169</v>
      </c>
      <c r="B4170" s="444">
        <f>유형화!$F$71*hourly1!B4171/hourly1!$B$8763+유형화!$F$72*hourly1!C4171/hourly1!$C$8763+유형화!$F$73*hourly1!D4171/hourly1!$D$8763+유형화!$F$74*hourly1!E4171/hourly1!$E$8763</f>
        <v>104.83902102889601</v>
      </c>
      <c r="C4170" s="442">
        <f>hourly1!$F4171*유형화!$G$71/hourly1!$F$8763+유형화!$G$72*hourly1!$G4171/hourly1!$F$8763+유형화!$G$74*hourly1!I4171/hourly1!$I$8763</f>
        <v>0.36489166286994912</v>
      </c>
      <c r="D4170" s="14">
        <v>62.844445</v>
      </c>
      <c r="E4170" s="14">
        <v>504.10870400000022</v>
      </c>
      <c r="F4170" s="1">
        <v>773449</v>
      </c>
      <c r="G4170" s="15">
        <f t="shared" si="130"/>
        <v>7.1912738393634115E-2</v>
      </c>
      <c r="H4170" s="15">
        <f t="shared" si="131"/>
        <v>0.14689499275899409</v>
      </c>
    </row>
    <row r="4171" spans="1:8">
      <c r="A4171" s="1">
        <v>4170</v>
      </c>
      <c r="B4171" s="444">
        <f>유형화!$F$71*hourly1!B4172/hourly1!$B$8763+유형화!$F$72*hourly1!C4172/hourly1!$C$8763+유형화!$F$73*hourly1!D4172/hourly1!$D$8763+유형화!$F$74*hourly1!E4172/hourly1!$E$8763</f>
        <v>103.35009523147725</v>
      </c>
      <c r="C4171" s="442">
        <f>hourly1!$F4172*유형화!$G$71/hourly1!$F$8763+유형화!$G$72*hourly1!$G4172/hourly1!$F$8763+유형화!$G$74*hourly1!I4172/hourly1!$I$8763</f>
        <v>0.49565475084022426</v>
      </c>
      <c r="D4171" s="14">
        <v>31.992727000000009</v>
      </c>
      <c r="E4171" s="14">
        <v>294.44467199999963</v>
      </c>
      <c r="F4171" s="1">
        <v>784303</v>
      </c>
      <c r="G4171" s="15">
        <f t="shared" si="130"/>
        <v>3.6609196043500034E-2</v>
      </c>
      <c r="H4171" s="15">
        <f t="shared" si="131"/>
        <v>7.7869530115345947E-2</v>
      </c>
    </row>
    <row r="4172" spans="1:8">
      <c r="A4172" s="1">
        <v>4171</v>
      </c>
      <c r="B4172" s="444">
        <f>유형화!$F$71*hourly1!B4173/hourly1!$B$8763+유형화!$F$72*hourly1!C4173/hourly1!$C$8763+유형화!$F$73*hourly1!D4173/hourly1!$D$8763+유형화!$F$74*hourly1!E4173/hourly1!$E$8763</f>
        <v>116.69196915713015</v>
      </c>
      <c r="C4172" s="442">
        <f>hourly1!$F4173*유형화!$G$71/hourly1!$F$8763+유형화!$G$72*hourly1!$G4173/hourly1!$F$8763+유형화!$G$74*hourly1!I4173/hourly1!$I$8763</f>
        <v>0.58130401894861838</v>
      </c>
      <c r="D4172" s="14">
        <v>26.85536299999999</v>
      </c>
      <c r="E4172" s="14">
        <v>121.974324</v>
      </c>
      <c r="F4172" s="1">
        <v>812843</v>
      </c>
      <c r="G4172" s="15">
        <f t="shared" si="130"/>
        <v>3.0730523499492762E-2</v>
      </c>
      <c r="H4172" s="15">
        <f t="shared" si="131"/>
        <v>6.5817960638110629E-2</v>
      </c>
    </row>
    <row r="4173" spans="1:8">
      <c r="A4173" s="1">
        <v>4172</v>
      </c>
      <c r="B4173" s="444">
        <f>유형화!$F$71*hourly1!B4174/hourly1!$B$8763+유형화!$F$72*hourly1!C4174/hourly1!$C$8763+유형화!$F$73*hourly1!D4174/hourly1!$D$8763+유형화!$F$74*hourly1!E4174/hourly1!$E$8763</f>
        <v>118.73252095273502</v>
      </c>
      <c r="C4173" s="442">
        <f>hourly1!$F4174*유형화!$G$71/hourly1!$F$8763+유형화!$G$72*hourly1!$G4174/hourly1!$F$8763+유형화!$G$74*hourly1!I4174/hourly1!$I$8763</f>
        <v>0.6116145241725337</v>
      </c>
      <c r="D4173" s="14">
        <v>26.273793999999992</v>
      </c>
      <c r="E4173" s="14">
        <v>18.620005999999961</v>
      </c>
      <c r="F4173" s="1">
        <v>821284</v>
      </c>
      <c r="G4173" s="15">
        <f t="shared" si="130"/>
        <v>3.0065035573633169E-2</v>
      </c>
      <c r="H4173" s="15">
        <f t="shared" si="131"/>
        <v>6.4443152133080453E-2</v>
      </c>
    </row>
    <row r="4174" spans="1:8">
      <c r="A4174" s="1">
        <v>4173</v>
      </c>
      <c r="B4174" s="444">
        <f>유형화!$F$71*hourly1!B4175/hourly1!$B$8763+유형화!$F$72*hourly1!C4175/hourly1!$C$8763+유형화!$F$73*hourly1!D4175/hourly1!$D$8763+유형화!$F$74*hourly1!E4175/hourly1!$E$8763</f>
        <v>91.279847479972403</v>
      </c>
      <c r="C4174" s="442">
        <f>hourly1!$F4175*유형화!$G$71/hourly1!$F$8763+유형화!$G$72*hourly1!$G4175/hourly1!$F$8763+유형화!$G$74*hourly1!I4175/hourly1!$I$8763</f>
        <v>0.42029512562739718</v>
      </c>
      <c r="D4174" s="14">
        <v>23.648626</v>
      </c>
      <c r="E4174" s="14">
        <v>5.6721399999999988</v>
      </c>
      <c r="F4174" s="1">
        <v>844480</v>
      </c>
      <c r="G4174" s="15">
        <f t="shared" si="130"/>
        <v>2.7061062515659005E-2</v>
      </c>
      <c r="H4174" s="15">
        <f t="shared" si="131"/>
        <v>5.8210406701151164E-2</v>
      </c>
    </row>
    <row r="4175" spans="1:8">
      <c r="A4175" s="1">
        <v>4174</v>
      </c>
      <c r="B4175" s="444">
        <f>유형화!$F$71*hourly1!B4176/hourly1!$B$8763+유형화!$F$72*hourly1!C4176/hourly1!$C$8763+유형화!$F$73*hourly1!D4176/hourly1!$D$8763+유형화!$F$74*hourly1!E4176/hourly1!$E$8763</f>
        <v>73.339511217763061</v>
      </c>
      <c r="C4175" s="442">
        <f>hourly1!$F4176*유형화!$G$71/hourly1!$F$8763+유형화!$G$72*hourly1!$G4176/hourly1!$F$8763+유형화!$G$74*hourly1!I4176/hourly1!$I$8763</f>
        <v>0.40518868312111711</v>
      </c>
      <c r="D4175" s="14">
        <v>24.412376999999999</v>
      </c>
      <c r="E4175" s="14">
        <v>4.33</v>
      </c>
      <c r="F4175" s="1">
        <v>854563</v>
      </c>
      <c r="G4175" s="15">
        <f t="shared" si="130"/>
        <v>2.7935020840231313E-2</v>
      </c>
      <c r="H4175" s="15">
        <f t="shared" si="131"/>
        <v>6.0028289994728687E-2</v>
      </c>
    </row>
    <row r="4176" spans="1:8">
      <c r="A4176" s="1">
        <v>4175</v>
      </c>
      <c r="B4176" s="444">
        <f>유형화!$F$71*hourly1!B4177/hourly1!$B$8763+유형화!$F$72*hourly1!C4177/hourly1!$C$8763+유형화!$F$73*hourly1!D4177/hourly1!$D$8763+유형화!$F$74*hourly1!E4177/hourly1!$E$8763</f>
        <v>68.543879652284602</v>
      </c>
      <c r="C4176" s="442">
        <f>hourly1!$F4177*유형화!$G$71/hourly1!$F$8763+유형화!$G$72*hourly1!$G4177/hourly1!$F$8763+유형화!$G$74*hourly1!I4177/hourly1!$I$8763</f>
        <v>0.3901505258711942</v>
      </c>
      <c r="D4176" s="14">
        <v>29.340678</v>
      </c>
      <c r="E4176" s="14">
        <v>4.3184200000000006</v>
      </c>
      <c r="F4176" s="1">
        <v>933004</v>
      </c>
      <c r="G4176" s="15">
        <f t="shared" si="130"/>
        <v>3.3574463125672541E-2</v>
      </c>
      <c r="H4176" s="15">
        <f t="shared" si="131"/>
        <v>7.1668950085824107E-2</v>
      </c>
    </row>
    <row r="4177" spans="1:8">
      <c r="A4177" s="1">
        <v>4176</v>
      </c>
      <c r="B4177" s="444">
        <f>유형화!$F$71*hourly1!B4178/hourly1!$B$8763+유형화!$F$72*hourly1!C4178/hourly1!$C$8763+유형화!$F$73*hourly1!D4178/hourly1!$D$8763+유형화!$F$74*hourly1!E4178/hourly1!$E$8763</f>
        <v>64.213263701253652</v>
      </c>
      <c r="C4177" s="442">
        <f>hourly1!$F4178*유형화!$G$71/hourly1!$F$8763+유형화!$G$72*hourly1!$G4178/hourly1!$F$8763+유형화!$G$74*hourly1!I4178/hourly1!$I$8763</f>
        <v>0.31493521233976141</v>
      </c>
      <c r="D4177" s="14">
        <v>27.920650999999999</v>
      </c>
      <c r="E4177" s="14">
        <v>2.0331600000000001</v>
      </c>
      <c r="F4177" s="1">
        <v>962469</v>
      </c>
      <c r="G4177" s="15">
        <f t="shared" si="130"/>
        <v>3.1949529845365948E-2</v>
      </c>
      <c r="H4177" s="15">
        <f t="shared" si="131"/>
        <v>6.833068136953846E-2</v>
      </c>
    </row>
    <row r="4178" spans="1:8">
      <c r="A4178" s="1">
        <v>4177</v>
      </c>
      <c r="B4178" s="444">
        <f>유형화!$F$71*hourly1!B4179/hourly1!$B$8763+유형화!$F$72*hourly1!C4179/hourly1!$C$8763+유형화!$F$73*hourly1!D4179/hourly1!$D$8763+유형화!$F$74*hourly1!E4179/hourly1!$E$8763</f>
        <v>62.063599558822887</v>
      </c>
      <c r="C4178" s="442">
        <f>hourly1!$F4179*유형화!$G$71/hourly1!$F$8763+유형화!$G$72*hourly1!$G4179/hourly1!$F$8763+유형화!$G$74*hourly1!I4179/hourly1!$I$8763</f>
        <v>0.26282272410318741</v>
      </c>
      <c r="D4178" s="14">
        <v>35.939626999999987</v>
      </c>
      <c r="E4178" s="14">
        <v>0.43572000000000011</v>
      </c>
      <c r="F4178" s="1">
        <v>921112</v>
      </c>
      <c r="G4178" s="15">
        <f t="shared" si="130"/>
        <v>4.1125623663567853E-2</v>
      </c>
      <c r="H4178" s="15">
        <f t="shared" si="131"/>
        <v>8.701642458246156E-2</v>
      </c>
    </row>
    <row r="4179" spans="1:8">
      <c r="A4179" s="1">
        <v>4178</v>
      </c>
      <c r="B4179" s="444">
        <f>유형화!$F$71*hourly1!B4180/hourly1!$B$8763+유형화!$F$72*hourly1!C4180/hourly1!$C$8763+유형화!$F$73*hourly1!D4180/hourly1!$D$8763+유형화!$F$74*hourly1!E4180/hourly1!$E$8763</f>
        <v>61.123529628538485</v>
      </c>
      <c r="C4179" s="442">
        <f>hourly1!$F4180*유형화!$G$71/hourly1!$F$8763+유형화!$G$72*hourly1!$G4180/hourly1!$F$8763+유형화!$G$74*hourly1!I4180/hourly1!$I$8763</f>
        <v>0.2433456177601262</v>
      </c>
      <c r="D4179" s="14">
        <v>38.024883000000003</v>
      </c>
      <c r="E4179" s="14">
        <v>0.27495999999999998</v>
      </c>
      <c r="F4179" s="1">
        <v>809406</v>
      </c>
      <c r="G4179" s="15">
        <f t="shared" si="130"/>
        <v>4.3511776794711854E-2</v>
      </c>
      <c r="H4179" s="15">
        <f t="shared" si="131"/>
        <v>9.1810269806038694E-2</v>
      </c>
    </row>
    <row r="4180" spans="1:8">
      <c r="A4180" s="1">
        <v>4179</v>
      </c>
      <c r="B4180" s="444">
        <f>유형화!$F$71*hourly1!B4181/hourly1!$B$8763+유형화!$F$72*hourly1!C4181/hourly1!$C$8763+유형화!$F$73*hourly1!D4181/hourly1!$D$8763+유형화!$F$74*hourly1!E4181/hourly1!$E$8763</f>
        <v>59.382308898577712</v>
      </c>
      <c r="C4180" s="442">
        <f>hourly1!$F4181*유형화!$G$71/hourly1!$F$8763+유형화!$G$72*hourly1!$G4181/hourly1!$F$8763+유형화!$G$74*hourly1!I4181/hourly1!$I$8763</f>
        <v>0.23763507985379995</v>
      </c>
      <c r="D4180" s="14">
        <v>45.997450999999998</v>
      </c>
      <c r="E4180" s="14">
        <v>0</v>
      </c>
      <c r="F4180" s="1">
        <v>674709</v>
      </c>
      <c r="G4180" s="15">
        <f t="shared" si="130"/>
        <v>5.2634766056681763E-2</v>
      </c>
      <c r="H4180" s="15">
        <f t="shared" si="131"/>
        <v>0.10989636208203175</v>
      </c>
    </row>
    <row r="4181" spans="1:8">
      <c r="A4181" s="1">
        <v>4180</v>
      </c>
      <c r="B4181" s="444">
        <f>유형화!$F$71*hourly1!B4182/hourly1!$B$8763+유형화!$F$72*hourly1!C4182/hourly1!$C$8763+유형화!$F$73*hourly1!D4182/hourly1!$D$8763+유형화!$F$74*hourly1!E4182/hourly1!$E$8763</f>
        <v>59.735679151307366</v>
      </c>
      <c r="C4181" s="442">
        <f>hourly1!$F4182*유형화!$G$71/hourly1!$F$8763+유형화!$G$72*hourly1!$G4182/hourly1!$F$8763+유형화!$G$74*hourly1!I4182/hourly1!$I$8763</f>
        <v>0.23762725719913383</v>
      </c>
      <c r="D4181" s="14">
        <v>34.744019999999999</v>
      </c>
      <c r="E4181" s="14">
        <v>0</v>
      </c>
      <c r="F4181" s="1">
        <v>546059</v>
      </c>
      <c r="G4181" s="15">
        <f t="shared" si="130"/>
        <v>3.9757493617824005E-2</v>
      </c>
      <c r="H4181" s="15">
        <f t="shared" si="131"/>
        <v>8.425578713811005E-2</v>
      </c>
    </row>
    <row r="4182" spans="1:8">
      <c r="A4182" s="1">
        <v>4181</v>
      </c>
      <c r="B4182" s="444">
        <f>유형화!$F$71*hourly1!B4183/hourly1!$B$8763+유형화!$F$72*hourly1!C4183/hourly1!$C$8763+유형화!$F$73*hourly1!D4183/hourly1!$D$8763+유형화!$F$74*hourly1!E4183/hourly1!$E$8763</f>
        <v>59.610444453845602</v>
      </c>
      <c r="C4182" s="442">
        <f>hourly1!$F4183*유형화!$G$71/hourly1!$F$8763+유형화!$G$72*hourly1!$G4183/hourly1!$F$8763+유형화!$G$74*hourly1!I4183/hourly1!$I$8763</f>
        <v>0.23629178337283846</v>
      </c>
      <c r="D4182" s="14">
        <v>32.028849999999998</v>
      </c>
      <c r="E4182" s="14">
        <v>0</v>
      </c>
      <c r="F4182" s="1">
        <v>603489</v>
      </c>
      <c r="G4182" s="15">
        <f t="shared" si="130"/>
        <v>3.6650531500420573E-2</v>
      </c>
      <c r="H4182" s="15">
        <f t="shared" si="131"/>
        <v>7.7953682994724466E-2</v>
      </c>
    </row>
    <row r="4183" spans="1:8">
      <c r="A4183" s="1">
        <v>4182</v>
      </c>
      <c r="B4183" s="444">
        <f>유형화!$F$71*hourly1!B4184/hourly1!$B$8763+유형화!$F$72*hourly1!C4184/hourly1!$C$8763+유형화!$F$73*hourly1!D4184/hourly1!$D$8763+유형화!$F$74*hourly1!E4184/hourly1!$E$8763</f>
        <v>61.400196944779843</v>
      </c>
      <c r="C4183" s="442">
        <f>hourly1!$F4184*유형화!$G$71/hourly1!$F$8763+유형화!$G$72*hourly1!$G4184/hourly1!$F$8763+유형화!$G$74*hourly1!I4184/hourly1!$I$8763</f>
        <v>0.42133635355786286</v>
      </c>
      <c r="D4183" s="14">
        <v>24.50413</v>
      </c>
      <c r="E4183" s="14">
        <v>8.029809000000002</v>
      </c>
      <c r="F4183" s="1">
        <v>924378</v>
      </c>
      <c r="G4183" s="15">
        <f t="shared" si="130"/>
        <v>2.8040013564502028E-2</v>
      </c>
      <c r="H4183" s="15">
        <f t="shared" si="131"/>
        <v>6.0246428220056179E-2</v>
      </c>
    </row>
    <row r="4184" spans="1:8">
      <c r="A4184" s="1">
        <v>4183</v>
      </c>
      <c r="B4184" s="444">
        <f>유형화!$F$71*hourly1!B4185/hourly1!$B$8763+유형화!$F$72*hourly1!C4185/hourly1!$C$8763+유형화!$F$73*hourly1!D4185/hourly1!$D$8763+유형화!$F$74*hourly1!E4185/hourly1!$E$8763</f>
        <v>78.867062306785513</v>
      </c>
      <c r="C4184" s="442">
        <f>hourly1!$F4185*유형화!$G$71/hourly1!$F$8763+유형화!$G$72*hourly1!$G4185/hourly1!$F$8763+유형화!$G$74*hourly1!I4185/hourly1!$I$8763</f>
        <v>0.75153688143910824</v>
      </c>
      <c r="D4184" s="14">
        <v>19.655434</v>
      </c>
      <c r="E4184" s="14">
        <v>94.327411999999995</v>
      </c>
      <c r="F4184" s="1">
        <v>973799</v>
      </c>
      <c r="G4184" s="15">
        <f t="shared" si="130"/>
        <v>2.2491663077863787E-2</v>
      </c>
      <c r="H4184" s="15">
        <f t="shared" si="131"/>
        <v>4.8644252234014765E-2</v>
      </c>
    </row>
    <row r="4185" spans="1:8">
      <c r="A4185" s="1">
        <v>4184</v>
      </c>
      <c r="B4185" s="444">
        <f>유형화!$F$71*hourly1!B4186/hourly1!$B$8763+유형화!$F$72*hourly1!C4186/hourly1!$C$8763+유형화!$F$73*hourly1!D4186/hourly1!$D$8763+유형화!$F$74*hourly1!E4186/hourly1!$E$8763</f>
        <v>278.99483805248701</v>
      </c>
      <c r="C4185" s="442">
        <f>hourly1!$F4186*유형화!$G$71/hourly1!$F$8763+유형화!$G$72*hourly1!$G4186/hourly1!$F$8763+유형화!$G$74*hourly1!I4186/hourly1!$I$8763</f>
        <v>0.65025949754138268</v>
      </c>
      <c r="D4185" s="14">
        <v>11.898578000000001</v>
      </c>
      <c r="E4185" s="14">
        <v>240.3014130000002</v>
      </c>
      <c r="F4185" s="1">
        <v>909715</v>
      </c>
      <c r="G4185" s="15">
        <f t="shared" si="130"/>
        <v>1.3615512508229651E-2</v>
      </c>
      <c r="H4185" s="15">
        <f t="shared" si="131"/>
        <v>2.9761429105757607E-2</v>
      </c>
    </row>
    <row r="4186" spans="1:8">
      <c r="A4186" s="1">
        <v>4185</v>
      </c>
      <c r="B4186" s="444">
        <f>유형화!$F$71*hourly1!B4187/hourly1!$B$8763+유형화!$F$72*hourly1!C4187/hourly1!$C$8763+유형화!$F$73*hourly1!D4187/hourly1!$D$8763+유형화!$F$74*hourly1!E4187/hourly1!$E$8763</f>
        <v>531.80461796943166</v>
      </c>
      <c r="C4186" s="442">
        <f>hourly1!$F4187*유형화!$G$71/hourly1!$F$8763+유형화!$G$72*hourly1!$G4187/hourly1!$F$8763+유형화!$G$74*hourly1!I4187/hourly1!$I$8763</f>
        <v>0.57556667215286317</v>
      </c>
      <c r="D4186" s="14">
        <v>8.2195040000000006</v>
      </c>
      <c r="E4186" s="14">
        <v>403.35822400000012</v>
      </c>
      <c r="F4186" s="1">
        <v>884835</v>
      </c>
      <c r="G4186" s="15">
        <f t="shared" si="130"/>
        <v>9.4055574980004882E-3</v>
      </c>
      <c r="H4186" s="15">
        <f t="shared" si="131"/>
        <v>2.0663695623293666E-2</v>
      </c>
    </row>
    <row r="4187" spans="1:8">
      <c r="A4187" s="1">
        <v>4186</v>
      </c>
      <c r="B4187" s="444">
        <f>유형화!$F$71*hourly1!B4188/hourly1!$B$8763+유형화!$F$72*hourly1!C4188/hourly1!$C$8763+유형화!$F$73*hourly1!D4188/hourly1!$D$8763+유형화!$F$74*hourly1!E4188/hourly1!$E$8763</f>
        <v>666.691903212689</v>
      </c>
      <c r="C4187" s="442">
        <f>hourly1!$F4188*유형화!$G$71/hourly1!$F$8763+유형화!$G$72*hourly1!$G4188/hourly1!$F$8763+유형화!$G$74*hourly1!I4188/hourly1!$I$8763</f>
        <v>0.49034039779834582</v>
      </c>
      <c r="D4187" s="14">
        <v>6.6159110000000014</v>
      </c>
      <c r="E4187" s="14">
        <v>547.43545299999948</v>
      </c>
      <c r="F4187" s="1">
        <v>889382</v>
      </c>
      <c r="G4187" s="15">
        <f t="shared" si="130"/>
        <v>7.5705701113052458E-3</v>
      </c>
      <c r="H4187" s="15">
        <f t="shared" si="131"/>
        <v>1.666924991654975E-2</v>
      </c>
    </row>
    <row r="4188" spans="1:8">
      <c r="A4188" s="1">
        <v>4187</v>
      </c>
      <c r="B4188" s="444">
        <f>유형화!$F$71*hourly1!B4189/hourly1!$B$8763+유형화!$F$72*hourly1!C4189/hourly1!$C$8763+유형화!$F$73*hourly1!D4189/hourly1!$D$8763+유형화!$F$74*hourly1!E4189/hourly1!$E$8763</f>
        <v>737.40734140390691</v>
      </c>
      <c r="C4188" s="442">
        <f>hourly1!$F4189*유형화!$G$71/hourly1!$F$8763+유형화!$G$72*hourly1!$G4189/hourly1!$F$8763+유형화!$G$74*hourly1!I4189/hourly1!$I$8763</f>
        <v>0.4584013136561117</v>
      </c>
      <c r="D4188" s="14">
        <v>16.433868</v>
      </c>
      <c r="E4188" s="14">
        <v>711.97861800000101</v>
      </c>
      <c r="F4188" s="1">
        <v>844062</v>
      </c>
      <c r="G4188" s="15">
        <f t="shared" si="130"/>
        <v>1.880523330708888E-2</v>
      </c>
      <c r="H4188" s="15">
        <f t="shared" si="131"/>
        <v>4.0850492519321012E-2</v>
      </c>
    </row>
    <row r="4189" spans="1:8">
      <c r="A4189" s="1">
        <v>4188</v>
      </c>
      <c r="B4189" s="444">
        <f>유형화!$F$71*hourly1!B4190/hourly1!$B$8763+유형화!$F$72*hourly1!C4190/hourly1!$C$8763+유형화!$F$73*hourly1!D4190/hourly1!$D$8763+유형화!$F$74*hourly1!E4190/hourly1!$E$8763</f>
        <v>660.81533280629196</v>
      </c>
      <c r="C4189" s="442">
        <f>hourly1!$F4190*유형화!$G$71/hourly1!$F$8763+유형화!$G$72*hourly1!$G4190/hourly1!$F$8763+유형화!$G$74*hourly1!I4190/hourly1!$I$8763</f>
        <v>0.44241628924763399</v>
      </c>
      <c r="D4189" s="14">
        <v>29.425773</v>
      </c>
      <c r="E4189" s="14">
        <v>758.32185599999991</v>
      </c>
      <c r="F4189" s="1">
        <v>863250</v>
      </c>
      <c r="G4189" s="15">
        <f t="shared" si="130"/>
        <v>3.3671837117496418E-2</v>
      </c>
      <c r="H4189" s="15">
        <f t="shared" si="131"/>
        <v>7.1868591102423982E-2</v>
      </c>
    </row>
    <row r="4190" spans="1:8">
      <c r="A4190" s="1">
        <v>4189</v>
      </c>
      <c r="B4190" s="444">
        <f>유형화!$F$71*hourly1!B4191/hourly1!$B$8763+유형화!$F$72*hourly1!C4191/hourly1!$C$8763+유형화!$F$73*hourly1!D4191/hourly1!$D$8763+유형화!$F$74*hourly1!E4191/hourly1!$E$8763</f>
        <v>444.88557619322887</v>
      </c>
      <c r="C4190" s="442">
        <f>hourly1!$F4191*유형화!$G$71/hourly1!$F$8763+유형화!$G$72*hourly1!$G4191/hourly1!$F$8763+유형화!$G$74*hourly1!I4191/hourly1!$I$8763</f>
        <v>0.55414628801314003</v>
      </c>
      <c r="D4190" s="14">
        <v>34.084440999999998</v>
      </c>
      <c r="E4190" s="14">
        <v>808.32291299999997</v>
      </c>
      <c r="F4190" s="1">
        <v>857545</v>
      </c>
      <c r="G4190" s="15">
        <f t="shared" si="130"/>
        <v>3.9002739047600099E-2</v>
      </c>
      <c r="H4190" s="15">
        <f t="shared" si="131"/>
        <v>8.2729058051213805E-2</v>
      </c>
    </row>
    <row r="4191" spans="1:8">
      <c r="A4191" s="1">
        <v>4190</v>
      </c>
      <c r="B4191" s="444">
        <f>유형화!$F$71*hourly1!B4192/hourly1!$B$8763+유형화!$F$72*hourly1!C4192/hourly1!$C$8763+유형화!$F$73*hourly1!D4192/hourly1!$D$8763+유형화!$F$74*hourly1!E4192/hourly1!$E$8763</f>
        <v>607.52244824405523</v>
      </c>
      <c r="C4191" s="442">
        <f>hourly1!$F4192*유형화!$G$71/hourly1!$F$8763+유형화!$G$72*hourly1!$G4192/hourly1!$F$8763+유형화!$G$74*hourly1!I4192/hourly1!$I$8763</f>
        <v>0.51680435704811623</v>
      </c>
      <c r="D4191" s="14">
        <v>84.323998999999972</v>
      </c>
      <c r="E4191" s="14">
        <v>726.13560299999983</v>
      </c>
      <c r="F4191" s="1">
        <v>885006</v>
      </c>
      <c r="G4191" s="15">
        <f t="shared" si="130"/>
        <v>9.649173734276853E-2</v>
      </c>
      <c r="H4191" s="15">
        <f t="shared" si="131"/>
        <v>0.19180561346914493</v>
      </c>
    </row>
    <row r="4192" spans="1:8">
      <c r="A4192" s="1">
        <v>4191</v>
      </c>
      <c r="B4192" s="444">
        <f>유형화!$F$71*hourly1!B4193/hourly1!$B$8763+유형화!$F$72*hourly1!C4193/hourly1!$C$8763+유형화!$F$73*hourly1!D4193/hourly1!$D$8763+유형화!$F$74*hourly1!E4193/hourly1!$E$8763</f>
        <v>825.67690894045631</v>
      </c>
      <c r="C4192" s="442">
        <f>hourly1!$F4193*유형화!$G$71/hourly1!$F$8763+유형화!$G$72*hourly1!$G4193/hourly1!$F$8763+유형화!$G$74*hourly1!I4193/hourly1!$I$8763</f>
        <v>0.38913512899832337</v>
      </c>
      <c r="D4192" s="14">
        <v>77.529252999999983</v>
      </c>
      <c r="E4192" s="14">
        <v>538.49654999999973</v>
      </c>
      <c r="F4192" s="1">
        <v>848543</v>
      </c>
      <c r="G4192" s="15">
        <f t="shared" si="130"/>
        <v>8.8716526796328174E-2</v>
      </c>
      <c r="H4192" s="15">
        <f t="shared" si="131"/>
        <v>0.1778620248746963</v>
      </c>
    </row>
    <row r="4193" spans="1:8">
      <c r="A4193" s="1">
        <v>4192</v>
      </c>
      <c r="B4193" s="444">
        <f>유형화!$F$71*hourly1!B4194/hourly1!$B$8763+유형화!$F$72*hourly1!C4194/hourly1!$C$8763+유형화!$F$73*hourly1!D4194/hourly1!$D$8763+유형화!$F$74*hourly1!E4194/hourly1!$E$8763</f>
        <v>755.56782429585269</v>
      </c>
      <c r="C4193" s="442">
        <f>hourly1!$F4194*유형화!$G$71/hourly1!$F$8763+유형화!$G$72*hourly1!$G4194/hourly1!$F$8763+유형화!$G$74*hourly1!I4194/hourly1!$I$8763</f>
        <v>0.367876494541022</v>
      </c>
      <c r="D4193" s="14">
        <v>62.475309000000003</v>
      </c>
      <c r="E4193" s="14">
        <v>388.73177399999997</v>
      </c>
      <c r="F4193" s="1">
        <v>817419</v>
      </c>
      <c r="G4193" s="15">
        <f t="shared" si="130"/>
        <v>7.1490337008759577E-2</v>
      </c>
      <c r="H4193" s="15">
        <f t="shared" si="131"/>
        <v>0.14610149386677582</v>
      </c>
    </row>
    <row r="4194" spans="1:8">
      <c r="A4194" s="1">
        <v>4193</v>
      </c>
      <c r="B4194" s="444">
        <f>유형화!$F$71*hourly1!B4195/hourly1!$B$8763+유형화!$F$72*hourly1!C4195/hourly1!$C$8763+유형화!$F$73*hourly1!D4195/hourly1!$D$8763+유형화!$F$74*hourly1!E4195/hourly1!$E$8763</f>
        <v>694.10745593907075</v>
      </c>
      <c r="C4194" s="442">
        <f>hourly1!$F4195*유형화!$G$71/hourly1!$F$8763+유형화!$G$72*hourly1!$G4195/hourly1!$F$8763+유형화!$G$74*hourly1!I4195/hourly1!$I$8763</f>
        <v>0.38910636444522867</v>
      </c>
      <c r="D4194" s="14">
        <v>39.437062999999981</v>
      </c>
      <c r="E4194" s="14">
        <v>260.84039099999961</v>
      </c>
      <c r="F4194" s="1">
        <v>841057</v>
      </c>
      <c r="G4194" s="15">
        <f t="shared" si="130"/>
        <v>4.5127730772899118E-2</v>
      </c>
      <c r="H4194" s="15">
        <f t="shared" si="131"/>
        <v>9.5041714395994778E-2</v>
      </c>
    </row>
    <row r="4195" spans="1:8">
      <c r="A4195" s="1">
        <v>4194</v>
      </c>
      <c r="B4195" s="444">
        <f>유형화!$F$71*hourly1!B4196/hourly1!$B$8763+유형화!$F$72*hourly1!C4196/hourly1!$C$8763+유형화!$F$73*hourly1!D4196/hourly1!$D$8763+유형화!$F$74*hourly1!E4196/hourly1!$E$8763</f>
        <v>510.79852013436147</v>
      </c>
      <c r="C4195" s="442">
        <f>hourly1!$F4196*유형화!$G$71/hourly1!$F$8763+유형화!$G$72*hourly1!$G4196/hourly1!$F$8763+유형화!$G$74*hourly1!I4196/hourly1!$I$8763</f>
        <v>0.5167059219768998</v>
      </c>
      <c r="D4195" s="14">
        <v>39.254721999999987</v>
      </c>
      <c r="E4195" s="14">
        <v>161.1743810000003</v>
      </c>
      <c r="F4195" s="1">
        <v>840123</v>
      </c>
      <c r="G4195" s="15">
        <f t="shared" si="130"/>
        <v>4.4919078430891275E-2</v>
      </c>
      <c r="H4195" s="15">
        <f t="shared" si="131"/>
        <v>9.4625149867243186E-2</v>
      </c>
    </row>
    <row r="4196" spans="1:8">
      <c r="A4196" s="1">
        <v>4195</v>
      </c>
      <c r="B4196" s="444">
        <f>유형화!$F$71*hourly1!B4197/hourly1!$B$8763+유형화!$F$72*hourly1!C4197/hourly1!$C$8763+유형화!$F$73*hourly1!D4197/hourly1!$D$8763+유형화!$F$74*hourly1!E4197/hourly1!$E$8763</f>
        <v>204.5357980981467</v>
      </c>
      <c r="C4196" s="442">
        <f>hourly1!$F4197*유형화!$G$71/hourly1!$F$8763+유형화!$G$72*hourly1!$G4197/hourly1!$F$8763+유형화!$G$74*hourly1!I4197/hourly1!$I$8763</f>
        <v>0.63913771975569855</v>
      </c>
      <c r="D4196" s="14">
        <v>63.116626000000011</v>
      </c>
      <c r="E4196" s="14">
        <v>69.433827000000093</v>
      </c>
      <c r="F4196" s="1">
        <v>859452</v>
      </c>
      <c r="G4196" s="15">
        <f t="shared" si="130"/>
        <v>7.2224194418883739E-2</v>
      </c>
      <c r="H4196" s="15">
        <f t="shared" si="131"/>
        <v>0.14747959387840689</v>
      </c>
    </row>
    <row r="4197" spans="1:8">
      <c r="A4197" s="1">
        <v>4196</v>
      </c>
      <c r="B4197" s="444">
        <f>유형화!$F$71*hourly1!B4198/hourly1!$B$8763+유형화!$F$72*hourly1!C4198/hourly1!$C$8763+유형화!$F$73*hourly1!D4198/hourly1!$D$8763+유형화!$F$74*hourly1!E4198/hourly1!$E$8763</f>
        <v>210.99872816609263</v>
      </c>
      <c r="C4197" s="442">
        <f>hourly1!$F4198*유형화!$G$71/hourly1!$F$8763+유형화!$G$72*hourly1!$G4198/hourly1!$F$8763+유형화!$G$74*hourly1!I4198/hourly1!$I$8763</f>
        <v>0.64451432809096043</v>
      </c>
      <c r="D4197" s="14">
        <v>54.442469000000003</v>
      </c>
      <c r="E4197" s="14">
        <v>15.28750799999999</v>
      </c>
      <c r="F4197" s="1">
        <v>803087</v>
      </c>
      <c r="G4197" s="15">
        <f t="shared" si="130"/>
        <v>6.2298378650659347E-2</v>
      </c>
      <c r="H4197" s="15">
        <f t="shared" si="131"/>
        <v>0.12864545934402905</v>
      </c>
    </row>
    <row r="4198" spans="1:8">
      <c r="A4198" s="1">
        <v>4197</v>
      </c>
      <c r="B4198" s="444">
        <f>유형화!$F$71*hourly1!B4199/hourly1!$B$8763+유형화!$F$72*hourly1!C4199/hourly1!$C$8763+유형화!$F$73*hourly1!D4199/hourly1!$D$8763+유형화!$F$74*hourly1!E4199/hourly1!$E$8763</f>
        <v>97.598678521446061</v>
      </c>
      <c r="C4198" s="442">
        <f>hourly1!$F4199*유형화!$G$71/hourly1!$F$8763+유형화!$G$72*hourly1!$G4199/hourly1!$F$8763+유형화!$G$74*hourly1!I4199/hourly1!$I$8763</f>
        <v>0.54877334654725207</v>
      </c>
      <c r="D4198" s="14">
        <v>31.764372999999999</v>
      </c>
      <c r="E4198" s="14">
        <v>5.474219999999999</v>
      </c>
      <c r="F4198" s="1">
        <v>820330</v>
      </c>
      <c r="G4198" s="15">
        <f t="shared" si="130"/>
        <v>3.6347891142754385E-2</v>
      </c>
      <c r="H4198" s="15">
        <f t="shared" si="131"/>
        <v>7.7337363562518802E-2</v>
      </c>
    </row>
    <row r="4199" spans="1:8">
      <c r="A4199" s="1">
        <v>4198</v>
      </c>
      <c r="B4199" s="444">
        <f>유형화!$F$71*hourly1!B4200/hourly1!$B$8763+유형화!$F$72*hourly1!C4200/hourly1!$C$8763+유형화!$F$73*hourly1!D4200/hourly1!$D$8763+유형화!$F$74*hourly1!E4200/hourly1!$E$8763</f>
        <v>74.12468907204142</v>
      </c>
      <c r="C4199" s="442">
        <f>hourly1!$F4200*유형화!$G$71/hourly1!$F$8763+유형화!$G$72*hourly1!$G4200/hourly1!$F$8763+유형화!$G$74*hourly1!I4200/hourly1!$I$8763</f>
        <v>0.45826172816191085</v>
      </c>
      <c r="D4199" s="14">
        <v>20.485977000000009</v>
      </c>
      <c r="E4199" s="14">
        <v>4.3604000000000003</v>
      </c>
      <c r="F4199" s="1">
        <v>882840</v>
      </c>
      <c r="G4199" s="15">
        <f t="shared" si="130"/>
        <v>2.3442051317964639E-2</v>
      </c>
      <c r="H4199" s="15">
        <f t="shared" si="131"/>
        <v>5.0642469910627264E-2</v>
      </c>
    </row>
    <row r="4200" spans="1:8">
      <c r="A4200" s="1">
        <v>4199</v>
      </c>
      <c r="B4200" s="444">
        <f>유형화!$F$71*hourly1!B4201/hourly1!$B$8763+유형화!$F$72*hourly1!C4201/hourly1!$C$8763+유형화!$F$73*hourly1!D4201/hourly1!$D$8763+유형화!$F$74*hourly1!E4201/hourly1!$E$8763</f>
        <v>69.273938500588216</v>
      </c>
      <c r="C4200" s="442">
        <f>hourly1!$F4201*유형화!$G$71/hourly1!$F$8763+유형화!$G$72*hourly1!$G4201/hourly1!$F$8763+유형화!$G$74*hourly1!I4201/hourly1!$I$8763</f>
        <v>0.35205924977793718</v>
      </c>
      <c r="D4200" s="14">
        <v>13.230397</v>
      </c>
      <c r="E4200" s="14">
        <v>3.2658</v>
      </c>
      <c r="F4200" s="1">
        <v>939785</v>
      </c>
      <c r="G4200" s="15">
        <f t="shared" si="130"/>
        <v>1.5139509598738944E-2</v>
      </c>
      <c r="H4200" s="15">
        <f t="shared" si="131"/>
        <v>3.3032133189161497E-2</v>
      </c>
    </row>
    <row r="4201" spans="1:8">
      <c r="A4201" s="1">
        <v>4200</v>
      </c>
      <c r="B4201" s="444">
        <f>유형화!$F$71*hourly1!B4202/hourly1!$B$8763+유형화!$F$72*hourly1!C4202/hourly1!$C$8763+유형화!$F$73*hourly1!D4202/hourly1!$D$8763+유형화!$F$74*hourly1!E4202/hourly1!$E$8763</f>
        <v>64.164619208055967</v>
      </c>
      <c r="C4201" s="442">
        <f>hourly1!$F4202*유형화!$G$71/hourly1!$F$8763+유형화!$G$72*hourly1!$G4202/hourly1!$F$8763+유형화!$G$74*hourly1!I4202/hourly1!$I$8763</f>
        <v>0.32033365891929988</v>
      </c>
      <c r="D4201" s="14">
        <v>15.361734</v>
      </c>
      <c r="E4201" s="14">
        <v>1.3213200000000001</v>
      </c>
      <c r="F4201" s="1">
        <v>959214</v>
      </c>
      <c r="G4201" s="15">
        <f t="shared" si="130"/>
        <v>1.7578393100847571E-2</v>
      </c>
      <c r="H4201" s="15">
        <f t="shared" si="131"/>
        <v>3.824148876358055E-2</v>
      </c>
    </row>
    <row r="4202" spans="1:8">
      <c r="A4202" s="1">
        <v>4201</v>
      </c>
      <c r="B4202" s="444">
        <f>유형화!$F$71*hourly1!B4203/hourly1!$B$8763+유형화!$F$72*hourly1!C4203/hourly1!$C$8763+유형화!$F$73*hourly1!D4203/hourly1!$D$8763+유형화!$F$74*hourly1!E4203/hourly1!$E$8763</f>
        <v>61.175039956358617</v>
      </c>
      <c r="C4202" s="442">
        <f>hourly1!$F4203*유형화!$G$71/hourly1!$F$8763+유형화!$G$72*hourly1!$G4203/hourly1!$F$8763+유형화!$G$74*hourly1!I4203/hourly1!$I$8763</f>
        <v>0.26282076843952085</v>
      </c>
      <c r="D4202" s="14">
        <v>14.4091</v>
      </c>
      <c r="E4202" s="14">
        <v>0.2036</v>
      </c>
      <c r="F4202" s="1">
        <v>881212</v>
      </c>
      <c r="G4202" s="15">
        <f t="shared" si="130"/>
        <v>1.648829644032521E-2</v>
      </c>
      <c r="H4202" s="15">
        <f t="shared" si="131"/>
        <v>3.5916849394041994E-2</v>
      </c>
    </row>
    <row r="4203" spans="1:8">
      <c r="A4203" s="1">
        <v>4202</v>
      </c>
      <c r="B4203" s="444">
        <f>유형화!$F$71*hourly1!B4204/hourly1!$B$8763+유형화!$F$72*hourly1!C4204/hourly1!$C$8763+유형화!$F$73*hourly1!D4204/hourly1!$D$8763+유형화!$F$74*hourly1!E4204/hourly1!$E$8763</f>
        <v>58.97696341499573</v>
      </c>
      <c r="C4203" s="442">
        <f>hourly1!$F4204*유형화!$G$71/hourly1!$F$8763+유형화!$G$72*hourly1!$G4204/hourly1!$F$8763+유형화!$G$74*hourly1!I4204/hourly1!$I$8763</f>
        <v>0.24337234516356912</v>
      </c>
      <c r="D4203" s="14">
        <v>16.954872999999999</v>
      </c>
      <c r="E4203" s="14">
        <v>0.10584</v>
      </c>
      <c r="F4203" s="1">
        <v>814594</v>
      </c>
      <c r="G4203" s="15">
        <f t="shared" si="130"/>
        <v>1.9401418001961677E-2</v>
      </c>
      <c r="H4203" s="15">
        <f t="shared" si="131"/>
        <v>4.2115581991390469E-2</v>
      </c>
    </row>
    <row r="4204" spans="1:8">
      <c r="A4204" s="1">
        <v>4203</v>
      </c>
      <c r="B4204" s="444">
        <f>유형화!$F$71*hourly1!B4205/hourly1!$B$8763+유형화!$F$72*hourly1!C4205/hourly1!$C$8763+유형화!$F$73*hourly1!D4205/hourly1!$D$8763+유형화!$F$74*hourly1!E4205/hourly1!$E$8763</f>
        <v>58.855227397195776</v>
      </c>
      <c r="C4204" s="442">
        <f>hourly1!$F4205*유형화!$G$71/hourly1!$F$8763+유형화!$G$72*hourly1!$G4205/hourly1!$F$8763+유형화!$G$74*hourly1!I4205/hourly1!$I$8763</f>
        <v>0.23768470481933873</v>
      </c>
      <c r="D4204" s="14">
        <v>12.477741999999999</v>
      </c>
      <c r="E4204" s="14">
        <v>0</v>
      </c>
      <c r="F4204" s="1">
        <v>684442</v>
      </c>
      <c r="G4204" s="15">
        <f t="shared" si="130"/>
        <v>1.4278248398713059E-2</v>
      </c>
      <c r="H4204" s="15">
        <f t="shared" si="131"/>
        <v>3.1185221581451514E-2</v>
      </c>
    </row>
    <row r="4205" spans="1:8">
      <c r="A4205" s="1">
        <v>4204</v>
      </c>
      <c r="B4205" s="444">
        <f>유형화!$F$71*hourly1!B4206/hourly1!$B$8763+유형화!$F$72*hourly1!C4206/hourly1!$C$8763+유형화!$F$73*hourly1!D4206/hourly1!$D$8763+유형화!$F$74*hourly1!E4206/hourly1!$E$8763</f>
        <v>58.796150207318583</v>
      </c>
      <c r="C4205" s="442">
        <f>hourly1!$F4206*유형화!$G$71/hourly1!$F$8763+유형화!$G$72*hourly1!$G4206/hourly1!$F$8763+유형화!$G$74*hourly1!I4206/hourly1!$I$8763</f>
        <v>0.23774785645857099</v>
      </c>
      <c r="D4205" s="14">
        <v>21.257884000000001</v>
      </c>
      <c r="E4205" s="14">
        <v>0</v>
      </c>
      <c r="F4205" s="1">
        <v>542349</v>
      </c>
      <c r="G4205" s="15">
        <f t="shared" si="130"/>
        <v>2.4325342532569433E-2</v>
      </c>
      <c r="H4205" s="15">
        <f t="shared" si="131"/>
        <v>5.2495572234971186E-2</v>
      </c>
    </row>
    <row r="4206" spans="1:8">
      <c r="A4206" s="1">
        <v>4205</v>
      </c>
      <c r="B4206" s="444">
        <f>유형화!$F$71*hourly1!B4207/hourly1!$B$8763+유형화!$F$72*hourly1!C4207/hourly1!$C$8763+유형화!$F$73*hourly1!D4207/hourly1!$D$8763+유형화!$F$74*hourly1!E4207/hourly1!$E$8763</f>
        <v>58.758267081042241</v>
      </c>
      <c r="C4206" s="442">
        <f>hourly1!$F4207*유형화!$G$71/hourly1!$F$8763+유형화!$G$72*hourly1!$G4207/hourly1!$F$8763+유형화!$G$74*hourly1!I4207/hourly1!$I$8763</f>
        <v>0.23639502611723498</v>
      </c>
      <c r="D4206" s="14">
        <v>13.324204999999999</v>
      </c>
      <c r="E4206" s="14">
        <v>0</v>
      </c>
      <c r="F4206" s="1">
        <v>593621</v>
      </c>
      <c r="G4206" s="15">
        <f t="shared" si="130"/>
        <v>1.5246853854277043E-2</v>
      </c>
      <c r="H4206" s="15">
        <f t="shared" si="131"/>
        <v>3.32620575610834E-2</v>
      </c>
    </row>
    <row r="4207" spans="1:8">
      <c r="A4207" s="1">
        <v>4206</v>
      </c>
      <c r="B4207" s="444">
        <f>유형화!$F$71*hourly1!B4208/hourly1!$B$8763+유형화!$F$72*hourly1!C4208/hourly1!$C$8763+유형화!$F$73*hourly1!D4208/hourly1!$D$8763+유형화!$F$74*hourly1!E4208/hourly1!$E$8763</f>
        <v>60.621661368528322</v>
      </c>
      <c r="C4207" s="442">
        <f>hourly1!$F4208*유형화!$G$71/hourly1!$F$8763+유형화!$G$72*hourly1!$G4208/hourly1!$F$8763+유형화!$G$74*hourly1!I4208/hourly1!$I$8763</f>
        <v>0.42147830214565996</v>
      </c>
      <c r="D4207" s="14">
        <v>10.983971</v>
      </c>
      <c r="E4207" s="14">
        <v>5.4429980000000073</v>
      </c>
      <c r="F4207" s="1">
        <v>935931</v>
      </c>
      <c r="G4207" s="15">
        <f t="shared" si="130"/>
        <v>1.2568930046979709E-2</v>
      </c>
      <c r="H4207" s="15">
        <f t="shared" si="131"/>
        <v>2.7508371354633795E-2</v>
      </c>
    </row>
    <row r="4208" spans="1:8">
      <c r="A4208" s="1">
        <v>4207</v>
      </c>
      <c r="B4208" s="444">
        <f>유형화!$F$71*hourly1!B4209/hourly1!$B$8763+유형화!$F$72*hourly1!C4209/hourly1!$C$8763+유형화!$F$73*hourly1!D4209/hourly1!$D$8763+유형화!$F$74*hourly1!E4209/hourly1!$E$8763</f>
        <v>73.10506239106293</v>
      </c>
      <c r="C4208" s="442">
        <f>hourly1!$F4209*유형화!$G$71/hourly1!$F$8763+유형화!$G$72*hourly1!$G4209/hourly1!$F$8763+유형화!$G$74*hourly1!I4209/hourly1!$I$8763</f>
        <v>0.75173864074070817</v>
      </c>
      <c r="D4208" s="14">
        <v>5.2013159999999994</v>
      </c>
      <c r="E4208" s="14">
        <v>89.611522000000107</v>
      </c>
      <c r="F4208" s="1">
        <v>950165</v>
      </c>
      <c r="G4208" s="15">
        <f t="shared" si="130"/>
        <v>5.951852654767234E-3</v>
      </c>
      <c r="H4208" s="15">
        <f t="shared" si="131"/>
        <v>1.3130819264319004E-2</v>
      </c>
    </row>
    <row r="4209" spans="1:8">
      <c r="A4209" s="1">
        <v>4208</v>
      </c>
      <c r="B4209" s="444">
        <f>유형화!$F$71*hourly1!B4210/hourly1!$B$8763+유형화!$F$72*hourly1!C4210/hourly1!$C$8763+유형화!$F$73*hourly1!D4210/hourly1!$D$8763+유형화!$F$74*hourly1!E4210/hourly1!$E$8763</f>
        <v>240.67933053155221</v>
      </c>
      <c r="C4209" s="442">
        <f>hourly1!$F4210*유형화!$G$71/hourly1!$F$8763+유형화!$G$72*hourly1!$G4210/hourly1!$F$8763+유형화!$G$74*hourly1!I4210/hourly1!$I$8763</f>
        <v>0.65037602250151461</v>
      </c>
      <c r="D4209" s="14">
        <v>1.9920469999999999</v>
      </c>
      <c r="E4209" s="14">
        <v>268.82374399999981</v>
      </c>
      <c r="F4209" s="1">
        <v>882318</v>
      </c>
      <c r="G4209" s="15">
        <f t="shared" si="130"/>
        <v>2.2794943097806603E-3</v>
      </c>
      <c r="H4209" s="15">
        <f t="shared" si="131"/>
        <v>5.0514692717269927E-3</v>
      </c>
    </row>
    <row r="4210" spans="1:8">
      <c r="A4210" s="1">
        <v>4209</v>
      </c>
      <c r="B4210" s="444">
        <f>유형화!$F$71*hourly1!B4211/hourly1!$B$8763+유형화!$F$72*hourly1!C4211/hourly1!$C$8763+유형화!$F$73*hourly1!D4211/hourly1!$D$8763+유형화!$F$74*hourly1!E4211/hourly1!$E$8763</f>
        <v>465.72009324252235</v>
      </c>
      <c r="C4210" s="442">
        <f>hourly1!$F4211*유형화!$G$71/hourly1!$F$8763+유형화!$G$72*hourly1!$G4211/hourly1!$F$8763+유형화!$G$74*hourly1!I4211/hourly1!$I$8763</f>
        <v>0.57564245411994119</v>
      </c>
      <c r="D4210" s="14">
        <v>1.02382</v>
      </c>
      <c r="E4210" s="14">
        <v>480.06878899999992</v>
      </c>
      <c r="F4210" s="1">
        <v>848289</v>
      </c>
      <c r="G4210" s="15">
        <f t="shared" si="130"/>
        <v>1.1715546190625198E-3</v>
      </c>
      <c r="H4210" s="15">
        <f t="shared" si="131"/>
        <v>2.5997321523250224E-3</v>
      </c>
    </row>
    <row r="4211" spans="1:8">
      <c r="A4211" s="1">
        <v>4210</v>
      </c>
      <c r="B4211" s="444">
        <f>유형화!$F$71*hourly1!B4212/hourly1!$B$8763+유형화!$F$72*hourly1!C4212/hourly1!$C$8763+유형화!$F$73*hourly1!D4212/hourly1!$D$8763+유형화!$F$74*hourly1!E4212/hourly1!$E$8763</f>
        <v>652.80472111458835</v>
      </c>
      <c r="C4211" s="442">
        <f>hourly1!$F4212*유형화!$G$71/hourly1!$F$8763+유형화!$G$72*hourly1!$G4212/hourly1!$F$8763+유형화!$G$74*hourly1!I4212/hourly1!$I$8763</f>
        <v>0.49033233068572124</v>
      </c>
      <c r="D4211" s="14">
        <v>1.8342940000000001</v>
      </c>
      <c r="E4211" s="14">
        <v>668.25228499999992</v>
      </c>
      <c r="F4211" s="1">
        <v>855885</v>
      </c>
      <c r="G4211" s="15">
        <f t="shared" si="130"/>
        <v>2.0989779535647538E-3</v>
      </c>
      <c r="H4211" s="15">
        <f t="shared" si="131"/>
        <v>4.6524599501974115E-3</v>
      </c>
    </row>
    <row r="4212" spans="1:8">
      <c r="A4212" s="1">
        <v>4211</v>
      </c>
      <c r="B4212" s="444">
        <f>유형화!$F$71*hourly1!B4213/hourly1!$B$8763+유형화!$F$72*hourly1!C4213/hourly1!$C$8763+유형화!$F$73*hourly1!D4213/hourly1!$D$8763+유형화!$F$74*hourly1!E4213/hourly1!$E$8763</f>
        <v>769.19743689741244</v>
      </c>
      <c r="C4212" s="442">
        <f>hourly1!$F4213*유형화!$G$71/hourly1!$F$8763+유형화!$G$72*hourly1!$G4213/hourly1!$F$8763+유형화!$G$74*hourly1!I4213/hourly1!$I$8763</f>
        <v>0.45833294691376769</v>
      </c>
      <c r="D4212" s="14">
        <v>3.1792250000000011</v>
      </c>
      <c r="E4212" s="14">
        <v>768.85541899999816</v>
      </c>
      <c r="F4212" s="1">
        <v>846454</v>
      </c>
      <c r="G4212" s="15">
        <f t="shared" si="130"/>
        <v>3.637979072287161E-3</v>
      </c>
      <c r="H4212" s="15">
        <f t="shared" si="131"/>
        <v>8.0486104450867603E-3</v>
      </c>
    </row>
    <row r="4213" spans="1:8">
      <c r="A4213" s="1">
        <v>4212</v>
      </c>
      <c r="B4213" s="444">
        <f>유형화!$F$71*hourly1!B4214/hourly1!$B$8763+유형화!$F$72*hourly1!C4214/hourly1!$C$8763+유형화!$F$73*hourly1!D4214/hourly1!$D$8763+유형화!$F$74*hourly1!E4214/hourly1!$E$8763</f>
        <v>704.54696663185757</v>
      </c>
      <c r="C4213" s="442">
        <f>hourly1!$F4214*유형화!$G$71/hourly1!$F$8763+유형화!$G$72*hourly1!$G4214/hourly1!$F$8763+유형화!$G$74*hourly1!I4214/hourly1!$I$8763</f>
        <v>0.44232282482156932</v>
      </c>
      <c r="D4213" s="14">
        <v>7.3371719999999989</v>
      </c>
      <c r="E4213" s="14">
        <v>804.88653400000112</v>
      </c>
      <c r="F4213" s="1">
        <v>848782</v>
      </c>
      <c r="G4213" s="15">
        <f t="shared" si="130"/>
        <v>8.3959072370691987E-3</v>
      </c>
      <c r="H4213" s="15">
        <f t="shared" si="131"/>
        <v>1.8468058618255564E-2</v>
      </c>
    </row>
    <row r="4214" spans="1:8">
      <c r="A4214" s="1">
        <v>4213</v>
      </c>
      <c r="B4214" s="444">
        <f>유형화!$F$71*hourly1!B4215/hourly1!$B$8763+유형화!$F$72*hourly1!C4215/hourly1!$C$8763+유형화!$F$73*hourly1!D4215/hourly1!$D$8763+유형화!$F$74*hourly1!E4215/hourly1!$E$8763</f>
        <v>515.32226407521671</v>
      </c>
      <c r="C4214" s="442">
        <f>hourly1!$F4215*유형화!$G$71/hourly1!$F$8763+유형화!$G$72*hourly1!$G4215/hourly1!$F$8763+유형화!$G$74*hourly1!I4215/hourly1!$I$8763</f>
        <v>0.55400140592984315</v>
      </c>
      <c r="D4214" s="14">
        <v>12.282489999999999</v>
      </c>
      <c r="E4214" s="14">
        <v>788.61139299999843</v>
      </c>
      <c r="F4214" s="1">
        <v>873381</v>
      </c>
      <c r="G4214" s="15">
        <f t="shared" si="130"/>
        <v>1.4054822032280293E-2</v>
      </c>
      <c r="H4214" s="15">
        <f t="shared" si="131"/>
        <v>3.0705475632867192E-2</v>
      </c>
    </row>
    <row r="4215" spans="1:8">
      <c r="A4215" s="1">
        <v>4214</v>
      </c>
      <c r="B4215" s="444">
        <f>유형화!$F$71*hourly1!B4216/hourly1!$B$8763+유형화!$F$72*hourly1!C4216/hourly1!$C$8763+유형화!$F$73*hourly1!D4216/hourly1!$D$8763+유형화!$F$74*hourly1!E4216/hourly1!$E$8763</f>
        <v>629.10230673467288</v>
      </c>
      <c r="C4215" s="442">
        <f>hourly1!$F4216*유형화!$G$71/hourly1!$F$8763+유형화!$G$72*hourly1!$G4216/hourly1!$F$8763+유형화!$G$74*hourly1!I4216/hourly1!$I$8763</f>
        <v>0.51671871527671775</v>
      </c>
      <c r="D4215" s="14">
        <v>48.604872000000007</v>
      </c>
      <c r="E4215" s="14">
        <v>787.7982250000008</v>
      </c>
      <c r="F4215" s="1">
        <v>867702</v>
      </c>
      <c r="G4215" s="15">
        <f t="shared" si="130"/>
        <v>5.5618431267744864E-2</v>
      </c>
      <c r="H4215" s="15">
        <f t="shared" si="131"/>
        <v>0.11572944794935755</v>
      </c>
    </row>
    <row r="4216" spans="1:8">
      <c r="A4216" s="1">
        <v>4215</v>
      </c>
      <c r="B4216" s="444">
        <f>유형화!$F$71*hourly1!B4217/hourly1!$B$8763+유형화!$F$72*hourly1!C4217/hourly1!$C$8763+유형화!$F$73*hourly1!D4217/hourly1!$D$8763+유형화!$F$74*hourly1!E4217/hourly1!$E$8763</f>
        <v>833.88959690739318</v>
      </c>
      <c r="C4216" s="442">
        <f>hourly1!$F4217*유형화!$G$71/hourly1!$F$8763+유형화!$G$72*hourly1!$G4217/hourly1!$F$8763+유형화!$G$74*hourly1!I4217/hourly1!$I$8763</f>
        <v>0.38910163825803451</v>
      </c>
      <c r="D4216" s="14">
        <v>46.561864</v>
      </c>
      <c r="E4216" s="14">
        <v>750.90292000000068</v>
      </c>
      <c r="F4216" s="1">
        <v>859631</v>
      </c>
      <c r="G4216" s="15">
        <f t="shared" si="130"/>
        <v>5.328062241542543E-2</v>
      </c>
      <c r="H4216" s="15">
        <f t="shared" si="131"/>
        <v>0.11116240290372827</v>
      </c>
    </row>
    <row r="4217" spans="1:8">
      <c r="A4217" s="1">
        <v>4216</v>
      </c>
      <c r="B4217" s="444">
        <f>유형화!$F$71*hourly1!B4218/hourly1!$B$8763+유형화!$F$72*hourly1!C4218/hourly1!$C$8763+유형화!$F$73*hourly1!D4218/hourly1!$D$8763+유형화!$F$74*hourly1!E4218/hourly1!$E$8763</f>
        <v>752.95525995808134</v>
      </c>
      <c r="C4217" s="442">
        <f>hourly1!$F4218*유형화!$G$71/hourly1!$F$8763+유형화!$G$72*hourly1!$G4218/hourly1!$F$8763+유형화!$G$74*hourly1!I4218/hourly1!$I$8763</f>
        <v>0.36786524947493937</v>
      </c>
      <c r="D4217" s="14">
        <v>36.124955000000007</v>
      </c>
      <c r="E4217" s="14">
        <v>632.56068100000005</v>
      </c>
      <c r="F4217" s="1">
        <v>860067</v>
      </c>
      <c r="G4217" s="15">
        <f t="shared" si="130"/>
        <v>4.1337694022069979E-2</v>
      </c>
      <c r="H4217" s="15">
        <f t="shared" si="131"/>
        <v>8.7443557254186191E-2</v>
      </c>
    </row>
    <row r="4218" spans="1:8">
      <c r="A4218" s="1">
        <v>4217</v>
      </c>
      <c r="B4218" s="444">
        <f>유형화!$F$71*hourly1!B4219/hourly1!$B$8763+유형화!$F$72*hourly1!C4219/hourly1!$C$8763+유형화!$F$73*hourly1!D4219/hourly1!$D$8763+유형화!$F$74*hourly1!E4219/hourly1!$E$8763</f>
        <v>685.66165121952372</v>
      </c>
      <c r="C4218" s="442">
        <f>hourly1!$F4219*유형화!$G$71/hourly1!$F$8763+유형화!$G$72*hourly1!$G4219/hourly1!$F$8763+유형화!$G$74*hourly1!I4219/hourly1!$I$8763</f>
        <v>0.38910994982861652</v>
      </c>
      <c r="D4218" s="14">
        <v>32.79817700000001</v>
      </c>
      <c r="E4218" s="14">
        <v>508.27338999999978</v>
      </c>
      <c r="F4218" s="1">
        <v>840378</v>
      </c>
      <c r="G4218" s="15">
        <f t="shared" si="130"/>
        <v>3.7530870427594808E-2</v>
      </c>
      <c r="H4218" s="15">
        <f t="shared" si="131"/>
        <v>7.9743992510946077E-2</v>
      </c>
    </row>
    <row r="4219" spans="1:8">
      <c r="A4219" s="1">
        <v>4218</v>
      </c>
      <c r="B4219" s="444">
        <f>유형화!$F$71*hourly1!B4220/hourly1!$B$8763+유형화!$F$72*hourly1!C4220/hourly1!$C$8763+유형화!$F$73*hourly1!D4220/hourly1!$D$8763+유형화!$F$74*hourly1!E4220/hourly1!$E$8763</f>
        <v>487.64539494458029</v>
      </c>
      <c r="C4219" s="442">
        <f>hourly1!$F4220*유형화!$G$71/hourly1!$F$8763+유형화!$G$72*hourly1!$G4220/hourly1!$F$8763+유형화!$G$74*hourly1!I4220/hourly1!$I$8763</f>
        <v>0.51675782855004948</v>
      </c>
      <c r="D4219" s="14">
        <v>39.448132999999999</v>
      </c>
      <c r="E4219" s="14">
        <v>279.96146000000022</v>
      </c>
      <c r="F4219" s="1">
        <v>837405</v>
      </c>
      <c r="G4219" s="15">
        <f t="shared" si="130"/>
        <v>4.5140398145711767E-2</v>
      </c>
      <c r="H4219" s="15">
        <f t="shared" si="131"/>
        <v>9.506699772322795E-2</v>
      </c>
    </row>
    <row r="4220" spans="1:8">
      <c r="A4220" s="1">
        <v>4219</v>
      </c>
      <c r="B4220" s="444">
        <f>유형화!$F$71*hourly1!B4221/hourly1!$B$8763+유형화!$F$72*hourly1!C4221/hourly1!$C$8763+유형화!$F$73*hourly1!D4221/hourly1!$D$8763+유형화!$F$74*hourly1!E4221/hourly1!$E$8763</f>
        <v>194.67027004565361</v>
      </c>
      <c r="C4220" s="442">
        <f>hourly1!$F4221*유형화!$G$71/hourly1!$F$8763+유형화!$G$72*hourly1!$G4221/hourly1!$F$8763+유형화!$G$74*hourly1!I4221/hourly1!$I$8763</f>
        <v>0.63925310391202494</v>
      </c>
      <c r="D4220" s="14">
        <v>41.933611999999997</v>
      </c>
      <c r="E4220" s="14">
        <v>101.3965239999998</v>
      </c>
      <c r="F4220" s="1">
        <v>837231</v>
      </c>
      <c r="G4220" s="15">
        <f t="shared" si="130"/>
        <v>4.798452543667394E-2</v>
      </c>
      <c r="H4220" s="15">
        <f t="shared" si="131"/>
        <v>0.10072498469355315</v>
      </c>
    </row>
    <row r="4221" spans="1:8">
      <c r="A4221" s="1">
        <v>4220</v>
      </c>
      <c r="B4221" s="444">
        <f>유형화!$F$71*hourly1!B4222/hourly1!$B$8763+유형화!$F$72*hourly1!C4222/hourly1!$C$8763+유형화!$F$73*hourly1!D4222/hourly1!$D$8763+유형화!$F$74*hourly1!E4222/hourly1!$E$8763</f>
        <v>198.47998133668662</v>
      </c>
      <c r="C4221" s="442">
        <f>hourly1!$F4222*유형화!$G$71/hourly1!$F$8763+유형화!$G$72*hourly1!$G4222/hourly1!$F$8763+유형화!$G$74*hourly1!I4222/hourly1!$I$8763</f>
        <v>0.64466695134293839</v>
      </c>
      <c r="D4221" s="14">
        <v>39.022806000000003</v>
      </c>
      <c r="E4221" s="14">
        <v>14.160709000000001</v>
      </c>
      <c r="F4221" s="1">
        <v>811997</v>
      </c>
      <c r="G4221" s="15">
        <f t="shared" si="130"/>
        <v>4.4653697542615521E-2</v>
      </c>
      <c r="H4221" s="15">
        <f t="shared" si="131"/>
        <v>9.4095038401853529E-2</v>
      </c>
    </row>
    <row r="4222" spans="1:8">
      <c r="A4222" s="1">
        <v>4221</v>
      </c>
      <c r="B4222" s="444">
        <f>유형화!$F$71*hourly1!B4223/hourly1!$B$8763+유형화!$F$72*hourly1!C4223/hourly1!$C$8763+유형화!$F$73*hourly1!D4223/hourly1!$D$8763+유형화!$F$74*hourly1!E4223/hourly1!$E$8763</f>
        <v>86.145311743792149</v>
      </c>
      <c r="C4222" s="442">
        <f>hourly1!$F4223*유형화!$G$71/hourly1!$F$8763+유형화!$G$72*hourly1!$G4223/hourly1!$F$8763+유형화!$G$74*hourly1!I4223/hourly1!$I$8763</f>
        <v>0.54890209440529913</v>
      </c>
      <c r="D4222" s="14">
        <v>33.865330999999998</v>
      </c>
      <c r="E4222" s="14">
        <v>5.2224399999999997</v>
      </c>
      <c r="F4222" s="1">
        <v>813856</v>
      </c>
      <c r="G4222" s="15">
        <f t="shared" si="130"/>
        <v>3.8752012032516596E-2</v>
      </c>
      <c r="H4222" s="15">
        <f t="shared" si="131"/>
        <v>8.222128851869677E-2</v>
      </c>
    </row>
    <row r="4223" spans="1:8">
      <c r="A4223" s="1">
        <v>4222</v>
      </c>
      <c r="B4223" s="444">
        <f>유형화!$F$71*hourly1!B4224/hourly1!$B$8763+유형화!$F$72*hourly1!C4224/hourly1!$C$8763+유형화!$F$73*hourly1!D4224/hourly1!$D$8763+유형화!$F$74*hourly1!E4224/hourly1!$E$8763</f>
        <v>68.55787027960497</v>
      </c>
      <c r="C4223" s="442">
        <f>hourly1!$F4224*유형화!$G$71/hourly1!$F$8763+유형화!$G$72*hourly1!$G4224/hourly1!$F$8763+유형화!$G$74*hourly1!I4224/hourly1!$I$8763</f>
        <v>0.45841060305852699</v>
      </c>
      <c r="D4223" s="14">
        <v>32.748179999999991</v>
      </c>
      <c r="E4223" s="14">
        <v>4.47464</v>
      </c>
      <c r="F4223" s="1">
        <v>845990</v>
      </c>
      <c r="G4223" s="15">
        <f t="shared" si="130"/>
        <v>3.7473658987801396E-2</v>
      </c>
      <c r="H4223" s="15">
        <f t="shared" si="131"/>
        <v>7.9627755855362511E-2</v>
      </c>
    </row>
    <row r="4224" spans="1:8">
      <c r="A4224" s="1">
        <v>4223</v>
      </c>
      <c r="B4224" s="444">
        <f>유형화!$F$71*hourly1!B4225/hourly1!$B$8763+유형화!$F$72*hourly1!C4225/hourly1!$C$8763+유형화!$F$73*hourly1!D4225/hourly1!$D$8763+유형화!$F$74*hourly1!E4225/hourly1!$E$8763</f>
        <v>63.341581790005229</v>
      </c>
      <c r="C4224" s="442">
        <f>hourly1!$F4225*유형화!$G$71/hourly1!$F$8763+유형화!$G$72*hourly1!$G4225/hourly1!$F$8763+유형화!$G$74*hourly1!I4225/hourly1!$I$8763</f>
        <v>0.35216355184015319</v>
      </c>
      <c r="D4224" s="14">
        <v>28.254456000000001</v>
      </c>
      <c r="E4224" s="14">
        <v>3.4664199999999998</v>
      </c>
      <c r="F4224" s="1">
        <v>892390</v>
      </c>
      <c r="G4224" s="15">
        <f t="shared" si="130"/>
        <v>3.2331502056903293E-2</v>
      </c>
      <c r="H4224" s="15">
        <f t="shared" si="131"/>
        <v>6.9116553257355245E-2</v>
      </c>
    </row>
    <row r="4225" spans="1:8">
      <c r="A4225" s="1">
        <v>4224</v>
      </c>
      <c r="B4225" s="444">
        <f>유형화!$F$71*hourly1!B4226/hourly1!$B$8763+유형화!$F$72*hourly1!C4226/hourly1!$C$8763+유형화!$F$73*hourly1!D4226/hourly1!$D$8763+유형화!$F$74*hourly1!E4226/hourly1!$E$8763</f>
        <v>59.250040772929829</v>
      </c>
      <c r="C4225" s="442">
        <f>hourly1!$F4226*유형화!$G$71/hourly1!$F$8763+유형화!$G$72*hourly1!$G4226/hourly1!$F$8763+유형화!$G$74*hourly1!I4226/hourly1!$I$8763</f>
        <v>0.320428101177197</v>
      </c>
      <c r="D4225" s="14">
        <v>23.340917000000001</v>
      </c>
      <c r="E4225" s="14">
        <v>1.09032</v>
      </c>
      <c r="F4225" s="1">
        <v>897747</v>
      </c>
      <c r="G4225" s="15">
        <f t="shared" si="130"/>
        <v>2.6708951890473811E-2</v>
      </c>
      <c r="H4225" s="15">
        <f t="shared" si="131"/>
        <v>5.747693362278921E-2</v>
      </c>
    </row>
    <row r="4226" spans="1:8">
      <c r="A4226" s="1">
        <v>4225</v>
      </c>
      <c r="B4226" s="444">
        <f>유형화!$F$71*hourly1!B4227/hourly1!$B$8763+유형화!$F$72*hourly1!C4227/hourly1!$C$8763+유형화!$F$73*hourly1!D4227/hourly1!$D$8763+유형화!$F$74*hourly1!E4227/hourly1!$E$8763</f>
        <v>59.097581298058387</v>
      </c>
      <c r="C4226" s="442">
        <f>hourly1!$F4227*유형화!$G$71/hourly1!$F$8763+유형화!$G$72*hourly1!$G4227/hourly1!$F$8763+유형화!$G$74*hourly1!I4227/hourly1!$I$8763</f>
        <v>0.26288237184501712</v>
      </c>
      <c r="D4226" s="14">
        <v>21.035477</v>
      </c>
      <c r="E4226" s="14">
        <v>0.18184</v>
      </c>
      <c r="F4226" s="1">
        <v>840324</v>
      </c>
      <c r="G4226" s="15">
        <f t="shared" ref="G4226:G4289" si="132">D4226/$I$1</f>
        <v>2.4070842768781034E-2</v>
      </c>
      <c r="H4226" s="15">
        <f t="shared" ref="H4226:H4289" si="133">G4226/(1-$H$1*(1-G4226))</f>
        <v>5.1962042626396567E-2</v>
      </c>
    </row>
    <row r="4227" spans="1:8">
      <c r="A4227" s="1">
        <v>4226</v>
      </c>
      <c r="B4227" s="444">
        <f>유형화!$F$71*hourly1!B4228/hourly1!$B$8763+유형화!$F$72*hourly1!C4228/hourly1!$C$8763+유형화!$F$73*hourly1!D4228/hourly1!$D$8763+유형화!$F$74*hourly1!E4228/hourly1!$E$8763</f>
        <v>58.773726195506711</v>
      </c>
      <c r="C4227" s="442">
        <f>hourly1!$F4228*유형화!$G$71/hourly1!$F$8763+유형화!$G$72*hourly1!$G4228/hourly1!$F$8763+유형화!$G$74*hourly1!I4228/hourly1!$I$8763</f>
        <v>0.24343199290539883</v>
      </c>
      <c r="D4227" s="14">
        <v>21.663594</v>
      </c>
      <c r="E4227" s="14">
        <v>0</v>
      </c>
      <c r="F4227" s="1">
        <v>767275</v>
      </c>
      <c r="G4227" s="15">
        <f t="shared" si="132"/>
        <v>2.4789595452516158E-2</v>
      </c>
      <c r="H4227" s="15">
        <f t="shared" si="133"/>
        <v>5.3467995477482433E-2</v>
      </c>
    </row>
    <row r="4228" spans="1:8">
      <c r="A4228" s="1">
        <v>4227</v>
      </c>
      <c r="B4228" s="444">
        <f>유형화!$F$71*hourly1!B4229/hourly1!$B$8763+유형화!$F$72*hourly1!C4229/hourly1!$C$8763+유형화!$F$73*hourly1!D4229/hourly1!$D$8763+유형화!$F$74*hourly1!E4229/hourly1!$E$8763</f>
        <v>58.753293184904464</v>
      </c>
      <c r="C4228" s="442">
        <f>hourly1!$F4229*유형화!$G$71/hourly1!$F$8763+유형화!$G$72*hourly1!$G4229/hourly1!$F$8763+유형화!$G$74*hourly1!I4229/hourly1!$I$8763</f>
        <v>0.23781483793915034</v>
      </c>
      <c r="D4228" s="14">
        <v>17.046036999999998</v>
      </c>
      <c r="E4228" s="14">
        <v>0</v>
      </c>
      <c r="F4228" s="1">
        <v>633176</v>
      </c>
      <c r="G4228" s="15">
        <f t="shared" si="132"/>
        <v>1.9505736735032152E-2</v>
      </c>
      <c r="H4228" s="15">
        <f t="shared" si="133"/>
        <v>4.2336758704021725E-2</v>
      </c>
    </row>
    <row r="4229" spans="1:8">
      <c r="A4229" s="1">
        <v>4228</v>
      </c>
      <c r="B4229" s="444">
        <f>유형화!$F$71*hourly1!B4230/hourly1!$B$8763+유형화!$F$72*hourly1!C4230/hourly1!$C$8763+유형화!$F$73*hourly1!D4230/hourly1!$D$8763+유형화!$F$74*hourly1!E4230/hourly1!$E$8763</f>
        <v>58.743215544723931</v>
      </c>
      <c r="C4229" s="442">
        <f>hourly1!$F4230*유형화!$G$71/hourly1!$F$8763+유형화!$G$72*hourly1!$G4230/hourly1!$F$8763+유형화!$G$74*hourly1!I4230/hourly1!$I$8763</f>
        <v>0.23786975949378605</v>
      </c>
      <c r="D4229" s="14">
        <v>16.077307999999999</v>
      </c>
      <c r="E4229" s="14">
        <v>0</v>
      </c>
      <c r="F4229" s="1">
        <v>543366</v>
      </c>
      <c r="G4229" s="15">
        <f t="shared" si="132"/>
        <v>1.8397222606992246E-2</v>
      </c>
      <c r="H4229" s="15">
        <f t="shared" si="133"/>
        <v>3.9983664445546331E-2</v>
      </c>
    </row>
    <row r="4230" spans="1:8">
      <c r="A4230" s="1">
        <v>4229</v>
      </c>
      <c r="B4230" s="444">
        <f>유형화!$F$71*hourly1!B4231/hourly1!$B$8763+유형화!$F$72*hourly1!C4231/hourly1!$C$8763+유형화!$F$73*hourly1!D4231/hourly1!$D$8763+유형화!$F$74*hourly1!E4231/hourly1!$E$8763</f>
        <v>58.733430062329603</v>
      </c>
      <c r="C4230" s="442">
        <f>hourly1!$F4231*유형화!$G$71/hourly1!$F$8763+유형화!$G$72*hourly1!$G4231/hourly1!$F$8763+유형화!$G$74*hourly1!I4231/hourly1!$I$8763</f>
        <v>0.23646437069141149</v>
      </c>
      <c r="D4230" s="14">
        <v>16.588493</v>
      </c>
      <c r="E4230" s="14">
        <v>0</v>
      </c>
      <c r="F4230" s="1">
        <v>591558</v>
      </c>
      <c r="G4230" s="15">
        <f t="shared" si="132"/>
        <v>1.8982170300869565E-2</v>
      </c>
      <c r="H4230" s="15">
        <f t="shared" si="133"/>
        <v>4.1226136558053419E-2</v>
      </c>
    </row>
    <row r="4231" spans="1:8">
      <c r="A4231" s="1">
        <v>4230</v>
      </c>
      <c r="B4231" s="444">
        <f>유형화!$F$71*hourly1!B4232/hourly1!$B$8763+유형화!$F$72*hourly1!C4232/hourly1!$C$8763+유형화!$F$73*hourly1!D4232/hourly1!$D$8763+유형화!$F$74*hourly1!E4232/hourly1!$E$8763</f>
        <v>60.596182324063307</v>
      </c>
      <c r="C4231" s="442">
        <f>hourly1!$F4232*유형화!$G$71/hourly1!$F$8763+유형화!$G$72*hourly1!$G4232/hourly1!$F$8763+유형화!$G$74*hourly1!I4232/hourly1!$I$8763</f>
        <v>0.42157029982397398</v>
      </c>
      <c r="D4231" s="14">
        <v>22.192229000000001</v>
      </c>
      <c r="E4231" s="14">
        <v>3.1117159999999999</v>
      </c>
      <c r="F4231" s="1">
        <v>904928</v>
      </c>
      <c r="G4231" s="15">
        <f t="shared" si="132"/>
        <v>2.5394511136960802E-2</v>
      </c>
      <c r="H4231" s="15">
        <f t="shared" si="133"/>
        <v>5.4733444770935426E-2</v>
      </c>
    </row>
    <row r="4232" spans="1:8">
      <c r="A4232" s="1">
        <v>4231</v>
      </c>
      <c r="B4232" s="444">
        <f>유형화!$F$71*hourly1!B4233/hourly1!$B$8763+유형화!$F$72*hourly1!C4233/hourly1!$C$8763+유형화!$F$73*hourly1!D4233/hourly1!$D$8763+유형화!$F$74*hourly1!E4233/hourly1!$E$8763</f>
        <v>72.431481636163255</v>
      </c>
      <c r="C4232" s="442">
        <f>hourly1!$F4233*유형화!$G$71/hourly1!$F$8763+유형화!$G$72*hourly1!$G4233/hourly1!$F$8763+유형화!$G$74*hourly1!I4233/hourly1!$I$8763</f>
        <v>0.75192059894768271</v>
      </c>
      <c r="D4232" s="14">
        <v>28.696549000000012</v>
      </c>
      <c r="E4232" s="14">
        <v>61.948695999999977</v>
      </c>
      <c r="F4232" s="1">
        <v>1055469</v>
      </c>
      <c r="G4232" s="15">
        <f t="shared" si="132"/>
        <v>3.2837387951108542E-2</v>
      </c>
      <c r="H4232" s="15">
        <f t="shared" si="133"/>
        <v>7.0156280021678646E-2</v>
      </c>
    </row>
    <row r="4233" spans="1:8">
      <c r="A4233" s="1">
        <v>4232</v>
      </c>
      <c r="B4233" s="444">
        <f>유형화!$F$71*hourly1!B4234/hourly1!$B$8763+유형화!$F$72*hourly1!C4234/hourly1!$C$8763+유형화!$F$73*hourly1!D4234/hourly1!$D$8763+유형화!$F$74*hourly1!E4234/hourly1!$E$8763</f>
        <v>209.37390142420267</v>
      </c>
      <c r="C4233" s="442">
        <f>hourly1!$F4234*유형화!$G$71/hourly1!$F$8763+유형화!$G$72*hourly1!$G4234/hourly1!$F$8763+유형화!$G$74*hourly1!I4234/hourly1!$I$8763</f>
        <v>0.65049556244313256</v>
      </c>
      <c r="D4233" s="14">
        <v>27.429639000000002</v>
      </c>
      <c r="E4233" s="14">
        <v>183.26304799999971</v>
      </c>
      <c r="F4233" s="1">
        <v>968115</v>
      </c>
      <c r="G4233" s="15">
        <f t="shared" si="132"/>
        <v>3.1387666064022428E-2</v>
      </c>
      <c r="H4233" s="15">
        <f t="shared" si="133"/>
        <v>6.7173415254465643E-2</v>
      </c>
    </row>
    <row r="4234" spans="1:8">
      <c r="A4234" s="1">
        <v>4233</v>
      </c>
      <c r="B4234" s="444">
        <f>유형화!$F$71*hourly1!B4235/hourly1!$B$8763+유형화!$F$72*hourly1!C4235/hourly1!$C$8763+유형화!$F$73*hourly1!D4235/hourly1!$D$8763+유형화!$F$74*hourly1!E4235/hourly1!$E$8763</f>
        <v>431.01606631234984</v>
      </c>
      <c r="C4234" s="442">
        <f>hourly1!$F4235*유형화!$G$71/hourly1!$F$8763+유형화!$G$72*hourly1!$G4235/hourly1!$F$8763+유형화!$G$74*hourly1!I4235/hourly1!$I$8763</f>
        <v>0.57570796885277065</v>
      </c>
      <c r="D4234" s="14">
        <v>28.124306000000001</v>
      </c>
      <c r="E4234" s="14">
        <v>316.92178299999989</v>
      </c>
      <c r="F4234" s="1">
        <v>907344</v>
      </c>
      <c r="G4234" s="15">
        <f t="shared" si="132"/>
        <v>3.2182571743302281E-2</v>
      </c>
      <c r="H4234" s="15">
        <f t="shared" si="133"/>
        <v>6.8810227120583711E-2</v>
      </c>
    </row>
    <row r="4235" spans="1:8">
      <c r="A4235" s="1">
        <v>4234</v>
      </c>
      <c r="B4235" s="444">
        <f>유형화!$F$71*hourly1!B4236/hourly1!$B$8763+유형화!$F$72*hourly1!C4236/hourly1!$C$8763+유형화!$F$73*hourly1!D4236/hourly1!$D$8763+유형화!$F$74*hourly1!E4236/hourly1!$E$8763</f>
        <v>631.45662190585176</v>
      </c>
      <c r="C4235" s="442">
        <f>hourly1!$F4236*유형화!$G$71/hourly1!$F$8763+유형화!$G$72*hourly1!$G4236/hourly1!$F$8763+유형화!$G$74*hourly1!I4236/hourly1!$I$8763</f>
        <v>0.49035759134141499</v>
      </c>
      <c r="D4235" s="14">
        <v>19.107875</v>
      </c>
      <c r="E4235" s="14">
        <v>452.24030000000079</v>
      </c>
      <c r="F4235" s="1">
        <v>875570</v>
      </c>
      <c r="G4235" s="15">
        <f t="shared" si="132"/>
        <v>2.1865092708405039E-2</v>
      </c>
      <c r="H4235" s="15">
        <f t="shared" si="133"/>
        <v>4.7324397601977507E-2</v>
      </c>
    </row>
    <row r="4236" spans="1:8">
      <c r="A4236" s="1">
        <v>4235</v>
      </c>
      <c r="B4236" s="444">
        <f>유형화!$F$71*hourly1!B4237/hourly1!$B$8763+유형화!$F$72*hourly1!C4237/hourly1!$C$8763+유형화!$F$73*hourly1!D4237/hourly1!$D$8763+유형화!$F$74*hourly1!E4237/hourly1!$E$8763</f>
        <v>754.07155176318736</v>
      </c>
      <c r="C4236" s="442">
        <f>hourly1!$F4237*유형화!$G$71/hourly1!$F$8763+유형화!$G$72*hourly1!$G4237/hourly1!$F$8763+유형화!$G$74*hourly1!I4237/hourly1!$I$8763</f>
        <v>0.45834981451289247</v>
      </c>
      <c r="D4236" s="14">
        <v>16.581361999999999</v>
      </c>
      <c r="E4236" s="14">
        <v>568.55115299999977</v>
      </c>
      <c r="F4236" s="1">
        <v>864921</v>
      </c>
      <c r="G4236" s="15">
        <f t="shared" si="132"/>
        <v>1.8974010315727121E-2</v>
      </c>
      <c r="H4236" s="15">
        <f t="shared" si="133"/>
        <v>4.1208816088593316E-2</v>
      </c>
    </row>
    <row r="4237" spans="1:8">
      <c r="A4237" s="1">
        <v>4236</v>
      </c>
      <c r="B4237" s="444">
        <f>유형화!$F$71*hourly1!B4238/hourly1!$B$8763+유형화!$F$72*hourly1!C4238/hourly1!$C$8763+유형화!$F$73*hourly1!D4238/hourly1!$D$8763+유형화!$F$74*hourly1!E4238/hourly1!$E$8763</f>
        <v>684.8955130378979</v>
      </c>
      <c r="C4237" s="442">
        <f>hourly1!$F4238*유형화!$G$71/hourly1!$F$8763+유형화!$G$72*hourly1!$G4238/hourly1!$F$8763+유형화!$G$74*hourly1!I4238/hourly1!$I$8763</f>
        <v>0.44233268462588815</v>
      </c>
      <c r="D4237" s="14">
        <v>20.890632</v>
      </c>
      <c r="E4237" s="14">
        <v>592.5762049999995</v>
      </c>
      <c r="F4237" s="1">
        <v>843768</v>
      </c>
      <c r="G4237" s="15">
        <f t="shared" si="132"/>
        <v>2.3905097004097681E-2</v>
      </c>
      <c r="H4237" s="15">
        <f t="shared" si="133"/>
        <v>5.1614402208265076E-2</v>
      </c>
    </row>
    <row r="4238" spans="1:8">
      <c r="A4238" s="1">
        <v>4237</v>
      </c>
      <c r="B4238" s="444">
        <f>유형화!$F$71*hourly1!B4239/hourly1!$B$8763+유형화!$F$72*hourly1!C4239/hourly1!$C$8763+유형화!$F$73*hourly1!D4239/hourly1!$D$8763+유형화!$F$74*hourly1!E4239/hourly1!$E$8763</f>
        <v>483.08845790340763</v>
      </c>
      <c r="C4238" s="442">
        <f>hourly1!$F4239*유형화!$G$71/hourly1!$F$8763+유형화!$G$72*hourly1!$G4239/hourly1!$F$8763+유형화!$G$74*hourly1!I4239/hourly1!$I$8763</f>
        <v>0.55400898412655109</v>
      </c>
      <c r="D4238" s="14">
        <v>36.885621000000008</v>
      </c>
      <c r="E4238" s="14">
        <v>603.47058500000094</v>
      </c>
      <c r="F4238" s="1">
        <v>851575</v>
      </c>
      <c r="G4238" s="15">
        <f t="shared" si="132"/>
        <v>4.2208122188997575E-2</v>
      </c>
      <c r="H4238" s="15">
        <f t="shared" si="133"/>
        <v>8.9194488153310159E-2</v>
      </c>
    </row>
    <row r="4239" spans="1:8">
      <c r="A4239" s="1">
        <v>4238</v>
      </c>
      <c r="B4239" s="444">
        <f>유형화!$F$71*hourly1!B4240/hourly1!$B$8763+유형화!$F$72*hourly1!C4240/hourly1!$C$8763+유형화!$F$73*hourly1!D4240/hourly1!$D$8763+유형화!$F$74*hourly1!E4240/hourly1!$E$8763</f>
        <v>600.62624993174268</v>
      </c>
      <c r="C4239" s="442">
        <f>hourly1!$F4240*유형화!$G$71/hourly1!$F$8763+유형화!$G$72*hourly1!$G4240/hourly1!$F$8763+유형화!$G$74*hourly1!I4240/hourly1!$I$8763</f>
        <v>0.51671871527671775</v>
      </c>
      <c r="D4239" s="14">
        <v>72.958158999999981</v>
      </c>
      <c r="E4239" s="14">
        <v>590.24633000000017</v>
      </c>
      <c r="F4239" s="1">
        <v>840685</v>
      </c>
      <c r="G4239" s="15">
        <f t="shared" si="132"/>
        <v>8.3485835571436129E-2</v>
      </c>
      <c r="H4239" s="15">
        <f t="shared" si="133"/>
        <v>0.16834631660552041</v>
      </c>
    </row>
    <row r="4240" spans="1:8">
      <c r="A4240" s="1">
        <v>4239</v>
      </c>
      <c r="B4240" s="444">
        <f>유형화!$F$71*hourly1!B4241/hourly1!$B$8763+유형화!$F$72*hourly1!C4241/hourly1!$C$8763+유형화!$F$73*hourly1!D4241/hourly1!$D$8763+유형화!$F$74*hourly1!E4241/hourly1!$E$8763</f>
        <v>827.62516220450641</v>
      </c>
      <c r="C4240" s="442">
        <f>hourly1!$F4241*유형화!$G$71/hourly1!$F$8763+유형화!$G$72*hourly1!$G4241/hourly1!$F$8763+유형화!$G$74*hourly1!I4241/hourly1!$I$8763</f>
        <v>0.38910163825803451</v>
      </c>
      <c r="D4240" s="14">
        <v>82.074673999999987</v>
      </c>
      <c r="E4240" s="14">
        <v>544.13603499999954</v>
      </c>
      <c r="F4240" s="1">
        <v>846769</v>
      </c>
      <c r="G4240" s="15">
        <f t="shared" si="132"/>
        <v>9.3917840472691E-2</v>
      </c>
      <c r="H4240" s="15">
        <f t="shared" si="133"/>
        <v>0.18721606606261074</v>
      </c>
    </row>
    <row r="4241" spans="1:8">
      <c r="A4241" s="1">
        <v>4240</v>
      </c>
      <c r="B4241" s="444">
        <f>유형화!$F$71*hourly1!B4242/hourly1!$B$8763+유형화!$F$72*hourly1!C4242/hourly1!$C$8763+유형화!$F$73*hourly1!D4242/hourly1!$D$8763+유형화!$F$74*hourly1!E4242/hourly1!$E$8763</f>
        <v>740.38011663995826</v>
      </c>
      <c r="C4241" s="442">
        <f>hourly1!$F4242*유형화!$G$71/hourly1!$F$8763+유형화!$G$72*hourly1!$G4242/hourly1!$F$8763+유형화!$G$74*hourly1!I4242/hourly1!$I$8763</f>
        <v>0.36786891634431418</v>
      </c>
      <c r="D4241" s="14">
        <v>87.503088000000034</v>
      </c>
      <c r="E4241" s="14">
        <v>419.36460200000027</v>
      </c>
      <c r="F4241" s="1">
        <v>825768</v>
      </c>
      <c r="G4241" s="15">
        <f t="shared" si="132"/>
        <v>0.10012956079060206</v>
      </c>
      <c r="H4241" s="15">
        <f t="shared" si="133"/>
        <v>0.19824838400207975</v>
      </c>
    </row>
    <row r="4242" spans="1:8">
      <c r="A4242" s="1">
        <v>4241</v>
      </c>
      <c r="B4242" s="444">
        <f>유형화!$F$71*hourly1!B4243/hourly1!$B$8763+유형화!$F$72*hourly1!C4243/hourly1!$C$8763+유형화!$F$73*hourly1!D4243/hourly1!$D$8763+유형화!$F$74*hourly1!E4243/hourly1!$E$8763</f>
        <v>669.96740994444394</v>
      </c>
      <c r="C4242" s="442">
        <f>hourly1!$F4243*유형화!$G$71/hourly1!$F$8763+유형화!$G$72*hourly1!$G4243/hourly1!$F$8763+유형화!$G$74*hourly1!I4243/hourly1!$I$8763</f>
        <v>0.38911386115595048</v>
      </c>
      <c r="D4242" s="14">
        <v>79.216160000000016</v>
      </c>
      <c r="E4242" s="14">
        <v>276.68674700000042</v>
      </c>
      <c r="F4242" s="1">
        <v>840037</v>
      </c>
      <c r="G4242" s="15">
        <f t="shared" si="132"/>
        <v>9.0646850181082261E-2</v>
      </c>
      <c r="H4242" s="15">
        <f t="shared" si="133"/>
        <v>0.18134601230348127</v>
      </c>
    </row>
    <row r="4243" spans="1:8">
      <c r="A4243" s="1">
        <v>4242</v>
      </c>
      <c r="B4243" s="444">
        <f>유형화!$F$71*hourly1!B4244/hourly1!$B$8763+유형화!$F$72*hourly1!C4244/hourly1!$C$8763+유형화!$F$73*hourly1!D4244/hourly1!$D$8763+유형화!$F$74*hourly1!E4244/hourly1!$E$8763</f>
        <v>471.10997140633867</v>
      </c>
      <c r="C4243" s="442">
        <f>hourly1!$F4244*유형화!$G$71/hourly1!$F$8763+유형화!$G$72*hourly1!$G4244/hourly1!$F$8763+유형화!$G$74*hourly1!I4244/hourly1!$I$8763</f>
        <v>0.51676491783084078</v>
      </c>
      <c r="D4243" s="14">
        <v>71.019299000000018</v>
      </c>
      <c r="E4243" s="14">
        <v>164.4773780000001</v>
      </c>
      <c r="F4243" s="1">
        <v>801215</v>
      </c>
      <c r="G4243" s="15">
        <f t="shared" si="132"/>
        <v>8.126720301032625E-2</v>
      </c>
      <c r="H4243" s="15">
        <f t="shared" si="133"/>
        <v>0.16427673769884624</v>
      </c>
    </row>
    <row r="4244" spans="1:8">
      <c r="A4244" s="1">
        <v>4243</v>
      </c>
      <c r="B4244" s="444">
        <f>유형화!$F$71*hourly1!B4245/hourly1!$B$8763+유형화!$F$72*hourly1!C4245/hourly1!$C$8763+유형화!$F$73*hourly1!D4245/hourly1!$D$8763+유형화!$F$74*hourly1!E4245/hourly1!$E$8763</f>
        <v>188.90955723287189</v>
      </c>
      <c r="C4244" s="442">
        <f>hourly1!$F4245*유형화!$G$71/hourly1!$F$8763+유형화!$G$72*hourly1!$G4245/hourly1!$F$8763+유형화!$G$74*hourly1!I4245/hourly1!$I$8763</f>
        <v>0.63927070488502391</v>
      </c>
      <c r="D4244" s="14">
        <v>61.588987000000003</v>
      </c>
      <c r="E4244" s="14">
        <v>63.740104000000017</v>
      </c>
      <c r="F4244" s="1">
        <v>799764</v>
      </c>
      <c r="G4244" s="15">
        <f t="shared" si="132"/>
        <v>7.0476121000987962E-2</v>
      </c>
      <c r="H4244" s="15">
        <f t="shared" si="133"/>
        <v>0.14419316608796845</v>
      </c>
    </row>
    <row r="4245" spans="1:8">
      <c r="A4245" s="1">
        <v>4244</v>
      </c>
      <c r="B4245" s="444">
        <f>유형화!$F$71*hourly1!B4246/hourly1!$B$8763+유형화!$F$72*hourly1!C4246/hourly1!$C$8763+유형화!$F$73*hourly1!D4246/hourly1!$D$8763+유형화!$F$74*hourly1!E4246/hourly1!$E$8763</f>
        <v>188.49503346395574</v>
      </c>
      <c r="C4245" s="442">
        <f>hourly1!$F4246*유형화!$G$71/hourly1!$F$8763+유형화!$G$72*hourly1!$G4246/hourly1!$F$8763+유형화!$G$74*hourly1!I4246/hourly1!$I$8763</f>
        <v>0.64469424914828388</v>
      </c>
      <c r="D4245" s="14">
        <v>49.700077999999991</v>
      </c>
      <c r="E4245" s="14">
        <v>9.0142109999999906</v>
      </c>
      <c r="F4245" s="1">
        <v>809813</v>
      </c>
      <c r="G4245" s="15">
        <f t="shared" si="132"/>
        <v>5.6871672704838269E-2</v>
      </c>
      <c r="H4245" s="15">
        <f t="shared" si="133"/>
        <v>0.11816768044288356</v>
      </c>
    </row>
    <row r="4246" spans="1:8">
      <c r="A4246" s="1">
        <v>4245</v>
      </c>
      <c r="B4246" s="444">
        <f>유형화!$F$71*hourly1!B4247/hourly1!$B$8763+유형화!$F$72*hourly1!C4247/hourly1!$C$8763+유형화!$F$73*hourly1!D4247/hourly1!$D$8763+유형화!$F$74*hourly1!E4247/hourly1!$E$8763</f>
        <v>81.54700805166685</v>
      </c>
      <c r="C4246" s="442">
        <f>hourly1!$F4247*유형화!$G$71/hourly1!$F$8763+유형화!$G$72*hourly1!$G4247/hourly1!$F$8763+유형화!$G$74*hourly1!I4247/hourly1!$I$8763</f>
        <v>0.54892344373365898</v>
      </c>
      <c r="D4246" s="14">
        <v>47.856551999999994</v>
      </c>
      <c r="E4246" s="14">
        <v>4.5792799999999998</v>
      </c>
      <c r="F4246" s="1">
        <v>864924</v>
      </c>
      <c r="G4246" s="15">
        <f t="shared" si="132"/>
        <v>5.4762130597180825E-2</v>
      </c>
      <c r="H4246" s="15">
        <f t="shared" si="133"/>
        <v>0.1140594540072809</v>
      </c>
    </row>
    <row r="4247" spans="1:8">
      <c r="A4247" s="1">
        <v>4246</v>
      </c>
      <c r="B4247" s="444">
        <f>유형화!$F$71*hourly1!B4248/hourly1!$B$8763+유형화!$F$72*hourly1!C4248/hourly1!$C$8763+유형화!$F$73*hourly1!D4248/hourly1!$D$8763+유형화!$F$74*hourly1!E4248/hourly1!$E$8763</f>
        <v>66.764484261018623</v>
      </c>
      <c r="C4247" s="442">
        <f>hourly1!$F4248*유형화!$G$71/hourly1!$F$8763+유형화!$G$72*hourly1!$G4248/hourly1!$F$8763+유형화!$G$74*hourly1!I4248/hourly1!$I$8763</f>
        <v>0.45845159050953921</v>
      </c>
      <c r="D4247" s="14">
        <v>45.476303000000001</v>
      </c>
      <c r="E4247" s="14">
        <v>2.46536</v>
      </c>
      <c r="F4247" s="1">
        <v>902448</v>
      </c>
      <c r="G4247" s="15">
        <f t="shared" si="132"/>
        <v>5.2038417727273086E-2</v>
      </c>
      <c r="H4247" s="15">
        <f t="shared" si="133"/>
        <v>0.10872570075302462</v>
      </c>
    </row>
    <row r="4248" spans="1:8">
      <c r="A4248" s="1">
        <v>4247</v>
      </c>
      <c r="B4248" s="444">
        <f>유형화!$F$71*hourly1!B4249/hourly1!$B$8763+유형화!$F$72*hourly1!C4249/hourly1!$C$8763+유형화!$F$73*hourly1!D4249/hourly1!$D$8763+유형화!$F$74*hourly1!E4249/hourly1!$E$8763</f>
        <v>62.042215483381803</v>
      </c>
      <c r="C4248" s="442">
        <f>hourly1!$F4249*유형화!$G$71/hourly1!$F$8763+유형화!$G$72*hourly1!$G4249/hourly1!$F$8763+유형화!$G$74*hourly1!I4249/hourly1!$I$8763</f>
        <v>0.35218946438373416</v>
      </c>
      <c r="D4248" s="14">
        <v>51.391997000000011</v>
      </c>
      <c r="E4248" s="14">
        <v>1.3847400000000001</v>
      </c>
      <c r="F4248" s="1">
        <v>944127</v>
      </c>
      <c r="G4248" s="15">
        <f t="shared" si="132"/>
        <v>5.8807731308430367E-2</v>
      </c>
      <c r="H4248" s="15">
        <f t="shared" si="133"/>
        <v>0.12192066358790593</v>
      </c>
    </row>
    <row r="4249" spans="1:8">
      <c r="A4249" s="1">
        <v>4248</v>
      </c>
      <c r="B4249" s="444">
        <f>유형화!$F$71*hourly1!B4250/hourly1!$B$8763+유형화!$F$72*hourly1!C4250/hourly1!$C$8763+유형화!$F$73*hourly1!D4250/hourly1!$D$8763+유형화!$F$74*hourly1!E4250/hourly1!$E$8763</f>
        <v>59.131071236883088</v>
      </c>
      <c r="C4249" s="442">
        <f>hourly1!$F4250*유형화!$G$71/hourly1!$F$8763+유형화!$G$72*hourly1!$G4250/hourly1!$F$8763+유형화!$G$74*hourly1!I4250/hourly1!$I$8763</f>
        <v>0.32045099873929367</v>
      </c>
      <c r="D4249" s="14">
        <v>38.560114000000013</v>
      </c>
      <c r="E4249" s="14">
        <v>0.57608000000000004</v>
      </c>
      <c r="F4249" s="1">
        <v>977347</v>
      </c>
      <c r="G4249" s="15">
        <f t="shared" si="132"/>
        <v>4.4124240265161215E-2</v>
      </c>
      <c r="H4249" s="15">
        <f t="shared" si="133"/>
        <v>9.303644640475997E-2</v>
      </c>
    </row>
    <row r="4250" spans="1:8">
      <c r="A4250" s="1">
        <v>4249</v>
      </c>
      <c r="B4250" s="444">
        <f>유형화!$F$71*hourly1!B4251/hourly1!$B$8763+유형화!$F$72*hourly1!C4251/hourly1!$C$8763+유형화!$F$73*hourly1!D4251/hourly1!$D$8763+유형화!$F$74*hourly1!E4251/hourly1!$E$8763</f>
        <v>59.037306621946421</v>
      </c>
      <c r="C4250" s="442">
        <f>hourly1!$F4251*유형화!$G$71/hourly1!$F$8763+유형화!$G$72*hourly1!$G4251/hourly1!$F$8763+유형화!$G$74*hourly1!I4251/hourly1!$I$8763</f>
        <v>0.26290404711732146</v>
      </c>
      <c r="D4250" s="14">
        <v>45.271604000000004</v>
      </c>
      <c r="E4250" s="14">
        <v>1.2800000000000001E-3</v>
      </c>
      <c r="F4250" s="1">
        <v>876910</v>
      </c>
      <c r="G4250" s="15">
        <f t="shared" si="132"/>
        <v>5.1804181182795075E-2</v>
      </c>
      <c r="H4250" s="15">
        <f t="shared" si="133"/>
        <v>0.10826544381305576</v>
      </c>
    </row>
    <row r="4251" spans="1:8">
      <c r="A4251" s="1">
        <v>4250</v>
      </c>
      <c r="B4251" s="444">
        <f>유형화!$F$71*hourly1!B4252/hourly1!$B$8763+유형화!$F$72*hourly1!C4252/hourly1!$C$8763+유형화!$F$73*hourly1!D4252/hourly1!$D$8763+유형화!$F$74*hourly1!E4252/hourly1!$E$8763</f>
        <v>58.745408531563506</v>
      </c>
      <c r="C4251" s="442">
        <f>hourly1!$F4252*유형화!$G$71/hourly1!$F$8763+유형화!$G$72*hourly1!$G4252/hourly1!$F$8763+유형화!$G$74*hourly1!I4252/hourly1!$I$8763</f>
        <v>0.24346613553357735</v>
      </c>
      <c r="D4251" s="14">
        <v>53.493471999999997</v>
      </c>
      <c r="E4251" s="14">
        <v>0</v>
      </c>
      <c r="F4251" s="1">
        <v>789572</v>
      </c>
      <c r="G4251" s="15">
        <f t="shared" si="132"/>
        <v>6.1212443799976139E-2</v>
      </c>
      <c r="H4251" s="15">
        <f t="shared" si="133"/>
        <v>0.12655910684791014</v>
      </c>
    </row>
    <row r="4252" spans="1:8">
      <c r="A4252" s="1">
        <v>4251</v>
      </c>
      <c r="B4252" s="444">
        <f>유형화!$F$71*hourly1!B4253/hourly1!$B$8763+유형화!$F$72*hourly1!C4253/hourly1!$C$8763+유형화!$F$73*hourly1!D4253/hourly1!$D$8763+유형화!$F$74*hourly1!E4253/hourly1!$E$8763</f>
        <v>58.734706900061845</v>
      </c>
      <c r="C4252" s="442">
        <f>hourly1!$F4253*유형화!$G$71/hourly1!$F$8763+유형화!$G$72*hourly1!$G4253/hourly1!$F$8763+유형화!$G$74*hourly1!I4253/hourly1!$I$8763</f>
        <v>0.2379068356174644</v>
      </c>
      <c r="D4252" s="14">
        <v>35.375619999999998</v>
      </c>
      <c r="E4252" s="14">
        <v>4.9279999999999997E-2</v>
      </c>
      <c r="F4252" s="1">
        <v>662996</v>
      </c>
      <c r="G4252" s="15">
        <f t="shared" si="132"/>
        <v>4.0480231889590414E-2</v>
      </c>
      <c r="H4252" s="15">
        <f t="shared" si="133"/>
        <v>8.5715237573753628E-2</v>
      </c>
    </row>
    <row r="4253" spans="1:8">
      <c r="A4253" s="1">
        <v>4252</v>
      </c>
      <c r="B4253" s="444">
        <f>유형화!$F$71*hourly1!B4254/hourly1!$B$8763+유형화!$F$72*hourly1!C4254/hourly1!$C$8763+유형화!$F$73*hourly1!D4254/hourly1!$D$8763+유형화!$F$74*hourly1!E4254/hourly1!$E$8763</f>
        <v>58.721707682019392</v>
      </c>
      <c r="C4253" s="442">
        <f>hourly1!$F4254*유형화!$G$71/hourly1!$F$8763+유형화!$G$72*hourly1!$G4254/hourly1!$F$8763+유형화!$G$74*hourly1!I4254/hourly1!$I$8763</f>
        <v>0.237974794929877</v>
      </c>
      <c r="D4253" s="14">
        <v>36.439113999999996</v>
      </c>
      <c r="E4253" s="14">
        <v>4.9200000000000001E-2</v>
      </c>
      <c r="F4253" s="1">
        <v>530365</v>
      </c>
      <c r="G4253" s="15">
        <f t="shared" si="132"/>
        <v>4.1697185365831627E-2</v>
      </c>
      <c r="H4253" s="15">
        <f t="shared" si="133"/>
        <v>8.8167130478504468E-2</v>
      </c>
    </row>
    <row r="4254" spans="1:8">
      <c r="A4254" s="1">
        <v>4253</v>
      </c>
      <c r="B4254" s="444">
        <f>유형화!$F$71*hourly1!B4255/hourly1!$B$8763+유형화!$F$72*hourly1!C4255/hourly1!$C$8763+유형화!$F$73*hourly1!D4255/hourly1!$D$8763+유형화!$F$74*hourly1!E4255/hourly1!$E$8763</f>
        <v>58.711741855312589</v>
      </c>
      <c r="C4254" s="442">
        <f>hourly1!$F4255*유형화!$G$71/hourly1!$F$8763+유형화!$G$72*hourly1!$G4255/hourly1!$F$8763+유형화!$G$74*hourly1!I4255/hourly1!$I$8763</f>
        <v>0.23652768530261606</v>
      </c>
      <c r="D4254" s="14">
        <v>36.276077000000022</v>
      </c>
      <c r="E4254" s="14">
        <v>7.5199999999999998E-3</v>
      </c>
      <c r="F4254" s="1">
        <v>587801</v>
      </c>
      <c r="G4254" s="15">
        <f t="shared" si="132"/>
        <v>4.1510622541870316E-2</v>
      </c>
      <c r="H4254" s="15">
        <f t="shared" si="133"/>
        <v>8.779169804436468E-2</v>
      </c>
    </row>
    <row r="4255" spans="1:8">
      <c r="A4255" s="1">
        <v>4254</v>
      </c>
      <c r="B4255" s="444">
        <f>유형화!$F$71*hourly1!B4256/hourly1!$B$8763+유형화!$F$72*hourly1!C4256/hourly1!$C$8763+유형화!$F$73*hourly1!D4256/hourly1!$D$8763+유형화!$F$74*hourly1!E4256/hourly1!$E$8763</f>
        <v>60.574284917643844</v>
      </c>
      <c r="C4255" s="442">
        <f>hourly1!$F4256*유형화!$G$71/hourly1!$F$8763+유형화!$G$72*hourly1!$G4256/hourly1!$F$8763+유형화!$G$74*hourly1!I4256/hourly1!$I$8763</f>
        <v>0.42164608179105201</v>
      </c>
      <c r="D4255" s="14">
        <v>37.700355000000009</v>
      </c>
      <c r="E4255" s="14">
        <v>2.687730999999999</v>
      </c>
      <c r="F4255" s="1">
        <v>960342</v>
      </c>
      <c r="G4255" s="15">
        <f t="shared" si="132"/>
        <v>4.3140420230652635E-2</v>
      </c>
      <c r="H4255" s="15">
        <f t="shared" si="133"/>
        <v>9.1065949761921353E-2</v>
      </c>
    </row>
    <row r="4256" spans="1:8">
      <c r="A4256" s="1">
        <v>4255</v>
      </c>
      <c r="B4256" s="444">
        <f>유형화!$F$71*hourly1!B4257/hourly1!$B$8763+유형화!$F$72*hourly1!C4257/hourly1!$C$8763+유형화!$F$73*hourly1!D4257/hourly1!$D$8763+유형화!$F$74*hourly1!E4257/hourly1!$E$8763</f>
        <v>72.236727378777829</v>
      </c>
      <c r="C4256" s="442">
        <f>hourly1!$F4257*유형화!$G$71/hourly1!$F$8763+유형화!$G$72*hourly1!$G4257/hourly1!$F$8763+유형화!$G$74*hourly1!I4257/hourly1!$I$8763</f>
        <v>0.75214020368023982</v>
      </c>
      <c r="D4256" s="14">
        <v>37.73614700000001</v>
      </c>
      <c r="E4256" s="14">
        <v>53.161717000000067</v>
      </c>
      <c r="F4256" s="1">
        <v>1121774</v>
      </c>
      <c r="G4256" s="15">
        <f t="shared" si="132"/>
        <v>4.3181376925116005E-2</v>
      </c>
      <c r="H4256" s="15">
        <f t="shared" si="133"/>
        <v>9.1148071864801464E-2</v>
      </c>
    </row>
    <row r="4257" spans="1:8">
      <c r="A4257" s="1">
        <v>4256</v>
      </c>
      <c r="B4257" s="444">
        <f>유형화!$F$71*hourly1!B4258/hourly1!$B$8763+유형화!$F$72*hourly1!C4258/hourly1!$C$8763+유형화!$F$73*hourly1!D4258/hourly1!$D$8763+유형화!$F$74*hourly1!E4258/hourly1!$E$8763</f>
        <v>184.84663409458486</v>
      </c>
      <c r="C4257" s="442">
        <f>hourly1!$F4258*유형화!$G$71/hourly1!$F$8763+유형화!$G$72*hourly1!$G4258/hourly1!$F$8763+유형화!$G$74*hourly1!I4258/hourly1!$I$8763</f>
        <v>0.65068086157553817</v>
      </c>
      <c r="D4257" s="14">
        <v>32.666715999999987</v>
      </c>
      <c r="E4257" s="14">
        <v>184.8719310000001</v>
      </c>
      <c r="F4257" s="1">
        <v>1177678</v>
      </c>
      <c r="G4257" s="15">
        <f t="shared" si="132"/>
        <v>3.738043994003195E-2</v>
      </c>
      <c r="H4257" s="15">
        <f t="shared" si="133"/>
        <v>7.9438329133172197E-2</v>
      </c>
    </row>
    <row r="4258" spans="1:8">
      <c r="A4258" s="1">
        <v>4257</v>
      </c>
      <c r="B4258" s="444">
        <f>유형화!$F$71*hourly1!B4259/hourly1!$B$8763+유형화!$F$72*hourly1!C4259/hourly1!$C$8763+유형화!$F$73*hourly1!D4259/hourly1!$D$8763+유형화!$F$74*hourly1!E4259/hourly1!$E$8763</f>
        <v>356.97730670906202</v>
      </c>
      <c r="C4258" s="442">
        <f>hourly1!$F4259*유형화!$G$71/hourly1!$F$8763+유형화!$G$72*hourly1!$G4259/hourly1!$F$8763+유형화!$G$74*hourly1!I4259/hourly1!$I$8763</f>
        <v>0.57587631890006696</v>
      </c>
      <c r="D4258" s="14">
        <v>24.742808</v>
      </c>
      <c r="E4258" s="14">
        <v>363.22215300000022</v>
      </c>
      <c r="F4258" s="1">
        <v>1030821</v>
      </c>
      <c r="G4258" s="15">
        <f t="shared" si="132"/>
        <v>2.8313132192159824E-2</v>
      </c>
      <c r="H4258" s="15">
        <f t="shared" si="133"/>
        <v>6.0813619909747083E-2</v>
      </c>
    </row>
    <row r="4259" spans="1:8">
      <c r="A4259" s="1">
        <v>4258</v>
      </c>
      <c r="B4259" s="444">
        <f>유형화!$F$71*hourly1!B4260/hourly1!$B$8763+유형화!$F$72*hourly1!C4260/hourly1!$C$8763+유형화!$F$73*hourly1!D4260/hourly1!$D$8763+유형화!$F$74*hourly1!E4260/hourly1!$E$8763</f>
        <v>545.76037371596635</v>
      </c>
      <c r="C4259" s="442">
        <f>hourly1!$F4260*유형화!$G$71/hourly1!$F$8763+유형화!$G$72*hourly1!$G4260/hourly1!$F$8763+유형화!$G$74*hourly1!I4260/hourly1!$I$8763</f>
        <v>0.49046914565639443</v>
      </c>
      <c r="D4259" s="14">
        <v>13.642142</v>
      </c>
      <c r="E4259" s="14">
        <v>532.62241300000005</v>
      </c>
      <c r="F4259" s="1">
        <v>936232</v>
      </c>
      <c r="G4259" s="15">
        <f t="shared" si="132"/>
        <v>1.5610668353818838E-2</v>
      </c>
      <c r="H4259" s="15">
        <f t="shared" si="133"/>
        <v>3.4040884067580997E-2</v>
      </c>
    </row>
    <row r="4260" spans="1:8">
      <c r="A4260" s="1">
        <v>4259</v>
      </c>
      <c r="B4260" s="444">
        <f>유형화!$F$71*hourly1!B4261/hourly1!$B$8763+유형화!$F$72*hourly1!C4261/hourly1!$C$8763+유형화!$F$73*hourly1!D4261/hourly1!$D$8763+유형화!$F$74*hourly1!E4261/hourly1!$E$8763</f>
        <v>685.07241815617976</v>
      </c>
      <c r="C4260" s="442">
        <f>hourly1!$F4261*유형화!$G$71/hourly1!$F$8763+유형화!$G$72*hourly1!$G4261/hourly1!$F$8763+유형화!$G$74*hourly1!I4261/hourly1!$I$8763</f>
        <v>0.45842103326474937</v>
      </c>
      <c r="D4260" s="14">
        <v>6.6782309999999994</v>
      </c>
      <c r="E4260" s="14">
        <v>698.04910300000108</v>
      </c>
      <c r="F4260" s="1">
        <v>876381</v>
      </c>
      <c r="G4260" s="15">
        <f t="shared" si="132"/>
        <v>7.6418827286207644E-3</v>
      </c>
      <c r="H4260" s="15">
        <f t="shared" si="133"/>
        <v>1.6824816505675445E-2</v>
      </c>
    </row>
    <row r="4261" spans="1:8">
      <c r="A4261" s="1">
        <v>4260</v>
      </c>
      <c r="B4261" s="444">
        <f>유형화!$F$71*hourly1!B4262/hourly1!$B$8763+유형화!$F$72*hourly1!C4262/hourly1!$C$8763+유형화!$F$73*hourly1!D4262/hourly1!$D$8763+유형화!$F$74*hourly1!E4262/hourly1!$E$8763</f>
        <v>630.79814272773842</v>
      </c>
      <c r="C4261" s="442">
        <f>hourly1!$F4262*유형화!$G$71/hourly1!$F$8763+유형화!$G$72*hourly1!$G4262/hourly1!$F$8763+유형화!$G$74*hourly1!I4262/hourly1!$I$8763</f>
        <v>0.44238996927412166</v>
      </c>
      <c r="D4261" s="14">
        <v>4.7946499999999999</v>
      </c>
      <c r="E4261" s="14">
        <v>788.24184399999922</v>
      </c>
      <c r="F4261" s="1">
        <v>890164</v>
      </c>
      <c r="G4261" s="15">
        <f t="shared" si="132"/>
        <v>5.486505786454759E-3</v>
      </c>
      <c r="H4261" s="15">
        <f t="shared" si="133"/>
        <v>1.2111021847023984E-2</v>
      </c>
    </row>
    <row r="4262" spans="1:8">
      <c r="A4262" s="1">
        <v>4261</v>
      </c>
      <c r="B4262" s="444">
        <f>유형화!$F$71*hourly1!B4263/hourly1!$B$8763+유형화!$F$72*hourly1!C4263/hourly1!$C$8763+유형화!$F$73*hourly1!D4263/hourly1!$D$8763+유형화!$F$74*hourly1!E4263/hourly1!$E$8763</f>
        <v>440.39532068383431</v>
      </c>
      <c r="C4262" s="442">
        <f>hourly1!$F4263*유형화!$G$71/hourly1!$F$8763+유형화!$G$72*hourly1!$G4263/hourly1!$F$8763+유형화!$G$74*hourly1!I4263/hourly1!$I$8763</f>
        <v>0.55408900336490663</v>
      </c>
      <c r="D4262" s="14">
        <v>6.8795019999999987</v>
      </c>
      <c r="E4262" s="14">
        <v>796.07826099999943</v>
      </c>
      <c r="F4262" s="1">
        <v>881086</v>
      </c>
      <c r="G4262" s="15">
        <f t="shared" si="132"/>
        <v>7.8721966214274405E-3</v>
      </c>
      <c r="H4262" s="15">
        <f t="shared" si="133"/>
        <v>1.7327056717520928E-2</v>
      </c>
    </row>
    <row r="4263" spans="1:8">
      <c r="A4263" s="1">
        <v>4262</v>
      </c>
      <c r="B4263" s="444">
        <f>유형화!$F$71*hourly1!B4264/hourly1!$B$8763+유형화!$F$72*hourly1!C4264/hourly1!$C$8763+유형화!$F$73*hourly1!D4264/hourly1!$D$8763+유형화!$F$74*hourly1!E4264/hourly1!$E$8763</f>
        <v>571.46477916653362</v>
      </c>
      <c r="C4263" s="442">
        <f>hourly1!$F4264*유형화!$G$71/hourly1!$F$8763+유형화!$G$72*hourly1!$G4264/hourly1!$F$8763+유형화!$G$74*hourly1!I4264/hourly1!$I$8763</f>
        <v>0.5167841485235618</v>
      </c>
      <c r="D4263" s="14">
        <v>48.269751999999997</v>
      </c>
      <c r="E4263" s="14">
        <v>821.30170100000055</v>
      </c>
      <c r="F4263" s="1">
        <v>882872</v>
      </c>
      <c r="G4263" s="15">
        <f t="shared" si="132"/>
        <v>5.5234954305055872E-2</v>
      </c>
      <c r="H4263" s="15">
        <f t="shared" si="133"/>
        <v>0.11498197974789336</v>
      </c>
    </row>
    <row r="4264" spans="1:8">
      <c r="A4264" s="1">
        <v>4263</v>
      </c>
      <c r="B4264" s="444">
        <f>유형화!$F$71*hourly1!B4265/hourly1!$B$8763+유형화!$F$72*hourly1!C4265/hourly1!$C$8763+유형화!$F$73*hourly1!D4265/hourly1!$D$8763+유형화!$F$74*hourly1!E4265/hourly1!$E$8763</f>
        <v>792.82853330130217</v>
      </c>
      <c r="C4264" s="442">
        <f>hourly1!$F4265*유형화!$G$71/hourly1!$F$8763+유형화!$G$72*hourly1!$G4265/hourly1!$F$8763+유형화!$G$74*hourly1!I4265/hourly1!$I$8763</f>
        <v>0.38914001815748978</v>
      </c>
      <c r="D4264" s="14">
        <v>47.507621000000022</v>
      </c>
      <c r="E4264" s="14">
        <v>822.09230500000069</v>
      </c>
      <c r="F4264" s="1">
        <v>889373</v>
      </c>
      <c r="G4264" s="15">
        <f t="shared" si="132"/>
        <v>5.4362849742358617E-2</v>
      </c>
      <c r="H4264" s="15">
        <f t="shared" si="133"/>
        <v>0.11327963899115341</v>
      </c>
    </row>
    <row r="4265" spans="1:8">
      <c r="A4265" s="1">
        <v>4264</v>
      </c>
      <c r="B4265" s="444">
        <f>유형화!$F$71*hourly1!B4266/hourly1!$B$8763+유형화!$F$72*hourly1!C4266/hourly1!$C$8763+유형화!$F$73*hourly1!D4266/hourly1!$D$8763+유형화!$F$74*hourly1!E4266/hourly1!$E$8763</f>
        <v>701.34150133621586</v>
      </c>
      <c r="C4265" s="442">
        <f>hourly1!$F4266*유형화!$G$71/hourly1!$F$8763+유형화!$G$72*hourly1!$G4266/hourly1!$F$8763+유형화!$G$74*hourly1!I4266/hourly1!$I$8763</f>
        <v>0.36790330343045019</v>
      </c>
      <c r="D4265" s="14">
        <v>44.348077999999987</v>
      </c>
      <c r="E4265" s="14">
        <v>742.48303999999871</v>
      </c>
      <c r="F4265" s="1">
        <v>834449</v>
      </c>
      <c r="G4265" s="15">
        <f t="shared" si="132"/>
        <v>5.0747392732555435E-2</v>
      </c>
      <c r="H4265" s="15">
        <f t="shared" si="133"/>
        <v>0.10618584992599213</v>
      </c>
    </row>
    <row r="4266" spans="1:8">
      <c r="A4266" s="1">
        <v>4265</v>
      </c>
      <c r="B4266" s="444">
        <f>유형화!$F$71*hourly1!B4267/hourly1!$B$8763+유형화!$F$72*hourly1!C4267/hourly1!$C$8763+유형화!$F$73*hourly1!D4267/hourly1!$D$8763+유형화!$F$74*hourly1!E4267/hourly1!$E$8763</f>
        <v>633.89979224429305</v>
      </c>
      <c r="C4266" s="442">
        <f>hourly1!$F4267*유형화!$G$71/hourly1!$F$8763+유형화!$G$72*hourly1!$G4267/hourly1!$F$8763+유형화!$G$74*hourly1!I4267/hourly1!$I$8763</f>
        <v>0.38914841121405952</v>
      </c>
      <c r="D4266" s="14">
        <v>28.333437000000011</v>
      </c>
      <c r="E4266" s="14">
        <v>548.20708000000036</v>
      </c>
      <c r="F4266" s="1">
        <v>839747</v>
      </c>
      <c r="G4266" s="15">
        <f t="shared" si="132"/>
        <v>3.2421879814095174E-2</v>
      </c>
      <c r="H4266" s="15">
        <f t="shared" si="133"/>
        <v>6.9302393733006284E-2</v>
      </c>
    </row>
    <row r="4267" spans="1:8">
      <c r="A4267" s="1">
        <v>4266</v>
      </c>
      <c r="B4267" s="444">
        <f>유형화!$F$71*hourly1!B4268/hourly1!$B$8763+유형화!$F$72*hourly1!C4268/hourly1!$C$8763+유형화!$F$73*hourly1!D4268/hourly1!$D$8763+유형화!$F$74*hourly1!E4268/hourly1!$E$8763</f>
        <v>425.92743069148719</v>
      </c>
      <c r="C4267" s="442">
        <f>hourly1!$F4268*유형화!$G$71/hourly1!$F$8763+유형화!$G$72*hourly1!$G4268/hourly1!$F$8763+유형화!$G$74*hourly1!I4268/hourly1!$I$8763</f>
        <v>0.51681723183392092</v>
      </c>
      <c r="D4267" s="14">
        <v>22.495996000000002</v>
      </c>
      <c r="E4267" s="14">
        <v>317.52057699999989</v>
      </c>
      <c r="F4267" s="1">
        <v>833682</v>
      </c>
      <c r="G4267" s="15">
        <f t="shared" si="132"/>
        <v>2.5742110941583456E-2</v>
      </c>
      <c r="H4267" s="15">
        <f t="shared" si="133"/>
        <v>5.545978311602355E-2</v>
      </c>
    </row>
    <row r="4268" spans="1:8">
      <c r="A4268" s="1">
        <v>4267</v>
      </c>
      <c r="B4268" s="444">
        <f>유형화!$F$71*hourly1!B4269/hourly1!$B$8763+유형화!$F$72*hourly1!C4269/hourly1!$C$8763+유형화!$F$73*hourly1!D4269/hourly1!$D$8763+유형화!$F$74*hourly1!E4269/hourly1!$E$8763</f>
        <v>180.08437279661939</v>
      </c>
      <c r="C4268" s="442">
        <f>hourly1!$F4269*유형화!$G$71/hourly1!$F$8763+유형화!$G$72*hourly1!$G4269/hourly1!$F$8763+유형화!$G$74*hourly1!I4269/hourly1!$I$8763</f>
        <v>0.6393330416643952</v>
      </c>
      <c r="D4268" s="14">
        <v>26.309767999999998</v>
      </c>
      <c r="E4268" s="14">
        <v>143.04224500000009</v>
      </c>
      <c r="F4268" s="1">
        <v>853974</v>
      </c>
      <c r="G4268" s="15">
        <f t="shared" si="132"/>
        <v>3.0106200530233121E-2</v>
      </c>
      <c r="H4268" s="15">
        <f t="shared" si="133"/>
        <v>6.4528255982814378E-2</v>
      </c>
    </row>
    <row r="4269" spans="1:8">
      <c r="A4269" s="1">
        <v>4268</v>
      </c>
      <c r="B4269" s="444">
        <f>유형화!$F$71*hourly1!B4270/hourly1!$B$8763+유형화!$F$72*hourly1!C4270/hourly1!$C$8763+유형화!$F$73*hourly1!D4270/hourly1!$D$8763+유형화!$F$74*hourly1!E4270/hourly1!$E$8763</f>
        <v>179.13813135584448</v>
      </c>
      <c r="C4269" s="442">
        <f>hourly1!$F4270*유형화!$G$71/hourly1!$F$8763+유형화!$G$72*hourly1!$G4270/hourly1!$F$8763+유형화!$G$74*hourly1!I4270/hourly1!$I$8763</f>
        <v>0.64475658592765517</v>
      </c>
      <c r="D4269" s="14">
        <v>26.668959000000001</v>
      </c>
      <c r="E4269" s="14">
        <v>26.813646000000009</v>
      </c>
      <c r="F4269" s="1">
        <v>911553</v>
      </c>
      <c r="G4269" s="15">
        <f t="shared" si="132"/>
        <v>3.051722187693048E-2</v>
      </c>
      <c r="H4269" s="15">
        <f t="shared" si="133"/>
        <v>6.537754296766328E-2</v>
      </c>
    </row>
    <row r="4270" spans="1:8">
      <c r="A4270" s="1">
        <v>4269</v>
      </c>
      <c r="B4270" s="444">
        <f>유형화!$F$71*hourly1!B4271/hourly1!$B$8763+유형화!$F$72*hourly1!C4271/hourly1!$C$8763+유형화!$F$73*hourly1!D4271/hourly1!$D$8763+유형화!$F$74*hourly1!E4271/hourly1!$E$8763</f>
        <v>72.036824474654367</v>
      </c>
      <c r="C4270" s="442">
        <f>hourly1!$F4271*유형화!$G$71/hourly1!$F$8763+유형화!$G$72*hourly1!$G4271/hourly1!$F$8763+유형화!$G$74*hourly1!I4271/hourly1!$I$8763</f>
        <v>0.54898830657859954</v>
      </c>
      <c r="D4270" s="14">
        <v>38.090226999999999</v>
      </c>
      <c r="E4270" s="14">
        <v>6.0355199999999982</v>
      </c>
      <c r="F4270" s="1">
        <v>894704</v>
      </c>
      <c r="G4270" s="15">
        <f t="shared" si="132"/>
        <v>4.3586549767527405E-2</v>
      </c>
      <c r="H4270" s="15">
        <f t="shared" si="133"/>
        <v>9.1960061719570427E-2</v>
      </c>
    </row>
    <row r="4271" spans="1:8">
      <c r="A4271" s="1">
        <v>4270</v>
      </c>
      <c r="B4271" s="444">
        <f>유형화!$F$71*hourly1!B4272/hourly1!$B$8763+유형화!$F$72*hourly1!C4272/hourly1!$C$8763+유형화!$F$73*hourly1!D4272/hourly1!$D$8763+유형화!$F$74*hourly1!E4272/hourly1!$E$8763</f>
        <v>63.845716318209135</v>
      </c>
      <c r="C4271" s="442">
        <f>hourly1!$F4272*유형화!$G$71/hourly1!$F$8763+유형화!$G$72*hourly1!$G4272/hourly1!$F$8763+유형화!$G$74*hourly1!I4272/hourly1!$I$8763</f>
        <v>0.45855336650618517</v>
      </c>
      <c r="D4271" s="14">
        <v>36.514377999999986</v>
      </c>
      <c r="E4271" s="14">
        <v>5.3552400000000011</v>
      </c>
      <c r="F4271" s="1">
        <v>947173</v>
      </c>
      <c r="G4271" s="15">
        <f t="shared" si="132"/>
        <v>4.1783309769388023E-2</v>
      </c>
      <c r="H4271" s="15">
        <f t="shared" si="133"/>
        <v>8.834038922851592E-2</v>
      </c>
    </row>
    <row r="4272" spans="1:8">
      <c r="A4272" s="1">
        <v>4271</v>
      </c>
      <c r="B4272" s="444">
        <f>유형화!$F$71*hourly1!B4273/hourly1!$B$8763+유형화!$F$72*hourly1!C4273/hourly1!$C$8763+유형화!$F$73*hourly1!D4273/hourly1!$D$8763+유형화!$F$74*hourly1!E4273/hourly1!$E$8763</f>
        <v>60.966699714022106</v>
      </c>
      <c r="C4272" s="442">
        <f>hourly1!$F4273*유형화!$G$71/hourly1!$F$8763+유형화!$G$72*hourly1!$G4273/hourly1!$F$8763+유형화!$G$74*hourly1!I4273/hourly1!$I$8763</f>
        <v>0.35226663161257676</v>
      </c>
      <c r="D4272" s="14">
        <v>30.916934000000001</v>
      </c>
      <c r="E4272" s="14">
        <v>3.932840000000001</v>
      </c>
      <c r="F4272" s="1">
        <v>1019864</v>
      </c>
      <c r="G4272" s="15">
        <f t="shared" si="132"/>
        <v>3.5378168852875577E-2</v>
      </c>
      <c r="H4272" s="15">
        <f t="shared" si="133"/>
        <v>7.5359604885333248E-2</v>
      </c>
    </row>
    <row r="4273" spans="1:8">
      <c r="A4273" s="1">
        <v>4272</v>
      </c>
      <c r="B4273" s="444">
        <f>유형화!$F$71*hourly1!B4274/hourly1!$B$8763+유형화!$F$72*hourly1!C4274/hourly1!$C$8763+유형화!$F$73*hourly1!D4274/hourly1!$D$8763+유형화!$F$74*hourly1!E4274/hourly1!$E$8763</f>
        <v>58.995362141753375</v>
      </c>
      <c r="C4273" s="442">
        <f>hourly1!$F4274*유형화!$G$71/hourly1!$F$8763+유형화!$G$72*hourly1!$G4274/hourly1!$F$8763+유형화!$G$74*hourly1!I4274/hourly1!$I$8763</f>
        <v>0.32052099520135813</v>
      </c>
      <c r="D4273" s="14">
        <v>35.406582999999998</v>
      </c>
      <c r="E4273" s="14">
        <v>2.2187600000000001</v>
      </c>
      <c r="F4273" s="1">
        <v>1048691</v>
      </c>
      <c r="G4273" s="15">
        <f t="shared" si="132"/>
        <v>4.0515662771649794E-2</v>
      </c>
      <c r="H4273" s="15">
        <f t="shared" si="133"/>
        <v>8.5786721210832875E-2</v>
      </c>
    </row>
    <row r="4274" spans="1:8">
      <c r="A4274" s="1">
        <v>4273</v>
      </c>
      <c r="B4274" s="444">
        <f>유형화!$F$71*hourly1!B4275/hourly1!$B$8763+유형화!$F$72*hourly1!C4275/hourly1!$C$8763+유형화!$F$73*hourly1!D4275/hourly1!$D$8763+유형화!$F$74*hourly1!E4275/hourly1!$E$8763</f>
        <v>58.971722609275496</v>
      </c>
      <c r="C4274" s="442">
        <f>hourly1!$F4275*유형화!$G$71/hourly1!$F$8763+유형화!$G$72*hourly1!$G4275/hourly1!$F$8763+유형화!$G$74*hourly1!I4275/hourly1!$I$8763</f>
        <v>0.2629645097190122</v>
      </c>
      <c r="D4274" s="14">
        <v>43.018939000000003</v>
      </c>
      <c r="E4274" s="14">
        <v>0.19583999999999999</v>
      </c>
      <c r="F4274" s="1">
        <v>858377</v>
      </c>
      <c r="G4274" s="15">
        <f t="shared" si="132"/>
        <v>4.9226462359222116E-2</v>
      </c>
      <c r="H4274" s="15">
        <f t="shared" si="133"/>
        <v>0.10318400324599461</v>
      </c>
    </row>
    <row r="4275" spans="1:8">
      <c r="A4275" s="1">
        <v>4274</v>
      </c>
      <c r="B4275" s="444">
        <f>유형화!$F$71*hourly1!B4276/hourly1!$B$8763+유형화!$F$72*hourly1!C4276/hourly1!$C$8763+유형화!$F$73*hourly1!D4276/hourly1!$D$8763+유형화!$F$74*hourly1!E4276/hourly1!$E$8763</f>
        <v>58.706987979236018</v>
      </c>
      <c r="C4275" s="442">
        <f>hourly1!$F4276*유형화!$G$71/hourly1!$F$8763+유형화!$G$72*hourly1!$G4276/hourly1!$F$8763+유형화!$G$74*hourly1!I4276/hourly1!$I$8763</f>
        <v>0.24354159155671182</v>
      </c>
      <c r="D4275" s="14">
        <v>50.544205000000012</v>
      </c>
      <c r="E4275" s="14">
        <v>0.1128</v>
      </c>
      <c r="F4275" s="1">
        <v>754777</v>
      </c>
      <c r="G4275" s="15">
        <f t="shared" si="132"/>
        <v>5.7837605081550399E-2</v>
      </c>
      <c r="H4275" s="15">
        <f t="shared" si="133"/>
        <v>0.12004218077119043</v>
      </c>
    </row>
    <row r="4276" spans="1:8">
      <c r="A4276" s="1">
        <v>4275</v>
      </c>
      <c r="B4276" s="444">
        <f>유형화!$F$71*hourly1!B4277/hourly1!$B$8763+유형화!$F$72*hourly1!C4277/hourly1!$C$8763+유형화!$F$73*hourly1!D4277/hourly1!$D$8763+유형화!$F$74*hourly1!E4277/hourly1!$E$8763</f>
        <v>58.702782349869331</v>
      </c>
      <c r="C4276" s="442">
        <f>hourly1!$F4277*유형화!$G$71/hourly1!$F$8763+유형화!$G$72*hourly1!$G4277/hourly1!$F$8763+유형화!$G$74*hourly1!I4277/hourly1!$I$8763</f>
        <v>0.23811055058273001</v>
      </c>
      <c r="D4276" s="14">
        <v>54.980830000000019</v>
      </c>
      <c r="E4276" s="14">
        <v>4.9439999999999998E-2</v>
      </c>
      <c r="F4276" s="1">
        <v>579909</v>
      </c>
      <c r="G4276" s="15">
        <f t="shared" si="132"/>
        <v>6.2914423772138836E-2</v>
      </c>
      <c r="H4276" s="15">
        <f t="shared" si="133"/>
        <v>0.12982674985676129</v>
      </c>
    </row>
    <row r="4277" spans="1:8">
      <c r="A4277" s="1">
        <v>4276</v>
      </c>
      <c r="B4277" s="444">
        <f>유형화!$F$71*hourly1!B4278/hourly1!$B$8763+유형화!$F$72*hourly1!C4278/hourly1!$C$8763+유형화!$F$73*hourly1!D4278/hourly1!$D$8763+유형화!$F$74*hourly1!E4278/hourly1!$E$8763</f>
        <v>58.702782349869331</v>
      </c>
      <c r="C4277" s="442">
        <f>hourly1!$F4278*유형화!$G$71/hourly1!$F$8763+유형화!$G$72*hourly1!$G4278/hourly1!$F$8763+유형화!$G$74*hourly1!I4278/hourly1!$I$8763</f>
        <v>0.23819700721398868</v>
      </c>
      <c r="D4277" s="14">
        <v>53.658915999999998</v>
      </c>
      <c r="E4277" s="14">
        <v>4.9439999999999998E-2</v>
      </c>
      <c r="F4277" s="1">
        <v>477137</v>
      </c>
      <c r="G4277" s="15">
        <f t="shared" si="132"/>
        <v>6.1401760947908571E-2</v>
      </c>
      <c r="H4277" s="15">
        <f t="shared" si="133"/>
        <v>0.12692320321656259</v>
      </c>
    </row>
    <row r="4278" spans="1:8">
      <c r="A4278" s="1">
        <v>4277</v>
      </c>
      <c r="B4278" s="444">
        <f>유형화!$F$71*hourly1!B4279/hourly1!$B$8763+유형화!$F$72*hourly1!C4279/hourly1!$C$8763+유형화!$F$73*hourly1!D4279/hourly1!$D$8763+유형화!$F$74*hourly1!E4279/hourly1!$E$8763</f>
        <v>58.702782349869331</v>
      </c>
      <c r="C4278" s="442">
        <f>hourly1!$F4279*유형화!$G$71/hourly1!$F$8763+유형화!$G$72*hourly1!$G4279/hourly1!$F$8763+유형화!$G$74*hourly1!I4279/hourly1!$I$8763</f>
        <v>0.23666091488989976</v>
      </c>
      <c r="D4278" s="14">
        <v>43.305470999999997</v>
      </c>
      <c r="E4278" s="14">
        <v>3.6159999999999998E-2</v>
      </c>
      <c r="F4278" s="1">
        <v>547921</v>
      </c>
      <c r="G4278" s="15">
        <f t="shared" si="132"/>
        <v>4.9554340197229985E-2</v>
      </c>
      <c r="H4278" s="15">
        <f t="shared" si="133"/>
        <v>0.10383202254347297</v>
      </c>
    </row>
    <row r="4279" spans="1:8">
      <c r="A4279" s="1">
        <v>4278</v>
      </c>
      <c r="B4279" s="444">
        <f>유형화!$F$71*hourly1!B4280/hourly1!$B$8763+유형화!$F$72*hourly1!C4280/hourly1!$C$8763+유형화!$F$73*hourly1!D4280/hourly1!$D$8763+유형화!$F$74*hourly1!E4280/hourly1!$E$8763</f>
        <v>60.565664459508021</v>
      </c>
      <c r="C4279" s="442">
        <f>hourly1!$F4280*유형화!$G$71/hourly1!$F$8763+유형화!$G$72*hourly1!$G4280/hourly1!$F$8763+유형화!$G$74*hourly1!I4280/hourly1!$I$8763</f>
        <v>0.42181646898800096</v>
      </c>
      <c r="D4279" s="14">
        <v>27.073682000000002</v>
      </c>
      <c r="E4279" s="14">
        <v>4.8542949999999978</v>
      </c>
      <c r="F4279" s="1">
        <v>845164</v>
      </c>
      <c r="G4279" s="15">
        <f t="shared" si="132"/>
        <v>3.0980345375290388E-2</v>
      </c>
      <c r="H4279" s="15">
        <f t="shared" si="133"/>
        <v>6.6333502715654094E-2</v>
      </c>
    </row>
    <row r="4280" spans="1:8">
      <c r="A4280" s="1">
        <v>4279</v>
      </c>
      <c r="B4280" s="444">
        <f>유형화!$F$71*hourly1!B4281/hourly1!$B$8763+유형화!$F$72*hourly1!C4281/hourly1!$C$8763+유형화!$F$73*hourly1!D4281/hourly1!$D$8763+유형화!$F$74*hourly1!E4281/hourly1!$E$8763</f>
        <v>72.111119134815169</v>
      </c>
      <c r="C4280" s="442">
        <f>hourly1!$F4281*유형화!$G$71/hourly1!$F$8763+유형화!$G$72*hourly1!$G4281/hourly1!$F$8763+유형화!$G$74*hourly1!I4281/hourly1!$I$8763</f>
        <v>0.75258104286507466</v>
      </c>
      <c r="D4280" s="14">
        <v>21.599589000000002</v>
      </c>
      <c r="E4280" s="14">
        <v>88.183390999999858</v>
      </c>
      <c r="F4280" s="1">
        <v>847484</v>
      </c>
      <c r="G4280" s="15">
        <f t="shared" si="132"/>
        <v>2.4716354693991128E-2</v>
      </c>
      <c r="H4280" s="15">
        <f t="shared" si="133"/>
        <v>5.3314656695748579E-2</v>
      </c>
    </row>
    <row r="4281" spans="1:8">
      <c r="A4281" s="1">
        <v>4280</v>
      </c>
      <c r="B4281" s="444">
        <f>유형화!$F$71*hourly1!B4282/hourly1!$B$8763+유형화!$F$72*hourly1!C4282/hourly1!$C$8763+유형화!$F$73*hourly1!D4282/hourly1!$D$8763+유형화!$F$74*hourly1!E4282/hourly1!$E$8763</f>
        <v>167.95248965226847</v>
      </c>
      <c r="C4281" s="442">
        <f>hourly1!$F4282*유형화!$G$71/hourly1!$F$8763+유형화!$G$72*hourly1!$G4282/hourly1!$F$8763+유형화!$G$74*hourly1!I4282/hourly1!$I$8763</f>
        <v>0.65109839576834661</v>
      </c>
      <c r="D4281" s="14">
        <v>12.613073</v>
      </c>
      <c r="E4281" s="14">
        <v>287.06587300000012</v>
      </c>
      <c r="F4281" s="1">
        <v>823480</v>
      </c>
      <c r="G4281" s="15">
        <f t="shared" si="132"/>
        <v>1.4433107317421768E-2</v>
      </c>
      <c r="H4281" s="15">
        <f t="shared" si="133"/>
        <v>3.1517586942929686E-2</v>
      </c>
    </row>
    <row r="4282" spans="1:8">
      <c r="A4282" s="1">
        <v>4281</v>
      </c>
      <c r="B4282" s="444">
        <f>유형화!$F$71*hourly1!B4283/hourly1!$B$8763+유형화!$F$72*hourly1!C4283/hourly1!$C$8763+유형화!$F$73*hourly1!D4283/hourly1!$D$8763+유형화!$F$74*hourly1!E4283/hourly1!$E$8763</f>
        <v>286.85097017140248</v>
      </c>
      <c r="C4282" s="442">
        <f>hourly1!$F4283*유형화!$G$71/hourly1!$F$8763+유형화!$G$72*hourly1!$G4283/hourly1!$F$8763+유형화!$G$74*hourly1!I4283/hourly1!$I$8763</f>
        <v>0.5762331460332254</v>
      </c>
      <c r="D4282" s="14">
        <v>0.9805799999999999</v>
      </c>
      <c r="E4282" s="14">
        <v>543.19861399999957</v>
      </c>
      <c r="F4282" s="1">
        <v>821282</v>
      </c>
      <c r="G4282" s="15">
        <f t="shared" si="132"/>
        <v>1.1220751971638819E-3</v>
      </c>
      <c r="H4282" s="15">
        <f t="shared" si="133"/>
        <v>2.4900854720733656E-3</v>
      </c>
    </row>
    <row r="4283" spans="1:8">
      <c r="A4283" s="1">
        <v>4282</v>
      </c>
      <c r="B4283" s="444">
        <f>유형화!$F$71*hourly1!B4284/hourly1!$B$8763+유형화!$F$72*hourly1!C4284/hourly1!$C$8763+유형화!$F$73*hourly1!D4284/hourly1!$D$8763+유형화!$F$74*hourly1!E4284/hourly1!$E$8763</f>
        <v>405.27057415430886</v>
      </c>
      <c r="C4283" s="442">
        <f>hourly1!$F4284*유형화!$G$71/hourly1!$F$8763+유형화!$G$72*hourly1!$G4284/hourly1!$F$8763+유형화!$G$74*hourly1!I4284/hourly1!$I$8763</f>
        <v>0.4907635545241964</v>
      </c>
      <c r="D4283" s="14">
        <v>0.35824</v>
      </c>
      <c r="E4283" s="14">
        <v>792.2831839999991</v>
      </c>
      <c r="F4283" s="1">
        <v>804756</v>
      </c>
      <c r="G4283" s="15">
        <f t="shared" si="132"/>
        <v>4.0993311981887164E-4</v>
      </c>
      <c r="H4283" s="15">
        <f t="shared" si="133"/>
        <v>9.1050629809068142E-4</v>
      </c>
    </row>
    <row r="4284" spans="1:8">
      <c r="A4284" s="1">
        <v>4283</v>
      </c>
      <c r="B4284" s="444">
        <f>유형화!$F$71*hourly1!B4285/hourly1!$B$8763+유형화!$F$72*hourly1!C4285/hourly1!$C$8763+유형화!$F$73*hourly1!D4285/hourly1!$D$8763+유형화!$F$74*hourly1!E4285/hourly1!$E$8763</f>
        <v>555.3889925507674</v>
      </c>
      <c r="C4284" s="442">
        <f>hourly1!$F4285*유형화!$G$71/hourly1!$F$8763+유형화!$G$72*hourly1!$G4285/hourly1!$F$8763+유형화!$G$74*hourly1!I4285/hourly1!$I$8763</f>
        <v>0.45865970571805381</v>
      </c>
      <c r="D4284" s="14">
        <v>1.552</v>
      </c>
      <c r="E4284" s="14">
        <v>928.01820199999827</v>
      </c>
      <c r="F4284" s="1">
        <v>786528</v>
      </c>
      <c r="G4284" s="15">
        <f t="shared" si="132"/>
        <v>1.7759496481657235E-3</v>
      </c>
      <c r="H4284" s="15">
        <f t="shared" si="133"/>
        <v>3.9380069157059806E-3</v>
      </c>
    </row>
    <row r="4285" spans="1:8">
      <c r="A4285" s="1">
        <v>4284</v>
      </c>
      <c r="B4285" s="444">
        <f>유형화!$F$71*hourly1!B4286/hourly1!$B$8763+유형화!$F$72*hourly1!C4286/hourly1!$C$8763+유형화!$F$73*hourly1!D4286/hourly1!$D$8763+유형화!$F$74*hourly1!E4286/hourly1!$E$8763</f>
        <v>500.37074610701819</v>
      </c>
      <c r="C4285" s="442">
        <f>hourly1!$F4286*유형화!$G$71/hourly1!$F$8763+유형화!$G$72*hourly1!$G4286/hourly1!$F$8763+유형화!$G$74*hourly1!I4286/hourly1!$I$8763</f>
        <v>0.44258912102416459</v>
      </c>
      <c r="D4285" s="14">
        <v>7.870806</v>
      </c>
      <c r="E4285" s="14">
        <v>1048.403299000001</v>
      </c>
      <c r="F4285" s="1">
        <v>810927</v>
      </c>
      <c r="G4285" s="15">
        <f t="shared" si="132"/>
        <v>9.006543264484964E-3</v>
      </c>
      <c r="H4285" s="15">
        <f t="shared" si="133"/>
        <v>1.9796619453787488E-2</v>
      </c>
    </row>
    <row r="4286" spans="1:8">
      <c r="A4286" s="1">
        <v>4285</v>
      </c>
      <c r="B4286" s="444">
        <f>유형화!$F$71*hourly1!B4287/hourly1!$B$8763+유형화!$F$72*hourly1!C4287/hourly1!$C$8763+유형화!$F$73*hourly1!D4287/hourly1!$D$8763+유형화!$F$74*hourly1!E4287/hourly1!$E$8763</f>
        <v>278.49351852165228</v>
      </c>
      <c r="C4286" s="442">
        <f>hourly1!$F4287*유형화!$G$71/hourly1!$F$8763+유형화!$G$72*hourly1!$G4287/hourly1!$F$8763+유형화!$G$74*hourly1!I4287/hourly1!$I$8763</f>
        <v>0.55427845828260447</v>
      </c>
      <c r="D4286" s="14">
        <v>16.105367999999999</v>
      </c>
      <c r="E4286" s="14">
        <v>1090.727617</v>
      </c>
      <c r="F4286" s="1">
        <v>811821</v>
      </c>
      <c r="G4286" s="15">
        <f t="shared" si="132"/>
        <v>1.8429331593543492E-2</v>
      </c>
      <c r="H4286" s="15">
        <f t="shared" si="133"/>
        <v>4.0051911373188996E-2</v>
      </c>
    </row>
    <row r="4287" spans="1:8">
      <c r="A4287" s="1">
        <v>4286</v>
      </c>
      <c r="B4287" s="444">
        <f>유형화!$F$71*hourly1!B4288/hourly1!$B$8763+유형화!$F$72*hourly1!C4288/hourly1!$C$8763+유형화!$F$73*hourly1!D4288/hourly1!$D$8763+유형화!$F$74*hourly1!E4288/hourly1!$E$8763</f>
        <v>435.76667168257757</v>
      </c>
      <c r="C4287" s="442">
        <f>hourly1!$F4288*유형화!$G$71/hourly1!$F$8763+유형화!$G$72*hourly1!$G4288/hourly1!$F$8763+유형화!$G$74*hourly1!I4288/hourly1!$I$8763</f>
        <v>0.51698370770353608</v>
      </c>
      <c r="D4287" s="14">
        <v>38.054296999999991</v>
      </c>
      <c r="E4287" s="14">
        <v>1054.495532000001</v>
      </c>
      <c r="F4287" s="1">
        <v>822279</v>
      </c>
      <c r="G4287" s="15">
        <f t="shared" si="132"/>
        <v>4.3545435160015418E-2</v>
      </c>
      <c r="H4287" s="15">
        <f t="shared" si="133"/>
        <v>9.1877700473920632E-2</v>
      </c>
    </row>
    <row r="4288" spans="1:8">
      <c r="A4288" s="1">
        <v>4287</v>
      </c>
      <c r="B4288" s="444">
        <f>유형화!$F$71*hourly1!B4289/hourly1!$B$8763+유형화!$F$72*hourly1!C4289/hourly1!$C$8763+유형화!$F$73*hourly1!D4289/hourly1!$D$8763+유형화!$F$74*hourly1!E4289/hourly1!$E$8763</f>
        <v>650.83764900333074</v>
      </c>
      <c r="C4288" s="442">
        <f>hourly1!$F4289*유형화!$G$71/hourly1!$F$8763+유형화!$G$72*hourly1!$G4289/hourly1!$F$8763+유형화!$G$74*hourly1!I4289/hourly1!$I$8763</f>
        <v>0.38927039573525979</v>
      </c>
      <c r="D4288" s="14">
        <v>59.612617999999998</v>
      </c>
      <c r="E4288" s="14">
        <v>970.41703800000005</v>
      </c>
      <c r="F4288" s="1">
        <v>829699</v>
      </c>
      <c r="G4288" s="15">
        <f t="shared" si="132"/>
        <v>6.8214566986686639E-2</v>
      </c>
      <c r="H4288" s="15">
        <f t="shared" si="133"/>
        <v>0.13992214714048251</v>
      </c>
    </row>
    <row r="4289" spans="1:8">
      <c r="A4289" s="1">
        <v>4288</v>
      </c>
      <c r="B4289" s="444">
        <f>유형화!$F$71*hourly1!B4290/hourly1!$B$8763+유형화!$F$72*hourly1!C4290/hourly1!$C$8763+유형화!$F$73*hourly1!D4290/hourly1!$D$8763+유형화!$F$74*hourly1!E4290/hourly1!$E$8763</f>
        <v>564.32052186766828</v>
      </c>
      <c r="C4289" s="442">
        <f>hourly1!$F4290*유형화!$G$71/hourly1!$F$8763+유형화!$G$72*hourly1!$G4290/hourly1!$F$8763+유형화!$G$74*hourly1!I4290/hourly1!$I$8763</f>
        <v>0.36802064325044398</v>
      </c>
      <c r="D4289" s="14">
        <v>69.56232799999998</v>
      </c>
      <c r="E4289" s="14">
        <v>775.12437</v>
      </c>
      <c r="F4289" s="1">
        <v>852312</v>
      </c>
      <c r="G4289" s="15">
        <f t="shared" si="132"/>
        <v>7.9599994804889565E-2</v>
      </c>
      <c r="H4289" s="15">
        <f t="shared" si="133"/>
        <v>0.16120538552696234</v>
      </c>
    </row>
    <row r="4290" spans="1:8">
      <c r="A4290" s="1">
        <v>4289</v>
      </c>
      <c r="B4290" s="444">
        <f>유형화!$F$71*hourly1!B4291/hourly1!$B$8763+유형화!$F$72*hourly1!C4291/hourly1!$C$8763+유형화!$F$73*hourly1!D4291/hourly1!$D$8763+유형화!$F$74*hourly1!E4291/hourly1!$E$8763</f>
        <v>500.21175294946642</v>
      </c>
      <c r="C4290" s="442">
        <f>hourly1!$F4291*유형화!$G$71/hourly1!$F$8763+유형화!$G$72*hourly1!$G4291/hourly1!$F$8763+유형화!$G$74*hourly1!I4291/hourly1!$I$8763</f>
        <v>0.38928270011916255</v>
      </c>
      <c r="D4290" s="14">
        <v>62.311886000000008</v>
      </c>
      <c r="E4290" s="14">
        <v>532.82541899999933</v>
      </c>
      <c r="F4290" s="1">
        <v>826303</v>
      </c>
      <c r="G4290" s="15">
        <f t="shared" ref="G4290:G4353" si="134">D4290/$I$1</f>
        <v>7.1303332485981114E-2</v>
      </c>
      <c r="H4290" s="15">
        <f t="shared" ref="H4290:H4353" si="135">G4290/(1-$H$1*(1-G4290))</f>
        <v>0.14574995726960943</v>
      </c>
    </row>
    <row r="4291" spans="1:8">
      <c r="A4291" s="1">
        <v>4290</v>
      </c>
      <c r="B4291" s="444">
        <f>유형화!$F$71*hourly1!B4292/hourly1!$B$8763+유형화!$F$72*hourly1!C4292/hourly1!$C$8763+유형화!$F$73*hourly1!D4292/hourly1!$D$8763+유형화!$F$74*hourly1!E4292/hourly1!$E$8763</f>
        <v>281.63347582173714</v>
      </c>
      <c r="C4291" s="442">
        <f>hourly1!$F4292*유형화!$G$71/hourly1!$F$8763+유형화!$G$72*hourly1!$G4292/hourly1!$F$8763+유형화!$G$74*hourly1!I4292/hourly1!$I$8763</f>
        <v>0.51702982877167214</v>
      </c>
      <c r="D4291" s="14">
        <v>42.959597999999993</v>
      </c>
      <c r="E4291" s="14">
        <v>303.45352299999979</v>
      </c>
      <c r="F4291" s="1">
        <v>847114</v>
      </c>
      <c r="G4291" s="15">
        <f t="shared" si="134"/>
        <v>4.9158558604021199E-2</v>
      </c>
      <c r="H4291" s="15">
        <f t="shared" si="135"/>
        <v>0.10304973670553091</v>
      </c>
    </row>
    <row r="4292" spans="1:8">
      <c r="A4292" s="1">
        <v>4291</v>
      </c>
      <c r="B4292" s="444">
        <f>유형화!$F$71*hourly1!B4293/hourly1!$B$8763+유형화!$F$72*hourly1!C4293/hourly1!$C$8763+유형화!$F$73*hourly1!D4293/hourly1!$D$8763+유형화!$F$74*hourly1!E4293/hourly1!$E$8763</f>
        <v>147.23689300445596</v>
      </c>
      <c r="C4292" s="442">
        <f>hourly1!$F4293*유형화!$G$71/hourly1!$F$8763+유형화!$G$72*hourly1!$G4293/hourly1!$F$8763+유형화!$G$74*hourly1!I4293/hourly1!$I$8763</f>
        <v>0.63959053738049099</v>
      </c>
      <c r="D4292" s="14">
        <v>22.987010000000001</v>
      </c>
      <c r="E4292" s="14">
        <v>124.81831100000009</v>
      </c>
      <c r="F4292" s="1">
        <v>826690</v>
      </c>
      <c r="G4292" s="15">
        <f t="shared" si="134"/>
        <v>2.6303977011521887E-2</v>
      </c>
      <c r="H4292" s="15">
        <f t="shared" si="135"/>
        <v>5.6632584017913851E-2</v>
      </c>
    </row>
    <row r="4293" spans="1:8">
      <c r="A4293" s="1">
        <v>4292</v>
      </c>
      <c r="B4293" s="444">
        <f>유형화!$F$71*hourly1!B4294/hourly1!$B$8763+유형화!$F$72*hourly1!C4294/hourly1!$C$8763+유형화!$F$73*hourly1!D4294/hourly1!$D$8763+유형화!$F$74*hourly1!E4294/hourly1!$E$8763</f>
        <v>149.39661826124271</v>
      </c>
      <c r="C4293" s="442">
        <f>hourly1!$F4294*유형화!$G$71/hourly1!$F$8763+유형화!$G$72*hourly1!$G4294/hourly1!$F$8763+유형화!$G$74*hourly1!I4294/hourly1!$I$8763</f>
        <v>0.645013348269876</v>
      </c>
      <c r="D4293" s="14">
        <v>23.194579000000001</v>
      </c>
      <c r="E4293" s="14">
        <v>20.496437999999991</v>
      </c>
      <c r="F4293" s="1">
        <v>800737</v>
      </c>
      <c r="G4293" s="15">
        <f t="shared" si="134"/>
        <v>2.6541497689692061E-2</v>
      </c>
      <c r="H4293" s="15">
        <f t="shared" si="135"/>
        <v>5.7127899301471628E-2</v>
      </c>
    </row>
    <row r="4294" spans="1:8">
      <c r="A4294" s="1">
        <v>4293</v>
      </c>
      <c r="B4294" s="444">
        <f>유형화!$F$71*hourly1!B4295/hourly1!$B$8763+유형화!$F$72*hourly1!C4295/hourly1!$C$8763+유형화!$F$73*hourly1!D4295/hourly1!$D$8763+유형화!$F$74*hourly1!E4295/hourly1!$E$8763</f>
        <v>64.322991273066677</v>
      </c>
      <c r="C4294" s="442">
        <f>hourly1!$F4295*유형화!$G$71/hourly1!$F$8763+유형화!$G$72*hourly1!$G4295/hourly1!$F$8763+유형화!$G$74*hourly1!I4295/hourly1!$I$8763</f>
        <v>0.5492903751290954</v>
      </c>
      <c r="D4294" s="14">
        <v>21.465311</v>
      </c>
      <c r="E4294" s="14">
        <v>8.1748199999999986</v>
      </c>
      <c r="F4294" s="1">
        <v>825000</v>
      </c>
      <c r="G4294" s="15">
        <f t="shared" si="134"/>
        <v>2.4562700720501179E-2</v>
      </c>
      <c r="H4294" s="15">
        <f t="shared" si="135"/>
        <v>5.299287607782481E-2</v>
      </c>
    </row>
    <row r="4295" spans="1:8">
      <c r="A4295" s="1">
        <v>4294</v>
      </c>
      <c r="B4295" s="444">
        <f>유형화!$F$71*hourly1!B4296/hourly1!$B$8763+유형화!$F$72*hourly1!C4296/hourly1!$C$8763+유형화!$F$73*hourly1!D4296/hourly1!$D$8763+유형화!$F$74*hourly1!E4296/hourly1!$E$8763</f>
        <v>62.479200573142606</v>
      </c>
      <c r="C4295" s="442">
        <f>hourly1!$F4296*유형화!$G$71/hourly1!$F$8763+유형화!$G$72*hourly1!$G4296/hourly1!$F$8763+유형화!$G$74*hourly1!I4296/hourly1!$I$8763</f>
        <v>0.45878918694997739</v>
      </c>
      <c r="D4295" s="14">
        <v>25.403998000000001</v>
      </c>
      <c r="E4295" s="14">
        <v>6.1397199999999978</v>
      </c>
      <c r="F4295" s="1">
        <v>888468</v>
      </c>
      <c r="G4295" s="15">
        <f t="shared" si="134"/>
        <v>2.9069730225581663E-2</v>
      </c>
      <c r="H4295" s="15">
        <f t="shared" si="135"/>
        <v>6.2382954690320867E-2</v>
      </c>
    </row>
    <row r="4296" spans="1:8">
      <c r="A4296" s="1">
        <v>4295</v>
      </c>
      <c r="B4296" s="444">
        <f>유형화!$F$71*hourly1!B4297/hourly1!$B$8763+유형화!$F$72*hourly1!C4297/hourly1!$C$8763+유형화!$F$73*hourly1!D4297/hourly1!$D$8763+유형화!$F$74*hourly1!E4297/hourly1!$E$8763</f>
        <v>60.835986156347673</v>
      </c>
      <c r="C4296" s="442">
        <f>hourly1!$F4297*유형화!$G$71/hourly1!$F$8763+유형화!$G$72*hourly1!$G4297/hourly1!$F$8763+유형화!$G$74*hourly1!I4297/hourly1!$I$8763</f>
        <v>0.35240328361127776</v>
      </c>
      <c r="D4296" s="14">
        <v>31.294329999999999</v>
      </c>
      <c r="E4296" s="14">
        <v>4.4382400000000004</v>
      </c>
      <c r="F4296" s="1">
        <v>882310</v>
      </c>
      <c r="G4296" s="15">
        <f t="shared" si="134"/>
        <v>3.581002213471781E-2</v>
      </c>
      <c r="H4296" s="15">
        <f t="shared" si="135"/>
        <v>7.624092887105266E-2</v>
      </c>
    </row>
    <row r="4297" spans="1:8">
      <c r="A4297" s="1">
        <v>4296</v>
      </c>
      <c r="B4297" s="444">
        <f>유형화!$F$71*hourly1!B4298/hourly1!$B$8763+유형화!$F$72*hourly1!C4298/hourly1!$C$8763+유형화!$F$73*hourly1!D4298/hourly1!$D$8763+유형화!$F$74*hourly1!E4298/hourly1!$E$8763</f>
        <v>58.951679142388166</v>
      </c>
      <c r="C4297" s="442">
        <f>hourly1!$F4298*유형화!$G$71/hourly1!$F$8763+유형화!$G$72*hourly1!$G4298/hourly1!$F$8763+유형화!$G$74*hourly1!I4298/hourly1!$I$8763</f>
        <v>0.32062880116097747</v>
      </c>
      <c r="D4297" s="14">
        <v>34.09478</v>
      </c>
      <c r="E4297" s="14">
        <v>2.2135199999999999</v>
      </c>
      <c r="F4297" s="1">
        <v>953214</v>
      </c>
      <c r="G4297" s="15">
        <f t="shared" si="134"/>
        <v>3.9014569938974064E-2</v>
      </c>
      <c r="H4297" s="15">
        <f t="shared" si="135"/>
        <v>8.2753010500587476E-2</v>
      </c>
    </row>
    <row r="4298" spans="1:8">
      <c r="A4298" s="1">
        <v>4297</v>
      </c>
      <c r="B4298" s="444">
        <f>유형화!$F$71*hourly1!B4299/hourly1!$B$8763+유형화!$F$72*hourly1!C4299/hourly1!$C$8763+유형화!$F$73*hourly1!D4299/hourly1!$D$8763+유형화!$F$74*hourly1!E4299/hourly1!$E$8763</f>
        <v>58.944508652524569</v>
      </c>
      <c r="C4298" s="442">
        <f>hourly1!$F4299*유형화!$G$71/hourly1!$F$8763+유형화!$G$72*hourly1!$G4299/hourly1!$F$8763+유형화!$G$74*hourly1!I4299/hourly1!$I$8763</f>
        <v>0.26156148401023482</v>
      </c>
      <c r="D4298" s="14">
        <v>33.342253999999997</v>
      </c>
      <c r="E4298" s="14">
        <v>0.42399999999999999</v>
      </c>
      <c r="F4298" s="1">
        <v>891007</v>
      </c>
      <c r="G4298" s="15">
        <f t="shared" si="134"/>
        <v>3.8153456353319702E-2</v>
      </c>
      <c r="H4298" s="15">
        <f t="shared" si="135"/>
        <v>8.1007898080640156E-2</v>
      </c>
    </row>
    <row r="4299" spans="1:8">
      <c r="A4299" s="1">
        <v>4298</v>
      </c>
      <c r="B4299" s="444">
        <f>유형화!$F$71*hourly1!B4300/hourly1!$B$8763+유형화!$F$72*hourly1!C4300/hourly1!$C$8763+유형화!$F$73*hourly1!D4300/hourly1!$D$8763+유형화!$F$74*hourly1!E4300/hourly1!$E$8763</f>
        <v>58.702782349869331</v>
      </c>
      <c r="C4299" s="442">
        <f>hourly1!$F4300*유형화!$G$71/hourly1!$F$8763+유형화!$G$72*hourly1!$G4300/hourly1!$F$8763+유형화!$G$74*hourly1!I4300/hourly1!$I$8763</f>
        <v>0.26596351995166678</v>
      </c>
      <c r="D4299" s="14">
        <v>44.679515000000002</v>
      </c>
      <c r="E4299" s="14">
        <v>0.2732</v>
      </c>
      <c r="F4299" s="1">
        <v>782211</v>
      </c>
      <c r="G4299" s="15">
        <f t="shared" si="134"/>
        <v>5.1126655247722398E-2</v>
      </c>
      <c r="H4299" s="15">
        <f t="shared" si="135"/>
        <v>0.10693276073696678</v>
      </c>
    </row>
    <row r="4300" spans="1:8">
      <c r="A4300" s="1">
        <v>4299</v>
      </c>
      <c r="B4300" s="444">
        <f>유형화!$F$71*hourly1!B4301/hourly1!$B$8763+유형화!$F$72*hourly1!C4301/hourly1!$C$8763+유형화!$F$73*hourly1!D4301/hourly1!$D$8763+유형화!$F$74*hourly1!E4301/hourly1!$E$8763</f>
        <v>58.702782349869331</v>
      </c>
      <c r="C4300" s="442">
        <f>hourly1!$F4301*유형화!$G$71/hourly1!$F$8763+유형화!$G$72*hourly1!$G4301/hourly1!$F$8763+유형화!$G$74*hourly1!I4301/hourly1!$I$8763</f>
        <v>0.24887207882383849</v>
      </c>
      <c r="D4300" s="14">
        <v>54.184430999999989</v>
      </c>
      <c r="E4300" s="14">
        <v>4.9279999999999997E-2</v>
      </c>
      <c r="F4300" s="1">
        <v>656147</v>
      </c>
      <c r="G4300" s="15">
        <f t="shared" si="134"/>
        <v>6.2003106424297613E-2</v>
      </c>
      <c r="H4300" s="15">
        <f t="shared" si="135"/>
        <v>0.12807867712787557</v>
      </c>
    </row>
    <row r="4301" spans="1:8">
      <c r="A4301" s="1">
        <v>4300</v>
      </c>
      <c r="B4301" s="444">
        <f>유형화!$F$71*hourly1!B4302/hourly1!$B$8763+유형화!$F$72*hourly1!C4302/hourly1!$C$8763+유형화!$F$73*hourly1!D4302/hourly1!$D$8763+유형화!$F$74*hourly1!E4302/hourly1!$E$8763</f>
        <v>58.702782349869331</v>
      </c>
      <c r="C4301" s="442">
        <f>hourly1!$F4302*유형화!$G$71/hourly1!$F$8763+유형화!$G$72*hourly1!$G4302/hourly1!$F$8763+유형화!$G$74*hourly1!I4302/hourly1!$I$8763</f>
        <v>0.23638516631291623</v>
      </c>
      <c r="D4301" s="14">
        <v>53.343733000000007</v>
      </c>
      <c r="E4301" s="14">
        <v>4.9279999999999997E-2</v>
      </c>
      <c r="F4301" s="1">
        <v>519651</v>
      </c>
      <c r="G4301" s="15">
        <f t="shared" si="134"/>
        <v>6.1041097843554319E-2</v>
      </c>
      <c r="H4301" s="15">
        <f t="shared" si="135"/>
        <v>0.12622943765242478</v>
      </c>
    </row>
    <row r="4302" spans="1:8">
      <c r="A4302" s="1">
        <v>4301</v>
      </c>
      <c r="B4302" s="444">
        <f>유형화!$F$71*hourly1!B4303/hourly1!$B$8763+유형화!$F$72*hourly1!C4303/hourly1!$C$8763+유형화!$F$73*hourly1!D4303/hourly1!$D$8763+유형화!$F$74*hourly1!E4303/hourly1!$E$8763</f>
        <v>58.702782349869331</v>
      </c>
      <c r="C4302" s="442">
        <f>hourly1!$F4303*유형화!$G$71/hourly1!$F$8763+유형화!$G$72*hourly1!$G4303/hourly1!$F$8763+유형화!$G$74*hourly1!I4303/hourly1!$I$8763</f>
        <v>0.23641702733348374</v>
      </c>
      <c r="D4302" s="14">
        <v>41.466009999999997</v>
      </c>
      <c r="E4302" s="14">
        <v>4.9200000000000001E-2</v>
      </c>
      <c r="F4302" s="1">
        <v>586157</v>
      </c>
      <c r="G4302" s="15">
        <f t="shared" si="134"/>
        <v>4.744944965872188E-2</v>
      </c>
      <c r="H4302" s="15">
        <f t="shared" si="135"/>
        <v>9.9663366906143122E-2</v>
      </c>
    </row>
    <row r="4303" spans="1:8">
      <c r="A4303" s="1">
        <v>4302</v>
      </c>
      <c r="B4303" s="444">
        <f>유형화!$F$71*hourly1!B4304/hourly1!$B$8763+유형화!$F$72*hourly1!C4304/hourly1!$C$8763+유형화!$F$73*hourly1!D4304/hourly1!$D$8763+유형화!$F$74*hourly1!E4304/hourly1!$E$8763</f>
        <v>60.565664459508021</v>
      </c>
      <c r="C4303" s="442">
        <f>hourly1!$F4304*유형화!$G$71/hourly1!$F$8763+유형화!$G$72*hourly1!$G4304/hourly1!$F$8763+유형화!$G$74*hourly1!I4304/hourly1!$I$8763</f>
        <v>0.27486219706440018</v>
      </c>
      <c r="D4303" s="14">
        <v>24.49841099999999</v>
      </c>
      <c r="E4303" s="14">
        <v>3.509684</v>
      </c>
      <c r="F4303" s="1">
        <v>919615</v>
      </c>
      <c r="G4303" s="15">
        <f t="shared" si="134"/>
        <v>2.8033469327364221E-2</v>
      </c>
      <c r="H4303" s="15">
        <f t="shared" si="135"/>
        <v>6.0232833161878135E-2</v>
      </c>
    </row>
    <row r="4304" spans="1:8">
      <c r="A4304" s="1">
        <v>4303</v>
      </c>
      <c r="B4304" s="444">
        <f>유형화!$F$71*hourly1!B4305/hourly1!$B$8763+유형화!$F$72*hourly1!C4305/hourly1!$C$8763+유형화!$F$73*hourly1!D4305/hourly1!$D$8763+유형화!$F$74*hourly1!E4305/hourly1!$E$8763</f>
        <v>72.111119134815169</v>
      </c>
      <c r="C4304" s="442">
        <f>hourly1!$F4305*유형화!$G$71/hourly1!$F$8763+유형화!$G$72*hourly1!$G4305/hourly1!$F$8763+유형화!$G$74*hourly1!I4305/hourly1!$I$8763</f>
        <v>0.36994542372825978</v>
      </c>
      <c r="D4304" s="14">
        <v>15.047319999999999</v>
      </c>
      <c r="E4304" s="14">
        <v>66.286957999999942</v>
      </c>
      <c r="F4304" s="1">
        <v>941858</v>
      </c>
      <c r="G4304" s="15">
        <f t="shared" si="134"/>
        <v>1.7218609961235212E-2</v>
      </c>
      <c r="H4304" s="15">
        <f t="shared" si="135"/>
        <v>3.7474919225826984E-2</v>
      </c>
    </row>
    <row r="4305" spans="1:8">
      <c r="A4305" s="1">
        <v>4304</v>
      </c>
      <c r="B4305" s="444">
        <f>유형화!$F$71*hourly1!B4306/hourly1!$B$8763+유형화!$F$72*hourly1!C4306/hourly1!$C$8763+유형화!$F$73*hourly1!D4306/hourly1!$D$8763+유형화!$F$74*hourly1!E4306/hourly1!$E$8763</f>
        <v>108.62597736997397</v>
      </c>
      <c r="C4305" s="442">
        <f>hourly1!$F4306*유형화!$G$71/hourly1!$F$8763+유형화!$G$72*hourly1!$G4306/hourly1!$F$8763+유형화!$G$74*hourly1!I4306/hourly1!$I$8763</f>
        <v>0.474951280406264</v>
      </c>
      <c r="D4305" s="14">
        <v>7.2830680000000001</v>
      </c>
      <c r="E4305" s="14">
        <v>186.8529119999998</v>
      </c>
      <c r="F4305" s="1">
        <v>930928</v>
      </c>
      <c r="G4305" s="15">
        <f t="shared" si="134"/>
        <v>8.3339961676334017E-3</v>
      </c>
      <c r="H4305" s="15">
        <f t="shared" si="135"/>
        <v>1.8333249094228971E-2</v>
      </c>
    </row>
    <row r="4306" spans="1:8">
      <c r="A4306" s="1">
        <v>4305</v>
      </c>
      <c r="B4306" s="444">
        <f>유형화!$F$71*hourly1!B4307/hourly1!$B$8763+유형화!$F$72*hourly1!C4307/hourly1!$C$8763+유형화!$F$73*hourly1!D4307/hourly1!$D$8763+유형화!$F$74*hourly1!E4307/hourly1!$E$8763</f>
        <v>113.8621976312871</v>
      </c>
      <c r="C4306" s="442">
        <f>hourly1!$F4307*유형화!$G$71/hourly1!$F$8763+유형화!$G$72*hourly1!$G4307/hourly1!$F$8763+유형화!$G$74*hourly1!I4307/hourly1!$I$8763</f>
        <v>0.63485994994307848</v>
      </c>
      <c r="D4306" s="14">
        <v>3.4503370000000002</v>
      </c>
      <c r="E4306" s="14">
        <v>324.90621600000009</v>
      </c>
      <c r="F4306" s="1">
        <v>898715</v>
      </c>
      <c r="G4306" s="15">
        <f t="shared" si="134"/>
        <v>3.948211843558749E-3</v>
      </c>
      <c r="H4306" s="15">
        <f t="shared" si="135"/>
        <v>8.7316686243258286E-3</v>
      </c>
    </row>
    <row r="4307" spans="1:8">
      <c r="A4307" s="1">
        <v>4306</v>
      </c>
      <c r="B4307" s="444">
        <f>유형화!$F$71*hourly1!B4308/hourly1!$B$8763+유형화!$F$72*hourly1!C4308/hourly1!$C$8763+유형화!$F$73*hourly1!D4308/hourly1!$D$8763+유형화!$F$74*hourly1!E4308/hourly1!$E$8763</f>
        <v>122.90908154093256</v>
      </c>
      <c r="C4307" s="442">
        <f>hourly1!$F4308*유형화!$G$71/hourly1!$F$8763+유형화!$G$72*hourly1!$G4308/hourly1!$F$8763+유형화!$G$74*hourly1!I4308/hourly1!$I$8763</f>
        <v>0.63009799040101522</v>
      </c>
      <c r="D4307" s="14">
        <v>7.7130170000000007</v>
      </c>
      <c r="E4307" s="14">
        <v>445.92538800000119</v>
      </c>
      <c r="F4307" s="1">
        <v>868286</v>
      </c>
      <c r="G4307" s="15">
        <f t="shared" si="134"/>
        <v>8.8259857135607241E-3</v>
      </c>
      <c r="H4307" s="15">
        <f t="shared" si="135"/>
        <v>1.9403984673835868E-2</v>
      </c>
    </row>
    <row r="4308" spans="1:8">
      <c r="A4308" s="1">
        <v>4307</v>
      </c>
      <c r="B4308" s="444">
        <f>유형화!$F$71*hourly1!B4309/hourly1!$B$8763+유형화!$F$72*hourly1!C4309/hourly1!$C$8763+유형화!$F$73*hourly1!D4309/hourly1!$D$8763+유형화!$F$74*hourly1!E4309/hourly1!$E$8763</f>
        <v>132.26942715646348</v>
      </c>
      <c r="C4308" s="442">
        <f>hourly1!$F4309*유형화!$G$71/hourly1!$F$8763+유형화!$G$72*hourly1!$G4309/hourly1!$F$8763+유형화!$G$74*hourly1!I4309/hourly1!$I$8763</f>
        <v>0.58880602625949063</v>
      </c>
      <c r="D4308" s="14">
        <v>16.612959</v>
      </c>
      <c r="E4308" s="14">
        <v>527.48412699999915</v>
      </c>
      <c r="F4308" s="1">
        <v>834659</v>
      </c>
      <c r="G4308" s="15">
        <f t="shared" si="134"/>
        <v>1.9010166682372157E-2</v>
      </c>
      <c r="H4308" s="15">
        <f t="shared" si="135"/>
        <v>4.1285559402604421E-2</v>
      </c>
    </row>
    <row r="4309" spans="1:8">
      <c r="A4309" s="1">
        <v>4308</v>
      </c>
      <c r="B4309" s="444">
        <f>유형화!$F$71*hourly1!B4310/hourly1!$B$8763+유형화!$F$72*hourly1!C4310/hourly1!$C$8763+유형화!$F$73*hourly1!D4310/hourly1!$D$8763+유형화!$F$74*hourly1!E4310/hourly1!$E$8763</f>
        <v>137.78072980779797</v>
      </c>
      <c r="C4309" s="442">
        <f>hourly1!$F4310*유형화!$G$71/hourly1!$F$8763+유형화!$G$72*hourly1!$G4310/hourly1!$F$8763+유형화!$G$74*hourly1!I4310/hourly1!$I$8763</f>
        <v>0.61602919044181137</v>
      </c>
      <c r="D4309" s="14">
        <v>49.804104000000009</v>
      </c>
      <c r="E4309" s="14">
        <v>635.93501699999945</v>
      </c>
      <c r="F4309" s="1">
        <v>831910</v>
      </c>
      <c r="G4309" s="15">
        <f t="shared" si="134"/>
        <v>5.6990709391758453E-2</v>
      </c>
      <c r="H4309" s="15">
        <f t="shared" si="135"/>
        <v>0.11839890805149574</v>
      </c>
    </row>
    <row r="4310" spans="1:8">
      <c r="A4310" s="1">
        <v>4309</v>
      </c>
      <c r="B4310" s="444">
        <f>유형화!$F$71*hourly1!B4311/hourly1!$B$8763+유형화!$F$72*hourly1!C4311/hourly1!$C$8763+유형화!$F$73*hourly1!D4311/hourly1!$D$8763+유형화!$F$74*hourly1!E4311/hourly1!$E$8763</f>
        <v>148.9866013798422</v>
      </c>
      <c r="C4310" s="442">
        <f>hourly1!$F4311*유형화!$G$71/hourly1!$F$8763+유형화!$G$72*hourly1!$G4311/hourly1!$F$8763+유형화!$G$74*hourly1!I4311/hourly1!$I$8763</f>
        <v>0.62030810105823764</v>
      </c>
      <c r="D4310" s="14">
        <v>62.349890000000002</v>
      </c>
      <c r="E4310" s="14">
        <v>732.31483700000013</v>
      </c>
      <c r="F4310" s="1">
        <v>875637</v>
      </c>
      <c r="G4310" s="15">
        <f t="shared" si="134"/>
        <v>7.1346820366412086E-2</v>
      </c>
      <c r="H4310" s="15">
        <f t="shared" si="135"/>
        <v>0.14583172025468322</v>
      </c>
    </row>
    <row r="4311" spans="1:8">
      <c r="A4311" s="1">
        <v>4310</v>
      </c>
      <c r="B4311" s="444">
        <f>유형화!$F$71*hourly1!B4312/hourly1!$B$8763+유형화!$F$72*hourly1!C4312/hourly1!$C$8763+유형화!$F$73*hourly1!D4312/hourly1!$D$8763+유형화!$F$74*hourly1!E4312/hourly1!$E$8763</f>
        <v>139.32394602363527</v>
      </c>
      <c r="C4311" s="442">
        <f>hourly1!$F4312*유형화!$G$71/hourly1!$F$8763+유형화!$G$72*hourly1!$G4312/hourly1!$F$8763+유형화!$G$74*hourly1!I4312/hourly1!$I$8763</f>
        <v>0.53816639722178627</v>
      </c>
      <c r="D4311" s="14">
        <v>134.34142199999999</v>
      </c>
      <c r="E4311" s="14">
        <v>732.15308100000107</v>
      </c>
      <c r="F4311" s="1">
        <v>866065</v>
      </c>
      <c r="G4311" s="15">
        <f t="shared" si="134"/>
        <v>0.15372654712305603</v>
      </c>
      <c r="H4311" s="15">
        <f t="shared" si="135"/>
        <v>0.28758144587358792</v>
      </c>
    </row>
    <row r="4312" spans="1:8">
      <c r="A4312" s="1">
        <v>4311</v>
      </c>
      <c r="B4312" s="444">
        <f>유형화!$F$71*hourly1!B4313/hourly1!$B$8763+유형화!$F$72*hourly1!C4313/hourly1!$C$8763+유형화!$F$73*hourly1!D4313/hourly1!$D$8763+유형화!$F$74*hourly1!E4313/hourly1!$E$8763</f>
        <v>141.01125622999547</v>
      </c>
      <c r="C4312" s="442">
        <f>hourly1!$F4313*유형화!$G$71/hourly1!$F$8763+유형화!$G$72*hourly1!$G4313/hourly1!$F$8763+유형화!$G$74*hourly1!I4313/hourly1!$I$8763</f>
        <v>0.4743151193127324</v>
      </c>
      <c r="D4312" s="14">
        <v>103.52222999999999</v>
      </c>
      <c r="E4312" s="14">
        <v>680.37767900000028</v>
      </c>
      <c r="F4312" s="1">
        <v>857507</v>
      </c>
      <c r="G4312" s="15">
        <f t="shared" si="134"/>
        <v>0.11846022419190147</v>
      </c>
      <c r="H4312" s="15">
        <f t="shared" si="135"/>
        <v>0.22995148205990934</v>
      </c>
    </row>
    <row r="4313" spans="1:8">
      <c r="A4313" s="1">
        <v>4312</v>
      </c>
      <c r="B4313" s="444">
        <f>유형화!$F$71*hourly1!B4314/hourly1!$B$8763+유형화!$F$72*hourly1!C4314/hourly1!$C$8763+유형화!$F$73*hourly1!D4314/hourly1!$D$8763+유형화!$F$74*hourly1!E4314/hourly1!$E$8763</f>
        <v>137.52720479768342</v>
      </c>
      <c r="C4313" s="442">
        <f>hourly1!$F4314*유형화!$G$71/hourly1!$F$8763+유형화!$G$72*hourly1!$G4314/hourly1!$F$8763+유형화!$G$74*hourly1!I4314/hourly1!$I$8763</f>
        <v>0.41962930363492223</v>
      </c>
      <c r="D4313" s="14">
        <v>60.49565299999999</v>
      </c>
      <c r="E4313" s="14">
        <v>573.14930800000013</v>
      </c>
      <c r="F4313" s="1">
        <v>873655</v>
      </c>
      <c r="G4313" s="15">
        <f t="shared" si="134"/>
        <v>6.9225021688727878E-2</v>
      </c>
      <c r="H4313" s="15">
        <f t="shared" si="135"/>
        <v>0.14183311435378154</v>
      </c>
    </row>
    <row r="4314" spans="1:8">
      <c r="A4314" s="1">
        <v>4313</v>
      </c>
      <c r="B4314" s="444">
        <f>유형화!$F$71*hourly1!B4315/hourly1!$B$8763+유형화!$F$72*hourly1!C4315/hourly1!$C$8763+유형화!$F$73*hourly1!D4315/hourly1!$D$8763+유형화!$F$74*hourly1!E4315/hourly1!$E$8763</f>
        <v>135.35292849593054</v>
      </c>
      <c r="C4314" s="442">
        <f>hourly1!$F4315*유형화!$G$71/hourly1!$F$8763+유형화!$G$72*hourly1!$G4315/hourly1!$F$8763+유형화!$G$74*hourly1!I4315/hourly1!$I$8763</f>
        <v>0.47436800371771537</v>
      </c>
      <c r="D4314" s="14">
        <v>67.497673999999989</v>
      </c>
      <c r="E4314" s="14">
        <v>438.10833900000091</v>
      </c>
      <c r="F4314" s="1">
        <v>857472</v>
      </c>
      <c r="G4314" s="15">
        <f t="shared" si="134"/>
        <v>7.7237416489887037E-2</v>
      </c>
      <c r="H4314" s="15">
        <f t="shared" si="135"/>
        <v>0.15683342607302461</v>
      </c>
    </row>
    <row r="4315" spans="1:8">
      <c r="A4315" s="1">
        <v>4314</v>
      </c>
      <c r="B4315" s="444">
        <f>유형화!$F$71*hourly1!B4316/hourly1!$B$8763+유형화!$F$72*hourly1!C4316/hourly1!$C$8763+유형화!$F$73*hourly1!D4316/hourly1!$D$8763+유형화!$F$74*hourly1!E4316/hourly1!$E$8763</f>
        <v>132.59230505315</v>
      </c>
      <c r="C4315" s="442">
        <f>hourly1!$F4316*유형화!$G$71/hourly1!$F$8763+유형화!$G$72*hourly1!$G4316/hourly1!$F$8763+유형화!$G$74*hourly1!I4316/hourly1!$I$8763</f>
        <v>0.54745050304880316</v>
      </c>
      <c r="D4315" s="14">
        <v>90.937654000000009</v>
      </c>
      <c r="E4315" s="14">
        <v>278.37733300000002</v>
      </c>
      <c r="F4315" s="1">
        <v>841117</v>
      </c>
      <c r="G4315" s="15">
        <f t="shared" si="134"/>
        <v>0.10405972591901824</v>
      </c>
      <c r="H4315" s="15">
        <f t="shared" si="135"/>
        <v>0.20515178792493816</v>
      </c>
    </row>
    <row r="4316" spans="1:8">
      <c r="A4316" s="1">
        <v>4315</v>
      </c>
      <c r="B4316" s="444">
        <f>유형화!$F$71*hourly1!B4317/hourly1!$B$8763+유형화!$F$72*hourly1!C4317/hourly1!$C$8763+유형화!$F$73*hourly1!D4317/hourly1!$D$8763+유형화!$F$74*hourly1!E4317/hourly1!$E$8763</f>
        <v>141.34189262551499</v>
      </c>
      <c r="C4316" s="442">
        <f>hourly1!$F4317*유형화!$G$71/hourly1!$F$8763+유형화!$G$72*hourly1!$G4317/hourly1!$F$8763+유형화!$G$74*hourly1!I4317/hourly1!$I$8763</f>
        <v>0.67527895471544597</v>
      </c>
      <c r="D4316" s="14">
        <v>70.376781000000008</v>
      </c>
      <c r="E4316" s="14">
        <v>114.91097600000001</v>
      </c>
      <c r="F4316" s="1">
        <v>834269</v>
      </c>
      <c r="G4316" s="15">
        <f t="shared" si="134"/>
        <v>8.053197129896017E-2</v>
      </c>
      <c r="H4316" s="15">
        <f t="shared" si="135"/>
        <v>0.16292368906757615</v>
      </c>
    </row>
    <row r="4317" spans="1:8">
      <c r="A4317" s="1">
        <v>4316</v>
      </c>
      <c r="B4317" s="444">
        <f>유형화!$F$71*hourly1!B4318/hourly1!$B$8763+유형화!$F$72*hourly1!C4318/hourly1!$C$8763+유형화!$F$73*hourly1!D4318/hourly1!$D$8763+유형화!$F$74*hourly1!E4318/hourly1!$E$8763</f>
        <v>145.73130348723834</v>
      </c>
      <c r="C4317" s="442">
        <f>hourly1!$F4318*유형화!$G$71/hourly1!$F$8763+유형화!$G$72*hourly1!$G4318/hourly1!$F$8763+유형화!$G$74*hourly1!I4318/hourly1!$I$8763</f>
        <v>0.5794894890100043</v>
      </c>
      <c r="D4317" s="14">
        <v>66.395096000000009</v>
      </c>
      <c r="E4317" s="14">
        <v>17.82899500000002</v>
      </c>
      <c r="F4317" s="1">
        <v>812684</v>
      </c>
      <c r="G4317" s="15">
        <f t="shared" si="134"/>
        <v>7.5975739291964856E-2</v>
      </c>
      <c r="H4317" s="15">
        <f t="shared" si="135"/>
        <v>0.15448922468859491</v>
      </c>
    </row>
    <row r="4318" spans="1:8">
      <c r="A4318" s="1">
        <v>4317</v>
      </c>
      <c r="B4318" s="444">
        <f>유형화!$F$71*hourly1!B4319/hourly1!$B$8763+유형화!$F$72*hourly1!C4319/hourly1!$C$8763+유형화!$F$73*hourly1!D4319/hourly1!$D$8763+유형화!$F$74*hourly1!E4319/hourly1!$E$8763</f>
        <v>64.159023177187649</v>
      </c>
      <c r="C4318" s="442">
        <f>hourly1!$F4319*유형화!$G$71/hourly1!$F$8763+유형화!$G$72*hourly1!$G4319/hourly1!$F$8763+유형화!$G$74*hourly1!I4319/hourly1!$I$8763</f>
        <v>0.41989779995914311</v>
      </c>
      <c r="D4318" s="14">
        <v>75.961449999999999</v>
      </c>
      <c r="E4318" s="14">
        <v>5.1402599999999996</v>
      </c>
      <c r="F4318" s="1">
        <v>833625</v>
      </c>
      <c r="G4318" s="15">
        <f t="shared" si="134"/>
        <v>8.6922493815501406E-2</v>
      </c>
      <c r="H4318" s="15">
        <f t="shared" si="135"/>
        <v>0.1746107003927678</v>
      </c>
    </row>
    <row r="4319" spans="1:8">
      <c r="A4319" s="1">
        <v>4318</v>
      </c>
      <c r="B4319" s="444">
        <f>유형화!$F$71*hourly1!B4320/hourly1!$B$8763+유형화!$F$72*hourly1!C4320/hourly1!$C$8763+유형화!$F$73*hourly1!D4320/hourly1!$D$8763+유형화!$F$74*hourly1!E4320/hourly1!$E$8763</f>
        <v>62.46855665182094</v>
      </c>
      <c r="C4319" s="442">
        <f>hourly1!$F4320*유형화!$G$71/hourly1!$F$8763+유형화!$G$72*hourly1!$G4320/hourly1!$F$8763+유형화!$G$74*hourly1!I4320/hourly1!$I$8763</f>
        <v>0.41541028521828477</v>
      </c>
      <c r="D4319" s="14">
        <v>48.286203000000008</v>
      </c>
      <c r="E4319" s="14">
        <v>3.7159</v>
      </c>
      <c r="F4319" s="1">
        <v>866944</v>
      </c>
      <c r="G4319" s="15">
        <f t="shared" si="134"/>
        <v>5.5253779142466951E-2</v>
      </c>
      <c r="H4319" s="15">
        <f t="shared" si="135"/>
        <v>0.11501868818997577</v>
      </c>
    </row>
    <row r="4320" spans="1:8">
      <c r="A4320" s="1">
        <v>4319</v>
      </c>
      <c r="B4320" s="444">
        <f>유형화!$F$71*hourly1!B4321/hourly1!$B$8763+유형화!$F$72*hourly1!C4321/hourly1!$C$8763+유형화!$F$73*hourly1!D4321/hourly1!$D$8763+유형화!$F$74*hourly1!E4321/hourly1!$E$8763</f>
        <v>60.82432148621745</v>
      </c>
      <c r="C4320" s="442">
        <f>hourly1!$F4321*유형화!$G$71/hourly1!$F$8763+유형화!$G$72*hourly1!$G4321/hourly1!$F$8763+유형화!$G$74*hourly1!I4321/hourly1!$I$8763</f>
        <v>0.37899558328916394</v>
      </c>
      <c r="D4320" s="14">
        <v>37.375880000000002</v>
      </c>
      <c r="E4320" s="14">
        <v>2.5546799999999998</v>
      </c>
      <c r="F4320" s="1">
        <v>908232</v>
      </c>
      <c r="G4320" s="15">
        <f t="shared" si="134"/>
        <v>4.2769124314358441E-2</v>
      </c>
      <c r="H4320" s="15">
        <f t="shared" si="135"/>
        <v>9.0321109333438912E-2</v>
      </c>
    </row>
    <row r="4321" spans="1:8">
      <c r="A4321" s="1">
        <v>4320</v>
      </c>
      <c r="B4321" s="444">
        <f>유형화!$F$71*hourly1!B4322/hourly1!$B$8763+유형화!$F$72*hourly1!C4322/hourly1!$C$8763+유형화!$F$73*hourly1!D4322/hourly1!$D$8763+유형화!$F$74*hourly1!E4322/hourly1!$E$8763</f>
        <v>58.944508652524569</v>
      </c>
      <c r="C4321" s="442">
        <f>hourly1!$F4322*유형화!$G$71/hourly1!$F$8763+유형화!$G$72*hourly1!$G4322/hourly1!$F$8763+유형화!$G$74*hourly1!I4322/hourly1!$I$8763</f>
        <v>0.3153515242427774</v>
      </c>
      <c r="D4321" s="14">
        <v>44.775629000000002</v>
      </c>
      <c r="E4321" s="14">
        <v>1.30122</v>
      </c>
      <c r="F4321" s="1">
        <v>968300</v>
      </c>
      <c r="G4321" s="15">
        <f t="shared" si="134"/>
        <v>5.1236638253188763E-2</v>
      </c>
      <c r="H4321" s="15">
        <f t="shared" si="135"/>
        <v>0.10714923683434686</v>
      </c>
    </row>
    <row r="4322" spans="1:8">
      <c r="A4322" s="1">
        <v>4321</v>
      </c>
      <c r="B4322" s="444">
        <f>유형화!$F$71*hourly1!B4323/hourly1!$B$8763+유형화!$F$72*hourly1!C4323/hourly1!$C$8763+유형화!$F$73*hourly1!D4323/hourly1!$D$8763+유형화!$F$74*hourly1!E4323/hourly1!$E$8763</f>
        <v>58.944508652524569</v>
      </c>
      <c r="C4322" s="442">
        <f>hourly1!$F4323*유형화!$G$71/hourly1!$F$8763+유형화!$G$72*hourly1!$G4323/hourly1!$F$8763+유형화!$G$74*hourly1!I4323/hourly1!$I$8763</f>
        <v>0.27550373623301477</v>
      </c>
      <c r="D4322" s="14">
        <v>41.604543999999997</v>
      </c>
      <c r="E4322" s="14">
        <v>0.39944000000000002</v>
      </c>
      <c r="F4322" s="1">
        <v>850727</v>
      </c>
      <c r="G4322" s="15">
        <f t="shared" si="134"/>
        <v>4.7607973762174842E-2</v>
      </c>
      <c r="H4322" s="15">
        <f t="shared" si="135"/>
        <v>9.9978023649951758E-2</v>
      </c>
    </row>
    <row r="4323" spans="1:8">
      <c r="A4323" s="1">
        <v>4322</v>
      </c>
      <c r="B4323" s="444">
        <f>유형화!$F$71*hourly1!B4324/hourly1!$B$8763+유형화!$F$72*hourly1!C4324/hourly1!$C$8763+유형화!$F$73*hourly1!D4324/hourly1!$D$8763+유형화!$F$74*hourly1!E4324/hourly1!$E$8763</f>
        <v>58.702782349869331</v>
      </c>
      <c r="C4323" s="442">
        <f>hourly1!$F4324*유형화!$G$71/hourly1!$F$8763+유형화!$G$72*hourly1!$G4324/hourly1!$F$8763+유형화!$G$74*hourly1!I4324/hourly1!$I$8763</f>
        <v>0.26094373874956328</v>
      </c>
      <c r="D4323" s="14">
        <v>34.634445999999997</v>
      </c>
      <c r="E4323" s="14">
        <v>0.14384</v>
      </c>
      <c r="F4323" s="1">
        <v>795449</v>
      </c>
      <c r="G4323" s="15">
        <f t="shared" si="134"/>
        <v>3.9632108368630632E-2</v>
      </c>
      <c r="H4323" s="15">
        <f t="shared" si="135"/>
        <v>8.4002342025182641E-2</v>
      </c>
    </row>
    <row r="4324" spans="1:8">
      <c r="A4324" s="1">
        <v>4323</v>
      </c>
      <c r="B4324" s="444">
        <f>유형화!$F$71*hourly1!B4325/hourly1!$B$8763+유형화!$F$72*hourly1!C4325/hourly1!$C$8763+유형화!$F$73*hourly1!D4325/hourly1!$D$8763+유형화!$F$74*hourly1!E4325/hourly1!$E$8763</f>
        <v>58.702782349869331</v>
      </c>
      <c r="C4324" s="442">
        <f>hourly1!$F4325*유형화!$G$71/hourly1!$F$8763+유형화!$G$72*hourly1!$G4325/hourly1!$F$8763+유형화!$G$74*hourly1!I4325/hourly1!$I$8763</f>
        <v>0.25155052318715104</v>
      </c>
      <c r="D4324" s="14">
        <v>44.168092000000001</v>
      </c>
      <c r="E4324" s="14">
        <v>4.9599999999999998E-2</v>
      </c>
      <c r="F4324" s="1">
        <v>668946</v>
      </c>
      <c r="G4324" s="15">
        <f t="shared" si="134"/>
        <v>5.0541435211051096E-2</v>
      </c>
      <c r="H4324" s="15">
        <f t="shared" si="135"/>
        <v>0.10577996871460485</v>
      </c>
    </row>
    <row r="4325" spans="1:8">
      <c r="A4325" s="1">
        <v>4324</v>
      </c>
      <c r="B4325" s="444">
        <f>유형화!$F$71*hourly1!B4326/hourly1!$B$8763+유형화!$F$72*hourly1!C4326/hourly1!$C$8763+유형화!$F$73*hourly1!D4326/hourly1!$D$8763+유형화!$F$74*hourly1!E4326/hourly1!$E$8763</f>
        <v>58.702782349869331</v>
      </c>
      <c r="C4325" s="442">
        <f>hourly1!$F4326*유형화!$G$71/hourly1!$F$8763+유형화!$G$72*hourly1!$G4326/hourly1!$F$8763+유형화!$G$74*hourly1!I4326/hourly1!$I$8763</f>
        <v>0.23673897846458949</v>
      </c>
      <c r="D4325" s="14">
        <v>54.436741999999988</v>
      </c>
      <c r="E4325" s="14">
        <v>4.9599999999999998E-2</v>
      </c>
      <c r="F4325" s="1">
        <v>537117</v>
      </c>
      <c r="G4325" s="15">
        <f t="shared" si="134"/>
        <v>6.2291825259141904E-2</v>
      </c>
      <c r="H4325" s="15">
        <f t="shared" si="135"/>
        <v>0.1286328840746557</v>
      </c>
    </row>
    <row r="4326" spans="1:8">
      <c r="A4326" s="1">
        <v>4325</v>
      </c>
      <c r="B4326" s="444">
        <f>유형화!$F$71*hourly1!B4327/hourly1!$B$8763+유형화!$F$72*hourly1!C4327/hourly1!$C$8763+유형화!$F$73*hourly1!D4327/hourly1!$D$8763+유형화!$F$74*hourly1!E4327/hourly1!$E$8763</f>
        <v>58.702782349869331</v>
      </c>
      <c r="C4326" s="442">
        <f>hourly1!$F4327*유형화!$G$71/hourly1!$F$8763+유형화!$G$72*hourly1!$G4327/hourly1!$F$8763+유형화!$G$74*hourly1!I4327/hourly1!$I$8763</f>
        <v>0.23678949977597535</v>
      </c>
      <c r="D4326" s="14">
        <v>42.123981999999998</v>
      </c>
      <c r="E4326" s="14">
        <v>4.9599999999999998E-2</v>
      </c>
      <c r="F4326" s="1">
        <v>586752</v>
      </c>
      <c r="G4326" s="15">
        <f t="shared" si="134"/>
        <v>4.8202365342937668E-2</v>
      </c>
      <c r="H4326" s="15">
        <f t="shared" si="135"/>
        <v>0.10115681464005218</v>
      </c>
    </row>
    <row r="4327" spans="1:8">
      <c r="A4327" s="1">
        <v>4326</v>
      </c>
      <c r="B4327" s="444">
        <f>유형화!$F$71*hourly1!B4328/hourly1!$B$8763+유형화!$F$72*hourly1!C4328/hourly1!$C$8763+유형화!$F$73*hourly1!D4328/hourly1!$D$8763+유형화!$F$74*hourly1!E4328/hourly1!$E$8763</f>
        <v>60.565664459508021</v>
      </c>
      <c r="C4327" s="442">
        <f>hourly1!$F4328*유형화!$G$71/hourly1!$F$8763+유형화!$G$72*hourly1!$G4328/hourly1!$F$8763+유형화!$G$74*hourly1!I4328/hourly1!$I$8763</f>
        <v>0.25160715594749489</v>
      </c>
      <c r="D4327" s="14">
        <v>46.973337999999998</v>
      </c>
      <c r="E4327" s="14">
        <v>4.5386340000000018</v>
      </c>
      <c r="F4327" s="1">
        <v>912660</v>
      </c>
      <c r="G4327" s="15">
        <f t="shared" si="134"/>
        <v>5.3751471065895361E-2</v>
      </c>
      <c r="H4327" s="15">
        <f t="shared" si="135"/>
        <v>0.1120842025389998</v>
      </c>
    </row>
    <row r="4328" spans="1:8">
      <c r="A4328" s="1">
        <v>4327</v>
      </c>
      <c r="B4328" s="444">
        <f>유형화!$F$71*hourly1!B4329/hourly1!$B$8763+유형화!$F$72*hourly1!C4329/hourly1!$C$8763+유형화!$F$73*hourly1!D4329/hourly1!$D$8763+유형화!$F$74*hourly1!E4329/hourly1!$E$8763</f>
        <v>72.111119134815169</v>
      </c>
      <c r="C4328" s="442">
        <f>hourly1!$F4329*유형화!$G$71/hourly1!$F$8763+유형화!$G$72*hourly1!$G4329/hourly1!$F$8763+유형화!$G$74*hourly1!I4329/hourly1!$I$8763</f>
        <v>0.32041538936336444</v>
      </c>
      <c r="D4328" s="14">
        <v>43.681964999999998</v>
      </c>
      <c r="E4328" s="14">
        <v>76.176324000000008</v>
      </c>
      <c r="F4328" s="1">
        <v>951062</v>
      </c>
      <c r="G4328" s="15">
        <f t="shared" si="134"/>
        <v>4.9985161322768971E-2</v>
      </c>
      <c r="H4328" s="15">
        <f t="shared" si="135"/>
        <v>0.10468275532410226</v>
      </c>
    </row>
    <row r="4329" spans="1:8">
      <c r="A4329" s="1">
        <v>4328</v>
      </c>
      <c r="B4329" s="444">
        <f>유형화!$F$71*hourly1!B4330/hourly1!$B$8763+유형화!$F$72*hourly1!C4330/hourly1!$C$8763+유형화!$F$73*hourly1!D4330/hourly1!$D$8763+유형화!$F$74*hourly1!E4330/hourly1!$E$8763</f>
        <v>62.175031855739569</v>
      </c>
      <c r="C4329" s="442">
        <f>hourly1!$F4330*유형화!$G$71/hourly1!$F$8763+유형화!$G$72*hourly1!$G4330/hourly1!$F$8763+유형화!$G$74*hourly1!I4330/hourly1!$I$8763</f>
        <v>0.42618053245990661</v>
      </c>
      <c r="D4329" s="14">
        <v>29.015754000000001</v>
      </c>
      <c r="E4329" s="14">
        <v>238.3770089999999</v>
      </c>
      <c r="F4329" s="1">
        <v>933849</v>
      </c>
      <c r="G4329" s="15">
        <f t="shared" si="134"/>
        <v>3.3202653419821641E-2</v>
      </c>
      <c r="H4329" s="15">
        <f t="shared" si="135"/>
        <v>7.0906227182821219E-2</v>
      </c>
    </row>
    <row r="4330" spans="1:8">
      <c r="A4330" s="1">
        <v>4329</v>
      </c>
      <c r="B4330" s="444">
        <f>유형화!$F$71*hourly1!B4331/hourly1!$B$8763+유형화!$F$72*hourly1!C4331/hourly1!$C$8763+유형화!$F$73*hourly1!D4331/hourly1!$D$8763+유형화!$F$74*hourly1!E4331/hourly1!$E$8763</f>
        <v>64.057883081562181</v>
      </c>
      <c r="C4330" s="442">
        <f>hourly1!$F4331*유형화!$G$71/hourly1!$F$8763+유형화!$G$72*hourly1!$G4331/hourly1!$F$8763+유형화!$G$74*hourly1!I4331/hourly1!$I$8763</f>
        <v>0.5473065173113526</v>
      </c>
      <c r="D4330" s="14">
        <v>14.8125</v>
      </c>
      <c r="E4330" s="14">
        <v>465.22191399999917</v>
      </c>
      <c r="F4330" s="1">
        <v>889505</v>
      </c>
      <c r="G4330" s="15">
        <f t="shared" si="134"/>
        <v>1.6949906033153852E-2</v>
      </c>
      <c r="H4330" s="15">
        <f t="shared" si="135"/>
        <v>3.690197615033692E-2</v>
      </c>
    </row>
    <row r="4331" spans="1:8">
      <c r="A4331" s="1">
        <v>4330</v>
      </c>
      <c r="B4331" s="444">
        <f>유형화!$F$71*hourly1!B4332/hourly1!$B$8763+유형화!$F$72*hourly1!C4332/hourly1!$C$8763+유형화!$F$73*hourly1!D4332/hourly1!$D$8763+유형화!$F$74*hourly1!E4332/hourly1!$E$8763</f>
        <v>68.407043260266178</v>
      </c>
      <c r="C4331" s="442">
        <f>hourly1!$F4332*유형화!$G$71/hourly1!$F$8763+유형화!$G$72*hourly1!$G4332/hourly1!$F$8763+유형화!$G$74*hourly1!I4332/hourly1!$I$8763</f>
        <v>0.65324155868892719</v>
      </c>
      <c r="D4331" s="14">
        <v>8.6168489999999984</v>
      </c>
      <c r="E4331" s="14">
        <v>682.37080000000083</v>
      </c>
      <c r="F4331" s="1">
        <v>872544</v>
      </c>
      <c r="G4331" s="15">
        <f t="shared" si="134"/>
        <v>9.8602383697468828E-3</v>
      </c>
      <c r="H4331" s="15">
        <f t="shared" si="135"/>
        <v>2.16507192901211E-2</v>
      </c>
    </row>
    <row r="4332" spans="1:8">
      <c r="A4332" s="1">
        <v>4331</v>
      </c>
      <c r="B4332" s="444">
        <f>유형화!$F$71*hourly1!B4333/hourly1!$B$8763+유형화!$F$72*hourly1!C4333/hourly1!$C$8763+유형화!$F$73*hourly1!D4333/hourly1!$D$8763+유형화!$F$74*hourly1!E4333/hourly1!$E$8763</f>
        <v>71.783489397877545</v>
      </c>
      <c r="C4332" s="442">
        <f>hourly1!$F4333*유형화!$G$71/hourly1!$F$8763+유형화!$G$72*hourly1!$G4333/hourly1!$F$8763+유형화!$G$74*hourly1!I4333/hourly1!$I$8763</f>
        <v>0.69853782567369838</v>
      </c>
      <c r="D4332" s="14">
        <v>22.486654000000001</v>
      </c>
      <c r="E4332" s="14">
        <v>850.1721820000015</v>
      </c>
      <c r="F4332" s="1">
        <v>827493</v>
      </c>
      <c r="G4332" s="15">
        <f t="shared" si="134"/>
        <v>2.5731420914770851E-2</v>
      </c>
      <c r="H4332" s="15">
        <f t="shared" si="135"/>
        <v>5.5437454344598902E-2</v>
      </c>
    </row>
    <row r="4333" spans="1:8">
      <c r="A4333" s="1">
        <v>4332</v>
      </c>
      <c r="B4333" s="444">
        <f>유형화!$F$71*hourly1!B4334/hourly1!$B$8763+유형화!$F$72*hourly1!C4334/hourly1!$C$8763+유형화!$F$73*hourly1!D4334/hourly1!$D$8763+유형화!$F$74*hourly1!E4334/hourly1!$E$8763</f>
        <v>70.431416473677402</v>
      </c>
      <c r="C4333" s="442">
        <f>hourly1!$F4334*유형화!$G$71/hourly1!$F$8763+유형화!$G$72*hourly1!$G4334/hourly1!$F$8763+유형화!$G$74*hourly1!I4334/hourly1!$I$8763</f>
        <v>0.72360161122420408</v>
      </c>
      <c r="D4333" s="14">
        <v>38.026963000000002</v>
      </c>
      <c r="E4333" s="14">
        <v>917.49018300000023</v>
      </c>
      <c r="F4333" s="1">
        <v>831051</v>
      </c>
      <c r="G4333" s="15">
        <f t="shared" si="134"/>
        <v>4.3514156933415586E-2</v>
      </c>
      <c r="H4333" s="15">
        <f t="shared" si="135"/>
        <v>9.181503831356104E-2</v>
      </c>
    </row>
    <row r="4334" spans="1:8">
      <c r="A4334" s="1">
        <v>4333</v>
      </c>
      <c r="B4334" s="444">
        <f>유형화!$F$71*hourly1!B4335/hourly1!$B$8763+유형화!$F$72*hourly1!C4335/hourly1!$C$8763+유형화!$F$73*hourly1!D4335/hourly1!$D$8763+유형화!$F$74*hourly1!E4335/hourly1!$E$8763</f>
        <v>76.499352824796048</v>
      </c>
      <c r="C4334" s="442">
        <f>hourly1!$F4335*유형화!$G$71/hourly1!$F$8763+유형화!$G$72*hourly1!$G4335/hourly1!$F$8763+유형화!$G$74*hourly1!I4335/hourly1!$I$8763</f>
        <v>0.65263383620454674</v>
      </c>
      <c r="D4334" s="14">
        <v>51.292799000000002</v>
      </c>
      <c r="E4334" s="14">
        <v>905.12865100000067</v>
      </c>
      <c r="F4334" s="1">
        <v>848421</v>
      </c>
      <c r="G4334" s="15">
        <f t="shared" si="134"/>
        <v>5.8694219289616732E-2</v>
      </c>
      <c r="H4334" s="15">
        <f t="shared" si="135"/>
        <v>0.12170108177717665</v>
      </c>
    </row>
    <row r="4335" spans="1:8">
      <c r="A4335" s="1">
        <v>4334</v>
      </c>
      <c r="B4335" s="444">
        <f>유형화!$F$71*hourly1!B4336/hourly1!$B$8763+유형화!$F$72*hourly1!C4336/hourly1!$C$8763+유형화!$F$73*hourly1!D4336/hourly1!$D$8763+유형화!$F$74*hourly1!E4336/hourly1!$E$8763</f>
        <v>64.494136517864462</v>
      </c>
      <c r="C4335" s="442">
        <f>hourly1!$F4336*유형화!$G$71/hourly1!$F$8763+유형화!$G$72*hourly1!$G4336/hourly1!$F$8763+유형화!$G$74*hourly1!I4336/hourly1!$I$8763</f>
        <v>0.59209308945303074</v>
      </c>
      <c r="D4335" s="14">
        <v>86.878604999999993</v>
      </c>
      <c r="E4335" s="14">
        <v>822.74697699999956</v>
      </c>
      <c r="F4335" s="1">
        <v>877333</v>
      </c>
      <c r="G4335" s="15">
        <f t="shared" si="134"/>
        <v>9.9414966483813691E-2</v>
      </c>
      <c r="H4335" s="15">
        <f t="shared" si="135"/>
        <v>0.19698683292781047</v>
      </c>
    </row>
    <row r="4336" spans="1:8">
      <c r="A4336" s="1">
        <v>4335</v>
      </c>
      <c r="B4336" s="444">
        <f>유형화!$F$71*hourly1!B4337/hourly1!$B$8763+유형화!$F$72*hourly1!C4337/hourly1!$C$8763+유형화!$F$73*hourly1!D4337/hourly1!$D$8763+유형화!$F$74*hourly1!E4337/hourly1!$E$8763</f>
        <v>66.980624073938174</v>
      </c>
      <c r="C4336" s="442">
        <f>hourly1!$F4337*유형화!$G$71/hourly1!$F$8763+유형화!$G$72*hourly1!$G4337/hourly1!$F$8763+유형화!$G$74*hourly1!I4337/hourly1!$I$8763</f>
        <v>0.51136125614819061</v>
      </c>
      <c r="D4336" s="14">
        <v>108.607377</v>
      </c>
      <c r="E4336" s="14">
        <v>697.93027200000074</v>
      </c>
      <c r="F4336" s="1">
        <v>847016</v>
      </c>
      <c r="G4336" s="15">
        <f t="shared" si="134"/>
        <v>0.1242791449557681</v>
      </c>
      <c r="H4336" s="15">
        <f t="shared" si="135"/>
        <v>0.23975749720763009</v>
      </c>
    </row>
    <row r="4337" spans="1:8">
      <c r="A4337" s="1">
        <v>4336</v>
      </c>
      <c r="B4337" s="444">
        <f>유형화!$F$71*hourly1!B4338/hourly1!$B$8763+유형화!$F$72*hourly1!C4338/hourly1!$C$8763+유형화!$F$73*hourly1!D4338/hourly1!$D$8763+유형화!$F$74*hourly1!E4338/hourly1!$E$8763</f>
        <v>65.237103949368191</v>
      </c>
      <c r="C4337" s="442">
        <f>hourly1!$F4338*유형화!$G$71/hourly1!$F$8763+유형화!$G$72*hourly1!$G4338/hourly1!$F$8763+유형화!$G$74*hourly1!I4338/hourly1!$I$8763</f>
        <v>0.47604865218115688</v>
      </c>
      <c r="D4337" s="14">
        <v>145.725437</v>
      </c>
      <c r="E4337" s="14">
        <v>529.65532200000143</v>
      </c>
      <c r="F4337" s="1">
        <v>836396</v>
      </c>
      <c r="G4337" s="15">
        <f t="shared" si="134"/>
        <v>0.16675324650060971</v>
      </c>
      <c r="H4337" s="15">
        <f t="shared" si="135"/>
        <v>0.30782508591869068</v>
      </c>
    </row>
    <row r="4338" spans="1:8">
      <c r="A4338" s="1">
        <v>4337</v>
      </c>
      <c r="B4338" s="444">
        <f>유형화!$F$71*hourly1!B4339/hourly1!$B$8763+유형화!$F$72*hourly1!C4339/hourly1!$C$8763+유형화!$F$73*hourly1!D4339/hourly1!$D$8763+유형화!$F$74*hourly1!E4339/hourly1!$E$8763</f>
        <v>62.940875500632139</v>
      </c>
      <c r="C4338" s="442">
        <f>hourly1!$F4339*유형화!$G$71/hourly1!$F$8763+유형화!$G$72*hourly1!$G4339/hourly1!$F$8763+유형화!$G$74*hourly1!I4339/hourly1!$I$8763</f>
        <v>0.36526307599462227</v>
      </c>
      <c r="D4338" s="14">
        <v>143.396568</v>
      </c>
      <c r="E4338" s="14">
        <v>325.71221899999978</v>
      </c>
      <c r="F4338" s="1">
        <v>842698</v>
      </c>
      <c r="G4338" s="15">
        <f t="shared" si="134"/>
        <v>0.16408832763387385</v>
      </c>
      <c r="H4338" s="15">
        <f t="shared" si="135"/>
        <v>0.30372745741144624</v>
      </c>
    </row>
    <row r="4339" spans="1:8">
      <c r="A4339" s="1">
        <v>4338</v>
      </c>
      <c r="B4339" s="444">
        <f>유형화!$F$71*hourly1!B4340/hourly1!$B$8763+유형화!$F$72*hourly1!C4340/hourly1!$C$8763+유형화!$F$73*hourly1!D4340/hourly1!$D$8763+유형화!$F$74*hourly1!E4340/hourly1!$E$8763</f>
        <v>61.97059371139003</v>
      </c>
      <c r="C4339" s="442">
        <f>hourly1!$F4340*유형화!$G$71/hourly1!$F$8763+유형화!$G$72*hourly1!$G4340/hourly1!$F$8763+유형화!$G$74*hourly1!I4340/hourly1!$I$8763</f>
        <v>0.49629343799932502</v>
      </c>
      <c r="D4339" s="14">
        <v>136.457809</v>
      </c>
      <c r="E4339" s="14">
        <v>182.85033600000031</v>
      </c>
      <c r="F4339" s="1">
        <v>842115</v>
      </c>
      <c r="G4339" s="15">
        <f t="shared" si="134"/>
        <v>0.15614832337823162</v>
      </c>
      <c r="H4339" s="15">
        <f t="shared" si="135"/>
        <v>0.29138587671248606</v>
      </c>
    </row>
    <row r="4340" spans="1:8">
      <c r="A4340" s="1">
        <v>4339</v>
      </c>
      <c r="B4340" s="444">
        <f>유형화!$F$71*hourly1!B4341/hourly1!$B$8763+유형화!$F$72*hourly1!C4341/hourly1!$C$8763+유형화!$F$73*hourly1!D4341/hourly1!$D$8763+유형화!$F$74*hourly1!E4341/hourly1!$E$8763</f>
        <v>72.833857689834204</v>
      </c>
      <c r="C4340" s="442">
        <f>hourly1!$F4341*유형화!$G$71/hourly1!$F$8763+유형화!$G$72*hourly1!$G4341/hourly1!$F$8763+유형화!$G$74*hourly1!I4341/hourly1!$I$8763</f>
        <v>0.58208049891022406</v>
      </c>
      <c r="D4340" s="14">
        <v>129.66668100000001</v>
      </c>
      <c r="E4340" s="14">
        <v>68.000732000000056</v>
      </c>
      <c r="F4340" s="1">
        <v>861178</v>
      </c>
      <c r="G4340" s="15">
        <f t="shared" si="134"/>
        <v>0.1483772528999788</v>
      </c>
      <c r="H4340" s="15">
        <f t="shared" si="135"/>
        <v>0.27911053915470058</v>
      </c>
    </row>
    <row r="4341" spans="1:8">
      <c r="A4341" s="1">
        <v>4340</v>
      </c>
      <c r="B4341" s="444">
        <f>유형화!$F$71*hourly1!B4342/hourly1!$B$8763+유형화!$F$72*hourly1!C4342/hourly1!$C$8763+유형화!$F$73*hourly1!D4342/hourly1!$D$8763+유형화!$F$74*hourly1!E4342/hourly1!$E$8763</f>
        <v>81.031160414889456</v>
      </c>
      <c r="C4341" s="442">
        <f>hourly1!$F4342*유형화!$G$71/hourly1!$F$8763+유형화!$G$72*hourly1!$G4342/hourly1!$F$8763+유형화!$G$74*hourly1!I4342/hourly1!$I$8763</f>
        <v>0.61249000960725841</v>
      </c>
      <c r="D4341" s="14">
        <v>142.859499</v>
      </c>
      <c r="E4341" s="14">
        <v>10.62274899999999</v>
      </c>
      <c r="F4341" s="1">
        <v>823886</v>
      </c>
      <c r="G4341" s="15">
        <f t="shared" si="134"/>
        <v>0.16347376094470459</v>
      </c>
      <c r="H4341" s="15">
        <f t="shared" si="135"/>
        <v>0.30277933138620139</v>
      </c>
    </row>
    <row r="4342" spans="1:8">
      <c r="A4342" s="1">
        <v>4341</v>
      </c>
      <c r="B4342" s="444">
        <f>유형화!$F$71*hourly1!B4343/hourly1!$B$8763+유형화!$F$72*hourly1!C4343/hourly1!$C$8763+유형화!$F$73*hourly1!D4343/hourly1!$D$8763+유형화!$F$74*hourly1!E4343/hourly1!$E$8763</f>
        <v>64.077861517421056</v>
      </c>
      <c r="C4342" s="442">
        <f>hourly1!$F4343*유형화!$G$71/hourly1!$F$8763+유형화!$G$72*hourly1!$G4343/hourly1!$F$8763+유형화!$G$74*hourly1!I4343/hourly1!$I$8763</f>
        <v>0.42083187381787907</v>
      </c>
      <c r="D4342" s="14">
        <v>163.10020800000001</v>
      </c>
      <c r="E4342" s="14">
        <v>5.7111400000000003</v>
      </c>
      <c r="F4342" s="1">
        <v>823988</v>
      </c>
      <c r="G4342" s="15">
        <f t="shared" si="134"/>
        <v>0.18663515271479145</v>
      </c>
      <c r="H4342" s="15">
        <f t="shared" si="135"/>
        <v>0.33770990252764826</v>
      </c>
    </row>
    <row r="4343" spans="1:8">
      <c r="A4343" s="1">
        <v>4342</v>
      </c>
      <c r="B4343" s="444">
        <f>유형화!$F$71*hourly1!B4344/hourly1!$B$8763+유형화!$F$72*hourly1!C4344/hourly1!$C$8763+유형화!$F$73*hourly1!D4344/hourly1!$D$8763+유형화!$F$74*hourly1!E4344/hourly1!$E$8763</f>
        <v>62.460120144883831</v>
      </c>
      <c r="C4343" s="442">
        <f>hourly1!$F4344*유형화!$G$71/hourly1!$F$8763+유형화!$G$72*hourly1!$G4344/hourly1!$F$8763+유형화!$G$74*hourly1!I4344/hourly1!$I$8763</f>
        <v>0.405705467245003</v>
      </c>
      <c r="D4343" s="14">
        <v>191.48459700000001</v>
      </c>
      <c r="E4343" s="14">
        <v>3.7288000000000001</v>
      </c>
      <c r="F4343" s="1">
        <v>866923</v>
      </c>
      <c r="G4343" s="15">
        <f t="shared" si="134"/>
        <v>0.2191153367727483</v>
      </c>
      <c r="H4343" s="15">
        <f t="shared" si="135"/>
        <v>0.38406691804957899</v>
      </c>
    </row>
    <row r="4344" spans="1:8">
      <c r="A4344" s="1">
        <v>4343</v>
      </c>
      <c r="B4344" s="444">
        <f>유형화!$F$71*hourly1!B4345/hourly1!$B$8763+유형화!$F$72*hourly1!C4345/hourly1!$C$8763+유형화!$F$73*hourly1!D4345/hourly1!$D$8763+유형화!$F$74*hourly1!E4345/hourly1!$E$8763</f>
        <v>60.841728319256546</v>
      </c>
      <c r="C4344" s="442">
        <f>hourly1!$F4345*유형화!$G$71/hourly1!$F$8763+유형화!$G$72*hourly1!$G4345/hourly1!$F$8763+유형화!$G$74*hourly1!I4345/hourly1!$I$8763</f>
        <v>0.39058761670066811</v>
      </c>
      <c r="D4344" s="14">
        <v>212.50720000000001</v>
      </c>
      <c r="E4344" s="14">
        <v>3.7344200000000001</v>
      </c>
      <c r="F4344" s="1">
        <v>890001</v>
      </c>
      <c r="G4344" s="15">
        <f t="shared" si="134"/>
        <v>0.2431714478561102</v>
      </c>
      <c r="H4344" s="15">
        <f t="shared" si="135"/>
        <v>0.41657186098217347</v>
      </c>
    </row>
    <row r="4345" spans="1:8">
      <c r="A4345" s="1">
        <v>4344</v>
      </c>
      <c r="B4345" s="444">
        <f>유형화!$F$71*hourly1!B4346/hourly1!$B$8763+유형화!$F$72*hourly1!C4346/hourly1!$C$8763+유형화!$F$73*hourly1!D4346/hourly1!$D$8763+유형화!$F$74*hourly1!E4346/hourly1!$E$8763</f>
        <v>58.981414312627351</v>
      </c>
      <c r="C4345" s="442">
        <f>hourly1!$F4346*유형화!$G$71/hourly1!$F$8763+유형화!$G$72*hourly1!$G4346/hourly1!$F$8763+유형화!$G$74*hourly1!I4346/hourly1!$I$8763</f>
        <v>0.31520036773855031</v>
      </c>
      <c r="D4345" s="14">
        <v>231.03000999999989</v>
      </c>
      <c r="E4345" s="14">
        <v>1.3690800000000001</v>
      </c>
      <c r="F4345" s="1">
        <v>936091</v>
      </c>
      <c r="G4345" s="15">
        <f t="shared" si="134"/>
        <v>0.26436705217475731</v>
      </c>
      <c r="H4345" s="15">
        <f t="shared" si="135"/>
        <v>0.44401447431388774</v>
      </c>
    </row>
    <row r="4346" spans="1:8">
      <c r="A4346" s="1">
        <v>4345</v>
      </c>
      <c r="B4346" s="444">
        <f>유형화!$F$71*hourly1!B4347/hourly1!$B$8763+유형화!$F$72*hourly1!C4347/hourly1!$C$8763+유형화!$F$73*hourly1!D4347/hourly1!$D$8763+유형화!$F$74*hourly1!E4347/hourly1!$E$8763</f>
        <v>58.994485668394788</v>
      </c>
      <c r="C4346" s="442">
        <f>hourly1!$F4347*유형화!$G$71/hourly1!$F$8763+유형화!$G$72*hourly1!$G4347/hourly1!$F$8763+유형화!$G$74*hourly1!I4347/hourly1!$I$8763</f>
        <v>0.26300386745030158</v>
      </c>
      <c r="D4346" s="14">
        <v>233.984432</v>
      </c>
      <c r="E4346" s="14">
        <v>0.28808</v>
      </c>
      <c r="F4346" s="1">
        <v>908327</v>
      </c>
      <c r="G4346" s="15">
        <f t="shared" si="134"/>
        <v>0.26774778974655711</v>
      </c>
      <c r="H4346" s="15">
        <f t="shared" si="135"/>
        <v>0.44829255931630069</v>
      </c>
    </row>
    <row r="4347" spans="1:8">
      <c r="A4347" s="1">
        <v>4346</v>
      </c>
      <c r="B4347" s="444">
        <f>유형화!$F$71*hourly1!B4348/hourly1!$B$8763+유형화!$F$72*hourly1!C4348/hourly1!$C$8763+유형화!$F$73*hourly1!D4348/hourly1!$D$8763+유형화!$F$74*hourly1!E4348/hourly1!$E$8763</f>
        <v>58.766847863429312</v>
      </c>
      <c r="C4347" s="442">
        <f>hourly1!$F4348*유형화!$G$71/hourly1!$F$8763+유형화!$G$72*hourly1!$G4348/hourly1!$F$8763+유형화!$G$74*hourly1!I4348/hourly1!$I$8763</f>
        <v>0.2435504735291974</v>
      </c>
      <c r="D4347" s="14">
        <v>265.49574899999988</v>
      </c>
      <c r="E4347" s="14">
        <v>6.5759999999999999E-2</v>
      </c>
      <c r="F4347" s="1">
        <v>783831</v>
      </c>
      <c r="G4347" s="15">
        <f t="shared" si="134"/>
        <v>0.30380610955286402</v>
      </c>
      <c r="H4347" s="15">
        <f t="shared" si="135"/>
        <v>0.49231790377355267</v>
      </c>
    </row>
    <row r="4348" spans="1:8">
      <c r="A4348" s="1">
        <v>4347</v>
      </c>
      <c r="B4348" s="444">
        <f>유형화!$F$71*hourly1!B4349/hourly1!$B$8763+유형화!$F$72*hourly1!C4349/hourly1!$C$8763+유형화!$F$73*hourly1!D4349/hourly1!$D$8763+유형화!$F$74*hourly1!E4349/hourly1!$E$8763</f>
        <v>58.7763880775587</v>
      </c>
      <c r="C4348" s="442">
        <f>hourly1!$F4349*유형화!$G$71/hourly1!$F$8763+유형화!$G$72*hourly1!$G4349/hourly1!$F$8763+유형화!$G$74*hourly1!I4349/hourly1!$I$8763</f>
        <v>0.23812953681749277</v>
      </c>
      <c r="D4348" s="14">
        <v>257.21797299999997</v>
      </c>
      <c r="E4348" s="14">
        <v>4.9520000000000002E-2</v>
      </c>
      <c r="F4348" s="1">
        <v>663568</v>
      </c>
      <c r="G4348" s="15">
        <f t="shared" si="134"/>
        <v>0.29433387155364077</v>
      </c>
      <c r="H4348" s="15">
        <f t="shared" si="135"/>
        <v>0.48102916540542834</v>
      </c>
    </row>
    <row r="4349" spans="1:8">
      <c r="A4349" s="1">
        <v>4348</v>
      </c>
      <c r="B4349" s="444">
        <f>유형화!$F$71*hourly1!B4350/hourly1!$B$8763+유형화!$F$72*hourly1!C4350/hourly1!$C$8763+유형화!$F$73*hourly1!D4350/hourly1!$D$8763+유형화!$F$74*hourly1!E4350/hourly1!$E$8763</f>
        <v>58.784359296169633</v>
      </c>
      <c r="C4349" s="442">
        <f>hourly1!$F4350*유형화!$G$71/hourly1!$F$8763+유형화!$G$72*hourly1!$G4350/hourly1!$F$8763+유형화!$G$74*hourly1!I4350/hourly1!$I$8763</f>
        <v>0.23810859491906339</v>
      </c>
      <c r="D4349" s="14">
        <v>244.65767099999999</v>
      </c>
      <c r="E4349" s="14">
        <v>4.9599999999999998E-2</v>
      </c>
      <c r="F4349" s="1">
        <v>537046</v>
      </c>
      <c r="G4349" s="15">
        <f t="shared" si="134"/>
        <v>0.27996114995714905</v>
      </c>
      <c r="H4349" s="15">
        <f t="shared" si="135"/>
        <v>0.46352823577425722</v>
      </c>
    </row>
    <row r="4350" spans="1:8">
      <c r="A4350" s="1">
        <v>4349</v>
      </c>
      <c r="B4350" s="444">
        <f>유형화!$F$71*hourly1!B4351/hourly1!$B$8763+유형화!$F$72*hourly1!C4351/hourly1!$C$8763+유형화!$F$73*hourly1!D4351/hourly1!$D$8763+유형화!$F$74*hourly1!E4351/hourly1!$E$8763</f>
        <v>58.792135742923122</v>
      </c>
      <c r="C4350" s="442">
        <f>hourly1!$F4351*유형화!$G$71/hourly1!$F$8763+유형화!$G$72*hourly1!$G4351/hourly1!$F$8763+유형화!$G$74*hourly1!I4351/hourly1!$I$8763</f>
        <v>0.23654178237821244</v>
      </c>
      <c r="D4350" s="14">
        <v>267.13832599999989</v>
      </c>
      <c r="E4350" s="14">
        <v>4.9599999999999998E-2</v>
      </c>
      <c r="F4350" s="1">
        <v>601093</v>
      </c>
      <c r="G4350" s="15">
        <f t="shared" si="134"/>
        <v>0.30568570623149494</v>
      </c>
      <c r="H4350" s="15">
        <f t="shared" si="135"/>
        <v>0.49453532651751819</v>
      </c>
    </row>
    <row r="4351" spans="1:8">
      <c r="A4351" s="1">
        <v>4350</v>
      </c>
      <c r="B4351" s="444">
        <f>유형화!$F$71*hourly1!B4352/hourly1!$B$8763+유형화!$F$72*hourly1!C4352/hourly1!$C$8763+유형화!$F$73*hourly1!D4352/hourly1!$D$8763+유형화!$F$74*hourly1!E4352/hourly1!$E$8763</f>
        <v>60.669629348757702</v>
      </c>
      <c r="C4351" s="442">
        <f>hourly1!$F4352*유형화!$G$71/hourly1!$F$8763+유형화!$G$72*hourly1!$G4352/hourly1!$F$8763+유형화!$G$74*hourly1!I4352/hourly1!$I$8763</f>
        <v>0.42152540104562858</v>
      </c>
      <c r="D4351" s="14">
        <v>296.45235700000001</v>
      </c>
      <c r="E4351" s="14">
        <v>2.0170500000000029</v>
      </c>
      <c r="F4351" s="1">
        <v>935300</v>
      </c>
      <c r="G4351" s="15">
        <f t="shared" si="134"/>
        <v>0.33922967726291847</v>
      </c>
      <c r="H4351" s="15">
        <f t="shared" si="135"/>
        <v>0.53289710169167248</v>
      </c>
    </row>
    <row r="4352" spans="1:8">
      <c r="A4352" s="1">
        <v>4351</v>
      </c>
      <c r="B4352" s="444">
        <f>유형화!$F$71*hourly1!B4353/hourly1!$B$8763+유형화!$F$72*hourly1!C4353/hourly1!$C$8763+유형화!$F$73*hourly1!D4353/hourly1!$D$8763+유형화!$F$74*hourly1!E4353/hourly1!$E$8763</f>
        <v>72.297101167260777</v>
      </c>
      <c r="C4352" s="442">
        <f>hourly1!$F4353*유형화!$G$71/hourly1!$F$8763+유형화!$G$72*hourly1!$G4353/hourly1!$F$8763+유형화!$G$74*hourly1!I4353/hourly1!$I$8763</f>
        <v>0.75197935034366603</v>
      </c>
      <c r="D4352" s="14">
        <v>288.09101600000002</v>
      </c>
      <c r="E4352" s="14">
        <v>35.235912999999996</v>
      </c>
      <c r="F4352" s="1">
        <v>961609</v>
      </c>
      <c r="G4352" s="15">
        <f t="shared" si="134"/>
        <v>0.32966181604697542</v>
      </c>
      <c r="H4352" s="15">
        <f t="shared" si="135"/>
        <v>0.52218359906497291</v>
      </c>
    </row>
    <row r="4353" spans="1:8">
      <c r="A4353" s="1">
        <v>4352</v>
      </c>
      <c r="B4353" s="444">
        <f>유형화!$F$71*hourly1!B4354/hourly1!$B$8763+유형화!$F$72*hourly1!C4354/hourly1!$C$8763+유형화!$F$73*hourly1!D4354/hourly1!$D$8763+유형화!$F$74*hourly1!E4354/hourly1!$E$8763</f>
        <v>132.0982869489645</v>
      </c>
      <c r="C4353" s="442">
        <f>hourly1!$F4354*유형화!$G$71/hourly1!$F$8763+유형화!$G$72*hourly1!$G4354/hourly1!$F$8763+유형화!$G$74*hourly1!I4354/hourly1!$I$8763</f>
        <v>0.65060776864600089</v>
      </c>
      <c r="D4353" s="14">
        <v>244.35355000000001</v>
      </c>
      <c r="E4353" s="14">
        <v>107.007569</v>
      </c>
      <c r="F4353" s="1">
        <v>914468</v>
      </c>
      <c r="G4353" s="15">
        <f t="shared" si="134"/>
        <v>0.27961314507122781</v>
      </c>
      <c r="H4353" s="15">
        <f t="shared" si="135"/>
        <v>0.46309880579763252</v>
      </c>
    </row>
    <row r="4354" spans="1:8">
      <c r="A4354" s="1">
        <v>4353</v>
      </c>
      <c r="B4354" s="444">
        <f>유형화!$F$71*hourly1!B4355/hourly1!$B$8763+유형화!$F$72*hourly1!C4355/hourly1!$C$8763+유형화!$F$73*hourly1!D4355/hourly1!$D$8763+유형화!$F$74*hourly1!E4355/hourly1!$E$8763</f>
        <v>226.8587698980715</v>
      </c>
      <c r="C4354" s="442">
        <f>hourly1!$F4355*유형화!$G$71/hourly1!$F$8763+유형화!$G$72*hourly1!$G4355/hourly1!$F$8763+유형화!$G$74*hourly1!I4355/hourly1!$I$8763</f>
        <v>0.57585138418831761</v>
      </c>
      <c r="D4354" s="14">
        <v>231.44565499999999</v>
      </c>
      <c r="E4354" s="14">
        <v>199.7967459999999</v>
      </c>
      <c r="F4354" s="1">
        <v>901448</v>
      </c>
      <c r="G4354" s="15">
        <f t="shared" ref="G4354:G4417" si="136">D4354/$I$1</f>
        <v>0.26484267368990683</v>
      </c>
      <c r="H4354" s="15">
        <f t="shared" ref="H4354:H4417" si="137">G4354/(1-$H$1*(1-G4354))</f>
        <v>0.44461795425276696</v>
      </c>
    </row>
    <row r="4355" spans="1:8">
      <c r="A4355" s="1">
        <v>4354</v>
      </c>
      <c r="B4355" s="444">
        <f>유형화!$F$71*hourly1!B4356/hourly1!$B$8763+유형화!$F$72*hourly1!C4356/hourly1!$C$8763+유형화!$F$73*hourly1!D4356/hourly1!$D$8763+유형화!$F$74*hourly1!E4356/hourly1!$E$8763</f>
        <v>281.93181261846098</v>
      </c>
      <c r="C4355" s="442">
        <f>hourly1!$F4356*유형화!$G$71/hourly1!$F$8763+유형화!$G$72*hourly1!$G4356/hourly1!$F$8763+유형화!$G$74*hourly1!I4356/hourly1!$I$8763</f>
        <v>0.49049538414392058</v>
      </c>
      <c r="D4355" s="14">
        <v>235.28890999999999</v>
      </c>
      <c r="E4355" s="14">
        <v>281.82245999999958</v>
      </c>
      <c r="F4355" s="1">
        <v>848841</v>
      </c>
      <c r="G4355" s="15">
        <f t="shared" si="136"/>
        <v>0.26924050060038435</v>
      </c>
      <c r="H4355" s="15">
        <f t="shared" si="137"/>
        <v>0.45017301415884975</v>
      </c>
    </row>
    <row r="4356" spans="1:8">
      <c r="A4356" s="1">
        <v>4355</v>
      </c>
      <c r="B4356" s="444">
        <f>유형화!$F$71*hourly1!B4357/hourly1!$B$8763+유형화!$F$72*hourly1!C4357/hourly1!$C$8763+유형화!$F$73*hourly1!D4357/hourly1!$D$8763+유형화!$F$74*hourly1!E4357/hourly1!$E$8763</f>
        <v>342.47181860580173</v>
      </c>
      <c r="C4356" s="442">
        <f>hourly1!$F4357*유형화!$G$71/hourly1!$F$8763+유형화!$G$72*hourly1!$G4357/hourly1!$F$8763+유형화!$G$74*hourly1!I4357/hourly1!$I$8763</f>
        <v>0.45845656115469169</v>
      </c>
      <c r="D4356" s="14">
        <v>206.99141399999999</v>
      </c>
      <c r="E4356" s="14">
        <v>394.40755000000001</v>
      </c>
      <c r="F4356" s="1">
        <v>833101</v>
      </c>
      <c r="G4356" s="15">
        <f t="shared" si="136"/>
        <v>0.23685974798107318</v>
      </c>
      <c r="H4356" s="15">
        <f t="shared" si="137"/>
        <v>0.40818684405446903</v>
      </c>
    </row>
    <row r="4357" spans="1:8">
      <c r="A4357" s="1">
        <v>4356</v>
      </c>
      <c r="B4357" s="444">
        <f>유형화!$F$71*hourly1!B4358/hourly1!$B$8763+유형화!$F$72*hourly1!C4358/hourly1!$C$8763+유형화!$F$73*hourly1!D4358/hourly1!$D$8763+유형화!$F$74*hourly1!E4358/hourly1!$E$8763</f>
        <v>308.05550554546664</v>
      </c>
      <c r="C4357" s="442">
        <f>hourly1!$F4358*유형화!$G$71/hourly1!$F$8763+유형화!$G$72*hourly1!$G4358/hourly1!$F$8763+유형화!$G$74*hourly1!I4358/hourly1!$I$8763</f>
        <v>0.44242533419209101</v>
      </c>
      <c r="D4357" s="14">
        <v>217.29689300000001</v>
      </c>
      <c r="E4357" s="14">
        <v>519.95326799999964</v>
      </c>
      <c r="F4357" s="1">
        <v>845606</v>
      </c>
      <c r="G4357" s="15">
        <f t="shared" si="136"/>
        <v>0.24865228136008691</v>
      </c>
      <c r="H4357" s="15">
        <f t="shared" si="137"/>
        <v>0.42377259708184051</v>
      </c>
    </row>
    <row r="4358" spans="1:8">
      <c r="A4358" s="1">
        <v>4357</v>
      </c>
      <c r="B4358" s="444">
        <f>유형화!$F$71*hourly1!B4359/hourly1!$B$8763+유형화!$F$72*hourly1!C4359/hourly1!$C$8763+유형화!$F$73*hourly1!D4359/hourly1!$D$8763+유형화!$F$74*hourly1!E4359/hourly1!$E$8763</f>
        <v>225.13085982654192</v>
      </c>
      <c r="C4358" s="442">
        <f>hourly1!$F4359*유형화!$G$71/hourly1!$F$8763+유형화!$G$72*hourly1!$G4359/hourly1!$F$8763+유형화!$G$74*hourly1!I4359/hourly1!$I$8763</f>
        <v>0.55407857315868581</v>
      </c>
      <c r="D4358" s="14">
        <v>272.850189</v>
      </c>
      <c r="E4358" s="14">
        <v>603.24621600000012</v>
      </c>
      <c r="F4358" s="1">
        <v>829061</v>
      </c>
      <c r="G4358" s="15">
        <f t="shared" si="136"/>
        <v>0.31222177651836414</v>
      </c>
      <c r="H4358" s="15">
        <f t="shared" si="137"/>
        <v>0.50218874034692162</v>
      </c>
    </row>
    <row r="4359" spans="1:8">
      <c r="A4359" s="1">
        <v>4358</v>
      </c>
      <c r="B4359" s="444">
        <f>유형화!$F$71*hourly1!B4360/hourly1!$B$8763+유형화!$F$72*hourly1!C4360/hourly1!$C$8763+유형화!$F$73*hourly1!D4360/hourly1!$D$8763+유형화!$F$74*hourly1!E4360/hourly1!$E$8763</f>
        <v>282.72555527141407</v>
      </c>
      <c r="C4359" s="442">
        <f>hourly1!$F4360*유형화!$G$71/hourly1!$F$8763+유형화!$G$72*hourly1!$G4360/hourly1!$F$8763+유형화!$G$74*hourly1!I4360/hourly1!$I$8763</f>
        <v>0.51682179504914294</v>
      </c>
      <c r="D4359" s="14">
        <v>334.95655399999998</v>
      </c>
      <c r="E4359" s="14">
        <v>692.03669500000126</v>
      </c>
      <c r="F4359" s="1">
        <v>903075</v>
      </c>
      <c r="G4359" s="15">
        <f t="shared" si="136"/>
        <v>0.38328993184736027</v>
      </c>
      <c r="H4359" s="15">
        <f t="shared" si="137"/>
        <v>0.58003093719023713</v>
      </c>
    </row>
    <row r="4360" spans="1:8">
      <c r="A4360" s="1">
        <v>4359</v>
      </c>
      <c r="B4360" s="444">
        <f>유형화!$F$71*hourly1!B4361/hourly1!$B$8763+유형화!$F$72*hourly1!C4361/hourly1!$C$8763+유형화!$F$73*hourly1!D4361/hourly1!$D$8763+유형화!$F$74*hourly1!E4361/hourly1!$E$8763</f>
        <v>429.40551433529697</v>
      </c>
      <c r="C4360" s="442">
        <f>hourly1!$F4361*유형화!$G$71/hourly1!$F$8763+유형화!$G$72*hourly1!$G4361/hourly1!$F$8763+유형화!$G$74*hourly1!I4361/hourly1!$I$8763</f>
        <v>0.38917676833722448</v>
      </c>
      <c r="D4360" s="14">
        <v>379.16836999999998</v>
      </c>
      <c r="E4360" s="14">
        <v>614.45880199999999</v>
      </c>
      <c r="F4360" s="1">
        <v>875643</v>
      </c>
      <c r="G4360" s="15">
        <f t="shared" si="136"/>
        <v>0.43388140032027755</v>
      </c>
      <c r="H4360" s="15">
        <f t="shared" si="137"/>
        <v>0.63006025706382907</v>
      </c>
    </row>
    <row r="4361" spans="1:8">
      <c r="A4361" s="1">
        <v>4360</v>
      </c>
      <c r="B4361" s="444">
        <f>유형화!$F$71*hourly1!B4362/hourly1!$B$8763+유형화!$F$72*hourly1!C4362/hourly1!$C$8763+유형화!$F$73*hourly1!D4362/hourly1!$D$8763+유형화!$F$74*hourly1!E4362/hourly1!$E$8763</f>
        <v>382.14380759765902</v>
      </c>
      <c r="C4361" s="442">
        <f>hourly1!$F4362*유형화!$G$71/hourly1!$F$8763+유형화!$G$72*hourly1!$G4362/hourly1!$F$8763+유형화!$G$74*hourly1!I4362/hourly1!$I$8763</f>
        <v>0.36793312730136507</v>
      </c>
      <c r="D4361" s="14">
        <v>361.60234700000001</v>
      </c>
      <c r="E4361" s="14">
        <v>485.37032500000049</v>
      </c>
      <c r="F4361" s="1">
        <v>871060</v>
      </c>
      <c r="G4361" s="15">
        <f t="shared" si="136"/>
        <v>0.41378064492947797</v>
      </c>
      <c r="H4361" s="15">
        <f t="shared" si="137"/>
        <v>0.61067481181718275</v>
      </c>
    </row>
    <row r="4362" spans="1:8">
      <c r="A4362" s="1">
        <v>4361</v>
      </c>
      <c r="B4362" s="444">
        <f>유형화!$F$71*hourly1!B4363/hourly1!$B$8763+유형화!$F$72*hourly1!C4363/hourly1!$C$8763+유형화!$F$73*hourly1!D4363/hourly1!$D$8763+유형화!$F$74*hourly1!E4363/hourly1!$E$8763</f>
        <v>312.20981169595984</v>
      </c>
      <c r="C4362" s="442">
        <f>hourly1!$F4363*유형화!$G$71/hourly1!$F$8763+유형화!$G$72*hourly1!$G4363/hourly1!$F$8763+유형화!$G$74*hourly1!I4363/hourly1!$I$8763</f>
        <v>0.38919738429170936</v>
      </c>
      <c r="D4362" s="14">
        <v>366.9863840000001</v>
      </c>
      <c r="E4362" s="14">
        <v>326.64149499999968</v>
      </c>
      <c r="F4362" s="1">
        <v>850786</v>
      </c>
      <c r="G4362" s="15">
        <f t="shared" si="136"/>
        <v>0.41994158475928561</v>
      </c>
      <c r="H4362" s="15">
        <f t="shared" si="137"/>
        <v>0.61668340352347928</v>
      </c>
    </row>
    <row r="4363" spans="1:8">
      <c r="A4363" s="1">
        <v>4362</v>
      </c>
      <c r="B4363" s="444">
        <f>유형화!$F$71*hourly1!B4364/hourly1!$B$8763+유형화!$F$72*hourly1!C4364/hourly1!$C$8763+유형화!$F$73*hourly1!D4364/hourly1!$D$8763+유형화!$F$74*hourly1!E4364/hourly1!$E$8763</f>
        <v>175.29006138232609</v>
      </c>
      <c r="C4363" s="442">
        <f>hourly1!$F4364*유형화!$G$71/hourly1!$F$8763+유형화!$G$72*hourly1!$G4364/hourly1!$F$8763+유형화!$G$74*hourly1!I4364/hourly1!$I$8763</f>
        <v>0.51692300064388608</v>
      </c>
      <c r="D4363" s="14">
        <v>348.08465000000001</v>
      </c>
      <c r="E4363" s="14">
        <v>182.7608459999999</v>
      </c>
      <c r="F4363" s="1">
        <v>847506</v>
      </c>
      <c r="G4363" s="15">
        <f t="shared" si="136"/>
        <v>0.39831237867228669</v>
      </c>
      <c r="H4363" s="15">
        <f t="shared" si="137"/>
        <v>0.59532082169526168</v>
      </c>
    </row>
    <row r="4364" spans="1:8">
      <c r="A4364" s="1">
        <v>4363</v>
      </c>
      <c r="B4364" s="444">
        <f>유형화!$F$71*hourly1!B4365/hourly1!$B$8763+유형화!$F$72*hourly1!C4365/hourly1!$C$8763+유형화!$F$73*hourly1!D4365/hourly1!$D$8763+유형화!$F$74*hourly1!E4365/hourly1!$E$8763</f>
        <v>178.08700842798831</v>
      </c>
      <c r="C4364" s="442">
        <f>hourly1!$F4365*유형화!$G$71/hourly1!$F$8763+유형화!$G$72*hourly1!$G4365/hourly1!$F$8763+유형화!$G$74*hourly1!I4365/hourly1!$I$8763</f>
        <v>0.63924536274334487</v>
      </c>
      <c r="D4364" s="14">
        <v>336.34706199999999</v>
      </c>
      <c r="E4364" s="14">
        <v>77.796650000000085</v>
      </c>
      <c r="F4364" s="1">
        <v>882587</v>
      </c>
      <c r="G4364" s="15">
        <f t="shared" si="136"/>
        <v>0.38488108661113063</v>
      </c>
      <c r="H4364" s="15">
        <f t="shared" si="137"/>
        <v>0.58166849883785121</v>
      </c>
    </row>
    <row r="4365" spans="1:8">
      <c r="A4365" s="1">
        <v>4364</v>
      </c>
      <c r="B4365" s="444">
        <f>유형화!$F$71*hourly1!B4366/hourly1!$B$8763+유형화!$F$72*hourly1!C4366/hourly1!$C$8763+유형화!$F$73*hourly1!D4366/hourly1!$D$8763+유형화!$F$74*hourly1!E4366/hourly1!$E$8763</f>
        <v>183.31170320663401</v>
      </c>
      <c r="C4365" s="442">
        <f>hourly1!$F4366*유형화!$G$71/hourly1!$F$8763+유형화!$G$72*hourly1!$G4366/hourly1!$F$8763+유형화!$G$74*hourly1!I4366/hourly1!$I$8763</f>
        <v>0.64461455585387117</v>
      </c>
      <c r="D4365" s="14">
        <v>328.22347500000001</v>
      </c>
      <c r="E4365" s="14">
        <v>11.62829299999996</v>
      </c>
      <c r="F4365" s="1">
        <v>827065</v>
      </c>
      <c r="G4365" s="15">
        <f t="shared" si="136"/>
        <v>0.37558528669199814</v>
      </c>
      <c r="H4365" s="15">
        <f t="shared" si="137"/>
        <v>0.57203983645719469</v>
      </c>
    </row>
    <row r="4366" spans="1:8">
      <c r="A4366" s="1">
        <v>4365</v>
      </c>
      <c r="B4366" s="444">
        <f>유형화!$F$71*hourly1!B4367/hourly1!$B$8763+유형화!$F$72*hourly1!C4367/hourly1!$C$8763+유형화!$F$73*hourly1!D4367/hourly1!$D$8763+유형화!$F$74*hourly1!E4367/hourly1!$E$8763</f>
        <v>76.120319761128485</v>
      </c>
      <c r="C4366" s="442">
        <f>hourly1!$F4367*유형화!$G$71/hourly1!$F$8763+유형화!$G$72*hourly1!$G4367/hourly1!$F$8763+유형화!$G$74*hourly1!I4367/hourly1!$I$8763</f>
        <v>0.54885149160792712</v>
      </c>
      <c r="D4366" s="14">
        <v>347.42203699999988</v>
      </c>
      <c r="E4366" s="14">
        <v>4.4931000000000001</v>
      </c>
      <c r="F4366" s="1">
        <v>826000</v>
      </c>
      <c r="G4366" s="15">
        <f t="shared" si="136"/>
        <v>0.39755415230358809</v>
      </c>
      <c r="H4366" s="15">
        <f t="shared" si="137"/>
        <v>0.59455815161285974</v>
      </c>
    </row>
    <row r="4367" spans="1:8">
      <c r="A4367" s="1">
        <v>4366</v>
      </c>
      <c r="B4367" s="444">
        <f>유형화!$F$71*hourly1!B4368/hourly1!$B$8763+유형화!$F$72*hourly1!C4368/hourly1!$C$8763+유형화!$F$73*hourly1!D4368/hourly1!$D$8763+유형화!$F$74*hourly1!E4368/hourly1!$E$8763</f>
        <v>74.021517686964131</v>
      </c>
      <c r="C4367" s="442">
        <f>hourly1!$F4368*유형화!$G$71/hourly1!$F$8763+유형화!$G$72*hourly1!$G4368/hourly1!$F$8763+유형화!$G$74*hourly1!I4368/hourly1!$I$8763</f>
        <v>0.45833376177362878</v>
      </c>
      <c r="D4367" s="14">
        <v>358.11114600000002</v>
      </c>
      <c r="E4367" s="14">
        <v>2.5229200000000001</v>
      </c>
      <c r="F4367" s="1">
        <v>887672</v>
      </c>
      <c r="G4367" s="15">
        <f t="shared" si="136"/>
        <v>0.40978567251477066</v>
      </c>
      <c r="H4367" s="15">
        <f t="shared" si="137"/>
        <v>0.60674640392565449</v>
      </c>
    </row>
    <row r="4368" spans="1:8">
      <c r="A4368" s="1">
        <v>4367</v>
      </c>
      <c r="B4368" s="444">
        <f>유형화!$F$71*hourly1!B4369/hourly1!$B$8763+유형화!$F$72*hourly1!C4369/hourly1!$C$8763+유형화!$F$73*hourly1!D4369/hourly1!$D$8763+유형화!$F$74*hourly1!E4369/hourly1!$E$8763</f>
        <v>71.44390492061676</v>
      </c>
      <c r="C4368" s="442">
        <f>hourly1!$F4369*유형화!$G$71/hourly1!$F$8763+유형화!$G$72*hourly1!$G4369/hourly1!$F$8763+유형화!$G$74*hourly1!I4369/hourly1!$I$8763</f>
        <v>0.35205232346911813</v>
      </c>
      <c r="D4368" s="14">
        <v>365.026252</v>
      </c>
      <c r="E4368" s="14">
        <v>1.9715199999999999</v>
      </c>
      <c r="F4368" s="1">
        <v>930186</v>
      </c>
      <c r="G4368" s="15">
        <f t="shared" si="136"/>
        <v>0.41769861070274011</v>
      </c>
      <c r="H4368" s="15">
        <f t="shared" si="137"/>
        <v>0.61450282867976924</v>
      </c>
    </row>
    <row r="4369" spans="1:8">
      <c r="A4369" s="1">
        <v>4368</v>
      </c>
      <c r="B4369" s="444">
        <f>유형화!$F$71*hourly1!B4370/hourly1!$B$8763+유형화!$F$72*hourly1!C4370/hourly1!$C$8763+유형화!$F$73*hourly1!D4370/hourly1!$D$8763+유형화!$F$74*hourly1!E4370/hourly1!$E$8763</f>
        <v>69.796910110101436</v>
      </c>
      <c r="C4369" s="442">
        <f>hourly1!$F4370*유형화!$G$71/hourly1!$F$8763+유형화!$G$72*hourly1!$G4370/hourly1!$F$8763+유형화!$G$74*hourly1!I4370/hourly1!$I$8763</f>
        <v>0.32028818973905337</v>
      </c>
      <c r="D4369" s="14">
        <v>411.32826300000011</v>
      </c>
      <c r="E4369" s="14">
        <v>0.50196000000000007</v>
      </c>
      <c r="F4369" s="1">
        <v>357375</v>
      </c>
      <c r="G4369" s="15">
        <f t="shared" si="136"/>
        <v>0.47068188399192545</v>
      </c>
      <c r="H4369" s="15">
        <f t="shared" si="137"/>
        <v>0.66398428490021955</v>
      </c>
    </row>
    <row r="4370" spans="1:8">
      <c r="A4370" s="1">
        <v>4369</v>
      </c>
      <c r="B4370" s="444">
        <f>유형화!$F$71*hourly1!B4371/hourly1!$B$8763+유형화!$F$72*hourly1!C4371/hourly1!$C$8763+유형화!$F$73*hourly1!D4371/hourly1!$D$8763+유형화!$F$74*hourly1!E4371/hourly1!$E$8763</f>
        <v>69.011645214074505</v>
      </c>
      <c r="C4370" s="442">
        <f>hourly1!$F4371*유형화!$G$71/hourly1!$F$8763+유형화!$G$72*hourly1!$G4371/hourly1!$F$8763+유형화!$G$74*hourly1!I4371/hourly1!$I$8763</f>
        <v>0.26276755809059338</v>
      </c>
      <c r="D4370" s="14">
        <v>435.06903899999998</v>
      </c>
      <c r="E4370" s="14">
        <v>0.17952000000000001</v>
      </c>
      <c r="F4370" s="1">
        <v>842428</v>
      </c>
      <c r="G4370" s="15">
        <f t="shared" si="136"/>
        <v>0.49784839351794419</v>
      </c>
      <c r="H4370" s="15">
        <f t="shared" si="137"/>
        <v>0.68781011959918403</v>
      </c>
    </row>
    <row r="4371" spans="1:8">
      <c r="A4371" s="1">
        <v>4370</v>
      </c>
      <c r="B4371" s="444">
        <f>유형화!$F$71*hourly1!B4372/hourly1!$B$8763+유형화!$F$72*hourly1!C4372/hourly1!$C$8763+유형화!$F$73*hourly1!D4372/hourly1!$D$8763+유형화!$F$74*hourly1!E4372/hourly1!$E$8763</f>
        <v>67.200246288584012</v>
      </c>
      <c r="C4371" s="442">
        <f>hourly1!$F4372*유형화!$G$71/hourly1!$F$8763+유형화!$G$72*hourly1!$G4372/hourly1!$F$8763+유형화!$G$74*hourly1!I4372/hourly1!$I$8763</f>
        <v>0.24329900777607341</v>
      </c>
      <c r="D4371" s="14">
        <v>405.66737300000011</v>
      </c>
      <c r="E4371" s="14">
        <v>0.13200000000000001</v>
      </c>
      <c r="F4371" s="1">
        <v>799964</v>
      </c>
      <c r="G4371" s="15">
        <f t="shared" si="136"/>
        <v>0.4642041419791646</v>
      </c>
      <c r="H4371" s="15">
        <f t="shared" si="137"/>
        <v>0.6581540636683646</v>
      </c>
    </row>
    <row r="4372" spans="1:8">
      <c r="A4372" s="1">
        <v>4371</v>
      </c>
      <c r="B4372" s="444">
        <f>유형화!$F$71*hourly1!B4373/hourly1!$B$8763+유형화!$F$72*hourly1!C4373/hourly1!$C$8763+유형화!$F$73*hourly1!D4373/hourly1!$D$8763+유형화!$F$74*hourly1!E4373/hourly1!$E$8763</f>
        <v>67.002819572077755</v>
      </c>
      <c r="C4372" s="442">
        <f>hourly1!$F4373*유형화!$G$71/hourly1!$F$8763+유형화!$G$72*hourly1!$G4373/hourly1!$F$8763+유형화!$G$74*hourly1!I4373/hourly1!$I$8763</f>
        <v>0.2375014428365857</v>
      </c>
      <c r="D4372" s="14">
        <v>399.620835</v>
      </c>
      <c r="E4372" s="14">
        <v>4.9520000000000002E-2</v>
      </c>
      <c r="F4372" s="1">
        <v>662212</v>
      </c>
      <c r="G4372" s="15">
        <f t="shared" si="136"/>
        <v>0.4572851039419733</v>
      </c>
      <c r="H4372" s="15">
        <f t="shared" si="137"/>
        <v>0.65186124962634195</v>
      </c>
    </row>
    <row r="4373" spans="1:8">
      <c r="A4373" s="1">
        <v>4372</v>
      </c>
      <c r="B4373" s="444">
        <f>유형화!$F$71*hourly1!B4374/hourly1!$B$8763+유형화!$F$72*hourly1!C4374/hourly1!$C$8763+유형화!$F$73*hourly1!D4374/hourly1!$D$8763+유형화!$F$74*hourly1!E4374/hourly1!$E$8763</f>
        <v>66.360252745120164</v>
      </c>
      <c r="C4373" s="442">
        <f>hourly1!$F4374*유형화!$G$71/hourly1!$F$8763+유형화!$G$72*hourly1!$G4374/hourly1!$F$8763+유형화!$G$74*hourly1!I4374/hourly1!$I$8763</f>
        <v>0.23751333979055722</v>
      </c>
      <c r="D4373" s="14">
        <v>401.85707600000012</v>
      </c>
      <c r="E4373" s="14">
        <v>1.208E-2</v>
      </c>
      <c r="F4373" s="1">
        <v>548657</v>
      </c>
      <c r="G4373" s="15">
        <f t="shared" si="136"/>
        <v>0.45984402882416658</v>
      </c>
      <c r="H4373" s="15">
        <f t="shared" si="137"/>
        <v>0.65419651282190427</v>
      </c>
    </row>
    <row r="4374" spans="1:8">
      <c r="A4374" s="1">
        <v>4373</v>
      </c>
      <c r="B4374" s="444">
        <f>유형화!$F$71*hourly1!B4375/hourly1!$B$8763+유형화!$F$72*hourly1!C4375/hourly1!$C$8763+유형화!$F$73*hourly1!D4375/hourly1!$D$8763+유형화!$F$74*hourly1!E4375/hourly1!$E$8763</f>
        <v>65.735123608273284</v>
      </c>
      <c r="C4374" s="442">
        <f>hourly1!$F4375*유형화!$G$71/hourly1!$F$8763+유형화!$G$72*hourly1!$G4375/hourly1!$F$8763+유형화!$G$74*hourly1!I4375/hourly1!$I$8763</f>
        <v>0.23621722369555115</v>
      </c>
      <c r="D4374" s="14">
        <v>430.61026099999998</v>
      </c>
      <c r="E4374" s="14">
        <v>0</v>
      </c>
      <c r="F4374" s="1">
        <v>589780</v>
      </c>
      <c r="G4374" s="15">
        <f t="shared" si="136"/>
        <v>0.49274622520586359</v>
      </c>
      <c r="H4374" s="15">
        <f t="shared" si="137"/>
        <v>0.68341068159000307</v>
      </c>
    </row>
    <row r="4375" spans="1:8">
      <c r="A4375" s="1">
        <v>4374</v>
      </c>
      <c r="B4375" s="444">
        <f>유형화!$F$71*hourly1!B4376/hourly1!$B$8763+유형화!$F$72*hourly1!C4376/hourly1!$C$8763+유형화!$F$73*hourly1!D4376/hourly1!$D$8763+유형화!$F$74*hourly1!E4376/hourly1!$E$8763</f>
        <v>67.151121410444617</v>
      </c>
      <c r="C4375" s="442">
        <f>hourly1!$F4376*유형화!$G$71/hourly1!$F$8763+유형화!$G$72*hourly1!$G4376/hourly1!$F$8763+유형화!$G$74*hourly1!I4376/hourly1!$I$8763</f>
        <v>0.42119570874584356</v>
      </c>
      <c r="D4375" s="14">
        <v>404.86018700000011</v>
      </c>
      <c r="E4375" s="14">
        <v>1.165018000000001</v>
      </c>
      <c r="F4375" s="1">
        <v>910698</v>
      </c>
      <c r="G4375" s="15">
        <f t="shared" si="136"/>
        <v>0.46328048109469017</v>
      </c>
      <c r="H4375" s="15">
        <f t="shared" si="137"/>
        <v>0.65731793117944659</v>
      </c>
    </row>
    <row r="4376" spans="1:8">
      <c r="A4376" s="1">
        <v>4375</v>
      </c>
      <c r="B4376" s="444">
        <f>유형화!$F$71*hourly1!B4377/hourly1!$B$8763+유형화!$F$72*hourly1!C4377/hourly1!$C$8763+유형화!$F$73*hourly1!D4377/hourly1!$D$8763+유형화!$F$74*hourly1!E4377/hourly1!$E$8763</f>
        <v>92.722702845693789</v>
      </c>
      <c r="C4376" s="442">
        <f>hourly1!$F4377*유형화!$G$71/hourly1!$F$8763+유형화!$G$72*hourly1!$G4377/hourly1!$F$8763+유형화!$G$74*hourly1!I4377/hourly1!$I$8763</f>
        <v>0.75126031800226367</v>
      </c>
      <c r="D4376" s="14">
        <v>398.8465260000001</v>
      </c>
      <c r="E4376" s="14">
        <v>35.285618000000021</v>
      </c>
      <c r="F4376" s="1">
        <v>953639</v>
      </c>
      <c r="G4376" s="15">
        <f t="shared" si="136"/>
        <v>0.45639906412488479</v>
      </c>
      <c r="H4376" s="15">
        <f t="shared" si="137"/>
        <v>0.65105046823335622</v>
      </c>
    </row>
    <row r="4377" spans="1:8">
      <c r="A4377" s="1">
        <v>4376</v>
      </c>
      <c r="B4377" s="444">
        <f>유형화!$F$71*hourly1!B4378/hourly1!$B$8763+유형화!$F$72*hourly1!C4378/hourly1!$C$8763+유형화!$F$73*hourly1!D4378/hourly1!$D$8763+유형화!$F$74*hourly1!E4378/hourly1!$E$8763</f>
        <v>203.78112181342334</v>
      </c>
      <c r="C4377" s="442">
        <f>hourly1!$F4378*유형화!$G$71/hourly1!$F$8763+유형화!$G$72*hourly1!$G4378/hourly1!$F$8763+유형화!$G$74*hourly1!I4378/hourly1!$I$8763</f>
        <v>0.64999996467563348</v>
      </c>
      <c r="D4377" s="14">
        <v>384.031702</v>
      </c>
      <c r="E4377" s="14">
        <v>123.1317839999999</v>
      </c>
      <c r="F4377" s="1">
        <v>944866</v>
      </c>
      <c r="G4377" s="15">
        <f t="shared" si="136"/>
        <v>0.43944649874444841</v>
      </c>
      <c r="H4377" s="15">
        <f t="shared" si="137"/>
        <v>0.63531778294688279</v>
      </c>
    </row>
    <row r="4378" spans="1:8">
      <c r="A4378" s="1">
        <v>4377</v>
      </c>
      <c r="B4378" s="444">
        <f>유형화!$F$71*hourly1!B4379/hourly1!$B$8763+유형화!$F$72*hourly1!C4379/hourly1!$C$8763+유형화!$F$73*hourly1!D4379/hourly1!$D$8763+유형화!$F$74*hourly1!E4379/hourly1!$E$8763</f>
        <v>386.94337175159507</v>
      </c>
      <c r="C4378" s="442">
        <f>hourly1!$F4379*유형화!$G$71/hourly1!$F$8763+유형화!$G$72*hourly1!$G4379/hourly1!$F$8763+유형화!$G$74*hourly1!I4379/hourly1!$I$8763</f>
        <v>0.57540044074120567</v>
      </c>
      <c r="D4378" s="14">
        <v>390.75618200000002</v>
      </c>
      <c r="E4378" s="14">
        <v>213.95566600000001</v>
      </c>
      <c r="F4378" s="1">
        <v>880032</v>
      </c>
      <c r="G4378" s="15">
        <f t="shared" si="136"/>
        <v>0.44714130408600605</v>
      </c>
      <c r="H4378" s="15">
        <f t="shared" si="137"/>
        <v>0.64251113011369099</v>
      </c>
    </row>
    <row r="4379" spans="1:8">
      <c r="A4379" s="1">
        <v>4378</v>
      </c>
      <c r="B4379" s="444">
        <f>유형화!$F$71*hourly1!B4380/hourly1!$B$8763+유형화!$F$72*hourly1!C4380/hourly1!$C$8763+유형화!$F$73*hourly1!D4380/hourly1!$D$8763+유형화!$F$74*hourly1!E4380/hourly1!$E$8763</f>
        <v>501.52383586162961</v>
      </c>
      <c r="C4379" s="442">
        <f>hourly1!$F4380*유형화!$G$71/hourly1!$F$8763+유형화!$G$72*hourly1!$G4380/hourly1!$F$8763+유형화!$G$74*hourly1!I4380/hourly1!$I$8763</f>
        <v>0.49019836772456338</v>
      </c>
      <c r="D4379" s="14">
        <v>380.76064800000012</v>
      </c>
      <c r="E4379" s="14">
        <v>276.33105499999999</v>
      </c>
      <c r="F4379" s="1">
        <v>879313</v>
      </c>
      <c r="G4379" s="15">
        <f t="shared" si="136"/>
        <v>0.43570343998128419</v>
      </c>
      <c r="H4379" s="15">
        <f t="shared" si="137"/>
        <v>0.63178673450054879</v>
      </c>
    </row>
    <row r="4380" spans="1:8">
      <c r="A4380" s="1">
        <v>4379</v>
      </c>
      <c r="B4380" s="444">
        <f>유형화!$F$71*hourly1!B4381/hourly1!$B$8763+유형화!$F$72*hourly1!C4381/hourly1!$C$8763+유형화!$F$73*hourly1!D4381/hourly1!$D$8763+유형화!$F$74*hourly1!E4381/hourly1!$E$8763</f>
        <v>556.2535536891545</v>
      </c>
      <c r="C4380" s="442">
        <f>hourly1!$F4381*유형화!$G$71/hourly1!$F$8763+유형화!$G$72*hourly1!$G4381/hourly1!$F$8763+유형화!$G$74*hourly1!I4381/hourly1!$I$8763</f>
        <v>0.45826148370395253</v>
      </c>
      <c r="D4380" s="14">
        <v>400.96779400000003</v>
      </c>
      <c r="E4380" s="14">
        <v>345.79387599999973</v>
      </c>
      <c r="F4380" s="1">
        <v>840452</v>
      </c>
      <c r="G4380" s="15">
        <f t="shared" si="136"/>
        <v>0.45882642569593191</v>
      </c>
      <c r="H4380" s="15">
        <f t="shared" si="137"/>
        <v>0.65326897371349824</v>
      </c>
    </row>
    <row r="4381" spans="1:8">
      <c r="A4381" s="1">
        <v>4380</v>
      </c>
      <c r="B4381" s="444">
        <f>유형화!$F$71*hourly1!B4382/hourly1!$B$8763+유형화!$F$72*hourly1!C4382/hourly1!$C$8763+유형화!$F$73*hourly1!D4382/hourly1!$D$8763+유형화!$F$74*hourly1!E4382/hourly1!$E$8763</f>
        <v>511.65958043150658</v>
      </c>
      <c r="C4381" s="442">
        <f>hourly1!$F4382*유형화!$G$71/hourly1!$F$8763+유형화!$G$72*hourly1!$G4382/hourly1!$F$8763+유형화!$G$74*hourly1!I4382/hourly1!$I$8763</f>
        <v>0.44228591166986403</v>
      </c>
      <c r="D4381" s="14">
        <v>394.08958000000013</v>
      </c>
      <c r="E4381" s="14">
        <v>403.36274500000002</v>
      </c>
      <c r="F4381" s="1">
        <v>888426</v>
      </c>
      <c r="G4381" s="15">
        <f t="shared" si="136"/>
        <v>0.45095570292962495</v>
      </c>
      <c r="H4381" s="15">
        <f t="shared" si="137"/>
        <v>0.646044613946961</v>
      </c>
    </row>
    <row r="4382" spans="1:8">
      <c r="A4382" s="1">
        <v>4381</v>
      </c>
      <c r="B4382" s="444">
        <f>유형화!$F$71*hourly1!B4383/hourly1!$B$8763+유형화!$F$72*hourly1!C4383/hourly1!$C$8763+유형화!$F$73*hourly1!D4383/hourly1!$D$8763+유형화!$F$74*hourly1!E4383/hourly1!$E$8763</f>
        <v>428.09982976244902</v>
      </c>
      <c r="C4382" s="442">
        <f>hourly1!$F4383*유형화!$G$71/hourly1!$F$8763+유형화!$G$72*hourly1!$G4383/hourly1!$F$8763+유형화!$G$74*hourly1!I4383/hourly1!$I$8763</f>
        <v>0.55399423516306501</v>
      </c>
      <c r="D4382" s="14">
        <v>414.78546699999998</v>
      </c>
      <c r="E4382" s="14">
        <v>401.94957399999959</v>
      </c>
      <c r="F4382" s="1">
        <v>854362</v>
      </c>
      <c r="G4382" s="15">
        <f t="shared" si="136"/>
        <v>0.47463795372609874</v>
      </c>
      <c r="H4382" s="15">
        <f t="shared" si="137"/>
        <v>0.66751616616309217</v>
      </c>
    </row>
    <row r="4383" spans="1:8">
      <c r="A4383" s="1">
        <v>4382</v>
      </c>
      <c r="B4383" s="444">
        <f>유형화!$F$71*hourly1!B4384/hourly1!$B$8763+유형화!$F$72*hourly1!C4384/hourly1!$C$8763+유형화!$F$73*hourly1!D4384/hourly1!$D$8763+유형화!$F$74*hourly1!E4384/hourly1!$E$8763</f>
        <v>504.10024531156398</v>
      </c>
      <c r="C4383" s="442">
        <f>hourly1!$F4384*유형화!$G$71/hourly1!$F$8763+유형화!$G$72*hourly1!$G4384/hourly1!$F$8763+유형화!$G$74*hourly1!I4384/hourly1!$I$8763</f>
        <v>0.51671871527671775</v>
      </c>
      <c r="D4383" s="14">
        <v>427.58886500000011</v>
      </c>
      <c r="E4383" s="14">
        <v>397.97155400000071</v>
      </c>
      <c r="F4383" s="1">
        <v>851592</v>
      </c>
      <c r="G4383" s="15">
        <f t="shared" si="136"/>
        <v>0.48928884945639894</v>
      </c>
      <c r="H4383" s="15">
        <f t="shared" si="137"/>
        <v>0.68040997931349845</v>
      </c>
    </row>
    <row r="4384" spans="1:8">
      <c r="A4384" s="1">
        <v>4383</v>
      </c>
      <c r="B4384" s="444">
        <f>유형화!$F$71*hourly1!B4385/hourly1!$B$8763+유형화!$F$72*hourly1!C4385/hourly1!$C$8763+유형화!$F$73*hourly1!D4385/hourly1!$D$8763+유형화!$F$74*hourly1!E4385/hourly1!$E$8763</f>
        <v>612.11846065449458</v>
      </c>
      <c r="C4384" s="442">
        <f>hourly1!$F4385*유형화!$G$71/hourly1!$F$8763+유형화!$G$72*hourly1!$G4385/hourly1!$F$8763+유형화!$G$74*hourly1!I4385/hourly1!$I$8763</f>
        <v>0.38910636444522867</v>
      </c>
      <c r="D4384" s="14">
        <v>430.55900400000002</v>
      </c>
      <c r="E4384" s="14">
        <v>402.11398100000042</v>
      </c>
      <c r="F4384" s="1">
        <v>843759</v>
      </c>
      <c r="G4384" s="15">
        <f t="shared" si="136"/>
        <v>0.49268757195127855</v>
      </c>
      <c r="H4384" s="15">
        <f t="shared" si="137"/>
        <v>0.68335990763733379</v>
      </c>
    </row>
    <row r="4385" spans="1:8">
      <c r="A4385" s="1">
        <v>4384</v>
      </c>
      <c r="B4385" s="444">
        <f>유형화!$F$71*hourly1!B4386/hourly1!$B$8763+유형화!$F$72*hourly1!C4386/hourly1!$C$8763+유형화!$F$73*hourly1!D4386/hourly1!$D$8763+유형화!$F$74*hourly1!E4386/hourly1!$E$8763</f>
        <v>569.12545550994957</v>
      </c>
      <c r="C4385" s="442">
        <f>hourly1!$F4386*유형화!$G$71/hourly1!$F$8763+유형화!$G$72*hourly1!$G4386/hourly1!$F$8763+유형화!$G$74*hourly1!I4386/hourly1!$I$8763</f>
        <v>0.3678725832136881</v>
      </c>
      <c r="D4385" s="14">
        <v>397.37002799999999</v>
      </c>
      <c r="E4385" s="14">
        <v>378.48080999999962</v>
      </c>
      <c r="F4385" s="1">
        <v>792410</v>
      </c>
      <c r="G4385" s="15">
        <f t="shared" si="136"/>
        <v>0.45470951122306935</v>
      </c>
      <c r="H4385" s="15">
        <f t="shared" si="137"/>
        <v>0.64950129422804104</v>
      </c>
    </row>
    <row r="4386" spans="1:8">
      <c r="A4386" s="1">
        <v>4385</v>
      </c>
      <c r="B4386" s="444">
        <f>유형화!$F$71*hourly1!B4387/hourly1!$B$8763+유형화!$F$72*hourly1!C4387/hourly1!$C$8763+유형화!$F$73*hourly1!D4387/hourly1!$D$8763+유형화!$F$74*hourly1!E4387/hourly1!$E$8763</f>
        <v>516.9510269541845</v>
      </c>
      <c r="C4386" s="442">
        <f>hourly1!$F4387*유형화!$G$71/hourly1!$F$8763+유형화!$G$72*hourly1!$G4387/hourly1!$F$8763+유형화!$G$74*hourly1!I4387/hourly1!$I$8763</f>
        <v>0.38911386115595048</v>
      </c>
      <c r="D4386" s="14">
        <v>381.31547300000011</v>
      </c>
      <c r="E4386" s="14">
        <v>291.61142899999982</v>
      </c>
      <c r="F4386" s="1">
        <v>789286</v>
      </c>
      <c r="G4386" s="15">
        <f t="shared" si="136"/>
        <v>0.43633832481604162</v>
      </c>
      <c r="H4386" s="15">
        <f t="shared" si="137"/>
        <v>0.63238714275295038</v>
      </c>
    </row>
    <row r="4387" spans="1:8">
      <c r="A4387" s="1">
        <v>4386</v>
      </c>
      <c r="B4387" s="444">
        <f>유형화!$F$71*hourly1!B4388/hourly1!$B$8763+유형화!$F$72*hourly1!C4388/hourly1!$C$8763+유형화!$F$73*hourly1!D4388/hourly1!$D$8763+유형화!$F$74*hourly1!E4388/hourly1!$E$8763</f>
        <v>393.11836497797981</v>
      </c>
      <c r="C4387" s="442">
        <f>hourly1!$F4388*유형화!$G$71/hourly1!$F$8763+유형화!$G$72*hourly1!$G4388/hourly1!$F$8763+유형화!$G$74*hourly1!I4388/hourly1!$I$8763</f>
        <v>0.51673191600646695</v>
      </c>
      <c r="D4387" s="14">
        <v>335.513645</v>
      </c>
      <c r="E4387" s="14">
        <v>149.86569000000009</v>
      </c>
      <c r="F4387" s="1">
        <v>804631</v>
      </c>
      <c r="G4387" s="15">
        <f t="shared" si="136"/>
        <v>0.38392740966014782</v>
      </c>
      <c r="H4387" s="15">
        <f t="shared" si="137"/>
        <v>0.58068752787038058</v>
      </c>
    </row>
    <row r="4388" spans="1:8">
      <c r="A4388" s="1">
        <v>4387</v>
      </c>
      <c r="B4388" s="444">
        <f>유형화!$F$71*hourly1!B4389/hourly1!$B$8763+유형화!$F$72*hourly1!C4389/hourly1!$C$8763+유형화!$F$73*hourly1!D4389/hourly1!$D$8763+유형화!$F$74*hourly1!E4389/hourly1!$E$8763</f>
        <v>218.65341518816015</v>
      </c>
      <c r="C4388" s="442">
        <f>hourly1!$F4389*유형화!$G$71/hourly1!$F$8763+유형화!$G$72*hourly1!$G4389/hourly1!$F$8763+유형화!$G$74*hourly1!I4389/hourly1!$I$8763</f>
        <v>0.63917349210359919</v>
      </c>
      <c r="D4388" s="14">
        <v>366.17659300000003</v>
      </c>
      <c r="E4388" s="14">
        <v>66.479868000000053</v>
      </c>
      <c r="F4388" s="1">
        <v>785839</v>
      </c>
      <c r="G4388" s="15">
        <f t="shared" si="136"/>
        <v>0.41901494297994418</v>
      </c>
      <c r="H4388" s="15">
        <f t="shared" si="137"/>
        <v>0.61578349926913134</v>
      </c>
    </row>
    <row r="4389" spans="1:8">
      <c r="A4389" s="1">
        <v>4388</v>
      </c>
      <c r="B4389" s="444">
        <f>유형화!$F$71*hourly1!B4390/hourly1!$B$8763+유형화!$F$72*hourly1!C4390/hourly1!$C$8763+유형화!$F$73*hourly1!D4390/hourly1!$D$8763+유형화!$F$74*hourly1!E4390/hourly1!$E$8763</f>
        <v>223.18456489525286</v>
      </c>
      <c r="C4389" s="442">
        <f>hourly1!$F4390*유형화!$G$71/hourly1!$F$8763+유형화!$G$72*hourly1!$G4390/hourly1!$F$8763+유형화!$G$74*hourly1!I4390/hourly1!$I$8763</f>
        <v>0.64452418789528021</v>
      </c>
      <c r="D4389" s="14">
        <v>347.90694300000001</v>
      </c>
      <c r="E4389" s="14">
        <v>5.3837769999999923</v>
      </c>
      <c r="F4389" s="1">
        <v>839094</v>
      </c>
      <c r="G4389" s="15">
        <f t="shared" si="136"/>
        <v>0.39810902900467937</v>
      </c>
      <c r="H4389" s="15">
        <f t="shared" si="137"/>
        <v>0.59511637357519187</v>
      </c>
    </row>
    <row r="4390" spans="1:8">
      <c r="A4390" s="1">
        <v>4389</v>
      </c>
      <c r="B4390" s="444">
        <f>유형화!$F$71*hourly1!B4391/hourly1!$B$8763+유형화!$F$72*hourly1!C4391/hourly1!$C$8763+유형화!$F$73*hourly1!D4391/hourly1!$D$8763+유형화!$F$74*hourly1!E4391/hourly1!$E$8763</f>
        <v>99.034218644668371</v>
      </c>
      <c r="C4390" s="442">
        <f>hourly1!$F4391*유형화!$G$71/hourly1!$F$8763+유형화!$G$72*hourly1!$G4391/hourly1!$F$8763+유형화!$G$74*hourly1!I4391/hourly1!$I$8763</f>
        <v>0.54880137772647264</v>
      </c>
      <c r="D4390" s="14">
        <v>326.37007699999998</v>
      </c>
      <c r="E4390" s="14">
        <v>3.2572399999999999</v>
      </c>
      <c r="F4390" s="1">
        <v>808014</v>
      </c>
      <c r="G4390" s="15">
        <f t="shared" si="136"/>
        <v>0.37346444807987761</v>
      </c>
      <c r="H4390" s="15">
        <f t="shared" si="137"/>
        <v>0.56982200881332767</v>
      </c>
    </row>
    <row r="4391" spans="1:8">
      <c r="A4391" s="1">
        <v>4390</v>
      </c>
      <c r="B4391" s="444">
        <f>유형화!$F$71*hourly1!B4392/hourly1!$B$8763+유형화!$F$72*hourly1!C4392/hourly1!$C$8763+유형화!$F$73*hourly1!D4392/hourly1!$D$8763+유형화!$F$74*hourly1!E4392/hourly1!$E$8763</f>
        <v>77.291155889199175</v>
      </c>
      <c r="C4391" s="442">
        <f>hourly1!$F4392*유형화!$G$71/hourly1!$F$8763+유형화!$G$72*hourly1!$G4392/hourly1!$F$8763+유형화!$G$74*hourly1!I4392/hourly1!$I$8763</f>
        <v>0.45828144777054858</v>
      </c>
      <c r="D4391" s="14">
        <v>374.589358</v>
      </c>
      <c r="E4391" s="14">
        <v>1.67746</v>
      </c>
      <c r="F4391" s="1">
        <v>818650</v>
      </c>
      <c r="G4391" s="15">
        <f t="shared" si="136"/>
        <v>0.42864164854814707</v>
      </c>
      <c r="H4391" s="15">
        <f t="shared" si="137"/>
        <v>0.62506719892729756</v>
      </c>
    </row>
    <row r="4392" spans="1:8">
      <c r="A4392" s="1">
        <v>4391</v>
      </c>
      <c r="B4392" s="444">
        <f>유형화!$F$71*hourly1!B4393/hourly1!$B$8763+유형화!$F$72*hourly1!C4393/hourly1!$C$8763+유형화!$F$73*hourly1!D4393/hourly1!$D$8763+유형화!$F$74*hourly1!E4393/hourly1!$E$8763</f>
        <v>73.206593045729463</v>
      </c>
      <c r="C4392" s="442">
        <f>hourly1!$F4393*유형화!$G$71/hourly1!$F$8763+유형화!$G$72*hourly1!$G4393/hourly1!$F$8763+유형화!$G$74*hourly1!I4393/hourly1!$I$8763</f>
        <v>0.35204401189853529</v>
      </c>
      <c r="D4392" s="14">
        <v>421.41942999999992</v>
      </c>
      <c r="E4392" s="14">
        <v>0.68803999999999998</v>
      </c>
      <c r="F4392" s="1">
        <v>907801</v>
      </c>
      <c r="G4392" s="15">
        <f t="shared" si="136"/>
        <v>0.4822291806950384</v>
      </c>
      <c r="H4392" s="15">
        <f t="shared" si="137"/>
        <v>0.67423324571515786</v>
      </c>
    </row>
    <row r="4393" spans="1:8">
      <c r="A4393" s="1">
        <v>4392</v>
      </c>
      <c r="B4393" s="444">
        <f>유형화!$F$71*hourly1!B4394/hourly1!$B$8763+유형화!$F$72*hourly1!C4394/hourly1!$C$8763+유형화!$F$73*hourly1!D4394/hourly1!$D$8763+유형화!$F$74*hourly1!E4394/hourly1!$E$8763</f>
        <v>62.986581329793566</v>
      </c>
      <c r="C4393" s="442">
        <f>hourly1!$F4394*유형화!$G$71/hourly1!$F$8763+유형화!$G$72*hourly1!$G4394/hourly1!$F$8763+유형화!$G$74*hourly1!I4394/hourly1!$I$8763</f>
        <v>0.32036503102395159</v>
      </c>
      <c r="D4393" s="14">
        <v>477.59439800000001</v>
      </c>
      <c r="E4393" s="14">
        <v>0.62256</v>
      </c>
      <c r="F4393" s="1">
        <v>975097</v>
      </c>
      <c r="G4393" s="15">
        <f t="shared" si="136"/>
        <v>0.54651005353996163</v>
      </c>
      <c r="H4393" s="15">
        <f t="shared" si="137"/>
        <v>0.72811648064282386</v>
      </c>
    </row>
    <row r="4394" spans="1:8">
      <c r="A4394" s="1">
        <v>4393</v>
      </c>
      <c r="B4394" s="444">
        <f>유형화!$F$71*hourly1!B4395/hourly1!$B$8763+유형화!$F$72*hourly1!C4395/hourly1!$C$8763+유형화!$F$73*hourly1!D4395/hourly1!$D$8763+유형화!$F$74*hourly1!E4395/hourly1!$E$8763</f>
        <v>61.47254276267897</v>
      </c>
      <c r="C4394" s="442">
        <f>hourly1!$F4395*유형화!$G$71/hourly1!$F$8763+유형화!$G$72*hourly1!$G4395/hourly1!$F$8763+유형화!$G$74*hourly1!I4395/hourly1!$I$8763</f>
        <v>0.26282508719678449</v>
      </c>
      <c r="D4394" s="14">
        <v>494.00272699999988</v>
      </c>
      <c r="E4394" s="14">
        <v>0.17927999999999999</v>
      </c>
      <c r="F4394" s="1">
        <v>909474</v>
      </c>
      <c r="G4394" s="15">
        <f t="shared" si="136"/>
        <v>0.56528606263437997</v>
      </c>
      <c r="H4394" s="15">
        <f t="shared" si="137"/>
        <v>0.74291051885285253</v>
      </c>
    </row>
    <row r="4395" spans="1:8">
      <c r="A4395" s="1">
        <v>4394</v>
      </c>
      <c r="B4395" s="444">
        <f>유형화!$F$71*hourly1!B4396/hourly1!$B$8763+유형화!$F$72*hourly1!C4396/hourly1!$C$8763+유형화!$F$73*hourly1!D4396/hourly1!$D$8763+유형화!$F$74*hourly1!E4396/hourly1!$E$8763</f>
        <v>60.586406555838515</v>
      </c>
      <c r="C4395" s="442">
        <f>hourly1!$F4396*유형화!$G$71/hourly1!$F$8763+유형화!$G$72*hourly1!$G4396/hourly1!$F$8763+유형화!$G$74*hourly1!I4396/hourly1!$I$8763</f>
        <v>0.24334708450787612</v>
      </c>
      <c r="D4395" s="14">
        <v>495.65523100000001</v>
      </c>
      <c r="E4395" s="14">
        <v>0</v>
      </c>
      <c r="F4395" s="1">
        <v>797876</v>
      </c>
      <c r="G4395" s="15">
        <f t="shared" si="136"/>
        <v>0.56717701875383397</v>
      </c>
      <c r="H4395" s="15">
        <f t="shared" si="137"/>
        <v>0.74437821862083253</v>
      </c>
    </row>
    <row r="4396" spans="1:8">
      <c r="A4396" s="1">
        <v>4395</v>
      </c>
      <c r="B4396" s="444">
        <f>유형화!$F$71*hourly1!B4397/hourly1!$B$8763+유형화!$F$72*hourly1!C4397/hourly1!$C$8763+유형화!$F$73*hourly1!D4397/hourly1!$D$8763+유형화!$F$74*hourly1!E4397/hourly1!$E$8763</f>
        <v>58.803010504964739</v>
      </c>
      <c r="C4396" s="442">
        <f>hourly1!$F4397*유형화!$G$71/hourly1!$F$8763+유형화!$G$72*hourly1!$G4397/hourly1!$F$8763+유형화!$G$74*hourly1!I4397/hourly1!$I$8763</f>
        <v>0.23776325730994516</v>
      </c>
      <c r="D4396" s="14">
        <v>504.19481000000007</v>
      </c>
      <c r="E4396" s="14">
        <v>4.9520000000000002E-2</v>
      </c>
      <c r="F4396" s="1">
        <v>667312</v>
      </c>
      <c r="G4396" s="15">
        <f t="shared" si="136"/>
        <v>0.57694883725933244</v>
      </c>
      <c r="H4396" s="15">
        <f t="shared" si="137"/>
        <v>0.75189938794252797</v>
      </c>
    </row>
    <row r="4397" spans="1:8">
      <c r="A4397" s="1">
        <v>4396</v>
      </c>
      <c r="B4397" s="444">
        <f>유형화!$F$71*hourly1!B4398/hourly1!$B$8763+유형화!$F$72*hourly1!C4398/hourly1!$C$8763+유형화!$F$73*hourly1!D4398/hourly1!$D$8763+유형화!$F$74*hourly1!E4398/hourly1!$E$8763</f>
        <v>58.915458790672758</v>
      </c>
      <c r="C4397" s="442">
        <f>hourly1!$F4398*유형화!$G$71/hourly1!$F$8763+유형화!$G$72*hourly1!$G4398/hourly1!$F$8763+유형화!$G$74*hourly1!I4398/hourly1!$I$8763</f>
        <v>0.23768829020272741</v>
      </c>
      <c r="D4397" s="14">
        <v>482.45924500000001</v>
      </c>
      <c r="E4397" s="14">
        <v>2.7119999999999998E-2</v>
      </c>
      <c r="F4397" s="1">
        <v>549090</v>
      </c>
      <c r="G4397" s="15">
        <f t="shared" si="136"/>
        <v>0.55207688557477486</v>
      </c>
      <c r="H4397" s="15">
        <f t="shared" si="137"/>
        <v>0.7325449952177836</v>
      </c>
    </row>
    <row r="4398" spans="1:8">
      <c r="A4398" s="1">
        <v>4397</v>
      </c>
      <c r="B4398" s="444">
        <f>유형화!$F$71*hourly1!B4399/hourly1!$B$8763+유형화!$F$72*hourly1!C4399/hourly1!$C$8763+유형화!$F$73*hourly1!D4399/hourly1!$D$8763+유형화!$F$74*hourly1!E4399/hourly1!$E$8763</f>
        <v>58.952101148079329</v>
      </c>
      <c r="C4398" s="442">
        <f>hourly1!$F4399*유형화!$G$71/hourly1!$F$8763+유형화!$G$72*hourly1!$G4399/hourly1!$F$8763+유형화!$G$74*hourly1!I4399/hourly1!$I$8763</f>
        <v>0.23631288824323987</v>
      </c>
      <c r="D4398" s="14">
        <v>483.53412300000002</v>
      </c>
      <c r="E4398" s="14">
        <v>0</v>
      </c>
      <c r="F4398" s="1">
        <v>595685</v>
      </c>
      <c r="G4398" s="15">
        <f t="shared" si="136"/>
        <v>0.55330686573322918</v>
      </c>
      <c r="H4398" s="15">
        <f t="shared" si="137"/>
        <v>0.73351861736078328</v>
      </c>
    </row>
    <row r="4399" spans="1:8">
      <c r="A4399" s="1">
        <v>4398</v>
      </c>
      <c r="B4399" s="444">
        <f>유형화!$F$71*hourly1!B4400/hourly1!$B$8763+유형화!$F$72*hourly1!C4400/hourly1!$C$8763+유형화!$F$73*hourly1!D4400/hourly1!$D$8763+유형화!$F$74*hourly1!E4400/hourly1!$E$8763</f>
        <v>60.77696667665046</v>
      </c>
      <c r="C4399" s="442">
        <f>hourly1!$F4400*유형화!$G$71/hourly1!$F$8763+유형화!$G$72*hourly1!$G4400/hourly1!$F$8763+유형화!$G$74*hourly1!I4400/hourly1!$I$8763</f>
        <v>0.4213812523362066</v>
      </c>
      <c r="D4399" s="14">
        <v>417.92020099999991</v>
      </c>
      <c r="E4399" s="14">
        <v>0.91673700000000102</v>
      </c>
      <c r="F4399" s="1">
        <v>952662</v>
      </c>
      <c r="G4399" s="15">
        <f t="shared" si="136"/>
        <v>0.47822502186037258</v>
      </c>
      <c r="H4399" s="15">
        <f t="shared" si="137"/>
        <v>0.67069997850199137</v>
      </c>
    </row>
    <row r="4400" spans="1:8">
      <c r="A4400" s="1">
        <v>4399</v>
      </c>
      <c r="B4400" s="444">
        <f>유형화!$F$71*hourly1!B4401/hourly1!$B$8763+유형화!$F$72*hourly1!C4401/hourly1!$C$8763+유형화!$F$73*hourly1!D4401/hourly1!$D$8763+유형화!$F$74*hourly1!E4401/hourly1!$E$8763</f>
        <v>73.757295565059181</v>
      </c>
      <c r="C4400" s="442">
        <f>hourly1!$F4401*유형화!$G$71/hourly1!$F$8763+유형화!$G$72*hourly1!$G4401/hourly1!$F$8763+유형화!$G$74*hourly1!I4401/hourly1!$I$8763</f>
        <v>0.75162708642572873</v>
      </c>
      <c r="D4400" s="14">
        <v>369.73340499999989</v>
      </c>
      <c r="E4400" s="14">
        <v>23.891034999999999</v>
      </c>
      <c r="F4400" s="1">
        <v>1052741</v>
      </c>
      <c r="G4400" s="15">
        <f t="shared" si="136"/>
        <v>0.42308499389488707</v>
      </c>
      <c r="H4400" s="15">
        <f t="shared" si="137"/>
        <v>0.6197261023665499</v>
      </c>
    </row>
    <row r="4401" spans="1:8">
      <c r="A4401" s="1">
        <v>4400</v>
      </c>
      <c r="B4401" s="444">
        <f>유형화!$F$71*hourly1!B4402/hourly1!$B$8763+유형화!$F$72*hourly1!C4402/hourly1!$C$8763+유형화!$F$73*hourly1!D4402/hourly1!$D$8763+유형화!$F$74*hourly1!E4402/hourly1!$E$8763</f>
        <v>157.87690182155481</v>
      </c>
      <c r="C4401" s="442">
        <f>hourly1!$F4402*유형화!$G$71/hourly1!$F$8763+유형화!$G$72*hourly1!$G4402/hourly1!$F$8763+유형화!$G$74*hourly1!I4402/hourly1!$I$8763</f>
        <v>0.65041872115823429</v>
      </c>
      <c r="D4401" s="14">
        <v>369.12076700000011</v>
      </c>
      <c r="E4401" s="14">
        <v>78.7141850000001</v>
      </c>
      <c r="F4401" s="1">
        <v>1005910</v>
      </c>
      <c r="G4401" s="15">
        <f t="shared" si="136"/>
        <v>0.42238395379143823</v>
      </c>
      <c r="H4401" s="15">
        <f t="shared" si="137"/>
        <v>0.6190488585331515</v>
      </c>
    </row>
    <row r="4402" spans="1:8">
      <c r="A4402" s="1">
        <v>4401</v>
      </c>
      <c r="B4402" s="444">
        <f>유형화!$F$71*hourly1!B4403/hourly1!$B$8763+유형화!$F$72*hourly1!C4403/hourly1!$C$8763+유형화!$F$73*hourly1!D4403/hourly1!$D$8763+유형화!$F$74*hourly1!E4403/hourly1!$E$8763</f>
        <v>274.00169630028626</v>
      </c>
      <c r="C4402" s="442">
        <f>hourly1!$F4403*유형화!$G$71/hourly1!$F$8763+유형화!$G$72*hourly1!$G4403/hourly1!$F$8763+유형화!$G$74*hourly1!I4403/hourly1!$I$8763</f>
        <v>0.57577918760462832</v>
      </c>
      <c r="D4402" s="14">
        <v>412.82547</v>
      </c>
      <c r="E4402" s="14">
        <v>149.8992519999999</v>
      </c>
      <c r="F4402" s="1">
        <v>919878</v>
      </c>
      <c r="G4402" s="15">
        <f t="shared" si="136"/>
        <v>0.47239513414970968</v>
      </c>
      <c r="H4402" s="15">
        <f t="shared" si="137"/>
        <v>0.66551649040136107</v>
      </c>
    </row>
    <row r="4403" spans="1:8">
      <c r="A4403" s="1">
        <v>4402</v>
      </c>
      <c r="B4403" s="444">
        <f>유형화!$F$71*hourly1!B4404/hourly1!$B$8763+유형화!$F$72*hourly1!C4404/hourly1!$C$8763+유형화!$F$73*hourly1!D4404/hourly1!$D$8763+유형화!$F$74*hourly1!E4404/hourly1!$E$8763</f>
        <v>362.83098123809123</v>
      </c>
      <c r="C4403" s="442">
        <f>hourly1!$F4404*유형화!$G$71/hourly1!$F$8763+유형화!$G$72*hourly1!$G4404/hourly1!$F$8763+유형화!$G$74*hourly1!I4404/hourly1!$I$8763</f>
        <v>0.4905174668461546</v>
      </c>
      <c r="D4403" s="14">
        <v>371.79631000000012</v>
      </c>
      <c r="E4403" s="14">
        <v>282.02338500000008</v>
      </c>
      <c r="F4403" s="1">
        <v>873907</v>
      </c>
      <c r="G4403" s="15">
        <f t="shared" si="136"/>
        <v>0.42544557083364332</v>
      </c>
      <c r="H4403" s="15">
        <f t="shared" si="137"/>
        <v>0.62200093721649141</v>
      </c>
    </row>
    <row r="4404" spans="1:8">
      <c r="A4404" s="1">
        <v>4403</v>
      </c>
      <c r="B4404" s="444">
        <f>유형화!$F$71*hourly1!B4405/hourly1!$B$8763+유형화!$F$72*hourly1!C4405/hourly1!$C$8763+유형화!$F$73*hourly1!D4405/hourly1!$D$8763+유형화!$F$74*hourly1!E4405/hourly1!$E$8763</f>
        <v>436.56726271956586</v>
      </c>
      <c r="C4404" s="442">
        <f>hourly1!$F4405*유형화!$G$71/hourly1!$F$8763+유형화!$G$72*hourly1!$G4405/hourly1!$F$8763+유형화!$G$74*hourly1!I4405/hourly1!$I$8763</f>
        <v>0.45853763971086742</v>
      </c>
      <c r="D4404" s="14">
        <v>346.03526900000003</v>
      </c>
      <c r="E4404" s="14">
        <v>426.60929200000021</v>
      </c>
      <c r="F4404" s="1">
        <v>842819</v>
      </c>
      <c r="G4404" s="15">
        <f t="shared" si="136"/>
        <v>0.3959672772122948</v>
      </c>
      <c r="H4404" s="15">
        <f t="shared" si="137"/>
        <v>0.59295889339575825</v>
      </c>
    </row>
    <row r="4405" spans="1:8">
      <c r="A4405" s="1">
        <v>4404</v>
      </c>
      <c r="B4405" s="444">
        <f>유형화!$F$71*hourly1!B4406/hourly1!$B$8763+유형화!$F$72*hourly1!C4406/hourly1!$C$8763+유형화!$F$73*hourly1!D4406/hourly1!$D$8763+유형화!$F$74*hourly1!E4406/hourly1!$E$8763</f>
        <v>381.27138683206374</v>
      </c>
      <c r="C4405" s="442">
        <f>hourly1!$F4406*유형화!$G$71/hourly1!$F$8763+유형화!$G$72*hourly1!$G4406/hourly1!$F$8763+유형화!$G$74*hourly1!I4406/hourly1!$I$8763</f>
        <v>0.44253884417073702</v>
      </c>
      <c r="D4405" s="14">
        <v>369.217915</v>
      </c>
      <c r="E4405" s="14">
        <v>507.66921300000018</v>
      </c>
      <c r="F4405" s="1">
        <v>847131</v>
      </c>
      <c r="G4405" s="15">
        <f t="shared" si="136"/>
        <v>0.42249512000047162</v>
      </c>
      <c r="H4405" s="15">
        <f t="shared" si="137"/>
        <v>0.61915630234962671</v>
      </c>
    </row>
    <row r="4406" spans="1:8">
      <c r="A4406" s="1">
        <v>4405</v>
      </c>
      <c r="B4406" s="444">
        <f>유형화!$F$71*hourly1!B4407/hourly1!$B$8763+유형화!$F$72*hourly1!C4407/hourly1!$C$8763+유형화!$F$73*hourly1!D4407/hourly1!$D$8763+유형화!$F$74*hourly1!E4407/hourly1!$E$8763</f>
        <v>278.11497410778082</v>
      </c>
      <c r="C4406" s="442">
        <f>hourly1!$F4407*유형화!$G$71/hourly1!$F$8763+유형화!$G$72*hourly1!$G4407/hourly1!$F$8763+유형화!$G$74*hourly1!I4407/hourly1!$I$8763</f>
        <v>0.55430705986372686</v>
      </c>
      <c r="D4406" s="14">
        <v>376.11545599999999</v>
      </c>
      <c r="E4406" s="14">
        <v>524.22996999999918</v>
      </c>
      <c r="F4406" s="1">
        <v>850845</v>
      </c>
      <c r="G4406" s="15">
        <f t="shared" si="136"/>
        <v>0.43038795860366663</v>
      </c>
      <c r="H4406" s="15">
        <f t="shared" si="137"/>
        <v>0.62673594671835475</v>
      </c>
    </row>
    <row r="4407" spans="1:8">
      <c r="A4407" s="1">
        <v>4406</v>
      </c>
      <c r="B4407" s="444">
        <f>유형화!$F$71*hourly1!B4408/hourly1!$B$8763+유형화!$F$72*hourly1!C4408/hourly1!$C$8763+유형화!$F$73*hourly1!D4408/hourly1!$D$8763+유형화!$F$74*hourly1!E4408/hourly1!$E$8763</f>
        <v>340.38483240341731</v>
      </c>
      <c r="C4407" s="442">
        <f>hourly1!$F4408*유형화!$G$71/hourly1!$F$8763+유형화!$G$72*hourly1!$G4408/hourly1!$F$8763+유형화!$G$74*hourly1!I4408/hourly1!$I$8763</f>
        <v>0.51701084253690943</v>
      </c>
      <c r="D4407" s="14">
        <v>448.65854400000001</v>
      </c>
      <c r="E4407" s="14">
        <v>528.37939100000131</v>
      </c>
      <c r="F4407" s="1">
        <v>830311</v>
      </c>
      <c r="G4407" s="15">
        <f t="shared" si="136"/>
        <v>0.5133988294866918</v>
      </c>
      <c r="H4407" s="15">
        <f t="shared" si="137"/>
        <v>0.70101080162356688</v>
      </c>
    </row>
    <row r="4408" spans="1:8">
      <c r="A4408" s="1">
        <v>4407</v>
      </c>
      <c r="B4408" s="444">
        <f>유형화!$F$71*hourly1!B4409/hourly1!$B$8763+유형화!$F$72*hourly1!C4409/hourly1!$C$8763+유형화!$F$73*hourly1!D4409/hourly1!$D$8763+유형화!$F$74*hourly1!E4409/hourly1!$E$8763</f>
        <v>453.02532731846162</v>
      </c>
      <c r="C4408" s="442">
        <f>hourly1!$F4409*유형화!$G$71/hourly1!$F$8763+유형화!$G$72*hourly1!$G4409/hourly1!$F$8763+유형화!$G$74*hourly1!I4409/hourly1!$I$8763</f>
        <v>0.38929541193299522</v>
      </c>
      <c r="D4408" s="14">
        <v>452.09957999999989</v>
      </c>
      <c r="E4408" s="14">
        <v>460.32147199999957</v>
      </c>
      <c r="F4408" s="1">
        <v>835055</v>
      </c>
      <c r="G4408" s="15">
        <f t="shared" si="136"/>
        <v>0.51733639821963351</v>
      </c>
      <c r="H4408" s="15">
        <f t="shared" si="137"/>
        <v>0.70430460743626588</v>
      </c>
    </row>
    <row r="4409" spans="1:8">
      <c r="A4409" s="1">
        <v>4408</v>
      </c>
      <c r="B4409" s="444">
        <f>유형화!$F$71*hourly1!B4410/hourly1!$B$8763+유형화!$F$72*hourly1!C4410/hourly1!$C$8763+유형화!$F$73*hourly1!D4410/hourly1!$D$8763+유형화!$F$74*hourly1!E4410/hourly1!$E$8763</f>
        <v>392.02681779234865</v>
      </c>
      <c r="C4409" s="442">
        <f>hourly1!$F4410*유형화!$G$71/hourly1!$F$8763+유형화!$G$72*hourly1!$G4410/hourly1!$F$8763+유형화!$G$74*hourly1!I4410/hourly1!$I$8763</f>
        <v>0.36804533350423341</v>
      </c>
      <c r="D4409" s="14">
        <v>429.45688300000012</v>
      </c>
      <c r="E4409" s="14">
        <v>389.93211500000001</v>
      </c>
      <c r="F4409" s="1">
        <v>866799</v>
      </c>
      <c r="G4409" s="15">
        <f t="shared" si="136"/>
        <v>0.49142641769729284</v>
      </c>
      <c r="H4409" s="15">
        <f t="shared" si="137"/>
        <v>0.68226707281788967</v>
      </c>
    </row>
    <row r="4410" spans="1:8">
      <c r="A4410" s="1">
        <v>4409</v>
      </c>
      <c r="B4410" s="444">
        <f>유형화!$F$71*hourly1!B4411/hourly1!$B$8763+유형화!$F$72*hourly1!C4411/hourly1!$C$8763+유형화!$F$73*hourly1!D4411/hourly1!$D$8763+유형화!$F$74*hourly1!E4411/hourly1!$E$8763</f>
        <v>327.00873164645947</v>
      </c>
      <c r="C4410" s="442">
        <f>hourly1!$F4411*유형화!$G$71/hourly1!$F$8763+유형화!$G$72*hourly1!$G4411/hourly1!$F$8763+유형화!$G$74*hourly1!I4411/hourly1!$I$8763</f>
        <v>0.38930184932589756</v>
      </c>
      <c r="D4410" s="14">
        <v>443.94304799999998</v>
      </c>
      <c r="E4410" s="14">
        <v>284.5507790000002</v>
      </c>
      <c r="F4410" s="1">
        <v>833175</v>
      </c>
      <c r="G4410" s="15">
        <f t="shared" si="136"/>
        <v>0.50800289942088839</v>
      </c>
      <c r="H4410" s="15">
        <f t="shared" si="137"/>
        <v>0.6964652985749511</v>
      </c>
    </row>
    <row r="4411" spans="1:8">
      <c r="A4411" s="1">
        <v>4410</v>
      </c>
      <c r="B4411" s="444">
        <f>유형화!$F$71*hourly1!B4412/hourly1!$B$8763+유형화!$F$72*hourly1!C4412/hourly1!$C$8763+유형화!$F$73*hourly1!D4412/hourly1!$D$8763+유형화!$F$74*hourly1!E4412/hourly1!$E$8763</f>
        <v>193.70502119733541</v>
      </c>
      <c r="C4411" s="442">
        <f>hourly1!$F4412*유형화!$G$71/hourly1!$F$8763+유형화!$G$72*hourly1!$G4412/hourly1!$F$8763+유형화!$G$74*hourly1!I4412/hourly1!$I$8763</f>
        <v>0.51702811756596401</v>
      </c>
      <c r="D4411" s="14">
        <v>409.15748900000011</v>
      </c>
      <c r="E4411" s="14">
        <v>169.12306000000021</v>
      </c>
      <c r="F4411" s="1">
        <v>844313</v>
      </c>
      <c r="G4411" s="15">
        <f t="shared" si="136"/>
        <v>0.46819787283113468</v>
      </c>
      <c r="H4411" s="15">
        <f t="shared" si="137"/>
        <v>0.66175551871675231</v>
      </c>
    </row>
    <row r="4412" spans="1:8">
      <c r="A4412" s="1">
        <v>4411</v>
      </c>
      <c r="B4412" s="444">
        <f>유형화!$F$71*hourly1!B4413/hourly1!$B$8763+유형화!$F$72*hourly1!C4413/hourly1!$C$8763+유형화!$F$73*hourly1!D4413/hourly1!$D$8763+유형화!$F$74*hourly1!E4413/hourly1!$E$8763</f>
        <v>154.38226357454079</v>
      </c>
      <c r="C4412" s="442">
        <f>hourly1!$F4413*유형화!$G$71/hourly1!$F$8763+유형화!$G$72*hourly1!$G4413/hourly1!$F$8763+유형화!$G$74*hourly1!I4413/hourly1!$I$8763</f>
        <v>0.63958907063274095</v>
      </c>
      <c r="D4412" s="14">
        <v>344.10731600000003</v>
      </c>
      <c r="E4412" s="14">
        <v>76.429459000000094</v>
      </c>
      <c r="F4412" s="1">
        <v>816828</v>
      </c>
      <c r="G4412" s="15">
        <f t="shared" si="136"/>
        <v>0.39376112550351255</v>
      </c>
      <c r="H4412" s="15">
        <f t="shared" si="137"/>
        <v>0.5907285675679298</v>
      </c>
    </row>
    <row r="4413" spans="1:8">
      <c r="A4413" s="1">
        <v>4412</v>
      </c>
      <c r="B4413" s="444">
        <f>유형화!$F$71*hourly1!B4414/hourly1!$B$8763+유형화!$F$72*hourly1!C4414/hourly1!$C$8763+유형화!$F$73*hourly1!D4414/hourly1!$D$8763+유형화!$F$74*hourly1!E4414/hourly1!$E$8763</f>
        <v>169.1066840485617</v>
      </c>
      <c r="C4413" s="442">
        <f>hourly1!$F4414*유형화!$G$71/hourly1!$F$8763+유형화!$G$72*hourly1!$G4414/hourly1!$F$8763+유형화!$G$74*hourly1!I4414/hourly1!$I$8763</f>
        <v>0.64492583232079792</v>
      </c>
      <c r="D4413" s="14">
        <v>338.97557500000011</v>
      </c>
      <c r="E4413" s="14">
        <v>10.31799199999999</v>
      </c>
      <c r="F4413" s="1">
        <v>803430</v>
      </c>
      <c r="G4413" s="15">
        <f t="shared" si="136"/>
        <v>0.38788888734408761</v>
      </c>
      <c r="H4413" s="15">
        <f t="shared" si="137"/>
        <v>0.58475221992583859</v>
      </c>
    </row>
    <row r="4414" spans="1:8">
      <c r="A4414" s="1">
        <v>4413</v>
      </c>
      <c r="B4414" s="444">
        <f>유형화!$F$71*hourly1!B4415/hourly1!$B$8763+유형화!$F$72*hourly1!C4415/hourly1!$C$8763+유형화!$F$73*hourly1!D4415/hourly1!$D$8763+유형화!$F$74*hourly1!E4415/hourly1!$E$8763</f>
        <v>66.696306099844307</v>
      </c>
      <c r="C4414" s="442">
        <f>hourly1!$F4415*유형화!$G$71/hourly1!$F$8763+유형화!$G$72*hourly1!$G4415/hourly1!$F$8763+유형화!$G$74*hourly1!I4415/hourly1!$I$8763</f>
        <v>0.54913049962435501</v>
      </c>
      <c r="D4414" s="14">
        <v>379.62238100000002</v>
      </c>
      <c r="E4414" s="14">
        <v>4.6747199999999998</v>
      </c>
      <c r="F4414" s="1">
        <v>830283</v>
      </c>
      <c r="G4414" s="15">
        <f t="shared" si="136"/>
        <v>0.43440092395153623</v>
      </c>
      <c r="H4414" s="15">
        <f t="shared" si="137"/>
        <v>0.63055304465146367</v>
      </c>
    </row>
    <row r="4415" spans="1:8">
      <c r="A4415" s="1">
        <v>4414</v>
      </c>
      <c r="B4415" s="444">
        <f>유형화!$F$71*hourly1!B4416/hourly1!$B$8763+유형화!$F$72*hourly1!C4416/hourly1!$C$8763+유형화!$F$73*hourly1!D4416/hourly1!$D$8763+유형화!$F$74*hourly1!E4416/hourly1!$E$8763</f>
        <v>63.460421515286974</v>
      </c>
      <c r="C4415" s="442">
        <f>hourly1!$F4416*유형화!$G$71/hourly1!$F$8763+유형화!$G$72*hourly1!$G4416/hourly1!$F$8763+유형화!$G$74*hourly1!I4416/hourly1!$I$8763</f>
        <v>0.45862254810839015</v>
      </c>
      <c r="D4415" s="14">
        <v>360.87004999999999</v>
      </c>
      <c r="E4415" s="14">
        <v>3.4243399999999999</v>
      </c>
      <c r="F4415" s="1">
        <v>902555</v>
      </c>
      <c r="G4415" s="15">
        <f t="shared" si="136"/>
        <v>0.41294267933701484</v>
      </c>
      <c r="H4415" s="15">
        <f t="shared" si="137"/>
        <v>0.60985292148356407</v>
      </c>
    </row>
    <row r="4416" spans="1:8">
      <c r="A4416" s="1">
        <v>4415</v>
      </c>
      <c r="B4416" s="444">
        <f>유형화!$F$71*hourly1!B4417/hourly1!$B$8763+유형화!$F$72*hourly1!C4417/hourly1!$C$8763+유형화!$F$73*hourly1!D4417/hourly1!$D$8763+유형화!$F$74*hourly1!E4417/hourly1!$E$8763</f>
        <v>60.949989010029135</v>
      </c>
      <c r="C4416" s="442">
        <f>hourly1!$F4417*유형화!$G$71/hourly1!$F$8763+유형화!$G$72*hourly1!$G4417/hourly1!$F$8763+유형화!$G$74*hourly1!I4417/hourly1!$I$8763</f>
        <v>0.35227689884682617</v>
      </c>
      <c r="D4416" s="14">
        <v>306.76215000000002</v>
      </c>
      <c r="E4416" s="14">
        <v>1.4883999999999999</v>
      </c>
      <c r="F4416" s="1">
        <v>964683</v>
      </c>
      <c r="G4416" s="15">
        <f t="shared" si="136"/>
        <v>0.35102714714114747</v>
      </c>
      <c r="H4416" s="15">
        <f t="shared" si="137"/>
        <v>0.54586579093153997</v>
      </c>
    </row>
    <row r="4417" spans="1:8">
      <c r="A4417" s="1">
        <v>4416</v>
      </c>
      <c r="B4417" s="444">
        <f>유형화!$F$71*hourly1!B4418/hourly1!$B$8763+유형화!$F$72*hourly1!C4418/hourly1!$C$8763+유형화!$F$73*hourly1!D4418/hourly1!$D$8763+유형화!$F$74*hourly1!E4418/hourly1!$E$8763</f>
        <v>59.025649165588703</v>
      </c>
      <c r="C4417" s="442">
        <f>hourly1!$F4418*유형화!$G$71/hourly1!$F$8763+유형화!$G$72*hourly1!$G4418/hourly1!$F$8763+유형화!$G$74*hourly1!I4418/hourly1!$I$8763</f>
        <v>0.32050111262074898</v>
      </c>
      <c r="D4417" s="14">
        <v>243.763048</v>
      </c>
      <c r="E4417" s="14">
        <v>0.37631999999999999</v>
      </c>
      <c r="F4417" s="1">
        <v>946033</v>
      </c>
      <c r="G4417" s="15">
        <f t="shared" si="136"/>
        <v>0.27893743513621416</v>
      </c>
      <c r="H4417" s="15">
        <f t="shared" si="137"/>
        <v>0.46226421735023537</v>
      </c>
    </row>
    <row r="4418" spans="1:8">
      <c r="A4418" s="1">
        <v>4417</v>
      </c>
      <c r="B4418" s="444">
        <f>유형화!$F$71*hourly1!B4419/hourly1!$B$8763+유형화!$F$72*hourly1!C4419/hourly1!$C$8763+유형화!$F$73*hourly1!D4419/hourly1!$D$8763+유형화!$F$74*hourly1!E4419/hourly1!$E$8763</f>
        <v>58.994175476177354</v>
      </c>
      <c r="C4418" s="442">
        <f>hourly1!$F4419*유형화!$G$71/hourly1!$F$8763+유형화!$G$72*hourly1!$G4419/hourly1!$F$8763+유형화!$G$74*hourly1!I4419/hourly1!$I$8763</f>
        <v>0.26293778231556941</v>
      </c>
      <c r="D4418" s="14">
        <v>235.02440899999999</v>
      </c>
      <c r="E4418" s="14">
        <v>0.18240000000000001</v>
      </c>
      <c r="F4418" s="1">
        <v>899882</v>
      </c>
      <c r="G4418" s="15">
        <f t="shared" ref="G4418:G4481" si="138">D4418/$I$1</f>
        <v>0.26893783277957928</v>
      </c>
      <c r="H4418" s="15">
        <f t="shared" ref="H4418:H4481" si="139">G4418/(1-$H$1*(1-G4418))</f>
        <v>0.44979214325545885</v>
      </c>
    </row>
    <row r="4419" spans="1:8">
      <c r="A4419" s="1">
        <v>4418</v>
      </c>
      <c r="B4419" s="444">
        <f>유형화!$F$71*hourly1!B4420/hourly1!$B$8763+유형화!$F$72*hourly1!C4420/hourly1!$C$8763+유형화!$F$73*hourly1!D4420/hourly1!$D$8763+유형화!$F$74*hourly1!E4420/hourly1!$E$8763</f>
        <v>58.742555484540304</v>
      </c>
      <c r="C4419" s="442">
        <f>hourly1!$F4420*유형화!$G$71/hourly1!$F$8763+유형화!$G$72*hourly1!$G4420/hourly1!$F$8763+유형화!$G$74*hourly1!I4420/hourly1!$I$8763</f>
        <v>0.24348870715172885</v>
      </c>
      <c r="D4419" s="14">
        <v>210.661494</v>
      </c>
      <c r="E4419" s="14">
        <v>0.54527999999999999</v>
      </c>
      <c r="F4419" s="1">
        <v>786108</v>
      </c>
      <c r="G4419" s="15">
        <f t="shared" si="138"/>
        <v>0.24105941118000365</v>
      </c>
      <c r="H4419" s="15">
        <f t="shared" si="139"/>
        <v>0.41377717026098121</v>
      </c>
    </row>
    <row r="4420" spans="1:8">
      <c r="A4420" s="1">
        <v>4419</v>
      </c>
      <c r="B4420" s="444">
        <f>유형화!$F$71*hourly1!B4421/hourly1!$B$8763+유형화!$F$72*hourly1!C4421/hourly1!$C$8763+유형화!$F$73*hourly1!D4421/hourly1!$D$8763+유형화!$F$74*hourly1!E4421/hourly1!$E$8763</f>
        <v>58.735933241386611</v>
      </c>
      <c r="C4420" s="442">
        <f>hourly1!$F4421*유형화!$G$71/hourly1!$F$8763+유형화!$G$72*hourly1!$G4421/hourly1!$F$8763+유형화!$G$74*hourly1!I4421/hourly1!$I$8763</f>
        <v>0.23796086082625276</v>
      </c>
      <c r="D4420" s="14">
        <v>165.66476299999999</v>
      </c>
      <c r="E4420" s="14">
        <v>0.39416000000000001</v>
      </c>
      <c r="F4420" s="1">
        <v>648728</v>
      </c>
      <c r="G4420" s="15">
        <f t="shared" si="138"/>
        <v>0.18956976647120358</v>
      </c>
      <c r="H4420" s="15">
        <f t="shared" si="139"/>
        <v>0.34202109718695156</v>
      </c>
    </row>
    <row r="4421" spans="1:8">
      <c r="A4421" s="1">
        <v>4420</v>
      </c>
      <c r="B4421" s="444">
        <f>유형화!$F$71*hourly1!B4422/hourly1!$B$8763+유형화!$F$72*hourly1!C4422/hourly1!$C$8763+유형화!$F$73*hourly1!D4422/hourly1!$D$8763+유형화!$F$74*hourly1!E4422/hourly1!$E$8763</f>
        <v>58.729743824582819</v>
      </c>
      <c r="C4421" s="442">
        <f>hourly1!$F4422*유형화!$G$71/hourly1!$F$8763+유형화!$G$72*hourly1!$G4422/hourly1!$F$8763+유형화!$G$74*hourly1!I4422/hourly1!$I$8763</f>
        <v>0.23799867032380614</v>
      </c>
      <c r="D4421" s="14">
        <v>110.504375</v>
      </c>
      <c r="E4421" s="14">
        <v>4.9599999999999998E-2</v>
      </c>
      <c r="F4421" s="1">
        <v>536703</v>
      </c>
      <c r="G4421" s="15">
        <f t="shared" si="138"/>
        <v>0.1264498749368706</v>
      </c>
      <c r="H4421" s="15">
        <f t="shared" si="139"/>
        <v>0.24338466007057408</v>
      </c>
    </row>
    <row r="4422" spans="1:8">
      <c r="A4422" s="1">
        <v>4421</v>
      </c>
      <c r="B4422" s="444">
        <f>유형화!$F$71*hourly1!B4423/hourly1!$B$8763+유형화!$F$72*hourly1!C4423/hourly1!$C$8763+유형화!$F$73*hourly1!D4423/hourly1!$D$8763+유형화!$F$74*hourly1!E4423/hourly1!$E$8763</f>
        <v>58.723006161069129</v>
      </c>
      <c r="C4422" s="442">
        <f>hourly1!$F4423*유형화!$G$71/hourly1!$F$8763+유형화!$G$72*hourly1!$G4423/hourly1!$F$8763+유형화!$G$74*hourly1!I4423/hourly1!$I$8763</f>
        <v>0.23652890759240763</v>
      </c>
      <c r="D4422" s="14">
        <v>64.896337000000017</v>
      </c>
      <c r="E4422" s="14">
        <v>9.0399999999999994E-3</v>
      </c>
      <c r="F4422" s="1">
        <v>584364</v>
      </c>
      <c r="G4422" s="15">
        <f t="shared" si="138"/>
        <v>7.4260713184532381E-2</v>
      </c>
      <c r="H4422" s="15">
        <f t="shared" si="139"/>
        <v>0.15129207066208913</v>
      </c>
    </row>
    <row r="4423" spans="1:8">
      <c r="A4423" s="1">
        <v>4422</v>
      </c>
      <c r="B4423" s="444">
        <f>유형화!$F$71*hourly1!B4424/hourly1!$B$8763+유형화!$F$72*hourly1!C4424/hourly1!$C$8763+유형화!$F$73*hourly1!D4424/hourly1!$D$8763+유형화!$F$74*hourly1!E4424/hourly1!$E$8763</f>
        <v>60.573624857460217</v>
      </c>
      <c r="C4423" s="442">
        <f>hourly1!$F4424*유형화!$G$71/hourly1!$F$8763+유형화!$G$72*hourly1!$G4424/hourly1!$F$8763+유형화!$G$74*hourly1!I4424/hourly1!$I$8763</f>
        <v>0.42165838617495399</v>
      </c>
      <c r="D4423" s="14">
        <v>49.545728999999987</v>
      </c>
      <c r="E4423" s="14">
        <v>0.71456200000000036</v>
      </c>
      <c r="F4423" s="1">
        <v>947249</v>
      </c>
      <c r="G4423" s="15">
        <f t="shared" si="138"/>
        <v>5.6695051537154803E-2</v>
      </c>
      <c r="H4423" s="15">
        <f t="shared" si="139"/>
        <v>0.11782447959659496</v>
      </c>
    </row>
    <row r="4424" spans="1:8">
      <c r="A4424" s="1">
        <v>4423</v>
      </c>
      <c r="B4424" s="444">
        <f>유형화!$F$71*hourly1!B4425/hourly1!$B$8763+유형화!$F$72*hourly1!C4425/hourly1!$C$8763+유형화!$F$73*hourly1!D4425/hourly1!$D$8763+유형화!$F$74*hourly1!E4425/hourly1!$E$8763</f>
        <v>72.128277092703073</v>
      </c>
      <c r="C4424" s="442">
        <f>hourly1!$F4425*유형화!$G$71/hourly1!$F$8763+유형화!$G$72*hourly1!$G4425/hourly1!$F$8763+유형화!$G$74*hourly1!I4425/hourly1!$I$8763</f>
        <v>0.75229624934363326</v>
      </c>
      <c r="D4424" s="14">
        <v>41.745219000000013</v>
      </c>
      <c r="E4424" s="14">
        <v>28.58140800000001</v>
      </c>
      <c r="F4424" s="1">
        <v>1134126</v>
      </c>
      <c r="G4424" s="15">
        <f t="shared" si="138"/>
        <v>4.7768947806476218E-2</v>
      </c>
      <c r="H4424" s="15">
        <f t="shared" si="139"/>
        <v>0.10029742542728504</v>
      </c>
    </row>
    <row r="4425" spans="1:8">
      <c r="A4425" s="1">
        <v>4424</v>
      </c>
      <c r="B4425" s="444">
        <f>유형화!$F$71*hourly1!B4426/hourly1!$B$8763+유형화!$F$72*hourly1!C4426/hourly1!$C$8763+유형화!$F$73*hourly1!D4426/hourly1!$D$8763+유형화!$F$74*hourly1!E4426/hourly1!$E$8763</f>
        <v>134.32191833270682</v>
      </c>
      <c r="C4425" s="442">
        <f>hourly1!$F4426*유형화!$G$71/hourly1!$F$8763+유형화!$G$72*hourly1!$G4426/hourly1!$F$8763+유형화!$G$74*hourly1!I4426/hourly1!$I$8763</f>
        <v>0.65099515302394995</v>
      </c>
      <c r="D4425" s="14">
        <v>46.162492</v>
      </c>
      <c r="E4425" s="14">
        <v>116.378619</v>
      </c>
      <c r="F4425" s="1">
        <v>1163456</v>
      </c>
      <c r="G4425" s="15">
        <f t="shared" si="138"/>
        <v>5.2823622052740347E-2</v>
      </c>
      <c r="H4425" s="15">
        <f t="shared" si="139"/>
        <v>0.11026676154965992</v>
      </c>
    </row>
    <row r="4426" spans="1:8">
      <c r="A4426" s="1">
        <v>4425</v>
      </c>
      <c r="B4426" s="444">
        <f>유형화!$F$71*hourly1!B4427/hourly1!$B$8763+유형화!$F$72*hourly1!C4427/hourly1!$C$8763+유형화!$F$73*hourly1!D4427/hourly1!$D$8763+유형화!$F$74*hourly1!E4427/hourly1!$E$8763</f>
        <v>222.2530825699225</v>
      </c>
      <c r="C4426" s="442">
        <f>hourly1!$F4427*유형화!$G$71/hourly1!$F$8763+유형화!$G$72*hourly1!$G4427/hourly1!$F$8763+유형화!$G$74*hourly1!I4427/hourly1!$I$8763</f>
        <v>0.57625286564186307</v>
      </c>
      <c r="D4426" s="14">
        <v>52.023257000000001</v>
      </c>
      <c r="E4426" s="14">
        <v>266.8712339999999</v>
      </c>
      <c r="F4426" s="1">
        <v>1052977</v>
      </c>
      <c r="G4426" s="15">
        <f t="shared" si="138"/>
        <v>5.9530080519062507E-2</v>
      </c>
      <c r="H4426" s="15">
        <f t="shared" si="139"/>
        <v>0.12331667167194861</v>
      </c>
    </row>
    <row r="4427" spans="1:8">
      <c r="A4427" s="1">
        <v>4426</v>
      </c>
      <c r="B4427" s="444">
        <f>유형화!$F$71*hourly1!B4428/hourly1!$B$8763+유형화!$F$72*hourly1!C4428/hourly1!$C$8763+유형화!$F$73*hourly1!D4428/hourly1!$D$8763+유형화!$F$74*hourly1!E4428/hourly1!$E$8763</f>
        <v>275.75830606031025</v>
      </c>
      <c r="C4427" s="442">
        <f>hourly1!$F4428*유형화!$G$71/hourly1!$F$8763+유형화!$G$72*hourly1!$G4428/hourly1!$F$8763+유형화!$G$74*hourly1!I4428/hourly1!$I$8763</f>
        <v>0.49080340117140231</v>
      </c>
      <c r="D4427" s="14">
        <v>55.135613999999997</v>
      </c>
      <c r="E4427" s="14">
        <v>427.53055699999959</v>
      </c>
      <c r="F4427" s="1">
        <v>960093</v>
      </c>
      <c r="G4427" s="15">
        <f t="shared" si="138"/>
        <v>6.3091542709214646E-2</v>
      </c>
      <c r="H4427" s="15">
        <f t="shared" si="139"/>
        <v>0.13016607664045748</v>
      </c>
    </row>
    <row r="4428" spans="1:8">
      <c r="A4428" s="1">
        <v>4427</v>
      </c>
      <c r="B4428" s="444">
        <f>유형화!$F$71*hourly1!B4429/hourly1!$B$8763+유형화!$F$72*hourly1!C4429/hourly1!$C$8763+유형화!$F$73*hourly1!D4429/hourly1!$D$8763+유형화!$F$74*hourly1!E4429/hourly1!$E$8763</f>
        <v>363.85295012702539</v>
      </c>
      <c r="C4428" s="442">
        <f>hourly1!$F4429*유형화!$G$71/hourly1!$F$8763+유형화!$G$72*hourly1!$G4429/hourly1!$F$8763+유형화!$G$74*hourly1!I4429/hourly1!$I$8763</f>
        <v>0.45870305626266311</v>
      </c>
      <c r="D4428" s="14">
        <v>37.808159999999987</v>
      </c>
      <c r="E4428" s="14">
        <v>564.89644199999941</v>
      </c>
      <c r="F4428" s="1">
        <v>908117</v>
      </c>
      <c r="G4428" s="15">
        <f t="shared" si="138"/>
        <v>4.3263781217650357E-2</v>
      </c>
      <c r="H4428" s="15">
        <f t="shared" si="139"/>
        <v>9.1313276718302833E-2</v>
      </c>
    </row>
    <row r="4429" spans="1:8">
      <c r="A4429" s="1">
        <v>4428</v>
      </c>
      <c r="B4429" s="444">
        <f>유형화!$F$71*hourly1!B4430/hourly1!$B$8763+유형화!$F$72*hourly1!C4430/hourly1!$C$8763+유형화!$F$73*hourly1!D4430/hourly1!$D$8763+유형화!$F$74*hourly1!E4430/hourly1!$E$8763</f>
        <v>308.35284602506619</v>
      </c>
      <c r="C4429" s="442">
        <f>hourly1!$F4430*유형화!$G$71/hourly1!$F$8763+유형화!$G$72*hourly1!$G4430/hourly1!$F$8763+유형화!$G$74*hourly1!I4430/hourly1!$I$8763</f>
        <v>0.44270018642322828</v>
      </c>
      <c r="D4429" s="14">
        <v>40.277521999999998</v>
      </c>
      <c r="E4429" s="14">
        <v>755.21812900000089</v>
      </c>
      <c r="F4429" s="1">
        <v>887710</v>
      </c>
      <c r="G4429" s="15">
        <f t="shared" si="138"/>
        <v>4.6089465866551015E-2</v>
      </c>
      <c r="H4429" s="15">
        <f t="shared" si="139"/>
        <v>9.6959172883481728E-2</v>
      </c>
    </row>
    <row r="4430" spans="1:8">
      <c r="A4430" s="1">
        <v>4429</v>
      </c>
      <c r="B4430" s="444">
        <f>유형화!$F$71*hourly1!B4431/hourly1!$B$8763+유형화!$F$72*hourly1!C4431/hourly1!$C$8763+유형화!$F$73*hourly1!D4431/hourly1!$D$8763+유형화!$F$74*hourly1!E4431/hourly1!$E$8763</f>
        <v>209.09639561527749</v>
      </c>
      <c r="C4430" s="442">
        <f>hourly1!$F4431*유형화!$G$71/hourly1!$F$8763+유형화!$G$72*hourly1!$G4431/hourly1!$F$8763+유형화!$G$74*hourly1!I4431/hourly1!$I$8763</f>
        <v>0.55444273403059463</v>
      </c>
      <c r="D4430" s="14">
        <v>49.235379000000002</v>
      </c>
      <c r="E4430" s="14">
        <v>806.14637599999946</v>
      </c>
      <c r="F4430" s="1">
        <v>848097</v>
      </c>
      <c r="G4430" s="15">
        <f t="shared" si="138"/>
        <v>5.6339918822394364E-2</v>
      </c>
      <c r="H4430" s="15">
        <f t="shared" si="139"/>
        <v>0.11713398501862922</v>
      </c>
    </row>
    <row r="4431" spans="1:8">
      <c r="A4431" s="1">
        <v>4430</v>
      </c>
      <c r="B4431" s="444">
        <f>유형화!$F$71*hourly1!B4432/hourly1!$B$8763+유형화!$F$72*hourly1!C4432/hourly1!$C$8763+유형화!$F$73*hourly1!D4432/hourly1!$D$8763+유형화!$F$74*hourly1!E4432/hourly1!$E$8763</f>
        <v>268.01130438064683</v>
      </c>
      <c r="C4431" s="442">
        <f>hourly1!$F4432*유형화!$G$71/hourly1!$F$8763+유형화!$G$72*hourly1!$G4432/hourly1!$F$8763+유형화!$G$74*hourly1!I4432/hourly1!$I$8763</f>
        <v>0.51714415361017929</v>
      </c>
      <c r="D4431" s="14">
        <v>106.941687</v>
      </c>
      <c r="E4431" s="14">
        <v>802.13478200000122</v>
      </c>
      <c r="F4431" s="1">
        <v>866768</v>
      </c>
      <c r="G4431" s="15">
        <f t="shared" si="138"/>
        <v>0.12237310013008951</v>
      </c>
      <c r="H4431" s="15">
        <f t="shared" si="139"/>
        <v>0.23655880306320118</v>
      </c>
    </row>
    <row r="4432" spans="1:8">
      <c r="A4432" s="1">
        <v>4431</v>
      </c>
      <c r="B4432" s="444">
        <f>유형화!$F$71*hourly1!B4433/hourly1!$B$8763+유형화!$F$72*hourly1!C4433/hourly1!$C$8763+유형화!$F$73*hourly1!D4433/hourly1!$D$8763+유형화!$F$74*hourly1!E4433/hourly1!$E$8763</f>
        <v>400.96200691367477</v>
      </c>
      <c r="C4432" s="442">
        <f>hourly1!$F4433*유형화!$G$71/hourly1!$F$8763+유형화!$G$72*hourly1!$G4433/hourly1!$F$8763+유형화!$G$74*hourly1!I4433/hourly1!$I$8763</f>
        <v>0.38936801594661585</v>
      </c>
      <c r="D4432" s="14">
        <v>121.18279800000001</v>
      </c>
      <c r="E4432" s="14">
        <v>732.08599300000014</v>
      </c>
      <c r="F4432" s="1">
        <v>822260</v>
      </c>
      <c r="G4432" s="15">
        <f t="shared" si="138"/>
        <v>0.1386691671854626</v>
      </c>
      <c r="H4432" s="15">
        <f t="shared" si="139"/>
        <v>0.26349532202472065</v>
      </c>
    </row>
    <row r="4433" spans="1:8">
      <c r="A4433" s="1">
        <v>4432</v>
      </c>
      <c r="B4433" s="444">
        <f>유형화!$F$71*hourly1!B4434/hourly1!$B$8763+유형화!$F$72*hourly1!C4434/hourly1!$C$8763+유형화!$F$73*hourly1!D4434/hourly1!$D$8763+유형화!$F$74*hourly1!E4434/hourly1!$E$8763</f>
        <v>343.38295744391513</v>
      </c>
      <c r="C4433" s="442">
        <f>hourly1!$F4434*유형화!$G$71/hourly1!$F$8763+유형화!$G$72*hourly1!$G4434/hourly1!$F$8763+유형화!$G$74*hourly1!I4434/hourly1!$I$8763</f>
        <v>0.36810604056388335</v>
      </c>
      <c r="D4433" s="14">
        <v>107.184471</v>
      </c>
      <c r="E4433" s="14">
        <v>604.02413200000024</v>
      </c>
      <c r="F4433" s="1">
        <v>835553</v>
      </c>
      <c r="G4433" s="15">
        <f t="shared" si="138"/>
        <v>0.12265091724309225</v>
      </c>
      <c r="H4433" s="15">
        <f t="shared" si="139"/>
        <v>0.23702583819428694</v>
      </c>
    </row>
    <row r="4434" spans="1:8">
      <c r="A4434" s="1">
        <v>4433</v>
      </c>
      <c r="B4434" s="444">
        <f>유형화!$F$71*hourly1!B4435/hourly1!$B$8763+유형화!$F$72*hourly1!C4435/hourly1!$C$8763+유형화!$F$73*hourly1!D4435/hourly1!$D$8763+유형화!$F$74*hourly1!E4435/hourly1!$E$8763</f>
        <v>292.67126607127159</v>
      </c>
      <c r="C4434" s="442">
        <f>hourly1!$F4435*유형화!$G$71/hourly1!$F$8763+유형화!$G$72*hourly1!$G4435/hourly1!$F$8763+유형화!$G$74*hourly1!I4435/hourly1!$I$8763</f>
        <v>0.38937143835803234</v>
      </c>
      <c r="D4434" s="14">
        <v>73.375158999999982</v>
      </c>
      <c r="E4434" s="14">
        <v>464.67914899999971</v>
      </c>
      <c r="F4434" s="1">
        <v>853481</v>
      </c>
      <c r="G4434" s="15">
        <f t="shared" si="138"/>
        <v>8.3963007609635293E-2</v>
      </c>
      <c r="H4434" s="15">
        <f t="shared" si="139"/>
        <v>0.16921896514982684</v>
      </c>
    </row>
    <row r="4435" spans="1:8">
      <c r="A4435" s="1">
        <v>4434</v>
      </c>
      <c r="B4435" s="444">
        <f>유형화!$F$71*hourly1!B4436/hourly1!$B$8763+유형화!$F$72*hourly1!C4436/hourly1!$C$8763+유형화!$F$73*hourly1!D4436/hourly1!$D$8763+유형화!$F$74*hourly1!E4436/hourly1!$E$8763</f>
        <v>164.12364465863098</v>
      </c>
      <c r="C4435" s="442">
        <f>hourly1!$F4436*유형화!$G$71/hourly1!$F$8763+유형화!$G$72*hourly1!$G4436/hourly1!$F$8763+유형화!$G$74*hourly1!I4436/hourly1!$I$8763</f>
        <v>0.51712598223527761</v>
      </c>
      <c r="D4435" s="14">
        <v>41.53075299999999</v>
      </c>
      <c r="E4435" s="14">
        <v>281.78712699999971</v>
      </c>
      <c r="F4435" s="1">
        <v>870411</v>
      </c>
      <c r="G4435" s="15">
        <f t="shared" si="138"/>
        <v>4.7523534908767748E-2</v>
      </c>
      <c r="H4435" s="15">
        <f t="shared" si="139"/>
        <v>9.9810434114075572E-2</v>
      </c>
    </row>
    <row r="4436" spans="1:8">
      <c r="A4436" s="1">
        <v>4435</v>
      </c>
      <c r="B4436" s="444">
        <f>유형화!$F$71*hourly1!B4437/hourly1!$B$8763+유형화!$F$72*hourly1!C4437/hourly1!$C$8763+유형화!$F$73*hourly1!D4437/hourly1!$D$8763+유형화!$F$74*hourly1!E4437/hourly1!$E$8763</f>
        <v>145.77541127980328</v>
      </c>
      <c r="C4436" s="442">
        <f>hourly1!$F4437*유형화!$G$71/hourly1!$F$8763+유형화!$G$72*hourly1!$G4437/hourly1!$F$8763+유형화!$G$74*hourly1!I4437/hourly1!$I$8763</f>
        <v>0.63963054699966904</v>
      </c>
      <c r="D4436" s="14">
        <v>31.131865000000001</v>
      </c>
      <c r="E4436" s="14">
        <v>104.6103690000002</v>
      </c>
      <c r="F4436" s="1">
        <v>882975</v>
      </c>
      <c r="G4436" s="15">
        <f t="shared" si="138"/>
        <v>3.5624113848899998E-2</v>
      </c>
      <c r="H4436" s="15">
        <f t="shared" si="139"/>
        <v>7.5861637474051613E-2</v>
      </c>
    </row>
    <row r="4437" spans="1:8">
      <c r="A4437" s="1">
        <v>4436</v>
      </c>
      <c r="B4437" s="444">
        <f>유형화!$F$71*hourly1!B4438/hourly1!$B$8763+유형화!$F$72*hourly1!C4438/hourly1!$C$8763+유형화!$F$73*hourly1!D4438/hourly1!$D$8763+유형화!$F$74*hourly1!E4438/hourly1!$E$8763</f>
        <v>151.00293988334312</v>
      </c>
      <c r="C4437" s="442">
        <f>hourly1!$F4438*유형화!$G$71/hourly1!$F$8763+유형화!$G$72*hourly1!$G4438/hourly1!$F$8763+유형화!$G$74*hourly1!I4438/hourly1!$I$8763</f>
        <v>0.64500381440950161</v>
      </c>
      <c r="D4437" s="14">
        <v>28.797156000000001</v>
      </c>
      <c r="E4437" s="14">
        <v>16.46588999999998</v>
      </c>
      <c r="F4437" s="1">
        <v>890191</v>
      </c>
      <c r="G4437" s="15">
        <f t="shared" si="138"/>
        <v>3.2952512285034444E-2</v>
      </c>
      <c r="H4437" s="15">
        <f t="shared" si="139"/>
        <v>7.0392717759603943E-2</v>
      </c>
    </row>
    <row r="4438" spans="1:8">
      <c r="A4438" s="1">
        <v>4437</v>
      </c>
      <c r="B4438" s="444">
        <f>유형화!$F$71*hourly1!B4439/hourly1!$B$8763+유형화!$F$72*hourly1!C4439/hourly1!$C$8763+유형화!$F$73*hourly1!D4439/hourly1!$D$8763+유형화!$F$74*hourly1!E4439/hourly1!$E$8763</f>
        <v>65.099592352365306</v>
      </c>
      <c r="C4438" s="442">
        <f>hourly1!$F4439*유형화!$G$71/hourly1!$F$8763+유형화!$G$72*hourly1!$G4439/hourly1!$F$8763+유형화!$G$74*hourly1!I4439/hourly1!$I$8763</f>
        <v>0.54925623250091693</v>
      </c>
      <c r="D4438" s="14">
        <v>31.157955000000001</v>
      </c>
      <c r="E4438" s="14">
        <v>6.3509800000000007</v>
      </c>
      <c r="F4438" s="1">
        <v>896564</v>
      </c>
      <c r="G4438" s="15">
        <f t="shared" si="138"/>
        <v>3.5653968569467426E-2</v>
      </c>
      <c r="H4438" s="15">
        <f t="shared" si="139"/>
        <v>7.5922558418033054E-2</v>
      </c>
    </row>
    <row r="4439" spans="1:8">
      <c r="A4439" s="1">
        <v>4438</v>
      </c>
      <c r="B4439" s="444">
        <f>유형화!$F$71*hourly1!B4440/hourly1!$B$8763+유형화!$F$72*hourly1!C4440/hourly1!$C$8763+유형화!$F$73*hourly1!D4440/hourly1!$D$8763+유형화!$F$74*hourly1!E4440/hourly1!$E$8763</f>
        <v>62.560550285609203</v>
      </c>
      <c r="C4439" s="442">
        <f>hourly1!$F4440*유형화!$G$71/hourly1!$F$8763+유형화!$G$72*hourly1!$G4440/hourly1!$F$8763+유형화!$G$74*hourly1!I4440/hourly1!$I$8763</f>
        <v>0.45872448707700825</v>
      </c>
      <c r="D4439" s="14">
        <v>18.807632000000002</v>
      </c>
      <c r="E4439" s="14">
        <v>4.5901000000000014</v>
      </c>
      <c r="F4439" s="1">
        <v>980045</v>
      </c>
      <c r="G4439" s="15">
        <f t="shared" si="138"/>
        <v>2.1521525408009282E-2</v>
      </c>
      <c r="H4439" s="15">
        <f t="shared" si="139"/>
        <v>4.659984564202771E-2</v>
      </c>
    </row>
    <row r="4440" spans="1:8">
      <c r="A4440" s="1">
        <v>4439</v>
      </c>
      <c r="B4440" s="444">
        <f>유형화!$F$71*hourly1!B4441/hourly1!$B$8763+유형화!$F$72*hourly1!C4441/hourly1!$C$8763+유형화!$F$73*hourly1!D4441/hourly1!$D$8763+유형화!$F$74*hourly1!E4441/hourly1!$E$8763</f>
        <v>60.893029062380265</v>
      </c>
      <c r="C4440" s="442">
        <f>hourly1!$F4441*유형화!$G$71/hourly1!$F$8763+유형화!$G$72*hourly1!$G4441/hourly1!$F$8763+유형화!$G$74*hourly1!I4441/hourly1!$I$8763</f>
        <v>0.35233679104661425</v>
      </c>
      <c r="D4440" s="14">
        <v>16.993984000000001</v>
      </c>
      <c r="E4440" s="14">
        <v>2.5542799999999999</v>
      </c>
      <c r="F4440" s="1">
        <v>1062921</v>
      </c>
      <c r="G4440" s="15">
        <f t="shared" si="138"/>
        <v>1.9446172619673928E-2</v>
      </c>
      <c r="H4440" s="15">
        <f t="shared" si="139"/>
        <v>4.2210477537271487E-2</v>
      </c>
    </row>
    <row r="4441" spans="1:8">
      <c r="A4441" s="1">
        <v>4440</v>
      </c>
      <c r="B4441" s="444">
        <f>유형화!$F$71*hourly1!B4442/hourly1!$B$8763+유형화!$F$72*hourly1!C4442/hourly1!$C$8763+유형화!$F$73*hourly1!D4442/hourly1!$D$8763+유형화!$F$74*hourly1!E4442/hourly1!$E$8763</f>
        <v>58.998153871710329</v>
      </c>
      <c r="C4441" s="442">
        <f>hourly1!$F4442*유형화!$G$71/hourly1!$F$8763+유형화!$G$72*hourly1!$G4442/hourly1!$F$8763+유형화!$G$74*hourly1!I4442/hourly1!$I$8763</f>
        <v>0.32055163393213487</v>
      </c>
      <c r="D4441" s="14">
        <v>15.844656000000001</v>
      </c>
      <c r="E4441" s="14">
        <v>0.49008000000000002</v>
      </c>
      <c r="F4441" s="1">
        <v>1070735</v>
      </c>
      <c r="G4441" s="15">
        <f t="shared" si="138"/>
        <v>1.8130999515790541E-2</v>
      </c>
      <c r="H4441" s="15">
        <f t="shared" si="139"/>
        <v>3.9417611409841208E-2</v>
      </c>
    </row>
    <row r="4442" spans="1:8">
      <c r="A4442" s="1">
        <v>4441</v>
      </c>
      <c r="B4442" s="444">
        <f>유형화!$F$71*hourly1!B4443/hourly1!$B$8763+유형화!$F$72*hourly1!C4443/hourly1!$C$8763+유형화!$F$73*hourly1!D4443/hourly1!$D$8763+유형화!$F$74*hourly1!E4443/hourly1!$E$8763</f>
        <v>58.984941847379162</v>
      </c>
      <c r="C4442" s="442">
        <f>hourly1!$F4443*유형화!$G$71/hourly1!$F$8763+유형화!$G$72*hourly1!$G4443/hourly1!$F$8763+유형화!$G$74*hourly1!I4443/hourly1!$I$8763</f>
        <v>0.26297640667298378</v>
      </c>
      <c r="D4442" s="14">
        <v>23.746441000000001</v>
      </c>
      <c r="E4442" s="14">
        <v>0.42608000000000001</v>
      </c>
      <c r="F4442" s="1">
        <v>983378</v>
      </c>
      <c r="G4442" s="15">
        <f t="shared" si="138"/>
        <v>2.7172991971094143E-2</v>
      </c>
      <c r="H4442" s="15">
        <f t="shared" si="139"/>
        <v>5.8443436240112223E-2</v>
      </c>
    </row>
    <row r="4443" spans="1:8">
      <c r="A4443" s="1">
        <v>4442</v>
      </c>
      <c r="B4443" s="444">
        <f>유형화!$F$71*hourly1!B4444/hourly1!$B$8763+유형화!$F$72*hourly1!C4444/hourly1!$C$8763+유형화!$F$73*hourly1!D4444/hourly1!$D$8763+유형화!$F$74*hourly1!E4444/hourly1!$E$8763</f>
        <v>58.729191970986676</v>
      </c>
      <c r="C4443" s="442">
        <f>hourly1!$F4444*유형화!$G$71/hourly1!$F$8763+유형화!$G$72*hourly1!$G4444/hourly1!$F$8763+유형화!$G$74*hourly1!I4444/hourly1!$I$8763</f>
        <v>0.2435439546503089</v>
      </c>
      <c r="D4443" s="14">
        <v>30.619937999999991</v>
      </c>
      <c r="E4443" s="14">
        <v>0.65920000000000001</v>
      </c>
      <c r="F4443" s="1">
        <v>803971</v>
      </c>
      <c r="G4443" s="15">
        <f t="shared" si="138"/>
        <v>3.5038317086312012E-2</v>
      </c>
      <c r="H4443" s="15">
        <f t="shared" si="139"/>
        <v>7.4665409819473852E-2</v>
      </c>
    </row>
    <row r="4444" spans="1:8">
      <c r="A4444" s="1">
        <v>4443</v>
      </c>
      <c r="B4444" s="444">
        <f>유형화!$F$71*hourly1!B4445/hourly1!$B$8763+유형화!$F$72*hourly1!C4445/hourly1!$C$8763+유형화!$F$73*hourly1!D4445/hourly1!$D$8763+유형화!$F$74*hourly1!E4445/hourly1!$E$8763</f>
        <v>58.720539050874621</v>
      </c>
      <c r="C4444" s="442">
        <f>hourly1!$F4445*유형화!$G$71/hourly1!$F$8763+유형화!$G$72*hourly1!$G4445/hourly1!$F$8763+유형화!$G$74*hourly1!I4445/hourly1!$I$8763</f>
        <v>0.23813369260278419</v>
      </c>
      <c r="D4444" s="14">
        <v>28.33486199999999</v>
      </c>
      <c r="E4444" s="14">
        <v>0.47583999999999999</v>
      </c>
      <c r="F4444" s="1">
        <v>629926</v>
      </c>
      <c r="G4444" s="15">
        <f t="shared" si="138"/>
        <v>3.2423510437966693E-2</v>
      </c>
      <c r="H4444" s="15">
        <f t="shared" si="139"/>
        <v>6.9305746362530188E-2</v>
      </c>
    </row>
    <row r="4445" spans="1:8">
      <c r="A4445" s="1">
        <v>4444</v>
      </c>
      <c r="B4445" s="444">
        <f>유형화!$F$71*hourly1!B4446/hourly1!$B$8763+유형화!$F$72*hourly1!C4446/hourly1!$C$8763+유형화!$F$73*hourly1!D4446/hourly1!$D$8763+유형화!$F$74*hourly1!E4446/hourly1!$E$8763</f>
        <v>58.711294601417677</v>
      </c>
      <c r="C4445" s="442">
        <f>hourly1!$F4446*유형화!$G$71/hourly1!$F$8763+유형화!$G$72*hourly1!$G4446/hourly1!$F$8763+유형화!$G$74*hourly1!I4446/hourly1!$I$8763</f>
        <v>0.238181850820573</v>
      </c>
      <c r="D4445" s="14">
        <v>32.577698000000012</v>
      </c>
      <c r="E4445" s="14">
        <v>4.9599999999999998E-2</v>
      </c>
      <c r="F4445" s="1">
        <v>519618</v>
      </c>
      <c r="G4445" s="15">
        <f t="shared" si="138"/>
        <v>3.727857686929717E-2</v>
      </c>
      <c r="H4445" s="15">
        <f t="shared" si="139"/>
        <v>7.9231290032309998E-2</v>
      </c>
    </row>
    <row r="4446" spans="1:8">
      <c r="A4446" s="1">
        <v>4445</v>
      </c>
      <c r="B4446" s="444">
        <f>유형화!$F$71*hourly1!B4447/hourly1!$B$8763+유형화!$F$72*hourly1!C4447/hourly1!$C$8763+유형화!$F$73*hourly1!D4447/hourly1!$D$8763+유형화!$F$74*hourly1!E4447/hourly1!$E$8763</f>
        <v>58.705054688206395</v>
      </c>
      <c r="C4446" s="442">
        <f>hourly1!$F4447*유형화!$G$71/hourly1!$F$8763+유형화!$G$72*hourly1!$G4447/hourly1!$F$8763+유형화!$G$74*hourly1!I4447/hourly1!$I$8763</f>
        <v>0.23663068358905434</v>
      </c>
      <c r="D4446" s="14">
        <v>20.347196</v>
      </c>
      <c r="E4446" s="14">
        <v>1.272E-2</v>
      </c>
      <c r="F4446" s="1">
        <v>575937</v>
      </c>
      <c r="G4446" s="15">
        <f t="shared" si="138"/>
        <v>2.3283244573040603E-2</v>
      </c>
      <c r="H4446" s="15">
        <f t="shared" si="139"/>
        <v>5.0308888419430077E-2</v>
      </c>
    </row>
    <row r="4447" spans="1:8">
      <c r="A4447" s="1">
        <v>4446</v>
      </c>
      <c r="B4447" s="444">
        <f>유형화!$F$71*hourly1!B4448/hourly1!$B$8763+유형화!$F$72*hourly1!C4448/hourly1!$C$8763+유형화!$F$73*hourly1!D4448/hourly1!$D$8763+유형화!$F$74*hourly1!E4448/hourly1!$E$8763</f>
        <v>60.56611171340294</v>
      </c>
      <c r="C4447" s="442">
        <f>hourly1!$F4448*유형화!$G$71/hourly1!$F$8763+유형화!$G$72*hourly1!$G4448/hourly1!$F$8763+유형화!$G$74*hourly1!I4448/hourly1!$I$8763</f>
        <v>0.42172707886124239</v>
      </c>
      <c r="D4447" s="14">
        <v>8.8984079999999999</v>
      </c>
      <c r="E4447" s="14">
        <v>2.3692899999999999</v>
      </c>
      <c r="F4447" s="1">
        <v>891382</v>
      </c>
      <c r="G4447" s="15">
        <f t="shared" si="138"/>
        <v>1.0182425616517434E-2</v>
      </c>
      <c r="H4447" s="15">
        <f t="shared" si="139"/>
        <v>2.2349469161114448E-2</v>
      </c>
    </row>
    <row r="4448" spans="1:8">
      <c r="A4448" s="1">
        <v>4447</v>
      </c>
      <c r="B4448" s="444">
        <f>유형화!$F$71*hourly1!B4449/hourly1!$B$8763+유형화!$F$72*hourly1!C4449/hourly1!$C$8763+유형화!$F$73*hourly1!D4449/hourly1!$D$8763+유형화!$F$74*hourly1!E4449/hourly1!$E$8763</f>
        <v>72.151198854817338</v>
      </c>
      <c r="C4448" s="442">
        <f>hourly1!$F4449*유형화!$G$71/hourly1!$F$8763+유형화!$G$72*hourly1!$G4449/hourly1!$F$8763+유형화!$G$74*hourly1!I4449/hourly1!$I$8763</f>
        <v>0.75231344288670177</v>
      </c>
      <c r="D4448" s="14">
        <v>5.6015190000000006</v>
      </c>
      <c r="E4448" s="14">
        <v>53.773379000000013</v>
      </c>
      <c r="F4448" s="1">
        <v>955695</v>
      </c>
      <c r="G4448" s="15">
        <f t="shared" si="138"/>
        <v>6.4098039286363505E-3</v>
      </c>
      <c r="H4448" s="15">
        <f t="shared" si="139"/>
        <v>1.4133285675798336E-2</v>
      </c>
    </row>
    <row r="4449" spans="1:8">
      <c r="A4449" s="1">
        <v>4448</v>
      </c>
      <c r="B4449" s="444">
        <f>유형화!$F$71*hourly1!B4450/hourly1!$B$8763+유형화!$F$72*hourly1!C4450/hourly1!$C$8763+유형화!$F$73*hourly1!D4450/hourly1!$D$8763+유형화!$F$74*hourly1!E4450/hourly1!$E$8763</f>
        <v>139.21507697047551</v>
      </c>
      <c r="C4449" s="442">
        <f>hourly1!$F4450*유형화!$G$71/hourly1!$F$8763+유형화!$G$72*hourly1!$G4450/hourly1!$F$8763+유형화!$G$74*hourly1!I4450/hourly1!$I$8763</f>
        <v>0.65080594256421043</v>
      </c>
      <c r="D4449" s="14">
        <v>5.2897560000000006</v>
      </c>
      <c r="E4449" s="14">
        <v>200.25849099999991</v>
      </c>
      <c r="F4449" s="1">
        <v>927671</v>
      </c>
      <c r="G4449" s="15">
        <f t="shared" si="138"/>
        <v>6.0530543215737923E-3</v>
      </c>
      <c r="H4449" s="15">
        <f t="shared" si="139"/>
        <v>1.3352448044967984E-2</v>
      </c>
    </row>
    <row r="4450" spans="1:8">
      <c r="A4450" s="1">
        <v>4449</v>
      </c>
      <c r="B4450" s="444">
        <f>유형화!$F$71*hourly1!B4451/hourly1!$B$8763+유형화!$F$72*hourly1!C4451/hourly1!$C$8763+유형화!$F$73*hourly1!D4451/hourly1!$D$8763+유형화!$F$74*hourly1!E4451/hourly1!$E$8763</f>
        <v>232.43276992630462</v>
      </c>
      <c r="C4450" s="442">
        <f>hourly1!$F4451*유형화!$G$71/hourly1!$F$8763+유형화!$G$72*hourly1!$G4451/hourly1!$F$8763+유형화!$G$74*hourly1!I4451/hourly1!$I$8763</f>
        <v>0.57596448673703382</v>
      </c>
      <c r="D4450" s="14">
        <v>4.7655580000000004</v>
      </c>
      <c r="E4450" s="14">
        <v>413.76408100000089</v>
      </c>
      <c r="F4450" s="1">
        <v>863136</v>
      </c>
      <c r="G4450" s="15">
        <f t="shared" si="138"/>
        <v>5.4532158849312819E-3</v>
      </c>
      <c r="H4450" s="15">
        <f t="shared" si="139"/>
        <v>1.2038023593589391E-2</v>
      </c>
    </row>
    <row r="4451" spans="1:8">
      <c r="A4451" s="1">
        <v>4450</v>
      </c>
      <c r="B4451" s="444">
        <f>유형화!$F$71*hourly1!B4452/hourly1!$B$8763+유형화!$F$72*hourly1!C4452/hourly1!$C$8763+유형화!$F$73*hourly1!D4452/hourly1!$D$8763+유형화!$F$74*hourly1!E4452/hourly1!$E$8763</f>
        <v>325.60976871244054</v>
      </c>
      <c r="C4451" s="442">
        <f>hourly1!$F4452*유형화!$G$71/hourly1!$F$8763+유형화!$G$72*hourly1!$G4452/hourly1!$F$8763+유형화!$G$74*hourly1!I4452/hourly1!$I$8763</f>
        <v>0.49052691922054381</v>
      </c>
      <c r="D4451" s="14">
        <v>2.1644549999999998</v>
      </c>
      <c r="E4451" s="14">
        <v>625.96835600000031</v>
      </c>
      <c r="F4451" s="1">
        <v>836092</v>
      </c>
      <c r="G4451" s="15">
        <f t="shared" si="138"/>
        <v>2.4767803451807608E-3</v>
      </c>
      <c r="H4451" s="15">
        <f t="shared" si="139"/>
        <v>5.4873451631660382E-3</v>
      </c>
    </row>
    <row r="4452" spans="1:8">
      <c r="A4452" s="1">
        <v>4451</v>
      </c>
      <c r="B4452" s="444">
        <f>유형화!$F$71*hourly1!B4453/hourly1!$B$8763+유형화!$F$72*hourly1!C4453/hourly1!$C$8763+유형화!$F$73*hourly1!D4453/hourly1!$D$8763+유형화!$F$74*hourly1!E4453/hourly1!$E$8763</f>
        <v>425.38806278339524</v>
      </c>
      <c r="C4452" s="442">
        <f>hourly1!$F4453*유형화!$G$71/hourly1!$F$8763+유형화!$G$72*hourly1!$G4453/hourly1!$F$8763+유형화!$G$74*hourly1!I4453/hourly1!$I$8763</f>
        <v>0.45845248685538637</v>
      </c>
      <c r="D4452" s="14">
        <v>1.51522</v>
      </c>
      <c r="E4452" s="14">
        <v>835.77678000000014</v>
      </c>
      <c r="F4452" s="1">
        <v>832880</v>
      </c>
      <c r="G4452" s="15">
        <f t="shared" si="138"/>
        <v>1.7338623878180846E-3</v>
      </c>
      <c r="H4452" s="15">
        <f t="shared" si="139"/>
        <v>3.8448795936796469E-3</v>
      </c>
    </row>
    <row r="4453" spans="1:8">
      <c r="A4453" s="1">
        <v>4452</v>
      </c>
      <c r="B4453" s="444">
        <f>유형화!$F$71*hourly1!B4454/hourly1!$B$8763+유형화!$F$72*hourly1!C4454/hourly1!$C$8763+유형화!$F$73*hourly1!D4454/hourly1!$D$8763+유형화!$F$74*hourly1!E4454/hourly1!$E$8763</f>
        <v>397.48947859194681</v>
      </c>
      <c r="C4453" s="442">
        <f>hourly1!$F4454*유형화!$G$71/hourly1!$F$8763+유형화!$G$72*hourly1!$G4454/hourly1!$F$8763+유형화!$G$74*hourly1!I4454/hourly1!$I$8763</f>
        <v>0.44238711726460717</v>
      </c>
      <c r="D4453" s="14">
        <v>5.1870999999999992</v>
      </c>
      <c r="E4453" s="14">
        <v>970.4859130000001</v>
      </c>
      <c r="F4453" s="1">
        <v>846102</v>
      </c>
      <c r="G4453" s="15">
        <f t="shared" si="138"/>
        <v>5.9355853221652209E-3</v>
      </c>
      <c r="H4453" s="15">
        <f t="shared" si="139"/>
        <v>1.3095189189237298E-2</v>
      </c>
    </row>
    <row r="4454" spans="1:8">
      <c r="A4454" s="1">
        <v>4453</v>
      </c>
      <c r="B4454" s="444">
        <f>유형화!$F$71*hourly1!B4455/hourly1!$B$8763+유형화!$F$72*hourly1!C4455/hourly1!$C$8763+유형화!$F$73*hourly1!D4455/hourly1!$D$8763+유형화!$F$74*hourly1!E4455/hourly1!$E$8763</f>
        <v>307.8447780524445</v>
      </c>
      <c r="C4454" s="442">
        <f>hourly1!$F4455*유형화!$G$71/hourly1!$F$8763+유형화!$G$72*hourly1!$G4455/hourly1!$F$8763+유형화!$G$74*hourly1!I4455/hourly1!$I$8763</f>
        <v>0.55407368399951862</v>
      </c>
      <c r="D4454" s="14">
        <v>18.329304</v>
      </c>
      <c r="E4454" s="14">
        <v>1046.706715999999</v>
      </c>
      <c r="F4454" s="1">
        <v>874299</v>
      </c>
      <c r="G4454" s="15">
        <f t="shared" si="138"/>
        <v>2.0974175895568676E-2</v>
      </c>
      <c r="H4454" s="15">
        <f t="shared" si="139"/>
        <v>4.5444310156656675E-2</v>
      </c>
    </row>
    <row r="4455" spans="1:8">
      <c r="A4455" s="1">
        <v>4454</v>
      </c>
      <c r="B4455" s="444">
        <f>유형화!$F$71*hourly1!B4456/hourly1!$B$8763+유형화!$F$72*hourly1!C4456/hourly1!$C$8763+유형화!$F$73*hourly1!D4456/hourly1!$D$8763+유형화!$F$74*hourly1!E4456/hourly1!$E$8763</f>
        <v>366.33230496812058</v>
      </c>
      <c r="C4455" s="442">
        <f>hourly1!$F4456*유형화!$G$71/hourly1!$F$8763+유형화!$G$72*hourly1!$G4456/hourly1!$F$8763+유형화!$G$74*hourly1!I4456/hourly1!$I$8763</f>
        <v>0.51677836301854829</v>
      </c>
      <c r="D4455" s="14">
        <v>67.800870000000003</v>
      </c>
      <c r="E4455" s="14">
        <v>1043.3687570000011</v>
      </c>
      <c r="F4455" s="1">
        <v>823221</v>
      </c>
      <c r="G4455" s="15">
        <f t="shared" si="138"/>
        <v>7.7584362900663631E-2</v>
      </c>
      <c r="H4455" s="15">
        <f t="shared" si="139"/>
        <v>0.15747689629311606</v>
      </c>
    </row>
    <row r="4456" spans="1:8">
      <c r="A4456" s="1">
        <v>4455</v>
      </c>
      <c r="B4456" s="444">
        <f>유형화!$F$71*hourly1!B4457/hourly1!$B$8763+유형화!$F$72*hourly1!C4457/hourly1!$C$8763+유형화!$F$73*hourly1!D4457/hourly1!$D$8763+유형화!$F$74*hourly1!E4457/hourly1!$E$8763</f>
        <v>488.42717156131135</v>
      </c>
      <c r="C4456" s="442">
        <f>hourly1!$F4457*유형화!$G$71/hourly1!$F$8763+유형화!$G$72*hourly1!$G4457/hourly1!$F$8763+유형화!$G$74*hourly1!I4457/hourly1!$I$8763</f>
        <v>0.38914018112946192</v>
      </c>
      <c r="D4456" s="14">
        <v>86.596303999999975</v>
      </c>
      <c r="E4456" s="14">
        <v>974.896522</v>
      </c>
      <c r="F4456" s="1">
        <v>849249</v>
      </c>
      <c r="G4456" s="15">
        <f t="shared" si="138"/>
        <v>9.9091930168332468E-2</v>
      </c>
      <c r="H4456" s="15">
        <f t="shared" si="139"/>
        <v>0.1964158966553454</v>
      </c>
    </row>
    <row r="4457" spans="1:8">
      <c r="A4457" s="1">
        <v>4456</v>
      </c>
      <c r="B4457" s="444">
        <f>유형화!$F$71*hourly1!B4458/hourly1!$B$8763+유형화!$F$72*hourly1!C4458/hourly1!$C$8763+유형화!$F$73*hourly1!D4458/hourly1!$D$8763+유형화!$F$74*hourly1!E4458/hourly1!$E$8763</f>
        <v>432.46710234050477</v>
      </c>
      <c r="C4457" s="442">
        <f>hourly1!$F4458*유형화!$G$71/hourly1!$F$8763+유형화!$G$72*hourly1!$G4458/hourly1!$F$8763+유형화!$G$74*hourly1!I4458/hourly1!$I$8763</f>
        <v>0.367906970299825</v>
      </c>
      <c r="D4457" s="14">
        <v>41.538522999999998</v>
      </c>
      <c r="E4457" s="14">
        <v>845.07559099999992</v>
      </c>
      <c r="F4457" s="1">
        <v>852628</v>
      </c>
      <c r="G4457" s="15">
        <f t="shared" si="138"/>
        <v>4.7532426099983122E-2</v>
      </c>
      <c r="H4457" s="15">
        <f t="shared" si="139"/>
        <v>9.9828082395429035E-2</v>
      </c>
    </row>
    <row r="4458" spans="1:8">
      <c r="A4458" s="1">
        <v>4457</v>
      </c>
      <c r="B4458" s="444">
        <f>유형화!$F$71*hourly1!B4459/hourly1!$B$8763+유형화!$F$72*hourly1!C4459/hourly1!$C$8763+유형화!$F$73*hourly1!D4459/hourly1!$D$8763+유형화!$F$74*hourly1!E4459/hourly1!$E$8763</f>
        <v>367.38407593027785</v>
      </c>
      <c r="C4458" s="442">
        <f>hourly1!$F4459*유형화!$G$71/hourly1!$F$8763+유형화!$G$72*hourly1!$G4459/hourly1!$F$8763+유형화!$G$74*hourly1!I4459/hourly1!$I$8763</f>
        <v>0.3891650343552252</v>
      </c>
      <c r="D4458" s="14">
        <v>32.640711000000003</v>
      </c>
      <c r="E4458" s="14">
        <v>637.7091310000003</v>
      </c>
      <c r="F4458" s="1">
        <v>827132</v>
      </c>
      <c r="G4458" s="15">
        <f t="shared" si="138"/>
        <v>3.7350682484748106E-2</v>
      </c>
      <c r="H4458" s="15">
        <f t="shared" si="139"/>
        <v>7.9377851498967603E-2</v>
      </c>
    </row>
    <row r="4459" spans="1:8">
      <c r="A4459" s="1">
        <v>4458</v>
      </c>
      <c r="B4459" s="444">
        <f>유형화!$F$71*hourly1!B4460/hourly1!$B$8763+유형화!$F$72*hourly1!C4460/hourly1!$C$8763+유형화!$F$73*hourly1!D4460/hourly1!$D$8763+유형화!$F$74*hourly1!E4460/hourly1!$E$8763</f>
        <v>233.41064491297809</v>
      </c>
      <c r="C4459" s="442">
        <f>hourly1!$F4460*유형화!$G$71/hourly1!$F$8763+유형화!$G$72*hourly1!$G4460/hourly1!$F$8763+유형화!$G$74*hourly1!I4460/hourly1!$I$8763</f>
        <v>0.5168501521723079</v>
      </c>
      <c r="D4459" s="14">
        <v>22.359508000000002</v>
      </c>
      <c r="E4459" s="14">
        <v>378.12182900000022</v>
      </c>
      <c r="F4459" s="1">
        <v>792296</v>
      </c>
      <c r="G4459" s="15">
        <f t="shared" si="138"/>
        <v>2.5585928070720798E-2</v>
      </c>
      <c r="H4459" s="15">
        <f t="shared" si="139"/>
        <v>5.5133500215080525E-2</v>
      </c>
    </row>
    <row r="4460" spans="1:8">
      <c r="A4460" s="1">
        <v>4459</v>
      </c>
      <c r="B4460" s="444">
        <f>유형화!$F$71*hourly1!B4461/hourly1!$B$8763+유형화!$F$72*hourly1!C4461/hourly1!$C$8763+유형화!$F$73*hourly1!D4461/hourly1!$D$8763+유형화!$F$74*hourly1!E4461/hourly1!$E$8763</f>
        <v>165.58113409419266</v>
      </c>
      <c r="C4460" s="442">
        <f>hourly1!$F4461*유형화!$G$71/hourly1!$F$8763+유형화!$G$72*hourly1!$G4461/hourly1!$F$8763+유형화!$G$74*hourly1!I4461/hourly1!$I$8763</f>
        <v>0.63938592606937739</v>
      </c>
      <c r="D4460" s="14">
        <v>17.761596000000001</v>
      </c>
      <c r="E4460" s="14">
        <v>143.10933200000011</v>
      </c>
      <c r="F4460" s="1">
        <v>814185</v>
      </c>
      <c r="G4460" s="15">
        <f t="shared" si="138"/>
        <v>2.0324549076715027E-2</v>
      </c>
      <c r="H4460" s="15">
        <f t="shared" si="139"/>
        <v>4.4070894434405095E-2</v>
      </c>
    </row>
    <row r="4461" spans="1:8">
      <c r="A4461" s="1">
        <v>4460</v>
      </c>
      <c r="B4461" s="444">
        <f>유형화!$F$71*hourly1!B4462/hourly1!$B$8763+유형화!$F$72*hourly1!C4462/hourly1!$C$8763+유형화!$F$73*hourly1!D4462/hourly1!$D$8763+유형화!$F$74*hourly1!E4462/hourly1!$E$8763</f>
        <v>168.4475504184561</v>
      </c>
      <c r="C4461" s="442">
        <f>hourly1!$F4462*유형화!$G$71/hourly1!$F$8763+유형화!$G$72*hourly1!$G4462/hourly1!$F$8763+유형화!$G$74*hourly1!I4462/hourly1!$I$8763</f>
        <v>0.64480066984613871</v>
      </c>
      <c r="D4461" s="14">
        <v>21.701858000000001</v>
      </c>
      <c r="E4461" s="14">
        <v>22.02507000000001</v>
      </c>
      <c r="F4461" s="1">
        <v>785681</v>
      </c>
      <c r="G4461" s="15">
        <f t="shared" si="138"/>
        <v>2.4833380850285112E-2</v>
      </c>
      <c r="H4461" s="15">
        <f t="shared" si="139"/>
        <v>5.3559653014338467E-2</v>
      </c>
    </row>
    <row r="4462" spans="1:8">
      <c r="A4462" s="1">
        <v>4461</v>
      </c>
      <c r="B4462" s="444">
        <f>유형화!$F$71*hourly1!B4463/hourly1!$B$8763+유형화!$F$72*hourly1!C4463/hourly1!$C$8763+유형화!$F$73*hourly1!D4463/hourly1!$D$8763+유형화!$F$74*hourly1!E4463/hourly1!$E$8763</f>
        <v>69.592990978330349</v>
      </c>
      <c r="C4462" s="442">
        <f>hourly1!$F4463*유형화!$G$71/hourly1!$F$8763+유형화!$G$72*hourly1!$G4463/hourly1!$F$8763+유형화!$G$74*hourly1!I4463/hourly1!$I$8763</f>
        <v>0.54899181047600287</v>
      </c>
      <c r="D4462" s="14">
        <v>18.807431999999999</v>
      </c>
      <c r="E4462" s="14">
        <v>7.8578599999999996</v>
      </c>
      <c r="F4462" s="1">
        <v>852600</v>
      </c>
      <c r="G4462" s="15">
        <f t="shared" si="138"/>
        <v>2.1521296548518535E-2</v>
      </c>
      <c r="H4462" s="15">
        <f t="shared" si="139"/>
        <v>4.659936280072232E-2</v>
      </c>
    </row>
    <row r="4463" spans="1:8">
      <c r="A4463" s="1">
        <v>4462</v>
      </c>
      <c r="B4463" s="444">
        <f>유형화!$F$71*hourly1!B4464/hourly1!$B$8763+유형화!$F$72*hourly1!C4464/hourly1!$C$8763+유형화!$F$73*hourly1!D4464/hourly1!$D$8763+유형화!$F$74*hourly1!E4464/hourly1!$E$8763</f>
        <v>65.13244052566877</v>
      </c>
      <c r="C4463" s="442">
        <f>hourly1!$F4464*유형화!$G$71/hourly1!$F$8763+유형화!$G$72*hourly1!$G4464/hourly1!$F$8763+유형화!$G$74*hourly1!I4464/hourly1!$I$8763</f>
        <v>0.45851629038250763</v>
      </c>
      <c r="D4463" s="14">
        <v>20.942571000000001</v>
      </c>
      <c r="E4463" s="14">
        <v>6.6166400000000003</v>
      </c>
      <c r="F4463" s="1">
        <v>894018</v>
      </c>
      <c r="G4463" s="15">
        <f t="shared" si="138"/>
        <v>2.3964530669546187E-2</v>
      </c>
      <c r="H4463" s="15">
        <f t="shared" si="139"/>
        <v>5.1739075997964935E-2</v>
      </c>
    </row>
    <row r="4464" spans="1:8">
      <c r="A4464" s="1">
        <v>4463</v>
      </c>
      <c r="B4464" s="444">
        <f>유형화!$F$71*hourly1!B4465/hourly1!$B$8763+유형화!$F$72*hourly1!C4465/hourly1!$C$8763+유형화!$F$73*hourly1!D4465/hourly1!$D$8763+유형화!$F$74*hourly1!E4465/hourly1!$E$8763</f>
        <v>62.285034672570568</v>
      </c>
      <c r="C4464" s="442">
        <f>hourly1!$F4465*유형화!$G$71/hourly1!$F$8763+유형화!$G$72*hourly1!$G4465/hourly1!$F$8763+유형화!$G$74*hourly1!I4465/hourly1!$I$8763</f>
        <v>0.35219696109445675</v>
      </c>
      <c r="D4464" s="14">
        <v>27.456979</v>
      </c>
      <c r="E4464" s="14">
        <v>6.0971799999999998</v>
      </c>
      <c r="F4464" s="1">
        <v>935116</v>
      </c>
      <c r="G4464" s="15">
        <f t="shared" si="138"/>
        <v>3.1418951156406992E-2</v>
      </c>
      <c r="H4464" s="15">
        <f t="shared" si="139"/>
        <v>6.7237893138230267E-2</v>
      </c>
    </row>
    <row r="4465" spans="1:8">
      <c r="A4465" s="1">
        <v>4464</v>
      </c>
      <c r="B4465" s="444">
        <f>유형화!$F$71*hourly1!B4466/hourly1!$B$8763+유형화!$F$72*hourly1!C4466/hourly1!$C$8763+유형화!$F$73*hourly1!D4466/hourly1!$D$8763+유형화!$F$74*hourly1!E4466/hourly1!$E$8763</f>
        <v>59.441728742648586</v>
      </c>
      <c r="C4465" s="442">
        <f>hourly1!$F4466*유형화!$G$71/hourly1!$F$8763+유형화!$G$72*hourly1!$G4466/hourly1!$F$8763+유형화!$G$74*hourly1!I4466/hourly1!$I$8763</f>
        <v>0.320431931018544</v>
      </c>
      <c r="D4465" s="14">
        <v>29.648910999999998</v>
      </c>
      <c r="E4465" s="14">
        <v>2.4641000000000002</v>
      </c>
      <c r="F4465" s="1">
        <v>1008908</v>
      </c>
      <c r="G4465" s="15">
        <f t="shared" si="138"/>
        <v>3.3927173362723481E-2</v>
      </c>
      <c r="H4465" s="15">
        <f t="shared" si="139"/>
        <v>7.2391877520966028E-2</v>
      </c>
    </row>
    <row r="4466" spans="1:8">
      <c r="A4466" s="1">
        <v>4465</v>
      </c>
      <c r="B4466" s="444">
        <f>유형화!$F$71*hourly1!B4467/hourly1!$B$8763+유형화!$F$72*hourly1!C4467/hourly1!$C$8763+유형화!$F$73*hourly1!D4467/hourly1!$D$8763+유형화!$F$74*hourly1!E4467/hourly1!$E$8763</f>
        <v>59.184023933908982</v>
      </c>
      <c r="C4466" s="442">
        <f>hourly1!$F4467*유형화!$G$71/hourly1!$F$8763+유형화!$G$72*hourly1!$G4467/hourly1!$F$8763+유형화!$G$74*hourly1!I4467/hourly1!$I$8763</f>
        <v>0.26140063067366109</v>
      </c>
      <c r="D4466" s="14">
        <v>37.991604000000009</v>
      </c>
      <c r="E4466" s="14">
        <v>0.53688000000000002</v>
      </c>
      <c r="F4466" s="1">
        <v>979161</v>
      </c>
      <c r="G4466" s="15">
        <f t="shared" si="138"/>
        <v>4.3473695719749683E-2</v>
      </c>
      <c r="H4466" s="15">
        <f t="shared" si="139"/>
        <v>9.173397239566343E-2</v>
      </c>
    </row>
    <row r="4467" spans="1:8">
      <c r="A4467" s="1">
        <v>4466</v>
      </c>
      <c r="B4467" s="444">
        <f>유형화!$F$71*hourly1!B4468/hourly1!$B$8763+유형화!$F$72*hourly1!C4468/hourly1!$C$8763+유형화!$F$73*hourly1!D4468/hourly1!$D$8763+유형화!$F$74*hourly1!E4468/hourly1!$E$8763</f>
        <v>58.901799512446679</v>
      </c>
      <c r="C4467" s="442">
        <f>hourly1!$F4468*유형화!$G$71/hourly1!$F$8763+유형화!$G$72*hourly1!$G4468/hourly1!$F$8763+유형화!$G$74*hourly1!I4468/hourly1!$I$8763</f>
        <v>0.2657885695394967</v>
      </c>
      <c r="D4467" s="14">
        <v>48.040129000000007</v>
      </c>
      <c r="E4467" s="14">
        <v>0.67456000000000005</v>
      </c>
      <c r="F4467" s="1">
        <v>827880</v>
      </c>
      <c r="G4467" s="15">
        <f t="shared" si="138"/>
        <v>5.4972197290841483E-2</v>
      </c>
      <c r="H4467" s="15">
        <f t="shared" si="139"/>
        <v>0.11446943820742406</v>
      </c>
    </row>
    <row r="4468" spans="1:8">
      <c r="A4468" s="1">
        <v>4467</v>
      </c>
      <c r="B4468" s="444">
        <f>유형화!$F$71*hourly1!B4469/hourly1!$B$8763+유형화!$F$72*hourly1!C4469/hourly1!$C$8763+유형화!$F$73*hourly1!D4469/hourly1!$D$8763+유형화!$F$74*hourly1!E4469/hourly1!$E$8763</f>
        <v>58.886380073730933</v>
      </c>
      <c r="C4468" s="442">
        <f>hourly1!$F4469*유형화!$G$71/hourly1!$F$8763+유형화!$G$72*hourly1!$G4469/hourly1!$F$8763+유형화!$G$74*hourly1!I4469/hourly1!$I$8763</f>
        <v>0.24868034229853048</v>
      </c>
      <c r="D4468" s="14">
        <v>38.411821000000003</v>
      </c>
      <c r="E4468" s="14">
        <v>0.49015999999999998</v>
      </c>
      <c r="F4468" s="1">
        <v>640318</v>
      </c>
      <c r="G4468" s="15">
        <f t="shared" si="138"/>
        <v>4.3954548962857443E-2</v>
      </c>
      <c r="H4468" s="15">
        <f t="shared" si="139"/>
        <v>9.2696892041951098E-2</v>
      </c>
    </row>
    <row r="4469" spans="1:8">
      <c r="A4469" s="1">
        <v>4468</v>
      </c>
      <c r="B4469" s="444">
        <f>유형화!$F$71*hourly1!B4470/hourly1!$B$8763+유형화!$F$72*hourly1!C4470/hourly1!$C$8763+유형화!$F$73*hourly1!D4470/hourly1!$D$8763+유형화!$F$74*hourly1!E4470/hourly1!$E$8763</f>
        <v>58.860576409503473</v>
      </c>
      <c r="C4469" s="442">
        <f>hourly1!$F4470*유형화!$G$71/hourly1!$F$8763+유형화!$G$72*hourly1!$G4470/hourly1!$F$8763+유형화!$G$74*hourly1!I4470/hourly1!$I$8763</f>
        <v>0.23602255367474331</v>
      </c>
      <c r="D4469" s="14">
        <v>35.822338000000002</v>
      </c>
      <c r="E4469" s="14">
        <v>0.622</v>
      </c>
      <c r="F4469" s="1">
        <v>513226</v>
      </c>
      <c r="G4469" s="15">
        <f t="shared" si="138"/>
        <v>4.0991410159519091E-2</v>
      </c>
      <c r="H4469" s="15">
        <f t="shared" si="139"/>
        <v>8.6745995097581685E-2</v>
      </c>
    </row>
    <row r="4470" spans="1:8">
      <c r="A4470" s="1">
        <v>4469</v>
      </c>
      <c r="B4470" s="444">
        <f>유형화!$F$71*hourly1!B4471/hourly1!$B$8763+유형화!$F$72*hourly1!C4471/hourly1!$C$8763+유형화!$F$73*hourly1!D4471/hourly1!$D$8763+유형화!$F$74*hourly1!E4471/hourly1!$E$8763</f>
        <v>58.847685398048505</v>
      </c>
      <c r="C4470" s="442">
        <f>hourly1!$F4471*유형화!$G$71/hourly1!$F$8763+유형화!$G$72*hourly1!$G4471/hourly1!$F$8763+유형화!$G$74*hourly1!I4471/hourly1!$I$8763</f>
        <v>0.23603078375934003</v>
      </c>
      <c r="D4470" s="14">
        <v>31.145994999999999</v>
      </c>
      <c r="E4470" s="14">
        <v>1.2016</v>
      </c>
      <c r="F4470" s="1">
        <v>567814</v>
      </c>
      <c r="G4470" s="15">
        <f t="shared" si="138"/>
        <v>3.5640282771920995E-2</v>
      </c>
      <c r="H4470" s="15">
        <f t="shared" si="139"/>
        <v>7.5894631982917474E-2</v>
      </c>
    </row>
    <row r="4471" spans="1:8">
      <c r="A4471" s="1">
        <v>4470</v>
      </c>
      <c r="B4471" s="444">
        <f>유형화!$F$71*hourly1!B4472/hourly1!$B$8763+유형화!$F$72*hourly1!C4472/hourly1!$C$8763+유형화!$F$73*hourly1!D4472/hourly1!$D$8763+유형화!$F$74*hourly1!E4472/hourly1!$E$8763</f>
        <v>60.714964302025081</v>
      </c>
      <c r="C4471" s="442">
        <f>hourly1!$F4472*유형화!$G$71/hourly1!$F$8763+유형화!$G$72*hourly1!$G4472/hourly1!$F$8763+유형화!$G$74*hourly1!I4472/hourly1!$I$8763</f>
        <v>0.27464332570571875</v>
      </c>
      <c r="D4471" s="14">
        <v>19.954314</v>
      </c>
      <c r="E4471" s="14">
        <v>6.2106279999999954</v>
      </c>
      <c r="F4471" s="1">
        <v>908978</v>
      </c>
      <c r="G4471" s="15">
        <f t="shared" si="138"/>
        <v>2.2833670700830134E-2</v>
      </c>
      <c r="H4471" s="15">
        <f t="shared" si="139"/>
        <v>4.9363852936593393E-2</v>
      </c>
    </row>
    <row r="4472" spans="1:8">
      <c r="A4472" s="1">
        <v>4471</v>
      </c>
      <c r="B4472" s="444">
        <f>유형화!$F$71*hourly1!B4473/hourly1!$B$8763+유형화!$F$72*hourly1!C4473/hourly1!$C$8763+유형화!$F$73*hourly1!D4473/hourly1!$D$8763+유형화!$F$74*hourly1!E4473/hourly1!$E$8763</f>
        <v>73.64344214494659</v>
      </c>
      <c r="C4472" s="442">
        <f>hourly1!$F4473*유형화!$G$71/hourly1!$F$8763+유형화!$G$72*hourly1!$G4473/hourly1!$F$8763+유형화!$G$74*hourly1!I4473/hourly1!$I$8763</f>
        <v>0.36957784044493447</v>
      </c>
      <c r="D4472" s="14">
        <v>14.277246999999999</v>
      </c>
      <c r="E4472" s="14">
        <v>76.208496999999895</v>
      </c>
      <c r="F4472" s="1">
        <v>929190</v>
      </c>
      <c r="G4472" s="15">
        <f t="shared" si="138"/>
        <v>1.6337417388160521E-2</v>
      </c>
      <c r="H4472" s="15">
        <f t="shared" si="139"/>
        <v>3.5594620213772271E-2</v>
      </c>
    </row>
    <row r="4473" spans="1:8">
      <c r="A4473" s="1">
        <v>4472</v>
      </c>
      <c r="B4473" s="444">
        <f>유형화!$F$71*hourly1!B4474/hourly1!$B$8763+유형화!$F$72*hourly1!C4474/hourly1!$C$8763+유형화!$F$73*hourly1!D4474/hourly1!$D$8763+유형화!$F$74*hourly1!E4474/hourly1!$E$8763</f>
        <v>135.96177377520735</v>
      </c>
      <c r="C4473" s="442">
        <f>hourly1!$F4474*유형화!$G$71/hourly1!$F$8763+유형화!$G$72*hourly1!$G4474/hourly1!$F$8763+유형화!$G$74*hourly1!I4474/hourly1!$I$8763</f>
        <v>0.47434755073520274</v>
      </c>
      <c r="D4473" s="14">
        <v>6.5057229999999988</v>
      </c>
      <c r="E4473" s="14">
        <v>202.62838199999999</v>
      </c>
      <c r="F4473" s="1">
        <v>842322</v>
      </c>
      <c r="G4473" s="15">
        <f t="shared" si="138"/>
        <v>7.4444822634752916E-3</v>
      </c>
      <c r="H4473" s="15">
        <f t="shared" si="139"/>
        <v>1.639412684640449E-2</v>
      </c>
    </row>
    <row r="4474" spans="1:8">
      <c r="A4474" s="1">
        <v>4473</v>
      </c>
      <c r="B4474" s="444">
        <f>유형화!$F$71*hourly1!B4475/hourly1!$B$8763+유형화!$F$72*hourly1!C4475/hourly1!$C$8763+유형화!$F$73*hourly1!D4475/hourly1!$D$8763+유형화!$F$74*hourly1!E4475/hourly1!$E$8763</f>
        <v>148.57549144040004</v>
      </c>
      <c r="C4474" s="442">
        <f>hourly1!$F4475*유형화!$G$71/hourly1!$F$8763+유형화!$G$72*hourly1!$G4475/hourly1!$F$8763+유형화!$G$74*hourly1!I4475/hourly1!$I$8763</f>
        <v>0.63390297852224586</v>
      </c>
      <c r="D4474" s="14">
        <v>5.898092000000001</v>
      </c>
      <c r="E4474" s="14">
        <v>356.06166599999989</v>
      </c>
      <c r="F4474" s="1">
        <v>847625</v>
      </c>
      <c r="G4474" s="15">
        <f t="shared" si="138"/>
        <v>6.7491716573769775E-3</v>
      </c>
      <c r="H4474" s="15">
        <f t="shared" si="139"/>
        <v>1.4875451821276484E-2</v>
      </c>
    </row>
    <row r="4475" spans="1:8">
      <c r="A4475" s="1">
        <v>4474</v>
      </c>
      <c r="B4475" s="444">
        <f>유형화!$F$71*hourly1!B4476/hourly1!$B$8763+유형화!$F$72*hourly1!C4476/hourly1!$C$8763+유형화!$F$73*hourly1!D4476/hourly1!$D$8763+유형화!$F$74*hourly1!E4476/hourly1!$E$8763</f>
        <v>169.46300285821286</v>
      </c>
      <c r="C4475" s="442">
        <f>hourly1!$F4476*유형화!$G$71/hourly1!$F$8763+유형화!$G$72*hourly1!$G4476/hourly1!$F$8763+유형화!$G$74*hourly1!I4476/hourly1!$I$8763</f>
        <v>0.62920963018048481</v>
      </c>
      <c r="D4475" s="14">
        <v>12.085000000000001</v>
      </c>
      <c r="E4475" s="14">
        <v>498.22108500000019</v>
      </c>
      <c r="F4475" s="1">
        <v>781058</v>
      </c>
      <c r="G4475" s="15">
        <f t="shared" si="138"/>
        <v>1.3828834728146115E-2</v>
      </c>
      <c r="H4475" s="15">
        <f t="shared" si="139"/>
        <v>3.0219968676383581E-2</v>
      </c>
    </row>
    <row r="4476" spans="1:8">
      <c r="A4476" s="1">
        <v>4475</v>
      </c>
      <c r="B4476" s="444">
        <f>유형화!$F$71*hourly1!B4477/hourly1!$B$8763+유형화!$F$72*hourly1!C4477/hourly1!$C$8763+유형화!$F$73*hourly1!D4477/hourly1!$D$8763+유형화!$F$74*hourly1!E4477/hourly1!$E$8763</f>
        <v>184.71623051864847</v>
      </c>
      <c r="C4476" s="442">
        <f>hourly1!$F4477*유형화!$G$71/hourly1!$F$8763+유형화!$G$72*hourly1!$G4477/hourly1!$F$8763+유형화!$G$74*hourly1!I4477/hourly1!$I$8763</f>
        <v>0.58805268831793744</v>
      </c>
      <c r="D4476" s="14">
        <v>40.580165000000008</v>
      </c>
      <c r="E4476" s="14">
        <v>623.3151069999999</v>
      </c>
      <c r="F4476" s="1">
        <v>784725</v>
      </c>
      <c r="G4476" s="15">
        <f t="shared" si="138"/>
        <v>4.6435779480835708E-2</v>
      </c>
      <c r="H4476" s="15">
        <f t="shared" si="139"/>
        <v>9.7648590768212903E-2</v>
      </c>
    </row>
    <row r="4477" spans="1:8">
      <c r="A4477" s="1">
        <v>4476</v>
      </c>
      <c r="B4477" s="444">
        <f>유형화!$F$71*hourly1!B4478/hourly1!$B$8763+유형화!$F$72*hourly1!C4478/hourly1!$C$8763+유형화!$F$73*hourly1!D4478/hourly1!$D$8763+유형화!$F$74*hourly1!E4478/hourly1!$E$8763</f>
        <v>195.20767953873778</v>
      </c>
      <c r="C4477" s="442">
        <f>hourly1!$F4478*유형화!$G$71/hourly1!$F$8763+유형화!$G$72*hourly1!$G4478/hourly1!$F$8763+유형화!$G$74*hourly1!I4478/hourly1!$I$8763</f>
        <v>0.61528929768796736</v>
      </c>
      <c r="D4477" s="14">
        <v>74.866090999999997</v>
      </c>
      <c r="E4477" s="14">
        <v>679.35899900000015</v>
      </c>
      <c r="F4477" s="1">
        <v>845712</v>
      </c>
      <c r="G4477" s="15">
        <f t="shared" si="138"/>
        <v>8.5669077300897567E-2</v>
      </c>
      <c r="H4477" s="15">
        <f t="shared" si="139"/>
        <v>0.17233147580798441</v>
      </c>
    </row>
    <row r="4478" spans="1:8">
      <c r="A4478" s="1">
        <v>4477</v>
      </c>
      <c r="B4478" s="444">
        <f>유형화!$F$71*hourly1!B4479/hourly1!$B$8763+유형화!$F$72*hourly1!C4479/hourly1!$C$8763+유형화!$F$73*hourly1!D4479/hourly1!$D$8763+유형화!$F$74*hourly1!E4479/hourly1!$E$8763</f>
        <v>213.37780650326701</v>
      </c>
      <c r="C4478" s="442">
        <f>hourly1!$F4479*유형화!$G$71/hourly1!$F$8763+유형화!$G$72*hourly1!$G4479/hourly1!$F$8763+유형화!$G$74*hourly1!I4479/hourly1!$I$8763</f>
        <v>0.61974641815600728</v>
      </c>
      <c r="D4478" s="14">
        <v>112.977925</v>
      </c>
      <c r="E4478" s="14">
        <v>665.7439399999995</v>
      </c>
      <c r="F4478" s="1">
        <v>855542</v>
      </c>
      <c r="G4478" s="15">
        <f t="shared" si="138"/>
        <v>0.1292803519035074</v>
      </c>
      <c r="H4478" s="15">
        <f t="shared" si="139"/>
        <v>0.24808925643747445</v>
      </c>
    </row>
    <row r="4479" spans="1:8">
      <c r="A4479" s="1">
        <v>4478</v>
      </c>
      <c r="B4479" s="444">
        <f>유형화!$F$71*hourly1!B4480/hourly1!$B$8763+유형화!$F$72*hourly1!C4480/hourly1!$C$8763+유형화!$F$73*hourly1!D4480/hourly1!$D$8763+유형화!$F$74*hourly1!E4480/hourly1!$E$8763</f>
        <v>195.74352143355864</v>
      </c>
      <c r="C4479" s="442">
        <f>hourly1!$F4480*유형화!$G$71/hourly1!$F$8763+유형화!$G$72*hourly1!$G4480/hourly1!$F$8763+유형화!$G$74*hourly1!I4480/hourly1!$I$8763</f>
        <v>0.53769964549336968</v>
      </c>
      <c r="D4479" s="14">
        <v>145.681805</v>
      </c>
      <c r="E4479" s="14">
        <v>625.9420629999986</v>
      </c>
      <c r="F4479" s="1">
        <v>840484</v>
      </c>
      <c r="G4479" s="15">
        <f t="shared" si="138"/>
        <v>0.16670331851410922</v>
      </c>
      <c r="H4479" s="15">
        <f t="shared" si="139"/>
        <v>0.30774851955807692</v>
      </c>
    </row>
    <row r="4480" spans="1:8">
      <c r="A4480" s="1">
        <v>4479</v>
      </c>
      <c r="B4480" s="444">
        <f>유형화!$F$71*hourly1!B4481/hourly1!$B$8763+유형화!$F$72*hourly1!C4481/hourly1!$C$8763+유형화!$F$73*hourly1!D4481/hourly1!$D$8763+유형화!$F$74*hourly1!E4481/hourly1!$E$8763</f>
        <v>192.35649718967818</v>
      </c>
      <c r="C4480" s="442">
        <f>hourly1!$F4481*유형화!$G$71/hourly1!$F$8763+유형화!$G$72*hourly1!$G4481/hourly1!$F$8763+유형화!$G$74*hourly1!I4481/hourly1!$I$8763</f>
        <v>0.47393205369204616</v>
      </c>
      <c r="D4480" s="14">
        <v>138.143023</v>
      </c>
      <c r="E4480" s="14">
        <v>523.45090699999969</v>
      </c>
      <c r="F4480" s="1">
        <v>863133</v>
      </c>
      <c r="G4480" s="15">
        <f t="shared" si="138"/>
        <v>0.15807670946739655</v>
      </c>
      <c r="H4480" s="15">
        <f t="shared" si="139"/>
        <v>0.29440172955385635</v>
      </c>
    </row>
    <row r="4481" spans="1:8">
      <c r="A4481" s="1">
        <v>4480</v>
      </c>
      <c r="B4481" s="444">
        <f>유형화!$F$71*hourly1!B4482/hourly1!$B$8763+유형화!$F$72*hourly1!C4482/hourly1!$C$8763+유형화!$F$73*hourly1!D4482/hourly1!$D$8763+유형화!$F$74*hourly1!E4482/hourly1!$E$8763</f>
        <v>185.06495896087085</v>
      </c>
      <c r="C4481" s="442">
        <f>hourly1!$F4482*유형화!$G$71/hourly1!$F$8763+유형화!$G$72*hourly1!$G4482/hourly1!$F$8763+유형화!$G$74*hourly1!I4482/hourly1!$I$8763</f>
        <v>0.41932161255138578</v>
      </c>
      <c r="D4481" s="14">
        <v>95.234503000000004</v>
      </c>
      <c r="E4481" s="14">
        <v>389.54245700000041</v>
      </c>
      <c r="F4481" s="1">
        <v>817255</v>
      </c>
      <c r="G4481" s="15">
        <f t="shared" si="138"/>
        <v>0.1089765992887162</v>
      </c>
      <c r="H4481" s="15">
        <f t="shared" si="139"/>
        <v>0.2137059511087559</v>
      </c>
    </row>
    <row r="4482" spans="1:8">
      <c r="A4482" s="1">
        <v>4481</v>
      </c>
      <c r="B4482" s="444">
        <f>유형화!$F$71*hourly1!B4483/hourly1!$B$8763+유형화!$F$72*hourly1!C4483/hourly1!$C$8763+유형화!$F$73*hourly1!D4483/hourly1!$D$8763+유형화!$F$74*hourly1!E4483/hourly1!$E$8763</f>
        <v>179.61966500055931</v>
      </c>
      <c r="C4482" s="442">
        <f>hourly1!$F4483*유형화!$G$71/hourly1!$F$8763+유형화!$G$72*hourly1!$G4483/hourly1!$F$8763+유형화!$G$74*hourly1!I4483/hourly1!$I$8763</f>
        <v>0.47401329522019409</v>
      </c>
      <c r="D4482" s="14">
        <v>83.32334800000001</v>
      </c>
      <c r="E4482" s="14">
        <v>274.70274199999972</v>
      </c>
      <c r="F4482" s="1">
        <v>819042</v>
      </c>
      <c r="G4482" s="15">
        <f t="shared" ref="G4482:G4545" si="140">D4482/$I$1</f>
        <v>9.5346694951411182E-2</v>
      </c>
      <c r="H4482" s="15">
        <f t="shared" ref="H4482:H4545" si="141">G4482/(1-$H$1*(1-G4482))</f>
        <v>0.18976706768549592</v>
      </c>
    </row>
    <row r="4483" spans="1:8">
      <c r="A4483" s="1">
        <v>4482</v>
      </c>
      <c r="B4483" s="444">
        <f>유형화!$F$71*hourly1!B4484/hourly1!$B$8763+유형화!$F$72*hourly1!C4484/hourly1!$C$8763+유형화!$F$73*hourly1!D4484/hourly1!$D$8763+유형화!$F$74*hourly1!E4484/hourly1!$E$8763</f>
        <v>177.39823902172006</v>
      </c>
      <c r="C4483" s="442">
        <f>hourly1!$F4484*유형화!$G$71/hourly1!$F$8763+유형화!$G$72*hourly1!$G4484/hourly1!$F$8763+유형화!$G$74*hourly1!I4484/hourly1!$I$8763</f>
        <v>0.54699988554563561</v>
      </c>
      <c r="D4483" s="14">
        <v>72.790808999999996</v>
      </c>
      <c r="E4483" s="14">
        <v>159.08460700000001</v>
      </c>
      <c r="F4483" s="1">
        <v>764305</v>
      </c>
      <c r="G4483" s="15">
        <f t="shared" si="140"/>
        <v>8.3294337392556941E-2</v>
      </c>
      <c r="H4483" s="15">
        <f t="shared" si="141"/>
        <v>0.16799584644383231</v>
      </c>
    </row>
    <row r="4484" spans="1:8">
      <c r="A4484" s="1">
        <v>4483</v>
      </c>
      <c r="B4484" s="444">
        <f>유형화!$F$71*hourly1!B4485/hourly1!$B$8763+유형화!$F$72*hourly1!C4485/hourly1!$C$8763+유형화!$F$73*hourly1!D4485/hourly1!$D$8763+유형화!$F$74*hourly1!E4485/hourly1!$E$8763</f>
        <v>188.01826507796392</v>
      </c>
      <c r="C4484" s="442">
        <f>hourly1!$F4485*유형화!$G$71/hourly1!$F$8763+유형화!$G$72*hourly1!$G4485/hourly1!$F$8763+유형화!$G$74*hourly1!I4485/hourly1!$I$8763</f>
        <v>0.67476363733931011</v>
      </c>
      <c r="D4484" s="14">
        <v>48.251736999999999</v>
      </c>
      <c r="E4484" s="14">
        <v>67.925263999999999</v>
      </c>
      <c r="F4484" s="1">
        <v>780834</v>
      </c>
      <c r="G4484" s="15">
        <f t="shared" si="140"/>
        <v>5.5214339786427202E-2</v>
      </c>
      <c r="H4484" s="15">
        <f t="shared" si="141"/>
        <v>0.11494177961136033</v>
      </c>
    </row>
    <row r="4485" spans="1:8">
      <c r="A4485" s="1">
        <v>4484</v>
      </c>
      <c r="B4485" s="444">
        <f>유형화!$F$71*hourly1!B4486/hourly1!$B$8763+유형화!$F$72*hourly1!C4486/hourly1!$C$8763+유형화!$F$73*hourly1!D4486/hourly1!$D$8763+유형화!$F$74*hourly1!E4486/hourly1!$E$8763</f>
        <v>189.59750396386696</v>
      </c>
      <c r="C4485" s="442">
        <f>hourly1!$F4486*유형화!$G$71/hourly1!$F$8763+유형화!$G$72*hourly1!$G4486/hourly1!$F$8763+유형화!$G$74*hourly1!I4486/hourly1!$I$8763</f>
        <v>0.57904041974057197</v>
      </c>
      <c r="D4485" s="14">
        <v>44.604883999999998</v>
      </c>
      <c r="E4485" s="14">
        <v>13.476471999999999</v>
      </c>
      <c r="F4485" s="1">
        <v>794003</v>
      </c>
      <c r="G4485" s="15">
        <f t="shared" si="140"/>
        <v>5.1041255184454189E-2</v>
      </c>
      <c r="H4485" s="15">
        <f t="shared" si="141"/>
        <v>0.10676463268991955</v>
      </c>
    </row>
    <row r="4486" spans="1:8">
      <c r="A4486" s="1">
        <v>4485</v>
      </c>
      <c r="B4486" s="444">
        <f>유형화!$F$71*hourly1!B4487/hourly1!$B$8763+유형화!$F$72*hourly1!C4487/hourly1!$C$8763+유형화!$F$73*hourly1!D4487/hourly1!$D$8763+유형화!$F$74*hourly1!E4487/hourly1!$E$8763</f>
        <v>84.4691133064524</v>
      </c>
      <c r="C4486" s="442">
        <f>hourly1!$F4487*유형화!$G$71/hourly1!$F$8763+유형화!$G$72*hourly1!$G4487/hourly1!$F$8763+유형화!$G$74*hourly1!I4487/hourly1!$I$8763</f>
        <v>0.41951783080592964</v>
      </c>
      <c r="D4486" s="14">
        <v>77.264127000000002</v>
      </c>
      <c r="E4486" s="14">
        <v>7.8976799999999994</v>
      </c>
      <c r="F4486" s="1">
        <v>868649</v>
      </c>
      <c r="G4486" s="15">
        <f t="shared" si="140"/>
        <v>8.841314378961454E-2</v>
      </c>
      <c r="H4486" s="15">
        <f t="shared" si="141"/>
        <v>0.17731310813487322</v>
      </c>
    </row>
    <row r="4487" spans="1:8">
      <c r="A4487" s="1">
        <v>4486</v>
      </c>
      <c r="B4487" s="444">
        <f>유형화!$F$71*hourly1!B4488/hourly1!$B$8763+유형화!$F$72*hourly1!C4488/hourly1!$C$8763+유형화!$F$73*hourly1!D4488/hourly1!$D$8763+유형화!$F$74*hourly1!E4488/hourly1!$E$8763</f>
        <v>69.720095949954569</v>
      </c>
      <c r="C4487" s="442">
        <f>hourly1!$F4488*유형화!$G$71/hourly1!$F$8763+유형화!$G$72*hourly1!$G4488/hourly1!$F$8763+유형화!$G$74*hourly1!I4488/hourly1!$I$8763</f>
        <v>0.41494768927515957</v>
      </c>
      <c r="D4487" s="14">
        <v>72.064734000000001</v>
      </c>
      <c r="E4487" s="14">
        <v>5.9697599999999991</v>
      </c>
      <c r="F4487" s="1">
        <v>864669</v>
      </c>
      <c r="G4487" s="15">
        <f t="shared" si="140"/>
        <v>8.2463491618850804E-2</v>
      </c>
      <c r="H4487" s="15">
        <f t="shared" si="141"/>
        <v>0.16647354901383613</v>
      </c>
    </row>
    <row r="4488" spans="1:8">
      <c r="A4488" s="1">
        <v>4487</v>
      </c>
      <c r="B4488" s="444">
        <f>유형화!$F$71*hourly1!B4489/hourly1!$B$8763+유형화!$F$72*hourly1!C4489/hourly1!$C$8763+유형화!$F$73*hourly1!D4489/hourly1!$D$8763+유형화!$F$74*hourly1!E4489/hourly1!$E$8763</f>
        <v>65.761063745502</v>
      </c>
      <c r="C4488" s="442">
        <f>hourly1!$F4489*유형화!$G$71/hourly1!$F$8763+유형화!$G$72*hourly1!$G4489/hourly1!$F$8763+유형화!$G$74*hourly1!I4489/hourly1!$I$8763</f>
        <v>0.37858016773199421</v>
      </c>
      <c r="D4488" s="14">
        <v>67.678035999999992</v>
      </c>
      <c r="E4488" s="14">
        <v>3.5705</v>
      </c>
      <c r="F4488" s="1">
        <v>912789</v>
      </c>
      <c r="G4488" s="15">
        <f t="shared" si="140"/>
        <v>7.744380426723399E-2</v>
      </c>
      <c r="H4488" s="15">
        <f t="shared" si="141"/>
        <v>0.15721626684203779</v>
      </c>
    </row>
    <row r="4489" spans="1:8">
      <c r="A4489" s="1">
        <v>4488</v>
      </c>
      <c r="B4489" s="444">
        <f>유형화!$F$71*hourly1!B4490/hourly1!$B$8763+유형화!$F$72*hourly1!C4490/hourly1!$C$8763+유형화!$F$73*hourly1!D4490/hourly1!$D$8763+유형화!$F$74*hourly1!E4490/hourly1!$E$8763</f>
        <v>61.531388099895068</v>
      </c>
      <c r="C4489" s="442">
        <f>hourly1!$F4490*유형화!$G$71/hourly1!$F$8763+유형화!$G$72*hourly1!$G4490/hourly1!$F$8763+유형화!$G$74*hourly1!I4490/hourly1!$I$8763</f>
        <v>0.31504277384142082</v>
      </c>
      <c r="D4489" s="14">
        <v>84.480552000000003</v>
      </c>
      <c r="E4489" s="14">
        <v>1.1024799999999999</v>
      </c>
      <c r="F4489" s="1">
        <v>937518</v>
      </c>
      <c r="G4489" s="15">
        <f t="shared" si="140"/>
        <v>9.6670880542040011E-2</v>
      </c>
      <c r="H4489" s="15">
        <f t="shared" si="141"/>
        <v>0.19212408466886663</v>
      </c>
    </row>
    <row r="4490" spans="1:8">
      <c r="A4490" s="1">
        <v>4489</v>
      </c>
      <c r="B4490" s="444">
        <f>유형화!$F$71*hourly1!B4491/hourly1!$B$8763+유형화!$F$72*hourly1!C4491/hourly1!$C$8763+유형화!$F$73*hourly1!D4491/hourly1!$D$8763+유형화!$F$74*hourly1!E4491/hourly1!$E$8763</f>
        <v>59.535143489619067</v>
      </c>
      <c r="C4490" s="442">
        <f>hourly1!$F4491*유형화!$G$71/hourly1!$F$8763+유형화!$G$72*hourly1!$G4491/hourly1!$F$8763+유형화!$G$74*hourly1!I4491/hourly1!$I$8763</f>
        <v>0.27524844063854392</v>
      </c>
      <c r="D4490" s="14">
        <v>120.30288399999991</v>
      </c>
      <c r="E4490" s="14">
        <v>0.44835999999999998</v>
      </c>
      <c r="F4490" s="1">
        <v>900296</v>
      </c>
      <c r="G4490" s="15">
        <f t="shared" si="140"/>
        <v>0.13766228383577428</v>
      </c>
      <c r="H4490" s="15">
        <f t="shared" si="141"/>
        <v>0.26185761986841544</v>
      </c>
    </row>
    <row r="4491" spans="1:8">
      <c r="A4491" s="1">
        <v>4490</v>
      </c>
      <c r="B4491" s="444">
        <f>유형화!$F$71*hourly1!B4492/hourly1!$B$8763+유형화!$F$72*hourly1!C4492/hourly1!$C$8763+유형화!$F$73*hourly1!D4492/hourly1!$D$8763+유형화!$F$74*hourly1!E4492/hourly1!$E$8763</f>
        <v>58.824081934433124</v>
      </c>
      <c r="C4491" s="442">
        <f>hourly1!$F4492*유형화!$G$71/hourly1!$F$8763+유형화!$G$72*hourly1!$G4492/hourly1!$F$8763+유형화!$G$74*hourly1!I4492/hourly1!$I$8763</f>
        <v>0.26069683621166134</v>
      </c>
      <c r="D4491" s="14">
        <v>135.00085100000001</v>
      </c>
      <c r="E4491" s="14">
        <v>0.64627999999999997</v>
      </c>
      <c r="F4491" s="1">
        <v>797686</v>
      </c>
      <c r="G4491" s="15">
        <f t="shared" si="140"/>
        <v>0.1544811300486619</v>
      </c>
      <c r="H4491" s="15">
        <f t="shared" si="141"/>
        <v>0.28876887149617475</v>
      </c>
    </row>
    <row r="4492" spans="1:8">
      <c r="A4492" s="1">
        <v>4491</v>
      </c>
      <c r="B4492" s="444">
        <f>유형화!$F$71*hourly1!B4493/hourly1!$B$8763+유형화!$F$72*hourly1!C4493/hourly1!$C$8763+유형화!$F$73*hourly1!D4493/hourly1!$D$8763+유형화!$F$74*hourly1!E4493/hourly1!$E$8763</f>
        <v>58.761848719087787</v>
      </c>
      <c r="C4492" s="442">
        <f>hourly1!$F4493*유형화!$G$71/hourly1!$F$8763+유형화!$G$72*hourly1!$G4493/hourly1!$F$8763+유형화!$G$74*hourly1!I4493/hourly1!$I$8763</f>
        <v>0.25129033843351367</v>
      </c>
      <c r="D4492" s="14">
        <v>125.161501</v>
      </c>
      <c r="E4492" s="14">
        <v>0.49208000000000002</v>
      </c>
      <c r="F4492" s="1">
        <v>645557</v>
      </c>
      <c r="G4492" s="15">
        <f t="shared" si="140"/>
        <v>0.14322198689745091</v>
      </c>
      <c r="H4492" s="15">
        <f t="shared" si="141"/>
        <v>0.27085768868924875</v>
      </c>
    </row>
    <row r="4493" spans="1:8">
      <c r="A4493" s="1">
        <v>4492</v>
      </c>
      <c r="B4493" s="444">
        <f>유형화!$F$71*hourly1!B4494/hourly1!$B$8763+유형화!$F$72*hourly1!C4494/hourly1!$C$8763+유형화!$F$73*hourly1!D4494/hourly1!$D$8763+유형화!$F$74*hourly1!E4494/hourly1!$E$8763</f>
        <v>58.74660962468451</v>
      </c>
      <c r="C4493" s="442">
        <f>hourly1!$F4494*유형화!$G$71/hourly1!$F$8763+유형화!$G$72*hourly1!$G4494/hourly1!$F$8763+유형화!$G$74*hourly1!I4494/hourly1!$I$8763</f>
        <v>0.23626122612804859</v>
      </c>
      <c r="D4493" s="14">
        <v>117.22807899999999</v>
      </c>
      <c r="E4493" s="14">
        <v>4.9599999999999998E-2</v>
      </c>
      <c r="F4493" s="1">
        <v>515318</v>
      </c>
      <c r="G4493" s="15">
        <f t="shared" si="140"/>
        <v>0.13414379230360413</v>
      </c>
      <c r="H4493" s="15">
        <f t="shared" si="141"/>
        <v>0.25610757655047289</v>
      </c>
    </row>
    <row r="4494" spans="1:8">
      <c r="A4494" s="1">
        <v>4493</v>
      </c>
      <c r="B4494" s="444">
        <f>유형화!$F$71*hourly1!B4495/hourly1!$B$8763+유형화!$F$72*hourly1!C4495/hourly1!$C$8763+유형화!$F$73*hourly1!D4495/hourly1!$D$8763+유형화!$F$74*hourly1!E4495/hourly1!$E$8763</f>
        <v>58.732982808434684</v>
      </c>
      <c r="C4494" s="442">
        <f>hourly1!$F4495*유형화!$G$71/hourly1!$F$8763+유형화!$G$72*hourly1!$G4495/hourly1!$F$8763+유형화!$G$74*hourly1!I4495/hourly1!$I$8763</f>
        <v>0.23630270249497659</v>
      </c>
      <c r="D4494" s="14">
        <v>150.189504</v>
      </c>
      <c r="E4494" s="14">
        <v>4.8480000000000002E-2</v>
      </c>
      <c r="F4494" s="1">
        <v>581885</v>
      </c>
      <c r="G4494" s="15">
        <f t="shared" si="140"/>
        <v>0.17186146700192301</v>
      </c>
      <c r="H4494" s="15">
        <f t="shared" si="141"/>
        <v>0.31561791209053947</v>
      </c>
    </row>
    <row r="4495" spans="1:8">
      <c r="A4495" s="1">
        <v>4494</v>
      </c>
      <c r="B4495" s="444">
        <f>유형화!$F$71*hourly1!B4496/hourly1!$B$8763+유형화!$F$72*hourly1!C4496/hourly1!$C$8763+유형화!$F$73*hourly1!D4496/hourly1!$D$8763+유형화!$F$74*hourly1!E4496/hourly1!$E$8763</f>
        <v>60.593405021651357</v>
      </c>
      <c r="C4495" s="442">
        <f>hourly1!$F4496*유형화!$G$71/hourly1!$F$8763+유형화!$G$72*hourly1!$G4496/hourly1!$F$8763+유형화!$G$74*hourly1!I4496/hourly1!$I$8763</f>
        <v>0.25133923002517755</v>
      </c>
      <c r="D4495" s="14">
        <v>155.89896100000001</v>
      </c>
      <c r="E4495" s="14">
        <v>3.9090689999999988</v>
      </c>
      <c r="F4495" s="1">
        <v>884325</v>
      </c>
      <c r="G4495" s="15">
        <f t="shared" si="140"/>
        <v>0.17839478410911846</v>
      </c>
      <c r="H4495" s="15">
        <f t="shared" si="141"/>
        <v>0.32546836056560291</v>
      </c>
    </row>
    <row r="4496" spans="1:8">
      <c r="A4496" s="1">
        <v>4495</v>
      </c>
      <c r="B4496" s="444">
        <f>유형화!$F$71*hourly1!B4497/hourly1!$B$8763+유형화!$F$72*hourly1!C4497/hourly1!$C$8763+유형화!$F$73*hourly1!D4497/hourly1!$D$8763+유형화!$F$74*hourly1!E4497/hourly1!$E$8763</f>
        <v>72.358628726313796</v>
      </c>
      <c r="C4496" s="442">
        <f>hourly1!$F4497*유형화!$G$71/hourly1!$F$8763+유형화!$G$72*hourly1!$G4497/hourly1!$F$8763+유형화!$G$74*hourly1!I4497/hourly1!$I$8763</f>
        <v>0.32008072641842605</v>
      </c>
      <c r="D4496" s="14">
        <v>174.24615199999991</v>
      </c>
      <c r="E4496" s="14">
        <v>50.903803000000018</v>
      </c>
      <c r="F4496" s="1">
        <v>919241</v>
      </c>
      <c r="G4496" s="15">
        <f t="shared" si="140"/>
        <v>0.19938942805324161</v>
      </c>
      <c r="H4496" s="15">
        <f t="shared" si="141"/>
        <v>0.35626619184199304</v>
      </c>
    </row>
    <row r="4497" spans="1:8">
      <c r="A4497" s="1">
        <v>4496</v>
      </c>
      <c r="B4497" s="444">
        <f>유형화!$F$71*hourly1!B4498/hourly1!$B$8763+유형화!$F$72*hourly1!C4498/hourly1!$C$8763+유형화!$F$73*hourly1!D4498/hourly1!$D$8763+유형화!$F$74*hourly1!E4498/hourly1!$E$8763</f>
        <v>62.63554602875292</v>
      </c>
      <c r="C4497" s="442">
        <f>hourly1!$F4498*유형화!$G$71/hourly1!$F$8763+유형화!$G$72*hourly1!$G4498/hourly1!$F$8763+유형화!$G$74*hourly1!I4498/hourly1!$I$8763</f>
        <v>0.42560458951010849</v>
      </c>
      <c r="D4497" s="14">
        <v>164.882475</v>
      </c>
      <c r="E4497" s="14">
        <v>161.95299700000001</v>
      </c>
      <c r="F4497" s="1">
        <v>893949</v>
      </c>
      <c r="G4497" s="15">
        <f t="shared" si="140"/>
        <v>0.18867459630473177</v>
      </c>
      <c r="H4497" s="15">
        <f t="shared" si="141"/>
        <v>0.34070868062055765</v>
      </c>
    </row>
    <row r="4498" spans="1:8">
      <c r="A4498" s="1">
        <v>4497</v>
      </c>
      <c r="B4498" s="444">
        <f>유형화!$F$71*hourly1!B4499/hourly1!$B$8763+유형화!$F$72*hourly1!C4499/hourly1!$C$8763+유형화!$F$73*hourly1!D4499/hourly1!$D$8763+유형화!$F$74*hourly1!E4499/hourly1!$E$8763</f>
        <v>67.963521173580745</v>
      </c>
      <c r="C4498" s="442">
        <f>hourly1!$F4499*유형화!$G$71/hourly1!$F$8763+유형화!$G$72*hourly1!$G4499/hourly1!$F$8763+유형화!$G$74*hourly1!I4499/hourly1!$I$8763</f>
        <v>0.54642883175500301</v>
      </c>
      <c r="D4498" s="14">
        <v>201.50367700000001</v>
      </c>
      <c r="E4498" s="14">
        <v>289.20536799999979</v>
      </c>
      <c r="F4498" s="1">
        <v>846734</v>
      </c>
      <c r="G4498" s="15">
        <f t="shared" si="140"/>
        <v>0.23058014450531544</v>
      </c>
      <c r="H4498" s="15">
        <f t="shared" si="141"/>
        <v>0.39974430927980492</v>
      </c>
    </row>
    <row r="4499" spans="1:8">
      <c r="A4499" s="1">
        <v>4498</v>
      </c>
      <c r="B4499" s="444">
        <f>유형화!$F$71*hourly1!B4500/hourly1!$B$8763+유형화!$F$72*hourly1!C4500/hourly1!$C$8763+유형화!$F$73*hourly1!D4500/hourly1!$D$8763+유형화!$F$74*hourly1!E4500/hourly1!$E$8763</f>
        <v>79.569175277352187</v>
      </c>
      <c r="C4499" s="442">
        <f>hourly1!$F4500*유형화!$G$71/hourly1!$F$8763+유형화!$G$72*hourly1!$G4500/hourly1!$F$8763+유형화!$G$74*hourly1!I4500/hourly1!$I$8763</f>
        <v>0.65210507364070247</v>
      </c>
      <c r="D4499" s="14">
        <v>225.5342259999999</v>
      </c>
      <c r="E4499" s="14">
        <v>371.39544699999988</v>
      </c>
      <c r="F4499" s="1">
        <v>851208</v>
      </c>
      <c r="G4499" s="15">
        <f t="shared" si="140"/>
        <v>0.25807824053738954</v>
      </c>
      <c r="H4499" s="15">
        <f t="shared" si="141"/>
        <v>0.43598492837487779</v>
      </c>
    </row>
    <row r="4500" spans="1:8">
      <c r="A4500" s="1">
        <v>4499</v>
      </c>
      <c r="B4500" s="444">
        <f>유형화!$F$71*hourly1!B4501/hourly1!$B$8763+유형화!$F$72*hourly1!C4501/hourly1!$C$8763+유형화!$F$73*hourly1!D4501/hourly1!$D$8763+유형화!$F$74*hourly1!E4501/hourly1!$E$8763</f>
        <v>91.365071859341427</v>
      </c>
      <c r="C4500" s="442">
        <f>hourly1!$F4501*유형화!$G$71/hourly1!$F$8763+유형화!$G$72*hourly1!$G4501/hourly1!$F$8763+유형화!$G$74*hourly1!I4501/hourly1!$I$8763</f>
        <v>0.69733362577102087</v>
      </c>
      <c r="D4500" s="14">
        <v>238.00360500000011</v>
      </c>
      <c r="E4500" s="14">
        <v>451.47473399999961</v>
      </c>
      <c r="F4500" s="1">
        <v>807184</v>
      </c>
      <c r="G4500" s="15">
        <f t="shared" si="140"/>
        <v>0.27234691917649739</v>
      </c>
      <c r="H4500" s="15">
        <f t="shared" si="141"/>
        <v>0.45406984678280921</v>
      </c>
    </row>
    <row r="4501" spans="1:8">
      <c r="A4501" s="1">
        <v>4500</v>
      </c>
      <c r="B4501" s="444">
        <f>유형화!$F$71*hourly1!B4502/hourly1!$B$8763+유형화!$F$72*hourly1!C4502/hourly1!$C$8763+유형화!$F$73*hourly1!D4502/hourly1!$D$8763+유형화!$F$74*hourly1!E4502/hourly1!$E$8763</f>
        <v>96.139038255784911</v>
      </c>
      <c r="C4501" s="442">
        <f>hourly1!$F4502*유형화!$G$71/hourly1!$F$8763+유형화!$G$72*hourly1!$G4502/hourly1!$F$8763+유형화!$G$74*hourly1!I4502/hourly1!$I$8763</f>
        <v>0.72241533823847015</v>
      </c>
      <c r="D4501" s="14">
        <v>225.05728199999999</v>
      </c>
      <c r="E4501" s="14">
        <v>509.95758999999993</v>
      </c>
      <c r="F4501" s="1">
        <v>823533</v>
      </c>
      <c r="G4501" s="15">
        <f t="shared" si="140"/>
        <v>0.25753247473262497</v>
      </c>
      <c r="H4501" s="15">
        <f t="shared" si="141"/>
        <v>0.43528366800966983</v>
      </c>
    </row>
    <row r="4502" spans="1:8">
      <c r="A4502" s="1">
        <v>4501</v>
      </c>
      <c r="B4502" s="444">
        <f>유형화!$F$71*hourly1!B4503/hourly1!$B$8763+유형화!$F$72*hourly1!C4503/hourly1!$C$8763+유형화!$F$73*hourly1!D4503/hourly1!$D$8763+유형화!$F$74*hourly1!E4503/hourly1!$E$8763</f>
        <v>112.62162817298683</v>
      </c>
      <c r="C4502" s="442">
        <f>hourly1!$F4503*유형화!$G$71/hourly1!$F$8763+유형화!$G$72*hourly1!$G4503/hourly1!$F$8763+유형화!$G$74*hourly1!I4503/hourly1!$I$8763</f>
        <v>0.65180015308069372</v>
      </c>
      <c r="D4502" s="14">
        <v>227.052809</v>
      </c>
      <c r="E4502" s="14">
        <v>532.37501399999974</v>
      </c>
      <c r="F4502" s="1">
        <v>842377</v>
      </c>
      <c r="G4502" s="15">
        <f t="shared" si="140"/>
        <v>0.25981595119754458</v>
      </c>
      <c r="H4502" s="15">
        <f t="shared" si="141"/>
        <v>0.43821300188122048</v>
      </c>
    </row>
    <row r="4503" spans="1:8">
      <c r="A4503" s="1">
        <v>4502</v>
      </c>
      <c r="B4503" s="444">
        <f>유형화!$F$71*hourly1!B4504/hourly1!$B$8763+유형화!$F$72*hourly1!C4504/hourly1!$C$8763+유형화!$F$73*hourly1!D4504/hourly1!$D$8763+유형화!$F$74*hourly1!E4504/hourly1!$E$8763</f>
        <v>98.015408622403726</v>
      </c>
      <c r="C4503" s="442">
        <f>hourly1!$F4504*유형화!$G$71/hourly1!$F$8763+유형화!$G$72*hourly1!$G4504/hourly1!$F$8763+유형화!$G$74*hourly1!I4504/hourly1!$I$8763</f>
        <v>0.59131310559402084</v>
      </c>
      <c r="D4503" s="14">
        <v>238.88997900000001</v>
      </c>
      <c r="E4503" s="14">
        <v>523.66845699999988</v>
      </c>
      <c r="F4503" s="1">
        <v>819887</v>
      </c>
      <c r="G4503" s="15">
        <f t="shared" si="140"/>
        <v>0.27336119468773651</v>
      </c>
      <c r="H4503" s="15">
        <f t="shared" si="141"/>
        <v>0.45533739680224533</v>
      </c>
    </row>
    <row r="4504" spans="1:8">
      <c r="A4504" s="1">
        <v>4503</v>
      </c>
      <c r="B4504" s="444">
        <f>유형화!$F$71*hourly1!B4505/hourly1!$B$8763+유형화!$F$72*hourly1!C4505/hourly1!$C$8763+유형화!$F$73*hourly1!D4505/hourly1!$D$8763+유형화!$F$74*hourly1!E4505/hourly1!$E$8763</f>
        <v>101.79124415320995</v>
      </c>
      <c r="C4504" s="442">
        <f>hourly1!$F4505*유형화!$G$71/hourly1!$F$8763+유형화!$G$72*hourly1!$G4505/hourly1!$F$8763+유형화!$G$74*hourly1!I4505/hourly1!$I$8763</f>
        <v>0.51072965826988115</v>
      </c>
      <c r="D4504" s="14">
        <v>242.67903100000001</v>
      </c>
      <c r="E4504" s="14">
        <v>469.01805000000081</v>
      </c>
      <c r="F4504" s="1">
        <v>853477</v>
      </c>
      <c r="G4504" s="15">
        <f t="shared" si="140"/>
        <v>0.27769699724333036</v>
      </c>
      <c r="H4504" s="15">
        <f t="shared" si="141"/>
        <v>0.46072943855168086</v>
      </c>
    </row>
    <row r="4505" spans="1:8">
      <c r="A4505" s="1">
        <v>4504</v>
      </c>
      <c r="B4505" s="444">
        <f>유형화!$F$71*hourly1!B4506/hourly1!$B$8763+유형화!$F$72*hourly1!C4506/hourly1!$C$8763+유형화!$F$73*hourly1!D4506/hourly1!$D$8763+유형화!$F$74*hourly1!E4506/hourly1!$E$8763</f>
        <v>101.14006184176347</v>
      </c>
      <c r="C4505" s="442">
        <f>hourly1!$F4506*유형화!$G$71/hourly1!$F$8763+유형화!$G$72*hourly1!$G4506/hourly1!$F$8763+유형화!$G$74*hourly1!I4506/hourly1!$I$8763</f>
        <v>0.47549414004570378</v>
      </c>
      <c r="D4505" s="14">
        <v>216.59740300000001</v>
      </c>
      <c r="E4505" s="14">
        <v>450.66928399999938</v>
      </c>
      <c r="F4505" s="1">
        <v>829041</v>
      </c>
      <c r="G4505" s="15">
        <f t="shared" si="140"/>
        <v>0.24785185673418778</v>
      </c>
      <c r="H4505" s="15">
        <f t="shared" si="141"/>
        <v>0.42272561375906959</v>
      </c>
    </row>
    <row r="4506" spans="1:8">
      <c r="A4506" s="1">
        <v>4505</v>
      </c>
      <c r="B4506" s="444">
        <f>유형화!$F$71*hourly1!B4507/hourly1!$B$8763+유형화!$F$72*hourly1!C4507/hourly1!$C$8763+유형화!$F$73*hourly1!D4507/hourly1!$D$8763+유형화!$F$74*hourly1!E4507/hourly1!$E$8763</f>
        <v>97.721085722103098</v>
      </c>
      <c r="C4506" s="442">
        <f>hourly1!$F4507*유형화!$G$71/hourly1!$F$8763+유형화!$G$72*hourly1!$G4507/hourly1!$F$8763+유형화!$G$74*hourly1!I4507/hourly1!$I$8763</f>
        <v>0.36489964849658757</v>
      </c>
      <c r="D4506" s="14">
        <v>228.667237</v>
      </c>
      <c r="E4506" s="14">
        <v>339.70586400000008</v>
      </c>
      <c r="F4506" s="1">
        <v>837319</v>
      </c>
      <c r="G4506" s="15">
        <f t="shared" si="140"/>
        <v>0.26166333704715083</v>
      </c>
      <c r="H4506" s="15">
        <f t="shared" si="141"/>
        <v>0.44057383560982211</v>
      </c>
    </row>
    <row r="4507" spans="1:8">
      <c r="A4507" s="1">
        <v>4506</v>
      </c>
      <c r="B4507" s="444">
        <f>유형화!$F$71*hourly1!B4508/hourly1!$B$8763+유형화!$F$72*hourly1!C4508/hourly1!$C$8763+유형화!$F$73*hourly1!D4508/hourly1!$D$8763+유형화!$F$74*hourly1!E4508/hourly1!$E$8763</f>
        <v>94.478587871264949</v>
      </c>
      <c r="C4507" s="442">
        <f>hourly1!$F4508*유형화!$G$71/hourly1!$F$8763+유형화!$G$72*hourly1!$G4508/hourly1!$F$8763+유형화!$G$74*hourly1!I4508/hourly1!$I$8763</f>
        <v>0.49567341113104169</v>
      </c>
      <c r="D4507" s="14">
        <v>207.82787500000001</v>
      </c>
      <c r="E4507" s="14">
        <v>215.76397300000019</v>
      </c>
      <c r="F4507" s="1">
        <v>830619</v>
      </c>
      <c r="G4507" s="15">
        <f t="shared" si="140"/>
        <v>0.23781690817350512</v>
      </c>
      <c r="H4507" s="15">
        <f t="shared" si="141"/>
        <v>0.40946486743374128</v>
      </c>
    </row>
    <row r="4508" spans="1:8">
      <c r="A4508" s="1">
        <v>4507</v>
      </c>
      <c r="B4508" s="444">
        <f>유형화!$F$71*hourly1!B4509/hourly1!$B$8763+유형화!$F$72*hourly1!C4509/hourly1!$C$8763+유형화!$F$73*hourly1!D4509/hourly1!$D$8763+유형화!$F$74*hourly1!E4509/hourly1!$E$8763</f>
        <v>105.93348103415256</v>
      </c>
      <c r="C4508" s="442">
        <f>hourly1!$F4509*유형화!$G$71/hourly1!$F$8763+유형화!$G$72*hourly1!$G4509/hourly1!$F$8763+유형화!$G$74*hourly1!I4509/hourly1!$I$8763</f>
        <v>0.58133514659531105</v>
      </c>
      <c r="D4508" s="14">
        <v>195.038037</v>
      </c>
      <c r="E4508" s="14">
        <v>83.173480999999981</v>
      </c>
      <c r="F4508" s="1">
        <v>791448</v>
      </c>
      <c r="G4508" s="15">
        <f t="shared" si="140"/>
        <v>0.22318152911667741</v>
      </c>
      <c r="H4508" s="15">
        <f t="shared" si="141"/>
        <v>0.38966668017137845</v>
      </c>
    </row>
    <row r="4509" spans="1:8">
      <c r="A4509" s="1">
        <v>4508</v>
      </c>
      <c r="B4509" s="444">
        <f>유형화!$F$71*hourly1!B4510/hourly1!$B$8763+유형화!$F$72*hourly1!C4510/hourly1!$C$8763+유형화!$F$73*hourly1!D4510/hourly1!$D$8763+유형화!$F$74*hourly1!E4510/hourly1!$E$8763</f>
        <v>109.5806408053803</v>
      </c>
      <c r="C4509" s="442">
        <f>hourly1!$F4510*유형화!$G$71/hourly1!$F$8763+유형화!$G$72*hourly1!$G4510/hourly1!$F$8763+유형화!$G$74*hourly1!I4510/hourly1!$I$8763</f>
        <v>0.61165665242735068</v>
      </c>
      <c r="D4509" s="14">
        <v>227.06315499999999</v>
      </c>
      <c r="E4509" s="14">
        <v>13.088567999999981</v>
      </c>
      <c r="F4509" s="1">
        <v>822424</v>
      </c>
      <c r="G4509" s="15">
        <f t="shared" si="140"/>
        <v>0.2598277900990007</v>
      </c>
      <c r="H4509" s="15">
        <f t="shared" si="141"/>
        <v>0.4382281569547033</v>
      </c>
    </row>
    <row r="4510" spans="1:8">
      <c r="A4510" s="1">
        <v>4509</v>
      </c>
      <c r="B4510" s="444">
        <f>유형화!$F$71*hourly1!B4511/hourly1!$B$8763+유형화!$F$72*hourly1!C4511/hourly1!$C$8763+유형화!$F$73*hourly1!D4511/hourly1!$D$8763+유형화!$F$74*hourly1!E4511/hourly1!$E$8763</f>
        <v>78.795047940006484</v>
      </c>
      <c r="C4510" s="442">
        <f>hourly1!$F4511*유형화!$G$71/hourly1!$F$8763+유형화!$G$72*hourly1!$G4511/hourly1!$F$8763+유형화!$G$74*hourly1!I4511/hourly1!$I$8763</f>
        <v>0.42034328384518593</v>
      </c>
      <c r="D4510" s="14">
        <v>249.75866199999999</v>
      </c>
      <c r="E4510" s="14">
        <v>6.7021199999999999</v>
      </c>
      <c r="F4510" s="1">
        <v>826177</v>
      </c>
      <c r="G4510" s="15">
        <f t="shared" si="140"/>
        <v>0.2857982009698723</v>
      </c>
      <c r="H4510" s="15">
        <f t="shared" si="141"/>
        <v>0.47069066799939596</v>
      </c>
    </row>
    <row r="4511" spans="1:8">
      <c r="A4511" s="1">
        <v>4510</v>
      </c>
      <c r="B4511" s="444">
        <f>유형화!$F$71*hourly1!B4512/hourly1!$B$8763+유형화!$F$72*hourly1!C4512/hourly1!$C$8763+유형화!$F$73*hourly1!D4512/hourly1!$D$8763+유형화!$F$74*hourly1!E4512/hourly1!$E$8763</f>
        <v>66.422743278899034</v>
      </c>
      <c r="C4511" s="442">
        <f>hourly1!$F4512*유형화!$G$71/hourly1!$F$8763+유형화!$G$72*hourly1!$G4512/hourly1!$F$8763+유형화!$G$74*hourly1!I4512/hourly1!$I$8763</f>
        <v>0.4052642206302377</v>
      </c>
      <c r="D4511" s="14">
        <v>318.14308499999993</v>
      </c>
      <c r="E4511" s="14">
        <v>2.5012799999999999</v>
      </c>
      <c r="F4511" s="1">
        <v>864551</v>
      </c>
      <c r="G4511" s="15">
        <f t="shared" si="140"/>
        <v>0.36405032208254362</v>
      </c>
      <c r="H4511" s="15">
        <f t="shared" si="141"/>
        <v>0.55988130754566057</v>
      </c>
    </row>
    <row r="4512" spans="1:8">
      <c r="A4512" s="1">
        <v>4511</v>
      </c>
      <c r="B4512" s="444">
        <f>유형화!$F$71*hourly1!B4513/hourly1!$B$8763+유형화!$F$72*hourly1!C4513/hourly1!$C$8763+유형화!$F$73*hourly1!D4513/hourly1!$D$8763+유형화!$F$74*hourly1!E4513/hourly1!$E$8763</f>
        <v>62.433562641430278</v>
      </c>
      <c r="C4512" s="442">
        <f>hourly1!$F4513*유형화!$G$71/hourly1!$F$8763+유형화!$G$72*hourly1!$G4513/hourly1!$F$8763+유형화!$G$74*hourly1!I4513/hourly1!$I$8763</f>
        <v>0.39023885668013342</v>
      </c>
      <c r="D4512" s="14">
        <v>342.889568</v>
      </c>
      <c r="E4512" s="14">
        <v>0.96416000000000024</v>
      </c>
      <c r="F4512" s="1">
        <v>895944</v>
      </c>
      <c r="G4512" s="15">
        <f t="shared" si="140"/>
        <v>0.39236765956784592</v>
      </c>
      <c r="H4512" s="15">
        <f t="shared" si="141"/>
        <v>0.58931564366536171</v>
      </c>
    </row>
    <row r="4513" spans="1:8">
      <c r="A4513" s="1">
        <v>4512</v>
      </c>
      <c r="B4513" s="444">
        <f>유형화!$F$71*hourly1!B4514/hourly1!$B$8763+유형화!$F$72*hourly1!C4514/hourly1!$C$8763+유형화!$F$73*hourly1!D4514/hourly1!$D$8763+유형화!$F$74*hourly1!E4514/hourly1!$E$8763</f>
        <v>59.157989428961571</v>
      </c>
      <c r="C4513" s="442">
        <f>hourly1!$F4514*유형화!$G$71/hourly1!$F$8763+유형화!$G$72*hourly1!$G4514/hourly1!$F$8763+유형화!$G$74*hourly1!I4514/hourly1!$I$8763</f>
        <v>0.315010097960993</v>
      </c>
      <c r="D4513" s="14">
        <v>355.43662200000011</v>
      </c>
      <c r="E4513" s="14">
        <v>0.47032000000000002</v>
      </c>
      <c r="F4513" s="1">
        <v>925264</v>
      </c>
      <c r="G4513" s="15">
        <f t="shared" si="140"/>
        <v>0.40672522151167101</v>
      </c>
      <c r="H4513" s="15">
        <f t="shared" si="141"/>
        <v>0.60371961200707891</v>
      </c>
    </row>
    <row r="4514" spans="1:8">
      <c r="A4514" s="1">
        <v>4513</v>
      </c>
      <c r="B4514" s="444">
        <f>유형화!$F$71*hourly1!B4515/hourly1!$B$8763+유형화!$F$72*hourly1!C4515/hourly1!$C$8763+유형화!$F$73*hourly1!D4515/hourly1!$D$8763+유형화!$F$74*hourly1!E4515/hourly1!$E$8763</f>
        <v>59.12726236500383</v>
      </c>
      <c r="C4514" s="442">
        <f>hourly1!$F4515*유형화!$G$71/hourly1!$F$8763+유형화!$G$72*hourly1!$G4515/hourly1!$F$8763+유형화!$G$74*hourly1!I4515/hourly1!$I$8763</f>
        <v>0.26287243055471221</v>
      </c>
      <c r="D4514" s="14">
        <v>346.45781099999999</v>
      </c>
      <c r="E4514" s="14">
        <v>0.18336</v>
      </c>
      <c r="F4514" s="1">
        <v>894233</v>
      </c>
      <c r="G4514" s="15">
        <f t="shared" si="140"/>
        <v>0.39645079094698238</v>
      </c>
      <c r="H4514" s="15">
        <f t="shared" si="141"/>
        <v>0.59344662286040117</v>
      </c>
    </row>
    <row r="4515" spans="1:8">
      <c r="A4515" s="1">
        <v>4514</v>
      </c>
      <c r="B4515" s="444">
        <f>유형화!$F$71*hourly1!B4516/hourly1!$B$8763+유형화!$F$72*hourly1!C4516/hourly1!$C$8763+유형화!$F$73*hourly1!D4516/hourly1!$D$8763+유형화!$F$74*hourly1!E4516/hourly1!$E$8763</f>
        <v>58.835955803965803</v>
      </c>
      <c r="C4515" s="442">
        <f>hourly1!$F4516*유형화!$G$71/hourly1!$F$8763+유형화!$G$72*hourly1!$G4516/hourly1!$F$8763+유형화!$G$74*hourly1!I4516/hourly1!$I$8763</f>
        <v>0.24340852494140022</v>
      </c>
      <c r="D4515" s="14">
        <v>332.56315599999999</v>
      </c>
      <c r="E4515" s="14">
        <v>0.61559999999999993</v>
      </c>
      <c r="F4515" s="1">
        <v>768105</v>
      </c>
      <c r="G4515" s="15">
        <f t="shared" si="140"/>
        <v>0.38055117261023363</v>
      </c>
      <c r="H4515" s="15">
        <f t="shared" si="141"/>
        <v>0.57720211943989597</v>
      </c>
    </row>
    <row r="4516" spans="1:8">
      <c r="A4516" s="1">
        <v>4515</v>
      </c>
      <c r="B4516" s="444">
        <f>유형화!$F$71*hourly1!B4517/hourly1!$B$8763+유형화!$F$72*hourly1!C4517/hourly1!$C$8763+유형화!$F$73*hourly1!D4517/hourly1!$D$8763+유형화!$F$74*hourly1!E4517/hourly1!$E$8763</f>
        <v>58.795421616296224</v>
      </c>
      <c r="C4516" s="442">
        <f>hourly1!$F4517*유형화!$G$71/hourly1!$F$8763+유형화!$G$72*hourly1!$G4517/hourly1!$F$8763+유형화!$G$74*hourly1!I4517/hourly1!$I$8763</f>
        <v>0.23775225670182074</v>
      </c>
      <c r="D4516" s="14">
        <v>310.41861699999998</v>
      </c>
      <c r="E4516" s="14">
        <v>0.46711999999999998</v>
      </c>
      <c r="F4516" s="1">
        <v>665677</v>
      </c>
      <c r="G4516" s="15">
        <f t="shared" si="140"/>
        <v>0.3552112330188405</v>
      </c>
      <c r="H4516" s="15">
        <f t="shared" si="141"/>
        <v>0.55040261643611688</v>
      </c>
    </row>
    <row r="4517" spans="1:8">
      <c r="A4517" s="1">
        <v>4516</v>
      </c>
      <c r="B4517" s="444">
        <f>유형화!$F$71*hourly1!B4518/hourly1!$B$8763+유형화!$F$72*hourly1!C4518/hourly1!$C$8763+유형화!$F$73*hourly1!D4518/hourly1!$D$8763+유형화!$F$74*hourly1!E4518/hourly1!$E$8763</f>
        <v>58.770353756863628</v>
      </c>
      <c r="C4517" s="442">
        <f>hourly1!$F4518*유형화!$G$71/hourly1!$F$8763+유형화!$G$72*hourly1!$G4518/hourly1!$F$8763+유형화!$G$74*hourly1!I4518/hourly1!$I$8763</f>
        <v>0.23778762161979095</v>
      </c>
      <c r="D4517" s="14">
        <v>322.77535900000009</v>
      </c>
      <c r="E4517" s="14">
        <v>3.4320000000000003E-2</v>
      </c>
      <c r="F4517" s="1">
        <v>534228</v>
      </c>
      <c r="G4517" s="15">
        <f t="shared" si="140"/>
        <v>0.36935102142565412</v>
      </c>
      <c r="H4517" s="15">
        <f t="shared" si="141"/>
        <v>0.56549788711946791</v>
      </c>
    </row>
    <row r="4518" spans="1:8">
      <c r="A4518" s="1">
        <v>4517</v>
      </c>
      <c r="B4518" s="444">
        <f>유형화!$F$71*hourly1!B4519/hourly1!$B$8763+유형화!$F$72*hourly1!C4519/hourly1!$C$8763+유형화!$F$73*hourly1!D4519/hourly1!$D$8763+유형화!$F$74*hourly1!E4519/hourly1!$E$8763</f>
        <v>58.753130875023238</v>
      </c>
      <c r="C4518" s="442">
        <f>hourly1!$F4519*유형화!$G$71/hourly1!$F$8763+유형화!$G$72*hourly1!$G4519/hourly1!$F$8763+유형화!$G$74*hourly1!I4519/hourly1!$I$8763</f>
        <v>0.23640521186549834</v>
      </c>
      <c r="D4518" s="14">
        <v>277.245879</v>
      </c>
      <c r="E4518" s="14">
        <v>0</v>
      </c>
      <c r="F4518" s="1">
        <v>595792</v>
      </c>
      <c r="G4518" s="15">
        <f t="shared" si="140"/>
        <v>0.31725175339268474</v>
      </c>
      <c r="H4518" s="15">
        <f t="shared" si="141"/>
        <v>0.50801859681232131</v>
      </c>
    </row>
    <row r="4519" spans="1:8">
      <c r="A4519" s="1">
        <v>4518</v>
      </c>
      <c r="B4519" s="444">
        <f>유형화!$F$71*hourly1!B4520/hourly1!$B$8763+유형화!$F$72*hourly1!C4520/hourly1!$C$8763+유형화!$F$73*hourly1!D4520/hourly1!$D$8763+유형화!$F$74*hourly1!E4520/hourly1!$E$8763</f>
        <v>60.617131119399211</v>
      </c>
      <c r="C4519" s="442">
        <f>hourly1!$F4520*유형화!$G$71/hourly1!$F$8763+유형화!$G$72*hourly1!$G4520/hourly1!$F$8763+유형화!$G$74*hourly1!I4520/hourly1!$I$8763</f>
        <v>0.42148563588440879</v>
      </c>
      <c r="D4519" s="14">
        <v>258.67197700000003</v>
      </c>
      <c r="E4519" s="14">
        <v>0.82364600000000066</v>
      </c>
      <c r="F4519" s="1">
        <v>922483</v>
      </c>
      <c r="G4519" s="15">
        <f t="shared" si="140"/>
        <v>0.29599768462853232</v>
      </c>
      <c r="H4519" s="15">
        <f t="shared" si="141"/>
        <v>0.48302594605092009</v>
      </c>
    </row>
    <row r="4520" spans="1:8">
      <c r="A4520" s="1">
        <v>4519</v>
      </c>
      <c r="B4520" s="444">
        <f>유형화!$F$71*hourly1!B4521/hourly1!$B$8763+유형화!$F$72*hourly1!C4521/hourly1!$C$8763+유형화!$F$73*hourly1!D4521/hourly1!$D$8763+유형화!$F$74*hourly1!E4521/hourly1!$E$8763</f>
        <v>72.703032997919209</v>
      </c>
      <c r="C4520" s="442">
        <f>hourly1!$F4521*유형화!$G$71/hourly1!$F$8763+유형화!$G$72*hourly1!$G4521/hourly1!$F$8763+유형화!$G$74*hourly1!I4521/hourly1!$I$8763</f>
        <v>0.7517595011531506</v>
      </c>
      <c r="D4520" s="14">
        <v>251.948511</v>
      </c>
      <c r="E4520" s="14">
        <v>15.860616999999991</v>
      </c>
      <c r="F4520" s="1">
        <v>938282</v>
      </c>
      <c r="G4520" s="15">
        <f t="shared" si="140"/>
        <v>0.28830403960459272</v>
      </c>
      <c r="H4520" s="15">
        <f t="shared" si="141"/>
        <v>0.47374230698810027</v>
      </c>
    </row>
    <row r="4521" spans="1:8">
      <c r="A4521" s="1">
        <v>4520</v>
      </c>
      <c r="B4521" s="444">
        <f>유형화!$F$71*hourly1!B4522/hourly1!$B$8763+유형화!$F$72*hourly1!C4522/hourly1!$C$8763+유형화!$F$73*hourly1!D4522/hourly1!$D$8763+유형화!$F$74*hourly1!E4522/hourly1!$E$8763</f>
        <v>154.97111823912238</v>
      </c>
      <c r="C4521" s="442">
        <f>hourly1!$F4522*유형화!$G$71/hourly1!$F$8763+유형화!$G$72*hourly1!$G4522/hourly1!$F$8763+유형화!$G$74*hourly1!I4522/hourly1!$I$8763</f>
        <v>0.65038091166068024</v>
      </c>
      <c r="D4521" s="14">
        <v>185.278839</v>
      </c>
      <c r="E4521" s="14">
        <v>48.801372000000057</v>
      </c>
      <c r="F4521" s="1">
        <v>868171</v>
      </c>
      <c r="G4521" s="15">
        <f t="shared" si="140"/>
        <v>0.21201410369497661</v>
      </c>
      <c r="H4521" s="15">
        <f t="shared" si="141"/>
        <v>0.37418143515270319</v>
      </c>
    </row>
    <row r="4522" spans="1:8">
      <c r="A4522" s="1">
        <v>4521</v>
      </c>
      <c r="B4522" s="444">
        <f>유형화!$F$71*hourly1!B4523/hourly1!$B$8763+유형화!$F$72*hourly1!C4523/hourly1!$C$8763+유형화!$F$73*hourly1!D4523/hourly1!$D$8763+유형화!$F$74*hourly1!E4523/hourly1!$E$8763</f>
        <v>307.99209820081188</v>
      </c>
      <c r="C4522" s="442">
        <f>hourly1!$F4523*유형화!$G$71/hourly1!$F$8763+유형화!$G$72*hourly1!$G4523/hourly1!$F$8763+유형화!$G$74*hourly1!I4523/hourly1!$I$8763</f>
        <v>0.57563218688569262</v>
      </c>
      <c r="D4522" s="14">
        <v>171.61938499999991</v>
      </c>
      <c r="E4522" s="14">
        <v>64.709285000000051</v>
      </c>
      <c r="F4522" s="1">
        <v>844920</v>
      </c>
      <c r="G4522" s="15">
        <f t="shared" si="140"/>
        <v>0.19638362526363895</v>
      </c>
      <c r="H4522" s="15">
        <f t="shared" si="141"/>
        <v>0.35193504682201954</v>
      </c>
    </row>
    <row r="4523" spans="1:8">
      <c r="A4523" s="1">
        <v>4522</v>
      </c>
      <c r="B4523" s="444">
        <f>유형화!$F$71*hourly1!B4524/hourly1!$B$8763+유형화!$F$72*hourly1!C4524/hourly1!$C$8763+유형화!$F$73*hourly1!D4524/hourly1!$D$8763+유형화!$F$74*hourly1!E4524/hourly1!$E$8763</f>
        <v>418.89646871611541</v>
      </c>
      <c r="C4523" s="442">
        <f>hourly1!$F4524*유형화!$G$71/hourly1!$F$8763+유형화!$G$72*hourly1!$G4524/hourly1!$F$8763+유형화!$G$74*hourly1!I4524/hourly1!$I$8763</f>
        <v>0.49032605626479098</v>
      </c>
      <c r="D4523" s="14">
        <v>172.43909099999999</v>
      </c>
      <c r="E4523" s="14">
        <v>122.6884129999999</v>
      </c>
      <c r="F4523" s="1">
        <v>819219</v>
      </c>
      <c r="G4523" s="15">
        <f t="shared" si="140"/>
        <v>0.19732161275223398</v>
      </c>
      <c r="H4523" s="15">
        <f t="shared" si="141"/>
        <v>0.3532893712731574</v>
      </c>
    </row>
    <row r="4524" spans="1:8">
      <c r="A4524" s="1">
        <v>4523</v>
      </c>
      <c r="B4524" s="444">
        <f>유형화!$F$71*hourly1!B4525/hourly1!$B$8763+유형화!$F$72*hourly1!C4525/hourly1!$C$8763+유형화!$F$73*hourly1!D4525/hourly1!$D$8763+유형화!$F$74*hourly1!E4525/hourly1!$E$8763</f>
        <v>497.49507628620773</v>
      </c>
      <c r="C4524" s="442">
        <f>hourly1!$F4525*유형화!$G$71/hourly1!$F$8763+유형화!$G$72*hourly1!$G4525/hourly1!$F$8763+유형화!$G$74*hourly1!I4525/hourly1!$I$8763</f>
        <v>0.45832716140875418</v>
      </c>
      <c r="D4524" s="14">
        <v>230.106255</v>
      </c>
      <c r="E4524" s="14">
        <v>246.91106900000031</v>
      </c>
      <c r="F4524" s="1">
        <v>804581</v>
      </c>
      <c r="G4524" s="15">
        <f t="shared" si="140"/>
        <v>0.26331000168040092</v>
      </c>
      <c r="H4524" s="15">
        <f t="shared" si="141"/>
        <v>0.44267136265692758</v>
      </c>
    </row>
    <row r="4525" spans="1:8">
      <c r="A4525" s="1">
        <v>4524</v>
      </c>
      <c r="B4525" s="444">
        <f>유형화!$F$71*hourly1!B4526/hourly1!$B$8763+유형화!$F$72*hourly1!C4526/hourly1!$C$8763+유형화!$F$73*hourly1!D4526/hourly1!$D$8763+유형화!$F$74*hourly1!E4526/hourly1!$E$8763</f>
        <v>483.71526284458332</v>
      </c>
      <c r="C4525" s="442">
        <f>hourly1!$F4526*유형화!$G$71/hourly1!$F$8763+유형화!$G$72*hourly1!$G4526/hourly1!$F$8763+유형화!$G$74*hourly1!I4526/hourly1!$I$8763</f>
        <v>0.4423067720823064</v>
      </c>
      <c r="D4525" s="14">
        <v>256.1423529999999</v>
      </c>
      <c r="E4525" s="14">
        <v>379.98510399999969</v>
      </c>
      <c r="F4525" s="1">
        <v>831163</v>
      </c>
      <c r="G4525" s="15">
        <f t="shared" si="140"/>
        <v>0.29310304232647572</v>
      </c>
      <c r="H4525" s="15">
        <f t="shared" si="141"/>
        <v>0.47954817108551506</v>
      </c>
    </row>
    <row r="4526" spans="1:8">
      <c r="A4526" s="1">
        <v>4525</v>
      </c>
      <c r="B4526" s="444">
        <f>유형화!$F$71*hourly1!B4527/hourly1!$B$8763+유형화!$F$72*hourly1!C4527/hourly1!$C$8763+유형화!$F$73*hourly1!D4527/hourly1!$D$8763+유형화!$F$74*hourly1!E4527/hourly1!$E$8763</f>
        <v>428.02208646089878</v>
      </c>
      <c r="C4526" s="442">
        <f>hourly1!$F4527*유형화!$G$71/hourly1!$F$8763+유형화!$G$72*hourly1!$G4527/hourly1!$F$8763+유형화!$G$74*hourly1!I4527/hourly1!$I$8763</f>
        <v>0.55395805538523391</v>
      </c>
      <c r="D4526" s="14">
        <v>250.6183400000001</v>
      </c>
      <c r="E4526" s="14">
        <v>448.80830799999973</v>
      </c>
      <c r="F4526" s="1">
        <v>882579</v>
      </c>
      <c r="G4526" s="15">
        <f t="shared" si="140"/>
        <v>0.28678192831628724</v>
      </c>
      <c r="H4526" s="15">
        <f t="shared" si="141"/>
        <v>0.47189031269152959</v>
      </c>
    </row>
    <row r="4527" spans="1:8">
      <c r="A4527" s="1">
        <v>4526</v>
      </c>
      <c r="B4527" s="444">
        <f>유형화!$F$71*hourly1!B4528/hourly1!$B$8763+유형화!$F$72*hourly1!C4528/hourly1!$C$8763+유형화!$F$73*hourly1!D4528/hourly1!$D$8763+유형화!$F$74*hourly1!E4528/hourly1!$E$8763</f>
        <v>500.33035656627271</v>
      </c>
      <c r="C4527" s="442">
        <f>hourly1!$F4528*유형화!$G$71/hourly1!$F$8763+유형화!$G$72*hourly1!$G4528/hourly1!$F$8763+유형화!$G$74*hourly1!I4528/hourly1!$I$8763</f>
        <v>0.51665263014198637</v>
      </c>
      <c r="D4527" s="14">
        <v>282.946932</v>
      </c>
      <c r="E4527" s="14">
        <v>423.83245900000082</v>
      </c>
      <c r="F4527" s="1">
        <v>878965</v>
      </c>
      <c r="G4527" s="15">
        <f t="shared" si="140"/>
        <v>0.32377545382407918</v>
      </c>
      <c r="H4527" s="15">
        <f t="shared" si="141"/>
        <v>0.51550321342799554</v>
      </c>
    </row>
    <row r="4528" spans="1:8">
      <c r="A4528" s="1">
        <v>4527</v>
      </c>
      <c r="B4528" s="444">
        <f>유형화!$F$71*hourly1!B4529/hourly1!$B$8763+유형화!$F$72*hourly1!C4529/hourly1!$C$8763+유형화!$F$73*hourly1!D4529/hourly1!$D$8763+유형화!$F$74*hourly1!E4529/hourly1!$E$8763</f>
        <v>631.91980327748649</v>
      </c>
      <c r="C4528" s="442">
        <f>hourly1!$F4529*유형화!$G$71/hourly1!$F$8763+유형화!$G$72*hourly1!$G4529/hourly1!$F$8763+유형화!$G$74*hourly1!I4529/hourly1!$I$8763</f>
        <v>0.38905046505875979</v>
      </c>
      <c r="D4528" s="14">
        <v>313.86964499999999</v>
      </c>
      <c r="E4528" s="14">
        <v>377.70422300000052</v>
      </c>
      <c r="F4528" s="1">
        <v>876221</v>
      </c>
      <c r="G4528" s="15">
        <f t="shared" si="140"/>
        <v>0.35916023557193977</v>
      </c>
      <c r="H4528" s="15">
        <f t="shared" si="141"/>
        <v>0.55465496033948603</v>
      </c>
    </row>
    <row r="4529" spans="1:8">
      <c r="A4529" s="1">
        <v>4528</v>
      </c>
      <c r="B4529" s="444">
        <f>유형화!$F$71*hourly1!B4530/hourly1!$B$8763+유형화!$F$72*hourly1!C4530/hourly1!$C$8763+유형화!$F$73*hourly1!D4530/hourly1!$D$8763+유형화!$F$74*hourly1!E4530/hourly1!$E$8763</f>
        <v>582.06315532080509</v>
      </c>
      <c r="C4529" s="442">
        <f>hourly1!$F4530*유형화!$G$71/hourly1!$F$8763+유형화!$G$72*hourly1!$G4530/hourly1!$F$8763+유형화!$G$74*hourly1!I4530/hourly1!$I$8763</f>
        <v>0.3678148911355249</v>
      </c>
      <c r="D4529" s="14">
        <v>305.73294699999991</v>
      </c>
      <c r="E4529" s="14">
        <v>356.51541900000012</v>
      </c>
      <c r="F4529" s="1">
        <v>864226</v>
      </c>
      <c r="G4529" s="15">
        <f t="shared" si="140"/>
        <v>0.34984943276889147</v>
      </c>
      <c r="H4529" s="15">
        <f t="shared" si="141"/>
        <v>0.54458292724948976</v>
      </c>
    </row>
    <row r="4530" spans="1:8">
      <c r="A4530" s="1">
        <v>4529</v>
      </c>
      <c r="B4530" s="444">
        <f>유형화!$F$71*hourly1!B4531/hourly1!$B$8763+유형화!$F$72*hourly1!C4531/hourly1!$C$8763+유형화!$F$73*hourly1!D4531/hourly1!$D$8763+유형화!$F$74*hourly1!E4531/hourly1!$E$8763</f>
        <v>529.45601921102605</v>
      </c>
      <c r="C4530" s="442">
        <f>hourly1!$F4531*유형화!$G$71/hourly1!$F$8763+유형화!$G$72*hourly1!$G4531/hourly1!$F$8763+유형화!$G$74*hourly1!I4531/hourly1!$I$8763</f>
        <v>0.38904712413332942</v>
      </c>
      <c r="D4530" s="14">
        <v>284.84333199999998</v>
      </c>
      <c r="E4530" s="14">
        <v>263.83026399999989</v>
      </c>
      <c r="F4530" s="1">
        <v>890910</v>
      </c>
      <c r="G4530" s="15">
        <f t="shared" si="140"/>
        <v>0.32594549951530433</v>
      </c>
      <c r="H4530" s="15">
        <f t="shared" si="141"/>
        <v>0.51797398049174082</v>
      </c>
    </row>
    <row r="4531" spans="1:8">
      <c r="A4531" s="1">
        <v>4530</v>
      </c>
      <c r="B4531" s="444">
        <f>유형화!$F$71*hourly1!B4532/hourly1!$B$8763+유형화!$F$72*hourly1!C4532/hourly1!$C$8763+유형화!$F$73*hourly1!D4532/hourly1!$D$8763+유형화!$F$74*hourly1!E4532/hourly1!$E$8763</f>
        <v>408.62671083479449</v>
      </c>
      <c r="C4531" s="442">
        <f>hourly1!$F4532*유형화!$G$71/hourly1!$F$8763+유형화!$G$72*hourly1!$G4532/hourly1!$F$8763+유형화!$G$74*hourly1!I4532/hourly1!$I$8763</f>
        <v>0.51664619274908319</v>
      </c>
      <c r="D4531" s="14">
        <v>246.86217099999999</v>
      </c>
      <c r="E4531" s="14">
        <v>118.0962709999998</v>
      </c>
      <c r="F4531" s="1">
        <v>855584</v>
      </c>
      <c r="G4531" s="15">
        <f t="shared" si="140"/>
        <v>0.2824837536938638</v>
      </c>
      <c r="H4531" s="15">
        <f t="shared" si="141"/>
        <v>0.46663295193532695</v>
      </c>
    </row>
    <row r="4532" spans="1:8">
      <c r="A4532" s="1">
        <v>4531</v>
      </c>
      <c r="B4532" s="444">
        <f>유형화!$F$71*hourly1!B4533/hourly1!$B$8763+유형화!$F$72*hourly1!C4533/hourly1!$C$8763+유형화!$F$73*hourly1!D4533/hourly1!$D$8763+유형화!$F$74*hourly1!E4533/hourly1!$E$8763</f>
        <v>207.08205586159042</v>
      </c>
      <c r="C4532" s="442">
        <f>hourly1!$F4533*유형화!$G$71/hourly1!$F$8763+유형화!$G$72*hourly1!$G4533/hourly1!$F$8763+유형화!$G$74*hourly1!I4533/hourly1!$I$8763</f>
        <v>0.63910276226765894</v>
      </c>
      <c r="D4532" s="14">
        <v>230.38060800000011</v>
      </c>
      <c r="E4532" s="14">
        <v>38.522533000000017</v>
      </c>
      <c r="F4532" s="1">
        <v>850684</v>
      </c>
      <c r="G4532" s="15">
        <f t="shared" si="140"/>
        <v>0.26362394311972015</v>
      </c>
      <c r="H4532" s="15">
        <f t="shared" si="141"/>
        <v>0.44307053758060944</v>
      </c>
    </row>
    <row r="4533" spans="1:8">
      <c r="A4533" s="1">
        <v>4532</v>
      </c>
      <c r="B4533" s="444">
        <f>유형화!$F$71*hourly1!B4534/hourly1!$B$8763+유형화!$F$72*hourly1!C4534/hourly1!$C$8763+유형화!$F$73*hourly1!D4534/hourly1!$D$8763+유형화!$F$74*hourly1!E4534/hourly1!$E$8763</f>
        <v>207.53316740524369</v>
      </c>
      <c r="C4533" s="442">
        <f>hourly1!$F4534*유형화!$G$71/hourly1!$F$8763+유형화!$G$72*hourly1!$G4534/hourly1!$F$8763+유형화!$G$74*hourly1!I4534/hourly1!$I$8763</f>
        <v>0.64452418789528021</v>
      </c>
      <c r="D4533" s="14">
        <v>247.33439000000001</v>
      </c>
      <c r="E4533" s="14">
        <v>11.775149999999989</v>
      </c>
      <c r="F4533" s="1">
        <v>805437</v>
      </c>
      <c r="G4533" s="15">
        <f t="shared" si="140"/>
        <v>0.28302411269315969</v>
      </c>
      <c r="H4533" s="15">
        <f t="shared" si="141"/>
        <v>0.46729615358761384</v>
      </c>
    </row>
    <row r="4534" spans="1:8">
      <c r="A4534" s="1">
        <v>4533</v>
      </c>
      <c r="B4534" s="444">
        <f>유형화!$F$71*hourly1!B4535/hourly1!$B$8763+유형화!$F$72*hourly1!C4535/hourly1!$C$8763+유형화!$F$73*hourly1!D4535/hourly1!$D$8763+유형화!$F$74*hourly1!E4535/hourly1!$E$8763</f>
        <v>100.09456359018027</v>
      </c>
      <c r="C4534" s="442">
        <f>hourly1!$F4535*유형화!$G$71/hourly1!$F$8763+유형화!$G$72*hourly1!$G4535/hourly1!$F$8763+유형화!$G$74*hourly1!I4535/hourly1!$I$8763</f>
        <v>0.54875110087304513</v>
      </c>
      <c r="D4534" s="14">
        <v>237.46928399999999</v>
      </c>
      <c r="E4534" s="14">
        <v>5.8462200000000006</v>
      </c>
      <c r="F4534" s="1">
        <v>835077</v>
      </c>
      <c r="G4534" s="15">
        <f t="shared" si="140"/>
        <v>0.27173549701673083</v>
      </c>
      <c r="H4534" s="15">
        <f t="shared" si="141"/>
        <v>0.45330460681819384</v>
      </c>
    </row>
    <row r="4535" spans="1:8">
      <c r="A4535" s="1">
        <v>4534</v>
      </c>
      <c r="B4535" s="444">
        <f>유형화!$F$71*hourly1!B4536/hourly1!$B$8763+유형화!$F$72*hourly1!C4536/hourly1!$C$8763+유형화!$F$73*hourly1!D4536/hourly1!$D$8763+유형화!$F$74*hourly1!E4536/hourly1!$E$8763</f>
        <v>75.958091872062312</v>
      </c>
      <c r="C4535" s="442">
        <f>hourly1!$F4536*유형화!$G$71/hourly1!$F$8763+유형화!$G$72*hourly1!$G4536/hourly1!$F$8763+유형화!$G$74*hourly1!I4536/hourly1!$I$8763</f>
        <v>0.4581797532598888</v>
      </c>
      <c r="D4535" s="14">
        <v>213.003602</v>
      </c>
      <c r="E4535" s="14">
        <v>0.64344000000000001</v>
      </c>
      <c r="F4535" s="1">
        <v>879694</v>
      </c>
      <c r="G4535" s="15">
        <f t="shared" si="140"/>
        <v>0.24373947940072924</v>
      </c>
      <c r="H4535" s="15">
        <f t="shared" si="141"/>
        <v>0.41732159513926581</v>
      </c>
    </row>
    <row r="4536" spans="1:8">
      <c r="A4536" s="1">
        <v>4535</v>
      </c>
      <c r="B4536" s="444">
        <f>유형화!$F$71*hourly1!B4537/hourly1!$B$8763+유형화!$F$72*hourly1!C4537/hourly1!$C$8763+유형화!$F$73*hourly1!D4537/hourly1!$D$8763+유형화!$F$74*hourly1!E4537/hourly1!$E$8763</f>
        <v>72.30211876152056</v>
      </c>
      <c r="C4536" s="442">
        <f>hourly1!$F4537*유형화!$G$71/hourly1!$F$8763+유형화!$G$72*hourly1!$G4537/hourly1!$F$8763+유형화!$G$74*hourly1!I4537/hourly1!$I$8763</f>
        <v>0.35199096452158013</v>
      </c>
      <c r="D4536" s="14">
        <v>287.87853500000011</v>
      </c>
      <c r="E4536" s="14">
        <v>0.17904</v>
      </c>
      <c r="F4536" s="1">
        <v>908225</v>
      </c>
      <c r="G4536" s="15">
        <f t="shared" si="140"/>
        <v>0.32941867457971269</v>
      </c>
      <c r="H4536" s="15">
        <f t="shared" si="141"/>
        <v>0.52190901665536826</v>
      </c>
    </row>
    <row r="4537" spans="1:8">
      <c r="A4537" s="1">
        <v>4536</v>
      </c>
      <c r="B4537" s="444">
        <f>유형화!$F$71*hourly1!B4538/hourly1!$B$8763+유형화!$F$72*hourly1!C4538/hourly1!$C$8763+유형화!$F$73*hourly1!D4538/hourly1!$D$8763+유형화!$F$74*hourly1!E4538/hourly1!$E$8763</f>
        <v>68.631811119468338</v>
      </c>
      <c r="C4537" s="442">
        <f>hourly1!$F4538*유형화!$G$71/hourly1!$F$8763+유형화!$G$72*hourly1!$G4538/hourly1!$F$8763+유형화!$G$74*hourly1!I4538/hourly1!$I$8763</f>
        <v>0.32025510642869426</v>
      </c>
      <c r="D4537" s="14">
        <v>268.67078800000002</v>
      </c>
      <c r="E4537" s="14">
        <v>0.17927999999999999</v>
      </c>
      <c r="F4537" s="1">
        <v>919680</v>
      </c>
      <c r="G4537" s="15">
        <f t="shared" si="140"/>
        <v>0.3074392985960101</v>
      </c>
      <c r="H4537" s="15">
        <f t="shared" si="141"/>
        <v>0.49659742036641841</v>
      </c>
    </row>
    <row r="4538" spans="1:8">
      <c r="A4538" s="1">
        <v>4537</v>
      </c>
      <c r="B4538" s="444">
        <f>유형화!$F$71*hourly1!B4539/hourly1!$B$8763+유형화!$F$72*hourly1!C4539/hourly1!$C$8763+유형화!$F$73*hourly1!D4539/hourly1!$D$8763+유형화!$F$74*hourly1!E4539/hourly1!$E$8763</f>
        <v>67.599177869916147</v>
      </c>
      <c r="C4538" s="442">
        <f>hourly1!$F4539*유형화!$G$71/hourly1!$F$8763+유형화!$G$72*hourly1!$G4539/hourly1!$F$8763+유형화!$G$74*hourly1!I4539/hourly1!$I$8763</f>
        <v>0.262738060163623</v>
      </c>
      <c r="D4538" s="14">
        <v>248.41352000000001</v>
      </c>
      <c r="E4538" s="14">
        <v>9.1439999999999994E-2</v>
      </c>
      <c r="F4538" s="1">
        <v>882389</v>
      </c>
      <c r="G4538" s="15">
        <f t="shared" si="140"/>
        <v>0.2842589584043872</v>
      </c>
      <c r="H4538" s="15">
        <f t="shared" si="141"/>
        <v>0.46880928282295325</v>
      </c>
    </row>
    <row r="4539" spans="1:8">
      <c r="A4539" s="1">
        <v>4538</v>
      </c>
      <c r="B4539" s="444">
        <f>유형화!$F$71*hourly1!B4540/hourly1!$B$8763+유형화!$F$72*hourly1!C4540/hourly1!$C$8763+유형화!$F$73*hourly1!D4540/hourly1!$D$8763+유형화!$F$74*hourly1!E4540/hourly1!$E$8763</f>
        <v>66.048020659527111</v>
      </c>
      <c r="C4539" s="442">
        <f>hourly1!$F4540*유형화!$G$71/hourly1!$F$8763+유형화!$G$72*hourly1!$G4540/hourly1!$F$8763+유형화!$G$74*hourly1!I4540/hourly1!$I$8763</f>
        <v>0.24325044212835417</v>
      </c>
      <c r="D4539" s="14">
        <v>257.24604499999998</v>
      </c>
      <c r="E4539" s="14">
        <v>0.56520000000000004</v>
      </c>
      <c r="F4539" s="1">
        <v>787461</v>
      </c>
      <c r="G4539" s="15">
        <f t="shared" si="140"/>
        <v>0.29436599427176147</v>
      </c>
      <c r="H4539" s="15">
        <f t="shared" si="141"/>
        <v>0.48106777316436572</v>
      </c>
    </row>
    <row r="4540" spans="1:8">
      <c r="A4540" s="1">
        <v>4539</v>
      </c>
      <c r="B4540" s="444">
        <f>유형화!$F$71*hourly1!B4541/hourly1!$B$8763+유형화!$F$72*hourly1!C4541/hourly1!$C$8763+유형화!$F$73*hourly1!D4541/hourly1!$D$8763+유형화!$F$74*hourly1!E4541/hourly1!$E$8763</f>
        <v>65.317112090594762</v>
      </c>
      <c r="C4540" s="442">
        <f>hourly1!$F4541*유형화!$G$71/hourly1!$F$8763+유형화!$G$72*hourly1!$G4541/hourly1!$F$8763+유형화!$G$74*hourly1!I4541/hourly1!$I$8763</f>
        <v>0.2373311371256237</v>
      </c>
      <c r="D4540" s="14">
        <v>270.98560500000002</v>
      </c>
      <c r="E4540" s="14">
        <v>0.47167999999999999</v>
      </c>
      <c r="F4540" s="1">
        <v>670627</v>
      </c>
      <c r="G4540" s="15">
        <f t="shared" si="140"/>
        <v>0.31008813779492639</v>
      </c>
      <c r="H4540" s="15">
        <f t="shared" si="141"/>
        <v>0.49970010385015889</v>
      </c>
    </row>
    <row r="4541" spans="1:8">
      <c r="A4541" s="1">
        <v>4540</v>
      </c>
      <c r="B4541" s="444">
        <f>유형화!$F$71*hourly1!B4542/hourly1!$B$8763+유형화!$F$72*hourly1!C4542/hourly1!$C$8763+유형화!$F$73*hourly1!D4542/hourly1!$D$8763+유형화!$F$74*hourly1!E4542/hourly1!$E$8763</f>
        <v>64.813861026179566</v>
      </c>
      <c r="C4541" s="442">
        <f>hourly1!$F4542*유형화!$G$71/hourly1!$F$8763+유형화!$G$72*hourly1!$G4542/hourly1!$F$8763+유형화!$G$74*hourly1!I4542/hourly1!$I$8763</f>
        <v>0.23735069376228912</v>
      </c>
      <c r="D4541" s="14">
        <v>264.178067</v>
      </c>
      <c r="E4541" s="14">
        <v>2.232E-2</v>
      </c>
      <c r="F4541" s="1">
        <v>540951</v>
      </c>
      <c r="G4541" s="15">
        <f t="shared" si="140"/>
        <v>0.30229828939545805</v>
      </c>
      <c r="H4541" s="15">
        <f t="shared" si="141"/>
        <v>0.49053370044624445</v>
      </c>
    </row>
    <row r="4542" spans="1:8">
      <c r="A4542" s="1">
        <v>4541</v>
      </c>
      <c r="B4542" s="444">
        <f>유형화!$F$71*hourly1!B4543/hourly1!$B$8763+유형화!$F$72*hourly1!C4543/hourly1!$C$8763+유형화!$F$73*hourly1!D4543/hourly1!$D$8763+유형화!$F$74*hourly1!E4543/hourly1!$E$8763</f>
        <v>64.42219449699158</v>
      </c>
      <c r="C4542" s="442">
        <f>hourly1!$F4543*유형화!$G$71/hourly1!$F$8763+유형화!$G$72*hourly1!$G4543/hourly1!$F$8763+유형화!$G$74*hourly1!I4543/hourly1!$I$8763</f>
        <v>0.2361346783916255</v>
      </c>
      <c r="D4542" s="14">
        <v>245.261281</v>
      </c>
      <c r="E4542" s="14">
        <v>0</v>
      </c>
      <c r="F4542" s="1">
        <v>586299</v>
      </c>
      <c r="G4542" s="15">
        <f t="shared" si="140"/>
        <v>0.28065185934318598</v>
      </c>
      <c r="H4542" s="15">
        <f t="shared" si="141"/>
        <v>0.4643797494867829</v>
      </c>
    </row>
    <row r="4543" spans="1:8">
      <c r="A4543" s="1">
        <v>4542</v>
      </c>
      <c r="B4543" s="444">
        <f>유형화!$F$71*hourly1!B4544/hourly1!$B$8763+유형화!$F$72*hourly1!C4544/hourly1!$C$8763+유형화!$F$73*hourly1!D4544/hourly1!$D$8763+유형화!$F$74*hourly1!E4544/hourly1!$E$8763</f>
        <v>66.141410916937005</v>
      </c>
      <c r="C4543" s="442">
        <f>hourly1!$F4544*유형화!$G$71/hourly1!$F$8763+유형화!$G$72*hourly1!$G4544/hourly1!$F$8763+유형화!$G$74*hourly1!I4544/hourly1!$I$8763</f>
        <v>0.42116140314569273</v>
      </c>
      <c r="D4543" s="14">
        <v>267.39180900000002</v>
      </c>
      <c r="E4543" s="14">
        <v>2.1186480000000021</v>
      </c>
      <c r="F4543" s="1">
        <v>920348</v>
      </c>
      <c r="G4543" s="15">
        <f t="shared" si="140"/>
        <v>0.30597576618295513</v>
      </c>
      <c r="H4543" s="15">
        <f t="shared" si="141"/>
        <v>0.49487685945067855</v>
      </c>
    </row>
    <row r="4544" spans="1:8">
      <c r="A4544" s="1">
        <v>4543</v>
      </c>
      <c r="B4544" s="444">
        <f>유형화!$F$71*hourly1!B4545/hourly1!$B$8763+유형화!$F$72*hourly1!C4545/hourly1!$C$8763+유형화!$F$73*hourly1!D4545/hourly1!$D$8763+유형화!$F$74*hourly1!E4545/hourly1!$E$8763</f>
        <v>102.91579928994081</v>
      </c>
      <c r="C4544" s="442">
        <f>hourly1!$F4545*유형화!$G$71/hourly1!$F$8763+유형화!$G$72*hourly1!$G4545/hourly1!$F$8763+유형화!$G$74*hourly1!I4545/hourly1!$I$8763</f>
        <v>0.75136828693385527</v>
      </c>
      <c r="D4544" s="14">
        <v>246.792711</v>
      </c>
      <c r="E4544" s="14">
        <v>60.668184000000053</v>
      </c>
      <c r="F4544" s="1">
        <v>963505</v>
      </c>
      <c r="G4544" s="15">
        <f t="shared" si="140"/>
        <v>0.28240427079272878</v>
      </c>
      <c r="H4544" s="15">
        <f t="shared" si="141"/>
        <v>0.46653534482763115</v>
      </c>
    </row>
    <row r="4545" spans="1:8">
      <c r="A4545" s="1">
        <v>4544</v>
      </c>
      <c r="B4545" s="444">
        <f>유형화!$F$71*hourly1!B4546/hourly1!$B$8763+유형화!$F$72*hourly1!C4546/hourly1!$C$8763+유형화!$F$73*hourly1!D4546/hourly1!$D$8763+유형화!$F$74*hourly1!E4546/hourly1!$E$8763</f>
        <v>262.39205458788405</v>
      </c>
      <c r="C4545" s="442">
        <f>hourly1!$F4546*유형화!$G$71/hourly1!$F$8763+유형화!$G$72*hourly1!$G4546/hourly1!$F$8763+유형화!$G$74*hourly1!I4546/hourly1!$I$8763</f>
        <v>0.65012781618783422</v>
      </c>
      <c r="D4545" s="14">
        <v>197.72690700000001</v>
      </c>
      <c r="E4545" s="14">
        <v>216.18063599999991</v>
      </c>
      <c r="F4545" s="1">
        <v>910145</v>
      </c>
      <c r="G4545" s="15">
        <f t="shared" si="140"/>
        <v>0.22625839621104815</v>
      </c>
      <c r="H4545" s="15">
        <f t="shared" si="141"/>
        <v>0.39387501221507498</v>
      </c>
    </row>
    <row r="4546" spans="1:8">
      <c r="A4546" s="1">
        <v>4545</v>
      </c>
      <c r="B4546" s="444">
        <f>유형화!$F$71*hourly1!B4547/hourly1!$B$8763+유형화!$F$72*hourly1!C4547/hourly1!$C$8763+유형화!$F$73*hourly1!D4547/hourly1!$D$8763+유형화!$F$74*hourly1!E4547/hourly1!$E$8763</f>
        <v>412.93672031157121</v>
      </c>
      <c r="C4546" s="442">
        <f>hourly1!$F4547*유형화!$G$71/hourly1!$F$8763+유형화!$G$72*hourly1!$G4547/hourly1!$F$8763+유형화!$G$74*hourly1!I4547/hourly1!$I$8763</f>
        <v>0.57551223951414343</v>
      </c>
      <c r="D4546" s="14">
        <v>157.97777400000001</v>
      </c>
      <c r="E4546" s="14">
        <v>408.8650049999996</v>
      </c>
      <c r="F4546" s="1">
        <v>893381</v>
      </c>
      <c r="G4546" s="15">
        <f t="shared" ref="G4546:G4609" si="142">D4546/$I$1</f>
        <v>0.18077356453176815</v>
      </c>
      <c r="H4546" s="15">
        <f t="shared" ref="H4546:H4609" si="143">G4546/(1-$H$1*(1-G4546))</f>
        <v>0.32902291126030714</v>
      </c>
    </row>
    <row r="4547" spans="1:8">
      <c r="A4547" s="1">
        <v>4546</v>
      </c>
      <c r="B4547" s="444">
        <f>유형화!$F$71*hourly1!B4548/hourly1!$B$8763+유형화!$F$72*hourly1!C4548/hourly1!$C$8763+유형화!$F$73*hourly1!D4548/hourly1!$D$8763+유형화!$F$74*hourly1!E4548/hourly1!$E$8763</f>
        <v>511.37108882165495</v>
      </c>
      <c r="C4547" s="442">
        <f>hourly1!$F4548*유형화!$G$71/hourly1!$F$8763+유형화!$G$72*hourly1!$G4548/hourly1!$F$8763+유형화!$G$74*hourly1!I4548/hourly1!$I$8763</f>
        <v>0.49027692021516978</v>
      </c>
      <c r="D4547" s="14">
        <v>127.333169</v>
      </c>
      <c r="E4547" s="14">
        <v>572.47204800000031</v>
      </c>
      <c r="F4547" s="1">
        <v>864624</v>
      </c>
      <c r="G4547" s="15">
        <f t="shared" si="142"/>
        <v>0.14570702106016534</v>
      </c>
      <c r="H4547" s="15">
        <f t="shared" si="143"/>
        <v>0.27484689695272996</v>
      </c>
    </row>
    <row r="4548" spans="1:8">
      <c r="A4548" s="1">
        <v>4547</v>
      </c>
      <c r="B4548" s="444">
        <f>유형화!$F$71*hourly1!B4549/hourly1!$B$8763+유형화!$F$72*hourly1!C4549/hourly1!$C$8763+유형화!$F$73*hourly1!D4549/hourly1!$D$8763+유형화!$F$74*hourly1!E4549/hourly1!$E$8763</f>
        <v>624.15842548392391</v>
      </c>
      <c r="C4548" s="442">
        <f>hourly1!$F4549*유형화!$G$71/hourly1!$F$8763+유형화!$G$72*hourly1!$G4549/hourly1!$F$8763+유형화!$G$74*hourly1!I4549/hourly1!$I$8763</f>
        <v>0.45828927042521472</v>
      </c>
      <c r="D4548" s="14">
        <v>110.703327</v>
      </c>
      <c r="E4548" s="14">
        <v>737.56040599999926</v>
      </c>
      <c r="F4548" s="1">
        <v>820482</v>
      </c>
      <c r="G4548" s="15">
        <f t="shared" si="142"/>
        <v>0.12667753520388211</v>
      </c>
      <c r="H4548" s="15">
        <f t="shared" si="143"/>
        <v>0.24376410145538963</v>
      </c>
    </row>
    <row r="4549" spans="1:8">
      <c r="A4549" s="1">
        <v>4548</v>
      </c>
      <c r="B4549" s="444">
        <f>유형화!$F$71*hourly1!B4550/hourly1!$B$8763+유형화!$F$72*hourly1!C4550/hourly1!$C$8763+유형화!$F$73*hourly1!D4550/hourly1!$D$8763+유형화!$F$74*hourly1!E4550/hourly1!$E$8763</f>
        <v>570.21149644551679</v>
      </c>
      <c r="C4549" s="442">
        <f>hourly1!$F4550*유형화!$G$71/hourly1!$F$8763+유형화!$G$72*hourly1!$G4550/hourly1!$F$8763+유형화!$G$74*hourly1!I4550/hourly1!$I$8763</f>
        <v>0.44228591166986403</v>
      </c>
      <c r="D4549" s="14">
        <v>101.400955</v>
      </c>
      <c r="E4549" s="14">
        <v>788.31116600000018</v>
      </c>
      <c r="F4549" s="1">
        <v>846896</v>
      </c>
      <c r="G4549" s="15">
        <f t="shared" si="142"/>
        <v>0.11603285461077213</v>
      </c>
      <c r="H4549" s="15">
        <f t="shared" si="143"/>
        <v>0.22582478386301097</v>
      </c>
    </row>
    <row r="4550" spans="1:8">
      <c r="A4550" s="1">
        <v>4549</v>
      </c>
      <c r="B4550" s="444">
        <f>유형화!$F$71*hourly1!B4551/hourly1!$B$8763+유형화!$F$72*hourly1!C4551/hourly1!$C$8763+유형화!$F$73*hourly1!D4551/hourly1!$D$8763+유형화!$F$74*hourly1!E4551/hourly1!$E$8763</f>
        <v>509.33786122360112</v>
      </c>
      <c r="C4550" s="442">
        <f>hourly1!$F4551*유형화!$G$71/hourly1!$F$8763+유형화!$G$72*hourly1!$G4551/hourly1!$F$8763+유형화!$G$74*hourly1!I4551/hourly1!$I$8763</f>
        <v>0.55392888340220858</v>
      </c>
      <c r="D4550" s="14">
        <v>94.733462000000003</v>
      </c>
      <c r="E4550" s="14">
        <v>822.61949099999981</v>
      </c>
      <c r="F4550" s="1">
        <v>869270</v>
      </c>
      <c r="G4550" s="15">
        <f t="shared" si="142"/>
        <v>0.10840325934820937</v>
      </c>
      <c r="H4550" s="15">
        <f t="shared" si="143"/>
        <v>0.21271315495815896</v>
      </c>
    </row>
    <row r="4551" spans="1:8">
      <c r="A4551" s="1">
        <v>4550</v>
      </c>
      <c r="B4551" s="444">
        <f>유형화!$F$71*hourly1!B4552/hourly1!$B$8763+유형화!$F$72*hourly1!C4552/hourly1!$C$8763+유형화!$F$73*hourly1!D4552/hourly1!$D$8763+유형화!$F$74*hourly1!E4552/hourly1!$E$8763</f>
        <v>579.79358109159921</v>
      </c>
      <c r="C4551" s="442">
        <f>hourly1!$F4552*유형화!$G$71/hourly1!$F$8763+유형화!$G$72*hourly1!$G4552/hourly1!$F$8763+유형화!$G$74*hourly1!I4552/hourly1!$I$8763</f>
        <v>0.51663250310341813</v>
      </c>
      <c r="D4551" s="14">
        <v>139.314224</v>
      </c>
      <c r="E4551" s="14">
        <v>798.36835799999949</v>
      </c>
      <c r="F4551" s="1">
        <v>882935</v>
      </c>
      <c r="G4551" s="15">
        <f t="shared" si="142"/>
        <v>0.15941691178948503</v>
      </c>
      <c r="H4551" s="15">
        <f t="shared" si="143"/>
        <v>0.29649069872957462</v>
      </c>
    </row>
    <row r="4552" spans="1:8">
      <c r="A4552" s="1">
        <v>4551</v>
      </c>
      <c r="B4552" s="444">
        <f>유형화!$F$71*hourly1!B4553/hourly1!$B$8763+유형화!$F$72*hourly1!C4553/hourly1!$C$8763+유형화!$F$73*hourly1!D4553/hourly1!$D$8763+유형화!$F$74*hourly1!E4553/hourly1!$E$8763</f>
        <v>706.86968389542926</v>
      </c>
      <c r="C4552" s="442">
        <f>hourly1!$F4553*유형화!$G$71/hourly1!$F$8763+유형화!$G$72*hourly1!$G4553/hourly1!$F$8763+유형화!$G$74*hourly1!I4553/hourly1!$I$8763</f>
        <v>0.38904215348817694</v>
      </c>
      <c r="D4552" s="14">
        <v>150.79342299999999</v>
      </c>
      <c r="E4552" s="14">
        <v>670.10662600000035</v>
      </c>
      <c r="F4552" s="1">
        <v>879360</v>
      </c>
      <c r="G4552" s="15">
        <f t="shared" si="142"/>
        <v>0.17255252997587311</v>
      </c>
      <c r="H4552" s="15">
        <f t="shared" si="143"/>
        <v>0.31666598949234193</v>
      </c>
    </row>
    <row r="4553" spans="1:8">
      <c r="A4553" s="1">
        <v>4552</v>
      </c>
      <c r="B4553" s="444">
        <f>유형화!$F$71*hourly1!B4554/hourly1!$B$8763+유형화!$F$72*hourly1!C4554/hourly1!$C$8763+유형화!$F$73*hourly1!D4554/hourly1!$D$8763+유형화!$F$74*hourly1!E4554/hourly1!$E$8763</f>
        <v>658.87050426024393</v>
      </c>
      <c r="C4553" s="442">
        <f>hourly1!$F4554*유형화!$G$71/hourly1!$F$8763+유형화!$G$72*hourly1!$G4554/hourly1!$F$8763+유형화!$G$74*hourly1!I4554/hourly1!$I$8763</f>
        <v>0.36780739442480315</v>
      </c>
      <c r="D4553" s="14">
        <v>145.28155799999999</v>
      </c>
      <c r="E4553" s="14">
        <v>529.76033899999914</v>
      </c>
      <c r="F4553" s="1">
        <v>871871</v>
      </c>
      <c r="G4553" s="15">
        <f t="shared" si="142"/>
        <v>0.16624531689115213</v>
      </c>
      <c r="H4553" s="15">
        <f t="shared" si="143"/>
        <v>0.30704579522481595</v>
      </c>
    </row>
    <row r="4554" spans="1:8">
      <c r="A4554" s="1">
        <v>4553</v>
      </c>
      <c r="B4554" s="444">
        <f>유형화!$F$71*hourly1!B4555/hourly1!$B$8763+유형화!$F$72*hourly1!C4555/hourly1!$C$8763+유형화!$F$73*hourly1!D4555/hourly1!$D$8763+유형화!$F$74*hourly1!E4555/hourly1!$E$8763</f>
        <v>605.44042412104068</v>
      </c>
      <c r="C4554" s="442">
        <f>hourly1!$F4555*유형화!$G$71/hourly1!$F$8763+유형화!$G$72*hourly1!$G4555/hourly1!$F$8763+유형화!$G$74*hourly1!I4555/hourly1!$I$8763</f>
        <v>0.38902993059026097</v>
      </c>
      <c r="D4554" s="14">
        <v>114.355942</v>
      </c>
      <c r="E4554" s="14">
        <v>397.76240799999948</v>
      </c>
      <c r="F4554" s="1">
        <v>857866</v>
      </c>
      <c r="G4554" s="15">
        <f t="shared" si="142"/>
        <v>0.13085721324778343</v>
      </c>
      <c r="H4554" s="15">
        <f t="shared" si="143"/>
        <v>0.25069801981343431</v>
      </c>
    </row>
    <row r="4555" spans="1:8">
      <c r="A4555" s="1">
        <v>4554</v>
      </c>
      <c r="B4555" s="444">
        <f>유형화!$F$71*hourly1!B4556/hourly1!$B$8763+유형화!$F$72*hourly1!C4556/hourly1!$C$8763+유형화!$F$73*hourly1!D4556/hourly1!$D$8763+유형화!$F$74*hourly1!E4556/hourly1!$E$8763</f>
        <v>504.29280074684618</v>
      </c>
      <c r="C4555" s="442">
        <f>hourly1!$F4556*유형화!$G$71/hourly1!$F$8763+유형화!$G$72*hourly1!$G4556/hourly1!$F$8763+유형화!$G$74*hourly1!I4556/hourly1!$I$8763</f>
        <v>0.51659950127904508</v>
      </c>
      <c r="D4555" s="14">
        <v>107.770387</v>
      </c>
      <c r="E4555" s="14">
        <v>214.01848100000009</v>
      </c>
      <c r="F4555" s="1">
        <v>873421</v>
      </c>
      <c r="G4555" s="15">
        <f t="shared" si="142"/>
        <v>0.12332137942998316</v>
      </c>
      <c r="H4555" s="15">
        <f t="shared" si="143"/>
        <v>0.23815180919347967</v>
      </c>
    </row>
    <row r="4556" spans="1:8">
      <c r="A4556" s="1">
        <v>4555</v>
      </c>
      <c r="B4556" s="444">
        <f>유형화!$F$71*hourly1!B4557/hourly1!$B$8763+유형화!$F$72*hourly1!C4557/hourly1!$C$8763+유형화!$F$73*hourly1!D4557/hourly1!$D$8763+유형화!$F$74*hourly1!E4557/hourly1!$E$8763</f>
        <v>227.69823616616463</v>
      </c>
      <c r="C4556" s="442">
        <f>hourly1!$F4557*유형화!$G$71/hourly1!$F$8763+유형화!$G$72*hourly1!$G4557/hourly1!$F$8763+유형화!$G$74*hourly1!I4557/hourly1!$I$8763</f>
        <v>0.63899674899973391</v>
      </c>
      <c r="D4556" s="14">
        <v>110.710109</v>
      </c>
      <c r="E4556" s="14">
        <v>78.930342000000067</v>
      </c>
      <c r="F4556" s="1">
        <v>865086</v>
      </c>
      <c r="G4556" s="15">
        <f t="shared" si="142"/>
        <v>0.1266852958292132</v>
      </c>
      <c r="H4556" s="15">
        <f t="shared" si="143"/>
        <v>0.24377703286747177</v>
      </c>
    </row>
    <row r="4557" spans="1:8">
      <c r="A4557" s="1">
        <v>4556</v>
      </c>
      <c r="B4557" s="444">
        <f>유형화!$F$71*hourly1!B4558/hourly1!$B$8763+유형화!$F$72*hourly1!C4558/hourly1!$C$8763+유형화!$F$73*hourly1!D4558/hourly1!$D$8763+유형화!$F$74*hourly1!E4558/hourly1!$E$8763</f>
        <v>232.77439365283226</v>
      </c>
      <c r="C4557" s="442">
        <f>hourly1!$F4558*유형화!$G$71/hourly1!$F$8763+유형화!$G$72*hourly1!$G4558/hourly1!$F$8763+유형화!$G$74*hourly1!I4558/hourly1!$I$8763</f>
        <v>0.64438085404571921</v>
      </c>
      <c r="D4557" s="14">
        <v>136.87218300000001</v>
      </c>
      <c r="E4557" s="14">
        <v>14.19845299999997</v>
      </c>
      <c r="F4557" s="1">
        <v>844651</v>
      </c>
      <c r="G4557" s="15">
        <f t="shared" si="142"/>
        <v>0.15662249049131735</v>
      </c>
      <c r="H4557" s="15">
        <f t="shared" si="143"/>
        <v>0.2921285451818354</v>
      </c>
    </row>
    <row r="4558" spans="1:8">
      <c r="A4558" s="1">
        <v>4557</v>
      </c>
      <c r="B4558" s="444">
        <f>유형화!$F$71*hourly1!B4559/hourly1!$B$8763+유형화!$F$72*hourly1!C4559/hourly1!$C$8763+유형화!$F$73*hourly1!D4559/hourly1!$D$8763+유형화!$F$74*hourly1!E4559/hourly1!$E$8763</f>
        <v>119.67650485936791</v>
      </c>
      <c r="C4558" s="442">
        <f>hourly1!$F4559*유형화!$G$71/hourly1!$F$8763+유형화!$G$72*hourly1!$G4559/hourly1!$F$8763+유형화!$G$74*hourly1!I4559/hourly1!$I$8763</f>
        <v>0.54864386531532916</v>
      </c>
      <c r="D4558" s="14">
        <v>169.56062</v>
      </c>
      <c r="E4558" s="14">
        <v>8.5604999999999993</v>
      </c>
      <c r="F4558" s="1">
        <v>815842</v>
      </c>
      <c r="G4558" s="15">
        <f t="shared" si="142"/>
        <v>0.19402778571634144</v>
      </c>
      <c r="H4558" s="15">
        <f t="shared" si="143"/>
        <v>0.34852247089232669</v>
      </c>
    </row>
    <row r="4559" spans="1:8">
      <c r="A4559" s="1">
        <v>4558</v>
      </c>
      <c r="B4559" s="444">
        <f>유형화!$F$71*hourly1!B4560/hourly1!$B$8763+유형화!$F$72*hourly1!C4560/hourly1!$C$8763+유형화!$F$73*hourly1!D4560/hourly1!$D$8763+유형화!$F$74*hourly1!E4560/hourly1!$E$8763</f>
        <v>83.428879961637165</v>
      </c>
      <c r="C4559" s="442">
        <f>hourly1!$F4560*유형화!$G$71/hourly1!$F$8763+유형화!$G$72*hourly1!$G4560/hourly1!$F$8763+유형화!$G$74*hourly1!I4560/hourly1!$I$8763</f>
        <v>0.45804163451343866</v>
      </c>
      <c r="D4559" s="14">
        <v>188.04667800000001</v>
      </c>
      <c r="E4559" s="14">
        <v>6.8120799999999999</v>
      </c>
      <c r="F4559" s="1">
        <v>859252</v>
      </c>
      <c r="G4559" s="15">
        <f t="shared" si="142"/>
        <v>0.21518133481496979</v>
      </c>
      <c r="H4559" s="15">
        <f t="shared" si="143"/>
        <v>0.37860725867577794</v>
      </c>
    </row>
    <row r="4560" spans="1:8">
      <c r="A4560" s="1">
        <v>4559</v>
      </c>
      <c r="B4560" s="444">
        <f>유형화!$F$71*hourly1!B4561/hourly1!$B$8763+유형화!$F$72*hourly1!C4561/hourly1!$C$8763+유형화!$F$73*hourly1!D4561/hourly1!$D$8763+유형화!$F$74*hourly1!E4561/hourly1!$E$8763</f>
        <v>79.933028917774834</v>
      </c>
      <c r="C4560" s="442">
        <f>hourly1!$F4561*유형화!$G$71/hourly1!$F$8763+유형화!$G$72*hourly1!$G4561/hourly1!$F$8763+유형화!$G$74*hourly1!I4561/hourly1!$I$8763</f>
        <v>0.35190116696489027</v>
      </c>
      <c r="D4560" s="14">
        <v>243.454973</v>
      </c>
      <c r="E4560" s="14">
        <v>5.8758400000000002</v>
      </c>
      <c r="F4560" s="1">
        <v>903736</v>
      </c>
      <c r="G4560" s="15">
        <f t="shared" si="142"/>
        <v>0.27858490569816086</v>
      </c>
      <c r="H4560" s="15">
        <f t="shared" si="143"/>
        <v>0.46182839005947229</v>
      </c>
    </row>
    <row r="4561" spans="1:8">
      <c r="A4561" s="1">
        <v>4560</v>
      </c>
      <c r="B4561" s="444">
        <f>유형화!$F$71*hourly1!B4562/hourly1!$B$8763+유형화!$F$72*hourly1!C4562/hourly1!$C$8763+유형화!$F$73*hourly1!D4562/hourly1!$D$8763+유형화!$F$74*hourly1!E4562/hourly1!$E$8763</f>
        <v>75.815767152776431</v>
      </c>
      <c r="C4561" s="442">
        <f>hourly1!$F4562*유형화!$G$71/hourly1!$F$8763+유형화!$G$72*hourly1!$G4562/hourly1!$F$8763+유형화!$G$74*hourly1!I4562/hourly1!$I$8763</f>
        <v>0.32018299133099021</v>
      </c>
      <c r="D4561" s="14">
        <v>294.03109799999999</v>
      </c>
      <c r="E4561" s="14">
        <v>1.41892</v>
      </c>
      <c r="F4561" s="1">
        <v>926682</v>
      </c>
      <c r="G4561" s="15">
        <f t="shared" si="142"/>
        <v>0.33645903675443384</v>
      </c>
      <c r="H4561" s="15">
        <f t="shared" si="143"/>
        <v>0.52981297221087365</v>
      </c>
    </row>
    <row r="4562" spans="1:8">
      <c r="A4562" s="1">
        <v>4561</v>
      </c>
      <c r="B4562" s="444">
        <f>유형화!$F$71*hourly1!B4563/hourly1!$B$8763+유형화!$F$72*hourly1!C4563/hourly1!$C$8763+유형화!$F$73*hourly1!D4563/hourly1!$D$8763+유형화!$F$74*hourly1!E4563/hourly1!$E$8763</f>
        <v>73.569138180864755</v>
      </c>
      <c r="C4562" s="442">
        <f>hourly1!$F4563*유형화!$G$71/hourly1!$F$8763+유형화!$G$72*hourly1!$G4563/hourly1!$F$8763+유형화!$G$74*hourly1!I4563/hourly1!$I$8763</f>
        <v>0.26268721290829272</v>
      </c>
      <c r="D4562" s="14">
        <v>300.29105699999991</v>
      </c>
      <c r="E4562" s="14">
        <v>0.21840000000000001</v>
      </c>
      <c r="F4562" s="1">
        <v>850263</v>
      </c>
      <c r="G4562" s="15">
        <f t="shared" si="142"/>
        <v>0.34362229189849419</v>
      </c>
      <c r="H4562" s="15">
        <f t="shared" si="143"/>
        <v>0.53775657878213146</v>
      </c>
    </row>
    <row r="4563" spans="1:8">
      <c r="A4563" s="1">
        <v>4562</v>
      </c>
      <c r="B4563" s="444">
        <f>유형화!$F$71*hourly1!B4564/hourly1!$B$8763+유형화!$F$72*hourly1!C4564/hourly1!$C$8763+유형화!$F$73*hourly1!D4564/hourly1!$D$8763+유형화!$F$74*hourly1!E4564/hourly1!$E$8763</f>
        <v>70.923524161469018</v>
      </c>
      <c r="C4563" s="442">
        <f>hourly1!$F4564*유형화!$G$71/hourly1!$F$8763+유형화!$G$72*hourly1!$G4564/hourly1!$F$8763+유형화!$G$74*hourly1!I4564/hourly1!$I$8763</f>
        <v>0.24319820961125999</v>
      </c>
      <c r="D4563" s="14">
        <v>283.90977299999997</v>
      </c>
      <c r="E4563" s="14">
        <v>0.48083999999999999</v>
      </c>
      <c r="F4563" s="1">
        <v>763380</v>
      </c>
      <c r="G4563" s="15">
        <f t="shared" si="142"/>
        <v>0.32487723032871157</v>
      </c>
      <c r="H4563" s="15">
        <f t="shared" si="143"/>
        <v>0.51675884469365529</v>
      </c>
    </row>
    <row r="4564" spans="1:8">
      <c r="A4564" s="1">
        <v>4563</v>
      </c>
      <c r="B4564" s="444">
        <f>유형화!$F$71*hourly1!B4565/hourly1!$B$8763+유형화!$F$72*hourly1!C4565/hourly1!$C$8763+유형화!$F$73*hourly1!D4565/hourly1!$D$8763+유형화!$F$74*hourly1!E4565/hourly1!$E$8763</f>
        <v>69.49150740258591</v>
      </c>
      <c r="C4564" s="442">
        <f>hourly1!$F4565*유형화!$G$71/hourly1!$F$8763+유형화!$G$72*hourly1!$G4565/hourly1!$F$8763+유형화!$G$74*hourly1!I4565/hourly1!$I$8763</f>
        <v>0.23720939706238087</v>
      </c>
      <c r="D4564" s="14">
        <v>299.48582099999999</v>
      </c>
      <c r="E4564" s="14">
        <v>0.48831999999999998</v>
      </c>
      <c r="F4564" s="1">
        <v>649936</v>
      </c>
      <c r="G4564" s="15">
        <f t="shared" si="142"/>
        <v>0.34270086239405462</v>
      </c>
      <c r="H4564" s="15">
        <f t="shared" si="143"/>
        <v>0.53674026454680601</v>
      </c>
    </row>
    <row r="4565" spans="1:8">
      <c r="A4565" s="1">
        <v>4564</v>
      </c>
      <c r="B4565" s="444">
        <f>유형화!$F$71*hourly1!B4566/hourly1!$B$8763+유형화!$F$72*hourly1!C4566/hourly1!$C$8763+유형화!$F$73*hourly1!D4566/hourly1!$D$8763+유형화!$F$74*hourly1!E4566/hourly1!$E$8763</f>
        <v>68.241722966652802</v>
      </c>
      <c r="C4565" s="442">
        <f>hourly1!$F4566*유형화!$G$71/hourly1!$F$8763+유형화!$G$72*hourly1!$G4566/hourly1!$F$8763+유형화!$G$74*hourly1!I4566/hourly1!$I$8763</f>
        <v>0.23723604297983772</v>
      </c>
      <c r="D4565" s="14">
        <v>298.27421800000002</v>
      </c>
      <c r="E4565" s="14">
        <v>4.9599999999999998E-2</v>
      </c>
      <c r="F4565" s="1">
        <v>553840</v>
      </c>
      <c r="G4565" s="15">
        <f t="shared" si="142"/>
        <v>0.34131442816624119</v>
      </c>
      <c r="H4565" s="15">
        <f t="shared" si="143"/>
        <v>0.53520801773143456</v>
      </c>
    </row>
    <row r="4566" spans="1:8">
      <c r="A4566" s="1">
        <v>4565</v>
      </c>
      <c r="B4566" s="444">
        <f>유형화!$F$71*hourly1!B4567/hourly1!$B$8763+유형화!$F$72*hourly1!C4567/hourly1!$C$8763+유형화!$F$73*hourly1!D4567/hourly1!$D$8763+유형화!$F$74*hourly1!E4567/hourly1!$E$8763</f>
        <v>67.220797822749205</v>
      </c>
      <c r="C4566" s="442">
        <f>hourly1!$F4567*유형화!$G$71/hourly1!$F$8763+유형화!$G$72*hourly1!$G4567/hourly1!$F$8763+유형화!$G$74*hourly1!I4567/hourly1!$I$8763</f>
        <v>0.23607364538803194</v>
      </c>
      <c r="D4566" s="14">
        <v>320.86424399999999</v>
      </c>
      <c r="E4566" s="14">
        <v>4.9599999999999998E-2</v>
      </c>
      <c r="F4566" s="1">
        <v>599691</v>
      </c>
      <c r="G4566" s="15">
        <f t="shared" si="142"/>
        <v>0.36716413739739739</v>
      </c>
      <c r="H4566" s="15">
        <f t="shared" si="143"/>
        <v>0.56318676902909104</v>
      </c>
    </row>
    <row r="4567" spans="1:8">
      <c r="A4567" s="1">
        <v>4566</v>
      </c>
      <c r="B4567" s="444">
        <f>유형화!$F$71*hourly1!B4568/hourly1!$B$8763+유형화!$F$72*hourly1!C4568/hourly1!$C$8763+유형화!$F$73*hourly1!D4568/hourly1!$D$8763+유형화!$F$74*hourly1!E4568/hourly1!$E$8763</f>
        <v>69.223320327217252</v>
      </c>
      <c r="C4567" s="442">
        <f>hourly1!$F4568*유형화!$G$71/hourly1!$F$8763+유형화!$G$72*hourly1!$G4568/hourly1!$F$8763+유형화!$G$74*hourly1!I4568/hourly1!$I$8763</f>
        <v>0.42109401423518211</v>
      </c>
      <c r="D4567" s="14">
        <v>341.00042200000001</v>
      </c>
      <c r="E4567" s="14">
        <v>0.360182</v>
      </c>
      <c r="F4567" s="1">
        <v>914625</v>
      </c>
      <c r="G4567" s="15">
        <f t="shared" si="142"/>
        <v>0.39020591461035004</v>
      </c>
      <c r="H4567" s="15">
        <f t="shared" si="143"/>
        <v>0.5871172638042389</v>
      </c>
    </row>
    <row r="4568" spans="1:8">
      <c r="A4568" s="1">
        <v>4567</v>
      </c>
      <c r="B4568" s="444">
        <f>유형화!$F$71*hourly1!B4569/hourly1!$B$8763+유형화!$F$72*hourly1!C4569/hourly1!$C$8763+유형화!$F$73*hourly1!D4569/hourly1!$D$8763+유형화!$F$74*hourly1!E4569/hourly1!$E$8763</f>
        <v>128.51544097090786</v>
      </c>
      <c r="C4568" s="442">
        <f>hourly1!$F4569*유형화!$G$71/hourly1!$F$8763+유형화!$G$72*hourly1!$G4569/hourly1!$F$8763+유형화!$G$74*hourly1!I4569/hourly1!$I$8763</f>
        <v>0.75124793213237628</v>
      </c>
      <c r="D4568" s="14">
        <v>340.45427599999999</v>
      </c>
      <c r="E4568" s="14">
        <v>16.726875000000021</v>
      </c>
      <c r="F4568" s="1">
        <v>1074102</v>
      </c>
      <c r="G4568" s="15">
        <f t="shared" si="142"/>
        <v>0.38958096113319335</v>
      </c>
      <c r="H4568" s="15">
        <f t="shared" si="143"/>
        <v>0.58648025288865258</v>
      </c>
    </row>
    <row r="4569" spans="1:8">
      <c r="A4569" s="1">
        <v>4568</v>
      </c>
      <c r="B4569" s="444">
        <f>유형화!$F$71*hourly1!B4570/hourly1!$B$8763+유형화!$F$72*hourly1!C4570/hourly1!$C$8763+유형화!$F$73*hourly1!D4570/hourly1!$D$8763+유형화!$F$74*hourly1!E4570/hourly1!$E$8763</f>
        <v>506.30943034161635</v>
      </c>
      <c r="C4569" s="442">
        <f>hourly1!$F4570*유형화!$G$71/hourly1!$F$8763+유형화!$G$72*hourly1!$G4570/hourly1!$F$8763+유형화!$G$74*hourly1!I4570/hourly1!$I$8763</f>
        <v>0.64992850146581915</v>
      </c>
      <c r="D4569" s="14">
        <v>357.61636700000003</v>
      </c>
      <c r="E4569" s="14">
        <v>64.774749</v>
      </c>
      <c r="F4569" s="1">
        <v>1027392</v>
      </c>
      <c r="G4569" s="15">
        <f t="shared" si="142"/>
        <v>0.40921949816491898</v>
      </c>
      <c r="H4569" s="15">
        <f t="shared" si="143"/>
        <v>0.60618759430982705</v>
      </c>
    </row>
    <row r="4570" spans="1:8">
      <c r="A4570" s="1">
        <v>4569</v>
      </c>
      <c r="B4570" s="444">
        <f>유형화!$F$71*hourly1!B4571/hourly1!$B$8763+유형화!$F$72*hourly1!C4571/hourly1!$C$8763+유형화!$F$73*hourly1!D4571/hourly1!$D$8763+유형화!$F$74*hourly1!E4571/hourly1!$E$8763</f>
        <v>622.74002983462367</v>
      </c>
      <c r="C4570" s="442">
        <f>hourly1!$F4571*유형화!$G$71/hourly1!$F$8763+유형화!$G$72*hourly1!$G4571/hourly1!$F$8763+유형화!$G$74*hourly1!I4571/hourly1!$I$8763</f>
        <v>0.57527438192069913</v>
      </c>
      <c r="D4570" s="14">
        <v>413.13022400000011</v>
      </c>
      <c r="E4570" s="14">
        <v>126.4978649999999</v>
      </c>
      <c r="F4570" s="1">
        <v>910392</v>
      </c>
      <c r="G4570" s="15">
        <f t="shared" si="142"/>
        <v>0.47274386337591928</v>
      </c>
      <c r="H4570" s="15">
        <f t="shared" si="143"/>
        <v>0.66582787012954991</v>
      </c>
    </row>
    <row r="4571" spans="1:8">
      <c r="A4571" s="1">
        <v>4570</v>
      </c>
      <c r="B4571" s="444">
        <f>유형화!$F$71*hourly1!B4572/hourly1!$B$8763+유형화!$F$72*hourly1!C4572/hourly1!$C$8763+유형화!$F$73*hourly1!D4572/hourly1!$D$8763+유형화!$F$74*hourly1!E4572/hourly1!$E$8763</f>
        <v>721.67352470715025</v>
      </c>
      <c r="C4571" s="442">
        <f>hourly1!$F4572*유형화!$G$71/hourly1!$F$8763+유형화!$G$72*hourly1!$G4572/hourly1!$F$8763+유형화!$G$74*hourly1!I4572/hourly1!$I$8763</f>
        <v>0.49004550001462799</v>
      </c>
      <c r="D4571" s="14">
        <v>433.52135199999998</v>
      </c>
      <c r="E4571" s="14">
        <v>189.2173770000004</v>
      </c>
      <c r="F4571" s="1">
        <v>865233</v>
      </c>
      <c r="G4571" s="15">
        <f t="shared" si="142"/>
        <v>0.4960773792246963</v>
      </c>
      <c r="H4571" s="15">
        <f t="shared" si="143"/>
        <v>0.68628690070992449</v>
      </c>
    </row>
    <row r="4572" spans="1:8">
      <c r="A4572" s="1">
        <v>4571</v>
      </c>
      <c r="B4572" s="444">
        <f>유형화!$F$71*hourly1!B4573/hourly1!$B$8763+유형화!$F$72*hourly1!C4573/hourly1!$C$8763+유형화!$F$73*hourly1!D4573/hourly1!$D$8763+유형화!$F$74*hourly1!E4573/hourly1!$E$8763</f>
        <v>807.59143200570634</v>
      </c>
      <c r="C4572" s="442">
        <f>hourly1!$F4573*유형화!$G$71/hourly1!$F$8763+유형화!$G$72*hourly1!$G4573/hourly1!$F$8763+유형화!$G$74*hourly1!I4573/hourly1!$I$8763</f>
        <v>0.45806330978574206</v>
      </c>
      <c r="D4572" s="14">
        <v>490.95961000000011</v>
      </c>
      <c r="E4572" s="14">
        <v>235.3598940000002</v>
      </c>
      <c r="F4572" s="1">
        <v>848799</v>
      </c>
      <c r="G4572" s="15">
        <f t="shared" si="142"/>
        <v>0.56180383159992331</v>
      </c>
      <c r="H4572" s="15">
        <f t="shared" si="143"/>
        <v>0.74019719854435795</v>
      </c>
    </row>
    <row r="4573" spans="1:8">
      <c r="A4573" s="1">
        <v>4572</v>
      </c>
      <c r="B4573" s="444">
        <f>유형화!$F$71*hourly1!B4574/hourly1!$B$8763+유형화!$F$72*hourly1!C4574/hourly1!$C$8763+유형화!$F$73*hourly1!D4574/hourly1!$D$8763+유형화!$F$74*hourly1!E4574/hourly1!$E$8763</f>
        <v>747.91569651740338</v>
      </c>
      <c r="C4573" s="442">
        <f>hourly1!$F4574*유형화!$G$71/hourly1!$F$8763+유형화!$G$72*hourly1!$G4574/hourly1!$F$8763+유형화!$G$74*hourly1!I4574/hourly1!$I$8763</f>
        <v>0.44210916856599958</v>
      </c>
      <c r="D4573" s="14">
        <v>533.50191700000005</v>
      </c>
      <c r="E4573" s="14">
        <v>265.69567499999982</v>
      </c>
      <c r="F4573" s="1">
        <v>843642</v>
      </c>
      <c r="G4573" s="15">
        <f t="shared" si="142"/>
        <v>0.61048488517518629</v>
      </c>
      <c r="H4573" s="15">
        <f t="shared" si="143"/>
        <v>0.77692894773300503</v>
      </c>
    </row>
    <row r="4574" spans="1:8">
      <c r="A4574" s="1">
        <v>4573</v>
      </c>
      <c r="B4574" s="444">
        <f>유형화!$F$71*hourly1!B4575/hourly1!$B$8763+유형화!$F$72*hourly1!C4575/hourly1!$C$8763+유형화!$F$73*hourly1!D4575/hourly1!$D$8763+유형화!$F$74*hourly1!E4575/hourly1!$E$8763</f>
        <v>641.1624538296735</v>
      </c>
      <c r="C4574" s="442">
        <f>hourly1!$F4575*유형화!$G$71/hourly1!$F$8763+유형화!$G$72*hourly1!$G4575/hourly1!$F$8763+유형화!$G$74*hourly1!I4575/hourly1!$I$8763</f>
        <v>0.5537545848779265</v>
      </c>
      <c r="D4574" s="14">
        <v>567.48885700000005</v>
      </c>
      <c r="E4574" s="14">
        <v>315.10312400000021</v>
      </c>
      <c r="F4574" s="1">
        <v>844225</v>
      </c>
      <c r="G4574" s="15">
        <f t="shared" si="142"/>
        <v>0.6493760540767517</v>
      </c>
      <c r="H4574" s="15">
        <f t="shared" si="143"/>
        <v>0.80452277692322438</v>
      </c>
    </row>
    <row r="4575" spans="1:8">
      <c r="A4575" s="1">
        <v>4574</v>
      </c>
      <c r="B4575" s="444">
        <f>유형화!$F$71*hourly1!B4576/hourly1!$B$8763+유형화!$F$72*hourly1!C4576/hourly1!$C$8763+유형화!$F$73*hourly1!D4576/hourly1!$D$8763+유형화!$F$74*hourly1!E4576/hourly1!$E$8763</f>
        <v>682.15750743052729</v>
      </c>
      <c r="C4575" s="442">
        <f>hourly1!$F4576*유형화!$G$71/hourly1!$F$8763+유형화!$G$72*hourly1!$G4576/hourly1!$F$8763+유형화!$G$74*hourly1!I4576/hourly1!$I$8763</f>
        <v>0.51653455694811834</v>
      </c>
      <c r="D4575" s="14">
        <v>653.90869099999998</v>
      </c>
      <c r="E4575" s="14">
        <v>312.02164200000033</v>
      </c>
      <c r="F4575" s="1">
        <v>831191</v>
      </c>
      <c r="G4575" s="15">
        <f t="shared" si="142"/>
        <v>0.74826605007342695</v>
      </c>
      <c r="H4575" s="15">
        <f t="shared" si="143"/>
        <v>0.86851516413474827</v>
      </c>
    </row>
    <row r="4576" spans="1:8">
      <c r="A4576" s="1">
        <v>4575</v>
      </c>
      <c r="B4576" s="444">
        <f>유형화!$F$71*hourly1!B4577/hourly1!$B$8763+유형화!$F$72*hourly1!C4577/hourly1!$C$8763+유형화!$F$73*hourly1!D4577/hourly1!$D$8763+유형화!$F$74*hourly1!E4577/hourly1!$E$8763</f>
        <v>782.10875961634031</v>
      </c>
      <c r="C4576" s="442">
        <f>hourly1!$F4577*유형화!$G$71/hourly1!$F$8763+유형화!$G$72*hourly1!$G4577/hourly1!$F$8763+유형화!$G$74*hourly1!I4577/hourly1!$I$8763</f>
        <v>0.38900418101865064</v>
      </c>
      <c r="D4576" s="14">
        <v>661.23079899999993</v>
      </c>
      <c r="E4576" s="14">
        <v>293.2977439999998</v>
      </c>
      <c r="F4576" s="1">
        <v>837214</v>
      </c>
      <c r="G4576" s="15">
        <f t="shared" si="142"/>
        <v>0.75664471961365343</v>
      </c>
      <c r="H4576" s="15">
        <f t="shared" si="143"/>
        <v>0.87356774794424619</v>
      </c>
    </row>
    <row r="4577" spans="1:8">
      <c r="A4577" s="1">
        <v>4576</v>
      </c>
      <c r="B4577" s="444">
        <f>유형화!$F$71*hourly1!B4578/hourly1!$B$8763+유형화!$F$72*hourly1!C4578/hourly1!$C$8763+유형화!$F$73*hourly1!D4578/hourly1!$D$8763+유형화!$F$74*hourly1!E4578/hourly1!$E$8763</f>
        <v>726.86673365546847</v>
      </c>
      <c r="C4577" s="442">
        <f>hourly1!$F4578*유형화!$G$71/hourly1!$F$8763+유형화!$G$72*hourly1!$G4578/hourly1!$F$8763+유형화!$G$74*hourly1!I4578/hourly1!$I$8763</f>
        <v>0.36779981622809604</v>
      </c>
      <c r="D4577" s="14">
        <v>637.19707500000004</v>
      </c>
      <c r="E4577" s="14">
        <v>270.15829300000013</v>
      </c>
      <c r="F4577" s="1">
        <v>850917</v>
      </c>
      <c r="G4577" s="15">
        <f t="shared" si="142"/>
        <v>0.7291429904371638</v>
      </c>
      <c r="H4577" s="15">
        <f t="shared" si="143"/>
        <v>0.85677843506613005</v>
      </c>
    </row>
    <row r="4578" spans="1:8">
      <c r="A4578" s="1">
        <v>4577</v>
      </c>
      <c r="B4578" s="444">
        <f>유형화!$F$71*hourly1!B4579/hourly1!$B$8763+유형화!$F$72*hourly1!C4579/hourly1!$C$8763+유형화!$F$73*hourly1!D4579/hourly1!$D$8763+유형화!$F$74*hourly1!E4579/hourly1!$E$8763</f>
        <v>651.03477269907194</v>
      </c>
      <c r="C4578" s="442">
        <f>hourly1!$F4579*유형화!$G$71/hourly1!$F$8763+유형화!$G$72*hourly1!$G4579/hourly1!$F$8763+유형화!$G$74*hourly1!I4579/hourly1!$I$8763</f>
        <v>0.38904712413332942</v>
      </c>
      <c r="D4578" s="14">
        <v>582.41716499999995</v>
      </c>
      <c r="E4578" s="14">
        <v>217.6401449999999</v>
      </c>
      <c r="F4578" s="1">
        <v>832221</v>
      </c>
      <c r="G4578" s="15">
        <f t="shared" si="142"/>
        <v>0.66645847890942522</v>
      </c>
      <c r="H4578" s="15">
        <f t="shared" si="143"/>
        <v>0.81618604270698714</v>
      </c>
    </row>
    <row r="4579" spans="1:8">
      <c r="A4579" s="1">
        <v>4578</v>
      </c>
      <c r="B4579" s="444">
        <f>유형화!$F$71*hourly1!B4580/hourly1!$B$8763+유형화!$F$72*hourly1!C4580/hourly1!$C$8763+유형화!$F$73*hourly1!D4580/hourly1!$D$8763+유형화!$F$74*hourly1!E4580/hourly1!$E$8763</f>
        <v>530.37894592120517</v>
      </c>
      <c r="C4579" s="442">
        <f>hourly1!$F4580*유형화!$G$71/hourly1!$F$8763+유형화!$G$72*hourly1!$G4580/hourly1!$F$8763+유형화!$G$74*hourly1!I4580/hourly1!$I$8763</f>
        <v>0.51665263014198637</v>
      </c>
      <c r="D4579" s="14">
        <v>512.32357499999989</v>
      </c>
      <c r="E4579" s="14">
        <v>111.017613</v>
      </c>
      <c r="F4579" s="1">
        <v>837918</v>
      </c>
      <c r="G4579" s="15">
        <f t="shared" si="142"/>
        <v>0.58625056235068007</v>
      </c>
      <c r="H4579" s="15">
        <f t="shared" si="143"/>
        <v>0.75896150511762417</v>
      </c>
    </row>
    <row r="4580" spans="1:8">
      <c r="A4580" s="1">
        <v>4579</v>
      </c>
      <c r="B4580" s="444">
        <f>유형화!$F$71*hourly1!B4581/hourly1!$B$8763+유형화!$F$72*hourly1!C4581/hourly1!$C$8763+유형화!$F$73*hourly1!D4581/hourly1!$D$8763+유형화!$F$74*hourly1!E4581/hourly1!$E$8763</f>
        <v>231.8197218012929</v>
      </c>
      <c r="C4580" s="442">
        <f>hourly1!$F4581*유형화!$G$71/hourly1!$F$8763+유형화!$G$72*hourly1!$G4581/hourly1!$F$8763+유형화!$G$74*hourly1!I4581/hourly1!$I$8763</f>
        <v>0.63909388029517333</v>
      </c>
      <c r="D4580" s="14">
        <v>489.19806700000021</v>
      </c>
      <c r="E4580" s="14">
        <v>43.555220999999982</v>
      </c>
      <c r="F4580" s="1">
        <v>819312</v>
      </c>
      <c r="G4580" s="15">
        <f t="shared" si="142"/>
        <v>0.55978810243041388</v>
      </c>
      <c r="H4580" s="15">
        <f t="shared" si="143"/>
        <v>0.73862029544249619</v>
      </c>
    </row>
    <row r="4581" spans="1:8">
      <c r="A4581" s="1">
        <v>4580</v>
      </c>
      <c r="B4581" s="444">
        <f>유형화!$F$71*hourly1!B4582/hourly1!$B$8763+유형화!$F$72*hourly1!C4582/hourly1!$C$8763+유형화!$F$73*hourly1!D4582/hourly1!$D$8763+유형화!$F$74*hourly1!E4582/hourly1!$E$8763</f>
        <v>237.40321326769836</v>
      </c>
      <c r="C4581" s="442">
        <f>hourly1!$F4582*유형화!$G$71/hourly1!$F$8763+유형화!$G$72*hourly1!$G4582/hourly1!$F$8763+유형화!$G$74*hourly1!I4582/hourly1!$I$8763</f>
        <v>0.64447888168700507</v>
      </c>
      <c r="D4581" s="14">
        <v>521.63880599999993</v>
      </c>
      <c r="E4581" s="14">
        <v>6.8152029999999986</v>
      </c>
      <c r="F4581" s="1">
        <v>835251</v>
      </c>
      <c r="G4581" s="15">
        <f t="shared" si="142"/>
        <v>0.5969099574647474</v>
      </c>
      <c r="H4581" s="15">
        <f t="shared" si="143"/>
        <v>0.76694024404050332</v>
      </c>
    </row>
    <row r="4582" spans="1:8">
      <c r="A4582" s="1">
        <v>4581</v>
      </c>
      <c r="B4582" s="444">
        <f>유형화!$F$71*hourly1!B4583/hourly1!$B$8763+유형화!$F$72*hourly1!C4583/hourly1!$C$8763+유형화!$F$73*hourly1!D4583/hourly1!$D$8763+유형화!$F$74*hourly1!E4583/hourly1!$E$8763</f>
        <v>122.55751356166297</v>
      </c>
      <c r="C4582" s="442">
        <f>hourly1!$F4583*유형화!$G$71/hourly1!$F$8763+유형화!$G$72*hourly1!$G4583/hourly1!$F$8763+유형화!$G$74*hourly1!I4583/hourly1!$I$8763</f>
        <v>0.54872274374987928</v>
      </c>
      <c r="D4582" s="14">
        <v>523.87322900000004</v>
      </c>
      <c r="E4582" s="14">
        <v>5.6550400000000014</v>
      </c>
      <c r="F4582" s="1">
        <v>837653</v>
      </c>
      <c r="G4582" s="15">
        <f t="shared" si="142"/>
        <v>0.5994668020141698</v>
      </c>
      <c r="H4582" s="15">
        <f t="shared" si="143"/>
        <v>0.76883624369138848</v>
      </c>
    </row>
    <row r="4583" spans="1:8">
      <c r="A4583" s="1">
        <v>4582</v>
      </c>
      <c r="B4583" s="444">
        <f>유형화!$F$71*hourly1!B4584/hourly1!$B$8763+유형화!$F$72*hourly1!C4584/hourly1!$C$8763+유형화!$F$73*hourly1!D4584/hourly1!$D$8763+유형화!$F$74*hourly1!E4584/hourly1!$E$8763</f>
        <v>81.842190428349369</v>
      </c>
      <c r="C4583" s="442">
        <f>hourly1!$F4584*유형화!$G$71/hourly1!$F$8763+유형화!$G$72*hourly1!$G4584/hourly1!$F$8763+유형화!$G$74*hourly1!I4584/hourly1!$I$8763</f>
        <v>0.45811497190093431</v>
      </c>
      <c r="D4583" s="14">
        <v>512.20971499999985</v>
      </c>
      <c r="E4583" s="14">
        <v>2.64872</v>
      </c>
      <c r="F4583" s="1">
        <v>923177</v>
      </c>
      <c r="G4583" s="15">
        <f t="shared" si="142"/>
        <v>0.58612027264260003</v>
      </c>
      <c r="H4583" s="15">
        <f t="shared" si="143"/>
        <v>0.75886323174305381</v>
      </c>
    </row>
    <row r="4584" spans="1:8">
      <c r="A4584" s="1">
        <v>4583</v>
      </c>
      <c r="B4584" s="444">
        <f>유형화!$F$71*hourly1!B4585/hourly1!$B$8763+유형화!$F$72*hourly1!C4585/hourly1!$C$8763+유형화!$F$73*hourly1!D4585/hourly1!$D$8763+유형화!$F$74*hourly1!E4585/hourly1!$E$8763</f>
        <v>78.010239286873272</v>
      </c>
      <c r="C4584" s="442">
        <f>hourly1!$F4585*유형화!$G$71/hourly1!$F$8763+유형화!$G$72*hourly1!$G4585/hourly1!$F$8763+유형화!$G$74*hourly1!I4585/hourly1!$I$8763</f>
        <v>0.35194899923873457</v>
      </c>
      <c r="D4584" s="14">
        <v>474.07284700000019</v>
      </c>
      <c r="E4584" s="14">
        <v>0.86304000000000003</v>
      </c>
      <c r="F4584" s="1">
        <v>972586</v>
      </c>
      <c r="G4584" s="15">
        <f t="shared" si="142"/>
        <v>0.54248035169753428</v>
      </c>
      <c r="H4584" s="15">
        <f t="shared" si="143"/>
        <v>0.72488817137084882</v>
      </c>
    </row>
    <row r="4585" spans="1:8">
      <c r="A4585" s="1">
        <v>4584</v>
      </c>
      <c r="B4585" s="444">
        <f>유형화!$F$71*hourly1!B4586/hourly1!$B$8763+유형화!$F$72*hourly1!C4586/hourly1!$C$8763+유형화!$F$73*hourly1!D4586/hourly1!$D$8763+유형화!$F$74*hourly1!E4586/hourly1!$E$8763</f>
        <v>74.410975599474497</v>
      </c>
      <c r="C4585" s="442">
        <f>hourly1!$F4586*유형화!$G$71/hourly1!$F$8763+유형화!$G$72*hourly1!$G4586/hourly1!$F$8763+유형화!$G$74*hourly1!I4586/hourly1!$I$8763</f>
        <v>0.32021957853875194</v>
      </c>
      <c r="D4585" s="14">
        <v>455.68238600000012</v>
      </c>
      <c r="E4585" s="14">
        <v>0.2064</v>
      </c>
      <c r="F4585" s="1">
        <v>952589</v>
      </c>
      <c r="G4585" s="15">
        <f t="shared" si="142"/>
        <v>0.52143619400258867</v>
      </c>
      <c r="H4585" s="15">
        <f t="shared" si="143"/>
        <v>0.70771354121425978</v>
      </c>
    </row>
    <row r="4586" spans="1:8">
      <c r="A4586" s="1">
        <v>4585</v>
      </c>
      <c r="B4586" s="444">
        <f>유형화!$F$71*hourly1!B4587/hourly1!$B$8763+유형화!$F$72*hourly1!C4587/hourly1!$C$8763+유형화!$F$73*hourly1!D4587/hourly1!$D$8763+유형화!$F$74*hourly1!E4587/hourly1!$E$8763</f>
        <v>72.26561364437589</v>
      </c>
      <c r="C4586" s="442">
        <f>hourly1!$F4587*유형화!$G$71/hourly1!$F$8763+유형화!$G$72*hourly1!$G4587/hourly1!$F$8763+유형화!$G$74*hourly1!I4587/hourly1!$I$8763</f>
        <v>0.26271279950792997</v>
      </c>
      <c r="D4586" s="14">
        <v>373.574277</v>
      </c>
      <c r="E4586" s="14">
        <v>0.18264</v>
      </c>
      <c r="F4586" s="1">
        <v>835246</v>
      </c>
      <c r="G4586" s="15">
        <f t="shared" si="142"/>
        <v>0.42748009394453251</v>
      </c>
      <c r="H4586" s="15">
        <f t="shared" si="143"/>
        <v>0.6239546436142196</v>
      </c>
    </row>
    <row r="4587" spans="1:8">
      <c r="A4587" s="1">
        <v>4586</v>
      </c>
      <c r="B4587" s="444">
        <f>유형화!$F$71*hourly1!B4588/hourly1!$B$8763+유형화!$F$72*hourly1!C4588/hourly1!$C$8763+유형화!$F$73*hourly1!D4588/hourly1!$D$8763+유형화!$F$74*hourly1!E4588/hourly1!$E$8763</f>
        <v>68.720472166937213</v>
      </c>
      <c r="C4587" s="442">
        <f>hourly1!$F4588*유형화!$G$71/hourly1!$F$8763+유형화!$G$72*hourly1!$G4588/hourly1!$F$8763+유형화!$G$74*hourly1!I4588/hourly1!$I$8763</f>
        <v>0.24322835942611931</v>
      </c>
      <c r="D4587" s="14">
        <v>284.17384900000002</v>
      </c>
      <c r="E4587" s="14">
        <v>0.57167999999999997</v>
      </c>
      <c r="F4587" s="1">
        <v>777557</v>
      </c>
      <c r="G4587" s="15">
        <f t="shared" si="142"/>
        <v>0.32517941182309884</v>
      </c>
      <c r="H4587" s="15">
        <f t="shared" si="143"/>
        <v>0.51710280067942604</v>
      </c>
    </row>
    <row r="4588" spans="1:8">
      <c r="A4588" s="1">
        <v>4587</v>
      </c>
      <c r="B4588" s="444">
        <f>유형화!$F$71*hourly1!B4589/hourly1!$B$8763+유형화!$F$72*hourly1!C4589/hourly1!$C$8763+유형화!$F$73*hourly1!D4589/hourly1!$D$8763+유형화!$F$74*hourly1!E4589/hourly1!$E$8763</f>
        <v>69.503402497047674</v>
      </c>
      <c r="C4588" s="442">
        <f>hourly1!$F4589*유형화!$G$71/hourly1!$F$8763+유형화!$G$72*hourly1!$G4589/hourly1!$F$8763+유형화!$G$74*hourly1!I4589/hourly1!$I$8763</f>
        <v>0.23722227184818567</v>
      </c>
      <c r="D4588" s="14">
        <v>272.66638499999988</v>
      </c>
      <c r="E4588" s="14">
        <v>0.28136</v>
      </c>
      <c r="F4588" s="1">
        <v>665162</v>
      </c>
      <c r="G4588" s="15">
        <f t="shared" si="142"/>
        <v>0.31201145006918135</v>
      </c>
      <c r="H4588" s="15">
        <f t="shared" si="143"/>
        <v>0.50194383696713207</v>
      </c>
    </row>
    <row r="4589" spans="1:8">
      <c r="A4589" s="1">
        <v>4588</v>
      </c>
      <c r="B4589" s="444">
        <f>유형화!$F$71*hourly1!B4590/hourly1!$B$8763+유형화!$F$72*hourly1!C4590/hourly1!$C$8763+유형화!$F$73*hourly1!D4590/hourly1!$D$8763+유형화!$F$74*hourly1!E4590/hourly1!$E$8763</f>
        <v>68.512571447125239</v>
      </c>
      <c r="C4589" s="442">
        <f>hourly1!$F4590*유형화!$G$71/hourly1!$F$8763+유형화!$G$72*hourly1!$G4590/hourly1!$F$8763+유형화!$G$74*hourly1!I4590/hourly1!$I$8763</f>
        <v>0.23724215442879568</v>
      </c>
      <c r="D4589" s="14">
        <v>217.44117100000011</v>
      </c>
      <c r="E4589" s="14">
        <v>0</v>
      </c>
      <c r="F4589" s="1">
        <v>539549</v>
      </c>
      <c r="G4589" s="15">
        <f t="shared" si="142"/>
        <v>0.2488173783081141</v>
      </c>
      <c r="H4589" s="15">
        <f t="shared" si="143"/>
        <v>0.42398835423279424</v>
      </c>
    </row>
    <row r="4590" spans="1:8">
      <c r="A4590" s="1">
        <v>4589</v>
      </c>
      <c r="B4590" s="444">
        <f>유형화!$F$71*hourly1!B4591/hourly1!$B$8763+유형화!$F$72*hourly1!C4591/hourly1!$C$8763+유형화!$F$73*hourly1!D4591/hourly1!$D$8763+유형화!$F$74*hourly1!E4591/hourly1!$E$8763</f>
        <v>67.872464438111891</v>
      </c>
      <c r="C4590" s="442">
        <f>hourly1!$F4591*유형화!$G$71/hourly1!$F$8763+유형화!$G$72*hourly1!$G4591/hourly1!$F$8763+유형화!$G$74*hourly1!I4591/hourly1!$I$8763</f>
        <v>0.23607348241605972</v>
      </c>
      <c r="D4590" s="14">
        <v>201.595933</v>
      </c>
      <c r="E4590" s="14">
        <v>0</v>
      </c>
      <c r="F4590" s="1">
        <v>597593</v>
      </c>
      <c r="G4590" s="15">
        <f t="shared" si="142"/>
        <v>0.23068571281120537</v>
      </c>
      <c r="H4590" s="15">
        <f t="shared" si="143"/>
        <v>0.39988707472958845</v>
      </c>
    </row>
    <row r="4591" spans="1:8">
      <c r="A4591" s="1">
        <v>4590</v>
      </c>
      <c r="B4591" s="444">
        <f>유형화!$F$71*hourly1!B4592/hourly1!$B$8763+유형화!$F$72*hourly1!C4592/hourly1!$C$8763+유형화!$F$73*hourly1!D4592/hourly1!$D$8763+유형화!$F$74*hourly1!E4592/hourly1!$E$8763</f>
        <v>70.001284470444546</v>
      </c>
      <c r="C4591" s="442">
        <f>hourly1!$F4592*유형화!$G$71/hourly1!$F$8763+유형화!$G$72*hourly1!$G4592/hourly1!$F$8763+유형화!$G$74*hourly1!I4592/hourly1!$I$8763</f>
        <v>0.42109678475871049</v>
      </c>
      <c r="D4591" s="14">
        <v>271.7678929999999</v>
      </c>
      <c r="E4591" s="14">
        <v>1.0636680000000009</v>
      </c>
      <c r="F4591" s="1">
        <v>972480</v>
      </c>
      <c r="G4591" s="15">
        <f t="shared" si="142"/>
        <v>0.31098330796139806</v>
      </c>
      <c r="H4591" s="15">
        <f t="shared" si="143"/>
        <v>0.50074535885173643</v>
      </c>
    </row>
    <row r="4592" spans="1:8">
      <c r="A4592" s="1">
        <v>4591</v>
      </c>
      <c r="B4592" s="444">
        <f>유형화!$F$71*hourly1!B4593/hourly1!$B$8763+유형화!$F$72*hourly1!C4593/hourly1!$C$8763+유형화!$F$73*hourly1!D4593/hourly1!$D$8763+유형화!$F$74*hourly1!E4593/hourly1!$E$8763</f>
        <v>120.75240836343296</v>
      </c>
      <c r="C4592" s="442">
        <f>hourly1!$F4593*유형화!$G$71/hourly1!$F$8763+유형화!$G$72*hourly1!$G4593/hourly1!$F$8763+유형화!$G$74*hourly1!I4593/hourly1!$I$8763</f>
        <v>0.75136828693385527</v>
      </c>
      <c r="D4592" s="14">
        <v>256.35705300000001</v>
      </c>
      <c r="E4592" s="14">
        <v>38.376308999999978</v>
      </c>
      <c r="F4592" s="1">
        <v>1116047</v>
      </c>
      <c r="G4592" s="15">
        <f t="shared" si="142"/>
        <v>0.29334872298978848</v>
      </c>
      <c r="H4592" s="15">
        <f t="shared" si="143"/>
        <v>0.47984404815786685</v>
      </c>
    </row>
    <row r="4593" spans="1:8">
      <c r="A4593" s="1">
        <v>4592</v>
      </c>
      <c r="B4593" s="444">
        <f>유형화!$F$71*hourly1!B4594/hourly1!$B$8763+유형화!$F$72*hourly1!C4594/hourly1!$C$8763+유형화!$F$73*hourly1!D4594/hourly1!$D$8763+유형화!$F$74*hourly1!E4594/hourly1!$E$8763</f>
        <v>368.02527420568242</v>
      </c>
      <c r="C4593" s="442">
        <f>hourly1!$F4594*유형화!$G$71/hourly1!$F$8763+유형화!$G$72*hourly1!$G4594/hourly1!$F$8763+유형화!$G$74*hourly1!I4594/hourly1!$I$8763</f>
        <v>0.65013645370236139</v>
      </c>
      <c r="D4593" s="14">
        <v>290.49593299999998</v>
      </c>
      <c r="E4593" s="14">
        <v>147.34644700000041</v>
      </c>
      <c r="F4593" s="1">
        <v>1158763</v>
      </c>
      <c r="G4593" s="15">
        <f t="shared" si="142"/>
        <v>0.33241375644647136</v>
      </c>
      <c r="H4593" s="15">
        <f t="shared" si="143"/>
        <v>0.52528330667336942</v>
      </c>
    </row>
    <row r="4594" spans="1:8">
      <c r="A4594" s="1">
        <v>4593</v>
      </c>
      <c r="B4594" s="444">
        <f>유형화!$F$71*hourly1!B4595/hourly1!$B$8763+유형화!$F$72*hourly1!C4595/hourly1!$C$8763+유형화!$F$73*hourly1!D4595/hourly1!$D$8763+유형화!$F$74*hourly1!E4595/hourly1!$E$8763</f>
        <v>461.23696286459216</v>
      </c>
      <c r="C4594" s="442">
        <f>hourly1!$F4595*유형화!$G$71/hourly1!$F$8763+유형화!$G$72*hourly1!$G4595/hourly1!$F$8763+유형화!$G$74*hourly1!I4595/hourly1!$I$8763</f>
        <v>0.57556593877898743</v>
      </c>
      <c r="D4594" s="14">
        <v>273.80510399999997</v>
      </c>
      <c r="E4594" s="14">
        <v>308.53439800000018</v>
      </c>
      <c r="F4594" s="1">
        <v>1077501</v>
      </c>
      <c r="G4594" s="15">
        <f t="shared" si="142"/>
        <v>0.3133144833213784</v>
      </c>
      <c r="H4594" s="15">
        <f t="shared" si="143"/>
        <v>0.50345961908241499</v>
      </c>
    </row>
    <row r="4595" spans="1:8">
      <c r="A4595" s="1">
        <v>4594</v>
      </c>
      <c r="B4595" s="444">
        <f>유형화!$F$71*hourly1!B4596/hourly1!$B$8763+유형화!$F$72*hourly1!C4596/hourly1!$C$8763+유형화!$F$73*hourly1!D4596/hourly1!$D$8763+유형화!$F$74*hourly1!E4596/hourly1!$E$8763</f>
        <v>557.6401375514946</v>
      </c>
      <c r="C4595" s="442">
        <f>hourly1!$F4596*유형화!$G$71/hourly1!$F$8763+유형화!$G$72*hourly1!$G4596/hourly1!$F$8763+유형화!$G$74*hourly1!I4596/hourly1!$I$8763</f>
        <v>0.49031978184386082</v>
      </c>
      <c r="D4595" s="14">
        <v>277.59372200000013</v>
      </c>
      <c r="E4595" s="14">
        <v>421.84386799999987</v>
      </c>
      <c r="F4595" s="1">
        <v>1004999</v>
      </c>
      <c r="G4595" s="15">
        <f t="shared" si="142"/>
        <v>0.31764978925187748</v>
      </c>
      <c r="H4595" s="15">
        <f t="shared" si="143"/>
        <v>0.50847772467959274</v>
      </c>
    </row>
    <row r="4596" spans="1:8">
      <c r="A4596" s="1">
        <v>4595</v>
      </c>
      <c r="B4596" s="444">
        <f>유형화!$F$71*hourly1!B4597/hourly1!$B$8763+유형화!$F$72*hourly1!C4597/hourly1!$C$8763+유형화!$F$73*hourly1!D4597/hourly1!$D$8763+유형화!$F$74*hourly1!E4597/hourly1!$E$8763</f>
        <v>589.12223494384125</v>
      </c>
      <c r="C4596" s="442">
        <f>hourly1!$F4597*유형화!$G$71/hourly1!$F$8763+유형화!$G$72*hourly1!$G4597/hourly1!$F$8763+유형화!$G$74*hourly1!I4597/hourly1!$I$8763</f>
        <v>0.45838827589833464</v>
      </c>
      <c r="D4596" s="14">
        <v>253.29411999999999</v>
      </c>
      <c r="E4596" s="14">
        <v>520.67380600000013</v>
      </c>
      <c r="F4596" s="1">
        <v>957295</v>
      </c>
      <c r="G4596" s="15">
        <f t="shared" si="142"/>
        <v>0.28984381655698871</v>
      </c>
      <c r="H4596" s="15">
        <f t="shared" si="143"/>
        <v>0.47561061843173807</v>
      </c>
    </row>
    <row r="4597" spans="1:8">
      <c r="A4597" s="1">
        <v>4596</v>
      </c>
      <c r="B4597" s="444">
        <f>유형화!$F$71*hourly1!B4598/hourly1!$B$8763+유형화!$F$72*hourly1!C4598/hourly1!$C$8763+유형화!$F$73*hourly1!D4598/hourly1!$D$8763+유형화!$F$74*hourly1!E4598/hourly1!$E$8763</f>
        <v>562.83554686126763</v>
      </c>
      <c r="C4597" s="442">
        <f>hourly1!$F4598*유형화!$G$71/hourly1!$F$8763+유형화!$G$72*hourly1!$G4598/hourly1!$F$8763+유형화!$G$74*hourly1!I4598/hourly1!$I$8763</f>
        <v>0.44237937609592792</v>
      </c>
      <c r="D4597" s="14">
        <v>244.84889100000001</v>
      </c>
      <c r="E4597" s="14">
        <v>628.28201100000047</v>
      </c>
      <c r="F4597" s="1">
        <v>914836</v>
      </c>
      <c r="G4597" s="15">
        <f t="shared" si="142"/>
        <v>0.28017996251624844</v>
      </c>
      <c r="H4597" s="15">
        <f t="shared" si="143"/>
        <v>0.46379810606860727</v>
      </c>
    </row>
    <row r="4598" spans="1:8">
      <c r="A4598" s="1">
        <v>4597</v>
      </c>
      <c r="B4598" s="444">
        <f>유형화!$F$71*hourly1!B4599/hourly1!$B$8763+유형화!$F$72*hourly1!C4599/hourly1!$C$8763+유형화!$F$73*hourly1!D4599/hourly1!$D$8763+유형화!$F$74*hourly1!E4599/hourly1!$E$8763</f>
        <v>516.87923198125827</v>
      </c>
      <c r="C4598" s="442">
        <f>hourly1!$F4599*유형화!$G$71/hourly1!$F$8763+유형화!$G$72*hourly1!$G4599/hourly1!$F$8763+유형화!$G$74*hourly1!I4599/hourly1!$I$8763</f>
        <v>0.55407368399951862</v>
      </c>
      <c r="D4598" s="14">
        <v>241.152095</v>
      </c>
      <c r="E4598" s="14">
        <v>679.73072800000023</v>
      </c>
      <c r="F4598" s="1">
        <v>888093</v>
      </c>
      <c r="G4598" s="15">
        <f t="shared" si="142"/>
        <v>0.27594972826654451</v>
      </c>
      <c r="H4598" s="15">
        <f t="shared" si="143"/>
        <v>0.45856166042839114</v>
      </c>
    </row>
    <row r="4599" spans="1:8">
      <c r="A4599" s="1">
        <v>4598</v>
      </c>
      <c r="B4599" s="444">
        <f>유형화!$F$71*hourly1!B4600/hourly1!$B$8763+유형화!$F$72*hourly1!C4600/hourly1!$C$8763+유형화!$F$73*hourly1!D4600/hourly1!$D$8763+유형화!$F$74*hourly1!E4600/hourly1!$E$8763</f>
        <v>553.24239255152884</v>
      </c>
      <c r="C4599" s="442">
        <f>hourly1!$F4600*유형화!$G$71/hourly1!$F$8763+유형화!$G$72*hourly1!$G4600/hourly1!$F$8763+유형화!$G$74*hourly1!I4600/hourly1!$I$8763</f>
        <v>0.51677094779381261</v>
      </c>
      <c r="D4599" s="14">
        <v>255.44510199999999</v>
      </c>
      <c r="E4599" s="14">
        <v>708.88398799999982</v>
      </c>
      <c r="F4599" s="1">
        <v>889396</v>
      </c>
      <c r="G4599" s="15">
        <f t="shared" si="142"/>
        <v>0.29230517978257559</v>
      </c>
      <c r="H4599" s="15">
        <f t="shared" si="143"/>
        <v>0.47858638976886719</v>
      </c>
    </row>
    <row r="4600" spans="1:8">
      <c r="A4600" s="1">
        <v>4599</v>
      </c>
      <c r="B4600" s="444">
        <f>유형화!$F$71*hourly1!B4601/hourly1!$B$8763+유형화!$F$72*hourly1!C4601/hourly1!$C$8763+유형화!$F$73*hourly1!D4601/hourly1!$D$8763+유형화!$F$74*hourly1!E4601/hourly1!$E$8763</f>
        <v>679.39321646408223</v>
      </c>
      <c r="C4600" s="442">
        <f>hourly1!$F4601*유형화!$G$71/hourly1!$F$8763+유형화!$G$72*hourly1!$G4601/hourly1!$F$8763+유형화!$G$74*hourly1!I4601/hourly1!$I$8763</f>
        <v>0.38912298758639352</v>
      </c>
      <c r="D4600" s="14">
        <v>232.31405000000001</v>
      </c>
      <c r="E4600" s="14">
        <v>699.75021799999922</v>
      </c>
      <c r="F4600" s="1">
        <v>905034</v>
      </c>
      <c r="G4600" s="15">
        <f t="shared" si="142"/>
        <v>0.26583637587722569</v>
      </c>
      <c r="H4600" s="15">
        <f t="shared" si="143"/>
        <v>0.44587707833711243</v>
      </c>
    </row>
    <row r="4601" spans="1:8">
      <c r="A4601" s="1">
        <v>4600</v>
      </c>
      <c r="B4601" s="444">
        <f>유형화!$F$71*hourly1!B4602/hourly1!$B$8763+유형화!$F$72*hourly1!C4602/hourly1!$C$8763+유형화!$F$73*hourly1!D4602/hourly1!$D$8763+유형화!$F$74*hourly1!E4602/hourly1!$E$8763</f>
        <v>648.00905500518331</v>
      </c>
      <c r="C4601" s="442">
        <f>hourly1!$F4602*유형화!$G$71/hourly1!$F$8763+유형화!$G$72*hourly1!$G4602/hourly1!$F$8763+유형화!$G$74*hourly1!I4602/hourly1!$I$8763</f>
        <v>0.36786524947493937</v>
      </c>
      <c r="D4601" s="14">
        <v>234.968479</v>
      </c>
      <c r="E4601" s="14">
        <v>654.12608599999908</v>
      </c>
      <c r="F4601" s="1">
        <v>867795</v>
      </c>
      <c r="G4601" s="15">
        <f t="shared" si="142"/>
        <v>0.26887383222299305</v>
      </c>
      <c r="H4601" s="15">
        <f t="shared" si="143"/>
        <v>0.44971157911802062</v>
      </c>
    </row>
    <row r="4602" spans="1:8">
      <c r="A4602" s="1">
        <v>4601</v>
      </c>
      <c r="B4602" s="444">
        <f>유형화!$F$71*hourly1!B4603/hourly1!$B$8763+유형화!$F$72*hourly1!C4603/hourly1!$C$8763+유형화!$F$73*hourly1!D4603/hourly1!$D$8763+유형화!$F$74*hourly1!E4603/hourly1!$E$8763</f>
        <v>601.51512333035782</v>
      </c>
      <c r="C4602" s="442">
        <f>hourly1!$F4603*유형화!$G$71/hourly1!$F$8763+유형화!$G$72*hourly1!$G4603/hourly1!$F$8763+유형화!$G$74*hourly1!I4603/hourly1!$I$8763</f>
        <v>0.38907629611635541</v>
      </c>
      <c r="D4602" s="14">
        <v>194.43560299999999</v>
      </c>
      <c r="E4602" s="14">
        <v>513.46263099999987</v>
      </c>
      <c r="F4602" s="1">
        <v>878026</v>
      </c>
      <c r="G4602" s="15">
        <f t="shared" si="142"/>
        <v>0.22249216542444603</v>
      </c>
      <c r="H4602" s="15">
        <f t="shared" si="143"/>
        <v>0.38872040258064361</v>
      </c>
    </row>
    <row r="4603" spans="1:8">
      <c r="A4603" s="1">
        <v>4602</v>
      </c>
      <c r="B4603" s="444">
        <f>유형화!$F$71*hourly1!B4604/hourly1!$B$8763+유형화!$F$72*hourly1!C4604/hourly1!$C$8763+유형화!$F$73*hourly1!D4604/hourly1!$D$8763+유형화!$F$74*hourly1!E4604/hourly1!$E$8763</f>
        <v>503.41475258706669</v>
      </c>
      <c r="C4603" s="442">
        <f>hourly1!$F4604*유형화!$G$71/hourly1!$F$8763+유형화!$G$72*hourly1!$G4604/hourly1!$F$8763+유형화!$G$74*hourly1!I4604/hourly1!$I$8763</f>
        <v>0.51665263014198637</v>
      </c>
      <c r="D4603" s="14">
        <v>152.93959599999999</v>
      </c>
      <c r="E4603" s="14">
        <v>322.38814999999988</v>
      </c>
      <c r="F4603" s="1">
        <v>840585</v>
      </c>
      <c r="G4603" s="15">
        <f t="shared" si="142"/>
        <v>0.17500839027500506</v>
      </c>
      <c r="H4603" s="15">
        <f t="shared" si="143"/>
        <v>0.32037878597462516</v>
      </c>
    </row>
    <row r="4604" spans="1:8">
      <c r="A4604" s="1">
        <v>4603</v>
      </c>
      <c r="B4604" s="444">
        <f>유형화!$F$71*hourly1!B4605/hourly1!$B$8763+유형화!$F$72*hourly1!C4605/hourly1!$C$8763+유형화!$F$73*hourly1!D4605/hourly1!$D$8763+유형화!$F$74*hourly1!E4605/hourly1!$E$8763</f>
        <v>227.36764827707933</v>
      </c>
      <c r="C4604" s="442">
        <f>hourly1!$F4605*유형화!$G$71/hourly1!$F$8763+유형화!$G$72*hourly1!$G4605/hourly1!$F$8763+유형화!$G$74*hourly1!I4605/hourly1!$I$8763</f>
        <v>0.6390584338912163</v>
      </c>
      <c r="D4604" s="14">
        <v>133.70390699999999</v>
      </c>
      <c r="E4604" s="14">
        <v>129.10364000000001</v>
      </c>
      <c r="F4604" s="1">
        <v>864246</v>
      </c>
      <c r="G4604" s="15">
        <f t="shared" si="142"/>
        <v>0.15299704033185088</v>
      </c>
      <c r="H4604" s="15">
        <f t="shared" si="143"/>
        <v>0.28643172627618146</v>
      </c>
    </row>
    <row r="4605" spans="1:8">
      <c r="A4605" s="1">
        <v>4604</v>
      </c>
      <c r="B4605" s="444">
        <f>유형화!$F$71*hourly1!B4606/hourly1!$B$8763+유형화!$F$72*hourly1!C4606/hourly1!$C$8763+유형화!$F$73*hourly1!D4606/hourly1!$D$8763+유형화!$F$74*hourly1!E4606/hourly1!$E$8763</f>
        <v>229.51265047897752</v>
      </c>
      <c r="C4605" s="442">
        <f>hourly1!$F4606*유형화!$G$71/hourly1!$F$8763+유형화!$G$72*hourly1!$G4606/hourly1!$F$8763+유형화!$G$74*hourly1!I4606/hourly1!$I$8763</f>
        <v>0.64442493796420275</v>
      </c>
      <c r="D4605" s="14">
        <v>130.727001</v>
      </c>
      <c r="E4605" s="14">
        <v>25.422397999999991</v>
      </c>
      <c r="F4605" s="1">
        <v>871163</v>
      </c>
      <c r="G4605" s="15">
        <f t="shared" si="142"/>
        <v>0.1495905743761019</v>
      </c>
      <c r="H4605" s="15">
        <f t="shared" si="143"/>
        <v>0.28104011293722209</v>
      </c>
    </row>
    <row r="4606" spans="1:8">
      <c r="A4606" s="1">
        <v>4605</v>
      </c>
      <c r="B4606" s="444">
        <f>유형화!$F$71*hourly1!B4607/hourly1!$B$8763+유형화!$F$72*hourly1!C4607/hourly1!$C$8763+유형화!$F$73*hourly1!D4607/hourly1!$D$8763+유형화!$F$74*hourly1!E4607/hourly1!$E$8763</f>
        <v>114.34218773458964</v>
      </c>
      <c r="C4606" s="442">
        <f>hourly1!$F4607*유형화!$G$71/hourly1!$F$8763+유형화!$G$72*hourly1!$G4607/hourly1!$F$8763+유형화!$G$74*hourly1!I4607/hourly1!$I$8763</f>
        <v>0.54868664545803425</v>
      </c>
      <c r="D4606" s="14">
        <v>145.45780199999999</v>
      </c>
      <c r="E4606" s="14">
        <v>9.0201799999999999</v>
      </c>
      <c r="F4606" s="1">
        <v>893484</v>
      </c>
      <c r="G4606" s="15">
        <f t="shared" si="142"/>
        <v>0.16644699245158467</v>
      </c>
      <c r="H4606" s="15">
        <f t="shared" si="143"/>
        <v>0.30735531207119349</v>
      </c>
    </row>
    <row r="4607" spans="1:8">
      <c r="A4607" s="1">
        <v>4606</v>
      </c>
      <c r="B4607" s="444">
        <f>유형화!$F$71*hourly1!B4608/hourly1!$B$8763+유형화!$F$72*hourly1!C4608/hourly1!$C$8763+유형화!$F$73*hourly1!D4608/hourly1!$D$8763+유형화!$F$74*hourly1!E4608/hourly1!$E$8763</f>
        <v>78.759266258300741</v>
      </c>
      <c r="C4607" s="442">
        <f>hourly1!$F4608*유형화!$G$71/hourly1!$F$8763+유형화!$G$72*hourly1!$G4608/hourly1!$F$8763+유형화!$G$74*hourly1!I4608/hourly1!$I$8763</f>
        <v>0.45810503061062857</v>
      </c>
      <c r="D4607" s="14">
        <v>152.87814399999999</v>
      </c>
      <c r="E4607" s="14">
        <v>7.1516200000000003</v>
      </c>
      <c r="F4607" s="1">
        <v>971685</v>
      </c>
      <c r="G4607" s="15">
        <f t="shared" si="142"/>
        <v>0.17493807090787938</v>
      </c>
      <c r="H4607" s="15">
        <f t="shared" si="143"/>
        <v>0.32027273174848309</v>
      </c>
    </row>
    <row r="4608" spans="1:8">
      <c r="A4608" s="1">
        <v>4607</v>
      </c>
      <c r="B4608" s="444">
        <f>유형화!$F$71*hourly1!B4609/hourly1!$B$8763+유형화!$F$72*hourly1!C4609/hourly1!$C$8763+유형화!$F$73*hourly1!D4609/hourly1!$D$8763+유형화!$F$74*hourly1!E4609/hourly1!$E$8763</f>
        <v>74.556978469304738</v>
      </c>
      <c r="C4608" s="442">
        <f>hourly1!$F4609*유형화!$G$71/hourly1!$F$8763+유형화!$G$72*hourly1!$G4609/hourly1!$F$8763+유형화!$G$74*hourly1!I4609/hourly1!$I$8763</f>
        <v>0.3519476954629569</v>
      </c>
      <c r="D4608" s="14">
        <v>134.097127</v>
      </c>
      <c r="E4608" s="14">
        <v>6.0393600000000003</v>
      </c>
      <c r="F4608" s="1">
        <v>1073594</v>
      </c>
      <c r="G4608" s="15">
        <f t="shared" si="142"/>
        <v>0.15344700097660072</v>
      </c>
      <c r="H4608" s="15">
        <f t="shared" si="143"/>
        <v>0.28714107870105754</v>
      </c>
    </row>
    <row r="4609" spans="1:8">
      <c r="A4609" s="1">
        <v>4608</v>
      </c>
      <c r="B4609" s="444">
        <f>유형화!$F$71*hourly1!B4610/hourly1!$B$8763+유형화!$F$72*hourly1!C4610/hourly1!$C$8763+유형화!$F$73*hourly1!D4610/hourly1!$D$8763+유형화!$F$74*hourly1!E4610/hourly1!$E$8763</f>
        <v>70.075632771969168</v>
      </c>
      <c r="C4609" s="442">
        <f>hourly1!$F4610*유형화!$G$71/hourly1!$F$8763+유형화!$G$72*hourly1!$G4610/hourly1!$F$8763+유형화!$G$74*hourly1!I4610/hourly1!$I$8763</f>
        <v>0.32022740119341808</v>
      </c>
      <c r="D4609" s="14">
        <v>137.080669</v>
      </c>
      <c r="E4609" s="14">
        <v>1.8428</v>
      </c>
      <c r="F4609" s="1">
        <v>1072708</v>
      </c>
      <c r="G4609" s="15">
        <f t="shared" si="142"/>
        <v>0.15686106049025256</v>
      </c>
      <c r="H4609" s="15">
        <f t="shared" si="143"/>
        <v>0.29250193443032729</v>
      </c>
    </row>
    <row r="4610" spans="1:8">
      <c r="A4610" s="1">
        <v>4609</v>
      </c>
      <c r="B4610" s="444">
        <f>유형화!$F$71*hourly1!B4611/hourly1!$B$8763+유형화!$F$72*hourly1!C4611/hourly1!$C$8763+유형화!$F$73*hourly1!D4611/hourly1!$D$8763+유형화!$F$74*hourly1!E4611/hourly1!$E$8763</f>
        <v>67.581843705992398</v>
      </c>
      <c r="C4610" s="442">
        <f>hourly1!$F4611*유형화!$G$71/hourly1!$F$8763+유형화!$G$72*hourly1!$G4611/hourly1!$F$8763+유형화!$G$74*hourly1!I4611/hourly1!$I$8763</f>
        <v>0.26273382289234548</v>
      </c>
      <c r="D4610" s="14">
        <v>143.85898299999999</v>
      </c>
      <c r="E4610" s="14">
        <v>0.24776000000000001</v>
      </c>
      <c r="F4610" s="1">
        <v>967380</v>
      </c>
      <c r="G4610" s="15">
        <f t="shared" ref="G4610:G4673" si="144">D4610/$I$1</f>
        <v>0.16461746794093349</v>
      </c>
      <c r="H4610" s="15">
        <f t="shared" ref="H4610:H4673" si="145">G4610/(1-$H$1*(1-G4610))</f>
        <v>0.30454284144438265</v>
      </c>
    </row>
    <row r="4611" spans="1:8">
      <c r="A4611" s="1">
        <v>4610</v>
      </c>
      <c r="B4611" s="444">
        <f>유형화!$F$71*hourly1!B4612/hourly1!$B$8763+유형화!$F$72*hourly1!C4612/hourly1!$C$8763+유형화!$F$73*hourly1!D4612/hourly1!$D$8763+유형화!$F$74*hourly1!E4612/hourly1!$E$8763</f>
        <v>64.138466348968933</v>
      </c>
      <c r="C4611" s="442">
        <f>hourly1!$F4612*유형화!$G$71/hourly1!$F$8763+유형화!$G$72*hourly1!$G4612/hourly1!$F$8763+유형화!$G$74*hourly1!I4612/hourly1!$I$8763</f>
        <v>0.24326502811986719</v>
      </c>
      <c r="D4611" s="14">
        <v>163.911565</v>
      </c>
      <c r="E4611" s="14">
        <v>0.61763999999999997</v>
      </c>
      <c r="F4611" s="1">
        <v>821976</v>
      </c>
      <c r="G4611" s="15">
        <f t="shared" si="144"/>
        <v>0.1875635864639453</v>
      </c>
      <c r="H4611" s="15">
        <f t="shared" si="145"/>
        <v>0.33907657055796547</v>
      </c>
    </row>
    <row r="4612" spans="1:8">
      <c r="A4612" s="1">
        <v>4611</v>
      </c>
      <c r="B4612" s="444">
        <f>유형화!$F$71*hourly1!B4613/hourly1!$B$8763+유형화!$F$72*hourly1!C4613/hourly1!$C$8763+유형화!$F$73*hourly1!D4613/hourly1!$D$8763+유형화!$F$74*hourly1!E4613/hourly1!$E$8763</f>
        <v>62.313416912474047</v>
      </c>
      <c r="C4612" s="442">
        <f>hourly1!$F4613*유형화!$G$71/hourly1!$F$8763+유형화!$G$72*hourly1!$G4613/hourly1!$F$8763+유형화!$G$74*hourly1!I4613/hourly1!$I$8763</f>
        <v>0.23738304369877339</v>
      </c>
      <c r="D4612" s="14">
        <v>176.804687</v>
      </c>
      <c r="E4612" s="14">
        <v>0.48248000000000002</v>
      </c>
      <c r="F4612" s="1">
        <v>630561</v>
      </c>
      <c r="G4612" s="15">
        <f t="shared" si="144"/>
        <v>0.20231715313898252</v>
      </c>
      <c r="H4612" s="15">
        <f t="shared" si="145"/>
        <v>0.36046030391143696</v>
      </c>
    </row>
    <row r="4613" spans="1:8">
      <c r="A4613" s="1">
        <v>4612</v>
      </c>
      <c r="B4613" s="444">
        <f>유형화!$F$71*hourly1!B4614/hourly1!$B$8763+유형화!$F$72*hourly1!C4614/hourly1!$C$8763+유형화!$F$73*hourly1!D4614/hourly1!$D$8763+유형화!$F$74*hourly1!E4614/hourly1!$E$8763</f>
        <v>60.376586266675403</v>
      </c>
      <c r="C4613" s="442">
        <f>hourly1!$F4614*유형화!$G$71/hourly1!$F$8763+유형화!$G$72*hourly1!$G4614/hourly1!$F$8763+유형화!$G$74*hourly1!I4614/hourly1!$I$8763</f>
        <v>0.23744440264631134</v>
      </c>
      <c r="D4613" s="14">
        <v>181.04656399999999</v>
      </c>
      <c r="E4613" s="14">
        <v>4.9680000000000002E-2</v>
      </c>
      <c r="F4613" s="1">
        <v>531314</v>
      </c>
      <c r="G4613" s="15">
        <f t="shared" si="144"/>
        <v>0.20717112218905484</v>
      </c>
      <c r="H4613" s="15">
        <f t="shared" si="145"/>
        <v>0.36736108396024014</v>
      </c>
    </row>
    <row r="4614" spans="1:8">
      <c r="A4614" s="1">
        <v>4613</v>
      </c>
      <c r="B4614" s="444">
        <f>유형화!$F$71*hourly1!B4615/hourly1!$B$8763+유형화!$F$72*hourly1!C4615/hourly1!$C$8763+유형화!$F$73*hourly1!D4615/hourly1!$D$8763+유형화!$F$74*hourly1!E4615/hourly1!$E$8763</f>
        <v>59.608861030782165</v>
      </c>
      <c r="C4614" s="442">
        <f>hourly1!$F4615*유형화!$G$71/hourly1!$F$8763+유형화!$G$72*hourly1!$G4615/hourly1!$F$8763+유형화!$G$74*hourly1!I4615/hourly1!$I$8763</f>
        <v>0.23620907509694061</v>
      </c>
      <c r="D4614" s="14">
        <v>190.00337999999999</v>
      </c>
      <c r="E4614" s="14">
        <v>4.8320000000000002E-2</v>
      </c>
      <c r="F4614" s="1">
        <v>594403</v>
      </c>
      <c r="G4614" s="15">
        <f t="shared" si="144"/>
        <v>0.21742038393124885</v>
      </c>
      <c r="H4614" s="15">
        <f t="shared" si="145"/>
        <v>0.38171972612583061</v>
      </c>
    </row>
    <row r="4615" spans="1:8">
      <c r="A4615" s="1">
        <v>4614</v>
      </c>
      <c r="B4615" s="444">
        <f>유형화!$F$71*hourly1!B4616/hourly1!$B$8763+유형화!$F$72*hourly1!C4616/hourly1!$C$8763+유형화!$F$73*hourly1!D4616/hourly1!$D$8763+유형화!$F$74*hourly1!E4616/hourly1!$E$8763</f>
        <v>61.150384003153697</v>
      </c>
      <c r="C4615" s="442">
        <f>hourly1!$F4616*유형화!$G$71/hourly1!$F$8763+유형화!$G$72*hourly1!$G4616/hourly1!$F$8763+유형화!$G$74*hourly1!I4616/hourly1!$I$8763</f>
        <v>0.42128632116239362</v>
      </c>
      <c r="D4615" s="14">
        <v>195.63484399999999</v>
      </c>
      <c r="E4615" s="14">
        <v>2.237049000000003</v>
      </c>
      <c r="F4615" s="1">
        <v>925385</v>
      </c>
      <c r="G4615" s="15">
        <f t="shared" si="144"/>
        <v>0.22386445384713671</v>
      </c>
      <c r="H4615" s="15">
        <f t="shared" si="145"/>
        <v>0.39060288458165215</v>
      </c>
    </row>
    <row r="4616" spans="1:8">
      <c r="A4616" s="1">
        <v>4615</v>
      </c>
      <c r="B4616" s="444">
        <f>유형화!$F$71*hourly1!B4617/hourly1!$B$8763+유형화!$F$72*hourly1!C4617/hourly1!$C$8763+유형화!$F$73*hourly1!D4617/hourly1!$D$8763+유형화!$F$74*hourly1!E4617/hourly1!$E$8763</f>
        <v>90.054016851226748</v>
      </c>
      <c r="C4616" s="442">
        <f>hourly1!$F4617*유형화!$G$71/hourly1!$F$8763+유형화!$G$72*hourly1!$G4617/hourly1!$F$8763+유형화!$G$74*hourly1!I4617/hourly1!$I$8763</f>
        <v>0.75155391201020449</v>
      </c>
      <c r="D4616" s="14">
        <v>187.629357</v>
      </c>
      <c r="E4616" s="14">
        <v>65.971202000000048</v>
      </c>
      <c r="F4616" s="1">
        <v>946184</v>
      </c>
      <c r="G4616" s="15">
        <f t="shared" si="144"/>
        <v>0.21470379545728796</v>
      </c>
      <c r="H4616" s="15">
        <f t="shared" si="145"/>
        <v>0.37794169271048239</v>
      </c>
    </row>
    <row r="4617" spans="1:8">
      <c r="A4617" s="1">
        <v>4616</v>
      </c>
      <c r="B4617" s="444">
        <f>유형화!$F$71*hourly1!B4618/hourly1!$B$8763+유형화!$F$72*hourly1!C4618/hourly1!$C$8763+유형화!$F$73*hourly1!D4618/hourly1!$D$8763+유형화!$F$74*hourly1!E4618/hourly1!$E$8763</f>
        <v>231.91445069803166</v>
      </c>
      <c r="C4617" s="442">
        <f>hourly1!$F4618*유형화!$G$71/hourly1!$F$8763+유형화!$G$72*hourly1!$G4618/hourly1!$F$8763+유형화!$G$74*hourly1!I4618/hourly1!$I$8763</f>
        <v>0.65026332738272963</v>
      </c>
      <c r="D4617" s="14">
        <v>152.13662299999999</v>
      </c>
      <c r="E4617" s="14">
        <v>236.62010600000031</v>
      </c>
      <c r="F4617" s="1">
        <v>925111</v>
      </c>
      <c r="G4617" s="15">
        <f t="shared" si="144"/>
        <v>0.17408955031570314</v>
      </c>
      <c r="H4617" s="15">
        <f t="shared" si="145"/>
        <v>0.31899182539020415</v>
      </c>
    </row>
    <row r="4618" spans="1:8">
      <c r="A4618" s="1">
        <v>4617</v>
      </c>
      <c r="B4618" s="444">
        <f>유형화!$F$71*hourly1!B4619/hourly1!$B$8763+유형화!$F$72*hourly1!C4619/hourly1!$C$8763+유형화!$F$73*hourly1!D4619/hourly1!$D$8763+유형화!$F$74*hourly1!E4619/hourly1!$E$8763</f>
        <v>364.43964330437404</v>
      </c>
      <c r="C4618" s="442">
        <f>hourly1!$F4619*유형화!$G$71/hourly1!$F$8763+유형화!$G$72*hourly1!$G4619/hourly1!$F$8763+유형화!$G$74*hourly1!I4619/hourly1!$I$8763</f>
        <v>0.5756580179432883</v>
      </c>
      <c r="D4618" s="14">
        <v>105.808184</v>
      </c>
      <c r="E4618" s="14">
        <v>483.50046900000069</v>
      </c>
      <c r="F4618" s="1">
        <v>902351</v>
      </c>
      <c r="G4618" s="15">
        <f t="shared" si="144"/>
        <v>0.12107603553341116</v>
      </c>
      <c r="H4618" s="15">
        <f t="shared" si="145"/>
        <v>0.23437466671545873</v>
      </c>
    </row>
    <row r="4619" spans="1:8">
      <c r="A4619" s="1">
        <v>4618</v>
      </c>
      <c r="B4619" s="444">
        <f>유형화!$F$71*hourly1!B4620/hourly1!$B$8763+유형화!$F$72*hourly1!C4620/hourly1!$C$8763+유형화!$F$73*hourly1!D4620/hourly1!$D$8763+유형화!$F$74*hourly1!E4620/hourly1!$E$8763</f>
        <v>449.06683340392073</v>
      </c>
      <c r="C4619" s="442">
        <f>hourly1!$F4620*유형화!$G$71/hourly1!$F$8763+유형화!$G$72*hourly1!$G4620/hourly1!$F$8763+유형화!$G$74*hourly1!I4620/hourly1!$I$8763</f>
        <v>0.49041072020435628</v>
      </c>
      <c r="D4619" s="14">
        <v>88.93622000000002</v>
      </c>
      <c r="E4619" s="14">
        <v>749.93784499999822</v>
      </c>
      <c r="F4619" s="1">
        <v>866974</v>
      </c>
      <c r="G4619" s="15">
        <f t="shared" si="144"/>
        <v>0.10176949008903957</v>
      </c>
      <c r="H4619" s="15">
        <f t="shared" si="145"/>
        <v>0.20113611977281656</v>
      </c>
    </row>
    <row r="4620" spans="1:8">
      <c r="A4620" s="1">
        <v>4619</v>
      </c>
      <c r="B4620" s="444">
        <f>유형화!$F$71*hourly1!B4621/hourly1!$B$8763+유형화!$F$72*hourly1!C4621/hourly1!$C$8763+유형화!$F$73*hourly1!D4621/hourly1!$D$8763+유형화!$F$74*hourly1!E4621/hourly1!$E$8763</f>
        <v>543.25310984512873</v>
      </c>
      <c r="C4620" s="442">
        <f>hourly1!$F4621*유형화!$G$71/hourly1!$F$8763+유형화!$G$72*hourly1!$G4621/hourly1!$F$8763+유형화!$G$74*hourly1!I4621/hourly1!$I$8763</f>
        <v>0.45842111475073466</v>
      </c>
      <c r="D4620" s="14">
        <v>95.75560200000001</v>
      </c>
      <c r="E4620" s="14">
        <v>961.03385799999921</v>
      </c>
      <c r="F4620" s="1">
        <v>862320</v>
      </c>
      <c r="G4620" s="15">
        <f t="shared" si="144"/>
        <v>0.10957289154754965</v>
      </c>
      <c r="H4620" s="15">
        <f t="shared" si="145"/>
        <v>0.21473718978530196</v>
      </c>
    </row>
    <row r="4621" spans="1:8">
      <c r="A4621" s="1">
        <v>4620</v>
      </c>
      <c r="B4621" s="444">
        <f>유형화!$F$71*hourly1!B4622/hourly1!$B$8763+유형화!$F$72*hourly1!C4622/hourly1!$C$8763+유형화!$F$73*hourly1!D4622/hourly1!$D$8763+유형화!$F$74*hourly1!E4622/hourly1!$E$8763</f>
        <v>524.74481560765742</v>
      </c>
      <c r="C4621" s="442">
        <f>hourly1!$F4622*유형화!$G$71/hourly1!$F$8763+유형화!$G$72*hourly1!$G4622/hourly1!$F$8763+유형화!$G$74*hourly1!I4622/hourly1!$I$8763</f>
        <v>0.44241588181770269</v>
      </c>
      <c r="D4621" s="14">
        <v>81.49360200000001</v>
      </c>
      <c r="E4621" s="14">
        <v>1113.3423439999999</v>
      </c>
      <c r="F4621" s="1">
        <v>866769</v>
      </c>
      <c r="G4621" s="15">
        <f t="shared" si="144"/>
        <v>9.3252921262665919E-2</v>
      </c>
      <c r="H4621" s="15">
        <f t="shared" si="145"/>
        <v>0.18602622721563189</v>
      </c>
    </row>
    <row r="4622" spans="1:8">
      <c r="A4622" s="1">
        <v>4621</v>
      </c>
      <c r="B4622" s="444">
        <f>유형화!$F$71*hourly1!B4623/hourly1!$B$8763+유형화!$F$72*hourly1!C4623/hourly1!$C$8763+유형화!$F$73*hourly1!D4623/hourly1!$D$8763+유형화!$F$74*hourly1!E4623/hourly1!$E$8763</f>
        <v>424.40173246375969</v>
      </c>
      <c r="C4622" s="442">
        <f>hourly1!$F4623*유형화!$G$71/hourly1!$F$8763+유형화!$G$72*hourly1!$G4623/hourly1!$F$8763+유형화!$G$74*hourly1!I4623/hourly1!$I$8763</f>
        <v>0.55415386620984719</v>
      </c>
      <c r="D4622" s="14">
        <v>87.795245000000008</v>
      </c>
      <c r="E4622" s="14">
        <v>1186.321237000001</v>
      </c>
      <c r="F4622" s="1">
        <v>887161</v>
      </c>
      <c r="G4622" s="15">
        <f t="shared" si="144"/>
        <v>0.10046387530178705</v>
      </c>
      <c r="H4622" s="15">
        <f t="shared" si="145"/>
        <v>0.19883791188866501</v>
      </c>
    </row>
    <row r="4623" spans="1:8">
      <c r="A4623" s="1">
        <v>4622</v>
      </c>
      <c r="B4623" s="444">
        <f>유형화!$F$71*hourly1!B4624/hourly1!$B$8763+유형화!$F$72*hourly1!C4624/hourly1!$C$8763+유형화!$F$73*hourly1!D4624/hourly1!$D$8763+유형화!$F$74*hourly1!E4624/hourly1!$E$8763</f>
        <v>461.59745659882134</v>
      </c>
      <c r="C4623" s="442">
        <f>hourly1!$F4624*유형화!$G$71/hourly1!$F$8763+유형화!$G$72*hourly1!$G4624/hourly1!$F$8763+유형화!$G$74*hourly1!I4624/hourly1!$I$8763</f>
        <v>0.51686962732298725</v>
      </c>
      <c r="D4623" s="14">
        <v>130.105493</v>
      </c>
      <c r="E4623" s="14">
        <v>1192.055022</v>
      </c>
      <c r="F4623" s="1">
        <v>891879</v>
      </c>
      <c r="G4623" s="15">
        <f t="shared" si="144"/>
        <v>0.14887938435423839</v>
      </c>
      <c r="H4623" s="15">
        <f t="shared" si="145"/>
        <v>0.27990967792432592</v>
      </c>
    </row>
    <row r="4624" spans="1:8">
      <c r="A4624" s="1">
        <v>4623</v>
      </c>
      <c r="B4624" s="444">
        <f>유형화!$F$71*hourly1!B4625/hourly1!$B$8763+유형화!$F$72*hourly1!C4625/hourly1!$C$8763+유형화!$F$73*hourly1!D4625/hourly1!$D$8763+유형화!$F$74*hourly1!E4625/hourly1!$E$8763</f>
        <v>568.14528935168653</v>
      </c>
      <c r="C4624" s="442">
        <f>hourly1!$F4625*유형화!$G$71/hourly1!$F$8763+유형화!$G$72*hourly1!$G4625/hourly1!$F$8763+유형화!$G$74*hourly1!I4625/hourly1!$I$8763</f>
        <v>0.38920740706800039</v>
      </c>
      <c r="D4624" s="14">
        <v>137.56851800000001</v>
      </c>
      <c r="E4624" s="14">
        <v>1117.7779500000011</v>
      </c>
      <c r="F4624" s="1">
        <v>892271</v>
      </c>
      <c r="G4624" s="15">
        <f t="shared" si="144"/>
        <v>0.15741930485875</v>
      </c>
      <c r="H4624" s="15">
        <f t="shared" si="145"/>
        <v>0.29337493691373939</v>
      </c>
    </row>
    <row r="4625" spans="1:8">
      <c r="A4625" s="1">
        <v>4624</v>
      </c>
      <c r="B4625" s="444">
        <f>유형화!$F$71*hourly1!B4626/hourly1!$B$8763+유형화!$F$72*hourly1!C4626/hourly1!$C$8763+유형화!$F$73*hourly1!D4626/hourly1!$D$8763+유형화!$F$74*hourly1!E4626/hourly1!$E$8763</f>
        <v>514.20523510674172</v>
      </c>
      <c r="C4625" s="442">
        <f>hourly1!$F4626*유형화!$G$71/hourly1!$F$8763+유형화!$G$72*hourly1!$G4626/hourly1!$F$8763+유형화!$G$74*hourly1!I4626/hourly1!$I$8763</f>
        <v>0.36796482534996122</v>
      </c>
      <c r="D4625" s="14">
        <v>131.72603699999999</v>
      </c>
      <c r="E4625" s="14">
        <v>963.98614599999974</v>
      </c>
      <c r="F4625" s="1">
        <v>868244</v>
      </c>
      <c r="G4625" s="15">
        <f t="shared" si="144"/>
        <v>0.15073376872707156</v>
      </c>
      <c r="H4625" s="15">
        <f t="shared" si="145"/>
        <v>0.28285374019001674</v>
      </c>
    </row>
    <row r="4626" spans="1:8">
      <c r="A4626" s="1">
        <v>4625</v>
      </c>
      <c r="B4626" s="444">
        <f>유형화!$F$71*hourly1!B4627/hourly1!$B$8763+유형화!$F$72*hourly1!C4627/hourly1!$C$8763+유형화!$F$73*hourly1!D4627/hourly1!$D$8763+유형화!$F$74*hourly1!E4627/hourly1!$E$8763</f>
        <v>450.1344008786873</v>
      </c>
      <c r="C4626" s="442">
        <f>hourly1!$F4627*유형화!$G$71/hourly1!$F$8763+유형화!$G$72*hourly1!$G4627/hourly1!$F$8763+유형화!$G$74*hourly1!I4627/hourly1!$I$8763</f>
        <v>0.38921131839533352</v>
      </c>
      <c r="D4626" s="14">
        <v>107.90024</v>
      </c>
      <c r="E4626" s="14">
        <v>736.7166810000009</v>
      </c>
      <c r="F4626" s="1">
        <v>861198</v>
      </c>
      <c r="G4626" s="15">
        <f t="shared" si="144"/>
        <v>0.12346996988724041</v>
      </c>
      <c r="H4626" s="15">
        <f t="shared" si="145"/>
        <v>0.23840113424599954</v>
      </c>
    </row>
    <row r="4627" spans="1:8">
      <c r="A4627" s="1">
        <v>4626</v>
      </c>
      <c r="B4627" s="444">
        <f>유형화!$F$71*hourly1!B4628/hourly1!$B$8763+유형화!$F$72*hourly1!C4628/hourly1!$C$8763+유형화!$F$73*hourly1!D4628/hourly1!$D$8763+유형화!$F$74*hourly1!E4628/hourly1!$E$8763</f>
        <v>337.41132338788196</v>
      </c>
      <c r="C4627" s="442">
        <f>hourly1!$F4628*유형화!$G$71/hourly1!$F$8763+유형화!$G$72*hourly1!$G4628/hourly1!$F$8763+유형화!$G$74*hourly1!I4628/hourly1!$I$8763</f>
        <v>0.51687622768786112</v>
      </c>
      <c r="D4627" s="14">
        <v>112.282436</v>
      </c>
      <c r="E4627" s="14">
        <v>436.17903299999989</v>
      </c>
      <c r="F4627" s="1">
        <v>866414</v>
      </c>
      <c r="G4627" s="15">
        <f t="shared" si="144"/>
        <v>0.12848450561172059</v>
      </c>
      <c r="H4627" s="15">
        <f t="shared" si="145"/>
        <v>0.24676930630127547</v>
      </c>
    </row>
    <row r="4628" spans="1:8">
      <c r="A4628" s="1">
        <v>4627</v>
      </c>
      <c r="B4628" s="444">
        <f>유형화!$F$71*hourly1!B4629/hourly1!$B$8763+유형화!$F$72*hourly1!C4629/hourly1!$C$8763+유형화!$F$73*hourly1!D4629/hourly1!$D$8763+유형화!$F$74*hourly1!E4629/hourly1!$E$8763</f>
        <v>189.74482167741806</v>
      </c>
      <c r="C4628" s="442">
        <f>hourly1!$F4629*유형화!$G$71/hourly1!$F$8763+유형화!$G$72*hourly1!$G4629/hourly1!$F$8763+유형화!$G$74*hourly1!I4629/hourly1!$I$8763</f>
        <v>0.6393683250963792</v>
      </c>
      <c r="D4628" s="14">
        <v>129.85386299999999</v>
      </c>
      <c r="E4628" s="14">
        <v>161.24054699999991</v>
      </c>
      <c r="F4628" s="1">
        <v>861071</v>
      </c>
      <c r="G4628" s="15">
        <f t="shared" si="144"/>
        <v>0.14859144478596006</v>
      </c>
      <c r="H4628" s="15">
        <f t="shared" si="145"/>
        <v>0.27945152560161829</v>
      </c>
    </row>
    <row r="4629" spans="1:8">
      <c r="A4629" s="1">
        <v>4628</v>
      </c>
      <c r="B4629" s="444">
        <f>유형화!$F$71*hourly1!B4630/hourly1!$B$8763+유형화!$F$72*hourly1!C4630/hourly1!$C$8763+유형화!$F$73*hourly1!D4630/hourly1!$D$8763+유형화!$F$74*hourly1!E4630/hourly1!$E$8763</f>
        <v>190.25093032305145</v>
      </c>
      <c r="C4629" s="442">
        <f>hourly1!$F4630*유형화!$G$71/hourly1!$F$8763+유형화!$G$72*hourly1!$G4630/hourly1!$F$8763+유형화!$G$74*hourly1!I4630/hourly1!$I$8763</f>
        <v>0.64474754098319742</v>
      </c>
      <c r="D4629" s="14">
        <v>146.22822600000001</v>
      </c>
      <c r="E4629" s="14">
        <v>25.980533999999981</v>
      </c>
      <c r="F4629" s="1">
        <v>820722</v>
      </c>
      <c r="G4629" s="15">
        <f t="shared" si="144"/>
        <v>0.16732858667306566</v>
      </c>
      <c r="H4629" s="15">
        <f t="shared" si="145"/>
        <v>0.30870683095002621</v>
      </c>
    </row>
    <row r="4630" spans="1:8">
      <c r="A4630" s="1">
        <v>4629</v>
      </c>
      <c r="B4630" s="444">
        <f>유형화!$F$71*hourly1!B4631/hourly1!$B$8763+유형화!$F$72*hourly1!C4631/hourly1!$C$8763+유형화!$F$73*hourly1!D4631/hourly1!$D$8763+유형화!$F$74*hourly1!E4631/hourly1!$E$8763</f>
        <v>83.311614438285446</v>
      </c>
      <c r="C4630" s="442">
        <f>hourly1!$F4631*유형화!$G$71/hourly1!$F$8763+유형화!$G$72*hourly1!$G4631/hourly1!$F$8763+유형화!$G$74*hourly1!I4631/hourly1!$I$8763</f>
        <v>0.54893811121115887</v>
      </c>
      <c r="D4630" s="14">
        <v>154.86047300000001</v>
      </c>
      <c r="E4630" s="14">
        <v>13.326779999999999</v>
      </c>
      <c r="F4630" s="1">
        <v>875483</v>
      </c>
      <c r="G4630" s="15">
        <f t="shared" si="144"/>
        <v>0.17720644493500484</v>
      </c>
      <c r="H4630" s="15">
        <f t="shared" si="145"/>
        <v>0.32368629225804862</v>
      </c>
    </row>
    <row r="4631" spans="1:8">
      <c r="A4631" s="1">
        <v>4630</v>
      </c>
      <c r="B4631" s="444">
        <f>유형화!$F$71*hourly1!B4632/hourly1!$B$8763+유형화!$F$72*hourly1!C4632/hourly1!$C$8763+유형화!$F$73*hourly1!D4632/hourly1!$D$8763+유형화!$F$74*hourly1!E4632/hourly1!$E$8763</f>
        <v>67.971574267235439</v>
      </c>
      <c r="C4631" s="442">
        <f>hourly1!$F4632*유형화!$G$71/hourly1!$F$8763+유형화!$G$72*hourly1!$G4632/hourly1!$F$8763+유형화!$G$74*hourly1!I4632/hourly1!$I$8763</f>
        <v>0.45840506201147257</v>
      </c>
      <c r="D4631" s="14">
        <v>155.14377400000001</v>
      </c>
      <c r="E4631" s="14">
        <v>10.879200000000001</v>
      </c>
      <c r="F4631" s="1">
        <v>894727</v>
      </c>
      <c r="G4631" s="15">
        <f t="shared" si="144"/>
        <v>0.17753062554793977</v>
      </c>
      <c r="H4631" s="15">
        <f t="shared" si="145"/>
        <v>0.32417286494143066</v>
      </c>
    </row>
    <row r="4632" spans="1:8">
      <c r="A4632" s="1">
        <v>4631</v>
      </c>
      <c r="B4632" s="444">
        <f>유형화!$F$71*hourly1!B4633/hourly1!$B$8763+유형화!$F$72*hourly1!C4633/hourly1!$C$8763+유형화!$F$73*hourly1!D4633/hourly1!$D$8763+유형화!$F$74*hourly1!E4633/hourly1!$E$8763</f>
        <v>64.100431886317352</v>
      </c>
      <c r="C4632" s="442">
        <f>hourly1!$F4633*유형화!$G$71/hourly1!$F$8763+유형화!$G$72*hourly1!$G4633/hourly1!$F$8763+유형화!$G$74*hourly1!I4633/hourly1!$I$8763</f>
        <v>0.35213878010037686</v>
      </c>
      <c r="D4632" s="14">
        <v>154.80464699999999</v>
      </c>
      <c r="E4632" s="14">
        <v>8.3956800000000005</v>
      </c>
      <c r="F4632" s="1">
        <v>942821</v>
      </c>
      <c r="G4632" s="15">
        <f t="shared" si="144"/>
        <v>0.17714256338535372</v>
      </c>
      <c r="H4632" s="15">
        <f t="shared" si="145"/>
        <v>0.32359037308645922</v>
      </c>
    </row>
    <row r="4633" spans="1:8">
      <c r="A4633" s="1">
        <v>4632</v>
      </c>
      <c r="B4633" s="444">
        <f>유형화!$F$71*hourly1!B4634/hourly1!$B$8763+유형화!$F$72*hourly1!C4634/hourly1!$C$8763+유형화!$F$73*hourly1!D4634/hourly1!$D$8763+유형화!$F$74*hourly1!E4634/hourly1!$E$8763</f>
        <v>60.383948423779351</v>
      </c>
      <c r="C4633" s="442">
        <f>hourly1!$F4634*유형화!$G$71/hourly1!$F$8763+유형화!$G$72*hourly1!$G4634/hourly1!$F$8763+유형화!$G$74*hourly1!I4634/hourly1!$I$8763</f>
        <v>0.32038801007203355</v>
      </c>
      <c r="D4633" s="14">
        <v>161.81644299999999</v>
      </c>
      <c r="E4633" s="14">
        <v>2.95262</v>
      </c>
      <c r="F4633" s="1">
        <v>973338</v>
      </c>
      <c r="G4633" s="15">
        <f t="shared" si="144"/>
        <v>0.18516614369412296</v>
      </c>
      <c r="H4633" s="15">
        <f t="shared" si="145"/>
        <v>0.33554233286928559</v>
      </c>
    </row>
    <row r="4634" spans="1:8">
      <c r="A4634" s="1">
        <v>4633</v>
      </c>
      <c r="B4634" s="444">
        <f>유형화!$F$71*hourly1!B4635/hourly1!$B$8763+유형화!$F$72*hourly1!C4635/hourly1!$C$8763+유형화!$F$73*hourly1!D4635/hourly1!$D$8763+유형화!$F$74*hourly1!E4635/hourly1!$E$8763</f>
        <v>59.724454521299549</v>
      </c>
      <c r="C4634" s="442">
        <f>hourly1!$F4635*유형화!$G$71/hourly1!$F$8763+유형화!$G$72*hourly1!$G4635/hourly1!$F$8763+유형화!$G$74*hourly1!I4635/hourly1!$I$8763</f>
        <v>0.2613657546716075</v>
      </c>
      <c r="D4634" s="14">
        <v>177.07411400000001</v>
      </c>
      <c r="E4634" s="14">
        <v>0.79979999999999996</v>
      </c>
      <c r="F4634" s="1">
        <v>921149</v>
      </c>
      <c r="G4634" s="15">
        <f t="shared" si="144"/>
        <v>0.20262545776904459</v>
      </c>
      <c r="H4634" s="15">
        <f t="shared" si="145"/>
        <v>0.36090056555805583</v>
      </c>
    </row>
    <row r="4635" spans="1:8">
      <c r="A4635" s="1">
        <v>4634</v>
      </c>
      <c r="B4635" s="444">
        <f>유형화!$F$71*hourly1!B4636/hourly1!$B$8763+유형화!$F$72*hourly1!C4636/hourly1!$C$8763+유형화!$F$73*hourly1!D4636/hourly1!$D$8763+유형화!$F$74*hourly1!E4636/hourly1!$E$8763</f>
        <v>58.9014496444805</v>
      </c>
      <c r="C4635" s="442">
        <f>hourly1!$F4636*유형화!$G$71/hourly1!$F$8763+유형화!$G$72*hourly1!$G4636/hourly1!$F$8763+유형화!$G$74*hourly1!I4636/hourly1!$I$8763</f>
        <v>0.2657569529768874</v>
      </c>
      <c r="D4635" s="14">
        <v>187.29431500000001</v>
      </c>
      <c r="E4635" s="14">
        <v>0.74319999999999997</v>
      </c>
      <c r="F4635" s="1">
        <v>816619</v>
      </c>
      <c r="G4635" s="15">
        <f t="shared" si="144"/>
        <v>0.21432040774980038</v>
      </c>
      <c r="H4635" s="15">
        <f t="shared" si="145"/>
        <v>0.37740690416856137</v>
      </c>
    </row>
    <row r="4636" spans="1:8">
      <c r="A4636" s="1">
        <v>4635</v>
      </c>
      <c r="B4636" s="444">
        <f>유형화!$F$71*hourly1!B4637/hourly1!$B$8763+유형화!$F$72*hourly1!C4637/hourly1!$C$8763+유형화!$F$73*hourly1!D4637/hourly1!$D$8763+유형화!$F$74*hourly1!E4637/hourly1!$E$8763</f>
        <v>58.896612810020194</v>
      </c>
      <c r="C4636" s="442">
        <f>hourly1!$F4637*유형화!$G$71/hourly1!$F$8763+유형화!$G$72*hourly1!$G4637/hourly1!$F$8763+유형화!$G$74*hourly1!I4637/hourly1!$I$8763</f>
        <v>0.24864253280097717</v>
      </c>
      <c r="D4636" s="14">
        <v>191.35770199999999</v>
      </c>
      <c r="E4636" s="14">
        <v>0.49312</v>
      </c>
      <c r="F4636" s="1">
        <v>657284</v>
      </c>
      <c r="G4636" s="15">
        <f t="shared" si="144"/>
        <v>0.21897013114735911</v>
      </c>
      <c r="H4636" s="15">
        <f t="shared" si="145"/>
        <v>0.3838661359451937</v>
      </c>
    </row>
    <row r="4637" spans="1:8">
      <c r="A4637" s="1">
        <v>4636</v>
      </c>
      <c r="B4637" s="444">
        <f>유형화!$F$71*hourly1!B4638/hourly1!$B$8763+유형화!$F$72*hourly1!C4638/hourly1!$C$8763+유형화!$F$73*hourly1!D4638/hourly1!$D$8763+유형화!$F$74*hourly1!E4638/hourly1!$E$8763</f>
        <v>58.878499027276234</v>
      </c>
      <c r="C4637" s="442">
        <f>hourly1!$F4638*유형화!$G$71/hourly1!$F$8763+유형화!$G$72*hourly1!$G4638/hourly1!$F$8763+유형화!$G$74*hourly1!I4638/hourly1!$I$8763</f>
        <v>0.23592933370663774</v>
      </c>
      <c r="D4637" s="14">
        <v>185.04721699999999</v>
      </c>
      <c r="E4637" s="14">
        <v>4.9680000000000002E-2</v>
      </c>
      <c r="F4637" s="1">
        <v>518373</v>
      </c>
      <c r="G4637" s="15">
        <f t="shared" si="144"/>
        <v>0.21174905923015222</v>
      </c>
      <c r="H4637" s="15">
        <f t="shared" si="145"/>
        <v>0.37380983321599082</v>
      </c>
    </row>
    <row r="4638" spans="1:8">
      <c r="A4638" s="1">
        <v>4637</v>
      </c>
      <c r="B4638" s="444">
        <f>유형화!$F$71*hourly1!B4639/hourly1!$B$8763+유형화!$F$72*hourly1!C4639/hourly1!$C$8763+유형화!$F$73*hourly1!D4639/hourly1!$D$8763+유형화!$F$74*hourly1!E4639/hourly1!$E$8763</f>
        <v>58.859220220273748</v>
      </c>
      <c r="C4638" s="442">
        <f>hourly1!$F4639*유형화!$G$71/hourly1!$F$8763+유형화!$G$72*hourly1!$G4639/hourly1!$F$8763+유형화!$G$74*hourly1!I4639/hourly1!$I$8763</f>
        <v>0.23594326781026193</v>
      </c>
      <c r="D4638" s="14">
        <v>168.375865</v>
      </c>
      <c r="E4638" s="14">
        <v>4.9599999999999998E-2</v>
      </c>
      <c r="F4638" s="1">
        <v>586101</v>
      </c>
      <c r="G4638" s="15">
        <f t="shared" si="144"/>
        <v>0.1926720735865653</v>
      </c>
      <c r="H4638" s="15">
        <f t="shared" si="145"/>
        <v>0.34655142936003003</v>
      </c>
    </row>
    <row r="4639" spans="1:8">
      <c r="A4639" s="1">
        <v>4638</v>
      </c>
      <c r="B4639" s="444">
        <f>유형화!$F$71*hourly1!B4640/hourly1!$B$8763+유형화!$F$72*hourly1!C4640/hourly1!$C$8763+유형화!$F$73*hourly1!D4640/hourly1!$D$8763+유형화!$F$74*hourly1!E4640/hourly1!$E$8763</f>
        <v>60.703721637586035</v>
      </c>
      <c r="C4639" s="442">
        <f>hourly1!$F4640*유형화!$G$71/hourly1!$F$8763+유형화!$G$72*hourly1!$G4640/hourly1!$F$8763+유형화!$G$74*hourly1!I4640/hourly1!$I$8763</f>
        <v>0.27462531730278938</v>
      </c>
      <c r="D4639" s="14">
        <v>159.41995</v>
      </c>
      <c r="E4639" s="14">
        <v>2.760588000000002</v>
      </c>
      <c r="F4639" s="1">
        <v>912033</v>
      </c>
      <c r="G4639" s="15">
        <f t="shared" si="144"/>
        <v>0.18242384285637708</v>
      </c>
      <c r="H4639" s="15">
        <f t="shared" si="145"/>
        <v>0.33147895039908337</v>
      </c>
    </row>
    <row r="4640" spans="1:8">
      <c r="A4640" s="1">
        <v>4639</v>
      </c>
      <c r="B4640" s="444">
        <f>유형화!$F$71*hourly1!B4641/hourly1!$B$8763+유형화!$F$72*hourly1!C4641/hourly1!$C$8763+유형화!$F$73*hourly1!D4641/hourly1!$D$8763+유형화!$F$74*hourly1!E4641/hourly1!$E$8763</f>
        <v>73.829841064831427</v>
      </c>
      <c r="C4640" s="442">
        <f>hourly1!$F4641*유형화!$G$71/hourly1!$F$8763+유형화!$G$72*hourly1!$G4641/hourly1!$F$8763+유형화!$G$74*hourly1!I4641/hourly1!$I$8763</f>
        <v>0.36960171583886364</v>
      </c>
      <c r="D4640" s="14">
        <v>147.313241</v>
      </c>
      <c r="E4640" s="14">
        <v>70.671032000000096</v>
      </c>
      <c r="F4640" s="1">
        <v>970497</v>
      </c>
      <c r="G4640" s="15">
        <f t="shared" si="144"/>
        <v>0.16857016657480828</v>
      </c>
      <c r="H4640" s="15">
        <f t="shared" si="145"/>
        <v>0.31060612665480497</v>
      </c>
    </row>
    <row r="4641" spans="1:8">
      <c r="A4641" s="1">
        <v>4640</v>
      </c>
      <c r="B4641" s="444">
        <f>유형화!$F$71*hourly1!B4642/hourly1!$B$8763+유형화!$F$72*hourly1!C4642/hourly1!$C$8763+유형화!$F$73*hourly1!D4642/hourly1!$D$8763+유형화!$F$74*hourly1!E4642/hourly1!$E$8763</f>
        <v>133.05965634263703</v>
      </c>
      <c r="C4641" s="442">
        <f>hourly1!$F4642*유형화!$G$71/hourly1!$F$8763+유형화!$G$72*hourly1!$G4642/hourly1!$F$8763+유형화!$G$74*hourly1!I4642/hourly1!$I$8763</f>
        <v>0.47448069883650035</v>
      </c>
      <c r="D4641" s="14">
        <v>123.279905</v>
      </c>
      <c r="E4641" s="14">
        <v>246.8613320000004</v>
      </c>
      <c r="F4641" s="1">
        <v>941447</v>
      </c>
      <c r="G4641" s="15">
        <f t="shared" si="144"/>
        <v>0.14106888138573054</v>
      </c>
      <c r="H4641" s="15">
        <f t="shared" si="145"/>
        <v>0.26738461109532013</v>
      </c>
    </row>
    <row r="4642" spans="1:8">
      <c r="A4642" s="1">
        <v>4641</v>
      </c>
      <c r="B4642" s="444">
        <f>유형화!$F$71*hourly1!B4643/hourly1!$B$8763+유형화!$F$72*hourly1!C4643/hourly1!$C$8763+유형화!$F$73*hourly1!D4643/hourly1!$D$8763+유형화!$F$74*hourly1!E4643/hourly1!$E$8763</f>
        <v>136.13394927778523</v>
      </c>
      <c r="C4642" s="442">
        <f>hourly1!$F4643*유형화!$G$71/hourly1!$F$8763+유형화!$G$72*hourly1!$G4643/hourly1!$F$8763+유형화!$G$74*hourly1!I4643/hourly1!$I$8763</f>
        <v>0.63425679067391916</v>
      </c>
      <c r="D4642" s="14">
        <v>102.51629200000001</v>
      </c>
      <c r="E4642" s="14">
        <v>503.34474999999998</v>
      </c>
      <c r="F4642" s="1">
        <v>885811</v>
      </c>
      <c r="G4642" s="15">
        <f t="shared" si="144"/>
        <v>0.1173091318999063</v>
      </c>
      <c r="H4642" s="15">
        <f t="shared" si="145"/>
        <v>0.22799721441289134</v>
      </c>
    </row>
    <row r="4643" spans="1:8">
      <c r="A4643" s="1">
        <v>4642</v>
      </c>
      <c r="B4643" s="444">
        <f>유형화!$F$71*hourly1!B4644/hourly1!$B$8763+유형화!$F$72*hourly1!C4644/hourly1!$C$8763+유형화!$F$73*hourly1!D4644/hourly1!$D$8763+유형화!$F$74*hourly1!E4644/hourly1!$E$8763</f>
        <v>145.60517776998645</v>
      </c>
      <c r="C4643" s="442">
        <f>hourly1!$F4644*유형화!$G$71/hourly1!$F$8763+유형화!$G$72*hourly1!$G4644/hourly1!$F$8763+유형화!$G$74*hourly1!I4644/hourly1!$I$8763</f>
        <v>0.62962146035426581</v>
      </c>
      <c r="D4643" s="14">
        <v>93.946397000000005</v>
      </c>
      <c r="E4643" s="14">
        <v>782.03122799999994</v>
      </c>
      <c r="F4643" s="1">
        <v>898729</v>
      </c>
      <c r="G4643" s="15">
        <f t="shared" si="144"/>
        <v>0.10750262287280114</v>
      </c>
      <c r="H4643" s="15">
        <f t="shared" si="145"/>
        <v>0.21115112844664413</v>
      </c>
    </row>
    <row r="4644" spans="1:8">
      <c r="A4644" s="1">
        <v>4643</v>
      </c>
      <c r="B4644" s="444">
        <f>유형화!$F$71*hourly1!B4645/hourly1!$B$8763+유형화!$F$72*hourly1!C4645/hourly1!$C$8763+유형화!$F$73*hourly1!D4645/hourly1!$D$8763+유형화!$F$74*hourly1!E4645/hourly1!$E$8763</f>
        <v>149.18361483493408</v>
      </c>
      <c r="C4644" s="442">
        <f>hourly1!$F4645*유형화!$G$71/hourly1!$F$8763+유형화!$G$72*hourly1!$G4645/hourly1!$F$8763+유형화!$G$74*hourly1!I4645/hourly1!$I$8763</f>
        <v>0.58849336453080092</v>
      </c>
      <c r="D4644" s="14">
        <v>85.115479999999977</v>
      </c>
      <c r="E4644" s="14">
        <v>1032.8564950000009</v>
      </c>
      <c r="F4644" s="1">
        <v>852493</v>
      </c>
      <c r="G4644" s="15">
        <f t="shared" si="144"/>
        <v>9.7397427035732356E-2</v>
      </c>
      <c r="H4644" s="15">
        <f t="shared" si="145"/>
        <v>0.1934144225079954</v>
      </c>
    </row>
    <row r="4645" spans="1:8">
      <c r="A4645" s="1">
        <v>4644</v>
      </c>
      <c r="B4645" s="444">
        <f>유형화!$F$71*hourly1!B4646/hourly1!$B$8763+유형화!$F$72*hourly1!C4646/hourly1!$C$8763+유형화!$F$73*hourly1!D4646/hourly1!$D$8763+유형화!$F$74*hourly1!E4646/hourly1!$E$8763</f>
        <v>149.95618156484917</v>
      </c>
      <c r="C4645" s="442">
        <f>hourly1!$F4646*유형화!$G$71/hourly1!$F$8763+유형화!$G$72*hourly1!$G4646/hourly1!$F$8763+유형화!$G$74*hourly1!I4646/hourly1!$I$8763</f>
        <v>0.61585806987098901</v>
      </c>
      <c r="D4645" s="14">
        <v>82.849257999999992</v>
      </c>
      <c r="E4645" s="14">
        <v>1185.749791</v>
      </c>
      <c r="F4645" s="1">
        <v>844476</v>
      </c>
      <c r="G4645" s="15">
        <f t="shared" si="144"/>
        <v>9.4804194971579395E-2</v>
      </c>
      <c r="H4645" s="15">
        <f t="shared" si="145"/>
        <v>0.18879945705775936</v>
      </c>
    </row>
    <row r="4646" spans="1:8">
      <c r="A4646" s="1">
        <v>4645</v>
      </c>
      <c r="B4646" s="444">
        <f>유형화!$F$71*hourly1!B4647/hourly1!$B$8763+유형화!$F$72*hourly1!C4647/hourly1!$C$8763+유형화!$F$73*hourly1!D4647/hourly1!$D$8763+유형화!$F$74*hourly1!E4647/hourly1!$E$8763</f>
        <v>168.88285369522555</v>
      </c>
      <c r="C4646" s="442">
        <f>hourly1!$F4647*유형화!$G$71/hourly1!$F$8763+유형화!$G$72*hourly1!$G4647/hourly1!$F$8763+유형화!$G$74*hourly1!I4647/hourly1!$I$8763</f>
        <v>0.62036644502428973</v>
      </c>
      <c r="D4646" s="14">
        <v>82.901298999999995</v>
      </c>
      <c r="E4646" s="14">
        <v>1206.3499430000011</v>
      </c>
      <c r="F4646" s="1">
        <v>886417</v>
      </c>
      <c r="G4646" s="15">
        <f t="shared" si="144"/>
        <v>9.4863745355368193E-2</v>
      </c>
      <c r="H4646" s="15">
        <f t="shared" si="145"/>
        <v>0.18890572814522597</v>
      </c>
    </row>
    <row r="4647" spans="1:8">
      <c r="A4647" s="1">
        <v>4646</v>
      </c>
      <c r="B4647" s="444">
        <f>유형화!$F$71*hourly1!B4648/hourly1!$B$8763+유형화!$F$72*hourly1!C4648/hourly1!$C$8763+유형화!$F$73*hourly1!D4648/hourly1!$D$8763+유형화!$F$74*hourly1!E4648/hourly1!$E$8763</f>
        <v>145.28996412401355</v>
      </c>
      <c r="C4647" s="442">
        <f>hourly1!$F4648*유형화!$G$71/hourly1!$F$8763+유형화!$G$72*hourly1!$G4648/hourly1!$F$8763+유형화!$G$74*hourly1!I4648/hourly1!$I$8763</f>
        <v>0.53821952608472767</v>
      </c>
      <c r="D4647" s="14">
        <v>120.927092</v>
      </c>
      <c r="E4647" s="14">
        <v>1148.1336249999999</v>
      </c>
      <c r="F4647" s="1">
        <v>888197</v>
      </c>
      <c r="G4647" s="15">
        <f t="shared" si="144"/>
        <v>0.13837656346076294</v>
      </c>
      <c r="H4647" s="15">
        <f t="shared" si="145"/>
        <v>0.26301975558962792</v>
      </c>
    </row>
    <row r="4648" spans="1:8">
      <c r="A4648" s="1">
        <v>4647</v>
      </c>
      <c r="B4648" s="444">
        <f>유형화!$F$71*hourly1!B4649/hourly1!$B$8763+유형화!$F$72*hourly1!C4649/hourly1!$C$8763+유형화!$F$73*hourly1!D4649/hourly1!$D$8763+유형화!$F$74*hourly1!E4649/hourly1!$E$8763</f>
        <v>151.51547984780817</v>
      </c>
      <c r="C4648" s="442">
        <f>hourly1!$F4649*유형화!$G$71/hourly1!$F$8763+유형화!$G$72*hourly1!$G4649/hourly1!$F$8763+유형화!$G$74*hourly1!I4649/hourly1!$I$8763</f>
        <v>0.47433858727673028</v>
      </c>
      <c r="D4648" s="14">
        <v>118.919209</v>
      </c>
      <c r="E4648" s="14">
        <v>1074.320905</v>
      </c>
      <c r="F4648" s="1">
        <v>871920</v>
      </c>
      <c r="G4648" s="15">
        <f t="shared" si="144"/>
        <v>0.13607894805650522</v>
      </c>
      <c r="H4648" s="15">
        <f t="shared" si="145"/>
        <v>0.25927532383936924</v>
      </c>
    </row>
    <row r="4649" spans="1:8">
      <c r="A4649" s="1">
        <v>4648</v>
      </c>
      <c r="B4649" s="444">
        <f>유형화!$F$71*hourly1!B4650/hourly1!$B$8763+유형화!$F$72*hourly1!C4650/hourly1!$C$8763+유형화!$F$73*hourly1!D4650/hourly1!$D$8763+유형화!$F$74*hourly1!E4650/hourly1!$E$8763</f>
        <v>148.24246637196475</v>
      </c>
      <c r="C4649" s="442">
        <f>hourly1!$F4650*유형화!$G$71/hourly1!$F$8763+유형화!$G$72*hourly1!$G4650/hourly1!$F$8763+유형화!$G$74*hourly1!I4650/hourly1!$I$8763</f>
        <v>0.41963142227056094</v>
      </c>
      <c r="D4649" s="14">
        <v>112.728413</v>
      </c>
      <c r="E4649" s="14">
        <v>966.06658500000037</v>
      </c>
      <c r="F4649" s="1">
        <v>886676</v>
      </c>
      <c r="G4649" s="15">
        <f t="shared" si="144"/>
        <v>0.12899483595723607</v>
      </c>
      <c r="H4649" s="15">
        <f t="shared" si="145"/>
        <v>0.24761596936737931</v>
      </c>
    </row>
    <row r="4650" spans="1:8">
      <c r="A4650" s="1">
        <v>4649</v>
      </c>
      <c r="B4650" s="444">
        <f>유형화!$F$71*hourly1!B4651/hourly1!$B$8763+유형화!$F$72*hourly1!C4651/hourly1!$C$8763+유형화!$F$73*hourly1!D4651/hourly1!$D$8763+유형화!$F$74*hourly1!E4651/hourly1!$E$8763</f>
        <v>147.26396552170795</v>
      </c>
      <c r="C4650" s="442">
        <f>hourly1!$F4651*유형화!$G$71/hourly1!$F$8763+유형화!$G$72*hourly1!$G4651/hourly1!$F$8763+유형화!$G$74*hourly1!I4651/hourly1!$I$8763</f>
        <v>0.4743569216236041</v>
      </c>
      <c r="D4650" s="14">
        <v>93.127513000000022</v>
      </c>
      <c r="E4650" s="14">
        <v>737.28075699999999</v>
      </c>
      <c r="F4650" s="1">
        <v>858937</v>
      </c>
      <c r="G4650" s="15">
        <f t="shared" si="144"/>
        <v>0.10656557599671319</v>
      </c>
      <c r="H4650" s="15">
        <f t="shared" si="145"/>
        <v>0.20952272365515889</v>
      </c>
    </row>
    <row r="4651" spans="1:8">
      <c r="A4651" s="1">
        <v>4650</v>
      </c>
      <c r="B4651" s="444">
        <f>유형화!$F$71*hourly1!B4652/hourly1!$B$8763+유형화!$F$72*hourly1!C4652/hourly1!$C$8763+유형화!$F$73*hourly1!D4652/hourly1!$D$8763+유형화!$F$74*hourly1!E4652/hourly1!$E$8763</f>
        <v>145.46171290898008</v>
      </c>
      <c r="C4651" s="442">
        <f>hourly1!$F4652*유형화!$G$71/hourly1!$F$8763+유형화!$G$72*hourly1!$G4652/hourly1!$F$8763+유형화!$G$74*hourly1!I4652/hourly1!$I$8763</f>
        <v>0.54738735140957007</v>
      </c>
      <c r="D4651" s="14">
        <v>85.634265000000013</v>
      </c>
      <c r="E4651" s="14">
        <v>433.71954499999998</v>
      </c>
      <c r="F4651" s="1">
        <v>856490</v>
      </c>
      <c r="G4651" s="15">
        <f t="shared" si="144"/>
        <v>9.799107139025795E-2</v>
      </c>
      <c r="H4651" s="15">
        <f t="shared" si="145"/>
        <v>0.194467208508146</v>
      </c>
    </row>
    <row r="4652" spans="1:8">
      <c r="A4652" s="1">
        <v>4651</v>
      </c>
      <c r="B4652" s="444">
        <f>유형화!$F$71*hourly1!B4653/hourly1!$B$8763+유형화!$F$72*hourly1!C4653/hourly1!$C$8763+유형화!$F$73*hourly1!D4653/hourly1!$D$8763+유형화!$F$74*hourly1!E4653/hourly1!$E$8763</f>
        <v>153.51882720854681</v>
      </c>
      <c r="C4652" s="442">
        <f>hourly1!$F4653*유형화!$G$71/hourly1!$F$8763+유형화!$G$72*hourly1!$G4653/hourly1!$F$8763+유형화!$G$74*hourly1!I4653/hourly1!$I$8763</f>
        <v>0.67527740648171075</v>
      </c>
      <c r="D4652" s="14">
        <v>79.305527000000012</v>
      </c>
      <c r="E4652" s="14">
        <v>165.81030199999989</v>
      </c>
      <c r="F4652" s="1">
        <v>858716</v>
      </c>
      <c r="G4652" s="15">
        <f t="shared" si="144"/>
        <v>9.0749112611628407E-2</v>
      </c>
      <c r="H4652" s="15">
        <f t="shared" si="145"/>
        <v>0.18153017019958009</v>
      </c>
    </row>
    <row r="4653" spans="1:8">
      <c r="A4653" s="1">
        <v>4652</v>
      </c>
      <c r="B4653" s="444">
        <f>유형화!$F$71*hourly1!B4654/hourly1!$B$8763+유형화!$F$72*hourly1!C4654/hourly1!$C$8763+유형화!$F$73*hourly1!D4654/hourly1!$D$8763+유형화!$F$74*hourly1!E4654/hourly1!$E$8763</f>
        <v>154.4087935530838</v>
      </c>
      <c r="C4653" s="442">
        <f>hourly1!$F4654*유형화!$G$71/hourly1!$F$8763+유형화!$G$72*hourly1!$G4654/hourly1!$F$8763+유형화!$G$74*hourly1!I4654/hourly1!$I$8763</f>
        <v>0.57948785929028135</v>
      </c>
      <c r="D4653" s="14">
        <v>85.388075000000015</v>
      </c>
      <c r="E4653" s="14">
        <v>30.661083999999999</v>
      </c>
      <c r="F4653" s="1">
        <v>842957</v>
      </c>
      <c r="G4653" s="15">
        <f t="shared" si="144"/>
        <v>9.770935680012785E-2</v>
      </c>
      <c r="H4653" s="15">
        <f t="shared" si="145"/>
        <v>0.1939677778899162</v>
      </c>
    </row>
    <row r="4654" spans="1:8">
      <c r="A4654" s="1">
        <v>4653</v>
      </c>
      <c r="B4654" s="444">
        <f>유형화!$F$71*hourly1!B4655/hourly1!$B$8763+유형화!$F$72*hourly1!C4655/hourly1!$C$8763+유형화!$F$73*hourly1!D4655/hourly1!$D$8763+유형화!$F$74*hourly1!E4655/hourly1!$E$8763</f>
        <v>67.197237013112243</v>
      </c>
      <c r="C4654" s="442">
        <f>hourly1!$F4655*유형화!$G$71/hourly1!$F$8763+유형화!$G$72*hourly1!$G4655/hourly1!$F$8763+유형화!$G$74*hourly1!I4655/hourly1!$I$8763</f>
        <v>0.41970875247137573</v>
      </c>
      <c r="D4654" s="14">
        <v>91.116828999999981</v>
      </c>
      <c r="E4654" s="14">
        <v>13.93624</v>
      </c>
      <c r="F4654" s="1">
        <v>844837</v>
      </c>
      <c r="G4654" s="15">
        <f t="shared" si="144"/>
        <v>0.1042647554152876</v>
      </c>
      <c r="H4654" s="15">
        <f t="shared" si="145"/>
        <v>0.20551031138205419</v>
      </c>
    </row>
    <row r="4655" spans="1:8">
      <c r="A4655" s="1">
        <v>4654</v>
      </c>
      <c r="B4655" s="444">
        <f>유형화!$F$71*hourly1!B4656/hourly1!$B$8763+유형화!$F$72*hourly1!C4656/hourly1!$C$8763+유형화!$F$73*hourly1!D4656/hourly1!$D$8763+유형화!$F$74*hourly1!E4656/hourly1!$E$8763</f>
        <v>64.443283590674795</v>
      </c>
      <c r="C4655" s="442">
        <f>hourly1!$F4656*유형화!$G$71/hourly1!$F$8763+유형화!$G$72*hourly1!$G4656/hourly1!$F$8763+유형화!$G$74*hourly1!I4656/hourly1!$I$8763</f>
        <v>0.41515661934353687</v>
      </c>
      <c r="D4655" s="14">
        <v>112.576289</v>
      </c>
      <c r="E4655" s="14">
        <v>10.25788</v>
      </c>
      <c r="F4655" s="1">
        <v>883064</v>
      </c>
      <c r="G4655" s="15">
        <f t="shared" si="144"/>
        <v>0.12882076085138711</v>
      </c>
      <c r="H4655" s="15">
        <f t="shared" si="145"/>
        <v>0.2473272727762314</v>
      </c>
    </row>
    <row r="4656" spans="1:8">
      <c r="A4656" s="1">
        <v>4655</v>
      </c>
      <c r="B4656" s="444">
        <f>유형화!$F$71*hourly1!B4657/hourly1!$B$8763+유형화!$F$72*hourly1!C4657/hourly1!$C$8763+유형화!$F$73*hourly1!D4657/hourly1!$D$8763+유형화!$F$74*hourly1!E4657/hourly1!$E$8763</f>
        <v>61.012236652919455</v>
      </c>
      <c r="C4656" s="442">
        <f>hourly1!$F4657*유형화!$G$71/hourly1!$F$8763+유형화!$G$72*hourly1!$G4657/hourly1!$F$8763+유형화!$G$74*hourly1!I4657/hourly1!$I$8763</f>
        <v>0.37875006601302574</v>
      </c>
      <c r="D4656" s="14">
        <v>146.556377</v>
      </c>
      <c r="E4656" s="14">
        <v>7.0885800000000003</v>
      </c>
      <c r="F4656" s="1">
        <v>936823</v>
      </c>
      <c r="G4656" s="15">
        <f t="shared" si="144"/>
        <v>0.16770408902679967</v>
      </c>
      <c r="H4656" s="15">
        <f t="shared" si="145"/>
        <v>0.3092817569191102</v>
      </c>
    </row>
    <row r="4657" spans="1:8">
      <c r="A4657" s="1">
        <v>4656</v>
      </c>
      <c r="B4657" s="444">
        <f>유형화!$F$71*hourly1!B4658/hourly1!$B$8763+유형화!$F$72*hourly1!C4658/hourly1!$C$8763+유형화!$F$73*hourly1!D4658/hourly1!$D$8763+유형화!$F$74*hourly1!E4658/hourly1!$E$8763</f>
        <v>59.140871146822427</v>
      </c>
      <c r="C4657" s="442">
        <f>hourly1!$F4658*유형화!$G$71/hourly1!$F$8763+유형화!$G$72*hourly1!$G4658/hourly1!$F$8763+유형화!$G$74*hourly1!I4658/hourly1!$I$8763</f>
        <v>0.31512254862181965</v>
      </c>
      <c r="D4657" s="14">
        <v>167.93846199999999</v>
      </c>
      <c r="E4657" s="14">
        <v>3.9758399999999998</v>
      </c>
      <c r="F4657" s="1">
        <v>968131</v>
      </c>
      <c r="G4657" s="15">
        <f t="shared" si="144"/>
        <v>0.19217155444741796</v>
      </c>
      <c r="H4657" s="15">
        <f t="shared" si="145"/>
        <v>0.34582239811679349</v>
      </c>
    </row>
    <row r="4658" spans="1:8">
      <c r="A4658" s="1">
        <v>4657</v>
      </c>
      <c r="B4658" s="444">
        <f>유형화!$F$71*hourly1!B4659/hourly1!$B$8763+유형화!$F$72*hourly1!C4659/hourly1!$C$8763+유형화!$F$73*hourly1!D4659/hourly1!$D$8763+유형화!$F$74*hourly1!E4659/hourly1!$E$8763</f>
        <v>59.477025731484197</v>
      </c>
      <c r="C4658" s="442">
        <f>hourly1!$F4659*유형화!$G$71/hourly1!$F$8763+유형화!$G$72*hourly1!$G4659/hourly1!$F$8763+유형화!$G$74*hourly1!I4659/hourly1!$I$8763</f>
        <v>0.27526457486379285</v>
      </c>
      <c r="D4658" s="14">
        <v>190.91495699999999</v>
      </c>
      <c r="E4658" s="14">
        <v>1.4796400000000001</v>
      </c>
      <c r="F4658" s="1">
        <v>924762</v>
      </c>
      <c r="G4658" s="15">
        <f t="shared" si="144"/>
        <v>0.21846349917121405</v>
      </c>
      <c r="H4658" s="15">
        <f t="shared" si="145"/>
        <v>0.38316515348152624</v>
      </c>
    </row>
    <row r="4659" spans="1:8">
      <c r="A4659" s="1">
        <v>4658</v>
      </c>
      <c r="B4659" s="444">
        <f>유형화!$F$71*hourly1!B4660/hourly1!$B$8763+유형화!$F$72*hourly1!C4660/hourly1!$C$8763+유형화!$F$73*hourly1!D4660/hourly1!$D$8763+유형화!$F$74*hourly1!E4660/hourly1!$E$8763</f>
        <v>58.960959660707601</v>
      </c>
      <c r="C4659" s="442">
        <f>hourly1!$F4660*유형화!$G$71/hourly1!$F$8763+유형화!$G$72*hourly1!$G4660/hourly1!$F$8763+유형화!$G$74*hourly1!I4660/hourly1!$I$8763</f>
        <v>0.26067564985527369</v>
      </c>
      <c r="D4659" s="14">
        <v>231.75558599999999</v>
      </c>
      <c r="E4659" s="14">
        <v>1.7663199999999999</v>
      </c>
      <c r="F4659" s="1">
        <v>786919</v>
      </c>
      <c r="G4659" s="15">
        <f t="shared" si="144"/>
        <v>0.2651973269440342</v>
      </c>
      <c r="H4659" s="15">
        <f t="shared" si="145"/>
        <v>0.44506760190962458</v>
      </c>
    </row>
    <row r="4660" spans="1:8">
      <c r="A4660" s="1">
        <v>4659</v>
      </c>
      <c r="B4660" s="444">
        <f>유형화!$F$71*hourly1!B4661/hourly1!$B$8763+유형화!$F$72*hourly1!C4661/hourly1!$C$8763+유형화!$F$73*hourly1!D4661/hourly1!$D$8763+유형화!$F$74*hourly1!E4661/hourly1!$E$8763</f>
        <v>58.915758162231441</v>
      </c>
      <c r="C4660" s="442">
        <f>hourly1!$F4661*유형화!$G$71/hourly1!$F$8763+유형화!$G$72*hourly1!$G4661/hourly1!$F$8763+유형화!$G$74*hourly1!I4661/hourly1!$I$8763</f>
        <v>0.25124413587939154</v>
      </c>
      <c r="D4660" s="14">
        <v>255.65308099999999</v>
      </c>
      <c r="E4660" s="14">
        <v>0.53239999999999998</v>
      </c>
      <c r="F4660" s="1">
        <v>672361</v>
      </c>
      <c r="G4660" s="15">
        <f t="shared" si="144"/>
        <v>0.29254316962270177</v>
      </c>
      <c r="H4660" s="15">
        <f t="shared" si="145"/>
        <v>0.47887341860619614</v>
      </c>
    </row>
    <row r="4661" spans="1:8">
      <c r="A4661" s="1">
        <v>4660</v>
      </c>
      <c r="B4661" s="444">
        <f>유형화!$F$71*hourly1!B4662/hourly1!$B$8763+유형화!$F$72*hourly1!C4662/hourly1!$C$8763+유형화!$F$73*hourly1!D4662/hourly1!$D$8763+유형화!$F$74*hourly1!E4662/hourly1!$E$8763</f>
        <v>58.911354154121057</v>
      </c>
      <c r="C4661" s="442">
        <f>hourly1!$F4662*유형화!$G$71/hourly1!$F$8763+유형화!$G$72*hourly1!$G4662/hourly1!$F$8763+유형화!$G$74*hourly1!I4662/hourly1!$I$8763</f>
        <v>0.2361579833836519</v>
      </c>
      <c r="D4661" s="14">
        <v>260.01908400000002</v>
      </c>
      <c r="E4661" s="14">
        <v>4.9599999999999998E-2</v>
      </c>
      <c r="F4661" s="1">
        <v>532178</v>
      </c>
      <c r="G4661" s="15">
        <f t="shared" si="144"/>
        <v>0.29753917573851402</v>
      </c>
      <c r="H4661" s="15">
        <f t="shared" si="145"/>
        <v>0.48487061054907382</v>
      </c>
    </row>
    <row r="4662" spans="1:8">
      <c r="A4662" s="1">
        <v>4661</v>
      </c>
      <c r="B4662" s="444">
        <f>유형화!$F$71*hourly1!B4663/hourly1!$B$8763+유형화!$F$72*hourly1!C4663/hourly1!$C$8763+유형화!$F$73*hourly1!D4663/hourly1!$D$8763+유형화!$F$74*hourly1!E4663/hourly1!$E$8763</f>
        <v>58.913312693354413</v>
      </c>
      <c r="C4662" s="442">
        <f>hourly1!$F4663*유형화!$G$71/hourly1!$F$8763+유형화!$G$72*hourly1!$G4663/hourly1!$F$8763+유형화!$G$74*hourly1!I4663/hourly1!$I$8763</f>
        <v>0.23616254659887384</v>
      </c>
      <c r="D4662" s="14">
        <v>255.86291299999999</v>
      </c>
      <c r="E4662" s="14">
        <v>9.1719999999999996E-2</v>
      </c>
      <c r="F4662" s="1">
        <v>606901</v>
      </c>
      <c r="G4662" s="15">
        <f t="shared" si="144"/>
        <v>0.29278327984600971</v>
      </c>
      <c r="H4662" s="15">
        <f t="shared" si="145"/>
        <v>0.47916288011985769</v>
      </c>
    </row>
    <row r="4663" spans="1:8">
      <c r="A4663" s="1">
        <v>4662</v>
      </c>
      <c r="B4663" s="444">
        <f>유형화!$F$71*hourly1!B4664/hourly1!$B$8763+유형화!$F$72*hourly1!C4664/hourly1!$C$8763+유형화!$F$73*hourly1!D4664/hourly1!$D$8763+유형화!$F$74*hourly1!E4664/hourly1!$E$8763</f>
        <v>60.773233549382454</v>
      </c>
      <c r="C4663" s="442">
        <f>hourly1!$F4664*유형화!$G$71/hourly1!$F$8763+유형화!$G$72*hourly1!$G4664/hourly1!$F$8763+유형화!$G$74*hourly1!I4664/hourly1!$I$8763</f>
        <v>0.25124584708509978</v>
      </c>
      <c r="D4663" s="14">
        <v>244.72463500000001</v>
      </c>
      <c r="E4663" s="14">
        <v>2.6778800000000018</v>
      </c>
      <c r="F4663" s="1">
        <v>936122</v>
      </c>
      <c r="G4663" s="15">
        <f t="shared" si="144"/>
        <v>0.2800377766918396</v>
      </c>
      <c r="H4663" s="15">
        <f t="shared" si="145"/>
        <v>0.46362275483141246</v>
      </c>
    </row>
    <row r="4664" spans="1:8">
      <c r="A4664" s="1">
        <v>4663</v>
      </c>
      <c r="B4664" s="444">
        <f>유형화!$F$71*hourly1!B4665/hourly1!$B$8763+유형화!$F$72*hourly1!C4665/hourly1!$C$8763+유형화!$F$73*hourly1!D4665/hourly1!$D$8763+유형화!$F$74*hourly1!E4665/hourly1!$E$8763</f>
        <v>73.728912770527046</v>
      </c>
      <c r="C4664" s="442">
        <f>hourly1!$F4665*유형화!$G$71/hourly1!$F$8763+유형화!$G$72*hourly1!$G4665/hourly1!$F$8763+유형화!$G$74*hourly1!I4665/hourly1!$I$8763</f>
        <v>0.31997446869254431</v>
      </c>
      <c r="D4664" s="14">
        <v>204.01045300000001</v>
      </c>
      <c r="E4664" s="14">
        <v>58.913909000000118</v>
      </c>
      <c r="F4664" s="1">
        <v>945250</v>
      </c>
      <c r="G4664" s="15">
        <f t="shared" si="144"/>
        <v>0.23344864189914941</v>
      </c>
      <c r="H4664" s="15">
        <f t="shared" si="145"/>
        <v>0.40361333404853261</v>
      </c>
    </row>
    <row r="4665" spans="1:8">
      <c r="A4665" s="1">
        <v>4664</v>
      </c>
      <c r="B4665" s="444">
        <f>유형화!$F$71*hourly1!B4666/hourly1!$B$8763+유형화!$F$72*hourly1!C4666/hourly1!$C$8763+유형화!$F$73*hourly1!D4666/hourly1!$D$8763+유형화!$F$74*hourly1!E4666/hourly1!$E$8763</f>
        <v>66.639820226495601</v>
      </c>
      <c r="C4665" s="442">
        <f>hourly1!$F4666*유형화!$G$71/hourly1!$F$8763+유형화!$G$72*hourly1!$G4666/hourly1!$F$8763+유형화!$G$74*hourly1!I4666/hourly1!$I$8763</f>
        <v>0.42547030060500535</v>
      </c>
      <c r="D4665" s="14">
        <v>139.13936000000001</v>
      </c>
      <c r="E4665" s="14">
        <v>200.7295970000001</v>
      </c>
      <c r="F4665" s="1">
        <v>909044</v>
      </c>
      <c r="G4665" s="15">
        <f t="shared" si="144"/>
        <v>0.15921681535953863</v>
      </c>
      <c r="H4665" s="15">
        <f t="shared" si="145"/>
        <v>0.29617917285872269</v>
      </c>
    </row>
    <row r="4666" spans="1:8">
      <c r="A4666" s="1">
        <v>4665</v>
      </c>
      <c r="B4666" s="444">
        <f>유형화!$F$71*hourly1!B4667/hourly1!$B$8763+유형화!$F$72*hourly1!C4667/hourly1!$C$8763+유형화!$F$73*hourly1!D4667/hourly1!$D$8763+유형화!$F$74*hourly1!E4667/hourly1!$E$8763</f>
        <v>75.176864814900341</v>
      </c>
      <c r="C4666" s="442">
        <f>hourly1!$F4667*유형화!$G$71/hourly1!$F$8763+유형화!$G$72*hourly1!$G4667/hourly1!$F$8763+유형화!$G$74*hourly1!I4667/hourly1!$I$8763</f>
        <v>0.54629576513969058</v>
      </c>
      <c r="D4666" s="14">
        <v>163.311635</v>
      </c>
      <c r="E4666" s="14">
        <v>432.32263999999992</v>
      </c>
      <c r="F4666" s="1">
        <v>890752</v>
      </c>
      <c r="G4666" s="15">
        <f t="shared" si="144"/>
        <v>0.18687708809253803</v>
      </c>
      <c r="H4666" s="15">
        <f t="shared" si="145"/>
        <v>0.3380662781887373</v>
      </c>
    </row>
    <row r="4667" spans="1:8">
      <c r="A4667" s="1">
        <v>4666</v>
      </c>
      <c r="B4667" s="444">
        <f>유형화!$F$71*hourly1!B4668/hourly1!$B$8763+유형화!$F$72*hourly1!C4668/hourly1!$C$8763+유형화!$F$73*hourly1!D4668/hourly1!$D$8763+유형화!$F$74*hourly1!E4668/hourly1!$E$8763</f>
        <v>85.613770057708578</v>
      </c>
      <c r="C4667" s="442">
        <f>hourly1!$F4668*유형화!$G$71/hourly1!$F$8763+유형화!$G$72*hourly1!$G4668/hourly1!$F$8763+유형화!$G$74*hourly1!I4668/hourly1!$I$8763</f>
        <v>0.65204224794541532</v>
      </c>
      <c r="D4667" s="14">
        <v>186.05659900000001</v>
      </c>
      <c r="E4667" s="14">
        <v>701.17907600000069</v>
      </c>
      <c r="F4667" s="1">
        <v>839716</v>
      </c>
      <c r="G4667" s="15">
        <f t="shared" si="144"/>
        <v>0.21290409248257802</v>
      </c>
      <c r="H4667" s="15">
        <f t="shared" si="145"/>
        <v>0.3754278338639026</v>
      </c>
    </row>
    <row r="4668" spans="1:8">
      <c r="A4668" s="1">
        <v>4667</v>
      </c>
      <c r="B4668" s="444">
        <f>유형화!$F$71*hourly1!B4669/hourly1!$B$8763+유형화!$F$72*hourly1!C4669/hourly1!$C$8763+유형화!$F$73*hourly1!D4669/hourly1!$D$8763+유형화!$F$74*hourly1!E4669/hourly1!$E$8763</f>
        <v>96.427522497249072</v>
      </c>
      <c r="C4668" s="442">
        <f>hourly1!$F4669*유형화!$G$71/hourly1!$F$8763+유형화!$G$72*hourly1!$G4669/hourly1!$F$8763+유형화!$G$74*hourly1!I4669/hourly1!$I$8763</f>
        <v>0.69731374319041017</v>
      </c>
      <c r="D4668" s="14">
        <v>165.86435</v>
      </c>
      <c r="E4668" s="14">
        <v>877.03978400000005</v>
      </c>
      <c r="F4668" s="1">
        <v>815771</v>
      </c>
      <c r="G4668" s="15">
        <f t="shared" si="144"/>
        <v>0.18979815336709821</v>
      </c>
      <c r="H4668" s="15">
        <f t="shared" si="145"/>
        <v>0.34235556391687227</v>
      </c>
    </row>
    <row r="4669" spans="1:8">
      <c r="A4669" s="1">
        <v>4668</v>
      </c>
      <c r="B4669" s="444">
        <f>유형화!$F$71*hourly1!B4670/hourly1!$B$8763+유형화!$F$72*hourly1!C4670/hourly1!$C$8763+유형화!$F$73*hourly1!D4670/hourly1!$D$8763+유형화!$F$74*hourly1!E4670/hourly1!$E$8763</f>
        <v>102.12373106013477</v>
      </c>
      <c r="C4669" s="442">
        <f>hourly1!$F4670*유형화!$G$71/hourly1!$F$8763+유형화!$G$72*hourly1!$G4670/hourly1!$F$8763+유형화!$G$74*hourly1!I4670/hourly1!$I$8763</f>
        <v>0.72244654737114888</v>
      </c>
      <c r="D4669" s="14">
        <v>154.75759500000001</v>
      </c>
      <c r="E4669" s="14">
        <v>1003.927628</v>
      </c>
      <c r="F4669" s="1">
        <v>843014</v>
      </c>
      <c r="G4669" s="15">
        <f t="shared" si="144"/>
        <v>0.17708872190156155</v>
      </c>
      <c r="H4669" s="15">
        <f t="shared" si="145"/>
        <v>0.32350951967241132</v>
      </c>
    </row>
    <row r="4670" spans="1:8">
      <c r="A4670" s="1">
        <v>4669</v>
      </c>
      <c r="B4670" s="444">
        <f>유형화!$F$71*hourly1!B4671/hourly1!$B$8763+유형화!$F$72*hourly1!C4671/hourly1!$C$8763+유형화!$F$73*hourly1!D4671/hourly1!$D$8763+유형화!$F$74*hourly1!E4671/hourly1!$E$8763</f>
        <v>122.25868941658123</v>
      </c>
      <c r="C4670" s="442">
        <f>hourly1!$F4671*유형화!$G$71/hourly1!$F$8763+유형화!$G$72*hourly1!$G4671/hourly1!$F$8763+유형화!$G$74*hourly1!I4671/hourly1!$I$8763</f>
        <v>0.65187300155227179</v>
      </c>
      <c r="D4670" s="14">
        <v>122.998429</v>
      </c>
      <c r="E4670" s="14">
        <v>1041.803332999998</v>
      </c>
      <c r="F4670" s="1">
        <v>885867</v>
      </c>
      <c r="G4670" s="15">
        <f t="shared" si="144"/>
        <v>0.14074678911564867</v>
      </c>
      <c r="H4670" s="15">
        <f t="shared" si="145"/>
        <v>0.26686371747606019</v>
      </c>
    </row>
    <row r="4671" spans="1:8">
      <c r="A4671" s="1">
        <v>4670</v>
      </c>
      <c r="B4671" s="444">
        <f>유형화!$F$71*hourly1!B4672/hourly1!$B$8763+유형화!$F$72*hourly1!C4672/hourly1!$C$8763+유형화!$F$73*hourly1!D4672/hourly1!$D$8763+유형화!$F$74*hourly1!E4672/hourly1!$E$8763</f>
        <v>101.09196011503623</v>
      </c>
      <c r="C4671" s="442">
        <f>hourly1!$F4672*유형화!$G$71/hourly1!$F$8763+유형화!$G$72*hourly1!$G4672/hourly1!$F$8763+유형화!$G$74*hourly1!I4672/hourly1!$I$8763</f>
        <v>0.59140054005711296</v>
      </c>
      <c r="D4671" s="14">
        <v>148.171053</v>
      </c>
      <c r="E4671" s="14">
        <v>902.99072899999999</v>
      </c>
      <c r="F4671" s="1">
        <v>895466</v>
      </c>
      <c r="G4671" s="15">
        <f t="shared" si="144"/>
        <v>0.16955175866217445</v>
      </c>
      <c r="H4671" s="15">
        <f t="shared" si="145"/>
        <v>0.31210432860379295</v>
      </c>
    </row>
    <row r="4672" spans="1:8">
      <c r="A4672" s="1">
        <v>4671</v>
      </c>
      <c r="B4672" s="444">
        <f>유형화!$F$71*hourly1!B4673/hourly1!$B$8763+유형화!$F$72*hourly1!C4673/hourly1!$C$8763+유형화!$F$73*hourly1!D4673/hourly1!$D$8763+유형화!$F$74*hourly1!E4673/hourly1!$E$8763</f>
        <v>102.62300019008249</v>
      </c>
      <c r="C4672" s="442">
        <f>hourly1!$F4673*유형화!$G$71/hourly1!$F$8763+유형화!$G$72*hourly1!$G4673/hourly1!$F$8763+유형화!$G$74*hourly1!I4673/hourly1!$I$8763</f>
        <v>0.51082687105130586</v>
      </c>
      <c r="D4672" s="14">
        <v>181.862382</v>
      </c>
      <c r="E4672" s="14">
        <v>725.67543800000055</v>
      </c>
      <c r="F4672" s="1">
        <v>884856</v>
      </c>
      <c r="G4672" s="15">
        <f t="shared" si="144"/>
        <v>0.20810466064914973</v>
      </c>
      <c r="H4672" s="15">
        <f t="shared" si="145"/>
        <v>0.36868079047692515</v>
      </c>
    </row>
    <row r="4673" spans="1:8">
      <c r="A4673" s="1">
        <v>4672</v>
      </c>
      <c r="B4673" s="444">
        <f>유형화!$F$71*hourly1!B4674/hourly1!$B$8763+유형화!$F$72*hourly1!C4674/hourly1!$C$8763+유형화!$F$73*hourly1!D4674/hourly1!$D$8763+유형화!$F$74*hourly1!E4674/hourly1!$E$8763</f>
        <v>102.53434481670955</v>
      </c>
      <c r="C4673" s="442">
        <f>hourly1!$F4674*유형화!$G$71/hourly1!$F$8763+유형화!$G$72*hourly1!$G4674/hourly1!$F$8763+유형화!$G$74*hourly1!I4674/hourly1!$I$8763</f>
        <v>0.47558173748076726</v>
      </c>
      <c r="D4673" s="14">
        <v>149.39233400000009</v>
      </c>
      <c r="E4673" s="14">
        <v>503.86869099999973</v>
      </c>
      <c r="F4673" s="1">
        <v>898659</v>
      </c>
      <c r="G4673" s="15">
        <f t="shared" si="144"/>
        <v>0.17094926740074509</v>
      </c>
      <c r="H4673" s="15">
        <f t="shared" si="145"/>
        <v>0.31423221284818526</v>
      </c>
    </row>
    <row r="4674" spans="1:8">
      <c r="A4674" s="1">
        <v>4673</v>
      </c>
      <c r="B4674" s="444">
        <f>유형화!$F$71*hourly1!B4675/hourly1!$B$8763+유형화!$F$72*hourly1!C4675/hourly1!$C$8763+유형화!$F$73*hourly1!D4675/hourly1!$D$8763+유형화!$F$74*hourly1!E4675/hourly1!$E$8763</f>
        <v>92.852969162210528</v>
      </c>
      <c r="C4674" s="442">
        <f>hourly1!$F4675*유형화!$G$71/hourly1!$F$8763+유형화!$G$72*hourly1!$G4675/hourly1!$F$8763+유형화!$G$74*hourly1!I4675/hourly1!$I$8763</f>
        <v>0.36498300866037509</v>
      </c>
      <c r="D4674" s="14">
        <v>79.119197999999997</v>
      </c>
      <c r="E4674" s="14">
        <v>331.42217600000077</v>
      </c>
      <c r="F4674" s="1">
        <v>830488</v>
      </c>
      <c r="G4674" s="15">
        <f t="shared" ref="G4674:G4737" si="146">D4674/$I$1</f>
        <v>9.0535896811375124E-2</v>
      </c>
      <c r="H4674" s="15">
        <f t="shared" ref="H4674:H4737" si="147">G4674/(1-$H$1*(1-G4674))</f>
        <v>0.18114615656685037</v>
      </c>
    </row>
    <row r="4675" spans="1:8">
      <c r="A4675" s="1">
        <v>4674</v>
      </c>
      <c r="B4675" s="444">
        <f>유형화!$F$71*hourly1!B4676/hourly1!$B$8763+유형화!$F$72*hourly1!C4676/hourly1!$C$8763+유형화!$F$73*hourly1!D4676/hourly1!$D$8763+유형화!$F$74*hourly1!E4676/hourly1!$E$8763</f>
        <v>97.119505332618075</v>
      </c>
      <c r="C4675" s="442">
        <f>hourly1!$F4676*유형화!$G$71/hourly1!$F$8763+유형화!$G$72*hourly1!$G4676/hourly1!$F$8763+유형화!$G$74*hourly1!I4676/hourly1!$I$8763</f>
        <v>0.49575375631334329</v>
      </c>
      <c r="D4675" s="14">
        <v>138.307783</v>
      </c>
      <c r="E4675" s="14">
        <v>212.65195499999999</v>
      </c>
      <c r="F4675" s="1">
        <v>833403</v>
      </c>
      <c r="G4675" s="15">
        <f t="shared" si="146"/>
        <v>0.15826524391587063</v>
      </c>
      <c r="H4675" s="15">
        <f t="shared" si="147"/>
        <v>0.29469594421203565</v>
      </c>
    </row>
    <row r="4676" spans="1:8">
      <c r="A4676" s="1">
        <v>4675</v>
      </c>
      <c r="B4676" s="444">
        <f>유형화!$F$71*hourly1!B4677/hourly1!$B$8763+유형화!$F$72*hourly1!C4677/hourly1!$C$8763+유형화!$F$73*hourly1!D4677/hourly1!$D$8763+유형화!$F$74*hourly1!E4677/hourly1!$E$8763</f>
        <v>117.49780734298538</v>
      </c>
      <c r="C4676" s="442">
        <f>hourly1!$F4677*유형화!$G$71/hourly1!$F$8763+유형화!$G$72*hourly1!$G4677/hourly1!$F$8763+유형화!$G$74*hourly1!I4677/hourly1!$I$8763</f>
        <v>0.58137425986864111</v>
      </c>
      <c r="D4676" s="14">
        <v>222.13932399999999</v>
      </c>
      <c r="E4676" s="14">
        <v>98.610979000000043</v>
      </c>
      <c r="F4676" s="1">
        <v>822886</v>
      </c>
      <c r="G4676" s="15">
        <f t="shared" si="146"/>
        <v>0.25419346282317756</v>
      </c>
      <c r="H4676" s="15">
        <f t="shared" si="147"/>
        <v>0.43097779349468651</v>
      </c>
    </row>
    <row r="4677" spans="1:8">
      <c r="A4677" s="1">
        <v>4676</v>
      </c>
      <c r="B4677" s="444">
        <f>유형화!$F$71*hourly1!B4678/hourly1!$B$8763+유형화!$F$72*hourly1!C4678/hourly1!$C$8763+유형화!$F$73*hourly1!D4678/hourly1!$D$8763+유형화!$F$74*hourly1!E4678/hourly1!$E$8763</f>
        <v>121.67815766682482</v>
      </c>
      <c r="C4677" s="442">
        <f>hourly1!$F4678*유형화!$G$71/hourly1!$F$8763+유형화!$G$72*hourly1!$G4678/hourly1!$F$8763+유형화!$G$74*hourly1!I4678/hourly1!$I$8763</f>
        <v>0.61163978482822656</v>
      </c>
      <c r="D4677" s="14">
        <v>291.48095599999988</v>
      </c>
      <c r="E4677" s="14">
        <v>24.12031899999997</v>
      </c>
      <c r="F4677" s="1">
        <v>861214</v>
      </c>
      <c r="G4677" s="15">
        <f t="shared" si="146"/>
        <v>0.33354091575722195</v>
      </c>
      <c r="H4677" s="15">
        <f t="shared" si="147"/>
        <v>0.52654863082835768</v>
      </c>
    </row>
    <row r="4678" spans="1:8">
      <c r="A4678" s="1">
        <v>4677</v>
      </c>
      <c r="B4678" s="444">
        <f>유형화!$F$71*hourly1!B4679/hourly1!$B$8763+유형화!$F$72*hourly1!C4679/hourly1!$C$8763+유형화!$F$73*hourly1!D4679/hourly1!$D$8763+유형화!$F$74*hourly1!E4679/hourly1!$E$8763</f>
        <v>85.6175121143539</v>
      </c>
      <c r="C4678" s="442">
        <f>hourly1!$F4679*유형화!$G$71/hourly1!$F$8763+유형화!$G$72*hourly1!$G4679/hourly1!$F$8763+유형화!$G$74*hourly1!I4679/hourly1!$I$8763</f>
        <v>0.42031875656336715</v>
      </c>
      <c r="D4678" s="14">
        <v>288.90786099999991</v>
      </c>
      <c r="E4678" s="14">
        <v>16.576899999999998</v>
      </c>
      <c r="F4678" s="1">
        <v>821835</v>
      </c>
      <c r="G4678" s="15">
        <f t="shared" si="146"/>
        <v>0.33059652970055514</v>
      </c>
      <c r="H4678" s="15">
        <f t="shared" si="147"/>
        <v>0.52323809946764566</v>
      </c>
    </row>
    <row r="4679" spans="1:8">
      <c r="A4679" s="1">
        <v>4678</v>
      </c>
      <c r="B4679" s="444">
        <f>유형화!$F$71*hourly1!B4680/hourly1!$B$8763+유형화!$F$72*hourly1!C4680/hourly1!$C$8763+유형화!$F$73*hourly1!D4680/hourly1!$D$8763+유형화!$F$74*hourly1!E4680/hourly1!$E$8763</f>
        <v>71.121770271711483</v>
      </c>
      <c r="C4679" s="442">
        <f>hourly1!$F4680*유형화!$G$71/hourly1!$F$8763+유형화!$G$72*hourly1!$G4680/hourly1!$F$8763+유형화!$G$74*hourly1!I4680/hourly1!$I$8763</f>
        <v>0.40522453695500393</v>
      </c>
      <c r="D4679" s="14">
        <v>229.79005200000009</v>
      </c>
      <c r="E4679" s="14">
        <v>10.5327</v>
      </c>
      <c r="F4679" s="1">
        <v>877566</v>
      </c>
      <c r="G4679" s="15">
        <f t="shared" si="146"/>
        <v>0.26294817139264398</v>
      </c>
      <c r="H4679" s="15">
        <f t="shared" si="147"/>
        <v>0.44221100974031741</v>
      </c>
    </row>
    <row r="4680" spans="1:8">
      <c r="A4680" s="1">
        <v>4679</v>
      </c>
      <c r="B4680" s="444">
        <f>유형화!$F$71*hourly1!B4681/hourly1!$B$8763+유형화!$F$72*hourly1!C4681/hourly1!$C$8763+유형화!$F$73*hourly1!D4681/hourly1!$D$8763+유형화!$F$74*hourly1!E4681/hourly1!$E$8763</f>
        <v>67.153224917979585</v>
      </c>
      <c r="C4680" s="442">
        <f>hourly1!$F4681*유형화!$G$71/hourly1!$F$8763+유형화!$G$72*hourly1!$G4681/hourly1!$F$8763+유형화!$G$74*hourly1!I4681/hourly1!$I$8763</f>
        <v>0.39017089736772076</v>
      </c>
      <c r="D4680" s="14">
        <v>302.73152900000002</v>
      </c>
      <c r="E4680" s="14">
        <v>5.8237199999999998</v>
      </c>
      <c r="F4680" s="1">
        <v>921117</v>
      </c>
      <c r="G4680" s="15">
        <f t="shared" si="146"/>
        <v>0.34641491779395717</v>
      </c>
      <c r="H4680" s="15">
        <f t="shared" si="147"/>
        <v>0.5408269537628374</v>
      </c>
    </row>
    <row r="4681" spans="1:8">
      <c r="A4681" s="1">
        <v>4680</v>
      </c>
      <c r="B4681" s="444">
        <f>유형화!$F$71*hourly1!B4682/hourly1!$B$8763+유형화!$F$72*hourly1!C4682/hourly1!$C$8763+유형화!$F$73*hourly1!D4682/hourly1!$D$8763+유형화!$F$74*hourly1!E4682/hourly1!$E$8763</f>
        <v>63.218653958728893</v>
      </c>
      <c r="C4681" s="442">
        <f>hourly1!$F4682*유형화!$G$71/hourly1!$F$8763+유형화!$G$72*hourly1!$G4682/hourly1!$F$8763+유형화!$G$74*hourly1!I4682/hourly1!$I$8763</f>
        <v>0.31494490917210716</v>
      </c>
      <c r="D4681" s="14">
        <v>391.77126900000002</v>
      </c>
      <c r="E4681" s="14">
        <v>1.19506</v>
      </c>
      <c r="F4681" s="1">
        <v>986744</v>
      </c>
      <c r="G4681" s="15">
        <f t="shared" si="146"/>
        <v>0.44830286555540527</v>
      </c>
      <c r="H4681" s="15">
        <f t="shared" si="147"/>
        <v>0.64358940116544372</v>
      </c>
    </row>
    <row r="4682" spans="1:8">
      <c r="A4682" s="1">
        <v>4681</v>
      </c>
      <c r="B4682" s="444">
        <f>유형화!$F$71*hourly1!B4683/hourly1!$B$8763+유형화!$F$72*hourly1!C4683/hourly1!$C$8763+유형화!$F$73*hourly1!D4683/hourly1!$D$8763+유형화!$F$74*hourly1!E4683/hourly1!$E$8763</f>
        <v>61.437256594502124</v>
      </c>
      <c r="C4682" s="442">
        <f>hourly1!$F4683*유형화!$G$71/hourly1!$F$8763+유형화!$G$72*hourly1!$G4683/hourly1!$F$8763+유형화!$G$74*hourly1!I4683/hourly1!$I$8763</f>
        <v>0.26282793920629821</v>
      </c>
      <c r="D4682" s="14">
        <v>404.86935899999997</v>
      </c>
      <c r="E4682" s="14">
        <v>0.2752</v>
      </c>
      <c r="F4682" s="1">
        <v>923771</v>
      </c>
      <c r="G4682" s="15">
        <f t="shared" si="146"/>
        <v>0.46329097659093549</v>
      </c>
      <c r="H4682" s="15">
        <f t="shared" si="147"/>
        <v>0.65732743886670852</v>
      </c>
    </row>
    <row r="4683" spans="1:8">
      <c r="A4683" s="1">
        <v>4682</v>
      </c>
      <c r="B4683" s="444">
        <f>유형화!$F$71*hourly1!B4684/hourly1!$B$8763+유형화!$F$72*hourly1!C4684/hourly1!$C$8763+유형화!$F$73*hourly1!D4684/hourly1!$D$8763+유형화!$F$74*hourly1!E4684/hourly1!$E$8763</f>
        <v>59.697539936107319</v>
      </c>
      <c r="C4683" s="442">
        <f>hourly1!$F4684*유형화!$G$71/hourly1!$F$8763+유형화!$G$72*hourly1!$G4684/hourly1!$F$8763+유형화!$G$74*hourly1!I4684/hourly1!$I$8763</f>
        <v>0.24336745600440274</v>
      </c>
      <c r="D4683" s="14">
        <v>387.66427900000002</v>
      </c>
      <c r="E4683" s="14">
        <v>0.6658400000000001</v>
      </c>
      <c r="F4683" s="1">
        <v>815711</v>
      </c>
      <c r="G4683" s="15">
        <f t="shared" si="146"/>
        <v>0.44360324735597223</v>
      </c>
      <c r="H4683" s="15">
        <f t="shared" si="147"/>
        <v>0.63921453887653767</v>
      </c>
    </row>
    <row r="4684" spans="1:8">
      <c r="A4684" s="1">
        <v>4683</v>
      </c>
      <c r="B4684" s="444">
        <f>유형화!$F$71*hourly1!B4685/hourly1!$B$8763+유형화!$F$72*hourly1!C4685/hourly1!$C$8763+유형화!$F$73*hourly1!D4685/hourly1!$D$8763+유형화!$F$74*hourly1!E4685/hourly1!$E$8763</f>
        <v>59.244940635773318</v>
      </c>
      <c r="C4684" s="442">
        <f>hourly1!$F4685*유형화!$G$71/hourly1!$F$8763+유형화!$G$72*hourly1!$G4685/hourly1!$F$8763+유형화!$G$74*hourly1!I4685/hourly1!$I$8763</f>
        <v>0.23764648789185491</v>
      </c>
      <c r="D4684" s="14">
        <v>355.77597600000001</v>
      </c>
      <c r="E4684" s="14">
        <v>0.52991999999999995</v>
      </c>
      <c r="F4684" s="1">
        <v>689918</v>
      </c>
      <c r="G4684" s="15">
        <f t="shared" si="146"/>
        <v>0.4071135434297789</v>
      </c>
      <c r="H4684" s="15">
        <f t="shared" si="147"/>
        <v>0.60410450066996502</v>
      </c>
    </row>
    <row r="4685" spans="1:8">
      <c r="A4685" s="1">
        <v>4684</v>
      </c>
      <c r="B4685" s="444">
        <f>유형화!$F$71*hourly1!B4686/hourly1!$B$8763+유형화!$F$72*hourly1!C4686/hourly1!$C$8763+유형화!$F$73*hourly1!D4686/hourly1!$D$8763+유형화!$F$74*hourly1!E4686/hourly1!$E$8763</f>
        <v>58.827126146427524</v>
      </c>
      <c r="C4685" s="442">
        <f>hourly1!$F4686*유형화!$G$71/hourly1!$F$8763+유형화!$G$72*hourly1!$G4686/hourly1!$F$8763+유형화!$G$74*hourly1!I4686/hourly1!$I$8763</f>
        <v>0.23774696011272392</v>
      </c>
      <c r="D4685" s="14">
        <v>320.76630300000011</v>
      </c>
      <c r="E4685" s="14">
        <v>5.2080000000000001E-2</v>
      </c>
      <c r="F4685" s="1">
        <v>542681</v>
      </c>
      <c r="G4685" s="15">
        <f t="shared" si="146"/>
        <v>0.36705206376048327</v>
      </c>
      <c r="H4685" s="15">
        <f t="shared" si="147"/>
        <v>0.56306809889857035</v>
      </c>
    </row>
    <row r="4686" spans="1:8">
      <c r="A4686" s="1">
        <v>4685</v>
      </c>
      <c r="B4686" s="444">
        <f>유형화!$F$71*hourly1!B4687/hourly1!$B$8763+유형화!$F$72*hourly1!C4687/hourly1!$C$8763+유형화!$F$73*hourly1!D4687/hourly1!$D$8763+유형화!$F$74*hourly1!E4687/hourly1!$E$8763</f>
        <v>58.881261902143194</v>
      </c>
      <c r="C4686" s="442">
        <f>hourly1!$F4687*유형화!$G$71/hourly1!$F$8763+유형화!$G$72*hourly1!$G4687/hourly1!$F$8763+유형화!$G$74*hourly1!I4687/hourly1!$I$8763</f>
        <v>0.23633855632886344</v>
      </c>
      <c r="D4686" s="14">
        <v>263.43362400000001</v>
      </c>
      <c r="E4686" s="14">
        <v>4.9599999999999998E-2</v>
      </c>
      <c r="F4686" s="1">
        <v>619008</v>
      </c>
      <c r="G4686" s="15">
        <f t="shared" si="146"/>
        <v>0.30144642516612208</v>
      </c>
      <c r="H4686" s="15">
        <f t="shared" si="147"/>
        <v>0.48952356520951423</v>
      </c>
    </row>
    <row r="4687" spans="1:8">
      <c r="A4687" s="1">
        <v>4686</v>
      </c>
      <c r="B4687" s="444">
        <f>유형화!$F$71*hourly1!B4688/hourly1!$B$8763+유형화!$F$72*hourly1!C4688/hourly1!$C$8763+유형화!$F$73*hourly1!D4688/hourly1!$D$8763+유형화!$F$74*hourly1!E4688/hourly1!$E$8763</f>
        <v>60.739314391094076</v>
      </c>
      <c r="C4687" s="442">
        <f>hourly1!$F4688*유형화!$G$71/hourly1!$F$8763+유형화!$G$72*hourly1!$G4688/hourly1!$F$8763+유형화!$G$74*hourly1!I4688/hourly1!$I$8763</f>
        <v>0.42139673467356764</v>
      </c>
      <c r="D4687" s="14">
        <v>218.188288</v>
      </c>
      <c r="E4687" s="14">
        <v>0.57918500000000006</v>
      </c>
      <c r="F4687" s="1">
        <v>978073</v>
      </c>
      <c r="G4687" s="15">
        <f t="shared" si="146"/>
        <v>0.24967230238884119</v>
      </c>
      <c r="H4687" s="15">
        <f t="shared" si="147"/>
        <v>0.42510454561377176</v>
      </c>
    </row>
    <row r="4688" spans="1:8">
      <c r="A4688" s="1">
        <v>4687</v>
      </c>
      <c r="B4688" s="444">
        <f>유형화!$F$71*hourly1!B4689/hourly1!$B$8763+유형화!$F$72*hourly1!C4689/hourly1!$C$8763+유형화!$F$73*hourly1!D4689/hourly1!$D$8763+유형화!$F$74*hourly1!E4689/hourly1!$E$8763</f>
        <v>72.799247777064764</v>
      </c>
      <c r="C4688" s="442">
        <f>hourly1!$F4689*유형화!$G$71/hourly1!$F$8763+유형화!$G$72*hourly1!$G4689/hourly1!$F$8763+유형화!$G$74*hourly1!I4689/hourly1!$I$8763</f>
        <v>0.75164843575408857</v>
      </c>
      <c r="D4688" s="14">
        <v>220.81838300000001</v>
      </c>
      <c r="E4688" s="14">
        <v>22.391014999999999</v>
      </c>
      <c r="F4688" s="1">
        <v>1027363</v>
      </c>
      <c r="G4688" s="15">
        <f t="shared" si="146"/>
        <v>0.25268191340036983</v>
      </c>
      <c r="H4688" s="15">
        <f t="shared" si="147"/>
        <v>0.4290197222845108</v>
      </c>
    </row>
    <row r="4689" spans="1:8">
      <c r="A4689" s="1">
        <v>4688</v>
      </c>
      <c r="B4689" s="444">
        <f>유형화!$F$71*hourly1!B4690/hourly1!$B$8763+유형화!$F$72*hourly1!C4690/hourly1!$C$8763+유형화!$F$73*hourly1!D4690/hourly1!$D$8763+유형화!$F$74*hourly1!E4690/hourly1!$E$8763</f>
        <v>155.36259170133482</v>
      </c>
      <c r="C4689" s="442">
        <f>hourly1!$F4690*유형화!$G$71/hourly1!$F$8763+유형화!$G$72*hourly1!$G4690/hourly1!$F$8763+유형화!$G$74*hourly1!I4690/hourly1!$I$8763</f>
        <v>0.65043322566376127</v>
      </c>
      <c r="D4689" s="14">
        <v>231.56938099999999</v>
      </c>
      <c r="E4689" s="14">
        <v>98.06728499999997</v>
      </c>
      <c r="F4689" s="1">
        <v>931543</v>
      </c>
      <c r="G4689" s="15">
        <f t="shared" si="146"/>
        <v>0.26498425303666517</v>
      </c>
      <c r="H4689" s="15">
        <f t="shared" si="147"/>
        <v>0.44479749114905026</v>
      </c>
    </row>
    <row r="4690" spans="1:8">
      <c r="A4690" s="1">
        <v>4689</v>
      </c>
      <c r="B4690" s="444">
        <f>유형화!$F$71*hourly1!B4691/hourly1!$B$8763+유형화!$F$72*hourly1!C4691/hourly1!$C$8763+유형화!$F$73*hourly1!D4691/hourly1!$D$8763+유형화!$F$74*hourly1!E4691/hourly1!$E$8763</f>
        <v>250.56568244484117</v>
      </c>
      <c r="C4690" s="442">
        <f>hourly1!$F4691*유형화!$G$71/hourly1!$F$8763+유형화!$G$72*hourly1!$G4691/hourly1!$F$8763+유형화!$G$74*hourly1!I4691/hourly1!$I$8763</f>
        <v>0.57586262925440102</v>
      </c>
      <c r="D4690" s="14">
        <v>271.16898400000002</v>
      </c>
      <c r="E4690" s="14">
        <v>257.60755499999988</v>
      </c>
      <c r="F4690" s="1">
        <v>895252</v>
      </c>
      <c r="G4690" s="15">
        <f t="shared" si="146"/>
        <v>0.3102979779176912</v>
      </c>
      <c r="H4690" s="15">
        <f t="shared" si="147"/>
        <v>0.49994527471254807</v>
      </c>
    </row>
    <row r="4691" spans="1:8">
      <c r="A4691" s="1">
        <v>4690</v>
      </c>
      <c r="B4691" s="444">
        <f>유형화!$F$71*hourly1!B4692/hourly1!$B$8763+유형화!$F$72*hourly1!C4692/hourly1!$C$8763+유형화!$F$73*hourly1!D4692/hourly1!$D$8763+유형화!$F$74*hourly1!E4692/hourly1!$E$8763</f>
        <v>345.63281387796707</v>
      </c>
      <c r="C4691" s="442">
        <f>hourly1!$F4692*유형화!$G$71/hourly1!$F$8763+유형화!$G$72*hourly1!$G4692/hourly1!$F$8763+유형화!$G$74*hourly1!I4692/hourly1!$I$8763</f>
        <v>0.49055820983920773</v>
      </c>
      <c r="D4691" s="14">
        <v>256.18630400000001</v>
      </c>
      <c r="E4691" s="14">
        <v>356.51043200000049</v>
      </c>
      <c r="F4691" s="1">
        <v>890856</v>
      </c>
      <c r="G4691" s="15">
        <f t="shared" si="146"/>
        <v>0.29315333534386406</v>
      </c>
      <c r="H4691" s="15">
        <f t="shared" si="147"/>
        <v>0.47960875040317325</v>
      </c>
    </row>
    <row r="4692" spans="1:8">
      <c r="A4692" s="1">
        <v>4691</v>
      </c>
      <c r="B4692" s="444">
        <f>유형화!$F$71*hourly1!B4693/hourly1!$B$8763+유형화!$F$72*hourly1!C4693/hourly1!$C$8763+유형화!$F$73*hourly1!D4693/hourly1!$D$8763+유형화!$F$74*hourly1!E4693/hourly1!$E$8763</f>
        <v>434.39679843347898</v>
      </c>
      <c r="C4692" s="442">
        <f>hourly1!$F4693*유형화!$G$71/hourly1!$F$8763+유형화!$G$72*hourly1!$G4693/hourly1!$F$8763+유형화!$G$74*hourly1!I4693/hourly1!$I$8763</f>
        <v>0.45854293629996434</v>
      </c>
      <c r="D4692" s="14">
        <v>199.559574</v>
      </c>
      <c r="E4692" s="14">
        <v>378.71806999999927</v>
      </c>
      <c r="F4692" s="1">
        <v>873125</v>
      </c>
      <c r="G4692" s="15">
        <f t="shared" si="146"/>
        <v>0.2283555123926557</v>
      </c>
      <c r="H4692" s="15">
        <f t="shared" si="147"/>
        <v>0.39672912621856393</v>
      </c>
    </row>
    <row r="4693" spans="1:8">
      <c r="A4693" s="1">
        <v>4692</v>
      </c>
      <c r="B4693" s="444">
        <f>유형화!$F$71*hourly1!B4694/hourly1!$B$8763+유형화!$F$72*hourly1!C4694/hourly1!$C$8763+유형화!$F$73*hourly1!D4694/hourly1!$D$8763+유형화!$F$74*hourly1!E4694/hourly1!$E$8763</f>
        <v>397.87759257346249</v>
      </c>
      <c r="C4693" s="442">
        <f>hourly1!$F4694*유형화!$G$71/hourly1!$F$8763+유형화!$G$72*hourly1!$G4694/hourly1!$F$8763+유형화!$G$74*hourly1!I4694/hourly1!$I$8763</f>
        <v>0.44248620422371243</v>
      </c>
      <c r="D4693" s="14">
        <v>220.44095200000001</v>
      </c>
      <c r="E4693" s="14">
        <v>424.00059699999952</v>
      </c>
      <c r="F4693" s="1">
        <v>823672</v>
      </c>
      <c r="G4693" s="15">
        <f t="shared" si="146"/>
        <v>0.2522500200681167</v>
      </c>
      <c r="H4693" s="15">
        <f t="shared" si="147"/>
        <v>0.42845922900955569</v>
      </c>
    </row>
    <row r="4694" spans="1:8">
      <c r="A4694" s="1">
        <v>4693</v>
      </c>
      <c r="B4694" s="444">
        <f>유형화!$F$71*hourly1!B4695/hourly1!$B$8763+유형화!$F$72*hourly1!C4695/hourly1!$C$8763+유형화!$F$73*hourly1!D4695/hourly1!$D$8763+유형화!$F$74*hourly1!E4695/hourly1!$E$8763</f>
        <v>307.90221294305093</v>
      </c>
      <c r="C4694" s="442">
        <f>hourly1!$F4695*유형화!$G$71/hourly1!$F$8763+유형화!$G$72*hourly1!$G4695/hourly1!$F$8763+유형화!$G$74*hourly1!I4695/hourly1!$I$8763</f>
        <v>0.55422671468142615</v>
      </c>
      <c r="D4694" s="14">
        <v>250.79295999999999</v>
      </c>
      <c r="E4694" s="14">
        <v>474.65135099999958</v>
      </c>
      <c r="F4694" s="1">
        <v>895562</v>
      </c>
      <c r="G4694" s="15">
        <f t="shared" si="146"/>
        <v>0.28698174553765488</v>
      </c>
      <c r="H4694" s="15">
        <f t="shared" si="147"/>
        <v>0.47213372664092956</v>
      </c>
    </row>
    <row r="4695" spans="1:8">
      <c r="A4695" s="1">
        <v>4694</v>
      </c>
      <c r="B4695" s="444">
        <f>유형화!$F$71*hourly1!B4696/hourly1!$B$8763+유형화!$F$72*hourly1!C4696/hourly1!$C$8763+유형화!$F$73*hourly1!D4696/hourly1!$D$8763+유형화!$F$74*hourly1!E4696/hourly1!$E$8763</f>
        <v>375.21738086928036</v>
      </c>
      <c r="C4695" s="442">
        <f>hourly1!$F4696*유형화!$G$71/hourly1!$F$8763+유형화!$G$72*hourly1!$G4696/hourly1!$F$8763+유형화!$G$74*hourly1!I4696/hourly1!$I$8763</f>
        <v>0.51690955545617856</v>
      </c>
      <c r="D4695" s="14">
        <v>340.74229700000012</v>
      </c>
      <c r="E4695" s="14">
        <v>497.64469799999932</v>
      </c>
      <c r="F4695" s="1">
        <v>944932</v>
      </c>
      <c r="G4695" s="15">
        <f t="shared" si="146"/>
        <v>0.38991054283010995</v>
      </c>
      <c r="H4695" s="15">
        <f t="shared" si="147"/>
        <v>0.58681627545206327</v>
      </c>
    </row>
    <row r="4696" spans="1:8">
      <c r="A4696" s="1">
        <v>4695</v>
      </c>
      <c r="B4696" s="444">
        <f>유형화!$F$71*hourly1!B4697/hourly1!$B$8763+유형화!$F$72*hourly1!C4697/hourly1!$C$8763+유형화!$F$73*hourly1!D4697/hourly1!$D$8763+유형화!$F$74*hourly1!E4697/hourly1!$E$8763</f>
        <v>491.28085209678164</v>
      </c>
      <c r="C4696" s="442">
        <f>hourly1!$F4697*유형화!$G$71/hourly1!$F$8763+유형화!$G$72*hourly1!$G4697/hourly1!$F$8763+유형화!$G$74*hourly1!I4697/hourly1!$I$8763</f>
        <v>0.38922843045241506</v>
      </c>
      <c r="D4696" s="14">
        <v>350.579452</v>
      </c>
      <c r="E4696" s="14">
        <v>425.2400839999998</v>
      </c>
      <c r="F4696" s="1">
        <v>860173</v>
      </c>
      <c r="G4696" s="15">
        <f t="shared" si="146"/>
        <v>0.40116717424840986</v>
      </c>
      <c r="H4696" s="15">
        <f t="shared" si="147"/>
        <v>0.59818383973575362</v>
      </c>
    </row>
    <row r="4697" spans="1:8">
      <c r="A4697" s="1">
        <v>4696</v>
      </c>
      <c r="B4697" s="444">
        <f>유형화!$F$71*hourly1!B4698/hourly1!$B$8763+유형화!$F$72*hourly1!C4698/hourly1!$C$8763+유형화!$F$73*hourly1!D4698/hourly1!$D$8763+유형화!$F$74*hourly1!E4698/hourly1!$E$8763</f>
        <v>432.07369648918996</v>
      </c>
      <c r="C4697" s="442">
        <f>hourly1!$F4698*유형화!$G$71/hourly1!$F$8763+유형화!$G$72*hourly1!$G4698/hourly1!$F$8763+유형화!$G$74*hourly1!I4698/hourly1!$I$8763</f>
        <v>0.36798413752866843</v>
      </c>
      <c r="D4697" s="14">
        <v>361.90795100000003</v>
      </c>
      <c r="E4697" s="14">
        <v>341.35628999999977</v>
      </c>
      <c r="F4697" s="1">
        <v>872129</v>
      </c>
      <c r="G4697" s="15">
        <f t="shared" si="146"/>
        <v>0.41413034680852312</v>
      </c>
      <c r="H4697" s="15">
        <f t="shared" si="147"/>
        <v>0.61101747456212863</v>
      </c>
    </row>
    <row r="4698" spans="1:8">
      <c r="A4698" s="1">
        <v>4697</v>
      </c>
      <c r="B4698" s="444">
        <f>유형화!$F$71*hourly1!B4699/hourly1!$B$8763+유형화!$F$72*hourly1!C4699/hourly1!$C$8763+유형화!$F$73*hourly1!D4699/hourly1!$D$8763+유형화!$F$74*hourly1!E4699/hourly1!$E$8763</f>
        <v>401.2011886848619</v>
      </c>
      <c r="C4698" s="442">
        <f>hourly1!$F4699*유형화!$G$71/hourly1!$F$8763+유형화!$G$72*hourly1!$G4699/hourly1!$F$8763+유형화!$G$74*hourly1!I4699/hourly1!$I$8763</f>
        <v>0.38922843045241506</v>
      </c>
      <c r="D4698" s="14">
        <v>342.93255199999999</v>
      </c>
      <c r="E4698" s="14">
        <v>248.05628299999989</v>
      </c>
      <c r="F4698" s="1">
        <v>858680</v>
      </c>
      <c r="G4698" s="15">
        <f t="shared" si="146"/>
        <v>0.39241684604959642</v>
      </c>
      <c r="H4698" s="15">
        <f t="shared" si="147"/>
        <v>0.58936557235391274</v>
      </c>
    </row>
    <row r="4699" spans="1:8">
      <c r="A4699" s="1">
        <v>4698</v>
      </c>
      <c r="B4699" s="444">
        <f>유형화!$F$71*hourly1!B4700/hourly1!$B$8763+유형화!$F$72*hourly1!C4700/hourly1!$C$8763+유형화!$F$73*hourly1!D4700/hourly1!$D$8763+유형화!$F$74*hourly1!E4700/hourly1!$E$8763</f>
        <v>269.88177415685703</v>
      </c>
      <c r="C4699" s="442">
        <f>hourly1!$F4700*유형화!$G$71/hourly1!$F$8763+유형화!$G$72*hourly1!$G4700/hourly1!$F$8763+유형화!$G$74*hourly1!I4700/hourly1!$I$8763</f>
        <v>0.51690955545617856</v>
      </c>
      <c r="D4699" s="14">
        <v>348.79913699999992</v>
      </c>
      <c r="E4699" s="14">
        <v>179.413757</v>
      </c>
      <c r="F4699" s="1">
        <v>875384</v>
      </c>
      <c r="G4699" s="15">
        <f t="shared" si="146"/>
        <v>0.39912996432709907</v>
      </c>
      <c r="H4699" s="15">
        <f t="shared" si="147"/>
        <v>0.59614213438024721</v>
      </c>
    </row>
    <row r="4700" spans="1:8">
      <c r="A4700" s="1">
        <v>4699</v>
      </c>
      <c r="B4700" s="444">
        <f>유형화!$F$71*hourly1!B4701/hourly1!$B$8763+유형화!$F$72*hourly1!C4701/hourly1!$C$8763+유형화!$F$73*hourly1!D4701/hourly1!$D$8763+유형화!$F$74*hourly1!E4701/hourly1!$E$8763</f>
        <v>188.36839423065646</v>
      </c>
      <c r="C4700" s="442">
        <f>hourly1!$F4701*유형화!$G$71/hourly1!$F$8763+유형화!$G$72*hourly1!$G4701/hourly1!$F$8763+유형화!$G$74*hourly1!I4701/hourly1!$I$8763</f>
        <v>0.63941265347282095</v>
      </c>
      <c r="D4700" s="14">
        <v>322.18462899999997</v>
      </c>
      <c r="E4700" s="14">
        <v>85.207367999999974</v>
      </c>
      <c r="F4700" s="1">
        <v>873353</v>
      </c>
      <c r="G4700" s="15">
        <f t="shared" si="146"/>
        <v>0.3686750505908209</v>
      </c>
      <c r="H4700" s="15">
        <f t="shared" si="147"/>
        <v>0.56478442467513956</v>
      </c>
    </row>
    <row r="4701" spans="1:8">
      <c r="A4701" s="1">
        <v>4700</v>
      </c>
      <c r="B4701" s="444">
        <f>유형화!$F$71*hourly1!B4702/hourly1!$B$8763+유형화!$F$72*hourly1!C4702/hourly1!$C$8763+유형화!$F$73*hourly1!D4702/hourly1!$D$8763+유형화!$F$74*hourly1!E4702/hourly1!$E$8763</f>
        <v>190.3044396757368</v>
      </c>
      <c r="C4701" s="442">
        <f>hourly1!$F4702*유형화!$G$71/hourly1!$F$8763+유형화!$G$72*hourly1!$G4702/hourly1!$F$8763+유형화!$G$74*hourly1!I4702/hourly1!$I$8763</f>
        <v>0.64479186935963917</v>
      </c>
      <c r="D4701" s="14">
        <v>286.90865400000001</v>
      </c>
      <c r="E4701" s="14">
        <v>12.32751699999997</v>
      </c>
      <c r="F4701" s="1">
        <v>858776</v>
      </c>
      <c r="G4701" s="15">
        <f t="shared" si="146"/>
        <v>0.32830884222100598</v>
      </c>
      <c r="H4701" s="15">
        <f t="shared" si="147"/>
        <v>0.52065419134319357</v>
      </c>
    </row>
    <row r="4702" spans="1:8">
      <c r="A4702" s="1">
        <v>4701</v>
      </c>
      <c r="B4702" s="444">
        <f>유형화!$F$71*hourly1!B4703/hourly1!$B$8763+유형화!$F$72*hourly1!C4703/hourly1!$C$8763+유형화!$F$73*hourly1!D4703/hourly1!$D$8763+유형화!$F$74*hourly1!E4703/hourly1!$E$8763</f>
        <v>79.055047397467007</v>
      </c>
      <c r="C4702" s="442">
        <f>hourly1!$F4703*유형화!$G$71/hourly1!$F$8763+유형화!$G$72*hourly1!$G4703/hourly1!$F$8763+유형화!$G$74*hourly1!I4703/hourly1!$I$8763</f>
        <v>0.54895245274471283</v>
      </c>
      <c r="D4702" s="14">
        <v>334.72282799999999</v>
      </c>
      <c r="E4702" s="14">
        <v>8.0197400000000005</v>
      </c>
      <c r="F4702" s="1">
        <v>854520</v>
      </c>
      <c r="G4702" s="15">
        <f t="shared" si="146"/>
        <v>0.38302247978069326</v>
      </c>
      <c r="H4702" s="15">
        <f t="shared" si="147"/>
        <v>0.57975525884598844</v>
      </c>
    </row>
    <row r="4703" spans="1:8">
      <c r="A4703" s="1">
        <v>4702</v>
      </c>
      <c r="B4703" s="444">
        <f>유형화!$F$71*hourly1!B4704/hourly1!$B$8763+유형화!$F$72*hourly1!C4704/hourly1!$C$8763+유형화!$F$73*hourly1!D4704/hourly1!$D$8763+유형화!$F$74*hourly1!E4704/hourly1!$E$8763</f>
        <v>68.418691173826616</v>
      </c>
      <c r="C4703" s="442">
        <f>hourly1!$F4704*유형화!$G$71/hourly1!$F$8763+유형화!$G$72*hourly1!$G4704/hourly1!$F$8763+유형화!$G$74*hourly1!I4704/hourly1!$I$8763</f>
        <v>0.45846348746351073</v>
      </c>
      <c r="D4703" s="14">
        <v>341.43020600000011</v>
      </c>
      <c r="E4703" s="14">
        <v>3.39934</v>
      </c>
      <c r="F4703" s="1">
        <v>855815</v>
      </c>
      <c r="G4703" s="15">
        <f t="shared" si="146"/>
        <v>0.3906977153471976</v>
      </c>
      <c r="H4703" s="15">
        <f t="shared" si="147"/>
        <v>0.58761808993137365</v>
      </c>
    </row>
    <row r="4704" spans="1:8">
      <c r="A4704" s="1">
        <v>4703</v>
      </c>
      <c r="B4704" s="444">
        <f>유형화!$F$71*hourly1!B4705/hourly1!$B$8763+유형화!$F$72*hourly1!C4705/hourly1!$C$8763+유형화!$F$73*hourly1!D4705/hourly1!$D$8763+유형화!$F$74*hourly1!E4705/hourly1!$E$8763</f>
        <v>64.174134637283657</v>
      </c>
      <c r="C4704" s="442">
        <f>hourly1!$F4705*유형화!$G$71/hourly1!$F$8763+유형화!$G$72*hourly1!$G4705/hourly1!$F$8763+유형화!$G$74*hourly1!I4705/hourly1!$I$8763</f>
        <v>0.35216827802734735</v>
      </c>
      <c r="D4704" s="14">
        <v>352.65567299999998</v>
      </c>
      <c r="E4704" s="14">
        <v>1.4619200000000001</v>
      </c>
      <c r="F4704" s="1">
        <v>895323</v>
      </c>
      <c r="G4704" s="15">
        <f t="shared" si="146"/>
        <v>0.40354298865205951</v>
      </c>
      <c r="H4704" s="15">
        <f t="shared" si="147"/>
        <v>0.6005562960805888</v>
      </c>
    </row>
    <row r="4705" spans="1:8">
      <c r="A4705" s="1">
        <v>4704</v>
      </c>
      <c r="B4705" s="444">
        <f>유형화!$F$71*hourly1!B4706/hourly1!$B$8763+유형화!$F$72*hourly1!C4706/hourly1!$C$8763+유형화!$F$73*hourly1!D4706/hourly1!$D$8763+유형화!$F$74*hourly1!E4706/hourly1!$E$8763</f>
        <v>60.516389679967205</v>
      </c>
      <c r="C4705" s="442">
        <f>hourly1!$F4706*유형화!$G$71/hourly1!$F$8763+유형화!$G$72*hourly1!$G4706/hourly1!$F$8763+유형화!$G$74*hourly1!I4706/hourly1!$I$8763</f>
        <v>0.32040830008257398</v>
      </c>
      <c r="D4705" s="14">
        <v>350.16197</v>
      </c>
      <c r="E4705" s="14">
        <v>0.17391999999999999</v>
      </c>
      <c r="F4705" s="1">
        <v>947597</v>
      </c>
      <c r="G4705" s="15">
        <f t="shared" si="146"/>
        <v>0.40068945065883799</v>
      </c>
      <c r="H4705" s="15">
        <f t="shared" si="147"/>
        <v>0.59770567454437284</v>
      </c>
    </row>
    <row r="4706" spans="1:8">
      <c r="A4706" s="1">
        <v>4705</v>
      </c>
      <c r="B4706" s="444">
        <f>유형화!$F$71*hourly1!B4707/hourly1!$B$8763+유형화!$F$72*hourly1!C4707/hourly1!$C$8763+유형화!$F$73*hourly1!D4707/hourly1!$D$8763+유형화!$F$74*hourly1!E4707/hourly1!$E$8763</f>
        <v>59.462031905345867</v>
      </c>
      <c r="C4706" s="442">
        <f>hourly1!$F4707*유형화!$G$71/hourly1!$F$8763+유형화!$G$72*hourly1!$G4707/hourly1!$F$8763+유형화!$G$74*hourly1!I4707/hourly1!$I$8763</f>
        <v>0.26286167440454616</v>
      </c>
      <c r="D4706" s="14">
        <v>371.78580699999998</v>
      </c>
      <c r="E4706" s="14">
        <v>2.1760000000000002E-2</v>
      </c>
      <c r="F4706" s="1">
        <v>903832</v>
      </c>
      <c r="G4706" s="15">
        <f t="shared" si="146"/>
        <v>0.4254335522774868</v>
      </c>
      <c r="H4706" s="15">
        <f t="shared" si="147"/>
        <v>0.62198937707705215</v>
      </c>
    </row>
    <row r="4707" spans="1:8">
      <c r="A4707" s="1">
        <v>4706</v>
      </c>
      <c r="B4707" s="444">
        <f>유형화!$F$71*hourly1!B4708/hourly1!$B$8763+유형화!$F$72*hourly1!C4708/hourly1!$C$8763+유형화!$F$73*hourly1!D4708/hourly1!$D$8763+유형화!$F$74*hourly1!E4708/hourly1!$E$8763</f>
        <v>58.875018382045653</v>
      </c>
      <c r="C4707" s="442">
        <f>hourly1!$F4708*유형화!$G$71/hourly1!$F$8763+유형화!$G$72*hourly1!$G4708/hourly1!$F$8763+유형화!$G$74*hourly1!I4708/hourly1!$I$8763</f>
        <v>0.24340404321216438</v>
      </c>
      <c r="D4707" s="14">
        <v>359.05731600000001</v>
      </c>
      <c r="E4707" s="14">
        <v>0.48803999999999997</v>
      </c>
      <c r="F4707" s="1">
        <v>809652</v>
      </c>
      <c r="G4707" s="15">
        <f t="shared" si="146"/>
        <v>0.41086837243655217</v>
      </c>
      <c r="H4707" s="15">
        <f t="shared" si="147"/>
        <v>0.60781358656658357</v>
      </c>
    </row>
    <row r="4708" spans="1:8">
      <c r="A4708" s="1">
        <v>4707</v>
      </c>
      <c r="B4708" s="444">
        <f>유형화!$F$71*hourly1!B4709/hourly1!$B$8763+유형화!$F$72*hourly1!C4709/hourly1!$C$8763+유형화!$F$73*hourly1!D4709/hourly1!$D$8763+유형화!$F$74*hourly1!E4709/hourly1!$E$8763</f>
        <v>58.838260604279093</v>
      </c>
      <c r="C4708" s="442">
        <f>hourly1!$F4709*유형화!$G$71/hourly1!$F$8763+유형화!$G$72*hourly1!$G4709/hourly1!$F$8763+유형화!$G$74*hourly1!I4709/hourly1!$I$8763</f>
        <v>0.23774720457068224</v>
      </c>
      <c r="D4708" s="14">
        <v>389.39996700000012</v>
      </c>
      <c r="E4708" s="14">
        <v>0.49112</v>
      </c>
      <c r="F4708" s="1">
        <v>682563</v>
      </c>
      <c r="G4708" s="15">
        <f t="shared" si="146"/>
        <v>0.44558939071481607</v>
      </c>
      <c r="H4708" s="15">
        <f t="shared" si="147"/>
        <v>0.64106740434427578</v>
      </c>
    </row>
    <row r="4709" spans="1:8">
      <c r="A4709" s="1">
        <v>4708</v>
      </c>
      <c r="B4709" s="444">
        <f>유형화!$F$71*hourly1!B4710/hourly1!$B$8763+유형화!$F$72*hourly1!C4710/hourly1!$C$8763+유형화!$F$73*hourly1!D4710/hourly1!$D$8763+유형화!$F$74*hourly1!E4710/hourly1!$E$8763</f>
        <v>58.805246774439297</v>
      </c>
      <c r="C4709" s="442">
        <f>hourly1!$F4710*유형화!$G$71/hourly1!$F$8763+유형화!$G$72*hourly1!$G4710/hourly1!$F$8763+유형화!$G$74*hourly1!I4710/hourly1!$I$8763</f>
        <v>0.2377897402554297</v>
      </c>
      <c r="D4709" s="14">
        <v>362.90159899999998</v>
      </c>
      <c r="E4709" s="14">
        <v>1.2800000000000001E-2</v>
      </c>
      <c r="F4709" s="1">
        <v>560558</v>
      </c>
      <c r="G4709" s="15">
        <f t="shared" si="146"/>
        <v>0.41526737568481209</v>
      </c>
      <c r="H4709" s="15">
        <f t="shared" si="147"/>
        <v>0.6121302733088847</v>
      </c>
    </row>
    <row r="4710" spans="1:8">
      <c r="A4710" s="1">
        <v>4709</v>
      </c>
      <c r="B4710" s="444">
        <f>유형화!$F$71*hourly1!B4711/hourly1!$B$8763+유형화!$F$72*hourly1!C4711/hourly1!$C$8763+유형화!$F$73*hourly1!D4711/hourly1!$D$8763+유형화!$F$74*hourly1!E4711/hourly1!$E$8763</f>
        <v>58.780943574891552</v>
      </c>
      <c r="C4710" s="442">
        <f>hourly1!$F4711*유형화!$G$71/hourly1!$F$8763+유형화!$G$72*hourly1!$G4711/hourly1!$F$8763+유형화!$G$74*hourly1!I4711/hourly1!$I$8763</f>
        <v>0.23640235985598462</v>
      </c>
      <c r="D4710" s="14">
        <v>325.75553000000008</v>
      </c>
      <c r="E4710" s="14">
        <v>0</v>
      </c>
      <c r="F4710" s="1">
        <v>616886</v>
      </c>
      <c r="G4710" s="15">
        <f t="shared" si="146"/>
        <v>0.3727612235125895</v>
      </c>
      <c r="H4710" s="15">
        <f t="shared" si="147"/>
        <v>0.56908488096083698</v>
      </c>
    </row>
    <row r="4711" spans="1:8">
      <c r="A4711" s="1">
        <v>4710</v>
      </c>
      <c r="B4711" s="444">
        <f>유형화!$F$71*hourly1!B4712/hourly1!$B$8763+유형화!$F$72*hourly1!C4712/hourly1!$C$8763+유형화!$F$73*hourly1!D4712/hourly1!$D$8763+유형화!$F$74*hourly1!E4712/hourly1!$E$8763</f>
        <v>60.642141268651812</v>
      </c>
      <c r="C4711" s="442">
        <f>hourly1!$F4712*유형화!$G$71/hourly1!$F$8763+유형화!$G$72*hourly1!$G4712/hourly1!$F$8763+유형화!$G$74*hourly1!I4712/hourly1!$I$8763</f>
        <v>0.4214757760800899</v>
      </c>
      <c r="D4711" s="14">
        <v>284.24840099999989</v>
      </c>
      <c r="E4711" s="14">
        <v>0.4835770000000002</v>
      </c>
      <c r="F4711" s="1">
        <v>962827</v>
      </c>
      <c r="G4711" s="15">
        <f t="shared" si="146"/>
        <v>0.32526472148686808</v>
      </c>
      <c r="H4711" s="15">
        <f t="shared" si="147"/>
        <v>0.5171998709049852</v>
      </c>
    </row>
    <row r="4712" spans="1:8">
      <c r="A4712" s="1">
        <v>4711</v>
      </c>
      <c r="B4712" s="444">
        <f>유형화!$F$71*hourly1!B4713/hourly1!$B$8763+유형화!$F$72*hourly1!C4713/hourly1!$C$8763+유형화!$F$73*hourly1!D4713/hourly1!$D$8763+유형화!$F$74*hourly1!E4713/hourly1!$E$8763</f>
        <v>72.40676980709479</v>
      </c>
      <c r="C4712" s="442">
        <f>hourly1!$F4713*유형화!$G$71/hourly1!$F$8763+유형화!$G$72*hourly1!$G4713/hourly1!$F$8763+유형화!$G$74*hourly1!I4713/hourly1!$I$8763</f>
        <v>0.75179405121126042</v>
      </c>
      <c r="D4712" s="14">
        <v>216.78940100000011</v>
      </c>
      <c r="E4712" s="14">
        <v>29.18318499999997</v>
      </c>
      <c r="F4712" s="1">
        <v>1028165</v>
      </c>
      <c r="G4712" s="15">
        <f t="shared" si="146"/>
        <v>0.24807155955670626</v>
      </c>
      <c r="H4712" s="15">
        <f t="shared" si="147"/>
        <v>0.42301314922973121</v>
      </c>
    </row>
    <row r="4713" spans="1:8">
      <c r="A4713" s="1">
        <v>4712</v>
      </c>
      <c r="B4713" s="444">
        <f>유형화!$F$71*hourly1!B4714/hourly1!$B$8763+유형화!$F$72*hourly1!C4714/hourly1!$C$8763+유형화!$F$73*hourly1!D4714/hourly1!$D$8763+유형화!$F$74*hourly1!E4714/hourly1!$E$8763</f>
        <v>153.46439419847619</v>
      </c>
      <c r="C4713" s="442">
        <f>hourly1!$F4714*유형화!$G$71/hourly1!$F$8763+유형화!$G$72*hourly1!$G4714/hourly1!$F$8763+유형화!$G$74*hourly1!I4714/hourly1!$I$8763</f>
        <v>0.65042458814923398</v>
      </c>
      <c r="D4713" s="14">
        <v>205.44026600000001</v>
      </c>
      <c r="E4713" s="14">
        <v>117.36813500000029</v>
      </c>
      <c r="F4713" s="1">
        <v>974484</v>
      </c>
      <c r="G4713" s="15">
        <f t="shared" si="146"/>
        <v>0.23508477327433805</v>
      </c>
      <c r="H4713" s="15">
        <f t="shared" si="147"/>
        <v>0.40581070734226243</v>
      </c>
    </row>
    <row r="4714" spans="1:8">
      <c r="A4714" s="1">
        <v>4713</v>
      </c>
      <c r="B4714" s="444">
        <f>유형화!$F$71*hourly1!B4715/hourly1!$B$8763+유형화!$F$72*hourly1!C4715/hourly1!$C$8763+유형화!$F$73*hourly1!D4715/hourly1!$D$8763+유형화!$F$74*hourly1!E4715/hourly1!$E$8763</f>
        <v>303.25107792855806</v>
      </c>
      <c r="C4714" s="442">
        <f>hourly1!$F4715*유형화!$G$71/hourly1!$F$8763+유형화!$G$72*hourly1!$G4715/hourly1!$F$8763+유형화!$G$74*hourly1!I4715/hourly1!$I$8763</f>
        <v>0.5756332462035112</v>
      </c>
      <c r="D4714" s="14">
        <v>268.88035699999989</v>
      </c>
      <c r="E4714" s="14">
        <v>238.72012300000031</v>
      </c>
      <c r="F4714" s="1">
        <v>956463</v>
      </c>
      <c r="G4714" s="15">
        <f t="shared" si="146"/>
        <v>0.30767910786908759</v>
      </c>
      <c r="H4714" s="15">
        <f t="shared" si="147"/>
        <v>0.49687891889471569</v>
      </c>
    </row>
    <row r="4715" spans="1:8">
      <c r="A4715" s="1">
        <v>4714</v>
      </c>
      <c r="B4715" s="444">
        <f>유형화!$F$71*hourly1!B4716/hourly1!$B$8763+유형화!$F$72*hourly1!C4716/hourly1!$C$8763+유형화!$F$73*hourly1!D4716/hourly1!$D$8763+유형화!$F$74*hourly1!E4716/hourly1!$E$8763</f>
        <v>441.93723886297437</v>
      </c>
      <c r="C4715" s="442">
        <f>hourly1!$F4716*유형화!$G$71/hourly1!$F$8763+유형화!$G$72*hourly1!$G4716/hourly1!$F$8763+유형화!$G$74*hourly1!I4716/hourly1!$I$8763</f>
        <v>0.49028930608505794</v>
      </c>
      <c r="D4715" s="14">
        <v>268.33042399999999</v>
      </c>
      <c r="E4715" s="14">
        <v>365.04302100000012</v>
      </c>
      <c r="F4715" s="1">
        <v>898595</v>
      </c>
      <c r="G4715" s="15">
        <f t="shared" si="146"/>
        <v>0.30704982093747379</v>
      </c>
      <c r="H4715" s="15">
        <f t="shared" si="147"/>
        <v>0.4961399789126551</v>
      </c>
    </row>
    <row r="4716" spans="1:8">
      <c r="A4716" s="1">
        <v>4715</v>
      </c>
      <c r="B4716" s="444">
        <f>유형화!$F$71*hourly1!B4717/hourly1!$B$8763+유형화!$F$72*hourly1!C4717/hourly1!$C$8763+유형화!$F$73*hourly1!D4717/hourly1!$D$8763+유형화!$F$74*hourly1!E4717/hourly1!$E$8763</f>
        <v>526.99550487329805</v>
      </c>
      <c r="C4716" s="442">
        <f>hourly1!$F4717*유형화!$G$71/hourly1!$F$8763+유형화!$G$72*hourly1!$G4717/hourly1!$F$8763+유형화!$G$74*hourly1!I4717/hourly1!$I$8763</f>
        <v>0.45827289174200825</v>
      </c>
      <c r="D4716" s="14">
        <v>274.60929499999997</v>
      </c>
      <c r="E4716" s="14">
        <v>534.6011520000003</v>
      </c>
      <c r="F4716" s="1">
        <v>867974</v>
      </c>
      <c r="G4716" s="15">
        <f t="shared" si="146"/>
        <v>0.31423471703497891</v>
      </c>
      <c r="H4716" s="15">
        <f t="shared" si="147"/>
        <v>0.50452799953607796</v>
      </c>
    </row>
    <row r="4717" spans="1:8">
      <c r="A4717" s="1">
        <v>4716</v>
      </c>
      <c r="B4717" s="444">
        <f>유형화!$F$71*hourly1!B4718/hourly1!$B$8763+유형화!$F$72*hourly1!C4718/hourly1!$C$8763+유형화!$F$73*hourly1!D4718/hourly1!$D$8763+유형화!$F$74*hourly1!E4718/hourly1!$E$8763</f>
        <v>493.71827002882867</v>
      </c>
      <c r="C4717" s="442">
        <f>hourly1!$F4718*유형화!$G$71/hourly1!$F$8763+유형화!$G$72*hourly1!$G4718/hourly1!$F$8763+유형화!$G$74*hourly1!I4718/hourly1!$I$8763</f>
        <v>0.44228094102471072</v>
      </c>
      <c r="D4717" s="14">
        <v>337.63385899999997</v>
      </c>
      <c r="E4717" s="14">
        <v>663.14521500000012</v>
      </c>
      <c r="F4717" s="1">
        <v>881866</v>
      </c>
      <c r="G4717" s="15">
        <f t="shared" si="146"/>
        <v>0.38635356514167873</v>
      </c>
      <c r="H4717" s="15">
        <f t="shared" si="147"/>
        <v>0.58318006864366889</v>
      </c>
    </row>
    <row r="4718" spans="1:8">
      <c r="A4718" s="1">
        <v>4717</v>
      </c>
      <c r="B4718" s="444">
        <f>유형화!$F$71*hourly1!B4719/hourly1!$B$8763+유형화!$F$72*hourly1!C4719/hourly1!$C$8763+유형화!$F$73*hourly1!D4719/hourly1!$D$8763+유형화!$F$74*hourly1!E4719/hourly1!$E$8763</f>
        <v>420.47110676038517</v>
      </c>
      <c r="C4718" s="442">
        <f>hourly1!$F4719*유형화!$G$71/hourly1!$F$8763+유형화!$G$72*hourly1!$G4719/hourly1!$F$8763+유형화!$G$74*hourly1!I4719/hourly1!$I$8763</f>
        <v>0.5539721524608302</v>
      </c>
      <c r="D4718" s="14">
        <v>384.24272900000011</v>
      </c>
      <c r="E4718" s="14">
        <v>729.69043100000056</v>
      </c>
      <c r="F4718" s="1">
        <v>879116</v>
      </c>
      <c r="G4718" s="15">
        <f t="shared" si="146"/>
        <v>0.43968797640321367</v>
      </c>
      <c r="H4718" s="15">
        <f t="shared" si="147"/>
        <v>0.63554486148799716</v>
      </c>
    </row>
    <row r="4719" spans="1:8">
      <c r="A4719" s="1">
        <v>4718</v>
      </c>
      <c r="B4719" s="444">
        <f>유형화!$F$71*hourly1!B4720/hourly1!$B$8763+유형화!$F$72*hourly1!C4720/hourly1!$C$8763+유형화!$F$73*hourly1!D4720/hourly1!$D$8763+유형화!$F$74*hourly1!E4720/hourly1!$E$8763</f>
        <v>448.10471329604746</v>
      </c>
      <c r="C4719" s="442">
        <f>hourly1!$F4720*유형화!$G$71/hourly1!$F$8763+유형화!$G$72*hourly1!$G4720/hourly1!$F$8763+유형화!$G$74*hourly1!I4720/hourly1!$I$8763</f>
        <v>0.51676491783084078</v>
      </c>
      <c r="D4719" s="14">
        <v>415.250136</v>
      </c>
      <c r="E4719" s="14">
        <v>814.33143200000006</v>
      </c>
      <c r="F4719" s="1">
        <v>932106</v>
      </c>
      <c r="G4719" s="15">
        <f t="shared" si="146"/>
        <v>0.47516967327961906</v>
      </c>
      <c r="H4719" s="15">
        <f t="shared" si="147"/>
        <v>0.66798922505758584</v>
      </c>
    </row>
    <row r="4720" spans="1:8">
      <c r="A4720" s="1">
        <v>4719</v>
      </c>
      <c r="B4720" s="444">
        <f>유형화!$F$71*hourly1!B4721/hourly1!$B$8763+유형화!$F$72*hourly1!C4721/hourly1!$C$8763+유형화!$F$73*hourly1!D4721/hourly1!$D$8763+유형화!$F$74*hourly1!E4721/hourly1!$E$8763</f>
        <v>572.82490415786503</v>
      </c>
      <c r="C4720" s="442">
        <f>hourly1!$F4721*유형화!$G$71/hourly1!$F$8763+유형화!$G$72*hourly1!$G4721/hourly1!$F$8763+유형화!$G$74*hourly1!I4721/hourly1!$I$8763</f>
        <v>0.38913512899832337</v>
      </c>
      <c r="D4720" s="14">
        <v>417.96676899999989</v>
      </c>
      <c r="E4720" s="14">
        <v>784.22030500000062</v>
      </c>
      <c r="F4720" s="1">
        <v>882885</v>
      </c>
      <c r="G4720" s="15">
        <f t="shared" si="146"/>
        <v>0.47827830950419714</v>
      </c>
      <c r="H4720" s="15">
        <f t="shared" si="147"/>
        <v>0.67074714277820968</v>
      </c>
    </row>
    <row r="4721" spans="1:8">
      <c r="A4721" s="1">
        <v>4720</v>
      </c>
      <c r="B4721" s="444">
        <f>유형화!$F$71*hourly1!B4722/hourly1!$B$8763+유형화!$F$72*hourly1!C4722/hourly1!$C$8763+유형화!$F$73*hourly1!D4722/hourly1!$D$8763+유형화!$F$74*hourly1!E4722/hourly1!$E$8763</f>
        <v>513.75962743908633</v>
      </c>
      <c r="C4721" s="442">
        <f>hourly1!$F4722*유형화!$G$71/hourly1!$F$8763+유형화!$G$72*hourly1!$G4722/hourly1!$F$8763+유형화!$G$74*hourly1!I4722/hourly1!$I$8763</f>
        <v>0.367906970299825</v>
      </c>
      <c r="D4721" s="14">
        <v>414.42866199999997</v>
      </c>
      <c r="E4721" s="14">
        <v>613.06528899999967</v>
      </c>
      <c r="F4721" s="1">
        <v>874236</v>
      </c>
      <c r="G4721" s="15">
        <f t="shared" si="146"/>
        <v>0.47422966267312594</v>
      </c>
      <c r="H4721" s="15">
        <f t="shared" si="147"/>
        <v>0.66715265462079942</v>
      </c>
    </row>
    <row r="4722" spans="1:8">
      <c r="A4722" s="1">
        <v>4721</v>
      </c>
      <c r="B4722" s="444">
        <f>유형화!$F$71*hourly1!B4723/hourly1!$B$8763+유형화!$F$72*hourly1!C4723/hourly1!$C$8763+유형화!$F$73*hourly1!D4723/hourly1!$D$8763+유형화!$F$74*hourly1!E4723/hourly1!$E$8763</f>
        <v>474.50764250907247</v>
      </c>
      <c r="C4722" s="442">
        <f>hourly1!$F4723*유형화!$G$71/hourly1!$F$8763+유형화!$G$72*hourly1!$G4723/hourly1!$F$8763+유형화!$G$74*hourly1!I4723/hourly1!$I$8763</f>
        <v>0.38914001815748978</v>
      </c>
      <c r="D4722" s="14">
        <v>345.298877</v>
      </c>
      <c r="E4722" s="14">
        <v>433.35064899999998</v>
      </c>
      <c r="F4722" s="1">
        <v>854316</v>
      </c>
      <c r="G4722" s="15">
        <f t="shared" si="146"/>
        <v>0.39512462572175866</v>
      </c>
      <c r="H4722" s="15">
        <f t="shared" si="147"/>
        <v>0.59210796580941139</v>
      </c>
    </row>
    <row r="4723" spans="1:8">
      <c r="A4723" s="1">
        <v>4722</v>
      </c>
      <c r="B4723" s="444">
        <f>유형화!$F$71*hourly1!B4724/hourly1!$B$8763+유형화!$F$72*hourly1!C4724/hourly1!$C$8763+유형화!$F$73*hourly1!D4724/hourly1!$D$8763+유형화!$F$74*hourly1!E4724/hourly1!$E$8763</f>
        <v>355.17571804252162</v>
      </c>
      <c r="C4723" s="442">
        <f>hourly1!$F4724*유형화!$G$71/hourly1!$F$8763+유형화!$G$72*hourly1!$G4724/hourly1!$F$8763+유형화!$G$74*hourly1!I4724/hourly1!$I$8763</f>
        <v>0.5167780370746039</v>
      </c>
      <c r="D4723" s="14">
        <v>291.32446199999998</v>
      </c>
      <c r="E4723" s="14">
        <v>266.22877399999987</v>
      </c>
      <c r="F4723" s="1">
        <v>860713</v>
      </c>
      <c r="G4723" s="15">
        <f t="shared" si="146"/>
        <v>0.33336184007150038</v>
      </c>
      <c r="H4723" s="15">
        <f t="shared" si="147"/>
        <v>0.52634776992563082</v>
      </c>
    </row>
    <row r="4724" spans="1:8">
      <c r="A4724" s="1">
        <v>4723</v>
      </c>
      <c r="B4724" s="444">
        <f>유형화!$F$71*hourly1!B4725/hourly1!$B$8763+유형화!$F$72*hourly1!C4725/hourly1!$C$8763+유형화!$F$73*hourly1!D4725/hourly1!$D$8763+유형화!$F$74*hourly1!E4725/hourly1!$E$8763</f>
        <v>200.54806212974682</v>
      </c>
      <c r="C4724" s="442">
        <f>hourly1!$F4725*유형화!$G$71/hourly1!$F$8763+유형화!$G$72*hourly1!$G4725/hourly1!$F$8763+유형화!$G$74*hourly1!I4725/hourly1!$I$8763</f>
        <v>0.63926198588451055</v>
      </c>
      <c r="D4724" s="14">
        <v>271.99917799999997</v>
      </c>
      <c r="E4724" s="14">
        <v>109.55975699999991</v>
      </c>
      <c r="F4724" s="1">
        <v>833231</v>
      </c>
      <c r="G4724" s="15">
        <f t="shared" si="146"/>
        <v>0.31124796679798061</v>
      </c>
      <c r="H4724" s="15">
        <f t="shared" si="147"/>
        <v>0.50105407321825546</v>
      </c>
    </row>
    <row r="4725" spans="1:8">
      <c r="A4725" s="1">
        <v>4724</v>
      </c>
      <c r="B4725" s="444">
        <f>유형화!$F$71*hourly1!B4726/hourly1!$B$8763+유형화!$F$72*hourly1!C4726/hourly1!$C$8763+유형화!$F$73*hourly1!D4726/hourly1!$D$8763+유형화!$F$74*hourly1!E4726/hourly1!$E$8763</f>
        <v>202.06881587036494</v>
      </c>
      <c r="C4725" s="442">
        <f>hourly1!$F4726*유형화!$G$71/hourly1!$F$8763+유형화!$G$72*hourly1!$G4726/hourly1!$F$8763+유형화!$G$74*hourly1!I4726/hourly1!$I$8763</f>
        <v>0.64465782491249446</v>
      </c>
      <c r="D4725" s="14">
        <v>220.47334699999999</v>
      </c>
      <c r="E4725" s="14">
        <v>17.132021000000002</v>
      </c>
      <c r="F4725" s="1">
        <v>836792</v>
      </c>
      <c r="G4725" s="15">
        <f t="shared" si="146"/>
        <v>0.25228708958412976</v>
      </c>
      <c r="H4725" s="15">
        <f t="shared" si="147"/>
        <v>0.42850735403532642</v>
      </c>
    </row>
    <row r="4726" spans="1:8">
      <c r="A4726" s="1">
        <v>4725</v>
      </c>
      <c r="B4726" s="444">
        <f>유형화!$F$71*hourly1!B4727/hourly1!$B$8763+유형화!$F$72*hourly1!C4727/hourly1!$C$8763+유형화!$F$73*hourly1!D4727/hourly1!$D$8763+유형화!$F$74*hourly1!E4727/hourly1!$E$8763</f>
        <v>89.682454448965402</v>
      </c>
      <c r="C4726" s="442">
        <f>hourly1!$F4727*유형화!$G$71/hourly1!$F$8763+유형화!$G$72*hourly1!$G4727/hourly1!$F$8763+유형화!$G$74*hourly1!I4727/hourly1!$I$8763</f>
        <v>0.54887357431016193</v>
      </c>
      <c r="D4726" s="14">
        <v>249.42873900000001</v>
      </c>
      <c r="E4726" s="14">
        <v>10.73718</v>
      </c>
      <c r="F4726" s="1">
        <v>840173</v>
      </c>
      <c r="G4726" s="15">
        <f t="shared" si="146"/>
        <v>0.28542067092105028</v>
      </c>
      <c r="H4726" s="15">
        <f t="shared" si="147"/>
        <v>0.47022970637169142</v>
      </c>
    </row>
    <row r="4727" spans="1:8">
      <c r="A4727" s="1">
        <v>4726</v>
      </c>
      <c r="B4727" s="444">
        <f>유형화!$F$71*hourly1!B4728/hourly1!$B$8763+유형화!$F$72*hourly1!C4728/hourly1!$C$8763+유형화!$F$73*hourly1!D4728/hourly1!$D$8763+유형화!$F$74*hourly1!E4728/hourly1!$E$8763</f>
        <v>71.717952690006371</v>
      </c>
      <c r="C4727" s="442">
        <f>hourly1!$F4728*유형화!$G$71/hourly1!$F$8763+유형화!$G$72*hourly1!$G4728/hourly1!$F$8763+유형화!$G$74*hourly1!I4728/hourly1!$I$8763</f>
        <v>0.45835837054143286</v>
      </c>
      <c r="D4727" s="14">
        <v>269.92845499999999</v>
      </c>
      <c r="E4727" s="14">
        <v>6.5082399999999989</v>
      </c>
      <c r="F4727" s="1">
        <v>855422</v>
      </c>
      <c r="G4727" s="15">
        <f t="shared" si="146"/>
        <v>0.30887844374173151</v>
      </c>
      <c r="H4727" s="15">
        <f t="shared" si="147"/>
        <v>0.49828495370871828</v>
      </c>
    </row>
    <row r="4728" spans="1:8">
      <c r="A4728" s="1">
        <v>4727</v>
      </c>
      <c r="B4728" s="444">
        <f>유형화!$F$71*hourly1!B4729/hourly1!$B$8763+유형화!$F$72*hourly1!C4729/hourly1!$C$8763+유형화!$F$73*hourly1!D4729/hourly1!$D$8763+유형화!$F$74*hourly1!E4729/hourly1!$E$8763</f>
        <v>67.555578140402801</v>
      </c>
      <c r="C4728" s="442">
        <f>hourly1!$F4729*유형화!$G$71/hourly1!$F$8763+유형화!$G$72*hourly1!$G4729/hourly1!$F$8763+유형화!$G$74*hourly1!I4729/hourly1!$I$8763</f>
        <v>0.35210594124797523</v>
      </c>
      <c r="D4728" s="14">
        <v>343.48426200000011</v>
      </c>
      <c r="E4728" s="14">
        <v>3.4878399999999998</v>
      </c>
      <c r="F4728" s="1">
        <v>944424</v>
      </c>
      <c r="G4728" s="15">
        <f t="shared" si="146"/>
        <v>0.39304816639778567</v>
      </c>
      <c r="H4728" s="15">
        <f t="shared" si="147"/>
        <v>0.59000605905755554</v>
      </c>
    </row>
    <row r="4729" spans="1:8">
      <c r="A4729" s="1">
        <v>4728</v>
      </c>
      <c r="B4729" s="444">
        <f>유형화!$F$71*hourly1!B4730/hourly1!$B$8763+유형화!$F$72*hourly1!C4730/hourly1!$C$8763+유형화!$F$73*hourly1!D4730/hourly1!$D$8763+유형화!$F$74*hourly1!E4730/hourly1!$E$8763</f>
        <v>62.968466047029196</v>
      </c>
      <c r="C4729" s="442">
        <f>hourly1!$F4730*유형화!$G$71/hourly1!$F$8763+유형화!$G$72*hourly1!$G4730/hourly1!$F$8763+유형화!$G$74*hourly1!I4730/hourly1!$I$8763</f>
        <v>0.32036470508000714</v>
      </c>
      <c r="D4729" s="14">
        <v>359.29319800000002</v>
      </c>
      <c r="E4729" s="14">
        <v>0.90739999999999998</v>
      </c>
      <c r="F4729" s="1">
        <v>980749</v>
      </c>
      <c r="G4729" s="15">
        <f t="shared" si="146"/>
        <v>0.41113829160852938</v>
      </c>
      <c r="H4729" s="15">
        <f t="shared" si="147"/>
        <v>0.60807934451543955</v>
      </c>
    </row>
    <row r="4730" spans="1:8">
      <c r="A4730" s="1">
        <v>4729</v>
      </c>
      <c r="B4730" s="444">
        <f>유형화!$F$71*hourly1!B4731/hourly1!$B$8763+유형화!$F$72*hourly1!C4731/hourly1!$C$8763+유형화!$F$73*hourly1!D4731/hourly1!$D$8763+유형화!$F$74*hourly1!E4731/hourly1!$E$8763</f>
        <v>61.918105573212877</v>
      </c>
      <c r="C4730" s="442">
        <f>hourly1!$F4731*유형화!$G$71/hourly1!$F$8763+유형화!$G$72*hourly1!$G4731/hourly1!$F$8763+유형화!$G$74*hourly1!I4731/hourly1!$I$8763</f>
        <v>0.26281938317775705</v>
      </c>
      <c r="D4730" s="14">
        <v>376.21439800000002</v>
      </c>
      <c r="E4730" s="14">
        <v>0.19176000000000001</v>
      </c>
      <c r="F4730" s="1">
        <v>953172</v>
      </c>
      <c r="G4730" s="15">
        <f t="shared" si="146"/>
        <v>0.43050117768233215</v>
      </c>
      <c r="H4730" s="15">
        <f t="shared" si="147"/>
        <v>0.62684397606150566</v>
      </c>
    </row>
    <row r="4731" spans="1:8">
      <c r="A4731" s="1">
        <v>4730</v>
      </c>
      <c r="B4731" s="444">
        <f>유형화!$F$71*hourly1!B4732/hourly1!$B$8763+유형화!$F$72*hourly1!C4732/hourly1!$C$8763+유형화!$F$73*hourly1!D4732/hourly1!$D$8763+유형화!$F$74*hourly1!E4732/hourly1!$E$8763</f>
        <v>58.96398223138452</v>
      </c>
      <c r="C4731" s="442">
        <f>hourly1!$F4732*유형화!$G$71/hourly1!$F$8763+유형화!$G$72*hourly1!$G4732/hourly1!$F$8763+유형화!$G$74*hourly1!I4732/hourly1!$I$8763</f>
        <v>0.24337527865906894</v>
      </c>
      <c r="D4731" s="14">
        <v>403.90489100000008</v>
      </c>
      <c r="E4731" s="14">
        <v>0.60911999999999999</v>
      </c>
      <c r="F4731" s="1">
        <v>808602</v>
      </c>
      <c r="G4731" s="15">
        <f t="shared" si="146"/>
        <v>0.462187338314346</v>
      </c>
      <c r="H4731" s="15">
        <f t="shared" si="147"/>
        <v>0.65632681860023412</v>
      </c>
    </row>
    <row r="4732" spans="1:8">
      <c r="A4732" s="1">
        <v>4731</v>
      </c>
      <c r="B4732" s="444">
        <f>유형화!$F$71*hourly1!B4733/hourly1!$B$8763+유형화!$F$72*hourly1!C4733/hourly1!$C$8763+유형화!$F$73*hourly1!D4733/hourly1!$D$8763+유형화!$F$74*hourly1!E4733/hourly1!$E$8763</f>
        <v>59.19837934118118</v>
      </c>
      <c r="C4732" s="442">
        <f>hourly1!$F4733*유형화!$G$71/hourly1!$F$8763+유형화!$G$72*hourly1!$G4733/hourly1!$F$8763+유형화!$G$74*hourly1!I4733/hourly1!$I$8763</f>
        <v>0.23762244952595349</v>
      </c>
      <c r="D4732" s="14">
        <v>397.07201199999997</v>
      </c>
      <c r="E4732" s="14">
        <v>0.49447999999999998</v>
      </c>
      <c r="F4732" s="1">
        <v>698647</v>
      </c>
      <c r="G4732" s="15">
        <f t="shared" si="146"/>
        <v>0.454368492273103</v>
      </c>
      <c r="H4732" s="15">
        <f t="shared" si="147"/>
        <v>0.64918811037837265</v>
      </c>
    </row>
    <row r="4733" spans="1:8">
      <c r="A4733" s="1">
        <v>4732</v>
      </c>
      <c r="B4733" s="444">
        <f>유형화!$F$71*hourly1!B4734/hourly1!$B$8763+유형화!$F$72*hourly1!C4734/hourly1!$C$8763+유형화!$F$73*hourly1!D4734/hourly1!$D$8763+유형화!$F$74*hourly1!E4734/hourly1!$E$8763</f>
        <v>58.962525049339803</v>
      </c>
      <c r="C4733" s="442">
        <f>hourly1!$F4734*유형화!$G$71/hourly1!$F$8763+유형화!$G$72*hourly1!$G4734/hourly1!$F$8763+유형화!$G$74*hourly1!I4734/hourly1!$I$8763</f>
        <v>0.23765121407904899</v>
      </c>
      <c r="D4733" s="14">
        <v>377.3749390000001</v>
      </c>
      <c r="E4733" s="14">
        <v>4.9599999999999998E-2</v>
      </c>
      <c r="F4733" s="1">
        <v>590731</v>
      </c>
      <c r="G4733" s="15">
        <f t="shared" si="146"/>
        <v>0.43182918179356411</v>
      </c>
      <c r="H4733" s="15">
        <f t="shared" si="147"/>
        <v>0.62810964616539533</v>
      </c>
    </row>
    <row r="4734" spans="1:8">
      <c r="A4734" s="1">
        <v>4733</v>
      </c>
      <c r="B4734" s="444">
        <f>유형화!$F$71*hourly1!B4735/hourly1!$B$8763+유형화!$F$72*hourly1!C4735/hourly1!$C$8763+유형화!$F$73*hourly1!D4735/hourly1!$D$8763+유형화!$F$74*hourly1!E4735/hourly1!$E$8763</f>
        <v>58.95387212922774</v>
      </c>
      <c r="C4734" s="442">
        <f>hourly1!$F4735*유형화!$G$71/hourly1!$F$8763+유형화!$G$72*hourly1!$G4735/hourly1!$F$8763+유형화!$G$74*hourly1!I4735/hourly1!$I$8763</f>
        <v>0.23630433221469882</v>
      </c>
      <c r="D4734" s="14">
        <v>390.466947</v>
      </c>
      <c r="E4734" s="14">
        <v>2.4639999999999999E-2</v>
      </c>
      <c r="F4734" s="1">
        <v>632497</v>
      </c>
      <c r="G4734" s="15">
        <f t="shared" si="146"/>
        <v>0.44681033321198077</v>
      </c>
      <c r="H4734" s="15">
        <f t="shared" si="147"/>
        <v>0.64220352918923695</v>
      </c>
    </row>
    <row r="4735" spans="1:8">
      <c r="A4735" s="1">
        <v>4734</v>
      </c>
      <c r="B4735" s="444">
        <f>유형화!$F$71*hourly1!B4736/hourly1!$B$8763+유형화!$F$72*hourly1!C4736/hourly1!$C$8763+유형화!$F$73*hourly1!D4736/hourly1!$D$8763+유형화!$F$74*hourly1!E4736/hourly1!$E$8763</f>
        <v>60.760595019964917</v>
      </c>
      <c r="C4735" s="442">
        <f>hourly1!$F4736*유형화!$G$71/hourly1!$F$8763+유형화!$G$72*hourly1!$G4736/hourly1!$F$8763+유형화!$G$74*hourly1!I4736/hourly1!$I$8763</f>
        <v>0.42138997133671996</v>
      </c>
      <c r="D4735" s="14">
        <v>371.61578500000007</v>
      </c>
      <c r="E4735" s="14">
        <v>1.5776380000000021</v>
      </c>
      <c r="F4735" s="1">
        <v>1005225</v>
      </c>
      <c r="G4735" s="15">
        <f t="shared" si="146"/>
        <v>0.42523899653581138</v>
      </c>
      <c r="H4735" s="15">
        <f t="shared" si="147"/>
        <v>0.62180221107113443</v>
      </c>
    </row>
    <row r="4736" spans="1:8">
      <c r="A4736" s="1">
        <v>4735</v>
      </c>
      <c r="B4736" s="444">
        <f>유형화!$F$71*hourly1!B4737/hourly1!$B$8763+유형화!$F$72*hourly1!C4737/hourly1!$C$8763+유형화!$F$73*hourly1!D4737/hourly1!$D$8763+유형화!$F$74*hourly1!E4737/hourly1!$E$8763</f>
        <v>72.415268569192861</v>
      </c>
      <c r="C4736" s="442">
        <f>hourly1!$F4737*유형화!$G$71/hourly1!$F$8763+유형화!$G$72*hourly1!$G4737/hourly1!$F$8763+유형화!$G$74*hourly1!I4737/hourly1!$I$8763</f>
        <v>0.75181311893200919</v>
      </c>
      <c r="D4736" s="14">
        <v>354.24593299999992</v>
      </c>
      <c r="E4736" s="14">
        <v>53.616668999999973</v>
      </c>
      <c r="F4736" s="1">
        <v>1142398</v>
      </c>
      <c r="G4736" s="15">
        <f t="shared" si="146"/>
        <v>0.40536271912080429</v>
      </c>
      <c r="H4736" s="15">
        <f t="shared" si="147"/>
        <v>0.60236722342694726</v>
      </c>
    </row>
    <row r="4737" spans="1:8">
      <c r="A4737" s="1">
        <v>4736</v>
      </c>
      <c r="B4737" s="444">
        <f>유형화!$F$71*hourly1!B4738/hourly1!$B$8763+유형화!$F$72*hourly1!C4738/hourly1!$C$8763+유형화!$F$73*hourly1!D4738/hourly1!$D$8763+유형화!$F$74*hourly1!E4738/hourly1!$E$8763</f>
        <v>153.23166950727955</v>
      </c>
      <c r="C4737" s="442">
        <f>hourly1!$F4738*유형화!$G$71/hourly1!$F$8763+유형화!$G$72*hourly1!$G4738/hourly1!$F$8763+유형화!$G$74*hourly1!I4738/hourly1!$I$8763</f>
        <v>0.65051943783706168</v>
      </c>
      <c r="D4737" s="14">
        <v>345.60056500000002</v>
      </c>
      <c r="E4737" s="14">
        <v>191.65595799999971</v>
      </c>
      <c r="F4737" s="1">
        <v>1113036</v>
      </c>
      <c r="G4737" s="15">
        <f t="shared" si="146"/>
        <v>0.39546984653197503</v>
      </c>
      <c r="H4737" s="15">
        <f t="shared" si="147"/>
        <v>0.59245672008628292</v>
      </c>
    </row>
    <row r="4738" spans="1:8">
      <c r="A4738" s="1">
        <v>4737</v>
      </c>
      <c r="B4738" s="444">
        <f>유형화!$F$71*hourly1!B4739/hourly1!$B$8763+유형화!$F$72*hourly1!C4739/hourly1!$C$8763+유형화!$F$73*hourly1!D4739/hourly1!$D$8763+유형화!$F$74*hourly1!E4739/hourly1!$E$8763</f>
        <v>263.13161567673762</v>
      </c>
      <c r="C4738" s="442">
        <f>hourly1!$F4739*유형화!$G$71/hourly1!$F$8763+유형화!$G$72*hourly1!$G4739/hourly1!$F$8763+유형화!$G$74*hourly1!I4739/hourly1!$I$8763</f>
        <v>0.57588145251719158</v>
      </c>
      <c r="D4738" s="14">
        <v>312.311712</v>
      </c>
      <c r="E4738" s="14">
        <v>409.54520000000031</v>
      </c>
      <c r="F4738" s="1">
        <v>979100</v>
      </c>
      <c r="G4738" s="15">
        <f t="shared" ref="G4738:G4801" si="148">D4738/$I$1</f>
        <v>0.35737749680698117</v>
      </c>
      <c r="H4738" s="15">
        <f t="shared" ref="H4738:H4801" si="149">G4738/(1-$H$1*(1-G4738))</f>
        <v>0.5527388185665264</v>
      </c>
    </row>
    <row r="4739" spans="1:8">
      <c r="A4739" s="1">
        <v>4738</v>
      </c>
      <c r="B4739" s="444">
        <f>유형화!$F$71*hourly1!B4740/hourly1!$B$8763+유형화!$F$72*hourly1!C4740/hourly1!$C$8763+유형화!$F$73*hourly1!D4740/hourly1!$D$8763+유형화!$F$74*hourly1!E4740/hourly1!$E$8763</f>
        <v>340.40615435739835</v>
      </c>
      <c r="C4739" s="442">
        <f>hourly1!$F4740*유형화!$G$71/hourly1!$F$8763+유형화!$G$72*hourly1!$G4740/hourly1!$F$8763+유형화!$G$74*hourly1!I4740/hourly1!$I$8763</f>
        <v>0.49063146574071814</v>
      </c>
      <c r="D4739" s="14">
        <v>236.188525</v>
      </c>
      <c r="E4739" s="14">
        <v>525.54799600000024</v>
      </c>
      <c r="F4739" s="1">
        <v>881033</v>
      </c>
      <c r="G4739" s="15">
        <f t="shared" si="148"/>
        <v>0.27026992775420822</v>
      </c>
      <c r="H4739" s="15">
        <f t="shared" si="149"/>
        <v>0.45146683854269537</v>
      </c>
    </row>
    <row r="4740" spans="1:8">
      <c r="A4740" s="1">
        <v>4739</v>
      </c>
      <c r="B4740" s="444">
        <f>유형화!$F$71*hourly1!B4741/hourly1!$B$8763+유형화!$F$72*hourly1!C4741/hourly1!$C$8763+유형화!$F$73*hourly1!D4741/hourly1!$D$8763+유형화!$F$74*hourly1!E4741/hourly1!$E$8763</f>
        <v>410.35008207578437</v>
      </c>
      <c r="C4740" s="442">
        <f>hourly1!$F4741*유형화!$G$71/hourly1!$F$8763+유형화!$G$72*hourly1!$G4741/hourly1!$F$8763+유형화!$G$74*hourly1!I4741/hourly1!$I$8763</f>
        <v>0.45866402447531823</v>
      </c>
      <c r="D4740" s="14">
        <v>230.66865000000001</v>
      </c>
      <c r="E4740" s="14">
        <v>559.88305899999989</v>
      </c>
      <c r="F4740" s="1">
        <v>876240</v>
      </c>
      <c r="G4740" s="15">
        <f t="shared" si="148"/>
        <v>0.26395354884688299</v>
      </c>
      <c r="H4740" s="15">
        <f t="shared" si="149"/>
        <v>0.44348938033113972</v>
      </c>
    </row>
    <row r="4741" spans="1:8">
      <c r="A4741" s="1">
        <v>4740</v>
      </c>
      <c r="B4741" s="444">
        <f>유형화!$F$71*hourly1!B4742/hourly1!$B$8763+유형화!$F$72*hourly1!C4742/hourly1!$C$8763+유형화!$F$73*hourly1!D4742/hourly1!$D$8763+유형화!$F$74*hourly1!E4742/hourly1!$E$8763</f>
        <v>348.96320203005843</v>
      </c>
      <c r="C4741" s="442">
        <f>hourly1!$F4742*유형화!$G$71/hourly1!$F$8763+유형화!$G$72*hourly1!$G4742/hourly1!$F$8763+유형화!$G$74*hourly1!I4742/hourly1!$I$8763</f>
        <v>0.44267427387964564</v>
      </c>
      <c r="D4741" s="14">
        <v>208.1171600000001</v>
      </c>
      <c r="E4741" s="14">
        <v>629.01579899999967</v>
      </c>
      <c r="F4741" s="1">
        <v>872154</v>
      </c>
      <c r="G4741" s="15">
        <f t="shared" si="148"/>
        <v>0.23814793626240319</v>
      </c>
      <c r="H4741" s="15">
        <f t="shared" si="149"/>
        <v>0.40990632511117825</v>
      </c>
    </row>
    <row r="4742" spans="1:8">
      <c r="A4742" s="1">
        <v>4741</v>
      </c>
      <c r="B4742" s="444">
        <f>유형화!$F$71*hourly1!B4743/hourly1!$B$8763+유형화!$F$72*hourly1!C4743/hourly1!$C$8763+유형화!$F$73*hourly1!D4743/hourly1!$D$8763+유형화!$F$74*hourly1!E4743/hourly1!$E$8763</f>
        <v>223.69540855938797</v>
      </c>
      <c r="C4742" s="442">
        <f>hourly1!$F4743*유형화!$G$71/hourly1!$F$8763+유형화!$G$72*hourly1!$G4743/hourly1!$F$8763+유형화!$G$74*hourly1!I4743/hourly1!$I$8763</f>
        <v>0.55446106837746856</v>
      </c>
      <c r="D4742" s="14">
        <v>222.71611300000009</v>
      </c>
      <c r="E4742" s="14">
        <v>586.32329300000038</v>
      </c>
      <c r="F4742" s="1">
        <v>850722</v>
      </c>
      <c r="G4742" s="15">
        <f t="shared" si="148"/>
        <v>0.25485348100720856</v>
      </c>
      <c r="H4742" s="15">
        <f t="shared" si="149"/>
        <v>0.43183105515527348</v>
      </c>
    </row>
    <row r="4743" spans="1:8">
      <c r="A4743" s="1">
        <v>4742</v>
      </c>
      <c r="B4743" s="444">
        <f>유형화!$F$71*hourly1!B4744/hourly1!$B$8763+유형화!$F$72*hourly1!C4744/hourly1!$C$8763+유형화!$F$73*hourly1!D4744/hourly1!$D$8763+유형화!$F$74*hourly1!E4744/hourly1!$E$8763</f>
        <v>278.83619106711905</v>
      </c>
      <c r="C4743" s="442">
        <f>hourly1!$F4744*유형화!$G$71/hourly1!$F$8763+유형화!$G$72*hourly1!$G4744/hourly1!$F$8763+유형화!$G$74*hourly1!I4744/hourly1!$I$8763</f>
        <v>0.51723272887707672</v>
      </c>
      <c r="D4743" s="14">
        <v>268.07003900000001</v>
      </c>
      <c r="E4743" s="14">
        <v>521.29164200000071</v>
      </c>
      <c r="F4743" s="1">
        <v>862140</v>
      </c>
      <c r="G4743" s="15">
        <f t="shared" si="148"/>
        <v>0.30675186304498825</v>
      </c>
      <c r="H4743" s="15">
        <f t="shared" si="149"/>
        <v>0.49578981355910573</v>
      </c>
    </row>
    <row r="4744" spans="1:8">
      <c r="A4744" s="1">
        <v>4743</v>
      </c>
      <c r="B4744" s="444">
        <f>유형화!$F$71*hourly1!B4745/hourly1!$B$8763+유형화!$F$72*hourly1!C4745/hourly1!$C$8763+유형화!$F$73*hourly1!D4745/hourly1!$D$8763+유형화!$F$74*hourly1!E4745/hourly1!$E$8763</f>
        <v>410.87341135616236</v>
      </c>
      <c r="C4744" s="442">
        <f>hourly1!$F4745*유형화!$G$71/hourly1!$F$8763+유형화!$G$72*hourly1!$G4745/hourly1!$F$8763+유형화!$G$74*hourly1!I4745/hourly1!$I$8763</f>
        <v>0.38945756904534667</v>
      </c>
      <c r="D4744" s="14">
        <v>296.54372200000012</v>
      </c>
      <c r="E4744" s="14">
        <v>403.70585199999988</v>
      </c>
      <c r="F4744" s="1">
        <v>851213</v>
      </c>
      <c r="G4744" s="15">
        <f t="shared" si="148"/>
        <v>0.33933422599977725</v>
      </c>
      <c r="H4744" s="15">
        <f t="shared" si="149"/>
        <v>0.53301319070338715</v>
      </c>
    </row>
    <row r="4745" spans="1:8">
      <c r="A4745" s="1">
        <v>4744</v>
      </c>
      <c r="B4745" s="444">
        <f>유형화!$F$71*hourly1!B4746/hourly1!$B$8763+유형화!$F$72*hourly1!C4746/hourly1!$C$8763+유형화!$F$73*hourly1!D4746/hourly1!$D$8763+유형화!$F$74*hourly1!E4746/hourly1!$E$8763</f>
        <v>338.51252358814207</v>
      </c>
      <c r="C4745" s="442">
        <f>hourly1!$F4746*유형화!$G$71/hourly1!$F$8763+유형화!$G$72*hourly1!$G4746/hourly1!$F$8763+유형화!$G$74*hourly1!I4746/hourly1!$I$8763</f>
        <v>0.36820146065361375</v>
      </c>
      <c r="D4745" s="14">
        <v>240.23260099999999</v>
      </c>
      <c r="E4745" s="14">
        <v>331.52248899999989</v>
      </c>
      <c r="F4745" s="1">
        <v>860491</v>
      </c>
      <c r="G4745" s="15">
        <f t="shared" si="148"/>
        <v>0.27489755362363827</v>
      </c>
      <c r="H4745" s="15">
        <f t="shared" si="149"/>
        <v>0.45725291936999074</v>
      </c>
    </row>
    <row r="4746" spans="1:8">
      <c r="A4746" s="1">
        <v>4745</v>
      </c>
      <c r="B4746" s="444">
        <f>유형화!$F$71*hourly1!B4747/hourly1!$B$8763+유형화!$F$72*hourly1!C4747/hourly1!$C$8763+유형화!$F$73*hourly1!D4747/hourly1!$D$8763+유형화!$F$74*hourly1!E4747/hourly1!$E$8763</f>
        <v>275.53657877224475</v>
      </c>
      <c r="C4746" s="442">
        <f>hourly1!$F4747*유형화!$G$71/hourly1!$F$8763+유형화!$G$72*hourly1!$G4747/hourly1!$F$8763+유형화!$G$74*hourly1!I4747/hourly1!$I$8763</f>
        <v>0.3894729698967207</v>
      </c>
      <c r="D4746" s="14">
        <v>205.38159200000001</v>
      </c>
      <c r="E4746" s="14">
        <v>211.26192499999979</v>
      </c>
      <c r="F4746" s="1">
        <v>883434</v>
      </c>
      <c r="G4746" s="15">
        <f t="shared" si="148"/>
        <v>0.23501763276553878</v>
      </c>
      <c r="H4746" s="15">
        <f t="shared" si="149"/>
        <v>0.40572066996623657</v>
      </c>
    </row>
    <row r="4747" spans="1:8">
      <c r="A4747" s="1">
        <v>4746</v>
      </c>
      <c r="B4747" s="444">
        <f>유형화!$F$71*hourly1!B4748/hourly1!$B$8763+유형화!$F$72*hourly1!C4748/hourly1!$C$8763+유형화!$F$73*hourly1!D4748/hourly1!$D$8763+유형화!$F$74*hourly1!E4748/hourly1!$E$8763</f>
        <v>154.02769410183345</v>
      </c>
      <c r="C4747" s="442">
        <f>hourly1!$F4748*유형화!$G$71/hourly1!$F$8763+유형화!$G$72*hourly1!$G4748/hourly1!$F$8763+유형화!$G$74*hourly1!I4748/hourly1!$I$8763</f>
        <v>0.51731951145227995</v>
      </c>
      <c r="D4747" s="14">
        <v>185.28817100000001</v>
      </c>
      <c r="E4747" s="14">
        <v>93.6293900000001</v>
      </c>
      <c r="F4747" s="1">
        <v>857609</v>
      </c>
      <c r="G4747" s="15">
        <f t="shared" si="148"/>
        <v>0.21202478227881469</v>
      </c>
      <c r="H4747" s="15">
        <f t="shared" si="149"/>
        <v>0.37419640290688522</v>
      </c>
    </row>
    <row r="4748" spans="1:8">
      <c r="A4748" s="1">
        <v>4747</v>
      </c>
      <c r="B4748" s="444">
        <f>유형화!$F$71*hourly1!B4749/hourly1!$B$8763+유형화!$F$72*hourly1!C4749/hourly1!$C$8763+유형화!$F$73*hourly1!D4749/hourly1!$D$8763+유형화!$F$74*hourly1!E4749/hourly1!$E$8763</f>
        <v>142.93680531564553</v>
      </c>
      <c r="C4748" s="442">
        <f>hourly1!$F4749*유형화!$G$71/hourly1!$F$8763+유형화!$G$72*hourly1!$G4749/hourly1!$F$8763+유형화!$G$74*hourly1!I4749/hourly1!$I$8763</f>
        <v>0.63982138717912995</v>
      </c>
      <c r="D4748" s="14">
        <v>219.49728700000011</v>
      </c>
      <c r="E4748" s="14">
        <v>43.924459000000027</v>
      </c>
      <c r="F4748" s="1">
        <v>872983</v>
      </c>
      <c r="G4748" s="15">
        <f t="shared" si="148"/>
        <v>0.25117018661145685</v>
      </c>
      <c r="H4748" s="15">
        <f t="shared" si="149"/>
        <v>0.4270558847968573</v>
      </c>
    </row>
    <row r="4749" spans="1:8">
      <c r="A4749" s="1">
        <v>4748</v>
      </c>
      <c r="B4749" s="444">
        <f>유형화!$F$71*hourly1!B4750/hourly1!$B$8763+유형화!$F$72*hourly1!C4750/hourly1!$C$8763+유형화!$F$73*hourly1!D4750/hourly1!$D$8763+유형화!$F$74*hourly1!E4750/hourly1!$E$8763</f>
        <v>149.33272753964732</v>
      </c>
      <c r="C4749" s="442">
        <f>hourly1!$F4750*유형화!$G$71/hourly1!$F$8763+유형화!$G$72*hourly1!$G4750/hourly1!$F$8763+유형화!$G$74*hourly1!I4750/hourly1!$I$8763</f>
        <v>0.64517827590575505</v>
      </c>
      <c r="D4749" s="14">
        <v>233.94009800000001</v>
      </c>
      <c r="E4749" s="14">
        <v>8.9049309999999977</v>
      </c>
      <c r="F4749" s="1">
        <v>935779</v>
      </c>
      <c r="G4749" s="15">
        <f t="shared" si="148"/>
        <v>0.2676970584632441</v>
      </c>
      <c r="H4749" s="15">
        <f t="shared" si="149"/>
        <v>0.44822855932367395</v>
      </c>
    </row>
    <row r="4750" spans="1:8">
      <c r="A4750" s="1">
        <v>4749</v>
      </c>
      <c r="B4750" s="444">
        <f>유형화!$F$71*hourly1!B4751/hourly1!$B$8763+유형화!$F$72*hourly1!C4751/hourly1!$C$8763+유형화!$F$73*hourly1!D4751/hourly1!$D$8763+유형화!$F$74*hourly1!E4751/hourly1!$E$8763</f>
        <v>64.096232602653899</v>
      </c>
      <c r="C4750" s="442">
        <f>hourly1!$F4751*유형화!$G$71/hourly1!$F$8763+유형화!$G$72*hourly1!$G4751/hourly1!$F$8763+유형화!$G$74*hourly1!I4751/hourly1!$I$8763</f>
        <v>0.54944837645615541</v>
      </c>
      <c r="D4750" s="14">
        <v>222.30903799999999</v>
      </c>
      <c r="E4750" s="14">
        <v>8.7751199999999976</v>
      </c>
      <c r="F4750" s="1">
        <v>936080</v>
      </c>
      <c r="G4750" s="15">
        <f t="shared" si="148"/>
        <v>0.25438766612123737</v>
      </c>
      <c r="H4750" s="15">
        <f t="shared" si="149"/>
        <v>0.43122896565706731</v>
      </c>
    </row>
    <row r="4751" spans="1:8">
      <c r="A4751" s="1">
        <v>4750</v>
      </c>
      <c r="B4751" s="444">
        <f>유형화!$F$71*hourly1!B4752/hourly1!$B$8763+유형화!$F$72*hourly1!C4752/hourly1!$C$8763+유형화!$F$73*hourly1!D4752/hourly1!$D$8763+유형화!$F$74*hourly1!E4752/hourly1!$E$8763</f>
        <v>62.461790133217256</v>
      </c>
      <c r="C4751" s="442">
        <f>hourly1!$F4752*유형화!$G$71/hourly1!$F$8763+유형화!$G$72*hourly1!$G4752/hourly1!$F$8763+유형화!$G$74*hourly1!I4752/hourly1!$I$8763</f>
        <v>0.45887548060926397</v>
      </c>
      <c r="D4751" s="14">
        <v>250.841296</v>
      </c>
      <c r="E4751" s="14">
        <v>4.6228400000000001</v>
      </c>
      <c r="F4751" s="1">
        <v>996507</v>
      </c>
      <c r="G4751" s="15">
        <f t="shared" si="148"/>
        <v>0.28703705629937765</v>
      </c>
      <c r="H4751" s="15">
        <f t="shared" si="149"/>
        <v>0.47220108971893854</v>
      </c>
    </row>
    <row r="4752" spans="1:8">
      <c r="A4752" s="1">
        <v>4751</v>
      </c>
      <c r="B4752" s="444">
        <f>유형화!$F$71*hourly1!B4753/hourly1!$B$8763+유형화!$F$72*hourly1!C4753/hourly1!$C$8763+유형화!$F$73*hourly1!D4753/hourly1!$D$8763+유형화!$F$74*hourly1!E4753/hourly1!$E$8763</f>
        <v>60.838337846182206</v>
      </c>
      <c r="C4752" s="442">
        <f>hourly1!$F4753*유형화!$G$71/hourly1!$F$8763+유형화!$G$72*hourly1!$G4753/hourly1!$F$8763+유형화!$G$74*hourly1!I4753/hourly1!$I$8763</f>
        <v>0.35240874317234688</v>
      </c>
      <c r="D4752" s="14">
        <v>245.98561000000001</v>
      </c>
      <c r="E4752" s="14">
        <v>2.6899199999999999</v>
      </c>
      <c r="F4752" s="1">
        <v>1070715</v>
      </c>
      <c r="G4752" s="15">
        <f t="shared" si="148"/>
        <v>0.2814807071735379</v>
      </c>
      <c r="H4752" s="15">
        <f t="shared" si="149"/>
        <v>0.46540014972912197</v>
      </c>
    </row>
    <row r="4753" spans="1:8">
      <c r="A4753" s="1">
        <v>4752</v>
      </c>
      <c r="B4753" s="444">
        <f>유형화!$F$71*hourly1!B4754/hourly1!$B$8763+유형화!$F$72*hourly1!C4754/hourly1!$C$8763+유형화!$F$73*hourly1!D4754/hourly1!$D$8763+유형화!$F$74*hourly1!E4754/hourly1!$E$8763</f>
        <v>58.995686761515806</v>
      </c>
      <c r="C4753" s="442">
        <f>hourly1!$F4754*유형화!$G$71/hourly1!$F$8763+유형화!$G$72*hourly1!$G4754/hourly1!$F$8763+유형화!$G$74*hourly1!I4754/hourly1!$I$8763</f>
        <v>0.32054829300670451</v>
      </c>
      <c r="D4753" s="14">
        <v>276.00595800000002</v>
      </c>
      <c r="E4753" s="14">
        <v>0.48612000000000011</v>
      </c>
      <c r="F4753" s="1">
        <v>1140897</v>
      </c>
      <c r="G4753" s="15">
        <f t="shared" si="148"/>
        <v>0.31583291494957699</v>
      </c>
      <c r="H4753" s="15">
        <f t="shared" si="149"/>
        <v>0.5063793677168652</v>
      </c>
    </row>
    <row r="4754" spans="1:8">
      <c r="A4754" s="1">
        <v>4753</v>
      </c>
      <c r="B4754" s="444">
        <f>유형화!$F$71*hourly1!B4755/hourly1!$B$8763+유형화!$F$72*hourly1!C4755/hourly1!$C$8763+유형화!$F$73*hourly1!D4755/hourly1!$D$8763+유형화!$F$74*hourly1!E4755/hourly1!$E$8763</f>
        <v>58.980606370107516</v>
      </c>
      <c r="C4754" s="442">
        <f>hourly1!$F4755*유형화!$G$71/hourly1!$F$8763+유형화!$G$72*hourly1!$G4755/hourly1!$F$8763+유형화!$G$74*hourly1!I4755/hourly1!$I$8763</f>
        <v>0.26297314723353948</v>
      </c>
      <c r="D4754" s="14">
        <v>324.11682200000001</v>
      </c>
      <c r="E4754" s="14">
        <v>0.16896</v>
      </c>
      <c r="F4754" s="1">
        <v>992488</v>
      </c>
      <c r="G4754" s="15">
        <f t="shared" si="148"/>
        <v>0.370886054120807</v>
      </c>
      <c r="H4754" s="15">
        <f t="shared" si="149"/>
        <v>0.56711504526129008</v>
      </c>
    </row>
    <row r="4755" spans="1:8">
      <c r="A4755" s="1">
        <v>4754</v>
      </c>
      <c r="B4755" s="444">
        <f>유형화!$F$71*hourly1!B4756/hourly1!$B$8763+유형화!$F$72*hourly1!C4756/hourly1!$C$8763+유형화!$F$73*hourly1!D4756/hourly1!$D$8763+유형화!$F$74*hourly1!E4756/hourly1!$E$8763</f>
        <v>58.77012291614367</v>
      </c>
      <c r="C4755" s="442">
        <f>hourly1!$F4756*유형화!$G$71/hourly1!$F$8763+유형화!$G$72*hourly1!$G4756/hourly1!$F$8763+유형화!$G$74*hourly1!I4756/hourly1!$I$8763</f>
        <v>0.2434786028894517</v>
      </c>
      <c r="D4755" s="14">
        <v>304.89906200000001</v>
      </c>
      <c r="E4755" s="14">
        <v>0.48</v>
      </c>
      <c r="F4755" s="1">
        <v>883711</v>
      </c>
      <c r="G4755" s="15">
        <f t="shared" si="148"/>
        <v>0.34889522028670045</v>
      </c>
      <c r="H4755" s="15">
        <f t="shared" si="149"/>
        <v>0.54354162156102648</v>
      </c>
    </row>
    <row r="4756" spans="1:8">
      <c r="A4756" s="1">
        <v>4755</v>
      </c>
      <c r="B4756" s="444">
        <f>유형화!$F$71*hourly1!B4757/hourly1!$B$8763+유형화!$F$72*hourly1!C4757/hourly1!$C$8763+유형화!$F$73*hourly1!D4757/hourly1!$D$8763+유형화!$F$74*hourly1!E4757/hourly1!$E$8763</f>
        <v>58.837802529725437</v>
      </c>
      <c r="C4756" s="442">
        <f>hourly1!$F4757*유형화!$G$71/hourly1!$F$8763+유형화!$G$72*hourly1!$G4757/hourly1!$F$8763+유형화!$G$74*hourly1!I4757/hourly1!$I$8763</f>
        <v>0.23787098178357757</v>
      </c>
      <c r="D4756" s="14">
        <v>314.449566</v>
      </c>
      <c r="E4756" s="14">
        <v>0.41824</v>
      </c>
      <c r="F4756" s="1">
        <v>693610</v>
      </c>
      <c r="G4756" s="15">
        <f t="shared" si="148"/>
        <v>0.35982383769559562</v>
      </c>
      <c r="H4756" s="15">
        <f t="shared" si="149"/>
        <v>0.55536673884579202</v>
      </c>
    </row>
    <row r="4757" spans="1:8">
      <c r="A4757" s="1">
        <v>4756</v>
      </c>
      <c r="B4757" s="444">
        <f>유형화!$F$71*hourly1!B4758/hourly1!$B$8763+유형화!$F$72*hourly1!C4758/hourly1!$C$8763+유형화!$F$73*hourly1!D4758/hourly1!$D$8763+유형화!$F$74*hourly1!E4758/hourly1!$E$8763</f>
        <v>58.834906200067245</v>
      </c>
      <c r="C4757" s="442">
        <f>hourly1!$F4758*유형화!$G$71/hourly1!$F$8763+유형화!$G$72*hourly1!$G4758/hourly1!$F$8763+유형화!$G$74*hourly1!I4758/hourly1!$I$8763</f>
        <v>0.23787888592422995</v>
      </c>
      <c r="D4757" s="14">
        <v>327.43648500000012</v>
      </c>
      <c r="E4757" s="14">
        <v>1.2239999999999999E-2</v>
      </c>
      <c r="F4757" s="1">
        <v>563203</v>
      </c>
      <c r="G4757" s="15">
        <f t="shared" si="148"/>
        <v>0.37468473603889907</v>
      </c>
      <c r="H4757" s="15">
        <f t="shared" si="149"/>
        <v>0.57109906569660496</v>
      </c>
    </row>
    <row r="4758" spans="1:8">
      <c r="A4758" s="1">
        <v>4757</v>
      </c>
      <c r="B4758" s="444">
        <f>유형화!$F$71*hourly1!B4759/hourly1!$B$8763+유형화!$F$72*hourly1!C4759/hourly1!$C$8763+유형화!$F$73*hourly1!D4759/hourly1!$D$8763+유형화!$F$74*hourly1!E4759/hourly1!$E$8763</f>
        <v>58.825127931445415</v>
      </c>
      <c r="C4758" s="442">
        <f>hourly1!$F4759*유형화!$G$71/hourly1!$F$8763+유형화!$G$72*hourly1!$G4759/hourly1!$F$8763+유형화!$G$74*hourly1!I4759/hourly1!$I$8763</f>
        <v>0.23643642099817705</v>
      </c>
      <c r="D4758" s="14">
        <v>323.38987300000002</v>
      </c>
      <c r="E4758" s="14">
        <v>0</v>
      </c>
      <c r="F4758" s="1">
        <v>616040</v>
      </c>
      <c r="G4758" s="15">
        <f t="shared" si="148"/>
        <v>0.37005420823112628</v>
      </c>
      <c r="H4758" s="15">
        <f t="shared" si="149"/>
        <v>0.56623921358337703</v>
      </c>
    </row>
    <row r="4759" spans="1:8">
      <c r="A4759" s="1">
        <v>4758</v>
      </c>
      <c r="B4759" s="444">
        <f>유형화!$F$71*hourly1!B4760/hourly1!$B$8763+유형화!$F$72*hourly1!C4760/hourly1!$C$8763+유형화!$F$73*hourly1!D4760/hourly1!$D$8763+유형화!$F$74*hourly1!E4760/hourly1!$E$8763</f>
        <v>60.692778344705673</v>
      </c>
      <c r="C4759" s="442">
        <f>hourly1!$F4760*유형화!$G$71/hourly1!$F$8763+유형화!$G$72*hourly1!$G4760/hourly1!$F$8763+유형화!$G$74*hourly1!I4760/hourly1!$I$8763</f>
        <v>0.42145866402300758</v>
      </c>
      <c r="D4759" s="14">
        <v>288.23651599999999</v>
      </c>
      <c r="E4759" s="14">
        <v>1.3805230000000011</v>
      </c>
      <c r="F4759" s="1">
        <v>1047047</v>
      </c>
      <c r="G4759" s="15">
        <f t="shared" si="148"/>
        <v>0.32982831132649093</v>
      </c>
      <c r="H4759" s="15">
        <f t="shared" si="149"/>
        <v>0.52237155697596804</v>
      </c>
    </row>
    <row r="4760" spans="1:8">
      <c r="A4760" s="1">
        <v>4759</v>
      </c>
      <c r="B4760" s="444">
        <f>유형화!$F$71*hourly1!B4761/hourly1!$B$8763+유형화!$F$72*hourly1!C4761/hourly1!$C$8763+유형화!$F$73*hourly1!D4761/hourly1!$D$8763+유형화!$F$74*hourly1!E4761/hourly1!$E$8763</f>
        <v>72.282143253211729</v>
      </c>
      <c r="C4760" s="442">
        <f>hourly1!$F4761*유형화!$G$71/hourly1!$F$8763+유형화!$G$72*hourly1!$G4761/hourly1!$F$8763+유형화!$G$74*hourly1!I4761/hourly1!$I$8763</f>
        <v>0.75181694877335548</v>
      </c>
      <c r="D4760" s="14">
        <v>234.80923299999989</v>
      </c>
      <c r="E4760" s="14">
        <v>34.490052999999968</v>
      </c>
      <c r="F4760" s="1">
        <v>1234111</v>
      </c>
      <c r="G4760" s="15">
        <f t="shared" si="148"/>
        <v>0.2686916074306786</v>
      </c>
      <c r="H4760" s="15">
        <f t="shared" si="149"/>
        <v>0.44948214190921104</v>
      </c>
    </row>
    <row r="4761" spans="1:8">
      <c r="A4761" s="1">
        <v>4760</v>
      </c>
      <c r="B4761" s="444">
        <f>유형화!$F$71*hourly1!B4762/hourly1!$B$8763+유형화!$F$72*hourly1!C4762/hourly1!$C$8763+유형화!$F$73*hourly1!D4762/hourly1!$D$8763+유형화!$F$74*hourly1!E4762/hourly1!$E$8763</f>
        <v>150.71828218906316</v>
      </c>
      <c r="C4761" s="442">
        <f>hourly1!$F4762*유형화!$G$71/hourly1!$F$8763+유형화!$G$72*hourly1!$G4762/hourly1!$F$8763+유형화!$G$74*hourly1!I4762/hourly1!$I$8763</f>
        <v>0.65052563077200565</v>
      </c>
      <c r="D4761" s="14">
        <v>190.64294400000011</v>
      </c>
      <c r="E4761" s="14">
        <v>128.61114500000011</v>
      </c>
      <c r="F4761" s="1">
        <v>1254698</v>
      </c>
      <c r="G4761" s="15">
        <f t="shared" si="148"/>
        <v>0.21815223538793679</v>
      </c>
      <c r="H4761" s="15">
        <f t="shared" si="149"/>
        <v>0.38273414504888631</v>
      </c>
    </row>
    <row r="4762" spans="1:8">
      <c r="A4762" s="1">
        <v>4761</v>
      </c>
      <c r="B4762" s="444">
        <f>유형화!$F$71*hourly1!B4763/hourly1!$B$8763+유형화!$F$72*hourly1!C4763/hourly1!$C$8763+유형화!$F$73*hourly1!D4763/hourly1!$D$8763+유형화!$F$74*hourly1!E4763/hourly1!$E$8763</f>
        <v>254.79724893053736</v>
      </c>
      <c r="C4762" s="442">
        <f>hourly1!$F4763*유형화!$G$71/hourly1!$F$8763+유형화!$G$72*hourly1!$G4763/hourly1!$F$8763+유형화!$G$74*hourly1!I4763/hourly1!$I$8763</f>
        <v>0.5758504878424705</v>
      </c>
      <c r="D4762" s="14">
        <v>142.21889100000001</v>
      </c>
      <c r="E4762" s="14">
        <v>231.775622</v>
      </c>
      <c r="F4762" s="1">
        <v>1172578</v>
      </c>
      <c r="G4762" s="15">
        <f t="shared" si="148"/>
        <v>0.16274071484147512</v>
      </c>
      <c r="H4762" s="15">
        <f t="shared" si="149"/>
        <v>0.30164686694546111</v>
      </c>
    </row>
    <row r="4763" spans="1:8">
      <c r="A4763" s="1">
        <v>4762</v>
      </c>
      <c r="B4763" s="444">
        <f>유형화!$F$71*hourly1!B4764/hourly1!$B$8763+유형화!$F$72*hourly1!C4764/hourly1!$C$8763+유형화!$F$73*hourly1!D4764/hourly1!$D$8763+유형화!$F$74*hourly1!E4764/hourly1!$E$8763</f>
        <v>359.73720108040385</v>
      </c>
      <c r="C4763" s="442">
        <f>hourly1!$F4764*유형화!$G$71/hourly1!$F$8763+유형화!$G$72*hourly1!$G4764/hourly1!$F$8763+유형화!$G$74*hourly1!I4764/hourly1!$I$8763</f>
        <v>0.49051917805186374</v>
      </c>
      <c r="D4763" s="14">
        <v>143.811319</v>
      </c>
      <c r="E4763" s="14">
        <v>314.64143300000069</v>
      </c>
      <c r="F4763" s="1">
        <v>1020964</v>
      </c>
      <c r="G4763" s="15">
        <f t="shared" si="148"/>
        <v>0.16456292614709961</v>
      </c>
      <c r="H4763" s="15">
        <f t="shared" si="149"/>
        <v>0.30445883531208379</v>
      </c>
    </row>
    <row r="4764" spans="1:8">
      <c r="A4764" s="1">
        <v>4763</v>
      </c>
      <c r="B4764" s="444">
        <f>유형화!$F$71*hourly1!B4765/hourly1!$B$8763+유형화!$F$72*hourly1!C4765/hourly1!$C$8763+유형화!$F$73*hourly1!D4765/hourly1!$D$8763+유형화!$F$74*hourly1!E4765/hourly1!$E$8763</f>
        <v>435.88147661964297</v>
      </c>
      <c r="C4764" s="442">
        <f>hourly1!$F4765*유형화!$G$71/hourly1!$F$8763+유형화!$G$72*hourly1!$G4765/hourly1!$F$8763+유형화!$G$74*hourly1!I4765/hourly1!$I$8763</f>
        <v>0.45851034190552098</v>
      </c>
      <c r="D4764" s="14">
        <v>107.920287</v>
      </c>
      <c r="E4764" s="14">
        <v>412.8072160000001</v>
      </c>
      <c r="F4764" s="1">
        <v>957213</v>
      </c>
      <c r="G4764" s="15">
        <f t="shared" si="148"/>
        <v>0.12349290961829504</v>
      </c>
      <c r="H4764" s="15">
        <f t="shared" si="149"/>
        <v>0.23843961860046389</v>
      </c>
    </row>
    <row r="4765" spans="1:8">
      <c r="A4765" s="1">
        <v>4764</v>
      </c>
      <c r="B4765" s="444">
        <f>유형화!$F$71*hourly1!B4766/hourly1!$B$8763+유형화!$F$72*hourly1!C4766/hourly1!$C$8763+유형화!$F$73*hourly1!D4766/hourly1!$D$8763+유형화!$F$74*hourly1!E4766/hourly1!$E$8763</f>
        <v>388.45501567780803</v>
      </c>
      <c r="C4765" s="442">
        <f>hourly1!$F4766*유형화!$G$71/hourly1!$F$8763+유형화!$G$72*hourly1!$G4766/hourly1!$F$8763+유형화!$G$74*hourly1!I4766/hourly1!$I$8763</f>
        <v>0.44249557511211463</v>
      </c>
      <c r="D4765" s="14">
        <v>120.11434199999999</v>
      </c>
      <c r="E4765" s="14">
        <v>467.89161199999978</v>
      </c>
      <c r="F4765" s="1">
        <v>939530</v>
      </c>
      <c r="G4765" s="15">
        <f t="shared" si="148"/>
        <v>0.13744653570525603</v>
      </c>
      <c r="H4765" s="15">
        <f t="shared" si="149"/>
        <v>0.26150625520358456</v>
      </c>
    </row>
    <row r="4766" spans="1:8">
      <c r="A4766" s="1">
        <v>4765</v>
      </c>
      <c r="B4766" s="444">
        <f>유형화!$F$71*hourly1!B4767/hourly1!$B$8763+유형화!$F$72*hourly1!C4767/hourly1!$C$8763+유형화!$F$73*hourly1!D4767/hourly1!$D$8763+유형화!$F$74*hourly1!E4767/hourly1!$E$8763</f>
        <v>286.61328008834317</v>
      </c>
      <c r="C4766" s="442">
        <f>hourly1!$F4767*유형화!$G$71/hourly1!$F$8763+유형화!$G$72*hourly1!$G4767/hourly1!$F$8763+유형화!$G$74*hourly1!I4767/hourly1!$I$8763</f>
        <v>0.55419102381951246</v>
      </c>
      <c r="D4766" s="14">
        <v>137.383578</v>
      </c>
      <c r="E4766" s="14">
        <v>548.89790300000038</v>
      </c>
      <c r="F4766" s="1">
        <v>878063</v>
      </c>
      <c r="G4766" s="15">
        <f t="shared" si="148"/>
        <v>0.15720767848765993</v>
      </c>
      <c r="H4766" s="15">
        <f t="shared" si="149"/>
        <v>0.29304410564274691</v>
      </c>
    </row>
    <row r="4767" spans="1:8">
      <c r="A4767" s="1">
        <v>4766</v>
      </c>
      <c r="B4767" s="444">
        <f>유형화!$F$71*hourly1!B4768/hourly1!$B$8763+유형화!$F$72*hourly1!C4768/hourly1!$C$8763+유형화!$F$73*hourly1!D4768/hourly1!$D$8763+유형화!$F$74*hourly1!E4768/hourly1!$E$8763</f>
        <v>352.36460827621198</v>
      </c>
      <c r="C4767" s="442">
        <f>hourly1!$F4768*유형화!$G$71/hourly1!$F$8763+유형화!$G$72*hourly1!$G4768/hourly1!$F$8763+유형화!$G$74*hourly1!I4768/hourly1!$I$8763</f>
        <v>0.51691819297070585</v>
      </c>
      <c r="D4767" s="14">
        <v>177.05939799999999</v>
      </c>
      <c r="E4767" s="14">
        <v>556.31613899999979</v>
      </c>
      <c r="F4767" s="1">
        <v>896589</v>
      </c>
      <c r="G4767" s="15">
        <f t="shared" si="148"/>
        <v>0.2026086182877157</v>
      </c>
      <c r="H4767" s="15">
        <f t="shared" si="149"/>
        <v>0.36087652550089255</v>
      </c>
    </row>
    <row r="4768" spans="1:8">
      <c r="A4768" s="1">
        <v>4767</v>
      </c>
      <c r="B4768" s="444">
        <f>유형화!$F$71*hourly1!B4769/hourly1!$B$8763+유형화!$F$72*hourly1!C4769/hourly1!$C$8763+유형화!$F$73*hourly1!D4769/hourly1!$D$8763+유형화!$F$74*hourly1!E4769/hourly1!$E$8763</f>
        <v>481.83437968983139</v>
      </c>
      <c r="C4768" s="442">
        <f>hourly1!$F4769*유형화!$G$71/hourly1!$F$8763+유형화!$G$72*hourly1!$G4769/hourly1!$F$8763+유형화!$G$74*hourly1!I4769/hourly1!$I$8763</f>
        <v>0.38923551973320625</v>
      </c>
      <c r="D4768" s="14">
        <v>122.37863400000001</v>
      </c>
      <c r="E4768" s="14">
        <v>592.60566199999892</v>
      </c>
      <c r="F4768" s="1">
        <v>908253</v>
      </c>
      <c r="G4768" s="15">
        <f t="shared" si="148"/>
        <v>0.14003755927532335</v>
      </c>
      <c r="H4768" s="15">
        <f t="shared" si="149"/>
        <v>0.26571550328342192</v>
      </c>
    </row>
    <row r="4769" spans="1:8">
      <c r="A4769" s="1">
        <v>4768</v>
      </c>
      <c r="B4769" s="444">
        <f>유형화!$F$71*hourly1!B4770/hourly1!$B$8763+유형화!$F$72*hourly1!C4770/hourly1!$C$8763+유형화!$F$73*hourly1!D4770/hourly1!$D$8763+유형화!$F$74*hourly1!E4770/hourly1!$E$8763</f>
        <v>426.13871210905637</v>
      </c>
      <c r="C4769" s="442">
        <f>hourly1!$F4770*유형화!$G$71/hourly1!$F$8763+유형화!$G$72*hourly1!$G4770/hourly1!$F$8763+유형화!$G$74*hourly1!I4770/hourly1!$I$8763</f>
        <v>0.36798340415479347</v>
      </c>
      <c r="D4769" s="14">
        <v>108.7045</v>
      </c>
      <c r="E4769" s="14">
        <v>581.4167530000002</v>
      </c>
      <c r="F4769" s="1">
        <v>926067</v>
      </c>
      <c r="G4769" s="15">
        <f t="shared" si="148"/>
        <v>0.12439028255736526</v>
      </c>
      <c r="H4769" s="15">
        <f t="shared" si="149"/>
        <v>0.23994360741946227</v>
      </c>
    </row>
    <row r="4770" spans="1:8">
      <c r="A4770" s="1">
        <v>4769</v>
      </c>
      <c r="B4770" s="444">
        <f>유형화!$F$71*hourly1!B4771/hourly1!$B$8763+유형화!$F$72*hourly1!C4771/hourly1!$C$8763+유형화!$F$73*hourly1!D4771/hourly1!$D$8763+유형화!$F$74*hourly1!E4771/hourly1!$E$8763</f>
        <v>365.31694038877998</v>
      </c>
      <c r="C4770" s="442">
        <f>hourly1!$F4771*유형화!$G$71/hourly1!$F$8763+유형화!$G$72*hourly1!$G4771/hourly1!$F$8763+유형화!$G$74*hourly1!I4771/hourly1!$I$8763</f>
        <v>0.38925466893994126</v>
      </c>
      <c r="D4770" s="14">
        <v>96.941585000000032</v>
      </c>
      <c r="E4770" s="14">
        <v>456.77061400000019</v>
      </c>
      <c r="F4770" s="1">
        <v>912006</v>
      </c>
      <c r="G4770" s="15">
        <f t="shared" si="148"/>
        <v>0.11093000887459899</v>
      </c>
      <c r="H4770" s="15">
        <f t="shared" si="149"/>
        <v>0.21707927867578056</v>
      </c>
    </row>
    <row r="4771" spans="1:8">
      <c r="A4771" s="1">
        <v>4770</v>
      </c>
      <c r="B4771" s="444">
        <f>유형화!$F$71*hourly1!B4772/hourly1!$B$8763+유형화!$F$72*hourly1!C4772/hourly1!$C$8763+유형화!$F$73*hourly1!D4772/hourly1!$D$8763+유형화!$F$74*hourly1!E4772/hourly1!$E$8763</f>
        <v>243.17966126302247</v>
      </c>
      <c r="C4771" s="442">
        <f>hourly1!$F4772*유형화!$G$71/hourly1!$F$8763+유형화!$G$72*hourly1!$G4772/hourly1!$F$8763+유형화!$G$74*hourly1!I4772/hourly1!$I$8763</f>
        <v>0.51692438590565071</v>
      </c>
      <c r="D4771" s="14">
        <v>77.742054999999993</v>
      </c>
      <c r="E4771" s="14">
        <v>276.85833600000001</v>
      </c>
      <c r="F4771" s="1">
        <v>865045</v>
      </c>
      <c r="G4771" s="15">
        <f t="shared" si="148"/>
        <v>8.8960035583073652E-2</v>
      </c>
      <c r="H4771" s="15">
        <f t="shared" si="149"/>
        <v>0.17830234441357001</v>
      </c>
    </row>
    <row r="4772" spans="1:8">
      <c r="A4772" s="1">
        <v>4771</v>
      </c>
      <c r="B4772" s="444">
        <f>유형화!$F$71*hourly1!B4773/hourly1!$B$8763+유형화!$F$72*hourly1!C4773/hourly1!$C$8763+유형화!$F$73*hourly1!D4773/hourly1!$D$8763+유형화!$F$74*hourly1!E4773/hourly1!$E$8763</f>
        <v>176.77996029224946</v>
      </c>
      <c r="C4772" s="442">
        <f>hourly1!$F4773*유형화!$G$71/hourly1!$F$8763+유형화!$G$72*hourly1!$G4773/hourly1!$F$8763+유형화!$G$74*hourly1!I4773/hourly1!$I$8763</f>
        <v>0.63940320109843185</v>
      </c>
      <c r="D4772" s="14">
        <v>48.873578000000002</v>
      </c>
      <c r="E4772" s="14">
        <v>111.35326500000011</v>
      </c>
      <c r="F4772" s="1">
        <v>904010</v>
      </c>
      <c r="G4772" s="15">
        <f t="shared" si="148"/>
        <v>5.5925910859342814E-2</v>
      </c>
      <c r="H4772" s="15">
        <f t="shared" si="149"/>
        <v>0.11632830932779228</v>
      </c>
    </row>
    <row r="4773" spans="1:8">
      <c r="A4773" s="1">
        <v>4772</v>
      </c>
      <c r="B4773" s="444">
        <f>유형화!$F$71*hourly1!B4774/hourly1!$B$8763+유형화!$F$72*hourly1!C4774/hourly1!$C$8763+유형화!$F$73*hourly1!D4774/hourly1!$D$8763+유형화!$F$74*hourly1!E4774/hourly1!$E$8763</f>
        <v>182.82093174247038</v>
      </c>
      <c r="C4773" s="442">
        <f>hourly1!$F4774*유형화!$G$71/hourly1!$F$8763+유형화!$G$72*hourly1!$G4774/hourly1!$F$8763+유형화!$G$74*hourly1!I4774/hourly1!$I$8763</f>
        <v>0.64476497898422414</v>
      </c>
      <c r="D4773" s="14">
        <v>55.830347000000003</v>
      </c>
      <c r="E4773" s="14">
        <v>20.932355000000001</v>
      </c>
      <c r="F4773" s="1">
        <v>943820</v>
      </c>
      <c r="G4773" s="15">
        <f t="shared" si="148"/>
        <v>6.3886523912126458E-2</v>
      </c>
      <c r="H4773" s="15">
        <f t="shared" si="149"/>
        <v>0.13168743357019264</v>
      </c>
    </row>
    <row r="4774" spans="1:8">
      <c r="A4774" s="1">
        <v>4773</v>
      </c>
      <c r="B4774" s="444">
        <f>유형화!$F$71*hourly1!B4775/hourly1!$B$8763+유형화!$F$72*hourly1!C4775/hourly1!$C$8763+유형화!$F$73*hourly1!D4775/hourly1!$D$8763+유형화!$F$74*hourly1!E4775/hourly1!$E$8763</f>
        <v>74.575808782602863</v>
      </c>
      <c r="C4774" s="442">
        <f>hourly1!$F4775*유형화!$G$71/hourly1!$F$8763+유형화!$G$72*hourly1!$G4775/hourly1!$F$8763+유형화!$G$74*hourly1!I4775/hourly1!$I$8763</f>
        <v>0.54893387393988147</v>
      </c>
      <c r="D4774" s="14">
        <v>52.218645999999993</v>
      </c>
      <c r="E4774" s="14">
        <v>10.709300000000001</v>
      </c>
      <c r="F4774" s="1">
        <v>942681</v>
      </c>
      <c r="G4774" s="15">
        <f t="shared" si="148"/>
        <v>5.9753663654246419E-2</v>
      </c>
      <c r="H4774" s="15">
        <f t="shared" si="149"/>
        <v>0.12374830163908253</v>
      </c>
    </row>
    <row r="4775" spans="1:8">
      <c r="A4775" s="1">
        <v>4774</v>
      </c>
      <c r="B4775" s="444">
        <f>유형화!$F$71*hourly1!B4776/hourly1!$B$8763+유형화!$F$72*hourly1!C4776/hourly1!$C$8763+유형화!$F$73*hourly1!D4776/hourly1!$D$8763+유형화!$F$74*hourly1!E4776/hourly1!$E$8763</f>
        <v>71.311963575641755</v>
      </c>
      <c r="C4775" s="442">
        <f>hourly1!$F4776*유형화!$G$71/hourly1!$F$8763+유형화!$G$72*hourly1!$G4776/hourly1!$F$8763+유형화!$G$74*hourly1!I4776/hourly1!$I$8763</f>
        <v>0.45842054434883273</v>
      </c>
      <c r="D4775" s="14">
        <v>35.930711000000009</v>
      </c>
      <c r="E4775" s="14">
        <v>4.7129599999999998</v>
      </c>
      <c r="F4775" s="1">
        <v>1026885</v>
      </c>
      <c r="G4775" s="15">
        <f t="shared" si="148"/>
        <v>4.1115421107470559E-2</v>
      </c>
      <c r="H4775" s="15">
        <f t="shared" si="149"/>
        <v>8.699587021403779E-2</v>
      </c>
    </row>
    <row r="4776" spans="1:8">
      <c r="A4776" s="1">
        <v>4775</v>
      </c>
      <c r="B4776" s="444">
        <f>유형화!$F$71*hourly1!B4777/hourly1!$B$8763+유형화!$F$72*hourly1!C4777/hourly1!$C$8763+유형화!$F$73*hourly1!D4777/hourly1!$D$8763+유형화!$F$74*hourly1!E4777/hourly1!$E$8763</f>
        <v>68.857266235586749</v>
      </c>
      <c r="C4776" s="442">
        <f>hourly1!$F4777*유형화!$G$71/hourly1!$F$8763+유형화!$G$72*hourly1!$G4777/hourly1!$F$8763+유형화!$G$74*hourly1!I4777/hourly1!$I$8763</f>
        <v>0.3521115637810166</v>
      </c>
      <c r="D4776" s="14">
        <v>34.357162000000002</v>
      </c>
      <c r="E4776" s="14">
        <v>2.2184400000000002</v>
      </c>
      <c r="F4776" s="1">
        <v>1143950</v>
      </c>
      <c r="G4776" s="15">
        <f t="shared" si="148"/>
        <v>3.9314812993474724E-2</v>
      </c>
      <c r="H4776" s="15">
        <f t="shared" si="149"/>
        <v>8.3360651891985701E-2</v>
      </c>
    </row>
    <row r="4777" spans="1:8">
      <c r="A4777" s="1">
        <v>4776</v>
      </c>
      <c r="B4777" s="444">
        <f>유형화!$F$71*hourly1!B4778/hourly1!$B$8763+유형화!$F$72*hourly1!C4778/hourly1!$C$8763+유형화!$F$73*hourly1!D4778/hourly1!$D$8763+유형화!$F$74*hourly1!E4778/hourly1!$E$8763</f>
        <v>65.63754918904344</v>
      </c>
      <c r="C4777" s="442">
        <f>hourly1!$F4778*유형화!$G$71/hourly1!$F$8763+유형화!$G$72*hourly1!$G4778/hourly1!$F$8763+유형화!$G$74*hourly1!I4778/hourly1!$I$8763</f>
        <v>0.32034832639679978</v>
      </c>
      <c r="D4777" s="14">
        <v>33.995873000000003</v>
      </c>
      <c r="E4777" s="14">
        <v>0.98627999999999993</v>
      </c>
      <c r="F4777" s="1">
        <v>1120547</v>
      </c>
      <c r="G4777" s="15">
        <f t="shared" si="148"/>
        <v>3.8901390910719473E-2</v>
      </c>
      <c r="H4777" s="15">
        <f t="shared" si="149"/>
        <v>8.2523844716011735E-2</v>
      </c>
    </row>
    <row r="4778" spans="1:8">
      <c r="A4778" s="1">
        <v>4777</v>
      </c>
      <c r="B4778" s="444">
        <f>유형화!$F$71*hourly1!B4779/hourly1!$B$8763+유형화!$F$72*hourly1!C4779/hourly1!$C$8763+유형화!$F$73*hourly1!D4779/hourly1!$D$8763+유형화!$F$74*hourly1!E4779/hourly1!$E$8763</f>
        <v>61.232345779793448</v>
      </c>
      <c r="C4778" s="442">
        <f>hourly1!$F4779*유형화!$G$71/hourly1!$F$8763+유형화!$G$72*hourly1!$G4779/hourly1!$F$8763+유형화!$G$74*hourly1!I4779/hourly1!$I$8763</f>
        <v>0.26284602909521382</v>
      </c>
      <c r="D4778" s="14">
        <v>25.3367</v>
      </c>
      <c r="E4778" s="14">
        <v>0.50139999999999996</v>
      </c>
      <c r="F4778" s="1">
        <v>1032308</v>
      </c>
      <c r="G4778" s="15">
        <f t="shared" si="148"/>
        <v>2.8992721295541549E-2</v>
      </c>
      <c r="H4778" s="15">
        <f t="shared" si="149"/>
        <v>6.2223350989380408E-2</v>
      </c>
    </row>
    <row r="4779" spans="1:8">
      <c r="A4779" s="1">
        <v>4778</v>
      </c>
      <c r="B4779" s="444">
        <f>유형화!$F$71*hourly1!B4780/hourly1!$B$8763+유형화!$F$72*hourly1!C4780/hourly1!$C$8763+유형화!$F$73*hourly1!D4780/hourly1!$D$8763+유형화!$F$74*hourly1!E4780/hourly1!$E$8763</f>
        <v>66.040002932798984</v>
      </c>
      <c r="C4779" s="442">
        <f>hourly1!$F4780*유형화!$G$71/hourly1!$F$8763+유형화!$G$72*hourly1!$G4780/hourly1!$F$8763+유형화!$G$74*hourly1!I4780/hourly1!$I$8763</f>
        <v>0.2433170976649891</v>
      </c>
      <c r="D4779" s="14">
        <v>17.575129999999991</v>
      </c>
      <c r="E4779" s="14">
        <v>0.67608000000000001</v>
      </c>
      <c r="F4779" s="1">
        <v>850617</v>
      </c>
      <c r="G4779" s="15">
        <f t="shared" si="148"/>
        <v>2.011117650771059E-2</v>
      </c>
      <c r="H4779" s="15">
        <f t="shared" si="149"/>
        <v>4.3619326059270318E-2</v>
      </c>
    </row>
    <row r="4780" spans="1:8">
      <c r="A4780" s="1">
        <v>4779</v>
      </c>
      <c r="B4780" s="444">
        <f>유형화!$F$71*hourly1!B4781/hourly1!$B$8763+유형화!$F$72*hourly1!C4781/hourly1!$C$8763+유형화!$F$73*hourly1!D4781/hourly1!$D$8763+유형화!$F$74*hourly1!E4781/hourly1!$E$8763</f>
        <v>65.951880039273988</v>
      </c>
      <c r="C4780" s="442">
        <f>hourly1!$F4781*유형화!$G$71/hourly1!$F$8763+유형화!$G$72*hourly1!$G4781/hourly1!$F$8763+유형화!$G$74*hourly1!I4781/hourly1!$I$8763</f>
        <v>0.23752303662290394</v>
      </c>
      <c r="D4780" s="14">
        <v>12.452054</v>
      </c>
      <c r="E4780" s="14">
        <v>0.45567999999999997</v>
      </c>
      <c r="F4780" s="1">
        <v>672803</v>
      </c>
      <c r="G4780" s="15">
        <f t="shared" si="148"/>
        <v>1.424885368572203E-2</v>
      </c>
      <c r="H4780" s="15">
        <f t="shared" si="149"/>
        <v>3.1122119326995695E-2</v>
      </c>
    </row>
    <row r="4781" spans="1:8">
      <c r="A4781" s="1">
        <v>4780</v>
      </c>
      <c r="B4781" s="444">
        <f>유형화!$F$71*hourly1!B4782/hourly1!$B$8763+유형화!$F$72*hourly1!C4782/hourly1!$C$8763+유형화!$F$73*hourly1!D4782/hourly1!$D$8763+유형화!$F$74*hourly1!E4782/hourly1!$E$8763</f>
        <v>65.616580885970251</v>
      </c>
      <c r="C4781" s="442">
        <f>hourly1!$F4782*유형화!$G$71/hourly1!$F$8763+유형화!$G$72*hourly1!$G4782/hourly1!$F$8763+유형화!$G$74*hourly1!I4782/hourly1!$I$8763</f>
        <v>0.23753191859538952</v>
      </c>
      <c r="D4781" s="14">
        <v>37.371668000000007</v>
      </c>
      <c r="E4781" s="14">
        <v>1.1520000000000001E-2</v>
      </c>
      <c r="F4781" s="1">
        <v>546989</v>
      </c>
      <c r="G4781" s="15">
        <f t="shared" si="148"/>
        <v>4.2764304533483399E-2</v>
      </c>
      <c r="H4781" s="15">
        <f t="shared" si="149"/>
        <v>9.0311436358813085E-2</v>
      </c>
    </row>
    <row r="4782" spans="1:8">
      <c r="A4782" s="1">
        <v>4781</v>
      </c>
      <c r="B4782" s="444">
        <f>유형화!$F$71*hourly1!B4783/hourly1!$B$8763+유형화!$F$72*hourly1!C4783/hourly1!$C$8763+유형화!$F$73*hourly1!D4783/hourly1!$D$8763+유형화!$F$74*hourly1!E4783/hourly1!$E$8763</f>
        <v>65.625929500169889</v>
      </c>
      <c r="C4782" s="442">
        <f>hourly1!$F4783*유형화!$G$71/hourly1!$F$8763+유형화!$G$72*hourly1!$G4783/hourly1!$F$8763+유형화!$G$74*hourly1!I4783/hourly1!$I$8763</f>
        <v>0.23622341663049529</v>
      </c>
      <c r="D4782" s="14">
        <v>63.022634999999987</v>
      </c>
      <c r="E4782" s="14">
        <v>0</v>
      </c>
      <c r="F4782" s="1">
        <v>627549</v>
      </c>
      <c r="G4782" s="15">
        <f t="shared" si="148"/>
        <v>7.2116640756911585E-2</v>
      </c>
      <c r="H4782" s="15">
        <f t="shared" si="149"/>
        <v>0.14727776252569058</v>
      </c>
    </row>
    <row r="4783" spans="1:8">
      <c r="A4783" s="1">
        <v>4782</v>
      </c>
      <c r="B4783" s="444">
        <f>유형화!$F$71*hourly1!B4784/hourly1!$B$8763+유형화!$F$72*hourly1!C4784/hourly1!$C$8763+유형화!$F$73*hourly1!D4784/hourly1!$D$8763+유형화!$F$74*hourly1!E4784/hourly1!$E$8763</f>
        <v>67.467367077319025</v>
      </c>
      <c r="C4783" s="442">
        <f>hourly1!$F4784*유형화!$G$71/hourly1!$F$8763+유형화!$G$72*hourly1!$G4784/hourly1!$F$8763+유형화!$G$74*hourly1!I4784/hourly1!$I$8763</f>
        <v>0.42121445052264794</v>
      </c>
      <c r="D4783" s="14">
        <v>84.340423999999985</v>
      </c>
      <c r="E4783" s="14">
        <v>1.335774000000002</v>
      </c>
      <c r="F4783" s="1">
        <v>990489</v>
      </c>
      <c r="G4783" s="15">
        <f t="shared" si="148"/>
        <v>9.6510532428445817E-2</v>
      </c>
      <c r="H4783" s="15">
        <f t="shared" si="149"/>
        <v>0.1918390322247415</v>
      </c>
    </row>
    <row r="4784" spans="1:8">
      <c r="A4784" s="1">
        <v>4783</v>
      </c>
      <c r="B4784" s="444">
        <f>유형화!$F$71*hourly1!B4785/hourly1!$B$8763+유형화!$F$72*hourly1!C4785/hourly1!$C$8763+유형화!$F$73*hourly1!D4785/hourly1!$D$8763+유형화!$F$74*hourly1!E4785/hourly1!$E$8763</f>
        <v>92.204919613706906</v>
      </c>
      <c r="C4784" s="442">
        <f>hourly1!$F4785*유형화!$G$71/hourly1!$F$8763+유형화!$G$72*hourly1!$G4785/hourly1!$F$8763+유형화!$G$74*hourly1!I4785/hourly1!$I$8763</f>
        <v>0.75133544808145436</v>
      </c>
      <c r="D4784" s="14">
        <v>86.409347000000011</v>
      </c>
      <c r="E4784" s="14">
        <v>52.847731000000017</v>
      </c>
      <c r="F4784" s="1">
        <v>987237</v>
      </c>
      <c r="G4784" s="15">
        <f t="shared" si="148"/>
        <v>9.8877995749278302E-2</v>
      </c>
      <c r="H4784" s="15">
        <f t="shared" si="149"/>
        <v>0.19603756631637184</v>
      </c>
    </row>
    <row r="4785" spans="1:8">
      <c r="A4785" s="1">
        <v>4784</v>
      </c>
      <c r="B4785" s="444">
        <f>유형화!$F$71*hourly1!B4786/hourly1!$B$8763+유형화!$F$72*hourly1!C4786/hourly1!$C$8763+유형화!$F$73*hourly1!D4786/hourly1!$D$8763+유형화!$F$74*hourly1!E4786/hourly1!$E$8763</f>
        <v>241.83378422570738</v>
      </c>
      <c r="C4785" s="442">
        <f>hourly1!$F4786*유형화!$G$71/hourly1!$F$8763+유형화!$G$72*hourly1!$G4786/hourly1!$F$8763+유형화!$G$74*hourly1!I4786/hourly1!$I$8763</f>
        <v>0.65008837697055954</v>
      </c>
      <c r="D4785" s="14">
        <v>53.114516000000002</v>
      </c>
      <c r="E4785" s="14">
        <v>185.37278100000029</v>
      </c>
      <c r="F4785" s="1">
        <v>997182</v>
      </c>
      <c r="G4785" s="15">
        <f t="shared" si="148"/>
        <v>6.0778805414106116E-2</v>
      </c>
      <c r="H4785" s="15">
        <f t="shared" si="149"/>
        <v>0.12572453869735653</v>
      </c>
    </row>
    <row r="4786" spans="1:8">
      <c r="A4786" s="1">
        <v>4785</v>
      </c>
      <c r="B4786" s="444">
        <f>유형화!$F$71*hourly1!B4787/hourly1!$B$8763+유형화!$F$72*hourly1!C4787/hourly1!$C$8763+유형화!$F$73*hourly1!D4787/hourly1!$D$8763+유형화!$F$74*hourly1!E4787/hourly1!$E$8763</f>
        <v>402.31729817150415</v>
      </c>
      <c r="C4786" s="442">
        <f>hourly1!$F4787*유형화!$G$71/hourly1!$F$8763+유형화!$G$72*hourly1!$G4787/hourly1!$F$8763+유형화!$G$74*hourly1!I4787/hourly1!$I$8763</f>
        <v>0.57547516339046589</v>
      </c>
      <c r="D4786" s="14">
        <v>21.960531</v>
      </c>
      <c r="E4786" s="14">
        <v>351.12276800000012</v>
      </c>
      <c r="F4786" s="1">
        <v>948396</v>
      </c>
      <c r="G4786" s="15">
        <f t="shared" si="148"/>
        <v>2.5129379705529937E-2</v>
      </c>
      <c r="H4786" s="15">
        <f t="shared" si="149"/>
        <v>5.4179028331703807E-2</v>
      </c>
    </row>
    <row r="4787" spans="1:8">
      <c r="A4787" s="1">
        <v>4786</v>
      </c>
      <c r="B4787" s="444">
        <f>유형화!$F$71*hourly1!B4788/hourly1!$B$8763+유형화!$F$72*hourly1!C4788/hourly1!$C$8763+유형화!$F$73*hourly1!D4788/hourly1!$D$8763+유형화!$F$74*hourly1!E4788/hourly1!$E$8763</f>
        <v>485.30508663475672</v>
      </c>
      <c r="C4787" s="442">
        <f>hourly1!$F4788*유형화!$G$71/hourly1!$F$8763+유형화!$G$72*hourly1!$G4788/hourly1!$F$8763+유형화!$G$74*hourly1!I4788/hourly1!$I$8763</f>
        <v>0.49025874884026732</v>
      </c>
      <c r="D4787" s="14">
        <v>16.362316</v>
      </c>
      <c r="E4787" s="14">
        <v>621.95516900000109</v>
      </c>
      <c r="F4787" s="1">
        <v>892278</v>
      </c>
      <c r="G4787" s="15">
        <f t="shared" si="148"/>
        <v>1.872335653568066E-2</v>
      </c>
      <c r="H4787" s="15">
        <f t="shared" si="149"/>
        <v>4.0676611230180869E-2</v>
      </c>
    </row>
    <row r="4788" spans="1:8">
      <c r="A4788" s="1">
        <v>4787</v>
      </c>
      <c r="B4788" s="444">
        <f>유형화!$F$71*hourly1!B4789/hourly1!$B$8763+유형화!$F$72*hourly1!C4789/hourly1!$C$8763+유형화!$F$73*hourly1!D4789/hourly1!$D$8763+유형화!$F$74*hourly1!E4789/hourly1!$E$8763</f>
        <v>551.2299542112894</v>
      </c>
      <c r="C4788" s="442">
        <f>hourly1!$F4789*유형화!$G$71/hourly1!$F$8763+유형화!$G$72*hourly1!$G4789/hourly1!$F$8763+유형화!$G$74*hourly1!I4789/hourly1!$I$8763</f>
        <v>0.45830010806136767</v>
      </c>
      <c r="D4788" s="14">
        <v>7.8850420000000003</v>
      </c>
      <c r="E4788" s="14">
        <v>840.04180700000131</v>
      </c>
      <c r="F4788" s="1">
        <v>859485</v>
      </c>
      <c r="G4788" s="15">
        <f t="shared" si="148"/>
        <v>9.0228334830360513E-3</v>
      </c>
      <c r="H4788" s="15">
        <f t="shared" si="149"/>
        <v>1.9832035221659876E-2</v>
      </c>
    </row>
    <row r="4789" spans="1:8">
      <c r="A4789" s="1">
        <v>4788</v>
      </c>
      <c r="B4789" s="444">
        <f>유형화!$F$71*hourly1!B4790/hourly1!$B$8763+유형화!$F$72*hourly1!C4790/hourly1!$C$8763+유형화!$F$73*hourly1!D4790/hourly1!$D$8763+유형화!$F$74*hourly1!E4790/hourly1!$E$8763</f>
        <v>517.04170695293749</v>
      </c>
      <c r="C4789" s="442">
        <f>hourly1!$F4790*유형화!$G$71/hourly1!$F$8763+유형화!$G$72*hourly1!$G4790/hourly1!$F$8763+유형화!$G$74*hourly1!I4790/hourly1!$I$8763</f>
        <v>0.44232282482156932</v>
      </c>
      <c r="D4789" s="14">
        <v>6.2070179999999997</v>
      </c>
      <c r="E4789" s="14">
        <v>1014.359771999999</v>
      </c>
      <c r="F4789" s="1">
        <v>897657</v>
      </c>
      <c r="G4789" s="15">
        <f t="shared" si="148"/>
        <v>7.1026748925633451E-3</v>
      </c>
      <c r="H4789" s="15">
        <f t="shared" si="149"/>
        <v>1.5647881983105748E-2</v>
      </c>
    </row>
    <row r="4790" spans="1:8">
      <c r="A4790" s="1">
        <v>4789</v>
      </c>
      <c r="B4790" s="444">
        <f>유형화!$F$71*hourly1!B4791/hourly1!$B$8763+유형화!$F$72*hourly1!C4791/hourly1!$C$8763+유형화!$F$73*hourly1!D4791/hourly1!$D$8763+유형화!$F$74*hourly1!E4791/hourly1!$E$8763</f>
        <v>441.24521849737403</v>
      </c>
      <c r="C4790" s="442">
        <f>hourly1!$F4791*유형화!$G$71/hourly1!$F$8763+유형화!$G$72*hourly1!$G4791/hourly1!$F$8763+유형화!$G$74*hourly1!I4791/hourly1!$I$8763</f>
        <v>0.55403774867964661</v>
      </c>
      <c r="D4790" s="14">
        <v>7.2846289999999998</v>
      </c>
      <c r="E4790" s="14">
        <v>1058.912277000001</v>
      </c>
      <c r="F4790" s="1">
        <v>881955</v>
      </c>
      <c r="G4790" s="15">
        <f t="shared" si="148"/>
        <v>8.3357824159586494E-3</v>
      </c>
      <c r="H4790" s="15">
        <f t="shared" si="149"/>
        <v>1.8337138880108798E-2</v>
      </c>
    </row>
    <row r="4791" spans="1:8">
      <c r="A4791" s="1">
        <v>4790</v>
      </c>
      <c r="B4791" s="444">
        <f>유형화!$F$71*hourly1!B4792/hourly1!$B$8763+유형화!$F$72*hourly1!C4792/hourly1!$C$8763+유형화!$F$73*hourly1!D4792/hourly1!$D$8763+유형화!$F$74*hourly1!E4792/hourly1!$E$8763</f>
        <v>494.09115840081762</v>
      </c>
      <c r="C4791" s="442">
        <f>hourly1!$F4792*유형화!$G$71/hourly1!$F$8763+유형화!$G$72*hourly1!$G4792/hourly1!$F$8763+유형화!$G$74*hourly1!I4792/hourly1!$I$8763</f>
        <v>0.51675782855004948</v>
      </c>
      <c r="D4791" s="14">
        <v>39.40533099999999</v>
      </c>
      <c r="E4791" s="14">
        <v>1098.873152000001</v>
      </c>
      <c r="F4791" s="1">
        <v>894873</v>
      </c>
      <c r="G4791" s="15">
        <f t="shared" si="148"/>
        <v>4.5091419926097845E-2</v>
      </c>
      <c r="H4791" s="15">
        <f t="shared" si="149"/>
        <v>9.4969235980629049E-2</v>
      </c>
    </row>
    <row r="4792" spans="1:8">
      <c r="A4792" s="1">
        <v>4791</v>
      </c>
      <c r="B4792" s="444">
        <f>유형화!$F$71*hourly1!B4793/hourly1!$B$8763+유형화!$F$72*hourly1!C4793/hourly1!$C$8763+유형화!$F$73*hourly1!D4793/hourly1!$D$8763+유형화!$F$74*hourly1!E4793/hourly1!$E$8763</f>
        <v>600.54343726801983</v>
      </c>
      <c r="C4792" s="442">
        <f>hourly1!$F4793*유형화!$G$71/hourly1!$F$8763+유형화!$G$72*hourly1!$G4793/hourly1!$F$8763+유형화!$G$74*hourly1!I4793/hourly1!$I$8763</f>
        <v>0.38914841121405952</v>
      </c>
      <c r="D4792" s="14">
        <v>29.271072</v>
      </c>
      <c r="E4792" s="14">
        <v>1024.134686000001</v>
      </c>
      <c r="F4792" s="1">
        <v>900587</v>
      </c>
      <c r="G4792" s="15">
        <f t="shared" si="148"/>
        <v>3.3494813157109254E-2</v>
      </c>
      <c r="H4792" s="15">
        <f t="shared" si="149"/>
        <v>7.150561380310784E-2</v>
      </c>
    </row>
    <row r="4793" spans="1:8">
      <c r="A4793" s="1">
        <v>4792</v>
      </c>
      <c r="B4793" s="444">
        <f>유형화!$F$71*hourly1!B4794/hourly1!$B$8763+유형화!$F$72*hourly1!C4794/hourly1!$C$8763+유형화!$F$73*hourly1!D4794/hourly1!$D$8763+유형화!$F$74*hourly1!E4794/hourly1!$E$8763</f>
        <v>556.5229261726937</v>
      </c>
      <c r="C4793" s="442">
        <f>hourly1!$F4794*유형화!$G$71/hourly1!$F$8763+유형화!$G$72*hourly1!$G4794/hourly1!$F$8763+유형화!$G$74*hourly1!I4794/hourly1!$I$8763</f>
        <v>0.36791503741245024</v>
      </c>
      <c r="D4793" s="14">
        <v>23.703182000000002</v>
      </c>
      <c r="E4793" s="14">
        <v>897.2180529999996</v>
      </c>
      <c r="F4793" s="1">
        <v>871627</v>
      </c>
      <c r="G4793" s="15">
        <f t="shared" si="148"/>
        <v>2.7123490807543886E-2</v>
      </c>
      <c r="H4793" s="15">
        <f t="shared" si="149"/>
        <v>5.8340385784231008E-2</v>
      </c>
    </row>
    <row r="4794" spans="1:8">
      <c r="A4794" s="1">
        <v>4793</v>
      </c>
      <c r="B4794" s="444">
        <f>유형화!$F$71*hourly1!B4795/hourly1!$B$8763+유형화!$F$72*hourly1!C4795/hourly1!$C$8763+유형화!$F$73*hourly1!D4795/hourly1!$D$8763+유형화!$F$74*hourly1!E4795/hourly1!$E$8763</f>
        <v>517.36255702629035</v>
      </c>
      <c r="C4794" s="442">
        <f>hourly1!$F4795*유형화!$G$71/hourly1!$F$8763+유형화!$G$72*hourly1!$G4795/hourly1!$F$8763+유형화!$G$74*hourly1!I4795/hourly1!$I$8763</f>
        <v>0.38914001815748978</v>
      </c>
      <c r="D4794" s="14">
        <v>19.587205000000001</v>
      </c>
      <c r="E4794" s="14">
        <v>672.1708609999996</v>
      </c>
      <c r="F4794" s="1">
        <v>874767</v>
      </c>
      <c r="G4794" s="15">
        <f t="shared" si="148"/>
        <v>2.2413588806894265E-2</v>
      </c>
      <c r="H4794" s="15">
        <f t="shared" si="149"/>
        <v>4.847989806997112E-2</v>
      </c>
    </row>
    <row r="4795" spans="1:8">
      <c r="A4795" s="1">
        <v>4794</v>
      </c>
      <c r="B4795" s="444">
        <f>유형화!$F$71*hourly1!B4796/hourly1!$B$8763+유형화!$F$72*hourly1!C4796/hourly1!$C$8763+유형화!$F$73*hourly1!D4796/hourly1!$D$8763+유형화!$F$74*hourly1!E4796/hourly1!$E$8763</f>
        <v>409.08903569088409</v>
      </c>
      <c r="C4795" s="442">
        <f>hourly1!$F4796*유형화!$G$71/hourly1!$F$8763+유형화!$G$72*hourly1!$G4796/hourly1!$F$8763+유형화!$G$74*hourly1!I4796/hourly1!$I$8763</f>
        <v>0.51676491783084078</v>
      </c>
      <c r="D4795" s="14">
        <v>10.361958</v>
      </c>
      <c r="E4795" s="14">
        <v>379.76499800000079</v>
      </c>
      <c r="F4795" s="1">
        <v>906262</v>
      </c>
      <c r="G4795" s="15">
        <f t="shared" si="148"/>
        <v>1.1857162154902063E-2</v>
      </c>
      <c r="H4795" s="15">
        <f t="shared" si="149"/>
        <v>2.5972848451684641E-2</v>
      </c>
    </row>
    <row r="4796" spans="1:8">
      <c r="A4796" s="1">
        <v>4795</v>
      </c>
      <c r="B4796" s="444">
        <f>유형화!$F$71*hourly1!B4797/hourly1!$B$8763+유형화!$F$72*hourly1!C4797/hourly1!$C$8763+유형화!$F$73*hourly1!D4797/hourly1!$D$8763+유형화!$F$74*hourly1!E4797/hourly1!$E$8763</f>
        <v>215.81495689044402</v>
      </c>
      <c r="C4796" s="442">
        <f>hourly1!$F4797*유형화!$G$71/hourly1!$F$8763+유형화!$G$72*hourly1!$G4797/hourly1!$F$8763+유형화!$G$74*hourly1!I4797/hourly1!$I$8763</f>
        <v>0.63920861256361017</v>
      </c>
      <c r="D4796" s="14">
        <v>7.0429379999999986</v>
      </c>
      <c r="E4796" s="14">
        <v>146.1730169999999</v>
      </c>
      <c r="F4796" s="1">
        <v>870198</v>
      </c>
      <c r="G4796" s="15">
        <f t="shared" si="148"/>
        <v>8.0592160200728107E-3</v>
      </c>
      <c r="H4796" s="15">
        <f t="shared" si="149"/>
        <v>1.7734679627295719E-2</v>
      </c>
    </row>
    <row r="4797" spans="1:8">
      <c r="A4797" s="1">
        <v>4796</v>
      </c>
      <c r="B4797" s="444">
        <f>유형화!$F$71*hourly1!B4798/hourly1!$B$8763+유형화!$F$72*hourly1!C4798/hourly1!$C$8763+유형화!$F$73*hourly1!D4798/hourly1!$D$8763+유형화!$F$74*hourly1!E4798/hourly1!$E$8763</f>
        <v>220.35132413789339</v>
      </c>
      <c r="C4797" s="442">
        <f>hourly1!$F4798*유형화!$G$71/hourly1!$F$8763+유형화!$G$72*hourly1!$G4798/hourly1!$F$8763+유형화!$G$74*hourly1!I4798/hourly1!$I$8763</f>
        <v>0.64456819032777679</v>
      </c>
      <c r="D4797" s="14">
        <v>13.150744</v>
      </c>
      <c r="E4797" s="14">
        <v>25.47045499999998</v>
      </c>
      <c r="F4797" s="1">
        <v>832516</v>
      </c>
      <c r="G4797" s="15">
        <f t="shared" si="148"/>
        <v>1.5048362873658181E-2</v>
      </c>
      <c r="H4797" s="15">
        <f t="shared" si="149"/>
        <v>3.283685636018259E-2</v>
      </c>
    </row>
    <row r="4798" spans="1:8">
      <c r="A4798" s="1">
        <v>4797</v>
      </c>
      <c r="B4798" s="444">
        <f>유형화!$F$71*hourly1!B4799/hourly1!$B$8763+유형화!$F$72*hourly1!C4799/hourly1!$C$8763+유형화!$F$73*hourly1!D4799/hourly1!$D$8763+유형화!$F$74*hourly1!E4799/hourly1!$E$8763</f>
        <v>102.0332626658971</v>
      </c>
      <c r="C4798" s="442">
        <f>hourly1!$F4799*유형화!$G$71/hourly1!$F$8763+유형화!$G$72*hourly1!$G4799/hourly1!$F$8763+유형화!$G$74*hourly1!I4799/hourly1!$I$8763</f>
        <v>0.54878043582804337</v>
      </c>
      <c r="D4798" s="14">
        <v>25.572429</v>
      </c>
      <c r="E4798" s="14">
        <v>17.002100000000009</v>
      </c>
      <c r="F4798" s="1">
        <v>846106</v>
      </c>
      <c r="G4798" s="15">
        <f t="shared" si="148"/>
        <v>2.926246539000834E-2</v>
      </c>
      <c r="H4798" s="15">
        <f t="shared" si="149"/>
        <v>6.2782277913352003E-2</v>
      </c>
    </row>
    <row r="4799" spans="1:8">
      <c r="A4799" s="1">
        <v>4798</v>
      </c>
      <c r="B4799" s="444">
        <f>유형화!$F$71*hourly1!B4800/hourly1!$B$8763+유형화!$F$72*hourly1!C4800/hourly1!$C$8763+유형화!$F$73*hourly1!D4800/hourly1!$D$8763+유형화!$F$74*hourly1!E4800/hourly1!$E$8763</f>
        <v>78.834720670728245</v>
      </c>
      <c r="C4799" s="442">
        <f>hourly1!$F4800*유형화!$G$71/hourly1!$F$8763+유형화!$G$72*hourly1!$G4800/hourly1!$F$8763+유형화!$G$74*hourly1!I4800/hourly1!$I$8763</f>
        <v>0.45824429016088408</v>
      </c>
      <c r="D4799" s="14">
        <v>42.720260000000003</v>
      </c>
      <c r="E4799" s="14">
        <v>11.1767</v>
      </c>
      <c r="F4799" s="1">
        <v>902797</v>
      </c>
      <c r="G4799" s="15">
        <f t="shared" si="148"/>
        <v>4.8884684740043961E-2</v>
      </c>
      <c r="H4799" s="15">
        <f t="shared" si="149"/>
        <v>0.10250799065859874</v>
      </c>
    </row>
    <row r="4800" spans="1:8">
      <c r="A4800" s="1">
        <v>4799</v>
      </c>
      <c r="B4800" s="444">
        <f>유형화!$F$71*hourly1!B4801/hourly1!$B$8763+유형화!$F$72*hourly1!C4801/hourly1!$C$8763+유형화!$F$73*hourly1!D4801/hourly1!$D$8763+유형화!$F$74*hourly1!E4801/hourly1!$E$8763</f>
        <v>75.20234913108456</v>
      </c>
      <c r="C4800" s="442">
        <f>hourly1!$F4801*유형화!$G$71/hourly1!$F$8763+유형화!$G$72*hourly1!$G4801/hourly1!$F$8763+유형화!$G$74*hourly1!I4801/hourly1!$I$8763</f>
        <v>0.35201940313073043</v>
      </c>
      <c r="D4800" s="14">
        <v>60.316267000000003</v>
      </c>
      <c r="E4800" s="14">
        <v>6.7672799999999977</v>
      </c>
      <c r="F4800" s="1">
        <v>940543</v>
      </c>
      <c r="G4800" s="15">
        <f t="shared" si="148"/>
        <v>6.9019750745695774E-2</v>
      </c>
      <c r="H4800" s="15">
        <f t="shared" si="149"/>
        <v>0.14144525922442081</v>
      </c>
    </row>
    <row r="4801" spans="1:8">
      <c r="A4801" s="1">
        <v>4800</v>
      </c>
      <c r="B4801" s="444">
        <f>유형화!$F$71*hourly1!B4802/hourly1!$B$8763+유형화!$F$72*hourly1!C4802/hourly1!$C$8763+유형화!$F$73*hourly1!D4802/hourly1!$D$8763+유형화!$F$74*hourly1!E4802/hourly1!$E$8763</f>
        <v>70.898141751656297</v>
      </c>
      <c r="C4801" s="442">
        <f>hourly1!$F4802*유형화!$G$71/hourly1!$F$8763+유형화!$G$72*hourly1!$G4802/hourly1!$F$8763+유형화!$G$74*hourly1!I4802/hourly1!$I$8763</f>
        <v>0.32027523346726167</v>
      </c>
      <c r="D4801" s="14">
        <v>36.559381000000002</v>
      </c>
      <c r="E4801" s="14">
        <v>2.5553400000000002</v>
      </c>
      <c r="F4801" s="1">
        <v>943380</v>
      </c>
      <c r="G4801" s="15">
        <f t="shared" si="148"/>
        <v>4.1834806587697573E-2</v>
      </c>
      <c r="H4801" s="15">
        <f t="shared" si="149"/>
        <v>8.844397016777393E-2</v>
      </c>
    </row>
    <row r="4802" spans="1:8">
      <c r="A4802" s="1">
        <v>4801</v>
      </c>
      <c r="B4802" s="444">
        <f>유형화!$F$71*hourly1!B4803/hourly1!$B$8763+유형화!$F$72*hourly1!C4803/hourly1!$C$8763+유형화!$F$73*hourly1!D4803/hourly1!$D$8763+유형화!$F$74*hourly1!E4803/hourly1!$E$8763</f>
        <v>67.530554195102212</v>
      </c>
      <c r="C4802" s="442">
        <f>hourly1!$F4803*유형화!$G$71/hourly1!$F$8763+유형화!$G$72*hourly1!$G4803/hourly1!$F$8763+유형화!$G$74*hourly1!I4803/hourly1!$I$8763</f>
        <v>0.2612953507796118</v>
      </c>
      <c r="D4802" s="14">
        <v>20.889295000000001</v>
      </c>
      <c r="E4802" s="14">
        <v>0.76995999999999998</v>
      </c>
      <c r="F4802" s="1">
        <v>952378</v>
      </c>
      <c r="G4802" s="15">
        <f t="shared" ref="G4802:G4865" si="150">D4802/$I$1</f>
        <v>2.3903567078402067E-2</v>
      </c>
      <c r="H4802" s="15">
        <f t="shared" ref="H4802:H4865" si="151">G4802/(1-$H$1*(1-G4802))</f>
        <v>5.161119265620534E-2</v>
      </c>
    </row>
    <row r="4803" spans="1:8">
      <c r="A4803" s="1">
        <v>4802</v>
      </c>
      <c r="B4803" s="444">
        <f>유형화!$F$71*hourly1!B4804/hourly1!$B$8763+유형화!$F$72*hourly1!C4804/hourly1!$C$8763+유형화!$F$73*hourly1!D4804/hourly1!$D$8763+유형화!$F$74*hourly1!E4804/hourly1!$E$8763</f>
        <v>62.22123532851986</v>
      </c>
      <c r="C4803" s="442">
        <f>hourly1!$F4804*유형화!$G$71/hourly1!$F$8763+유형화!$G$72*hourly1!$G4804/hourly1!$F$8763+유형화!$G$74*hourly1!I4804/hourly1!$I$8763</f>
        <v>0.26571808416151471</v>
      </c>
      <c r="D4803" s="14">
        <v>17.328723</v>
      </c>
      <c r="E4803" s="14">
        <v>1.0586</v>
      </c>
      <c r="F4803" s="1">
        <v>845738</v>
      </c>
      <c r="G4803" s="15">
        <f t="shared" si="150"/>
        <v>1.9829213605033039E-2</v>
      </c>
      <c r="H4803" s="15">
        <f t="shared" si="151"/>
        <v>4.302224466978706E-2</v>
      </c>
    </row>
    <row r="4804" spans="1:8">
      <c r="A4804" s="1">
        <v>4803</v>
      </c>
      <c r="B4804" s="444">
        <f>유형화!$F$71*hourly1!B4805/hourly1!$B$8763+유형화!$F$72*hourly1!C4805/hourly1!$C$8763+유형화!$F$73*hourly1!D4805/hourly1!$D$8763+유형화!$F$74*hourly1!E4805/hourly1!$E$8763</f>
        <v>65.00997474644619</v>
      </c>
      <c r="C4804" s="442">
        <f>hourly1!$F4805*유형화!$G$71/hourly1!$F$8763+유형화!$G$72*hourly1!$G4805/hourly1!$F$8763+유형화!$G$74*hourly1!I4805/hourly1!$I$8763</f>
        <v>0.2485736771427173</v>
      </c>
      <c r="D4804" s="14">
        <v>22.790413999999998</v>
      </c>
      <c r="E4804" s="14">
        <v>0.66796</v>
      </c>
      <c r="F4804" s="1">
        <v>703352</v>
      </c>
      <c r="G4804" s="15">
        <f t="shared" si="150"/>
        <v>2.6079012709311324E-2</v>
      </c>
      <c r="H4804" s="15">
        <f t="shared" si="151"/>
        <v>5.616319626501412E-2</v>
      </c>
    </row>
    <row r="4805" spans="1:8">
      <c r="A4805" s="1">
        <v>4804</v>
      </c>
      <c r="B4805" s="444">
        <f>유형화!$F$71*hourly1!B4806/hourly1!$B$8763+유형화!$F$72*hourly1!C4806/hourly1!$C$8763+유형화!$F$73*hourly1!D4806/hourly1!$D$8763+유형화!$F$74*hourly1!E4806/hourly1!$E$8763</f>
        <v>63.319693703518723</v>
      </c>
      <c r="C4805" s="442">
        <f>hourly1!$F4806*유형화!$G$71/hourly1!$F$8763+유형화!$G$72*hourly1!$G4806/hourly1!$F$8763+유형화!$G$74*hourly1!I4806/hourly1!$I$8763</f>
        <v>0.23582837256985209</v>
      </c>
      <c r="D4805" s="14">
        <v>28.590503000000002</v>
      </c>
      <c r="E4805" s="14">
        <v>6.096E-2</v>
      </c>
      <c r="F4805" s="1">
        <v>546651</v>
      </c>
      <c r="G4805" s="15">
        <f t="shared" si="150"/>
        <v>3.2716039783331867E-2</v>
      </c>
      <c r="H4805" s="15">
        <f t="shared" si="151"/>
        <v>6.9906990762930429E-2</v>
      </c>
    </row>
    <row r="4806" spans="1:8">
      <c r="A4806" s="1">
        <v>4805</v>
      </c>
      <c r="B4806" s="444">
        <f>유형화!$F$71*hourly1!B4807/hourly1!$B$8763+유형화!$F$72*hourly1!C4807/hourly1!$C$8763+유형화!$F$73*hourly1!D4807/hourly1!$D$8763+유형화!$F$74*hourly1!E4807/hourly1!$E$8763</f>
        <v>62.345916969987414</v>
      </c>
      <c r="C4806" s="442">
        <f>hourly1!$F4807*유형화!$G$71/hourly1!$F$8763+유형화!$G$72*hourly1!$G4807/hourly1!$F$8763+유형화!$G$74*hourly1!I4807/hourly1!$I$8763</f>
        <v>0.2358429585613652</v>
      </c>
      <c r="D4806" s="14">
        <v>40.152600999999997</v>
      </c>
      <c r="E4806" s="14">
        <v>4.8719999999999999E-2</v>
      </c>
      <c r="F4806" s="1">
        <v>626278</v>
      </c>
      <c r="G4806" s="15">
        <f t="shared" si="150"/>
        <v>4.5946519084335481E-2</v>
      </c>
      <c r="H4806" s="15">
        <f t="shared" si="151"/>
        <v>9.6674442909922123E-2</v>
      </c>
    </row>
    <row r="4807" spans="1:8">
      <c r="A4807" s="1">
        <v>4806</v>
      </c>
      <c r="B4807" s="444">
        <f>유형화!$F$71*hourly1!B4808/hourly1!$B$8763+유형화!$F$72*hourly1!C4808/hourly1!$C$8763+유형화!$F$73*hourly1!D4808/hourly1!$D$8763+유형화!$F$74*hourly1!E4808/hourly1!$E$8763</f>
        <v>62.959892839980824</v>
      </c>
      <c r="C4807" s="442">
        <f>hourly1!$F4808*유형화!$G$71/hourly1!$F$8763+유형화!$G$72*hourly1!$G4808/hourly1!$F$8763+유형화!$G$74*hourly1!I4808/hourly1!$I$8763</f>
        <v>0.27456966237427871</v>
      </c>
      <c r="D4807" s="14">
        <v>60.161732000000008</v>
      </c>
      <c r="E4807" s="14">
        <v>1.5820730000000029</v>
      </c>
      <c r="F4807" s="1">
        <v>973857</v>
      </c>
      <c r="G4807" s="15">
        <f t="shared" si="150"/>
        <v>6.8842916738685922E-2</v>
      </c>
      <c r="H4807" s="15">
        <f t="shared" si="151"/>
        <v>0.14111099115640927</v>
      </c>
    </row>
    <row r="4808" spans="1:8">
      <c r="A4808" s="1">
        <v>4807</v>
      </c>
      <c r="B4808" s="444">
        <f>유형화!$F$71*hourly1!B4809/hourly1!$B$8763+유형화!$F$72*hourly1!C4809/hourly1!$C$8763+유형화!$F$73*hourly1!D4809/hourly1!$D$8763+유형화!$F$74*hourly1!E4809/hourly1!$E$8763</f>
        <v>91.353942139248701</v>
      </c>
      <c r="C4808" s="442">
        <f>hourly1!$F4809*유형화!$G$71/hourly1!$F$8763+유형화!$G$72*hourly1!$G4809/hourly1!$F$8763+유형화!$G$74*hourly1!I4809/hourly1!$I$8763</f>
        <v>0.36952634130171452</v>
      </c>
      <c r="D4808" s="14">
        <v>85.762471000000005</v>
      </c>
      <c r="E4808" s="14">
        <v>63.539733000000012</v>
      </c>
      <c r="F4808" s="1">
        <v>1038571</v>
      </c>
      <c r="G4808" s="15">
        <f t="shared" si="150"/>
        <v>9.8137777189608935E-2</v>
      </c>
      <c r="H4808" s="15">
        <f t="shared" si="151"/>
        <v>0.19472717059008046</v>
      </c>
    </row>
    <row r="4809" spans="1:8">
      <c r="A4809" s="1">
        <v>4808</v>
      </c>
      <c r="B4809" s="444">
        <f>유형화!$F$71*hourly1!B4810/hourly1!$B$8763+유형화!$F$72*hourly1!C4810/hourly1!$C$8763+유형화!$F$73*hourly1!D4810/hourly1!$D$8763+유형화!$F$74*hourly1!E4810/hourly1!$E$8763</f>
        <v>153.96119708377802</v>
      </c>
      <c r="C4809" s="442">
        <f>hourly1!$F4810*유형화!$G$71/hourly1!$F$8763+유형화!$G$72*hourly1!$G4810/hourly1!$F$8763+유형화!$G$74*hourly1!I4810/hourly1!$I$8763</f>
        <v>0.47432603843487064</v>
      </c>
      <c r="D4809" s="14">
        <v>93.151813000000004</v>
      </c>
      <c r="E4809" s="14">
        <v>244.20200599999981</v>
      </c>
      <c r="F4809" s="1">
        <v>994995</v>
      </c>
      <c r="G4809" s="15">
        <f t="shared" si="150"/>
        <v>0.10659338242483844</v>
      </c>
      <c r="H4809" s="15">
        <f t="shared" si="151"/>
        <v>0.20957109331673787</v>
      </c>
    </row>
    <row r="4810" spans="1:8">
      <c r="A4810" s="1">
        <v>4809</v>
      </c>
      <c r="B4810" s="444">
        <f>유형화!$F$71*hourly1!B4811/hourly1!$B$8763+유형화!$F$72*hourly1!C4811/hourly1!$C$8763+유형화!$F$73*hourly1!D4811/hourly1!$D$8763+유형화!$F$74*hourly1!E4811/hourly1!$E$8763</f>
        <v>163.56739299686654</v>
      </c>
      <c r="C4810" s="442">
        <f>hourly1!$F4811*유형화!$G$71/hourly1!$F$8763+유형화!$G$72*hourly1!$G4811/hourly1!$F$8763+유형화!$G$74*hourly1!I4811/hourly1!$I$8763</f>
        <v>0.63397216012445001</v>
      </c>
      <c r="D4810" s="14">
        <v>94.508437999999998</v>
      </c>
      <c r="E4810" s="14">
        <v>501.50737200000032</v>
      </c>
      <c r="F4810" s="1">
        <v>925070</v>
      </c>
      <c r="G4810" s="15">
        <f t="shared" si="150"/>
        <v>0.10814576495798459</v>
      </c>
      <c r="H4810" s="15">
        <f t="shared" si="151"/>
        <v>0.21226687744037145</v>
      </c>
    </row>
    <row r="4811" spans="1:8">
      <c r="A4811" s="1">
        <v>4810</v>
      </c>
      <c r="B4811" s="444">
        <f>유형화!$F$71*hourly1!B4812/hourly1!$B$8763+유형화!$F$72*hourly1!C4812/hourly1!$C$8763+유형화!$F$73*hourly1!D4812/hourly1!$D$8763+유형화!$F$74*hourly1!E4812/hourly1!$E$8763</f>
        <v>183.79287562680307</v>
      </c>
      <c r="C4811" s="442">
        <f>hourly1!$F4812*유형화!$G$71/hourly1!$F$8763+유형화!$G$72*hourly1!$G4812/hourly1!$F$8763+유형화!$G$74*hourly1!I4812/hourly1!$I$8763</f>
        <v>0.62933055538386562</v>
      </c>
      <c r="D4811" s="14">
        <v>79.005603000000008</v>
      </c>
      <c r="E4811" s="14">
        <v>803.5169190000006</v>
      </c>
      <c r="F4811" s="1">
        <v>870806</v>
      </c>
      <c r="G4811" s="15">
        <f t="shared" si="150"/>
        <v>9.040591034212038E-2</v>
      </c>
      <c r="H4811" s="15">
        <f t="shared" si="151"/>
        <v>0.18091195520245035</v>
      </c>
    </row>
    <row r="4812" spans="1:8">
      <c r="A4812" s="1">
        <v>4811</v>
      </c>
      <c r="B4812" s="444">
        <f>유형화!$F$71*hourly1!B4813/hourly1!$B$8763+유형화!$F$72*hourly1!C4813/hourly1!$C$8763+유형화!$F$73*hourly1!D4813/hourly1!$D$8763+유형화!$F$74*hourly1!E4813/hourly1!$E$8763</f>
        <v>185.11294634151633</v>
      </c>
      <c r="C4812" s="442">
        <f>hourly1!$F4813*유형화!$G$71/hourly1!$F$8763+유형화!$G$72*hourly1!$G4813/hourly1!$F$8763+유형화!$G$74*hourly1!I4813/hourly1!$I$8763</f>
        <v>0.58825819597489748</v>
      </c>
      <c r="D4812" s="14">
        <v>48.852518000000003</v>
      </c>
      <c r="E4812" s="14">
        <v>985.35445900000013</v>
      </c>
      <c r="F4812" s="1">
        <v>871314</v>
      </c>
      <c r="G4812" s="15">
        <f t="shared" si="150"/>
        <v>5.5901811954967573E-2</v>
      </c>
      <c r="H4812" s="15">
        <f t="shared" si="151"/>
        <v>0.11628138841135306</v>
      </c>
    </row>
    <row r="4813" spans="1:8">
      <c r="A4813" s="1">
        <v>4812</v>
      </c>
      <c r="B4813" s="444">
        <f>유형화!$F$71*hourly1!B4814/hourly1!$B$8763+유형화!$F$72*hourly1!C4814/hourly1!$C$8763+유형화!$F$73*hourly1!D4814/hourly1!$D$8763+유형화!$F$74*hourly1!E4814/hourly1!$E$8763</f>
        <v>185.80488818540422</v>
      </c>
      <c r="C4813" s="442">
        <f>hourly1!$F4814*유형화!$G$71/hourly1!$F$8763+유형화!$G$72*hourly1!$G4814/hourly1!$F$8763+유형화!$G$74*hourly1!I4814/hourly1!$I$8763</f>
        <v>0.61560831532357263</v>
      </c>
      <c r="D4813" s="14">
        <v>41.795177000000002</v>
      </c>
      <c r="E4813" s="14">
        <v>1081.5368060000001</v>
      </c>
      <c r="F4813" s="1">
        <v>872812</v>
      </c>
      <c r="G4813" s="15">
        <f t="shared" si="150"/>
        <v>4.7826114618668904E-2</v>
      </c>
      <c r="H4813" s="15">
        <f t="shared" si="151"/>
        <v>0.10041082620657323</v>
      </c>
    </row>
    <row r="4814" spans="1:8">
      <c r="A4814" s="1">
        <v>4813</v>
      </c>
      <c r="B4814" s="444">
        <f>유형화!$F$71*hourly1!B4815/hourly1!$B$8763+유형화!$F$72*hourly1!C4815/hourly1!$C$8763+유형화!$F$73*hourly1!D4815/hourly1!$D$8763+유형화!$F$74*hourly1!E4815/hourly1!$E$8763</f>
        <v>205.78799458459596</v>
      </c>
      <c r="C4814" s="442">
        <f>hourly1!$F4815*유형화!$G$71/hourly1!$F$8763+유형화!$G$72*hourly1!$G4815/hourly1!$F$8763+유형화!$G$74*hourly1!I4815/hourly1!$I$8763</f>
        <v>0.62013632859952483</v>
      </c>
      <c r="D4814" s="14">
        <v>29.467790000000001</v>
      </c>
      <c r="E4814" s="14">
        <v>1091.3031269999999</v>
      </c>
      <c r="F4814" s="1">
        <v>901363</v>
      </c>
      <c r="G4814" s="15">
        <f t="shared" si="150"/>
        <v>3.3719917063609162E-2</v>
      </c>
      <c r="H4814" s="15">
        <f t="shared" si="151"/>
        <v>7.1967150176059133E-2</v>
      </c>
    </row>
    <row r="4815" spans="1:8">
      <c r="A4815" s="1">
        <v>4814</v>
      </c>
      <c r="B4815" s="444">
        <f>유형화!$F$71*hourly1!B4816/hourly1!$B$8763+유형화!$F$72*hourly1!C4816/hourly1!$C$8763+유형화!$F$73*hourly1!D4816/hourly1!$D$8763+유형화!$F$74*hourly1!E4816/hourly1!$E$8763</f>
        <v>185.028983285348</v>
      </c>
      <c r="C4815" s="442">
        <f>hourly1!$F4816*유형화!$G$71/hourly1!$F$8763+유형화!$G$72*hourly1!$G4816/hourly1!$F$8763+유형화!$G$74*hourly1!I4816/hourly1!$I$8763</f>
        <v>0.53801328505389268</v>
      </c>
      <c r="D4815" s="14">
        <v>69.022999999999996</v>
      </c>
      <c r="E4815" s="14">
        <v>1064.183416000001</v>
      </c>
      <c r="F4815" s="1">
        <v>908188</v>
      </c>
      <c r="G4815" s="15">
        <f t="shared" si="150"/>
        <v>7.8982843147772375E-2</v>
      </c>
      <c r="H4815" s="15">
        <f t="shared" si="151"/>
        <v>0.16006556605424524</v>
      </c>
    </row>
    <row r="4816" spans="1:8">
      <c r="A4816" s="1">
        <v>4815</v>
      </c>
      <c r="B4816" s="444">
        <f>유형화!$F$71*hourly1!B4817/hourly1!$B$8763+유형화!$F$72*hourly1!C4817/hourly1!$C$8763+유형화!$F$73*hourly1!D4817/hourly1!$D$8763+유형화!$F$74*hourly1!E4817/hourly1!$E$8763</f>
        <v>189.57902992168729</v>
      </c>
      <c r="C4816" s="442">
        <f>hourly1!$F4817*유형화!$G$71/hourly1!$F$8763+유형화!$G$72*hourly1!$G4817/hourly1!$F$8763+유형화!$G$74*hourly1!I4817/hourly1!$I$8763</f>
        <v>0.47416388132251919</v>
      </c>
      <c r="D4816" s="14">
        <v>72.147961000000009</v>
      </c>
      <c r="E4816" s="14">
        <v>1012.929698</v>
      </c>
      <c r="F4816" s="1">
        <v>895067</v>
      </c>
      <c r="G4816" s="15">
        <f t="shared" si="150"/>
        <v>8.2558728063031148E-2</v>
      </c>
      <c r="H4816" s="15">
        <f t="shared" si="151"/>
        <v>0.16664818623099553</v>
      </c>
    </row>
    <row r="4817" spans="1:8">
      <c r="A4817" s="1">
        <v>4816</v>
      </c>
      <c r="B4817" s="444">
        <f>유형화!$F$71*hourly1!B4818/hourly1!$B$8763+유형화!$F$72*hourly1!C4818/hourly1!$C$8763+유형화!$F$73*hourly1!D4818/hourly1!$D$8763+유형화!$F$74*hourly1!E4818/hourly1!$E$8763</f>
        <v>186.19684724660726</v>
      </c>
      <c r="C4817" s="442">
        <f>hourly1!$F4818*유형화!$G$71/hourly1!$F$8763+유형화!$G$72*hourly1!$G4818/hourly1!$F$8763+유형화!$G$74*hourly1!I4818/hourly1!$I$8763</f>
        <v>0.41948002130837547</v>
      </c>
      <c r="D4817" s="14">
        <v>51.294732000000003</v>
      </c>
      <c r="E4817" s="14">
        <v>874.44543399999918</v>
      </c>
      <c r="F4817" s="1">
        <v>865910</v>
      </c>
      <c r="G4817" s="15">
        <f t="shared" si="150"/>
        <v>5.869643121659477E-2</v>
      </c>
      <c r="H4817" s="15">
        <f t="shared" si="151"/>
        <v>0.12170536115291798</v>
      </c>
    </row>
    <row r="4818" spans="1:8">
      <c r="A4818" s="1">
        <v>4817</v>
      </c>
      <c r="B4818" s="444">
        <f>유형화!$F$71*hourly1!B4819/hourly1!$B$8763+유형화!$F$72*hourly1!C4819/hourly1!$C$8763+유형화!$F$73*hourly1!D4819/hourly1!$D$8763+유형화!$F$74*hourly1!E4819/hourly1!$E$8763</f>
        <v>183.49140337822871</v>
      </c>
      <c r="C4818" s="442">
        <f>hourly1!$F4819*유형화!$G$71/hourly1!$F$8763+유형화!$G$72*hourly1!$G4819/hourly1!$F$8763+유형화!$G$74*hourly1!I4819/hourly1!$I$8763</f>
        <v>0.47418197121143479</v>
      </c>
      <c r="D4818" s="14">
        <v>38.486145999999998</v>
      </c>
      <c r="E4818" s="14">
        <v>670.90003799999909</v>
      </c>
      <c r="F4818" s="1">
        <v>859445</v>
      </c>
      <c r="G4818" s="15">
        <f t="shared" si="150"/>
        <v>4.4039598871104806E-2</v>
      </c>
      <c r="H4818" s="15">
        <f t="shared" si="151"/>
        <v>9.2867094650872589E-2</v>
      </c>
    </row>
    <row r="4819" spans="1:8">
      <c r="A4819" s="1">
        <v>4818</v>
      </c>
      <c r="B4819" s="444">
        <f>유형화!$F$71*hourly1!B4820/hourly1!$B$8763+유형화!$F$72*hourly1!C4820/hourly1!$C$8763+유형화!$F$73*hourly1!D4820/hourly1!$D$8763+유형화!$F$74*hourly1!E4820/hourly1!$E$8763</f>
        <v>180.86009786351278</v>
      </c>
      <c r="C4819" s="442">
        <f>hourly1!$F4820*유형화!$G$71/hourly1!$F$8763+유형화!$G$72*hourly1!$G4820/hourly1!$F$8763+유형화!$G$74*hourly1!I4820/hourly1!$I$8763</f>
        <v>0.5471635094057361</v>
      </c>
      <c r="D4819" s="14">
        <v>56.500112999999999</v>
      </c>
      <c r="E4819" s="14">
        <v>394.36405500000018</v>
      </c>
      <c r="F4819" s="1">
        <v>856228</v>
      </c>
      <c r="G4819" s="15">
        <f t="shared" si="150"/>
        <v>6.4652935440511344E-2</v>
      </c>
      <c r="H4819" s="15">
        <f t="shared" si="151"/>
        <v>0.13315152266910874</v>
      </c>
    </row>
    <row r="4820" spans="1:8">
      <c r="A4820" s="1">
        <v>4819</v>
      </c>
      <c r="B4820" s="444">
        <f>유형화!$F$71*hourly1!B4821/hourly1!$B$8763+유형화!$F$72*hourly1!C4821/hourly1!$C$8763+유형화!$F$73*hourly1!D4821/hourly1!$D$8763+유형화!$F$74*hourly1!E4821/hourly1!$E$8763</f>
        <v>194.1522944646855</v>
      </c>
      <c r="C4820" s="442">
        <f>hourly1!$F4821*유형화!$G$71/hourly1!$F$8763+유형화!$G$72*hourly1!$G4821/hourly1!$F$8763+유형화!$G$74*hourly1!I4821/hourly1!$I$8763</f>
        <v>0.67494388434057706</v>
      </c>
      <c r="D4820" s="14">
        <v>95.824028000000013</v>
      </c>
      <c r="E4820" s="14">
        <v>152.28297099999989</v>
      </c>
      <c r="F4820" s="1">
        <v>843336</v>
      </c>
      <c r="G4820" s="15">
        <f t="shared" si="150"/>
        <v>0.10965119124511756</v>
      </c>
      <c r="H4820" s="15">
        <f t="shared" si="151"/>
        <v>0.21487250425266274</v>
      </c>
    </row>
    <row r="4821" spans="1:8">
      <c r="A4821" s="1">
        <v>4820</v>
      </c>
      <c r="B4821" s="444">
        <f>유형화!$F$71*hourly1!B4822/hourly1!$B$8763+유형화!$F$72*hourly1!C4822/hourly1!$C$8763+유형화!$F$73*hourly1!D4822/hourly1!$D$8763+유형화!$F$74*hourly1!E4822/hourly1!$E$8763</f>
        <v>199.46790767965027</v>
      </c>
      <c r="C4821" s="442">
        <f>hourly1!$F4822*유형화!$G$71/hourly1!$F$8763+유형화!$G$72*hourly1!$G4822/hourly1!$F$8763+유형화!$G$74*hourly1!I4822/hourly1!$I$8763</f>
        <v>0.57915653727077343</v>
      </c>
      <c r="D4821" s="14">
        <v>101.930339</v>
      </c>
      <c r="E4821" s="14">
        <v>28.691681999999989</v>
      </c>
      <c r="F4821" s="1">
        <v>843265</v>
      </c>
      <c r="G4821" s="15">
        <f t="shared" si="150"/>
        <v>0.11663862737400961</v>
      </c>
      <c r="H4821" s="15">
        <f t="shared" si="151"/>
        <v>0.22685664674676123</v>
      </c>
    </row>
    <row r="4822" spans="1:8">
      <c r="A4822" s="1">
        <v>4821</v>
      </c>
      <c r="B4822" s="444">
        <f>유형화!$F$71*hourly1!B4823/hourly1!$B$8763+유형화!$F$72*hourly1!C4823/hourly1!$C$8763+유형화!$F$73*hourly1!D4823/hourly1!$D$8763+유형화!$F$74*hourly1!E4823/hourly1!$E$8763</f>
        <v>87.581167772242495</v>
      </c>
      <c r="C4822" s="442">
        <f>hourly1!$F4823*유형화!$G$71/hourly1!$F$8763+유형화!$G$72*hourly1!$G4823/hourly1!$F$8763+유형화!$G$74*hourly1!I4823/hourly1!$I$8763</f>
        <v>0.41956085540659294</v>
      </c>
      <c r="D4822" s="14">
        <v>117.707967</v>
      </c>
      <c r="E4822" s="14">
        <v>17.687660000000001</v>
      </c>
      <c r="F4822" s="1">
        <v>852269</v>
      </c>
      <c r="G4822" s="15">
        <f t="shared" si="150"/>
        <v>0.13469292692007254</v>
      </c>
      <c r="H4822" s="15">
        <f t="shared" si="151"/>
        <v>0.25700778829811632</v>
      </c>
    </row>
    <row r="4823" spans="1:8">
      <c r="A4823" s="1">
        <v>4822</v>
      </c>
      <c r="B4823" s="444">
        <f>유형화!$F$71*hourly1!B4824/hourly1!$B$8763+유형화!$F$72*hourly1!C4824/hourly1!$C$8763+유형화!$F$73*hourly1!D4824/hourly1!$D$8763+유형화!$F$74*hourly1!E4824/hourly1!$E$8763</f>
        <v>72.224182980582441</v>
      </c>
      <c r="C4823" s="442">
        <f>hourly1!$F4824*유형화!$G$71/hourly1!$F$8763+유형화!$G$72*hourly1!$G4824/hourly1!$F$8763+유형화!$G$74*hourly1!I4824/hourly1!$I$8763</f>
        <v>0.41496700145386678</v>
      </c>
      <c r="D4823" s="14">
        <v>148.98708600000001</v>
      </c>
      <c r="E4823" s="14">
        <v>11.138700000000011</v>
      </c>
      <c r="F4823" s="1">
        <v>881402</v>
      </c>
      <c r="G4823" s="15">
        <f t="shared" si="150"/>
        <v>0.17048554314622189</v>
      </c>
      <c r="H4823" s="15">
        <f t="shared" si="151"/>
        <v>0.31352680075828171</v>
      </c>
    </row>
    <row r="4824" spans="1:8">
      <c r="A4824" s="1">
        <v>4823</v>
      </c>
      <c r="B4824" s="444">
        <f>유형화!$F$71*hourly1!B4825/hourly1!$B$8763+유형화!$F$72*hourly1!C4825/hourly1!$C$8763+유형화!$F$73*hourly1!D4825/hourly1!$D$8763+유형화!$F$74*hourly1!E4825/hourly1!$E$8763</f>
        <v>69.168776828255474</v>
      </c>
      <c r="C4824" s="442">
        <f>hourly1!$F4825*유형화!$G$71/hourly1!$F$8763+유형화!$G$72*hourly1!$G4825/hourly1!$F$8763+유형화!$G$74*hourly1!I4825/hourly1!$I$8763</f>
        <v>0.3785597962354677</v>
      </c>
      <c r="D4824" s="14">
        <v>189.70552499999999</v>
      </c>
      <c r="E4824" s="14">
        <v>7.4389000000000012</v>
      </c>
      <c r="F4824" s="1">
        <v>975066</v>
      </c>
      <c r="G4824" s="15">
        <f t="shared" si="150"/>
        <v>0.21707954921317257</v>
      </c>
      <c r="H4824" s="15">
        <f t="shared" si="151"/>
        <v>0.38124680579132114</v>
      </c>
    </row>
    <row r="4825" spans="1:8">
      <c r="A4825" s="1">
        <v>4824</v>
      </c>
      <c r="B4825" s="444">
        <f>유형화!$F$71*hourly1!B4826/hourly1!$B$8763+유형화!$F$72*hourly1!C4826/hourly1!$C$8763+유형화!$F$73*hourly1!D4826/hourly1!$D$8763+유형화!$F$74*hourly1!E4826/hourly1!$E$8763</f>
        <v>66.330455000140219</v>
      </c>
      <c r="C4825" s="442">
        <f>hourly1!$F4826*유형화!$G$71/hourly1!$F$8763+유형화!$G$72*hourly1!$G4826/hourly1!$F$8763+유형화!$G$74*hourly1!I4826/hourly1!$I$8763</f>
        <v>0.31499746763314573</v>
      </c>
      <c r="D4825" s="14">
        <v>237.07914400000001</v>
      </c>
      <c r="E4825" s="14">
        <v>2.3384</v>
      </c>
      <c r="F4825" s="1">
        <v>974658</v>
      </c>
      <c r="G4825" s="15">
        <f t="shared" si="150"/>
        <v>0.27128906080813847</v>
      </c>
      <c r="H4825" s="15">
        <f t="shared" si="151"/>
        <v>0.45274531641476412</v>
      </c>
    </row>
    <row r="4826" spans="1:8">
      <c r="A4826" s="1">
        <v>4825</v>
      </c>
      <c r="B4826" s="444">
        <f>유형화!$F$71*hourly1!B4827/hourly1!$B$8763+유형화!$F$72*hourly1!C4827/hourly1!$C$8763+유형화!$F$73*hourly1!D4827/hourly1!$D$8763+유형화!$F$74*hourly1!E4827/hourly1!$E$8763</f>
        <v>65.832838909109228</v>
      </c>
      <c r="C4826" s="442">
        <f>hourly1!$F4827*유형화!$G$71/hourly1!$F$8763+유형화!$G$72*hourly1!$G4827/hourly1!$F$8763+유형화!$G$74*hourly1!I4827/hourly1!$I$8763</f>
        <v>0.27517901457838134</v>
      </c>
      <c r="D4826" s="14">
        <v>271.795885</v>
      </c>
      <c r="E4826" s="14">
        <v>0.20488000000000001</v>
      </c>
      <c r="F4826" s="1">
        <v>933459</v>
      </c>
      <c r="G4826" s="15">
        <f t="shared" si="150"/>
        <v>0.31101533913572255</v>
      </c>
      <c r="H4826" s="15">
        <f t="shared" si="151"/>
        <v>0.50078272968340809</v>
      </c>
    </row>
    <row r="4827" spans="1:8">
      <c r="A4827" s="1">
        <v>4826</v>
      </c>
      <c r="B4827" s="444">
        <f>유형화!$F$71*hourly1!B4828/hourly1!$B$8763+유형화!$F$72*hourly1!C4828/hourly1!$C$8763+유형화!$F$73*hourly1!D4828/hourly1!$D$8763+유형화!$F$74*hourly1!E4828/hourly1!$E$8763</f>
        <v>64.845339272229282</v>
      </c>
      <c r="C4827" s="442">
        <f>hourly1!$F4828*유형화!$G$71/hourly1!$F$8763+유형화!$G$72*hourly1!$G4828/hourly1!$F$8763+유형화!$G$74*hourly1!I4828/hourly1!$I$8763</f>
        <v>0.26059114888768148</v>
      </c>
      <c r="D4827" s="14">
        <v>305.92072400000001</v>
      </c>
      <c r="E4827" s="14">
        <v>0.62687999999999999</v>
      </c>
      <c r="F4827" s="1">
        <v>829581</v>
      </c>
      <c r="G4827" s="15">
        <f t="shared" si="150"/>
        <v>0.35006430551185785</v>
      </c>
      <c r="H4827" s="15">
        <f t="shared" si="151"/>
        <v>0.54481717727744483</v>
      </c>
    </row>
    <row r="4828" spans="1:8">
      <c r="A4828" s="1">
        <v>4827</v>
      </c>
      <c r="B4828" s="444">
        <f>유형화!$F$71*hourly1!B4829/hourly1!$B$8763+유형화!$F$72*hourly1!C4829/hourly1!$C$8763+유형화!$F$73*hourly1!D4829/hourly1!$D$8763+유형화!$F$74*hourly1!E4829/hourly1!$E$8763</f>
        <v>64.185135822384737</v>
      </c>
      <c r="C4828" s="442">
        <f>hourly1!$F4829*유형화!$G$71/hourly1!$F$8763+유형화!$G$72*hourly1!$G4829/hourly1!$F$8763+유형화!$G$74*hourly1!I4829/hourly1!$I$8763</f>
        <v>0.25115898302391043</v>
      </c>
      <c r="D4828" s="14">
        <v>294.54603600000002</v>
      </c>
      <c r="E4828" s="14">
        <v>0.50719999999999998</v>
      </c>
      <c r="F4828" s="1">
        <v>707623</v>
      </c>
      <c r="G4828" s="15">
        <f t="shared" si="150"/>
        <v>0.33704827899665496</v>
      </c>
      <c r="H4828" s="15">
        <f t="shared" si="151"/>
        <v>0.53047012384625936</v>
      </c>
    </row>
    <row r="4829" spans="1:8">
      <c r="A4829" s="1">
        <v>4828</v>
      </c>
      <c r="B4829" s="444">
        <f>유형화!$F$71*hourly1!B4830/hourly1!$B$8763+유형화!$F$72*hourly1!C4830/hourly1!$C$8763+유형화!$F$73*hourly1!D4830/hourly1!$D$8763+유형화!$F$74*hourly1!E4830/hourly1!$E$8763</f>
        <v>64.091807628159714</v>
      </c>
      <c r="C4829" s="442">
        <f>hourly1!$F4830*유형화!$G$71/hourly1!$F$8763+유형화!$G$72*hourly1!$G4830/hourly1!$F$8763+유형화!$G$74*hourly1!I4830/hourly1!$I$8763</f>
        <v>0.23600193772025851</v>
      </c>
      <c r="D4829" s="14">
        <v>300.17306600000001</v>
      </c>
      <c r="E4829" s="14">
        <v>4.9599999999999998E-2</v>
      </c>
      <c r="F4829" s="1">
        <v>552760</v>
      </c>
      <c r="G4829" s="15">
        <f t="shared" si="150"/>
        <v>0.34348727509763305</v>
      </c>
      <c r="H4829" s="15">
        <f t="shared" si="151"/>
        <v>0.53760775936310268</v>
      </c>
    </row>
    <row r="4830" spans="1:8">
      <c r="A4830" s="1">
        <v>4829</v>
      </c>
      <c r="B4830" s="444">
        <f>유형화!$F$71*hourly1!B4831/hourly1!$B$8763+유형화!$F$72*hourly1!C4831/hourly1!$C$8763+유형화!$F$73*hourly1!D4831/hourly1!$D$8763+유형화!$F$74*hourly1!E4831/hourly1!$E$8763</f>
        <v>63.844730664981078</v>
      </c>
      <c r="C4830" s="442">
        <f>hourly1!$F4831*유형화!$G$71/hourly1!$F$8763+유형화!$G$72*hourly1!$G4831/hourly1!$F$8763+유형화!$G$74*hourly1!I4831/hourly1!$I$8763</f>
        <v>0.23600625647752213</v>
      </c>
      <c r="D4830" s="14">
        <v>299.96947299999988</v>
      </c>
      <c r="E4830" s="14">
        <v>4.9599999999999998E-2</v>
      </c>
      <c r="F4830" s="1">
        <v>614662</v>
      </c>
      <c r="G4830" s="15">
        <f t="shared" si="150"/>
        <v>0.34325430414613867</v>
      </c>
      <c r="H4830" s="15">
        <f t="shared" si="151"/>
        <v>0.53735089068887543</v>
      </c>
    </row>
    <row r="4831" spans="1:8">
      <c r="A4831" s="1">
        <v>4830</v>
      </c>
      <c r="B4831" s="444">
        <f>유형화!$F$71*hourly1!B4832/hourly1!$B$8763+유형화!$F$72*hourly1!C4832/hourly1!$C$8763+유형화!$F$73*hourly1!D4832/hourly1!$D$8763+유형화!$F$74*hourly1!E4832/hourly1!$E$8763</f>
        <v>65.42979221276461</v>
      </c>
      <c r="C4831" s="442">
        <f>hourly1!$F4832*유형화!$G$71/hourly1!$F$8763+유형화!$G$72*hourly1!$G4832/hourly1!$F$8763+유형화!$G$74*hourly1!I4832/hourly1!$I$8763</f>
        <v>0.25115947193982707</v>
      </c>
      <c r="D4831" s="14">
        <v>307.84204299999988</v>
      </c>
      <c r="E4831" s="14">
        <v>1.316625000000003</v>
      </c>
      <c r="F4831" s="1">
        <v>977234</v>
      </c>
      <c r="G4831" s="15">
        <f t="shared" si="150"/>
        <v>0.35226286595133199</v>
      </c>
      <c r="H4831" s="15">
        <f t="shared" si="151"/>
        <v>0.54720906231265343</v>
      </c>
    </row>
    <row r="4832" spans="1:8">
      <c r="A4832" s="1">
        <v>4831</v>
      </c>
      <c r="B4832" s="444">
        <f>유형화!$F$71*hourly1!B4833/hourly1!$B$8763+유형화!$F$72*hourly1!C4833/hourly1!$C$8763+유형화!$F$73*hourly1!D4833/hourly1!$D$8763+유형화!$F$74*hourly1!E4833/hourly1!$E$8763</f>
        <v>99.800131491482844</v>
      </c>
      <c r="C4832" s="442">
        <f>hourly1!$F4833*유형화!$G$71/hourly1!$F$8763+유형화!$G$72*hourly1!$G4833/hourly1!$F$8763+유형화!$G$74*hourly1!I4833/hourly1!$I$8763</f>
        <v>0.31990740572597803</v>
      </c>
      <c r="D4832" s="14">
        <v>317.43294700000001</v>
      </c>
      <c r="E4832" s="14">
        <v>64.95108799999997</v>
      </c>
      <c r="F4832" s="1">
        <v>1031729</v>
      </c>
      <c r="G4832" s="15">
        <f t="shared" si="150"/>
        <v>0.36323771297735746</v>
      </c>
      <c r="H4832" s="15">
        <f t="shared" si="151"/>
        <v>0.55901581783177368</v>
      </c>
    </row>
    <row r="4833" spans="1:8">
      <c r="A4833" s="1">
        <v>4832</v>
      </c>
      <c r="B4833" s="444">
        <f>유형화!$F$71*hourly1!B4834/hourly1!$B$8763+유형화!$F$72*hourly1!C4834/hourly1!$C$8763+유형화!$F$73*hourly1!D4834/hourly1!$D$8763+유형화!$F$74*hourly1!E4834/hourly1!$E$8763</f>
        <v>92.853946350576464</v>
      </c>
      <c r="C4833" s="442">
        <f>hourly1!$F4834*유형화!$G$71/hourly1!$F$8763+유형화!$G$72*hourly1!$G4834/hourly1!$F$8763+유형화!$G$74*hourly1!I4834/hourly1!$I$8763</f>
        <v>0.42531621060527758</v>
      </c>
      <c r="D4833" s="14">
        <v>300.88006599999989</v>
      </c>
      <c r="E4833" s="14">
        <v>249.04641699999991</v>
      </c>
      <c r="F4833" s="1">
        <v>989526</v>
      </c>
      <c r="G4833" s="15">
        <f t="shared" si="150"/>
        <v>0.34429629339740941</v>
      </c>
      <c r="H4833" s="15">
        <f t="shared" si="151"/>
        <v>0.5384989656899003</v>
      </c>
    </row>
    <row r="4834" spans="1:8">
      <c r="A4834" s="1">
        <v>4833</v>
      </c>
      <c r="B4834" s="444">
        <f>유형화!$F$71*hourly1!B4835/hourly1!$B$8763+유형화!$F$72*hourly1!C4835/hourly1!$C$8763+유형화!$F$73*hourly1!D4835/hourly1!$D$8763+유형화!$F$74*hourly1!E4835/hourly1!$E$8763</f>
        <v>110.51677410897588</v>
      </c>
      <c r="C4834" s="442">
        <f>hourly1!$F4835*유형화!$G$71/hourly1!$F$8763+유형화!$G$72*hourly1!$G4835/hourly1!$F$8763+유형화!$G$74*hourly1!I4835/hourly1!$I$8763</f>
        <v>0.54603126162878979</v>
      </c>
      <c r="D4834" s="14">
        <v>294.76329700000002</v>
      </c>
      <c r="E4834" s="14">
        <v>480.97735900000009</v>
      </c>
      <c r="F4834" s="1">
        <v>917686</v>
      </c>
      <c r="G4834" s="15">
        <f t="shared" si="150"/>
        <v>0.33729689020574655</v>
      </c>
      <c r="H4834" s="15">
        <f t="shared" si="151"/>
        <v>0.53074718612267024</v>
      </c>
    </row>
    <row r="4835" spans="1:8">
      <c r="A4835" s="1">
        <v>4834</v>
      </c>
      <c r="B4835" s="444">
        <f>유형화!$F$71*hourly1!B4836/hourly1!$B$8763+유형화!$F$72*hourly1!C4836/hourly1!$C$8763+유형화!$F$73*hourly1!D4836/hourly1!$D$8763+유형화!$F$74*hourly1!E4836/hourly1!$E$8763</f>
        <v>120.22207077948836</v>
      </c>
      <c r="C4835" s="442">
        <f>hourly1!$F4836*유형화!$G$71/hourly1!$F$8763+유형화!$G$72*hourly1!$G4836/hourly1!$F$8763+유형화!$G$74*hourly1!I4836/hourly1!$I$8763</f>
        <v>0.65170074017764401</v>
      </c>
      <c r="D4835" s="14">
        <v>278.84628300000003</v>
      </c>
      <c r="E4835" s="14">
        <v>698.01245100000006</v>
      </c>
      <c r="F4835" s="1">
        <v>889357</v>
      </c>
      <c r="G4835" s="15">
        <f t="shared" si="150"/>
        <v>0.31908309161480014</v>
      </c>
      <c r="H4835" s="15">
        <f t="shared" si="151"/>
        <v>0.51012835326733486</v>
      </c>
    </row>
    <row r="4836" spans="1:8">
      <c r="A4836" s="1">
        <v>4835</v>
      </c>
      <c r="B4836" s="444">
        <f>유형화!$F$71*hourly1!B4837/hourly1!$B$8763+유형화!$F$72*hourly1!C4837/hourly1!$C$8763+유형화!$F$73*hourly1!D4837/hourly1!$D$8763+유형화!$F$74*hourly1!E4837/hourly1!$E$8763</f>
        <v>122.28724788778621</v>
      </c>
      <c r="C4836" s="442">
        <f>hourly1!$F4837*유형화!$G$71/hourly1!$F$8763+유형화!$G$72*hourly1!$G4837/hourly1!$F$8763+유형화!$G$74*hourly1!I4837/hourly1!$I$8763</f>
        <v>0.69699545892867998</v>
      </c>
      <c r="D4836" s="14">
        <v>271.55065699999989</v>
      </c>
      <c r="E4836" s="14">
        <v>869.42529899999988</v>
      </c>
      <c r="F4836" s="1">
        <v>863776</v>
      </c>
      <c r="G4836" s="15">
        <f t="shared" si="150"/>
        <v>0.31073472535974278</v>
      </c>
      <c r="H4836" s="15">
        <f t="shared" si="151"/>
        <v>0.50045526496973136</v>
      </c>
    </row>
    <row r="4837" spans="1:8">
      <c r="A4837" s="1">
        <v>4836</v>
      </c>
      <c r="B4837" s="444">
        <f>유형화!$F$71*hourly1!B4838/hourly1!$B$8763+유형화!$F$72*hourly1!C4838/hourly1!$C$8763+유형화!$F$73*hourly1!D4838/hourly1!$D$8763+유형화!$F$74*hourly1!E4838/hourly1!$E$8763</f>
        <v>126.72806161700244</v>
      </c>
      <c r="C4837" s="442">
        <f>hourly1!$F4838*유형화!$G$71/hourly1!$F$8763+유형화!$G$72*hourly1!$G4838/hourly1!$F$8763+유형화!$G$74*hourly1!I4838/hourly1!$I$8763</f>
        <v>0.72209387602328101</v>
      </c>
      <c r="D4837" s="14">
        <v>271.14463500000011</v>
      </c>
      <c r="E4837" s="14">
        <v>987.27961600000083</v>
      </c>
      <c r="F4837" s="1">
        <v>843931</v>
      </c>
      <c r="G4837" s="15">
        <f t="shared" si="150"/>
        <v>0.3102701154189908</v>
      </c>
      <c r="H4837" s="15">
        <f t="shared" si="151"/>
        <v>0.49991272626020766</v>
      </c>
    </row>
    <row r="4838" spans="1:8">
      <c r="A4838" s="1">
        <v>4837</v>
      </c>
      <c r="B4838" s="444">
        <f>유형화!$F$71*hourly1!B4839/hourly1!$B$8763+유형화!$F$72*hourly1!C4839/hourly1!$C$8763+유형화!$F$73*hourly1!D4839/hourly1!$D$8763+유형화!$F$74*hourly1!E4839/hourly1!$E$8763</f>
        <v>140.47970015796213</v>
      </c>
      <c r="C4838" s="442">
        <f>hourly1!$F4839*유형화!$G$71/hourly1!$F$8763+유형화!$G$72*hourly1!$G4839/hourly1!$F$8763+유형화!$G$74*hourly1!I4839/hourly1!$I$8763</f>
        <v>0.6515277454291396</v>
      </c>
      <c r="D4838" s="14">
        <v>241.382383</v>
      </c>
      <c r="E4838" s="14">
        <v>1025.6156840000001</v>
      </c>
      <c r="F4838" s="1">
        <v>910482</v>
      </c>
      <c r="G4838" s="15">
        <f t="shared" si="150"/>
        <v>0.27621324623856564</v>
      </c>
      <c r="H4838" s="15">
        <f t="shared" si="151"/>
        <v>0.4588890416075817</v>
      </c>
    </row>
    <row r="4839" spans="1:8">
      <c r="A4839" s="1">
        <v>4838</v>
      </c>
      <c r="B4839" s="444">
        <f>유형화!$F$71*hourly1!B4840/hourly1!$B$8763+유형화!$F$72*hourly1!C4840/hourly1!$C$8763+유형화!$F$73*hourly1!D4840/hourly1!$D$8763+유형화!$F$74*hourly1!E4840/hourly1!$E$8763</f>
        <v>124.34157521828087</v>
      </c>
      <c r="C4839" s="442">
        <f>hourly1!$F4840*유형화!$G$71/hourly1!$F$8763+유형화!$G$72*hourly1!$G4840/hourly1!$F$8763+유형화!$G$74*hourly1!I4840/hourly1!$I$8763</f>
        <v>0.59111354641404745</v>
      </c>
      <c r="D4839" s="14">
        <v>295.95923099999999</v>
      </c>
      <c r="E4839" s="14">
        <v>1011.1848579999991</v>
      </c>
      <c r="F4839" s="1">
        <v>898200</v>
      </c>
      <c r="G4839" s="15">
        <f t="shared" si="150"/>
        <v>0.33866539443675775</v>
      </c>
      <c r="H4839" s="15">
        <f t="shared" si="151"/>
        <v>0.53227017007587119</v>
      </c>
    </row>
    <row r="4840" spans="1:8">
      <c r="A4840" s="1">
        <v>4839</v>
      </c>
      <c r="B4840" s="444">
        <f>유형화!$F$71*hourly1!B4841/hourly1!$B$8763+유형화!$F$72*hourly1!C4841/hourly1!$C$8763+유형화!$F$73*hourly1!D4841/hourly1!$D$8763+유형화!$F$74*hourly1!E4841/hourly1!$E$8763</f>
        <v>125.85940727642731</v>
      </c>
      <c r="C4840" s="442">
        <f>hourly1!$F4841*유형화!$G$71/hourly1!$F$8763+유형화!$G$72*hourly1!$G4841/hourly1!$F$8763+유형화!$G$74*hourly1!I4841/hourly1!$I$8763</f>
        <v>0.51059373964505506</v>
      </c>
      <c r="D4840" s="14">
        <v>304.17469499999999</v>
      </c>
      <c r="E4840" s="14">
        <v>940.01453800000093</v>
      </c>
      <c r="F4840" s="1">
        <v>910840</v>
      </c>
      <c r="G4840" s="15">
        <f t="shared" si="150"/>
        <v>0.34806632897304524</v>
      </c>
      <c r="H4840" s="15">
        <f t="shared" si="151"/>
        <v>0.54263569241585063</v>
      </c>
    </row>
    <row r="4841" spans="1:8">
      <c r="A4841" s="1">
        <v>4840</v>
      </c>
      <c r="B4841" s="444">
        <f>유형화!$F$71*hourly1!B4842/hourly1!$B$8763+유형화!$F$72*hourly1!C4842/hourly1!$C$8763+유형화!$F$73*hourly1!D4842/hourly1!$D$8763+유형화!$F$74*hourly1!E4842/hourly1!$E$8763</f>
        <v>128.30896208610997</v>
      </c>
      <c r="C4841" s="442">
        <f>hourly1!$F4842*유형화!$G$71/hourly1!$F$8763+유형화!$G$72*hourly1!$G4842/hourly1!$F$8763+유형화!$G$74*hourly1!I4842/hourly1!$I$8763</f>
        <v>0.47541819510665273</v>
      </c>
      <c r="D4841" s="14">
        <v>277.63799799999993</v>
      </c>
      <c r="E4841" s="14">
        <v>781.7602430000012</v>
      </c>
      <c r="F4841" s="1">
        <v>868950</v>
      </c>
      <c r="G4841" s="15">
        <f t="shared" si="150"/>
        <v>0.31770045416593795</v>
      </c>
      <c r="H4841" s="15">
        <f t="shared" si="151"/>
        <v>0.50853614274540593</v>
      </c>
    </row>
    <row r="4842" spans="1:8">
      <c r="A4842" s="1">
        <v>4841</v>
      </c>
      <c r="B4842" s="444">
        <f>유형화!$F$71*hourly1!B4843/hourly1!$B$8763+유형화!$F$72*hourly1!C4843/hourly1!$C$8763+유형화!$F$73*hourly1!D4843/hourly1!$D$8763+유형화!$F$74*hourly1!E4843/hourly1!$E$8763</f>
        <v>115.08970430046165</v>
      </c>
      <c r="C4842" s="442">
        <f>hourly1!$F4843*유형화!$G$71/hourly1!$F$8763+유형화!$G$72*hourly1!$G4843/hourly1!$F$8763+유형화!$G$74*hourly1!I4843/hourly1!$I$8763</f>
        <v>0.36487259514920029</v>
      </c>
      <c r="D4842" s="14">
        <v>243.31067300000001</v>
      </c>
      <c r="E4842" s="14">
        <v>598.11104799999987</v>
      </c>
      <c r="F4842" s="1">
        <v>832839</v>
      </c>
      <c r="G4842" s="15">
        <f t="shared" si="150"/>
        <v>0.27841978357558983</v>
      </c>
      <c r="H4842" s="15">
        <f t="shared" si="151"/>
        <v>0.4616241554890968</v>
      </c>
    </row>
    <row r="4843" spans="1:8">
      <c r="A4843" s="1">
        <v>4842</v>
      </c>
      <c r="B4843" s="444">
        <f>유형화!$F$71*hourly1!B4844/hourly1!$B$8763+유형화!$F$72*hourly1!C4844/hourly1!$C$8763+유형화!$F$73*hourly1!D4844/hourly1!$D$8763+유형화!$F$74*hourly1!E4844/hourly1!$E$8763</f>
        <v>110.26982094968214</v>
      </c>
      <c r="C4843" s="442">
        <f>hourly1!$F4844*유형화!$G$71/hourly1!$F$8763+유형화!$G$72*hourly1!$G4844/hourly1!$F$8763+유형화!$G$74*hourly1!I4844/hourly1!$I$8763</f>
        <v>0.49563014207241929</v>
      </c>
      <c r="D4843" s="14">
        <v>144.247805</v>
      </c>
      <c r="E4843" s="14">
        <v>344.83162000000021</v>
      </c>
      <c r="F4843" s="1">
        <v>831553</v>
      </c>
      <c r="G4843" s="15">
        <f t="shared" si="150"/>
        <v>0.16506239596548189</v>
      </c>
      <c r="H4843" s="15">
        <f t="shared" si="151"/>
        <v>0.30522777850285626</v>
      </c>
    </row>
    <row r="4844" spans="1:8">
      <c r="A4844" s="1">
        <v>4843</v>
      </c>
      <c r="B4844" s="444">
        <f>유형화!$F$71*hourly1!B4845/hourly1!$B$8763+유형화!$F$72*hourly1!C4845/hourly1!$C$8763+유형화!$F$73*hourly1!D4845/hourly1!$D$8763+유형화!$F$74*hourly1!E4845/hourly1!$E$8763</f>
        <v>121.7578961741582</v>
      </c>
      <c r="C4844" s="442">
        <f>hourly1!$F4845*유형화!$G$71/hourly1!$F$8763+유형화!$G$72*hourly1!$G4845/hourly1!$F$8763+유형화!$G$74*hourly1!I4845/hourly1!$I$8763</f>
        <v>0.5812653131052179</v>
      </c>
      <c r="D4844" s="14">
        <v>129.16188399999999</v>
      </c>
      <c r="E4844" s="14">
        <v>123.22149400000011</v>
      </c>
      <c r="F4844" s="1">
        <v>846395</v>
      </c>
      <c r="G4844" s="15">
        <f t="shared" si="150"/>
        <v>0.14779961497823579</v>
      </c>
      <c r="H4844" s="15">
        <f t="shared" si="151"/>
        <v>0.27819020476263751</v>
      </c>
    </row>
    <row r="4845" spans="1:8">
      <c r="A4845" s="1">
        <v>4844</v>
      </c>
      <c r="B4845" s="444">
        <f>유형화!$F$71*hourly1!B4846/hourly1!$B$8763+유형화!$F$72*hourly1!C4846/hourly1!$C$8763+유형화!$F$73*hourly1!D4846/hourly1!$D$8763+유형화!$F$74*hourly1!E4846/hourly1!$E$8763</f>
        <v>131.62440665008555</v>
      </c>
      <c r="C4845" s="442">
        <f>hourly1!$F4846*유형화!$G$71/hourly1!$F$8763+유형화!$G$72*hourly1!$G4846/hourly1!$F$8763+유형화!$G$74*hourly1!I4846/hourly1!$I$8763</f>
        <v>0.611522770952178</v>
      </c>
      <c r="D4845" s="14">
        <v>107.297003</v>
      </c>
      <c r="E4845" s="14">
        <v>24.806261999999968</v>
      </c>
      <c r="F4845" s="1">
        <v>846482</v>
      </c>
      <c r="G4845" s="15">
        <f t="shared" si="150"/>
        <v>0.12277968732415372</v>
      </c>
      <c r="H4845" s="15">
        <f t="shared" si="151"/>
        <v>0.23724221854834229</v>
      </c>
    </row>
    <row r="4846" spans="1:8">
      <c r="A4846" s="1">
        <v>4845</v>
      </c>
      <c r="B4846" s="444">
        <f>유형화!$F$71*hourly1!B4847/hourly1!$B$8763+유형화!$F$72*hourly1!C4847/hourly1!$C$8763+유형화!$F$73*hourly1!D4847/hourly1!$D$8763+유형화!$F$74*hourly1!E4847/hourly1!$E$8763</f>
        <v>105.51268392991379</v>
      </c>
      <c r="C4846" s="442">
        <f>hourly1!$F4847*유형화!$G$71/hourly1!$F$8763+유형화!$G$72*hourly1!$G4847/hourly1!$F$8763+유형화!$G$74*hourly1!I4847/hourly1!$I$8763</f>
        <v>0.42023278884802595</v>
      </c>
      <c r="D4846" s="14">
        <v>81.976862999999994</v>
      </c>
      <c r="E4846" s="14">
        <v>16.181799999999999</v>
      </c>
      <c r="F4846" s="1">
        <v>838127</v>
      </c>
      <c r="G4846" s="15">
        <f t="shared" si="150"/>
        <v>9.3805915594445677E-2</v>
      </c>
      <c r="H4846" s="15">
        <f t="shared" si="151"/>
        <v>0.18701590367394308</v>
      </c>
    </row>
    <row r="4847" spans="1:8">
      <c r="A4847" s="1">
        <v>4846</v>
      </c>
      <c r="B4847" s="444">
        <f>유형화!$F$71*hourly1!B4848/hourly1!$B$8763+유형화!$F$72*hourly1!C4848/hourly1!$C$8763+유형화!$F$73*hourly1!D4848/hourly1!$D$8763+유형화!$F$74*hourly1!E4848/hourly1!$E$8763</f>
        <v>77.815272608687621</v>
      </c>
      <c r="C4847" s="442">
        <f>hourly1!$F4848*유형화!$G$71/hourly1!$F$8763+유형화!$G$72*hourly1!$G4848/hourly1!$F$8763+유형화!$G$74*hourly1!I4848/hourly1!$I$8763</f>
        <v>0.40503997119647245</v>
      </c>
      <c r="D4847" s="14">
        <v>78.346435000000014</v>
      </c>
      <c r="E4847" s="14">
        <v>14.30766</v>
      </c>
      <c r="F4847" s="1">
        <v>885401</v>
      </c>
      <c r="G4847" s="15">
        <f t="shared" si="150"/>
        <v>8.9651626078149957E-2</v>
      </c>
      <c r="H4847" s="15">
        <f t="shared" si="151"/>
        <v>0.1795516099746701</v>
      </c>
    </row>
    <row r="4848" spans="1:8">
      <c r="A4848" s="1">
        <v>4847</v>
      </c>
      <c r="B4848" s="444">
        <f>유형화!$F$71*hourly1!B4849/hourly1!$B$8763+유형화!$F$72*hourly1!C4849/hourly1!$C$8763+유형화!$F$73*hourly1!D4849/hourly1!$D$8763+유형화!$F$74*hourly1!E4849/hourly1!$E$8763</f>
        <v>73.998173624012082</v>
      </c>
      <c r="C4848" s="442">
        <f>hourly1!$F4849*유형화!$G$71/hourly1!$F$8763+유형화!$G$72*hourly1!$G4849/hourly1!$F$8763+유형화!$G$74*hourly1!I4849/hourly1!$I$8763</f>
        <v>0.3899956210116054</v>
      </c>
      <c r="D4848" s="14">
        <v>70.655974999999998</v>
      </c>
      <c r="E4848" s="14">
        <v>7.6306399999999988</v>
      </c>
      <c r="F4848" s="1">
        <v>926529</v>
      </c>
      <c r="G4848" s="15">
        <f t="shared" si="150"/>
        <v>8.085145228225267E-2</v>
      </c>
      <c r="H4848" s="15">
        <f t="shared" si="151"/>
        <v>0.16351190255429099</v>
      </c>
    </row>
    <row r="4849" spans="1:8">
      <c r="A4849" s="1">
        <v>4848</v>
      </c>
      <c r="B4849" s="444">
        <f>유형화!$F$71*hourly1!B4850/hourly1!$B$8763+유형화!$F$72*hourly1!C4850/hourly1!$C$8763+유형화!$F$73*hourly1!D4850/hourly1!$D$8763+유형화!$F$74*hourly1!E4850/hourly1!$E$8763</f>
        <v>74.306372612672718</v>
      </c>
      <c r="C4849" s="442">
        <f>hourly1!$F4850*유형화!$G$71/hourly1!$F$8763+유형화!$G$72*hourly1!$G4850/hourly1!$F$8763+유형화!$G$74*hourly1!I4850/hourly1!$I$8763</f>
        <v>0.3147962787334494</v>
      </c>
      <c r="D4849" s="14">
        <v>57.204509999999999</v>
      </c>
      <c r="E4849" s="14">
        <v>1.4918800000000001</v>
      </c>
      <c r="F4849" s="1">
        <v>1000353</v>
      </c>
      <c r="G4849" s="15">
        <f t="shared" si="150"/>
        <v>6.5458975134015857E-2</v>
      </c>
      <c r="H4849" s="15">
        <f t="shared" si="151"/>
        <v>0.13468857405154241</v>
      </c>
    </row>
    <row r="4850" spans="1:8">
      <c r="A4850" s="1">
        <v>4849</v>
      </c>
      <c r="B4850" s="444">
        <f>유형화!$F$71*hourly1!B4851/hourly1!$B$8763+유형화!$F$72*hourly1!C4851/hourly1!$C$8763+유형화!$F$73*hourly1!D4851/hourly1!$D$8763+유형화!$F$74*hourly1!E4851/hourly1!$E$8763</f>
        <v>73.321162992388338</v>
      </c>
      <c r="C4850" s="442">
        <f>hourly1!$F4851*유형화!$G$71/hourly1!$F$8763+유형화!$G$72*hourly1!$G4851/hourly1!$F$8763+유형화!$G$74*hourly1!I4851/hourly1!$I$8763</f>
        <v>0.26269821351641703</v>
      </c>
      <c r="D4850" s="14">
        <v>49.434636999999988</v>
      </c>
      <c r="E4850" s="14">
        <v>0.33284000000000002</v>
      </c>
      <c r="F4850" s="1">
        <v>941094</v>
      </c>
      <c r="G4850" s="15">
        <f t="shared" si="150"/>
        <v>5.6567929244426697E-2</v>
      </c>
      <c r="H4850" s="15">
        <f t="shared" si="151"/>
        <v>0.11757737655486904</v>
      </c>
    </row>
    <row r="4851" spans="1:8">
      <c r="A4851" s="1">
        <v>4850</v>
      </c>
      <c r="B4851" s="444">
        <f>유형화!$F$71*hourly1!B4852/hourly1!$B$8763+유형화!$F$72*hourly1!C4852/hourly1!$C$8763+유형화!$F$73*hourly1!D4852/hourly1!$D$8763+유형화!$F$74*hourly1!E4852/hourly1!$E$8763</f>
        <v>71.944646157997454</v>
      </c>
      <c r="C4851" s="442">
        <f>hourly1!$F4852*유형화!$G$71/hourly1!$F$8763+유형화!$G$72*hourly1!$G4852/hourly1!$F$8763+유형화!$G$74*hourly1!I4852/hourly1!$I$8763</f>
        <v>0.24320578780796787</v>
      </c>
      <c r="D4851" s="14">
        <v>38.889890999999992</v>
      </c>
      <c r="E4851" s="14">
        <v>0.83351999999999993</v>
      </c>
      <c r="F4851" s="1">
        <v>830309</v>
      </c>
      <c r="G4851" s="15">
        <f t="shared" si="150"/>
        <v>4.4501603246554972E-2</v>
      </c>
      <c r="H4851" s="15">
        <f t="shared" si="151"/>
        <v>9.3791075489614226E-2</v>
      </c>
    </row>
    <row r="4852" spans="1:8">
      <c r="A4852" s="1">
        <v>4851</v>
      </c>
      <c r="B4852" s="444">
        <f>유형화!$F$71*hourly1!B4853/hourly1!$B$8763+유형화!$F$72*hourly1!C4853/hourly1!$C$8763+유형화!$F$73*hourly1!D4853/hourly1!$D$8763+유형화!$F$74*hourly1!E4853/hourly1!$E$8763</f>
        <v>69.947578289351981</v>
      </c>
      <c r="C4852" s="442">
        <f>hourly1!$F4853*유형화!$G$71/hourly1!$F$8763+유형화!$G$72*hourly1!$G4853/hourly1!$F$8763+유형화!$G$74*hourly1!I4853/hourly1!$I$8763</f>
        <v>0.23723897647533754</v>
      </c>
      <c r="D4852" s="14">
        <v>42.895667000000017</v>
      </c>
      <c r="E4852" s="14">
        <v>0.61831999999999998</v>
      </c>
      <c r="F4852" s="1">
        <v>698640</v>
      </c>
      <c r="G4852" s="15">
        <f t="shared" si="150"/>
        <v>4.9085402523507772E-2</v>
      </c>
      <c r="H4852" s="15">
        <f t="shared" si="151"/>
        <v>0.10290506118033166</v>
      </c>
    </row>
    <row r="4853" spans="1:8">
      <c r="A4853" s="1">
        <v>4852</v>
      </c>
      <c r="B4853" s="444">
        <f>유형화!$F$71*hourly1!B4854/hourly1!$B$8763+유형화!$F$72*hourly1!C4854/hourly1!$C$8763+유형화!$F$73*hourly1!D4854/hourly1!$D$8763+유형화!$F$74*hourly1!E4854/hourly1!$E$8763</f>
        <v>68.038551180788346</v>
      </c>
      <c r="C4853" s="442">
        <f>hourly1!$F4854*유형화!$G$71/hourly1!$F$8763+유형화!$G$72*hourly1!$G4854/hourly1!$F$8763+유형화!$G$74*hourly1!I4854/hourly1!$I$8763</f>
        <v>0.2372905571045428</v>
      </c>
      <c r="D4853" s="14">
        <v>41.380487000000009</v>
      </c>
      <c r="E4853" s="14">
        <v>4.9599999999999998E-2</v>
      </c>
      <c r="F4853" s="1">
        <v>557195</v>
      </c>
      <c r="G4853" s="15">
        <f t="shared" si="150"/>
        <v>4.7351585907587826E-2</v>
      </c>
      <c r="H4853" s="15">
        <f t="shared" si="151"/>
        <v>9.9469058215987088E-2</v>
      </c>
    </row>
    <row r="4854" spans="1:8">
      <c r="A4854" s="1">
        <v>4853</v>
      </c>
      <c r="B4854" s="444">
        <f>유형화!$F$71*hourly1!B4855/hourly1!$B$8763+유형화!$F$72*hourly1!C4855/hourly1!$C$8763+유형화!$F$73*hourly1!D4855/hourly1!$D$8763+유형화!$F$74*hourly1!E4855/hourly1!$E$8763</f>
        <v>69.668878063948426</v>
      </c>
      <c r="C4854" s="442">
        <f>hourly1!$F4855*유형화!$G$71/hourly1!$F$8763+유형화!$G$72*hourly1!$G4855/hourly1!$F$8763+유형화!$G$74*hourly1!I4855/hourly1!$I$8763</f>
        <v>0.23606354112575476</v>
      </c>
      <c r="D4854" s="14">
        <v>36.868203000000001</v>
      </c>
      <c r="E4854" s="14">
        <v>6.6320000000000004E-2</v>
      </c>
      <c r="F4854" s="1">
        <v>615447</v>
      </c>
      <c r="G4854" s="15">
        <f t="shared" si="150"/>
        <v>4.2188190815948753E-2</v>
      </c>
      <c r="H4854" s="15">
        <f t="shared" si="151"/>
        <v>8.9154434349584921E-2</v>
      </c>
    </row>
    <row r="4855" spans="1:8">
      <c r="A4855" s="1">
        <v>4854</v>
      </c>
      <c r="B4855" s="444">
        <f>유형화!$F$71*hourly1!B4856/hourly1!$B$8763+유형화!$F$72*hourly1!C4856/hourly1!$C$8763+유형화!$F$73*hourly1!D4856/hourly1!$D$8763+유형화!$F$74*hourly1!E4856/hourly1!$E$8763</f>
        <v>71.416432414253649</v>
      </c>
      <c r="C4855" s="442">
        <f>hourly1!$F4856*유형화!$G$71/hourly1!$F$8763+유형화!$G$72*hourly1!$G4856/hourly1!$F$8763+유형화!$G$74*hourly1!I4856/hourly1!$I$8763</f>
        <v>0.42105807891531005</v>
      </c>
      <c r="D4855" s="14">
        <v>36.844447000000002</v>
      </c>
      <c r="E4855" s="14">
        <v>1.4441050000000031</v>
      </c>
      <c r="F4855" s="1">
        <v>976155</v>
      </c>
      <c r="G4855" s="15">
        <f t="shared" si="150"/>
        <v>4.2161006885638307E-2</v>
      </c>
      <c r="H4855" s="15">
        <f t="shared" si="151"/>
        <v>8.9099802918325796E-2</v>
      </c>
    </row>
    <row r="4856" spans="1:8">
      <c r="A4856" s="1">
        <v>4855</v>
      </c>
      <c r="B4856" s="444">
        <f>유형화!$F$71*hourly1!B4857/hourly1!$B$8763+유형화!$F$72*hourly1!C4857/hourly1!$C$8763+유형화!$F$73*hourly1!D4857/hourly1!$D$8763+유형화!$F$74*hourly1!E4857/hourly1!$E$8763</f>
        <v>123.48703085642451</v>
      </c>
      <c r="C4856" s="442">
        <f>hourly1!$F4857*유형화!$G$71/hourly1!$F$8763+유형화!$G$72*hourly1!$G4857/hourly1!$F$8763+유형화!$G$74*hourly1!I4857/hourly1!$I$8763</f>
        <v>0.75122633834605734</v>
      </c>
      <c r="D4856" s="14">
        <v>33.371555999999998</v>
      </c>
      <c r="E4856" s="14">
        <v>55.713265000000057</v>
      </c>
      <c r="F4856" s="1">
        <v>1051476</v>
      </c>
      <c r="G4856" s="15">
        <f t="shared" si="150"/>
        <v>3.8186986557308462E-2</v>
      </c>
      <c r="H4856" s="15">
        <f t="shared" si="151"/>
        <v>8.107591526620625E-2</v>
      </c>
    </row>
    <row r="4857" spans="1:8">
      <c r="A4857" s="1">
        <v>4856</v>
      </c>
      <c r="B4857" s="444">
        <f>유형화!$F$71*hourly1!B4858/hourly1!$B$8763+유형화!$F$72*hourly1!C4858/hourly1!$C$8763+유형화!$F$73*hourly1!D4858/hourly1!$D$8763+유형화!$F$74*hourly1!E4858/hourly1!$E$8763</f>
        <v>484.52391194674698</v>
      </c>
      <c r="C4857" s="442">
        <f>hourly1!$F4858*유형화!$G$71/hourly1!$F$8763+유형화!$G$72*hourly1!$G4858/hourly1!$F$8763+유형화!$G$74*hourly1!I4858/hourly1!$I$8763</f>
        <v>0.64997397064606643</v>
      </c>
      <c r="D4857" s="14">
        <v>30.994564</v>
      </c>
      <c r="E4857" s="14">
        <v>204.33926099999971</v>
      </c>
      <c r="F4857" s="1">
        <v>973475</v>
      </c>
      <c r="G4857" s="15">
        <f t="shared" si="150"/>
        <v>3.5467000664207472E-2</v>
      </c>
      <c r="H4857" s="15">
        <f t="shared" si="151"/>
        <v>7.5540965241745237E-2</v>
      </c>
    </row>
    <row r="4858" spans="1:8">
      <c r="A4858" s="1">
        <v>4857</v>
      </c>
      <c r="B4858" s="444">
        <f>유형화!$F$71*hourly1!B4859/hourly1!$B$8763+유형화!$F$72*hourly1!C4859/hourly1!$C$8763+유형화!$F$73*hourly1!D4859/hourly1!$D$8763+유형화!$F$74*hourly1!E4859/hourly1!$E$8763</f>
        <v>572.12951816935947</v>
      </c>
      <c r="C4858" s="442">
        <f>hourly1!$F4859*유형화!$G$71/hourly1!$F$8763+유형화!$G$72*hourly1!$G4859/hourly1!$F$8763+유형화!$G$74*hourly1!I4859/hourly1!$I$8763</f>
        <v>0.57536686851493057</v>
      </c>
      <c r="D4858" s="14">
        <v>28.595889</v>
      </c>
      <c r="E4858" s="14">
        <v>410.32821399999932</v>
      </c>
      <c r="F4858" s="1">
        <v>936100</v>
      </c>
      <c r="G4858" s="15">
        <f t="shared" si="150"/>
        <v>3.272220296941758E-2</v>
      </c>
      <c r="H4858" s="15">
        <f t="shared" si="151"/>
        <v>6.9919653698846243E-2</v>
      </c>
    </row>
    <row r="4859" spans="1:8">
      <c r="A4859" s="1">
        <v>4858</v>
      </c>
      <c r="B4859" s="444">
        <f>유형화!$F$71*hourly1!B4860/hourly1!$B$8763+유형화!$F$72*hourly1!C4860/hourly1!$C$8763+유형화!$F$73*hourly1!D4860/hourly1!$D$8763+유형화!$F$74*hourly1!E4860/hourly1!$E$8763</f>
        <v>664.35886071883442</v>
      </c>
      <c r="C4859" s="442">
        <f>hourly1!$F4860*유형화!$G$71/hourly1!$F$8763+유형화!$G$72*hourly1!$G4860/hourly1!$F$8763+유형화!$G$74*hourly1!I4860/hourly1!$I$8763</f>
        <v>0.49016707710589769</v>
      </c>
      <c r="D4859" s="14">
        <v>40.4527</v>
      </c>
      <c r="E4859" s="14">
        <v>636.00560400000143</v>
      </c>
      <c r="F4859" s="1">
        <v>904664</v>
      </c>
      <c r="G4859" s="15">
        <f t="shared" si="150"/>
        <v>4.6289921605897913E-2</v>
      </c>
      <c r="H4859" s="15">
        <f t="shared" si="151"/>
        <v>9.735829403697209E-2</v>
      </c>
    </row>
    <row r="4860" spans="1:8">
      <c r="A4860" s="1">
        <v>4859</v>
      </c>
      <c r="B4860" s="444">
        <f>유형화!$F$71*hourly1!B4861/hourly1!$B$8763+유형화!$F$72*hourly1!C4861/hourly1!$C$8763+유형화!$F$73*hourly1!D4861/hourly1!$D$8763+유형화!$F$74*hourly1!E4861/hourly1!$E$8763</f>
        <v>718.93477337365243</v>
      </c>
      <c r="C4860" s="442">
        <f>hourly1!$F4861*유형화!$G$71/hourly1!$F$8763+유형화!$G$72*hourly1!$G4861/hourly1!$F$8763+유형화!$G$74*hourly1!I4861/hourly1!$I$8763</f>
        <v>0.45821185873841375</v>
      </c>
      <c r="D4860" s="14">
        <v>46.547933</v>
      </c>
      <c r="E4860" s="14">
        <v>776.00523500000054</v>
      </c>
      <c r="F4860" s="1">
        <v>896062</v>
      </c>
      <c r="G4860" s="15">
        <f t="shared" si="150"/>
        <v>5.3264681207597725E-2</v>
      </c>
      <c r="H4860" s="15">
        <f t="shared" si="151"/>
        <v>0.11113117671682644</v>
      </c>
    </row>
    <row r="4861" spans="1:8">
      <c r="A4861" s="1">
        <v>4860</v>
      </c>
      <c r="B4861" s="444">
        <f>유형화!$F$71*hourly1!B4862/hourly1!$B$8763+유형화!$F$72*hourly1!C4862/hourly1!$C$8763+유형화!$F$73*hourly1!D4862/hourly1!$D$8763+유형화!$F$74*hourly1!E4862/hourly1!$E$8763</f>
        <v>683.05808062918538</v>
      </c>
      <c r="C4861" s="442">
        <f>hourly1!$F4862*유형화!$G$71/hourly1!$F$8763+유형화!$G$72*hourly1!$G4862/hourly1!$F$8763+유형화!$G$74*hourly1!I4862/hourly1!$I$8763</f>
        <v>0.44222878999360349</v>
      </c>
      <c r="D4861" s="14">
        <v>53.135861000000013</v>
      </c>
      <c r="E4861" s="14">
        <v>857.47651699999983</v>
      </c>
      <c r="F4861" s="1">
        <v>877839</v>
      </c>
      <c r="G4861" s="15">
        <f t="shared" si="150"/>
        <v>6.0803230443255675E-2</v>
      </c>
      <c r="H4861" s="15">
        <f t="shared" si="151"/>
        <v>0.12577156830093222</v>
      </c>
    </row>
    <row r="4862" spans="1:8">
      <c r="A4862" s="1">
        <v>4861</v>
      </c>
      <c r="B4862" s="444">
        <f>유형화!$F$71*hourly1!B4863/hourly1!$B$8763+유형화!$F$72*hourly1!C4863/hourly1!$C$8763+유형화!$F$73*hourly1!D4863/hourly1!$D$8763+유형화!$F$74*hourly1!E4863/hourly1!$E$8763</f>
        <v>593.17584375916147</v>
      </c>
      <c r="C4862" s="442">
        <f>hourly1!$F4863*유형화!$G$71/hourly1!$F$8763+유형화!$G$72*hourly1!$G4863/hourly1!$F$8763+유형화!$G$74*hourly1!I4863/hourly1!$I$8763</f>
        <v>0.55389164430655802</v>
      </c>
      <c r="D4862" s="14">
        <v>60.341525000000011</v>
      </c>
      <c r="E4862" s="14">
        <v>907.08588899999961</v>
      </c>
      <c r="F4862" s="1">
        <v>913297</v>
      </c>
      <c r="G4862" s="15">
        <f t="shared" si="150"/>
        <v>6.9048653410781716E-2</v>
      </c>
      <c r="H4862" s="15">
        <f t="shared" si="151"/>
        <v>0.14149988105803965</v>
      </c>
    </row>
    <row r="4863" spans="1:8">
      <c r="A4863" s="1">
        <v>4862</v>
      </c>
      <c r="B4863" s="444">
        <f>유형화!$F$71*hourly1!B4864/hourly1!$B$8763+유형화!$F$72*hourly1!C4864/hourly1!$C$8763+유형화!$F$73*hourly1!D4864/hourly1!$D$8763+유형화!$F$74*hourly1!E4864/hourly1!$E$8763</f>
        <v>624.08620088661439</v>
      </c>
      <c r="C4863" s="442">
        <f>hourly1!$F4864*유형화!$G$71/hourly1!$F$8763+유형화!$G$72*hourly1!$G4864/hourly1!$F$8763+유형화!$G$74*hourly1!I4864/hourly1!$I$8763</f>
        <v>0.51663250310341813</v>
      </c>
      <c r="D4863" s="14">
        <v>105.383263</v>
      </c>
      <c r="E4863" s="14">
        <v>862.88804799999889</v>
      </c>
      <c r="F4863" s="1">
        <v>915057</v>
      </c>
      <c r="G4863" s="15">
        <f t="shared" si="150"/>
        <v>0.12058979951508111</v>
      </c>
      <c r="H4863" s="15">
        <f t="shared" si="151"/>
        <v>0.23355433505159678</v>
      </c>
    </row>
    <row r="4864" spans="1:8">
      <c r="A4864" s="1">
        <v>4863</v>
      </c>
      <c r="B4864" s="444">
        <f>유형화!$F$71*hourly1!B4865/hourly1!$B$8763+유형화!$F$72*hourly1!C4865/hourly1!$C$8763+유형화!$F$73*hourly1!D4865/hourly1!$D$8763+유형화!$F$74*hourly1!E4865/hourly1!$E$8763</f>
        <v>727.35502833096723</v>
      </c>
      <c r="C4864" s="442">
        <f>hourly1!$F4865*유형화!$G$71/hourly1!$F$8763+유형화!$G$72*hourly1!$G4865/hourly1!$F$8763+유형화!$G$74*hourly1!I4865/hourly1!$I$8763</f>
        <v>0.38905543570391227</v>
      </c>
      <c r="D4864" s="14">
        <v>111.193043</v>
      </c>
      <c r="E4864" s="14">
        <v>790.39015299999915</v>
      </c>
      <c r="F4864" s="1">
        <v>884729</v>
      </c>
      <c r="G4864" s="15">
        <f t="shared" si="150"/>
        <v>0.12723791597572562</v>
      </c>
      <c r="H4864" s="15">
        <f t="shared" si="151"/>
        <v>0.24469730962042696</v>
      </c>
    </row>
    <row r="4865" spans="1:8">
      <c r="A4865" s="1">
        <v>4864</v>
      </c>
      <c r="B4865" s="444">
        <f>유형화!$F$71*hourly1!B4866/hourly1!$B$8763+유형화!$F$72*hourly1!C4866/hourly1!$C$8763+유형화!$F$73*hourly1!D4866/hourly1!$D$8763+유형화!$F$74*hourly1!E4866/hourly1!$E$8763</f>
        <v>677.30467296404015</v>
      </c>
      <c r="C4865" s="442">
        <f>hourly1!$F4866*유형화!$G$71/hourly1!$F$8763+유형화!$G$72*hourly1!$G4866/hourly1!$F$8763+유형화!$G$74*hourly1!I4866/hourly1!$I$8763</f>
        <v>0.36782320270610858</v>
      </c>
      <c r="D4865" s="14">
        <v>106.13427</v>
      </c>
      <c r="E4865" s="14">
        <v>684.32613799999933</v>
      </c>
      <c r="F4865" s="1">
        <v>858119</v>
      </c>
      <c r="G4865" s="15">
        <f t="shared" si="150"/>
        <v>0.12144917491290329</v>
      </c>
      <c r="H4865" s="15">
        <f t="shared" si="151"/>
        <v>0.23500361661395761</v>
      </c>
    </row>
    <row r="4866" spans="1:8">
      <c r="A4866" s="1">
        <v>4865</v>
      </c>
      <c r="B4866" s="444">
        <f>유형화!$F$71*hourly1!B4867/hourly1!$B$8763+유형화!$F$72*hourly1!C4867/hourly1!$C$8763+유형화!$F$73*hourly1!D4867/hourly1!$D$8763+유형화!$F$74*hourly1!E4867/hourly1!$E$8763</f>
        <v>631.51703307181685</v>
      </c>
      <c r="C4866" s="442">
        <f>hourly1!$F4867*유형화!$G$71/hourly1!$F$8763+유형화!$G$72*hourly1!$G4867/hourly1!$F$8763+유형화!$G$74*hourly1!I4867/hourly1!$I$8763</f>
        <v>0.38905543570391227</v>
      </c>
      <c r="D4866" s="14">
        <v>74.122639999999976</v>
      </c>
      <c r="E4866" s="14">
        <v>493.06211399999972</v>
      </c>
      <c r="F4866" s="1">
        <v>875052</v>
      </c>
      <c r="G4866" s="15">
        <f t="shared" ref="G4866:G4929" si="152">D4866/$I$1</f>
        <v>8.4818348214635658E-2</v>
      </c>
      <c r="H4866" s="15">
        <f t="shared" ref="H4866:H4929" si="153">G4866/(1-$H$1*(1-G4866))</f>
        <v>0.17078089718131692</v>
      </c>
    </row>
    <row r="4867" spans="1:8">
      <c r="A4867" s="1">
        <v>4866</v>
      </c>
      <c r="B4867" s="444">
        <f>유형화!$F$71*hourly1!B4868/hourly1!$B$8763+유형화!$F$72*hourly1!C4868/hourly1!$C$8763+유형화!$F$73*hourly1!D4868/hourly1!$D$8763+유형화!$F$74*hourly1!E4868/hourly1!$E$8763</f>
        <v>518.46779354758451</v>
      </c>
      <c r="C4867" s="442">
        <f>hourly1!$F4868*유형화!$G$71/hourly1!$F$8763+유형화!$G$72*hourly1!$G4868/hourly1!$F$8763+유형화!$G$74*hourly1!I4868/hourly1!$I$8763</f>
        <v>0.51664619274908319</v>
      </c>
      <c r="D4867" s="14">
        <v>44.621350999999997</v>
      </c>
      <c r="E4867" s="14">
        <v>299.34994099999921</v>
      </c>
      <c r="F4867" s="1">
        <v>869070</v>
      </c>
      <c r="G4867" s="15">
        <f t="shared" si="152"/>
        <v>5.1060098330624512E-2</v>
      </c>
      <c r="H4867" s="15">
        <f t="shared" si="153"/>
        <v>0.10680173224019666</v>
      </c>
    </row>
    <row r="4868" spans="1:8">
      <c r="A4868" s="1">
        <v>4867</v>
      </c>
      <c r="B4868" s="444">
        <f>유형화!$F$71*hourly1!B4869/hourly1!$B$8763+유형화!$F$72*hourly1!C4869/hourly1!$C$8763+유형화!$F$73*hourly1!D4869/hourly1!$D$8763+유형화!$F$74*hourly1!E4869/hourly1!$E$8763</f>
        <v>225.54328830316376</v>
      </c>
      <c r="C4868" s="442">
        <f>hourly1!$F4869*유형화!$G$71/hourly1!$F$8763+유형화!$G$72*hourly1!$G4869/hourly1!$F$8763+유형화!$G$74*hourly1!I4869/hourly1!$I$8763</f>
        <v>0.6390584338912163</v>
      </c>
      <c r="D4868" s="14">
        <v>28.87062199999999</v>
      </c>
      <c r="E4868" s="14">
        <v>123.5125809999999</v>
      </c>
      <c r="F4868" s="1">
        <v>852344</v>
      </c>
      <c r="G4868" s="15">
        <f t="shared" si="152"/>
        <v>3.303657924176906E-2</v>
      </c>
      <c r="H4868" s="15">
        <f t="shared" si="153"/>
        <v>7.0565330700220766E-2</v>
      </c>
    </row>
    <row r="4869" spans="1:8">
      <c r="A4869" s="1">
        <v>4868</v>
      </c>
      <c r="B4869" s="444">
        <f>유형화!$F$71*hourly1!B4870/hourly1!$B$8763+유형화!$F$72*hourly1!C4870/hourly1!$C$8763+유형화!$F$73*hourly1!D4870/hourly1!$D$8763+유형화!$F$74*hourly1!E4870/hourly1!$E$8763</f>
        <v>232.51002259304076</v>
      </c>
      <c r="C4869" s="442">
        <f>hourly1!$F4870*유형화!$G$71/hourly1!$F$8763+유형화!$G$72*hourly1!$G4870/hourly1!$F$8763+유형화!$G$74*hourly1!I4870/hourly1!$I$8763</f>
        <v>0.64442493796420275</v>
      </c>
      <c r="D4869" s="14">
        <v>34.865309000000003</v>
      </c>
      <c r="E4869" s="14">
        <v>23.609467000000009</v>
      </c>
      <c r="F4869" s="1">
        <v>868708</v>
      </c>
      <c r="G4869" s="15">
        <f t="shared" si="152"/>
        <v>3.9896284311687652E-2</v>
      </c>
      <c r="H4869" s="15">
        <f t="shared" si="153"/>
        <v>8.453624272397979E-2</v>
      </c>
    </row>
    <row r="4870" spans="1:8">
      <c r="A4870" s="1">
        <v>4869</v>
      </c>
      <c r="B4870" s="444">
        <f>유형화!$F$71*hourly1!B4871/hourly1!$B$8763+유형화!$F$72*hourly1!C4871/hourly1!$C$8763+유형화!$F$73*hourly1!D4871/hourly1!$D$8763+유형화!$F$74*hourly1!E4871/hourly1!$E$8763</f>
        <v>115.36155590667187</v>
      </c>
      <c r="C4870" s="442">
        <f>hourly1!$F4871*유형화!$G$71/hourly1!$F$8763+유형화!$G$72*hourly1!$G4871/hourly1!$F$8763+유형화!$G$74*hourly1!I4871/hourly1!$I$8763</f>
        <v>0.5486726298684248</v>
      </c>
      <c r="D4870" s="14">
        <v>59.812073000000012</v>
      </c>
      <c r="E4870" s="14">
        <v>15.601559999999999</v>
      </c>
      <c r="F4870" s="1">
        <v>872822</v>
      </c>
      <c r="G4870" s="15">
        <f t="shared" si="152"/>
        <v>6.8442802835317382E-2</v>
      </c>
      <c r="H4870" s="15">
        <f t="shared" si="153"/>
        <v>0.14035416652181154</v>
      </c>
    </row>
    <row r="4871" spans="1:8">
      <c r="A4871" s="1">
        <v>4870</v>
      </c>
      <c r="B4871" s="444">
        <f>유형화!$F$71*hourly1!B4872/hourly1!$B$8763+유형화!$F$72*hourly1!C4872/hourly1!$C$8763+유형화!$F$73*hourly1!D4872/hourly1!$D$8763+유형화!$F$74*hourly1!E4872/hourly1!$E$8763</f>
        <v>80.746239202869376</v>
      </c>
      <c r="C4871" s="442">
        <f>hourly1!$F4872*유형화!$G$71/hourly1!$F$8763+유형화!$G$72*hourly1!$G4872/hourly1!$F$8763+유형화!$G$74*hourly1!I4872/hourly1!$I$8763</f>
        <v>0.45807651051549214</v>
      </c>
      <c r="D4871" s="14">
        <v>81.982186999999996</v>
      </c>
      <c r="E4871" s="14">
        <v>11.46794</v>
      </c>
      <c r="F4871" s="1">
        <v>898421</v>
      </c>
      <c r="G4871" s="15">
        <f t="shared" si="152"/>
        <v>9.3812007834089259E-2</v>
      </c>
      <c r="H4871" s="15">
        <f t="shared" si="153"/>
        <v>0.18702680007846487</v>
      </c>
    </row>
    <row r="4872" spans="1:8">
      <c r="A4872" s="1">
        <v>4871</v>
      </c>
      <c r="B4872" s="444">
        <f>유형화!$F$71*hourly1!B4873/hourly1!$B$8763+유형화!$F$72*hourly1!C4873/hourly1!$C$8763+유형화!$F$73*hourly1!D4873/hourly1!$D$8763+유형화!$F$74*hourly1!E4873/hourly1!$E$8763</f>
        <v>76.552414382579386</v>
      </c>
      <c r="C4872" s="442">
        <f>hourly1!$F4873*유형화!$G$71/hourly1!$F$8763+유형화!$G$72*hourly1!$G4873/hourly1!$F$8763+유형화!$G$74*hourly1!I4873/hourly1!$I$8763</f>
        <v>0.35192316818113972</v>
      </c>
      <c r="D4872" s="14">
        <v>108.83271999999999</v>
      </c>
      <c r="E4872" s="14">
        <v>5.5388400000000004</v>
      </c>
      <c r="F4872" s="1">
        <v>975883</v>
      </c>
      <c r="G4872" s="15">
        <f t="shared" si="152"/>
        <v>0.12453700437688059</v>
      </c>
      <c r="H4872" s="15">
        <f t="shared" si="153"/>
        <v>0.24018923949593152</v>
      </c>
    </row>
    <row r="4873" spans="1:8">
      <c r="A4873" s="1">
        <v>4872</v>
      </c>
      <c r="B4873" s="444">
        <f>유형화!$F$71*hourly1!B4874/hourly1!$B$8763+유형화!$F$72*hourly1!C4874/hourly1!$C$8763+유형화!$F$73*hourly1!D4874/hourly1!$D$8763+유형화!$F$74*hourly1!E4874/hourly1!$E$8763</f>
        <v>72.632562296791406</v>
      </c>
      <c r="C4873" s="442">
        <f>hourly1!$F4874*유형화!$G$71/hourly1!$F$8763+유형화!$G$72*hourly1!$G4874/hourly1!$F$8763+유형화!$G$74*hourly1!I4874/hourly1!$I$8763</f>
        <v>0.3201974958365163</v>
      </c>
      <c r="D4873" s="14">
        <v>151.87957499999999</v>
      </c>
      <c r="E4873" s="14">
        <v>1.12416</v>
      </c>
      <c r="F4873" s="1">
        <v>979327</v>
      </c>
      <c r="G4873" s="15">
        <f t="shared" si="152"/>
        <v>0.17379541094382062</v>
      </c>
      <c r="H4873" s="15">
        <f t="shared" si="153"/>
        <v>0.31854728816710587</v>
      </c>
    </row>
    <row r="4874" spans="1:8">
      <c r="A4874" s="1">
        <v>4873</v>
      </c>
      <c r="B4874" s="444">
        <f>유형화!$F$71*hourly1!B4875/hourly1!$B$8763+유형화!$F$72*hourly1!C4875/hourly1!$C$8763+유형화!$F$73*hourly1!D4875/hourly1!$D$8763+유형화!$F$74*hourly1!E4875/hourly1!$E$8763</f>
        <v>70.780446360733038</v>
      </c>
      <c r="C4874" s="442">
        <f>hourly1!$F4875*유형화!$G$71/hourly1!$F$8763+유형화!$G$72*hourly1!$G4875/hourly1!$F$8763+유형화!$G$74*hourly1!I4875/hourly1!$I$8763</f>
        <v>0.26269968026416696</v>
      </c>
      <c r="D4874" s="14">
        <v>182.27161899999999</v>
      </c>
      <c r="E4874" s="14">
        <v>0.21732000000000001</v>
      </c>
      <c r="F4874" s="1">
        <v>894660</v>
      </c>
      <c r="G4874" s="15">
        <f t="shared" si="152"/>
        <v>0.20857294950621569</v>
      </c>
      <c r="H4874" s="15">
        <f t="shared" si="153"/>
        <v>0.36934188814205537</v>
      </c>
    </row>
    <row r="4875" spans="1:8">
      <c r="A4875" s="1">
        <v>4874</v>
      </c>
      <c r="B4875" s="444">
        <f>유형화!$F$71*hourly1!B4876/hourly1!$B$8763+유형화!$F$72*hourly1!C4876/hourly1!$C$8763+유형화!$F$73*hourly1!D4876/hourly1!$D$8763+유형화!$F$74*hourly1!E4876/hourly1!$E$8763</f>
        <v>69.155905585056331</v>
      </c>
      <c r="C4875" s="442">
        <f>hourly1!$F4876*유형화!$G$71/hourly1!$F$8763+유형화!$G$72*hourly1!$G4876/hourly1!$F$8763+유형화!$G$74*hourly1!I4876/hourly1!$I$8763</f>
        <v>0.24320758049966221</v>
      </c>
      <c r="D4875" s="14">
        <v>197.85063099999999</v>
      </c>
      <c r="E4875" s="14">
        <v>0.61319999999999997</v>
      </c>
      <c r="F4875" s="1">
        <v>817243</v>
      </c>
      <c r="G4875" s="15">
        <f t="shared" si="152"/>
        <v>0.22639997326921157</v>
      </c>
      <c r="H4875" s="15">
        <f t="shared" si="153"/>
        <v>0.39406805518132354</v>
      </c>
    </row>
    <row r="4876" spans="1:8">
      <c r="A4876" s="1">
        <v>4875</v>
      </c>
      <c r="B4876" s="444">
        <f>유형화!$F$71*hourly1!B4877/hourly1!$B$8763+유형화!$F$72*hourly1!C4877/hourly1!$C$8763+유형화!$F$73*hourly1!D4877/hourly1!$D$8763+유형화!$F$74*hourly1!E4877/hourly1!$E$8763</f>
        <v>68.36785101719758</v>
      </c>
      <c r="C4876" s="442">
        <f>hourly1!$F4877*유형화!$G$71/hourly1!$F$8763+유형화!$G$72*hourly1!$G4877/hourly1!$F$8763+유형화!$G$74*hourly1!I4877/hourly1!$I$8763</f>
        <v>0.23722259779213009</v>
      </c>
      <c r="D4876" s="14">
        <v>205.74253400000001</v>
      </c>
      <c r="E4876" s="14">
        <v>0.496</v>
      </c>
      <c r="F4876" s="1">
        <v>688252</v>
      </c>
      <c r="G4876" s="15">
        <f t="shared" si="152"/>
        <v>0.23543065777707758</v>
      </c>
      <c r="H4876" s="15">
        <f t="shared" si="153"/>
        <v>0.40627436669568051</v>
      </c>
    </row>
    <row r="4877" spans="1:8">
      <c r="A4877" s="1">
        <v>4876</v>
      </c>
      <c r="B4877" s="444">
        <f>유형화!$F$71*hourly1!B4878/hourly1!$B$8763+유형화!$F$72*hourly1!C4878/hourly1!$C$8763+유형화!$F$73*hourly1!D4878/hourly1!$D$8763+유형화!$F$74*hourly1!E4878/hourly1!$E$8763</f>
        <v>66.735190186749364</v>
      </c>
      <c r="C4877" s="442">
        <f>hourly1!$F4878*유형화!$G$71/hourly1!$F$8763+유형화!$G$72*hourly1!$G4878/hourly1!$F$8763+유형화!$G$74*hourly1!I4878/hourly1!$I$8763</f>
        <v>0.23725885905594737</v>
      </c>
      <c r="D4877" s="14">
        <v>172.48023900000001</v>
      </c>
      <c r="E4877" s="14">
        <v>4.8719999999999999E-2</v>
      </c>
      <c r="F4877" s="1">
        <v>562296</v>
      </c>
      <c r="G4877" s="15">
        <f t="shared" si="152"/>
        <v>0.19736869830385947</v>
      </c>
      <c r="H4877" s="15">
        <f t="shared" si="153"/>
        <v>0.35335729036513258</v>
      </c>
    </row>
    <row r="4878" spans="1:8">
      <c r="A4878" s="1">
        <v>4877</v>
      </c>
      <c r="B4878" s="444">
        <f>유형화!$F$71*hourly1!B4879/hourly1!$B$8763+유형화!$F$72*hourly1!C4879/hourly1!$C$8763+유형화!$F$73*hourly1!D4879/hourly1!$D$8763+유형화!$F$74*hourly1!E4879/hourly1!$E$8763</f>
        <v>65.909732360011432</v>
      </c>
      <c r="C4878" s="442">
        <f>hourly1!$F4879*유형화!$G$71/hourly1!$F$8763+유형화!$G$72*hourly1!$G4879/hourly1!$F$8763+유형화!$G$74*hourly1!I4879/hourly1!$I$8763</f>
        <v>0.23608709057573946</v>
      </c>
      <c r="D4878" s="14">
        <v>183.004154</v>
      </c>
      <c r="E4878" s="14">
        <v>4.2320000000000003E-2</v>
      </c>
      <c r="F4878" s="1">
        <v>629667</v>
      </c>
      <c r="G4878" s="15">
        <f t="shared" si="152"/>
        <v>0.20941118744147286</v>
      </c>
      <c r="H4878" s="15">
        <f t="shared" si="153"/>
        <v>0.3705237496230393</v>
      </c>
    </row>
    <row r="4879" spans="1:8">
      <c r="A4879" s="1">
        <v>4878</v>
      </c>
      <c r="B4879" s="444">
        <f>유형화!$F$71*hourly1!B4880/hourly1!$B$8763+유형화!$F$72*hourly1!C4880/hourly1!$C$8763+유형화!$F$73*hourly1!D4880/hourly1!$D$8763+유형화!$F$74*hourly1!E4880/hourly1!$E$8763</f>
        <v>67.685397413937736</v>
      </c>
      <c r="C4879" s="442">
        <f>hourly1!$F4880*유형화!$G$71/hourly1!$F$8763+유형화!$G$72*hourly1!$G4880/hourly1!$F$8763+유형화!$G$74*hourly1!I4880/hourly1!$I$8763</f>
        <v>0.42111503761959745</v>
      </c>
      <c r="D4879" s="14">
        <v>244.328048</v>
      </c>
      <c r="E4879" s="14">
        <v>0.86393700000000118</v>
      </c>
      <c r="F4879" s="1">
        <v>982077</v>
      </c>
      <c r="G4879" s="15">
        <f t="shared" si="152"/>
        <v>0.27958396319756312</v>
      </c>
      <c r="H4879" s="15">
        <f t="shared" si="153"/>
        <v>0.46306278366800946</v>
      </c>
    </row>
    <row r="4880" spans="1:8">
      <c r="A4880" s="1">
        <v>4879</v>
      </c>
      <c r="B4880" s="444">
        <f>유형화!$F$71*hourly1!B4881/hourly1!$B$8763+유형화!$F$72*hourly1!C4881/hourly1!$C$8763+유형화!$F$73*hourly1!D4881/hourly1!$D$8763+유형화!$F$74*hourly1!E4881/hourly1!$E$8763</f>
        <v>115.30389365283227</v>
      </c>
      <c r="C4880" s="442">
        <f>hourly1!$F4881*유형화!$G$71/hourly1!$F$8763+유형화!$G$72*hourly1!$G4881/hourly1!$F$8763+유형화!$G$74*hourly1!I4881/hourly1!$I$8763</f>
        <v>0.75131385429513542</v>
      </c>
      <c r="D4880" s="14">
        <v>249.09239099999999</v>
      </c>
      <c r="E4880" s="14">
        <v>39.261748999999988</v>
      </c>
      <c r="F4880" s="1">
        <v>1054138</v>
      </c>
      <c r="G4880" s="15">
        <f t="shared" si="152"/>
        <v>0.28503578876108815</v>
      </c>
      <c r="H4880" s="15">
        <f t="shared" si="153"/>
        <v>0.4697594431008244</v>
      </c>
    </row>
    <row r="4881" spans="1:8">
      <c r="A4881" s="1">
        <v>4880</v>
      </c>
      <c r="B4881" s="444">
        <f>유형화!$F$71*hourly1!B4882/hourly1!$B$8763+유형화!$F$72*hourly1!C4882/hourly1!$C$8763+유형화!$F$73*hourly1!D4882/hourly1!$D$8763+유형화!$F$74*hourly1!E4882/hourly1!$E$8763</f>
        <v>436.81203274932125</v>
      </c>
      <c r="C4881" s="442">
        <f>hourly1!$F4882*유형화!$G$71/hourly1!$F$8763+유형화!$G$72*hourly1!$G4882/hourly1!$F$8763+유형화!$G$74*hourly1!I4882/hourly1!$I$8763</f>
        <v>0.65001006893791069</v>
      </c>
      <c r="D4881" s="14">
        <v>224.15153599999999</v>
      </c>
      <c r="E4881" s="14">
        <v>152.8049170000003</v>
      </c>
      <c r="F4881" s="1">
        <v>989869</v>
      </c>
      <c r="G4881" s="15">
        <f t="shared" si="152"/>
        <v>0.25649603189111242</v>
      </c>
      <c r="H4881" s="15">
        <f t="shared" si="153"/>
        <v>0.4339499707643143</v>
      </c>
    </row>
    <row r="4882" spans="1:8">
      <c r="A4882" s="1">
        <v>4881</v>
      </c>
      <c r="B4882" s="444">
        <f>유형화!$F$71*hourly1!B4883/hourly1!$B$8763+유형화!$F$72*hourly1!C4883/hourly1!$C$8763+유형화!$F$73*hourly1!D4883/hourly1!$D$8763+유형화!$F$74*hourly1!E4883/hourly1!$E$8763</f>
        <v>548.93865374250652</v>
      </c>
      <c r="C4882" s="442">
        <f>hourly1!$F4883*유형화!$G$71/hourly1!$F$8763+유형화!$G$72*hourly1!$G4883/hourly1!$F$8763+유형화!$G$74*hourly1!I4883/hourly1!$I$8763</f>
        <v>0.57536686851493057</v>
      </c>
      <c r="D4882" s="14">
        <v>243.5594109999999</v>
      </c>
      <c r="E4882" s="14">
        <v>281.3577990000004</v>
      </c>
      <c r="F4882" s="1">
        <v>962533</v>
      </c>
      <c r="G4882" s="15">
        <f t="shared" si="152"/>
        <v>0.27870441383563188</v>
      </c>
      <c r="H4882" s="15">
        <f t="shared" si="153"/>
        <v>0.46197616771153494</v>
      </c>
    </row>
    <row r="4883" spans="1:8">
      <c r="A4883" s="1">
        <v>4882</v>
      </c>
      <c r="B4883" s="444">
        <f>유형화!$F$71*hourly1!B4884/hourly1!$B$8763+유형화!$F$72*hourly1!C4884/hourly1!$C$8763+유형화!$F$73*hourly1!D4884/hourly1!$D$8763+유형화!$F$74*hourly1!E4884/hourly1!$E$8763</f>
        <v>650.09455079554471</v>
      </c>
      <c r="C4883" s="442">
        <f>hourly1!$F4884*유형화!$G$71/hourly1!$F$8763+유형화!$G$72*hourly1!$G4884/hourly1!$F$8763+유형화!$G$74*hourly1!I4884/hourly1!$I$8763</f>
        <v>0.49014263131006663</v>
      </c>
      <c r="D4883" s="14">
        <v>277.94490700000011</v>
      </c>
      <c r="E4883" s="14">
        <v>376.1412840000005</v>
      </c>
      <c r="F4883" s="1">
        <v>919933</v>
      </c>
      <c r="G4883" s="15">
        <f t="shared" si="152"/>
        <v>0.31805164935316038</v>
      </c>
      <c r="H4883" s="15">
        <f t="shared" si="153"/>
        <v>0.50894093742125512</v>
      </c>
    </row>
    <row r="4884" spans="1:8">
      <c r="A4884" s="1">
        <v>4883</v>
      </c>
      <c r="B4884" s="444">
        <f>유형화!$F$71*hourly1!B4885/hourly1!$B$8763+유형화!$F$72*hourly1!C4885/hourly1!$C$8763+유형화!$F$73*hourly1!D4885/hourly1!$D$8763+유형화!$F$74*hourly1!E4885/hourly1!$E$8763</f>
        <v>730.4949250734627</v>
      </c>
      <c r="C4884" s="442">
        <f>hourly1!$F4885*유형화!$G$71/hourly1!$F$8763+유형화!$G$72*hourly1!$G4885/hourly1!$F$8763+유형화!$G$74*hourly1!I4885/hourly1!$I$8763</f>
        <v>0.45816272268879255</v>
      </c>
      <c r="D4884" s="14">
        <v>287.94811099999998</v>
      </c>
      <c r="E4884" s="14">
        <v>421.59725600000002</v>
      </c>
      <c r="F4884" s="1">
        <v>878177</v>
      </c>
      <c r="G4884" s="15">
        <f t="shared" si="152"/>
        <v>0.32949829021935223</v>
      </c>
      <c r="H4884" s="15">
        <f t="shared" si="153"/>
        <v>0.52199894030873262</v>
      </c>
    </row>
    <row r="4885" spans="1:8">
      <c r="A4885" s="1">
        <v>4884</v>
      </c>
      <c r="B4885" s="444">
        <f>유형화!$F$71*hourly1!B4886/hourly1!$B$8763+유형화!$F$72*hourly1!C4886/hourly1!$C$8763+유형화!$F$73*hourly1!D4886/hourly1!$D$8763+유형화!$F$74*hourly1!E4886/hourly1!$E$8763</f>
        <v>710.39282046960921</v>
      </c>
      <c r="C4885" s="442">
        <f>hourly1!$F4886*유형화!$G$71/hourly1!$F$8763+유형화!$G$72*hourly1!$G4886/hourly1!$F$8763+유형화!$G$74*hourly1!I4886/hourly1!$I$8763</f>
        <v>0.44215586003603846</v>
      </c>
      <c r="D4885" s="14">
        <v>270.84382799999997</v>
      </c>
      <c r="E4885" s="14">
        <v>500.55897900000002</v>
      </c>
      <c r="F4885" s="1">
        <v>877447</v>
      </c>
      <c r="G4885" s="15">
        <f t="shared" si="152"/>
        <v>0.30992590273483095</v>
      </c>
      <c r="H4885" s="15">
        <f t="shared" si="153"/>
        <v>0.49951049078733412</v>
      </c>
    </row>
    <row r="4886" spans="1:8">
      <c r="A4886" s="1">
        <v>4885</v>
      </c>
      <c r="B4886" s="444">
        <f>유형화!$F$71*hourly1!B4887/hourly1!$B$8763+유형화!$F$72*hourly1!C4887/hourly1!$C$8763+유형화!$F$73*hourly1!D4887/hourly1!$D$8763+유형화!$F$74*hourly1!E4887/hourly1!$E$8763</f>
        <v>623.62022876650053</v>
      </c>
      <c r="C4886" s="442">
        <f>hourly1!$F4887*유형화!$G$71/hourly1!$F$8763+유형화!$G$72*hourly1!$G4887/hourly1!$F$8763+유형화!$G$74*hourly1!I4887/hourly1!$I$8763</f>
        <v>0.55376892641148212</v>
      </c>
      <c r="D4886" s="14">
        <v>252.709506</v>
      </c>
      <c r="E4886" s="14">
        <v>521.08152400000029</v>
      </c>
      <c r="F4886" s="1">
        <v>872790</v>
      </c>
      <c r="G4886" s="15">
        <f t="shared" si="152"/>
        <v>0.28917484424538259</v>
      </c>
      <c r="H4886" s="15">
        <f t="shared" si="153"/>
        <v>0.47479954916248945</v>
      </c>
    </row>
    <row r="4887" spans="1:8">
      <c r="A4887" s="1">
        <v>4886</v>
      </c>
      <c r="B4887" s="444">
        <f>유형화!$F$71*hourly1!B4888/hourly1!$B$8763+유형화!$F$72*hourly1!C4888/hourly1!$C$8763+유형화!$F$73*hourly1!D4888/hourly1!$D$8763+유형화!$F$74*hourly1!E4888/hourly1!$E$8763</f>
        <v>680.30779720088947</v>
      </c>
      <c r="C4887" s="442">
        <f>hourly1!$F4888*유형화!$G$71/hourly1!$F$8763+유형화!$G$72*hourly1!$G4888/hourly1!$F$8763+유형화!$G$74*hourly1!I4888/hourly1!$I$8763</f>
        <v>0.51650815548861995</v>
      </c>
      <c r="D4887" s="14">
        <v>271.41926899999999</v>
      </c>
      <c r="E4887" s="14">
        <v>485.02380799999912</v>
      </c>
      <c r="F4887" s="1">
        <v>889780</v>
      </c>
      <c r="G4887" s="15">
        <f t="shared" si="152"/>
        <v>0.3105843784058942</v>
      </c>
      <c r="H4887" s="15">
        <f t="shared" si="153"/>
        <v>0.50027974928377283</v>
      </c>
    </row>
    <row r="4888" spans="1:8">
      <c r="A4888" s="1">
        <v>4887</v>
      </c>
      <c r="B4888" s="444">
        <f>유형화!$F$71*hourly1!B4889/hourly1!$B$8763+유형화!$F$72*hourly1!C4889/hourly1!$C$8763+유형화!$F$73*hourly1!D4889/hourly1!$D$8763+유형화!$F$74*hourly1!E4889/hourly1!$E$8763</f>
        <v>787.96399489602061</v>
      </c>
      <c r="C4888" s="442">
        <f>hourly1!$F4889*유형화!$G$71/hourly1!$F$8763+유형화!$G$72*hourly1!$G4889/hourly1!$F$8763+유형화!$G$74*hourly1!I4889/hourly1!$I$8763</f>
        <v>0.3889658826051815</v>
      </c>
      <c r="D4888" s="14">
        <v>260.461747</v>
      </c>
      <c r="E4888" s="14">
        <v>443.43617399999943</v>
      </c>
      <c r="F4888" s="1">
        <v>884553</v>
      </c>
      <c r="G4888" s="15">
        <f t="shared" si="152"/>
        <v>0.2980457138822678</v>
      </c>
      <c r="H4888" s="15">
        <f t="shared" si="153"/>
        <v>0.48547566011536752</v>
      </c>
    </row>
    <row r="4889" spans="1:8">
      <c r="A4889" s="1">
        <v>4888</v>
      </c>
      <c r="B4889" s="444">
        <f>유형화!$F$71*hourly1!B4890/hourly1!$B$8763+유형화!$F$72*hourly1!C4890/hourly1!$C$8763+유형화!$F$73*hourly1!D4890/hourly1!$D$8763+유형화!$F$74*hourly1!E4890/hourly1!$E$8763</f>
        <v>743.68606451978155</v>
      </c>
      <c r="C4889" s="442">
        <f>hourly1!$F4890*유형화!$G$71/hourly1!$F$8763+유형화!$G$72*hourly1!$G4890/hourly1!$F$8763+유형화!$G$74*hourly1!I4890/hourly1!$I$8763</f>
        <v>0.36774570953332153</v>
      </c>
      <c r="D4889" s="14">
        <v>207.60192000000001</v>
      </c>
      <c r="E4889" s="14">
        <v>413.29805999999951</v>
      </c>
      <c r="F4889" s="1">
        <v>902470</v>
      </c>
      <c r="G4889" s="15">
        <f t="shared" si="152"/>
        <v>0.23755834844235094</v>
      </c>
      <c r="H4889" s="15">
        <f t="shared" si="153"/>
        <v>0.40911986069100986</v>
      </c>
    </row>
    <row r="4890" spans="1:8">
      <c r="A4890" s="1">
        <v>4889</v>
      </c>
      <c r="B4890" s="444">
        <f>유형화!$F$71*hourly1!B4891/hourly1!$B$8763+유형화!$F$72*hourly1!C4891/hourly1!$C$8763+유형화!$F$73*hourly1!D4891/hourly1!$D$8763+유형화!$F$74*hourly1!E4891/hourly1!$E$8763</f>
        <v>688.25988993611122</v>
      </c>
      <c r="C4890" s="442">
        <f>hourly1!$F4891*유형화!$G$71/hourly1!$F$8763+유형화!$G$72*hourly1!$G4891/hourly1!$F$8763+유형화!$G$74*hourly1!I4891/hourly1!$I$8763</f>
        <v>0.38897834996105574</v>
      </c>
      <c r="D4890" s="14">
        <v>134.89640700000001</v>
      </c>
      <c r="E4890" s="14">
        <v>322.85330100000039</v>
      </c>
      <c r="F4890" s="1">
        <v>863341</v>
      </c>
      <c r="G4890" s="15">
        <f t="shared" si="152"/>
        <v>0.15436161504540608</v>
      </c>
      <c r="H4890" s="15">
        <f t="shared" si="153"/>
        <v>0.28858092329041074</v>
      </c>
    </row>
    <row r="4891" spans="1:8">
      <c r="A4891" s="1">
        <v>4890</v>
      </c>
      <c r="B4891" s="444">
        <f>유형화!$F$71*hourly1!B4892/hourly1!$B$8763+유형화!$F$72*hourly1!C4892/hourly1!$C$8763+유형화!$F$73*hourly1!D4892/hourly1!$D$8763+유형화!$F$74*hourly1!E4892/hourly1!$E$8763</f>
        <v>555.49130373510479</v>
      </c>
      <c r="C4891" s="442">
        <f>hourly1!$F4892*유형화!$G$71/hourly1!$F$8763+유형화!$G$72*hourly1!$G4892/hourly1!$F$8763+유형화!$G$74*hourly1!I4892/hourly1!$I$8763</f>
        <v>0.5165537876408387</v>
      </c>
      <c r="D4891" s="14">
        <v>100.931162</v>
      </c>
      <c r="E4891" s="14">
        <v>199.09765200000021</v>
      </c>
      <c r="F4891" s="1">
        <v>853373</v>
      </c>
      <c r="G4891" s="15">
        <f t="shared" si="152"/>
        <v>0.11549527167709898</v>
      </c>
      <c r="H4891" s="15">
        <f t="shared" si="153"/>
        <v>0.22490795300653849</v>
      </c>
    </row>
    <row r="4892" spans="1:8">
      <c r="A4892" s="1">
        <v>4891</v>
      </c>
      <c r="B4892" s="444">
        <f>유형화!$F$71*hourly1!B4893/hourly1!$B$8763+유형화!$F$72*hourly1!C4893/hourly1!$C$8763+유형화!$F$73*hourly1!D4893/hourly1!$D$8763+유형화!$F$74*hourly1!E4893/hourly1!$E$8763</f>
        <v>234.07765887393057</v>
      </c>
      <c r="C4892" s="442">
        <f>hourly1!$F4893*유형화!$G$71/hourly1!$F$8763+유형화!$G$72*hourly1!$G4893/hourly1!$F$8763+유형화!$G$74*hourly1!I4893/hourly1!$I$8763</f>
        <v>0.63897034754023541</v>
      </c>
      <c r="D4892" s="14">
        <v>114.66550100000001</v>
      </c>
      <c r="E4892" s="14">
        <v>77.877863999999917</v>
      </c>
      <c r="F4892" s="1">
        <v>852787</v>
      </c>
      <c r="G4892" s="15">
        <f t="shared" si="152"/>
        <v>0.131211440823258</v>
      </c>
      <c r="H4892" s="15">
        <f t="shared" si="153"/>
        <v>0.2512828627962817</v>
      </c>
    </row>
    <row r="4893" spans="1:8">
      <c r="A4893" s="1">
        <v>4892</v>
      </c>
      <c r="B4893" s="444">
        <f>유형화!$F$71*hourly1!B4894/hourly1!$B$8763+유형화!$F$72*hourly1!C4894/hourly1!$C$8763+유형화!$F$73*hourly1!D4894/hourly1!$D$8763+유형화!$F$74*hourly1!E4894/hourly1!$E$8763</f>
        <v>240.64635945812435</v>
      </c>
      <c r="C4893" s="442">
        <f>hourly1!$F4894*유형화!$G$71/hourly1!$F$8763+유형화!$G$72*hourly1!$G4894/hourly1!$F$8763+유형화!$G$74*hourly1!I4894/hourly1!$I$8763</f>
        <v>0.64437140167133011</v>
      </c>
      <c r="D4893" s="14">
        <v>94.730620000000002</v>
      </c>
      <c r="E4893" s="14">
        <v>11.337686999999971</v>
      </c>
      <c r="F4893" s="1">
        <v>903252</v>
      </c>
      <c r="G4893" s="15">
        <f t="shared" si="152"/>
        <v>0.1084000072548459</v>
      </c>
      <c r="H4893" s="15">
        <f t="shared" si="153"/>
        <v>0.21270752012501029</v>
      </c>
    </row>
    <row r="4894" spans="1:8">
      <c r="A4894" s="1">
        <v>4893</v>
      </c>
      <c r="B4894" s="444">
        <f>유형화!$F$71*hourly1!B4895/hourly1!$B$8763+유형화!$F$72*hourly1!C4895/hourly1!$C$8763+유형화!$F$73*hourly1!D4895/hourly1!$D$8763+유형화!$F$74*hourly1!E4895/hourly1!$E$8763</f>
        <v>125.78328883216793</v>
      </c>
      <c r="C4894" s="442">
        <f>hourly1!$F4895*유형화!$G$71/hourly1!$F$8763+유형화!$G$72*hourly1!$G4895/hourly1!$F$8763+유형화!$G$74*hourly1!I4895/hourly1!$I$8763</f>
        <v>0.54861501927624756</v>
      </c>
      <c r="D4894" s="14">
        <v>103.978273</v>
      </c>
      <c r="E4894" s="14">
        <v>7.0569199999999999</v>
      </c>
      <c r="F4894" s="1">
        <v>854550</v>
      </c>
      <c r="G4894" s="15">
        <f t="shared" si="152"/>
        <v>0.11898207303558604</v>
      </c>
      <c r="H4894" s="15">
        <f t="shared" si="153"/>
        <v>0.23083586970243078</v>
      </c>
    </row>
    <row r="4895" spans="1:8">
      <c r="A4895" s="1">
        <v>4894</v>
      </c>
      <c r="B4895" s="444">
        <f>유형화!$F$71*hourly1!B4896/hourly1!$B$8763+유형화!$F$72*hourly1!C4896/hourly1!$C$8763+유형화!$F$73*hourly1!D4896/hourly1!$D$8763+유형화!$F$74*hourly1!E4896/hourly1!$E$8763</f>
        <v>86.661640762476196</v>
      </c>
      <c r="C4895" s="442">
        <f>hourly1!$F4896*유형화!$G$71/hourly1!$F$8763+유형화!$G$72*hourly1!$G4896/hourly1!$F$8763+유형화!$G$74*hourly1!I4896/hourly1!$I$8763</f>
        <v>0.45796381539670716</v>
      </c>
      <c r="D4895" s="14">
        <v>130.675389</v>
      </c>
      <c r="E4895" s="14">
        <v>1.6832800000000001</v>
      </c>
      <c r="F4895" s="1">
        <v>895706</v>
      </c>
      <c r="G4895" s="15">
        <f t="shared" si="152"/>
        <v>0.14953151489592076</v>
      </c>
      <c r="H4895" s="15">
        <f t="shared" si="153"/>
        <v>0.28094630128146264</v>
      </c>
    </row>
    <row r="4896" spans="1:8">
      <c r="A4896" s="1">
        <v>4895</v>
      </c>
      <c r="B4896" s="444">
        <f>유형화!$F$71*hourly1!B4897/hourly1!$B$8763+유형화!$F$72*hourly1!C4897/hourly1!$C$8763+유형화!$F$73*hourly1!D4897/hourly1!$D$8763+유형화!$F$74*hourly1!E4897/hourly1!$E$8763</f>
        <v>84.9467304305022</v>
      </c>
      <c r="C4896" s="442">
        <f>hourly1!$F4897*유형화!$G$71/hourly1!$F$8763+유형화!$G$72*hourly1!$G4897/hourly1!$F$8763+유형화!$G$74*hourly1!I4897/hourly1!$I$8763</f>
        <v>0.35183418548431167</v>
      </c>
      <c r="D4896" s="14">
        <v>145.60454100000001</v>
      </c>
      <c r="E4896" s="14">
        <v>0.99336000000000002</v>
      </c>
      <c r="F4896" s="1">
        <v>942594</v>
      </c>
      <c r="G4896" s="15">
        <f t="shared" si="152"/>
        <v>0.1666149055156454</v>
      </c>
      <c r="H4896" s="15">
        <f t="shared" si="153"/>
        <v>0.30761291600284824</v>
      </c>
    </row>
    <row r="4897" spans="1:8">
      <c r="A4897" s="1">
        <v>4896</v>
      </c>
      <c r="B4897" s="444">
        <f>유형화!$F$71*hourly1!B4898/hourly1!$B$8763+유형화!$F$72*hourly1!C4898/hourly1!$C$8763+유형화!$F$73*hourly1!D4898/hourly1!$D$8763+유형화!$F$74*hourly1!E4898/hourly1!$E$8763</f>
        <v>80.604974039411005</v>
      </c>
      <c r="C4897" s="442">
        <f>hourly1!$F4898*유형화!$G$71/hourly1!$F$8763+유형화!$G$72*hourly1!$G4898/hourly1!$F$8763+유형화!$G$74*hourly1!I4898/hourly1!$I$8763</f>
        <v>0.32011617282238225</v>
      </c>
      <c r="D4897" s="14">
        <v>162.75224</v>
      </c>
      <c r="E4897" s="14">
        <v>0.25080000000000002</v>
      </c>
      <c r="F4897" s="1">
        <v>969609</v>
      </c>
      <c r="G4897" s="15">
        <f t="shared" si="152"/>
        <v>0.18623697381841711</v>
      </c>
      <c r="H4897" s="15">
        <f t="shared" si="153"/>
        <v>0.33712300324003691</v>
      </c>
    </row>
    <row r="4898" spans="1:8">
      <c r="A4898" s="1">
        <v>4897</v>
      </c>
      <c r="B4898" s="444">
        <f>유형화!$F$71*hourly1!B4899/hourly1!$B$8763+유형화!$F$72*hourly1!C4899/hourly1!$C$8763+유형화!$F$73*hourly1!D4899/hourly1!$D$8763+유형화!$F$74*hourly1!E4899/hourly1!$E$8763</f>
        <v>80.608100218391314</v>
      </c>
      <c r="C4898" s="442">
        <f>hourly1!$F4899*유형화!$G$71/hourly1!$F$8763+유형화!$G$72*hourly1!$G4899/hourly1!$F$8763+유형화!$G$74*hourly1!I4899/hourly1!$I$8763</f>
        <v>0.26261966102581064</v>
      </c>
      <c r="D4898" s="14">
        <v>157.94010900000001</v>
      </c>
      <c r="E4898" s="14">
        <v>0.18779999999999999</v>
      </c>
      <c r="F4898" s="1">
        <v>912888</v>
      </c>
      <c r="G4898" s="15">
        <f t="shared" si="152"/>
        <v>0.18073046456817399</v>
      </c>
      <c r="H4898" s="15">
        <f t="shared" si="153"/>
        <v>0.32895865867698965</v>
      </c>
    </row>
    <row r="4899" spans="1:8">
      <c r="A4899" s="1">
        <v>4898</v>
      </c>
      <c r="B4899" s="444">
        <f>유형화!$F$71*hourly1!B4900/hourly1!$B$8763+유형화!$F$72*hourly1!C4900/hourly1!$C$8763+유형화!$F$73*hourly1!D4900/hourly1!$D$8763+유형화!$F$74*hourly1!E4900/hourly1!$E$8763</f>
        <v>79.418140320000944</v>
      </c>
      <c r="C4899" s="442">
        <f>hourly1!$F4900*유형화!$G$71/hourly1!$F$8763+유형화!$G$72*hourly1!$G4900/hourly1!$F$8763+유형화!$G$74*hourly1!I4900/hourly1!$I$8763</f>
        <v>0.24310075237187698</v>
      </c>
      <c r="D4899" s="14">
        <v>149.924227</v>
      </c>
      <c r="E4899" s="14">
        <v>0.29855999999999999</v>
      </c>
      <c r="F4899" s="1">
        <v>793973</v>
      </c>
      <c r="G4899" s="15">
        <f t="shared" si="152"/>
        <v>0.17155791120629385</v>
      </c>
      <c r="H4899" s="15">
        <f t="shared" si="153"/>
        <v>0.31515707176206326</v>
      </c>
    </row>
    <row r="4900" spans="1:8">
      <c r="A4900" s="1">
        <v>4899</v>
      </c>
      <c r="B4900" s="444">
        <f>유형화!$F$71*hourly1!B4901/hourly1!$B$8763+유형화!$F$72*hourly1!C4901/hourly1!$C$8763+유형화!$F$73*hourly1!D4901/hourly1!$D$8763+유형화!$F$74*hourly1!E4901/hourly1!$E$8763</f>
        <v>79.760062465510345</v>
      </c>
      <c r="C4900" s="442">
        <f>hourly1!$F4901*유형화!$G$71/hourly1!$F$8763+유형화!$G$72*hourly1!$G4901/hourly1!$F$8763+유형화!$G$74*hourly1!I4901/hourly1!$I$8763</f>
        <v>0.23692541840080059</v>
      </c>
      <c r="D4900" s="14">
        <v>143.76038600000001</v>
      </c>
      <c r="E4900" s="14">
        <v>4.5199999999999997E-2</v>
      </c>
      <c r="F4900" s="1">
        <v>663113</v>
      </c>
      <c r="G4900" s="15">
        <f t="shared" si="152"/>
        <v>0.16450464364488956</v>
      </c>
      <c r="H4900" s="15">
        <f t="shared" si="153"/>
        <v>0.30436905737525283</v>
      </c>
    </row>
    <row r="4901" spans="1:8">
      <c r="A4901" s="1">
        <v>4900</v>
      </c>
      <c r="B4901" s="444">
        <f>유형화!$F$71*hourly1!B4902/hourly1!$B$8763+유형화!$F$72*hourly1!C4902/hourly1!$C$8763+유형화!$F$73*hourly1!D4902/hourly1!$D$8763+유형화!$F$74*hourly1!E4902/hourly1!$E$8763</f>
        <v>79.09589475715039</v>
      </c>
      <c r="C4901" s="442">
        <f>hourly1!$F4902*유형화!$G$71/hourly1!$F$8763+유형화!$G$72*hourly1!$G4902/hourly1!$F$8763+유형화!$G$74*hourly1!I4902/hourly1!$I$8763</f>
        <v>0.23691669940028731</v>
      </c>
      <c r="D4901" s="14">
        <v>133.19952599999999</v>
      </c>
      <c r="E4901" s="14">
        <v>0</v>
      </c>
      <c r="F4901" s="1">
        <v>579198</v>
      </c>
      <c r="G4901" s="15">
        <f t="shared" si="152"/>
        <v>0.15241987843784865</v>
      </c>
      <c r="H4901" s="15">
        <f t="shared" si="153"/>
        <v>0.28552088119187835</v>
      </c>
    </row>
    <row r="4902" spans="1:8">
      <c r="A4902" s="1">
        <v>4901</v>
      </c>
      <c r="B4902" s="444">
        <f>유형화!$F$71*hourly1!B4903/hourly1!$B$8763+유형화!$F$72*hourly1!C4903/hourly1!$C$8763+유형화!$F$73*hourly1!D4903/hourly1!$D$8763+유형화!$F$74*hourly1!E4903/hourly1!$E$8763</f>
        <v>79.832162929045424</v>
      </c>
      <c r="C4902" s="442">
        <f>hourly1!$F4903*유형화!$G$71/hourly1!$F$8763+유형화!$G$72*hourly1!$G4903/hourly1!$F$8763+유형화!$G$74*hourly1!I4903/hourly1!$I$8763</f>
        <v>0.23586813773107204</v>
      </c>
      <c r="D4902" s="14">
        <v>125.45791199999999</v>
      </c>
      <c r="E4902" s="14">
        <v>0</v>
      </c>
      <c r="F4902" s="1">
        <v>641537</v>
      </c>
      <c r="G4902" s="15">
        <f t="shared" si="152"/>
        <v>0.14356116925000403</v>
      </c>
      <c r="H4902" s="15">
        <f t="shared" si="153"/>
        <v>0.27140339065459912</v>
      </c>
    </row>
    <row r="4903" spans="1:8">
      <c r="A4903" s="1">
        <v>4902</v>
      </c>
      <c r="B4903" s="444">
        <f>유형화!$F$71*hourly1!B4904/hourly1!$B$8763+유형화!$F$72*hourly1!C4904/hourly1!$C$8763+유형화!$F$73*hourly1!D4904/hourly1!$D$8763+유형화!$F$74*hourly1!E4904/hourly1!$E$8763</f>
        <v>82.291756736171109</v>
      </c>
      <c r="C4903" s="442">
        <f>hourly1!$F4904*유형화!$G$71/hourly1!$F$8763+유형화!$G$72*hourly1!$G4904/hourly1!$F$8763+유형화!$G$74*hourly1!I4904/hourly1!$I$8763</f>
        <v>0.42083676297704542</v>
      </c>
      <c r="D4903" s="14">
        <v>116.873436</v>
      </c>
      <c r="E4903" s="14">
        <v>0.42132999999999982</v>
      </c>
      <c r="F4903" s="1">
        <v>983176</v>
      </c>
      <c r="G4903" s="15">
        <f t="shared" si="152"/>
        <v>0.13373797522172629</v>
      </c>
      <c r="H4903" s="15">
        <f t="shared" si="153"/>
        <v>0.25544164186268919</v>
      </c>
    </row>
    <row r="4904" spans="1:8">
      <c r="A4904" s="1">
        <v>4903</v>
      </c>
      <c r="B4904" s="444">
        <f>유형화!$F$71*hourly1!B4905/hourly1!$B$8763+유형화!$F$72*hourly1!C4905/hourly1!$C$8763+유형화!$F$73*hourly1!D4905/hourly1!$D$8763+유형화!$F$74*hourly1!E4905/hourly1!$E$8763</f>
        <v>159.84259516586681</v>
      </c>
      <c r="C4904" s="442">
        <f>hourly1!$F4905*유형화!$G$71/hourly1!$F$8763+유형화!$G$72*hourly1!$G4905/hourly1!$F$8763+유형화!$G$74*hourly1!I4905/hourly1!$I$8763</f>
        <v>0.75098636211697523</v>
      </c>
      <c r="D4904" s="14">
        <v>94.705956999999984</v>
      </c>
      <c r="E4904" s="14">
        <v>33.188971000000002</v>
      </c>
      <c r="F4904" s="1">
        <v>1098525</v>
      </c>
      <c r="G4904" s="15">
        <f t="shared" si="152"/>
        <v>0.1083717854467449</v>
      </c>
      <c r="H4904" s="15">
        <f t="shared" si="153"/>
        <v>0.21265861913604067</v>
      </c>
    </row>
    <row r="4905" spans="1:8">
      <c r="A4905" s="1">
        <v>4904</v>
      </c>
      <c r="B4905" s="444">
        <f>유형화!$F$71*hourly1!B4906/hourly1!$B$8763+유형화!$F$72*hourly1!C4906/hourly1!$C$8763+유형화!$F$73*hourly1!D4906/hourly1!$D$8763+유형화!$F$74*hourly1!E4906/hourly1!$E$8763</f>
        <v>707.58481164162674</v>
      </c>
      <c r="C4905" s="442">
        <f>hourly1!$F4906*유형화!$G$71/hourly1!$F$8763+유형화!$G$72*hourly1!$G4906/hourly1!$F$8763+유형화!$G$74*hourly1!I4906/hourly1!$I$8763</f>
        <v>0.64976626286748074</v>
      </c>
      <c r="D4905" s="14">
        <v>77.195736000000011</v>
      </c>
      <c r="E4905" s="14">
        <v>145.31478399999989</v>
      </c>
      <c r="F4905" s="1">
        <v>1068658</v>
      </c>
      <c r="G4905" s="15">
        <f t="shared" si="152"/>
        <v>8.8334884142457534E-2</v>
      </c>
      <c r="H4905" s="15">
        <f t="shared" si="153"/>
        <v>0.1771714518300859</v>
      </c>
    </row>
    <row r="4906" spans="1:8">
      <c r="A4906" s="1">
        <v>4905</v>
      </c>
      <c r="B4906" s="444">
        <f>유형화!$F$71*hourly1!B4907/hourly1!$B$8763+유형화!$F$72*hourly1!C4907/hourly1!$C$8763+유형화!$F$73*hourly1!D4907/hourly1!$D$8763+유형화!$F$74*hourly1!E4907/hourly1!$E$8763</f>
        <v>725.69923637458271</v>
      </c>
      <c r="C4906" s="442">
        <f>hourly1!$F4907*유형화!$G$71/hourly1!$F$8763+유형화!$G$72*hourly1!$G4907/hourly1!$F$8763+유형화!$G$74*hourly1!I4907/hourly1!$I$8763</f>
        <v>0.5751832805882332</v>
      </c>
      <c r="D4906" s="14">
        <v>68.158951000000002</v>
      </c>
      <c r="E4906" s="14">
        <v>308.99920600000007</v>
      </c>
      <c r="F4906" s="1">
        <v>984670</v>
      </c>
      <c r="G4906" s="15">
        <f t="shared" si="152"/>
        <v>7.7994114077187357E-2</v>
      </c>
      <c r="H4906" s="15">
        <f t="shared" si="153"/>
        <v>0.15823620679355246</v>
      </c>
    </row>
    <row r="4907" spans="1:8">
      <c r="A4907" s="1">
        <v>4906</v>
      </c>
      <c r="B4907" s="444">
        <f>유형화!$F$71*hourly1!B4908/hourly1!$B$8763+유형화!$F$72*hourly1!C4908/hourly1!$C$8763+유형화!$F$73*hourly1!D4908/hourly1!$D$8763+유형화!$F$74*hourly1!E4908/hourly1!$E$8763</f>
        <v>796.98653098236002</v>
      </c>
      <c r="C4907" s="442">
        <f>hourly1!$F4908*유형화!$G$71/hourly1!$F$8763+유형화!$G$72*hourly1!$G4908/hourly1!$F$8763+유형화!$G$74*hourly1!I4908/hourly1!$I$8763</f>
        <v>0.49002113570478223</v>
      </c>
      <c r="D4907" s="14">
        <v>60.200338000000009</v>
      </c>
      <c r="E4907" s="14">
        <v>511.78129800000062</v>
      </c>
      <c r="F4907" s="1">
        <v>893109</v>
      </c>
      <c r="G4907" s="15">
        <f t="shared" si="152"/>
        <v>6.8887093486184048E-2</v>
      </c>
      <c r="H4907" s="15">
        <f t="shared" si="153"/>
        <v>0.14119451063667449</v>
      </c>
    </row>
    <row r="4908" spans="1:8">
      <c r="A4908" s="1">
        <v>4907</v>
      </c>
      <c r="B4908" s="444">
        <f>유형화!$F$71*hourly1!B4909/hourly1!$B$8763+유형화!$F$72*hourly1!C4909/hourly1!$C$8763+유형화!$F$73*hourly1!D4909/hourly1!$D$8763+유형화!$F$74*hourly1!E4909/hourly1!$E$8763</f>
        <v>841.93602735503202</v>
      </c>
      <c r="C4908" s="442">
        <f>hourly1!$F4909*유형화!$G$71/hourly1!$F$8763+유형화!$G$72*hourly1!$G4909/hourly1!$F$8763+유형화!$G$74*hourly1!I4909/hourly1!$I$8763</f>
        <v>0.45813004680836394</v>
      </c>
      <c r="D4908" s="14">
        <v>43.121771000000003</v>
      </c>
      <c r="E4908" s="14">
        <v>668.48983700000167</v>
      </c>
      <c r="F4908" s="1">
        <v>881691</v>
      </c>
      <c r="G4908" s="15">
        <f t="shared" si="152"/>
        <v>4.9344132754982541E-2</v>
      </c>
      <c r="H4908" s="15">
        <f t="shared" si="153"/>
        <v>0.10341662392021636</v>
      </c>
    </row>
    <row r="4909" spans="1:8">
      <c r="A4909" s="1">
        <v>4908</v>
      </c>
      <c r="B4909" s="444">
        <f>유형화!$F$71*hourly1!B4910/hourly1!$B$8763+유형화!$F$72*hourly1!C4910/hourly1!$C$8763+유형화!$F$73*hourly1!D4910/hourly1!$D$8763+유형화!$F$74*hourly1!E4910/hourly1!$E$8763</f>
        <v>795.44596614253248</v>
      </c>
      <c r="C4909" s="442">
        <f>hourly1!$F4910*유형화!$G$71/hourly1!$F$8763+유형화!$G$72*hourly1!$G4910/hourly1!$F$8763+유형화!$G$74*hourly1!I4910/hourly1!$I$8763</f>
        <v>0.44215586003603846</v>
      </c>
      <c r="D4909" s="14">
        <v>47.859242000000002</v>
      </c>
      <c r="E4909" s="14">
        <v>715.79838699999891</v>
      </c>
      <c r="F4909" s="1">
        <v>854378</v>
      </c>
      <c r="G4909" s="15">
        <f t="shared" si="152"/>
        <v>5.4765208757331325E-2</v>
      </c>
      <c r="H4909" s="15">
        <f t="shared" si="153"/>
        <v>0.11406546303347732</v>
      </c>
    </row>
    <row r="4910" spans="1:8">
      <c r="A4910" s="1">
        <v>4909</v>
      </c>
      <c r="B4910" s="444">
        <f>유형화!$F$71*hourly1!B4911/hourly1!$B$8763+유형화!$F$72*hourly1!C4911/hourly1!$C$8763+유형화!$F$73*hourly1!D4911/hourly1!$D$8763+유형화!$F$74*hourly1!E4911/hourly1!$E$8763</f>
        <v>713.29882673878501</v>
      </c>
      <c r="C4910" s="442">
        <f>hourly1!$F4911*유형화!$G$71/hourly1!$F$8763+유형화!$G$72*hourly1!$G4911/hourly1!$F$8763+유형화!$G$74*hourly1!I4911/hourly1!$I$8763</f>
        <v>0.55372549438088747</v>
      </c>
      <c r="D4910" s="14">
        <v>65.852547999999999</v>
      </c>
      <c r="E4910" s="14">
        <v>713.75965199999973</v>
      </c>
      <c r="F4910" s="1">
        <v>837381</v>
      </c>
      <c r="G4910" s="15">
        <f t="shared" si="152"/>
        <v>7.5354902997046655E-2</v>
      </c>
      <c r="H4910" s="15">
        <f t="shared" si="153"/>
        <v>0.15333327807650216</v>
      </c>
    </row>
    <row r="4911" spans="1:8">
      <c r="A4911" s="1">
        <v>4910</v>
      </c>
      <c r="B4911" s="444">
        <f>유형화!$F$71*hourly1!B4912/hourly1!$B$8763+유형화!$F$72*hourly1!C4912/hourly1!$C$8763+유형화!$F$73*hourly1!D4912/hourly1!$D$8763+유형화!$F$74*hourly1!E4912/hourly1!$E$8763</f>
        <v>790.4588324523188</v>
      </c>
      <c r="C4911" s="442">
        <f>hourly1!$F4912*유형화!$G$71/hourly1!$F$8763+유형화!$G$72*hourly1!$G4912/hourly1!$F$8763+유형화!$G$74*hourly1!I4912/hourly1!$I$8763</f>
        <v>0.51640923150148699</v>
      </c>
      <c r="D4911" s="14">
        <v>120.25560400000001</v>
      </c>
      <c r="E4911" s="14">
        <v>609.93222399999991</v>
      </c>
      <c r="F4911" s="1">
        <v>841176</v>
      </c>
      <c r="G4911" s="15">
        <f t="shared" si="152"/>
        <v>0.13760818145216275</v>
      </c>
      <c r="H4911" s="15">
        <f t="shared" si="153"/>
        <v>0.26176952431517325</v>
      </c>
    </row>
    <row r="4912" spans="1:8">
      <c r="A4912" s="1">
        <v>4911</v>
      </c>
      <c r="B4912" s="444">
        <f>유형화!$F$71*hourly1!B4913/hourly1!$B$8763+유형화!$F$72*hourly1!C4913/hourly1!$C$8763+유형화!$F$73*hourly1!D4913/hourly1!$D$8763+유형화!$F$74*hourly1!E4913/hourly1!$E$8763</f>
        <v>911.27668223788464</v>
      </c>
      <c r="C4912" s="442">
        <f>hourly1!$F4913*유형화!$G$71/hourly1!$F$8763+유형화!$G$72*hourly1!$G4913/hourly1!$F$8763+유형화!$G$74*hourly1!I4913/hourly1!$I$8763</f>
        <v>0.38888561890886603</v>
      </c>
      <c r="D4912" s="14">
        <v>130.98814899999999</v>
      </c>
      <c r="E4912" s="14">
        <v>499.51840900000002</v>
      </c>
      <c r="F4912" s="1">
        <v>850321</v>
      </c>
      <c r="G4912" s="15">
        <f t="shared" si="152"/>
        <v>0.14988940536754466</v>
      </c>
      <c r="H4912" s="15">
        <f t="shared" si="153"/>
        <v>0.28151460858236899</v>
      </c>
    </row>
    <row r="4913" spans="1:8">
      <c r="A4913" s="1">
        <v>4912</v>
      </c>
      <c r="B4913" s="444">
        <f>유형화!$F$71*hourly1!B4914/hourly1!$B$8763+유형화!$F$72*hourly1!C4914/hourly1!$C$8763+유형화!$F$73*hourly1!D4914/hourly1!$D$8763+유형화!$F$74*hourly1!E4914/hourly1!$E$8763</f>
        <v>874.19460884473494</v>
      </c>
      <c r="C4913" s="442">
        <f>hourly1!$F4914*유형화!$G$71/hourly1!$F$8763+유형화!$G$72*hourly1!$G4914/hourly1!$F$8763+유형화!$G$74*hourly1!I4914/hourly1!$I$8763</f>
        <v>0.36764588920034136</v>
      </c>
      <c r="D4913" s="14">
        <v>109.540121</v>
      </c>
      <c r="E4913" s="14">
        <v>397.72024799999969</v>
      </c>
      <c r="F4913" s="1">
        <v>848161</v>
      </c>
      <c r="G4913" s="15">
        <f t="shared" si="152"/>
        <v>0.12534648153993605</v>
      </c>
      <c r="H4913" s="15">
        <f t="shared" si="153"/>
        <v>0.2415430398602596</v>
      </c>
    </row>
    <row r="4914" spans="1:8">
      <c r="A4914" s="1">
        <v>4913</v>
      </c>
      <c r="B4914" s="444">
        <f>유형화!$F$71*hourly1!B4915/hourly1!$B$8763+유형화!$F$72*hourly1!C4915/hourly1!$C$8763+유형화!$F$73*hourly1!D4915/hourly1!$D$8763+유형화!$F$74*hourly1!E4915/hourly1!$E$8763</f>
        <v>804.01237119559812</v>
      </c>
      <c r="C4914" s="442">
        <f>hourly1!$F4915*유형화!$G$71/hourly1!$F$8763+유형화!$G$72*hourly1!$G4915/hourly1!$F$8763+유형화!$G$74*hourly1!I4915/hourly1!$I$8763</f>
        <v>0.38885636543985469</v>
      </c>
      <c r="D4914" s="14">
        <v>67.605590000000007</v>
      </c>
      <c r="E4914" s="14">
        <v>300.6649009999997</v>
      </c>
      <c r="F4914" s="1">
        <v>867149</v>
      </c>
      <c r="G4914" s="15">
        <f t="shared" si="152"/>
        <v>7.7360904493902163E-2</v>
      </c>
      <c r="H4914" s="15">
        <f t="shared" si="153"/>
        <v>0.1570625124043861</v>
      </c>
    </row>
    <row r="4915" spans="1:8">
      <c r="A4915" s="1">
        <v>4914</v>
      </c>
      <c r="B4915" s="444">
        <f>유형화!$F$71*hourly1!B4916/hourly1!$B$8763+유형화!$F$72*hourly1!C4916/hourly1!$C$8763+유형화!$F$73*hourly1!D4916/hourly1!$D$8763+유형화!$F$74*hourly1!E4916/hourly1!$E$8763</f>
        <v>651.50805449273651</v>
      </c>
      <c r="C4915" s="442">
        <f>hourly1!$F4916*유형화!$G$71/hourly1!$F$8763+유형화!$G$72*hourly1!$G4916/hourly1!$F$8763+유형화!$G$74*hourly1!I4916/hourly1!$I$8763</f>
        <v>0.51636971079822469</v>
      </c>
      <c r="D4915" s="14">
        <v>37.148423000000008</v>
      </c>
      <c r="E4915" s="14">
        <v>198.5259630000001</v>
      </c>
      <c r="F4915" s="1">
        <v>835517</v>
      </c>
      <c r="G4915" s="15">
        <f t="shared" si="152"/>
        <v>4.2508845848428789E-2</v>
      </c>
      <c r="H4915" s="15">
        <f t="shared" si="153"/>
        <v>8.9798592994603188E-2</v>
      </c>
    </row>
    <row r="4916" spans="1:8">
      <c r="A4916" s="1">
        <v>4915</v>
      </c>
      <c r="B4916" s="444">
        <f>유형화!$F$71*hourly1!B4917/hourly1!$B$8763+유형화!$F$72*hourly1!C4917/hourly1!$C$8763+유형화!$F$73*hourly1!D4917/hourly1!$D$8763+유형화!$F$74*hourly1!E4917/hourly1!$E$8763</f>
        <v>259.43569231746267</v>
      </c>
      <c r="C4916" s="442">
        <f>hourly1!$F4917*유형화!$G$71/hourly1!$F$8763+유형화!$G$72*hourly1!$G4917/hourly1!$F$8763+유형화!$G$74*hourly1!I4917/hourly1!$I$8763</f>
        <v>0.63871382965597379</v>
      </c>
      <c r="D4916" s="14">
        <v>37.647402000000007</v>
      </c>
      <c r="E4916" s="14">
        <v>89.822578999999891</v>
      </c>
      <c r="F4916" s="1">
        <v>826939</v>
      </c>
      <c r="G4916" s="15">
        <f t="shared" si="152"/>
        <v>4.3079826247586057E-2</v>
      </c>
      <c r="H4916" s="15">
        <f t="shared" si="153"/>
        <v>9.0944438685279363E-2</v>
      </c>
    </row>
    <row r="4917" spans="1:8">
      <c r="A4917" s="1">
        <v>4916</v>
      </c>
      <c r="B4917" s="444">
        <f>유형화!$F$71*hourly1!B4918/hourly1!$B$8763+유형화!$F$72*hourly1!C4918/hourly1!$C$8763+유형화!$F$73*hourly1!D4918/hourly1!$D$8763+유형화!$F$74*hourly1!E4918/hourly1!$E$8763</f>
        <v>260.04473490670148</v>
      </c>
      <c r="C4917" s="442">
        <f>hourly1!$F4918*유형화!$G$71/hourly1!$F$8763+유형화!$G$72*hourly1!$G4918/hourly1!$F$8763+유형화!$G$74*hourly1!I4918/hourly1!$I$8763</f>
        <v>0.64409426783258283</v>
      </c>
      <c r="D4917" s="14">
        <v>39.329819999999998</v>
      </c>
      <c r="E4917" s="14">
        <v>14.31225099999998</v>
      </c>
      <c r="F4917" s="1">
        <v>853224</v>
      </c>
      <c r="G4917" s="15">
        <f t="shared" si="152"/>
        <v>4.500501288107038E-2</v>
      </c>
      <c r="H4917" s="15">
        <f t="shared" si="153"/>
        <v>9.479673832215714E-2</v>
      </c>
    </row>
    <row r="4918" spans="1:8">
      <c r="A4918" s="1">
        <v>4917</v>
      </c>
      <c r="B4918" s="444">
        <f>유형화!$F$71*hourly1!B4919/hourly1!$B$8763+유형화!$F$72*hourly1!C4919/hourly1!$C$8763+유형화!$F$73*hourly1!D4919/hourly1!$D$8763+유형화!$F$74*hourly1!E4919/hourly1!$E$8763</f>
        <v>135.96965753919696</v>
      </c>
      <c r="C4918" s="442">
        <f>hourly1!$F4919*유형화!$G$71/hourly1!$F$8763+유형화!$G$72*hourly1!$G4919/hourly1!$F$8763+유형화!$G$74*hourly1!I4919/hourly1!$I$8763</f>
        <v>0.54842165303121748</v>
      </c>
      <c r="D4918" s="14">
        <v>46.498738000000003</v>
      </c>
      <c r="E4918" s="14">
        <v>9.5544000000000011</v>
      </c>
      <c r="F4918" s="1">
        <v>827326</v>
      </c>
      <c r="G4918" s="15">
        <f t="shared" si="152"/>
        <v>5.3208387494362214E-2</v>
      </c>
      <c r="H4918" s="15">
        <f t="shared" si="153"/>
        <v>0.11102089751164011</v>
      </c>
    </row>
    <row r="4919" spans="1:8">
      <c r="A4919" s="1">
        <v>4918</v>
      </c>
      <c r="B4919" s="444">
        <f>유형화!$F$71*hourly1!B4920/hourly1!$B$8763+유형화!$F$72*hourly1!C4920/hourly1!$C$8763+유형화!$F$73*hourly1!D4920/hourly1!$D$8763+유형화!$F$74*hourly1!E4920/hourly1!$E$8763</f>
        <v>89.794959929292304</v>
      </c>
      <c r="C4919" s="442">
        <f>hourly1!$F4920*유형화!$G$71/hourly1!$F$8763+유형화!$G$72*hourly1!$G4920/hourly1!$F$8763+유형화!$G$74*hourly1!I4920/hourly1!$I$8763</f>
        <v>0.45774641078577571</v>
      </c>
      <c r="D4919" s="14">
        <v>47.39997000000001</v>
      </c>
      <c r="E4919" s="14">
        <v>5.6660799999999991</v>
      </c>
      <c r="F4919" s="1">
        <v>984200</v>
      </c>
      <c r="G4919" s="15">
        <f t="shared" si="152"/>
        <v>5.4239664977168728E-2</v>
      </c>
      <c r="H4919" s="15">
        <f t="shared" si="153"/>
        <v>0.1130389090473482</v>
      </c>
    </row>
    <row r="4920" spans="1:8">
      <c r="A4920" s="1">
        <v>4919</v>
      </c>
      <c r="B4920" s="444">
        <f>유형화!$F$71*hourly1!B4921/hourly1!$B$8763+유형화!$F$72*hourly1!C4921/hourly1!$C$8763+유형화!$F$73*hourly1!D4921/hourly1!$D$8763+유형화!$F$74*hourly1!E4921/hourly1!$E$8763</f>
        <v>84.962873993960201</v>
      </c>
      <c r="C4920" s="442">
        <f>hourly1!$F4921*유형화!$G$71/hourly1!$F$8763+유형화!$G$72*hourly1!$G4921/hourly1!$F$8763+유형화!$G$74*hourly1!I4921/hourly1!$I$8763</f>
        <v>0.35172010510376212</v>
      </c>
      <c r="D4920" s="14">
        <v>48.228070000000002</v>
      </c>
      <c r="E4920" s="14">
        <v>2.1994400000000001</v>
      </c>
      <c r="F4920" s="1">
        <v>992426</v>
      </c>
      <c r="G4920" s="15">
        <f t="shared" si="152"/>
        <v>5.5187257698590134E-2</v>
      </c>
      <c r="H4920" s="15">
        <f t="shared" si="153"/>
        <v>0.11488896425802798</v>
      </c>
    </row>
    <row r="4921" spans="1:8">
      <c r="A4921" s="1">
        <v>4920</v>
      </c>
      <c r="B4921" s="444">
        <f>유형화!$F$71*hourly1!B4922/hourly1!$B$8763+유형화!$F$72*hourly1!C4922/hourly1!$C$8763+유형화!$F$73*hourly1!D4922/hourly1!$D$8763+유형화!$F$74*hourly1!E4922/hourly1!$E$8763</f>
        <v>81.287065391804546</v>
      </c>
      <c r="C4921" s="442">
        <f>hourly1!$F4922*유형화!$G$71/hourly1!$F$8763+유형화!$G$72*hourly1!$G4922/hourly1!$F$8763+유형화!$G$74*hourly1!I4922/hourly1!$I$8763</f>
        <v>0.32003696844388779</v>
      </c>
      <c r="D4921" s="14">
        <v>46.808890000000012</v>
      </c>
      <c r="E4921" s="14">
        <v>0.55296000000000012</v>
      </c>
      <c r="F4921" s="1">
        <v>995834</v>
      </c>
      <c r="G4921" s="15">
        <f t="shared" si="152"/>
        <v>5.3563293638226851E-2</v>
      </c>
      <c r="H4921" s="15">
        <f t="shared" si="153"/>
        <v>0.11171591936045377</v>
      </c>
    </row>
    <row r="4922" spans="1:8">
      <c r="A4922" s="1">
        <v>4921</v>
      </c>
      <c r="B4922" s="444">
        <f>유형화!$F$71*hourly1!B4923/hourly1!$B$8763+유형화!$F$72*hourly1!C4923/hourly1!$C$8763+유형화!$F$73*hourly1!D4923/hourly1!$D$8763+유형화!$F$74*hourly1!E4923/hourly1!$E$8763</f>
        <v>78.166962207605664</v>
      </c>
      <c r="C4922" s="442">
        <f>hourly1!$F4923*유형화!$G$71/hourly1!$F$8763+유형화!$G$72*hourly1!$G4923/hourly1!$F$8763+유형화!$G$74*hourly1!I4923/hourly1!$I$8763</f>
        <v>0.26259138538863175</v>
      </c>
      <c r="D4922" s="14">
        <v>33.753080999999987</v>
      </c>
      <c r="E4922" s="14">
        <v>0.17904</v>
      </c>
      <c r="F4922" s="1">
        <v>957900</v>
      </c>
      <c r="G4922" s="15">
        <f t="shared" si="152"/>
        <v>3.8623564643337077E-2</v>
      </c>
      <c r="H4922" s="15">
        <f t="shared" si="153"/>
        <v>8.1961043190850333E-2</v>
      </c>
    </row>
    <row r="4923" spans="1:8">
      <c r="A4923" s="1">
        <v>4922</v>
      </c>
      <c r="B4923" s="444">
        <f>유형화!$F$71*hourly1!B4924/hourly1!$B$8763+유형화!$F$72*hourly1!C4924/hourly1!$C$8763+유형화!$F$73*hourly1!D4924/hourly1!$D$8763+유형화!$F$74*hourly1!E4924/hourly1!$E$8763</f>
        <v>74.641743511073543</v>
      </c>
      <c r="C4923" s="442">
        <f>hourly1!$F4924*유형화!$G$71/hourly1!$F$8763+유형화!$G$72*hourly1!$G4924/hourly1!$F$8763+유형화!$G$74*hourly1!I4924/hourly1!$I$8763</f>
        <v>0.24310295249350186</v>
      </c>
      <c r="D4923" s="14">
        <v>30.742259000000001</v>
      </c>
      <c r="E4923" s="14">
        <v>0.63239999999999996</v>
      </c>
      <c r="F4923" s="1">
        <v>832284</v>
      </c>
      <c r="G4923" s="15">
        <f t="shared" si="152"/>
        <v>3.51782886951479E-2</v>
      </c>
      <c r="H4923" s="15">
        <f t="shared" si="153"/>
        <v>7.4951388499217106E-2</v>
      </c>
    </row>
    <row r="4924" spans="1:8">
      <c r="A4924" s="1">
        <v>4923</v>
      </c>
      <c r="B4924" s="444">
        <f>유형화!$F$71*hourly1!B4925/hourly1!$B$8763+유형화!$F$72*hourly1!C4925/hourly1!$C$8763+유형화!$F$73*hourly1!D4925/hourly1!$D$8763+유형화!$F$74*hourly1!E4925/hourly1!$E$8763</f>
        <v>72.591278099382862</v>
      </c>
      <c r="C4924" s="442">
        <f>hourly1!$F4925*유형화!$G$71/hourly1!$F$8763+유형화!$G$72*hourly1!$G4925/hourly1!$F$8763+유형화!$G$74*hourly1!I4925/hourly1!$I$8763</f>
        <v>0.23695801279524317</v>
      </c>
      <c r="D4924" s="14">
        <v>37.098646000000009</v>
      </c>
      <c r="E4924" s="14">
        <v>0.31544</v>
      </c>
      <c r="F4924" s="1">
        <v>682490</v>
      </c>
      <c r="G4924" s="15">
        <f t="shared" si="152"/>
        <v>4.2451886154075219E-2</v>
      </c>
      <c r="H4924" s="15">
        <f t="shared" si="153"/>
        <v>8.9684202656720155E-2</v>
      </c>
    </row>
    <row r="4925" spans="1:8">
      <c r="A4925" s="1">
        <v>4924</v>
      </c>
      <c r="B4925" s="444">
        <f>유형화!$F$71*hourly1!B4926/hourly1!$B$8763+유형화!$F$72*hourly1!C4926/hourly1!$C$8763+유형화!$F$73*hourly1!D4926/hourly1!$D$8763+유형화!$F$74*hourly1!E4926/hourly1!$E$8763</f>
        <v>70.231598078085923</v>
      </c>
      <c r="C4925" s="442">
        <f>hourly1!$F4926*유형화!$G$71/hourly1!$F$8763+유형화!$G$72*hourly1!$G4926/hourly1!$F$8763+유형화!$G$74*hourly1!I4926/hourly1!$I$8763</f>
        <v>0.23701904579883676</v>
      </c>
      <c r="D4925" s="14">
        <v>32.086930999999993</v>
      </c>
      <c r="E4925" s="14">
        <v>2.928E-2</v>
      </c>
      <c r="F4925" s="1">
        <v>567093</v>
      </c>
      <c r="G4925" s="15">
        <f t="shared" si="152"/>
        <v>3.6716993440829786E-2</v>
      </c>
      <c r="H4925" s="15">
        <f t="shared" si="153"/>
        <v>7.8088972618533509E-2</v>
      </c>
    </row>
    <row r="4926" spans="1:8">
      <c r="A4926" s="1">
        <v>4925</v>
      </c>
      <c r="B4926" s="444">
        <f>유형화!$F$71*hourly1!B4927/hourly1!$B$8763+유형화!$F$72*hourly1!C4927/hourly1!$C$8763+유형화!$F$73*hourly1!D4927/hourly1!$D$8763+유형화!$F$74*hourly1!E4927/hourly1!$E$8763</f>
        <v>68.689696929251738</v>
      </c>
      <c r="C4926" s="442">
        <f>hourly1!$F4927*유형화!$G$71/hourly1!$F$8763+유형화!$G$72*hourly1!$G4927/hourly1!$F$8763+유형화!$G$74*hourly1!I4927/hourly1!$I$8763</f>
        <v>0.23596095026924704</v>
      </c>
      <c r="D4926" s="14">
        <v>31.57421200000001</v>
      </c>
      <c r="E4926" s="14">
        <v>0</v>
      </c>
      <c r="F4926" s="1">
        <v>609738</v>
      </c>
      <c r="G4926" s="15">
        <f t="shared" si="152"/>
        <v>3.6130290394658489E-2</v>
      </c>
      <c r="H4926" s="15">
        <f t="shared" si="153"/>
        <v>7.6893955290716409E-2</v>
      </c>
    </row>
    <row r="4927" spans="1:8">
      <c r="A4927" s="1">
        <v>4926</v>
      </c>
      <c r="B4927" s="444">
        <f>유형화!$F$71*hourly1!B4928/hourly1!$B$8763+유형화!$F$72*hourly1!C4928/hourly1!$C$8763+유형화!$F$73*hourly1!D4928/hourly1!$D$8763+유형화!$F$74*hourly1!E4928/hourly1!$E$8763</f>
        <v>70.298479562209451</v>
      </c>
      <c r="C4927" s="442">
        <f>hourly1!$F4928*유형화!$G$71/hourly1!$F$8763+유형화!$G$72*hourly1!$G4928/hourly1!$F$8763+유형화!$G$74*hourly1!I4928/hourly1!$I$8763</f>
        <v>0.42099892008939688</v>
      </c>
      <c r="D4927" s="14">
        <v>40.925778999999999</v>
      </c>
      <c r="E4927" s="14">
        <v>0.49150200000000022</v>
      </c>
      <c r="F4927" s="1">
        <v>1019930</v>
      </c>
      <c r="G4927" s="15">
        <f t="shared" si="152"/>
        <v>4.6831264701003961E-2</v>
      </c>
      <c r="H4927" s="15">
        <f t="shared" si="153"/>
        <v>9.8435221023541228E-2</v>
      </c>
    </row>
    <row r="4928" spans="1:8">
      <c r="A4928" s="1">
        <v>4927</v>
      </c>
      <c r="B4928" s="444">
        <f>유형화!$F$71*hourly1!B4929/hourly1!$B$8763+유형화!$F$72*hourly1!C4929/hourly1!$C$8763+유형화!$F$73*hourly1!D4929/hourly1!$D$8763+유형화!$F$74*hourly1!E4929/hourly1!$E$8763</f>
        <v>129.16537116218564</v>
      </c>
      <c r="C4928" s="442">
        <f>hourly1!$F4929*유형화!$G$71/hourly1!$F$8763+유형화!$G$72*hourly1!$G4929/hourly1!$F$8763+유형화!$G$74*hourly1!I4929/hourly1!$I$8763</f>
        <v>0.75122633834605734</v>
      </c>
      <c r="D4928" s="14">
        <v>47.578857000000013</v>
      </c>
      <c r="E4928" s="14">
        <v>25.98688899999998</v>
      </c>
      <c r="F4928" s="1">
        <v>1193032</v>
      </c>
      <c r="G4928" s="15">
        <f t="shared" si="152"/>
        <v>5.4444364915771447E-2</v>
      </c>
      <c r="H4928" s="15">
        <f t="shared" si="153"/>
        <v>0.11343890008081646</v>
      </c>
    </row>
    <row r="4929" spans="1:8">
      <c r="A4929" s="1">
        <v>4928</v>
      </c>
      <c r="B4929" s="444">
        <f>유형화!$F$71*hourly1!B4930/hourly1!$B$8763+유형화!$F$72*hourly1!C4930/hourly1!$C$8763+유형화!$F$73*hourly1!D4930/hourly1!$D$8763+유형화!$F$74*hourly1!E4930/hourly1!$E$8763</f>
        <v>540.07028219952849</v>
      </c>
      <c r="C4929" s="442">
        <f>hourly1!$F4930*유형화!$G$71/hourly1!$F$8763+유형화!$G$72*hourly1!$G4930/hourly1!$F$8763+유형화!$G$74*hourly1!I4930/hourly1!$I$8763</f>
        <v>0.64991945652136129</v>
      </c>
      <c r="D4929" s="14">
        <v>69.221285999999992</v>
      </c>
      <c r="E4929" s="14">
        <v>118.32450800000009</v>
      </c>
      <c r="F4929" s="1">
        <v>1276669</v>
      </c>
      <c r="G4929" s="15">
        <f t="shared" si="152"/>
        <v>7.9209741312679702E-2</v>
      </c>
      <c r="H4929" s="15">
        <f t="shared" si="153"/>
        <v>0.16048480727713207</v>
      </c>
    </row>
    <row r="4930" spans="1:8">
      <c r="A4930" s="1">
        <v>4929</v>
      </c>
      <c r="B4930" s="444">
        <f>유형화!$F$71*hourly1!B4931/hourly1!$B$8763+유형화!$F$72*hourly1!C4931/hourly1!$C$8763+유형화!$F$73*hourly1!D4931/hourly1!$D$8763+유형화!$F$74*hourly1!E4931/hourly1!$E$8763</f>
        <v>638.01873410080714</v>
      </c>
      <c r="C4930" s="442">
        <f>hourly1!$F4931*유형화!$G$71/hourly1!$F$8763+유형화!$G$72*hourly1!$G4931/hourly1!$F$8763+유형화!$G$74*hourly1!I4931/hourly1!$I$8763</f>
        <v>0.57528269349128214</v>
      </c>
      <c r="D4930" s="14">
        <v>93.211880000000008</v>
      </c>
      <c r="E4930" s="14">
        <v>285.63258600000012</v>
      </c>
      <c r="F4930" s="1">
        <v>1106370</v>
      </c>
      <c r="G4930" s="15">
        <f t="shared" ref="G4930:G4993" si="154">D4930/$I$1</f>
        <v>0.10666211693999075</v>
      </c>
      <c r="H4930" s="15">
        <f t="shared" ref="H4930:H4993" si="155">G4930/(1-$H$1*(1-G4930))</f>
        <v>0.20969064546390945</v>
      </c>
    </row>
    <row r="4931" spans="1:8">
      <c r="A4931" s="1">
        <v>4930</v>
      </c>
      <c r="B4931" s="444">
        <f>유형화!$F$71*hourly1!B4932/hourly1!$B$8763+유형화!$F$72*hourly1!C4932/hourly1!$C$8763+유형화!$F$73*hourly1!D4932/hourly1!$D$8763+유형화!$F$74*hourly1!E4932/hourly1!$E$8763</f>
        <v>737.12767162806517</v>
      </c>
      <c r="C4931" s="442">
        <f>hourly1!$F4932*유형화!$G$71/hourly1!$F$8763+유형화!$G$72*hourly1!$G4932/hourly1!$F$8763+유형화!$G$74*hourly1!I4932/hourly1!$I$8763</f>
        <v>0.49006375287551585</v>
      </c>
      <c r="D4931" s="14">
        <v>97.582469999999986</v>
      </c>
      <c r="E4931" s="14">
        <v>498.16717900000037</v>
      </c>
      <c r="F4931" s="1">
        <v>1024543</v>
      </c>
      <c r="G4931" s="15">
        <f t="shared" si="154"/>
        <v>0.11166337194822309</v>
      </c>
      <c r="H4931" s="15">
        <f t="shared" si="155"/>
        <v>0.21834205821373279</v>
      </c>
    </row>
    <row r="4932" spans="1:8">
      <c r="A4932" s="1">
        <v>4931</v>
      </c>
      <c r="B4932" s="444">
        <f>유형화!$F$71*hourly1!B4933/hourly1!$B$8763+유형화!$F$72*hourly1!C4933/hourly1!$C$8763+유형화!$F$73*hourly1!D4933/hourly1!$D$8763+유형화!$F$74*hourly1!E4933/hourly1!$E$8763</f>
        <v>808.05857811317435</v>
      </c>
      <c r="C4932" s="442">
        <f>hourly1!$F4933*유형화!$G$71/hourly1!$F$8763+유형화!$G$72*hourly1!$G4933/hourly1!$F$8763+유형화!$G$74*hourly1!I4933/hourly1!$I$8763</f>
        <v>0.45808604437586575</v>
      </c>
      <c r="D4932" s="14">
        <v>90.822731999999988</v>
      </c>
      <c r="E4932" s="14">
        <v>640.666697</v>
      </c>
      <c r="F4932" s="1">
        <v>966436</v>
      </c>
      <c r="G4932" s="15">
        <f t="shared" si="154"/>
        <v>0.10392822096704238</v>
      </c>
      <c r="H4932" s="15">
        <f t="shared" si="155"/>
        <v>0.20492174874560073</v>
      </c>
    </row>
    <row r="4933" spans="1:8">
      <c r="A4933" s="1">
        <v>4932</v>
      </c>
      <c r="B4933" s="444">
        <f>유형화!$F$71*hourly1!B4934/hourly1!$B$8763+유형화!$F$72*hourly1!C4934/hourly1!$C$8763+유형화!$F$73*hourly1!D4934/hourly1!$D$8763+유형화!$F$74*hourly1!E4934/hourly1!$E$8763</f>
        <v>782.88729611413487</v>
      </c>
      <c r="C4933" s="442">
        <f>hourly1!$F4934*유형화!$G$71/hourly1!$F$8763+유형화!$G$72*hourly1!$G4934/hourly1!$F$8763+유형화!$G$74*hourly1!I4934/hourly1!$I$8763</f>
        <v>0.44207812240529309</v>
      </c>
      <c r="D4933" s="14">
        <v>100.655805</v>
      </c>
      <c r="E4933" s="14">
        <v>765.33217800000125</v>
      </c>
      <c r="F4933" s="1">
        <v>914408</v>
      </c>
      <c r="G4933" s="15">
        <f t="shared" si="154"/>
        <v>0.11518018136313637</v>
      </c>
      <c r="H4933" s="15">
        <f t="shared" si="155"/>
        <v>0.2243700854239164</v>
      </c>
    </row>
    <row r="4934" spans="1:8">
      <c r="A4934" s="1">
        <v>4933</v>
      </c>
      <c r="B4934" s="444">
        <f>유형화!$F$71*hourly1!B4935/hourly1!$B$8763+유형화!$F$72*hourly1!C4935/hourly1!$C$8763+유형화!$F$73*hourly1!D4935/hourly1!$D$8763+유형화!$F$74*hourly1!E4935/hourly1!$E$8763</f>
        <v>706.27266095838354</v>
      </c>
      <c r="C4934" s="442">
        <f>hourly1!$F4935*유형화!$G$71/hourly1!$F$8763+유형화!$G$72*hourly1!$G4935/hourly1!$F$8763+유형화!$G$74*hourly1!I4935/hourly1!$I$8763</f>
        <v>0.55366022410601623</v>
      </c>
      <c r="D4934" s="14">
        <v>92.559297000000015</v>
      </c>
      <c r="E4934" s="14">
        <v>871.87370999999951</v>
      </c>
      <c r="F4934" s="1">
        <v>909800</v>
      </c>
      <c r="G4934" s="15">
        <f t="shared" si="154"/>
        <v>0.10591536787475304</v>
      </c>
      <c r="H4934" s="15">
        <f t="shared" si="155"/>
        <v>0.20839084789089024</v>
      </c>
    </row>
    <row r="4935" spans="1:8">
      <c r="A4935" s="1">
        <v>4934</v>
      </c>
      <c r="B4935" s="444">
        <f>유형화!$F$71*hourly1!B4936/hourly1!$B$8763+유형화!$F$72*hourly1!C4936/hourly1!$C$8763+유형화!$F$73*hourly1!D4936/hourly1!$D$8763+유형화!$F$74*hourly1!E4936/hourly1!$E$8763</f>
        <v>750.47125159187306</v>
      </c>
      <c r="C4935" s="442">
        <f>hourly1!$F4936*유형화!$G$71/hourly1!$F$8763+유형화!$G$72*hourly1!$G4936/hourly1!$F$8763+유형화!$G$74*hourly1!I4936/hourly1!$I$8763</f>
        <v>0.5164027126225984</v>
      </c>
      <c r="D4935" s="14">
        <v>146.64017999999999</v>
      </c>
      <c r="E4935" s="14">
        <v>904.44477100000074</v>
      </c>
      <c r="F4935" s="1">
        <v>916531</v>
      </c>
      <c r="G4935" s="15">
        <f t="shared" si="154"/>
        <v>0.16779998458631334</v>
      </c>
      <c r="H4935" s="15">
        <f t="shared" si="155"/>
        <v>0.30942851096185087</v>
      </c>
    </row>
    <row r="4936" spans="1:8">
      <c r="A4936" s="1">
        <v>4935</v>
      </c>
      <c r="B4936" s="444">
        <f>유형화!$F$71*hourly1!B4937/hourly1!$B$8763+유형화!$F$72*hourly1!C4937/hourly1!$C$8763+유형화!$F$73*hourly1!D4937/hourly1!$D$8763+유형화!$F$74*hourly1!E4937/hourly1!$E$8763</f>
        <v>864.63106548857979</v>
      </c>
      <c r="C4936" s="442">
        <f>hourly1!$F4937*유형화!$G$71/hourly1!$F$8763+유형화!$G$72*hourly1!$G4937/hourly1!$F$8763+유형화!$G$74*hourly1!I4937/hourly1!$I$8763</f>
        <v>0.38889433790937944</v>
      </c>
      <c r="D4936" s="14">
        <v>160.26675700000001</v>
      </c>
      <c r="E4936" s="14">
        <v>855.31428000000062</v>
      </c>
      <c r="F4936" s="1">
        <v>916921</v>
      </c>
      <c r="G4936" s="15">
        <f t="shared" si="154"/>
        <v>0.18339284195026515</v>
      </c>
      <c r="H4936" s="15">
        <f t="shared" si="155"/>
        <v>0.33291729922030083</v>
      </c>
    </row>
    <row r="4937" spans="1:8">
      <c r="A4937" s="1">
        <v>4936</v>
      </c>
      <c r="B4937" s="444">
        <f>유형화!$F$71*hourly1!B4938/hourly1!$B$8763+유형화!$F$72*hourly1!C4938/hourly1!$C$8763+유형화!$F$73*hourly1!D4938/hourly1!$D$8763+유형화!$F$74*hourly1!E4938/hourly1!$E$8763</f>
        <v>814.43016517754484</v>
      </c>
      <c r="C4937" s="442">
        <f>hourly1!$F4938*유형화!$G$71/hourly1!$F$8763+유형화!$G$72*hourly1!$G4938/hourly1!$F$8763+유형화!$G$74*hourly1!I4938/hourly1!$I$8763</f>
        <v>0.36767669090308869</v>
      </c>
      <c r="D4937" s="14">
        <v>162.29398800000001</v>
      </c>
      <c r="E4937" s="14">
        <v>758.48698600000057</v>
      </c>
      <c r="F4937" s="1">
        <v>905242</v>
      </c>
      <c r="G4937" s="15">
        <f t="shared" si="154"/>
        <v>0.18571259722165731</v>
      </c>
      <c r="H4937" s="15">
        <f t="shared" si="155"/>
        <v>0.33634938345586057</v>
      </c>
    </row>
    <row r="4938" spans="1:8">
      <c r="A4938" s="1">
        <v>4937</v>
      </c>
      <c r="B4938" s="444">
        <f>유형화!$F$71*hourly1!B4939/hourly1!$B$8763+유형화!$F$72*hourly1!C4939/hourly1!$C$8763+유형화!$F$73*hourly1!D4939/hourly1!$D$8763+유형화!$F$74*hourly1!E4939/hourly1!$E$8763</f>
        <v>745.99349265974979</v>
      </c>
      <c r="C4938" s="442">
        <f>hourly1!$F4939*유형화!$G$71/hourly1!$F$8763+유형화!$G$72*hourly1!$G4939/hourly1!$F$8763+유형화!$G$74*hourly1!I4939/hourly1!$I$8763</f>
        <v>0.38890281245193448</v>
      </c>
      <c r="D4938" s="14">
        <v>132.47820999999999</v>
      </c>
      <c r="E4938" s="14">
        <v>577.15746400000057</v>
      </c>
      <c r="F4938" s="1">
        <v>882970</v>
      </c>
      <c r="G4938" s="15">
        <f t="shared" si="154"/>
        <v>0.15159447837572473</v>
      </c>
      <c r="H4938" s="15">
        <f t="shared" si="155"/>
        <v>0.28421639639770774</v>
      </c>
    </row>
    <row r="4939" spans="1:8">
      <c r="A4939" s="1">
        <v>4938</v>
      </c>
      <c r="B4939" s="444">
        <f>유형화!$F$71*hourly1!B4940/hourly1!$B$8763+유형화!$F$72*hourly1!C4940/hourly1!$C$8763+유형화!$F$73*hourly1!D4940/hourly1!$D$8763+유형화!$F$74*hourly1!E4940/hourly1!$E$8763</f>
        <v>623.06588482482027</v>
      </c>
      <c r="C4939" s="442">
        <f>hourly1!$F4940*유형화!$G$71/hourly1!$F$8763+유형화!$G$72*hourly1!$G4940/hourly1!$F$8763+유형화!$G$74*hourly1!I4940/hourly1!$I$8763</f>
        <v>0.51642935854005445</v>
      </c>
      <c r="D4939" s="14">
        <v>98.445285999999996</v>
      </c>
      <c r="E4939" s="14">
        <v>336.62008400000059</v>
      </c>
      <c r="F4939" s="1">
        <v>886683</v>
      </c>
      <c r="G4939" s="15">
        <f t="shared" si="154"/>
        <v>0.11265069010004769</v>
      </c>
      <c r="H4939" s="15">
        <f t="shared" si="155"/>
        <v>0.22003898093718038</v>
      </c>
    </row>
    <row r="4940" spans="1:8">
      <c r="A4940" s="1">
        <v>4939</v>
      </c>
      <c r="B4940" s="444">
        <f>유형화!$F$71*hourly1!B4941/hourly1!$B$8763+유형화!$F$72*hourly1!C4941/hourly1!$C$8763+유형화!$F$73*hourly1!D4941/hourly1!$D$8763+유형화!$F$74*hourly1!E4941/hourly1!$E$8763</f>
        <v>249.64489900392749</v>
      </c>
      <c r="C4940" s="442">
        <f>hourly1!$F4941*유형화!$G$71/hourly1!$F$8763+유형화!$G$72*hourly1!$G4941/hourly1!$F$8763+유형화!$G$74*hourly1!I4941/hourly1!$I$8763</f>
        <v>0.63881943549396658</v>
      </c>
      <c r="D4940" s="14">
        <v>85.720425999999975</v>
      </c>
      <c r="E4940" s="14">
        <v>118.77922100000001</v>
      </c>
      <c r="F4940" s="1">
        <v>853192</v>
      </c>
      <c r="G4940" s="15">
        <f t="shared" si="154"/>
        <v>9.8089665203167448E-2</v>
      </c>
      <c r="H4940" s="15">
        <f t="shared" si="155"/>
        <v>0.19464192551871276</v>
      </c>
    </row>
    <row r="4941" spans="1:8">
      <c r="A4941" s="1">
        <v>4940</v>
      </c>
      <c r="B4941" s="444">
        <f>유형화!$F$71*hourly1!B4942/hourly1!$B$8763+유형화!$F$72*hourly1!C4942/hourly1!$C$8763+유형화!$F$73*hourly1!D4942/hourly1!$D$8763+유형화!$F$74*hourly1!E4942/hourly1!$E$8763</f>
        <v>250.7420135761993</v>
      </c>
      <c r="C4941" s="442">
        <f>hourly1!$F4942*유형화!$G$71/hourly1!$F$8763+유형화!$G$72*hourly1!$G4942/hourly1!$F$8763+유형화!$G$74*hourly1!I4942/hourly1!$I$8763</f>
        <v>0.64423752019615754</v>
      </c>
      <c r="D4941" s="14">
        <v>96.290317000000016</v>
      </c>
      <c r="E4941" s="14">
        <v>23.207287999999991</v>
      </c>
      <c r="F4941" s="1">
        <v>936647</v>
      </c>
      <c r="G4941" s="15">
        <f t="shared" si="154"/>
        <v>0.11018476456051289</v>
      </c>
      <c r="H4941" s="15">
        <f t="shared" si="155"/>
        <v>0.21579399699285853</v>
      </c>
    </row>
    <row r="4942" spans="1:8">
      <c r="A4942" s="1">
        <v>4941</v>
      </c>
      <c r="B4942" s="444">
        <f>유형화!$F$71*hourly1!B4943/hourly1!$B$8763+유형화!$F$72*hourly1!C4943/hourly1!$C$8763+유형화!$F$73*hourly1!D4943/hourly1!$D$8763+유형화!$F$74*hourly1!E4943/hourly1!$E$8763</f>
        <v>129.25753997011864</v>
      </c>
      <c r="C4942" s="442">
        <f>hourly1!$F4943*유형화!$G$71/hourly1!$F$8763+유형화!$G$72*hourly1!$G4943/hourly1!$F$8763+유형화!$G$74*hourly1!I4943/hourly1!$I$8763</f>
        <v>0.54853638529965509</v>
      </c>
      <c r="D4942" s="14">
        <v>114.45505799999999</v>
      </c>
      <c r="E4942" s="14">
        <v>14.215260000000001</v>
      </c>
      <c r="F4942" s="1">
        <v>906743</v>
      </c>
      <c r="G4942" s="15">
        <f t="shared" si="154"/>
        <v>0.13097063143420584</v>
      </c>
      <c r="H4942" s="15">
        <f t="shared" si="155"/>
        <v>0.250885324992628</v>
      </c>
    </row>
    <row r="4943" spans="1:8">
      <c r="A4943" s="1">
        <v>4942</v>
      </c>
      <c r="B4943" s="444">
        <f>유형화!$F$71*hourly1!B4944/hourly1!$B$8763+유형화!$F$72*hourly1!C4944/hourly1!$C$8763+유형화!$F$73*hourly1!D4944/hourly1!$D$8763+유형화!$F$74*hourly1!E4944/hourly1!$E$8763</f>
        <v>86.543261427920598</v>
      </c>
      <c r="C4943" s="442">
        <f>hourly1!$F4944*유형화!$G$71/hourly1!$F$8763+유형화!$G$72*hourly1!$G4944/hourly1!$F$8763+유형화!$G$74*hourly1!I4944/hourly1!$I$8763</f>
        <v>0.45785315742757488</v>
      </c>
      <c r="D4943" s="14">
        <v>123.46237499999999</v>
      </c>
      <c r="E4943" s="14">
        <v>9.737639999999999</v>
      </c>
      <c r="F4943" s="1">
        <v>1015656</v>
      </c>
      <c r="G4943" s="15">
        <f t="shared" si="154"/>
        <v>0.14127768134210991</v>
      </c>
      <c r="H4943" s="15">
        <f t="shared" si="155"/>
        <v>0.26772209943052716</v>
      </c>
    </row>
    <row r="4944" spans="1:8">
      <c r="A4944" s="1">
        <v>4943</v>
      </c>
      <c r="B4944" s="444">
        <f>유형화!$F$71*hourly1!B4945/hourly1!$B$8763+유형화!$F$72*hourly1!C4945/hourly1!$C$8763+유형화!$F$73*hourly1!D4945/hourly1!$D$8763+유형화!$F$74*hourly1!E4945/hourly1!$E$8763</f>
        <v>82.292471973235806</v>
      </c>
      <c r="C4944" s="442">
        <f>hourly1!$F4945*유형화!$G$71/hourly1!$F$8763+유형화!$G$72*hourly1!$G4945/hourly1!$F$8763+유형화!$G$74*hourly1!I4945/hourly1!$I$8763</f>
        <v>0.35178993859385599</v>
      </c>
      <c r="D4944" s="14">
        <v>120.234989</v>
      </c>
      <c r="E4944" s="14">
        <v>5.7836000000000007</v>
      </c>
      <c r="F4944" s="1">
        <v>1085218</v>
      </c>
      <c r="G4944" s="15">
        <f t="shared" si="154"/>
        <v>0.13758459176015439</v>
      </c>
      <c r="H4944" s="15">
        <f t="shared" si="155"/>
        <v>0.26173110981737507</v>
      </c>
    </row>
    <row r="4945" spans="1:8">
      <c r="A4945" s="1">
        <v>4944</v>
      </c>
      <c r="B4945" s="444">
        <f>유형화!$F$71*hourly1!B4946/hourly1!$B$8763+유형화!$F$72*hourly1!C4946/hourly1!$C$8763+유형화!$F$73*hourly1!D4946/hourly1!$D$8763+유형화!$F$74*hourly1!E4946/hourly1!$E$8763</f>
        <v>77.704643872918723</v>
      </c>
      <c r="C4945" s="442">
        <f>hourly1!$F4946*유형화!$G$71/hourly1!$F$8763+유형화!$G$72*hourly1!$G4946/hourly1!$F$8763+유형화!$G$74*hourly1!I4946/hourly1!$I$8763</f>
        <v>0.32009335674627332</v>
      </c>
      <c r="D4945" s="14">
        <v>124.34335400000001</v>
      </c>
      <c r="E4945" s="14">
        <v>0.56825999999999999</v>
      </c>
      <c r="F4945" s="1">
        <v>1101239</v>
      </c>
      <c r="G4945" s="15">
        <f t="shared" si="154"/>
        <v>0.14228578336858635</v>
      </c>
      <c r="H4945" s="15">
        <f t="shared" si="155"/>
        <v>0.26934945425428203</v>
      </c>
    </row>
    <row r="4946" spans="1:8">
      <c r="A4946" s="1">
        <v>4945</v>
      </c>
      <c r="B4946" s="444">
        <f>유형화!$F$71*hourly1!B4947/hourly1!$B$8763+유형화!$F$72*hourly1!C4947/hourly1!$C$8763+유형화!$F$73*hourly1!D4947/hourly1!$D$8763+유형화!$F$74*hourly1!E4947/hourly1!$E$8763</f>
        <v>76.309925483164307</v>
      </c>
      <c r="C4946" s="442">
        <f>hourly1!$F4947*유형화!$G$71/hourly1!$F$8763+유형화!$G$72*hourly1!$G4947/hourly1!$F$8763+유형화!$G$74*hourly1!I4947/hourly1!$I$8763</f>
        <v>0.26261012716543608</v>
      </c>
      <c r="D4946" s="14">
        <v>162.610209</v>
      </c>
      <c r="E4946" s="14">
        <v>0.17879999999999999</v>
      </c>
      <c r="F4946" s="1">
        <v>996709</v>
      </c>
      <c r="G4946" s="15">
        <f t="shared" si="154"/>
        <v>0.18607444810676851</v>
      </c>
      <c r="H4946" s="15">
        <f t="shared" si="155"/>
        <v>0.33688331328641441</v>
      </c>
    </row>
    <row r="4947" spans="1:8">
      <c r="A4947" s="1">
        <v>4946</v>
      </c>
      <c r="B4947" s="444">
        <f>유형화!$F$71*hourly1!B4948/hourly1!$B$8763+유형화!$F$72*hourly1!C4948/hourly1!$C$8763+유형화!$F$73*hourly1!D4948/hourly1!$D$8763+유형화!$F$74*hourly1!E4948/hourly1!$E$8763</f>
        <v>74.653073757116033</v>
      </c>
      <c r="C4947" s="442">
        <f>hourly1!$F4948*유형화!$G$71/hourly1!$F$8763+유형화!$G$72*hourly1!$G4948/hourly1!$F$8763+유형화!$G$74*hourly1!I4948/hourly1!$I$8763</f>
        <v>0.24309350011911346</v>
      </c>
      <c r="D4947" s="14">
        <v>204.74113100000011</v>
      </c>
      <c r="E4947" s="14">
        <v>0.61847999999999992</v>
      </c>
      <c r="F4947" s="1">
        <v>841706</v>
      </c>
      <c r="G4947" s="15">
        <f t="shared" si="154"/>
        <v>0.23428475487403511</v>
      </c>
      <c r="H4947" s="15">
        <f t="shared" si="155"/>
        <v>0.40473711231734183</v>
      </c>
    </row>
    <row r="4948" spans="1:8">
      <c r="A4948" s="1">
        <v>4947</v>
      </c>
      <c r="B4948" s="444">
        <f>유형화!$F$71*hourly1!B4949/hourly1!$B$8763+유형화!$F$72*hourly1!C4949/hourly1!$C$8763+유형화!$F$73*hourly1!D4949/hourly1!$D$8763+유형화!$F$74*hourly1!E4949/hourly1!$E$8763</f>
        <v>73.548206103496241</v>
      </c>
      <c r="C4948" s="442">
        <f>hourly1!$F4949*유형화!$G$71/hourly1!$F$8763+유형화!$G$72*hourly1!$G4949/hourly1!$F$8763+유형화!$G$74*hourly1!I4949/hourly1!$I$8763</f>
        <v>0.236899668829191</v>
      </c>
      <c r="D4948" s="14">
        <v>218.53730200000001</v>
      </c>
      <c r="E4948" s="14">
        <v>0.4748</v>
      </c>
      <c r="F4948" s="1">
        <v>648256</v>
      </c>
      <c r="G4948" s="15">
        <f t="shared" si="154"/>
        <v>0.25007167822035209</v>
      </c>
      <c r="H4948" s="15">
        <f t="shared" si="155"/>
        <v>0.42562535963026182</v>
      </c>
    </row>
    <row r="4949" spans="1:8">
      <c r="A4949" s="1">
        <v>4948</v>
      </c>
      <c r="B4949" s="444">
        <f>유형화!$F$71*hourly1!B4950/hourly1!$B$8763+유형화!$F$72*hourly1!C4950/hourly1!$C$8763+유형화!$F$73*hourly1!D4950/hourly1!$D$8763+유형화!$F$74*hourly1!E4950/hourly1!$E$8763</f>
        <v>72.899340902053225</v>
      </c>
      <c r="C4949" s="442">
        <f>hourly1!$F4950*유형화!$G$71/hourly1!$F$8763+유형화!$G$72*hourly1!$G4950/hourly1!$F$8763+유형화!$G$74*hourly1!I4950/hourly1!$I$8763</f>
        <v>0.23691140281119039</v>
      </c>
      <c r="D4949" s="14">
        <v>221.97911400000001</v>
      </c>
      <c r="E4949" s="14">
        <v>0.20080000000000001</v>
      </c>
      <c r="F4949" s="1">
        <v>536144</v>
      </c>
      <c r="G4949" s="15">
        <f t="shared" si="154"/>
        <v>0.25401013492811791</v>
      </c>
      <c r="H4949" s="15">
        <f t="shared" si="155"/>
        <v>0.43074060350913723</v>
      </c>
    </row>
    <row r="4950" spans="1:8">
      <c r="A4950" s="1">
        <v>4949</v>
      </c>
      <c r="B4950" s="444">
        <f>유형화!$F$71*hourly1!B4951/hourly1!$B$8763+유형화!$F$72*hourly1!C4951/hourly1!$C$8763+유형화!$F$73*hourly1!D4951/hourly1!$D$8763+유형화!$F$74*hourly1!E4951/hourly1!$E$8763</f>
        <v>72.365421248459455</v>
      </c>
      <c r="C4950" s="442">
        <f>hourly1!$F4951*유형화!$G$71/hourly1!$F$8763+유형화!$G$72*hourly1!$G4951/hourly1!$F$8763+유형화!$G$74*hourly1!I4951/hourly1!$I$8763</f>
        <v>0.23587807902137692</v>
      </c>
      <c r="D4950" s="14">
        <v>247.17283499999999</v>
      </c>
      <c r="E4950" s="14">
        <v>5.7599999999999998E-2</v>
      </c>
      <c r="F4950" s="1">
        <v>617839</v>
      </c>
      <c r="G4950" s="15">
        <f t="shared" si="154"/>
        <v>0.28283924571802471</v>
      </c>
      <c r="H4950" s="15">
        <f t="shared" si="155"/>
        <v>0.4670693330891193</v>
      </c>
    </row>
    <row r="4951" spans="1:8">
      <c r="A4951" s="1">
        <v>4950</v>
      </c>
      <c r="B4951" s="444">
        <f>유형화!$F$71*hourly1!B4952/hourly1!$B$8763+유형화!$F$72*hourly1!C4952/hourly1!$C$8763+유형화!$F$73*hourly1!D4952/hourly1!$D$8763+유형화!$F$74*hourly1!E4952/hourly1!$E$8763</f>
        <v>74.26737772935671</v>
      </c>
      <c r="C4951" s="442">
        <f>hourly1!$F4952*유형화!$G$71/hourly1!$F$8763+유형화!$G$72*hourly1!$G4952/hourly1!$F$8763+유형화!$G$74*hourly1!I4952/hourly1!$I$8763</f>
        <v>0.42088296553116689</v>
      </c>
      <c r="D4951" s="14">
        <v>233.29999000000009</v>
      </c>
      <c r="E4951" s="14">
        <v>0.84985700000000086</v>
      </c>
      <c r="F4951" s="1">
        <v>971342</v>
      </c>
      <c r="G4951" s="15">
        <f t="shared" si="154"/>
        <v>0.26696458450874161</v>
      </c>
      <c r="H4951" s="15">
        <f t="shared" si="155"/>
        <v>0.44730384070643348</v>
      </c>
    </row>
    <row r="4952" spans="1:8">
      <c r="A4952" s="1">
        <v>4951</v>
      </c>
      <c r="B4952" s="444">
        <f>유형화!$F$71*hourly1!B4953/hourly1!$B$8763+유형화!$F$72*hourly1!C4953/hourly1!$C$8763+유형화!$F$73*hourly1!D4953/hourly1!$D$8763+유형화!$F$74*hourly1!E4953/hourly1!$E$8763</f>
        <v>131.46241240153537</v>
      </c>
      <c r="C4952" s="442">
        <f>hourly1!$F4953*유형화!$G$71/hourly1!$F$8763+유형화!$G$72*hourly1!$G4953/hourly1!$F$8763+유형화!$G$74*hourly1!I4953/hourly1!$I$8763</f>
        <v>0.7511174730686202</v>
      </c>
      <c r="D4952" s="14">
        <v>236.030362</v>
      </c>
      <c r="E4952" s="14">
        <v>53.161065999999977</v>
      </c>
      <c r="F4952" s="1">
        <v>1001085</v>
      </c>
      <c r="G4952" s="15">
        <f t="shared" si="154"/>
        <v>0.2700889422360363</v>
      </c>
      <c r="H4952" s="15">
        <f t="shared" si="155"/>
        <v>0.45123954619250095</v>
      </c>
    </row>
    <row r="4953" spans="1:8">
      <c r="A4953" s="1">
        <v>4952</v>
      </c>
      <c r="B4953" s="444">
        <f>유형화!$F$71*hourly1!B4954/hourly1!$B$8763+유형화!$F$72*hourly1!C4954/hourly1!$C$8763+유형화!$F$73*hourly1!D4954/hourly1!$D$8763+유형화!$F$74*hourly1!E4954/hourly1!$E$8763</f>
        <v>514.0972076040872</v>
      </c>
      <c r="C4953" s="442">
        <f>hourly1!$F4954*유형화!$G$71/hourly1!$F$8763+유형화!$G$72*hourly1!$G4954/hourly1!$F$8763+유형화!$G$74*hourly1!I4954/hourly1!$I$8763</f>
        <v>0.64988376565944683</v>
      </c>
      <c r="D4953" s="14">
        <v>221.67112700000001</v>
      </c>
      <c r="E4953" s="14">
        <v>242.194074</v>
      </c>
      <c r="F4953" s="1">
        <v>942239</v>
      </c>
      <c r="G4953" s="15">
        <f t="shared" si="154"/>
        <v>0.25365770618824057</v>
      </c>
      <c r="H4953" s="15">
        <f t="shared" si="155"/>
        <v>0.43028440260608847</v>
      </c>
    </row>
    <row r="4954" spans="1:8">
      <c r="A4954" s="1">
        <v>4953</v>
      </c>
      <c r="B4954" s="444">
        <f>유형화!$F$71*hourly1!B4955/hourly1!$B$8763+유형화!$F$72*hourly1!C4955/hourly1!$C$8763+유형화!$F$73*hourly1!D4955/hourly1!$D$8763+유형화!$F$74*hourly1!E4955/hourly1!$E$8763</f>
        <v>588.42796229784142</v>
      </c>
      <c r="C4954" s="442">
        <f>hourly1!$F4955*유형화!$G$71/hourly1!$F$8763+유형화!$G$72*hourly1!$G4955/hourly1!$F$8763+유형화!$G$74*hourly1!I4955/hourly1!$I$8763</f>
        <v>0.57531292479212759</v>
      </c>
      <c r="D4954" s="14">
        <v>231.70083500000001</v>
      </c>
      <c r="E4954" s="14">
        <v>517.83204000000012</v>
      </c>
      <c r="F4954" s="1">
        <v>930964</v>
      </c>
      <c r="G4954" s="15">
        <f t="shared" si="154"/>
        <v>0.26513467551414582</v>
      </c>
      <c r="H4954" s="15">
        <f t="shared" si="155"/>
        <v>0.44498819061149503</v>
      </c>
    </row>
    <row r="4955" spans="1:8">
      <c r="A4955" s="1">
        <v>4954</v>
      </c>
      <c r="B4955" s="444">
        <f>유형화!$F$71*hourly1!B4956/hourly1!$B$8763+유형화!$F$72*hourly1!C4956/hourly1!$C$8763+유형화!$F$73*hourly1!D4956/hourly1!$D$8763+유형화!$F$74*hourly1!E4956/hourly1!$E$8763</f>
        <v>714.39420972448784</v>
      </c>
      <c r="C4955" s="442">
        <f>hourly1!$F4956*유형화!$G$71/hourly1!$F$8763+유형화!$G$72*hourly1!$G4956/hourly1!$F$8763+유형화!$G$74*hourly1!I4956/hourly1!$I$8763</f>
        <v>0.49012486736509553</v>
      </c>
      <c r="D4955" s="14">
        <v>230.07709799999989</v>
      </c>
      <c r="E4955" s="14">
        <v>783.37398099999939</v>
      </c>
      <c r="F4955" s="1">
        <v>879297</v>
      </c>
      <c r="G4955" s="15">
        <f t="shared" si="154"/>
        <v>0.26327663739954282</v>
      </c>
      <c r="H4955" s="15">
        <f t="shared" si="155"/>
        <v>0.44262892652179497</v>
      </c>
    </row>
    <row r="4956" spans="1:8">
      <c r="A4956" s="1">
        <v>4955</v>
      </c>
      <c r="B4956" s="444">
        <f>유형화!$F$71*hourly1!B4957/hourly1!$B$8763+유형화!$F$72*hourly1!C4957/hourly1!$C$8763+유형화!$F$73*hourly1!D4957/hourly1!$D$8763+유형화!$F$74*hourly1!E4957/hourly1!$E$8763</f>
        <v>738.66105294507577</v>
      </c>
      <c r="C4956" s="442">
        <f>hourly1!$F4957*유형화!$G$71/hourly1!$F$8763+유형화!$G$72*hourly1!$G4957/hourly1!$F$8763+유형화!$G$74*hourly1!I4957/hourly1!$I$8763</f>
        <v>0.45817323438100027</v>
      </c>
      <c r="D4956" s="14">
        <v>197.98357799999999</v>
      </c>
      <c r="E4956" s="14">
        <v>943.40565399999923</v>
      </c>
      <c r="F4956" s="1">
        <v>886198</v>
      </c>
      <c r="G4956" s="15">
        <f t="shared" si="154"/>
        <v>0.22655210418279062</v>
      </c>
      <c r="H4956" s="15">
        <f t="shared" si="155"/>
        <v>0.39427543021066624</v>
      </c>
    </row>
    <row r="4957" spans="1:8">
      <c r="A4957" s="1">
        <v>4956</v>
      </c>
      <c r="B4957" s="444">
        <f>유형화!$F$71*hourly1!B4958/hourly1!$B$8763+유형화!$F$72*hourly1!C4958/hourly1!$C$8763+유형화!$F$73*hourly1!D4958/hourly1!$D$8763+유형화!$F$74*hourly1!E4958/hourly1!$E$8763</f>
        <v>679.49182742385381</v>
      </c>
      <c r="C4957" s="442">
        <f>hourly1!$F4958*유형화!$G$71/hourly1!$F$8763+유형화!$G$72*hourly1!$G4958/hourly1!$F$8763+유형화!$G$74*hourly1!I4958/hourly1!$I$8763</f>
        <v>0.44219203981386962</v>
      </c>
      <c r="D4957" s="14">
        <v>164.59715</v>
      </c>
      <c r="E4957" s="14">
        <v>1052.98974</v>
      </c>
      <c r="F4957" s="1">
        <v>882253</v>
      </c>
      <c r="G4957" s="15">
        <f t="shared" si="154"/>
        <v>0.18834809963375052</v>
      </c>
      <c r="H4957" s="15">
        <f t="shared" si="155"/>
        <v>0.34022942009154639</v>
      </c>
    </row>
    <row r="4958" spans="1:8">
      <c r="A4958" s="1">
        <v>4957</v>
      </c>
      <c r="B4958" s="444">
        <f>유형화!$F$71*hourly1!B4959/hourly1!$B$8763+유형화!$F$72*hourly1!C4959/hourly1!$C$8763+유형화!$F$73*hourly1!D4959/hourly1!$D$8763+유형화!$F$74*hourly1!E4959/hourly1!$E$8763</f>
        <v>591.1804561066831</v>
      </c>
      <c r="C4958" s="442">
        <f>hourly1!$F4959*유형화!$G$71/hourly1!$F$8763+유형화!$G$72*hourly1!$G4959/hourly1!$F$8763+유형화!$G$74*hourly1!I4959/hourly1!$I$8763</f>
        <v>0.5538416933970749</v>
      </c>
      <c r="D4958" s="14">
        <v>144.61089999999999</v>
      </c>
      <c r="E4958" s="14">
        <v>1103.900216</v>
      </c>
      <c r="F4958" s="1">
        <v>911355</v>
      </c>
      <c r="G4958" s="15">
        <f t="shared" si="154"/>
        <v>0.16547788464943852</v>
      </c>
      <c r="H4958" s="15">
        <f t="shared" si="155"/>
        <v>0.30586683617800936</v>
      </c>
    </row>
    <row r="4959" spans="1:8">
      <c r="A4959" s="1">
        <v>4958</v>
      </c>
      <c r="B4959" s="444">
        <f>유형화!$F$71*hourly1!B4960/hourly1!$B$8763+유형화!$F$72*hourly1!C4960/hourly1!$C$8763+유형화!$F$73*hourly1!D4960/hourly1!$D$8763+유형화!$F$74*hourly1!E4960/hourly1!$E$8763</f>
        <v>630.89860002826833</v>
      </c>
      <c r="C4959" s="442">
        <f>hourly1!$F4960*유형화!$G$71/hourly1!$F$8763+유형화!$G$72*hourly1!$G4960/hourly1!$F$8763+유형화!$G$74*hourly1!I4960/hourly1!$I$8763</f>
        <v>0.51658727838112828</v>
      </c>
      <c r="D4959" s="14">
        <v>186.86577700000001</v>
      </c>
      <c r="E4959" s="14">
        <v>1092.279329000002</v>
      </c>
      <c r="F4959" s="1">
        <v>877423</v>
      </c>
      <c r="G4959" s="15">
        <f t="shared" si="154"/>
        <v>0.21383003280758026</v>
      </c>
      <c r="H4959" s="15">
        <f t="shared" si="155"/>
        <v>0.37672229970928689</v>
      </c>
    </row>
    <row r="4960" spans="1:8">
      <c r="A4960" s="1">
        <v>4959</v>
      </c>
      <c r="B4960" s="444">
        <f>유형화!$F$71*hourly1!B4961/hourly1!$B$8763+유형화!$F$72*hourly1!C4961/hourly1!$C$8763+유형화!$F$73*hourly1!D4961/hourly1!$D$8763+유형화!$F$74*hourly1!E4961/hourly1!$E$8763</f>
        <v>775.26009547030196</v>
      </c>
      <c r="C4960" s="442">
        <f>hourly1!$F4961*유형화!$G$71/hourly1!$F$8763+유형화!$G$72*hourly1!$G4961/hourly1!$F$8763+유형화!$G$74*hourly1!I4961/hourly1!$I$8763</f>
        <v>0.38904215348817694</v>
      </c>
      <c r="D4960" s="14">
        <v>177.62913599999999</v>
      </c>
      <c r="E4960" s="14">
        <v>994.00016500000061</v>
      </c>
      <c r="F4960" s="1">
        <v>909789</v>
      </c>
      <c r="G4960" s="15">
        <f t="shared" si="154"/>
        <v>0.20326056803040041</v>
      </c>
      <c r="H4960" s="15">
        <f t="shared" si="155"/>
        <v>0.36180667077722045</v>
      </c>
    </row>
    <row r="4961" spans="1:8">
      <c r="A4961" s="1">
        <v>4960</v>
      </c>
      <c r="B4961" s="444">
        <f>유형화!$F$71*hourly1!B4962/hourly1!$B$8763+유형화!$F$72*hourly1!C4962/hourly1!$C$8763+유형화!$F$73*hourly1!D4962/hourly1!$D$8763+유형화!$F$74*hourly1!E4962/hourly1!$E$8763</f>
        <v>780.26886190522384</v>
      </c>
      <c r="C4961" s="442">
        <f>hourly1!$F4962*유형화!$G$71/hourly1!$F$8763+유형화!$G$72*hourly1!$G4962/hourly1!$F$8763+유형화!$G$74*hourly1!I4962/hourly1!$I$8763</f>
        <v>0.36779981622809604</v>
      </c>
      <c r="D4961" s="14">
        <v>145.94853499999999</v>
      </c>
      <c r="E4961" s="14">
        <v>886.22839899999963</v>
      </c>
      <c r="F4961" s="1">
        <v>924092</v>
      </c>
      <c r="G4961" s="15">
        <f t="shared" si="154"/>
        <v>0.16700853697393864</v>
      </c>
      <c r="H4961" s="15">
        <f t="shared" si="155"/>
        <v>0.30821646174069006</v>
      </c>
    </row>
    <row r="4962" spans="1:8">
      <c r="A4962" s="1">
        <v>4961</v>
      </c>
      <c r="B4962" s="444">
        <f>유형화!$F$71*hourly1!B4963/hourly1!$B$8763+유형화!$F$72*hourly1!C4963/hourly1!$C$8763+유형화!$F$73*hourly1!D4963/hourly1!$D$8763+유형화!$F$74*hourly1!E4963/hourly1!$E$8763</f>
        <v>764.16642093559472</v>
      </c>
      <c r="C4962" s="442">
        <f>hourly1!$F4963*유형화!$G$71/hourly1!$F$8763+유형화!$G$72*hourly1!$G4963/hourly1!$F$8763+유형화!$G$74*hourly1!I4963/hourly1!$I$8763</f>
        <v>0.38902137456171904</v>
      </c>
      <c r="D4962" s="14">
        <v>95.664488000000006</v>
      </c>
      <c r="E4962" s="14">
        <v>684.33655099999987</v>
      </c>
      <c r="F4962" s="1">
        <v>895826</v>
      </c>
      <c r="G4962" s="15">
        <f t="shared" si="154"/>
        <v>0.10946863002935185</v>
      </c>
      <c r="H4962" s="15">
        <f t="shared" si="155"/>
        <v>0.21455697365796106</v>
      </c>
    </row>
    <row r="4963" spans="1:8">
      <c r="A4963" s="1">
        <v>4962</v>
      </c>
      <c r="B4963" s="444">
        <f>유형화!$F$71*hourly1!B4964/hourly1!$B$8763+유형화!$F$72*hourly1!C4964/hourly1!$C$8763+유형화!$F$73*hourly1!D4964/hourly1!$D$8763+유형화!$F$74*hourly1!E4964/hourly1!$E$8763</f>
        <v>651.59021767910554</v>
      </c>
      <c r="C4963" s="442">
        <f>hourly1!$F4964*유형화!$G$71/hourly1!$F$8763+유형화!$G$72*hourly1!$G4964/hourly1!$F$8763+유형화!$G$74*hourly1!I4964/hourly1!$I$8763</f>
        <v>0.51658727838112828</v>
      </c>
      <c r="D4963" s="14">
        <v>76.935381000000007</v>
      </c>
      <c r="E4963" s="14">
        <v>395.58675899999969</v>
      </c>
      <c r="F4963" s="1">
        <v>929011</v>
      </c>
      <c r="G4963" s="15">
        <f t="shared" si="154"/>
        <v>8.8036960578895554E-2</v>
      </c>
      <c r="H4963" s="15">
        <f t="shared" si="155"/>
        <v>0.17663196217522101</v>
      </c>
    </row>
    <row r="4964" spans="1:8">
      <c r="A4964" s="1">
        <v>4963</v>
      </c>
      <c r="B4964" s="444">
        <f>유형화!$F$71*hourly1!B4965/hourly1!$B$8763+유형화!$F$72*hourly1!C4965/hourly1!$C$8763+유형화!$F$73*hourly1!D4965/hourly1!$D$8763+유형화!$F$74*hourly1!E4965/hourly1!$E$8763</f>
        <v>257.93518694481475</v>
      </c>
      <c r="C4964" s="442">
        <f>hourly1!$F4965*유형화!$G$71/hourly1!$F$8763+유형화!$G$72*hourly1!$G4965/hourly1!$F$8763+유형화!$G$74*hourly1!I4965/hourly1!$I$8763</f>
        <v>0.63897874059680515</v>
      </c>
      <c r="D4964" s="14">
        <v>79.275622000000013</v>
      </c>
      <c r="E4964" s="14">
        <v>136.13622500000031</v>
      </c>
      <c r="F4964" s="1">
        <v>898294</v>
      </c>
      <c r="G4964" s="15">
        <f t="shared" si="154"/>
        <v>9.0714892396275074E-2</v>
      </c>
      <c r="H4964" s="15">
        <f t="shared" si="155"/>
        <v>0.18146854980729513</v>
      </c>
    </row>
    <row r="4965" spans="1:8">
      <c r="A4965" s="1">
        <v>4964</v>
      </c>
      <c r="B4965" s="444">
        <f>유형화!$F$71*hourly1!B4966/hourly1!$B$8763+유형화!$F$72*hourly1!C4966/hourly1!$C$8763+유형화!$F$73*hourly1!D4966/hourly1!$D$8763+유형화!$F$74*hourly1!E4966/hourly1!$E$8763</f>
        <v>261.50587170026273</v>
      </c>
      <c r="C4965" s="442">
        <f>hourly1!$F4966*유형화!$G$71/hourly1!$F$8763+유형화!$G$72*hourly1!$G4966/hourly1!$F$8763+유형화!$G$74*hourly1!I4966/hourly1!$I$8763</f>
        <v>0.64434516318380397</v>
      </c>
      <c r="D4965" s="14">
        <v>95.272352000000012</v>
      </c>
      <c r="E4965" s="14">
        <v>24.161508999999999</v>
      </c>
      <c r="F4965" s="1">
        <v>862594</v>
      </c>
      <c r="G4965" s="15">
        <f t="shared" si="154"/>
        <v>0.10901990980304187</v>
      </c>
      <c r="H4965" s="15">
        <f t="shared" si="155"/>
        <v>0.21378089777130907</v>
      </c>
    </row>
    <row r="4966" spans="1:8">
      <c r="A4966" s="1">
        <v>4965</v>
      </c>
      <c r="B4966" s="444">
        <f>유형화!$F$71*hourly1!B4967/hourly1!$B$8763+유형화!$F$72*hourly1!C4967/hourly1!$C$8763+유형화!$F$73*hourly1!D4967/hourly1!$D$8763+유형화!$F$74*hourly1!E4967/hourly1!$E$8763</f>
        <v>127.50831281363826</v>
      </c>
      <c r="C4966" s="442">
        <f>hourly1!$F4967*유형화!$G$71/hourly1!$F$8763+유형화!$G$72*hourly1!$G4967/hourly1!$F$8763+유형화!$G$74*hourly1!I4967/hourly1!$I$8763</f>
        <v>0.54862243450098247</v>
      </c>
      <c r="D4966" s="14">
        <v>87.88454200000001</v>
      </c>
      <c r="E4966" s="14">
        <v>17.63532</v>
      </c>
      <c r="F4966" s="1">
        <v>879692</v>
      </c>
      <c r="G4966" s="15">
        <f t="shared" si="154"/>
        <v>0.10056605763151144</v>
      </c>
      <c r="H4966" s="15">
        <f t="shared" si="155"/>
        <v>0.19901801389197418</v>
      </c>
    </row>
    <row r="4967" spans="1:8">
      <c r="A4967" s="1">
        <v>4966</v>
      </c>
      <c r="B4967" s="444">
        <f>유형화!$F$71*hourly1!B4968/hourly1!$B$8763+유형화!$F$72*hourly1!C4968/hourly1!$C$8763+유형화!$F$73*hourly1!D4968/hourly1!$D$8763+유형화!$F$74*hourly1!E4968/hourly1!$E$8763</f>
        <v>82.446052104429342</v>
      </c>
      <c r="C4967" s="442">
        <f>hourly1!$F4968*유형화!$G$71/hourly1!$F$8763+유형화!$G$72*hourly1!$G4968/hourly1!$F$8763+유형화!$G$74*hourly1!I4968/hourly1!$I$8763</f>
        <v>0.45798043853787207</v>
      </c>
      <c r="D4967" s="14">
        <v>79.754868999999999</v>
      </c>
      <c r="E4967" s="14">
        <v>13.82952</v>
      </c>
      <c r="F4967" s="1">
        <v>936630</v>
      </c>
      <c r="G4967" s="15">
        <f t="shared" si="154"/>
        <v>9.1263293518075619E-2</v>
      </c>
      <c r="H4967" s="15">
        <f t="shared" si="155"/>
        <v>0.18245549820131612</v>
      </c>
    </row>
    <row r="4968" spans="1:8">
      <c r="A4968" s="1">
        <v>4967</v>
      </c>
      <c r="B4968" s="444">
        <f>유형화!$F$71*hourly1!B4969/hourly1!$B$8763+유형화!$F$72*hourly1!C4969/hourly1!$C$8763+유형화!$F$73*hourly1!D4969/hourly1!$D$8763+유형화!$F$74*hourly1!E4969/hourly1!$E$8763</f>
        <v>78.050777792178138</v>
      </c>
      <c r="C4968" s="442">
        <f>hourly1!$F4969*유형화!$G$71/hourly1!$F$8763+유형화!$G$72*hourly1!$G4969/hourly1!$F$8763+유형화!$G$74*hourly1!I4969/hourly1!$I$8763</f>
        <v>0.35186669839276807</v>
      </c>
      <c r="D4968" s="14">
        <v>75.896904000000021</v>
      </c>
      <c r="E4968" s="14">
        <v>8.43642</v>
      </c>
      <c r="F4968" s="1">
        <v>939463</v>
      </c>
      <c r="G4968" s="15">
        <f t="shared" si="154"/>
        <v>8.6848633992053947E-2</v>
      </c>
      <c r="H4968" s="15">
        <f t="shared" si="155"/>
        <v>0.17447656803037973</v>
      </c>
    </row>
    <row r="4969" spans="1:8">
      <c r="A4969" s="1">
        <v>4968</v>
      </c>
      <c r="B4969" s="444">
        <f>유형화!$F$71*hourly1!B4970/hourly1!$B$8763+유형화!$F$72*hourly1!C4970/hourly1!$C$8763+유형화!$F$73*hourly1!D4970/hourly1!$D$8763+유형화!$F$74*hourly1!E4970/hourly1!$E$8763</f>
        <v>72.989051494185574</v>
      </c>
      <c r="C4969" s="442">
        <f>hourly1!$F4970*유형화!$G$71/hourly1!$F$8763+유형화!$G$72*hourly1!$G4970/hourly1!$F$8763+유형화!$G$74*hourly1!I4970/hourly1!$I$8763</f>
        <v>0.32016416806819881</v>
      </c>
      <c r="D4969" s="14">
        <v>73.783020000000008</v>
      </c>
      <c r="E4969" s="14">
        <v>2.1898599999999999</v>
      </c>
      <c r="F4969" s="1">
        <v>949585</v>
      </c>
      <c r="G4969" s="15">
        <f t="shared" si="154"/>
        <v>8.442972191340499E-2</v>
      </c>
      <c r="H4969" s="15">
        <f t="shared" si="155"/>
        <v>0.17007159611642594</v>
      </c>
    </row>
    <row r="4970" spans="1:8">
      <c r="A4970" s="1">
        <v>4969</v>
      </c>
      <c r="B4970" s="444">
        <f>유형화!$F$71*hourly1!B4971/hourly1!$B$8763+유형화!$F$72*hourly1!C4971/hourly1!$C$8763+유형화!$F$73*hourly1!D4971/hourly1!$D$8763+유형화!$F$74*hourly1!E4971/hourly1!$E$8763</f>
        <v>71.093769585132577</v>
      </c>
      <c r="C4970" s="442">
        <f>hourly1!$F4971*유형화!$G$71/hourly1!$F$8763+유형화!$G$72*hourly1!$G4971/hourly1!$F$8763+유형화!$G$74*hourly1!I4971/hourly1!$I$8763</f>
        <v>0.26120547173693659</v>
      </c>
      <c r="D4970" s="14">
        <v>84.837221000000014</v>
      </c>
      <c r="E4970" s="14">
        <v>0.25847999999999999</v>
      </c>
      <c r="F4970" s="1">
        <v>923007</v>
      </c>
      <c r="G4970" s="15">
        <f t="shared" si="154"/>
        <v>9.707901597055911E-2</v>
      </c>
      <c r="H4970" s="15">
        <f t="shared" si="155"/>
        <v>0.19284918045041913</v>
      </c>
    </row>
    <row r="4971" spans="1:8">
      <c r="A4971" s="1">
        <v>4970</v>
      </c>
      <c r="B4971" s="444">
        <f>유형화!$F$71*hourly1!B4972/hourly1!$B$8763+유형화!$F$72*hourly1!C4972/hourly1!$C$8763+유형화!$F$73*hourly1!D4972/hourly1!$D$8763+유형화!$F$74*hourly1!E4972/hourly1!$E$8763</f>
        <v>68.8958639293662</v>
      </c>
      <c r="C4971" s="442">
        <f>hourly1!$F4972*유형화!$G$71/hourly1!$F$8763+유형화!$G$72*hourly1!$G4972/hourly1!$F$8763+유형화!$G$74*hourly1!I4972/hourly1!$I$8763</f>
        <v>0.26560392229497992</v>
      </c>
      <c r="D4971" s="14">
        <v>84.770651999999998</v>
      </c>
      <c r="E4971" s="14">
        <v>0.63500000000000001</v>
      </c>
      <c r="F4971" s="1">
        <v>852237</v>
      </c>
      <c r="G4971" s="15">
        <f t="shared" si="154"/>
        <v>9.7002841233362738E-2</v>
      </c>
      <c r="H4971" s="15">
        <f t="shared" si="155"/>
        <v>0.19271389705677594</v>
      </c>
    </row>
    <row r="4972" spans="1:8">
      <c r="A4972" s="1">
        <v>4971</v>
      </c>
      <c r="B4972" s="444">
        <f>유형화!$F$71*hourly1!B4973/hourly1!$B$8763+유형화!$F$72*hourly1!C4973/hourly1!$C$8763+유형화!$F$73*hourly1!D4973/hourly1!$D$8763+유형화!$F$74*hourly1!E4973/hourly1!$E$8763</f>
        <v>67.69133073913919</v>
      </c>
      <c r="C4972" s="442">
        <f>hourly1!$F4973*유형화!$G$71/hourly1!$F$8763+유형화!$G$72*hourly1!$G4973/hourly1!$F$8763+유형화!$G$74*hourly1!I4973/hourly1!$I$8763</f>
        <v>0.24848444998793096</v>
      </c>
      <c r="D4972" s="14">
        <v>76.027793000000003</v>
      </c>
      <c r="E4972" s="14">
        <v>0.50283999999999995</v>
      </c>
      <c r="F4972" s="1">
        <v>696842</v>
      </c>
      <c r="G4972" s="15">
        <f t="shared" si="154"/>
        <v>8.6998409941473231E-2</v>
      </c>
      <c r="H4972" s="15">
        <f t="shared" si="155"/>
        <v>0.17474854426976058</v>
      </c>
    </row>
    <row r="4973" spans="1:8">
      <c r="A4973" s="1">
        <v>4972</v>
      </c>
      <c r="B4973" s="444">
        <f>유형화!$F$71*hourly1!B4974/hourly1!$B$8763+유형화!$F$72*hourly1!C4974/hourly1!$C$8763+유형화!$F$73*hourly1!D4974/hourly1!$D$8763+유형화!$F$74*hourly1!E4974/hourly1!$E$8763</f>
        <v>65.920461958424056</v>
      </c>
      <c r="C4973" s="442">
        <f>hourly1!$F4974*유형화!$G$71/hourly1!$F$8763+유형화!$G$72*hourly1!$G4974/hourly1!$F$8763+유형화!$G$74*hourly1!I4974/hourly1!$I$8763</f>
        <v>0.2356444586992103</v>
      </c>
      <c r="D4973" s="14">
        <v>61.368858000000003</v>
      </c>
      <c r="E4973" s="14">
        <v>4.9520000000000002E-2</v>
      </c>
      <c r="F4973" s="1">
        <v>550097</v>
      </c>
      <c r="G4973" s="15">
        <f t="shared" si="154"/>
        <v>7.0224227946799125E-2</v>
      </c>
      <c r="H4973" s="15">
        <f t="shared" si="155"/>
        <v>0.14371853389012279</v>
      </c>
    </row>
    <row r="4974" spans="1:8">
      <c r="A4974" s="1">
        <v>4973</v>
      </c>
      <c r="B4974" s="444">
        <f>유형화!$F$71*hourly1!B4975/hourly1!$B$8763+유형화!$F$72*hourly1!C4975/hourly1!$C$8763+유형화!$F$73*hourly1!D4975/hourly1!$D$8763+유형화!$F$74*hourly1!E4975/hourly1!$E$8763</f>
        <v>64.783744875233907</v>
      </c>
      <c r="C4974" s="442">
        <f>hourly1!$F4975*유형화!$G$71/hourly1!$F$8763+유형화!$G$72*hourly1!$G4975/hourly1!$F$8763+유형화!$G$74*hourly1!I4975/hourly1!$I$8763</f>
        <v>0.23566629694348676</v>
      </c>
      <c r="D4974" s="14">
        <v>46.711202999999998</v>
      </c>
      <c r="E4974" s="14">
        <v>4.9599999999999998E-2</v>
      </c>
      <c r="F4974" s="1">
        <v>619124</v>
      </c>
      <c r="G4974" s="15">
        <f t="shared" si="154"/>
        <v>5.3451510652865769E-2</v>
      </c>
      <c r="H4974" s="15">
        <f t="shared" si="155"/>
        <v>0.11149707291863385</v>
      </c>
    </row>
    <row r="4975" spans="1:8">
      <c r="A4975" s="1">
        <v>4974</v>
      </c>
      <c r="B4975" s="444">
        <f>유형화!$F$71*hourly1!B4976/hourly1!$B$8763+유형화!$F$72*hourly1!C4976/hourly1!$C$8763+유형화!$F$73*hourly1!D4976/hourly1!$D$8763+유형화!$F$74*hourly1!E4976/hourly1!$E$8763</f>
        <v>66.485487268320924</v>
      </c>
      <c r="C4975" s="442">
        <f>hourly1!$F4976*유형화!$G$71/hourly1!$F$8763+유형화!$G$72*hourly1!$G4976/hourly1!$F$8763+유형화!$G$74*hourly1!I4976/hourly1!$I$8763</f>
        <v>0.27448850233211697</v>
      </c>
      <c r="D4975" s="14">
        <v>25.238295000000001</v>
      </c>
      <c r="E4975" s="14">
        <v>1.675827000000004</v>
      </c>
      <c r="F4975" s="1">
        <v>973552</v>
      </c>
      <c r="G4975" s="15">
        <f t="shared" si="154"/>
        <v>2.8880116704608723E-2</v>
      </c>
      <c r="H4975" s="15">
        <f t="shared" si="155"/>
        <v>6.1989921795186052E-2</v>
      </c>
    </row>
    <row r="4976" spans="1:8">
      <c r="A4976" s="1">
        <v>4975</v>
      </c>
      <c r="B4976" s="444">
        <f>유형화!$F$71*hourly1!B4977/hourly1!$B$8763+유형화!$F$72*hourly1!C4977/hourly1!$C$8763+유형화!$F$73*hourly1!D4977/hourly1!$D$8763+유형화!$F$74*hourly1!E4977/hourly1!$E$8763</f>
        <v>117.73856829861249</v>
      </c>
      <c r="C4976" s="442">
        <f>hourly1!$F4977*유형화!$G$71/hourly1!$F$8763+유형화!$G$72*hourly1!$G4977/hourly1!$F$8763+유형화!$G$74*hourly1!I4977/hourly1!$I$8763</f>
        <v>0.36948812437423151</v>
      </c>
      <c r="D4976" s="14">
        <v>31.69821</v>
      </c>
      <c r="E4976" s="14">
        <v>73.769187999999957</v>
      </c>
      <c r="F4976" s="1">
        <v>1061036</v>
      </c>
      <c r="G4976" s="15">
        <f t="shared" si="154"/>
        <v>3.6272180990324233E-2</v>
      </c>
      <c r="H4976" s="15">
        <f t="shared" si="155"/>
        <v>7.7183113481011659E-2</v>
      </c>
    </row>
    <row r="4977" spans="1:8">
      <c r="A4977" s="1">
        <v>4976</v>
      </c>
      <c r="B4977" s="444">
        <f>유형화!$F$71*hourly1!B4978/hourly1!$B$8763+유형화!$F$72*hourly1!C4978/hourly1!$C$8763+유형화!$F$73*hourly1!D4978/hourly1!$D$8763+유형화!$F$74*hourly1!E4978/hourly1!$E$8763</f>
        <v>190.86770324020515</v>
      </c>
      <c r="C4977" s="442">
        <f>hourly1!$F4978*유형화!$G$71/hourly1!$F$8763+유형화!$G$72*hourly1!$G4978/hourly1!$F$8763+유형화!$G$74*hourly1!I4978/hourly1!$I$8763</f>
        <v>0.47423363332662538</v>
      </c>
      <c r="D4977" s="14">
        <v>30.94697399999999</v>
      </c>
      <c r="E4977" s="14">
        <v>323.06075800000031</v>
      </c>
      <c r="F4977" s="1">
        <v>984382</v>
      </c>
      <c r="G4977" s="15">
        <f t="shared" si="154"/>
        <v>3.5412543548385161E-2</v>
      </c>
      <c r="H4977" s="15">
        <f t="shared" si="155"/>
        <v>7.542978925579695E-2</v>
      </c>
    </row>
    <row r="4978" spans="1:8">
      <c r="A4978" s="1">
        <v>4977</v>
      </c>
      <c r="B4978" s="444">
        <f>유형화!$F$71*hourly1!B4979/hourly1!$B$8763+유형화!$F$72*hourly1!C4979/hourly1!$C$8763+유형화!$F$73*hourly1!D4979/hourly1!$D$8763+유형화!$F$74*hourly1!E4979/hourly1!$E$8763</f>
        <v>197.1628745431332</v>
      </c>
      <c r="C4978" s="442">
        <f>hourly1!$F4979*유형화!$G$71/hourly1!$F$8763+유형화!$G$72*hourly1!$G4979/hourly1!$F$8763+유형화!$G$74*hourly1!I4979/hourly1!$I$8763</f>
        <v>0.63380625465673768</v>
      </c>
      <c r="D4978" s="14">
        <v>29.419858999999999</v>
      </c>
      <c r="E4978" s="14">
        <v>645.14700599999776</v>
      </c>
      <c r="F4978" s="1">
        <v>920958</v>
      </c>
      <c r="G4978" s="15">
        <f t="shared" si="154"/>
        <v>3.3665069742355148E-2</v>
      </c>
      <c r="H4978" s="15">
        <f t="shared" si="155"/>
        <v>7.1854717768038034E-2</v>
      </c>
    </row>
    <row r="4979" spans="1:8">
      <c r="A4979" s="1">
        <v>4978</v>
      </c>
      <c r="B4979" s="444">
        <f>유형화!$F$71*hourly1!B4980/hourly1!$B$8763+유형화!$F$72*hourly1!C4980/hourly1!$C$8763+유형화!$F$73*hourly1!D4980/hourly1!$D$8763+유형화!$F$74*hourly1!E4980/hourly1!$E$8763</f>
        <v>210.46545692825168</v>
      </c>
      <c r="C4979" s="442">
        <f>hourly1!$F4980*유형화!$G$71/hourly1!$F$8763+유형화!$G$72*hourly1!$G4980/hourly1!$F$8763+유형화!$G$74*hourly1!I4980/hourly1!$I$8763</f>
        <v>0.62914908609280706</v>
      </c>
      <c r="D4979" s="14">
        <v>30.30040399999999</v>
      </c>
      <c r="E4979" s="14">
        <v>891.13017800000034</v>
      </c>
      <c r="F4979" s="1">
        <v>907278</v>
      </c>
      <c r="G4979" s="15">
        <f t="shared" si="154"/>
        <v>3.4672675143736634E-2</v>
      </c>
      <c r="H4979" s="15">
        <f t="shared" si="155"/>
        <v>7.3917916863225422E-2</v>
      </c>
    </row>
    <row r="4980" spans="1:8">
      <c r="A4980" s="1">
        <v>4979</v>
      </c>
      <c r="B4980" s="444">
        <f>유형화!$F$71*hourly1!B4981/hourly1!$B$8763+유형화!$F$72*hourly1!C4981/hourly1!$C$8763+유형화!$F$73*hourly1!D4981/hourly1!$D$8763+유형화!$F$74*hourly1!E4981/hourly1!$E$8763</f>
        <v>215.92040091416871</v>
      </c>
      <c r="C4980" s="442">
        <f>hourly1!$F4981*유형화!$G$71/hourly1!$F$8763+유형화!$G$72*hourly1!$G4981/hourly1!$F$8763+유형화!$G$74*hourly1!I4981/hourly1!$I$8763</f>
        <v>0.58802905738196753</v>
      </c>
      <c r="D4980" s="14">
        <v>33.079751000000002</v>
      </c>
      <c r="E4980" s="14">
        <v>1018.420650999999</v>
      </c>
      <c r="F4980" s="1">
        <v>883006</v>
      </c>
      <c r="G4980" s="15">
        <f t="shared" si="154"/>
        <v>3.7853074838827154E-2</v>
      </c>
      <c r="H4980" s="15">
        <f t="shared" si="155"/>
        <v>8.0398326044136326E-2</v>
      </c>
    </row>
    <row r="4981" spans="1:8">
      <c r="A4981" s="1">
        <v>4980</v>
      </c>
      <c r="B4981" s="444">
        <f>유형화!$F$71*hourly1!B4982/hourly1!$B$8763+유형화!$F$72*hourly1!C4982/hourly1!$C$8763+유형화!$F$73*hourly1!D4982/hourly1!$D$8763+유형화!$F$74*hourly1!E4982/hourly1!$E$8763</f>
        <v>219.0841398980244</v>
      </c>
      <c r="C4981" s="442">
        <f>hourly1!$F4982*유형화!$G$71/hourly1!$F$8763+유형화!$G$72*hourly1!$G4982/hourly1!$F$8763+유형화!$G$74*hourly1!I4982/hourly1!$I$8763</f>
        <v>0.6153226254562848</v>
      </c>
      <c r="D4981" s="14">
        <v>34.007182999999998</v>
      </c>
      <c r="E4981" s="14">
        <v>1099.7351880000001</v>
      </c>
      <c r="F4981" s="1">
        <v>858483</v>
      </c>
      <c r="G4981" s="15">
        <f t="shared" si="154"/>
        <v>3.8914332914920982E-2</v>
      </c>
      <c r="H4981" s="15">
        <f t="shared" si="155"/>
        <v>8.2550052852352382E-2</v>
      </c>
    </row>
    <row r="4982" spans="1:8">
      <c r="A4982" s="1">
        <v>4981</v>
      </c>
      <c r="B4982" s="444">
        <f>유형화!$F$71*hourly1!B4983/hourly1!$B$8763+유형화!$F$72*hourly1!C4983/hourly1!$C$8763+유형화!$F$73*hourly1!D4983/hourly1!$D$8763+유형화!$F$74*hourly1!E4983/hourly1!$E$8763</f>
        <v>235.32810635091485</v>
      </c>
      <c r="C4982" s="442">
        <f>hourly1!$F4983*유형화!$G$71/hourly1!$F$8763+유형화!$G$72*hourly1!$G4983/hourly1!$F$8763+유형화!$G$74*hourly1!I4983/hourly1!$I$8763</f>
        <v>0.61982285201097487</v>
      </c>
      <c r="D4982" s="14">
        <v>26.378595000000001</v>
      </c>
      <c r="E4982" s="14">
        <v>1143.344413</v>
      </c>
      <c r="F4982" s="1">
        <v>850060</v>
      </c>
      <c r="G4982" s="15">
        <f t="shared" si="154"/>
        <v>3.0184959091079967E-2</v>
      </c>
      <c r="H4982" s="15">
        <f t="shared" si="155"/>
        <v>6.469105730234119E-2</v>
      </c>
    </row>
    <row r="4983" spans="1:8">
      <c r="A4983" s="1">
        <v>4982</v>
      </c>
      <c r="B4983" s="444">
        <f>유형화!$F$71*hourly1!B4984/hourly1!$B$8763+유형화!$F$72*hourly1!C4984/hourly1!$C$8763+유형화!$F$73*hourly1!D4984/hourly1!$D$8763+유형화!$F$74*hourly1!E4984/hourly1!$E$8763</f>
        <v>220.81917072217502</v>
      </c>
      <c r="C4983" s="442">
        <f>hourly1!$F4984*유형화!$G$71/hourly1!$F$8763+유형화!$G$72*hourly1!$G4984/hourly1!$F$8763+유형화!$G$74*hourly1!I4984/hourly1!$I$8763</f>
        <v>0.53774185523417362</v>
      </c>
      <c r="D4983" s="14">
        <v>70.799440000000033</v>
      </c>
      <c r="E4983" s="14">
        <v>1123.8342640000001</v>
      </c>
      <c r="F4983" s="1">
        <v>904498</v>
      </c>
      <c r="G4983" s="15">
        <f t="shared" si="154"/>
        <v>8.1015618916449941E-2</v>
      </c>
      <c r="H4983" s="15">
        <f t="shared" si="155"/>
        <v>0.16381399593172838</v>
      </c>
    </row>
    <row r="4984" spans="1:8">
      <c r="A4984" s="1">
        <v>4983</v>
      </c>
      <c r="B4984" s="444">
        <f>유형화!$F$71*hourly1!B4985/hourly1!$B$8763+유형화!$F$72*hourly1!C4985/hourly1!$C$8763+유형화!$F$73*hourly1!D4985/hourly1!$D$8763+유형화!$F$74*hourly1!E4985/hourly1!$E$8763</f>
        <v>218.8952412149691</v>
      </c>
      <c r="C4984" s="442">
        <f>hourly1!$F4985*유형화!$G$71/hourly1!$F$8763+유형화!$G$72*hourly1!$G4985/hourly1!$F$8763+유형화!$G$74*hourly1!I4985/hourly1!$I$8763</f>
        <v>0.47393205369204616</v>
      </c>
      <c r="D4984" s="14">
        <v>65.709152999999986</v>
      </c>
      <c r="E4984" s="14">
        <v>1031.808575</v>
      </c>
      <c r="F4984" s="1">
        <v>842783</v>
      </c>
      <c r="G4984" s="15">
        <f t="shared" si="154"/>
        <v>7.5190816463671178E-2</v>
      </c>
      <c r="H4984" s="15">
        <f t="shared" si="155"/>
        <v>0.15302749388864251</v>
      </c>
    </row>
    <row r="4985" spans="1:8">
      <c r="A4985" s="1">
        <v>4984</v>
      </c>
      <c r="B4985" s="444">
        <f>유형화!$F$71*hourly1!B4986/hourly1!$B$8763+유형화!$F$72*hourly1!C4986/hourly1!$C$8763+유형화!$F$73*hourly1!D4986/hourly1!$D$8763+유형화!$F$74*hourly1!E4986/hourly1!$E$8763</f>
        <v>219.05374446202302</v>
      </c>
      <c r="C4985" s="442">
        <f>hourly1!$F4986*유형화!$G$71/hourly1!$F$8763+유형화!$G$72*hourly1!$G4986/hourly1!$F$8763+유형화!$G$74*hourly1!I4986/hourly1!$I$8763</f>
        <v>0.41928315116594361</v>
      </c>
      <c r="D4985" s="14">
        <v>37.798077999999997</v>
      </c>
      <c r="E4985" s="14">
        <v>852.72269999999855</v>
      </c>
      <c r="F4985" s="1">
        <v>876581</v>
      </c>
      <c r="G4985" s="15">
        <f t="shared" si="154"/>
        <v>4.3252244410722014E-2</v>
      </c>
      <c r="H4985" s="15">
        <f t="shared" si="155"/>
        <v>9.1290149528633166E-2</v>
      </c>
    </row>
    <row r="4986" spans="1:8">
      <c r="A4986" s="1">
        <v>4985</v>
      </c>
      <c r="B4986" s="444">
        <f>유형화!$F$71*hourly1!B4987/hourly1!$B$8763+유형화!$F$72*hourly1!C4987/hourly1!$C$8763+유형화!$F$73*hourly1!D4987/hourly1!$D$8763+유형화!$F$74*hourly1!E4987/hourly1!$E$8763</f>
        <v>215.70849716837731</v>
      </c>
      <c r="C4986" s="442">
        <f>hourly1!$F4987*유형화!$G$71/hourly1!$F$8763+유형화!$G$72*hourly1!$G4987/hourly1!$F$8763+유형화!$G$74*hourly1!I4987/hourly1!$I$8763</f>
        <v>0.47393205369204616</v>
      </c>
      <c r="D4986" s="14">
        <v>15.859745</v>
      </c>
      <c r="E4986" s="14">
        <v>620.67919499999948</v>
      </c>
      <c r="F4986" s="1">
        <v>847076</v>
      </c>
      <c r="G4986" s="15">
        <f t="shared" si="154"/>
        <v>1.8148265820069648E-2</v>
      </c>
      <c r="H4986" s="15">
        <f t="shared" si="155"/>
        <v>3.945433457049561E-2</v>
      </c>
    </row>
    <row r="4987" spans="1:8">
      <c r="A4987" s="1">
        <v>4986</v>
      </c>
      <c r="B4987" s="444">
        <f>유형화!$F$71*hourly1!B4988/hourly1!$B$8763+유형화!$F$72*hourly1!C4988/hourly1!$C$8763+유형화!$F$73*hourly1!D4988/hourly1!$D$8763+유형화!$F$74*hourly1!E4988/hourly1!$E$8763</f>
        <v>216.81929430733175</v>
      </c>
      <c r="C4987" s="442">
        <f>hourly1!$F4988*유형화!$G$71/hourly1!$F$8763+유형화!$G$72*hourly1!$G4988/hourly1!$F$8763+유형화!$G$74*hourly1!I4988/hourly1!$I$8763</f>
        <v>0.54685647021008776</v>
      </c>
      <c r="D4987" s="14">
        <v>10.079052000000001</v>
      </c>
      <c r="E4987" s="14">
        <v>350.84654000000029</v>
      </c>
      <c r="F4987" s="1">
        <v>834238</v>
      </c>
      <c r="G4987" s="15">
        <f t="shared" si="154"/>
        <v>1.153343353946136E-2</v>
      </c>
      <c r="H4987" s="15">
        <f t="shared" si="155"/>
        <v>2.5273585268143637E-2</v>
      </c>
    </row>
    <row r="4988" spans="1:8">
      <c r="A4988" s="1">
        <v>4987</v>
      </c>
      <c r="B4988" s="444">
        <f>유형화!$F$71*hourly1!B4989/hourly1!$B$8763+유형화!$F$72*hourly1!C4989/hourly1!$C$8763+유형화!$F$73*hourly1!D4989/hourly1!$D$8763+유형화!$F$74*hourly1!E4989/hourly1!$E$8763</f>
        <v>227.47288239576028</v>
      </c>
      <c r="C4988" s="442">
        <f>hourly1!$F4989*유형화!$G$71/hourly1!$F$8763+유형화!$G$72*hourly1!$G4989/hourly1!$F$8763+유형화!$G$74*hourly1!I4989/hourly1!$I$8763</f>
        <v>0.67455429984100301</v>
      </c>
      <c r="D4988" s="14">
        <v>8.7854549999999989</v>
      </c>
      <c r="E4988" s="14">
        <v>117.722742</v>
      </c>
      <c r="F4988" s="1">
        <v>858816</v>
      </c>
      <c r="G4988" s="15">
        <f t="shared" si="154"/>
        <v>1.005317378622796E-2</v>
      </c>
      <c r="H4988" s="15">
        <f t="shared" si="155"/>
        <v>2.2069217034296641E-2</v>
      </c>
    </row>
    <row r="4989" spans="1:8">
      <c r="A4989" s="1">
        <v>4988</v>
      </c>
      <c r="B4989" s="444">
        <f>유형화!$F$71*hourly1!B4990/hourly1!$B$8763+유형화!$F$72*hourly1!C4990/hourly1!$C$8763+유형화!$F$73*hourly1!D4990/hourly1!$D$8763+유형화!$F$74*hourly1!E4990/hourly1!$E$8763</f>
        <v>232.98046981156605</v>
      </c>
      <c r="C4989" s="442">
        <f>hourly1!$F4990*유형화!$G$71/hourly1!$F$8763+유형화!$G$72*hourly1!$G4990/hourly1!$F$8763+유형화!$G$74*hourly1!I4990/hourly1!$I$8763</f>
        <v>0.57887785519829082</v>
      </c>
      <c r="D4989" s="14">
        <v>13.320518</v>
      </c>
      <c r="E4989" s="14">
        <v>18.55150000000004</v>
      </c>
      <c r="F4989" s="1">
        <v>828612</v>
      </c>
      <c r="G4989" s="15">
        <f t="shared" si="154"/>
        <v>1.5242634829565197E-2</v>
      </c>
      <c r="H4989" s="15">
        <f t="shared" si="155"/>
        <v>3.3253021804391221E-2</v>
      </c>
    </row>
    <row r="4990" spans="1:8">
      <c r="A4990" s="1">
        <v>4989</v>
      </c>
      <c r="B4990" s="444">
        <f>유형화!$F$71*hourly1!B4991/hourly1!$B$8763+유형화!$F$72*hourly1!C4991/hourly1!$C$8763+유형화!$F$73*hourly1!D4991/hourly1!$D$8763+유형화!$F$74*hourly1!E4991/hourly1!$E$8763</f>
        <v>117.92950600382073</v>
      </c>
      <c r="C4990" s="442">
        <f>hourly1!$F4991*유형화!$G$71/hourly1!$F$8763+유형화!$G$72*hourly1!$G4991/hourly1!$F$8763+유형화!$G$74*hourly1!I4991/hourly1!$I$8763</f>
        <v>0.41942184031429647</v>
      </c>
      <c r="D4990" s="14">
        <v>14.378360000000001</v>
      </c>
      <c r="E4990" s="14">
        <v>12.570539999999999</v>
      </c>
      <c r="F4990" s="1">
        <v>849368</v>
      </c>
      <c r="G4990" s="15">
        <f t="shared" si="154"/>
        <v>1.645312073659801E-2</v>
      </c>
      <c r="H4990" s="15">
        <f t="shared" si="155"/>
        <v>3.5841735806553449E-2</v>
      </c>
    </row>
    <row r="4991" spans="1:8">
      <c r="A4991" s="1">
        <v>4990</v>
      </c>
      <c r="B4991" s="444">
        <f>유형화!$F$71*hourly1!B4992/hourly1!$B$8763+유형화!$F$72*hourly1!C4992/hourly1!$C$8763+유형화!$F$73*hourly1!D4992/hourly1!$D$8763+유형화!$F$74*hourly1!E4992/hourly1!$E$8763</f>
        <v>79.889733140802235</v>
      </c>
      <c r="C4991" s="442">
        <f>hourly1!$F4992*유형화!$G$71/hourly1!$F$8763+유형화!$G$72*hourly1!$G4992/hourly1!$F$8763+유형화!$G$74*hourly1!I4992/hourly1!$I$8763</f>
        <v>0.41474617443151962</v>
      </c>
      <c r="D4991" s="14">
        <v>9.8548249999999999</v>
      </c>
      <c r="E4991" s="14">
        <v>10.018359999999999</v>
      </c>
      <c r="F4991" s="1">
        <v>875016</v>
      </c>
      <c r="G4991" s="15">
        <f t="shared" si="154"/>
        <v>1.12768511543072E-2</v>
      </c>
      <c r="H4991" s="15">
        <f t="shared" si="155"/>
        <v>2.471897213578381E-2</v>
      </c>
    </row>
    <row r="4992" spans="1:8">
      <c r="A4992" s="1">
        <v>4991</v>
      </c>
      <c r="B4992" s="444">
        <f>유형화!$F$71*hourly1!B4993/hourly1!$B$8763+유형화!$F$72*hourly1!C4993/hourly1!$C$8763+유형화!$F$73*hourly1!D4993/hourly1!$D$8763+유형화!$F$74*hourly1!E4993/hourly1!$E$8763</f>
        <v>73.756396873997929</v>
      </c>
      <c r="C4992" s="442">
        <f>hourly1!$F4993*유형화!$G$71/hourly1!$F$8763+유형화!$G$72*hourly1!$G4993/hourly1!$F$8763+유형화!$G$74*hourly1!I4993/hourly1!$I$8763</f>
        <v>0.37841825507760196</v>
      </c>
      <c r="D4992" s="14">
        <v>13.630515000000001</v>
      </c>
      <c r="E4992" s="14">
        <v>6.8025600000000006</v>
      </c>
      <c r="F4992" s="1">
        <v>923216</v>
      </c>
      <c r="G4992" s="15">
        <f t="shared" si="154"/>
        <v>1.5597363607324496E-2</v>
      </c>
      <c r="H4992" s="15">
        <f t="shared" si="155"/>
        <v>3.4012414248044812E-2</v>
      </c>
    </row>
    <row r="4993" spans="1:8">
      <c r="A4993" s="1">
        <v>4992</v>
      </c>
      <c r="B4993" s="444">
        <f>유형화!$F$71*hourly1!B4994/hourly1!$B$8763+유형화!$F$72*hourly1!C4994/hourly1!$C$8763+유형화!$F$73*hourly1!D4994/hourly1!$D$8763+유형화!$F$74*hourly1!E4994/hourly1!$E$8763</f>
        <v>69.002836738838923</v>
      </c>
      <c r="C4993" s="442">
        <f>hourly1!$F4994*유형화!$G$71/hourly1!$F$8763+유형화!$G$72*hourly1!$G4994/hourly1!$F$8763+유형화!$G$74*hourly1!I4994/hourly1!$I$8763</f>
        <v>0.31492616739530355</v>
      </c>
      <c r="D4993" s="14">
        <v>28.482229</v>
      </c>
      <c r="E4993" s="14">
        <v>2.5978599999999998</v>
      </c>
      <c r="F4993" s="1">
        <v>936281</v>
      </c>
      <c r="G4993" s="15">
        <f t="shared" si="154"/>
        <v>3.2592142120828324E-2</v>
      </c>
      <c r="H4993" s="15">
        <f t="shared" si="155"/>
        <v>6.9652390628655136E-2</v>
      </c>
    </row>
    <row r="4994" spans="1:8">
      <c r="A4994" s="1">
        <v>4993</v>
      </c>
      <c r="B4994" s="444">
        <f>유형화!$F$71*hourly1!B4995/hourly1!$B$8763+유형화!$F$72*hourly1!C4995/hourly1!$C$8763+유형화!$F$73*hourly1!D4995/hourly1!$D$8763+유형화!$F$74*hourly1!E4995/hourly1!$E$8763</f>
        <v>66.006051285945659</v>
      </c>
      <c r="C4994" s="442">
        <f>hourly1!$F4995*유형화!$G$71/hourly1!$F$8763+유형화!$G$72*hourly1!$G4995/hourly1!$F$8763+유형화!$G$74*hourly1!I4995/hourly1!$I$8763</f>
        <v>0.2751441385763278</v>
      </c>
      <c r="D4994" s="14">
        <v>40.500549000000007</v>
      </c>
      <c r="E4994" s="14">
        <v>0.48759999999999998</v>
      </c>
      <c r="F4994" s="1">
        <v>890437</v>
      </c>
      <c r="G4994" s="15">
        <f t="shared" ref="G4994:G5057" si="156">D4994/$I$1</f>
        <v>4.6344675094760729E-2</v>
      </c>
      <c r="H4994" s="15">
        <f t="shared" ref="H4994:H5057" si="157">G4994/(1-$H$1*(1-G4994))</f>
        <v>9.7467279814038396E-2</v>
      </c>
    </row>
    <row r="4995" spans="1:8">
      <c r="A4995" s="1">
        <v>4994</v>
      </c>
      <c r="B4995" s="444">
        <f>유형화!$F$71*hourly1!B4996/hourly1!$B$8763+유형화!$F$72*hourly1!C4996/hourly1!$C$8763+유형화!$F$73*hourly1!D4996/hourly1!$D$8763+유형화!$F$74*hourly1!E4996/hourly1!$E$8763</f>
        <v>63.030295604409844</v>
      </c>
      <c r="C4995" s="442">
        <f>hourly1!$F4996*유형화!$G$71/hourly1!$F$8763+유형화!$G$72*hourly1!$G4996/hourly1!$F$8763+유형화!$G$74*hourly1!I4996/hourly1!$I$8763</f>
        <v>0.26057917044772394</v>
      </c>
      <c r="D4995" s="14">
        <v>39.798538999999998</v>
      </c>
      <c r="E4995" s="14">
        <v>0.78336000000000017</v>
      </c>
      <c r="F4995" s="1">
        <v>815174</v>
      </c>
      <c r="G4995" s="15">
        <f t="shared" si="156"/>
        <v>4.554136683927823E-2</v>
      </c>
      <c r="H4995" s="15">
        <f t="shared" si="157"/>
        <v>9.5866924262663647E-2</v>
      </c>
    </row>
    <row r="4996" spans="1:8">
      <c r="A4996" s="1">
        <v>4995</v>
      </c>
      <c r="B4996" s="444">
        <f>유형화!$F$71*hourly1!B4997/hourly1!$B$8763+유형화!$F$72*hourly1!C4997/hourly1!$C$8763+유형화!$F$73*hourly1!D4997/hourly1!$D$8763+유형화!$F$74*hourly1!E4997/hourly1!$E$8763</f>
        <v>61.573837535094817</v>
      </c>
      <c r="C4996" s="442">
        <f>hourly1!$F4997*유형화!$G$71/hourly1!$F$8763+유형화!$G$72*hourly1!$G4997/hourly1!$F$8763+유형화!$G$74*hourly1!I4997/hourly1!$I$8763</f>
        <v>0.25115466426664679</v>
      </c>
      <c r="D4996" s="14">
        <v>33.578682000000001</v>
      </c>
      <c r="E4996" s="14">
        <v>0.52432000000000001</v>
      </c>
      <c r="F4996" s="1">
        <v>687141</v>
      </c>
      <c r="G4996" s="15">
        <f t="shared" si="156"/>
        <v>3.8424000311706646E-2</v>
      </c>
      <c r="H4996" s="15">
        <f t="shared" si="157"/>
        <v>8.1556554065229742E-2</v>
      </c>
    </row>
    <row r="4997" spans="1:8">
      <c r="A4997" s="1">
        <v>4996</v>
      </c>
      <c r="B4997" s="444">
        <f>유형화!$F$71*hourly1!B4998/hourly1!$B$8763+유형화!$F$72*hourly1!C4998/hourly1!$C$8763+유형화!$F$73*hourly1!D4998/hourly1!$D$8763+유형화!$F$74*hourly1!E4998/hourly1!$E$8763</f>
        <v>60.103624831370418</v>
      </c>
      <c r="C4997" s="442">
        <f>hourly1!$F4998*유형화!$G$71/hourly1!$F$8763+유형화!$G$72*hourly1!$G4998/hourly1!$F$8763+유형화!$G$74*hourly1!I4998/hourly1!$I$8763</f>
        <v>0.23599541884136999</v>
      </c>
      <c r="D4997" s="14">
        <v>34.368647999999993</v>
      </c>
      <c r="E4997" s="14">
        <v>5.7520000000000002E-2</v>
      </c>
      <c r="F4997" s="1">
        <v>545206</v>
      </c>
      <c r="G4997" s="15">
        <f t="shared" si="156"/>
        <v>3.9327956394028078E-2</v>
      </c>
      <c r="H4997" s="15">
        <f t="shared" si="157"/>
        <v>8.3387242200519809E-2</v>
      </c>
    </row>
    <row r="4998" spans="1:8">
      <c r="A4998" s="1">
        <v>4997</v>
      </c>
      <c r="B4998" s="444">
        <f>유형화!$F$71*hourly1!B4999/hourly1!$B$8763+유형화!$F$72*hourly1!C4999/hourly1!$C$8763+유형화!$F$73*hourly1!D4999/hourly1!$D$8763+유형화!$F$74*hourly1!E4999/hourly1!$E$8763</f>
        <v>59.295909545362107</v>
      </c>
      <c r="C4998" s="442">
        <f>hourly1!$F4999*유형화!$G$71/hourly1!$F$8763+유형화!$G$72*hourly1!$G4999/hourly1!$F$8763+유형화!$G$74*hourly1!I4999/hourly1!$I$8763</f>
        <v>0.23602092395502125</v>
      </c>
      <c r="D4998" s="14">
        <v>65.785627000000019</v>
      </c>
      <c r="E4998" s="14">
        <v>4.9119999999999997E-2</v>
      </c>
      <c r="F4998" s="1">
        <v>602863</v>
      </c>
      <c r="G4998" s="15">
        <f t="shared" si="156"/>
        <v>7.527832546714662E-2</v>
      </c>
      <c r="H4998" s="15">
        <f t="shared" si="157"/>
        <v>0.15319058565785854</v>
      </c>
    </row>
    <row r="4999" spans="1:8">
      <c r="A4999" s="1">
        <v>4998</v>
      </c>
      <c r="B4999" s="444">
        <f>유형화!$F$71*hourly1!B5000/hourly1!$B$8763+유형화!$F$72*hourly1!C5000/hourly1!$C$8763+유형화!$F$73*hourly1!D5000/hourly1!$D$8763+유형화!$F$74*hourly1!E5000/hourly1!$E$8763</f>
        <v>60.852660791478158</v>
      </c>
      <c r="C4999" s="442">
        <f>hourly1!$F5000*유형화!$G$71/hourly1!$F$8763+유형화!$G$72*hourly1!$G5000/hourly1!$F$8763+유형화!$G$74*hourly1!I5000/hourly1!$I$8763</f>
        <v>0.2511887254088393</v>
      </c>
      <c r="D4999" s="14">
        <v>85.725597000000008</v>
      </c>
      <c r="E4999" s="14">
        <v>1.218015000000001</v>
      </c>
      <c r="F4999" s="1">
        <v>958770</v>
      </c>
      <c r="G4999" s="15">
        <f t="shared" si="156"/>
        <v>9.8095582365300651E-2</v>
      </c>
      <c r="H4999" s="15">
        <f t="shared" si="157"/>
        <v>0.19465241006058717</v>
      </c>
    </row>
    <row r="5000" spans="1:8">
      <c r="A5000" s="1">
        <v>4999</v>
      </c>
      <c r="B5000" s="444">
        <f>유형화!$F$71*hourly1!B5001/hourly1!$B$8763+유형화!$F$72*hourly1!C5001/hourly1!$C$8763+유형화!$F$73*hourly1!D5001/hourly1!$D$8763+유형화!$F$74*hourly1!E5001/hourly1!$E$8763</f>
        <v>90.884688544837843</v>
      </c>
      <c r="C5000" s="442">
        <f>hourly1!$F5001*유형화!$G$71/hourly1!$F$8763+유형화!$G$72*hourly1!$G5001/hourly1!$F$8763+유형화!$G$74*hourly1!I5001/hourly1!$I$8763</f>
        <v>0.31996721643978082</v>
      </c>
      <c r="D5000" s="14">
        <v>108.376215</v>
      </c>
      <c r="E5000" s="14">
        <v>51.561045999999997</v>
      </c>
      <c r="F5000" s="1">
        <v>977251</v>
      </c>
      <c r="G5000" s="15">
        <f t="shared" si="156"/>
        <v>0.12401462686777243</v>
      </c>
      <c r="H5000" s="15">
        <f t="shared" si="157"/>
        <v>0.23931436055006397</v>
      </c>
    </row>
    <row r="5001" spans="1:8">
      <c r="A5001" s="1">
        <v>5000</v>
      </c>
      <c r="B5001" s="444">
        <f>유형화!$F$71*hourly1!B5002/hourly1!$B$8763+유형화!$F$72*hourly1!C5002/hourly1!$C$8763+유형화!$F$73*hourly1!D5002/hourly1!$D$8763+유형화!$F$74*hourly1!E5002/hourly1!$E$8763</f>
        <v>81.196968952413599</v>
      </c>
      <c r="C5001" s="442">
        <f>hourly1!$F5002*유형화!$G$71/hourly1!$F$8763+유형화!$G$72*hourly1!$G5002/hourly1!$F$8763+유형화!$G$74*hourly1!I5002/hourly1!$I$8763</f>
        <v>0.4254240980508831</v>
      </c>
      <c r="D5001" s="14">
        <v>110.859542</v>
      </c>
      <c r="E5001" s="14">
        <v>221.32478400000019</v>
      </c>
      <c r="F5001" s="1">
        <v>939224</v>
      </c>
      <c r="G5001" s="15">
        <f t="shared" si="156"/>
        <v>0.12685629163061421</v>
      </c>
      <c r="H5001" s="15">
        <f t="shared" si="157"/>
        <v>0.24406190667859018</v>
      </c>
    </row>
    <row r="5002" spans="1:8">
      <c r="A5002" s="1">
        <v>5001</v>
      </c>
      <c r="B5002" s="444">
        <f>유형화!$F$71*hourly1!B5003/hourly1!$B$8763+유형화!$F$72*hourly1!C5003/hourly1!$C$8763+유형화!$F$73*hourly1!D5003/hourly1!$D$8763+유형화!$F$74*hourly1!E5003/hourly1!$E$8763</f>
        <v>96.695144329324094</v>
      </c>
      <c r="C5002" s="442">
        <f>hourly1!$F5003*유형화!$G$71/hourly1!$F$8763+유형화!$G$72*hourly1!$G5003/hourly1!$F$8763+유형화!$G$74*hourly1!I5003/hourly1!$I$8763</f>
        <v>0.54620238219961281</v>
      </c>
      <c r="D5002" s="14">
        <v>85.183440000000004</v>
      </c>
      <c r="E5002" s="14">
        <v>448.34988699999991</v>
      </c>
      <c r="F5002" s="1">
        <v>886080</v>
      </c>
      <c r="G5002" s="15">
        <f t="shared" si="156"/>
        <v>9.7475193490686868E-2</v>
      </c>
      <c r="H5002" s="15">
        <f t="shared" si="157"/>
        <v>0.19355241347937061</v>
      </c>
    </row>
    <row r="5003" spans="1:8">
      <c r="A5003" s="1">
        <v>5002</v>
      </c>
      <c r="B5003" s="444">
        <f>유형화!$F$71*hourly1!B5004/hourly1!$B$8763+유형화!$F$72*hourly1!C5004/hourly1!$C$8763+유형화!$F$73*hourly1!D5004/hourly1!$D$8763+유형화!$F$74*hourly1!E5004/hourly1!$E$8763</f>
        <v>111.88667952390681</v>
      </c>
      <c r="C5003" s="442">
        <f>hourly1!$F5004*유형화!$G$71/hourly1!$F$8763+유형화!$G$72*hourly1!$G5004/hourly1!$F$8763+유형화!$G$74*hourly1!I5004/hourly1!$I$8763</f>
        <v>0.6518821279827165</v>
      </c>
      <c r="D5003" s="14">
        <v>68.449245000000019</v>
      </c>
      <c r="E5003" s="14">
        <v>641.68610100000046</v>
      </c>
      <c r="F5003" s="1">
        <v>888028</v>
      </c>
      <c r="G5003" s="15">
        <f t="shared" si="156"/>
        <v>7.8326296762216127E-2</v>
      </c>
      <c r="H5003" s="15">
        <f t="shared" si="157"/>
        <v>0.1588512655766256</v>
      </c>
    </row>
    <row r="5004" spans="1:8">
      <c r="A5004" s="1">
        <v>5003</v>
      </c>
      <c r="B5004" s="444">
        <f>유형화!$F$71*hourly1!B5005/hourly1!$B$8763+유형화!$F$72*hourly1!C5005/hourly1!$C$8763+유형화!$F$73*hourly1!D5005/hourly1!$D$8763+유형화!$F$74*hourly1!E5005/hourly1!$E$8763</f>
        <v>118.67286773845966</v>
      </c>
      <c r="C5004" s="442">
        <f>hourly1!$F5005*유형화!$G$71/hourly1!$F$8763+유형화!$G$72*hourly1!$G5005/hourly1!$F$8763+유형화!$G$74*hourly1!I5005/hourly1!$I$8763</f>
        <v>0.6970951162896879</v>
      </c>
      <c r="D5004" s="14">
        <v>38.909646999999993</v>
      </c>
      <c r="E5004" s="14">
        <v>768.96932200000026</v>
      </c>
      <c r="F5004" s="1">
        <v>878870</v>
      </c>
      <c r="G5004" s="15">
        <f t="shared" si="156"/>
        <v>4.4524209987050568E-2</v>
      </c>
      <c r="H5004" s="15">
        <f t="shared" si="157"/>
        <v>9.383626220763891E-2</v>
      </c>
    </row>
    <row r="5005" spans="1:8">
      <c r="A5005" s="1">
        <v>5004</v>
      </c>
      <c r="B5005" s="444">
        <f>유형화!$F$71*hourly1!B5006/hourly1!$B$8763+유형화!$F$72*hourly1!C5006/hourly1!$C$8763+유형화!$F$73*hourly1!D5006/hourly1!$D$8763+유형화!$F$74*hourly1!E5006/hourly1!$E$8763</f>
        <v>121.70055886672664</v>
      </c>
      <c r="C5005" s="442">
        <f>hourly1!$F5006*유형화!$G$71/hourly1!$F$8763+유형화!$G$72*hourly1!$G5006/hourly1!$F$8763+유형화!$G$74*hourly1!I5006/hourly1!$I$8763</f>
        <v>0.7221768287571364</v>
      </c>
      <c r="D5005" s="14">
        <v>32.413401</v>
      </c>
      <c r="E5005" s="14">
        <v>820.33885699999962</v>
      </c>
      <c r="F5005" s="1">
        <v>885232</v>
      </c>
      <c r="G5005" s="15">
        <f t="shared" si="156"/>
        <v>3.7090572230544142E-2</v>
      </c>
      <c r="H5005" s="15">
        <f t="shared" si="157"/>
        <v>7.8849036647868909E-2</v>
      </c>
    </row>
    <row r="5006" spans="1:8">
      <c r="A5006" s="1">
        <v>5005</v>
      </c>
      <c r="B5006" s="444">
        <f>유형화!$F$71*hourly1!B5007/hourly1!$B$8763+유형화!$F$72*hourly1!C5007/hourly1!$C$8763+유형화!$F$73*hourly1!D5007/hourly1!$D$8763+유형화!$F$74*hourly1!E5007/hourly1!$E$8763</f>
        <v>136.53641078453668</v>
      </c>
      <c r="C5006" s="442">
        <f>hourly1!$F5007*유형화!$G$71/hourly1!$F$8763+유형화!$G$72*hourly1!$G5007/hourly1!$F$8763+유형화!$G$74*hourly1!I5007/hourly1!$I$8763</f>
        <v>0.6516005124147326</v>
      </c>
      <c r="D5006" s="14">
        <v>19.680548000000002</v>
      </c>
      <c r="E5006" s="14">
        <v>806.50015699999949</v>
      </c>
      <c r="F5006" s="1">
        <v>880527</v>
      </c>
      <c r="G5006" s="15">
        <f t="shared" si="156"/>
        <v>2.2520400964116387E-2</v>
      </c>
      <c r="H5006" s="15">
        <f t="shared" si="157"/>
        <v>4.8704740678236519E-2</v>
      </c>
    </row>
    <row r="5007" spans="1:8">
      <c r="A5007" s="1">
        <v>5006</v>
      </c>
      <c r="B5007" s="444">
        <f>유형화!$F$71*hourly1!B5008/hourly1!$B$8763+유형화!$F$72*hourly1!C5008/hourly1!$C$8763+유형화!$F$73*hourly1!D5008/hourly1!$D$8763+유형화!$F$74*hourly1!E5008/hourly1!$E$8763</f>
        <v>123.46617498697478</v>
      </c>
      <c r="C5007" s="442">
        <f>hourly1!$F5008*유형화!$G$71/hourly1!$F$8763+유형화!$G$72*hourly1!$G5008/hourly1!$F$8763+유형화!$G$74*hourly1!I5008/hourly1!$I$8763</f>
        <v>0.59114581486454554</v>
      </c>
      <c r="D5007" s="14">
        <v>45.087343999999987</v>
      </c>
      <c r="E5007" s="14">
        <v>758.15074899999911</v>
      </c>
      <c r="F5007" s="1">
        <v>883838</v>
      </c>
      <c r="G5007" s="15">
        <f t="shared" si="156"/>
        <v>5.1593332933973529E-2</v>
      </c>
      <c r="H5007" s="15">
        <f t="shared" si="157"/>
        <v>0.10785093108214543</v>
      </c>
    </row>
    <row r="5008" spans="1:8">
      <c r="A5008" s="1">
        <v>5007</v>
      </c>
      <c r="B5008" s="444">
        <f>유형화!$F$71*hourly1!B5009/hourly1!$B$8763+유형화!$F$72*hourly1!C5009/hourly1!$C$8763+유형화!$F$73*hourly1!D5009/hourly1!$D$8763+유형화!$F$74*hourly1!E5009/hourly1!$E$8763</f>
        <v>122.82280614792198</v>
      </c>
      <c r="C5008" s="442">
        <f>hourly1!$F5009*유형화!$G$71/hourly1!$F$8763+유형화!$G$72*hourly1!$G5009/hourly1!$F$8763+유형화!$G$74*hourly1!I5009/hourly1!$I$8763</f>
        <v>0.51061337776770743</v>
      </c>
      <c r="D5008" s="14">
        <v>30.479474</v>
      </c>
      <c r="E5008" s="14">
        <v>664.4247830000005</v>
      </c>
      <c r="F5008" s="1">
        <v>874268</v>
      </c>
      <c r="G5008" s="15">
        <f t="shared" si="156"/>
        <v>3.48775844887734E-2</v>
      </c>
      <c r="H5008" s="15">
        <f t="shared" si="157"/>
        <v>7.4336898205522986E-2</v>
      </c>
    </row>
    <row r="5009" spans="1:8">
      <c r="A5009" s="1">
        <v>5008</v>
      </c>
      <c r="B5009" s="444">
        <f>유형화!$F$71*hourly1!B5010/hourly1!$B$8763+유형화!$F$72*hourly1!C5010/hourly1!$C$8763+유형화!$F$73*hourly1!D5010/hourly1!$D$8763+유형화!$F$74*hourly1!E5010/hourly1!$E$8763</f>
        <v>120.89017898544195</v>
      </c>
      <c r="C5009" s="442">
        <f>hourly1!$F5010*유형화!$G$71/hourly1!$F$8763+유형화!$G$72*hourly1!$G5010/hourly1!$F$8763+유형화!$G$74*hourly1!I5010/hourly1!$I$8763</f>
        <v>0.47539562348850051</v>
      </c>
      <c r="D5009" s="14">
        <v>17.1615</v>
      </c>
      <c r="E5009" s="14">
        <v>519.45382400000062</v>
      </c>
      <c r="F5009" s="1">
        <v>871252</v>
      </c>
      <c r="G5009" s="15">
        <f t="shared" si="156"/>
        <v>1.9637860751930452E-2</v>
      </c>
      <c r="H5009" s="15">
        <f t="shared" si="157"/>
        <v>4.2616809159444088E-2</v>
      </c>
    </row>
    <row r="5010" spans="1:8">
      <c r="A5010" s="1">
        <v>5009</v>
      </c>
      <c r="B5010" s="444">
        <f>유형화!$F$71*hourly1!B5011/hourly1!$B$8763+유형화!$F$72*hourly1!C5011/hourly1!$C$8763+유형화!$F$73*hourly1!D5011/hourly1!$D$8763+유형화!$F$74*hourly1!E5011/hourly1!$E$8763</f>
        <v>117.33167130447042</v>
      </c>
      <c r="C5010" s="442">
        <f>hourly1!$F5011*유형화!$G$71/hourly1!$F$8763+유형화!$G$72*hourly1!$G5011/hourly1!$F$8763+유형화!$G$74*hourly1!I5011/hourly1!$I$8763</f>
        <v>0.36483902292292536</v>
      </c>
      <c r="D5010" s="14">
        <v>11.279320999999999</v>
      </c>
      <c r="E5010" s="14">
        <v>377.01351900000009</v>
      </c>
      <c r="F5010" s="1">
        <v>890487</v>
      </c>
      <c r="G5010" s="15">
        <f t="shared" si="156"/>
        <v>1.2906898299934442E-2</v>
      </c>
      <c r="H5010" s="15">
        <f t="shared" si="157"/>
        <v>2.8236561696332291E-2</v>
      </c>
    </row>
    <row r="5011" spans="1:8">
      <c r="A5011" s="1">
        <v>5010</v>
      </c>
      <c r="B5011" s="444">
        <f>유형화!$F$71*hourly1!B5012/hourly1!$B$8763+유형화!$F$72*hourly1!C5012/hourly1!$C$8763+유형화!$F$73*hourly1!D5012/hourly1!$D$8763+유형화!$F$74*hourly1!E5012/hourly1!$E$8763</f>
        <v>115.35126680494544</v>
      </c>
      <c r="C5011" s="442">
        <f>hourly1!$F5012*유형화!$G$71/hourly1!$F$8763+유형화!$G$72*hourly1!$G5012/hourly1!$F$8763+유형화!$G$74*hourly1!I5012/hourly1!$I$8763</f>
        <v>0.49557473160186705</v>
      </c>
      <c r="D5011" s="14">
        <v>13.993256000000001</v>
      </c>
      <c r="E5011" s="14">
        <v>223.7475089999997</v>
      </c>
      <c r="F5011" s="1">
        <v>871693</v>
      </c>
      <c r="G5011" s="15">
        <f t="shared" si="156"/>
        <v>1.6012447209982537E-2</v>
      </c>
      <c r="H5011" s="15">
        <f t="shared" si="157"/>
        <v>3.4900192424737554E-2</v>
      </c>
    </row>
    <row r="5012" spans="1:8">
      <c r="A5012" s="1">
        <v>5011</v>
      </c>
      <c r="B5012" s="444">
        <f>유형화!$F$71*hourly1!B5013/hourly1!$B$8763+유형화!$F$72*hourly1!C5013/hourly1!$C$8763+유형화!$F$73*hourly1!D5013/hourly1!$D$8763+유형화!$F$74*hourly1!E5013/hourly1!$E$8763</f>
        <v>125.53589720124673</v>
      </c>
      <c r="C5012" s="442">
        <f>hourly1!$F5013*유형화!$G$71/hourly1!$F$8763+유형화!$G$72*hourly1!$G5013/hourly1!$F$8763+유형화!$G$74*hourly1!I5013/hourly1!$I$8763</f>
        <v>0.5812110434384703</v>
      </c>
      <c r="D5012" s="14">
        <v>11.869071999999999</v>
      </c>
      <c r="E5012" s="14">
        <v>89.42832900000009</v>
      </c>
      <c r="F5012" s="1">
        <v>872356</v>
      </c>
      <c r="G5012" s="15">
        <f t="shared" si="156"/>
        <v>1.3581748867560334E-2</v>
      </c>
      <c r="H5012" s="15">
        <f t="shared" si="157"/>
        <v>2.9688832053212193E-2</v>
      </c>
    </row>
    <row r="5013" spans="1:8">
      <c r="A5013" s="1">
        <v>5012</v>
      </c>
      <c r="B5013" s="444">
        <f>유형화!$F$71*hourly1!B5014/hourly1!$B$8763+유형화!$F$72*hourly1!C5014/hourly1!$C$8763+유형화!$F$73*hourly1!D5014/hourly1!$D$8763+유형화!$F$74*hourly1!E5014/hourly1!$E$8763</f>
        <v>128.91311355561263</v>
      </c>
      <c r="C5013" s="442">
        <f>hourly1!$F5014*유형화!$G$71/hourly1!$F$8763+유형화!$G$72*hourly1!$G5014/hourly1!$F$8763+유형화!$G$74*hourly1!I5014/hourly1!$I$8763</f>
        <v>0.61150606632502624</v>
      </c>
      <c r="D5013" s="14">
        <v>11.716787</v>
      </c>
      <c r="E5013" s="14">
        <v>14.34505499999999</v>
      </c>
      <c r="F5013" s="1">
        <v>861625</v>
      </c>
      <c r="G5013" s="15">
        <f t="shared" si="156"/>
        <v>1.3407489529821341E-2</v>
      </c>
      <c r="H5013" s="15">
        <f t="shared" si="157"/>
        <v>2.9314053781746403E-2</v>
      </c>
    </row>
    <row r="5014" spans="1:8">
      <c r="A5014" s="1">
        <v>5013</v>
      </c>
      <c r="B5014" s="444">
        <f>유형화!$F$71*hourly1!B5015/hourly1!$B$8763+유형화!$F$72*hourly1!C5015/hourly1!$C$8763+유형화!$F$73*hourly1!D5015/hourly1!$D$8763+유형화!$F$74*hourly1!E5015/hourly1!$E$8763</f>
        <v>101.98492440859688</v>
      </c>
      <c r="C5014" s="442">
        <f>hourly1!$F5015*유형화!$G$71/hourly1!$F$8763+유형화!$G$72*hourly1!$G5015/hourly1!$F$8763+유형화!$G$74*hourly1!I5015/hourly1!$I$8763</f>
        <v>0.42024688592362147</v>
      </c>
      <c r="D5014" s="14">
        <v>11.784065</v>
      </c>
      <c r="E5014" s="14">
        <v>10.922040000000001</v>
      </c>
      <c r="F5014" s="1">
        <v>853502</v>
      </c>
      <c r="G5014" s="15">
        <f t="shared" si="156"/>
        <v>1.348447557391238E-2</v>
      </c>
      <c r="H5014" s="15">
        <f t="shared" si="157"/>
        <v>2.9479646464312895E-2</v>
      </c>
    </row>
    <row r="5015" spans="1:8">
      <c r="A5015" s="1">
        <v>5014</v>
      </c>
      <c r="B5015" s="444">
        <f>유형화!$F$71*hourly1!B5016/hourly1!$B$8763+유형화!$F$72*hourly1!C5016/hourly1!$C$8763+유형화!$F$73*hourly1!D5016/hourly1!$D$8763+유형화!$F$74*hourly1!E5016/hourly1!$E$8763</f>
        <v>74.577932217180972</v>
      </c>
      <c r="C5015" s="442">
        <f>hourly1!$F5016*유형화!$G$71/hourly1!$F$8763+유형화!$G$72*hourly1!$G5016/hourly1!$F$8763+유형화!$G$74*hourly1!I5016/hourly1!$I$8763</f>
        <v>0.40506384659040162</v>
      </c>
      <c r="D5015" s="14">
        <v>15.974888</v>
      </c>
      <c r="E5015" s="14">
        <v>9.5250399999999988</v>
      </c>
      <c r="F5015" s="1">
        <v>894921</v>
      </c>
      <c r="G5015" s="15">
        <f t="shared" si="156"/>
        <v>1.8280023661782756E-2</v>
      </c>
      <c r="H5015" s="15">
        <f t="shared" si="157"/>
        <v>3.9734516262609473E-2</v>
      </c>
    </row>
    <row r="5016" spans="1:8">
      <c r="A5016" s="1">
        <v>5015</v>
      </c>
      <c r="B5016" s="444">
        <f>유형화!$F$71*hourly1!B5017/hourly1!$B$8763+유형화!$F$72*hourly1!C5017/hourly1!$C$8763+유형화!$F$73*hourly1!D5017/hourly1!$D$8763+유형화!$F$74*hourly1!E5017/hourly1!$E$8763</f>
        <v>70.803929629526749</v>
      </c>
      <c r="C5016" s="442">
        <f>hourly1!$F5017*유형화!$G$71/hourly1!$F$8763+유형화!$G$72*hourly1!$G5017/hourly1!$F$8763+유형화!$G$74*hourly1!I5017/hourly1!$I$8763</f>
        <v>0.39003277862127067</v>
      </c>
      <c r="D5016" s="14">
        <v>20.447288</v>
      </c>
      <c r="E5016" s="14">
        <v>5.2176799999999997</v>
      </c>
      <c r="F5016" s="1">
        <v>913156</v>
      </c>
      <c r="G5016" s="15">
        <f t="shared" si="156"/>
        <v>2.3397779593777847E-2</v>
      </c>
      <c r="H5016" s="15">
        <f t="shared" si="157"/>
        <v>5.0549487601261878E-2</v>
      </c>
    </row>
    <row r="5017" spans="1:8">
      <c r="A5017" s="1">
        <v>5016</v>
      </c>
      <c r="B5017" s="444">
        <f>유형화!$F$71*hourly1!B5018/hourly1!$B$8763+유형화!$F$72*hourly1!C5018/hourly1!$C$8763+유형화!$F$73*hourly1!D5018/hourly1!$D$8763+유형화!$F$74*hourly1!E5018/hourly1!$E$8763</f>
        <v>66.980011199163854</v>
      </c>
      <c r="C5017" s="442">
        <f>hourly1!$F5018*유형화!$G$71/hourly1!$F$8763+유형화!$G$72*hourly1!$G5018/hourly1!$F$8763+유형화!$G$74*hourly1!I5018/hourly1!$I$8763</f>
        <v>0.31485454121351536</v>
      </c>
      <c r="D5017" s="14">
        <v>17.755396999999999</v>
      </c>
      <c r="E5017" s="14">
        <v>1.35572</v>
      </c>
      <c r="F5017" s="1">
        <v>986032</v>
      </c>
      <c r="G5017" s="15">
        <f t="shared" si="156"/>
        <v>2.0317455576799443E-2</v>
      </c>
      <c r="H5017" s="15">
        <f t="shared" si="157"/>
        <v>4.4055885887490757E-2</v>
      </c>
    </row>
    <row r="5018" spans="1:8">
      <c r="A5018" s="1">
        <v>5017</v>
      </c>
      <c r="B5018" s="444">
        <f>유형화!$F$71*hourly1!B5019/hourly1!$B$8763+유형화!$F$72*hourly1!C5019/hourly1!$C$8763+유형화!$F$73*hourly1!D5019/hourly1!$D$8763+유형화!$F$74*hourly1!E5019/hourly1!$E$8763</f>
        <v>65.484923392000852</v>
      </c>
      <c r="C5018" s="442">
        <f>hourly1!$F5019*유형화!$G$71/hourly1!$F$8763+유형화!$G$72*hourly1!$G5019/hourly1!$F$8763+유형화!$G$74*hourly1!I5019/hourly1!$I$8763</f>
        <v>0.26274979414562233</v>
      </c>
      <c r="D5018" s="14">
        <v>17.447931999999991</v>
      </c>
      <c r="E5018" s="14">
        <v>0.19524</v>
      </c>
      <c r="F5018" s="1">
        <v>972292</v>
      </c>
      <c r="G5018" s="15">
        <f t="shared" si="156"/>
        <v>1.9965624160192944E-2</v>
      </c>
      <c r="H5018" s="15">
        <f t="shared" si="157"/>
        <v>4.3311156251075865E-2</v>
      </c>
    </row>
    <row r="5019" spans="1:8">
      <c r="A5019" s="1">
        <v>5018</v>
      </c>
      <c r="B5019" s="444">
        <f>유형화!$F$71*hourly1!B5020/hourly1!$B$8763+유형화!$F$72*hourly1!C5020/hourly1!$C$8763+유형화!$F$73*hourly1!D5020/hourly1!$D$8763+유형화!$F$74*hourly1!E5020/hourly1!$E$8763</f>
        <v>64.201059343783314</v>
      </c>
      <c r="C5019" s="442">
        <f>hourly1!$F5020*유형화!$G$71/hourly1!$F$8763+유형화!$G$72*hourly1!$G5020/hourly1!$F$8763+유형화!$G$74*hourly1!I5020/hourly1!$I$8763</f>
        <v>0.24325802032506205</v>
      </c>
      <c r="D5019" s="14">
        <v>18.098268999999998</v>
      </c>
      <c r="E5019" s="14">
        <v>0.61055999999999999</v>
      </c>
      <c r="F5019" s="1">
        <v>825581</v>
      </c>
      <c r="G5019" s="15">
        <f t="shared" si="156"/>
        <v>2.0709803133349622E-2</v>
      </c>
      <c r="H5019" s="15">
        <f t="shared" si="157"/>
        <v>4.4885640240570041E-2</v>
      </c>
    </row>
    <row r="5020" spans="1:8">
      <c r="A5020" s="1">
        <v>5019</v>
      </c>
      <c r="B5020" s="444">
        <f>유형화!$F$71*hourly1!B5021/hourly1!$B$8763+유형화!$F$72*hourly1!C5021/hourly1!$C$8763+유형화!$F$73*hourly1!D5021/hourly1!$D$8763+유형화!$F$74*hourly1!E5021/hourly1!$E$8763</f>
        <v>63.373071532571245</v>
      </c>
      <c r="C5020" s="442">
        <f>hourly1!$F5021*유형화!$G$71/hourly1!$F$8763+유형화!$G$72*hourly1!$G5021/hourly1!$F$8763+유형화!$G$74*hourly1!I5021/hourly1!$I$8763</f>
        <v>0.23734107841592866</v>
      </c>
      <c r="D5020" s="14">
        <v>25.1599</v>
      </c>
      <c r="E5020" s="14">
        <v>0.49496000000000001</v>
      </c>
      <c r="F5020" s="1">
        <v>699361</v>
      </c>
      <c r="G5020" s="15">
        <f t="shared" si="156"/>
        <v>2.8790409505724732E-2</v>
      </c>
      <c r="H5020" s="15">
        <f t="shared" si="157"/>
        <v>6.1803914449753083E-2</v>
      </c>
    </row>
    <row r="5021" spans="1:8">
      <c r="A5021" s="1">
        <v>5020</v>
      </c>
      <c r="B5021" s="444">
        <f>유형화!$F$71*hourly1!B5022/hourly1!$B$8763+유형화!$F$72*hourly1!C5022/hourly1!$C$8763+유형화!$F$73*hourly1!D5022/hourly1!$D$8763+유형화!$F$74*hourly1!E5022/hourly1!$E$8763</f>
        <v>62.75693304031433</v>
      </c>
      <c r="C5021" s="442">
        <f>hourly1!$F5022*유형화!$G$71/hourly1!$F$8763+유형화!$G$72*hourly1!$G5022/hourly1!$F$8763+유형화!$G$74*hourly1!I5022/hourly1!$I$8763</f>
        <v>0.23736666501556603</v>
      </c>
      <c r="D5021" s="14">
        <v>30.315467000000002</v>
      </c>
      <c r="E5021" s="14">
        <v>4.9599999999999998E-2</v>
      </c>
      <c r="F5021" s="1">
        <v>565568</v>
      </c>
      <c r="G5021" s="15">
        <f t="shared" si="156"/>
        <v>3.468991169628196E-2</v>
      </c>
      <c r="H5021" s="15">
        <f t="shared" si="157"/>
        <v>7.3953168467112335E-2</v>
      </c>
    </row>
    <row r="5022" spans="1:8">
      <c r="A5022" s="1">
        <v>5021</v>
      </c>
      <c r="B5022" s="444">
        <f>유형화!$F$71*hourly1!B5023/hourly1!$B$8763+유형화!$F$72*hourly1!C5023/hourly1!$C$8763+유형화!$F$73*hourly1!D5023/hourly1!$D$8763+유형화!$F$74*hourly1!E5023/hourly1!$E$8763</f>
        <v>62.14913018563373</v>
      </c>
      <c r="C5022" s="442">
        <f>hourly1!$F5023*유형화!$G$71/hourly1!$F$8763+유형화!$G$72*hourly1!$G5023/hourly1!$F$8763+유형화!$G$74*hourly1!I5023/hourly1!$I$8763</f>
        <v>0.23615366462638834</v>
      </c>
      <c r="D5022" s="14">
        <v>38.619980000000012</v>
      </c>
      <c r="E5022" s="14">
        <v>4.9520000000000002E-2</v>
      </c>
      <c r="F5022" s="1">
        <v>626696</v>
      </c>
      <c r="G5022" s="15">
        <f t="shared" si="156"/>
        <v>4.4192744776525322E-2</v>
      </c>
      <c r="H5022" s="15">
        <f t="shared" si="157"/>
        <v>9.3173486904099628E-2</v>
      </c>
    </row>
    <row r="5023" spans="1:8">
      <c r="A5023" s="1">
        <v>5022</v>
      </c>
      <c r="B5023" s="444">
        <f>유형화!$F$71*hourly1!B5024/hourly1!$B$8763+유형화!$F$72*hourly1!C5024/hourly1!$C$8763+유형화!$F$73*hourly1!D5024/hourly1!$D$8763+유형화!$F$74*hourly1!E5024/hourly1!$E$8763</f>
        <v>63.850056691512876</v>
      </c>
      <c r="C5023" s="442">
        <f>hourly1!$F5024*유형화!$G$71/hourly1!$F$8763+유형화!$G$72*hourly1!$G5024/hourly1!$F$8763+유형화!$G$74*hourly1!I5024/hourly1!$I$8763</f>
        <v>0.42120100533493959</v>
      </c>
      <c r="D5023" s="14">
        <v>36.491236999999998</v>
      </c>
      <c r="E5023" s="14">
        <v>0.157254</v>
      </c>
      <c r="F5023" s="1">
        <v>991756</v>
      </c>
      <c r="G5023" s="15">
        <f t="shared" si="156"/>
        <v>4.1756829582011615E-2</v>
      </c>
      <c r="H5023" s="15">
        <f t="shared" si="157"/>
        <v>8.8287122027083262E-2</v>
      </c>
    </row>
    <row r="5024" spans="1:8">
      <c r="A5024" s="1">
        <v>5023</v>
      </c>
      <c r="B5024" s="444">
        <f>유형화!$F$71*hourly1!B5025/hourly1!$B$8763+유형화!$F$72*hourly1!C5025/hourly1!$C$8763+유형화!$F$73*hourly1!D5025/hourly1!$D$8763+유형화!$F$74*hourly1!E5025/hourly1!$E$8763</f>
        <v>95.710884514034902</v>
      </c>
      <c r="C5024" s="442">
        <f>hourly1!$F5025*유형화!$G$71/hourly1!$F$8763+유형화!$G$72*hourly1!$G5025/hourly1!$F$8763+유형화!$G$74*hourly1!I5025/hourly1!$I$8763</f>
        <v>0.75144447633086386</v>
      </c>
      <c r="D5024" s="14">
        <v>34.357284999999997</v>
      </c>
      <c r="E5024" s="14">
        <v>25.119251999999971</v>
      </c>
      <c r="F5024" s="1">
        <v>1069835</v>
      </c>
      <c r="G5024" s="15">
        <f t="shared" si="156"/>
        <v>3.9314953742061523E-2</v>
      </c>
      <c r="H5024" s="15">
        <f t="shared" si="157"/>
        <v>8.3360936643643677E-2</v>
      </c>
    </row>
    <row r="5025" spans="1:8">
      <c r="A5025" s="1">
        <v>5024</v>
      </c>
      <c r="B5025" s="444">
        <f>유형화!$F$71*hourly1!B5026/hourly1!$B$8763+유형화!$F$72*hourly1!C5026/hourly1!$C$8763+유형화!$F$73*hourly1!D5026/hourly1!$D$8763+유형화!$F$74*hourly1!E5026/hourly1!$E$8763</f>
        <v>408.11476695726373</v>
      </c>
      <c r="C5025" s="442">
        <f>hourly1!$F5026*유형화!$G$71/hourly1!$F$8763+유형화!$G$72*hourly1!$G5026/hourly1!$F$8763+유형화!$G$74*hourly1!I5026/hourly1!$I$8763</f>
        <v>0.65011885272936332</v>
      </c>
      <c r="D5025" s="14">
        <v>30.047858000000002</v>
      </c>
      <c r="E5025" s="14">
        <v>141.08390900000001</v>
      </c>
      <c r="F5025" s="1">
        <v>984340</v>
      </c>
      <c r="G5025" s="15">
        <f t="shared" si="156"/>
        <v>3.4383687398990732E-2</v>
      </c>
      <c r="H5025" s="15">
        <f t="shared" si="157"/>
        <v>7.3326676791014969E-2</v>
      </c>
    </row>
    <row r="5026" spans="1:8">
      <c r="A5026" s="1">
        <v>5025</v>
      </c>
      <c r="B5026" s="444">
        <f>유형화!$F$71*hourly1!B5027/hourly1!$B$8763+유형화!$F$72*hourly1!C5027/hourly1!$C$8763+유형화!$F$73*hourly1!D5027/hourly1!$D$8763+유형화!$F$74*hourly1!E5027/hourly1!$E$8763</f>
        <v>521.76191700030495</v>
      </c>
      <c r="C5026" s="442">
        <f>hourly1!$F5027*유형화!$G$71/hourly1!$F$8763+유형화!$G$72*hourly1!$G5027/hourly1!$F$8763+유형화!$G$74*hourly1!I5027/hourly1!$I$8763</f>
        <v>0.57546636290396636</v>
      </c>
      <c r="D5026" s="14">
        <v>29.636739000000009</v>
      </c>
      <c r="E5026" s="14">
        <v>301.16919800000028</v>
      </c>
      <c r="F5026" s="1">
        <v>910402</v>
      </c>
      <c r="G5026" s="15">
        <f t="shared" si="156"/>
        <v>3.3913244974116873E-2</v>
      </c>
      <c r="H5026" s="15">
        <f t="shared" si="157"/>
        <v>7.2363340751102609E-2</v>
      </c>
    </row>
    <row r="5027" spans="1:8">
      <c r="A5027" s="1">
        <v>5026</v>
      </c>
      <c r="B5027" s="444">
        <f>유형화!$F$71*hourly1!B5028/hourly1!$B$8763+유형화!$F$72*hourly1!C5028/hourly1!$C$8763+유형화!$F$73*hourly1!D5028/hourly1!$D$8763+유형화!$F$74*hourly1!E5028/hourly1!$E$8763</f>
        <v>616.1257806518629</v>
      </c>
      <c r="C5027" s="442">
        <f>hourly1!$F5028*유형화!$G$71/hourly1!$F$8763+유형화!$G$72*hourly1!$G5028/hourly1!$F$8763+유형화!$G$74*hourly1!I5028/hourly1!$I$8763</f>
        <v>0.49023495493232427</v>
      </c>
      <c r="D5027" s="14">
        <v>28.855608</v>
      </c>
      <c r="E5027" s="14">
        <v>455.09506399999998</v>
      </c>
      <c r="F5027" s="1">
        <v>868365</v>
      </c>
      <c r="G5027" s="15">
        <f t="shared" si="156"/>
        <v>3.3019398759798993E-2</v>
      </c>
      <c r="H5027" s="15">
        <f t="shared" si="157"/>
        <v>7.0530057144501904E-2</v>
      </c>
    </row>
    <row r="5028" spans="1:8">
      <c r="A5028" s="1">
        <v>5027</v>
      </c>
      <c r="B5028" s="444">
        <f>유형화!$F$71*hourly1!B5029/hourly1!$B$8763+유형화!$F$72*hourly1!C5029/hourly1!$C$8763+유형화!$F$73*hourly1!D5029/hourly1!$D$8763+유형화!$F$74*hourly1!E5029/hourly1!$E$8763</f>
        <v>698.8966317691976</v>
      </c>
      <c r="C5028" s="442">
        <f>hourly1!$F5029*유형화!$G$71/hourly1!$F$8763+유형화!$G$72*hourly1!$G5029/hourly1!$F$8763+유형화!$G$74*hourly1!I5029/hourly1!$I$8763</f>
        <v>0.4582564315728147</v>
      </c>
      <c r="D5028" s="14">
        <v>37.766015999999993</v>
      </c>
      <c r="E5028" s="14">
        <v>549.655203999999</v>
      </c>
      <c r="F5028" s="1">
        <v>853500</v>
      </c>
      <c r="G5028" s="15">
        <f t="shared" si="156"/>
        <v>4.3215555945761E-2</v>
      </c>
      <c r="H5028" s="15">
        <f t="shared" si="157"/>
        <v>9.1216598103495597E-2</v>
      </c>
    </row>
    <row r="5029" spans="1:8">
      <c r="A5029" s="1">
        <v>5028</v>
      </c>
      <c r="B5029" s="444">
        <f>유형화!$F$71*hourly1!B5030/hourly1!$B$8763+유형화!$F$72*hourly1!C5030/hourly1!$C$8763+유형화!$F$73*hourly1!D5030/hourly1!$D$8763+유형화!$F$74*hourly1!E5030/hourly1!$E$8763</f>
        <v>658.69927703526275</v>
      </c>
      <c r="C5029" s="442">
        <f>hourly1!$F5030*유형화!$G$71/hourly1!$F$8763+유형화!$G$72*hourly1!$G5030/hourly1!$F$8763+유형화!$G$74*hourly1!I5030/hourly1!$I$8763</f>
        <v>0.44225030229393558</v>
      </c>
      <c r="D5029" s="14">
        <v>43.814286999999993</v>
      </c>
      <c r="E5029" s="14">
        <v>660.39280000000099</v>
      </c>
      <c r="F5029" s="1">
        <v>888904</v>
      </c>
      <c r="G5029" s="15">
        <f t="shared" si="156"/>
        <v>5.0136577050439446E-2</v>
      </c>
      <c r="H5029" s="15">
        <f t="shared" si="157"/>
        <v>0.10498155206604608</v>
      </c>
    </row>
    <row r="5030" spans="1:8">
      <c r="A5030" s="1">
        <v>5029</v>
      </c>
      <c r="B5030" s="444">
        <f>유형화!$F$71*hourly1!B5031/hourly1!$B$8763+유형화!$F$72*hourly1!C5031/hourly1!$C$8763+유형화!$F$73*hourly1!D5031/hourly1!$D$8763+유형화!$F$74*hourly1!E5031/hourly1!$E$8763</f>
        <v>576.0836390676983</v>
      </c>
      <c r="C5030" s="442">
        <f>hourly1!$F5031*유형화!$G$71/hourly1!$F$8763+유형화!$G$72*hourly1!$G5031/hourly1!$F$8763+유형화!$G$74*hourly1!I5031/hourly1!$I$8763</f>
        <v>0.55391413443872251</v>
      </c>
      <c r="D5030" s="14">
        <v>34.907076000000004</v>
      </c>
      <c r="E5030" s="14">
        <v>726.17373199999906</v>
      </c>
      <c r="F5030" s="1">
        <v>897332</v>
      </c>
      <c r="G5030" s="15">
        <f t="shared" si="156"/>
        <v>3.9944078183436968E-2</v>
      </c>
      <c r="H5030" s="15">
        <f t="shared" si="157"/>
        <v>8.4632799225354646E-2</v>
      </c>
    </row>
    <row r="5031" spans="1:8">
      <c r="A5031" s="1">
        <v>5030</v>
      </c>
      <c r="B5031" s="444">
        <f>유형화!$F$71*hourly1!B5032/hourly1!$B$8763+유형화!$F$72*hourly1!C5032/hourly1!$C$8763+유형화!$F$73*hourly1!D5032/hourly1!$D$8763+유형화!$F$74*hourly1!E5032/hourly1!$E$8763</f>
        <v>623.40682289070241</v>
      </c>
      <c r="C5031" s="442">
        <f>hourly1!$F5032*유형화!$G$71/hourly1!$F$8763+유형화!$G$72*hourly1!$G5032/hourly1!$F$8763+유형화!$G$74*hourly1!I5032/hourly1!$I$8763</f>
        <v>0.51664619274908319</v>
      </c>
      <c r="D5031" s="14">
        <v>60.856222999999993</v>
      </c>
      <c r="E5031" s="14">
        <v>715.96360400000071</v>
      </c>
      <c r="F5031" s="1">
        <v>904551</v>
      </c>
      <c r="G5031" s="15">
        <f t="shared" si="156"/>
        <v>6.9637621021613916E-2</v>
      </c>
      <c r="H5031" s="15">
        <f t="shared" si="157"/>
        <v>0.14261216956066505</v>
      </c>
    </row>
    <row r="5032" spans="1:8">
      <c r="A5032" s="1">
        <v>5031</v>
      </c>
      <c r="B5032" s="444">
        <f>유형화!$F$71*hourly1!B5033/hourly1!$B$8763+유형화!$F$72*hourly1!C5033/hourly1!$C$8763+유형화!$F$73*hourly1!D5033/hourly1!$D$8763+유형화!$F$74*hourly1!E5033/hourly1!$E$8763</f>
        <v>744.54487360322548</v>
      </c>
      <c r="C5032" s="442">
        <f>hourly1!$F5033*유형화!$G$71/hourly1!$F$8763+유형화!$G$72*hourly1!$G5033/hourly1!$F$8763+유형화!$G$74*hourly1!I5033/hourly1!$I$8763</f>
        <v>0.38905543570391227</v>
      </c>
      <c r="D5032" s="14">
        <v>64.090807000000012</v>
      </c>
      <c r="E5032" s="14">
        <v>653.63104799999962</v>
      </c>
      <c r="F5032" s="1">
        <v>845855</v>
      </c>
      <c r="G5032" s="15">
        <f t="shared" si="156"/>
        <v>7.3338947256641307E-2</v>
      </c>
      <c r="H5032" s="15">
        <f t="shared" si="157"/>
        <v>0.14956863108066901</v>
      </c>
    </row>
    <row r="5033" spans="1:8">
      <c r="A5033" s="1">
        <v>5032</v>
      </c>
      <c r="B5033" s="444">
        <f>유형화!$F$71*hourly1!B5034/hourly1!$B$8763+유형화!$F$72*hourly1!C5034/hourly1!$C$8763+유형화!$F$73*hourly1!D5034/hourly1!$D$8763+유형화!$F$74*hourly1!E5034/hourly1!$E$8763</f>
        <v>742.26425056531787</v>
      </c>
      <c r="C5033" s="442">
        <f>hourly1!$F5034*유형화!$G$71/hourly1!$F$8763+유형화!$G$72*hourly1!$G5034/hourly1!$F$8763+유형화!$G$74*hourly1!I5034/hourly1!$I$8763</f>
        <v>0.36782320270610858</v>
      </c>
      <c r="D5033" s="14">
        <v>59.296289999999999</v>
      </c>
      <c r="E5033" s="14">
        <v>538.32020600000055</v>
      </c>
      <c r="F5033" s="1">
        <v>854593</v>
      </c>
      <c r="G5033" s="15">
        <f t="shared" si="156"/>
        <v>6.7852593661747868E-2</v>
      </c>
      <c r="H5033" s="15">
        <f t="shared" si="157"/>
        <v>0.13923652452231189</v>
      </c>
    </row>
    <row r="5034" spans="1:8">
      <c r="A5034" s="1">
        <v>5033</v>
      </c>
      <c r="B5034" s="444">
        <f>유형화!$F$71*hourly1!B5035/hourly1!$B$8763+유형화!$F$72*hourly1!C5035/hourly1!$C$8763+유형화!$F$73*hourly1!D5035/hourly1!$D$8763+유형화!$F$74*hourly1!E5035/hourly1!$E$8763</f>
        <v>736.67326100839261</v>
      </c>
      <c r="C5034" s="442">
        <f>hourly1!$F5035*유형화!$G$71/hourly1!$F$8763+유형화!$G$72*hourly1!$G5035/hourly1!$F$8763+유형화!$G$74*hourly1!I5035/hourly1!$I$8763</f>
        <v>0.38905543570391227</v>
      </c>
      <c r="D5034" s="14">
        <v>43.823004000000012</v>
      </c>
      <c r="E5034" s="14">
        <v>399.75964099999959</v>
      </c>
      <c r="F5034" s="1">
        <v>860434</v>
      </c>
      <c r="G5034" s="15">
        <f t="shared" si="156"/>
        <v>5.0146551891343497E-2</v>
      </c>
      <c r="H5034" s="15">
        <f t="shared" si="157"/>
        <v>0.1050012322938035</v>
      </c>
    </row>
    <row r="5035" spans="1:8">
      <c r="A5035" s="1">
        <v>5034</v>
      </c>
      <c r="B5035" s="444">
        <f>유형화!$F$71*hourly1!B5036/hourly1!$B$8763+유형화!$F$72*hourly1!C5036/hourly1!$C$8763+유형화!$F$73*hourly1!D5036/hourly1!$D$8763+유형화!$F$74*hourly1!E5036/hourly1!$E$8763</f>
        <v>563.3871367119774</v>
      </c>
      <c r="C5035" s="442">
        <f>hourly1!$F5036*유형화!$G$71/hourly1!$F$8763+유형화!$G$72*hourly1!$G5036/hourly1!$F$8763+유형화!$G$74*hourly1!I5036/hourly1!$I$8763</f>
        <v>0.51664619274908319</v>
      </c>
      <c r="D5035" s="14">
        <v>31.48049</v>
      </c>
      <c r="E5035" s="14">
        <v>222.5243389999998</v>
      </c>
      <c r="F5035" s="1">
        <v>853274</v>
      </c>
      <c r="G5035" s="15">
        <f t="shared" si="156"/>
        <v>3.6023044548701401E-2</v>
      </c>
      <c r="H5035" s="15">
        <f t="shared" si="157"/>
        <v>7.6675335732272754E-2</v>
      </c>
    </row>
    <row r="5036" spans="1:8">
      <c r="A5036" s="1">
        <v>5035</v>
      </c>
      <c r="B5036" s="444">
        <f>유형화!$F$71*hourly1!B5037/hourly1!$B$8763+유형화!$F$72*hourly1!C5037/hourly1!$C$8763+유형화!$F$73*hourly1!D5037/hourly1!$D$8763+유형화!$F$74*hourly1!E5037/hourly1!$E$8763</f>
        <v>219.06667594325748</v>
      </c>
      <c r="C5036" s="442">
        <f>hourly1!$F5037*유형화!$G$71/hourly1!$F$8763+유형화!$G$72*hourly1!$G5037/hourly1!$F$8763+유형화!$G$74*hourly1!I5037/hourly1!$I$8763</f>
        <v>0.63907603486421527</v>
      </c>
      <c r="D5036" s="14">
        <v>36.604826999999993</v>
      </c>
      <c r="E5036" s="14">
        <v>81.017864999999929</v>
      </c>
      <c r="F5036" s="1">
        <v>865709</v>
      </c>
      <c r="G5036" s="15">
        <f t="shared" si="156"/>
        <v>4.1886810329779096E-2</v>
      </c>
      <c r="H5036" s="15">
        <f t="shared" si="157"/>
        <v>8.8548558148238282E-2</v>
      </c>
    </row>
    <row r="5037" spans="1:8">
      <c r="A5037" s="1">
        <v>5036</v>
      </c>
      <c r="B5037" s="444">
        <f>유형화!$F$71*hourly1!B5038/hourly1!$B$8763+유형화!$F$72*hourly1!C5038/hourly1!$C$8763+유형화!$F$73*hourly1!D5038/hourly1!$D$8763+유형화!$F$74*hourly1!E5038/hourly1!$E$8763</f>
        <v>222.63478675546688</v>
      </c>
      <c r="C5037" s="442">
        <f>hourly1!$F5038*유형화!$G$71/hourly1!$F$8763+유형화!$G$72*hourly1!$G5038/hourly1!$F$8763+유형화!$G$74*hourly1!I5038/hourly1!$I$8763</f>
        <v>0.64446967377057507</v>
      </c>
      <c r="D5037" s="14">
        <v>52.34974900000001</v>
      </c>
      <c r="E5037" s="14">
        <v>14.64771799999999</v>
      </c>
      <c r="F5037" s="1">
        <v>859584</v>
      </c>
      <c r="G5037" s="15">
        <f t="shared" si="156"/>
        <v>5.990368448332084E-2</v>
      </c>
      <c r="H5037" s="15">
        <f t="shared" si="157"/>
        <v>0.12403779545283038</v>
      </c>
    </row>
    <row r="5038" spans="1:8">
      <c r="A5038" s="1">
        <v>5037</v>
      </c>
      <c r="B5038" s="444">
        <f>유형화!$F$71*hourly1!B5039/hourly1!$B$8763+유형화!$F$72*hourly1!C5039/hourly1!$C$8763+유형화!$F$73*hourly1!D5039/hourly1!$D$8763+유형화!$F$74*hourly1!E5039/hourly1!$E$8763</f>
        <v>108.15576766060077</v>
      </c>
      <c r="C5038" s="442">
        <f>hourly1!$F5039*유형화!$G$71/hourly1!$F$8763+유형화!$G$72*hourly1!$G5039/hourly1!$F$8763+유형화!$G$74*hourly1!I5039/hourly1!$I$8763</f>
        <v>0.54873015897461497</v>
      </c>
      <c r="D5038" s="14">
        <v>58.130054999999999</v>
      </c>
      <c r="E5038" s="14">
        <v>8.8265999999999991</v>
      </c>
      <c r="F5038" s="1">
        <v>864190</v>
      </c>
      <c r="G5038" s="15">
        <f t="shared" si="156"/>
        <v>6.6518073920814533E-2</v>
      </c>
      <c r="H5038" s="15">
        <f t="shared" si="157"/>
        <v>0.13670393052254251</v>
      </c>
    </row>
    <row r="5039" spans="1:8">
      <c r="A5039" s="1">
        <v>5038</v>
      </c>
      <c r="B5039" s="444">
        <f>유형화!$F$71*hourly1!B5040/hourly1!$B$8763+유형화!$F$72*hourly1!C5040/hourly1!$C$8763+유형화!$F$73*hourly1!D5040/hourly1!$D$8763+유형화!$F$74*hourly1!E5040/hourly1!$E$8763</f>
        <v>76.886705666040882</v>
      </c>
      <c r="C5039" s="442">
        <f>hourly1!$F5040*유형화!$G$71/hourly1!$F$8763+유형화!$G$72*hourly1!$G5040/hourly1!$F$8763+유형화!$G$74*hourly1!I5040/hourly1!$I$8763</f>
        <v>0.45816321160470919</v>
      </c>
      <c r="D5039" s="14">
        <v>53.389126999999988</v>
      </c>
      <c r="E5039" s="14">
        <v>4.1113199999999992</v>
      </c>
      <c r="F5039" s="1">
        <v>906549</v>
      </c>
      <c r="G5039" s="15">
        <f t="shared" si="156"/>
        <v>6.1093042082168238E-2</v>
      </c>
      <c r="H5039" s="15">
        <f t="shared" si="157"/>
        <v>0.12632939181027619</v>
      </c>
    </row>
    <row r="5040" spans="1:8">
      <c r="A5040" s="1">
        <v>5039</v>
      </c>
      <c r="B5040" s="444">
        <f>유형화!$F$71*hourly1!B5041/hourly1!$B$8763+유형화!$F$72*hourly1!C5041/hourly1!$C$8763+유형화!$F$73*hourly1!D5041/hourly1!$D$8763+유형화!$F$74*hourly1!E5041/hourly1!$E$8763</f>
        <v>72.614075722186456</v>
      </c>
      <c r="C5040" s="442">
        <f>hourly1!$F5041*유형화!$G$71/hourly1!$F$8763+유형화!$G$72*hourly1!$G5041/hourly1!$F$8763+유형화!$G$74*hourly1!I5041/hourly1!$I$8763</f>
        <v>0.35199104600756626</v>
      </c>
      <c r="D5040" s="14">
        <v>40.824131999999999</v>
      </c>
      <c r="E5040" s="14">
        <v>2.2551999999999999</v>
      </c>
      <c r="F5040" s="1">
        <v>963954</v>
      </c>
      <c r="G5040" s="15">
        <f t="shared" si="156"/>
        <v>4.6714950297726189E-2</v>
      </c>
      <c r="H5040" s="15">
        <f t="shared" si="157"/>
        <v>9.8203943365296434E-2</v>
      </c>
    </row>
    <row r="5041" spans="1:8">
      <c r="A5041" s="1">
        <v>5040</v>
      </c>
      <c r="B5041" s="444">
        <f>유형화!$F$71*hourly1!B5042/hourly1!$B$8763+유형화!$F$72*hourly1!C5042/hourly1!$C$8763+유형화!$F$73*hourly1!D5042/hourly1!$D$8763+유형화!$F$74*hourly1!E5042/hourly1!$E$8763</f>
        <v>67.884305717833982</v>
      </c>
      <c r="C5041" s="442">
        <f>hourly1!$F5042*유형화!$G$71/hourly1!$F$8763+유형화!$G$72*hourly1!$G5042/hourly1!$F$8763+유형화!$G$74*hourly1!I5042/hourly1!$I$8763</f>
        <v>0.32027441860740058</v>
      </c>
      <c r="D5041" s="14">
        <v>39.084173</v>
      </c>
      <c r="E5041" s="14">
        <v>0.46839999999999993</v>
      </c>
      <c r="F5041" s="1">
        <v>987366</v>
      </c>
      <c r="G5041" s="15">
        <f t="shared" si="156"/>
        <v>4.4723919644457648E-2</v>
      </c>
      <c r="H5041" s="15">
        <f t="shared" si="157"/>
        <v>9.4235342252120366E-2</v>
      </c>
    </row>
    <row r="5042" spans="1:8">
      <c r="A5042" s="1">
        <v>5041</v>
      </c>
      <c r="B5042" s="444">
        <f>유형화!$F$71*hourly1!B5043/hourly1!$B$8763+유형화!$F$72*hourly1!C5043/hourly1!$C$8763+유형화!$F$73*hourly1!D5043/hourly1!$D$8763+유형화!$F$74*hourly1!E5043/hourly1!$E$8763</f>
        <v>65.201882495796795</v>
      </c>
      <c r="C5042" s="442">
        <f>hourly1!$F5043*유형화!$G$71/hourly1!$F$8763+유형화!$G$72*hourly1!$G5043/hourly1!$F$8763+유형화!$G$74*hourly1!I5043/hourly1!$I$8763</f>
        <v>0.26276609134284357</v>
      </c>
      <c r="D5042" s="14">
        <v>34.481853999999998</v>
      </c>
      <c r="E5042" s="14">
        <v>0.24096000000000001</v>
      </c>
      <c r="F5042" s="1">
        <v>901294</v>
      </c>
      <c r="G5042" s="15">
        <f t="shared" si="156"/>
        <v>3.9457497731573352E-2</v>
      </c>
      <c r="H5042" s="15">
        <f t="shared" si="157"/>
        <v>8.3649272643351785E-2</v>
      </c>
    </row>
    <row r="5043" spans="1:8">
      <c r="A5043" s="1">
        <v>5042</v>
      </c>
      <c r="B5043" s="444">
        <f>유형화!$F$71*hourly1!B5044/hourly1!$B$8763+유형화!$F$72*hourly1!C5044/hourly1!$C$8763+유형화!$F$73*hourly1!D5044/hourly1!$D$8763+유형화!$F$74*hourly1!E5044/hourly1!$E$8763</f>
        <v>61.86608302405191</v>
      </c>
      <c r="C5043" s="442">
        <f>hourly1!$F5044*유형화!$G$71/hourly1!$F$8763+유형화!$G$72*hourly1!$G5044/hourly1!$F$8763+유형화!$G$74*hourly1!I5044/hourly1!$I$8763</f>
        <v>0.24330014857987892</v>
      </c>
      <c r="D5043" s="14">
        <v>24.42486000000001</v>
      </c>
      <c r="E5043" s="14">
        <v>0.61104000000000003</v>
      </c>
      <c r="F5043" s="1">
        <v>831913</v>
      </c>
      <c r="G5043" s="15">
        <f t="shared" si="156"/>
        <v>2.7949305105346049E-2</v>
      </c>
      <c r="H5043" s="15">
        <f t="shared" si="157"/>
        <v>6.0057970892189901E-2</v>
      </c>
    </row>
    <row r="5044" spans="1:8">
      <c r="A5044" s="1">
        <v>5043</v>
      </c>
      <c r="B5044" s="444">
        <f>유형화!$F$71*hourly1!B5045/hourly1!$B$8763+유형화!$F$72*hourly1!C5045/hourly1!$C$8763+유형화!$F$73*hourly1!D5045/hourly1!$D$8763+유형화!$F$74*hourly1!E5045/hourly1!$E$8763</f>
        <v>60.154265514310502</v>
      </c>
      <c r="C5044" s="442">
        <f>hourly1!$F5045*유형화!$G$71/hourly1!$F$8763+유형화!$G$72*hourly1!$G5045/hourly1!$F$8763+유형화!$G$74*hourly1!I5045/hourly1!$I$8763</f>
        <v>0.23747218936757356</v>
      </c>
      <c r="D5044" s="14">
        <v>27.188905000000009</v>
      </c>
      <c r="E5044" s="14">
        <v>0.47576000000000002</v>
      </c>
      <c r="F5044" s="1">
        <v>711397</v>
      </c>
      <c r="G5044" s="15">
        <f t="shared" si="156"/>
        <v>3.1112194760799801E-2</v>
      </c>
      <c r="H5044" s="15">
        <f t="shared" si="157"/>
        <v>6.6605469926513866E-2</v>
      </c>
    </row>
    <row r="5045" spans="1:8">
      <c r="A5045" s="1">
        <v>5044</v>
      </c>
      <c r="B5045" s="444">
        <f>유형화!$F$71*hourly1!B5046/hourly1!$B$8763+유형화!$F$72*hourly1!C5046/hourly1!$C$8763+유형화!$F$73*hourly1!D5046/hourly1!$D$8763+유형화!$F$74*hourly1!E5046/hourly1!$E$8763</f>
        <v>59.027726732068302</v>
      </c>
      <c r="C5045" s="442">
        <f>hourly1!$F5046*유형화!$G$71/hourly1!$F$8763+유형화!$G$72*hourly1!$G5046/hourly1!$F$8763+유형화!$G$74*hourly1!I5046/hourly1!$I$8763</f>
        <v>0.23753020738968128</v>
      </c>
      <c r="D5045" s="14">
        <v>21.792791999999999</v>
      </c>
      <c r="E5045" s="14">
        <v>4.9599999999999998E-2</v>
      </c>
      <c r="F5045" s="1">
        <v>565229</v>
      </c>
      <c r="G5045" s="15">
        <f t="shared" si="156"/>
        <v>2.4937436394941229E-2</v>
      </c>
      <c r="H5045" s="15">
        <f t="shared" si="157"/>
        <v>5.3777438006807815E-2</v>
      </c>
    </row>
    <row r="5046" spans="1:8">
      <c r="A5046" s="1">
        <v>5045</v>
      </c>
      <c r="B5046" s="444">
        <f>유형화!$F$71*hourly1!B5047/hourly1!$B$8763+유형화!$F$72*hourly1!C5047/hourly1!$C$8763+유형화!$F$73*hourly1!D5047/hourly1!$D$8763+유형화!$F$74*hourly1!E5047/hourly1!$E$8763</f>
        <v>58.912017821190922</v>
      </c>
      <c r="C5046" s="442">
        <f>hourly1!$F5047*유형화!$G$71/hourly1!$F$8763+유형화!$G$72*hourly1!$G5047/hourly1!$F$8763+유형화!$G$74*hourly1!I5047/hourly1!$I$8763</f>
        <v>0.23626644123115931</v>
      </c>
      <c r="D5046" s="14">
        <v>24.480276</v>
      </c>
      <c r="E5046" s="14">
        <v>4.9520000000000002E-2</v>
      </c>
      <c r="F5046" s="1">
        <v>623075</v>
      </c>
      <c r="G5046" s="15">
        <f t="shared" si="156"/>
        <v>2.8012717493041111E-2</v>
      </c>
      <c r="H5046" s="15">
        <f t="shared" si="157"/>
        <v>6.0189721720539727E-2</v>
      </c>
    </row>
    <row r="5047" spans="1:8">
      <c r="A5047" s="1">
        <v>5046</v>
      </c>
      <c r="B5047" s="444">
        <f>유형화!$F$71*hourly1!B5048/hourly1!$B$8763+유형화!$F$72*hourly1!C5048/hourly1!$C$8763+유형화!$F$73*hourly1!D5048/hourly1!$D$8763+유형화!$F$74*hourly1!E5048/hourly1!$E$8763</f>
        <v>60.759617553791358</v>
      </c>
      <c r="C5047" s="442">
        <f>hourly1!$F5048*유형화!$G$71/hourly1!$F$8763+유형화!$G$72*hourly1!$G5048/hourly1!$F$8763+유형화!$G$74*hourly1!I5048/hourly1!$I$8763</f>
        <v>0.42135623613847284</v>
      </c>
      <c r="D5047" s="14">
        <v>28.126044</v>
      </c>
      <c r="E5047" s="14">
        <v>0.46056499999999989</v>
      </c>
      <c r="F5047" s="1">
        <v>984651</v>
      </c>
      <c r="G5047" s="15">
        <f t="shared" si="156"/>
        <v>3.2184560532276842E-2</v>
      </c>
      <c r="H5047" s="15">
        <f t="shared" si="157"/>
        <v>6.8814318452296491E-2</v>
      </c>
    </row>
    <row r="5048" spans="1:8">
      <c r="A5048" s="1">
        <v>5047</v>
      </c>
      <c r="B5048" s="444">
        <f>유형화!$F$71*hourly1!B5049/hourly1!$B$8763+유형화!$F$72*hourly1!C5049/hourly1!$C$8763+유형화!$F$73*hourly1!D5049/hourly1!$D$8763+유형화!$F$74*hourly1!E5049/hourly1!$E$8763</f>
        <v>83.488388299441084</v>
      </c>
      <c r="C5048" s="442">
        <f>hourly1!$F5049*유형화!$G$71/hourly1!$F$8763+유형화!$G$72*hourly1!$G5049/hourly1!$F$8763+유형화!$G$74*hourly1!I5049/hourly1!$I$8763</f>
        <v>0.75162993843524162</v>
      </c>
      <c r="D5048" s="14">
        <v>31.251932</v>
      </c>
      <c r="E5048" s="14">
        <v>29.991169999999979</v>
      </c>
      <c r="F5048" s="1">
        <v>1054646</v>
      </c>
      <c r="G5048" s="15">
        <f t="shared" si="156"/>
        <v>3.5761506211275204E-2</v>
      </c>
      <c r="H5048" s="15">
        <f t="shared" si="157"/>
        <v>7.6141962267048349E-2</v>
      </c>
    </row>
    <row r="5049" spans="1:8">
      <c r="A5049" s="1">
        <v>5048</v>
      </c>
      <c r="B5049" s="444">
        <f>유형화!$F$71*hourly1!B5050/hourly1!$B$8763+유형화!$F$72*hourly1!C5050/hourly1!$C$8763+유형화!$F$73*hourly1!D5050/hourly1!$D$8763+유형화!$F$74*hourly1!E5050/hourly1!$E$8763</f>
        <v>291.45108994184346</v>
      </c>
      <c r="C5049" s="442">
        <f>hourly1!$F5050*유형화!$G$71/hourly1!$F$8763+유형화!$G$72*hourly1!$G5050/hourly1!$F$8763+유형화!$G$74*hourly1!I5050/hourly1!$I$8763</f>
        <v>0.6502723723271876</v>
      </c>
      <c r="D5049" s="14">
        <v>44.139966000000001</v>
      </c>
      <c r="E5049" s="14">
        <v>143.67976300000001</v>
      </c>
      <c r="F5049" s="1">
        <v>907107</v>
      </c>
      <c r="G5049" s="15">
        <f t="shared" si="156"/>
        <v>5.0509250700867911E-2</v>
      </c>
      <c r="H5049" s="15">
        <f t="shared" si="157"/>
        <v>0.10571652519971668</v>
      </c>
    </row>
    <row r="5050" spans="1:8">
      <c r="A5050" s="1">
        <v>5049</v>
      </c>
      <c r="B5050" s="444">
        <f>유형화!$F$71*hourly1!B5051/hourly1!$B$8763+유형화!$F$72*hourly1!C5051/hourly1!$C$8763+유형화!$F$73*hourly1!D5051/hourly1!$D$8763+유형화!$F$74*hourly1!E5051/hourly1!$E$8763</f>
        <v>460.19080022494973</v>
      </c>
      <c r="C5050" s="442">
        <f>hourly1!$F5051*유형화!$G$71/hourly1!$F$8763+유형화!$G$72*hourly1!$G5051/hourly1!$F$8763+유형화!$G$74*hourly1!I5051/hourly1!$I$8763</f>
        <v>0.57558158408832061</v>
      </c>
      <c r="D5050" s="14">
        <v>51.366058000000002</v>
      </c>
      <c r="E5050" s="14">
        <v>358.94659399999972</v>
      </c>
      <c r="F5050" s="1">
        <v>860410</v>
      </c>
      <c r="G5050" s="15">
        <f t="shared" si="156"/>
        <v>5.8778049376778448E-2</v>
      </c>
      <c r="H5050" s="15">
        <f t="shared" si="157"/>
        <v>0.1218632512597972</v>
      </c>
    </row>
    <row r="5051" spans="1:8">
      <c r="A5051" s="1">
        <v>5050</v>
      </c>
      <c r="B5051" s="444">
        <f>유형화!$F$71*hourly1!B5052/hourly1!$B$8763+유형화!$F$72*hourly1!C5052/hourly1!$C$8763+유형화!$F$73*hourly1!D5052/hourly1!$D$8763+유형화!$F$74*hourly1!E5052/hourly1!$E$8763</f>
        <v>567.49149460134493</v>
      </c>
      <c r="C5051" s="442">
        <f>hourly1!$F5052*유형화!$G$71/hourly1!$F$8763+유형화!$G$72*hourly1!$G5052/hourly1!$F$8763+유형화!$G$74*hourly1!I5052/hourly1!$I$8763</f>
        <v>0.49030747745995884</v>
      </c>
      <c r="D5051" s="14">
        <v>55.526598</v>
      </c>
      <c r="E5051" s="14">
        <v>564.29204799999991</v>
      </c>
      <c r="F5051" s="1">
        <v>901677</v>
      </c>
      <c r="G5051" s="15">
        <f t="shared" si="156"/>
        <v>6.3538944704857964E-2</v>
      </c>
      <c r="H5051" s="15">
        <f t="shared" si="157"/>
        <v>0.13102260814479727</v>
      </c>
    </row>
    <row r="5052" spans="1:8">
      <c r="A5052" s="1">
        <v>5051</v>
      </c>
      <c r="B5052" s="444">
        <f>유형화!$F$71*hourly1!B5053/hourly1!$B$8763+유형화!$F$72*hourly1!C5053/hourly1!$C$8763+유형화!$F$73*hourly1!D5053/hourly1!$D$8763+유형화!$F$74*hourly1!E5053/hourly1!$E$8763</f>
        <v>649.70189346912161</v>
      </c>
      <c r="C5052" s="442">
        <f>hourly1!$F5053*유형화!$G$71/hourly1!$F$8763+유형화!$G$72*hourly1!$G5053/hourly1!$F$8763+유형화!$G$74*hourly1!I5053/hourly1!$I$8763</f>
        <v>0.45831110866949204</v>
      </c>
      <c r="D5052" s="14">
        <v>95.086320000000001</v>
      </c>
      <c r="E5052" s="14">
        <v>695.92103400000019</v>
      </c>
      <c r="F5052" s="1">
        <v>830937</v>
      </c>
      <c r="G5052" s="15">
        <f t="shared" si="156"/>
        <v>0.10880703385913233</v>
      </c>
      <c r="H5052" s="15">
        <f t="shared" si="157"/>
        <v>0.21341245929484867</v>
      </c>
    </row>
    <row r="5053" spans="1:8">
      <c r="A5053" s="1">
        <v>5052</v>
      </c>
      <c r="B5053" s="444">
        <f>유형화!$F$71*hourly1!B5054/hourly1!$B$8763+유형화!$F$72*hourly1!C5054/hourly1!$C$8763+유형화!$F$73*hourly1!D5054/hourly1!$D$8763+유형화!$F$74*hourly1!E5054/hourly1!$E$8763</f>
        <v>628.01335180982903</v>
      </c>
      <c r="C5053" s="442">
        <f>hourly1!$F5054*유형화!$G$71/hourly1!$F$8763+유형화!$G$72*hourly1!$G5054/hourly1!$F$8763+유형화!$G$74*hourly1!I5054/hourly1!$I$8763</f>
        <v>0.4422962603900995</v>
      </c>
      <c r="D5053" s="14">
        <v>104.074341</v>
      </c>
      <c r="E5053" s="14">
        <v>773.18919800000106</v>
      </c>
      <c r="F5053" s="1">
        <v>828597</v>
      </c>
      <c r="G5053" s="15">
        <f t="shared" si="156"/>
        <v>0.11909200340336955</v>
      </c>
      <c r="H5053" s="15">
        <f t="shared" si="157"/>
        <v>0.23102204531077208</v>
      </c>
    </row>
    <row r="5054" spans="1:8">
      <c r="A5054" s="1">
        <v>5053</v>
      </c>
      <c r="B5054" s="444">
        <f>유형화!$F$71*hourly1!B5055/hourly1!$B$8763+유형화!$F$72*hourly1!C5055/hourly1!$C$8763+유형화!$F$73*hourly1!D5055/hourly1!$D$8763+유형화!$F$74*hourly1!E5055/hourly1!$E$8763</f>
        <v>563.47925990509771</v>
      </c>
      <c r="C5054" s="442">
        <f>hourly1!$F5055*유형화!$G$71/hourly1!$F$8763+유형화!$G$72*hourly1!$G5055/hourly1!$F$8763+유형화!$G$74*hourly1!I5055/hourly1!$I$8763</f>
        <v>0.55396490020806755</v>
      </c>
      <c r="D5054" s="14">
        <v>93.327559000000008</v>
      </c>
      <c r="E5054" s="14">
        <v>802.5753979999987</v>
      </c>
      <c r="F5054" s="1">
        <v>821564</v>
      </c>
      <c r="G5054" s="15">
        <f t="shared" si="156"/>
        <v>0.10679448812513904</v>
      </c>
      <c r="H5054" s="15">
        <f t="shared" si="157"/>
        <v>0.20992083285506904</v>
      </c>
    </row>
    <row r="5055" spans="1:8">
      <c r="A5055" s="1">
        <v>5054</v>
      </c>
      <c r="B5055" s="444">
        <f>유형화!$F$71*hourly1!B5056/hourly1!$B$8763+유형화!$F$72*hourly1!C5056/hourly1!$C$8763+유형화!$F$73*hourly1!D5056/hourly1!$D$8763+유형화!$F$74*hourly1!E5056/hourly1!$E$8763</f>
        <v>621.50444187842174</v>
      </c>
      <c r="C5055" s="442">
        <f>hourly1!$F5056*유형화!$G$71/hourly1!$F$8763+유형화!$G$72*hourly1!$G5056/hourly1!$F$8763+유형화!$G$74*hourly1!I5056/hourly1!$I$8763</f>
        <v>0.51667226826463708</v>
      </c>
      <c r="D5055" s="14">
        <v>125.331892</v>
      </c>
      <c r="E5055" s="14">
        <v>845.08589800000004</v>
      </c>
      <c r="F5055" s="1">
        <v>842076</v>
      </c>
      <c r="G5055" s="15">
        <f t="shared" si="156"/>
        <v>0.14341696488488687</v>
      </c>
      <c r="H5055" s="15">
        <f t="shared" si="157"/>
        <v>0.2711714309172884</v>
      </c>
    </row>
    <row r="5056" spans="1:8">
      <c r="A5056" s="1">
        <v>5055</v>
      </c>
      <c r="B5056" s="444">
        <f>유형화!$F$71*hourly1!B5057/hourly1!$B$8763+유형화!$F$72*hourly1!C5057/hourly1!$C$8763+유형화!$F$73*hourly1!D5057/hourly1!$D$8763+유형화!$F$74*hourly1!E5057/hourly1!$E$8763</f>
        <v>740.15852222305398</v>
      </c>
      <c r="C5056" s="442">
        <f>hourly1!$F5057*유형화!$G$71/hourly1!$F$8763+유형화!$G$72*hourly1!$G5057/hourly1!$F$8763+유형화!$G$74*hourly1!I5057/hourly1!$I$8763</f>
        <v>0.38906350281653679</v>
      </c>
      <c r="D5056" s="14">
        <v>128.306961</v>
      </c>
      <c r="E5056" s="14">
        <v>847.42690399999958</v>
      </c>
      <c r="F5056" s="1">
        <v>845111</v>
      </c>
      <c r="G5056" s="15">
        <f t="shared" si="156"/>
        <v>0.1468213287662134</v>
      </c>
      <c r="H5056" s="15">
        <f t="shared" si="157"/>
        <v>0.2766290154890037</v>
      </c>
    </row>
    <row r="5057" spans="1:8">
      <c r="A5057" s="1">
        <v>5056</v>
      </c>
      <c r="B5057" s="444">
        <f>유형화!$F$71*hourly1!B5058/hourly1!$B$8763+유형화!$F$72*hourly1!C5058/hourly1!$C$8763+유형화!$F$73*hourly1!D5058/hourly1!$D$8763+유형화!$F$74*hourly1!E5058/hourly1!$E$8763</f>
        <v>692.63251173396009</v>
      </c>
      <c r="C5057" s="442">
        <f>hourly1!$F5058*유형화!$G$71/hourly1!$F$8763+유형화!$G$72*hourly1!$G5058/hourly1!$F$8763+유형화!$G$74*hourly1!I5058/hourly1!$I$8763</f>
        <v>0.36783029198689976</v>
      </c>
      <c r="D5057" s="14">
        <v>83.997068000000013</v>
      </c>
      <c r="E5057" s="14">
        <v>758.37278099999992</v>
      </c>
      <c r="F5057" s="1">
        <v>855480</v>
      </c>
      <c r="G5057" s="15">
        <f t="shared" si="156"/>
        <v>9.6117631031928066E-2</v>
      </c>
      <c r="H5057" s="15">
        <f t="shared" si="157"/>
        <v>0.1911401448390293</v>
      </c>
    </row>
    <row r="5058" spans="1:8">
      <c r="A5058" s="1">
        <v>5057</v>
      </c>
      <c r="B5058" s="444">
        <f>유형화!$F$71*hourly1!B5059/hourly1!$B$8763+유형화!$F$72*hourly1!C5059/hourly1!$C$8763+유형화!$F$73*hourly1!D5059/hourly1!$D$8763+유형화!$F$74*hourly1!E5059/hourly1!$E$8763</f>
        <v>621.02888667343063</v>
      </c>
      <c r="C5058" s="442">
        <f>hourly1!$F5059*유형화!$G$71/hourly1!$F$8763+유형화!$G$72*hourly1!$G5059/hourly1!$F$8763+유형화!$G$74*hourly1!I5059/hourly1!$I$8763</f>
        <v>0.38906847346168927</v>
      </c>
      <c r="D5058" s="14">
        <v>54.256932999999989</v>
      </c>
      <c r="E5058" s="14">
        <v>577.92493799999954</v>
      </c>
      <c r="F5058" s="1">
        <v>859172</v>
      </c>
      <c r="G5058" s="15">
        <f t="shared" ref="G5058:G5121" si="158">D5058/$I$1</f>
        <v>6.2086070278286859E-2</v>
      </c>
      <c r="H5058" s="15">
        <f t="shared" ref="H5058:H5121" si="159">G5058/(1-$H$1*(1-G5058))</f>
        <v>0.12823796667150128</v>
      </c>
    </row>
    <row r="5059" spans="1:8">
      <c r="A5059" s="1">
        <v>5058</v>
      </c>
      <c r="B5059" s="444">
        <f>유형화!$F$71*hourly1!B5060/hourly1!$B$8763+유형화!$F$72*hourly1!C5060/hourly1!$C$8763+유형화!$F$73*hourly1!D5060/hourly1!$D$8763+유형화!$F$74*hourly1!E5060/hourly1!$E$8763</f>
        <v>496.24992113020545</v>
      </c>
      <c r="C5059" s="442">
        <f>hourly1!$F5060*유형화!$G$71/hourly1!$F$8763+유형화!$G$72*hourly1!$G5060/hourly1!$F$8763+유형화!$G$74*hourly1!I5060/hourly1!$I$8763</f>
        <v>0.51667935754542915</v>
      </c>
      <c r="D5059" s="14">
        <v>35.626876000000003</v>
      </c>
      <c r="E5059" s="14">
        <v>315.71095799999938</v>
      </c>
      <c r="F5059" s="1">
        <v>885061</v>
      </c>
      <c r="G5059" s="15">
        <f t="shared" si="158"/>
        <v>4.0767743490621046E-2</v>
      </c>
      <c r="H5059" s="15">
        <f t="shared" si="159"/>
        <v>8.6295136863012059E-2</v>
      </c>
    </row>
    <row r="5060" spans="1:8">
      <c r="A5060" s="1">
        <v>5059</v>
      </c>
      <c r="B5060" s="444">
        <f>유형화!$F$71*hourly1!B5061/hourly1!$B$8763+유형화!$F$72*hourly1!C5061/hourly1!$C$8763+유형화!$F$73*hourly1!D5061/hourly1!$D$8763+유형화!$F$74*hourly1!E5061/hourly1!$E$8763</f>
        <v>217.75863056547064</v>
      </c>
      <c r="C5060" s="442">
        <f>hourly1!$F5061*유형화!$G$71/hourly1!$F$8763+유형화!$G$72*hourly1!$G5061/hourly1!$F$8763+유형화!$G$74*hourly1!I5061/hourly1!$I$8763</f>
        <v>0.63914668321417012</v>
      </c>
      <c r="D5060" s="14">
        <v>27.871773999999998</v>
      </c>
      <c r="E5060" s="14">
        <v>109.869429</v>
      </c>
      <c r="F5060" s="1">
        <v>839568</v>
      </c>
      <c r="G5060" s="15">
        <f t="shared" si="158"/>
        <v>3.1893600018720721E-2</v>
      </c>
      <c r="H5060" s="15">
        <f t="shared" si="159"/>
        <v>6.8215551736753602E-2</v>
      </c>
    </row>
    <row r="5061" spans="1:8">
      <c r="A5061" s="1">
        <v>5060</v>
      </c>
      <c r="B5061" s="444">
        <f>유형화!$F$71*hourly1!B5062/hourly1!$B$8763+유형화!$F$72*hourly1!C5062/hourly1!$C$8763+유형화!$F$73*hourly1!D5062/hourly1!$D$8763+유형화!$F$74*hourly1!E5062/hourly1!$E$8763</f>
        <v>220.72949017651169</v>
      </c>
      <c r="C5061" s="442">
        <f>hourly1!$F5062*유형화!$G$71/hourly1!$F$8763+유형화!$G$72*hourly1!$G5062/hourly1!$F$8763+유형화!$G$74*hourly1!I5062/hourly1!$I$8763</f>
        <v>0.6445595528132495</v>
      </c>
      <c r="D5061" s="14">
        <v>22.718184999999998</v>
      </c>
      <c r="E5061" s="14">
        <v>18.227230999999989</v>
      </c>
      <c r="F5061" s="1">
        <v>874715</v>
      </c>
      <c r="G5061" s="15">
        <f t="shared" si="158"/>
        <v>2.5996361248526941E-2</v>
      </c>
      <c r="H5061" s="15">
        <f t="shared" si="159"/>
        <v>5.5990681247948683E-2</v>
      </c>
    </row>
    <row r="5062" spans="1:8">
      <c r="A5062" s="1">
        <v>5061</v>
      </c>
      <c r="B5062" s="444">
        <f>유형화!$F$71*hourly1!B5063/hourly1!$B$8763+유형화!$F$72*hourly1!C5063/hourly1!$C$8763+유형화!$F$73*hourly1!D5063/hourly1!$D$8763+유형화!$F$74*hourly1!E5063/hourly1!$E$8763</f>
        <v>106.52516247341765</v>
      </c>
      <c r="C5062" s="442">
        <f>hourly1!$F5063*유형화!$G$71/hourly1!$F$8763+유형화!$G$72*hourly1!$G5063/hourly1!$F$8763+유형화!$G$74*hourly1!I5063/hourly1!$I$8763</f>
        <v>0.54878760659481984</v>
      </c>
      <c r="D5062" s="14">
        <v>20.593385000000001</v>
      </c>
      <c r="E5062" s="14">
        <v>12.657640000000001</v>
      </c>
      <c r="F5062" s="1">
        <v>854036</v>
      </c>
      <c r="G5062" s="15">
        <f t="shared" si="158"/>
        <v>2.3564958018873254E-2</v>
      </c>
      <c r="H5062" s="15">
        <f t="shared" si="159"/>
        <v>5.0900555164012755E-2</v>
      </c>
    </row>
    <row r="5063" spans="1:8">
      <c r="A5063" s="1">
        <v>5062</v>
      </c>
      <c r="B5063" s="444">
        <f>유형화!$F$71*hourly1!B5064/hourly1!$B$8763+유형화!$F$72*hourly1!C5064/hourly1!$C$8763+유형화!$F$73*hourly1!D5064/hourly1!$D$8763+유형화!$F$74*hourly1!E5064/hourly1!$E$8763</f>
        <v>76.428360809626739</v>
      </c>
      <c r="C5063" s="442">
        <f>hourly1!$F5064*유형화!$G$71/hourly1!$F$8763+유형화!$G$72*hourly1!$G5064/hourly1!$F$8763+유형화!$G$74*hourly1!I5064/hourly1!$I$8763</f>
        <v>0.45820802889706758</v>
      </c>
      <c r="D5063" s="14">
        <v>13.440051</v>
      </c>
      <c r="E5063" s="14">
        <v>7.5575599999999996</v>
      </c>
      <c r="F5063" s="1">
        <v>872961</v>
      </c>
      <c r="G5063" s="15">
        <f t="shared" si="158"/>
        <v>1.5379416137100116E-2</v>
      </c>
      <c r="H5063" s="15">
        <f t="shared" si="159"/>
        <v>3.3545915577006161E-2</v>
      </c>
    </row>
    <row r="5064" spans="1:8">
      <c r="A5064" s="1">
        <v>5063</v>
      </c>
      <c r="B5064" s="444">
        <f>유형화!$F$71*hourly1!B5065/hourly1!$B$8763+유형화!$F$72*hourly1!C5065/hourly1!$C$8763+유형화!$F$73*hourly1!D5065/hourly1!$D$8763+유형화!$F$74*hourly1!E5065/hourly1!$E$8763</f>
        <v>72.207268021959706</v>
      </c>
      <c r="C5064" s="442">
        <f>hourly1!$F5065*유형화!$G$71/hourly1!$F$8763+유형화!$G$72*hourly1!$G5065/hourly1!$F$8763+유형화!$G$74*hourly1!I5065/hourly1!$I$8763</f>
        <v>0.35201035818627258</v>
      </c>
      <c r="D5064" s="14">
        <v>12.932399</v>
      </c>
      <c r="E5064" s="14">
        <v>3.5428999999999999</v>
      </c>
      <c r="F5064" s="1">
        <v>391463</v>
      </c>
      <c r="G5064" s="15">
        <f t="shared" si="158"/>
        <v>1.4798511246126774E-2</v>
      </c>
      <c r="H5064" s="15">
        <f t="shared" si="159"/>
        <v>3.2301343901295979E-2</v>
      </c>
    </row>
    <row r="5065" spans="1:8">
      <c r="A5065" s="1">
        <v>5064</v>
      </c>
      <c r="B5065" s="444">
        <f>유형화!$F$71*hourly1!B5066/hourly1!$B$8763+유형화!$F$72*hourly1!C5066/hourly1!$C$8763+유형화!$F$73*hourly1!D5066/hourly1!$D$8763+유형화!$F$74*hourly1!E5066/hourly1!$E$8763</f>
        <v>67.884899379709623</v>
      </c>
      <c r="C5065" s="442">
        <f>hourly1!$F5066*유형화!$G$71/hourly1!$F$8763+유형화!$G$72*hourly1!$G5066/hourly1!$F$8763+유형화!$G$74*hourly1!I5066/hourly1!$I$8763</f>
        <v>0.32027751507487345</v>
      </c>
      <c r="D5065" s="14">
        <v>24.092227999999999</v>
      </c>
      <c r="E5065" s="14">
        <v>0.35774</v>
      </c>
      <c r="F5065" s="1">
        <v>475282</v>
      </c>
      <c r="G5065" s="15">
        <f t="shared" si="158"/>
        <v>2.7568675154721899E-2</v>
      </c>
      <c r="H5065" s="15">
        <f t="shared" si="159"/>
        <v>5.9266727377161051E-2</v>
      </c>
    </row>
    <row r="5066" spans="1:8">
      <c r="A5066" s="1">
        <v>5065</v>
      </c>
      <c r="B5066" s="444">
        <f>유형화!$F$71*hourly1!B5067/hourly1!$B$8763+유형화!$F$72*hourly1!C5067/hourly1!$C$8763+유형화!$F$73*hourly1!D5067/hourly1!$D$8763+유형화!$F$74*hourly1!E5067/hourly1!$E$8763</f>
        <v>67.146955376537321</v>
      </c>
      <c r="C5066" s="442">
        <f>hourly1!$F5067*유형화!$G$71/hourly1!$F$8763+유형화!$G$72*hourly1!$G5067/hourly1!$F$8763+유형화!$G$74*hourly1!I5067/hourly1!$I$8763</f>
        <v>0.26275321655703876</v>
      </c>
      <c r="D5066" s="14">
        <v>22.796816</v>
      </c>
      <c r="E5066" s="14">
        <v>7.5160000000000005E-2</v>
      </c>
      <c r="F5066" s="1">
        <v>90846</v>
      </c>
      <c r="G5066" s="15">
        <f t="shared" si="158"/>
        <v>2.6086338501610008E-2</v>
      </c>
      <c r="H5066" s="15">
        <f t="shared" si="159"/>
        <v>5.6178485462348396E-2</v>
      </c>
    </row>
    <row r="5067" spans="1:8">
      <c r="A5067" s="1">
        <v>5066</v>
      </c>
      <c r="B5067" s="444">
        <f>유형화!$F$71*hourly1!B5068/hourly1!$B$8763+유형화!$F$72*hourly1!C5068/hourly1!$C$8763+유형화!$F$73*hourly1!D5068/hourly1!$D$8763+유형화!$F$74*hourly1!E5068/hourly1!$E$8763</f>
        <v>65.325184294925791</v>
      </c>
      <c r="C5067" s="442">
        <f>hourly1!$F5068*유형화!$G$71/hourly1!$F$8763+유형화!$G$72*hourly1!$G5068/hourly1!$F$8763+유형화!$G$74*hourly1!I5068/hourly1!$I$8763</f>
        <v>0.24326698378353373</v>
      </c>
      <c r="D5067" s="14">
        <v>34.951701999999997</v>
      </c>
      <c r="E5067" s="14">
        <v>0.49808000000000002</v>
      </c>
      <c r="F5067" s="1">
        <v>43871</v>
      </c>
      <c r="G5067" s="15">
        <f t="shared" si="158"/>
        <v>3.9995143601606449E-2</v>
      </c>
      <c r="H5067" s="15">
        <f t="shared" si="159"/>
        <v>8.4735953247791151E-2</v>
      </c>
    </row>
    <row r="5068" spans="1:8">
      <c r="A5068" s="1">
        <v>5067</v>
      </c>
      <c r="B5068" s="444">
        <f>유형화!$F$71*hourly1!B5069/hourly1!$B$8763+유형화!$F$72*hourly1!C5069/hourly1!$C$8763+유형화!$F$73*hourly1!D5069/hourly1!$D$8763+유형화!$F$74*hourly1!E5069/hourly1!$E$8763</f>
        <v>64.982882093595293</v>
      </c>
      <c r="C5068" s="442">
        <f>hourly1!$F5069*유형화!$G$71/hourly1!$F$8763+유형화!$G$72*hourly1!$G5069/hourly1!$F$8763+유형화!$G$74*hourly1!I5069/hourly1!$I$8763</f>
        <v>0.23736177585639959</v>
      </c>
      <c r="D5068" s="14">
        <v>48.234413000000004</v>
      </c>
      <c r="E5068" s="14">
        <v>0.49343999999999999</v>
      </c>
      <c r="F5068" s="1">
        <v>40026</v>
      </c>
      <c r="G5068" s="15">
        <f t="shared" si="158"/>
        <v>5.519451597733905E-2</v>
      </c>
      <c r="H5068" s="15">
        <f t="shared" si="159"/>
        <v>0.11490311963852237</v>
      </c>
    </row>
    <row r="5069" spans="1:8">
      <c r="A5069" s="1">
        <v>5068</v>
      </c>
      <c r="B5069" s="444">
        <f>유형화!$F$71*hourly1!B5070/hourly1!$B$8763+유형화!$F$72*hourly1!C5070/hourly1!$C$8763+유형화!$F$73*hourly1!D5070/hourly1!$D$8763+유형화!$F$74*hourly1!E5070/hourly1!$E$8763</f>
        <v>63.867393282603146</v>
      </c>
      <c r="C5069" s="442">
        <f>hourly1!$F5070*유형화!$G$71/hourly1!$F$8763+유형화!$G$72*hourly1!$G5070/hourly1!$F$8763+유형화!$G$74*hourly1!I5070/hourly1!$I$8763</f>
        <v>0.23738915514773129</v>
      </c>
      <c r="D5069" s="14">
        <v>38.264341999999999</v>
      </c>
      <c r="E5069" s="14">
        <v>4.9599999999999998E-2</v>
      </c>
      <c r="F5069" s="1">
        <v>211846</v>
      </c>
      <c r="G5069" s="15">
        <f t="shared" si="158"/>
        <v>4.3785789118681001E-2</v>
      </c>
      <c r="H5069" s="15">
        <f t="shared" si="159"/>
        <v>9.2359068944194406E-2</v>
      </c>
    </row>
    <row r="5070" spans="1:8">
      <c r="A5070" s="1">
        <v>5069</v>
      </c>
      <c r="B5070" s="444">
        <f>유형화!$F$71*hourly1!B5071/hourly1!$B$8763+유형화!$F$72*hourly1!C5071/hourly1!$C$8763+유형화!$F$73*hourly1!D5071/hourly1!$D$8763+유형화!$F$74*hourly1!E5071/hourly1!$E$8763</f>
        <v>62.877668121452366</v>
      </c>
      <c r="C5070" s="442">
        <f>hourly1!$F5071*유형화!$G$71/hourly1!$F$8763+유형화!$G$72*hourly1!$G5071/hourly1!$F$8763+유형화!$G$74*hourly1!I5071/hourly1!$I$8763</f>
        <v>0.2361662134682487</v>
      </c>
      <c r="D5070" s="14">
        <v>47.404580000000003</v>
      </c>
      <c r="E5070" s="14">
        <v>4.9599999999999998E-2</v>
      </c>
      <c r="F5070" s="1">
        <v>261095</v>
      </c>
      <c r="G5070" s="15">
        <f t="shared" si="158"/>
        <v>5.4244940188430346E-2</v>
      </c>
      <c r="H5070" s="15">
        <f t="shared" si="159"/>
        <v>0.11304921935591063</v>
      </c>
    </row>
    <row r="5071" spans="1:8">
      <c r="A5071" s="1">
        <v>5070</v>
      </c>
      <c r="B5071" s="444">
        <f>유형화!$F$71*hourly1!B5072/hourly1!$B$8763+유형화!$F$72*hourly1!C5072/hourly1!$C$8763+유형화!$F$73*hourly1!D5072/hourly1!$D$8763+유형화!$F$74*hourly1!E5072/hourly1!$E$8763</f>
        <v>64.551281841082911</v>
      </c>
      <c r="C5071" s="442">
        <f>hourly1!$F5072*유형화!$G$71/hourly1!$F$8763+유형화!$G$72*hourly1!$G5072/hourly1!$F$8763+유형화!$G$74*hourly1!I5072/hourly1!$I$8763</f>
        <v>0.42120736124185587</v>
      </c>
      <c r="D5071" s="14">
        <v>41.774394000000001</v>
      </c>
      <c r="E5071" s="14">
        <v>0.66120400000000024</v>
      </c>
      <c r="F5071" s="1">
        <v>361750</v>
      </c>
      <c r="G5071" s="15">
        <f t="shared" si="158"/>
        <v>4.7802332684688344E-2</v>
      </c>
      <c r="H5071" s="15">
        <f t="shared" si="159"/>
        <v>0.10036365222967772</v>
      </c>
    </row>
    <row r="5072" spans="1:8">
      <c r="A5072" s="1">
        <v>5071</v>
      </c>
      <c r="B5072" s="444">
        <f>유형화!$F$71*hourly1!B5073/hourly1!$B$8763+유형화!$F$72*hourly1!C5073/hourly1!$C$8763+유형화!$F$73*hourly1!D5073/hourly1!$D$8763+유형화!$F$74*hourly1!E5073/hourly1!$E$8763</f>
        <v>103.98078553709455</v>
      </c>
      <c r="C5072" s="442">
        <f>hourly1!$F5073*유형화!$G$71/hourly1!$F$8763+유형화!$G$72*hourly1!$G5073/hourly1!$F$8763+유형화!$G$74*hourly1!I5073/hourly1!$I$8763</f>
        <v>0.75140088132829697</v>
      </c>
      <c r="D5072" s="14">
        <v>35.070387999999987</v>
      </c>
      <c r="E5072" s="14">
        <v>33.059863999999962</v>
      </c>
      <c r="F5072" s="1">
        <v>453369</v>
      </c>
      <c r="G5072" s="15">
        <f t="shared" si="158"/>
        <v>4.0130955689198056E-2</v>
      </c>
      <c r="H5072" s="15">
        <f t="shared" si="159"/>
        <v>8.5010238926404538E-2</v>
      </c>
    </row>
    <row r="5073" spans="1:8">
      <c r="A5073" s="1">
        <v>5072</v>
      </c>
      <c r="B5073" s="444">
        <f>유형화!$F$71*hourly1!B5074/hourly1!$B$8763+유형화!$F$72*hourly1!C5074/hourly1!$C$8763+유형화!$F$73*hourly1!D5074/hourly1!$D$8763+유형화!$F$74*hourly1!E5074/hourly1!$E$8763</f>
        <v>387.74271402362922</v>
      </c>
      <c r="C5073" s="442">
        <f>hourly1!$F5074*유형화!$G$71/hourly1!$F$8763+유형화!$G$72*hourly1!$G5074/hourly1!$F$8763+유형화!$G$74*hourly1!I5074/hourly1!$I$8763</f>
        <v>0.65004624871574257</v>
      </c>
      <c r="D5073" s="14">
        <v>49.877446999999997</v>
      </c>
      <c r="E5073" s="14">
        <v>105.8120159999998</v>
      </c>
      <c r="F5073" s="1">
        <v>1047805</v>
      </c>
      <c r="G5073" s="15">
        <f t="shared" si="158"/>
        <v>5.7074635599906255E-2</v>
      </c>
      <c r="H5073" s="15">
        <f t="shared" si="159"/>
        <v>0.11856189609197838</v>
      </c>
    </row>
    <row r="5074" spans="1:8">
      <c r="A5074" s="1">
        <v>5073</v>
      </c>
      <c r="B5074" s="444">
        <f>유형화!$F$71*hourly1!B5075/hourly1!$B$8763+유형화!$F$72*hourly1!C5075/hourly1!$C$8763+유형화!$F$73*hourly1!D5075/hourly1!$D$8763+유형화!$F$74*hourly1!E5075/hourly1!$E$8763</f>
        <v>520.66419153782294</v>
      </c>
      <c r="C5074" s="442">
        <f>hourly1!$F5075*유형화!$G$71/hourly1!$F$8763+유형화!$G$72*hourly1!$G5075/hourly1!$F$8763+유형화!$G$74*hourly1!I5075/hourly1!$I$8763</f>
        <v>0.57539718130176132</v>
      </c>
      <c r="D5074" s="14">
        <v>51.455148999999992</v>
      </c>
      <c r="E5074" s="14">
        <v>161.83304100000021</v>
      </c>
      <c r="F5074" s="1">
        <v>931737</v>
      </c>
      <c r="G5074" s="15">
        <f t="shared" si="158"/>
        <v>5.8879995981227361E-2</v>
      </c>
      <c r="H5074" s="15">
        <f t="shared" si="159"/>
        <v>0.12206042541008941</v>
      </c>
    </row>
    <row r="5075" spans="1:8">
      <c r="A5075" s="1">
        <v>5074</v>
      </c>
      <c r="B5075" s="444">
        <f>유형화!$F$71*hourly1!B5076/hourly1!$B$8763+유형화!$F$72*hourly1!C5076/hourly1!$C$8763+유형화!$F$73*hourly1!D5076/hourly1!$D$8763+유형화!$F$74*hourly1!E5076/hourly1!$E$8763</f>
        <v>616.91854257110947</v>
      </c>
      <c r="C5075" s="442">
        <f>hourly1!$F5076*유형화!$G$71/hourly1!$F$8763+유형화!$G$72*hourly1!$G5076/hourly1!$F$8763+유형화!$G$74*hourly1!I5076/hourly1!$I$8763</f>
        <v>0.49016707710589769</v>
      </c>
      <c r="D5075" s="14">
        <v>56.033893999999997</v>
      </c>
      <c r="E5075" s="14">
        <v>219.02658500000001</v>
      </c>
      <c r="F5075" s="1">
        <v>895589</v>
      </c>
      <c r="G5075" s="15">
        <f t="shared" si="158"/>
        <v>6.4119442225937781E-2</v>
      </c>
      <c r="H5075" s="15">
        <f t="shared" si="159"/>
        <v>0.13213265046598907</v>
      </c>
    </row>
    <row r="5076" spans="1:8">
      <c r="A5076" s="1">
        <v>5075</v>
      </c>
      <c r="B5076" s="444">
        <f>유형화!$F$71*hourly1!B5077/hourly1!$B$8763+유형화!$F$72*hourly1!C5077/hourly1!$C$8763+유형화!$F$73*hourly1!D5077/hourly1!$D$8763+유형화!$F$74*hourly1!E5077/hourly1!$E$8763</f>
        <v>696.94194618578388</v>
      </c>
      <c r="C5076" s="442">
        <f>hourly1!$F5077*유형화!$G$71/hourly1!$F$8763+유형화!$G$72*hourly1!$G5077/hourly1!$F$8763+유형화!$G$74*hourly1!I5077/hourly1!$I$8763</f>
        <v>0.45819002049413732</v>
      </c>
      <c r="D5076" s="14">
        <v>55.965522999999997</v>
      </c>
      <c r="E5076" s="14">
        <v>300.13462800000019</v>
      </c>
      <c r="F5076" s="1">
        <v>865506</v>
      </c>
      <c r="G5076" s="15">
        <f t="shared" si="158"/>
        <v>6.4041205464729828E-2</v>
      </c>
      <c r="H5076" s="15">
        <f t="shared" si="159"/>
        <v>0.13198312928757522</v>
      </c>
    </row>
    <row r="5077" spans="1:8">
      <c r="A5077" s="1">
        <v>5076</v>
      </c>
      <c r="B5077" s="444">
        <f>유형화!$F$71*hourly1!B5078/hourly1!$B$8763+유형화!$F$72*hourly1!C5078/hourly1!$C$8763+유형화!$F$73*hourly1!D5078/hourly1!$D$8763+유형화!$F$74*hourly1!E5078/hourly1!$E$8763</f>
        <v>666.57237533251555</v>
      </c>
      <c r="C5077" s="442">
        <f>hourly1!$F5078*유형화!$G$71/hourly1!$F$8763+유형화!$G$72*hourly1!$G5078/hourly1!$F$8763+유형화!$G$74*hourly1!I5078/hourly1!$I$8763</f>
        <v>0.44218160960764807</v>
      </c>
      <c r="D5077" s="14">
        <v>45.017629000000007</v>
      </c>
      <c r="E5077" s="14">
        <v>375.48143899999951</v>
      </c>
      <c r="F5077" s="1">
        <v>867925</v>
      </c>
      <c r="G5077" s="15">
        <f t="shared" si="158"/>
        <v>5.1513558236987805E-2</v>
      </c>
      <c r="H5077" s="15">
        <f t="shared" si="159"/>
        <v>0.10769404726746365</v>
      </c>
    </row>
    <row r="5078" spans="1:8">
      <c r="A5078" s="1">
        <v>5077</v>
      </c>
      <c r="B5078" s="444">
        <f>유형화!$F$71*hourly1!B5079/hourly1!$B$8763+유형화!$F$72*hourly1!C5079/hourly1!$C$8763+유형화!$F$73*hourly1!D5079/hourly1!$D$8763+유형화!$F$74*hourly1!E5079/hourly1!$E$8763</f>
        <v>601.13746728741239</v>
      </c>
      <c r="C5078" s="442">
        <f>hourly1!$F5079*유형화!$G$71/hourly1!$F$8763+유형화!$G$72*hourly1!$G5079/hourly1!$F$8763+유형화!$G$74*hourly1!I5079/hourly1!$I$8763</f>
        <v>0.55379842433845172</v>
      </c>
      <c r="D5078" s="14">
        <v>30.671503000000001</v>
      </c>
      <c r="E5078" s="14">
        <v>389.36879299999958</v>
      </c>
      <c r="F5078" s="1">
        <v>839861</v>
      </c>
      <c r="G5078" s="15">
        <f t="shared" si="158"/>
        <v>3.5097322784512844E-2</v>
      </c>
      <c r="H5078" s="15">
        <f t="shared" si="159"/>
        <v>7.4785976932931611E-2</v>
      </c>
    </row>
    <row r="5079" spans="1:8">
      <c r="A5079" s="1">
        <v>5078</v>
      </c>
      <c r="B5079" s="444">
        <f>유형화!$F$71*hourly1!B5080/hourly1!$B$8763+유형화!$F$72*hourly1!C5080/hourly1!$C$8763+유형화!$F$73*hourly1!D5080/hourly1!$D$8763+유형화!$F$74*hourly1!E5080/hourly1!$E$8763</f>
        <v>649.56355190437921</v>
      </c>
      <c r="C5079" s="442">
        <f>hourly1!$F5080*유형화!$G$71/hourly1!$F$8763+유형화!$G$72*hourly1!$G5080/hourly1!$F$8763+유형화!$G$74*hourly1!I5080/hourly1!$I$8763</f>
        <v>0.51652754915331323</v>
      </c>
      <c r="D5079" s="14">
        <v>64.707661999999999</v>
      </c>
      <c r="E5079" s="14">
        <v>344.77758500000027</v>
      </c>
      <c r="F5079" s="1">
        <v>866016</v>
      </c>
      <c r="G5079" s="15">
        <f t="shared" si="158"/>
        <v>7.4044812862452666E-2</v>
      </c>
      <c r="H5079" s="15">
        <f t="shared" si="159"/>
        <v>0.15088871794783573</v>
      </c>
    </row>
    <row r="5080" spans="1:8">
      <c r="A5080" s="1">
        <v>5079</v>
      </c>
      <c r="B5080" s="444">
        <f>유형화!$F$71*hourly1!B5081/hourly1!$B$8763+유형화!$F$72*hourly1!C5081/hourly1!$C$8763+유형화!$F$73*hourly1!D5081/hourly1!$D$8763+유형화!$F$74*hourly1!E5081/hourly1!$E$8763</f>
        <v>751.42042855872899</v>
      </c>
      <c r="C5080" s="442">
        <f>hourly1!$F5081*유형화!$G$71/hourly1!$F$8763+유형화!$G$72*hourly1!$G5081/hourly1!$F$8763+유형화!$G$74*hourly1!I5081/hourly1!$I$8763</f>
        <v>0.38900026969131829</v>
      </c>
      <c r="D5080" s="14">
        <v>78.212598999999997</v>
      </c>
      <c r="E5080" s="14">
        <v>299.28771100000012</v>
      </c>
      <c r="F5080" s="1">
        <v>862732</v>
      </c>
      <c r="G5080" s="15">
        <f t="shared" si="158"/>
        <v>8.9498477884134536E-2</v>
      </c>
      <c r="H5080" s="15">
        <f t="shared" si="159"/>
        <v>0.17927513238874723</v>
      </c>
    </row>
    <row r="5081" spans="1:8">
      <c r="A5081" s="1">
        <v>5080</v>
      </c>
      <c r="B5081" s="444">
        <f>유형화!$F$71*hourly1!B5082/hourly1!$B$8763+유형화!$F$72*hourly1!C5082/hourly1!$C$8763+유형화!$F$73*hourly1!D5082/hourly1!$D$8763+유형화!$F$74*hourly1!E5082/hourly1!$E$8763</f>
        <v>706.70699920236598</v>
      </c>
      <c r="C5081" s="442">
        <f>hourly1!$F5082*유형화!$G$71/hourly1!$F$8763+유형화!$G$72*hourly1!$G5082/hourly1!$F$8763+유형화!$G$74*hourly1!I5082/hourly1!$I$8763</f>
        <v>0.36778400794679145</v>
      </c>
      <c r="D5081" s="14">
        <v>88.23346500000001</v>
      </c>
      <c r="E5081" s="14">
        <v>253.92719199999979</v>
      </c>
      <c r="F5081" s="1">
        <v>911439</v>
      </c>
      <c r="G5081" s="15">
        <f t="shared" si="158"/>
        <v>0.10096532933195405</v>
      </c>
      <c r="H5081" s="15">
        <f t="shared" si="159"/>
        <v>0.19972136839531204</v>
      </c>
    </row>
    <row r="5082" spans="1:8">
      <c r="A5082" s="1">
        <v>5081</v>
      </c>
      <c r="B5082" s="444">
        <f>유형화!$F$71*hourly1!B5083/hourly1!$B$8763+유형화!$F$72*hourly1!C5083/hourly1!$C$8763+유형화!$F$73*hourly1!D5083/hourly1!$D$8763+유형화!$F$74*hourly1!E5083/hourly1!$E$8763</f>
        <v>648.68395671853114</v>
      </c>
      <c r="C5082" s="442">
        <f>hourly1!$F5083*유형화!$G$71/hourly1!$F$8763+유형화!$G$72*hourly1!$G5083/hourly1!$F$8763+유형화!$G$74*hourly1!I5083/hourly1!$I$8763</f>
        <v>0.38901314447712232</v>
      </c>
      <c r="D5082" s="14">
        <v>108.868808</v>
      </c>
      <c r="E5082" s="14">
        <v>185.8774839999999</v>
      </c>
      <c r="F5082" s="1">
        <v>909388</v>
      </c>
      <c r="G5082" s="15">
        <f t="shared" si="158"/>
        <v>0.12457829978339027</v>
      </c>
      <c r="H5082" s="15">
        <f t="shared" si="159"/>
        <v>0.24025835977771295</v>
      </c>
    </row>
    <row r="5083" spans="1:8">
      <c r="A5083" s="1">
        <v>5082</v>
      </c>
      <c r="B5083" s="444">
        <f>유형화!$F$71*hourly1!B5084/hourly1!$B$8763+유형화!$F$72*hourly1!C5084/hourly1!$C$8763+유형화!$F$73*hourly1!D5084/hourly1!$D$8763+유형화!$F$74*hourly1!E5084/hourly1!$E$8763</f>
        <v>530.90514158387305</v>
      </c>
      <c r="C5083" s="442">
        <f>hourly1!$F5084*유형화!$G$71/hourly1!$F$8763+유형화!$G$72*hourly1!$G5084/hourly1!$F$8763+유형화!$G$74*hourly1!I5084/hourly1!$I$8763</f>
        <v>0.51659338983008629</v>
      </c>
      <c r="D5083" s="14">
        <v>71.287247000000008</v>
      </c>
      <c r="E5083" s="14">
        <v>92.610943000000162</v>
      </c>
      <c r="F5083" s="1">
        <v>880027</v>
      </c>
      <c r="G5083" s="15">
        <f t="shared" si="158"/>
        <v>8.1573815224454269E-2</v>
      </c>
      <c r="H5083" s="15">
        <f t="shared" si="159"/>
        <v>0.16484034350453006</v>
      </c>
    </row>
    <row r="5084" spans="1:8">
      <c r="A5084" s="1">
        <v>5083</v>
      </c>
      <c r="B5084" s="444">
        <f>유형화!$F$71*hourly1!B5085/hourly1!$B$8763+유형화!$F$72*hourly1!C5085/hourly1!$C$8763+유형화!$F$73*hourly1!D5085/hourly1!$D$8763+유형화!$F$74*hourly1!E5085/hourly1!$E$8763</f>
        <v>233.80383924935396</v>
      </c>
      <c r="C5084" s="442">
        <f>hourly1!$F5085*유형화!$G$71/hourly1!$F$8763+유형화!$G$72*hourly1!$G5085/hourly1!$F$8763+유형화!$G$74*hourly1!I5085/hourly1!$I$8763</f>
        <v>0.63902306897324701</v>
      </c>
      <c r="D5084" s="14">
        <v>70.831454999999991</v>
      </c>
      <c r="E5084" s="14">
        <v>51.075639999999993</v>
      </c>
      <c r="F5084" s="1">
        <v>878725</v>
      </c>
      <c r="G5084" s="15">
        <f t="shared" si="158"/>
        <v>8.1052253599430579E-2</v>
      </c>
      <c r="H5084" s="15">
        <f t="shared" si="159"/>
        <v>0.16388139466872401</v>
      </c>
    </row>
    <row r="5085" spans="1:8">
      <c r="A5085" s="1">
        <v>5084</v>
      </c>
      <c r="B5085" s="444">
        <f>유형화!$F$71*hourly1!B5086/hourly1!$B$8763+유형화!$F$72*hourly1!C5086/hourly1!$C$8763+유형화!$F$73*hourly1!D5086/hourly1!$D$8763+유형화!$F$74*hourly1!E5086/hourly1!$E$8763</f>
        <v>239.85795893120812</v>
      </c>
      <c r="C5085" s="442">
        <f>hourly1!$F5086*유형화!$G$71/hourly1!$F$8763+유형화!$G$72*hourly1!$G5086/hourly1!$F$8763+유형화!$G$74*hourly1!I5086/hourly1!$I$8763</f>
        <v>0.64442493796420275</v>
      </c>
      <c r="D5085" s="14">
        <v>110.206181</v>
      </c>
      <c r="E5085" s="14">
        <v>5.6581909999999933</v>
      </c>
      <c r="F5085" s="1">
        <v>832274</v>
      </c>
      <c r="G5085" s="15">
        <f t="shared" si="158"/>
        <v>0.1261086523019575</v>
      </c>
      <c r="H5085" s="15">
        <f t="shared" si="159"/>
        <v>0.24281560165842145</v>
      </c>
    </row>
    <row r="5086" spans="1:8">
      <c r="A5086" s="1">
        <v>5085</v>
      </c>
      <c r="B5086" s="444">
        <f>유형화!$F$71*hourly1!B5087/hourly1!$B$8763+유형화!$F$72*hourly1!C5087/hourly1!$C$8763+유형화!$F$73*hourly1!D5087/hourly1!$D$8763+유형화!$F$74*hourly1!E5087/hourly1!$E$8763</f>
        <v>124.86874472850593</v>
      </c>
      <c r="C5086" s="442">
        <f>hourly1!$F5087*유형화!$G$71/hourly1!$F$8763+유형화!$G$72*hourly1!$G5087/hourly1!$F$8763+유형화!$G$74*hourly1!I5087/hourly1!$I$8763</f>
        <v>0.54866529612967518</v>
      </c>
      <c r="D5086" s="14">
        <v>106.817869</v>
      </c>
      <c r="E5086" s="14">
        <v>3.50068</v>
      </c>
      <c r="F5086" s="1">
        <v>882233</v>
      </c>
      <c r="G5086" s="15">
        <f t="shared" si="158"/>
        <v>0.12223141550796542</v>
      </c>
      <c r="H5086" s="15">
        <f t="shared" si="159"/>
        <v>0.23632051243604718</v>
      </c>
    </row>
    <row r="5087" spans="1:8">
      <c r="A5087" s="1">
        <v>5086</v>
      </c>
      <c r="B5087" s="444">
        <f>유형화!$F$71*hourly1!B5088/hourly1!$B$8763+유형화!$F$72*hourly1!C5088/hourly1!$C$8763+유형화!$F$73*hourly1!D5088/hourly1!$D$8763+유형화!$F$74*hourly1!E5088/hourly1!$E$8763</f>
        <v>85.745218203946621</v>
      </c>
      <c r="C5087" s="442">
        <f>hourly1!$F5088*유형화!$G$71/hourly1!$F$8763+유형화!$G$72*hourly1!$G5088/hourly1!$F$8763+유형화!$G$74*hourly1!I5088/hourly1!$I$8763</f>
        <v>0.45804684961654946</v>
      </c>
      <c r="D5087" s="14">
        <v>99.806714999999983</v>
      </c>
      <c r="E5087" s="14">
        <v>1.8038400000000001</v>
      </c>
      <c r="F5087" s="1">
        <v>946967</v>
      </c>
      <c r="G5087" s="15">
        <f t="shared" si="158"/>
        <v>0.11420856983816147</v>
      </c>
      <c r="H5087" s="15">
        <f t="shared" si="159"/>
        <v>0.22270922976936991</v>
      </c>
    </row>
    <row r="5088" spans="1:8">
      <c r="A5088" s="1">
        <v>5087</v>
      </c>
      <c r="B5088" s="444">
        <f>유형화!$F$71*hourly1!B5089/hourly1!$B$8763+유형화!$F$72*hourly1!C5089/hourly1!$C$8763+유형화!$F$73*hourly1!D5089/hourly1!$D$8763+유형화!$F$74*hourly1!E5089/hourly1!$E$8763</f>
        <v>81.691904505879592</v>
      </c>
      <c r="C5088" s="442">
        <f>hourly1!$F5089*유형화!$G$71/hourly1!$F$8763+유형화!$G$72*hourly1!$G5089/hourly1!$F$8763+유형화!$G$74*hourly1!I5089/hourly1!$I$8763</f>
        <v>0.35189309985226569</v>
      </c>
      <c r="D5088" s="14">
        <v>117.0244610000001</v>
      </c>
      <c r="E5088" s="14">
        <v>1.0203599999999999</v>
      </c>
      <c r="F5088" s="1">
        <v>978577</v>
      </c>
      <c r="G5088" s="15">
        <f t="shared" si="158"/>
        <v>0.13391079274467371</v>
      </c>
      <c r="H5088" s="15">
        <f t="shared" si="159"/>
        <v>0.25572530007322725</v>
      </c>
    </row>
    <row r="5089" spans="1:8">
      <c r="A5089" s="1">
        <v>5088</v>
      </c>
      <c r="B5089" s="444">
        <f>유형화!$F$71*hourly1!B5090/hourly1!$B$8763+유형화!$F$72*hourly1!C5090/hourly1!$C$8763+유형화!$F$73*hourly1!D5090/hourly1!$D$8763+유형화!$F$74*hourly1!E5090/hourly1!$E$8763</f>
        <v>77.963389706587762</v>
      </c>
      <c r="C5089" s="442">
        <f>hourly1!$F5090*유형화!$G$71/hourly1!$F$8763+유형화!$G$72*hourly1!$G5090/hourly1!$F$8763+유형화!$G$74*hourly1!I5090/hourly1!$I$8763</f>
        <v>0.32016791642356057</v>
      </c>
      <c r="D5089" s="14">
        <v>123.311339</v>
      </c>
      <c r="E5089" s="14">
        <v>0.18204000000000001</v>
      </c>
      <c r="F5089" s="1">
        <v>1017507</v>
      </c>
      <c r="G5089" s="15">
        <f t="shared" si="158"/>
        <v>0.14110485123189062</v>
      </c>
      <c r="H5089" s="15">
        <f t="shared" si="159"/>
        <v>0.2674427604877207</v>
      </c>
    </row>
    <row r="5090" spans="1:8">
      <c r="A5090" s="1">
        <v>5089</v>
      </c>
      <c r="B5090" s="444">
        <f>유형화!$F$71*hourly1!B5091/hourly1!$B$8763+유형화!$F$72*hourly1!C5091/hourly1!$C$8763+유형화!$F$73*hourly1!D5091/hourly1!$D$8763+유형화!$F$74*hourly1!E5091/hourly1!$E$8763</f>
        <v>76.537578088476593</v>
      </c>
      <c r="C5090" s="442">
        <f>hourly1!$F5091*유형화!$G$71/hourly1!$F$8763+유형화!$G$72*hourly1!$G5091/hourly1!$F$8763+유형화!$G$74*hourly1!I5091/hourly1!$I$8763</f>
        <v>0.26266985639325197</v>
      </c>
      <c r="D5090" s="14">
        <v>125.70702799999999</v>
      </c>
      <c r="E5090" s="14">
        <v>0.17879999999999999</v>
      </c>
      <c r="F5090" s="1">
        <v>946307</v>
      </c>
      <c r="G5090" s="15">
        <f t="shared" si="158"/>
        <v>0.14384623205448371</v>
      </c>
      <c r="H5090" s="15">
        <f t="shared" si="159"/>
        <v>0.27186172344058313</v>
      </c>
    </row>
    <row r="5091" spans="1:8">
      <c r="A5091" s="1">
        <v>5090</v>
      </c>
      <c r="B5091" s="444">
        <f>유형화!$F$71*hourly1!B5092/hourly1!$B$8763+유형화!$F$72*hourly1!C5092/hourly1!$C$8763+유형화!$F$73*hourly1!D5092/hourly1!$D$8763+유형화!$F$74*hourly1!E5092/hourly1!$E$8763</f>
        <v>74.420212267985988</v>
      </c>
      <c r="C5091" s="442">
        <f>hourly1!$F5092*유형화!$G$71/hourly1!$F$8763+유형화!$G$72*hourly1!$G5092/hourly1!$F$8763+유형화!$G$74*hourly1!I5092/hourly1!$I$8763</f>
        <v>0.24317221558169208</v>
      </c>
      <c r="D5091" s="14">
        <v>92.101386000000005</v>
      </c>
      <c r="E5091" s="14">
        <v>8.8319999999999996E-2</v>
      </c>
      <c r="F5091" s="1">
        <v>822549</v>
      </c>
      <c r="G5091" s="15">
        <f t="shared" si="158"/>
        <v>0.10539138148342493</v>
      </c>
      <c r="H5091" s="15">
        <f t="shared" si="159"/>
        <v>0.20747753797498855</v>
      </c>
    </row>
    <row r="5092" spans="1:8">
      <c r="A5092" s="1">
        <v>5091</v>
      </c>
      <c r="B5092" s="444">
        <f>유형화!$F$71*hourly1!B5093/hourly1!$B$8763+유형화!$F$72*hourly1!C5093/hourly1!$C$8763+유형화!$F$73*hourly1!D5093/hourly1!$D$8763+유형화!$F$74*hourly1!E5093/hourly1!$E$8763</f>
        <v>73.978626127341016</v>
      </c>
      <c r="C5092" s="442">
        <f>hourly1!$F5093*유형화!$G$71/hourly1!$F$8763+유형화!$G$72*hourly1!$G5093/hourly1!$F$8763+유형화!$G$74*hourly1!I5093/hourly1!$I$8763</f>
        <v>0.23712147368337225</v>
      </c>
      <c r="D5092" s="14">
        <v>80.900773999999984</v>
      </c>
      <c r="E5092" s="14">
        <v>2E-3</v>
      </c>
      <c r="F5092" s="1">
        <v>675108</v>
      </c>
      <c r="G5092" s="15">
        <f t="shared" si="158"/>
        <v>9.2574549691774921E-2</v>
      </c>
      <c r="H5092" s="15">
        <f t="shared" si="159"/>
        <v>0.18481052563918579</v>
      </c>
    </row>
    <row r="5093" spans="1:8">
      <c r="A5093" s="1">
        <v>5092</v>
      </c>
      <c r="B5093" s="444">
        <f>유형화!$F$71*hourly1!B5094/hourly1!$B$8763+유형화!$F$72*hourly1!C5094/hourly1!$C$8763+유형화!$F$73*hourly1!D5094/hourly1!$D$8763+유형화!$F$74*hourly1!E5094/hourly1!$E$8763</f>
        <v>73.438986061545819</v>
      </c>
      <c r="C5093" s="442">
        <f>hourly1!$F5094*유형화!$G$71/hourly1!$F$8763+유형화!$G$72*hourly1!$G5094/hourly1!$F$8763+유형화!$G$74*hourly1!I5094/hourly1!$I$8763</f>
        <v>0.23712929633803853</v>
      </c>
      <c r="D5093" s="14">
        <v>71.129993999999982</v>
      </c>
      <c r="E5093" s="14">
        <v>0</v>
      </c>
      <c r="F5093" s="1">
        <v>555236</v>
      </c>
      <c r="G5093" s="15">
        <f t="shared" si="158"/>
        <v>8.13938710169652E-2</v>
      </c>
      <c r="H5093" s="15">
        <f t="shared" si="159"/>
        <v>0.16450962178212047</v>
      </c>
    </row>
    <row r="5094" spans="1:8">
      <c r="A5094" s="1">
        <v>5093</v>
      </c>
      <c r="B5094" s="444">
        <f>유형화!$F$71*hourly1!B5095/hourly1!$B$8763+유형화!$F$72*hourly1!C5095/hourly1!$C$8763+유형화!$F$73*hourly1!D5095/hourly1!$D$8763+유형화!$F$74*hourly1!E5095/hourly1!$E$8763</f>
        <v>72.583246676766748</v>
      </c>
      <c r="C5094" s="442">
        <f>hourly1!$F5095*유형화!$G$71/hourly1!$F$8763+유형화!$G$72*hourly1!$G5095/hourly1!$F$8763+유형화!$G$74*hourly1!I5095/hourly1!$I$8763</f>
        <v>0.23600927145900799</v>
      </c>
      <c r="D5094" s="14">
        <v>65.397036</v>
      </c>
      <c r="E5094" s="14">
        <v>0</v>
      </c>
      <c r="F5094" s="1">
        <v>602494</v>
      </c>
      <c r="G5094" s="15">
        <f t="shared" si="158"/>
        <v>7.483366177531002E-2</v>
      </c>
      <c r="H5094" s="15">
        <f t="shared" si="159"/>
        <v>0.15236152819475024</v>
      </c>
    </row>
    <row r="5095" spans="1:8">
      <c r="A5095" s="1">
        <v>5094</v>
      </c>
      <c r="B5095" s="444">
        <f>유형화!$F$71*hourly1!B5096/hourly1!$B$8763+유형화!$F$72*hourly1!C5096/hourly1!$C$8763+유형화!$F$73*hourly1!D5096/hourly1!$D$8763+유형화!$F$74*hourly1!E5096/hourly1!$E$8763</f>
        <v>74.34573035576399</v>
      </c>
      <c r="C5095" s="442">
        <f>hourly1!$F5096*유형화!$G$71/hourly1!$F$8763+유형화!$G$72*hourly1!$G5096/hourly1!$F$8763+유형화!$G$74*hourly1!I5096/hourly1!$I$8763</f>
        <v>0.42101692849232558</v>
      </c>
      <c r="D5095" s="14">
        <v>47.715747000000007</v>
      </c>
      <c r="E5095" s="14">
        <v>0.26758900000000008</v>
      </c>
      <c r="F5095" s="1">
        <v>991543</v>
      </c>
      <c r="G5095" s="15">
        <f t="shared" si="158"/>
        <v>5.4601007794210496E-2</v>
      </c>
      <c r="H5095" s="15">
        <f t="shared" si="159"/>
        <v>0.11374485916908256</v>
      </c>
    </row>
    <row r="5096" spans="1:8">
      <c r="A5096" s="1">
        <v>5095</v>
      </c>
      <c r="B5096" s="444">
        <f>유형화!$F$71*hourly1!B5097/hourly1!$B$8763+유형화!$F$72*hourly1!C5097/hourly1!$C$8763+유형화!$F$73*hourly1!D5097/hourly1!$D$8763+유형화!$F$74*hourly1!E5097/hourly1!$E$8763</f>
        <v>140.89567727318175</v>
      </c>
      <c r="C5096" s="442">
        <f>hourly1!$F5097*유형화!$G$71/hourly1!$F$8763+유형화!$G$72*hourly1!$G5097/hourly1!$F$8763+유형화!$G$74*hourly1!I5097/hourly1!$I$8763</f>
        <v>0.75118241739954605</v>
      </c>
      <c r="D5096" s="14">
        <v>51.765954999999991</v>
      </c>
      <c r="E5096" s="14">
        <v>30.866731999999988</v>
      </c>
      <c r="F5096" s="1">
        <v>1135239</v>
      </c>
      <c r="G5096" s="15">
        <f t="shared" si="158"/>
        <v>5.9235650495626707E-2</v>
      </c>
      <c r="H5096" s="15">
        <f t="shared" si="159"/>
        <v>0.12274793534902172</v>
      </c>
    </row>
    <row r="5097" spans="1:8">
      <c r="A5097" s="1">
        <v>5096</v>
      </c>
      <c r="B5097" s="444">
        <f>유형화!$F$71*hourly1!B5098/hourly1!$B$8763+유형화!$F$72*hourly1!C5098/hourly1!$C$8763+유형화!$F$73*hourly1!D5098/hourly1!$D$8763+유형화!$F$74*hourly1!E5098/hourly1!$E$8763</f>
        <v>638.10039895458851</v>
      </c>
      <c r="C5097" s="442">
        <f>hourly1!$F5098*유형화!$G$71/hourly1!$F$8763+유형화!$G$72*hourly1!$G5098/hourly1!$F$8763+유형화!$G$74*hourly1!I5098/hourly1!$I$8763</f>
        <v>0.64991945652136129</v>
      </c>
      <c r="D5097" s="14">
        <v>41.733432999999998</v>
      </c>
      <c r="E5097" s="14">
        <v>156.43287099999989</v>
      </c>
      <c r="F5097" s="1">
        <v>1236807</v>
      </c>
      <c r="G5097" s="15">
        <f t="shared" si="158"/>
        <v>4.7755461116686715E-2</v>
      </c>
      <c r="H5097" s="15">
        <f t="shared" si="159"/>
        <v>0.10027066993996143</v>
      </c>
    </row>
    <row r="5098" spans="1:8">
      <c r="A5098" s="1">
        <v>5097</v>
      </c>
      <c r="B5098" s="444">
        <f>유형화!$F$71*hourly1!B5099/hourly1!$B$8763+유형화!$F$72*hourly1!C5099/hourly1!$C$8763+유형화!$F$73*hourly1!D5099/hourly1!$D$8763+유형화!$F$74*hourly1!E5099/hourly1!$E$8763</f>
        <v>741.43005751929707</v>
      </c>
      <c r="C5098" s="442">
        <f>hourly1!$F5099*유형화!$G$71/hourly1!$F$8763+유형화!$G$72*hourly1!$G5099/hourly1!$F$8763+유형화!$G$74*hourly1!I5099/hourly1!$I$8763</f>
        <v>0.57527438192069913</v>
      </c>
      <c r="D5098" s="14">
        <v>49.973101999999997</v>
      </c>
      <c r="E5098" s="14">
        <v>347.75569599999972</v>
      </c>
      <c r="F5098" s="1">
        <v>1103635</v>
      </c>
      <c r="G5098" s="15">
        <f t="shared" si="158"/>
        <v>5.7184093372841367E-2</v>
      </c>
      <c r="H5098" s="15">
        <f t="shared" si="159"/>
        <v>0.11877442048783668</v>
      </c>
    </row>
    <row r="5099" spans="1:8">
      <c r="A5099" s="1">
        <v>5098</v>
      </c>
      <c r="B5099" s="444">
        <f>유형화!$F$71*hourly1!B5100/hourly1!$B$8763+유형화!$F$72*hourly1!C5100/hourly1!$C$8763+유형화!$F$73*hourly1!D5100/hourly1!$D$8763+유형화!$F$74*hourly1!E5100/hourly1!$E$8763</f>
        <v>815.8683853256498</v>
      </c>
      <c r="C5099" s="442">
        <f>hourly1!$F5100*유형화!$G$71/hourly1!$F$8763+유형화!$G$72*hourly1!$G5100/hourly1!$F$8763+유형화!$G$74*hourly1!I5100/hourly1!$I$8763</f>
        <v>0.49012486736509553</v>
      </c>
      <c r="D5099" s="14">
        <v>52.600889000000002</v>
      </c>
      <c r="E5099" s="14">
        <v>546.3174859999998</v>
      </c>
      <c r="F5099" s="1">
        <v>1008858</v>
      </c>
      <c r="G5099" s="15">
        <f t="shared" si="158"/>
        <v>6.0191063345846826E-2</v>
      </c>
      <c r="H5099" s="15">
        <f t="shared" si="159"/>
        <v>0.12459207165197753</v>
      </c>
    </row>
    <row r="5100" spans="1:8">
      <c r="A5100" s="1">
        <v>5099</v>
      </c>
      <c r="B5100" s="444">
        <f>유형화!$F$71*hourly1!B5101/hourly1!$B$8763+유형화!$F$72*hourly1!C5101/hourly1!$C$8763+유형화!$F$73*hourly1!D5101/hourly1!$D$8763+유형화!$F$74*hourly1!E5101/hourly1!$E$8763</f>
        <v>909.52879306501029</v>
      </c>
      <c r="C5100" s="442">
        <f>hourly1!$F5101*유형화!$G$71/hourly1!$F$8763+유형화!$G$72*hourly1!$G5101/hourly1!$F$8763+유형화!$G$74*hourly1!I5101/hourly1!$I$8763</f>
        <v>0.45817323438100027</v>
      </c>
      <c r="D5100" s="14">
        <v>28.034274</v>
      </c>
      <c r="E5100" s="14">
        <v>781.85989099999892</v>
      </c>
      <c r="F5100" s="1">
        <v>953849</v>
      </c>
      <c r="G5100" s="15">
        <f t="shared" si="158"/>
        <v>3.207954835494941E-2</v>
      </c>
      <c r="H5100" s="15">
        <f t="shared" si="159"/>
        <v>6.8598261487553186E-2</v>
      </c>
    </row>
    <row r="5101" spans="1:8">
      <c r="A5101" s="1">
        <v>5100</v>
      </c>
      <c r="B5101" s="444">
        <f>유형화!$F$71*hourly1!B5102/hourly1!$B$8763+유형화!$F$72*hourly1!C5102/hourly1!$C$8763+유형화!$F$73*hourly1!D5102/hourly1!$D$8763+유형화!$F$74*hourly1!E5102/hourly1!$E$8763</f>
        <v>819.34424414772423</v>
      </c>
      <c r="C5101" s="442">
        <f>hourly1!$F5102*유형화!$G$71/hourly1!$F$8763+유형화!$G$72*hourly1!$G5102/hourly1!$F$8763+유형화!$G$74*hourly1!I5102/hourly1!$I$8763</f>
        <v>0.44218763957061991</v>
      </c>
      <c r="D5101" s="14">
        <v>25.434372</v>
      </c>
      <c r="E5101" s="14">
        <v>997.78991800000063</v>
      </c>
      <c r="F5101" s="1">
        <v>936957</v>
      </c>
      <c r="G5101" s="15">
        <f t="shared" si="158"/>
        <v>2.9104487116440803E-2</v>
      </c>
      <c r="H5101" s="15">
        <f t="shared" si="159"/>
        <v>6.2454980060124884E-2</v>
      </c>
    </row>
    <row r="5102" spans="1:8">
      <c r="A5102" s="1">
        <v>5101</v>
      </c>
      <c r="B5102" s="444">
        <f>유형화!$F$71*hourly1!B5103/hourly1!$B$8763+유형화!$F$72*hourly1!C5103/hourly1!$C$8763+유형화!$F$73*hourly1!D5103/hourly1!$D$8763+유형화!$F$74*hourly1!E5103/hourly1!$E$8763</f>
        <v>629.02646333310338</v>
      </c>
      <c r="C5102" s="442">
        <f>hourly1!$F5103*유형화!$G$71/hourly1!$F$8763+유형화!$G$72*hourly1!$G5103/hourly1!$F$8763+유형화!$G$74*hourly1!I5103/hourly1!$I$8763</f>
        <v>0.55389987439115485</v>
      </c>
      <c r="D5102" s="14">
        <v>39.361918000000003</v>
      </c>
      <c r="E5102" s="14">
        <v>1077.761123999999</v>
      </c>
      <c r="F5102" s="1">
        <v>869661</v>
      </c>
      <c r="G5102" s="15">
        <f t="shared" si="158"/>
        <v>4.5041742540739726E-2</v>
      </c>
      <c r="H5102" s="15">
        <f t="shared" si="159"/>
        <v>9.4870067353410054E-2</v>
      </c>
    </row>
    <row r="5103" spans="1:8">
      <c r="A5103" s="1">
        <v>5102</v>
      </c>
      <c r="B5103" s="444">
        <f>유형화!$F$71*hourly1!B5104/hourly1!$B$8763+유형화!$F$72*hourly1!C5104/hourly1!$C$8763+유형화!$F$73*hourly1!D5104/hourly1!$D$8763+유형화!$F$74*hourly1!E5104/hourly1!$E$8763</f>
        <v>690.85886697646254</v>
      </c>
      <c r="C5103" s="442">
        <f>hourly1!$F5104*유형화!$G$71/hourly1!$F$8763+유형화!$G$72*hourly1!$G5104/hourly1!$F$8763+유형화!$G$74*hourly1!I5104/hourly1!$I$8763</f>
        <v>0.51671170748191331</v>
      </c>
      <c r="D5103" s="14">
        <v>64.659692000000007</v>
      </c>
      <c r="E5103" s="14">
        <v>1088.0386320000021</v>
      </c>
      <c r="F5103" s="1">
        <v>894950</v>
      </c>
      <c r="G5103" s="15">
        <f t="shared" si="158"/>
        <v>7.3989920913597976E-2</v>
      </c>
      <c r="H5103" s="15">
        <f t="shared" si="159"/>
        <v>0.15078613571666505</v>
      </c>
    </row>
    <row r="5104" spans="1:8">
      <c r="A5104" s="1">
        <v>5103</v>
      </c>
      <c r="B5104" s="444">
        <f>유형화!$F$71*hourly1!B5105/hourly1!$B$8763+유형화!$F$72*hourly1!C5105/hourly1!$C$8763+유형화!$F$73*hourly1!D5105/hourly1!$D$8763+유형화!$F$74*hourly1!E5105/hourly1!$E$8763</f>
        <v>904.36120009508136</v>
      </c>
      <c r="C5104" s="442">
        <f>hourly1!$F5105*유형화!$G$71/hourly1!$F$8763+유형화!$G$72*hourly1!$G5105/hourly1!$F$8763+유형화!$G$74*hourly1!I5105/hourly1!$I$8763</f>
        <v>0.38908468917292438</v>
      </c>
      <c r="D5104" s="14">
        <v>62.350387000000012</v>
      </c>
      <c r="E5104" s="14">
        <v>1005.561189</v>
      </c>
      <c r="F5104" s="1">
        <v>885754</v>
      </c>
      <c r="G5104" s="15">
        <f t="shared" si="158"/>
        <v>7.1347389082246596E-2</v>
      </c>
      <c r="H5104" s="15">
        <f t="shared" si="159"/>
        <v>0.1458327894629495</v>
      </c>
    </row>
    <row r="5105" spans="1:8">
      <c r="A5105" s="1">
        <v>5104</v>
      </c>
      <c r="B5105" s="444">
        <f>유형화!$F$71*hourly1!B5106/hourly1!$B$8763+유형화!$F$72*hourly1!C5106/hourly1!$C$8763+유형화!$F$73*hourly1!D5106/hourly1!$D$8763+유형화!$F$74*hourly1!E5106/hourly1!$E$8763</f>
        <v>843.61741085971062</v>
      </c>
      <c r="C5105" s="442">
        <f>hourly1!$F5106*유형화!$G$71/hourly1!$F$8763+유형화!$G$72*hourly1!$G5106/hourly1!$F$8763+유형화!$G$74*hourly1!I5106/hourly1!$I$8763</f>
        <v>0.36784984862356446</v>
      </c>
      <c r="D5105" s="14">
        <v>56.30755400000001</v>
      </c>
      <c r="E5105" s="14">
        <v>872.25926300000026</v>
      </c>
      <c r="F5105" s="1">
        <v>855821</v>
      </c>
      <c r="G5105" s="15">
        <f t="shared" si="158"/>
        <v>6.4432590667121453E-2</v>
      </c>
      <c r="H5105" s="15">
        <f t="shared" si="159"/>
        <v>0.13273085469122692</v>
      </c>
    </row>
    <row r="5106" spans="1:8">
      <c r="A5106" s="1">
        <v>5105</v>
      </c>
      <c r="B5106" s="444">
        <f>유형화!$F$71*hourly1!B5107/hourly1!$B$8763+유형화!$F$72*hourly1!C5107/hourly1!$C$8763+유형화!$F$73*hourly1!D5107/hourly1!$D$8763+유형화!$F$74*hourly1!E5107/hourly1!$E$8763</f>
        <v>788.83643566665785</v>
      </c>
      <c r="C5106" s="442">
        <f>hourly1!$F5107*유형화!$G$71/hourly1!$F$8763+유형화!$G$72*hourly1!$G5107/hourly1!$F$8763+유형화!$G$74*hourly1!I5107/hourly1!$I$8763</f>
        <v>0.38908061487361822</v>
      </c>
      <c r="D5106" s="14">
        <v>43.450921000000001</v>
      </c>
      <c r="E5106" s="14">
        <v>649.59186600000021</v>
      </c>
      <c r="F5106" s="1">
        <v>896138</v>
      </c>
      <c r="G5106" s="15">
        <f t="shared" si="158"/>
        <v>4.9720778261872836E-2</v>
      </c>
      <c r="H5106" s="15">
        <f t="shared" si="159"/>
        <v>0.10416078416174224</v>
      </c>
    </row>
    <row r="5107" spans="1:8">
      <c r="A5107" s="1">
        <v>5106</v>
      </c>
      <c r="B5107" s="444">
        <f>유형화!$F$71*hourly1!B5108/hourly1!$B$8763+유형화!$F$72*hourly1!C5108/hourly1!$C$8763+유형화!$F$73*hourly1!D5108/hourly1!$D$8763+유형화!$F$74*hourly1!E5108/hourly1!$E$8763</f>
        <v>582.86593260546454</v>
      </c>
      <c r="C5107" s="442">
        <f>hourly1!$F5108*유형화!$G$71/hourly1!$F$8763+유형화!$G$72*hourly1!$G5108/hourly1!$F$8763+유형화!$G$74*hourly1!I5108/hourly1!$I$8763</f>
        <v>0.51668563196635942</v>
      </c>
      <c r="D5107" s="14">
        <v>23.215895</v>
      </c>
      <c r="E5107" s="14">
        <v>361.18953999999979</v>
      </c>
      <c r="F5107" s="1">
        <v>888483</v>
      </c>
      <c r="G5107" s="15">
        <f t="shared" si="158"/>
        <v>2.6565889534215448E-2</v>
      </c>
      <c r="H5107" s="15">
        <f t="shared" si="159"/>
        <v>5.7178749221506057E-2</v>
      </c>
    </row>
    <row r="5108" spans="1:8">
      <c r="A5108" s="1">
        <v>5107</v>
      </c>
      <c r="B5108" s="444">
        <f>유형화!$F$71*hourly1!B5109/hourly1!$B$8763+유형화!$F$72*hourly1!C5109/hourly1!$C$8763+유형화!$F$73*hourly1!D5109/hourly1!$D$8763+유형화!$F$74*hourly1!E5109/hourly1!$E$8763</f>
        <v>239.2136579112024</v>
      </c>
      <c r="C5108" s="442">
        <f>hourly1!$F5109*유형화!$G$71/hourly1!$F$8763+유형화!$G$72*hourly1!$G5109/hourly1!$F$8763+유형화!$G$74*hourly1!I5109/hourly1!$I$8763</f>
        <v>0.63910276226765894</v>
      </c>
      <c r="D5108" s="14">
        <v>20.168046</v>
      </c>
      <c r="E5108" s="14">
        <v>123.20747299999999</v>
      </c>
      <c r="F5108" s="1">
        <v>857683</v>
      </c>
      <c r="G5108" s="15">
        <f t="shared" si="158"/>
        <v>2.3078243684207553E-2</v>
      </c>
      <c r="H5108" s="15">
        <f t="shared" si="159"/>
        <v>4.9878087602449307E-2</v>
      </c>
    </row>
    <row r="5109" spans="1:8">
      <c r="A5109" s="1">
        <v>5108</v>
      </c>
      <c r="B5109" s="444">
        <f>유형화!$F$71*hourly1!B5110/hourly1!$B$8763+유형화!$F$72*hourly1!C5110/hourly1!$C$8763+유형화!$F$73*hourly1!D5110/hourly1!$D$8763+유형화!$F$74*hourly1!E5110/hourly1!$E$8763</f>
        <v>233.30744697426587</v>
      </c>
      <c r="C5109" s="442">
        <f>hourly1!$F5110*유형화!$G$71/hourly1!$F$8763+유형화!$G$72*hourly1!$G5110/hourly1!$F$8763+유형화!$G$74*hourly1!I5110/hourly1!$I$8763</f>
        <v>0.64446967377057507</v>
      </c>
      <c r="D5109" s="14">
        <v>23.337516999999991</v>
      </c>
      <c r="E5109" s="14">
        <v>19.97927499999998</v>
      </c>
      <c r="F5109" s="1">
        <v>870361</v>
      </c>
      <c r="G5109" s="15">
        <f t="shared" si="158"/>
        <v>2.6705061279131168E-2</v>
      </c>
      <c r="H5109" s="15">
        <f t="shared" si="159"/>
        <v>5.7468825770055972E-2</v>
      </c>
    </row>
    <row r="5110" spans="1:8">
      <c r="A5110" s="1">
        <v>5109</v>
      </c>
      <c r="B5110" s="444">
        <f>유형화!$F$71*hourly1!B5111/hourly1!$B$8763+유형화!$F$72*hourly1!C5111/hourly1!$C$8763+유형화!$F$73*hourly1!D5111/hourly1!$D$8763+유형화!$F$74*hourly1!E5111/hourly1!$E$8763</f>
        <v>118.38855553615863</v>
      </c>
      <c r="C5110" s="442">
        <f>hourly1!$F5111*유형화!$G$71/hourly1!$F$8763+유형화!$G$72*hourly1!$G5111/hourly1!$F$8763+유형화!$G$74*hourly1!I5111/hourly1!$I$8763</f>
        <v>0.5487082392443523</v>
      </c>
      <c r="D5110" s="14">
        <v>26.601669000000001</v>
      </c>
      <c r="E5110" s="14">
        <v>17.236180000000001</v>
      </c>
      <c r="F5110" s="1">
        <v>877606</v>
      </c>
      <c r="G5110" s="15">
        <f t="shared" si="158"/>
        <v>3.0440222101269995E-2</v>
      </c>
      <c r="H5110" s="15">
        <f t="shared" si="159"/>
        <v>6.5218502158490801E-2</v>
      </c>
    </row>
    <row r="5111" spans="1:8">
      <c r="A5111" s="1">
        <v>5110</v>
      </c>
      <c r="B5111" s="444">
        <f>유형화!$F$71*hourly1!B5112/hourly1!$B$8763+유형화!$F$72*hourly1!C5112/hourly1!$C$8763+유형화!$F$73*hourly1!D5112/hourly1!$D$8763+유형화!$F$74*hourly1!E5112/hourly1!$E$8763</f>
        <v>81.224821434156837</v>
      </c>
      <c r="C5111" s="442">
        <f>hourly1!$F5112*유형화!$G$71/hourly1!$F$8763+유형화!$G$72*hourly1!$G5112/hourly1!$F$8763+유형화!$G$74*hourly1!I5112/hourly1!$I$8763</f>
        <v>0.45811415704107245</v>
      </c>
      <c r="D5111" s="14">
        <v>15.811631999999999</v>
      </c>
      <c r="E5111" s="14">
        <v>13.761900000000001</v>
      </c>
      <c r="F5111" s="1">
        <v>976157</v>
      </c>
      <c r="G5111" s="15">
        <f t="shared" si="158"/>
        <v>1.8093210236679053E-2</v>
      </c>
      <c r="H5111" s="15">
        <f t="shared" si="159"/>
        <v>3.9337233286856545E-2</v>
      </c>
    </row>
    <row r="5112" spans="1:8">
      <c r="A5112" s="1">
        <v>5111</v>
      </c>
      <c r="B5112" s="444">
        <f>유형화!$F$71*hourly1!B5113/hourly1!$B$8763+유형화!$F$72*hourly1!C5113/hourly1!$C$8763+유형화!$F$73*hourly1!D5113/hourly1!$D$8763+유형화!$F$74*hourly1!E5113/hourly1!$E$8763</f>
        <v>77.066751650541704</v>
      </c>
      <c r="C5112" s="442">
        <f>hourly1!$F5113*유형화!$G$71/hourly1!$F$8763+유형화!$G$72*hourly1!$G5113/hourly1!$F$8763+유형화!$G$74*hourly1!I5113/hourly1!$I$8763</f>
        <v>0.35195885904305424</v>
      </c>
      <c r="D5112" s="14">
        <v>18.704718</v>
      </c>
      <c r="E5112" s="14">
        <v>7.9151200000000008</v>
      </c>
      <c r="F5112" s="1">
        <v>1040926</v>
      </c>
      <c r="G5112" s="15">
        <f t="shared" si="158"/>
        <v>2.140376117985765E-2</v>
      </c>
      <c r="H5112" s="15">
        <f t="shared" si="159"/>
        <v>4.6351355209685946E-2</v>
      </c>
    </row>
    <row r="5113" spans="1:8">
      <c r="A5113" s="1">
        <v>5112</v>
      </c>
      <c r="B5113" s="444">
        <f>유형화!$F$71*hourly1!B5114/hourly1!$B$8763+유형화!$F$72*hourly1!C5114/hourly1!$C$8763+유형화!$F$73*hourly1!D5114/hourly1!$D$8763+유형화!$F$74*hourly1!E5114/hourly1!$E$8763</f>
        <v>74.833111438268247</v>
      </c>
      <c r="C5113" s="442">
        <f>hourly1!$F5114*유형화!$G$71/hourly1!$F$8763+유형화!$G$72*hourly1!$G5114/hourly1!$F$8763+유형화!$G$74*hourly1!I5114/hourly1!$I$8763</f>
        <v>0.32020662226696101</v>
      </c>
      <c r="D5113" s="14">
        <v>24.676005</v>
      </c>
      <c r="E5113" s="14">
        <v>1.8089599999999999</v>
      </c>
      <c r="F5113" s="1">
        <v>372533</v>
      </c>
      <c r="G5113" s="15">
        <f t="shared" si="158"/>
        <v>2.8236689689359298E-2</v>
      </c>
      <c r="H5113" s="15">
        <f t="shared" si="159"/>
        <v>6.0654906906464766E-2</v>
      </c>
    </row>
    <row r="5114" spans="1:8">
      <c r="A5114" s="1">
        <v>5113</v>
      </c>
      <c r="B5114" s="444">
        <f>유형화!$F$71*hourly1!B5115/hourly1!$B$8763+유형화!$F$72*hourly1!C5115/hourly1!$C$8763+유형화!$F$73*hourly1!D5115/hourly1!$D$8763+유형화!$F$74*hourly1!E5115/hourly1!$E$8763</f>
        <v>73.487398746750884</v>
      </c>
      <c r="C5114" s="442">
        <f>hourly1!$F5115*유형화!$G$71/hourly1!$F$8763+유형화!$G$72*hourly1!$G5115/hourly1!$F$8763+유형화!$G$74*hourly1!I5115/hourly1!$I$8763</f>
        <v>0.26269723568458375</v>
      </c>
      <c r="D5114" s="14">
        <v>20.379375</v>
      </c>
      <c r="E5114" s="14">
        <v>0.24515999999999999</v>
      </c>
      <c r="F5114" s="1">
        <v>947196</v>
      </c>
      <c r="G5114" s="15">
        <f t="shared" si="158"/>
        <v>2.3320066920803698E-2</v>
      </c>
      <c r="H5114" s="15">
        <f t="shared" si="159"/>
        <v>5.0386246810389279E-2</v>
      </c>
    </row>
    <row r="5115" spans="1:8">
      <c r="A5115" s="1">
        <v>5114</v>
      </c>
      <c r="B5115" s="444">
        <f>유형화!$F$71*hourly1!B5116/hourly1!$B$8763+유형화!$F$72*hourly1!C5116/hourly1!$C$8763+유형화!$F$73*hourly1!D5116/hourly1!$D$8763+유형화!$F$74*hourly1!E5116/hourly1!$E$8763</f>
        <v>71.679192879533019</v>
      </c>
      <c r="C5115" s="442">
        <f>hourly1!$F5116*유형화!$G$71/hourly1!$F$8763+유형화!$G$72*hourly1!$G5116/hourly1!$F$8763+유형화!$G$74*hourly1!I5116/hourly1!$I$8763</f>
        <v>0.24320040973288493</v>
      </c>
      <c r="D5115" s="14">
        <v>22.366610999999999</v>
      </c>
      <c r="E5115" s="14">
        <v>0.1646</v>
      </c>
      <c r="F5115" s="1">
        <v>812007</v>
      </c>
      <c r="G5115" s="15">
        <f t="shared" si="158"/>
        <v>2.5594056015534532E-2</v>
      </c>
      <c r="H5115" s="15">
        <f t="shared" si="159"/>
        <v>5.5150483349904106E-2</v>
      </c>
    </row>
    <row r="5116" spans="1:8">
      <c r="A5116" s="1">
        <v>5115</v>
      </c>
      <c r="B5116" s="444">
        <f>유형화!$F$71*hourly1!B5117/hourly1!$B$8763+유형화!$F$72*hourly1!C5117/hourly1!$C$8763+유형화!$F$73*hourly1!D5117/hourly1!$D$8763+유형화!$F$74*hourly1!E5117/hourly1!$E$8763</f>
        <v>70.848957438036962</v>
      </c>
      <c r="C5116" s="442">
        <f>hourly1!$F5117*유형화!$G$71/hourly1!$F$8763+유형화!$G$72*hourly1!$G5117/hourly1!$F$8763+유형화!$G$74*hourly1!I5117/hourly1!$I$8763</f>
        <v>0.2371913886594515</v>
      </c>
      <c r="D5116" s="14">
        <v>25.86187</v>
      </c>
      <c r="E5116" s="14">
        <v>0.22015999999999999</v>
      </c>
      <c r="F5116" s="1">
        <v>635909</v>
      </c>
      <c r="G5116" s="15">
        <f t="shared" si="158"/>
        <v>2.9593671989309071E-2</v>
      </c>
      <c r="H5116" s="15">
        <f t="shared" si="159"/>
        <v>6.3468072582916021E-2</v>
      </c>
    </row>
    <row r="5117" spans="1:8">
      <c r="A5117" s="1">
        <v>5116</v>
      </c>
      <c r="B5117" s="444">
        <f>유형화!$F$71*hourly1!B5118/hourly1!$B$8763+유형화!$F$72*hourly1!C5118/hourly1!$C$8763+유형화!$F$73*hourly1!D5118/hourly1!$D$8763+유형화!$F$74*hourly1!E5118/hourly1!$E$8763</f>
        <v>70.059096152648451</v>
      </c>
      <c r="C5117" s="442">
        <f>hourly1!$F5118*유형화!$G$71/hourly1!$F$8763+유형화!$G$72*hourly1!$G5118/hourly1!$F$8763+유형화!$G$74*hourly1!I5118/hourly1!$I$8763</f>
        <v>0.23720809328660319</v>
      </c>
      <c r="D5117" s="14">
        <v>28.488032999999991</v>
      </c>
      <c r="E5117" s="14">
        <v>5.1999999999999998E-2</v>
      </c>
      <c r="F5117" s="1">
        <v>522510</v>
      </c>
      <c r="G5117" s="15">
        <f t="shared" si="158"/>
        <v>3.259878362324968E-2</v>
      </c>
      <c r="H5117" s="15">
        <f t="shared" si="159"/>
        <v>6.9666040284515021E-2</v>
      </c>
    </row>
    <row r="5118" spans="1:8">
      <c r="A5118" s="1">
        <v>5117</v>
      </c>
      <c r="B5118" s="444">
        <f>유형화!$F$71*hourly1!B5119/hourly1!$B$8763+유형화!$F$72*hourly1!C5119/hourly1!$C$8763+유형화!$F$73*hourly1!D5119/hourly1!$D$8763+유형화!$F$74*hourly1!E5119/hourly1!$E$8763</f>
        <v>69.279657581669582</v>
      </c>
      <c r="C5118" s="442">
        <f>hourly1!$F5119*유형화!$G$71/hourly1!$F$8763+유형화!$G$72*hourly1!$G5119/hourly1!$F$8763+유형화!$G$74*hourly1!I5119/hourly1!$I$8763</f>
        <v>0.23605702224686634</v>
      </c>
      <c r="D5118" s="14">
        <v>25.381494</v>
      </c>
      <c r="E5118" s="14">
        <v>5.7520000000000002E-2</v>
      </c>
      <c r="F5118" s="1">
        <v>595224</v>
      </c>
      <c r="G5118" s="15">
        <f t="shared" si="158"/>
        <v>2.904397895568326E-2</v>
      </c>
      <c r="H5118" s="15">
        <f t="shared" si="159"/>
        <v>6.2329587511731829E-2</v>
      </c>
    </row>
    <row r="5119" spans="1:8">
      <c r="A5119" s="1">
        <v>5118</v>
      </c>
      <c r="B5119" s="444">
        <f>유형화!$F$71*hourly1!B5120/hourly1!$B$8763+유형화!$F$72*hourly1!C5120/hourly1!$C$8763+유형화!$F$73*hourly1!D5120/hourly1!$D$8763+유형화!$F$74*hourly1!E5120/hourly1!$E$8763</f>
        <v>71.024491446134263</v>
      </c>
      <c r="C5119" s="442">
        <f>hourly1!$F5120*유형화!$G$71/hourly1!$F$8763+유형화!$G$72*hourly1!$G5120/hourly1!$F$8763+유형화!$G$74*hourly1!I5120/hourly1!$I$8763</f>
        <v>0.42107836892585049</v>
      </c>
      <c r="D5119" s="14">
        <v>24.495574000000001</v>
      </c>
      <c r="E5119" s="14">
        <v>0.68326900000000013</v>
      </c>
      <c r="F5119" s="1">
        <v>958624</v>
      </c>
      <c r="G5119" s="15">
        <f t="shared" si="158"/>
        <v>2.8030222955488043E-2</v>
      </c>
      <c r="H5119" s="15">
        <f t="shared" si="159"/>
        <v>6.0226089041176351E-2</v>
      </c>
    </row>
    <row r="5120" spans="1:8">
      <c r="A5120" s="1">
        <v>5119</v>
      </c>
      <c r="B5120" s="444">
        <f>유형화!$F$71*hourly1!B5121/hourly1!$B$8763+유형화!$F$72*hourly1!C5121/hourly1!$C$8763+유형화!$F$73*hourly1!D5121/hourly1!$D$8763+유형화!$F$74*hourly1!E5121/hourly1!$E$8763</f>
        <v>128.56473244076167</v>
      </c>
      <c r="C5120" s="442">
        <f>hourly1!$F5121*유형화!$G$71/hourly1!$F$8763+유형화!$G$72*hourly1!$G5121/hourly1!$F$8763+유형화!$G$74*hourly1!I5121/hourly1!$I$8763</f>
        <v>0.75128125990069294</v>
      </c>
      <c r="D5120" s="14">
        <v>25.209918999999999</v>
      </c>
      <c r="E5120" s="14">
        <v>49.876143000000027</v>
      </c>
      <c r="F5120" s="1">
        <v>1019899</v>
      </c>
      <c r="G5120" s="15">
        <f t="shared" si="158"/>
        <v>2.8847646120062104E-2</v>
      </c>
      <c r="H5120" s="15">
        <f t="shared" si="159"/>
        <v>6.192259878004313E-2</v>
      </c>
    </row>
    <row r="5121" spans="1:8">
      <c r="A5121" s="1">
        <v>5120</v>
      </c>
      <c r="B5121" s="444">
        <f>유형화!$F$71*hourly1!B5122/hourly1!$B$8763+유형화!$F$72*hourly1!C5122/hourly1!$C$8763+유형화!$F$73*hourly1!D5122/hourly1!$D$8763+유형화!$F$74*hourly1!E5122/hourly1!$E$8763</f>
        <v>578.09172662665082</v>
      </c>
      <c r="C5121" s="442">
        <f>hourly1!$F5122*유형화!$G$71/hourly1!$F$8763+유형화!$G$72*hourly1!$G5122/hourly1!$F$8763+유형화!$G$74*hourly1!I5122/hourly1!$I$8763</f>
        <v>0.64999197904899586</v>
      </c>
      <c r="D5121" s="14">
        <v>21.884231</v>
      </c>
      <c r="E5121" s="14">
        <v>242.97155399999971</v>
      </c>
      <c r="F5121" s="1">
        <v>954615</v>
      </c>
      <c r="G5121" s="15">
        <f t="shared" si="158"/>
        <v>2.5042069809811478E-2</v>
      </c>
      <c r="H5121" s="15">
        <f t="shared" si="159"/>
        <v>5.3996378264714227E-2</v>
      </c>
    </row>
    <row r="5122" spans="1:8">
      <c r="A5122" s="1">
        <v>5121</v>
      </c>
      <c r="B5122" s="444">
        <f>유형화!$F$71*hourly1!B5123/hourly1!$B$8763+유형화!$F$72*hourly1!C5123/hourly1!$C$8763+유형화!$F$73*hourly1!D5123/hourly1!$D$8763+유형화!$F$74*hourly1!E5123/hourly1!$E$8763</f>
        <v>669.59911205271112</v>
      </c>
      <c r="C5122" s="442">
        <f>hourly1!$F5123*유형화!$G$71/hourly1!$F$8763+유형화!$G$72*hourly1!$G5123/hourly1!$F$8763+유형화!$G$74*hourly1!I5123/hourly1!$I$8763</f>
        <v>0.57535880140230533</v>
      </c>
      <c r="D5122" s="14">
        <v>20.124782</v>
      </c>
      <c r="E5122" s="14">
        <v>500.59256599999998</v>
      </c>
      <c r="F5122" s="1">
        <v>881646</v>
      </c>
      <c r="G5122" s="15">
        <f t="shared" ref="G5122:G5185" si="160">D5122/$I$1</f>
        <v>2.3028736799170026E-2</v>
      </c>
      <c r="H5122" s="15">
        <f t="shared" ref="H5122:H5185" si="161">G5122/(1-$H$1*(1-G5122))</f>
        <v>4.977401947232081E-2</v>
      </c>
    </row>
    <row r="5123" spans="1:8">
      <c r="A5123" s="1">
        <v>5122</v>
      </c>
      <c r="B5123" s="444">
        <f>유형화!$F$71*hourly1!B5124/hourly1!$B$8763+유형화!$F$72*hourly1!C5124/hourly1!$C$8763+유형화!$F$73*hourly1!D5124/hourly1!$D$8763+유형화!$F$74*hourly1!E5124/hourly1!$E$8763</f>
        <v>791.1061802246445</v>
      </c>
      <c r="C5123" s="442">
        <f>hourly1!$F5124*유형화!$G$71/hourly1!$F$8763+유형화!$G$72*hourly1!$G5124/hourly1!$F$8763+유형화!$G$74*hourly1!I5124/hourly1!$I$8763</f>
        <v>0.49012486736509553</v>
      </c>
      <c r="D5123" s="14">
        <v>17.849088999999999</v>
      </c>
      <c r="E5123" s="14">
        <v>711.57787899999914</v>
      </c>
      <c r="F5123" s="1">
        <v>849092</v>
      </c>
      <c r="G5123" s="15">
        <f t="shared" si="160"/>
        <v>2.0424667093832914E-2</v>
      </c>
      <c r="H5123" s="15">
        <f t="shared" si="161"/>
        <v>4.4282698744235093E-2</v>
      </c>
    </row>
    <row r="5124" spans="1:8">
      <c r="A5124" s="1">
        <v>5123</v>
      </c>
      <c r="B5124" s="444">
        <f>유형화!$F$71*hourly1!B5125/hourly1!$B$8763+유형화!$F$72*hourly1!C5125/hourly1!$C$8763+유형화!$F$73*hourly1!D5125/hourly1!$D$8763+유형화!$F$74*hourly1!E5125/hourly1!$E$8763</f>
        <v>895.11326279791581</v>
      </c>
      <c r="C5124" s="442">
        <f>hourly1!$F5125*유형화!$G$71/hourly1!$F$8763+유형화!$G$72*hourly1!$G5125/hourly1!$F$8763+유형화!$G$74*hourly1!I5125/hourly1!$I$8763</f>
        <v>0.45815147762270991</v>
      </c>
      <c r="D5124" s="14">
        <v>31.324733999999999</v>
      </c>
      <c r="E5124" s="14">
        <v>847.21126799999968</v>
      </c>
      <c r="F5124" s="1">
        <v>837185</v>
      </c>
      <c r="G5124" s="15">
        <f t="shared" si="160"/>
        <v>3.5844813354500564E-2</v>
      </c>
      <c r="H5124" s="15">
        <f t="shared" si="161"/>
        <v>7.631189182008806E-2</v>
      </c>
    </row>
    <row r="5125" spans="1:8">
      <c r="A5125" s="1">
        <v>5124</v>
      </c>
      <c r="B5125" s="444">
        <f>유형화!$F$71*hourly1!B5126/hourly1!$B$8763+유형화!$F$72*hourly1!C5126/hourly1!$C$8763+유형화!$F$73*hourly1!D5126/hourly1!$D$8763+유형화!$F$74*hourly1!E5126/hourly1!$E$8763</f>
        <v>850.22166886672551</v>
      </c>
      <c r="C5125" s="442">
        <f>hourly1!$F5126*유형화!$G$71/hourly1!$F$8763+유형화!$G$72*hourly1!$G5126/hourly1!$F$8763+유형화!$G$74*hourly1!I5126/hourly1!$I$8763</f>
        <v>0.44215586003603846</v>
      </c>
      <c r="D5125" s="14">
        <v>41.553639999999987</v>
      </c>
      <c r="E5125" s="14">
        <v>932.18961299999978</v>
      </c>
      <c r="F5125" s="1">
        <v>835980</v>
      </c>
      <c r="G5125" s="15">
        <f t="shared" si="160"/>
        <v>4.7549724444590921E-2</v>
      </c>
      <c r="H5125" s="15">
        <f t="shared" si="161"/>
        <v>9.9862417144269938E-2</v>
      </c>
    </row>
    <row r="5126" spans="1:8">
      <c r="A5126" s="1">
        <v>5125</v>
      </c>
      <c r="B5126" s="444">
        <f>유형화!$F$71*hourly1!B5127/hourly1!$B$8763+유형화!$F$72*hourly1!C5127/hourly1!$C$8763+유형화!$F$73*hourly1!D5127/hourly1!$D$8763+유형화!$F$74*hourly1!E5127/hourly1!$E$8763</f>
        <v>708.46501289962737</v>
      </c>
      <c r="C5126" s="442">
        <f>hourly1!$F5127*유형화!$G$71/hourly1!$F$8763+유형화!$G$72*hourly1!$G5127/hourly1!$F$8763+유형화!$G$74*hourly1!I5127/hourly1!$I$8763</f>
        <v>0.55376183713068994</v>
      </c>
      <c r="D5126" s="14">
        <v>43.329366</v>
      </c>
      <c r="E5126" s="14">
        <v>994.99043799999868</v>
      </c>
      <c r="F5126" s="1">
        <v>826391</v>
      </c>
      <c r="G5126" s="15">
        <f t="shared" si="160"/>
        <v>4.9581683184886503E-2</v>
      </c>
      <c r="H5126" s="15">
        <f t="shared" si="161"/>
        <v>0.10388604123085413</v>
      </c>
    </row>
    <row r="5127" spans="1:8">
      <c r="A5127" s="1">
        <v>5126</v>
      </c>
      <c r="B5127" s="444">
        <f>유형화!$F$71*hourly1!B5128/hourly1!$B$8763+유형화!$F$72*hourly1!C5128/hourly1!$C$8763+유형화!$F$73*hourly1!D5128/hourly1!$D$8763+유형화!$F$74*hourly1!E5128/hourly1!$E$8763</f>
        <v>806.53786982647989</v>
      </c>
      <c r="C5127" s="442">
        <f>hourly1!$F5128*유형화!$G$71/hourly1!$F$8763+유형화!$G$72*hourly1!$G5128/hourly1!$F$8763+유형화!$G$74*hourly1!I5128/hourly1!$I$8763</f>
        <v>0.51648827290801003</v>
      </c>
      <c r="D5127" s="14">
        <v>67.564020000000014</v>
      </c>
      <c r="E5127" s="14">
        <v>1028.6300240000021</v>
      </c>
      <c r="F5127" s="1">
        <v>865114</v>
      </c>
      <c r="G5127" s="15">
        <f t="shared" si="160"/>
        <v>7.7313336048751236E-2</v>
      </c>
      <c r="H5127" s="15">
        <f t="shared" si="161"/>
        <v>0.15697427422441079</v>
      </c>
    </row>
    <row r="5128" spans="1:8">
      <c r="A5128" s="1">
        <v>5127</v>
      </c>
      <c r="B5128" s="444">
        <f>유형화!$F$71*hourly1!B5129/hourly1!$B$8763+유형화!$F$72*hourly1!C5129/hourly1!$C$8763+유형화!$F$73*hourly1!D5129/hourly1!$D$8763+유형화!$F$74*hourly1!E5129/hourly1!$E$8763</f>
        <v>984.34977696914484</v>
      </c>
      <c r="C5128" s="442">
        <f>hourly1!$F5129*유형화!$G$71/hourly1!$F$8763+유형화!$G$72*hourly1!$G5129/hourly1!$F$8763+유형화!$G$74*hourly1!I5129/hourly1!$I$8763</f>
        <v>0.38895374119325166</v>
      </c>
      <c r="D5128" s="14">
        <v>58.453625000000002</v>
      </c>
      <c r="E5128" s="14">
        <v>961.38449399999865</v>
      </c>
      <c r="F5128" s="1">
        <v>790799</v>
      </c>
      <c r="G5128" s="15">
        <f t="shared" si="160"/>
        <v>6.68883342479131E-2</v>
      </c>
      <c r="H5128" s="15">
        <f t="shared" si="161"/>
        <v>0.13740736013316104</v>
      </c>
    </row>
    <row r="5129" spans="1:8">
      <c r="A5129" s="1">
        <v>5128</v>
      </c>
      <c r="B5129" s="444">
        <f>유형화!$F$71*hourly1!B5130/hourly1!$B$8763+유형화!$F$72*hourly1!C5130/hourly1!$C$8763+유형화!$F$73*hourly1!D5130/hourly1!$D$8763+유형화!$F$74*hourly1!E5130/hourly1!$E$8763</f>
        <v>927.58674481596449</v>
      </c>
      <c r="C5129" s="442">
        <f>hourly1!$F5130*유형화!$G$71/hourly1!$F$8763+유형화!$G$72*hourly1!$G5130/hourly1!$F$8763+유형화!$G$74*hourly1!I5130/hourly1!$I$8763</f>
        <v>0.36772264899925344</v>
      </c>
      <c r="D5129" s="14">
        <v>62.863727999999988</v>
      </c>
      <c r="E5129" s="14">
        <v>791.60785600000065</v>
      </c>
      <c r="F5129" s="1">
        <v>800536</v>
      </c>
      <c r="G5129" s="15">
        <f t="shared" si="160"/>
        <v>7.1934803881434098E-2</v>
      </c>
      <c r="H5129" s="15">
        <f t="shared" si="161"/>
        <v>0.14693642301447135</v>
      </c>
    </row>
    <row r="5130" spans="1:8">
      <c r="A5130" s="1">
        <v>5129</v>
      </c>
      <c r="B5130" s="444">
        <f>유형화!$F$71*hourly1!B5131/hourly1!$B$8763+유형화!$F$72*hourly1!C5131/hourly1!$C$8763+유형화!$F$73*hourly1!D5131/hourly1!$D$8763+유형화!$F$74*hourly1!E5131/hourly1!$E$8763</f>
        <v>876.75648117391404</v>
      </c>
      <c r="C5130" s="442">
        <f>hourly1!$F5131*유형화!$G$71/hourly1!$F$8763+유형화!$G$72*hourly1!$G5131/hourly1!$F$8763+유형화!$G$74*hourly1!I5131/hourly1!$I$8763</f>
        <v>0.38894551110865494</v>
      </c>
      <c r="D5130" s="14">
        <v>49.298073000000002</v>
      </c>
      <c r="E5130" s="14">
        <v>598.7602459999996</v>
      </c>
      <c r="F5130" s="1">
        <v>877381</v>
      </c>
      <c r="G5130" s="15">
        <f t="shared" si="160"/>
        <v>5.6411659406957575E-2</v>
      </c>
      <c r="H5130" s="15">
        <f t="shared" si="161"/>
        <v>0.11727351746318569</v>
      </c>
    </row>
    <row r="5131" spans="1:8">
      <c r="A5131" s="1">
        <v>5130</v>
      </c>
      <c r="B5131" s="444">
        <f>유형화!$F$71*hourly1!B5132/hourly1!$B$8763+유형화!$F$72*hourly1!C5132/hourly1!$C$8763+유형화!$F$73*hourly1!D5132/hourly1!$D$8763+유형화!$F$74*hourly1!E5132/hourly1!$E$8763</f>
        <v>710.21621928084687</v>
      </c>
      <c r="C5131" s="442">
        <f>hourly1!$F5132*유형화!$G$71/hourly1!$F$8763+유형화!$G$72*hourly1!$G5132/hourly1!$F$8763+유형화!$G$74*hourly1!I5132/hourly1!$I$8763</f>
        <v>0.5164816725431346</v>
      </c>
      <c r="D5131" s="14">
        <v>34.993337999999987</v>
      </c>
      <c r="E5131" s="14">
        <v>351.22421700000001</v>
      </c>
      <c r="F5131" s="1">
        <v>858146</v>
      </c>
      <c r="G5131" s="15">
        <f t="shared" si="160"/>
        <v>4.0042787570389315E-2</v>
      </c>
      <c r="H5131" s="15">
        <f t="shared" si="161"/>
        <v>8.4832184747240344E-2</v>
      </c>
    </row>
    <row r="5132" spans="1:8">
      <c r="A5132" s="1">
        <v>5131</v>
      </c>
      <c r="B5132" s="444">
        <f>유형화!$F$71*hourly1!B5133/hourly1!$B$8763+유형화!$F$72*hourly1!C5133/hourly1!$C$8763+유형화!$F$73*hourly1!D5133/hourly1!$D$8763+유형화!$F$74*hourly1!E5133/hourly1!$E$8763</f>
        <v>261.62506906936255</v>
      </c>
      <c r="C5132" s="442">
        <f>hourly1!$F5133*유형화!$G$71/hourly1!$F$8763+유형화!$G$72*hourly1!$G5133/hourly1!$F$8763+유형화!$G$74*hourly1!I5133/hourly1!$I$8763</f>
        <v>0.63887256435690876</v>
      </c>
      <c r="D5132" s="14">
        <v>43.308032000000011</v>
      </c>
      <c r="E5132" s="14">
        <v>133.08351900000011</v>
      </c>
      <c r="F5132" s="1">
        <v>825673</v>
      </c>
      <c r="G5132" s="15">
        <f t="shared" si="160"/>
        <v>4.955727074300896E-2</v>
      </c>
      <c r="H5132" s="15">
        <f t="shared" si="161"/>
        <v>0.10383781227983664</v>
      </c>
    </row>
    <row r="5133" spans="1:8">
      <c r="A5133" s="1">
        <v>5132</v>
      </c>
      <c r="B5133" s="444">
        <f>유형화!$F$71*hourly1!B5134/hourly1!$B$8763+유형화!$F$72*hourly1!C5134/hourly1!$C$8763+유형화!$F$73*hourly1!D5134/hourly1!$D$8763+유형화!$F$74*hourly1!E5134/hourly1!$E$8763</f>
        <v>263.56486830813049</v>
      </c>
      <c r="C5133" s="442">
        <f>hourly1!$F5134*유형화!$G$71/hourly1!$F$8763+유형화!$G$72*hourly1!$G5134/hourly1!$F$8763+유형화!$G$74*hourly1!I5134/hourly1!$I$8763</f>
        <v>0.64426449205755876</v>
      </c>
      <c r="D5133" s="14">
        <v>42.188505999999997</v>
      </c>
      <c r="E5133" s="14">
        <v>24.046868000000039</v>
      </c>
      <c r="F5133" s="1">
        <v>827802</v>
      </c>
      <c r="G5133" s="15">
        <f t="shared" si="160"/>
        <v>4.8276199991841177E-2</v>
      </c>
      <c r="H5133" s="15">
        <f t="shared" si="161"/>
        <v>0.10130312979397306</v>
      </c>
    </row>
    <row r="5134" spans="1:8">
      <c r="A5134" s="1">
        <v>5133</v>
      </c>
      <c r="B5134" s="444">
        <f>유형화!$F$71*hourly1!B5135/hourly1!$B$8763+유형화!$F$72*hourly1!C5135/hourly1!$C$8763+유형화!$F$73*hourly1!D5135/hourly1!$D$8763+유형화!$F$74*hourly1!E5135/hourly1!$E$8763</f>
        <v>139.91009276301287</v>
      </c>
      <c r="C5134" s="442">
        <f>hourly1!$F5135*유형화!$G$71/hourly1!$F$8763+유형화!$G$72*hourly1!$G5135/hourly1!$F$8763+유형화!$G$74*hourly1!I5135/hourly1!$I$8763</f>
        <v>0.54855072683320893</v>
      </c>
      <c r="D5134" s="14">
        <v>50.329389999999997</v>
      </c>
      <c r="E5134" s="14">
        <v>17.05164000000001</v>
      </c>
      <c r="F5134" s="1">
        <v>856234</v>
      </c>
      <c r="G5134" s="15">
        <f t="shared" si="160"/>
        <v>5.759179282403059E-2</v>
      </c>
      <c r="H5134" s="15">
        <f t="shared" si="161"/>
        <v>0.11956554670433799</v>
      </c>
    </row>
    <row r="5135" spans="1:8">
      <c r="A5135" s="1">
        <v>5134</v>
      </c>
      <c r="B5135" s="444">
        <f>유형화!$F$71*hourly1!B5136/hourly1!$B$8763+유형화!$F$72*hourly1!C5136/hourly1!$C$8763+유형화!$F$73*hourly1!D5136/hourly1!$D$8763+유형화!$F$74*hourly1!E5136/hourly1!$E$8763</f>
        <v>92.271884211152184</v>
      </c>
      <c r="C5135" s="442">
        <f>hourly1!$F5136*유형화!$G$71/hourly1!$F$8763+유형화!$G$72*hourly1!$G5136/hourly1!$F$8763+유형화!$G$74*hourly1!I5136/hourly1!$I$8763</f>
        <v>0.45789724134605836</v>
      </c>
      <c r="D5135" s="14">
        <v>42.300184000000002</v>
      </c>
      <c r="E5135" s="14">
        <v>13.229359999999989</v>
      </c>
      <c r="F5135" s="1">
        <v>901310</v>
      </c>
      <c r="G5135" s="15">
        <f t="shared" si="160"/>
        <v>4.8403992842877171E-2</v>
      </c>
      <c r="H5135" s="15">
        <f t="shared" si="161"/>
        <v>0.10155631282522136</v>
      </c>
    </row>
    <row r="5136" spans="1:8">
      <c r="A5136" s="1">
        <v>5135</v>
      </c>
      <c r="B5136" s="444">
        <f>유형화!$F$71*hourly1!B5137/hourly1!$B$8763+유형화!$F$72*hourly1!C5137/hourly1!$C$8763+유형화!$F$73*hourly1!D5137/hourly1!$D$8763+유형화!$F$74*hourly1!E5137/hourly1!$E$8763</f>
        <v>88.547685482385205</v>
      </c>
      <c r="C5136" s="442">
        <f>hourly1!$F5137*유형화!$G$71/hourly1!$F$8763+유형화!$G$72*hourly1!$G5137/hourly1!$F$8763+유형화!$G$74*hourly1!I5137/hourly1!$I$8763</f>
        <v>0.351807458080868</v>
      </c>
      <c r="D5136" s="14">
        <v>40.252930999999997</v>
      </c>
      <c r="E5136" s="14">
        <v>6.7523400000000002</v>
      </c>
      <c r="F5136" s="1">
        <v>960580</v>
      </c>
      <c r="G5136" s="15">
        <f t="shared" si="160"/>
        <v>4.6061326447866709E-2</v>
      </c>
      <c r="H5136" s="15">
        <f t="shared" si="161"/>
        <v>9.690313054751884E-2</v>
      </c>
    </row>
    <row r="5137" spans="1:8">
      <c r="A5137" s="1">
        <v>5136</v>
      </c>
      <c r="B5137" s="444">
        <f>유형화!$F$71*hourly1!B5138/hourly1!$B$8763+유형화!$F$72*hourly1!C5138/hourly1!$C$8763+유형화!$F$73*hourly1!D5138/hourly1!$D$8763+유형화!$F$74*hourly1!E5138/hourly1!$E$8763</f>
        <v>84.216275960017043</v>
      </c>
      <c r="C5137" s="442">
        <f>hourly1!$F5138*유형화!$G$71/hourly1!$F$8763+유형화!$G$72*hourly1!$G5138/hourly1!$F$8763+유형화!$G$74*hourly1!I5138/hourly1!$I$8763</f>
        <v>0.32010313506460608</v>
      </c>
      <c r="D5137" s="14">
        <v>49.191302999999998</v>
      </c>
      <c r="E5137" s="14">
        <v>1.0890599999999999</v>
      </c>
      <c r="F5137" s="1">
        <v>989532</v>
      </c>
      <c r="G5137" s="15">
        <f t="shared" si="160"/>
        <v>5.6289482767824417E-2</v>
      </c>
      <c r="H5137" s="15">
        <f t="shared" si="161"/>
        <v>0.11703587529078986</v>
      </c>
    </row>
    <row r="5138" spans="1:8">
      <c r="A5138" s="1">
        <v>5137</v>
      </c>
      <c r="B5138" s="444">
        <f>유형화!$F$71*hourly1!B5139/hourly1!$B$8763+유형화!$F$72*hourly1!C5139/hourly1!$C$8763+유형화!$F$73*hourly1!D5139/hourly1!$D$8763+유형화!$F$74*hourly1!E5139/hourly1!$E$8763</f>
        <v>80.899327431262563</v>
      </c>
      <c r="C5138" s="442">
        <f>hourly1!$F5139*유형화!$G$71/hourly1!$F$8763+유형화!$G$72*hourly1!$G5139/hourly1!$F$8763+유형화!$G$74*hourly1!I5139/hourly1!$I$8763</f>
        <v>0.26115429853766187</v>
      </c>
      <c r="D5138" s="14">
        <v>46.667383999999998</v>
      </c>
      <c r="E5138" s="14">
        <v>0.23580000000000001</v>
      </c>
      <c r="F5138" s="1">
        <v>926070</v>
      </c>
      <c r="G5138" s="15">
        <f t="shared" si="160"/>
        <v>5.3401368682741437E-2</v>
      </c>
      <c r="H5138" s="15">
        <f t="shared" si="161"/>
        <v>0.11139888775765514</v>
      </c>
    </row>
    <row r="5139" spans="1:8">
      <c r="A5139" s="1">
        <v>5138</v>
      </c>
      <c r="B5139" s="444">
        <f>유형화!$F$71*hourly1!B5140/hourly1!$B$8763+유형화!$F$72*hourly1!C5140/hourly1!$C$8763+유형화!$F$73*hourly1!D5140/hourly1!$D$8763+유형화!$F$74*hourly1!E5140/hourly1!$E$8763</f>
        <v>77.350115298260249</v>
      </c>
      <c r="C5139" s="442">
        <f>hourly1!$F5140*유형화!$G$71/hourly1!$F$8763+유형화!$G$72*hourly1!$G5140/hourly1!$F$8763+유형화!$G$74*hourly1!I5140/hourly1!$I$8763</f>
        <v>0.26554769696456654</v>
      </c>
      <c r="D5139" s="14">
        <v>47.150736999999992</v>
      </c>
      <c r="E5139" s="14">
        <v>0.16023999999999999</v>
      </c>
      <c r="F5139" s="1">
        <v>827719</v>
      </c>
      <c r="G5139" s="15">
        <f t="shared" si="160"/>
        <v>5.3954468289886946E-2</v>
      </c>
      <c r="H5139" s="15">
        <f t="shared" si="161"/>
        <v>0.1124813114372378</v>
      </c>
    </row>
    <row r="5140" spans="1:8">
      <c r="A5140" s="1">
        <v>5139</v>
      </c>
      <c r="B5140" s="444">
        <f>유형화!$F$71*hourly1!B5141/hourly1!$B$8763+유형화!$F$72*hourly1!C5141/hourly1!$C$8763+유형화!$F$73*hourly1!D5141/hourly1!$D$8763+유형화!$F$74*hourly1!E5141/hourly1!$E$8763</f>
        <v>77.121744768683897</v>
      </c>
      <c r="C5140" s="442">
        <f>hourly1!$F5141*유형화!$G$71/hourly1!$F$8763+유형화!$G$72*hourly1!$G5141/hourly1!$F$8763+유형화!$G$74*hourly1!I5141/hourly1!$I$8763</f>
        <v>0.24842211320855975</v>
      </c>
      <c r="D5140" s="14">
        <v>53.170715999999999</v>
      </c>
      <c r="E5140" s="14">
        <v>5.1920000000000001E-2</v>
      </c>
      <c r="F5140" s="1">
        <v>675641</v>
      </c>
      <c r="G5140" s="15">
        <f t="shared" si="160"/>
        <v>6.0843114931004895E-2</v>
      </c>
      <c r="H5140" s="15">
        <f t="shared" si="161"/>
        <v>0.12584835897356875</v>
      </c>
    </row>
    <row r="5141" spans="1:8">
      <c r="A5141" s="1">
        <v>5140</v>
      </c>
      <c r="B5141" s="444">
        <f>유형화!$F$71*hourly1!B5142/hourly1!$B$8763+유형화!$F$72*hourly1!C5142/hourly1!$C$8763+유형화!$F$73*hourly1!D5142/hourly1!$D$8763+유형화!$F$74*hourly1!E5142/hourly1!$E$8763</f>
        <v>75.599739662001468</v>
      </c>
      <c r="C5141" s="442">
        <f>hourly1!$F5142*유형화!$G$71/hourly1!$F$8763+유형화!$G$72*hourly1!$G5142/hourly1!$F$8763+유형화!$G$74*hourly1!I5142/hourly1!$I$8763</f>
        <v>0.23552108891624551</v>
      </c>
      <c r="D5141" s="14">
        <v>57.715542000000013</v>
      </c>
      <c r="E5141" s="14">
        <v>7.8399999999999997E-2</v>
      </c>
      <c r="F5141" s="1">
        <v>538544</v>
      </c>
      <c r="G5141" s="15">
        <f t="shared" si="160"/>
        <v>6.604374775038277E-2</v>
      </c>
      <c r="H5141" s="15">
        <f t="shared" si="161"/>
        <v>0.1358019333423566</v>
      </c>
    </row>
    <row r="5142" spans="1:8">
      <c r="A5142" s="1">
        <v>5141</v>
      </c>
      <c r="B5142" s="444">
        <f>유형화!$F$71*hourly1!B5143/hourly1!$B$8763+유형화!$F$72*hourly1!C5143/hourly1!$C$8763+유형화!$F$73*hourly1!D5143/hourly1!$D$8763+유형화!$F$74*hourly1!E5143/hourly1!$E$8763</f>
        <v>74.784665052164783</v>
      </c>
      <c r="C5142" s="442">
        <f>hourly1!$F5143*유형화!$G$71/hourly1!$F$8763+유형화!$G$72*hourly1!$G5143/hourly1!$F$8763+유형화!$G$74*hourly1!I5143/hourly1!$I$8763</f>
        <v>0.23553265992627251</v>
      </c>
      <c r="D5142" s="14">
        <v>73.150424000000015</v>
      </c>
      <c r="E5142" s="14">
        <v>5.7520000000000002E-2</v>
      </c>
      <c r="F5142" s="1">
        <v>598970</v>
      </c>
      <c r="G5142" s="15">
        <f t="shared" si="160"/>
        <v>8.3705843921374687E-2</v>
      </c>
      <c r="H5142" s="15">
        <f t="shared" si="161"/>
        <v>0.16874878090525963</v>
      </c>
    </row>
    <row r="5143" spans="1:8">
      <c r="A5143" s="1">
        <v>5142</v>
      </c>
      <c r="B5143" s="444">
        <f>유형화!$F$71*hourly1!B5144/hourly1!$B$8763+유형화!$F$72*hourly1!C5144/hourly1!$C$8763+유형화!$F$73*hourly1!D5144/hourly1!$D$8763+유형화!$F$74*hourly1!E5144/hourly1!$E$8763</f>
        <v>75.970844181278252</v>
      </c>
      <c r="C5143" s="442">
        <f>hourly1!$F5144*유형화!$G$71/hourly1!$F$8763+유형화!$G$72*hourly1!$G5144/hourly1!$F$8763+유형화!$G$74*hourly1!I5144/hourly1!$I$8763</f>
        <v>0.2744147575146908</v>
      </c>
      <c r="D5143" s="14">
        <v>79.242988000000011</v>
      </c>
      <c r="E5143" s="14">
        <v>0.89470700000000059</v>
      </c>
      <c r="F5143" s="1">
        <v>978606</v>
      </c>
      <c r="G5143" s="15">
        <f t="shared" si="160"/>
        <v>9.0677549393170534E-2</v>
      </c>
      <c r="H5143" s="15">
        <f t="shared" si="161"/>
        <v>0.18140130091176443</v>
      </c>
    </row>
    <row r="5144" spans="1:8">
      <c r="A5144" s="1">
        <v>5143</v>
      </c>
      <c r="B5144" s="444">
        <f>유형화!$F$71*hourly1!B5145/hourly1!$B$8763+유형화!$F$72*hourly1!C5145/hourly1!$C$8763+유형화!$F$73*hourly1!D5145/hourly1!$D$8763+유형화!$F$74*hourly1!E5145/hourly1!$E$8763</f>
        <v>145.03076773627217</v>
      </c>
      <c r="C5144" s="442">
        <f>hourly1!$F5145*유형화!$G$71/hourly1!$F$8763+유형화!$G$72*hourly1!$G5145/hourly1!$F$8763+유형화!$G$74*hourly1!I5145/hourly1!$I$8763</f>
        <v>0.36942635799676293</v>
      </c>
      <c r="D5144" s="14">
        <v>99.772041999999999</v>
      </c>
      <c r="E5144" s="14">
        <v>62.627915999999907</v>
      </c>
      <c r="F5144" s="1">
        <v>1017569</v>
      </c>
      <c r="G5144" s="15">
        <f t="shared" si="160"/>
        <v>0.11416889361254882</v>
      </c>
      <c r="H5144" s="15">
        <f t="shared" si="161"/>
        <v>0.2226413343630857</v>
      </c>
    </row>
    <row r="5145" spans="1:8">
      <c r="A5145" s="1">
        <v>5144</v>
      </c>
      <c r="B5145" s="444">
        <f>유형화!$F$71*hourly1!B5146/hourly1!$B$8763+유형화!$F$72*hourly1!C5146/hourly1!$C$8763+유형화!$F$73*hourly1!D5146/hourly1!$D$8763+유형화!$F$74*hourly1!E5146/hourly1!$E$8763</f>
        <v>225.25242796500098</v>
      </c>
      <c r="C5145" s="442">
        <f>hourly1!$F5146*유형화!$G$71/hourly1!$F$8763+유형화!$G$72*hourly1!$G5146/hourly1!$F$8763+유형화!$G$74*hourly1!I5146/hourly1!$I$8763</f>
        <v>0.47414652480747865</v>
      </c>
      <c r="D5145" s="14">
        <v>104.906409</v>
      </c>
      <c r="E5145" s="14">
        <v>307.90148999999991</v>
      </c>
      <c r="F5145" s="1">
        <v>935600</v>
      </c>
      <c r="G5145" s="15">
        <f t="shared" si="160"/>
        <v>0.12004413669708729</v>
      </c>
      <c r="H5145" s="15">
        <f t="shared" si="161"/>
        <v>0.23263273157919351</v>
      </c>
    </row>
    <row r="5146" spans="1:8">
      <c r="A5146" s="1">
        <v>5145</v>
      </c>
      <c r="B5146" s="444">
        <f>유형화!$F$71*hourly1!B5147/hourly1!$B$8763+유형화!$F$72*hourly1!C5147/hourly1!$C$8763+유형화!$F$73*hourly1!D5147/hourly1!$D$8763+유형화!$F$74*hourly1!E5147/hourly1!$E$8763</f>
        <v>219.99499876101876</v>
      </c>
      <c r="C5146" s="442">
        <f>hourly1!$F5147*유형화!$G$71/hourly1!$F$8763+유형화!$G$72*hourly1!$G5147/hourly1!$F$8763+유형화!$G$74*hourly1!I5147/hourly1!$I$8763</f>
        <v>0.63368361824764863</v>
      </c>
      <c r="D5146" s="14">
        <v>92.995128000000022</v>
      </c>
      <c r="E5146" s="14">
        <v>630.25383700000043</v>
      </c>
      <c r="F5146" s="1">
        <v>885894</v>
      </c>
      <c r="G5146" s="15">
        <f t="shared" si="160"/>
        <v>0.10641408817830313</v>
      </c>
      <c r="H5146" s="15">
        <f t="shared" si="161"/>
        <v>0.20925915742571854</v>
      </c>
    </row>
    <row r="5147" spans="1:8">
      <c r="A5147" s="1">
        <v>5146</v>
      </c>
      <c r="B5147" s="444">
        <f>유형화!$F$71*hourly1!B5148/hourly1!$B$8763+유형화!$F$72*hourly1!C5148/hourly1!$C$8763+유형화!$F$73*hourly1!D5148/hourly1!$D$8763+유형화!$F$74*hourly1!E5148/hourly1!$E$8763</f>
        <v>232.77660180338097</v>
      </c>
      <c r="C5147" s="442">
        <f>hourly1!$F5148*유형화!$G$71/hourly1!$F$8763+유형화!$G$72*hourly1!$G5148/hourly1!$F$8763+유형화!$G$74*hourly1!I5148/hourly1!$I$8763</f>
        <v>0.62904502848855015</v>
      </c>
      <c r="D5147" s="14">
        <v>96.081984000000006</v>
      </c>
      <c r="E5147" s="14">
        <v>899.1731060000011</v>
      </c>
      <c r="F5147" s="1">
        <v>843721</v>
      </c>
      <c r="G5147" s="15">
        <f t="shared" si="160"/>
        <v>0.10994636963908806</v>
      </c>
      <c r="H5147" s="15">
        <f t="shared" si="161"/>
        <v>0.21538241470957353</v>
      </c>
    </row>
    <row r="5148" spans="1:8">
      <c r="A5148" s="1">
        <v>5147</v>
      </c>
      <c r="B5148" s="444">
        <f>유형화!$F$71*hourly1!B5149/hourly1!$B$8763+유형화!$F$72*hourly1!C5149/hourly1!$C$8763+유형화!$F$73*hourly1!D5149/hourly1!$D$8763+유형화!$F$74*hourly1!E5149/hourly1!$E$8763</f>
        <v>244.22835062278861</v>
      </c>
      <c r="C5148" s="442">
        <f>hourly1!$F5149*유형화!$G$71/hourly1!$F$8763+유형화!$G$72*hourly1!$G5149/hourly1!$F$8763+유형화!$G$74*hourly1!I5149/hourly1!$I$8763</f>
        <v>0.58793437066611198</v>
      </c>
      <c r="D5148" s="14">
        <v>93.858615999999998</v>
      </c>
      <c r="E5148" s="14">
        <v>1053.883542</v>
      </c>
      <c r="F5148" s="1">
        <v>855461</v>
      </c>
      <c r="G5148" s="15">
        <f t="shared" si="160"/>
        <v>0.10740217529801659</v>
      </c>
      <c r="H5148" s="15">
        <f t="shared" si="161"/>
        <v>0.21097672792057048</v>
      </c>
    </row>
    <row r="5149" spans="1:8">
      <c r="A5149" s="1">
        <v>5148</v>
      </c>
      <c r="B5149" s="444">
        <f>유형화!$F$71*hourly1!B5150/hourly1!$B$8763+유형화!$F$72*hourly1!C5150/hourly1!$C$8763+유형화!$F$73*hourly1!D5150/hourly1!$D$8763+유형화!$F$74*hourly1!E5150/hourly1!$E$8763</f>
        <v>235.28733884542771</v>
      </c>
      <c r="C5149" s="442">
        <f>hourly1!$F5150*유형화!$G$71/hourly1!$F$8763+유형화!$G$72*hourly1!$G5150/hourly1!$F$8763+유형화!$G$74*hourly1!I5150/hourly1!$I$8763</f>
        <v>0.61523828746066411</v>
      </c>
      <c r="D5149" s="14">
        <v>77.760210000000029</v>
      </c>
      <c r="E5149" s="14">
        <v>1159.4230080000009</v>
      </c>
      <c r="F5149" s="1">
        <v>883789</v>
      </c>
      <c r="G5149" s="15">
        <f t="shared" si="160"/>
        <v>8.8980810303345884E-2</v>
      </c>
      <c r="H5149" s="15">
        <f t="shared" si="161"/>
        <v>0.1783398989118242</v>
      </c>
    </row>
    <row r="5150" spans="1:8">
      <c r="A5150" s="1">
        <v>5149</v>
      </c>
      <c r="B5150" s="444">
        <f>유형화!$F$71*hourly1!B5151/hourly1!$B$8763+유형화!$F$72*hourly1!C5151/hourly1!$C$8763+유형화!$F$73*hourly1!D5151/hourly1!$D$8763+유형화!$F$74*hourly1!E5151/hourly1!$E$8763</f>
        <v>247.91003887330456</v>
      </c>
      <c r="C5150" s="442">
        <f>hourly1!$F5151*유형화!$G$71/hourly1!$F$8763+유형화!$G$72*hourly1!$G5151/hourly1!$F$8763+유형화!$G$74*hourly1!I5151/hourly1!$I$8763</f>
        <v>0.61975489269856232</v>
      </c>
      <c r="D5150" s="14">
        <v>87.803770999999998</v>
      </c>
      <c r="E5150" s="14">
        <v>1175.4431509999999</v>
      </c>
      <c r="F5150" s="1">
        <v>861241</v>
      </c>
      <c r="G5150" s="15">
        <f t="shared" si="160"/>
        <v>0.10047363158187742</v>
      </c>
      <c r="H5150" s="15">
        <f t="shared" si="161"/>
        <v>0.19885510960160133</v>
      </c>
    </row>
    <row r="5151" spans="1:8">
      <c r="A5151" s="1">
        <v>5150</v>
      </c>
      <c r="B5151" s="444">
        <f>유형화!$F$71*hourly1!B5152/hourly1!$B$8763+유형화!$F$72*hourly1!C5152/hourly1!$C$8763+유형화!$F$73*hourly1!D5152/hourly1!$D$8763+유형화!$F$74*hourly1!E5152/hourly1!$E$8763</f>
        <v>246.86096055512095</v>
      </c>
      <c r="C5151" s="442">
        <f>hourly1!$F5152*유형화!$G$71/hourly1!$F$8763+유형화!$G$72*hourly1!$G5152/hourly1!$F$8763+유형화!$G$74*hourly1!I5152/hourly1!$I$8763</f>
        <v>0.53769304512849514</v>
      </c>
      <c r="D5151" s="14">
        <v>136.38091399999999</v>
      </c>
      <c r="E5151" s="14">
        <v>1143.701238000001</v>
      </c>
      <c r="F5151" s="1">
        <v>851809</v>
      </c>
      <c r="G5151" s="15">
        <f t="shared" si="160"/>
        <v>0.15606033262552821</v>
      </c>
      <c r="H5151" s="15">
        <f t="shared" si="161"/>
        <v>0.29124798088853393</v>
      </c>
    </row>
    <row r="5152" spans="1:8">
      <c r="A5152" s="1">
        <v>5151</v>
      </c>
      <c r="B5152" s="444">
        <f>유형화!$F$71*hourly1!B5153/hourly1!$B$8763+유형화!$F$72*hourly1!C5153/hourly1!$C$8763+유형화!$F$73*hourly1!D5153/hourly1!$D$8763+유형화!$F$74*hourly1!E5153/hourly1!$E$8763</f>
        <v>234.81885651578287</v>
      </c>
      <c r="C5152" s="442">
        <f>hourly1!$F5153*유형화!$G$71/hourly1!$F$8763+유형화!$G$72*hourly1!$G5153/hourly1!$F$8763+유형화!$G$74*hourly1!I5153/hourly1!$I$8763</f>
        <v>0.47389709620400655</v>
      </c>
      <c r="D5152" s="14">
        <v>113.32662999999999</v>
      </c>
      <c r="E5152" s="14">
        <v>1064.2493679999991</v>
      </c>
      <c r="F5152" s="1">
        <v>856755</v>
      </c>
      <c r="G5152" s="15">
        <f t="shared" si="160"/>
        <v>0.12967937414710509</v>
      </c>
      <c r="H5152" s="15">
        <f t="shared" si="161"/>
        <v>0.24875022015422282</v>
      </c>
    </row>
    <row r="5153" spans="1:8">
      <c r="A5153" s="1">
        <v>5152</v>
      </c>
      <c r="B5153" s="444">
        <f>유형화!$F$71*hourly1!B5154/hourly1!$B$8763+유형화!$F$72*hourly1!C5154/hourly1!$C$8763+유형화!$F$73*hourly1!D5154/hourly1!$D$8763+유형화!$F$74*hourly1!E5154/hourly1!$E$8763</f>
        <v>230.16633178964574</v>
      </c>
      <c r="C5153" s="442">
        <f>hourly1!$F5154*유형화!$G$71/hourly1!$F$8763+유형화!$G$72*hourly1!$G5154/hourly1!$F$8763+유형화!$G$74*hourly1!I5154/hourly1!$I$8763</f>
        <v>0.41925952022997204</v>
      </c>
      <c r="D5153" s="14">
        <v>93.424850000000006</v>
      </c>
      <c r="E5153" s="14">
        <v>884.24063200000001</v>
      </c>
      <c r="F5153" s="1">
        <v>868830</v>
      </c>
      <c r="G5153" s="15">
        <f t="shared" si="160"/>
        <v>0.10690581796870843</v>
      </c>
      <c r="H5153" s="15">
        <f t="shared" si="161"/>
        <v>0.21011437932236399</v>
      </c>
    </row>
    <row r="5154" spans="1:8">
      <c r="A5154" s="1">
        <v>5153</v>
      </c>
      <c r="B5154" s="444">
        <f>유형화!$F$71*hourly1!B5155/hourly1!$B$8763+유형화!$F$72*hourly1!C5155/hourly1!$C$8763+유형화!$F$73*hourly1!D5155/hourly1!$D$8763+유형화!$F$74*hourly1!E5155/hourly1!$E$8763</f>
        <v>230.13123914997993</v>
      </c>
      <c r="C5154" s="442">
        <f>hourly1!$F5155*유형화!$G$71/hourly1!$F$8763+유형화!$G$72*hourly1!$G5155/hourly1!$F$8763+유형화!$G$74*hourly1!I5155/hourly1!$I$8763</f>
        <v>0.47390320765296534</v>
      </c>
      <c r="D5154" s="14">
        <v>88.103337999999994</v>
      </c>
      <c r="E5154" s="14">
        <v>664.80599099999938</v>
      </c>
      <c r="F5154" s="1">
        <v>851441</v>
      </c>
      <c r="G5154" s="15">
        <f t="shared" si="160"/>
        <v>0.10081642533719445</v>
      </c>
      <c r="H5154" s="15">
        <f t="shared" si="161"/>
        <v>0.19945913152159306</v>
      </c>
    </row>
    <row r="5155" spans="1:8">
      <c r="A5155" s="1">
        <v>5154</v>
      </c>
      <c r="B5155" s="444">
        <f>유형화!$F$71*hourly1!B5156/hourly1!$B$8763+유형화!$F$72*hourly1!C5156/hourly1!$C$8763+유형화!$F$73*hourly1!D5156/hourly1!$D$8763+유형화!$F$74*hourly1!E5156/hourly1!$E$8763</f>
        <v>225.88220817420969</v>
      </c>
      <c r="C5155" s="442">
        <f>hourly1!$F5156*유형화!$G$71/hourly1!$F$8763+유형화!$G$72*hourly1!$G5156/hourly1!$F$8763+유형화!$G$74*hourly1!I5156/hourly1!$I$8763</f>
        <v>0.54683503939574174</v>
      </c>
      <c r="D5155" s="14">
        <v>83.885589999999979</v>
      </c>
      <c r="E5155" s="14">
        <v>405.06660500000032</v>
      </c>
      <c r="F5155" s="1">
        <v>809561</v>
      </c>
      <c r="G5155" s="15">
        <f t="shared" si="160"/>
        <v>9.5990067040382793E-2</v>
      </c>
      <c r="H5155" s="15">
        <f t="shared" si="161"/>
        <v>0.19091310664892824</v>
      </c>
    </row>
    <row r="5156" spans="1:8">
      <c r="A5156" s="1">
        <v>5155</v>
      </c>
      <c r="B5156" s="444">
        <f>유형화!$F$71*hourly1!B5157/hourly1!$B$8763+유형화!$F$72*hourly1!C5157/hourly1!$C$8763+유형화!$F$73*hourly1!D5157/hourly1!$D$8763+유형화!$F$74*hourly1!E5157/hourly1!$E$8763</f>
        <v>236.10099222062459</v>
      </c>
      <c r="C5156" s="442">
        <f>hourly1!$F5157*유형화!$G$71/hourly1!$F$8763+유형화!$G$72*hourly1!$G5157/hourly1!$F$8763+유형화!$G$74*hourly1!I5157/hourly1!$I$8763</f>
        <v>0.67452610568981108</v>
      </c>
      <c r="D5156" s="14">
        <v>80.141689999999997</v>
      </c>
      <c r="E5156" s="14">
        <v>137.909513</v>
      </c>
      <c r="F5156" s="1">
        <v>855719</v>
      </c>
      <c r="G5156" s="15">
        <f t="shared" si="160"/>
        <v>9.1705931803419113E-2</v>
      </c>
      <c r="H5156" s="15">
        <f t="shared" si="161"/>
        <v>0.18325123931727147</v>
      </c>
    </row>
    <row r="5157" spans="1:8">
      <c r="A5157" s="1">
        <v>5156</v>
      </c>
      <c r="B5157" s="444">
        <f>유형화!$F$71*hourly1!B5158/hourly1!$B$8763+유형화!$F$72*hourly1!C5158/hourly1!$C$8763+유형화!$F$73*hourly1!D5158/hourly1!$D$8763+유형화!$F$74*hourly1!E5158/hourly1!$E$8763</f>
        <v>241.37851794419109</v>
      </c>
      <c r="C5157" s="442">
        <f>hourly1!$F5158*유형화!$G$71/hourly1!$F$8763+유형화!$G$72*hourly1!$G5158/hourly1!$F$8763+유형화!$G$74*hourly1!I5158/hourly1!$I$8763</f>
        <v>0.57885471317823578</v>
      </c>
      <c r="D5157" s="14">
        <v>78.663542000000007</v>
      </c>
      <c r="E5157" s="14">
        <v>20.467409000000011</v>
      </c>
      <c r="F5157" s="1">
        <v>844623</v>
      </c>
      <c r="G5157" s="15">
        <f t="shared" si="160"/>
        <v>9.0014490810805162E-2</v>
      </c>
      <c r="H5157" s="15">
        <f t="shared" si="161"/>
        <v>0.18020631546789254</v>
      </c>
    </row>
    <row r="5158" spans="1:8">
      <c r="A5158" s="1">
        <v>5157</v>
      </c>
      <c r="B5158" s="444">
        <f>유형화!$F$71*hourly1!B5159/hourly1!$B$8763+유형화!$F$72*hourly1!C5159/hourly1!$C$8763+유형화!$F$73*hourly1!D5159/hourly1!$D$8763+유형화!$F$74*hourly1!E5159/hourly1!$E$8763</f>
        <v>133.2001040822401</v>
      </c>
      <c r="C5158" s="442">
        <f>hourly1!$F5159*유형화!$G$71/hourly1!$F$8763+유형화!$G$72*hourly1!$G5159/hourly1!$F$8763+유형화!$G$74*hourly1!I5159/hourly1!$I$8763</f>
        <v>0.4193887570039373</v>
      </c>
      <c r="D5158" s="14">
        <v>68.385140000000007</v>
      </c>
      <c r="E5158" s="14">
        <v>17.7376</v>
      </c>
      <c r="F5158" s="1">
        <v>857233</v>
      </c>
      <c r="G5158" s="15">
        <f t="shared" si="160"/>
        <v>7.8252941573945717E-2</v>
      </c>
      <c r="H5158" s="15">
        <f t="shared" si="161"/>
        <v>0.15871548268359906</v>
      </c>
    </row>
    <row r="5159" spans="1:8">
      <c r="A5159" s="1">
        <v>5158</v>
      </c>
      <c r="B5159" s="444">
        <f>유형화!$F$71*hourly1!B5160/hourly1!$B$8763+유형화!$F$72*hourly1!C5160/hourly1!$C$8763+유형화!$F$73*hourly1!D5160/hourly1!$D$8763+유형화!$F$74*hourly1!E5160/hourly1!$E$8763</f>
        <v>86.767989544901951</v>
      </c>
      <c r="C5159" s="442">
        <f>hourly1!$F5160*유형화!$G$71/hourly1!$F$8763+유형화!$G$72*hourly1!$G5160/hourly1!$F$8763+유형화!$G$74*hourly1!I5160/hourly1!$I$8763</f>
        <v>0.41467438527775924</v>
      </c>
      <c r="D5159" s="14">
        <v>73.247361000000012</v>
      </c>
      <c r="E5159" s="14">
        <v>14.385899999999999</v>
      </c>
      <c r="F5159" s="1">
        <v>917702</v>
      </c>
      <c r="G5159" s="15">
        <f t="shared" si="160"/>
        <v>8.381676868364546E-2</v>
      </c>
      <c r="H5159" s="15">
        <f t="shared" si="161"/>
        <v>0.16895162265047484</v>
      </c>
    </row>
    <row r="5160" spans="1:8">
      <c r="A5160" s="1">
        <v>5159</v>
      </c>
      <c r="B5160" s="444">
        <f>유형화!$F$71*hourly1!B5161/hourly1!$B$8763+유형화!$F$72*hourly1!C5161/hourly1!$C$8763+유형화!$F$73*hourly1!D5161/hourly1!$D$8763+유형화!$F$74*hourly1!E5161/hourly1!$E$8763</f>
        <v>80.518593918790785</v>
      </c>
      <c r="C5160" s="442">
        <f>hourly1!$F5161*유형화!$G$71/hourly1!$F$8763+유형화!$G$72*hourly1!$G5161/hourly1!$F$8763+유형화!$G$74*hourly1!I5161/hourly1!$I$8763</f>
        <v>0.37834336945637026</v>
      </c>
      <c r="D5160" s="14">
        <v>83.700082000000023</v>
      </c>
      <c r="E5160" s="14">
        <v>8.8396000000000008</v>
      </c>
      <c r="F5160" s="1">
        <v>922720</v>
      </c>
      <c r="G5160" s="15">
        <f t="shared" si="160"/>
        <v>9.5777790708339069E-2</v>
      </c>
      <c r="H5160" s="15">
        <f t="shared" si="161"/>
        <v>0.19053515708751029</v>
      </c>
    </row>
    <row r="5161" spans="1:8">
      <c r="A5161" s="1">
        <v>5160</v>
      </c>
      <c r="B5161" s="444">
        <f>유형화!$F$71*hourly1!B5162/hourly1!$B$8763+유형화!$F$72*hourly1!C5162/hourly1!$C$8763+유형화!$F$73*hourly1!D5162/hourly1!$D$8763+유형화!$F$74*hourly1!E5162/hourly1!$E$8763</f>
        <v>75.150930037929569</v>
      </c>
      <c r="C5161" s="442">
        <f>hourly1!$F5162*유형화!$G$71/hourly1!$F$8763+유형화!$G$72*hourly1!$G5162/hourly1!$F$8763+유형화!$G$74*hourly1!I5162/hourly1!$I$8763</f>
        <v>0.31486236386818239</v>
      </c>
      <c r="D5161" s="14">
        <v>97.611494000000008</v>
      </c>
      <c r="E5161" s="14">
        <v>2.6001599999999998</v>
      </c>
      <c r="F5161" s="1">
        <v>954832</v>
      </c>
      <c r="G5161" s="15">
        <f t="shared" si="160"/>
        <v>0.11169658403751974</v>
      </c>
      <c r="H5161" s="15">
        <f t="shared" si="161"/>
        <v>0.21839919904079319</v>
      </c>
    </row>
    <row r="5162" spans="1:8">
      <c r="A5162" s="1">
        <v>5161</v>
      </c>
      <c r="B5162" s="444">
        <f>유형화!$F$71*hourly1!B5163/hourly1!$B$8763+유형화!$F$72*hourly1!C5163/hourly1!$C$8763+유형화!$F$73*hourly1!D5163/hourly1!$D$8763+유형화!$F$74*hourly1!E5163/hourly1!$E$8763</f>
        <v>72.252165599369874</v>
      </c>
      <c r="C5162" s="442">
        <f>hourly1!$F5163*유형화!$G$71/hourly1!$F$8763+유형화!$G$72*hourly1!$G5163/hourly1!$F$8763+유형화!$G$74*hourly1!I5163/hourly1!$I$8763</f>
        <v>0.27508775027394233</v>
      </c>
      <c r="D5162" s="14">
        <v>95.172742000000014</v>
      </c>
      <c r="E5162" s="14">
        <v>0.39988000000000001</v>
      </c>
      <c r="F5162" s="1">
        <v>909348</v>
      </c>
      <c r="G5162" s="15">
        <f t="shared" si="160"/>
        <v>0.10890592633367731</v>
      </c>
      <c r="H5162" s="15">
        <f t="shared" si="161"/>
        <v>0.21358364008535438</v>
      </c>
    </row>
    <row r="5163" spans="1:8">
      <c r="A5163" s="1">
        <v>5162</v>
      </c>
      <c r="B5163" s="444">
        <f>유형화!$F$71*hourly1!B5164/hourly1!$B$8763+유형화!$F$72*hourly1!C5164/hourly1!$C$8763+유형화!$F$73*hourly1!D5164/hourly1!$D$8763+유형화!$F$74*hourly1!E5164/hourly1!$E$8763</f>
        <v>69.059080383384781</v>
      </c>
      <c r="C5163" s="442">
        <f>hourly1!$F5164*유형화!$G$71/hourly1!$F$8763+유형화!$G$72*hourly1!$G5164/hourly1!$F$8763+유형화!$G$74*hourly1!I5164/hourly1!$I$8763</f>
        <v>0.26052310808928275</v>
      </c>
      <c r="D5163" s="14">
        <v>76.118287999999993</v>
      </c>
      <c r="E5163" s="14">
        <v>0.154</v>
      </c>
      <c r="F5163" s="1">
        <v>811144</v>
      </c>
      <c r="G5163" s="15">
        <f t="shared" si="160"/>
        <v>8.7101963139547156E-2</v>
      </c>
      <c r="H5163" s="15">
        <f t="shared" si="161"/>
        <v>0.17493653258331052</v>
      </c>
    </row>
    <row r="5164" spans="1:8">
      <c r="A5164" s="1">
        <v>5163</v>
      </c>
      <c r="B5164" s="444">
        <f>유형화!$F$71*hourly1!B5165/hourly1!$B$8763+유형화!$F$72*hourly1!C5165/hourly1!$C$8763+유형화!$F$73*hourly1!D5165/hourly1!$D$8763+유형화!$F$74*hourly1!E5165/hourly1!$E$8763</f>
        <v>67.891017455349214</v>
      </c>
      <c r="C5164" s="442">
        <f>hourly1!$F5165*유형화!$G$71/hourly1!$F$8763+유형화!$G$72*hourly1!$G5165/hourly1!$F$8763+유형화!$G$74*hourly1!I5165/hourly1!$I$8763</f>
        <v>0.25109134965544233</v>
      </c>
      <c r="D5164" s="14">
        <v>62.002777999999999</v>
      </c>
      <c r="E5164" s="14">
        <v>9.128E-2</v>
      </c>
      <c r="F5164" s="1">
        <v>692992</v>
      </c>
      <c r="G5164" s="15">
        <f t="shared" si="160"/>
        <v>7.0949620988658146E-2</v>
      </c>
      <c r="H5164" s="15">
        <f t="shared" si="161"/>
        <v>0.14508463564039586</v>
      </c>
    </row>
    <row r="5165" spans="1:8">
      <c r="A5165" s="1">
        <v>5164</v>
      </c>
      <c r="B5165" s="444">
        <f>유형화!$F$71*hourly1!B5166/hourly1!$B$8763+유형화!$F$72*hourly1!C5166/hourly1!$C$8763+유형화!$F$73*hourly1!D5166/hourly1!$D$8763+유형화!$F$74*hourly1!E5166/hourly1!$E$8763</f>
        <v>66.342969724863252</v>
      </c>
      <c r="C5165" s="442">
        <f>hourly1!$F5166*유형화!$G$71/hourly1!$F$8763+유형화!$G$72*hourly1!$G5166/hourly1!$F$8763+유형화!$G$74*hourly1!I5166/hourly1!$I$8763</f>
        <v>0.23587946428314072</v>
      </c>
      <c r="D5165" s="14">
        <v>64.647769000000025</v>
      </c>
      <c r="E5165" s="14">
        <v>4.9520000000000002E-2</v>
      </c>
      <c r="F5165" s="1">
        <v>534284</v>
      </c>
      <c r="G5165" s="15">
        <f t="shared" si="160"/>
        <v>7.3976277455057346E-2</v>
      </c>
      <c r="H5165" s="15">
        <f t="shared" si="161"/>
        <v>0.15076063682361485</v>
      </c>
    </row>
    <row r="5166" spans="1:8">
      <c r="A5166" s="1">
        <v>5165</v>
      </c>
      <c r="B5166" s="444">
        <f>유형화!$F$71*hourly1!B5167/hourly1!$B$8763+유형화!$F$72*hourly1!C5167/hourly1!$C$8763+유형화!$F$73*hourly1!D5167/hourly1!$D$8763+유형화!$F$74*hourly1!E5167/hourly1!$E$8763</f>
        <v>64.983578616695695</v>
      </c>
      <c r="C5166" s="442">
        <f>hourly1!$F5167*유형화!$G$71/hourly1!$F$8763+유형화!$G$72*hourly1!$G5167/hourly1!$F$8763+유형화!$G$74*hourly1!I5167/hourly1!$I$8763</f>
        <v>0.23590211738727834</v>
      </c>
      <c r="D5166" s="14">
        <v>62.277035000000019</v>
      </c>
      <c r="E5166" s="14">
        <v>5.9920000000000001E-2</v>
      </c>
      <c r="F5166" s="1">
        <v>596975</v>
      </c>
      <c r="G5166" s="15">
        <f t="shared" si="160"/>
        <v>7.1263452575421701E-2</v>
      </c>
      <c r="H5166" s="15">
        <f t="shared" si="161"/>
        <v>0.14567497071875274</v>
      </c>
    </row>
    <row r="5167" spans="1:8">
      <c r="A5167" s="1">
        <v>5166</v>
      </c>
      <c r="B5167" s="444">
        <f>유형화!$F$71*hourly1!B5168/hourly1!$B$8763+유형화!$F$72*hourly1!C5168/hourly1!$C$8763+유형화!$F$73*hourly1!D5168/hourly1!$D$8763+유형화!$F$74*hourly1!E5168/hourly1!$E$8763</f>
        <v>66.254644797980916</v>
      </c>
      <c r="C5167" s="442">
        <f>hourly1!$F5168*유형화!$G$71/hourly1!$F$8763+유형화!$G$72*hourly1!$G5168/hourly1!$F$8763+유형화!$G$74*hourly1!I5168/hourly1!$I$8763</f>
        <v>0.25111921786269065</v>
      </c>
      <c r="D5167" s="14">
        <v>67.493990999999994</v>
      </c>
      <c r="E5167" s="14">
        <v>0.64023200000000036</v>
      </c>
      <c r="F5167" s="1">
        <v>955710</v>
      </c>
      <c r="G5167" s="15">
        <f t="shared" si="160"/>
        <v>7.7233202042365001E-2</v>
      </c>
      <c r="H5167" s="15">
        <f t="shared" si="161"/>
        <v>0.15682560660891443</v>
      </c>
    </row>
    <row r="5168" spans="1:8">
      <c r="A5168" s="1">
        <v>5167</v>
      </c>
      <c r="B5168" s="444">
        <f>유형화!$F$71*hourly1!B5169/hourly1!$B$8763+유형화!$F$72*hourly1!C5169/hourly1!$C$8763+유형화!$F$73*hourly1!D5169/hourly1!$D$8763+유형화!$F$74*hourly1!E5169/hourly1!$E$8763</f>
        <v>118.10479964683894</v>
      </c>
      <c r="C5168" s="442">
        <f>hourly1!$F5169*유형화!$G$71/hourly1!$F$8763+유형화!$G$72*hourly1!$G5169/hourly1!$F$8763+유형화!$G$74*hourly1!I5169/hourly1!$I$8763</f>
        <v>0.31992541412890835</v>
      </c>
      <c r="D5168" s="14">
        <v>74.560783999999998</v>
      </c>
      <c r="E5168" s="14">
        <v>61.349902999999941</v>
      </c>
      <c r="F5168" s="1">
        <v>1012114</v>
      </c>
      <c r="G5168" s="15">
        <f t="shared" si="160"/>
        <v>8.5319715278196193E-2</v>
      </c>
      <c r="H5168" s="15">
        <f t="shared" si="161"/>
        <v>0.17169506559352304</v>
      </c>
    </row>
    <row r="5169" spans="1:8">
      <c r="A5169" s="1">
        <v>5168</v>
      </c>
      <c r="B5169" s="444">
        <f>유형화!$F$71*hourly1!B5170/hourly1!$B$8763+유형화!$F$72*hourly1!C5170/hourly1!$C$8763+유형화!$F$73*hourly1!D5170/hourly1!$D$8763+유형화!$F$74*hourly1!E5170/hourly1!$E$8763</f>
        <v>100.17671674576242</v>
      </c>
      <c r="C5169" s="442">
        <f>hourly1!$F5170*유형화!$G$71/hourly1!$F$8763+유형화!$G$72*hourly1!$G5170/hourly1!$F$8763+유형화!$G$74*hourly1!I5170/hourly1!$I$8763</f>
        <v>0.42536070195369247</v>
      </c>
      <c r="D5169" s="14">
        <v>63.857241000000002</v>
      </c>
      <c r="E5169" s="14">
        <v>307.59453100000007</v>
      </c>
      <c r="F5169" s="1">
        <v>961945</v>
      </c>
      <c r="G5169" s="15">
        <f t="shared" si="160"/>
        <v>7.3071678277566887E-2</v>
      </c>
      <c r="H5169" s="15">
        <f t="shared" si="161"/>
        <v>0.14906824758174492</v>
      </c>
    </row>
    <row r="5170" spans="1:8">
      <c r="A5170" s="1">
        <v>5169</v>
      </c>
      <c r="B5170" s="444">
        <f>유형화!$F$71*hourly1!B5171/hourly1!$B$8763+유형화!$F$72*hourly1!C5171/hourly1!$C$8763+유형화!$F$73*hourly1!D5171/hourly1!$D$8763+유형화!$F$74*hourly1!E5171/hourly1!$E$8763</f>
        <v>112.3624327981717</v>
      </c>
      <c r="C5170" s="442">
        <f>hourly1!$F5171*유형화!$G$71/hourly1!$F$8763+유형화!$G$72*hourly1!$G5171/hourly1!$F$8763+유형화!$G$74*hourly1!I5171/hourly1!$I$8763</f>
        <v>0.54612456308288226</v>
      </c>
      <c r="D5170" s="14">
        <v>44.93338700000001</v>
      </c>
      <c r="E5170" s="14">
        <v>647.57770399999868</v>
      </c>
      <c r="F5170" s="1">
        <v>868635</v>
      </c>
      <c r="G5170" s="15">
        <f t="shared" si="160"/>
        <v>5.1417160330891949E-2</v>
      </c>
      <c r="H5170" s="15">
        <f t="shared" si="161"/>
        <v>0.10750443407380429</v>
      </c>
    </row>
    <row r="5171" spans="1:8">
      <c r="A5171" s="1">
        <v>5170</v>
      </c>
      <c r="B5171" s="444">
        <f>유형화!$F$71*hourly1!B5172/hourly1!$B$8763+유형화!$F$72*hourly1!C5172/hourly1!$C$8763+유형화!$F$73*hourly1!D5172/hourly1!$D$8763+유형화!$F$74*hourly1!E5172/hourly1!$E$8763</f>
        <v>125.55143637521626</v>
      </c>
      <c r="C5171" s="442">
        <f>hourly1!$F5172*유형화!$G$71/hourly1!$F$8763+유형화!$G$72*hourly1!$G5172/hourly1!$F$8763+유형화!$G$74*hourly1!I5172/hourly1!$I$8763</f>
        <v>0.65180936099712361</v>
      </c>
      <c r="D5171" s="14">
        <v>49.121183000000002</v>
      </c>
      <c r="E5171" s="14">
        <v>913.40850499999988</v>
      </c>
      <c r="F5171" s="1">
        <v>866843</v>
      </c>
      <c r="G5171" s="15">
        <f t="shared" si="160"/>
        <v>5.6209244630369921E-2</v>
      </c>
      <c r="H5171" s="15">
        <f t="shared" si="161"/>
        <v>0.11687977033066269</v>
      </c>
    </row>
    <row r="5172" spans="1:8">
      <c r="A5172" s="1">
        <v>5171</v>
      </c>
      <c r="B5172" s="444">
        <f>유형화!$F$71*hourly1!B5173/hourly1!$B$8763+유형화!$F$72*hourly1!C5173/hourly1!$C$8763+유형화!$F$73*hourly1!D5173/hourly1!$D$8763+유형화!$F$74*hourly1!E5173/hourly1!$E$8763</f>
        <v>130.79459139895255</v>
      </c>
      <c r="C5172" s="442">
        <f>hourly1!$F5173*유형화!$G$71/hourly1!$F$8763+유형화!$G$72*hourly1!$G5173/hourly1!$F$8763+유형화!$G$74*hourly1!I5173/hourly1!$I$8763</f>
        <v>0.69703571300581646</v>
      </c>
      <c r="D5172" s="14">
        <v>40.815408000000012</v>
      </c>
      <c r="E5172" s="14">
        <v>1055.0680970000001</v>
      </c>
      <c r="F5172" s="1">
        <v>837714</v>
      </c>
      <c r="G5172" s="15">
        <f t="shared" si="160"/>
        <v>4.6704967446739999E-2</v>
      </c>
      <c r="H5172" s="15">
        <f t="shared" si="161"/>
        <v>9.8184090728963974E-2</v>
      </c>
    </row>
    <row r="5173" spans="1:8">
      <c r="A5173" s="1">
        <v>5172</v>
      </c>
      <c r="B5173" s="444">
        <f>유형화!$F$71*hourly1!B5174/hourly1!$B$8763+유형화!$F$72*hourly1!C5174/hourly1!$C$8763+유형화!$F$73*hourly1!D5174/hourly1!$D$8763+유형화!$F$74*hourly1!E5174/hourly1!$E$8763</f>
        <v>132.71918407015269</v>
      </c>
      <c r="C5173" s="442">
        <f>hourly1!$F5174*유형화!$G$71/hourly1!$F$8763+유형화!$G$72*hourly1!$G5174/hourly1!$F$8763+유형화!$G$74*hourly1!I5174/hourly1!$I$8763</f>
        <v>0.7221148179217094</v>
      </c>
      <c r="D5173" s="14">
        <v>36.123083000000001</v>
      </c>
      <c r="E5173" s="14">
        <v>1120.092042999999</v>
      </c>
      <c r="F5173" s="1">
        <v>853959</v>
      </c>
      <c r="G5173" s="15">
        <f t="shared" si="160"/>
        <v>4.1335551897236616E-2</v>
      </c>
      <c r="H5173" s="15">
        <f t="shared" si="161"/>
        <v>8.7439243836519673E-2</v>
      </c>
    </row>
    <row r="5174" spans="1:8">
      <c r="A5174" s="1">
        <v>5173</v>
      </c>
      <c r="B5174" s="444">
        <f>유형화!$F$71*hourly1!B5175/hourly1!$B$8763+유형화!$F$72*hourly1!C5175/hourly1!$C$8763+유형화!$F$73*hourly1!D5175/hourly1!$D$8763+유형화!$F$74*hourly1!E5175/hourly1!$E$8763</f>
        <v>145.96435924873049</v>
      </c>
      <c r="C5174" s="442">
        <f>hourly1!$F5175*유형화!$G$71/hourly1!$F$8763+유형화!$G$72*hourly1!$G5175/hourly1!$F$8763+유형화!$G$74*hourly1!I5175/hourly1!$I$8763</f>
        <v>0.65153679037359824</v>
      </c>
      <c r="D5174" s="14">
        <v>29.466169000000001</v>
      </c>
      <c r="E5174" s="14">
        <v>1126.288338999999</v>
      </c>
      <c r="F5174" s="1">
        <v>861395</v>
      </c>
      <c r="G5174" s="15">
        <f t="shared" si="160"/>
        <v>3.3718062157436696E-2</v>
      </c>
      <c r="H5174" s="15">
        <f t="shared" si="161"/>
        <v>7.1963348010521955E-2</v>
      </c>
    </row>
    <row r="5175" spans="1:8">
      <c r="A5175" s="1">
        <v>5174</v>
      </c>
      <c r="B5175" s="444">
        <f>유형화!$F$71*hourly1!B5176/hourly1!$B$8763+유형화!$F$72*hourly1!C5176/hourly1!$C$8763+유형화!$F$73*hourly1!D5176/hourly1!$D$8763+유형화!$F$74*hourly1!E5176/hourly1!$E$8763</f>
        <v>131.09988983916446</v>
      </c>
      <c r="C5175" s="442">
        <f>hourly1!$F5176*유형화!$G$71/hourly1!$F$8763+유형화!$G$72*hourly1!$G5176/hourly1!$F$8763+유형화!$G$74*hourly1!I5176/hourly1!$I$8763</f>
        <v>0.59108250025334097</v>
      </c>
      <c r="D5175" s="14">
        <v>74.999536999999989</v>
      </c>
      <c r="E5175" s="14">
        <v>1091.5170760000001</v>
      </c>
      <c r="F5175" s="1">
        <v>851293</v>
      </c>
      <c r="G5175" s="15">
        <f t="shared" si="160"/>
        <v>8.5821779218906019E-2</v>
      </c>
      <c r="H5175" s="15">
        <f t="shared" si="161"/>
        <v>0.17260948853355099</v>
      </c>
    </row>
    <row r="5176" spans="1:8">
      <c r="A5176" s="1">
        <v>5175</v>
      </c>
      <c r="B5176" s="444">
        <f>유형화!$F$71*hourly1!B5177/hourly1!$B$8763+유형화!$F$72*hourly1!C5177/hourly1!$C$8763+유형화!$F$73*hourly1!D5177/hourly1!$D$8763+유형화!$F$74*hourly1!E5177/hourly1!$E$8763</f>
        <v>136.33579390378239</v>
      </c>
      <c r="C5176" s="442">
        <f>hourly1!$F5177*유형화!$G$71/hourly1!$F$8763+유형화!$G$72*hourly1!$G5177/hourly1!$F$8763+유형화!$G$74*hourly1!I5177/hourly1!$I$8763</f>
        <v>0.51054167009993312</v>
      </c>
      <c r="D5176" s="14">
        <v>88.722494999999995</v>
      </c>
      <c r="E5176" s="14">
        <v>1024.309786</v>
      </c>
      <c r="F5176" s="1">
        <v>880993</v>
      </c>
      <c r="G5176" s="15">
        <f t="shared" si="160"/>
        <v>0.10152492511574429</v>
      </c>
      <c r="H5176" s="15">
        <f t="shared" si="161"/>
        <v>0.20070612103579444</v>
      </c>
    </row>
    <row r="5177" spans="1:8">
      <c r="A5177" s="1">
        <v>5176</v>
      </c>
      <c r="B5177" s="444">
        <f>유형화!$F$71*hourly1!B5178/hourly1!$B$8763+유형화!$F$72*hourly1!C5178/hourly1!$C$8763+유형화!$F$73*hourly1!D5178/hourly1!$D$8763+유형화!$F$74*hourly1!E5178/hourly1!$E$8763</f>
        <v>135.0155780835037</v>
      </c>
      <c r="C5177" s="442">
        <f>hourly1!$F5178*유형화!$G$71/hourly1!$F$8763+유형화!$G$72*hourly1!$G5178/hourly1!$F$8763+유형화!$G$74*hourly1!I5178/hourly1!$I$8763</f>
        <v>0.47532570851242217</v>
      </c>
      <c r="D5177" s="14">
        <v>71.778377000000006</v>
      </c>
      <c r="E5177" s="14">
        <v>891.22970299999963</v>
      </c>
      <c r="F5177" s="1">
        <v>847518</v>
      </c>
      <c r="G5177" s="15">
        <f t="shared" si="160"/>
        <v>8.2135814032897339E-2</v>
      </c>
      <c r="H5177" s="15">
        <f t="shared" si="161"/>
        <v>0.16587239697707221</v>
      </c>
    </row>
    <row r="5178" spans="1:8">
      <c r="A5178" s="1">
        <v>5177</v>
      </c>
      <c r="B5178" s="444">
        <f>유형화!$F$71*hourly1!B5179/hourly1!$B$8763+유형화!$F$72*hourly1!C5179/hourly1!$C$8763+유형화!$F$73*hourly1!D5179/hourly1!$D$8763+유형화!$F$74*hourly1!E5179/hourly1!$E$8763</f>
        <v>132.70638644286814</v>
      </c>
      <c r="C5178" s="442">
        <f>hourly1!$F5179*유형화!$G$71/hourly1!$F$8763+유형화!$G$72*hourly1!$G5179/hourly1!$F$8763+유형화!$G$74*hourly1!I5179/hourly1!$I$8763</f>
        <v>0.36478613851794239</v>
      </c>
      <c r="D5178" s="14">
        <v>38.972014000000009</v>
      </c>
      <c r="E5178" s="14">
        <v>678.89819500000112</v>
      </c>
      <c r="F5178" s="1">
        <v>865897</v>
      </c>
      <c r="G5178" s="15">
        <f t="shared" si="160"/>
        <v>4.4595576386346432E-2</v>
      </c>
      <c r="H5178" s="15">
        <f t="shared" si="161"/>
        <v>9.3978894982032907E-2</v>
      </c>
    </row>
    <row r="5179" spans="1:8">
      <c r="A5179" s="1">
        <v>5178</v>
      </c>
      <c r="B5179" s="444">
        <f>유형화!$F$71*hourly1!B5180/hourly1!$B$8763+유형화!$F$72*hourly1!C5180/hourly1!$C$8763+유형화!$F$73*hourly1!D5180/hourly1!$D$8763+유형화!$F$74*hourly1!E5180/hourly1!$E$8763</f>
        <v>130.97550331880137</v>
      </c>
      <c r="C5179" s="442">
        <f>hourly1!$F5180*유형화!$G$71/hourly1!$F$8763+유형화!$G$72*hourly1!$G5180/hourly1!$F$8763+유형화!$G$74*hourly1!I5180/hourly1!$I$8763</f>
        <v>0.49548159311974838</v>
      </c>
      <c r="D5179" s="14">
        <v>30.484172000000001</v>
      </c>
      <c r="E5179" s="14">
        <v>388.77172000000053</v>
      </c>
      <c r="F5179" s="1">
        <v>848821</v>
      </c>
      <c r="G5179" s="15">
        <f t="shared" si="160"/>
        <v>3.4882960398210955E-2</v>
      </c>
      <c r="H5179" s="15">
        <f t="shared" si="161"/>
        <v>7.4347887701981308E-2</v>
      </c>
    </row>
    <row r="5180" spans="1:8">
      <c r="A5180" s="1">
        <v>5179</v>
      </c>
      <c r="B5180" s="444">
        <f>유형화!$F$71*hourly1!B5181/hourly1!$B$8763+유형화!$F$72*hourly1!C5181/hourly1!$C$8763+유형화!$F$73*hourly1!D5181/hourly1!$D$8763+유형화!$F$74*hourly1!E5181/hourly1!$E$8763</f>
        <v>143.16709197248181</v>
      </c>
      <c r="C5180" s="442">
        <f>hourly1!$F5181*유형화!$G$71/hourly1!$F$8763+유형화!$G$72*hourly1!$G5181/hourly1!$F$8763+유형화!$G$74*hourly1!I5181/hourly1!$I$8763</f>
        <v>0.58108653285170075</v>
      </c>
      <c r="D5180" s="14">
        <v>35.335554999999999</v>
      </c>
      <c r="E5180" s="14">
        <v>121.928594</v>
      </c>
      <c r="F5180" s="1">
        <v>839799</v>
      </c>
      <c r="G5180" s="15">
        <f t="shared" si="160"/>
        <v>4.0434385612107326E-2</v>
      </c>
      <c r="H5180" s="15">
        <f t="shared" si="161"/>
        <v>8.5622731581863676E-2</v>
      </c>
    </row>
    <row r="5181" spans="1:8">
      <c r="A5181" s="1">
        <v>5180</v>
      </c>
      <c r="B5181" s="444">
        <f>유형화!$F$71*hourly1!B5182/hourly1!$B$8763+유형화!$F$72*hourly1!C5182/hourly1!$C$8763+유형화!$F$73*hourly1!D5182/hourly1!$D$8763+유형화!$F$74*hourly1!E5182/hourly1!$E$8763</f>
        <v>148.50956803194489</v>
      </c>
      <c r="C5181" s="442">
        <f>hourly1!$F5182*유형화!$G$71/hourly1!$F$8763+유형화!$G$72*hourly1!$G5182/hourly1!$F$8763+유형화!$G$74*hourly1!I5182/hourly1!$I$8763</f>
        <v>0.61136509556906249</v>
      </c>
      <c r="D5181" s="14">
        <v>31.435469000000001</v>
      </c>
      <c r="E5181" s="14">
        <v>18.177534999999931</v>
      </c>
      <c r="F5181" s="1">
        <v>846271</v>
      </c>
      <c r="G5181" s="15">
        <f t="shared" si="160"/>
        <v>3.5971527133037695E-2</v>
      </c>
      <c r="H5181" s="15">
        <f t="shared" si="161"/>
        <v>7.6570298488281952E-2</v>
      </c>
    </row>
    <row r="5182" spans="1:8">
      <c r="A5182" s="1">
        <v>5181</v>
      </c>
      <c r="B5182" s="444">
        <f>유형화!$F$71*hourly1!B5183/hourly1!$B$8763+유형화!$F$72*hourly1!C5183/hourly1!$C$8763+유형화!$F$73*hourly1!D5183/hourly1!$D$8763+유형화!$F$74*hourly1!E5183/hourly1!$E$8763</f>
        <v>124.44116953371797</v>
      </c>
      <c r="C5182" s="442">
        <f>hourly1!$F5183*유형화!$G$71/hourly1!$F$8763+유형화!$G$72*hourly1!$G5183/hourly1!$F$8763+유형화!$G$74*hourly1!I5183/hourly1!$I$8763</f>
        <v>0.42016548142350219</v>
      </c>
      <c r="D5182" s="14">
        <v>35.382157999999997</v>
      </c>
      <c r="E5182" s="14">
        <v>16.918479999999999</v>
      </c>
      <c r="F5182" s="1">
        <v>888329</v>
      </c>
      <c r="G5182" s="15">
        <f t="shared" si="160"/>
        <v>4.04877133063428E-2</v>
      </c>
      <c r="H5182" s="15">
        <f t="shared" si="161"/>
        <v>8.5730332210309138E-2</v>
      </c>
    </row>
    <row r="5183" spans="1:8">
      <c r="A5183" s="1">
        <v>5182</v>
      </c>
      <c r="B5183" s="444">
        <f>유형화!$F$71*hourly1!B5184/hourly1!$B$8763+유형화!$F$72*hourly1!C5184/hourly1!$C$8763+유형화!$F$73*hourly1!D5184/hourly1!$D$8763+유형화!$F$74*hourly1!E5184/hourly1!$E$8763</f>
        <v>84.155981937592912</v>
      </c>
      <c r="C5183" s="442">
        <f>hourly1!$F5184*유형화!$G$71/hourly1!$F$8763+유형화!$G$72*hourly1!$G5184/hourly1!$F$8763+유형화!$G$74*hourly1!I5184/hourly1!$I$8763</f>
        <v>0.40492002382492487</v>
      </c>
      <c r="D5183" s="14">
        <v>29.520792000000011</v>
      </c>
      <c r="E5183" s="14">
        <v>14.91874</v>
      </c>
      <c r="F5183" s="1">
        <v>916062</v>
      </c>
      <c r="G5183" s="15">
        <f t="shared" si="160"/>
        <v>3.3780567117250977E-2</v>
      </c>
      <c r="H5183" s="15">
        <f t="shared" si="161"/>
        <v>7.2091460844126348E-2</v>
      </c>
    </row>
    <row r="5184" spans="1:8">
      <c r="A5184" s="1">
        <v>5183</v>
      </c>
      <c r="B5184" s="444">
        <f>유형화!$F$71*hourly1!B5185/hourly1!$B$8763+유형화!$F$72*hourly1!C5185/hourly1!$C$8763+유형화!$F$73*hourly1!D5185/hourly1!$D$8763+유형화!$F$74*hourly1!E5185/hourly1!$E$8763</f>
        <v>80.023214394058442</v>
      </c>
      <c r="C5184" s="442">
        <f>hourly1!$F5185*유형화!$G$71/hourly1!$F$8763+유형화!$G$72*hourly1!$G5185/hourly1!$F$8763+유형화!$G$74*hourly1!I5185/hourly1!$I$8763</f>
        <v>0.38988977071565334</v>
      </c>
      <c r="D5184" s="14">
        <v>29.745508999999998</v>
      </c>
      <c r="E5184" s="14">
        <v>10.87006</v>
      </c>
      <c r="F5184" s="1">
        <v>962167</v>
      </c>
      <c r="G5184" s="15">
        <f t="shared" si="160"/>
        <v>3.4037710208157448E-2</v>
      </c>
      <c r="H5184" s="15">
        <f t="shared" si="161"/>
        <v>7.2618314614229518E-2</v>
      </c>
    </row>
    <row r="5185" spans="1:8">
      <c r="A5185" s="1">
        <v>5184</v>
      </c>
      <c r="B5185" s="444">
        <f>유형화!$F$71*hourly1!B5186/hourly1!$B$8763+유형화!$F$72*hourly1!C5186/hourly1!$C$8763+유형화!$F$73*hourly1!D5186/hourly1!$D$8763+유형화!$F$74*hourly1!E5186/hourly1!$E$8763</f>
        <v>75.911391495836412</v>
      </c>
      <c r="C5185" s="442">
        <f>hourly1!$F5186*유형화!$G$71/hourly1!$F$8763+유형화!$G$72*hourly1!$G5186/hourly1!$F$8763+유형화!$G$74*hourly1!I5186/hourly1!$I$8763</f>
        <v>0.31475162441306315</v>
      </c>
      <c r="D5185" s="14">
        <v>29.979393999999999</v>
      </c>
      <c r="E5185" s="14">
        <v>2.7062400000000002</v>
      </c>
      <c r="F5185" s="1">
        <v>993761</v>
      </c>
      <c r="G5185" s="15">
        <f t="shared" si="160"/>
        <v>3.4305344218119586E-2</v>
      </c>
      <c r="H5185" s="15">
        <f t="shared" si="161"/>
        <v>7.31663254004426E-2</v>
      </c>
    </row>
    <row r="5186" spans="1:8">
      <c r="A5186" s="1">
        <v>5185</v>
      </c>
      <c r="B5186" s="444">
        <f>유형화!$F$71*hourly1!B5187/hourly1!$B$8763+유형화!$F$72*hourly1!C5187/hourly1!$C$8763+유형화!$F$73*hourly1!D5187/hourly1!$D$8763+유형화!$F$74*hourly1!E5187/hourly1!$E$8763</f>
        <v>75.3120989109579</v>
      </c>
      <c r="C5186" s="442">
        <f>hourly1!$F5187*유형화!$G$71/hourly1!$F$8763+유형화!$G$72*hourly1!$G5187/hourly1!$F$8763+유형화!$G$74*hourly1!I5187/hourly1!$I$8763</f>
        <v>0.26266358197232181</v>
      </c>
      <c r="D5186" s="14">
        <v>35.546287</v>
      </c>
      <c r="E5186" s="14">
        <v>0.53512000000000004</v>
      </c>
      <c r="F5186" s="1">
        <v>903654</v>
      </c>
      <c r="G5186" s="15">
        <f t="shared" ref="G5186:G5249" si="162">D5186/$I$1</f>
        <v>4.0675525703123598E-2</v>
      </c>
      <c r="H5186" s="15">
        <f t="shared" ref="H5186:H5249" si="163">G5186/(1-$H$1*(1-G5186))</f>
        <v>8.6109179603538588E-2</v>
      </c>
    </row>
    <row r="5187" spans="1:8">
      <c r="A5187" s="1">
        <v>5186</v>
      </c>
      <c r="B5187" s="444">
        <f>유형화!$F$71*hourly1!B5188/hourly1!$B$8763+유형화!$F$72*hourly1!C5188/hourly1!$C$8763+유형화!$F$73*hourly1!D5188/hourly1!$D$8763+유형화!$F$74*hourly1!E5188/hourly1!$E$8763</f>
        <v>73.680624640893555</v>
      </c>
      <c r="C5187" s="442">
        <f>hourly1!$F5188*유형화!$G$71/hourly1!$F$8763+유형화!$G$72*hourly1!$G5188/hourly1!$F$8763+유형화!$G$74*hourly1!I5188/hourly1!$I$8763</f>
        <v>0.24315477758066542</v>
      </c>
      <c r="D5187" s="14">
        <v>39.757293999999987</v>
      </c>
      <c r="E5187" s="14">
        <v>0.22352</v>
      </c>
      <c r="F5187" s="1">
        <v>806427</v>
      </c>
      <c r="G5187" s="15">
        <f t="shared" si="162"/>
        <v>4.5494170290799746E-2</v>
      </c>
      <c r="H5187" s="15">
        <f t="shared" si="163"/>
        <v>9.5772806422789653E-2</v>
      </c>
    </row>
    <row r="5188" spans="1:8">
      <c r="A5188" s="1">
        <v>5187</v>
      </c>
      <c r="B5188" s="444">
        <f>유형화!$F$71*hourly1!B5189/hourly1!$B$8763+유형화!$F$72*hourly1!C5189/hourly1!$C$8763+유형화!$F$73*hourly1!D5189/hourly1!$D$8763+유형화!$F$74*hourly1!E5189/hourly1!$E$8763</f>
        <v>73.09484154906994</v>
      </c>
      <c r="C5188" s="442">
        <f>hourly1!$F5189*유형화!$G$71/hourly1!$F$8763+유형화!$G$72*hourly1!$G5189/hourly1!$F$8763+유형화!$G$74*hourly1!I5189/hourly1!$I$8763</f>
        <v>0.2370692411662782</v>
      </c>
      <c r="D5188" s="14">
        <v>37.708016000000001</v>
      </c>
      <c r="E5188" s="14">
        <v>6.8959999999999994E-2</v>
      </c>
      <c r="F5188" s="1">
        <v>690765</v>
      </c>
      <c r="G5188" s="15">
        <f t="shared" si="162"/>
        <v>4.3149186693445536E-2</v>
      </c>
      <c r="H5188" s="15">
        <f t="shared" si="163"/>
        <v>9.108352801803174E-2</v>
      </c>
    </row>
    <row r="5189" spans="1:8">
      <c r="A5189" s="1">
        <v>5188</v>
      </c>
      <c r="B5189" s="444">
        <f>유형화!$F$71*hourly1!B5190/hourly1!$B$8763+유형화!$F$72*hourly1!C5190/hourly1!$C$8763+유형화!$F$73*hourly1!D5190/hourly1!$D$8763+유형화!$F$74*hourly1!E5190/hourly1!$E$8763</f>
        <v>72.910489297328368</v>
      </c>
      <c r="C5189" s="442">
        <f>hourly1!$F5190*유형화!$G$71/hourly1!$F$8763+유형화!$G$72*hourly1!$G5190/hourly1!$F$8763+유형화!$G$74*hourly1!I5190/hourly1!$I$8763</f>
        <v>0.23707681936298608</v>
      </c>
      <c r="D5189" s="14">
        <v>32.468224999999997</v>
      </c>
      <c r="E5189" s="14">
        <v>7.1840000000000001E-2</v>
      </c>
      <c r="F5189" s="1">
        <v>542312</v>
      </c>
      <c r="G5189" s="15">
        <f t="shared" si="162"/>
        <v>3.7153307194146612E-2</v>
      </c>
      <c r="H5189" s="15">
        <f t="shared" si="163"/>
        <v>7.8976608842094148E-2</v>
      </c>
    </row>
    <row r="5190" spans="1:8">
      <c r="A5190" s="1">
        <v>5189</v>
      </c>
      <c r="B5190" s="444">
        <f>유형화!$F$71*hourly1!B5191/hourly1!$B$8763+유형화!$F$72*hourly1!C5191/hourly1!$C$8763+유형화!$F$73*hourly1!D5191/hourly1!$D$8763+유형화!$F$74*hourly1!E5191/hourly1!$E$8763</f>
        <v>71.791864888620353</v>
      </c>
      <c r="C5190" s="442">
        <f>hourly1!$F5191*유형화!$G$71/hourly1!$F$8763+유형화!$G$72*hourly1!$G5191/hourly1!$F$8763+유형화!$G$74*hourly1!I5191/hourly1!$I$8763</f>
        <v>0.23597936610210699</v>
      </c>
      <c r="D5190" s="14">
        <v>33.397247000000007</v>
      </c>
      <c r="E5190" s="14">
        <v>4.9520000000000002E-2</v>
      </c>
      <c r="F5190" s="1">
        <v>604451</v>
      </c>
      <c r="G5190" s="15">
        <f t="shared" si="162"/>
        <v>3.8216384703191865E-2</v>
      </c>
      <c r="H5190" s="15">
        <f t="shared" si="163"/>
        <v>8.1135546046113061E-2</v>
      </c>
    </row>
    <row r="5191" spans="1:8">
      <c r="A5191" s="1">
        <v>5190</v>
      </c>
      <c r="B5191" s="444">
        <f>유형화!$F$71*hourly1!B5192/hourly1!$B$8763+유형화!$F$72*hourly1!C5192/hourly1!$C$8763+유형화!$F$73*hourly1!D5192/hourly1!$D$8763+유형화!$F$74*hourly1!E5192/hourly1!$E$8763</f>
        <v>73.497285831484263</v>
      </c>
      <c r="C5191" s="442">
        <f>hourly1!$F5192*유형화!$G$71/hourly1!$F$8763+유형화!$G$72*hourly1!$G5192/hourly1!$F$8763+유형화!$G$74*hourly1!I5192/hourly1!$I$8763</f>
        <v>0.42098995663092442</v>
      </c>
      <c r="D5191" s="14">
        <v>35.328335000000003</v>
      </c>
      <c r="E5191" s="14">
        <v>0.72468100000000013</v>
      </c>
      <c r="F5191" s="1">
        <v>975165</v>
      </c>
      <c r="G5191" s="15">
        <f t="shared" si="162"/>
        <v>4.0426123784491508E-2</v>
      </c>
      <c r="H5191" s="15">
        <f t="shared" si="163"/>
        <v>8.5606060288939329E-2</v>
      </c>
    </row>
    <row r="5192" spans="1:8">
      <c r="A5192" s="1">
        <v>5191</v>
      </c>
      <c r="B5192" s="444">
        <f>유형화!$F$71*hourly1!B5193/hourly1!$B$8763+유형화!$F$72*hourly1!C5193/hourly1!$C$8763+유형화!$F$73*hourly1!D5193/hourly1!$D$8763+유형화!$F$74*hourly1!E5193/hourly1!$E$8763</f>
        <v>135.00428889815441</v>
      </c>
      <c r="C5192" s="442">
        <f>hourly1!$F5193*유형화!$G$71/hourly1!$F$8763+유형화!$G$72*hourly1!$G5193/hourly1!$F$8763+유형화!$G$74*hourly1!I5193/hourly1!$I$8763</f>
        <v>0.75121550070990606</v>
      </c>
      <c r="D5192" s="14">
        <v>37.284274999999987</v>
      </c>
      <c r="E5192" s="14">
        <v>56.799176000000067</v>
      </c>
      <c r="F5192" s="1">
        <v>1011133</v>
      </c>
      <c r="G5192" s="15">
        <f t="shared" si="162"/>
        <v>4.2664300946110859E-2</v>
      </c>
      <c r="H5192" s="15">
        <f t="shared" si="163"/>
        <v>9.0110711475634056E-2</v>
      </c>
    </row>
    <row r="5193" spans="1:8">
      <c r="A5193" s="1">
        <v>5192</v>
      </c>
      <c r="B5193" s="444">
        <f>유형화!$F$71*hourly1!B5194/hourly1!$B$8763+유형화!$F$72*hourly1!C5194/hourly1!$C$8763+유형화!$F$73*hourly1!D5194/hourly1!$D$8763+유형화!$F$74*hourly1!E5194/hourly1!$E$8763</f>
        <v>702.46428330179924</v>
      </c>
      <c r="C5193" s="442">
        <f>hourly1!$F5194*유형화!$G$71/hourly1!$F$8763+유형화!$G$72*hourly1!$G5194/hourly1!$F$8763+유형화!$G$74*hourly1!I5194/hourly1!$I$8763</f>
        <v>0.64997397064606643</v>
      </c>
      <c r="D5193" s="14">
        <v>34.059868999999999</v>
      </c>
      <c r="E5193" s="14">
        <v>291.34850700000021</v>
      </c>
      <c r="F5193" s="1">
        <v>930524</v>
      </c>
      <c r="G5193" s="15">
        <f t="shared" si="162"/>
        <v>3.8974621370567418E-2</v>
      </c>
      <c r="H5193" s="15">
        <f t="shared" si="163"/>
        <v>8.2672129236398731E-2</v>
      </c>
    </row>
    <row r="5194" spans="1:8">
      <c r="A5194" s="1">
        <v>5193</v>
      </c>
      <c r="B5194" s="444">
        <f>유형화!$F$71*hourly1!B5195/hourly1!$B$8763+유형화!$F$72*hourly1!C5195/hourly1!$C$8763+유형화!$F$73*hourly1!D5195/hourly1!$D$8763+유형화!$F$74*hourly1!E5195/hourly1!$E$8763</f>
        <v>780.07270305025986</v>
      </c>
      <c r="C5194" s="442">
        <f>hourly1!$F5195*유형화!$G$71/hourly1!$F$8763+유형화!$G$72*hourly1!$G5195/hourly1!$F$8763+유형화!$G$74*hourly1!I5195/hourly1!$I$8763</f>
        <v>0.57536686851493057</v>
      </c>
      <c r="D5194" s="14">
        <v>39.747494000000003</v>
      </c>
      <c r="E5194" s="14">
        <v>632.0324420000004</v>
      </c>
      <c r="F5194" s="1">
        <v>917112</v>
      </c>
      <c r="G5194" s="15">
        <f t="shared" si="162"/>
        <v>4.5482956175753354E-2</v>
      </c>
      <c r="H5194" s="15">
        <f t="shared" si="163"/>
        <v>9.5750442082610118E-2</v>
      </c>
    </row>
    <row r="5195" spans="1:8">
      <c r="A5195" s="1">
        <v>5194</v>
      </c>
      <c r="B5195" s="444">
        <f>유형화!$F$71*hourly1!B5196/hourly1!$B$8763+유형화!$F$72*hourly1!C5196/hourly1!$C$8763+유형화!$F$73*hourly1!D5196/hourly1!$D$8763+유형화!$F$74*hourly1!E5196/hourly1!$E$8763</f>
        <v>892.0411851133581</v>
      </c>
      <c r="C5195" s="442">
        <f>hourly1!$F5196*유형화!$G$71/hourly1!$F$8763+유형화!$G$72*hourly1!$G5196/hourly1!$F$8763+유형화!$G$74*hourly1!I5196/hourly1!$I$8763</f>
        <v>0.49016707710589769</v>
      </c>
      <c r="D5195" s="14">
        <v>44.125242999999998</v>
      </c>
      <c r="E5195" s="14">
        <v>866.16262700000073</v>
      </c>
      <c r="F5195" s="1">
        <v>863323</v>
      </c>
      <c r="G5195" s="15">
        <f t="shared" si="162"/>
        <v>5.049240320945686E-2</v>
      </c>
      <c r="H5195" s="15">
        <f t="shared" si="163"/>
        <v>0.1056833128128347</v>
      </c>
    </row>
    <row r="5196" spans="1:8">
      <c r="A5196" s="1">
        <v>5195</v>
      </c>
      <c r="B5196" s="444">
        <f>유형화!$F$71*hourly1!B5197/hourly1!$B$8763+유형화!$F$72*hourly1!C5197/hourly1!$C$8763+유형화!$F$73*hourly1!D5197/hourly1!$D$8763+유형화!$F$74*hourly1!E5197/hourly1!$E$8763</f>
        <v>989.38304943578828</v>
      </c>
      <c r="C5196" s="442">
        <f>hourly1!$F5197*유형화!$G$71/hourly1!$F$8763+유형화!$G$72*hourly1!$G5197/hourly1!$F$8763+유형화!$G$74*hourly1!I5197/hourly1!$I$8763</f>
        <v>0.45820713255121964</v>
      </c>
      <c r="D5196" s="14">
        <v>37.494672999999992</v>
      </c>
      <c r="E5196" s="14">
        <v>1030.7020099999991</v>
      </c>
      <c r="F5196" s="1">
        <v>876584</v>
      </c>
      <c r="G5196" s="15">
        <f t="shared" si="162"/>
        <v>4.2905058841777602E-2</v>
      </c>
      <c r="H5196" s="15">
        <f t="shared" si="163"/>
        <v>9.0593876153106753E-2</v>
      </c>
    </row>
    <row r="5197" spans="1:8">
      <c r="A5197" s="1">
        <v>5196</v>
      </c>
      <c r="B5197" s="444">
        <f>유형화!$F$71*hourly1!B5198/hourly1!$B$8763+유형화!$F$72*hourly1!C5198/hourly1!$C$8763+유형화!$F$73*hourly1!D5198/hourly1!$D$8763+유형화!$F$74*hourly1!E5198/hourly1!$E$8763</f>
        <v>926.44325463341659</v>
      </c>
      <c r="C5197" s="442">
        <f>hourly1!$F5198*유형화!$G$71/hourly1!$F$8763+유형화!$G$72*hourly1!$G5198/hourly1!$F$8763+유형화!$G$74*hourly1!I5198/hourly1!$I$8763</f>
        <v>0.44222365637647809</v>
      </c>
      <c r="D5197" s="14">
        <v>45.254684999999988</v>
      </c>
      <c r="E5197" s="14">
        <v>1127.839927999999</v>
      </c>
      <c r="F5197" s="1">
        <v>877525</v>
      </c>
      <c r="G5197" s="15">
        <f t="shared" si="162"/>
        <v>5.1784820814175653E-2</v>
      </c>
      <c r="H5197" s="15">
        <f t="shared" si="163"/>
        <v>0.10822739107651132</v>
      </c>
    </row>
    <row r="5198" spans="1:8">
      <c r="A5198" s="1">
        <v>5197</v>
      </c>
      <c r="B5198" s="444">
        <f>유형화!$F$71*hourly1!B5199/hourly1!$B$8763+유형화!$F$72*hourly1!C5199/hourly1!$C$8763+유형화!$F$73*hourly1!D5199/hourly1!$D$8763+유형화!$F$74*hourly1!E5199/hourly1!$E$8763</f>
        <v>768.97792159245341</v>
      </c>
      <c r="C5198" s="442">
        <f>hourly1!$F5199*유형화!$G$71/hourly1!$F$8763+유형화!$G$72*hourly1!$G5199/hourly1!$F$8763+유형화!$G$74*hourly1!I5199/hourly1!$I$8763</f>
        <v>0.55389164430655802</v>
      </c>
      <c r="D5198" s="14">
        <v>57.665195000000011</v>
      </c>
      <c r="E5198" s="14">
        <v>1132.895708999999</v>
      </c>
      <c r="F5198" s="1">
        <v>837428</v>
      </c>
      <c r="G5198" s="15">
        <f t="shared" si="162"/>
        <v>6.5986135806480578E-2</v>
      </c>
      <c r="H5198" s="15">
        <f t="shared" si="163"/>
        <v>0.1356923103062464</v>
      </c>
    </row>
    <row r="5199" spans="1:8">
      <c r="A5199" s="1">
        <v>5198</v>
      </c>
      <c r="B5199" s="444">
        <f>유형화!$F$71*hourly1!B5200/hourly1!$B$8763+유형화!$F$72*hourly1!C5200/hourly1!$C$8763+유형화!$F$73*hourly1!D5200/hourly1!$D$8763+유형화!$F$74*hourly1!E5200/hourly1!$E$8763</f>
        <v>843.70148601688015</v>
      </c>
      <c r="C5199" s="442">
        <f>hourly1!$F5200*유형화!$G$71/hourly1!$F$8763+유형화!$G$72*hourly1!$G5200/hourly1!$F$8763+유형화!$G$74*hourly1!I5200/hourly1!$I$8763</f>
        <v>0.51665931199284698</v>
      </c>
      <c r="D5199" s="14">
        <v>130.87511799999999</v>
      </c>
      <c r="E5199" s="14">
        <v>1110.7309049999999</v>
      </c>
      <c r="F5199" s="1">
        <v>858719</v>
      </c>
      <c r="G5199" s="15">
        <f t="shared" si="162"/>
        <v>0.1497600642820538</v>
      </c>
      <c r="H5199" s="15">
        <f t="shared" si="163"/>
        <v>0.28130927166232389</v>
      </c>
    </row>
    <row r="5200" spans="1:8">
      <c r="A5200" s="1">
        <v>5199</v>
      </c>
      <c r="B5200" s="444">
        <f>유형화!$F$71*hourly1!B5201/hourly1!$B$8763+유형화!$F$72*hourly1!C5201/hourly1!$C$8763+유형화!$F$73*hourly1!D5201/hourly1!$D$8763+유형화!$F$74*hourly1!E5201/hourly1!$E$8763</f>
        <v>1028.1587072000273</v>
      </c>
      <c r="C5200" s="442">
        <f>hourly1!$F5201*유형화!$G$71/hourly1!$F$8763+유형화!$G$72*hourly1!$G5201/hourly1!$F$8763+유형화!$G$74*hourly1!I5201/hourly1!$I$8763</f>
        <v>0.38904712413332942</v>
      </c>
      <c r="D5200" s="14">
        <v>150.070607</v>
      </c>
      <c r="E5200" s="14">
        <v>1030.312181999999</v>
      </c>
      <c r="F5200" s="1">
        <v>857324</v>
      </c>
      <c r="G5200" s="15">
        <f t="shared" si="162"/>
        <v>0.17172541346756864</v>
      </c>
      <c r="H5200" s="15">
        <f t="shared" si="163"/>
        <v>0.31541139866839146</v>
      </c>
    </row>
    <row r="5201" spans="1:8">
      <c r="A5201" s="1">
        <v>5200</v>
      </c>
      <c r="B5201" s="444">
        <f>유형화!$F$71*hourly1!B5202/hourly1!$B$8763+유형화!$F$72*hourly1!C5202/hourly1!$C$8763+유형화!$F$73*hourly1!D5202/hourly1!$D$8763+유형화!$F$74*hourly1!E5202/hourly1!$E$8763</f>
        <v>955.80051033920017</v>
      </c>
      <c r="C5201" s="442">
        <f>hourly1!$F5202*유형화!$G$71/hourly1!$F$8763+유형화!$G$72*hourly1!$G5202/hourly1!$F$8763+유형화!$G$74*hourly1!I5202/hourly1!$I$8763</f>
        <v>0.36781097980819177</v>
      </c>
      <c r="D5201" s="14">
        <v>151.084754</v>
      </c>
      <c r="E5201" s="14">
        <v>900.29567399999894</v>
      </c>
      <c r="F5201" s="1">
        <v>841221</v>
      </c>
      <c r="G5201" s="15">
        <f t="shared" si="162"/>
        <v>0.1728858992973614</v>
      </c>
      <c r="H5201" s="15">
        <f t="shared" si="163"/>
        <v>0.31717106023996683</v>
      </c>
    </row>
    <row r="5202" spans="1:8">
      <c r="A5202" s="1">
        <v>5201</v>
      </c>
      <c r="B5202" s="444">
        <f>유형화!$F$71*hourly1!B5203/hourly1!$B$8763+유형화!$F$72*hourly1!C5203/hourly1!$C$8763+유형화!$F$73*hourly1!D5203/hourly1!$D$8763+유형화!$F$74*hourly1!E5203/hourly1!$E$8763</f>
        <v>893.92773869907626</v>
      </c>
      <c r="C5202" s="442">
        <f>hourly1!$F5203*유형화!$G$71/hourly1!$F$8763+유형화!$G$72*hourly1!$G5203/hourly1!$F$8763+유형화!$G$74*hourly1!I5203/hourly1!$I$8763</f>
        <v>0.38904215348817694</v>
      </c>
      <c r="D5202" s="14">
        <v>137.40719200000001</v>
      </c>
      <c r="E5202" s="14">
        <v>672.74133599999982</v>
      </c>
      <c r="F5202" s="1">
        <v>854988</v>
      </c>
      <c r="G5202" s="15">
        <f t="shared" si="162"/>
        <v>0.15723469992773198</v>
      </c>
      <c r="H5202" s="15">
        <f t="shared" si="163"/>
        <v>0.29308635571390712</v>
      </c>
    </row>
    <row r="5203" spans="1:8">
      <c r="A5203" s="1">
        <v>5202</v>
      </c>
      <c r="B5203" s="444">
        <f>유형화!$F$71*hourly1!B5204/hourly1!$B$8763+유형화!$F$72*hourly1!C5204/hourly1!$C$8763+유형화!$F$73*hourly1!D5204/hourly1!$D$8763+유형화!$F$74*hourly1!E5204/hourly1!$E$8763</f>
        <v>662.49479056549205</v>
      </c>
      <c r="C5203" s="442">
        <f>hourly1!$F5204*유형화!$G$71/hourly1!$F$8763+유형화!$G$72*hourly1!$G5204/hourly1!$F$8763+유형화!$G$74*hourly1!I5204/hourly1!$I$8763</f>
        <v>0.51663250310341813</v>
      </c>
      <c r="D5203" s="14">
        <v>107.30061000000001</v>
      </c>
      <c r="E5203" s="14">
        <v>367.46792099999999</v>
      </c>
      <c r="F5203" s="1">
        <v>827334</v>
      </c>
      <c r="G5203" s="15">
        <f t="shared" si="162"/>
        <v>0.12278381480506927</v>
      </c>
      <c r="H5203" s="15">
        <f t="shared" si="163"/>
        <v>0.2372491532309676</v>
      </c>
    </row>
    <row r="5204" spans="1:8">
      <c r="A5204" s="1">
        <v>5203</v>
      </c>
      <c r="B5204" s="444">
        <f>유형화!$F$71*hourly1!B5205/hourly1!$B$8763+유형화!$F$72*hourly1!C5205/hourly1!$C$8763+유형화!$F$73*hourly1!D5205/hourly1!$D$8763+유형화!$F$74*hourly1!E5205/hourly1!$E$8763</f>
        <v>232.99776473453673</v>
      </c>
      <c r="C5204" s="442">
        <f>hourly1!$F5205*유형화!$G$71/hourly1!$F$8763+유형화!$G$72*hourly1!$G5205/hourly1!$F$8763+유형화!$G$74*hourly1!I5205/hourly1!$I$8763</f>
        <v>0.63904922597478631</v>
      </c>
      <c r="D5204" s="14">
        <v>94.403494999999992</v>
      </c>
      <c r="E5204" s="14">
        <v>114.457461</v>
      </c>
      <c r="F5204" s="1">
        <v>825273</v>
      </c>
      <c r="G5204" s="15">
        <f t="shared" si="162"/>
        <v>0.10802567895029937</v>
      </c>
      <c r="H5204" s="15">
        <f t="shared" si="163"/>
        <v>0.21205866501009765</v>
      </c>
    </row>
    <row r="5205" spans="1:8">
      <c r="A5205" s="1">
        <v>5204</v>
      </c>
      <c r="B5205" s="444">
        <f>유형화!$F$71*hourly1!B5206/hourly1!$B$8763+유형화!$F$72*hourly1!C5206/hourly1!$C$8763+유형화!$F$73*hourly1!D5206/hourly1!$D$8763+유형화!$F$74*hourly1!E5206/hourly1!$E$8763</f>
        <v>250.15008511286447</v>
      </c>
      <c r="C5205" s="442">
        <f>hourly1!$F5206*유형화!$G$71/hourly1!$F$8763+유형화!$G$72*hourly1!$G5206/hourly1!$F$8763+유형화!$G$74*hourly1!I5206/hourly1!$I$8763</f>
        <v>0.64443398290865972</v>
      </c>
      <c r="D5205" s="14">
        <v>88.383494000000013</v>
      </c>
      <c r="E5205" s="14">
        <v>18.508705999999979</v>
      </c>
      <c r="F5205" s="1">
        <v>805848</v>
      </c>
      <c r="G5205" s="15">
        <f t="shared" si="162"/>
        <v>0.10113700713463747</v>
      </c>
      <c r="H5205" s="15">
        <f t="shared" si="163"/>
        <v>0.20002360710303535</v>
      </c>
    </row>
    <row r="5206" spans="1:8">
      <c r="A5206" s="1">
        <v>5205</v>
      </c>
      <c r="B5206" s="444">
        <f>유형화!$F$71*hourly1!B5207/hourly1!$B$8763+유형화!$F$72*hourly1!C5207/hourly1!$C$8763+유형화!$F$73*hourly1!D5207/hourly1!$D$8763+유형화!$F$74*hourly1!E5207/hourly1!$E$8763</f>
        <v>131.31248184381252</v>
      </c>
      <c r="C5206" s="442">
        <f>hourly1!$F5207*유형화!$G$71/hourly1!$F$8763+유형화!$G$72*hourly1!$G5207/hourly1!$F$8763+유형화!$G$74*hourly1!I5207/hourly1!$I$8763</f>
        <v>0.54866529612967518</v>
      </c>
      <c r="D5206" s="14">
        <v>71.725239000000002</v>
      </c>
      <c r="E5206" s="14">
        <v>16.706299999999999</v>
      </c>
      <c r="F5206" s="1">
        <v>820801</v>
      </c>
      <c r="G5206" s="15">
        <f t="shared" si="162"/>
        <v>8.2075008354801818E-2</v>
      </c>
      <c r="H5206" s="15">
        <f t="shared" si="163"/>
        <v>0.16576079571861077</v>
      </c>
    </row>
    <row r="5207" spans="1:8">
      <c r="A5207" s="1">
        <v>5206</v>
      </c>
      <c r="B5207" s="444">
        <f>유형화!$F$71*hourly1!B5208/hourly1!$B$8763+유형화!$F$72*hourly1!C5208/hourly1!$C$8763+유형화!$F$73*hourly1!D5208/hourly1!$D$8763+유형화!$F$74*hourly1!E5208/hourly1!$E$8763</f>
        <v>85.769419436129468</v>
      </c>
      <c r="C5207" s="442">
        <f>hourly1!$F5208*유형화!$G$71/hourly1!$F$8763+유형화!$G$72*hourly1!$G5208/hourly1!$F$8763+유형화!$G$74*hourly1!I5208/hourly1!$I$8763</f>
        <v>0.45803250808299478</v>
      </c>
      <c r="D5207" s="14">
        <v>64.853621000000004</v>
      </c>
      <c r="E5207" s="14">
        <v>13.75314</v>
      </c>
      <c r="F5207" s="1">
        <v>893396</v>
      </c>
      <c r="G5207" s="15">
        <f t="shared" si="162"/>
        <v>7.4211833374499464E-2</v>
      </c>
      <c r="H5207" s="15">
        <f t="shared" si="163"/>
        <v>0.15120076874161661</v>
      </c>
    </row>
    <row r="5208" spans="1:8">
      <c r="A5208" s="1">
        <v>5207</v>
      </c>
      <c r="B5208" s="444">
        <f>유형화!$F$71*hourly1!B5209/hourly1!$B$8763+유형화!$F$72*hourly1!C5209/hourly1!$C$8763+유형화!$F$73*hourly1!D5209/hourly1!$D$8763+유형화!$F$74*hourly1!E5209/hourly1!$E$8763</f>
        <v>81.042652591225789</v>
      </c>
      <c r="C5208" s="442">
        <f>hourly1!$F5209*유형화!$G$71/hourly1!$F$8763+유형화!$G$72*hourly1!$G5209/hourly1!$F$8763+유형화!$G$74*hourly1!I5209/hourly1!$I$8763</f>
        <v>0.35189032932873887</v>
      </c>
      <c r="D5208" s="14">
        <v>48.001106999999998</v>
      </c>
      <c r="E5208" s="14">
        <v>9.6509000000000036</v>
      </c>
      <c r="F5208" s="1">
        <v>927256</v>
      </c>
      <c r="G5208" s="15">
        <f t="shared" si="162"/>
        <v>5.4927544515602604E-2</v>
      </c>
      <c r="H5208" s="15">
        <f t="shared" si="163"/>
        <v>0.11438230652698983</v>
      </c>
    </row>
    <row r="5209" spans="1:8">
      <c r="A5209" s="1">
        <v>5208</v>
      </c>
      <c r="B5209" s="444">
        <f>유형화!$F$71*hourly1!B5210/hourly1!$B$8763+유형화!$F$72*hourly1!C5210/hourly1!$C$8763+유형화!$F$73*hourly1!D5210/hourly1!$D$8763+유형화!$F$74*hourly1!E5210/hourly1!$E$8763</f>
        <v>76.296593446392507</v>
      </c>
      <c r="C5209" s="442">
        <f>hourly1!$F5210*유형화!$G$71/hourly1!$F$8763+유형화!$G$72*hourly1!$G5210/hourly1!$F$8763+유형화!$G$74*hourly1!I5210/hourly1!$I$8763</f>
        <v>0.32017435381646292</v>
      </c>
      <c r="D5209" s="14">
        <v>42.856059000000002</v>
      </c>
      <c r="E5209" s="14">
        <v>2.7665599999999988</v>
      </c>
      <c r="F5209" s="1">
        <v>963925</v>
      </c>
      <c r="G5209" s="15">
        <f t="shared" si="162"/>
        <v>4.9040079189961013E-2</v>
      </c>
      <c r="H5209" s="15">
        <f t="shared" si="163"/>
        <v>0.10281541623384428</v>
      </c>
    </row>
    <row r="5210" spans="1:8">
      <c r="A5210" s="1">
        <v>5209</v>
      </c>
      <c r="B5210" s="444">
        <f>유형화!$F$71*hourly1!B5211/hourly1!$B$8763+유형화!$F$72*hourly1!C5211/hourly1!$C$8763+유형화!$F$73*hourly1!D5211/hourly1!$D$8763+유형화!$F$74*hourly1!E5211/hourly1!$E$8763</f>
        <v>74.153738267427414</v>
      </c>
      <c r="C5210" s="442">
        <f>hourly1!$F5211*유형화!$G$71/hourly1!$F$8763+유형화!$G$72*hourly1!$G5211/hourly1!$F$8763+유형화!$G$74*hourly1!I5211/hourly1!$I$8763</f>
        <v>0.26267792350587649</v>
      </c>
      <c r="D5210" s="14">
        <v>35.300758000000002</v>
      </c>
      <c r="E5210" s="14">
        <v>0.52792000000000006</v>
      </c>
      <c r="F5210" s="1">
        <v>884685</v>
      </c>
      <c r="G5210" s="15">
        <f t="shared" si="162"/>
        <v>4.0394567493610402E-2</v>
      </c>
      <c r="H5210" s="15">
        <f t="shared" si="163"/>
        <v>8.5542380847596883E-2</v>
      </c>
    </row>
    <row r="5211" spans="1:8">
      <c r="A5211" s="1">
        <v>5210</v>
      </c>
      <c r="B5211" s="444">
        <f>유형화!$F$71*hourly1!B5212/hourly1!$B$8763+유형화!$F$72*hourly1!C5212/hourly1!$C$8763+유형화!$F$73*hourly1!D5212/hourly1!$D$8763+유형화!$F$74*hourly1!E5212/hourly1!$E$8763</f>
        <v>71.815419887239003</v>
      </c>
      <c r="C5211" s="442">
        <f>hourly1!$F5212*유형화!$G$71/hourly1!$F$8763+유형화!$G$72*hourly1!$G5212/hourly1!$F$8763+유형화!$G$74*hourly1!I5212/hourly1!$I$8763</f>
        <v>0.24318011972234441</v>
      </c>
      <c r="D5211" s="14">
        <v>41.311348000000002</v>
      </c>
      <c r="E5211" s="14">
        <v>0.24440000000000001</v>
      </c>
      <c r="F5211" s="1">
        <v>802154</v>
      </c>
      <c r="G5211" s="15">
        <f t="shared" si="162"/>
        <v>4.7272470325935415E-2</v>
      </c>
      <c r="H5211" s="15">
        <f t="shared" si="163"/>
        <v>9.9311941934395173E-2</v>
      </c>
    </row>
    <row r="5212" spans="1:8">
      <c r="A5212" s="1">
        <v>5211</v>
      </c>
      <c r="B5212" s="444">
        <f>유형화!$F$71*hourly1!B5213/hourly1!$B$8763+유형화!$F$72*hourly1!C5213/hourly1!$C$8763+유형화!$F$73*hourly1!D5213/hourly1!$D$8763+유형화!$F$74*hourly1!E5213/hourly1!$E$8763</f>
        <v>70.468008674969681</v>
      </c>
      <c r="C5212" s="442">
        <f>hourly1!$F5213*유형화!$G$71/hourly1!$F$8763+유형화!$G$72*hourly1!$G5213/hourly1!$F$8763+유형화!$G$74*hourly1!I5213/hourly1!$I$8763</f>
        <v>0.23714445273145429</v>
      </c>
      <c r="D5212" s="14">
        <v>48.452747000000002</v>
      </c>
      <c r="E5212" s="14">
        <v>8.072E-2</v>
      </c>
      <c r="F5212" s="1">
        <v>689602</v>
      </c>
      <c r="G5212" s="15">
        <f t="shared" si="162"/>
        <v>5.5444355017598465E-2</v>
      </c>
      <c r="H5212" s="15">
        <f t="shared" si="163"/>
        <v>0.11539022216405675</v>
      </c>
    </row>
    <row r="5213" spans="1:8">
      <c r="A5213" s="1">
        <v>5212</v>
      </c>
      <c r="B5213" s="444">
        <f>유형화!$F$71*hourly1!B5214/hourly1!$B$8763+유형화!$F$72*hourly1!C5214/hourly1!$C$8763+유형화!$F$73*hourly1!D5214/hourly1!$D$8763+유형화!$F$74*hourly1!E5214/hourly1!$E$8763</f>
        <v>69.32301836273777</v>
      </c>
      <c r="C5213" s="442">
        <f>hourly1!$F5214*유형화!$G$71/hourly1!$F$8763+유형화!$G$72*hourly1!$G5214/hourly1!$F$8763+유형화!$G$74*hourly1!I5214/hourly1!$I$8763</f>
        <v>0.23717232093870255</v>
      </c>
      <c r="D5213" s="14">
        <v>47.134200999999997</v>
      </c>
      <c r="E5213" s="14">
        <v>6.1760000000000002E-2</v>
      </c>
      <c r="F5213" s="1">
        <v>551640</v>
      </c>
      <c r="G5213" s="15">
        <f t="shared" si="162"/>
        <v>5.3935546187192318E-2</v>
      </c>
      <c r="H5213" s="15">
        <f t="shared" si="163"/>
        <v>0.11244430329879963</v>
      </c>
    </row>
    <row r="5214" spans="1:8">
      <c r="A5214" s="1">
        <v>5213</v>
      </c>
      <c r="B5214" s="444">
        <f>유형화!$F$71*hourly1!B5215/hourly1!$B$8763+유형화!$F$72*hourly1!C5215/hourly1!$C$8763+유형화!$F$73*hourly1!D5215/hourly1!$D$8763+유형화!$F$74*hourly1!E5215/hourly1!$E$8763</f>
        <v>68.069267585115057</v>
      </c>
      <c r="C5214" s="442">
        <f>hourly1!$F5215*유형화!$G$71/hourly1!$F$8763+유형화!$G$72*hourly1!$G5215/hourly1!$F$8763+유형화!$G$74*hourly1!I5215/hourly1!$I$8763</f>
        <v>0.2360434955731727</v>
      </c>
      <c r="D5214" s="14">
        <v>49.12032</v>
      </c>
      <c r="E5214" s="14">
        <v>4.9520000000000002E-2</v>
      </c>
      <c r="F5214" s="1">
        <v>606010</v>
      </c>
      <c r="G5214" s="15">
        <f t="shared" si="162"/>
        <v>5.620825710166736E-2</v>
      </c>
      <c r="H5214" s="15">
        <f t="shared" si="163"/>
        <v>0.11687784889462234</v>
      </c>
    </row>
    <row r="5215" spans="1:8">
      <c r="A5215" s="1">
        <v>5214</v>
      </c>
      <c r="B5215" s="444">
        <f>유형화!$F$71*hourly1!B5216/hourly1!$B$8763+유형화!$F$72*hourly1!C5216/hourly1!$C$8763+유형화!$F$73*hourly1!D5216/hourly1!$D$8763+유형화!$F$74*hourly1!E5216/hourly1!$E$8763</f>
        <v>69.732582951469908</v>
      </c>
      <c r="C5215" s="442">
        <f>hourly1!$F5216*유형화!$G$71/hourly1!$F$8763+유형화!$G$72*hourly1!$G5216/hourly1!$F$8763+유형화!$G$74*hourly1!I5216/hourly1!$I$8763</f>
        <v>0.42107209450492034</v>
      </c>
      <c r="D5215" s="14">
        <v>52.783563000000001</v>
      </c>
      <c r="E5215" s="14">
        <v>0.62565200000000032</v>
      </c>
      <c r="F5215" s="1">
        <v>960016</v>
      </c>
      <c r="G5215" s="15">
        <f t="shared" si="162"/>
        <v>6.0400096738906763E-2</v>
      </c>
      <c r="H5215" s="15">
        <f t="shared" si="163"/>
        <v>0.12499501280653175</v>
      </c>
    </row>
    <row r="5216" spans="1:8">
      <c r="A5216" s="1">
        <v>5215</v>
      </c>
      <c r="B5216" s="444">
        <f>유형화!$F$71*hourly1!B5217/hourly1!$B$8763+유형화!$F$72*hourly1!C5217/hourly1!$C$8763+유형화!$F$73*hourly1!D5217/hourly1!$D$8763+유형화!$F$74*hourly1!E5217/hourly1!$E$8763</f>
        <v>124.24037015879038</v>
      </c>
      <c r="C5216" s="442">
        <f>hourly1!$F5217*유형화!$G$71/hourly1!$F$8763+유형화!$G$72*hourly1!$G5217/hourly1!$F$8763+유형화!$G$74*hourly1!I5217/hourly1!$I$8763</f>
        <v>0.75129217902283196</v>
      </c>
      <c r="D5216" s="14">
        <v>50.095000000000013</v>
      </c>
      <c r="E5216" s="14">
        <v>51.484748999999972</v>
      </c>
      <c r="F5216" s="1">
        <v>1011442</v>
      </c>
      <c r="G5216" s="15">
        <f t="shared" si="162"/>
        <v>5.7323580943854341E-2</v>
      </c>
      <c r="H5216" s="15">
        <f t="shared" si="163"/>
        <v>0.11904517405520762</v>
      </c>
    </row>
    <row r="5217" spans="1:8">
      <c r="A5217" s="1">
        <v>5216</v>
      </c>
      <c r="B5217" s="444">
        <f>유형화!$F$71*hourly1!B5218/hourly1!$B$8763+유형화!$F$72*hourly1!C5218/hourly1!$C$8763+유형화!$F$73*hourly1!D5218/hourly1!$D$8763+유형화!$F$74*hourly1!E5218/hourly1!$E$8763</f>
        <v>560.6004730857187</v>
      </c>
      <c r="C5217" s="442">
        <f>hourly1!$F5218*유형화!$G$71/hourly1!$F$8763+유형화!$G$72*hourly1!$G5218/hourly1!$F$8763+유형화!$G$74*hourly1!I5218/hourly1!$I$8763</f>
        <v>0.65001006893791069</v>
      </c>
      <c r="D5217" s="14">
        <v>55.16470600000001</v>
      </c>
      <c r="E5217" s="14">
        <v>258.87618699999979</v>
      </c>
      <c r="F5217" s="1">
        <v>930730</v>
      </c>
      <c r="G5217" s="15">
        <f t="shared" si="162"/>
        <v>6.3124832610738132E-2</v>
      </c>
      <c r="H5217" s="15">
        <f t="shared" si="163"/>
        <v>0.1302298386440183</v>
      </c>
    </row>
    <row r="5218" spans="1:8">
      <c r="A5218" s="1">
        <v>5217</v>
      </c>
      <c r="B5218" s="444">
        <f>유형화!$F$71*hourly1!B5219/hourly1!$B$8763+유형화!$F$72*hourly1!C5219/hourly1!$C$8763+유형화!$F$73*hourly1!D5219/hourly1!$D$8763+유형화!$F$74*hourly1!E5219/hourly1!$E$8763</f>
        <v>655.21229338553076</v>
      </c>
      <c r="C5218" s="442">
        <f>hourly1!$F5219*유형화!$G$71/hourly1!$F$8763+유형화!$G$72*hourly1!$G5219/hourly1!$F$8763+유형화!$G$74*hourly1!I5219/hourly1!$I$8763</f>
        <v>0.57538194342235949</v>
      </c>
      <c r="D5218" s="14">
        <v>57.775558999999987</v>
      </c>
      <c r="E5218" s="14">
        <v>523.34958099999915</v>
      </c>
      <c r="F5218" s="1">
        <v>907877</v>
      </c>
      <c r="G5218" s="15">
        <f t="shared" si="162"/>
        <v>6.6112425050662352E-2</v>
      </c>
      <c r="H5218" s="15">
        <f t="shared" si="163"/>
        <v>0.13593259268953625</v>
      </c>
    </row>
    <row r="5219" spans="1:8">
      <c r="A5219" s="1">
        <v>5218</v>
      </c>
      <c r="B5219" s="444">
        <f>유형화!$F$71*hourly1!B5220/hourly1!$B$8763+유형화!$F$72*hourly1!C5220/hourly1!$C$8763+유형화!$F$73*hourly1!D5220/hourly1!$D$8763+유형화!$F$74*hourly1!E5220/hourly1!$E$8763</f>
        <v>783.59428591925973</v>
      </c>
      <c r="C5219" s="442">
        <f>hourly1!$F5220*유형화!$G$71/hourly1!$F$8763+유형화!$G$72*hourly1!$G5220/hourly1!$F$8763+유형화!$G$74*hourly1!I5220/hourly1!$I$8763</f>
        <v>0.49015558758185762</v>
      </c>
      <c r="D5219" s="14">
        <v>63.816990000000011</v>
      </c>
      <c r="E5219" s="14">
        <v>765.59078600000123</v>
      </c>
      <c r="F5219" s="1">
        <v>845191</v>
      </c>
      <c r="G5219" s="15">
        <f t="shared" si="162"/>
        <v>7.3025619160757421E-2</v>
      </c>
      <c r="H5219" s="15">
        <f t="shared" si="163"/>
        <v>0.14898198495231066</v>
      </c>
    </row>
    <row r="5220" spans="1:8">
      <c r="A5220" s="1">
        <v>5219</v>
      </c>
      <c r="B5220" s="444">
        <f>유형화!$F$71*hourly1!B5221/hourly1!$B$8763+유형화!$F$72*hourly1!C5221/hourly1!$C$8763+유형화!$F$73*hourly1!D5221/hourly1!$D$8763+유형화!$F$74*hourly1!E5221/hourly1!$E$8763</f>
        <v>885.51416152674699</v>
      </c>
      <c r="C5220" s="442">
        <f>hourly1!$F5221*유형화!$G$71/hourly1!$F$8763+유형화!$G$72*hourly1!$G5221/hourly1!$F$8763+유형화!$G$74*hourly1!I5221/hourly1!$I$8763</f>
        <v>0.458184397961096</v>
      </c>
      <c r="D5220" s="14">
        <v>69.815840999999992</v>
      </c>
      <c r="E5220" s="14">
        <v>883.77475600000025</v>
      </c>
      <c r="F5220" s="1">
        <v>888562</v>
      </c>
      <c r="G5220" s="15">
        <f t="shared" si="162"/>
        <v>7.9890089085273244E-2</v>
      </c>
      <c r="H5220" s="15">
        <f t="shared" si="163"/>
        <v>0.16174062038060166</v>
      </c>
    </row>
    <row r="5221" spans="1:8">
      <c r="A5221" s="1">
        <v>5220</v>
      </c>
      <c r="B5221" s="444">
        <f>유형화!$F$71*hourly1!B5222/hourly1!$B$8763+유형화!$F$72*hourly1!C5222/hourly1!$C$8763+유형화!$F$73*hourly1!D5222/hourly1!$D$8763+유형화!$F$74*hourly1!E5222/hourly1!$E$8763</f>
        <v>823.57389481364351</v>
      </c>
      <c r="C5221" s="442">
        <f>hourly1!$F5222*유형화!$G$71/hourly1!$F$8763+유형화!$G$72*hourly1!$G5222/hourly1!$F$8763+유형화!$G$74*hourly1!I5222/hourly1!$I$8763</f>
        <v>0.44218160960764807</v>
      </c>
      <c r="D5221" s="14">
        <v>76.934731000000014</v>
      </c>
      <c r="E5221" s="14">
        <v>976.36108699999932</v>
      </c>
      <c r="F5221" s="1">
        <v>866147</v>
      </c>
      <c r="G5221" s="15">
        <f t="shared" si="162"/>
        <v>8.8036216785550639E-2</v>
      </c>
      <c r="H5221" s="15">
        <f t="shared" si="163"/>
        <v>0.17663061484619963</v>
      </c>
    </row>
    <row r="5222" spans="1:8">
      <c r="A5222" s="1">
        <v>5221</v>
      </c>
      <c r="B5222" s="444">
        <f>유형화!$F$71*hourly1!B5223/hourly1!$B$8763+유형화!$F$72*hourly1!C5223/hourly1!$C$8763+유형화!$F$73*hourly1!D5223/hourly1!$D$8763+유형화!$F$74*hourly1!E5223/hourly1!$E$8763</f>
        <v>681.45124176776164</v>
      </c>
      <c r="C5222" s="442">
        <f>hourly1!$F5223*유형화!$G$71/hourly1!$F$8763+유형화!$G$72*hourly1!$G5223/hourly1!$F$8763+유형화!$G$74*hourly1!I5223/hourly1!$I$8763</f>
        <v>0.55379842433845172</v>
      </c>
      <c r="D5222" s="14">
        <v>78.339103999999992</v>
      </c>
      <c r="E5222" s="14">
        <v>1043.0665710000001</v>
      </c>
      <c r="F5222" s="1">
        <v>865592</v>
      </c>
      <c r="G5222" s="15">
        <f t="shared" si="162"/>
        <v>8.9643237233516748E-2</v>
      </c>
      <c r="H5222" s="15">
        <f t="shared" si="163"/>
        <v>0.17953646805481899</v>
      </c>
    </row>
    <row r="5223" spans="1:8">
      <c r="A5223" s="1">
        <v>5222</v>
      </c>
      <c r="B5223" s="444">
        <f>유형화!$F$71*hourly1!B5224/hourly1!$B$8763+유형화!$F$72*hourly1!C5224/hourly1!$C$8763+유형화!$F$73*hourly1!D5224/hourly1!$D$8763+유형화!$F$74*hourly1!E5224/hourly1!$E$8763</f>
        <v>761.16802603694316</v>
      </c>
      <c r="C5223" s="442">
        <f>hourly1!$F5224*유형화!$G$71/hourly1!$F$8763+유형화!$G$72*hourly1!$G5224/hourly1!$F$8763+유형화!$G$74*hourly1!I5224/hourly1!$I$8763</f>
        <v>0.51653455694811834</v>
      </c>
      <c r="D5223" s="14">
        <v>138.86784800000001</v>
      </c>
      <c r="E5223" s="14">
        <v>1047.869209</v>
      </c>
      <c r="F5223" s="1">
        <v>854060</v>
      </c>
      <c r="G5223" s="15">
        <f t="shared" si="162"/>
        <v>0.15890612486928554</v>
      </c>
      <c r="H5223" s="15">
        <f t="shared" si="163"/>
        <v>0.29569521258533588</v>
      </c>
    </row>
    <row r="5224" spans="1:8">
      <c r="A5224" s="1">
        <v>5223</v>
      </c>
      <c r="B5224" s="444">
        <f>유형화!$F$71*hourly1!B5225/hourly1!$B$8763+유형화!$F$72*hourly1!C5225/hourly1!$C$8763+유형화!$F$73*hourly1!D5225/hourly1!$D$8763+유형화!$F$74*hourly1!E5225/hourly1!$E$8763</f>
        <v>915.28199339941818</v>
      </c>
      <c r="C5224" s="442">
        <f>hourly1!$F5225*유형화!$G$71/hourly1!$F$8763+유형화!$G$72*hourly1!$G5225/hourly1!$F$8763+유형화!$G$74*hourly1!I5225/hourly1!$I$8763</f>
        <v>0.38898348357817963</v>
      </c>
      <c r="D5224" s="14">
        <v>129.401938</v>
      </c>
      <c r="E5224" s="14">
        <v>1015.073771</v>
      </c>
      <c r="F5224" s="1">
        <v>865131</v>
      </c>
      <c r="G5224" s="15">
        <f t="shared" si="162"/>
        <v>0.14807430815918993</v>
      </c>
      <c r="H5224" s="15">
        <f t="shared" si="163"/>
        <v>0.2786280029647919</v>
      </c>
    </row>
    <row r="5225" spans="1:8">
      <c r="A5225" s="1">
        <v>5224</v>
      </c>
      <c r="B5225" s="444">
        <f>유형화!$F$71*hourly1!B5226/hourly1!$B$8763+유형화!$F$72*hourly1!C5226/hourly1!$C$8763+유형화!$F$73*hourly1!D5226/hourly1!$D$8763+유형화!$F$74*hourly1!E5226/hourly1!$E$8763</f>
        <v>848.16901738969773</v>
      </c>
      <c r="C5225" s="442">
        <f>hourly1!$F5226*유형화!$G$71/hourly1!$F$8763+유형화!$G$72*hourly1!$G5226/hourly1!$F$8763+유형화!$G$74*hourly1!I5226/hourly1!$I$8763</f>
        <v>0.36776119187068168</v>
      </c>
      <c r="D5225" s="14">
        <v>86.349095000000005</v>
      </c>
      <c r="E5225" s="14">
        <v>894.96526700000015</v>
      </c>
      <c r="F5225" s="1">
        <v>863367</v>
      </c>
      <c r="G5225" s="15">
        <f t="shared" si="162"/>
        <v>9.8809049539097055E-2</v>
      </c>
      <c r="H5225" s="15">
        <f t="shared" si="163"/>
        <v>0.1959156014174068</v>
      </c>
    </row>
    <row r="5226" spans="1:8">
      <c r="A5226" s="1">
        <v>5225</v>
      </c>
      <c r="B5226" s="444">
        <f>유형화!$F$71*hourly1!B5227/hourly1!$B$8763+유형화!$F$72*hourly1!C5227/hourly1!$C$8763+유형화!$F$73*hourly1!D5227/hourly1!$D$8763+유형화!$F$74*hourly1!E5227/hourly1!$E$8763</f>
        <v>777.84000826858221</v>
      </c>
      <c r="C5226" s="442">
        <f>hourly1!$F5227*유형화!$G$71/hourly1!$F$8763+유형화!$G$72*hourly1!$G5227/hourly1!$F$8763+유형화!$G$74*hourly1!I5227/hourly1!$I$8763</f>
        <v>0.38900026969131829</v>
      </c>
      <c r="D5226" s="14">
        <v>66.396037999999976</v>
      </c>
      <c r="E5226" s="14">
        <v>672.56406800000013</v>
      </c>
      <c r="F5226" s="1">
        <v>865966</v>
      </c>
      <c r="G5226" s="15">
        <f t="shared" si="162"/>
        <v>7.5976817220166207E-2</v>
      </c>
      <c r="H5226" s="15">
        <f t="shared" si="163"/>
        <v>0.15449123030716624</v>
      </c>
    </row>
    <row r="5227" spans="1:8">
      <c r="A5227" s="1">
        <v>5226</v>
      </c>
      <c r="B5227" s="444">
        <f>유형화!$F$71*hourly1!B5228/hourly1!$B$8763+유형화!$F$72*hourly1!C5228/hourly1!$C$8763+유형화!$F$73*hourly1!D5228/hourly1!$D$8763+유형화!$F$74*hourly1!E5228/hourly1!$E$8763</f>
        <v>593.45745386194585</v>
      </c>
      <c r="C5227" s="442">
        <f>hourly1!$F5228*유형화!$G$71/hourly1!$F$8763+유형화!$G$72*hourly1!$G5228/hourly1!$F$8763+유형화!$G$74*hourly1!I5228/hourly1!$I$8763</f>
        <v>0.51658027058632316</v>
      </c>
      <c r="D5227" s="14">
        <v>62.48357699999999</v>
      </c>
      <c r="E5227" s="14">
        <v>369.04778400000038</v>
      </c>
      <c r="F5227" s="1">
        <v>826294</v>
      </c>
      <c r="G5227" s="15">
        <f t="shared" si="162"/>
        <v>7.1499798060106867E-2</v>
      </c>
      <c r="H5227" s="15">
        <f t="shared" si="163"/>
        <v>0.14611927510167644</v>
      </c>
    </row>
    <row r="5228" spans="1:8">
      <c r="A5228" s="1">
        <v>5227</v>
      </c>
      <c r="B5228" s="444">
        <f>유형화!$F$71*hourly1!B5229/hourly1!$B$8763+유형화!$F$72*hourly1!C5229/hourly1!$C$8763+유형화!$F$73*hourly1!D5229/hourly1!$D$8763+유형화!$F$74*hourly1!E5229/hourly1!$E$8763</f>
        <v>225.65000502573875</v>
      </c>
      <c r="C5228" s="442">
        <f>hourly1!$F5229*유형화!$G$71/hourly1!$F$8763+유형화!$G$72*hourly1!$G5229/hourly1!$F$8763+유형화!$G$74*hourly1!I5229/hourly1!$I$8763</f>
        <v>0.63899674899973391</v>
      </c>
      <c r="D5228" s="14">
        <v>51.944799000000003</v>
      </c>
      <c r="E5228" s="14">
        <v>110.19191600000011</v>
      </c>
      <c r="F5228" s="1">
        <v>852232</v>
      </c>
      <c r="G5228" s="15">
        <f t="shared" si="162"/>
        <v>5.9440301229438934E-2</v>
      </c>
      <c r="H5228" s="15">
        <f t="shared" si="163"/>
        <v>0.1231432897738676</v>
      </c>
    </row>
    <row r="5229" spans="1:8">
      <c r="A5229" s="1">
        <v>5228</v>
      </c>
      <c r="B5229" s="444">
        <f>유형화!$F$71*hourly1!B5230/hourly1!$B$8763+유형화!$F$72*hourly1!C5230/hourly1!$C$8763+유형화!$F$73*hourly1!D5230/hourly1!$D$8763+유형화!$F$74*hourly1!E5230/hourly1!$E$8763</f>
        <v>231.29072706379185</v>
      </c>
      <c r="C5229" s="442">
        <f>hourly1!$F5230*유형화!$G$71/hourly1!$F$8763+유형화!$G$72*hourly1!$G5230/hourly1!$F$8763+유형화!$G$74*hourly1!I5230/hourly1!$I$8763</f>
        <v>0.64438989899017707</v>
      </c>
      <c r="D5229" s="14">
        <v>57.563385999999987</v>
      </c>
      <c r="E5229" s="14">
        <v>16.975511999999991</v>
      </c>
      <c r="F5229" s="1">
        <v>831156</v>
      </c>
      <c r="G5229" s="15">
        <f t="shared" si="162"/>
        <v>6.5869636027015274E-2</v>
      </c>
      <c r="H5229" s="15">
        <f t="shared" si="163"/>
        <v>0.13547059283076801</v>
      </c>
    </row>
    <row r="5230" spans="1:8">
      <c r="A5230" s="1">
        <v>5229</v>
      </c>
      <c r="B5230" s="444">
        <f>유형화!$F$71*hourly1!B5231/hourly1!$B$8763+유형화!$F$72*hourly1!C5231/hourly1!$C$8763+유형화!$F$73*hourly1!D5231/hourly1!$D$8763+유형화!$F$74*hourly1!E5231/hourly1!$E$8763</f>
        <v>117.38492053997018</v>
      </c>
      <c r="C5230" s="442">
        <f>hourly1!$F5231*유형화!$G$71/hourly1!$F$8763+유형화!$G$72*hourly1!$G5231/hourly1!$F$8763+유형화!$G$74*hourly1!I5231/hourly1!$I$8763</f>
        <v>0.54864386531532916</v>
      </c>
      <c r="D5230" s="14">
        <v>67.519235999999992</v>
      </c>
      <c r="E5230" s="14">
        <v>10.67962</v>
      </c>
      <c r="F5230" s="1">
        <v>838403</v>
      </c>
      <c r="G5230" s="15">
        <f t="shared" si="162"/>
        <v>7.7262089831584044E-2</v>
      </c>
      <c r="H5230" s="15">
        <f t="shared" si="163"/>
        <v>0.15687920338658884</v>
      </c>
    </row>
    <row r="5231" spans="1:8">
      <c r="A5231" s="1">
        <v>5230</v>
      </c>
      <c r="B5231" s="444">
        <f>유형화!$F$71*hourly1!B5232/hourly1!$B$8763+유형화!$F$72*hourly1!C5232/hourly1!$C$8763+유형화!$F$73*hourly1!D5232/hourly1!$D$8763+유형화!$F$74*hourly1!E5232/hourly1!$E$8763</f>
        <v>81.635693169036941</v>
      </c>
      <c r="C5231" s="442">
        <f>hourly1!$F5232*유형화!$G$71/hourly1!$F$8763+유형화!$G$72*hourly1!$G5232/hourly1!$F$8763+유형화!$G$74*hourly1!I5232/hourly1!$I$8763</f>
        <v>0.45799958774460781</v>
      </c>
      <c r="D5231" s="14">
        <v>50.667381000000013</v>
      </c>
      <c r="E5231" s="14">
        <v>8.8254000000000001</v>
      </c>
      <c r="F5231" s="1">
        <v>892503</v>
      </c>
      <c r="G5231" s="15">
        <f t="shared" si="162"/>
        <v>5.7978555064709204E-2</v>
      </c>
      <c r="H5231" s="15">
        <f t="shared" si="163"/>
        <v>0.12031536449485902</v>
      </c>
    </row>
    <row r="5232" spans="1:8">
      <c r="A5232" s="1">
        <v>5231</v>
      </c>
      <c r="B5232" s="444">
        <f>유형화!$F$71*hourly1!B5233/hourly1!$B$8763+유형화!$F$72*hourly1!C5233/hourly1!$C$8763+유형화!$F$73*hourly1!D5233/hourly1!$D$8763+유형화!$F$74*hourly1!E5233/hourly1!$E$8763</f>
        <v>78.003144626533185</v>
      </c>
      <c r="C5232" s="442">
        <f>hourly1!$F5233*유형화!$G$71/hourly1!$F$8763+유형화!$G$72*hourly1!$G5233/hourly1!$F$8763+유형화!$G$74*hourly1!I5233/hourly1!$I$8763</f>
        <v>0.3518733802436288</v>
      </c>
      <c r="D5232" s="14">
        <v>48.003407000000003</v>
      </c>
      <c r="E5232" s="14">
        <v>7.2396199999999986</v>
      </c>
      <c r="F5232" s="1">
        <v>960825</v>
      </c>
      <c r="G5232" s="15">
        <f t="shared" si="162"/>
        <v>5.493017639974615E-2</v>
      </c>
      <c r="H5232" s="15">
        <f t="shared" si="163"/>
        <v>0.11438744241212978</v>
      </c>
    </row>
    <row r="5233" spans="1:8">
      <c r="A5233" s="1">
        <v>5232</v>
      </c>
      <c r="B5233" s="444">
        <f>유형화!$F$71*hourly1!B5234/hourly1!$B$8763+유형화!$F$72*hourly1!C5234/hourly1!$C$8763+유형화!$F$73*hourly1!D5234/hourly1!$D$8763+유형화!$F$74*hourly1!E5234/hourly1!$E$8763</f>
        <v>77.184114960077252</v>
      </c>
      <c r="C5233" s="442">
        <f>hourly1!$F5234*유형화!$G$71/hourly1!$F$8763+유형화!$G$72*hourly1!$G5234/hourly1!$F$8763+유형화!$G$74*hourly1!I5234/hourly1!$I$8763</f>
        <v>0.3201504784225338</v>
      </c>
      <c r="D5233" s="14">
        <v>71.967010999999985</v>
      </c>
      <c r="E5233" s="14">
        <v>2.6043599999999998</v>
      </c>
      <c r="F5233" s="1">
        <v>938564</v>
      </c>
      <c r="G5233" s="15">
        <f t="shared" si="162"/>
        <v>8.235166743878139E-2</v>
      </c>
      <c r="H5233" s="15">
        <f t="shared" si="163"/>
        <v>0.1662684473425903</v>
      </c>
    </row>
    <row r="5234" spans="1:8">
      <c r="A5234" s="1">
        <v>5233</v>
      </c>
      <c r="B5234" s="444">
        <f>유형화!$F$71*hourly1!B5235/hourly1!$B$8763+유형화!$F$72*hourly1!C5235/hourly1!$C$8763+유형화!$F$73*hourly1!D5235/hourly1!$D$8763+유형화!$F$74*hourly1!E5235/hourly1!$E$8763</f>
        <v>76.360297783989765</v>
      </c>
      <c r="C5234" s="442">
        <f>hourly1!$F5235*유형화!$G$71/hourly1!$F$8763+유형화!$G$72*hourly1!$G5235/hourly1!$F$8763+유형화!$G$74*hourly1!I5235/hourly1!$I$8763</f>
        <v>0.26265551485969735</v>
      </c>
      <c r="D5234" s="14">
        <v>78.532700000000006</v>
      </c>
      <c r="E5234" s="14">
        <v>0.52248000000000006</v>
      </c>
      <c r="F5234" s="1">
        <v>846074</v>
      </c>
      <c r="G5234" s="15">
        <f t="shared" si="162"/>
        <v>8.9864768643366177E-2</v>
      </c>
      <c r="H5234" s="15">
        <f t="shared" si="163"/>
        <v>0.17993623985058779</v>
      </c>
    </row>
    <row r="5235" spans="1:8">
      <c r="A5235" s="1">
        <v>5234</v>
      </c>
      <c r="B5235" s="444">
        <f>유형화!$F$71*hourly1!B5236/hourly1!$B$8763+유형화!$F$72*hourly1!C5236/hourly1!$C$8763+유형화!$F$73*hourly1!D5236/hourly1!$D$8763+유형화!$F$74*hourly1!E5236/hourly1!$E$8763</f>
        <v>74.473067114387604</v>
      </c>
      <c r="C5235" s="442">
        <f>hourly1!$F5236*유형화!$G$71/hourly1!$F$8763+유형화!$G$72*hourly1!$G5236/hourly1!$F$8763+유형화!$G$74*hourly1!I5236/hourly1!$I$8763</f>
        <v>0.24314939950558243</v>
      </c>
      <c r="D5235" s="14">
        <v>84.677147000000005</v>
      </c>
      <c r="E5235" s="14">
        <v>0.66904000000000008</v>
      </c>
      <c r="F5235" s="1">
        <v>760721</v>
      </c>
      <c r="G5235" s="15">
        <f t="shared" si="162"/>
        <v>9.6895843699953119E-2</v>
      </c>
      <c r="H5235" s="15">
        <f t="shared" si="163"/>
        <v>0.19252383552927763</v>
      </c>
    </row>
    <row r="5236" spans="1:8">
      <c r="A5236" s="1">
        <v>5235</v>
      </c>
      <c r="B5236" s="444">
        <f>유형화!$F$71*hourly1!B5237/hourly1!$B$8763+유형화!$F$72*hourly1!C5237/hourly1!$C$8763+유형화!$F$73*hourly1!D5237/hourly1!$D$8763+유형화!$F$74*hourly1!E5237/hourly1!$E$8763</f>
        <v>73.48397466785265</v>
      </c>
      <c r="C5236" s="442">
        <f>hourly1!$F5237*유형화!$G$71/hourly1!$F$8763+유형화!$G$72*hourly1!$G5237/hourly1!$F$8763+유형화!$G$74*hourly1!I5237/hourly1!$I$8763</f>
        <v>0.23705375882891794</v>
      </c>
      <c r="D5236" s="14">
        <v>96.60682700000001</v>
      </c>
      <c r="E5236" s="14">
        <v>0.56243999999999994</v>
      </c>
      <c r="F5236" s="1">
        <v>661780</v>
      </c>
      <c r="G5236" s="15">
        <f t="shared" si="162"/>
        <v>0.11054694614758823</v>
      </c>
      <c r="H5236" s="15">
        <f t="shared" si="163"/>
        <v>0.21641888919656607</v>
      </c>
    </row>
    <row r="5237" spans="1:8">
      <c r="A5237" s="1">
        <v>5236</v>
      </c>
      <c r="B5237" s="444">
        <f>유형화!$F$71*hourly1!B5238/hourly1!$B$8763+유형화!$F$72*hourly1!C5238/hourly1!$C$8763+유형화!$F$73*hourly1!D5238/hourly1!$D$8763+유형화!$F$74*hourly1!E5238/hourly1!$E$8763</f>
        <v>71.818926019129435</v>
      </c>
      <c r="C5237" s="442">
        <f>hourly1!$F5238*유형화!$G$71/hourly1!$F$8763+유형화!$G$72*hourly1!$G5238/hourly1!$F$8763+유형화!$G$74*hourly1!I5238/hourly1!$I$8763</f>
        <v>0.23708733105519381</v>
      </c>
      <c r="D5237" s="14">
        <v>93.599110999999994</v>
      </c>
      <c r="E5237" s="14">
        <v>0.53408</v>
      </c>
      <c r="F5237" s="1">
        <v>555646</v>
      </c>
      <c r="G5237" s="15">
        <f t="shared" si="162"/>
        <v>0.10710522438729025</v>
      </c>
      <c r="H5237" s="15">
        <f t="shared" si="163"/>
        <v>0.21046093012667511</v>
      </c>
    </row>
    <row r="5238" spans="1:8">
      <c r="A5238" s="1">
        <v>5237</v>
      </c>
      <c r="B5238" s="444">
        <f>유형화!$F$71*hourly1!B5239/hourly1!$B$8763+유형화!$F$72*hourly1!C5239/hourly1!$C$8763+유형화!$F$73*hourly1!D5239/hourly1!$D$8763+유형화!$F$74*hourly1!E5239/hourly1!$E$8763</f>
        <v>71.18312222598604</v>
      </c>
      <c r="C5238" s="442">
        <f>hourly1!$F5239*유형화!$G$71/hourly1!$F$8763+유형화!$G$72*hourly1!$G5239/hourly1!$F$8763+유형화!$G$74*hourly1!I5239/hourly1!$I$8763</f>
        <v>0.23597382505505177</v>
      </c>
      <c r="D5238" s="14">
        <v>115.732961</v>
      </c>
      <c r="E5238" s="14">
        <v>0.11504</v>
      </c>
      <c r="F5238" s="1">
        <v>620471</v>
      </c>
      <c r="G5238" s="15">
        <f t="shared" si="162"/>
        <v>0.13243293258320063</v>
      </c>
      <c r="H5238" s="15">
        <f t="shared" si="163"/>
        <v>0.25329624851444549</v>
      </c>
    </row>
    <row r="5239" spans="1:8">
      <c r="A5239" s="1">
        <v>5238</v>
      </c>
      <c r="B5239" s="444">
        <f>유형화!$F$71*hourly1!B5240/hourly1!$B$8763+유형화!$F$72*hourly1!C5240/hourly1!$C$8763+유형화!$F$73*hourly1!D5240/hourly1!$D$8763+유형화!$F$74*hourly1!E5240/hourly1!$E$8763</f>
        <v>73.652365664918108</v>
      </c>
      <c r="C5239" s="442">
        <f>hourly1!$F5240*유형화!$G$71/hourly1!$F$8763+유형화!$G$72*hourly1!$G5240/hourly1!$F$8763+유형화!$G$74*hourly1!I5240/hourly1!$I$8763</f>
        <v>0.42098783799528644</v>
      </c>
      <c r="D5239" s="14">
        <v>120.99193699999999</v>
      </c>
      <c r="E5239" s="14">
        <v>0.44735500000000022</v>
      </c>
      <c r="F5239" s="1">
        <v>965287</v>
      </c>
      <c r="G5239" s="15">
        <f t="shared" si="162"/>
        <v>0.13845076542914908</v>
      </c>
      <c r="H5239" s="15">
        <f t="shared" si="163"/>
        <v>0.2631403829738303</v>
      </c>
    </row>
    <row r="5240" spans="1:8">
      <c r="A5240" s="1">
        <v>5239</v>
      </c>
      <c r="B5240" s="444">
        <f>유형화!$F$71*hourly1!B5241/hourly1!$B$8763+유형화!$F$72*hourly1!C5241/hourly1!$C$8763+유형화!$F$73*hourly1!D5241/hourly1!$D$8763+유형화!$F$74*hourly1!E5241/hourly1!$E$8763</f>
        <v>136.9564594464683</v>
      </c>
      <c r="C5240" s="442">
        <f>hourly1!$F5241*유형화!$G$71/hourly1!$F$8763+유형화!$G$72*hourly1!$G5241/hourly1!$F$8763+유형화!$G$74*hourly1!I5241/hourly1!$I$8763</f>
        <v>0.75120482604572525</v>
      </c>
      <c r="D5240" s="14">
        <v>89.104016000000016</v>
      </c>
      <c r="E5240" s="14">
        <v>48.176680999999988</v>
      </c>
      <c r="F5240" s="1">
        <v>1103775</v>
      </c>
      <c r="G5240" s="15">
        <f t="shared" si="162"/>
        <v>0.10196149862458313</v>
      </c>
      <c r="H5240" s="15">
        <f t="shared" si="163"/>
        <v>0.20147355261701319</v>
      </c>
    </row>
    <row r="5241" spans="1:8">
      <c r="A5241" s="1">
        <v>5240</v>
      </c>
      <c r="B5241" s="444">
        <f>유형화!$F$71*hourly1!B5242/hourly1!$B$8763+유형화!$F$72*hourly1!C5242/hourly1!$C$8763+유형화!$F$73*hourly1!D5242/hourly1!$D$8763+유형화!$F$74*hourly1!E5242/hourly1!$E$8763</f>
        <v>659.88648333015442</v>
      </c>
      <c r="C5241" s="442">
        <f>hourly1!$F5242*유형화!$G$71/hourly1!$F$8763+유형화!$G$72*hourly1!$G5242/hourly1!$F$8763+유형화!$G$74*hourly1!I5242/hourly1!$I$8763</f>
        <v>0.64995588075715083</v>
      </c>
      <c r="D5241" s="14">
        <v>67.476278000000008</v>
      </c>
      <c r="E5241" s="14">
        <v>261.42149499999971</v>
      </c>
      <c r="F5241" s="1">
        <v>1061139</v>
      </c>
      <c r="G5241" s="15">
        <f t="shared" si="162"/>
        <v>7.7212933101567363E-2</v>
      </c>
      <c r="H5241" s="15">
        <f t="shared" si="163"/>
        <v>0.15678799869279936</v>
      </c>
    </row>
    <row r="5242" spans="1:8">
      <c r="A5242" s="1">
        <v>5241</v>
      </c>
      <c r="B5242" s="444">
        <f>유형화!$F$71*hourly1!B5243/hourly1!$B$8763+유형화!$F$72*hourly1!C5243/hourly1!$C$8763+유형화!$F$73*hourly1!D5243/hourly1!$D$8763+유형화!$F$74*hourly1!E5243/hourly1!$E$8763</f>
        <v>697.85464144102195</v>
      </c>
      <c r="C5242" s="442">
        <f>hourly1!$F5243*유형화!$G$71/hourly1!$F$8763+유형화!$G$72*hourly1!$G5243/hourly1!$F$8763+유형화!$G$74*hourly1!I5243/hourly1!$I$8763</f>
        <v>0.57538194342235949</v>
      </c>
      <c r="D5242" s="14">
        <v>78.909098999999998</v>
      </c>
      <c r="E5242" s="14">
        <v>546.80500499999971</v>
      </c>
      <c r="F5242" s="1">
        <v>907453</v>
      </c>
      <c r="G5242" s="15">
        <f t="shared" si="162"/>
        <v>9.0295481060647054E-2</v>
      </c>
      <c r="H5242" s="15">
        <f t="shared" si="163"/>
        <v>0.18071293808369843</v>
      </c>
    </row>
    <row r="5243" spans="1:8">
      <c r="A5243" s="1">
        <v>5242</v>
      </c>
      <c r="B5243" s="444">
        <f>유형화!$F$71*hourly1!B5244/hourly1!$B$8763+유형화!$F$72*hourly1!C5244/hourly1!$C$8763+유형화!$F$73*hourly1!D5244/hourly1!$D$8763+유형화!$F$74*hourly1!E5244/hourly1!$E$8763</f>
        <v>814.27615579528833</v>
      </c>
      <c r="C5243" s="442">
        <f>hourly1!$F5244*유형화!$G$71/hourly1!$F$8763+유형화!$G$72*hourly1!$G5244/hourly1!$F$8763+유형화!$G$74*hourly1!I5244/hourly1!$I$8763</f>
        <v>0.49016707710589769</v>
      </c>
      <c r="D5243" s="14">
        <v>64.268595000000005</v>
      </c>
      <c r="E5243" s="14">
        <v>805.57240800000045</v>
      </c>
      <c r="F5243" s="1">
        <v>873977</v>
      </c>
      <c r="G5243" s="15">
        <f t="shared" si="162"/>
        <v>7.3542389612342385E-2</v>
      </c>
      <c r="H5243" s="15">
        <f t="shared" si="163"/>
        <v>0.14994931671706935</v>
      </c>
    </row>
    <row r="5244" spans="1:8">
      <c r="A5244" s="1">
        <v>5243</v>
      </c>
      <c r="B5244" s="444">
        <f>유형화!$F$71*hourly1!B5245/hourly1!$B$8763+유형화!$F$72*hourly1!C5245/hourly1!$C$8763+유형화!$F$73*hourly1!D5245/hourly1!$D$8763+유형화!$F$74*hourly1!E5245/hourly1!$E$8763</f>
        <v>911.38556211919263</v>
      </c>
      <c r="C5244" s="442">
        <f>hourly1!$F5245*유형화!$G$71/hourly1!$F$8763+유형화!$G$72*hourly1!$G5245/hourly1!$F$8763+유형화!$G$74*hourly1!I5245/hourly1!$I$8763</f>
        <v>0.45817926434397133</v>
      </c>
      <c r="D5244" s="14">
        <v>62.918946000000012</v>
      </c>
      <c r="E5244" s="14">
        <v>994.75679800000137</v>
      </c>
      <c r="F5244" s="1">
        <v>876383</v>
      </c>
      <c r="G5244" s="15">
        <f t="shared" si="162"/>
        <v>7.1997989698233358E-2</v>
      </c>
      <c r="H5244" s="15">
        <f t="shared" si="163"/>
        <v>0.14705504961600835</v>
      </c>
    </row>
    <row r="5245" spans="1:8">
      <c r="A5245" s="1">
        <v>5244</v>
      </c>
      <c r="B5245" s="444">
        <f>유형화!$F$71*hourly1!B5246/hourly1!$B$8763+유형화!$F$72*hourly1!C5246/hourly1!$C$8763+유형화!$F$73*hourly1!D5246/hourly1!$D$8763+유형화!$F$74*hourly1!E5246/hourly1!$E$8763</f>
        <v>855.22172421890014</v>
      </c>
      <c r="C5245" s="442">
        <f>hourly1!$F5246*유형화!$G$71/hourly1!$F$8763+유형화!$G$72*hourly1!$G5246/hourly1!$F$8763+유형화!$G$74*hourly1!I5246/hourly1!$I$8763</f>
        <v>0.44218160960764807</v>
      </c>
      <c r="D5245" s="14">
        <v>52.062338000000011</v>
      </c>
      <c r="E5245" s="14">
        <v>1124.697741</v>
      </c>
      <c r="F5245" s="1">
        <v>833035</v>
      </c>
      <c r="G5245" s="15">
        <f t="shared" si="162"/>
        <v>5.9574800807851151E-2</v>
      </c>
      <c r="H5245" s="15">
        <f t="shared" si="163"/>
        <v>0.12340302232675422</v>
      </c>
    </row>
    <row r="5246" spans="1:8">
      <c r="A5246" s="1">
        <v>5245</v>
      </c>
      <c r="B5246" s="444">
        <f>유형화!$F$71*hourly1!B5247/hourly1!$B$8763+유형화!$F$72*hourly1!C5247/hourly1!$C$8763+유형화!$F$73*hourly1!D5247/hourly1!$D$8763+유형화!$F$74*hourly1!E5247/hourly1!$E$8763</f>
        <v>694.43249751598955</v>
      </c>
      <c r="C5246" s="442">
        <f>hourly1!$F5247*유형화!$G$71/hourly1!$F$8763+유형화!$G$72*hourly1!$G5247/hourly1!$F$8763+유형화!$G$74*hourly1!I5247/hourly1!$I$8763</f>
        <v>0.55381243992806273</v>
      </c>
      <c r="D5246" s="14">
        <v>48.503431999999997</v>
      </c>
      <c r="E5246" s="14">
        <v>1187.173326000004</v>
      </c>
      <c r="F5246" s="1">
        <v>823346</v>
      </c>
      <c r="G5246" s="15">
        <f t="shared" si="162"/>
        <v>5.550235373404E-2</v>
      </c>
      <c r="H5246" s="15">
        <f t="shared" si="163"/>
        <v>0.11550326041072646</v>
      </c>
    </row>
    <row r="5247" spans="1:8">
      <c r="A5247" s="1">
        <v>5246</v>
      </c>
      <c r="B5247" s="444">
        <f>유형화!$F$71*hourly1!B5248/hourly1!$B$8763+유형화!$F$72*hourly1!C5248/hourly1!$C$8763+유형화!$F$73*hourly1!D5248/hourly1!$D$8763+유형화!$F$74*hourly1!E5248/hourly1!$E$8763</f>
        <v>797.05594040718836</v>
      </c>
      <c r="C5247" s="442">
        <f>hourly1!$F5248*유형화!$G$71/hourly1!$F$8763+유형화!$G$72*hourly1!$G5248/hourly1!$F$8763+유형화!$G$74*hourly1!I5248/hourly1!$I$8763</f>
        <v>0.51651451139553617</v>
      </c>
      <c r="D5247" s="14">
        <v>95.144732000000005</v>
      </c>
      <c r="E5247" s="14">
        <v>1156.3072560000001</v>
      </c>
      <c r="F5247" s="1">
        <v>822260</v>
      </c>
      <c r="G5247" s="15">
        <f t="shared" si="162"/>
        <v>0.10887387456199875</v>
      </c>
      <c r="H5247" s="15">
        <f t="shared" si="163"/>
        <v>0.21352816314384726</v>
      </c>
    </row>
    <row r="5248" spans="1:8">
      <c r="A5248" s="1">
        <v>5247</v>
      </c>
      <c r="B5248" s="444">
        <f>유형화!$F$71*hourly1!B5249/hourly1!$B$8763+유형화!$F$72*hourly1!C5249/hourly1!$C$8763+유형화!$F$73*hourly1!D5249/hourly1!$D$8763+유형화!$F$74*hourly1!E5249/hourly1!$E$8763</f>
        <v>984.6890479317434</v>
      </c>
      <c r="C5248" s="442">
        <f>hourly1!$F5249*유형화!$G$71/hourly1!$F$8763+유형화!$G$72*hourly1!$G5249/hourly1!$F$8763+유형화!$G$74*hourly1!I5249/hourly1!$I$8763</f>
        <v>0.38894942243598724</v>
      </c>
      <c r="D5248" s="14">
        <v>93.131550000000004</v>
      </c>
      <c r="E5248" s="14">
        <v>1094.3682279999989</v>
      </c>
      <c r="F5248" s="1">
        <v>870602</v>
      </c>
      <c r="G5248" s="15">
        <f t="shared" si="162"/>
        <v>0.10657019552553382</v>
      </c>
      <c r="H5248" s="15">
        <f t="shared" si="163"/>
        <v>0.20953075959013345</v>
      </c>
    </row>
    <row r="5249" spans="1:8">
      <c r="A5249" s="1">
        <v>5248</v>
      </c>
      <c r="B5249" s="444">
        <f>유형화!$F$71*hourly1!B5250/hourly1!$B$8763+유형화!$F$72*hourly1!C5250/hourly1!$C$8763+유형화!$F$73*hourly1!D5250/hourly1!$D$8763+유형화!$F$74*hourly1!E5250/hourly1!$E$8763</f>
        <v>921.33040069333185</v>
      </c>
      <c r="C5249" s="442">
        <f>hourly1!$F5250*유형화!$G$71/hourly1!$F$8763+유형화!$G$72*hourly1!$G5250/hourly1!$F$8763+유형화!$G$74*hourly1!I5250/hourly1!$I$8763</f>
        <v>0.36771906361586471</v>
      </c>
      <c r="D5249" s="14">
        <v>109.37391599999999</v>
      </c>
      <c r="E5249" s="14">
        <v>921.93152300000088</v>
      </c>
      <c r="F5249" s="1">
        <v>862471</v>
      </c>
      <c r="G5249" s="15">
        <f t="shared" si="162"/>
        <v>0.12515629358164135</v>
      </c>
      <c r="H5249" s="15">
        <f t="shared" si="163"/>
        <v>0.24122517110622752</v>
      </c>
    </row>
    <row r="5250" spans="1:8">
      <c r="A5250" s="1">
        <v>5249</v>
      </c>
      <c r="B5250" s="444">
        <f>유형화!$F$71*hourly1!B5251/hourly1!$B$8763+유형화!$F$72*hourly1!C5251/hourly1!$C$8763+유형화!$F$73*hourly1!D5251/hourly1!$D$8763+유형화!$F$74*hourly1!E5251/hourly1!$E$8763</f>
        <v>862.62963895014343</v>
      </c>
      <c r="C5250" s="442">
        <f>hourly1!$F5251*유형화!$G$71/hourly1!$F$8763+유형화!$G$72*hourly1!$G5251/hourly1!$F$8763+유형화!$G$74*hourly1!I5251/hourly1!$I$8763</f>
        <v>0.38894086640744685</v>
      </c>
      <c r="D5250" s="14">
        <v>90.452165000000008</v>
      </c>
      <c r="E5250" s="14">
        <v>674.00032899999883</v>
      </c>
      <c r="F5250" s="1">
        <v>827793</v>
      </c>
      <c r="G5250" s="15">
        <f t="shared" ref="G5250:G5313" si="164">D5250/$I$1</f>
        <v>0.10350418209251158</v>
      </c>
      <c r="H5250" s="15">
        <f t="shared" ref="H5250:H5313" si="165">G5250/(1-$H$1*(1-G5250))</f>
        <v>0.20417953829218646</v>
      </c>
    </row>
    <row r="5251" spans="1:8">
      <c r="A5251" s="1">
        <v>5250</v>
      </c>
      <c r="B5251" s="444">
        <f>유형화!$F$71*hourly1!B5252/hourly1!$B$8763+유형화!$F$72*hourly1!C5252/hourly1!$C$8763+유형화!$F$73*hourly1!D5252/hourly1!$D$8763+유형화!$F$74*hourly1!E5252/hourly1!$E$8763</f>
        <v>693.57485462019974</v>
      </c>
      <c r="C5251" s="442">
        <f>hourly1!$F5252*유형화!$G$71/hourly1!$F$8763+유형화!$G$72*hourly1!$G5252/hourly1!$F$8763+유형화!$G$74*hourly1!I5252/hourly1!$I$8763</f>
        <v>0.5164687162713445</v>
      </c>
      <c r="D5251" s="14">
        <v>50.289810999999993</v>
      </c>
      <c r="E5251" s="14">
        <v>359.56427599999989</v>
      </c>
      <c r="F5251" s="1">
        <v>828281</v>
      </c>
      <c r="G5251" s="15">
        <f t="shared" si="164"/>
        <v>5.7546502675109995E-2</v>
      </c>
      <c r="H5251" s="15">
        <f t="shared" si="165"/>
        <v>0.11947769915840172</v>
      </c>
    </row>
    <row r="5252" spans="1:8">
      <c r="A5252" s="1">
        <v>5251</v>
      </c>
      <c r="B5252" s="444">
        <f>유형화!$F$71*hourly1!B5253/hourly1!$B$8763+유형화!$F$72*hourly1!C5253/hourly1!$C$8763+유형화!$F$73*hourly1!D5253/hourly1!$D$8763+유형화!$F$74*hourly1!E5253/hourly1!$E$8763</f>
        <v>252.01761218006396</v>
      </c>
      <c r="C5252" s="442">
        <f>hourly1!$F5253*유형화!$G$71/hourly1!$F$8763+유형화!$G$72*hourly1!$G5253/hourly1!$F$8763+유형화!$G$74*hourly1!I5253/hourly1!$I$8763</f>
        <v>0.63883801429879972</v>
      </c>
      <c r="D5252" s="14">
        <v>51.771476</v>
      </c>
      <c r="E5252" s="14">
        <v>107.1365709999999</v>
      </c>
      <c r="F5252" s="1">
        <v>817268</v>
      </c>
      <c r="G5252" s="15">
        <f t="shared" si="164"/>
        <v>5.9241968161868677E-2</v>
      </c>
      <c r="H5252" s="15">
        <f t="shared" si="165"/>
        <v>0.12276014288838158</v>
      </c>
    </row>
    <row r="5253" spans="1:8">
      <c r="A5253" s="1">
        <v>5252</v>
      </c>
      <c r="B5253" s="444">
        <f>유형화!$F$71*hourly1!B5254/hourly1!$B$8763+유형화!$F$72*hourly1!C5254/hourly1!$C$8763+유형화!$F$73*hourly1!D5254/hourly1!$D$8763+유형화!$F$74*hourly1!E5254/hourly1!$E$8763</f>
        <v>255.08538961469276</v>
      </c>
      <c r="C5253" s="442">
        <f>hourly1!$F5254*유형화!$G$71/hourly1!$F$8763+유형화!$G$72*hourly1!$G5254/hourly1!$F$8763+유형화!$G$74*hourly1!I5254/hourly1!$I$8763</f>
        <v>0.64422823079374147</v>
      </c>
      <c r="D5253" s="14">
        <v>65.144787000000008</v>
      </c>
      <c r="E5253" s="14">
        <v>17.932524000000001</v>
      </c>
      <c r="F5253" s="1">
        <v>817502</v>
      </c>
      <c r="G5253" s="15">
        <f t="shared" si="164"/>
        <v>7.454501388690786E-2</v>
      </c>
      <c r="H5253" s="15">
        <f t="shared" si="165"/>
        <v>0.1518229138147523</v>
      </c>
    </row>
    <row r="5254" spans="1:8">
      <c r="A5254" s="1">
        <v>5253</v>
      </c>
      <c r="B5254" s="444">
        <f>유형화!$F$71*hourly1!B5255/hourly1!$B$8763+유형화!$F$72*hourly1!C5255/hourly1!$C$8763+유형화!$F$73*hourly1!D5255/hourly1!$D$8763+유형화!$F$74*hourly1!E5255/hourly1!$E$8763</f>
        <v>132.6081418993241</v>
      </c>
      <c r="C5254" s="442">
        <f>hourly1!$F5255*유형화!$G$71/hourly1!$F$8763+유형화!$G$72*hourly1!$G5255/hourly1!$F$8763+유형화!$G$74*hourly1!I5255/hourly1!$I$8763</f>
        <v>0.54852888858893245</v>
      </c>
      <c r="D5254" s="14">
        <v>96.128300999999993</v>
      </c>
      <c r="E5254" s="14">
        <v>16.845140000000001</v>
      </c>
      <c r="F5254" s="1">
        <v>862931</v>
      </c>
      <c r="G5254" s="15">
        <f t="shared" si="164"/>
        <v>0.10999937006425177</v>
      </c>
      <c r="H5254" s="15">
        <f t="shared" si="165"/>
        <v>0.21547393676465493</v>
      </c>
    </row>
    <row r="5255" spans="1:8">
      <c r="A5255" s="1">
        <v>5254</v>
      </c>
      <c r="B5255" s="444">
        <f>유형화!$F$71*hourly1!B5256/hourly1!$B$8763+유형화!$F$72*hourly1!C5256/hourly1!$C$8763+유형화!$F$73*hourly1!D5256/hourly1!$D$8763+유형화!$F$74*hourly1!E5256/hourly1!$E$8763</f>
        <v>88.808520450117456</v>
      </c>
      <c r="C5255" s="442">
        <f>hourly1!$F5256*유형화!$G$71/hourly1!$F$8763+유형화!$G$72*hourly1!$G5256/hourly1!$F$8763+유형화!$G$74*hourly1!I5256/hourly1!$I$8763</f>
        <v>0.45787157326043493</v>
      </c>
      <c r="D5255" s="14">
        <v>73.306168999999997</v>
      </c>
      <c r="E5255" s="14">
        <v>14.56686</v>
      </c>
      <c r="F5255" s="1">
        <v>939830</v>
      </c>
      <c r="G5255" s="15">
        <f t="shared" si="164"/>
        <v>8.3884062528303507E-2</v>
      </c>
      <c r="H5255" s="15">
        <f t="shared" si="165"/>
        <v>0.16907465472934707</v>
      </c>
    </row>
    <row r="5256" spans="1:8">
      <c r="A5256" s="1">
        <v>5255</v>
      </c>
      <c r="B5256" s="444">
        <f>유형화!$F$71*hourly1!B5257/hourly1!$B$8763+유형화!$F$72*hourly1!C5257/hourly1!$C$8763+유형화!$F$73*hourly1!D5257/hourly1!$D$8763+유형화!$F$74*hourly1!E5257/hourly1!$E$8763</f>
        <v>84.578831599469581</v>
      </c>
      <c r="C5256" s="442">
        <f>hourly1!$F5257*유형화!$G$71/hourly1!$F$8763+유형화!$G$72*hourly1!$G5257/hourly1!$F$8763+유형화!$G$74*hourly1!I5257/hourly1!$I$8763</f>
        <v>0.35179474626703627</v>
      </c>
      <c r="D5256" s="14">
        <v>80.667221000000012</v>
      </c>
      <c r="E5256" s="14">
        <v>10.53022</v>
      </c>
      <c r="F5256" s="1">
        <v>983946</v>
      </c>
      <c r="G5256" s="15">
        <f t="shared" si="164"/>
        <v>9.2307295588567442E-2</v>
      </c>
      <c r="H5256" s="15">
        <f t="shared" si="165"/>
        <v>0.18433108533244161</v>
      </c>
    </row>
    <row r="5257" spans="1:8">
      <c r="A5257" s="1">
        <v>5256</v>
      </c>
      <c r="B5257" s="444">
        <f>유형화!$F$71*hourly1!B5258/hourly1!$B$8763+유형화!$F$72*hourly1!C5258/hourly1!$C$8763+유형화!$F$73*hourly1!D5258/hourly1!$D$8763+유형화!$F$74*hourly1!E5258/hourly1!$E$8763</f>
        <v>81.034712275910593</v>
      </c>
      <c r="C5257" s="442">
        <f>hourly1!$F5258*유형화!$G$71/hourly1!$F$8763+유형화!$G$72*hourly1!$G5258/hourly1!$F$8763+유형화!$G$74*hourly1!I5258/hourly1!$I$8763</f>
        <v>0.32009213445648171</v>
      </c>
      <c r="D5257" s="14">
        <v>91.376447000000013</v>
      </c>
      <c r="E5257" s="14">
        <v>2.3717800000000002</v>
      </c>
      <c r="F5257" s="1">
        <v>990275</v>
      </c>
      <c r="G5257" s="15">
        <f t="shared" si="164"/>
        <v>0.10456183563162622</v>
      </c>
      <c r="H5257" s="15">
        <f t="shared" si="165"/>
        <v>0.20602951603671993</v>
      </c>
    </row>
    <row r="5258" spans="1:8">
      <c r="A5258" s="1">
        <v>5257</v>
      </c>
      <c r="B5258" s="444">
        <f>유형화!$F$71*hourly1!B5259/hourly1!$B$8763+유형화!$F$72*hourly1!C5259/hourly1!$C$8763+유형화!$F$73*hourly1!D5259/hourly1!$D$8763+유형화!$F$74*hourly1!E5259/hourly1!$E$8763</f>
        <v>78.589669889993502</v>
      </c>
      <c r="C5258" s="442">
        <f>hourly1!$F5259*유형화!$G$71/hourly1!$F$8763+유형화!$G$72*hourly1!$G5259/hourly1!$F$8763+유형화!$G$74*hourly1!I5259/hourly1!$I$8763</f>
        <v>0.26262430572701867</v>
      </c>
      <c r="D5258" s="14">
        <v>101.802374</v>
      </c>
      <c r="E5258" s="14">
        <v>0.53467999999999993</v>
      </c>
      <c r="F5258" s="1">
        <v>939456</v>
      </c>
      <c r="G5258" s="15">
        <f t="shared" si="164"/>
        <v>0.11649219735034497</v>
      </c>
      <c r="H5258" s="15">
        <f t="shared" si="165"/>
        <v>0.22660734294817572</v>
      </c>
    </row>
    <row r="5259" spans="1:8">
      <c r="A5259" s="1">
        <v>5258</v>
      </c>
      <c r="B5259" s="444">
        <f>유형화!$F$71*hourly1!B5260/hourly1!$B$8763+유형화!$F$72*hourly1!C5260/hourly1!$C$8763+유형화!$F$73*hourly1!D5260/hourly1!$D$8763+유형화!$F$74*hourly1!E5260/hourly1!$E$8763</f>
        <v>75.125549410155671</v>
      </c>
      <c r="C5259" s="442">
        <f>hourly1!$F5260*유형화!$G$71/hourly1!$F$8763+유형화!$G$72*hourly1!$G5260/hourly1!$F$8763+유형화!$G$74*hourly1!I5260/hourly1!$I$8763</f>
        <v>0.24312356844798674</v>
      </c>
      <c r="D5259" s="14">
        <v>144.42185599999999</v>
      </c>
      <c r="E5259" s="14">
        <v>0.29392000000000001</v>
      </c>
      <c r="F5259" s="1">
        <v>823708</v>
      </c>
      <c r="G5259" s="15">
        <f t="shared" si="164"/>
        <v>0.16526156208159842</v>
      </c>
      <c r="H5259" s="15">
        <f t="shared" si="165"/>
        <v>0.30553418066691879</v>
      </c>
    </row>
    <row r="5260" spans="1:8">
      <c r="A5260" s="1">
        <v>5259</v>
      </c>
      <c r="B5260" s="444">
        <f>유형화!$F$71*hourly1!B5261/hourly1!$B$8763+유형화!$F$72*hourly1!C5261/hourly1!$C$8763+유형화!$F$73*hourly1!D5261/hourly1!$D$8763+유형화!$F$74*hourly1!E5261/hourly1!$E$8763</f>
        <v>73.441075031837926</v>
      </c>
      <c r="C5260" s="442">
        <f>hourly1!$F5261*유형화!$G$71/hourly1!$F$8763+유형화!$G$72*hourly1!$G5261/hourly1!$F$8763+유형화!$G$74*hourly1!I5261/hourly1!$I$8763</f>
        <v>0.23701220097600384</v>
      </c>
      <c r="D5260" s="14">
        <v>170.13081</v>
      </c>
      <c r="E5260" s="14">
        <v>6.4399999999999999E-2</v>
      </c>
      <c r="F5260" s="1">
        <v>660225</v>
      </c>
      <c r="G5260" s="15">
        <f t="shared" si="164"/>
        <v>0.19468025268147521</v>
      </c>
      <c r="H5260" s="15">
        <f t="shared" si="165"/>
        <v>0.34946919819280625</v>
      </c>
    </row>
    <row r="5261" spans="1:8">
      <c r="A5261" s="1">
        <v>5260</v>
      </c>
      <c r="B5261" s="444">
        <f>유형화!$F$71*hourly1!B5262/hourly1!$B$8763+유형화!$F$72*hourly1!C5262/hourly1!$C$8763+유형화!$F$73*hourly1!D5262/hourly1!$D$8763+유형화!$F$74*hourly1!E5262/hourly1!$E$8763</f>
        <v>71.93030680520117</v>
      </c>
      <c r="C5261" s="442">
        <f>hourly1!$F5262*유형화!$G$71/hourly1!$F$8763+유형화!$G$72*hourly1!$G5262/hourly1!$F$8763+유형화!$G$74*hourly1!I5262/hourly1!$I$8763</f>
        <v>0.23704503982840458</v>
      </c>
      <c r="D5261" s="14">
        <v>199.39128700000001</v>
      </c>
      <c r="E5261" s="14">
        <v>8.0119999999999997E-2</v>
      </c>
      <c r="F5261" s="1">
        <v>537624</v>
      </c>
      <c r="G5261" s="15">
        <f t="shared" si="164"/>
        <v>0.22816294200706236</v>
      </c>
      <c r="H5261" s="15">
        <f t="shared" si="165"/>
        <v>0.39646752057632367</v>
      </c>
    </row>
    <row r="5262" spans="1:8">
      <c r="A5262" s="1">
        <v>5261</v>
      </c>
      <c r="B5262" s="444">
        <f>유형화!$F$71*hourly1!B5263/hourly1!$B$8763+유형화!$F$72*hourly1!C5263/hourly1!$C$8763+유형화!$F$73*hourly1!D5263/hourly1!$D$8763+유형화!$F$74*hourly1!E5263/hourly1!$E$8763</f>
        <v>71.417863475499061</v>
      </c>
      <c r="C5262" s="442">
        <f>hourly1!$F5263*유형화!$G$71/hourly1!$F$8763+유형화!$G$72*hourly1!$G5263/hourly1!$F$8763+유형화!$G$74*hourly1!I5263/hourly1!$I$8763</f>
        <v>0.23597309168117681</v>
      </c>
      <c r="D5262" s="14">
        <v>164.234241</v>
      </c>
      <c r="E5262" s="14">
        <v>5.5E-2</v>
      </c>
      <c r="F5262" s="1">
        <v>581273</v>
      </c>
      <c r="G5262" s="15">
        <f t="shared" si="164"/>
        <v>0.18793282378912024</v>
      </c>
      <c r="H5262" s="15">
        <f t="shared" si="165"/>
        <v>0.33961939226287075</v>
      </c>
    </row>
    <row r="5263" spans="1:8">
      <c r="A5263" s="1">
        <v>5262</v>
      </c>
      <c r="B5263" s="444">
        <f>유형화!$F$71*hourly1!B5264/hourly1!$B$8763+유형화!$F$72*hourly1!C5264/hourly1!$C$8763+유형화!$F$73*hourly1!D5264/hourly1!$D$8763+유형화!$F$74*hourly1!E5264/hourly1!$E$8763</f>
        <v>73.091701363585074</v>
      </c>
      <c r="C5263" s="442">
        <f>hourly1!$F5264*유형화!$G$71/hourly1!$F$8763+유형화!$G$72*hourly1!$G5264/hourly1!$F$8763+유형화!$G$74*hourly1!I5264/hourly1!$I$8763</f>
        <v>0.42099451984614716</v>
      </c>
      <c r="D5263" s="14">
        <v>133.543237</v>
      </c>
      <c r="E5263" s="14">
        <v>0.63940100000000022</v>
      </c>
      <c r="F5263" s="1">
        <v>969883</v>
      </c>
      <c r="G5263" s="15">
        <f t="shared" si="164"/>
        <v>0.15281318605996252</v>
      </c>
      <c r="H5263" s="15">
        <f t="shared" si="165"/>
        <v>0.2861416951260396</v>
      </c>
    </row>
    <row r="5264" spans="1:8">
      <c r="A5264" s="1">
        <v>5263</v>
      </c>
      <c r="B5264" s="444">
        <f>유형화!$F$71*hourly1!B5265/hourly1!$B$8763+유형화!$F$72*hourly1!C5265/hourly1!$C$8763+유형화!$F$73*hourly1!D5265/hourly1!$D$8763+유형화!$F$74*hourly1!E5265/hourly1!$E$8763</f>
        <v>138.98910516491452</v>
      </c>
      <c r="C5264" s="442">
        <f>hourly1!$F5265*유형화!$G$71/hourly1!$F$8763+유형화!$G$72*hourly1!$G5265/hourly1!$F$8763+유형화!$G$74*hourly1!I5265/hourly1!$I$8763</f>
        <v>0.75121550070990606</v>
      </c>
      <c r="D5264" s="14">
        <v>124.356892</v>
      </c>
      <c r="E5264" s="14">
        <v>53.512611000000092</v>
      </c>
      <c r="F5264" s="1">
        <v>1131058</v>
      </c>
      <c r="G5264" s="15">
        <f t="shared" si="164"/>
        <v>0.14230127486751473</v>
      </c>
      <c r="H5264" s="15">
        <f t="shared" si="165"/>
        <v>0.26937443515720438</v>
      </c>
    </row>
    <row r="5265" spans="1:8">
      <c r="A5265" s="1">
        <v>5264</v>
      </c>
      <c r="B5265" s="444">
        <f>유형화!$F$71*hourly1!B5266/hourly1!$B$8763+유형화!$F$72*hourly1!C5266/hourly1!$C$8763+유형화!$F$73*hourly1!D5266/hourly1!$D$8763+유형화!$F$74*hourly1!E5266/hourly1!$E$8763</f>
        <v>671.888317418322</v>
      </c>
      <c r="C5265" s="442">
        <f>hourly1!$F5266*유형화!$G$71/hourly1!$F$8763+유형화!$G$72*hourly1!$G5266/hourly1!$F$8763+유형화!$G$74*hourly1!I5266/hourly1!$I$8763</f>
        <v>0.64992850146581915</v>
      </c>
      <c r="D5265" s="14">
        <v>109.188632</v>
      </c>
      <c r="E5265" s="14">
        <v>214.78418600000009</v>
      </c>
      <c r="F5265" s="1">
        <v>1162525</v>
      </c>
      <c r="G5265" s="15">
        <f t="shared" si="164"/>
        <v>0.12494427357222722</v>
      </c>
      <c r="H5265" s="15">
        <f t="shared" si="165"/>
        <v>0.2408706624502992</v>
      </c>
    </row>
    <row r="5266" spans="1:8">
      <c r="A5266" s="1">
        <v>5265</v>
      </c>
      <c r="B5266" s="444">
        <f>유형화!$F$71*hourly1!B5267/hourly1!$B$8763+유형화!$F$72*hourly1!C5267/hourly1!$C$8763+유형화!$F$73*hourly1!D5267/hourly1!$D$8763+유형화!$F$74*hourly1!E5267/hourly1!$E$8763</f>
        <v>743.07738745662607</v>
      </c>
      <c r="C5266" s="442">
        <f>hourly1!$F5267*유형화!$G$71/hourly1!$F$8763+유형화!$G$72*hourly1!$G5267/hourly1!$F$8763+유형화!$G$74*hourly1!I5267/hourly1!$I$8763</f>
        <v>0.57529825731462914</v>
      </c>
      <c r="D5266" s="14">
        <v>90.362135000000009</v>
      </c>
      <c r="E5266" s="14">
        <v>420.71742899999981</v>
      </c>
      <c r="F5266" s="1">
        <v>1058368</v>
      </c>
      <c r="G5266" s="15">
        <f t="shared" si="164"/>
        <v>0.10340116099275362</v>
      </c>
      <c r="H5266" s="15">
        <f t="shared" si="165"/>
        <v>0.2039991136384727</v>
      </c>
    </row>
    <row r="5267" spans="1:8">
      <c r="A5267" s="1">
        <v>5266</v>
      </c>
      <c r="B5267" s="444">
        <f>유형화!$F$71*hourly1!B5268/hourly1!$B$8763+유형화!$F$72*hourly1!C5268/hourly1!$C$8763+유형화!$F$73*hourly1!D5268/hourly1!$D$8763+유형화!$F$74*hourly1!E5268/hourly1!$E$8763</f>
        <v>873.77752465060212</v>
      </c>
      <c r="C5267" s="442">
        <f>hourly1!$F5268*유형화!$G$71/hourly1!$F$8763+유형화!$G$72*hourly1!$G5268/hourly1!$F$8763+유형화!$G$74*hourly1!I5268/hourly1!$I$8763</f>
        <v>0.49007010878243129</v>
      </c>
      <c r="D5267" s="14">
        <v>39.659671000000003</v>
      </c>
      <c r="E5267" s="14">
        <v>599.63132599999994</v>
      </c>
      <c r="F5267" s="1">
        <v>945045</v>
      </c>
      <c r="G5267" s="15">
        <f t="shared" si="164"/>
        <v>4.538246054047574E-2</v>
      </c>
      <c r="H5267" s="15">
        <f t="shared" si="165"/>
        <v>9.5549997437517478E-2</v>
      </c>
    </row>
    <row r="5268" spans="1:8">
      <c r="A5268" s="1">
        <v>5267</v>
      </c>
      <c r="B5268" s="444">
        <f>유형화!$F$71*hourly1!B5269/hourly1!$B$8763+유형화!$F$72*hourly1!C5269/hourly1!$C$8763+유형화!$F$73*hourly1!D5269/hourly1!$D$8763+유형화!$F$74*hourly1!E5269/hourly1!$E$8763</f>
        <v>962.14915079939556</v>
      </c>
      <c r="C5268" s="442">
        <f>hourly1!$F5269*유형화!$G$71/hourly1!$F$8763+유형화!$G$72*hourly1!$G5269/hourly1!$F$8763+유형화!$G$74*hourly1!I5269/hourly1!$I$8763</f>
        <v>0.45809671904004645</v>
      </c>
      <c r="D5268" s="14">
        <v>15.317951000000001</v>
      </c>
      <c r="E5268" s="14">
        <v>735.13218700000073</v>
      </c>
      <c r="F5268" s="1">
        <v>924739</v>
      </c>
      <c r="G5268" s="15">
        <f t="shared" si="164"/>
        <v>1.7528292325431568E-2</v>
      </c>
      <c r="H5268" s="15">
        <f t="shared" si="165"/>
        <v>3.8134781438185217E-2</v>
      </c>
    </row>
    <row r="5269" spans="1:8">
      <c r="A5269" s="1">
        <v>5268</v>
      </c>
      <c r="B5269" s="444">
        <f>유형화!$F$71*hourly1!B5270/hourly1!$B$8763+유형화!$F$72*hourly1!C5270/hourly1!$C$8763+유형화!$F$73*hourly1!D5270/hourly1!$D$8763+유형화!$F$74*hourly1!E5270/hourly1!$E$8763</f>
        <v>913.61149393464916</v>
      </c>
      <c r="C5269" s="442">
        <f>hourly1!$F5270*유형화!$G$71/hourly1!$F$8763+유형화!$G$72*hourly1!$G5270/hourly1!$F$8763+유형화!$G$74*hourly1!I5270/hourly1!$I$8763</f>
        <v>0.44209336028469493</v>
      </c>
      <c r="D5269" s="14">
        <v>9.0544449999999959</v>
      </c>
      <c r="E5269" s="14">
        <v>875.02287700000056</v>
      </c>
      <c r="F5269" s="1">
        <v>862371</v>
      </c>
      <c r="G5269" s="15">
        <f t="shared" si="164"/>
        <v>1.0360978358302762E-2</v>
      </c>
      <c r="H5269" s="15">
        <f t="shared" si="165"/>
        <v>2.2736474866846757E-2</v>
      </c>
    </row>
    <row r="5270" spans="1:8">
      <c r="A5270" s="1">
        <v>5269</v>
      </c>
      <c r="B5270" s="444">
        <f>유형화!$F$71*hourly1!B5271/hourly1!$B$8763+유형화!$F$72*hourly1!C5271/hourly1!$C$8763+유형화!$F$73*hourly1!D5271/hourly1!$D$8763+유형화!$F$74*hourly1!E5271/hourly1!$E$8763</f>
        <v>751.92716174027635</v>
      </c>
      <c r="C5270" s="442">
        <f>hourly1!$F5271*유형화!$G$71/hourly1!$F$8763+유형화!$G$72*hourly1!$G5271/hourly1!$F$8763+유형화!$G$74*hourly1!I5271/hourly1!$I$8763</f>
        <v>0.55368165492036148</v>
      </c>
      <c r="D5270" s="14">
        <v>7.812837</v>
      </c>
      <c r="E5270" s="14">
        <v>839.42516599999942</v>
      </c>
      <c r="F5270" s="1">
        <v>848322</v>
      </c>
      <c r="G5270" s="15">
        <f t="shared" si="164"/>
        <v>8.9402094853905587E-3</v>
      </c>
      <c r="H5270" s="15">
        <f t="shared" si="165"/>
        <v>1.9652392021185402E-2</v>
      </c>
    </row>
    <row r="5271" spans="1:8">
      <c r="A5271" s="1">
        <v>5270</v>
      </c>
      <c r="B5271" s="444">
        <f>유형화!$F$71*hourly1!B5272/hourly1!$B$8763+유형화!$F$72*hourly1!C5272/hourly1!$C$8763+유형화!$F$73*hourly1!D5272/hourly1!$D$8763+유형화!$F$74*hourly1!E5272/hourly1!$E$8763</f>
        <v>840.17814963425076</v>
      </c>
      <c r="C5271" s="442">
        <f>hourly1!$F5272*유형화!$G$71/hourly1!$F$8763+유형화!$G$72*hourly1!$G5272/hourly1!$F$8763+유형화!$G$74*hourly1!I5272/hourly1!$I$8763</f>
        <v>0.51641607632431907</v>
      </c>
      <c r="D5271" s="14">
        <v>59.812517</v>
      </c>
      <c r="E5271" s="14">
        <v>712.08489300000019</v>
      </c>
      <c r="F5271" s="1">
        <v>844937</v>
      </c>
      <c r="G5271" s="15">
        <f t="shared" si="164"/>
        <v>6.8443310903386817E-2</v>
      </c>
      <c r="H5271" s="15">
        <f t="shared" si="165"/>
        <v>0.14035512797736679</v>
      </c>
    </row>
    <row r="5272" spans="1:8">
      <c r="A5272" s="1">
        <v>5271</v>
      </c>
      <c r="B5272" s="444">
        <f>유형화!$F$71*hourly1!B5273/hourly1!$B$8763+유형화!$F$72*hourly1!C5273/hourly1!$C$8763+유형화!$F$73*hourly1!D5273/hourly1!$D$8763+유형화!$F$74*hourly1!E5273/hourly1!$E$8763</f>
        <v>1006.4279677840339</v>
      </c>
      <c r="C5272" s="442">
        <f>hourly1!$F5273*유형화!$G$71/hourly1!$F$8763+유형화!$G$72*hourly1!$G5273/hourly1!$F$8763+유형화!$G$74*hourly1!I5273/hourly1!$I$8763</f>
        <v>0.38890713120919806</v>
      </c>
      <c r="D5272" s="14">
        <v>63.261173999999997</v>
      </c>
      <c r="E5272" s="14">
        <v>579.48089100000004</v>
      </c>
      <c r="F5272" s="1">
        <v>860993</v>
      </c>
      <c r="G5272" s="15">
        <f t="shared" si="164"/>
        <v>7.238960032722333E-2</v>
      </c>
      <c r="H5272" s="15">
        <f t="shared" si="165"/>
        <v>0.14778989355031702</v>
      </c>
    </row>
    <row r="5273" spans="1:8">
      <c r="A5273" s="1">
        <v>5272</v>
      </c>
      <c r="B5273" s="444">
        <f>유형화!$F$71*hourly1!B5274/hourly1!$B$8763+유형화!$F$72*hourly1!C5274/hourly1!$C$8763+유형화!$F$73*hourly1!D5274/hourly1!$D$8763+유형화!$F$74*hourly1!E5274/hourly1!$E$8763</f>
        <v>941.13504775014155</v>
      </c>
      <c r="C5273" s="442">
        <f>hourly1!$F5274*유형화!$G$71/hourly1!$F$8763+유형화!$G$72*hourly1!$G5274/hourly1!$F$8763+유형화!$G$74*hourly1!I5274/hourly1!$I$8763</f>
        <v>0.36768834339910189</v>
      </c>
      <c r="D5273" s="14">
        <v>48.637422000000001</v>
      </c>
      <c r="E5273" s="14">
        <v>403.59811100000019</v>
      </c>
      <c r="F5273" s="1">
        <v>839025</v>
      </c>
      <c r="G5273" s="15">
        <f t="shared" si="164"/>
        <v>5.5655678149863282E-2</v>
      </c>
      <c r="H5273" s="15">
        <f t="shared" si="165"/>
        <v>0.11580201412214422</v>
      </c>
    </row>
    <row r="5274" spans="1:8">
      <c r="A5274" s="1">
        <v>5273</v>
      </c>
      <c r="B5274" s="444">
        <f>유형화!$F$71*hourly1!B5275/hourly1!$B$8763+유형화!$F$72*hourly1!C5275/hourly1!$C$8763+유형화!$F$73*hourly1!D5275/hourly1!$D$8763+유형화!$F$74*hourly1!E5275/hourly1!$E$8763</f>
        <v>893.16509791168153</v>
      </c>
      <c r="C5274" s="442">
        <f>hourly1!$F5275*유형화!$G$71/hourly1!$F$8763+유형화!$G$72*hourly1!$G5275/hourly1!$F$8763+유형화!$G$74*hourly1!I5275/hourly1!$I$8763</f>
        <v>0.38891144996646254</v>
      </c>
      <c r="D5274" s="14">
        <v>28.965152</v>
      </c>
      <c r="E5274" s="14">
        <v>290.58944700000001</v>
      </c>
      <c r="F5274" s="1">
        <v>838372</v>
      </c>
      <c r="G5274" s="15">
        <f t="shared" si="164"/>
        <v>3.3144749680068752E-2</v>
      </c>
      <c r="H5274" s="15">
        <f t="shared" si="165"/>
        <v>7.0787384667014536E-2</v>
      </c>
    </row>
    <row r="5275" spans="1:8">
      <c r="A5275" s="1">
        <v>5274</v>
      </c>
      <c r="B5275" s="444">
        <f>유형화!$F$71*hourly1!B5276/hourly1!$B$8763+유형화!$F$72*hourly1!C5276/hourly1!$C$8763+유형화!$F$73*hourly1!D5276/hourly1!$D$8763+유형화!$F$74*hourly1!E5276/hourly1!$E$8763</f>
        <v>715.36176317354705</v>
      </c>
      <c r="C5275" s="442">
        <f>hourly1!$F5276*유형화!$G$71/hourly1!$F$8763+유형화!$G$72*hourly1!$G5276/hourly1!$F$8763+유형화!$G$74*hourly1!I5276/hourly1!$I$8763</f>
        <v>0.51644239629783217</v>
      </c>
      <c r="D5275" s="14">
        <v>32.260815999999998</v>
      </c>
      <c r="E5275" s="14">
        <v>154.79082700000001</v>
      </c>
      <c r="F5275" s="1">
        <v>834702</v>
      </c>
      <c r="G5275" s="15">
        <f t="shared" si="164"/>
        <v>3.6915969603569035E-2</v>
      </c>
      <c r="H5275" s="15">
        <f t="shared" si="165"/>
        <v>7.8493881860688064E-2</v>
      </c>
    </row>
    <row r="5276" spans="1:8">
      <c r="A5276" s="1">
        <v>5275</v>
      </c>
      <c r="B5276" s="444">
        <f>유형화!$F$71*hourly1!B5277/hourly1!$B$8763+유형화!$F$72*hourly1!C5277/hourly1!$C$8763+유형화!$F$73*hourly1!D5277/hourly1!$D$8763+유형화!$F$74*hourly1!E5277/hourly1!$E$8763</f>
        <v>260.24563348240304</v>
      </c>
      <c r="C5276" s="442">
        <f>hourly1!$F5277*유형화!$G$71/hourly1!$F$8763+유형화!$G$72*hourly1!$G5277/hourly1!$F$8763+유형화!$G$74*hourly1!I5277/hourly1!$I$8763</f>
        <v>0.63881943549396658</v>
      </c>
      <c r="D5276" s="14">
        <v>13.362833999999999</v>
      </c>
      <c r="E5276" s="14">
        <v>54.18503299999999</v>
      </c>
      <c r="F5276" s="1">
        <v>817787</v>
      </c>
      <c r="G5276" s="15">
        <f t="shared" si="164"/>
        <v>1.5291056920616601E-2</v>
      </c>
      <c r="H5276" s="15">
        <f t="shared" si="165"/>
        <v>3.3356720421683167E-2</v>
      </c>
    </row>
    <row r="5277" spans="1:8">
      <c r="A5277" s="1">
        <v>5276</v>
      </c>
      <c r="B5277" s="444">
        <f>유형화!$F$71*hourly1!B5278/hourly1!$B$8763+유형화!$F$72*hourly1!C5278/hourly1!$C$8763+유형화!$F$73*hourly1!D5278/hourly1!$D$8763+유형화!$F$74*hourly1!E5278/hourly1!$E$8763</f>
        <v>261.39455239617928</v>
      </c>
      <c r="C5277" s="442">
        <f>hourly1!$F5278*유형화!$G$71/hourly1!$F$8763+유형화!$G$72*hourly1!$G5278/hourly1!$F$8763+유형화!$G$74*hourly1!I5278/hourly1!$I$8763</f>
        <v>0.64422823079374147</v>
      </c>
      <c r="D5277" s="14">
        <v>26.725899999999999</v>
      </c>
      <c r="E5277" s="14">
        <v>15.949867999999981</v>
      </c>
      <c r="F5277" s="1">
        <v>846857</v>
      </c>
      <c r="G5277" s="15">
        <f t="shared" si="164"/>
        <v>3.0582379318242463E-2</v>
      </c>
      <c r="H5277" s="15">
        <f t="shared" si="165"/>
        <v>6.5512101237239273E-2</v>
      </c>
    </row>
    <row r="5278" spans="1:8">
      <c r="A5278" s="1">
        <v>5277</v>
      </c>
      <c r="B5278" s="444">
        <f>유형화!$F$71*hourly1!B5279/hourly1!$B$8763+유형화!$F$72*hourly1!C5279/hourly1!$C$8763+유형화!$F$73*hourly1!D5279/hourly1!$D$8763+유형화!$F$74*hourly1!E5279/hourly1!$E$8763</f>
        <v>139.52818520379722</v>
      </c>
      <c r="C5278" s="442">
        <f>hourly1!$F5279*유형화!$G$71/hourly1!$F$8763+유형화!$G$72*hourly1!$G5279/hourly1!$F$8763+유형화!$G$74*hourly1!I5279/hourly1!$I$8763</f>
        <v>0.54853638529965509</v>
      </c>
      <c r="D5278" s="14">
        <v>52.879550000000009</v>
      </c>
      <c r="E5278" s="14">
        <v>16.378620000000002</v>
      </c>
      <c r="F5278" s="1">
        <v>890635</v>
      </c>
      <c r="G5278" s="15">
        <f t="shared" si="164"/>
        <v>6.050993441859652E-2</v>
      </c>
      <c r="H5278" s="15">
        <f t="shared" si="165"/>
        <v>0.1252066634899863</v>
      </c>
    </row>
    <row r="5279" spans="1:8">
      <c r="A5279" s="1">
        <v>5278</v>
      </c>
      <c r="B5279" s="444">
        <f>유형화!$F$71*hourly1!B5280/hourly1!$B$8763+유형화!$F$72*hourly1!C5280/hourly1!$C$8763+유형화!$F$73*hourly1!D5280/hourly1!$D$8763+유형화!$F$74*hourly1!E5280/hourly1!$E$8763</f>
        <v>92.544255533845373</v>
      </c>
      <c r="C5279" s="442">
        <f>hourly1!$F5280*유형화!$G$71/hourly1!$F$8763+유형화!$G$72*hourly1!$G5280/hourly1!$F$8763+유형화!$G$74*hourly1!I5280/hourly1!$I$8763</f>
        <v>0.45786831382099064</v>
      </c>
      <c r="D5279" s="14">
        <v>49.866107999999997</v>
      </c>
      <c r="E5279" s="14">
        <v>10.711040000000001</v>
      </c>
      <c r="F5279" s="1">
        <v>944027</v>
      </c>
      <c r="G5279" s="15">
        <f t="shared" si="164"/>
        <v>5.7061660411078581E-2</v>
      </c>
      <c r="H5279" s="15">
        <f t="shared" si="165"/>
        <v>0.11853669980093048</v>
      </c>
    </row>
    <row r="5280" spans="1:8">
      <c r="A5280" s="1">
        <v>5279</v>
      </c>
      <c r="B5280" s="444">
        <f>유형화!$F$71*hourly1!B5281/hourly1!$B$8763+유형화!$F$72*hourly1!C5281/hourly1!$C$8763+유형화!$F$73*hourly1!D5281/hourly1!$D$8763+유형화!$F$74*hourly1!E5281/hourly1!$E$8763</f>
        <v>87.713257392512318</v>
      </c>
      <c r="C5280" s="442">
        <f>hourly1!$F5281*유형화!$G$71/hourly1!$F$8763+유형화!$G$72*hourly1!$G5281/hourly1!$F$8763+유형화!$G$74*hourly1!I5281/hourly1!$I$8763</f>
        <v>0.35179979839817405</v>
      </c>
      <c r="D5280" s="14">
        <v>41.526092999999989</v>
      </c>
      <c r="E5280" s="14">
        <v>8.2354399999999988</v>
      </c>
      <c r="F5280" s="1">
        <v>1085751</v>
      </c>
      <c r="G5280" s="15">
        <f t="shared" si="164"/>
        <v>4.7518202482633436E-2</v>
      </c>
      <c r="H5280" s="15">
        <f t="shared" si="165"/>
        <v>9.9799849514031536E-2</v>
      </c>
    </row>
    <row r="5281" spans="1:8">
      <c r="A5281" s="1">
        <v>5280</v>
      </c>
      <c r="B5281" s="444">
        <f>유형화!$F$71*hourly1!B5282/hourly1!$B$8763+유형화!$F$72*hourly1!C5282/hourly1!$C$8763+유형화!$F$73*hourly1!D5282/hourly1!$D$8763+유형화!$F$74*hourly1!E5282/hourly1!$E$8763</f>
        <v>81.976428330419409</v>
      </c>
      <c r="C5281" s="442">
        <f>hourly1!$F5282*유형화!$G$71/hourly1!$F$8763+유형화!$G$72*hourly1!$G5282/hourly1!$F$8763+유형화!$G$74*hourly1!I5282/hourly1!$I$8763</f>
        <v>0.32010623153207812</v>
      </c>
      <c r="D5281" s="14">
        <v>44.443525999999999</v>
      </c>
      <c r="E5281" s="14">
        <v>1.65056</v>
      </c>
      <c r="F5281" s="1">
        <v>1063198</v>
      </c>
      <c r="G5281" s="15">
        <f t="shared" si="164"/>
        <v>5.085661363591764E-2</v>
      </c>
      <c r="H5281" s="15">
        <f t="shared" si="165"/>
        <v>0.10640101388118597</v>
      </c>
    </row>
    <row r="5282" spans="1:8">
      <c r="A5282" s="1">
        <v>5281</v>
      </c>
      <c r="B5282" s="444">
        <f>유형화!$F$71*hourly1!B5283/hourly1!$B$8763+유형화!$F$72*hourly1!C5283/hourly1!$C$8763+유형화!$F$73*hourly1!D5283/hourly1!$D$8763+유형화!$F$74*hourly1!E5283/hourly1!$E$8763</f>
        <v>78.227047472016494</v>
      </c>
      <c r="C5282" s="442">
        <f>hourly1!$F5283*유형화!$G$71/hourly1!$F$8763+유형화!$G$72*hourly1!$G5283/hourly1!$F$8763+유형화!$G$74*hourly1!I5283/hourly1!$I$8763</f>
        <v>0.26262675030660176</v>
      </c>
      <c r="D5282" s="14">
        <v>38.485204000000003</v>
      </c>
      <c r="E5282" s="14">
        <v>0.50751999999999997</v>
      </c>
      <c r="F5282" s="1">
        <v>961468</v>
      </c>
      <c r="G5282" s="15">
        <f t="shared" si="164"/>
        <v>4.4038520942903413E-2</v>
      </c>
      <c r="H5282" s="15">
        <f t="shared" si="165"/>
        <v>9.2864937701758341E-2</v>
      </c>
    </row>
    <row r="5283" spans="1:8">
      <c r="A5283" s="1">
        <v>5282</v>
      </c>
      <c r="B5283" s="444">
        <f>유형화!$F$71*hourly1!B5284/hourly1!$B$8763+유형화!$F$72*hourly1!C5284/hourly1!$C$8763+유형화!$F$73*hourly1!D5284/hourly1!$D$8763+유형화!$F$74*hourly1!E5284/hourly1!$E$8763</f>
        <v>75.574539730150278</v>
      </c>
      <c r="C5283" s="442">
        <f>hourly1!$F5284*유형화!$G$71/hourly1!$F$8763+유형화!$G$72*hourly1!$G5284/hourly1!$F$8763+유형화!$G$74*hourly1!I5284/hourly1!$I$8763</f>
        <v>0.24312373141995886</v>
      </c>
      <c r="D5283" s="14">
        <v>42.034438999999992</v>
      </c>
      <c r="E5283" s="14">
        <v>0.17680000000000001</v>
      </c>
      <c r="F5283" s="1">
        <v>794399</v>
      </c>
      <c r="G5283" s="15">
        <f t="shared" si="164"/>
        <v>4.8099901516039656E-2</v>
      </c>
      <c r="H5283" s="15">
        <f t="shared" si="165"/>
        <v>0.10095372487289904</v>
      </c>
    </row>
    <row r="5284" spans="1:8">
      <c r="A5284" s="1">
        <v>5283</v>
      </c>
      <c r="B5284" s="444">
        <f>유형화!$F$71*hourly1!B5285/hourly1!$B$8763+유형화!$F$72*hourly1!C5285/hourly1!$C$8763+유형화!$F$73*hourly1!D5285/hourly1!$D$8763+유형화!$F$74*hourly1!E5285/hourly1!$E$8763</f>
        <v>75.212664551372711</v>
      </c>
      <c r="C5284" s="442">
        <f>hourly1!$F5285*유형화!$G$71/hourly1!$F$8763+유형화!$G$72*hourly1!$G5285/hourly1!$F$8763+유형화!$G$74*hourly1!I5285/hourly1!$I$8763</f>
        <v>0.23698441425474151</v>
      </c>
      <c r="D5284" s="14">
        <v>41.706937000000003</v>
      </c>
      <c r="E5284" s="14">
        <v>6.9919999999999996E-2</v>
      </c>
      <c r="F5284" s="1">
        <v>626391</v>
      </c>
      <c r="G5284" s="15">
        <f t="shared" si="164"/>
        <v>4.7725141811353095E-2</v>
      </c>
      <c r="H5284" s="15">
        <f t="shared" si="165"/>
        <v>0.10021051812799311</v>
      </c>
    </row>
    <row r="5285" spans="1:8">
      <c r="A5285" s="1">
        <v>5284</v>
      </c>
      <c r="B5285" s="444">
        <f>유형화!$F$71*hourly1!B5286/hourly1!$B$8763+유형화!$F$72*hourly1!C5286/hourly1!$C$8763+유형화!$F$73*hourly1!D5286/hourly1!$D$8763+유형화!$F$74*hourly1!E5286/hourly1!$E$8763</f>
        <v>73.456001840731929</v>
      </c>
      <c r="C5285" s="442">
        <f>hourly1!$F5286*유형화!$G$71/hourly1!$F$8763+유형화!$G$72*hourly1!$G5286/hourly1!$F$8763+유형화!$G$74*hourly1!I5286/hourly1!$I$8763</f>
        <v>0.23701757905108684</v>
      </c>
      <c r="D5285" s="14">
        <v>45.208167000000003</v>
      </c>
      <c r="E5285" s="14">
        <v>7.1480000000000002E-2</v>
      </c>
      <c r="F5285" s="1">
        <v>520716</v>
      </c>
      <c r="G5285" s="15">
        <f t="shared" si="164"/>
        <v>5.1731590385223757E-2</v>
      </c>
      <c r="H5285" s="15">
        <f t="shared" si="165"/>
        <v>0.10812275812483288</v>
      </c>
    </row>
    <row r="5286" spans="1:8">
      <c r="A5286" s="1">
        <v>5285</v>
      </c>
      <c r="B5286" s="444">
        <f>유형화!$F$71*hourly1!B5287/hourly1!$B$8763+유형화!$F$72*hourly1!C5287/hourly1!$C$8763+유형화!$F$73*hourly1!D5287/hourly1!$D$8763+유형화!$F$74*hourly1!E5287/hourly1!$E$8763</f>
        <v>72.280988816279319</v>
      </c>
      <c r="C5286" s="442">
        <f>hourly1!$F5287*유형화!$G$71/hourly1!$F$8763+유형화!$G$72*hourly1!$G5287/hourly1!$F$8763+유형화!$G$74*hourly1!I5287/hourly1!$I$8763</f>
        <v>0.23594921628724774</v>
      </c>
      <c r="D5286" s="14">
        <v>59.557897000000011</v>
      </c>
      <c r="E5286" s="14">
        <v>2.7119999999999998E-2</v>
      </c>
      <c r="F5286" s="1">
        <v>581154</v>
      </c>
      <c r="G5286" s="15">
        <f t="shared" si="164"/>
        <v>6.8151949885721916E-2</v>
      </c>
      <c r="H5286" s="15">
        <f t="shared" si="165"/>
        <v>0.13980358260074291</v>
      </c>
    </row>
    <row r="5287" spans="1:8">
      <c r="A5287" s="1">
        <v>5286</v>
      </c>
      <c r="B5287" s="444">
        <f>유형화!$F$71*hourly1!B5288/hourly1!$B$8763+유형화!$F$72*hourly1!C5288/hourly1!$C$8763+유형화!$F$73*hourly1!D5288/hourly1!$D$8763+유형화!$F$74*hourly1!E5288/hourly1!$E$8763</f>
        <v>73.140637567519519</v>
      </c>
      <c r="C5287" s="442">
        <f>hourly1!$F5288*유형화!$G$71/hourly1!$F$8763+유형화!$G$72*hourly1!$G5288/hourly1!$F$8763+유형화!$G$74*hourly1!I5288/hourly1!$I$8763</f>
        <v>0.42098498598577194</v>
      </c>
      <c r="D5287" s="14">
        <v>53.398203000000002</v>
      </c>
      <c r="E5287" s="14">
        <v>0.10172200000000001</v>
      </c>
      <c r="F5287" s="1">
        <v>917874</v>
      </c>
      <c r="G5287" s="15">
        <f t="shared" si="164"/>
        <v>6.1103427725858167E-2</v>
      </c>
      <c r="H5287" s="15">
        <f t="shared" si="165"/>
        <v>0.12634937505980529</v>
      </c>
    </row>
    <row r="5288" spans="1:8">
      <c r="A5288" s="1">
        <v>5287</v>
      </c>
      <c r="B5288" s="444">
        <f>유형화!$F$71*hourly1!B5289/hourly1!$B$8763+유형화!$F$72*hourly1!C5289/hourly1!$C$8763+유형화!$F$73*hourly1!D5289/hourly1!$D$8763+유형화!$F$74*hourly1!E5289/hourly1!$E$8763</f>
        <v>138.23845340555513</v>
      </c>
      <c r="C5288" s="442">
        <f>hourly1!$F5289*유형화!$G$71/hourly1!$F$8763+유형화!$G$72*hourly1!$G5289/hourly1!$F$8763+유형화!$G$74*hourly1!I5289/hourly1!$I$8763</f>
        <v>0.75122633834605734</v>
      </c>
      <c r="D5288" s="14">
        <v>60.419148999999997</v>
      </c>
      <c r="E5288" s="14">
        <v>17.044132999999981</v>
      </c>
      <c r="F5288" s="1">
        <v>1019837</v>
      </c>
      <c r="G5288" s="15">
        <f t="shared" si="164"/>
        <v>6.9137478356328871E-2</v>
      </c>
      <c r="H5288" s="15">
        <f t="shared" si="165"/>
        <v>0.14166772501493993</v>
      </c>
    </row>
    <row r="5289" spans="1:8">
      <c r="A5289" s="1">
        <v>5288</v>
      </c>
      <c r="B5289" s="444">
        <f>유형화!$F$71*hourly1!B5290/hourly1!$B$8763+유형화!$F$72*hourly1!C5290/hourly1!$C$8763+유형화!$F$73*hourly1!D5290/hourly1!$D$8763+유형화!$F$74*hourly1!E5290/hourly1!$E$8763</f>
        <v>634.4421416533927</v>
      </c>
      <c r="C5289" s="442">
        <f>hourly1!$F5290*유형화!$G$71/hourly1!$F$8763+유형화!$G$72*hourly1!$G5290/hourly1!$F$8763+유형화!$G$74*hourly1!I5290/hourly1!$I$8763</f>
        <v>0.64993779086823433</v>
      </c>
      <c r="D5289" s="14">
        <v>69.922117</v>
      </c>
      <c r="E5289" s="14">
        <v>93.48492899999998</v>
      </c>
      <c r="F5289" s="1">
        <v>932892</v>
      </c>
      <c r="G5289" s="15">
        <f t="shared" si="164"/>
        <v>8.0011700441464273E-2</v>
      </c>
      <c r="H5289" s="15">
        <f t="shared" si="165"/>
        <v>0.1619648950567584</v>
      </c>
    </row>
    <row r="5290" spans="1:8">
      <c r="A5290" s="1">
        <v>5289</v>
      </c>
      <c r="B5290" s="444">
        <f>유형화!$F$71*hourly1!B5291/hourly1!$B$8763+유형화!$F$72*hourly1!C5291/hourly1!$C$8763+유형화!$F$73*hourly1!D5291/hourly1!$D$8763+유형화!$F$74*hourly1!E5291/hourly1!$E$8763</f>
        <v>723.13923119823971</v>
      </c>
      <c r="C5290" s="442">
        <f>hourly1!$F5291*유형화!$G$71/hourly1!$F$8763+유형화!$G$72*hourly1!$G5291/hourly1!$F$8763+유형화!$G$74*hourly1!I5291/hourly1!$I$8763</f>
        <v>0.57531292479212759</v>
      </c>
      <c r="D5290" s="14">
        <v>87.178235000000001</v>
      </c>
      <c r="E5290" s="14">
        <v>225.54237999999961</v>
      </c>
      <c r="F5290" s="1">
        <v>857439</v>
      </c>
      <c r="G5290" s="15">
        <f t="shared" si="164"/>
        <v>9.975783232987033E-2</v>
      </c>
      <c r="H5290" s="15">
        <f t="shared" si="165"/>
        <v>0.19759237642942523</v>
      </c>
    </row>
    <row r="5291" spans="1:8">
      <c r="A5291" s="1">
        <v>5290</v>
      </c>
      <c r="B5291" s="444">
        <f>유형화!$F$71*hourly1!B5292/hourly1!$B$8763+유형화!$F$72*hourly1!C5292/hourly1!$C$8763+유형화!$F$73*hourly1!D5292/hourly1!$D$8763+유형화!$F$74*hourly1!E5292/hourly1!$E$8763</f>
        <v>850.0298679121446</v>
      </c>
      <c r="C5291" s="442">
        <f>hourly1!$F5292*유형화!$G$71/hourly1!$F$8763+유형화!$G$72*hourly1!$G5292/hourly1!$F$8763+유형화!$G$74*hourly1!I5292/hourly1!$I$8763</f>
        <v>0.49009455457826312</v>
      </c>
      <c r="D5291" s="14">
        <v>83.700419999999994</v>
      </c>
      <c r="E5291" s="14">
        <v>319.27869799999979</v>
      </c>
      <c r="F5291" s="1">
        <v>826313</v>
      </c>
      <c r="G5291" s="15">
        <f t="shared" si="164"/>
        <v>9.5778177480878399E-2</v>
      </c>
      <c r="H5291" s="15">
        <f t="shared" si="165"/>
        <v>0.19053584588027503</v>
      </c>
    </row>
    <row r="5292" spans="1:8">
      <c r="A5292" s="1">
        <v>5291</v>
      </c>
      <c r="B5292" s="444">
        <f>유형화!$F$71*hourly1!B5293/hourly1!$B$8763+유형화!$F$72*hourly1!C5293/hourly1!$C$8763+유형화!$F$73*hourly1!D5293/hourly1!$D$8763+유형화!$F$74*hourly1!E5293/hourly1!$E$8763</f>
        <v>961.97332884963498</v>
      </c>
      <c r="C5292" s="442">
        <f>hourly1!$F5293*유형화!$G$71/hourly1!$F$8763+유형화!$G$72*hourly1!$G5293/hourly1!$F$8763+유형화!$G$74*hourly1!I5293/hourly1!$I$8763</f>
        <v>0.45812393535940515</v>
      </c>
      <c r="D5292" s="14">
        <v>80.555384000000004</v>
      </c>
      <c r="E5292" s="14">
        <v>420.8712509999998</v>
      </c>
      <c r="F5292" s="1">
        <v>833393</v>
      </c>
      <c r="G5292" s="15">
        <f t="shared" si="164"/>
        <v>9.2179320794236311E-2</v>
      </c>
      <c r="H5292" s="15">
        <f t="shared" si="165"/>
        <v>0.18410140537077349</v>
      </c>
    </row>
    <row r="5293" spans="1:8">
      <c r="A5293" s="1">
        <v>5292</v>
      </c>
      <c r="B5293" s="444">
        <f>유형화!$F$71*hourly1!B5294/hourly1!$B$8763+유형화!$F$72*hourly1!C5294/hourly1!$C$8763+유형화!$F$73*hourly1!D5294/hourly1!$D$8763+유형화!$F$74*hourly1!E5294/hourly1!$E$8763</f>
        <v>905.92339447978281</v>
      </c>
      <c r="C5293" s="442">
        <f>hourly1!$F5294*유형화!$G$71/hourly1!$F$8763+유형화!$G$72*hourly1!$G5294/hourly1!$F$8763+유형화!$G$74*hourly1!I5294/hourly1!$I$8763</f>
        <v>0.44212465090335973</v>
      </c>
      <c r="D5293" s="14">
        <v>81.783507</v>
      </c>
      <c r="E5293" s="14">
        <v>512.41464099999985</v>
      </c>
      <c r="F5293" s="1">
        <v>845728</v>
      </c>
      <c r="G5293" s="15">
        <f t="shared" si="164"/>
        <v>9.3584658815985169E-2</v>
      </c>
      <c r="H5293" s="15">
        <f t="shared" si="165"/>
        <v>0.18662007149050183</v>
      </c>
    </row>
    <row r="5294" spans="1:8">
      <c r="A5294" s="1">
        <v>5293</v>
      </c>
      <c r="B5294" s="444">
        <f>유형화!$F$71*hourly1!B5295/hourly1!$B$8763+유형화!$F$72*hourly1!C5295/hourly1!$C$8763+유형화!$F$73*hourly1!D5295/hourly1!$D$8763+유형화!$F$74*hourly1!E5295/hourly1!$E$8763</f>
        <v>759.11734171820501</v>
      </c>
      <c r="C5294" s="442">
        <f>hourly1!$F5295*유형화!$G$71/hourly1!$F$8763+유형화!$G$72*hourly1!$G5295/hourly1!$F$8763+유형화!$G$74*hourly1!I5295/hourly1!$I$8763</f>
        <v>0.55371791618417876</v>
      </c>
      <c r="D5294" s="14">
        <v>104.873164</v>
      </c>
      <c r="E5294" s="14">
        <v>592.90260300000057</v>
      </c>
      <c r="F5294" s="1">
        <v>827031</v>
      </c>
      <c r="G5294" s="15">
        <f t="shared" si="164"/>
        <v>0.12000609452823854</v>
      </c>
      <c r="H5294" s="15">
        <f t="shared" si="165"/>
        <v>0.23256843984695802</v>
      </c>
    </row>
    <row r="5295" spans="1:8">
      <c r="A5295" s="1">
        <v>5294</v>
      </c>
      <c r="B5295" s="444">
        <f>유형화!$F$71*hourly1!B5296/hourly1!$B$8763+유형화!$F$72*hourly1!C5296/hourly1!$C$8763+유형화!$F$73*hourly1!D5296/hourly1!$D$8763+유형화!$F$74*hourly1!E5296/hourly1!$E$8763</f>
        <v>858.39632658152664</v>
      </c>
      <c r="C5295" s="442">
        <f>hourly1!$F5296*유형화!$G$71/hourly1!$F$8763+유형화!$G$72*hourly1!$G5296/hourly1!$F$8763+유형화!$G$74*hourly1!I5296/hourly1!$I$8763</f>
        <v>0.51644891517672076</v>
      </c>
      <c r="D5295" s="14">
        <v>143.46193600000001</v>
      </c>
      <c r="E5295" s="14">
        <v>599.90372700000057</v>
      </c>
      <c r="F5295" s="1">
        <v>863122</v>
      </c>
      <c r="G5295" s="15">
        <f t="shared" si="164"/>
        <v>0.1641631280698283</v>
      </c>
      <c r="H5295" s="15">
        <f t="shared" si="165"/>
        <v>0.30384277519961311</v>
      </c>
    </row>
    <row r="5296" spans="1:8">
      <c r="A5296" s="1">
        <v>5295</v>
      </c>
      <c r="B5296" s="444">
        <f>유형화!$F$71*hourly1!B5297/hourly1!$B$8763+유형화!$F$72*hourly1!C5297/hourly1!$C$8763+유형화!$F$73*hourly1!D5297/hourly1!$D$8763+유형화!$F$74*hourly1!E5297/hourly1!$E$8763</f>
        <v>1029.7398463008294</v>
      </c>
      <c r="C5296" s="442">
        <f>hourly1!$F5297*유형화!$G$71/hourly1!$F$8763+유형화!$G$72*hourly1!$G5297/hourly1!$F$8763+유형화!$G$74*hourly1!I5297/hourly1!$I$8763</f>
        <v>0.38892839905157262</v>
      </c>
      <c r="D5296" s="14">
        <v>171.07436799999999</v>
      </c>
      <c r="E5296" s="14">
        <v>570.38719199999969</v>
      </c>
      <c r="F5296" s="1">
        <v>870197</v>
      </c>
      <c r="G5296" s="15">
        <f t="shared" si="164"/>
        <v>0.19575996369830764</v>
      </c>
      <c r="H5296" s="15">
        <f t="shared" si="165"/>
        <v>0.35103317871387962</v>
      </c>
    </row>
    <row r="5297" spans="1:8">
      <c r="A5297" s="1">
        <v>5296</v>
      </c>
      <c r="B5297" s="444">
        <f>유형화!$F$71*hourly1!B5298/hourly1!$B$8763+유형화!$F$72*hourly1!C5298/hourly1!$C$8763+유형화!$F$73*hourly1!D5298/hourly1!$D$8763+유형화!$F$74*hourly1!E5298/hourly1!$E$8763</f>
        <v>951.10441580093891</v>
      </c>
      <c r="C5297" s="442">
        <f>hourly1!$F5298*유형화!$G$71/hourly1!$F$8763+유형화!$G$72*hourly1!$G5298/hourly1!$F$8763+유형화!$G$74*hourly1!I5298/hourly1!$I$8763</f>
        <v>0.36770724814787936</v>
      </c>
      <c r="D5297" s="14">
        <v>159.46741700000001</v>
      </c>
      <c r="E5297" s="14">
        <v>454.87817900000027</v>
      </c>
      <c r="F5297" s="1">
        <v>831857</v>
      </c>
      <c r="G5297" s="15">
        <f t="shared" si="164"/>
        <v>0.18247815922361257</v>
      </c>
      <c r="H5297" s="15">
        <f t="shared" si="165"/>
        <v>0.33155964943847732</v>
      </c>
    </row>
    <row r="5298" spans="1:8">
      <c r="A5298" s="1">
        <v>5297</v>
      </c>
      <c r="B5298" s="444">
        <f>유형화!$F$71*hourly1!B5299/hourly1!$B$8763+유형화!$F$72*hourly1!C5299/hourly1!$C$8763+유형화!$F$73*hourly1!D5299/hourly1!$D$8763+유형화!$F$74*hourly1!E5299/hourly1!$E$8763</f>
        <v>884.29450448305636</v>
      </c>
      <c r="C5298" s="442">
        <f>hourly1!$F5299*유형화!$G$71/hourly1!$F$8763+유형화!$G$72*hourly1!$G5299/hourly1!$F$8763+유형화!$G$74*hourly1!I5299/hourly1!$I$8763</f>
        <v>0.38893190294897517</v>
      </c>
      <c r="D5298" s="14">
        <v>120.30592</v>
      </c>
      <c r="E5298" s="14">
        <v>305.13300100000021</v>
      </c>
      <c r="F5298" s="1">
        <v>801325</v>
      </c>
      <c r="G5298" s="15">
        <f t="shared" si="164"/>
        <v>0.13766575792284386</v>
      </c>
      <c r="H5298" s="15">
        <f t="shared" si="165"/>
        <v>0.26186327642486712</v>
      </c>
    </row>
    <row r="5299" spans="1:8">
      <c r="A5299" s="1">
        <v>5298</v>
      </c>
      <c r="B5299" s="444">
        <f>유형화!$F$71*hourly1!B5300/hourly1!$B$8763+유형화!$F$72*hourly1!C5300/hourly1!$C$8763+유형화!$F$73*hourly1!D5300/hourly1!$D$8763+유형화!$F$74*hourly1!E5300/hourly1!$E$8763</f>
        <v>730.99908653160696</v>
      </c>
      <c r="C5299" s="442">
        <f>hourly1!$F5300*유형화!$G$71/hourly1!$F$8763+유형화!$G$72*hourly1!$G5300/hourly1!$F$8763+유형화!$G$74*hourly1!I5300/hourly1!$I$8763</f>
        <v>0.5164687162713445</v>
      </c>
      <c r="D5299" s="14">
        <v>72.000500000000002</v>
      </c>
      <c r="E5299" s="14">
        <v>162.79616699999971</v>
      </c>
      <c r="F5299" s="1">
        <v>811491</v>
      </c>
      <c r="G5299" s="15">
        <f t="shared" si="164"/>
        <v>8.2389988816208876E-2</v>
      </c>
      <c r="H5299" s="15">
        <f t="shared" si="165"/>
        <v>0.16633874001139204</v>
      </c>
    </row>
    <row r="5300" spans="1:8">
      <c r="A5300" s="1">
        <v>5299</v>
      </c>
      <c r="B5300" s="444">
        <f>유형화!$F$71*hourly1!B5301/hourly1!$B$8763+유형화!$F$72*hourly1!C5301/hourly1!$C$8763+유형화!$F$73*hourly1!D5301/hourly1!$D$8763+유형화!$F$74*hourly1!E5301/hourly1!$E$8763</f>
        <v>261.60808578306904</v>
      </c>
      <c r="C5300" s="442">
        <f>hourly1!$F5301*유형화!$G$71/hourly1!$F$8763+유형화!$G$72*hourly1!$G5301/hourly1!$F$8763+유형화!$G$74*hourly1!I5301/hourly1!$I$8763</f>
        <v>0.63885512635588115</v>
      </c>
      <c r="D5300" s="14">
        <v>63.676591999999999</v>
      </c>
      <c r="E5300" s="14">
        <v>58.609224999999931</v>
      </c>
      <c r="F5300" s="1">
        <v>789992</v>
      </c>
      <c r="G5300" s="15">
        <f t="shared" si="164"/>
        <v>7.2864962086850713E-2</v>
      </c>
      <c r="H5300" s="15">
        <f t="shared" si="165"/>
        <v>0.14868102571323305</v>
      </c>
    </row>
    <row r="5301" spans="1:8">
      <c r="A5301" s="1">
        <v>5300</v>
      </c>
      <c r="B5301" s="444">
        <f>유형화!$F$71*hourly1!B5302/hourly1!$B$8763+유형화!$F$72*hourly1!C5302/hourly1!$C$8763+유형화!$F$73*hourly1!D5302/hourly1!$D$8763+유형화!$F$74*hourly1!E5302/hourly1!$E$8763</f>
        <v>263.16840136451344</v>
      </c>
      <c r="C5301" s="442">
        <f>hourly1!$F5302*유형화!$G$71/hourly1!$F$8763+유형화!$G$72*hourly1!$G5302/hourly1!$F$8763+유형화!$G$74*hourly1!I5302/hourly1!$I$8763</f>
        <v>0.64425512116915729</v>
      </c>
      <c r="D5301" s="14">
        <v>77.366878000000014</v>
      </c>
      <c r="E5301" s="14">
        <v>13.688045999999989</v>
      </c>
      <c r="F5301" s="1">
        <v>802260</v>
      </c>
      <c r="G5301" s="15">
        <f t="shared" si="164"/>
        <v>8.8530721497281237E-2</v>
      </c>
      <c r="H5301" s="15">
        <f t="shared" si="165"/>
        <v>0.17752588734886487</v>
      </c>
    </row>
    <row r="5302" spans="1:8">
      <c r="A5302" s="1">
        <v>5301</v>
      </c>
      <c r="B5302" s="444">
        <f>유형화!$F$71*hourly1!B5303/hourly1!$B$8763+유형화!$F$72*hourly1!C5303/hourly1!$C$8763+유형화!$F$73*hourly1!D5303/hourly1!$D$8763+유형화!$F$74*hourly1!E5303/hourly1!$E$8763</f>
        <v>138.73203397739533</v>
      </c>
      <c r="C5302" s="442">
        <f>hourly1!$F5303*유형화!$G$71/hourly1!$F$8763+유형화!$G$72*hourly1!$G5303/hourly1!$F$8763+유형화!$G$74*hourly1!I5303/hourly1!$I$8763</f>
        <v>0.54854371903840382</v>
      </c>
      <c r="D5302" s="14">
        <v>106.041473</v>
      </c>
      <c r="E5302" s="14">
        <v>12.289859999999999</v>
      </c>
      <c r="F5302" s="1">
        <v>785383</v>
      </c>
      <c r="G5302" s="15">
        <f t="shared" si="164"/>
        <v>0.12134298754209089</v>
      </c>
      <c r="H5302" s="15">
        <f t="shared" si="165"/>
        <v>0.23482468197622605</v>
      </c>
    </row>
    <row r="5303" spans="1:8">
      <c r="A5303" s="1">
        <v>5302</v>
      </c>
      <c r="B5303" s="444">
        <f>유형화!$F$71*hourly1!B5304/hourly1!$B$8763+유형화!$F$72*hourly1!C5304/hourly1!$C$8763+유형화!$F$73*hourly1!D5304/hourly1!$D$8763+유형화!$F$74*hourly1!E5304/hourly1!$E$8763</f>
        <v>92.452991743871408</v>
      </c>
      <c r="C5303" s="442">
        <f>hourly1!$F5304*유형화!$G$71/hourly1!$F$8763+유형화!$G$72*hourly1!$G5304/hourly1!$F$8763+유형화!$G$74*hourly1!I5304/hourly1!$I$8763</f>
        <v>0.45787100285853216</v>
      </c>
      <c r="D5303" s="14">
        <v>93.490795999999989</v>
      </c>
      <c r="E5303" s="14">
        <v>4.3089599999999999</v>
      </c>
      <c r="F5303" s="1">
        <v>875600</v>
      </c>
      <c r="G5303" s="15">
        <f t="shared" si="164"/>
        <v>0.10698127980859111</v>
      </c>
      <c r="H5303" s="15">
        <f t="shared" si="165"/>
        <v>0.2102455429278465</v>
      </c>
    </row>
    <row r="5304" spans="1:8">
      <c r="A5304" s="1">
        <v>5303</v>
      </c>
      <c r="B5304" s="444">
        <f>유형화!$F$71*hourly1!B5305/hourly1!$B$8763+유형화!$F$72*hourly1!C5305/hourly1!$C$8763+유형화!$F$73*hourly1!D5305/hourly1!$D$8763+유형화!$F$74*hourly1!E5305/hourly1!$E$8763</f>
        <v>87.967893972573123</v>
      </c>
      <c r="C5304" s="442">
        <f>hourly1!$F5305*유형화!$G$71/hourly1!$F$8763+유형화!$G$72*hourly1!$G5305/hourly1!$F$8763+유형화!$G$74*hourly1!I5305/hourly1!$I$8763</f>
        <v>0.35179116088364759</v>
      </c>
      <c r="D5304" s="14">
        <v>102.757977</v>
      </c>
      <c r="E5304" s="14">
        <v>2.2648000000000001</v>
      </c>
      <c r="F5304" s="1">
        <v>926253</v>
      </c>
      <c r="G5304" s="15">
        <f t="shared" si="164"/>
        <v>0.11758569143000741</v>
      </c>
      <c r="H5304" s="15">
        <f t="shared" si="165"/>
        <v>0.22846718232936108</v>
      </c>
    </row>
    <row r="5305" spans="1:8">
      <c r="A5305" s="1">
        <v>5304</v>
      </c>
      <c r="B5305" s="444">
        <f>유형화!$F$71*hourly1!B5306/hourly1!$B$8763+유형화!$F$72*hourly1!C5306/hourly1!$C$8763+유형화!$F$73*hourly1!D5306/hourly1!$D$8763+유형화!$F$74*hourly1!E5306/hourly1!$E$8763</f>
        <v>82.683683769459961</v>
      </c>
      <c r="C5305" s="442">
        <f>hourly1!$F5306*유형화!$G$71/hourly1!$F$8763+유형화!$G$72*hourly1!$G5306/hourly1!$F$8763+유형화!$G$74*hourly1!I5306/hourly1!$I$8763</f>
        <v>0.32009034176478735</v>
      </c>
      <c r="D5305" s="14">
        <v>115.312074</v>
      </c>
      <c r="E5305" s="14">
        <v>0.67403999999999997</v>
      </c>
      <c r="F5305" s="1">
        <v>937923</v>
      </c>
      <c r="G5305" s="15">
        <f t="shared" si="164"/>
        <v>0.13195131266079888</v>
      </c>
      <c r="H5305" s="15">
        <f t="shared" si="165"/>
        <v>0.25250301223821708</v>
      </c>
    </row>
    <row r="5306" spans="1:8">
      <c r="A5306" s="1">
        <v>5305</v>
      </c>
      <c r="B5306" s="444">
        <f>유형화!$F$71*hourly1!B5307/hourly1!$B$8763+유형화!$F$72*hourly1!C5307/hourly1!$C$8763+유형화!$F$73*hourly1!D5307/hourly1!$D$8763+유형화!$F$74*hourly1!E5307/hourly1!$E$8763</f>
        <v>81.228151613836175</v>
      </c>
      <c r="C5306" s="442">
        <f>hourly1!$F5307*유형화!$G$71/hourly1!$F$8763+유형화!$G$72*hourly1!$G5307/hourly1!$F$8763+유형화!$G$74*hourly1!I5307/hourly1!$I$8763</f>
        <v>0.26114126077988475</v>
      </c>
      <c r="D5306" s="14">
        <v>125.184781</v>
      </c>
      <c r="E5306" s="14">
        <v>0.20784</v>
      </c>
      <c r="F5306" s="1">
        <v>924687</v>
      </c>
      <c r="G5306" s="15">
        <f t="shared" si="164"/>
        <v>0.1432486261421734</v>
      </c>
      <c r="H5306" s="15">
        <f t="shared" si="165"/>
        <v>0.27090056183352451</v>
      </c>
    </row>
    <row r="5307" spans="1:8">
      <c r="A5307" s="1">
        <v>5306</v>
      </c>
      <c r="B5307" s="444">
        <f>유형화!$F$71*hourly1!B5308/hourly1!$B$8763+유형화!$F$72*hourly1!C5308/hourly1!$C$8763+유형화!$F$73*hourly1!D5308/hourly1!$D$8763+유형화!$F$74*hourly1!E5308/hourly1!$E$8763</f>
        <v>78.706657661002396</v>
      </c>
      <c r="C5307" s="442">
        <f>hourly1!$F5308*유형화!$G$71/hourly1!$F$8763+유형화!$G$72*hourly1!$G5308/hourly1!$F$8763+유형화!$G$74*hourly1!I5308/hourly1!$I$8763</f>
        <v>0.2655317257112898</v>
      </c>
      <c r="D5307" s="14">
        <v>101.04145800000001</v>
      </c>
      <c r="E5307" s="14">
        <v>0.11352</v>
      </c>
      <c r="F5307" s="1">
        <v>802657</v>
      </c>
      <c r="G5307" s="15">
        <f t="shared" si="164"/>
        <v>0.11562148310905394</v>
      </c>
      <c r="H5307" s="15">
        <f t="shared" si="165"/>
        <v>0.22512329747548834</v>
      </c>
    </row>
    <row r="5308" spans="1:8">
      <c r="A5308" s="1">
        <v>5307</v>
      </c>
      <c r="B5308" s="444">
        <f>유형화!$F$71*hourly1!B5309/hourly1!$B$8763+유형화!$F$72*hourly1!C5309/hourly1!$C$8763+유형화!$F$73*hourly1!D5309/hourly1!$D$8763+유형화!$F$74*hourly1!E5309/hourly1!$E$8763</f>
        <v>77.665608349101134</v>
      </c>
      <c r="C5308" s="442">
        <f>hourly1!$F5309*유형화!$G$71/hourly1!$F$8763+유형화!$G$72*hourly1!$G5309/hourly1!$F$8763+유형화!$G$74*hourly1!I5309/hourly1!$I$8763</f>
        <v>0.24840434926358859</v>
      </c>
      <c r="D5308" s="14">
        <v>78.954344000000006</v>
      </c>
      <c r="E5308" s="14">
        <v>3.2320000000000002E-2</v>
      </c>
      <c r="F5308" s="1">
        <v>655766</v>
      </c>
      <c r="G5308" s="15">
        <f t="shared" si="164"/>
        <v>9.0347254798940402E-2</v>
      </c>
      <c r="H5308" s="15">
        <f t="shared" si="165"/>
        <v>0.18080625142697271</v>
      </c>
    </row>
    <row r="5309" spans="1:8">
      <c r="A5309" s="1">
        <v>5308</v>
      </c>
      <c r="B5309" s="444">
        <f>유형화!$F$71*hourly1!B5310/hourly1!$B$8763+유형화!$F$72*hourly1!C5310/hourly1!$C$8763+유형화!$F$73*hourly1!D5310/hourly1!$D$8763+유형화!$F$74*hourly1!E5310/hourly1!$E$8763</f>
        <v>76.644237932489759</v>
      </c>
      <c r="C5309" s="442">
        <f>hourly1!$F5310*유형화!$G$71/hourly1!$F$8763+유형화!$G$72*hourly1!$G5310/hourly1!$F$8763+유형화!$G$74*hourly1!I5310/hourly1!$I$8763</f>
        <v>0.23547667905381758</v>
      </c>
      <c r="D5309" s="14">
        <v>94.582463999999987</v>
      </c>
      <c r="E5309" s="14">
        <v>0</v>
      </c>
      <c r="F5309" s="1">
        <v>523484</v>
      </c>
      <c r="G5309" s="15">
        <f t="shared" si="164"/>
        <v>0.10823047272129328</v>
      </c>
      <c r="H5309" s="15">
        <f t="shared" si="165"/>
        <v>0.21241371644934184</v>
      </c>
    </row>
    <row r="5310" spans="1:8">
      <c r="A5310" s="1">
        <v>5309</v>
      </c>
      <c r="B5310" s="444">
        <f>유형화!$F$71*hourly1!B5311/hourly1!$B$8763+유형화!$F$72*hourly1!C5311/hourly1!$C$8763+유형화!$F$73*hourly1!D5311/hourly1!$D$8763+유형화!$F$74*hourly1!E5311/hourly1!$E$8763</f>
        <v>76.093284771478906</v>
      </c>
      <c r="C5310" s="442">
        <f>hourly1!$F5311*유형화!$G$71/hourly1!$F$8763+유형화!$G$72*hourly1!$G5311/hourly1!$F$8763+유형화!$G$74*hourly1!I5311/hourly1!$I$8763</f>
        <v>0.23548556102630308</v>
      </c>
      <c r="D5310" s="14">
        <v>107.52901799999999</v>
      </c>
      <c r="E5310" s="14">
        <v>0</v>
      </c>
      <c r="F5310" s="1">
        <v>578806</v>
      </c>
      <c r="G5310" s="15">
        <f t="shared" si="164"/>
        <v>0.1230451814978774</v>
      </c>
      <c r="H5310" s="15">
        <f t="shared" si="165"/>
        <v>0.23768815800062593</v>
      </c>
    </row>
    <row r="5311" spans="1:8">
      <c r="A5311" s="1">
        <v>5310</v>
      </c>
      <c r="B5311" s="444">
        <f>유형화!$F$71*hourly1!B5312/hourly1!$B$8763+유형화!$F$72*hourly1!C5312/hourly1!$C$8763+유형화!$F$73*hourly1!D5312/hourly1!$D$8763+유형화!$F$74*hourly1!E5312/hourly1!$E$8763</f>
        <v>78.49578553603267</v>
      </c>
      <c r="C5311" s="442">
        <f>hourly1!$F5312*유형화!$G$71/hourly1!$F$8763+유형화!$G$72*hourly1!$G5312/hourly1!$F$8763+유형화!$G$74*hourly1!I5312/hourly1!$I$8763</f>
        <v>0.27439055617681718</v>
      </c>
      <c r="D5311" s="14">
        <v>98.083927000000003</v>
      </c>
      <c r="E5311" s="14">
        <v>9.5724000000000004E-2</v>
      </c>
      <c r="F5311" s="1">
        <v>919039</v>
      </c>
      <c r="G5311" s="15">
        <f t="shared" si="164"/>
        <v>0.11223718791647068</v>
      </c>
      <c r="H5311" s="15">
        <f t="shared" si="165"/>
        <v>0.21932872507553391</v>
      </c>
    </row>
    <row r="5312" spans="1:8">
      <c r="A5312" s="1">
        <v>5311</v>
      </c>
      <c r="B5312" s="444">
        <f>유형화!$F$71*hourly1!B5313/hourly1!$B$8763+유형화!$F$72*hourly1!C5313/hourly1!$C$8763+유형화!$F$73*hourly1!D5313/hourly1!$D$8763+유형화!$F$74*hourly1!E5313/hourly1!$E$8763</f>
        <v>151.91956369865406</v>
      </c>
      <c r="C5312" s="442">
        <f>hourly1!$F5313*유형화!$G$71/hourly1!$F$8763+유형화!$G$72*hourly1!$G5313/hourly1!$F$8763+유형화!$G$74*hourly1!I5313/hourly1!$I$8763</f>
        <v>0.36941079417341671</v>
      </c>
      <c r="D5312" s="14">
        <v>101.890764</v>
      </c>
      <c r="E5312" s="14">
        <v>23.094077999999989</v>
      </c>
      <c r="F5312" s="1">
        <v>998542</v>
      </c>
      <c r="G5312" s="15">
        <f t="shared" si="164"/>
        <v>0.11659334180227884</v>
      </c>
      <c r="H5312" s="15">
        <f t="shared" si="165"/>
        <v>0.22677955433643321</v>
      </c>
    </row>
    <row r="5313" spans="1:8">
      <c r="A5313" s="1">
        <v>5312</v>
      </c>
      <c r="B5313" s="444">
        <f>유형화!$F$71*hourly1!B5314/hourly1!$B$8763+유형화!$F$72*hourly1!C5314/hourly1!$C$8763+유형화!$F$73*hourly1!D5314/hourly1!$D$8763+유형화!$F$74*hourly1!E5314/hourly1!$E$8763</f>
        <v>234.96267647374307</v>
      </c>
      <c r="C5313" s="442">
        <f>hourly1!$F5314*유형화!$G$71/hourly1!$F$8763+유형화!$G$72*hourly1!$G5314/hourly1!$F$8763+유형화!$G$74*hourly1!I5314/hourly1!$I$8763</f>
        <v>0.47411181177739647</v>
      </c>
      <c r="D5313" s="14">
        <v>111.670317</v>
      </c>
      <c r="E5313" s="14">
        <v>129.88869899999989</v>
      </c>
      <c r="F5313" s="1">
        <v>928756</v>
      </c>
      <c r="G5313" s="15">
        <f t="shared" si="164"/>
        <v>0.12778405939865001</v>
      </c>
      <c r="H5313" s="15">
        <f t="shared" si="165"/>
        <v>0.24560574430691082</v>
      </c>
    </row>
    <row r="5314" spans="1:8">
      <c r="A5314" s="1">
        <v>5313</v>
      </c>
      <c r="B5314" s="444">
        <f>유형화!$F$71*hourly1!B5315/hourly1!$B$8763+유형화!$F$72*hourly1!C5315/hourly1!$C$8763+유형화!$F$73*hourly1!D5315/hourly1!$D$8763+유형화!$F$74*hourly1!E5315/hourly1!$E$8763</f>
        <v>238.76006943665297</v>
      </c>
      <c r="C5314" s="442">
        <f>hourly1!$F5315*유형화!$G$71/hourly1!$F$8763+유형화!$G$72*hourly1!$G5315/hourly1!$F$8763+유형화!$G$74*hourly1!I5315/hourly1!$I$8763</f>
        <v>0.63361451813143055</v>
      </c>
      <c r="D5314" s="14">
        <v>85.940238999999991</v>
      </c>
      <c r="E5314" s="14">
        <v>293.35784799999999</v>
      </c>
      <c r="F5314" s="1">
        <v>868762</v>
      </c>
      <c r="G5314" s="15">
        <f t="shared" ref="G5314:G5377" si="166">D5314/$I$1</f>
        <v>9.8341196659360933E-2</v>
      </c>
      <c r="H5314" s="15">
        <f t="shared" ref="H5314:H5377" si="167">G5314/(1-$H$1*(1-G5314))</f>
        <v>0.19508749136569864</v>
      </c>
    </row>
    <row r="5315" spans="1:8">
      <c r="A5315" s="1">
        <v>5314</v>
      </c>
      <c r="B5315" s="444">
        <f>유형화!$F$71*hourly1!B5316/hourly1!$B$8763+유형화!$F$72*hourly1!C5316/hourly1!$C$8763+유형화!$F$73*hourly1!D5316/hourly1!$D$8763+유형화!$F$74*hourly1!E5316/hourly1!$E$8763</f>
        <v>252.74548184504027</v>
      </c>
      <c r="C5315" s="442">
        <f>hourly1!$F5316*유형화!$G$71/hourly1!$F$8763+유형화!$G$72*hourly1!$G5316/hourly1!$F$8763+유형화!$G$74*hourly1!I5316/hourly1!$I$8763</f>
        <v>0.62894088939830628</v>
      </c>
      <c r="D5315" s="14">
        <v>94.739562000000021</v>
      </c>
      <c r="E5315" s="14">
        <v>467.2085969999996</v>
      </c>
      <c r="F5315" s="1">
        <v>832738</v>
      </c>
      <c r="G5315" s="15">
        <f t="shared" si="166"/>
        <v>0.10841023956267705</v>
      </c>
      <c r="H5315" s="15">
        <f t="shared" si="167"/>
        <v>0.21272524929406095</v>
      </c>
    </row>
    <row r="5316" spans="1:8">
      <c r="A5316" s="1">
        <v>5315</v>
      </c>
      <c r="B5316" s="444">
        <f>유형화!$F$71*hourly1!B5317/hourly1!$B$8763+유형화!$F$72*hourly1!C5317/hourly1!$C$8763+유형화!$F$73*hourly1!D5317/hourly1!$D$8763+유형화!$F$74*hourly1!E5317/hourly1!$E$8763</f>
        <v>260.56045840179144</v>
      </c>
      <c r="C5316" s="442">
        <f>hourly1!$F5317*유형화!$G$71/hourly1!$F$8763+유형화!$G$72*hourly1!$G5317/hourly1!$F$8763+유형화!$G$74*hourly1!I5317/hourly1!$I$8763</f>
        <v>0.58780782292968903</v>
      </c>
      <c r="D5316" s="14">
        <v>92.864192999999986</v>
      </c>
      <c r="E5316" s="14">
        <v>641.39224399999989</v>
      </c>
      <c r="F5316" s="1">
        <v>860164</v>
      </c>
      <c r="G5316" s="15">
        <f t="shared" si="166"/>
        <v>0.10626425959120091</v>
      </c>
      <c r="H5316" s="15">
        <f t="shared" si="167"/>
        <v>0.20899839304495704</v>
      </c>
    </row>
    <row r="5317" spans="1:8">
      <c r="A5317" s="1">
        <v>5316</v>
      </c>
      <c r="B5317" s="444">
        <f>유형화!$F$71*hourly1!B5318/hourly1!$B$8763+유형화!$F$72*hourly1!C5318/hourly1!$C$8763+유형화!$F$73*hourly1!D5318/hourly1!$D$8763+유형화!$F$74*hourly1!E5318/hourly1!$E$8763</f>
        <v>266.41956843856735</v>
      </c>
      <c r="C5317" s="442">
        <f>hourly1!$F5318*유형화!$G$71/hourly1!$F$8763+유형화!$G$72*hourly1!$G5318/hourly1!$F$8763+유형화!$G$74*hourly1!I5318/hourly1!$I$8763</f>
        <v>0.61507034484329992</v>
      </c>
      <c r="D5317" s="14">
        <v>67.524281999999985</v>
      </c>
      <c r="E5317" s="14">
        <v>757.11577800000146</v>
      </c>
      <c r="F5317" s="1">
        <v>835276</v>
      </c>
      <c r="G5317" s="15">
        <f t="shared" si="166"/>
        <v>7.7267863956535482E-2</v>
      </c>
      <c r="H5317" s="15">
        <f t="shared" si="167"/>
        <v>0.15688991595824006</v>
      </c>
    </row>
    <row r="5318" spans="1:8">
      <c r="A5318" s="1">
        <v>5317</v>
      </c>
      <c r="B5318" s="444">
        <f>유형화!$F$71*hourly1!B5319/hourly1!$B$8763+유형화!$F$72*hourly1!C5319/hourly1!$C$8763+유형화!$F$73*hourly1!D5319/hourly1!$D$8763+유형화!$F$74*hourly1!E5319/hourly1!$E$8763</f>
        <v>280.81671132944149</v>
      </c>
      <c r="C5318" s="442">
        <f>hourly1!$F5319*유형화!$G$71/hourly1!$F$8763+유형화!$G$72*hourly1!$G5319/hourly1!$F$8763+유형화!$G$74*hourly1!I5319/hourly1!$I$8763</f>
        <v>0.61955134070526885</v>
      </c>
      <c r="D5318" s="14">
        <v>58.334299000000001</v>
      </c>
      <c r="E5318" s="14">
        <v>841.05466500000034</v>
      </c>
      <c r="F5318" s="1">
        <v>881156</v>
      </c>
      <c r="G5318" s="15">
        <f t="shared" si="166"/>
        <v>6.6751789809951098E-2</v>
      </c>
      <c r="H5318" s="15">
        <f t="shared" si="167"/>
        <v>0.13714801818745739</v>
      </c>
    </row>
    <row r="5319" spans="1:8">
      <c r="A5319" s="1">
        <v>5318</v>
      </c>
      <c r="B5319" s="444">
        <f>유형화!$F$71*hourly1!B5320/hourly1!$B$8763+유형화!$F$72*hourly1!C5320/hourly1!$C$8763+유형화!$F$73*hourly1!D5320/hourly1!$D$8763+유형화!$F$74*hourly1!E5320/hourly1!$E$8763</f>
        <v>268.71753731630133</v>
      </c>
      <c r="C5319" s="442">
        <f>hourly1!$F5320*유형화!$G$71/hourly1!$F$8763+유형화!$G$72*hourly1!$G5320/hourly1!$F$8763+유형화!$G$74*hourly1!I5320/hourly1!$I$8763</f>
        <v>0.53750448655664529</v>
      </c>
      <c r="D5319" s="14">
        <v>98.274933000000004</v>
      </c>
      <c r="E5319" s="14">
        <v>862.64066700000103</v>
      </c>
      <c r="F5319" s="1">
        <v>882101</v>
      </c>
      <c r="G5319" s="15">
        <f t="shared" si="166"/>
        <v>0.11245575559591497</v>
      </c>
      <c r="H5319" s="15">
        <f t="shared" si="167"/>
        <v>0.2197042285155186</v>
      </c>
    </row>
    <row r="5320" spans="1:8">
      <c r="A5320" s="1">
        <v>5319</v>
      </c>
      <c r="B5320" s="444">
        <f>유형화!$F$71*hourly1!B5321/hourly1!$B$8763+유형화!$F$72*hourly1!C5321/hourly1!$C$8763+유형화!$F$73*hourly1!D5321/hourly1!$D$8763+유형화!$F$74*hourly1!E5321/hourly1!$E$8763</f>
        <v>269.89113237022781</v>
      </c>
      <c r="C5320" s="442">
        <f>hourly1!$F5321*유형화!$G$71/hourly1!$F$8763+유형화!$G$72*hourly1!$G5321/hourly1!$F$8763+유형화!$G$74*hourly1!I5321/hourly1!$I$8763</f>
        <v>0.47372956101657293</v>
      </c>
      <c r="D5320" s="14">
        <v>108.79603</v>
      </c>
      <c r="E5320" s="14">
        <v>822.68782499999895</v>
      </c>
      <c r="F5320" s="1">
        <v>805363</v>
      </c>
      <c r="G5320" s="15">
        <f t="shared" si="166"/>
        <v>0.12449502010330379</v>
      </c>
      <c r="H5320" s="15">
        <f t="shared" si="167"/>
        <v>0.24011895997973348</v>
      </c>
    </row>
    <row r="5321" spans="1:8">
      <c r="A5321" s="1">
        <v>5320</v>
      </c>
      <c r="B5321" s="444">
        <f>유형화!$F$71*hourly1!B5322/hourly1!$B$8763+유형화!$F$72*hourly1!C5322/hourly1!$C$8763+유형화!$F$73*hourly1!D5322/hourly1!$D$8763+유형화!$F$74*hourly1!E5322/hourly1!$E$8763</f>
        <v>262.92342499386416</v>
      </c>
      <c r="C5321" s="442">
        <f>hourly1!$F5322*유형화!$G$71/hourly1!$F$8763+유형화!$G$72*hourly1!$G5322/hourly1!$F$8763+유형화!$G$74*hourly1!I5322/hourly1!$I$8763</f>
        <v>0.41911602340843968</v>
      </c>
      <c r="D5321" s="14">
        <v>88.893526000000023</v>
      </c>
      <c r="E5321" s="14">
        <v>734.39529900000139</v>
      </c>
      <c r="F5321" s="1">
        <v>833315</v>
      </c>
      <c r="G5321" s="15">
        <f t="shared" si="166"/>
        <v>0.10172063545355066</v>
      </c>
      <c r="H5321" s="15">
        <f t="shared" si="167"/>
        <v>0.20105024090832119</v>
      </c>
    </row>
    <row r="5322" spans="1:8">
      <c r="A5322" s="1">
        <v>5321</v>
      </c>
      <c r="B5322" s="444">
        <f>유형화!$F$71*hourly1!B5323/hourly1!$B$8763+유형화!$F$72*hourly1!C5323/hourly1!$C$8763+유형화!$F$73*hourly1!D5323/hourly1!$D$8763+유형화!$F$74*hourly1!E5323/hourly1!$E$8763</f>
        <v>259.25398420382254</v>
      </c>
      <c r="C5322" s="442">
        <f>hourly1!$F5323*유형화!$G$71/hourly1!$F$8763+유형화!$G$72*hourly1!$G5323/hourly1!$F$8763+유형화!$G$74*hourly1!I5323/hourly1!$I$8763</f>
        <v>0.47373510206362812</v>
      </c>
      <c r="D5322" s="14">
        <v>73.570145999999994</v>
      </c>
      <c r="E5322" s="14">
        <v>549.10345099999915</v>
      </c>
      <c r="F5322" s="1">
        <v>828212</v>
      </c>
      <c r="G5322" s="15">
        <f t="shared" si="166"/>
        <v>8.4186130737242848E-2</v>
      </c>
      <c r="H5322" s="15">
        <f t="shared" si="167"/>
        <v>0.16962669433559621</v>
      </c>
    </row>
    <row r="5323" spans="1:8">
      <c r="A5323" s="1">
        <v>5322</v>
      </c>
      <c r="B5323" s="444">
        <f>유형화!$F$71*hourly1!B5324/hourly1!$B$8763+유형화!$F$72*hourly1!C5324/hourly1!$C$8763+유형화!$F$73*hourly1!D5324/hourly1!$D$8763+유형화!$F$74*hourly1!E5324/hourly1!$E$8763</f>
        <v>258.14571532490658</v>
      </c>
      <c r="C5323" s="442">
        <f>hourly1!$F5324*유형화!$G$71/hourly1!$F$8763+유형화!$G$72*hourly1!$G5324/hourly1!$F$8763+유형화!$G$74*hourly1!I5324/hourly1!$I$8763</f>
        <v>0.54663548021576758</v>
      </c>
      <c r="D5323" s="14">
        <v>84.560368000000011</v>
      </c>
      <c r="E5323" s="14">
        <v>306.79865800000039</v>
      </c>
      <c r="F5323" s="1">
        <v>821664</v>
      </c>
      <c r="G5323" s="15">
        <f t="shared" si="166"/>
        <v>9.6762213787605744E-2</v>
      </c>
      <c r="H5323" s="15">
        <f t="shared" si="167"/>
        <v>0.1922864040294939</v>
      </c>
    </row>
    <row r="5324" spans="1:8">
      <c r="A5324" s="1">
        <v>5323</v>
      </c>
      <c r="B5324" s="444">
        <f>유형화!$F$71*hourly1!B5325/hourly1!$B$8763+유형화!$F$72*hourly1!C5325/hourly1!$C$8763+유형화!$F$73*hourly1!D5325/hourly1!$D$8763+유형화!$F$74*hourly1!E5325/hourly1!$E$8763</f>
        <v>270.88654073794305</v>
      </c>
      <c r="C5324" s="442">
        <f>hourly1!$F5325*유형화!$G$71/hourly1!$F$8763+유형화!$G$72*hourly1!$G5325/hourly1!$F$8763+유형화!$G$74*hourly1!I5325/hourly1!$I$8763</f>
        <v>0.67427912166592296</v>
      </c>
      <c r="D5324" s="14">
        <v>78.579173999999995</v>
      </c>
      <c r="E5324" s="14">
        <v>99.981687999999991</v>
      </c>
      <c r="F5324" s="1">
        <v>825907</v>
      </c>
      <c r="G5324" s="15">
        <f t="shared" si="166"/>
        <v>8.9917948723230126E-2</v>
      </c>
      <c r="H5324" s="15">
        <f t="shared" si="167"/>
        <v>0.18003217868227517</v>
      </c>
    </row>
    <row r="5325" spans="1:8">
      <c r="A5325" s="1">
        <v>5324</v>
      </c>
      <c r="B5325" s="444">
        <f>유형화!$F$71*hourly1!B5326/hourly1!$B$8763+유형화!$F$72*hourly1!C5326/hourly1!$C$8763+유형화!$F$73*hourly1!D5326/hourly1!$D$8763+유형화!$F$74*hourly1!E5326/hourly1!$E$8763</f>
        <v>268.42011753590418</v>
      </c>
      <c r="C5325" s="442">
        <f>hourly1!$F5326*유형화!$G$71/hourly1!$F$8763+유형화!$G$72*hourly1!$G5326/hourly1!$F$8763+유형화!$G$74*hourly1!I5326/hourly1!$I$8763</f>
        <v>0.57865393170847079</v>
      </c>
      <c r="D5325" s="14">
        <v>112.589799</v>
      </c>
      <c r="E5325" s="14">
        <v>14.38724899999996</v>
      </c>
      <c r="F5325" s="1">
        <v>820417</v>
      </c>
      <c r="G5325" s="15">
        <f t="shared" si="166"/>
        <v>0.12883622030998679</v>
      </c>
      <c r="H5325" s="15">
        <f t="shared" si="167"/>
        <v>0.24735291596339759</v>
      </c>
    </row>
    <row r="5326" spans="1:8">
      <c r="A5326" s="1">
        <v>5325</v>
      </c>
      <c r="B5326" s="444">
        <f>유형화!$F$71*hourly1!B5327/hourly1!$B$8763+유형화!$F$72*hourly1!C5327/hourly1!$C$8763+유형화!$F$73*hourly1!D5327/hourly1!$D$8763+유형화!$F$74*hourly1!E5327/hourly1!$E$8763</f>
        <v>139.62489822733741</v>
      </c>
      <c r="C5326" s="442">
        <f>hourly1!$F5327*유형화!$G$71/hourly1!$F$8763+유형화!$G$72*hourly1!$G5327/hourly1!$F$8763+유형화!$G$74*hourly1!I5327/hourly1!$I$8763</f>
        <v>0.41927394324951284</v>
      </c>
      <c r="D5326" s="14">
        <v>115.811595</v>
      </c>
      <c r="E5326" s="14">
        <v>13.06894</v>
      </c>
      <c r="F5326" s="1">
        <v>828468</v>
      </c>
      <c r="G5326" s="15">
        <f t="shared" si="166"/>
        <v>0.13252291326917606</v>
      </c>
      <c r="H5326" s="15">
        <f t="shared" si="167"/>
        <v>0.2534443591447742</v>
      </c>
    </row>
    <row r="5327" spans="1:8">
      <c r="A5327" s="1">
        <v>5326</v>
      </c>
      <c r="B5327" s="444">
        <f>유형화!$F$71*hourly1!B5328/hourly1!$B$8763+유형화!$F$72*hourly1!C5328/hourly1!$C$8763+유형화!$F$73*hourly1!D5328/hourly1!$D$8763+유형화!$F$74*hourly1!E5328/hourly1!$E$8763</f>
        <v>93.081504981962766</v>
      </c>
      <c r="C5327" s="442">
        <f>hourly1!$F5328*유형화!$G$71/hourly1!$F$8763+유형화!$G$72*hourly1!$G5328/hourly1!$F$8763+유형화!$G$74*hourly1!I5328/hourly1!$I$8763</f>
        <v>0.41447181111629994</v>
      </c>
      <c r="D5327" s="14">
        <v>97.388544999999993</v>
      </c>
      <c r="E5327" s="14">
        <v>7.2612999999999994</v>
      </c>
      <c r="F5327" s="1">
        <v>855909</v>
      </c>
      <c r="G5327" s="15">
        <f t="shared" si="166"/>
        <v>0.11144146406451141</v>
      </c>
      <c r="H5327" s="15">
        <f t="shared" si="167"/>
        <v>0.2179601647497971</v>
      </c>
    </row>
    <row r="5328" spans="1:8">
      <c r="A5328" s="1">
        <v>5327</v>
      </c>
      <c r="B5328" s="444">
        <f>유형화!$F$71*hourly1!B5329/hourly1!$B$8763+유형화!$F$72*hourly1!C5329/hourly1!$C$8763+유형화!$F$73*hourly1!D5329/hourly1!$D$8763+유형화!$F$74*hourly1!E5329/hourly1!$E$8763</f>
        <v>89.8029538436747</v>
      </c>
      <c r="C5328" s="442">
        <f>hourly1!$F5329*유형화!$G$71/hourly1!$F$8763+유형화!$G$72*hourly1!$G5329/hourly1!$F$8763+유형화!$G$74*hourly1!I5329/hourly1!$I$8763</f>
        <v>0.37815497385649183</v>
      </c>
      <c r="D5328" s="14">
        <v>78.655513000000013</v>
      </c>
      <c r="E5328" s="14">
        <v>4.3839199999999998</v>
      </c>
      <c r="F5328" s="1">
        <v>891513</v>
      </c>
      <c r="G5328" s="15">
        <f t="shared" si="166"/>
        <v>9.000530324654929E-2</v>
      </c>
      <c r="H5328" s="15">
        <f t="shared" si="167"/>
        <v>0.18018974508847882</v>
      </c>
    </row>
    <row r="5329" spans="1:8">
      <c r="A5329" s="1">
        <v>5328</v>
      </c>
      <c r="B5329" s="444">
        <f>유형화!$F$71*hourly1!B5330/hourly1!$B$8763+유형화!$F$72*hourly1!C5330/hourly1!$C$8763+유형화!$F$73*hourly1!D5330/hourly1!$D$8763+유형화!$F$74*hourly1!E5330/hourly1!$E$8763</f>
        <v>85.48719056719986</v>
      </c>
      <c r="C5329" s="442">
        <f>hourly1!$F5330*유형화!$G$71/hourly1!$F$8763+유형화!$G$72*hourly1!$G5330/hourly1!$F$8763+유형화!$G$74*hourly1!I5330/hourly1!$I$8763</f>
        <v>0.31472326728989819</v>
      </c>
      <c r="D5329" s="14">
        <v>79.504519999999999</v>
      </c>
      <c r="E5329" s="14">
        <v>0.80420000000000025</v>
      </c>
      <c r="F5329" s="1">
        <v>942762</v>
      </c>
      <c r="G5329" s="15">
        <f t="shared" si="166"/>
        <v>9.0976819794835517E-2</v>
      </c>
      <c r="H5329" s="15">
        <f t="shared" si="167"/>
        <v>0.18194008473053883</v>
      </c>
    </row>
    <row r="5330" spans="1:8">
      <c r="A5330" s="1">
        <v>5329</v>
      </c>
      <c r="B5330" s="444">
        <f>유형화!$F$71*hourly1!B5331/hourly1!$B$8763+유형화!$F$72*hourly1!C5331/hourly1!$C$8763+유형화!$F$73*hourly1!D5331/hourly1!$D$8763+유형화!$F$74*hourly1!E5331/hourly1!$E$8763</f>
        <v>84.307673246237698</v>
      </c>
      <c r="C5330" s="442">
        <f>hourly1!$F5331*유형화!$G$71/hourly1!$F$8763+유형화!$G$72*hourly1!$G5331/hourly1!$F$8763+유형화!$G$74*hourly1!I5331/hourly1!$I$8763</f>
        <v>0.27496869924824113</v>
      </c>
      <c r="D5330" s="14">
        <v>74.614312000000012</v>
      </c>
      <c r="E5330" s="14">
        <v>0</v>
      </c>
      <c r="F5330" s="1">
        <v>908958</v>
      </c>
      <c r="G5330" s="15">
        <f t="shared" si="166"/>
        <v>8.5380967232298668E-2</v>
      </c>
      <c r="H5330" s="15">
        <f t="shared" si="167"/>
        <v>0.17180667989706438</v>
      </c>
    </row>
    <row r="5331" spans="1:8">
      <c r="A5331" s="1">
        <v>5330</v>
      </c>
      <c r="B5331" s="444">
        <f>유형화!$F$71*hourly1!B5332/hourly1!$B$8763+유형화!$F$72*hourly1!C5332/hourly1!$C$8763+유형화!$F$73*hourly1!D5332/hourly1!$D$8763+유형화!$F$74*hourly1!E5332/hourly1!$E$8763</f>
        <v>82.2534411047492</v>
      </c>
      <c r="C5331" s="442">
        <f>hourly1!$F5332*유형화!$G$71/hourly1!$F$8763+유형화!$G$72*hourly1!$G5332/hourly1!$F$8763+유형화!$G$74*hourly1!I5332/hourly1!$I$8763</f>
        <v>0.2604025088298455</v>
      </c>
      <c r="D5331" s="14">
        <v>75.486374999999995</v>
      </c>
      <c r="E5331" s="14">
        <v>8.6400000000000001E-3</v>
      </c>
      <c r="F5331" s="1">
        <v>792150</v>
      </c>
      <c r="G5331" s="15">
        <f t="shared" si="166"/>
        <v>8.6378866702677734E-2</v>
      </c>
      <c r="H5331" s="15">
        <f t="shared" si="167"/>
        <v>0.17362293933216175</v>
      </c>
    </row>
    <row r="5332" spans="1:8">
      <c r="A5332" s="1">
        <v>5331</v>
      </c>
      <c r="B5332" s="444">
        <f>유형화!$F$71*hourly1!B5333/hourly1!$B$8763+유형화!$F$72*hourly1!C5333/hourly1!$C$8763+유형화!$F$73*hourly1!D5333/hourly1!$D$8763+유형화!$F$74*hourly1!E5333/hourly1!$E$8763</f>
        <v>80.569566208596555</v>
      </c>
      <c r="C5332" s="442">
        <f>hourly1!$F5333*유형화!$G$71/hourly1!$F$8763+유형화!$G$72*hourly1!$G5333/hourly1!$F$8763+유형화!$G$74*hourly1!I5333/hourly1!$I$8763</f>
        <v>0.25096325368528316</v>
      </c>
      <c r="D5332" s="14">
        <v>68.465584000000007</v>
      </c>
      <c r="E5332" s="14">
        <v>4.9520000000000002E-2</v>
      </c>
      <c r="F5332" s="1">
        <v>642624</v>
      </c>
      <c r="G5332" s="15">
        <f t="shared" si="166"/>
        <v>7.834499343831236E-2</v>
      </c>
      <c r="H5332" s="15">
        <f t="shared" si="167"/>
        <v>0.15888587019243469</v>
      </c>
    </row>
    <row r="5333" spans="1:8">
      <c r="A5333" s="1">
        <v>5332</v>
      </c>
      <c r="B5333" s="444">
        <f>유형화!$F$71*hourly1!B5334/hourly1!$B$8763+유형화!$F$72*hourly1!C5334/hourly1!$C$8763+유형화!$F$73*hourly1!D5334/hourly1!$D$8763+유형화!$F$74*hourly1!E5334/hourly1!$E$8763</f>
        <v>78.591823991234989</v>
      </c>
      <c r="C5333" s="442">
        <f>hourly1!$F5334*유형화!$G$71/hourly1!$F$8763+유형화!$G$72*hourly1!$G5334/hourly1!$F$8763+유형화!$G$74*hourly1!I5334/hourly1!$I$8763</f>
        <v>0.23564788111062676</v>
      </c>
      <c r="D5333" s="14">
        <v>55.739544000000002</v>
      </c>
      <c r="E5333" s="14">
        <v>4.9680000000000002E-2</v>
      </c>
      <c r="F5333" s="1">
        <v>523138</v>
      </c>
      <c r="G5333" s="15">
        <f t="shared" si="166"/>
        <v>6.3782618270436769E-2</v>
      </c>
      <c r="H5333" s="15">
        <f t="shared" si="167"/>
        <v>0.13148874496779953</v>
      </c>
    </row>
    <row r="5334" spans="1:8">
      <c r="A5334" s="1">
        <v>5333</v>
      </c>
      <c r="B5334" s="444">
        <f>유형화!$F$71*hourly1!B5335/hourly1!$B$8763+유형화!$F$72*hourly1!C5335/hourly1!$C$8763+유형화!$F$73*hourly1!D5335/hourly1!$D$8763+유형화!$F$74*hourly1!E5335/hourly1!$E$8763</f>
        <v>77.957103977324962</v>
      </c>
      <c r="C5334" s="442">
        <f>hourly1!$F5335*유형화!$G$71/hourly1!$F$8763+유형화!$G$72*hourly1!$G5335/hourly1!$F$8763+유형화!$G$74*hourly1!I5335/hourly1!$I$8763</f>
        <v>0.23565602970923738</v>
      </c>
      <c r="D5334" s="14">
        <v>43.627558000000008</v>
      </c>
      <c r="E5334" s="14">
        <v>4.9599999999999998E-2</v>
      </c>
      <c r="F5334" s="1">
        <v>584459</v>
      </c>
      <c r="G5334" s="15">
        <f t="shared" si="166"/>
        <v>4.992290353120471E-2</v>
      </c>
      <c r="H5334" s="15">
        <f t="shared" si="167"/>
        <v>0.10455986845938108</v>
      </c>
    </row>
    <row r="5335" spans="1:8">
      <c r="A5335" s="1">
        <v>5334</v>
      </c>
      <c r="B5335" s="444">
        <f>유형화!$F$71*hourly1!B5336/hourly1!$B$8763+유형화!$F$72*hourly1!C5336/hourly1!$C$8763+유형화!$F$73*hourly1!D5336/hourly1!$D$8763+유형화!$F$74*hourly1!E5336/hourly1!$E$8763</f>
        <v>79.307087568362789</v>
      </c>
      <c r="C5335" s="442">
        <f>hourly1!$F5336*유형화!$G$71/hourly1!$F$8763+유형화!$G$72*hourly1!$G5336/hourly1!$F$8763+유형화!$G$74*hourly1!I5336/hourly1!$I$8763</f>
        <v>0.25097914345257388</v>
      </c>
      <c r="D5335" s="14">
        <v>35.006062999999997</v>
      </c>
      <c r="E5335" s="14">
        <v>0.28612900000000002</v>
      </c>
      <c r="F5335" s="1">
        <v>918176</v>
      </c>
      <c r="G5335" s="15">
        <f t="shared" si="166"/>
        <v>4.0057348755487852E-2</v>
      </c>
      <c r="H5335" s="15">
        <f t="shared" si="167"/>
        <v>8.4861593361791193E-2</v>
      </c>
    </row>
    <row r="5336" spans="1:8">
      <c r="A5336" s="1">
        <v>5335</v>
      </c>
      <c r="B5336" s="444">
        <f>유형화!$F$71*hourly1!B5337/hourly1!$B$8763+유형화!$F$72*hourly1!C5337/hourly1!$C$8763+유형화!$F$73*hourly1!D5337/hourly1!$D$8763+유형화!$F$74*hourly1!E5337/hourly1!$E$8763</f>
        <v>154.64119797541198</v>
      </c>
      <c r="C5336" s="442">
        <f>hourly1!$F5337*유형화!$G$71/hourly1!$F$8763+유형화!$G$72*hourly1!$G5337/hourly1!$F$8763+유형화!$G$74*hourly1!I5337/hourly1!$I$8763</f>
        <v>0.31983325347862218</v>
      </c>
      <c r="D5336" s="14">
        <v>46.864423000000002</v>
      </c>
      <c r="E5336" s="14">
        <v>43.991528000000052</v>
      </c>
      <c r="F5336" s="1">
        <v>997957</v>
      </c>
      <c r="G5336" s="15">
        <f t="shared" si="166"/>
        <v>5.3626839908723994E-2</v>
      </c>
      <c r="H5336" s="15">
        <f t="shared" si="167"/>
        <v>0.11184030392878117</v>
      </c>
    </row>
    <row r="5337" spans="1:8">
      <c r="A5337" s="1">
        <v>5336</v>
      </c>
      <c r="B5337" s="444">
        <f>유형화!$F$71*hourly1!B5338/hourly1!$B$8763+유형화!$F$72*hourly1!C5338/hourly1!$C$8763+유형화!$F$73*hourly1!D5338/hourly1!$D$8763+유형화!$F$74*hourly1!E5338/hourly1!$E$8763</f>
        <v>134.19987028841246</v>
      </c>
      <c r="C5337" s="442">
        <f>hourly1!$F5338*유형화!$G$71/hourly1!$F$8763+유형화!$G$72*hourly1!$G5338/hourly1!$F$8763+유형화!$G$74*hourly1!I5338/hourly1!$I$8763</f>
        <v>0.42520375994445098</v>
      </c>
      <c r="D5337" s="14">
        <v>51.332609000000012</v>
      </c>
      <c r="E5337" s="14">
        <v>241.0940329999996</v>
      </c>
      <c r="F5337" s="1">
        <v>905337</v>
      </c>
      <c r="G5337" s="15">
        <f t="shared" si="166"/>
        <v>5.8739773771249143E-2</v>
      </c>
      <c r="H5337" s="15">
        <f t="shared" si="167"/>
        <v>0.1217892108656327</v>
      </c>
    </row>
    <row r="5338" spans="1:8">
      <c r="A5338" s="1">
        <v>5337</v>
      </c>
      <c r="B5338" s="444">
        <f>유형화!$F$71*hourly1!B5339/hourly1!$B$8763+유형화!$F$72*hourly1!C5339/hourly1!$C$8763+유형화!$F$73*hourly1!D5339/hourly1!$D$8763+유형화!$F$74*hourly1!E5339/hourly1!$E$8763</f>
        <v>140.75105175916386</v>
      </c>
      <c r="C5338" s="442">
        <f>hourly1!$F5339*유형화!$G$71/hourly1!$F$8763+유형화!$G$72*hourly1!$G5339/hourly1!$F$8763+유형화!$G$74*hourly1!I5339/hourly1!$I$8763</f>
        <v>0.54589640232178382</v>
      </c>
      <c r="D5338" s="14">
        <v>43.230204000000001</v>
      </c>
      <c r="E5338" s="14">
        <v>518.23640200000057</v>
      </c>
      <c r="F5338" s="1">
        <v>873882</v>
      </c>
      <c r="G5338" s="15">
        <f t="shared" si="166"/>
        <v>4.9468212360781215E-2</v>
      </c>
      <c r="H5338" s="15">
        <f t="shared" si="167"/>
        <v>0.10366184651210422</v>
      </c>
    </row>
    <row r="5339" spans="1:8">
      <c r="A5339" s="1">
        <v>5338</v>
      </c>
      <c r="B5339" s="444">
        <f>유형화!$F$71*hourly1!B5340/hourly1!$B$8763+유형화!$F$72*hourly1!C5340/hourly1!$C$8763+유형화!$F$73*hourly1!D5340/hourly1!$D$8763+유형화!$F$74*hourly1!E5340/hourly1!$E$8763</f>
        <v>150.10080881947562</v>
      </c>
      <c r="C5339" s="442">
        <f>hourly1!$F5340*유형화!$G$71/hourly1!$F$8763+유형화!$G$72*hourly1!$G5340/hourly1!$F$8763+유형화!$G$74*hourly1!I5340/hourly1!$I$8763</f>
        <v>0.65150077356773928</v>
      </c>
      <c r="D5339" s="14">
        <v>46.089204000000002</v>
      </c>
      <c r="E5339" s="14">
        <v>765.39095100000111</v>
      </c>
      <c r="F5339" s="1">
        <v>863129</v>
      </c>
      <c r="G5339" s="15">
        <f t="shared" si="166"/>
        <v>5.2739758780952481E-2</v>
      </c>
      <c r="H5339" s="15">
        <f t="shared" si="167"/>
        <v>0.11010230202956808</v>
      </c>
    </row>
    <row r="5340" spans="1:8">
      <c r="A5340" s="1">
        <v>5339</v>
      </c>
      <c r="B5340" s="444">
        <f>유형화!$F$71*hourly1!B5341/hourly1!$B$8763+유형화!$F$72*hourly1!C5341/hourly1!$C$8763+유형화!$F$73*hourly1!D5341/hourly1!$D$8763+유형화!$F$74*hourly1!E5341/hourly1!$E$8763</f>
        <v>156.30358911089925</v>
      </c>
      <c r="C5340" s="442">
        <f>hourly1!$F5341*유형화!$G$71/hourly1!$F$8763+유형화!$G$72*hourly1!$G5341/hourly1!$F$8763+유형화!$G$74*hourly1!I5341/hourly1!$I$8763</f>
        <v>0.69668890864894817</v>
      </c>
      <c r="D5340" s="14">
        <v>46.574556999999992</v>
      </c>
      <c r="E5340" s="14">
        <v>938.45308300000022</v>
      </c>
      <c r="F5340" s="1">
        <v>819394</v>
      </c>
      <c r="G5340" s="15">
        <f t="shared" si="166"/>
        <v>5.3295146983005422E-2</v>
      </c>
      <c r="H5340" s="15">
        <f t="shared" si="167"/>
        <v>0.11119085313230416</v>
      </c>
    </row>
    <row r="5341" spans="1:8">
      <c r="A5341" s="1">
        <v>5340</v>
      </c>
      <c r="B5341" s="444">
        <f>유형화!$F$71*hourly1!B5342/hourly1!$B$8763+유형화!$F$72*hourly1!C5342/hourly1!$C$8763+유형화!$F$73*hourly1!D5342/hourly1!$D$8763+유형화!$F$74*hourly1!E5342/hourly1!$E$8763</f>
        <v>158.55237850241352</v>
      </c>
      <c r="C5341" s="442">
        <f>hourly1!$F5342*유형화!$G$71/hourly1!$F$8763+유형화!$G$72*hourly1!$G5342/hourly1!$F$8763+유형화!$G$74*hourly1!I5342/hourly1!$I$8763</f>
        <v>0.72174055278752347</v>
      </c>
      <c r="D5341" s="14">
        <v>71.992063000000002</v>
      </c>
      <c r="E5341" s="14">
        <v>1051.772114000001</v>
      </c>
      <c r="F5341" s="1">
        <v>833649</v>
      </c>
      <c r="G5341" s="15">
        <f t="shared" si="166"/>
        <v>8.238033437859188E-2</v>
      </c>
      <c r="H5341" s="15">
        <f t="shared" si="167"/>
        <v>0.16632103149909677</v>
      </c>
    </row>
    <row r="5342" spans="1:8">
      <c r="A5342" s="1">
        <v>5341</v>
      </c>
      <c r="B5342" s="444">
        <f>유형화!$F$71*hourly1!B5343/hourly1!$B$8763+유형화!$F$72*hourly1!C5343/hourly1!$C$8763+유형화!$F$73*hourly1!D5343/hourly1!$D$8763+유형화!$F$74*hourly1!E5343/hourly1!$E$8763</f>
        <v>171.17960014994654</v>
      </c>
      <c r="C5342" s="442">
        <f>hourly1!$F5343*유형화!$G$71/hourly1!$F$8763+유형화!$G$72*hourly1!$G5343/hourly1!$F$8763+유형화!$G$74*hourly1!I5343/hourly1!$I$8763</f>
        <v>0.65121068345720101</v>
      </c>
      <c r="D5342" s="14">
        <v>67.499349999999993</v>
      </c>
      <c r="E5342" s="14">
        <v>1094.049186</v>
      </c>
      <c r="F5342" s="1">
        <v>850390</v>
      </c>
      <c r="G5342" s="15">
        <f t="shared" si="166"/>
        <v>7.723933433241946E-2</v>
      </c>
      <c r="H5342" s="15">
        <f t="shared" si="167"/>
        <v>0.15683698440375943</v>
      </c>
    </row>
    <row r="5343" spans="1:8">
      <c r="A5343" s="1">
        <v>5342</v>
      </c>
      <c r="B5343" s="444">
        <f>유형화!$F$71*hourly1!B5344/hourly1!$B$8763+유형화!$F$72*hourly1!C5344/hourly1!$C$8763+유형화!$F$73*hourly1!D5344/hourly1!$D$8763+유형화!$F$74*hourly1!E5344/hourly1!$E$8763</f>
        <v>156.13745344697608</v>
      </c>
      <c r="C5343" s="442">
        <f>hourly1!$F5344*유형화!$G$71/hourly1!$F$8763+유형화!$G$72*hourly1!$G5344/hourly1!$F$8763+유형화!$G$74*hourly1!I5344/hourly1!$I$8763</f>
        <v>0.59078800989955293</v>
      </c>
      <c r="D5343" s="14">
        <v>72.858392000000009</v>
      </c>
      <c r="E5343" s="14">
        <v>1083.430085</v>
      </c>
      <c r="F5343" s="1">
        <v>856793</v>
      </c>
      <c r="G5343" s="15">
        <f t="shared" si="166"/>
        <v>8.337167244737137E-2</v>
      </c>
      <c r="H5343" s="15">
        <f t="shared" si="167"/>
        <v>0.16813739902380098</v>
      </c>
    </row>
    <row r="5344" spans="1:8">
      <c r="A5344" s="1">
        <v>5343</v>
      </c>
      <c r="B5344" s="444">
        <f>유형화!$F$71*hourly1!B5345/hourly1!$B$8763+유형화!$F$72*hourly1!C5345/hourly1!$C$8763+유형화!$F$73*hourly1!D5345/hourly1!$D$8763+유형화!$F$74*hourly1!E5345/hourly1!$E$8763</f>
        <v>157.68144086384112</v>
      </c>
      <c r="C5344" s="442">
        <f>hourly1!$F5345*유형화!$G$71/hourly1!$F$8763+유형화!$G$72*hourly1!$G5345/hourly1!$F$8763+유형화!$G$74*hourly1!I5345/hourly1!$I$8763</f>
        <v>0.51030267170268429</v>
      </c>
      <c r="D5344" s="14">
        <v>97.887357999999992</v>
      </c>
      <c r="E5344" s="14">
        <v>981.7191759999987</v>
      </c>
      <c r="F5344" s="1">
        <v>858088</v>
      </c>
      <c r="G5344" s="15">
        <f t="shared" si="166"/>
        <v>0.11201225451029136</v>
      </c>
      <c r="H5344" s="15">
        <f t="shared" si="167"/>
        <v>0.21894210094754737</v>
      </c>
    </row>
    <row r="5345" spans="1:8">
      <c r="A5345" s="1">
        <v>5344</v>
      </c>
      <c r="B5345" s="444">
        <f>유형화!$F$71*hourly1!B5346/hourly1!$B$8763+유형화!$F$72*hourly1!C5346/hourly1!$C$8763+유형화!$F$73*hourly1!D5346/hourly1!$D$8763+유형화!$F$74*hourly1!E5346/hourly1!$E$8763</f>
        <v>155.27206501920847</v>
      </c>
      <c r="C5345" s="442">
        <f>hourly1!$F5346*유형화!$G$71/hourly1!$F$8763+유형화!$G$72*hourly1!$G5346/hourly1!$F$8763+유형화!$G$74*hourly1!I5346/hourly1!$I$8763</f>
        <v>0.47511009659318426</v>
      </c>
      <c r="D5345" s="14">
        <v>79.752762999999987</v>
      </c>
      <c r="E5345" s="14">
        <v>844.09439200000133</v>
      </c>
      <c r="F5345" s="1">
        <v>845762</v>
      </c>
      <c r="G5345" s="15">
        <f t="shared" si="166"/>
        <v>9.1260883627638081E-2</v>
      </c>
      <c r="H5345" s="15">
        <f t="shared" si="167"/>
        <v>0.18245116376528281</v>
      </c>
    </row>
    <row r="5346" spans="1:8">
      <c r="A5346" s="1">
        <v>5345</v>
      </c>
      <c r="B5346" s="444">
        <f>유형화!$F$71*hourly1!B5347/hourly1!$B$8763+유형화!$F$72*hourly1!C5347/hourly1!$C$8763+유형화!$F$73*hourly1!D5347/hourly1!$D$8763+유형화!$F$74*hourly1!E5347/hourly1!$E$8763</f>
        <v>152.4111674418906</v>
      </c>
      <c r="C5346" s="442">
        <f>hourly1!$F5347*유형화!$G$71/hourly1!$F$8763+유형화!$G$72*hourly1!$G5347/hourly1!$F$8763+유형화!$G$74*hourly1!I5347/hourly1!$I$8763</f>
        <v>0.36464940503325605</v>
      </c>
      <c r="D5346" s="14">
        <v>69.575254000000001</v>
      </c>
      <c r="E5346" s="14">
        <v>600.49193299999968</v>
      </c>
      <c r="F5346" s="1">
        <v>827840</v>
      </c>
      <c r="G5346" s="15">
        <f t="shared" si="166"/>
        <v>7.9614785993776319E-2</v>
      </c>
      <c r="H5346" s="15">
        <f t="shared" si="167"/>
        <v>0.16123268419492598</v>
      </c>
    </row>
    <row r="5347" spans="1:8">
      <c r="A5347" s="1">
        <v>5346</v>
      </c>
      <c r="B5347" s="444">
        <f>유형화!$F$71*hourly1!B5348/hourly1!$B$8763+유형화!$F$72*hourly1!C5348/hourly1!$C$8763+유형화!$F$73*hourly1!D5348/hourly1!$D$8763+유형화!$F$74*hourly1!E5348/hourly1!$E$8763</f>
        <v>149.22961813414125</v>
      </c>
      <c r="C5347" s="442">
        <f>hourly1!$F5348*유형화!$G$71/hourly1!$F$8763+유형화!$G$72*hourly1!$G5348/hourly1!$F$8763+유형화!$G$74*hourly1!I5348/hourly1!$I$8763</f>
        <v>0.49526467742473357</v>
      </c>
      <c r="D5347" s="14">
        <v>70.315170000000009</v>
      </c>
      <c r="E5347" s="14">
        <v>331.66496199999978</v>
      </c>
      <c r="F5347" s="1">
        <v>846780</v>
      </c>
      <c r="G5347" s="15">
        <f t="shared" si="166"/>
        <v>8.0461469988539328E-2</v>
      </c>
      <c r="H5347" s="15">
        <f t="shared" si="167"/>
        <v>0.1627938290121754</v>
      </c>
    </row>
    <row r="5348" spans="1:8">
      <c r="A5348" s="1">
        <v>5347</v>
      </c>
      <c r="B5348" s="444">
        <f>유형화!$F$71*hourly1!B5349/hourly1!$B$8763+유형화!$F$72*hourly1!C5349/hourly1!$C$8763+유형화!$F$73*hourly1!D5349/hourly1!$D$8763+유형화!$F$74*hourly1!E5349/hourly1!$E$8763</f>
        <v>161.18048723607208</v>
      </c>
      <c r="C5348" s="442">
        <f>hourly1!$F5349*유형화!$G$71/hourly1!$F$8763+유형화!$G$72*hourly1!$G5349/hourly1!$F$8763+유형화!$G$74*hourly1!I5349/hourly1!$I$8763</f>
        <v>0.58081510303198081</v>
      </c>
      <c r="D5348" s="14">
        <v>63.422862000000023</v>
      </c>
      <c r="E5348" s="14">
        <v>103.3615700000001</v>
      </c>
      <c r="F5348" s="1">
        <v>828524</v>
      </c>
      <c r="G5348" s="15">
        <f t="shared" si="166"/>
        <v>7.2574619493919634E-2</v>
      </c>
      <c r="H5348" s="15">
        <f t="shared" si="167"/>
        <v>0.14813685093269416</v>
      </c>
    </row>
    <row r="5349" spans="1:8">
      <c r="A5349" s="1">
        <v>5348</v>
      </c>
      <c r="B5349" s="444">
        <f>유형화!$F$71*hourly1!B5350/hourly1!$B$8763+유형화!$F$72*hourly1!C5350/hourly1!$C$8763+유형화!$F$73*hourly1!D5350/hourly1!$D$8763+유형화!$F$74*hourly1!E5350/hourly1!$E$8763</f>
        <v>168.11827915094042</v>
      </c>
      <c r="C5349" s="442">
        <f>hourly1!$F5350*유형화!$G$71/hourly1!$F$8763+유형화!$G$72*hourly1!$G5350/hourly1!$F$8763+유형화!$G$74*hourly1!I5350/hourly1!$I$8763</f>
        <v>0.61108144285142574</v>
      </c>
      <c r="D5349" s="14">
        <v>62.766902999999999</v>
      </c>
      <c r="E5349" s="14">
        <v>17.117482999999989</v>
      </c>
      <c r="F5349" s="1">
        <v>827741</v>
      </c>
      <c r="G5349" s="15">
        <f t="shared" si="166"/>
        <v>7.182400728047815E-2</v>
      </c>
      <c r="H5349" s="15">
        <f t="shared" si="167"/>
        <v>0.14672837009633272</v>
      </c>
    </row>
    <row r="5350" spans="1:8">
      <c r="A5350" s="1">
        <v>5349</v>
      </c>
      <c r="B5350" s="444">
        <f>유형화!$F$71*hourly1!B5351/hourly1!$B$8763+유형화!$F$72*hourly1!C5351/hourly1!$C$8763+유형화!$F$73*hourly1!D5351/hourly1!$D$8763+유형화!$F$74*hourly1!E5351/hourly1!$E$8763</f>
        <v>141.58593473992883</v>
      </c>
      <c r="C5350" s="442">
        <f>hourly1!$F5351*유형화!$G$71/hourly1!$F$8763+유형화!$G$72*hourly1!$G5351/hourly1!$F$8763+유형화!$G$74*hourly1!I5351/hourly1!$I$8763</f>
        <v>0.42001709544280186</v>
      </c>
      <c r="D5350" s="14">
        <v>61.824395999999979</v>
      </c>
      <c r="E5350" s="14">
        <v>16.438759999999998</v>
      </c>
      <c r="F5350" s="1">
        <v>845811</v>
      </c>
      <c r="G5350" s="15">
        <f t="shared" si="166"/>
        <v>7.0745498920269531E-2</v>
      </c>
      <c r="H5350" s="15">
        <f t="shared" si="167"/>
        <v>0.14470044668484791</v>
      </c>
    </row>
    <row r="5351" spans="1:8">
      <c r="A5351" s="1">
        <v>5350</v>
      </c>
      <c r="B5351" s="444">
        <f>유형화!$F$71*hourly1!B5352/hourly1!$B$8763+유형화!$F$72*hourly1!C5352/hourly1!$C$8763+유형화!$F$73*hourly1!D5352/hourly1!$D$8763+유형화!$F$74*hourly1!E5352/hourly1!$E$8763</f>
        <v>92.226395140354057</v>
      </c>
      <c r="C5351" s="442">
        <f>hourly1!$F5352*유형화!$G$71/hourly1!$F$8763+유형화!$G$72*hourly1!$G5352/hourly1!$F$8763+유형화!$G$74*hourly1!I5352/hourly1!$I$8763</f>
        <v>0.40469121117593765</v>
      </c>
      <c r="D5351" s="14">
        <v>49.739612000000022</v>
      </c>
      <c r="E5351" s="14">
        <v>13.53412</v>
      </c>
      <c r="F5351" s="1">
        <v>873673</v>
      </c>
      <c r="G5351" s="15">
        <f t="shared" si="166"/>
        <v>5.6916911360373475E-2</v>
      </c>
      <c r="H5351" s="15">
        <f t="shared" si="167"/>
        <v>0.11825556350268686</v>
      </c>
    </row>
    <row r="5352" spans="1:8">
      <c r="A5352" s="1">
        <v>5351</v>
      </c>
      <c r="B5352" s="444">
        <f>유형화!$F$71*hourly1!B5353/hourly1!$B$8763+유형화!$F$72*hourly1!C5353/hourly1!$C$8763+유형화!$F$73*hourly1!D5353/hourly1!$D$8763+유형화!$F$74*hourly1!E5353/hourly1!$E$8763</f>
        <v>88.474004921428801</v>
      </c>
      <c r="C5352" s="442">
        <f>hourly1!$F5353*유형화!$G$71/hourly1!$F$8763+유형화!$G$72*hourly1!$G5353/hourly1!$F$8763+유형화!$G$74*hourly1!I5353/hourly1!$I$8763</f>
        <v>0.38969395989104083</v>
      </c>
      <c r="D5352" s="14">
        <v>52.028879000000003</v>
      </c>
      <c r="E5352" s="14">
        <v>9.1271199999999997</v>
      </c>
      <c r="F5352" s="1">
        <v>896139</v>
      </c>
      <c r="G5352" s="15">
        <f t="shared" si="166"/>
        <v>5.9536513759347293E-2</v>
      </c>
      <c r="H5352" s="15">
        <f t="shared" si="167"/>
        <v>0.12332909419332135</v>
      </c>
    </row>
    <row r="5353" spans="1:8">
      <c r="A5353" s="1">
        <v>5352</v>
      </c>
      <c r="B5353" s="444">
        <f>유형화!$F$71*hourly1!B5354/hourly1!$B$8763+유형화!$F$72*hourly1!C5354/hourly1!$C$8763+유형화!$F$73*hourly1!D5354/hourly1!$D$8763+유형화!$F$74*hourly1!E5354/hourly1!$E$8763</f>
        <v>83.911696158138582</v>
      </c>
      <c r="C5353" s="442">
        <f>hourly1!$F5354*유형화!$G$71/hourly1!$F$8763+유형화!$G$72*hourly1!$G5354/hourly1!$F$8763+유형화!$G$74*hourly1!I5354/hourly1!$I$8763</f>
        <v>0.31462760274220947</v>
      </c>
      <c r="D5353" s="14">
        <v>67.741073999999998</v>
      </c>
      <c r="E5353" s="14">
        <v>2.3431600000000001</v>
      </c>
      <c r="F5353" s="1">
        <v>940748</v>
      </c>
      <c r="G5353" s="15">
        <f t="shared" si="166"/>
        <v>7.7515938490121283E-2</v>
      </c>
      <c r="H5353" s="15">
        <f t="shared" si="167"/>
        <v>0.15735003122672667</v>
      </c>
    </row>
    <row r="5354" spans="1:8">
      <c r="A5354" s="1">
        <v>5353</v>
      </c>
      <c r="B5354" s="444">
        <f>유형화!$F$71*hourly1!B5355/hourly1!$B$8763+유형화!$F$72*hourly1!C5355/hourly1!$C$8763+유형화!$F$73*hourly1!D5355/hourly1!$D$8763+유형화!$F$74*hourly1!E5355/hourly1!$E$8763</f>
        <v>80.688584925421594</v>
      </c>
      <c r="C5354" s="442">
        <f>hourly1!$F5355*유형화!$G$71/hourly1!$F$8763+유형화!$G$72*hourly1!$G5355/hourly1!$F$8763+유형화!$G$74*hourly1!I5355/hourly1!$I$8763</f>
        <v>0.26258022180853519</v>
      </c>
      <c r="D5354" s="14">
        <v>58.316831000000001</v>
      </c>
      <c r="E5354" s="14">
        <v>1.0374000000000001</v>
      </c>
      <c r="F5354" s="1">
        <v>881294</v>
      </c>
      <c r="G5354" s="15">
        <f t="shared" si="166"/>
        <v>6.673180122202961E-2</v>
      </c>
      <c r="H5354" s="15">
        <f t="shared" si="167"/>
        <v>0.13711004669377327</v>
      </c>
    </row>
    <row r="5355" spans="1:8">
      <c r="A5355" s="1">
        <v>5354</v>
      </c>
      <c r="B5355" s="444">
        <f>유형화!$F$71*hourly1!B5356/hourly1!$B$8763+유형화!$F$72*hourly1!C5356/hourly1!$C$8763+유형화!$F$73*hourly1!D5356/hourly1!$D$8763+유형화!$F$74*hourly1!E5356/hourly1!$E$8763</f>
        <v>77.491306412734517</v>
      </c>
      <c r="C5355" s="442">
        <f>hourly1!$F5356*유형화!$G$71/hourly1!$F$8763+유형화!$G$72*hourly1!$G5356/hourly1!$F$8763+유형화!$G$74*hourly1!I5356/hourly1!$I$8763</f>
        <v>0.24307239524871194</v>
      </c>
      <c r="D5355" s="14">
        <v>51.780381000000013</v>
      </c>
      <c r="E5355" s="14">
        <v>0.26328000000000001</v>
      </c>
      <c r="F5355" s="1">
        <v>765939</v>
      </c>
      <c r="G5355" s="15">
        <f t="shared" si="166"/>
        <v>5.9252158130694024E-2</v>
      </c>
      <c r="H5355" s="15">
        <f t="shared" si="167"/>
        <v>0.1227798324541876</v>
      </c>
    </row>
    <row r="5356" spans="1:8">
      <c r="A5356" s="1">
        <v>5355</v>
      </c>
      <c r="B5356" s="444">
        <f>유형화!$F$71*hourly1!B5357/hourly1!$B$8763+유형화!$F$72*hourly1!C5357/hourly1!$C$8763+유형화!$F$73*hourly1!D5357/hourly1!$D$8763+유형화!$F$74*hourly1!E5357/hourly1!$E$8763</f>
        <v>75.898504723984672</v>
      </c>
      <c r="C5356" s="442">
        <f>hourly1!$F5357*유형화!$G$71/hourly1!$F$8763+유형화!$G$72*hourly1!$G5357/hourly1!$F$8763+유형화!$G$74*hourly1!I5357/hourly1!$I$8763</f>
        <v>0.23685607382662424</v>
      </c>
      <c r="D5356" s="14">
        <v>41.847940000000001</v>
      </c>
      <c r="E5356" s="14">
        <v>3.4320000000000003E-2</v>
      </c>
      <c r="F5356" s="1">
        <v>660641</v>
      </c>
      <c r="G5356" s="15">
        <f t="shared" si="166"/>
        <v>4.7886491185219267E-2</v>
      </c>
      <c r="H5356" s="15">
        <f t="shared" si="167"/>
        <v>0.10053057786298829</v>
      </c>
    </row>
    <row r="5357" spans="1:8">
      <c r="A5357" s="1">
        <v>5356</v>
      </c>
      <c r="B5357" s="444">
        <f>유형화!$F$71*hourly1!B5358/hourly1!$B$8763+유형화!$F$72*hourly1!C5358/hourly1!$C$8763+유형화!$F$73*hourly1!D5358/hourly1!$D$8763+유형화!$F$74*hourly1!E5358/hourly1!$E$8763</f>
        <v>74.244475638576091</v>
      </c>
      <c r="C5357" s="442">
        <f>hourly1!$F5358*유형화!$G$71/hourly1!$F$8763+유형화!$G$72*hourly1!$G5358/hourly1!$F$8763+유형화!$G$74*hourly1!I5358/hourly1!$I$8763</f>
        <v>0.23689192766051093</v>
      </c>
      <c r="D5357" s="14">
        <v>38.266004999999993</v>
      </c>
      <c r="E5357" s="14">
        <v>5.7600000000000004E-3</v>
      </c>
      <c r="F5357" s="1">
        <v>517810</v>
      </c>
      <c r="G5357" s="15">
        <f t="shared" si="166"/>
        <v>4.3787692085346518E-2</v>
      </c>
      <c r="H5357" s="15">
        <f t="shared" si="167"/>
        <v>9.2362879036225823E-2</v>
      </c>
    </row>
    <row r="5358" spans="1:8">
      <c r="A5358" s="1">
        <v>5357</v>
      </c>
      <c r="B5358" s="444">
        <f>유형화!$F$71*hourly1!B5359/hourly1!$B$8763+유형화!$F$72*hourly1!C5359/hourly1!$C$8763+유형화!$F$73*hourly1!D5359/hourly1!$D$8763+유형화!$F$74*hourly1!E5359/hourly1!$E$8763</f>
        <v>73.622355249356332</v>
      </c>
      <c r="C5358" s="442">
        <f>hourly1!$F5359*유형화!$G$71/hourly1!$F$8763+유형화!$G$72*hourly1!$G5359/hourly1!$F$8763+유형화!$G$74*hourly1!I5359/hourly1!$I$8763</f>
        <v>0.2358794642831408</v>
      </c>
      <c r="D5358" s="14">
        <v>52.455068000000033</v>
      </c>
      <c r="E5358" s="14">
        <v>0</v>
      </c>
      <c r="F5358" s="1">
        <v>581605</v>
      </c>
      <c r="G5358" s="15">
        <f t="shared" si="166"/>
        <v>6.002420074684868E-2</v>
      </c>
      <c r="H5358" s="15">
        <f t="shared" si="167"/>
        <v>0.12427028293651492</v>
      </c>
    </row>
    <row r="5359" spans="1:8">
      <c r="A5359" s="1">
        <v>5358</v>
      </c>
      <c r="B5359" s="444">
        <f>유형화!$F$71*hourly1!B5360/hourly1!$B$8763+유형화!$F$72*hourly1!C5360/hourly1!$C$8763+유형화!$F$73*hourly1!D5360/hourly1!$D$8763+유형화!$F$74*hourly1!E5360/hourly1!$E$8763</f>
        <v>75.010544614314028</v>
      </c>
      <c r="C5359" s="442">
        <f>hourly1!$F5360*유형화!$G$71/hourly1!$F$8763+유형화!$G$72*hourly1!$G5360/hourly1!$F$8763+유형화!$G$74*hourly1!I5360/hourly1!$I$8763</f>
        <v>0.42090781875693006</v>
      </c>
      <c r="D5359" s="14">
        <v>50.115586999999998</v>
      </c>
      <c r="E5359" s="14">
        <v>0.38306799999999991</v>
      </c>
      <c r="F5359" s="1">
        <v>924178</v>
      </c>
      <c r="G5359" s="15">
        <f t="shared" si="166"/>
        <v>5.7347138595533954E-2</v>
      </c>
      <c r="H5359" s="15">
        <f t="shared" si="167"/>
        <v>0.11909089232518438</v>
      </c>
    </row>
    <row r="5360" spans="1:8">
      <c r="A5360" s="1">
        <v>5359</v>
      </c>
      <c r="B5360" s="444">
        <f>유형화!$F$71*hourly1!B5361/hourly1!$B$8763+유형화!$F$72*hourly1!C5361/hourly1!$C$8763+유형화!$F$73*hourly1!D5361/hourly1!$D$8763+유형화!$F$74*hourly1!E5361/hourly1!$E$8763</f>
        <v>141.05062418532972</v>
      </c>
      <c r="C5360" s="442">
        <f>hourly1!$F5361*유형화!$G$71/hourly1!$F$8763+유형화!$G$72*hourly1!$G5361/hourly1!$F$8763+유형화!$G$74*hourly1!I5361/hourly1!$I$8763</f>
        <v>0.75116082361322867</v>
      </c>
      <c r="D5360" s="14">
        <v>44.435498000000003</v>
      </c>
      <c r="E5360" s="14">
        <v>57.417055999999988</v>
      </c>
      <c r="F5360" s="1">
        <v>996432</v>
      </c>
      <c r="G5360" s="15">
        <f t="shared" si="166"/>
        <v>5.0847427215959223E-2</v>
      </c>
      <c r="H5360" s="15">
        <f t="shared" si="167"/>
        <v>0.10638291882002623</v>
      </c>
    </row>
    <row r="5361" spans="1:8">
      <c r="A5361" s="1">
        <v>5360</v>
      </c>
      <c r="B5361" s="444">
        <f>유형화!$F$71*hourly1!B5362/hourly1!$B$8763+유형화!$F$72*hourly1!C5362/hourly1!$C$8763+유형화!$F$73*hourly1!D5362/hourly1!$D$8763+유형화!$F$74*hourly1!E5362/hourly1!$E$8763</f>
        <v>805.59680932498532</v>
      </c>
      <c r="C5361" s="442">
        <f>hourly1!$F5362*유형화!$G$71/hourly1!$F$8763+유형화!$G$72*hourly1!$G5362/hourly1!$F$8763+유형화!$G$74*hourly1!I5362/hourly1!$I$8763</f>
        <v>0.64989240317397401</v>
      </c>
      <c r="D5361" s="14">
        <v>39.502085999999998</v>
      </c>
      <c r="E5361" s="14">
        <v>285.8840109999997</v>
      </c>
      <c r="F5361" s="1">
        <v>913586</v>
      </c>
      <c r="G5361" s="15">
        <f t="shared" si="166"/>
        <v>4.5202136426232054E-2</v>
      </c>
      <c r="H5361" s="15">
        <f t="shared" si="167"/>
        <v>9.5190213061648765E-2</v>
      </c>
    </row>
    <row r="5362" spans="1:8">
      <c r="A5362" s="1">
        <v>5361</v>
      </c>
      <c r="B5362" s="444">
        <f>유형화!$F$71*hourly1!B5363/hourly1!$B$8763+유형화!$F$72*hourly1!C5363/hourly1!$C$8763+유형화!$F$73*hourly1!D5363/hourly1!$D$8763+유형화!$F$74*hourly1!E5363/hourly1!$E$8763</f>
        <v>900.16361242204709</v>
      </c>
      <c r="C5362" s="442">
        <f>hourly1!$F5363*유형화!$G$71/hourly1!$F$8763+유형화!$G$72*hourly1!$G5363/hourly1!$F$8763+유형화!$G$74*hourly1!I5363/hourly1!$I$8763</f>
        <v>0.57526704818195051</v>
      </c>
      <c r="D5362" s="14">
        <v>36.96347200000001</v>
      </c>
      <c r="E5362" s="14">
        <v>616.42754699999944</v>
      </c>
      <c r="F5362" s="1">
        <v>880154</v>
      </c>
      <c r="G5362" s="15">
        <f t="shared" si="166"/>
        <v>4.2297206890066746E-2</v>
      </c>
      <c r="H5362" s="15">
        <f t="shared" si="167"/>
        <v>8.9373488820334107E-2</v>
      </c>
    </row>
    <row r="5363" spans="1:8">
      <c r="A5363" s="1">
        <v>5362</v>
      </c>
      <c r="B5363" s="444">
        <f>유형화!$F$71*hourly1!B5364/hourly1!$B$8763+유형화!$F$72*hourly1!C5364/hourly1!$C$8763+유형화!$F$73*hourly1!D5364/hourly1!$D$8763+유형화!$F$74*hourly1!E5364/hourly1!$E$8763</f>
        <v>1034.2521464114395</v>
      </c>
      <c r="C5363" s="442">
        <f>hourly1!$F5364*유형화!$G$71/hourly1!$F$8763+유형화!$G$72*hourly1!$G5364/hourly1!$F$8763+유형화!$G$74*hourly1!I5364/hourly1!$I$8763</f>
        <v>0.49005128551964161</v>
      </c>
      <c r="D5363" s="14">
        <v>49.707704999999997</v>
      </c>
      <c r="E5363" s="14">
        <v>872.4536750000002</v>
      </c>
      <c r="F5363" s="1">
        <v>831616</v>
      </c>
      <c r="G5363" s="15">
        <f t="shared" si="166"/>
        <v>5.6880400261517763E-2</v>
      </c>
      <c r="H5363" s="15">
        <f t="shared" si="167"/>
        <v>0.11818463577409354</v>
      </c>
    </row>
    <row r="5364" spans="1:8">
      <c r="A5364" s="1">
        <v>5363</v>
      </c>
      <c r="B5364" s="444">
        <f>유형화!$F$71*hourly1!B5365/hourly1!$B$8763+유형화!$F$72*hourly1!C5365/hourly1!$C$8763+유형화!$F$73*hourly1!D5365/hourly1!$D$8763+유형화!$F$74*hourly1!E5365/hourly1!$E$8763</f>
        <v>1111.5084710216856</v>
      </c>
      <c r="C5364" s="442">
        <f>hourly1!$F5365*유형화!$G$71/hourly1!$F$8763+유형화!$G$72*hourly1!$G5365/hourly1!$F$8763+유형화!$G$74*hourly1!I5365/hourly1!$I$8763</f>
        <v>0.45808604437586575</v>
      </c>
      <c r="D5364" s="14">
        <v>55.657459000000003</v>
      </c>
      <c r="E5364" s="14">
        <v>991.35497600000099</v>
      </c>
      <c r="F5364" s="1">
        <v>827450</v>
      </c>
      <c r="G5364" s="15">
        <f t="shared" si="166"/>
        <v>6.3688688613948566E-2</v>
      </c>
      <c r="H5364" s="15">
        <f t="shared" si="167"/>
        <v>0.13130909217325981</v>
      </c>
    </row>
    <row r="5365" spans="1:8">
      <c r="A5365" s="1">
        <v>5364</v>
      </c>
      <c r="B5365" s="444">
        <f>유형화!$F$71*hourly1!B5366/hourly1!$B$8763+유형화!$F$72*hourly1!C5366/hourly1!$C$8763+유형화!$F$73*hourly1!D5366/hourly1!$D$8763+유형화!$F$74*hourly1!E5366/hourly1!$E$8763</f>
        <v>1048.6898428179893</v>
      </c>
      <c r="C5365" s="442">
        <f>hourly1!$F5366*유형화!$G$71/hourly1!$F$8763+유형화!$G$72*hourly1!$G5366/hourly1!$F$8763+유형화!$G$74*hourly1!I5366/hourly1!$I$8763</f>
        <v>0.44208790072362503</v>
      </c>
      <c r="D5365" s="14">
        <v>57.322102999999998</v>
      </c>
      <c r="E5365" s="14">
        <v>1008.0387560000009</v>
      </c>
      <c r="F5365" s="1">
        <v>823894</v>
      </c>
      <c r="G5365" s="15">
        <f t="shared" si="166"/>
        <v>6.5593536504490568E-2</v>
      </c>
      <c r="H5365" s="15">
        <f t="shared" si="167"/>
        <v>0.13494489841826507</v>
      </c>
    </row>
    <row r="5366" spans="1:8">
      <c r="A5366" s="1">
        <v>5365</v>
      </c>
      <c r="B5366" s="444">
        <f>유형화!$F$71*hourly1!B5367/hourly1!$B$8763+유형화!$F$72*hourly1!C5367/hourly1!$C$8763+유형화!$F$73*hourly1!D5367/hourly1!$D$8763+유형화!$F$74*hourly1!E5367/hourly1!$E$8763</f>
        <v>881.18990928946403</v>
      </c>
      <c r="C5366" s="442">
        <f>hourly1!$F5367*유형화!$G$71/hourly1!$F$8763+유형화!$G$72*hourly1!$G5367/hourly1!$F$8763+유형화!$G$74*hourly1!I5367/hourly1!$I$8763</f>
        <v>0.55367481009752928</v>
      </c>
      <c r="D5366" s="14">
        <v>48.174840000000003</v>
      </c>
      <c r="E5366" s="14">
        <v>917.96190199999944</v>
      </c>
      <c r="F5366" s="1">
        <v>833668</v>
      </c>
      <c r="G5366" s="15">
        <f t="shared" si="166"/>
        <v>5.5126346745128882E-2</v>
      </c>
      <c r="H5366" s="15">
        <f t="shared" si="167"/>
        <v>0.11477016404989651</v>
      </c>
    </row>
    <row r="5367" spans="1:8">
      <c r="A5367" s="1">
        <v>5366</v>
      </c>
      <c r="B5367" s="444">
        <f>유형화!$F$71*hourly1!B5368/hourly1!$B$8763+유형화!$F$72*hourly1!C5368/hourly1!$C$8763+유형화!$F$73*hourly1!D5368/hourly1!$D$8763+유형화!$F$74*hourly1!E5368/hourly1!$E$8763</f>
        <v>966.34346885611296</v>
      </c>
      <c r="C5367" s="442">
        <f>hourly1!$F5368*유형화!$G$71/hourly1!$F$8763+유형화!$G$72*hourly1!$G5368/hourly1!$F$8763+유형화!$G$74*hourly1!I5368/hourly1!$I$8763</f>
        <v>0.51642283966116664</v>
      </c>
      <c r="D5367" s="14">
        <v>87.774096000000029</v>
      </c>
      <c r="E5367" s="14">
        <v>774.70687100000134</v>
      </c>
      <c r="F5367" s="1">
        <v>849994</v>
      </c>
      <c r="G5367" s="15">
        <f t="shared" si="166"/>
        <v>0.10043967455493845</v>
      </c>
      <c r="H5367" s="15">
        <f t="shared" si="167"/>
        <v>0.1987952508664193</v>
      </c>
    </row>
    <row r="5368" spans="1:8">
      <c r="A5368" s="1">
        <v>5367</v>
      </c>
      <c r="B5368" s="444">
        <f>유형화!$F$71*hourly1!B5369/hourly1!$B$8763+유형화!$F$72*hourly1!C5369/hourly1!$C$8763+유형화!$F$73*hourly1!D5369/hourly1!$D$8763+유형화!$F$74*hourly1!E5369/hourly1!$E$8763</f>
        <v>1106.3617569181074</v>
      </c>
      <c r="C5368" s="442">
        <f>hourly1!$F5369*유형화!$G$71/hourly1!$F$8763+유형화!$G$72*hourly1!$G5369/hourly1!$F$8763+유형화!$G$74*hourly1!I5369/hourly1!$I$8763</f>
        <v>0.38890713120919806</v>
      </c>
      <c r="D5368" s="14">
        <v>91.496492000000018</v>
      </c>
      <c r="E5368" s="14">
        <v>599.88214699999889</v>
      </c>
      <c r="F5368" s="1">
        <v>830897</v>
      </c>
      <c r="G5368" s="15">
        <f t="shared" si="166"/>
        <v>0.10469920281945745</v>
      </c>
      <c r="H5368" s="15">
        <f t="shared" si="167"/>
        <v>0.20626947852707547</v>
      </c>
    </row>
    <row r="5369" spans="1:8">
      <c r="A5369" s="1">
        <v>5368</v>
      </c>
      <c r="B5369" s="444">
        <f>유형화!$F$71*hourly1!B5370/hourly1!$B$8763+유형화!$F$72*hourly1!C5370/hourly1!$C$8763+유형화!$F$73*hourly1!D5370/hourly1!$D$8763+유형화!$F$74*hourly1!E5370/hourly1!$E$8763</f>
        <v>1045.164548112486</v>
      </c>
      <c r="C5369" s="442">
        <f>hourly1!$F5370*유형화!$G$71/hourly1!$F$8763+유형화!$G$72*hourly1!$G5370/hourly1!$F$8763+유형화!$G$74*hourly1!I5370/hourly1!$I$8763</f>
        <v>0.36768834339910189</v>
      </c>
      <c r="D5369" s="14">
        <v>75.988668999999987</v>
      </c>
      <c r="E5369" s="14">
        <v>445.59813000000071</v>
      </c>
      <c r="F5369" s="1">
        <v>849286</v>
      </c>
      <c r="G5369" s="15">
        <f t="shared" si="166"/>
        <v>8.6953640447894068E-2</v>
      </c>
      <c r="H5369" s="15">
        <f t="shared" si="167"/>
        <v>0.17466725734778366</v>
      </c>
    </row>
    <row r="5370" spans="1:8">
      <c r="A5370" s="1">
        <v>5369</v>
      </c>
      <c r="B5370" s="444">
        <f>유형화!$F$71*hourly1!B5371/hourly1!$B$8763+유형화!$F$72*hourly1!C5371/hourly1!$C$8763+유형화!$F$73*hourly1!D5371/hourly1!$D$8763+유형화!$F$74*hourly1!E5371/hourly1!$E$8763</f>
        <v>968.12016042662663</v>
      </c>
      <c r="C5370" s="442">
        <f>hourly1!$F5371*유형화!$G$71/hourly1!$F$8763+유형화!$G$72*hourly1!$G5371/hourly1!$F$8763+유형화!$G$74*hourly1!I5371/hourly1!$I$8763</f>
        <v>0.38891568723774006</v>
      </c>
      <c r="D5370" s="14">
        <v>75.882902000000001</v>
      </c>
      <c r="E5370" s="14">
        <v>346.20357699999983</v>
      </c>
      <c r="F5370" s="1">
        <v>820750</v>
      </c>
      <c r="G5370" s="15">
        <f t="shared" si="166"/>
        <v>8.6832611539106999E-2</v>
      </c>
      <c r="H5370" s="15">
        <f t="shared" si="167"/>
        <v>0.17444746773190456</v>
      </c>
    </row>
    <row r="5371" spans="1:8">
      <c r="A5371" s="1">
        <v>5370</v>
      </c>
      <c r="B5371" s="444">
        <f>유형화!$F$71*hourly1!B5372/hourly1!$B$8763+유형화!$F$72*hourly1!C5372/hourly1!$C$8763+유형화!$F$73*hourly1!D5372/hourly1!$D$8763+유형화!$F$74*hourly1!E5372/hourly1!$E$8763</f>
        <v>793.62153200573152</v>
      </c>
      <c r="C5371" s="442">
        <f>hourly1!$F5372*유형화!$G$71/hourly1!$F$8763+유형화!$G$72*hourly1!$G5372/hourly1!$F$8763+유형화!$G$74*hourly1!I5372/hourly1!$I$8763</f>
        <v>0.51645543405560923</v>
      </c>
      <c r="D5371" s="14">
        <v>68.482729000000006</v>
      </c>
      <c r="E5371" s="14">
        <v>215.08514399999979</v>
      </c>
      <c r="F5371" s="1">
        <v>831818</v>
      </c>
      <c r="G5371" s="15">
        <f t="shared" si="166"/>
        <v>7.8364612418156315E-2</v>
      </c>
      <c r="H5371" s="15">
        <f t="shared" si="167"/>
        <v>0.15892218029601402</v>
      </c>
    </row>
    <row r="5372" spans="1:8">
      <c r="A5372" s="1">
        <v>5371</v>
      </c>
      <c r="B5372" s="444">
        <f>유형화!$F$71*hourly1!B5373/hourly1!$B$8763+유형화!$F$72*hourly1!C5373/hourly1!$C$8763+유형화!$F$73*hourly1!D5373/hourly1!$D$8763+유형화!$F$74*hourly1!E5373/hourly1!$E$8763</f>
        <v>258.59565742047539</v>
      </c>
      <c r="C5372" s="442">
        <f>hourly1!$F5373*유형화!$G$71/hourly1!$F$8763+유형화!$G$72*hourly1!$G5373/hourly1!$F$8763+유형화!$G$74*hourly1!I5373/hourly1!$I$8763</f>
        <v>0.63883801429879972</v>
      </c>
      <c r="D5372" s="14">
        <v>44.398462999999992</v>
      </c>
      <c r="E5372" s="14">
        <v>86.714945000000242</v>
      </c>
      <c r="F5372" s="1">
        <v>797266</v>
      </c>
      <c r="G5372" s="15">
        <f t="shared" si="166"/>
        <v>5.080504815976087E-2</v>
      </c>
      <c r="H5372" s="15">
        <f t="shared" si="167"/>
        <v>0.10629943721107886</v>
      </c>
    </row>
    <row r="5373" spans="1:8">
      <c r="A5373" s="1">
        <v>5372</v>
      </c>
      <c r="B5373" s="444">
        <f>유형화!$F$71*hourly1!B5374/hourly1!$B$8763+유형화!$F$72*hourly1!C5374/hourly1!$C$8763+유형화!$F$73*hourly1!D5374/hourly1!$D$8763+유형화!$F$74*hourly1!E5374/hourly1!$E$8763</f>
        <v>263.75135924547709</v>
      </c>
      <c r="C5373" s="442">
        <f>hourly1!$F5374*유형화!$G$71/hourly1!$F$8763+유형화!$G$72*hourly1!$G5374/hourly1!$F$8763+유형화!$G$74*hourly1!I5374/hourly1!$I$8763</f>
        <v>0.64423752019615754</v>
      </c>
      <c r="D5373" s="14">
        <v>42.705067</v>
      </c>
      <c r="E5373" s="14">
        <v>16.194216999999991</v>
      </c>
      <c r="F5373" s="1">
        <v>803262</v>
      </c>
      <c r="G5373" s="15">
        <f t="shared" si="166"/>
        <v>4.8867299428829669E-2</v>
      </c>
      <c r="H5373" s="15">
        <f t="shared" si="167"/>
        <v>0.10247358946629269</v>
      </c>
    </row>
    <row r="5374" spans="1:8">
      <c r="A5374" s="1">
        <v>5373</v>
      </c>
      <c r="B5374" s="444">
        <f>유형화!$F$71*hourly1!B5375/hourly1!$B$8763+유형화!$F$72*hourly1!C5375/hourly1!$C$8763+유형화!$F$73*hourly1!D5375/hourly1!$D$8763+유형화!$F$74*hourly1!E5375/hourly1!$E$8763</f>
        <v>136.06337801818282</v>
      </c>
      <c r="C5374" s="442">
        <f>hourly1!$F5375*유형화!$G$71/hourly1!$F$8763+유형화!$G$72*hourly1!$G5375/hourly1!$F$8763+유형화!$G$74*hourly1!I5375/hourly1!$I$8763</f>
        <v>0.54853638529965509</v>
      </c>
      <c r="D5374" s="14">
        <v>45.028629000000002</v>
      </c>
      <c r="E5374" s="14">
        <v>17.043399999999998</v>
      </c>
      <c r="F5374" s="1">
        <v>809101</v>
      </c>
      <c r="G5374" s="15">
        <f t="shared" si="166"/>
        <v>5.1526145508978667E-2</v>
      </c>
      <c r="H5374" s="15">
        <f t="shared" si="167"/>
        <v>0.10771880313461492</v>
      </c>
    </row>
    <row r="5375" spans="1:8">
      <c r="A5375" s="1">
        <v>5374</v>
      </c>
      <c r="B5375" s="444">
        <f>유형화!$F$71*hourly1!B5376/hourly1!$B$8763+유형화!$F$72*hourly1!C5376/hourly1!$C$8763+유형화!$F$73*hourly1!D5376/hourly1!$D$8763+유형화!$F$74*hourly1!E5376/hourly1!$E$8763</f>
        <v>91.028801647034598</v>
      </c>
      <c r="C5375" s="442">
        <f>hourly1!$F5376*유형화!$G$71/hourly1!$F$8763+유형화!$G$72*hourly1!$G5376/hourly1!$F$8763+유형화!$G$74*hourly1!I5376/hourly1!$I$8763</f>
        <v>0.45784370505318572</v>
      </c>
      <c r="D5375" s="14">
        <v>27.702138000000009</v>
      </c>
      <c r="E5375" s="14">
        <v>12.88796000000001</v>
      </c>
      <c r="F5375" s="1">
        <v>852815</v>
      </c>
      <c r="G5375" s="15">
        <f t="shared" si="166"/>
        <v>3.1699485975862328E-2</v>
      </c>
      <c r="H5375" s="15">
        <f t="shared" si="167"/>
        <v>6.7815857067411361E-2</v>
      </c>
    </row>
    <row r="5376" spans="1:8">
      <c r="A5376" s="1">
        <v>5375</v>
      </c>
      <c r="B5376" s="444">
        <f>유형화!$F$71*hourly1!B5377/hourly1!$B$8763+유형화!$F$72*hourly1!C5377/hourly1!$C$8763+유형화!$F$73*hourly1!D5377/hourly1!$D$8763+유형화!$F$74*hourly1!E5377/hourly1!$E$8763</f>
        <v>86.587208131358082</v>
      </c>
      <c r="C5376" s="442">
        <f>hourly1!$F5377*유형화!$G$71/hourly1!$F$8763+유형화!$G$72*hourly1!$G5377/hourly1!$F$8763+유형화!$G$74*hourly1!I5377/hourly1!$I$8763</f>
        <v>0.35178447903278687</v>
      </c>
      <c r="D5376" s="14">
        <v>35.277920000000002</v>
      </c>
      <c r="E5376" s="14">
        <v>7.9013999999999989</v>
      </c>
      <c r="F5376" s="1">
        <v>908671</v>
      </c>
      <c r="G5376" s="15">
        <f t="shared" si="166"/>
        <v>4.036843402836246E-2</v>
      </c>
      <c r="H5376" s="15">
        <f t="shared" si="167"/>
        <v>8.5489640926542501E-2</v>
      </c>
    </row>
    <row r="5377" spans="1:8">
      <c r="A5377" s="1">
        <v>5376</v>
      </c>
      <c r="B5377" s="444">
        <f>유형화!$F$71*hourly1!B5378/hourly1!$B$8763+유형화!$F$72*hourly1!C5378/hourly1!$C$8763+유형화!$F$73*hourly1!D5378/hourly1!$D$8763+유형화!$F$74*hourly1!E5378/hourly1!$E$8763</f>
        <v>81.356966547513537</v>
      </c>
      <c r="C5377" s="442">
        <f>hourly1!$F5378*유형화!$G$71/hourly1!$F$8763+유형화!$G$72*hourly1!$G5378/hourly1!$F$8763+유형화!$G$74*hourly1!I5378/hourly1!$I$8763</f>
        <v>0.32008806015717639</v>
      </c>
      <c r="D5377" s="14">
        <v>52.499315000000003</v>
      </c>
      <c r="E5377" s="14">
        <v>2.2892800000000002</v>
      </c>
      <c r="F5377" s="1">
        <v>936306</v>
      </c>
      <c r="G5377" s="15">
        <f t="shared" si="166"/>
        <v>6.0074832476283174E-2</v>
      </c>
      <c r="H5377" s="15">
        <f t="shared" si="167"/>
        <v>0.12436793738692441</v>
      </c>
    </row>
    <row r="5378" spans="1:8">
      <c r="A5378" s="1">
        <v>5377</v>
      </c>
      <c r="B5378" s="444">
        <f>유형화!$F$71*hourly1!B5379/hourly1!$B$8763+유형화!$F$72*hourly1!C5379/hourly1!$C$8763+유형화!$F$73*hourly1!D5379/hourly1!$D$8763+유형화!$F$74*hourly1!E5379/hourly1!$E$8763</f>
        <v>78.65854990633251</v>
      </c>
      <c r="C5378" s="442">
        <f>hourly1!$F5379*유형화!$G$71/hourly1!$F$8763+유형화!$G$72*hourly1!$G5379/hourly1!$F$8763+유형화!$G$74*hourly1!I5379/hourly1!$I$8763</f>
        <v>0.26261191985713045</v>
      </c>
      <c r="D5378" s="14">
        <v>69.015500000000003</v>
      </c>
      <c r="E5378" s="14">
        <v>1.16628</v>
      </c>
      <c r="F5378" s="1">
        <v>875137</v>
      </c>
      <c r="G5378" s="15">
        <f t="shared" ref="G5378:G5441" si="168">D5378/$I$1</f>
        <v>7.8974260916869515E-2</v>
      </c>
      <c r="H5378" s="15">
        <f t="shared" ref="H5378:H5441" si="169">G5378/(1-$H$1*(1-G5378))</f>
        <v>0.16004970444791938</v>
      </c>
    </row>
    <row r="5379" spans="1:8">
      <c r="A5379" s="1">
        <v>5378</v>
      </c>
      <c r="B5379" s="444">
        <f>유형화!$F$71*hourly1!B5380/hourly1!$B$8763+유형화!$F$72*hourly1!C5380/hourly1!$C$8763+유형화!$F$73*hourly1!D5380/hourly1!$D$8763+유형화!$F$74*hourly1!E5380/hourly1!$E$8763</f>
        <v>76.217477005162763</v>
      </c>
      <c r="C5379" s="442">
        <f>hourly1!$F5380*유형화!$G$71/hourly1!$F$8763+유형화!$G$72*hourly1!$G5380/hourly1!$F$8763+유형화!$G$74*hourly1!I5380/hourly1!$I$8763</f>
        <v>0.24310238209159904</v>
      </c>
      <c r="D5379" s="14">
        <v>82.697578000000007</v>
      </c>
      <c r="E5379" s="14">
        <v>0.17244000000000001</v>
      </c>
      <c r="F5379" s="1">
        <v>769318</v>
      </c>
      <c r="G5379" s="15">
        <f t="shared" si="168"/>
        <v>9.4630627933799921E-2</v>
      </c>
      <c r="H5379" s="15">
        <f t="shared" si="169"/>
        <v>0.18848963758604434</v>
      </c>
    </row>
    <row r="5380" spans="1:8">
      <c r="A5380" s="1">
        <v>5379</v>
      </c>
      <c r="B5380" s="444">
        <f>유형화!$F$71*hourly1!B5381/hourly1!$B$8763+유형화!$F$72*hourly1!C5381/hourly1!$C$8763+유형화!$F$73*hourly1!D5381/hourly1!$D$8763+유형화!$F$74*hourly1!E5381/hourly1!$E$8763</f>
        <v>75.088858597813342</v>
      </c>
      <c r="C5380" s="442">
        <f>hourly1!$F5381*유형화!$G$71/hourly1!$F$8763+유형화!$G$72*hourly1!$G5381/hourly1!$F$8763+유형화!$G$74*hourly1!I5381/hourly1!$I$8763</f>
        <v>0.23692387016706465</v>
      </c>
      <c r="D5380" s="14">
        <v>75.703499999999977</v>
      </c>
      <c r="E5380" s="14">
        <v>5.0039999999999987E-2</v>
      </c>
      <c r="F5380" s="1">
        <v>660407</v>
      </c>
      <c r="G5380" s="15">
        <f t="shared" si="168"/>
        <v>8.6627322287315595E-2</v>
      </c>
      <c r="H5380" s="15">
        <f t="shared" si="169"/>
        <v>0.17407452610271995</v>
      </c>
    </row>
    <row r="5381" spans="1:8">
      <c r="A5381" s="1">
        <v>5380</v>
      </c>
      <c r="B5381" s="444">
        <f>유형화!$F$71*hourly1!B5382/hourly1!$B$8763+유형화!$F$72*hourly1!C5382/hourly1!$C$8763+유형화!$F$73*hourly1!D5382/hourly1!$D$8763+유형화!$F$74*hourly1!E5382/hourly1!$E$8763</f>
        <v>74.07559032758553</v>
      </c>
      <c r="C5381" s="442">
        <f>hourly1!$F5382*유형화!$G$71/hourly1!$F$8763+유형화!$G$72*hourly1!$G5382/hourly1!$F$8763+유형화!$G$74*hourly1!I5382/hourly1!$I$8763</f>
        <v>0.23695165688832681</v>
      </c>
      <c r="D5381" s="14">
        <v>75.762811000000013</v>
      </c>
      <c r="E5381" s="14">
        <v>1.6799999999999999E-2</v>
      </c>
      <c r="F5381" s="1">
        <v>531653</v>
      </c>
      <c r="G5381" s="15">
        <f t="shared" si="168"/>
        <v>8.6695191713592926E-2</v>
      </c>
      <c r="H5381" s="15">
        <f t="shared" si="169"/>
        <v>0.17419784078242948</v>
      </c>
    </row>
    <row r="5382" spans="1:8">
      <c r="A5382" s="1">
        <v>5381</v>
      </c>
      <c r="B5382" s="444">
        <f>유형화!$F$71*hourly1!B5383/hourly1!$B$8763+유형화!$F$72*hourly1!C5383/hourly1!$C$8763+유형화!$F$73*hourly1!D5383/hourly1!$D$8763+유형화!$F$74*hourly1!E5383/hourly1!$E$8763</f>
        <v>73.578536188220582</v>
      </c>
      <c r="C5382" s="442">
        <f>hourly1!$F5383*유형화!$G$71/hourly1!$F$8763+유형화!$G$72*hourly1!$G5383/hourly1!$F$8763+유형화!$G$74*hourly1!I5383/hourly1!$I$8763</f>
        <v>0.23590969558398614</v>
      </c>
      <c r="D5382" s="14">
        <v>92.156193999999971</v>
      </c>
      <c r="E5382" s="14">
        <v>5.0400000000000002E-3</v>
      </c>
      <c r="F5382" s="1">
        <v>578738</v>
      </c>
      <c r="G5382" s="15">
        <f t="shared" si="168"/>
        <v>0.1054540981382681</v>
      </c>
      <c r="H5382" s="15">
        <f t="shared" si="169"/>
        <v>0.20758690789295212</v>
      </c>
    </row>
    <row r="5383" spans="1:8">
      <c r="A5383" s="1">
        <v>5382</v>
      </c>
      <c r="B5383" s="444">
        <f>유형화!$F$71*hourly1!B5384/hourly1!$B$8763+유형화!$F$72*hourly1!C5384/hourly1!$C$8763+유형화!$F$73*hourly1!D5384/hourly1!$D$8763+유형화!$F$74*hourly1!E5384/hourly1!$E$8763</f>
        <v>75.127910938283179</v>
      </c>
      <c r="C5383" s="442">
        <f>hourly1!$F5384*유형화!$G$71/hourly1!$F$8763+유형화!$G$72*hourly1!$G5384/hourly1!$F$8763+유형화!$G$74*hourly1!I5384/hourly1!$I$8763</f>
        <v>0.42093976126348376</v>
      </c>
      <c r="D5383" s="14">
        <v>117.85145199999999</v>
      </c>
      <c r="E5383" s="14">
        <v>8.8971999999999982E-2</v>
      </c>
      <c r="F5383" s="1">
        <v>922937</v>
      </c>
      <c r="G5383" s="15">
        <f t="shared" si="168"/>
        <v>0.13485711644021883</v>
      </c>
      <c r="H5383" s="15">
        <f t="shared" si="169"/>
        <v>0.2572767473149199</v>
      </c>
    </row>
    <row r="5384" spans="1:8">
      <c r="A5384" s="1">
        <v>5383</v>
      </c>
      <c r="B5384" s="444">
        <f>유형화!$F$71*hourly1!B5385/hourly1!$B$8763+유형화!$F$72*hourly1!C5385/hourly1!$C$8763+유형화!$F$73*hourly1!D5385/hourly1!$D$8763+유형화!$F$74*hourly1!E5385/hourly1!$E$8763</f>
        <v>142.89659010641097</v>
      </c>
      <c r="C5384" s="442">
        <f>hourly1!$F5385*유형화!$G$71/hourly1!$F$8763+유형화!$G$72*hourly1!$G5385/hourly1!$F$8763+유형화!$G$74*hourly1!I5385/hourly1!$I$8763</f>
        <v>0.75120482604572525</v>
      </c>
      <c r="D5384" s="14">
        <v>162.90132299999999</v>
      </c>
      <c r="E5384" s="14">
        <v>26.379660000000001</v>
      </c>
      <c r="F5384" s="1">
        <v>962127</v>
      </c>
      <c r="G5384" s="15">
        <f t="shared" si="168"/>
        <v>0.1864075691157093</v>
      </c>
      <c r="H5384" s="15">
        <f t="shared" si="169"/>
        <v>0.33737451064399415</v>
      </c>
    </row>
    <row r="5385" spans="1:8">
      <c r="A5385" s="1">
        <v>5384</v>
      </c>
      <c r="B5385" s="444">
        <f>유형화!$F$71*hourly1!B5386/hourly1!$B$8763+유형화!$F$72*hourly1!C5386/hourly1!$C$8763+유형화!$F$73*hourly1!D5386/hourly1!$D$8763+유형화!$F$74*hourly1!E5386/hourly1!$E$8763</f>
        <v>723.18006881349845</v>
      </c>
      <c r="C5385" s="442">
        <f>hourly1!$F5386*유형화!$G$71/hourly1!$F$8763+유형화!$G$72*hourly1!$G5386/hourly1!$F$8763+유형화!$G$74*hourly1!I5386/hourly1!$I$8763</f>
        <v>0.64994708027065051</v>
      </c>
      <c r="D5385" s="14">
        <v>176.84746200000001</v>
      </c>
      <c r="E5385" s="14">
        <v>143.28282599999969</v>
      </c>
      <c r="F5385" s="1">
        <v>890681</v>
      </c>
      <c r="G5385" s="15">
        <f t="shared" si="168"/>
        <v>0.20236610046256517</v>
      </c>
      <c r="H5385" s="15">
        <f t="shared" si="169"/>
        <v>0.36053021887118442</v>
      </c>
    </row>
    <row r="5386" spans="1:8">
      <c r="A5386" s="1">
        <v>5385</v>
      </c>
      <c r="B5386" s="444">
        <f>유형화!$F$71*hourly1!B5387/hourly1!$B$8763+유형화!$F$72*hourly1!C5387/hourly1!$C$8763+유형화!$F$73*hourly1!D5387/hourly1!$D$8763+유형화!$F$74*hourly1!E5387/hourly1!$E$8763</f>
        <v>793.20815423019314</v>
      </c>
      <c r="C5386" s="442">
        <f>hourly1!$F5387*유형화!$G$71/hourly1!$F$8763+유형화!$G$72*hourly1!$G5387/hourly1!$F$8763+유형화!$G$74*hourly1!I5387/hourly1!$I$8763</f>
        <v>0.57533606681218163</v>
      </c>
      <c r="D5386" s="14">
        <v>213.69659999999999</v>
      </c>
      <c r="E5386" s="14">
        <v>281.44024000000007</v>
      </c>
      <c r="F5386" s="1">
        <v>848596</v>
      </c>
      <c r="G5386" s="15">
        <f t="shared" si="168"/>
        <v>0.24453247524755883</v>
      </c>
      <c r="H5386" s="15">
        <f t="shared" si="169"/>
        <v>0.41836691498273643</v>
      </c>
    </row>
    <row r="5387" spans="1:8">
      <c r="A5387" s="1">
        <v>5386</v>
      </c>
      <c r="B5387" s="444">
        <f>유형화!$F$71*hourly1!B5388/hourly1!$B$8763+유형화!$F$72*hourly1!C5388/hourly1!$C$8763+유형화!$F$73*hourly1!D5388/hourly1!$D$8763+유형화!$F$74*hourly1!E5388/hourly1!$E$8763</f>
        <v>902.62209101082772</v>
      </c>
      <c r="C5387" s="442">
        <f>hourly1!$F5388*유형화!$G$71/hourly1!$F$8763+유형화!$G$72*hourly1!$G5388/hourly1!$F$8763+유형화!$G$74*hourly1!I5388/hourly1!$I$8763</f>
        <v>0.49013146772997007</v>
      </c>
      <c r="D5387" s="14">
        <v>190.35980200000009</v>
      </c>
      <c r="E5387" s="14">
        <v>364.98175300000071</v>
      </c>
      <c r="F5387" s="1">
        <v>858438</v>
      </c>
      <c r="G5387" s="15">
        <f t="shared" si="168"/>
        <v>0.21782823671829699</v>
      </c>
      <c r="H5387" s="15">
        <f t="shared" si="169"/>
        <v>0.38228522745949334</v>
      </c>
    </row>
    <row r="5388" spans="1:8">
      <c r="A5388" s="1">
        <v>5387</v>
      </c>
      <c r="B5388" s="444">
        <f>유형화!$F$71*hourly1!B5389/hourly1!$B$8763+유형화!$F$72*hourly1!C5389/hourly1!$C$8763+유형화!$F$73*hourly1!D5389/hourly1!$D$8763+유형화!$F$74*hourly1!E5389/hourly1!$E$8763</f>
        <v>991.24272539261756</v>
      </c>
      <c r="C5388" s="442">
        <f>hourly1!$F5389*유형화!$G$71/hourly1!$F$8763+유형화!$G$72*hourly1!$G5389/hourly1!$F$8763+유형화!$G$74*hourly1!I5389/hourly1!$I$8763</f>
        <v>0.45817323438100027</v>
      </c>
      <c r="D5388" s="14">
        <v>180.55023</v>
      </c>
      <c r="E5388" s="14">
        <v>426.53413799999942</v>
      </c>
      <c r="F5388" s="1">
        <v>818164</v>
      </c>
      <c r="G5388" s="15">
        <f t="shared" si="168"/>
        <v>0.20660316845666266</v>
      </c>
      <c r="H5388" s="15">
        <f t="shared" si="169"/>
        <v>0.36655701377793193</v>
      </c>
    </row>
    <row r="5389" spans="1:8">
      <c r="A5389" s="1">
        <v>5388</v>
      </c>
      <c r="B5389" s="444">
        <f>유형화!$F$71*hourly1!B5390/hourly1!$B$8763+유형화!$F$72*hourly1!C5390/hourly1!$C$8763+유형화!$F$73*hourly1!D5390/hourly1!$D$8763+유형화!$F$74*hourly1!E5390/hourly1!$E$8763</f>
        <v>920.24822547743474</v>
      </c>
      <c r="C5389" s="442">
        <f>hourly1!$F5390*유형화!$G$71/hourly1!$F$8763+유형화!$G$72*hourly1!$G5390/hourly1!$F$8763+유형화!$G$74*hourly1!I5390/hourly1!$I$8763</f>
        <v>0.44218763957061991</v>
      </c>
      <c r="D5389" s="14">
        <v>178.99345299999999</v>
      </c>
      <c r="E5389" s="14">
        <v>482.90943500000049</v>
      </c>
      <c r="F5389" s="1">
        <v>808861</v>
      </c>
      <c r="G5389" s="15">
        <f t="shared" si="168"/>
        <v>0.20482175249956053</v>
      </c>
      <c r="H5389" s="15">
        <f t="shared" si="169"/>
        <v>0.36402921459481868</v>
      </c>
    </row>
    <row r="5390" spans="1:8">
      <c r="A5390" s="1">
        <v>5389</v>
      </c>
      <c r="B5390" s="444">
        <f>유형화!$F$71*hourly1!B5391/hourly1!$B$8763+유형화!$F$72*hourly1!C5391/hourly1!$C$8763+유형화!$F$73*hourly1!D5391/hourly1!$D$8763+유형화!$F$74*hourly1!E5391/hourly1!$E$8763</f>
        <v>764.94875192999962</v>
      </c>
      <c r="C5390" s="442">
        <f>hourly1!$F5391*유형화!$G$71/hourly1!$F$8763+유형화!$G$72*hourly1!$G5391/hourly1!$F$8763+유형화!$G$74*hourly1!I5391/hourly1!$I$8763</f>
        <v>0.5538272703775341</v>
      </c>
      <c r="D5390" s="14">
        <v>181.72947600000009</v>
      </c>
      <c r="E5390" s="14">
        <v>490.03067200000038</v>
      </c>
      <c r="F5390" s="1">
        <v>795897</v>
      </c>
      <c r="G5390" s="15">
        <f t="shared" si="168"/>
        <v>0.20795257665176639</v>
      </c>
      <c r="H5390" s="15">
        <f t="shared" si="169"/>
        <v>0.36846595905560792</v>
      </c>
    </row>
    <row r="5391" spans="1:8">
      <c r="A5391" s="1">
        <v>5390</v>
      </c>
      <c r="B5391" s="444">
        <f>유형화!$F$71*hourly1!B5392/hourly1!$B$8763+유형화!$F$72*hourly1!C5392/hourly1!$C$8763+유형화!$F$73*hourly1!D5392/hourly1!$D$8763+유형화!$F$74*hourly1!E5392/hourly1!$E$8763</f>
        <v>826.2051303566891</v>
      </c>
      <c r="C5391" s="442">
        <f>hourly1!$F5392*유형화!$G$71/hourly1!$F$8763+유형화!$G$72*hourly1!$G5392/hourly1!$F$8763+유형화!$G$74*hourly1!I5392/hourly1!$I$8763</f>
        <v>0.51656715134256082</v>
      </c>
      <c r="D5391" s="14">
        <v>230.09065100000009</v>
      </c>
      <c r="E5391" s="14">
        <v>370.59327600000012</v>
      </c>
      <c r="F5391" s="1">
        <v>792731</v>
      </c>
      <c r="G5391" s="15">
        <f t="shared" si="168"/>
        <v>0.26329214606293327</v>
      </c>
      <c r="H5391" s="15">
        <f t="shared" si="169"/>
        <v>0.44264865236585388</v>
      </c>
    </row>
    <row r="5392" spans="1:8">
      <c r="A5392" s="1">
        <v>5391</v>
      </c>
      <c r="B5392" s="444">
        <f>유형화!$F$71*hourly1!B5393/hourly1!$B$8763+유형화!$F$72*hourly1!C5393/hourly1!$C$8763+유형화!$F$73*hourly1!D5393/hourly1!$D$8763+유형화!$F$74*hourly1!E5393/hourly1!$E$8763</f>
        <v>982.22338097223223</v>
      </c>
      <c r="C5392" s="442">
        <f>hourly1!$F5393*유형화!$G$71/hourly1!$F$8763+유형화!$G$72*hourly1!$G5393/hourly1!$F$8763+유형화!$G$74*hourly1!I5393/hourly1!$I$8763</f>
        <v>0.3890089072058448</v>
      </c>
      <c r="D5392" s="14">
        <v>220.354748</v>
      </c>
      <c r="E5392" s="14">
        <v>244.88379000000009</v>
      </c>
      <c r="F5392" s="1">
        <v>778207</v>
      </c>
      <c r="G5392" s="15">
        <f t="shared" si="168"/>
        <v>0.25215137705041663</v>
      </c>
      <c r="H5392" s="15">
        <f t="shared" si="169"/>
        <v>0.4283311507339565</v>
      </c>
    </row>
    <row r="5393" spans="1:8">
      <c r="A5393" s="1">
        <v>5392</v>
      </c>
      <c r="B5393" s="444">
        <f>유형화!$F$71*hourly1!B5394/hourly1!$B$8763+유형화!$F$72*hourly1!C5394/hourly1!$C$8763+유형화!$F$73*hourly1!D5394/hourly1!$D$8763+유형화!$F$74*hourly1!E5394/hourly1!$E$8763</f>
        <v>908.53575347007086</v>
      </c>
      <c r="C5393" s="442">
        <f>hourly1!$F5394*유형화!$G$71/hourly1!$F$8763+유형화!$G$72*hourly1!$G5394/hourly1!$F$8763+유형화!$G$74*hourly1!I5394/hourly1!$I$8763</f>
        <v>0.36778400794679145</v>
      </c>
      <c r="D5393" s="14">
        <v>225.50121300000001</v>
      </c>
      <c r="E5393" s="14">
        <v>175.19015199999981</v>
      </c>
      <c r="F5393" s="1">
        <v>808390</v>
      </c>
      <c r="G5393" s="15">
        <f t="shared" si="168"/>
        <v>0.25804046384555018</v>
      </c>
      <c r="H5393" s="15">
        <f t="shared" si="169"/>
        <v>0.43593641160762669</v>
      </c>
    </row>
    <row r="5394" spans="1:8">
      <c r="A5394" s="1">
        <v>5393</v>
      </c>
      <c r="B5394" s="444">
        <f>유형화!$F$71*hourly1!B5395/hourly1!$B$8763+유형화!$F$72*hourly1!C5395/hourly1!$C$8763+유형화!$F$73*hourly1!D5395/hourly1!$D$8763+유형화!$F$74*hourly1!E5395/hourly1!$E$8763</f>
        <v>847.81009157975075</v>
      </c>
      <c r="C5394" s="442">
        <f>hourly1!$F5395*유형화!$G$71/hourly1!$F$8763+유형화!$G$72*hourly1!$G5395/hourly1!$F$8763+유형화!$G$74*hourly1!I5395/hourly1!$I$8763</f>
        <v>0.38901314447712232</v>
      </c>
      <c r="D5394" s="14">
        <v>239.691664</v>
      </c>
      <c r="E5394" s="14">
        <v>121.91433600000011</v>
      </c>
      <c r="F5394" s="1">
        <v>795441</v>
      </c>
      <c r="G5394" s="15">
        <f t="shared" si="168"/>
        <v>0.27427856079191804</v>
      </c>
      <c r="H5394" s="15">
        <f t="shared" si="169"/>
        <v>0.4564818111000169</v>
      </c>
    </row>
    <row r="5395" spans="1:8">
      <c r="A5395" s="1">
        <v>5394</v>
      </c>
      <c r="B5395" s="444">
        <f>유형화!$F$71*hourly1!B5396/hourly1!$B$8763+유형화!$F$72*hourly1!C5396/hourly1!$C$8763+유형화!$F$73*hourly1!D5396/hourly1!$D$8763+유형화!$F$74*hourly1!E5396/hourly1!$E$8763</f>
        <v>673.85381599352115</v>
      </c>
      <c r="C5395" s="442">
        <f>hourly1!$F5396*유형화!$G$71/hourly1!$F$8763+유형화!$G$72*hourly1!$G5396/hourly1!$F$8763+유형화!$G$74*hourly1!I5396/hourly1!$I$8763</f>
        <v>0.51660634610187717</v>
      </c>
      <c r="D5395" s="14">
        <v>289.37842099999989</v>
      </c>
      <c r="E5395" s="14">
        <v>79.556654999999978</v>
      </c>
      <c r="F5395" s="1">
        <v>798026</v>
      </c>
      <c r="G5395" s="15">
        <f t="shared" si="168"/>
        <v>0.33113499031037524</v>
      </c>
      <c r="H5395" s="15">
        <f t="shared" si="169"/>
        <v>0.52384478700524129</v>
      </c>
    </row>
    <row r="5396" spans="1:8">
      <c r="A5396" s="1">
        <v>5395</v>
      </c>
      <c r="B5396" s="444">
        <f>유형화!$F$71*hourly1!B5397/hourly1!$B$8763+유형화!$F$72*hourly1!C5397/hourly1!$C$8763+유형화!$F$73*hourly1!D5397/hourly1!$D$8763+유형화!$F$74*hourly1!E5397/hourly1!$E$8763</f>
        <v>255.43979242937326</v>
      </c>
      <c r="C5396" s="442">
        <f>hourly1!$F5397*유형화!$G$71/hourly1!$F$8763+유형화!$G$72*hourly1!$G5397/hourly1!$F$8763+유형화!$G$74*hourly1!I5397/hourly1!$I$8763</f>
        <v>0.63900522354228972</v>
      </c>
      <c r="D5396" s="14">
        <v>293.23170299999998</v>
      </c>
      <c r="E5396" s="14">
        <v>31.557527999999941</v>
      </c>
      <c r="F5396" s="1">
        <v>826226</v>
      </c>
      <c r="G5396" s="15">
        <f t="shared" si="168"/>
        <v>0.33554429109142131</v>
      </c>
      <c r="H5396" s="15">
        <f t="shared" si="169"/>
        <v>0.5287914734298893</v>
      </c>
    </row>
    <row r="5397" spans="1:8">
      <c r="A5397" s="1">
        <v>5396</v>
      </c>
      <c r="B5397" s="444">
        <f>유형화!$F$71*hourly1!B5398/hourly1!$B$8763+유형화!$F$72*hourly1!C5398/hourly1!$C$8763+유형화!$F$73*hourly1!D5398/hourly1!$D$8763+유형화!$F$74*hourly1!E5398/hourly1!$E$8763</f>
        <v>261.26289777709007</v>
      </c>
      <c r="C5397" s="442">
        <f>hourly1!$F5398*유형화!$G$71/hourly1!$F$8763+유형화!$G$72*hourly1!$G5398/hourly1!$F$8763+유형화!$G$74*hourly1!I5398/hourly1!$I$8763</f>
        <v>0.64438085404571921</v>
      </c>
      <c r="D5397" s="14">
        <v>279.66972199999998</v>
      </c>
      <c r="E5397" s="14">
        <v>8.871817999999994</v>
      </c>
      <c r="F5397" s="1">
        <v>796958</v>
      </c>
      <c r="G5397" s="15">
        <f t="shared" si="168"/>
        <v>0.3200253507657897</v>
      </c>
      <c r="H5397" s="15">
        <f t="shared" si="169"/>
        <v>0.51121121883076193</v>
      </c>
    </row>
    <row r="5398" spans="1:8">
      <c r="A5398" s="1">
        <v>5397</v>
      </c>
      <c r="B5398" s="444">
        <f>유형화!$F$71*hourly1!B5399/hourly1!$B$8763+유형화!$F$72*hourly1!C5399/hourly1!$C$8763+유형화!$F$73*hourly1!D5399/hourly1!$D$8763+유형화!$F$74*hourly1!E5399/hourly1!$E$8763</f>
        <v>133.92769703748806</v>
      </c>
      <c r="C5398" s="442">
        <f>hourly1!$F5399*유형화!$G$71/hourly1!$F$8763+유형화!$G$72*hourly1!$G5399/hourly1!$F$8763+유형화!$G$74*hourly1!I5399/hourly1!$I$8763</f>
        <v>0.54865054716618999</v>
      </c>
      <c r="D5398" s="14">
        <v>324.18886600000008</v>
      </c>
      <c r="E5398" s="14">
        <v>8.2607599999999994</v>
      </c>
      <c r="F5398" s="1">
        <v>799170</v>
      </c>
      <c r="G5398" s="15">
        <f t="shared" si="168"/>
        <v>0.3709684938865625</v>
      </c>
      <c r="H5398" s="15">
        <f t="shared" si="169"/>
        <v>0.56720177748568368</v>
      </c>
    </row>
    <row r="5399" spans="1:8">
      <c r="A5399" s="1">
        <v>5398</v>
      </c>
      <c r="B5399" s="444">
        <f>유형화!$F$71*hourly1!B5400/hourly1!$B$8763+유형화!$F$72*hourly1!C5400/hourly1!$C$8763+유형화!$F$73*hourly1!D5400/hourly1!$D$8763+유형화!$F$74*hourly1!E5400/hourly1!$E$8763</f>
        <v>87.397968449414535</v>
      </c>
      <c r="C5399" s="442">
        <f>hourly1!$F5400*유형화!$G$71/hourly1!$F$8763+유형화!$G$72*hourly1!$G5400/hourly1!$F$8763+유형화!$G$74*hourly1!I5400/hourly1!$I$8763</f>
        <v>0.4579962468191775</v>
      </c>
      <c r="D5399" s="14">
        <v>334.82230399999997</v>
      </c>
      <c r="E5399" s="14">
        <v>3.7535200000000009</v>
      </c>
      <c r="F5399" s="1">
        <v>813996</v>
      </c>
      <c r="G5399" s="15">
        <f t="shared" si="168"/>
        <v>0.383136309914199</v>
      </c>
      <c r="H5399" s="15">
        <f t="shared" si="169"/>
        <v>0.5798726051652433</v>
      </c>
    </row>
    <row r="5400" spans="1:8">
      <c r="A5400" s="1">
        <v>5399</v>
      </c>
      <c r="B5400" s="444">
        <f>유형화!$F$71*hourly1!B5401/hourly1!$B$8763+유형화!$F$72*hourly1!C5401/hourly1!$C$8763+유형화!$F$73*hourly1!D5401/hourly1!$D$8763+유형화!$F$74*hourly1!E5401/hourly1!$E$8763</f>
        <v>82.097925081150677</v>
      </c>
      <c r="C5400" s="442">
        <f>hourly1!$F5401*유형화!$G$71/hourly1!$F$8763+유형화!$G$72*hourly1!$G5401/hourly1!$F$8763+유형화!$G$74*hourly1!I5401/hourly1!$I$8763</f>
        <v>0.35187810643082296</v>
      </c>
      <c r="D5400" s="14">
        <v>313.61026099999992</v>
      </c>
      <c r="E5400" s="14">
        <v>0.71239999999999992</v>
      </c>
      <c r="F5400" s="1">
        <v>919070</v>
      </c>
      <c r="G5400" s="15">
        <f t="shared" si="168"/>
        <v>0.35886342312120523</v>
      </c>
      <c r="H5400" s="15">
        <f t="shared" si="169"/>
        <v>0.55433634004343868</v>
      </c>
    </row>
    <row r="5401" spans="1:8">
      <c r="A5401" s="1">
        <v>5400</v>
      </c>
      <c r="B5401" s="444">
        <f>유형화!$F$71*hourly1!B5402/hourly1!$B$8763+유형화!$F$72*hourly1!C5402/hourly1!$C$8763+유형화!$F$73*hourly1!D5402/hourly1!$D$8763+유형화!$F$74*hourly1!E5402/hourly1!$E$8763</f>
        <v>76.557475378436393</v>
      </c>
      <c r="C5401" s="442">
        <f>hourly1!$F5402*유형화!$G$71/hourly1!$F$8763+유형화!$G$72*hourly1!$G5402/hourly1!$F$8763+유형화!$G$74*hourly1!I5402/hourly1!$I$8763</f>
        <v>0.32016864979743548</v>
      </c>
      <c r="D5401" s="14">
        <v>324.46439299999997</v>
      </c>
      <c r="E5401" s="14">
        <v>0.22624</v>
      </c>
      <c r="F5401" s="1">
        <v>886728</v>
      </c>
      <c r="G5401" s="15">
        <f t="shared" si="168"/>
        <v>0.37128377873109208</v>
      </c>
      <c r="H5401" s="15">
        <f t="shared" si="169"/>
        <v>0.5675333676120935</v>
      </c>
    </row>
    <row r="5402" spans="1:8">
      <c r="A5402" s="1">
        <v>5401</v>
      </c>
      <c r="B5402" s="444">
        <f>유형화!$F$71*hourly1!B5403/hourly1!$B$8763+유형화!$F$72*hourly1!C5403/hourly1!$C$8763+유형화!$F$73*hourly1!D5403/hourly1!$D$8763+유형화!$F$74*hourly1!E5403/hourly1!$E$8763</f>
        <v>74.224362734522373</v>
      </c>
      <c r="C5402" s="442">
        <f>hourly1!$F5403*유형화!$G$71/hourly1!$F$8763+유형화!$G$72*hourly1!$G5403/hourly1!$F$8763+유형화!$G$74*hourly1!I5403/hourly1!$I$8763</f>
        <v>0.26267482703840445</v>
      </c>
      <c r="D5402" s="14">
        <v>332.17002000000002</v>
      </c>
      <c r="E5402" s="14">
        <v>5.892E-2</v>
      </c>
      <c r="F5402" s="1">
        <v>841022</v>
      </c>
      <c r="G5402" s="15">
        <f t="shared" si="168"/>
        <v>0.38010130808646991</v>
      </c>
      <c r="H5402" s="15">
        <f t="shared" si="169"/>
        <v>0.57673622558815363</v>
      </c>
    </row>
    <row r="5403" spans="1:8">
      <c r="A5403" s="1">
        <v>5402</v>
      </c>
      <c r="B5403" s="444">
        <f>유형화!$F$71*hourly1!B5404/hourly1!$B$8763+유형화!$F$72*hourly1!C5404/hourly1!$C$8763+유형화!$F$73*hourly1!D5404/hourly1!$D$8763+유형화!$F$74*hourly1!E5404/hourly1!$E$8763</f>
        <v>71.097030849907213</v>
      </c>
      <c r="C5403" s="442">
        <f>hourly1!$F5404*유형화!$G$71/hourly1!$F$8763+유형화!$G$72*hourly1!$G5404/hourly1!$F$8763+유형화!$G$74*hourly1!I5404/hourly1!$I$8763</f>
        <v>0.24317710474085846</v>
      </c>
      <c r="D5403" s="14">
        <v>375.73280899999997</v>
      </c>
      <c r="E5403" s="14">
        <v>0</v>
      </c>
      <c r="F5403" s="1">
        <v>727929</v>
      </c>
      <c r="G5403" s="15">
        <f t="shared" si="168"/>
        <v>0.42995009661589489</v>
      </c>
      <c r="H5403" s="15">
        <f t="shared" si="169"/>
        <v>0.62631797098084152</v>
      </c>
    </row>
    <row r="5404" spans="1:8">
      <c r="A5404" s="1">
        <v>5403</v>
      </c>
      <c r="B5404" s="444">
        <f>유형화!$F$71*hourly1!B5405/hourly1!$B$8763+유형화!$F$72*hourly1!C5405/hourly1!$C$8763+유형화!$F$73*hourly1!D5405/hourly1!$D$8763+유형화!$F$74*hourly1!E5405/hourly1!$E$8763</f>
        <v>70.001781996208862</v>
      </c>
      <c r="C5404" s="442">
        <f>hourly1!$F5405*유형화!$G$71/hourly1!$F$8763+유형화!$G$72*hourly1!$G5405/hourly1!$F$8763+유형화!$G$74*hourly1!I5405/hourly1!$I$8763</f>
        <v>0.23712334786105277</v>
      </c>
      <c r="D5404" s="14">
        <v>315.78740399999998</v>
      </c>
      <c r="E5404" s="14">
        <v>0</v>
      </c>
      <c r="F5404" s="1">
        <v>616305</v>
      </c>
      <c r="G5404" s="15">
        <f t="shared" si="168"/>
        <v>0.36135472231247884</v>
      </c>
      <c r="H5404" s="15">
        <f t="shared" si="169"/>
        <v>0.55700570814649164</v>
      </c>
    </row>
    <row r="5405" spans="1:8">
      <c r="A5405" s="1">
        <v>5404</v>
      </c>
      <c r="B5405" s="444">
        <f>유형화!$F$71*hourly1!B5406/hourly1!$B$8763+유형화!$F$72*hourly1!C5406/hourly1!$C$8763+유형화!$F$73*hourly1!D5406/hourly1!$D$8763+유형화!$F$74*hourly1!E5406/hourly1!$E$8763</f>
        <v>68.857897611987568</v>
      </c>
      <c r="C5405" s="442">
        <f>hourly1!$F5406*유형화!$G$71/hourly1!$F$8763+유형화!$G$72*hourly1!$G5406/hourly1!$F$8763+유형화!$G$74*hourly1!I5406/hourly1!$I$8763</f>
        <v>0.23715292727400925</v>
      </c>
      <c r="D5405" s="14">
        <v>277.45016700000002</v>
      </c>
      <c r="E5405" s="14">
        <v>1.1520000000000001E-2</v>
      </c>
      <c r="F5405" s="1">
        <v>536797</v>
      </c>
      <c r="G5405" s="15">
        <f t="shared" si="168"/>
        <v>0.31748551963090932</v>
      </c>
      <c r="H5405" s="15">
        <f t="shared" si="169"/>
        <v>0.50828828135595672</v>
      </c>
    </row>
    <row r="5406" spans="1:8">
      <c r="A5406" s="1">
        <v>5405</v>
      </c>
      <c r="B5406" s="444">
        <f>유형화!$F$71*hourly1!B5407/hourly1!$B$8763+유형화!$F$72*hourly1!C5407/hourly1!$C$8763+유형화!$F$73*hourly1!D5407/hourly1!$D$8763+유형화!$F$74*hourly1!E5407/hourly1!$E$8763</f>
        <v>67.950047613988929</v>
      </c>
      <c r="C5406" s="442">
        <f>hourly1!$F5407*유형화!$G$71/hourly1!$F$8763+유형화!$G$72*hourly1!$G5407/hourly1!$F$8763+유형화!$G$74*hourly1!I5407/hourly1!$I$8763</f>
        <v>0.23602899106764569</v>
      </c>
      <c r="D5406" s="14">
        <v>266.12081499999999</v>
      </c>
      <c r="E5406" s="14">
        <v>0</v>
      </c>
      <c r="F5406" s="1">
        <v>602282</v>
      </c>
      <c r="G5406" s="15">
        <f t="shared" si="168"/>
        <v>0.30452137098506799</v>
      </c>
      <c r="H5406" s="15">
        <f t="shared" si="169"/>
        <v>0.49316259659305983</v>
      </c>
    </row>
    <row r="5407" spans="1:8">
      <c r="A5407" s="1">
        <v>5406</v>
      </c>
      <c r="B5407" s="444">
        <f>유형화!$F$71*hourly1!B5408/hourly1!$B$8763+유형화!$F$72*hourly1!C5408/hourly1!$C$8763+유형화!$F$73*hourly1!D5408/hourly1!$D$8763+유형화!$F$74*hourly1!E5408/hourly1!$E$8763</f>
        <v>69.230226832517786</v>
      </c>
      <c r="C5407" s="442">
        <f>hourly1!$F5408*유형화!$G$71/hourly1!$F$8763+유형화!$G$72*hourly1!$G5408/hourly1!$F$8763+유형화!$G$74*hourly1!I5408/hourly1!$I$8763</f>
        <v>0.42107788000993385</v>
      </c>
      <c r="D5407" s="14">
        <v>296.20933699999989</v>
      </c>
      <c r="E5407" s="14">
        <v>5.138199999999999E-2</v>
      </c>
      <c r="F5407" s="1">
        <v>928415</v>
      </c>
      <c r="G5407" s="15">
        <f t="shared" si="168"/>
        <v>0.33895159009571652</v>
      </c>
      <c r="H5407" s="15">
        <f t="shared" si="169"/>
        <v>0.5325882166631184</v>
      </c>
    </row>
    <row r="5408" spans="1:8">
      <c r="A5408" s="1">
        <v>5407</v>
      </c>
      <c r="B5408" s="444">
        <f>유형화!$F$71*hourly1!B5409/hourly1!$B$8763+유형화!$F$72*hourly1!C5409/hourly1!$C$8763+유형화!$F$73*hourly1!D5409/hourly1!$D$8763+유형화!$F$74*hourly1!E5409/hourly1!$E$8763</f>
        <v>127.28404075760226</v>
      </c>
      <c r="C5408" s="442">
        <f>hourly1!$F5409*유형화!$G$71/hourly1!$F$8763+유형화!$G$72*hourly1!$G5409/hourly1!$F$8763+유형화!$G$74*hourly1!I5409/hourly1!$I$8763</f>
        <v>0.7513571233537587</v>
      </c>
      <c r="D5408" s="14">
        <v>288.25540000000001</v>
      </c>
      <c r="E5408" s="14">
        <v>3.9468659999999982</v>
      </c>
      <c r="F5408" s="1">
        <v>1053368</v>
      </c>
      <c r="G5408" s="15">
        <f t="shared" si="168"/>
        <v>0.32984992023960685</v>
      </c>
      <c r="H5408" s="15">
        <f t="shared" si="169"/>
        <v>0.5223959474613632</v>
      </c>
    </row>
    <row r="5409" spans="1:8">
      <c r="A5409" s="1">
        <v>5408</v>
      </c>
      <c r="B5409" s="444">
        <f>유형화!$F$71*hourly1!B5410/hourly1!$B$8763+유형화!$F$72*hourly1!C5410/hourly1!$C$8763+유형화!$F$73*hourly1!D5410/hourly1!$D$8763+유형화!$F$74*hourly1!E5410/hourly1!$E$8763</f>
        <v>632.55450115531937</v>
      </c>
      <c r="C5409" s="442">
        <f>hourly1!$F5410*유형화!$G$71/hourly1!$F$8763+유형화!$G$72*hourly1!$G5410/hourly1!$F$8763+유형화!$G$74*hourly1!I5410/hourly1!$I$8763</f>
        <v>0.65007387246503268</v>
      </c>
      <c r="D5409" s="14">
        <v>316.02109800000011</v>
      </c>
      <c r="E5409" s="14">
        <v>27.067165999999979</v>
      </c>
      <c r="F5409" s="1">
        <v>994412</v>
      </c>
      <c r="G5409" s="15">
        <f t="shared" si="168"/>
        <v>0.36162213776162744</v>
      </c>
      <c r="H5409" s="15">
        <f t="shared" si="169"/>
        <v>0.55729156748288533</v>
      </c>
    </row>
    <row r="5410" spans="1:8">
      <c r="A5410" s="1">
        <v>5409</v>
      </c>
      <c r="B5410" s="444">
        <f>유형화!$F$71*hourly1!B5411/hourly1!$B$8763+유형화!$F$72*hourly1!C5411/hourly1!$C$8763+유형화!$F$73*hourly1!D5411/hourly1!$D$8763+유형화!$F$74*hourly1!E5411/hourly1!$E$8763</f>
        <v>670.96347443358934</v>
      </c>
      <c r="C5410" s="442">
        <f>hourly1!$F5411*유형화!$G$71/hourly1!$F$8763+유형화!$G$72*hourly1!$G5411/hourly1!$F$8763+유형화!$G$74*hourly1!I5411/hourly1!$I$8763</f>
        <v>0.57548184524132573</v>
      </c>
      <c r="D5410" s="14">
        <v>343.46195899999998</v>
      </c>
      <c r="E5410" s="14">
        <v>65.470697000000072</v>
      </c>
      <c r="F5410" s="1">
        <v>950396</v>
      </c>
      <c r="G5410" s="15">
        <f t="shared" si="168"/>
        <v>0.39302264513167529</v>
      </c>
      <c r="H5410" s="15">
        <f t="shared" si="169"/>
        <v>0.58998018018959519</v>
      </c>
    </row>
    <row r="5411" spans="1:8">
      <c r="A5411" s="1">
        <v>5410</v>
      </c>
      <c r="B5411" s="444">
        <f>유형화!$F$71*hourly1!B5412/hourly1!$B$8763+유형화!$F$72*hourly1!C5412/hourly1!$C$8763+유형화!$F$73*hourly1!D5412/hourly1!$D$8763+유형화!$F$74*hourly1!E5412/hourly1!$E$8763</f>
        <v>760.25076552679502</v>
      </c>
      <c r="C5411" s="442">
        <f>hourly1!$F5412*유형화!$G$71/hourly1!$F$8763+유형화!$G$72*hourly1!$G5412/hourly1!$F$8763+유형화!$G$74*hourly1!I5412/hourly1!$I$8763</f>
        <v>0.49028319463609915</v>
      </c>
      <c r="D5411" s="14">
        <v>341.75921699999998</v>
      </c>
      <c r="E5411" s="14">
        <v>137.19305499999999</v>
      </c>
      <c r="F5411" s="1">
        <v>870782</v>
      </c>
      <c r="G5411" s="15">
        <f t="shared" si="168"/>
        <v>0.39107420179674168</v>
      </c>
      <c r="H5411" s="15">
        <f t="shared" si="169"/>
        <v>0.58800121026431607</v>
      </c>
    </row>
    <row r="5412" spans="1:8">
      <c r="A5412" s="1">
        <v>5411</v>
      </c>
      <c r="B5412" s="444">
        <f>유형화!$F$71*hourly1!B5413/hourly1!$B$8763+유형화!$F$72*hourly1!C5413/hourly1!$C$8763+유형화!$F$73*hourly1!D5413/hourly1!$D$8763+유형화!$F$74*hourly1!E5413/hourly1!$E$8763</f>
        <v>828.37403246749057</v>
      </c>
      <c r="C5412" s="442">
        <f>hourly1!$F5413*유형화!$G$71/hourly1!$F$8763+유형화!$G$72*hourly1!$G5413/hourly1!$F$8763+유형화!$G$74*hourly1!I5413/hourly1!$I$8763</f>
        <v>0.45833889539075429</v>
      </c>
      <c r="D5412" s="14">
        <v>310.86987299999993</v>
      </c>
      <c r="E5412" s="14">
        <v>269.74200000000008</v>
      </c>
      <c r="F5412" s="1">
        <v>860532</v>
      </c>
      <c r="G5412" s="15">
        <f t="shared" si="168"/>
        <v>0.35572760411061405</v>
      </c>
      <c r="H5412" s="15">
        <f t="shared" si="169"/>
        <v>0.55096027831198358</v>
      </c>
    </row>
    <row r="5413" spans="1:8">
      <c r="A5413" s="1">
        <v>5412</v>
      </c>
      <c r="B5413" s="444">
        <f>유형화!$F$71*hourly1!B5414/hourly1!$B$8763+유형화!$F$72*hourly1!C5414/hourly1!$C$8763+유형화!$F$73*hourly1!D5414/hourly1!$D$8763+유형화!$F$74*hourly1!E5414/hourly1!$E$8763</f>
        <v>774.58481647923088</v>
      </c>
      <c r="C5413" s="442">
        <f>hourly1!$F5414*유형화!$G$71/hourly1!$F$8763+유형화!$G$72*hourly1!$G5414/hourly1!$F$8763+유형화!$G$74*hourly1!I5414/hourly1!$I$8763</f>
        <v>0.44237464990873371</v>
      </c>
      <c r="D5413" s="14">
        <v>291.30411299999997</v>
      </c>
      <c r="E5413" s="14">
        <v>324.79411199999998</v>
      </c>
      <c r="F5413" s="1">
        <v>864223</v>
      </c>
      <c r="G5413" s="15">
        <f t="shared" si="168"/>
        <v>0.33333855476261476</v>
      </c>
      <c r="H5413" s="15">
        <f t="shared" si="169"/>
        <v>0.526321647283297</v>
      </c>
    </row>
    <row r="5414" spans="1:8">
      <c r="A5414" s="1">
        <v>5413</v>
      </c>
      <c r="B5414" s="444">
        <f>유형화!$F$71*hourly1!B5415/hourly1!$B$8763+유형화!$F$72*hourly1!C5415/hourly1!$C$8763+유형화!$F$73*hourly1!D5415/hourly1!$D$8763+유형화!$F$74*hourly1!E5415/hourly1!$E$8763</f>
        <v>636.49584378629561</v>
      </c>
      <c r="C5414" s="442">
        <f>hourly1!$F5415*유형화!$G$71/hourly1!$F$8763+유형화!$G$72*hourly1!$G5415/hourly1!$F$8763+유형화!$G$74*hourly1!I5415/hourly1!$I$8763</f>
        <v>0.55407368399951862</v>
      </c>
      <c r="D5414" s="14">
        <v>289.91237100000012</v>
      </c>
      <c r="E5414" s="14">
        <v>354.49340299999989</v>
      </c>
      <c r="F5414" s="1">
        <v>811321</v>
      </c>
      <c r="G5414" s="15">
        <f t="shared" si="168"/>
        <v>0.33174598793578663</v>
      </c>
      <c r="H5414" s="15">
        <f t="shared" si="169"/>
        <v>0.5245325143984948</v>
      </c>
    </row>
    <row r="5415" spans="1:8">
      <c r="A5415" s="1">
        <v>5414</v>
      </c>
      <c r="B5415" s="444">
        <f>유형화!$F$71*hourly1!B5416/hourly1!$B$8763+유형화!$F$72*hourly1!C5416/hourly1!$C$8763+유형화!$F$73*hourly1!D5416/hourly1!$D$8763+유형화!$F$74*hourly1!E5416/hourly1!$E$8763</f>
        <v>733.32739380122723</v>
      </c>
      <c r="C5415" s="442">
        <f>hourly1!$F5416*유형화!$G$71/hourly1!$F$8763+유형화!$G$72*hourly1!$G5416/hourly1!$F$8763+유형화!$G$74*hourly1!I5416/hourly1!$I$8763</f>
        <v>0.51675782855004948</v>
      </c>
      <c r="D5415" s="14">
        <v>322.36613099999988</v>
      </c>
      <c r="E5415" s="14">
        <v>318.55942599999997</v>
      </c>
      <c r="F5415" s="1">
        <v>828852</v>
      </c>
      <c r="G5415" s="15">
        <f t="shared" si="168"/>
        <v>0.36888274286726502</v>
      </c>
      <c r="H5415" s="15">
        <f t="shared" si="169"/>
        <v>0.56500372273734145</v>
      </c>
    </row>
    <row r="5416" spans="1:8">
      <c r="A5416" s="1">
        <v>5415</v>
      </c>
      <c r="B5416" s="444">
        <f>유형화!$F$71*hourly1!B5417/hourly1!$B$8763+유형화!$F$72*hourly1!C5417/hourly1!$C$8763+유형화!$F$73*hourly1!D5417/hourly1!$D$8763+유형화!$F$74*hourly1!E5417/hourly1!$E$8763</f>
        <v>864.28326555319666</v>
      </c>
      <c r="C5416" s="442">
        <f>hourly1!$F5417*유형화!$G$71/hourly1!$F$8763+유형화!$G$72*hourly1!$G5417/hourly1!$F$8763+유형화!$G$74*hourly1!I5417/hourly1!$I$8763</f>
        <v>0.3891188318011029</v>
      </c>
      <c r="D5416" s="14">
        <v>314.89195199999989</v>
      </c>
      <c r="E5416" s="14">
        <v>266.24983400000031</v>
      </c>
      <c r="F5416" s="1">
        <v>821232</v>
      </c>
      <c r="G5416" s="15">
        <f t="shared" si="168"/>
        <v>0.36033005886895469</v>
      </c>
      <c r="H5416" s="15">
        <f t="shared" si="169"/>
        <v>0.55590917184425848</v>
      </c>
    </row>
    <row r="5417" spans="1:8">
      <c r="A5417" s="1">
        <v>5416</v>
      </c>
      <c r="B5417" s="444">
        <f>유형화!$F$71*hourly1!B5418/hourly1!$B$8763+유형화!$F$72*hourly1!C5418/hourly1!$C$8763+유형화!$F$73*hourly1!D5418/hourly1!$D$8763+유형화!$F$74*hourly1!E5418/hourly1!$E$8763</f>
        <v>785.78158993781051</v>
      </c>
      <c r="C5417" s="442">
        <f>hourly1!$F5418*유형화!$G$71/hourly1!$F$8763+유형화!$G$72*hourly1!$G5418/hourly1!$F$8763+유형화!$G$74*hourly1!I5418/hourly1!$I$8763</f>
        <v>0.3678725832136881</v>
      </c>
      <c r="D5417" s="14">
        <v>275.03496999999999</v>
      </c>
      <c r="E5417" s="14">
        <v>221.981168</v>
      </c>
      <c r="F5417" s="1">
        <v>813901</v>
      </c>
      <c r="G5417" s="15">
        <f t="shared" si="168"/>
        <v>0.3147218158535891</v>
      </c>
      <c r="H5417" s="15">
        <f t="shared" si="169"/>
        <v>0.50509281299761288</v>
      </c>
    </row>
    <row r="5418" spans="1:8">
      <c r="A5418" s="1">
        <v>5417</v>
      </c>
      <c r="B5418" s="444">
        <f>유형화!$F$71*hourly1!B5419/hourly1!$B$8763+유형화!$F$72*hourly1!C5419/hourly1!$C$8763+유형화!$F$73*hourly1!D5419/hourly1!$D$8763+유형화!$F$74*hourly1!E5419/hourly1!$E$8763</f>
        <v>729.49294893939259</v>
      </c>
      <c r="C5418" s="442">
        <f>hourly1!$F5419*유형화!$G$71/hourly1!$F$8763+유형화!$G$72*hourly1!$G5419/hourly1!$F$8763+유형화!$G$74*hourly1!I5419/hourly1!$I$8763</f>
        <v>0.38910994982861652</v>
      </c>
      <c r="D5418" s="14">
        <v>255.28523999999999</v>
      </c>
      <c r="E5418" s="14">
        <v>161.93303800000001</v>
      </c>
      <c r="F5418" s="1">
        <v>849846</v>
      </c>
      <c r="G5418" s="15">
        <f t="shared" si="168"/>
        <v>0.29212225010302978</v>
      </c>
      <c r="H5418" s="15">
        <f t="shared" si="169"/>
        <v>0.47836568287474651</v>
      </c>
    </row>
    <row r="5419" spans="1:8">
      <c r="A5419" s="1">
        <v>5418</v>
      </c>
      <c r="B5419" s="444">
        <f>유형화!$F$71*hourly1!B5420/hourly1!$B$8763+유형화!$F$72*hourly1!C5420/hourly1!$C$8763+유형화!$F$73*hourly1!D5420/hourly1!$D$8763+유형화!$F$74*hourly1!E5420/hourly1!$E$8763</f>
        <v>572.28171720735247</v>
      </c>
      <c r="C5419" s="442">
        <f>hourly1!$F5420*유형화!$G$71/hourly1!$F$8763+유형화!$G$72*hourly1!$G5420/hourly1!$F$8763+유형화!$G$74*hourly1!I5420/hourly1!$I$8763</f>
        <v>0.51672474523968959</v>
      </c>
      <c r="D5419" s="14">
        <v>227.952641</v>
      </c>
      <c r="E5419" s="14">
        <v>86.704551999999907</v>
      </c>
      <c r="F5419" s="1">
        <v>822173</v>
      </c>
      <c r="G5419" s="15">
        <f t="shared" si="168"/>
        <v>0.26084562666391586</v>
      </c>
      <c r="H5419" s="15">
        <f t="shared" si="169"/>
        <v>0.43952985442402615</v>
      </c>
    </row>
    <row r="5420" spans="1:8">
      <c r="A5420" s="1">
        <v>5419</v>
      </c>
      <c r="B5420" s="444">
        <f>유형화!$F$71*hourly1!B5421/hourly1!$B$8763+유형화!$F$72*hourly1!C5421/hourly1!$C$8763+유형화!$F$73*hourly1!D5421/hourly1!$D$8763+유형화!$F$74*hourly1!E5421/hourly1!$E$8763</f>
        <v>221.69788383303822</v>
      </c>
      <c r="C5420" s="442">
        <f>hourly1!$F5421*유형화!$G$71/hourly1!$F$8763+유형화!$G$72*hourly1!$G5421/hourly1!$F$8763+유형화!$G$74*hourly1!I5421/hourly1!$I$8763</f>
        <v>0.63916452864512663</v>
      </c>
      <c r="D5420" s="14">
        <v>181.413917</v>
      </c>
      <c r="E5420" s="14">
        <v>27.650864000000009</v>
      </c>
      <c r="F5420" s="1">
        <v>855009</v>
      </c>
      <c r="G5420" s="15">
        <f t="shared" si="168"/>
        <v>0.20759148329156943</v>
      </c>
      <c r="H5420" s="15">
        <f t="shared" si="169"/>
        <v>0.36795562917068037</v>
      </c>
    </row>
    <row r="5421" spans="1:8">
      <c r="A5421" s="1">
        <v>5420</v>
      </c>
      <c r="B5421" s="444">
        <f>유형화!$F$71*hourly1!B5422/hourly1!$B$8763+유형화!$F$72*hourly1!C5422/hourly1!$C$8763+유형화!$F$73*hourly1!D5422/hourly1!$D$8763+유형화!$F$74*hourly1!E5422/hourly1!$E$8763</f>
        <v>224.21851375614446</v>
      </c>
      <c r="C5421" s="442">
        <f>hourly1!$F5422*유형화!$G$71/hourly1!$F$8763+유형화!$G$72*hourly1!$G5422/hourly1!$F$8763+유형화!$G$74*hourly1!I5422/hourly1!$I$8763</f>
        <v>0.64454170738229222</v>
      </c>
      <c r="D5421" s="14">
        <v>193.082503</v>
      </c>
      <c r="E5421" s="14">
        <v>6.7456940000000003</v>
      </c>
      <c r="F5421" s="1">
        <v>801200</v>
      </c>
      <c r="G5421" s="15">
        <f t="shared" si="168"/>
        <v>0.22094381653982426</v>
      </c>
      <c r="H5421" s="15">
        <f t="shared" si="169"/>
        <v>0.38659043396616627</v>
      </c>
    </row>
    <row r="5422" spans="1:8">
      <c r="A5422" s="1">
        <v>5421</v>
      </c>
      <c r="B5422" s="444">
        <f>유형화!$F$71*hourly1!B5423/hourly1!$B$8763+유형화!$F$72*hourly1!C5423/hourly1!$C$8763+유형화!$F$73*hourly1!D5423/hourly1!$D$8763+유형화!$F$74*hourly1!E5423/hourly1!$E$8763</f>
        <v>110.29611611817016</v>
      </c>
      <c r="C5422" s="442">
        <f>hourly1!$F5423*유형화!$G$71/hourly1!$F$8763+유형화!$G$72*hourly1!$G5423/hourly1!$F$8763+유형화!$G$74*hourly1!I5423/hourly1!$I$8763</f>
        <v>0.54875786420989181</v>
      </c>
      <c r="D5422" s="14">
        <v>222.22359000000009</v>
      </c>
      <c r="E5422" s="14">
        <v>4.3091200000000001</v>
      </c>
      <c r="F5422" s="1">
        <v>828230</v>
      </c>
      <c r="G5422" s="15">
        <f t="shared" si="168"/>
        <v>0.25428988819241244</v>
      </c>
      <c r="H5422" s="15">
        <f t="shared" si="169"/>
        <v>0.43110251628176743</v>
      </c>
    </row>
    <row r="5423" spans="1:8">
      <c r="A5423" s="1">
        <v>5422</v>
      </c>
      <c r="B5423" s="444">
        <f>유형화!$F$71*hourly1!B5424/hourly1!$B$8763+유형화!$F$72*hourly1!C5424/hourly1!$C$8763+유형화!$F$73*hourly1!D5424/hourly1!$D$8763+유형화!$F$74*hourly1!E5424/hourly1!$E$8763</f>
        <v>77.25330357816641</v>
      </c>
      <c r="C5423" s="442">
        <f>hourly1!$F5424*유형화!$G$71/hourly1!$F$8763+유형화!$G$72*hourly1!$G5424/hourly1!$F$8763+유형화!$G$74*hourly1!I5424/hourly1!$I$8763</f>
        <v>0.45814960344502947</v>
      </c>
      <c r="D5423" s="14">
        <v>237.11193700000001</v>
      </c>
      <c r="E5423" s="14">
        <v>0.64127999999999996</v>
      </c>
      <c r="F5423" s="1">
        <v>919560</v>
      </c>
      <c r="G5423" s="15">
        <f t="shared" si="168"/>
        <v>0.27132658575453816</v>
      </c>
      <c r="H5423" s="15">
        <f t="shared" si="169"/>
        <v>0.45279234490151632</v>
      </c>
    </row>
    <row r="5424" spans="1:8">
      <c r="A5424" s="1">
        <v>5423</v>
      </c>
      <c r="B5424" s="444">
        <f>유형화!$F$71*hourly1!B5425/hourly1!$B$8763+유형화!$F$72*hourly1!C5425/hourly1!$C$8763+유형화!$F$73*hourly1!D5425/hourly1!$D$8763+유형화!$F$74*hourly1!E5425/hourly1!$E$8763</f>
        <v>73.2818253503591</v>
      </c>
      <c r="C5424" s="442">
        <f>hourly1!$F5425*유형화!$G$71/hourly1!$F$8763+유형화!$G$72*hourly1!$G5425/hourly1!$F$8763+유형화!$G$74*hourly1!I5425/hourly1!$I$8763</f>
        <v>0.3519666816977205</v>
      </c>
      <c r="D5424" s="14">
        <v>215.48574599999989</v>
      </c>
      <c r="E5424" s="14">
        <v>0.19128000000000001</v>
      </c>
      <c r="F5424" s="1">
        <v>969575</v>
      </c>
      <c r="G5424" s="15">
        <f t="shared" si="168"/>
        <v>0.24657979045968315</v>
      </c>
      <c r="H5424" s="15">
        <f t="shared" si="169"/>
        <v>0.42105846802354746</v>
      </c>
    </row>
    <row r="5425" spans="1:8">
      <c r="A5425" s="1">
        <v>5424</v>
      </c>
      <c r="B5425" s="444">
        <f>유형화!$F$71*hourly1!B5426/hourly1!$B$8763+유형화!$F$72*hourly1!C5426/hourly1!$C$8763+유형화!$F$73*hourly1!D5426/hourly1!$D$8763+유형화!$F$74*hourly1!E5426/hourly1!$E$8763</f>
        <v>70.688839116993961</v>
      </c>
      <c r="C5425" s="442">
        <f>hourly1!$F5426*유형화!$G$71/hourly1!$F$8763+유형화!$G$72*hourly1!$G5426/hourly1!$F$8763+유형화!$G$74*hourly1!I5426/hourly1!$I$8763</f>
        <v>0.32023506087611125</v>
      </c>
      <c r="D5425" s="14">
        <v>204.74604099999999</v>
      </c>
      <c r="E5425" s="14">
        <v>0.18623999999999999</v>
      </c>
      <c r="F5425" s="1">
        <v>994964</v>
      </c>
      <c r="G5425" s="15">
        <f t="shared" si="168"/>
        <v>0.23429037337453271</v>
      </c>
      <c r="H5425" s="15">
        <f t="shared" si="169"/>
        <v>0.40474465782766217</v>
      </c>
    </row>
    <row r="5426" spans="1:8">
      <c r="A5426" s="1">
        <v>5425</v>
      </c>
      <c r="B5426" s="444">
        <f>유형화!$F$71*hourly1!B5427/hourly1!$B$8763+유형화!$F$72*hourly1!C5427/hourly1!$C$8763+유형화!$F$73*hourly1!D5427/hourly1!$D$8763+유형화!$F$74*hourly1!E5427/hourly1!$E$8763</f>
        <v>69.532133050382555</v>
      </c>
      <c r="C5426" s="442">
        <f>hourly1!$F5427*유형화!$G$71/hourly1!$F$8763+유형화!$G$72*hourly1!$G5427/hourly1!$F$8763+유형화!$G$74*hourly1!I5427/hourly1!$I$8763</f>
        <v>0.2627180960970269</v>
      </c>
      <c r="D5426" s="14">
        <v>201.26263200000011</v>
      </c>
      <c r="E5426" s="14">
        <v>0.17879999999999999</v>
      </c>
      <c r="F5426" s="1">
        <v>869930</v>
      </c>
      <c r="G5426" s="15">
        <f t="shared" si="168"/>
        <v>0.23030431732558482</v>
      </c>
      <c r="H5426" s="15">
        <f t="shared" si="169"/>
        <v>0.39937115831055997</v>
      </c>
    </row>
    <row r="5427" spans="1:8">
      <c r="A5427" s="1">
        <v>5426</v>
      </c>
      <c r="B5427" s="444">
        <f>유형화!$F$71*hourly1!B5428/hourly1!$B$8763+유형화!$F$72*hourly1!C5428/hourly1!$C$8763+유형화!$F$73*hourly1!D5428/hourly1!$D$8763+유형화!$F$74*hourly1!E5428/hourly1!$E$8763</f>
        <v>68.002930813519271</v>
      </c>
      <c r="C5427" s="442">
        <f>hourly1!$F5428*유형화!$G$71/hourly1!$F$8763+유형화!$G$72*hourly1!$G5428/hourly1!$F$8763+유형화!$G$74*hourly1!I5428/hourly1!$I$8763</f>
        <v>0.24322452958477231</v>
      </c>
      <c r="D5427" s="14">
        <v>202.72106600000001</v>
      </c>
      <c r="E5427" s="14">
        <v>3.1919999999999997E-2</v>
      </c>
      <c r="F5427" s="1">
        <v>790962</v>
      </c>
      <c r="G5427" s="15">
        <f t="shared" si="168"/>
        <v>0.23197319963819613</v>
      </c>
      <c r="H5427" s="15">
        <f t="shared" si="169"/>
        <v>0.40162589972970664</v>
      </c>
    </row>
    <row r="5428" spans="1:8">
      <c r="A5428" s="1">
        <v>5427</v>
      </c>
      <c r="B5428" s="444">
        <f>유형화!$F$71*hourly1!B5429/hourly1!$B$8763+유형화!$F$72*hourly1!C5429/hourly1!$C$8763+유형화!$F$73*hourly1!D5429/hourly1!$D$8763+유형화!$F$74*hourly1!E5429/hourly1!$E$8763</f>
        <v>67.132814399770012</v>
      </c>
      <c r="C5428" s="442">
        <f>hourly1!$F5429*유형화!$G$71/hourly1!$F$8763+유형화!$G$72*hourly1!$G5429/hourly1!$F$8763+유형화!$G$74*hourly1!I5429/hourly1!$I$8763</f>
        <v>0.23724916222360082</v>
      </c>
      <c r="D5428" s="14">
        <v>186.927907</v>
      </c>
      <c r="E5428" s="14">
        <v>0</v>
      </c>
      <c r="F5428" s="1">
        <v>636787</v>
      </c>
      <c r="G5428" s="15">
        <f t="shared" si="168"/>
        <v>0.21390112800837954</v>
      </c>
      <c r="H5428" s="15">
        <f t="shared" si="169"/>
        <v>0.37682159488152878</v>
      </c>
    </row>
    <row r="5429" spans="1:8">
      <c r="A5429" s="1">
        <v>5428</v>
      </c>
      <c r="B5429" s="444">
        <f>유형화!$F$71*hourly1!B5430/hourly1!$B$8763+유형화!$F$72*hourly1!C5430/hourly1!$C$8763+유형화!$F$73*hourly1!D5430/hourly1!$D$8763+유형화!$F$74*hourly1!E5430/hourly1!$E$8763</f>
        <v>66.342596269741463</v>
      </c>
      <c r="C5429" s="442">
        <f>hourly1!$F5430*유형화!$G$71/hourly1!$F$8763+유형화!$G$72*hourly1!$G5430/hourly1!$F$8763+유형화!$G$74*hourly1!I5430/hourly1!$I$8763</f>
        <v>0.23727043006597456</v>
      </c>
      <c r="D5429" s="14">
        <v>202.137249</v>
      </c>
      <c r="E5429" s="14">
        <v>0</v>
      </c>
      <c r="F5429" s="1">
        <v>535678</v>
      </c>
      <c r="G5429" s="15">
        <f t="shared" si="168"/>
        <v>0.23130513933166058</v>
      </c>
      <c r="H5429" s="15">
        <f t="shared" si="169"/>
        <v>0.40072417839402846</v>
      </c>
    </row>
    <row r="5430" spans="1:8">
      <c r="A5430" s="1">
        <v>5429</v>
      </c>
      <c r="B5430" s="444">
        <f>유형화!$F$71*hourly1!B5431/hourly1!$B$8763+유형화!$F$72*hourly1!C5431/hourly1!$C$8763+유형화!$F$73*hourly1!D5431/hourly1!$D$8763+유형화!$F$74*hourly1!E5431/hourly1!$E$8763</f>
        <v>65.443203499674453</v>
      </c>
      <c r="C5430" s="442">
        <f>hourly1!$F5431*유형화!$G$71/hourly1!$F$8763+유형화!$G$72*hourly1!$G5431/hourly1!$F$8763+유형화!$G$74*hourly1!I5431/hourly1!$I$8763</f>
        <v>0.23609491323040566</v>
      </c>
      <c r="D5430" s="14">
        <v>216.39624199999989</v>
      </c>
      <c r="E5430" s="14">
        <v>0</v>
      </c>
      <c r="F5430" s="1">
        <v>559464</v>
      </c>
      <c r="G5430" s="15">
        <f t="shared" si="168"/>
        <v>0.24762166871410085</v>
      </c>
      <c r="H5430" s="15">
        <f t="shared" si="169"/>
        <v>0.42242422864937207</v>
      </c>
    </row>
    <row r="5431" spans="1:8">
      <c r="A5431" s="1">
        <v>5430</v>
      </c>
      <c r="B5431" s="444">
        <f>유형화!$F$71*hourly1!B5432/hourly1!$B$8763+유형화!$F$72*hourly1!C5432/hourly1!$C$8763+유형화!$F$73*hourly1!D5432/hourly1!$D$8763+유형화!$F$74*hourly1!E5432/hourly1!$E$8763</f>
        <v>67.179871363861068</v>
      </c>
      <c r="C5431" s="442">
        <f>hourly1!$F5432*유형화!$G$71/hourly1!$F$8763+유형화!$G$72*hourly1!$G5432/hourly1!$F$8763+유형화!$G$74*hourly1!I5432/hourly1!$I$8763</f>
        <v>0.42113060144294379</v>
      </c>
      <c r="D5431" s="14">
        <v>187.67595099999991</v>
      </c>
      <c r="E5431" s="14">
        <v>6.507099999999999E-2</v>
      </c>
      <c r="F5431" s="1">
        <v>960534</v>
      </c>
      <c r="G5431" s="15">
        <f t="shared" si="168"/>
        <v>0.21475711285284627</v>
      </c>
      <c r="H5431" s="15">
        <f t="shared" si="169"/>
        <v>0.37801603384543386</v>
      </c>
    </row>
    <row r="5432" spans="1:8">
      <c r="A5432" s="1">
        <v>5431</v>
      </c>
      <c r="B5432" s="444">
        <f>유형화!$F$71*hourly1!B5433/hourly1!$B$8763+유형화!$F$72*hourly1!C5433/hourly1!$C$8763+유형화!$F$73*hourly1!D5433/hourly1!$D$8763+유형화!$F$74*hourly1!E5433/hourly1!$E$8763</f>
        <v>112.95725973956469</v>
      </c>
      <c r="C5432" s="442">
        <f>hourly1!$F5433*유형화!$G$71/hourly1!$F$8763+유형화!$G$72*hourly1!$G5433/hourly1!$F$8763+유형화!$G$74*hourly1!I5433/hourly1!$I$8763</f>
        <v>0.7513899622061595</v>
      </c>
      <c r="D5432" s="14">
        <v>200.523246</v>
      </c>
      <c r="E5432" s="14">
        <v>9.3633089999999939</v>
      </c>
      <c r="F5432" s="1">
        <v>1108803</v>
      </c>
      <c r="G5432" s="15">
        <f t="shared" si="168"/>
        <v>0.22945823980847216</v>
      </c>
      <c r="H5432" s="15">
        <f t="shared" si="169"/>
        <v>0.39822532220855017</v>
      </c>
    </row>
    <row r="5433" spans="1:8">
      <c r="A5433" s="1">
        <v>5432</v>
      </c>
      <c r="B5433" s="444">
        <f>유형화!$F$71*hourly1!B5434/hourly1!$B$8763+유형화!$F$72*hourly1!C5434/hourly1!$C$8763+유형화!$F$73*hourly1!D5434/hourly1!$D$8763+유형화!$F$74*hourly1!E5434/hourly1!$E$8763</f>
        <v>494.13072610312793</v>
      </c>
      <c r="C5433" s="442">
        <f>hourly1!$F5434*유형화!$G$71/hourly1!$F$8763+유형화!$G$72*hourly1!$G5434/hourly1!$F$8763+유형화!$G$74*hourly1!I5434/hourly1!$I$8763</f>
        <v>0.65010956332694636</v>
      </c>
      <c r="D5433" s="14">
        <v>204.35053600000001</v>
      </c>
      <c r="E5433" s="14">
        <v>63.589530999999901</v>
      </c>
      <c r="F5433" s="1">
        <v>1153783</v>
      </c>
      <c r="G5433" s="15">
        <f t="shared" si="168"/>
        <v>0.23383779801010116</v>
      </c>
      <c r="H5433" s="15">
        <f t="shared" si="169"/>
        <v>0.40413660182936822</v>
      </c>
    </row>
    <row r="5434" spans="1:8">
      <c r="A5434" s="1">
        <v>5433</v>
      </c>
      <c r="B5434" s="444">
        <f>유형화!$F$71*hourly1!B5435/hourly1!$B$8763+유형화!$F$72*hourly1!C5435/hourly1!$C$8763+유형화!$F$73*hourly1!D5435/hourly1!$D$8763+유형화!$F$74*hourly1!E5435/hourly1!$E$8763</f>
        <v>605.0228952411918</v>
      </c>
      <c r="C5434" s="442">
        <f>hourly1!$F5435*유형화!$G$71/hourly1!$F$8763+유형화!$G$72*hourly1!$G5435/hourly1!$F$8763+유형화!$G$74*hourly1!I5435/hourly1!$I$8763</f>
        <v>0.5755045798314502</v>
      </c>
      <c r="D5434" s="14">
        <v>195.951931</v>
      </c>
      <c r="E5434" s="14">
        <v>120.12184600000001</v>
      </c>
      <c r="F5434" s="1">
        <v>1096051</v>
      </c>
      <c r="G5434" s="15">
        <f t="shared" si="168"/>
        <v>0.22422729569384287</v>
      </c>
      <c r="H5434" s="15">
        <f t="shared" si="169"/>
        <v>0.39109979636963565</v>
      </c>
    </row>
    <row r="5435" spans="1:8">
      <c r="A5435" s="1">
        <v>5434</v>
      </c>
      <c r="B5435" s="444">
        <f>유형화!$F$71*hourly1!B5436/hourly1!$B$8763+유형화!$F$72*hourly1!C5436/hourly1!$C$8763+유형화!$F$73*hourly1!D5436/hourly1!$D$8763+유형화!$F$74*hourly1!E5436/hourly1!$E$8763</f>
        <v>748.94111800418352</v>
      </c>
      <c r="C5435" s="442">
        <f>hourly1!$F5436*유형화!$G$71/hourly1!$F$8763+유형화!$G$72*hourly1!$G5436/hourly1!$F$8763+유형화!$G$74*hourly1!I5436/hourly1!$I$8763</f>
        <v>0.490240088549449</v>
      </c>
      <c r="D5435" s="14">
        <v>192.97061600000009</v>
      </c>
      <c r="E5435" s="14">
        <v>175.28626199999971</v>
      </c>
      <c r="F5435" s="1">
        <v>967635</v>
      </c>
      <c r="G5435" s="15">
        <f t="shared" si="168"/>
        <v>0.22081578453062053</v>
      </c>
      <c r="H5435" s="15">
        <f t="shared" si="169"/>
        <v>0.38641402401026137</v>
      </c>
    </row>
    <row r="5436" spans="1:8">
      <c r="A5436" s="1">
        <v>5435</v>
      </c>
      <c r="B5436" s="444">
        <f>유형화!$F$71*hourly1!B5437/hourly1!$B$8763+유형화!$F$72*hourly1!C5437/hourly1!$C$8763+유형화!$F$73*hourly1!D5437/hourly1!$D$8763+유형화!$F$74*hourly1!E5437/hourly1!$E$8763</f>
        <v>846.69689092922761</v>
      </c>
      <c r="C5436" s="442">
        <f>hourly1!$F5437*유형화!$G$71/hourly1!$F$8763+유형화!$G$72*hourly1!$G5437/hourly1!$F$8763+유형화!$G$74*hourly1!I5437/hourly1!$I$8763</f>
        <v>0.45828340343421509</v>
      </c>
      <c r="D5436" s="14">
        <v>208.95220800000001</v>
      </c>
      <c r="E5436" s="14">
        <v>229.81683700000019</v>
      </c>
      <c r="F5436" s="1">
        <v>935651</v>
      </c>
      <c r="G5436" s="15">
        <f t="shared" si="168"/>
        <v>0.23910347956253292</v>
      </c>
      <c r="H5436" s="15">
        <f t="shared" si="169"/>
        <v>0.41117908300822958</v>
      </c>
    </row>
    <row r="5437" spans="1:8">
      <c r="A5437" s="1">
        <v>5436</v>
      </c>
      <c r="B5437" s="444">
        <f>유형화!$F$71*hourly1!B5438/hourly1!$B$8763+유형화!$F$72*hourly1!C5438/hourly1!$C$8763+유형화!$F$73*hourly1!D5438/hourly1!$D$8763+유형화!$F$74*hourly1!E5438/hourly1!$E$8763</f>
        <v>744.39072971837527</v>
      </c>
      <c r="C5437" s="442">
        <f>hourly1!$F5438*유형화!$G$71/hourly1!$F$8763+유형화!$G$72*hourly1!$G5438/hourly1!$F$8763+유형화!$G$74*hourly1!I5438/hourly1!$I$8763</f>
        <v>0.4422962603900995</v>
      </c>
      <c r="D5437" s="14">
        <v>201.430633</v>
      </c>
      <c r="E5437" s="14">
        <v>298.74000299999972</v>
      </c>
      <c r="F5437" s="1">
        <v>911355</v>
      </c>
      <c r="G5437" s="15">
        <f t="shared" si="168"/>
        <v>0.23049656044210629</v>
      </c>
      <c r="H5437" s="15">
        <f t="shared" si="169"/>
        <v>0.39963125386375087</v>
      </c>
    </row>
    <row r="5438" spans="1:8">
      <c r="A5438" s="1">
        <v>5437</v>
      </c>
      <c r="B5438" s="444">
        <f>유형화!$F$71*hourly1!B5439/hourly1!$B$8763+유형화!$F$72*hourly1!C5439/hourly1!$C$8763+유형화!$F$73*hourly1!D5439/hourly1!$D$8763+유형화!$F$74*hourly1!E5439/hourly1!$E$8763</f>
        <v>585.3267949420482</v>
      </c>
      <c r="C5438" s="442">
        <f>hourly1!$F5439*유형화!$G$71/hourly1!$F$8763+유형화!$G$72*hourly1!$G5439/hourly1!$F$8763+유형화!$G$74*hourly1!I5439/hourly1!$I$8763</f>
        <v>0.5539721524608302</v>
      </c>
      <c r="D5438" s="14">
        <v>191.58008799999999</v>
      </c>
      <c r="E5438" s="14">
        <v>314.94569100000001</v>
      </c>
      <c r="F5438" s="1">
        <v>850994</v>
      </c>
      <c r="G5438" s="15">
        <f t="shared" si="168"/>
        <v>0.21922460688090098</v>
      </c>
      <c r="H5438" s="15">
        <f t="shared" si="169"/>
        <v>0.384217973495598</v>
      </c>
    </row>
    <row r="5439" spans="1:8">
      <c r="A5439" s="1">
        <v>5438</v>
      </c>
      <c r="B5439" s="444">
        <f>유형화!$F$71*hourly1!B5440/hourly1!$B$8763+유형화!$F$72*hourly1!C5440/hourly1!$C$8763+유형화!$F$73*hourly1!D5440/hourly1!$D$8763+유형화!$F$74*hourly1!E5440/hourly1!$E$8763</f>
        <v>684.06879821033147</v>
      </c>
      <c r="C5439" s="442">
        <f>hourly1!$F5440*유형화!$G$71/hourly1!$F$8763+유형화!$G$72*hourly1!$G5440/hourly1!$F$8763+유형화!$G$74*hourly1!I5440/hourly1!$I$8763</f>
        <v>0.51667935754542915</v>
      </c>
      <c r="D5439" s="14">
        <v>254.8417169999999</v>
      </c>
      <c r="E5439" s="14">
        <v>299.75209800000027</v>
      </c>
      <c r="F5439" s="1">
        <v>866693</v>
      </c>
      <c r="G5439" s="15">
        <f t="shared" si="168"/>
        <v>0.29161472786346565</v>
      </c>
      <c r="H5439" s="15">
        <f t="shared" si="169"/>
        <v>0.47775297013202062</v>
      </c>
    </row>
    <row r="5440" spans="1:8">
      <c r="A5440" s="1">
        <v>5439</v>
      </c>
      <c r="B5440" s="444">
        <f>유형화!$F$71*hourly1!B5441/hourly1!$B$8763+유형화!$F$72*hourly1!C5441/hourly1!$C$8763+유형화!$F$73*hourly1!D5441/hourly1!$D$8763+유형화!$F$74*hourly1!E5441/hourly1!$E$8763</f>
        <v>852.10474487704948</v>
      </c>
      <c r="C5440" s="442">
        <f>hourly1!$F5441*유형화!$G$71/hourly1!$F$8763+유형화!$G$72*hourly1!$G5441/hourly1!$F$8763+유형화!$G$74*hourly1!I5441/hourly1!$I$8763</f>
        <v>0.38907197735909183</v>
      </c>
      <c r="D5440" s="14">
        <v>296.85623800000002</v>
      </c>
      <c r="E5440" s="14">
        <v>288.37204299999962</v>
      </c>
      <c r="F5440" s="1">
        <v>863151</v>
      </c>
      <c r="G5440" s="15">
        <f t="shared" si="168"/>
        <v>0.33969183726282237</v>
      </c>
      <c r="H5440" s="15">
        <f t="shared" si="169"/>
        <v>0.53341011723672482</v>
      </c>
    </row>
    <row r="5441" spans="1:8">
      <c r="A5441" s="1">
        <v>5440</v>
      </c>
      <c r="B5441" s="444">
        <f>유형화!$F$71*hourly1!B5442/hourly1!$B$8763+유형화!$F$72*hourly1!C5442/hourly1!$C$8763+유형화!$F$73*hourly1!D5442/hourly1!$D$8763+유형화!$F$74*hourly1!E5442/hourly1!$E$8763</f>
        <v>791.19455018959582</v>
      </c>
      <c r="C5441" s="442">
        <f>hourly1!$F5442*유형화!$G$71/hourly1!$F$8763+유형화!$G$72*hourly1!$G5442/hourly1!$F$8763+유형화!$G$74*hourly1!I5442/hourly1!$I$8763</f>
        <v>0.36783428480021896</v>
      </c>
      <c r="D5441" s="14">
        <v>254.28330500000001</v>
      </c>
      <c r="E5441" s="14">
        <v>264.77794400000028</v>
      </c>
      <c r="F5441" s="1">
        <v>883274</v>
      </c>
      <c r="G5441" s="15">
        <f t="shared" si="168"/>
        <v>0.29097573843374186</v>
      </c>
      <c r="H5441" s="15">
        <f t="shared" si="169"/>
        <v>0.47698074452701805</v>
      </c>
    </row>
    <row r="5442" spans="1:8">
      <c r="A5442" s="1">
        <v>5441</v>
      </c>
      <c r="B5442" s="444">
        <f>유형화!$F$71*hourly1!B5443/hourly1!$B$8763+유형화!$F$72*hourly1!C5443/hourly1!$C$8763+유형화!$F$73*hourly1!D5443/hourly1!$D$8763+유형화!$F$74*hourly1!E5443/hourly1!$E$8763</f>
        <v>746.65134381650603</v>
      </c>
      <c r="C5442" s="442">
        <f>hourly1!$F5443*유형화!$G$71/hourly1!$F$8763+유형화!$G$72*hourly1!$G5443/hourly1!$F$8763+유형화!$G$74*hourly1!I5443/hourly1!$I$8763</f>
        <v>0.38906350281653679</v>
      </c>
      <c r="D5442" s="14">
        <v>247.28776800000011</v>
      </c>
      <c r="E5442" s="14">
        <v>222.73593699999981</v>
      </c>
      <c r="F5442" s="1">
        <v>896004</v>
      </c>
      <c r="G5442" s="15">
        <f t="shared" ref="G5442:G5505" si="170">D5442/$I$1</f>
        <v>0.28297076325727272</v>
      </c>
      <c r="H5442" s="15">
        <f t="shared" ref="H5442:H5505" si="171">G5442/(1-$H$1*(1-G5442))</f>
        <v>0.46723070490287327</v>
      </c>
    </row>
    <row r="5443" spans="1:8">
      <c r="A5443" s="1">
        <v>5442</v>
      </c>
      <c r="B5443" s="444">
        <f>유형화!$F$71*hourly1!B5444/hourly1!$B$8763+유형화!$F$72*hourly1!C5444/hourly1!$C$8763+유형화!$F$73*hourly1!D5444/hourly1!$D$8763+유형화!$F$74*hourly1!E5444/hourly1!$E$8763</f>
        <v>593.6878087193403</v>
      </c>
      <c r="C5443" s="442">
        <f>hourly1!$F5444*유형화!$G$71/hourly1!$F$8763+유형화!$G$72*hourly1!$G5444/hourly1!$F$8763+유형화!$G$74*hourly1!I5444/hourly1!$I$8763</f>
        <v>0.51664619274908319</v>
      </c>
      <c r="D5443" s="14">
        <v>202.96543299999999</v>
      </c>
      <c r="E5443" s="14">
        <v>138.98278600000009</v>
      </c>
      <c r="F5443" s="1">
        <v>876492</v>
      </c>
      <c r="G5443" s="15">
        <f t="shared" si="170"/>
        <v>0.23225282817406809</v>
      </c>
      <c r="H5443" s="15">
        <f t="shared" si="171"/>
        <v>0.40200299073563611</v>
      </c>
    </row>
    <row r="5444" spans="1:8">
      <c r="A5444" s="1">
        <v>5443</v>
      </c>
      <c r="B5444" s="444">
        <f>유형화!$F$71*hourly1!B5445/hourly1!$B$8763+유형화!$F$72*hourly1!C5445/hourly1!$C$8763+유형화!$F$73*hourly1!D5445/hourly1!$D$8763+유형화!$F$74*hourly1!E5445/hourly1!$E$8763</f>
        <v>227.39799139842182</v>
      </c>
      <c r="C5444" s="442">
        <f>hourly1!$F5445*유형화!$G$71/hourly1!$F$8763+유형화!$G$72*hourly1!$G5445/hourly1!$F$8763+유형화!$G$74*hourly1!I5445/hourly1!$I$8763</f>
        <v>0.63907603486421527</v>
      </c>
      <c r="D5444" s="14">
        <v>181.96425800000009</v>
      </c>
      <c r="E5444" s="14">
        <v>36.316367999999997</v>
      </c>
      <c r="F5444" s="1">
        <v>908788</v>
      </c>
      <c r="G5444" s="15">
        <f t="shared" si="170"/>
        <v>0.2082212370965445</v>
      </c>
      <c r="H5444" s="15">
        <f t="shared" si="171"/>
        <v>0.36884542139792242</v>
      </c>
    </row>
    <row r="5445" spans="1:8">
      <c r="A5445" s="1">
        <v>5444</v>
      </c>
      <c r="B5445" s="444">
        <f>유형화!$F$71*hourly1!B5446/hourly1!$B$8763+유형화!$F$72*hourly1!C5446/hourly1!$C$8763+유형화!$F$73*hourly1!D5446/hourly1!$D$8763+유형화!$F$74*hourly1!E5446/hourly1!$E$8763</f>
        <v>233.6303442647984</v>
      </c>
      <c r="C5445" s="442">
        <f>hourly1!$F5446*유형화!$G$71/hourly1!$F$8763+유형화!$G$72*hourly1!$G5446/hourly1!$F$8763+유형화!$G$74*hourly1!I5446/hourly1!$I$8763</f>
        <v>0.64445231725553453</v>
      </c>
      <c r="D5445" s="14">
        <v>196.08553499999999</v>
      </c>
      <c r="E5445" s="14">
        <v>5.0677220000000007</v>
      </c>
      <c r="F5445" s="1">
        <v>938466</v>
      </c>
      <c r="G5445" s="15">
        <f t="shared" si="170"/>
        <v>0.22438017841084898</v>
      </c>
      <c r="H5445" s="15">
        <f t="shared" si="171"/>
        <v>0.39130906562901618</v>
      </c>
    </row>
    <row r="5446" spans="1:8">
      <c r="A5446" s="1">
        <v>5445</v>
      </c>
      <c r="B5446" s="444">
        <f>유형화!$F$71*hourly1!B5447/hourly1!$B$8763+유형화!$F$72*hourly1!C5447/hourly1!$C$8763+유형화!$F$73*hourly1!D5447/hourly1!$D$8763+유형화!$F$74*hourly1!E5447/hourly1!$E$8763</f>
        <v>119.12715706790115</v>
      </c>
      <c r="C5446" s="442">
        <f>hourly1!$F5447*유형화!$G$71/hourly1!$F$8763+유형화!$G$72*hourly1!$G5447/hourly1!$F$8763+유형화!$G$74*hourly1!I5447/hourly1!$I$8763</f>
        <v>0.54870114996356112</v>
      </c>
      <c r="D5446" s="14">
        <v>218.16747599999999</v>
      </c>
      <c r="E5446" s="14">
        <v>3.3949199999999999</v>
      </c>
      <c r="F5446" s="1">
        <v>906051</v>
      </c>
      <c r="G5446" s="15">
        <f t="shared" si="170"/>
        <v>0.24964848727023448</v>
      </c>
      <c r="H5446" s="15">
        <f t="shared" si="171"/>
        <v>0.42507347672548013</v>
      </c>
    </row>
    <row r="5447" spans="1:8">
      <c r="A5447" s="1">
        <v>5446</v>
      </c>
      <c r="B5447" s="444">
        <f>유형화!$F$71*hourly1!B5448/hourly1!$B$8763+유형화!$F$72*hourly1!C5448/hourly1!$C$8763+유형화!$F$73*hourly1!D5448/hourly1!$D$8763+유형화!$F$74*hourly1!E5448/hourly1!$E$8763</f>
        <v>80.979270058742102</v>
      </c>
      <c r="C5447" s="442">
        <f>hourly1!$F5448*유형화!$G$71/hourly1!$F$8763+유형화!$G$72*hourly1!$G5448/hourly1!$F$8763+유형화!$G$74*hourly1!I5448/hourly1!$I$8763</f>
        <v>0.4581036453488655</v>
      </c>
      <c r="D5447" s="14">
        <v>217.95054300000001</v>
      </c>
      <c r="E5447" s="14">
        <v>0.8805599999999999</v>
      </c>
      <c r="F5447" s="1">
        <v>945305</v>
      </c>
      <c r="G5447" s="15">
        <f t="shared" si="170"/>
        <v>0.24940025139070773</v>
      </c>
      <c r="H5447" s="15">
        <f t="shared" si="171"/>
        <v>0.42474954895985551</v>
      </c>
    </row>
    <row r="5448" spans="1:8">
      <c r="A5448" s="1">
        <v>5447</v>
      </c>
      <c r="B5448" s="444">
        <f>유형화!$F$71*hourly1!B5449/hourly1!$B$8763+유형화!$F$72*hourly1!C5449/hourly1!$C$8763+유형화!$F$73*hourly1!D5449/hourly1!$D$8763+유형화!$F$74*hourly1!E5449/hourly1!$E$8763</f>
        <v>76.371777929233133</v>
      </c>
      <c r="C5448" s="442">
        <f>hourly1!$F5449*유형화!$G$71/hourly1!$F$8763+유형화!$G$72*hourly1!$G5449/hourly1!$F$8763+유형화!$G$74*hourly1!I5449/hourly1!$I$8763</f>
        <v>0.35194256184583217</v>
      </c>
      <c r="D5448" s="14">
        <v>225.548405</v>
      </c>
      <c r="E5448" s="14">
        <v>0.23844000000000001</v>
      </c>
      <c r="F5448" s="1">
        <v>1032128</v>
      </c>
      <c r="G5448" s="15">
        <f t="shared" si="170"/>
        <v>0.25809446553098586</v>
      </c>
      <c r="H5448" s="15">
        <f t="shared" si="171"/>
        <v>0.4360057651581698</v>
      </c>
    </row>
    <row r="5449" spans="1:8">
      <c r="A5449" s="1">
        <v>5448</v>
      </c>
      <c r="B5449" s="444">
        <f>유형화!$F$71*hourly1!B5450/hourly1!$B$8763+유형화!$F$72*hourly1!C5450/hourly1!$C$8763+유형화!$F$73*hourly1!D5450/hourly1!$D$8763+유형화!$F$74*hourly1!E5450/hourly1!$E$8763</f>
        <v>72.372343491358791</v>
      </c>
      <c r="C5449" s="442">
        <f>hourly1!$F5450*유형화!$G$71/hourly1!$F$8763+유형화!$G$72*hourly1!$G5450/hourly1!$F$8763+유형화!$G$74*hourly1!I5450/hourly1!$I$8763</f>
        <v>0.32022039339861297</v>
      </c>
      <c r="D5449" s="14">
        <v>189.21525399999999</v>
      </c>
      <c r="E5449" s="14">
        <v>0</v>
      </c>
      <c r="F5449" s="1">
        <v>1029572</v>
      </c>
      <c r="G5449" s="15">
        <f t="shared" si="170"/>
        <v>0.21651853335624224</v>
      </c>
      <c r="H5449" s="15">
        <f t="shared" si="171"/>
        <v>0.38046769778567374</v>
      </c>
    </row>
    <row r="5450" spans="1:8">
      <c r="A5450" s="1">
        <v>5449</v>
      </c>
      <c r="B5450" s="444">
        <f>유형화!$F$71*hourly1!B5451/hourly1!$B$8763+유형화!$F$72*hourly1!C5451/hourly1!$C$8763+유형화!$F$73*hourly1!D5451/hourly1!$D$8763+유형화!$F$74*hourly1!E5451/hourly1!$E$8763</f>
        <v>70.361572394175226</v>
      </c>
      <c r="C5450" s="442">
        <f>hourly1!$F5451*유형화!$G$71/hourly1!$F$8763+유형화!$G$72*hourly1!$G5451/hourly1!$F$8763+유형화!$G$74*hourly1!I5451/hourly1!$I$8763</f>
        <v>0.2627180960970269</v>
      </c>
      <c r="D5450" s="14">
        <v>174.49339000000001</v>
      </c>
      <c r="E5450" s="14">
        <v>0</v>
      </c>
      <c r="F5450" s="1">
        <v>912039</v>
      </c>
      <c r="G5450" s="15">
        <f t="shared" si="170"/>
        <v>0.19967234186710334</v>
      </c>
      <c r="H5450" s="15">
        <f t="shared" si="171"/>
        <v>0.35667253308578373</v>
      </c>
    </row>
    <row r="5451" spans="1:8">
      <c r="A5451" s="1">
        <v>5450</v>
      </c>
      <c r="B5451" s="444">
        <f>유형화!$F$71*hourly1!B5452/hourly1!$B$8763+유형화!$F$72*hourly1!C5452/hourly1!$C$8763+유형화!$F$73*hourly1!D5452/hourly1!$D$8763+유형화!$F$74*hourly1!E5452/hourly1!$E$8763</f>
        <v>68.180159348559243</v>
      </c>
      <c r="C5451" s="442">
        <f>hourly1!$F5452*유형화!$G$71/hourly1!$F$8763+유형화!$G$72*hourly1!$G5452/hourly1!$F$8763+유형화!$G$74*hourly1!I5452/hourly1!$I$8763</f>
        <v>0.24323275966936911</v>
      </c>
      <c r="D5451" s="14">
        <v>157.135895</v>
      </c>
      <c r="E5451" s="14">
        <v>0</v>
      </c>
      <c r="F5451" s="1">
        <v>775623</v>
      </c>
      <c r="G5451" s="15">
        <f t="shared" si="170"/>
        <v>0.17981020453573199</v>
      </c>
      <c r="H5451" s="15">
        <f t="shared" si="171"/>
        <v>0.32758542870933183</v>
      </c>
    </row>
    <row r="5452" spans="1:8">
      <c r="A5452" s="1">
        <v>5451</v>
      </c>
      <c r="B5452" s="444">
        <f>유형화!$F$71*hourly1!B5453/hourly1!$B$8763+유형화!$F$72*hourly1!C5453/hourly1!$C$8763+유형화!$F$73*hourly1!D5453/hourly1!$D$8763+유형화!$F$74*hourly1!E5453/hourly1!$E$8763</f>
        <v>66.687482610911204</v>
      </c>
      <c r="C5452" s="442">
        <f>hourly1!$F5453*유형화!$G$71/hourly1!$F$8763+유형화!$G$72*hourly1!$G5453/hourly1!$F$8763+유형화!$G$74*hourly1!I5453/hourly1!$I$8763</f>
        <v>0.2372893348147512</v>
      </c>
      <c r="D5452" s="14">
        <v>147.191058</v>
      </c>
      <c r="E5452" s="14">
        <v>0</v>
      </c>
      <c r="F5452" s="1">
        <v>630603</v>
      </c>
      <c r="G5452" s="15">
        <f t="shared" si="170"/>
        <v>0.168430352879021</v>
      </c>
      <c r="H5452" s="15">
        <f t="shared" si="171"/>
        <v>0.31039248675120962</v>
      </c>
    </row>
    <row r="5453" spans="1:8">
      <c r="A5453" s="1">
        <v>5452</v>
      </c>
      <c r="B5453" s="444">
        <f>유형화!$F$71*hourly1!B5454/hourly1!$B$8763+유형화!$F$72*hourly1!C5454/hourly1!$C$8763+유형화!$F$73*hourly1!D5454/hourly1!$D$8763+유형화!$F$74*hourly1!E5454/hourly1!$E$8763</f>
        <v>65.253255209572259</v>
      </c>
      <c r="C5453" s="442">
        <f>hourly1!$F5454*유형화!$G$71/hourly1!$F$8763+유형화!$G$72*hourly1!$G5454/hourly1!$F$8763+유형화!$G$74*hourly1!I5454/hourly1!$I$8763</f>
        <v>0.2373242923027907</v>
      </c>
      <c r="D5453" s="14">
        <v>154.80364599999999</v>
      </c>
      <c r="E5453" s="14">
        <v>0</v>
      </c>
      <c r="F5453" s="1">
        <v>507493</v>
      </c>
      <c r="G5453" s="15">
        <f t="shared" si="170"/>
        <v>0.17714141794360255</v>
      </c>
      <c r="H5453" s="15">
        <f t="shared" si="171"/>
        <v>0.32358865307492923</v>
      </c>
    </row>
    <row r="5454" spans="1:8">
      <c r="A5454" s="1">
        <v>5453</v>
      </c>
      <c r="B5454" s="444">
        <f>유형화!$F$71*hourly1!B5455/hourly1!$B$8763+유형화!$F$72*hourly1!C5455/hourly1!$C$8763+유형화!$F$73*hourly1!D5455/hourly1!$D$8763+유형화!$F$74*hourly1!E5455/hourly1!$E$8763</f>
        <v>64.38433269071875</v>
      </c>
      <c r="C5454" s="442">
        <f>hourly1!$F5455*유형화!$G$71/hourly1!$F$8763+유형화!$G$72*hourly1!$G5455/hourly1!$F$8763+유형화!$G$74*hourly1!I5455/hourly1!$I$8763</f>
        <v>0.23612897437259808</v>
      </c>
      <c r="D5454" s="14">
        <v>156.034887</v>
      </c>
      <c r="E5454" s="14">
        <v>0</v>
      </c>
      <c r="F5454" s="1">
        <v>553629</v>
      </c>
      <c r="G5454" s="15">
        <f t="shared" si="170"/>
        <v>0.17855032388481212</v>
      </c>
      <c r="H5454" s="15">
        <f t="shared" si="171"/>
        <v>0.32570129808870829</v>
      </c>
    </row>
    <row r="5455" spans="1:8">
      <c r="A5455" s="1">
        <v>5454</v>
      </c>
      <c r="B5455" s="444">
        <f>유형화!$F$71*hourly1!B5456/hourly1!$B$8763+유형화!$F$72*hourly1!C5456/hourly1!$C$8763+유형화!$F$73*hourly1!D5456/hourly1!$D$8763+유형화!$F$74*hourly1!E5456/hourly1!$E$8763</f>
        <v>65.682923002710282</v>
      </c>
      <c r="C5455" s="442">
        <f>hourly1!$F5456*유형화!$G$71/hourly1!$F$8763+유형화!$G$72*hourly1!$G5456/hourly1!$F$8763+유형화!$G$74*hourly1!I5456/hourly1!$I$8763</f>
        <v>0.42117949303460833</v>
      </c>
      <c r="D5455" s="14">
        <v>146.682624</v>
      </c>
      <c r="E5455" s="14">
        <v>6.2573000000000004E-2</v>
      </c>
      <c r="F5455" s="1">
        <v>895707</v>
      </c>
      <c r="G5455" s="15">
        <f t="shared" si="170"/>
        <v>0.16784855314743885</v>
      </c>
      <c r="H5455" s="15">
        <f t="shared" si="171"/>
        <v>0.30950282710804244</v>
      </c>
    </row>
    <row r="5456" spans="1:8">
      <c r="A5456" s="1">
        <v>5455</v>
      </c>
      <c r="B5456" s="444">
        <f>유형화!$F$71*hourly1!B5457/hourly1!$B$8763+유형화!$F$72*hourly1!C5457/hourly1!$C$8763+유형화!$F$73*hourly1!D5457/hourly1!$D$8763+유형화!$F$74*hourly1!E5457/hourly1!$E$8763</f>
        <v>110.85328769403735</v>
      </c>
      <c r="C5456" s="442">
        <f>hourly1!$F5457*유형화!$G$71/hourly1!$F$8763+유형화!$G$72*hourly1!$G5457/hourly1!$F$8763+유형화!$G$74*hourly1!I5457/hourly1!$I$8763</f>
        <v>0.75142337146046312</v>
      </c>
      <c r="D5456" s="14">
        <v>155.824186</v>
      </c>
      <c r="E5456" s="14">
        <v>19.399024999999991</v>
      </c>
      <c r="F5456" s="1">
        <v>652680</v>
      </c>
      <c r="G5456" s="15">
        <f t="shared" si="170"/>
        <v>0.1783092192670169</v>
      </c>
      <c r="H5456" s="15">
        <f t="shared" si="171"/>
        <v>0.32534018701812084</v>
      </c>
    </row>
    <row r="5457" spans="1:8">
      <c r="A5457" s="1">
        <v>5456</v>
      </c>
      <c r="B5457" s="444">
        <f>유형화!$F$71*hourly1!B5458/hourly1!$B$8763+유형화!$F$72*hourly1!C5458/hourly1!$C$8763+유형화!$F$73*hourly1!D5458/hourly1!$D$8763+유형화!$F$74*hourly1!E5458/hourly1!$E$8763</f>
        <v>513.97138970915341</v>
      </c>
      <c r="C5457" s="442">
        <f>hourly1!$F5458*유형화!$G$71/hourly1!$F$8763+유형화!$G$72*hourly1!$G5458/hourly1!$F$8763+유형화!$G$74*hourly1!I5458/hourly1!$I$8763</f>
        <v>0.65010019243854422</v>
      </c>
      <c r="D5457" s="14">
        <v>173.914661</v>
      </c>
      <c r="E5457" s="14">
        <v>134.832052</v>
      </c>
      <c r="F5457" s="1">
        <v>525877</v>
      </c>
      <c r="G5457" s="15">
        <f t="shared" si="170"/>
        <v>0.19901010374601227</v>
      </c>
      <c r="H5457" s="15">
        <f t="shared" si="171"/>
        <v>0.35572102418952273</v>
      </c>
    </row>
    <row r="5458" spans="1:8">
      <c r="A5458" s="1">
        <v>5457</v>
      </c>
      <c r="B5458" s="444">
        <f>유형화!$F$71*hourly1!B5459/hourly1!$B$8763+유형화!$F$72*hourly1!C5459/hourly1!$C$8763+유형화!$F$73*hourly1!D5459/hourly1!$D$8763+유형화!$F$74*hourly1!E5459/hourly1!$E$8763</f>
        <v>654.08320161837412</v>
      </c>
      <c r="C5458" s="442">
        <f>hourly1!$F5459*유형화!$G$71/hourly1!$F$8763+유형화!$G$72*hourly1!$G5459/hourly1!$F$8763+유형화!$G$74*hourly1!I5459/hourly1!$I$8763</f>
        <v>0.57544338385588356</v>
      </c>
      <c r="D5458" s="14">
        <v>166.03269399999999</v>
      </c>
      <c r="E5458" s="14">
        <v>303.04477999999989</v>
      </c>
      <c r="F5458" s="1">
        <v>492211</v>
      </c>
      <c r="G5458" s="15">
        <f t="shared" si="170"/>
        <v>0.1899907889776464</v>
      </c>
      <c r="H5458" s="15">
        <f t="shared" si="171"/>
        <v>0.34263755599792522</v>
      </c>
    </row>
    <row r="5459" spans="1:8">
      <c r="A5459" s="1">
        <v>5458</v>
      </c>
      <c r="B5459" s="444">
        <f>유형화!$F$71*hourly1!B5460/hourly1!$B$8763+유형화!$F$72*hourly1!C5460/hourly1!$C$8763+유형화!$F$73*hourly1!D5460/hourly1!$D$8763+유형화!$F$74*hourly1!E5460/hourly1!$E$8763</f>
        <v>778.01859809753353</v>
      </c>
      <c r="C5459" s="442">
        <f>hourly1!$F5460*유형화!$G$71/hourly1!$F$8763+유형화!$G$72*hourly1!$G5460/hourly1!$F$8763+유형화!$G$74*hourly1!I5460/hourly1!$I$8763</f>
        <v>0.49019787880864674</v>
      </c>
      <c r="D5459" s="14">
        <v>174.16296299999999</v>
      </c>
      <c r="E5459" s="14">
        <v>455.42511099999967</v>
      </c>
      <c r="F5459" s="1">
        <v>602529</v>
      </c>
      <c r="G5459" s="15">
        <f t="shared" si="170"/>
        <v>0.19929423509236463</v>
      </c>
      <c r="H5459" s="15">
        <f t="shared" si="171"/>
        <v>0.35612941803137027</v>
      </c>
    </row>
    <row r="5460" spans="1:8">
      <c r="A5460" s="1">
        <v>5459</v>
      </c>
      <c r="B5460" s="444">
        <f>유형화!$F$71*hourly1!B5461/hourly1!$B$8763+유형화!$F$72*hourly1!C5461/hourly1!$C$8763+유형화!$F$73*hourly1!D5461/hourly1!$D$8763+유형화!$F$74*hourly1!E5461/hourly1!$E$8763</f>
        <v>863.75182797611899</v>
      </c>
      <c r="C5460" s="442">
        <f>hourly1!$F5461*유형화!$G$71/hourly1!$F$8763+유형화!$G$72*hourly1!$G5461/hourly1!$F$8763+유형화!$G$74*hourly1!I5461/hourly1!$I$8763</f>
        <v>0.45821772572941427</v>
      </c>
      <c r="D5460" s="14">
        <v>185.91272000000001</v>
      </c>
      <c r="E5460" s="14">
        <v>578.99641700000018</v>
      </c>
      <c r="F5460" s="1">
        <v>696089</v>
      </c>
      <c r="G5460" s="15">
        <f t="shared" si="170"/>
        <v>0.21273945210923495</v>
      </c>
      <c r="H5460" s="15">
        <f t="shared" si="171"/>
        <v>0.37519742290870595</v>
      </c>
    </row>
    <row r="5461" spans="1:8">
      <c r="A5461" s="1">
        <v>5460</v>
      </c>
      <c r="B5461" s="444">
        <f>유형화!$F$71*hourly1!B5462/hourly1!$B$8763+유형화!$F$72*hourly1!C5462/hourly1!$C$8763+유형화!$F$73*hourly1!D5462/hourly1!$D$8763+유형화!$F$74*hourly1!E5462/hourly1!$E$8763</f>
        <v>804.60642527015591</v>
      </c>
      <c r="C5461" s="442">
        <f>hourly1!$F5462*유형화!$G$71/hourly1!$F$8763+유형화!$G$72*hourly1!$G5462/hourly1!$F$8763+유형화!$G$74*hourly1!I5462/hourly1!$I$8763</f>
        <v>0.44221355211420088</v>
      </c>
      <c r="D5461" s="14">
        <v>179.784548</v>
      </c>
      <c r="E5461" s="14">
        <v>714.27946399999917</v>
      </c>
      <c r="F5461" s="1">
        <v>704299</v>
      </c>
      <c r="G5461" s="15">
        <f t="shared" si="170"/>
        <v>0.20572700049370723</v>
      </c>
      <c r="H5461" s="15">
        <f t="shared" si="171"/>
        <v>0.36531484540839354</v>
      </c>
    </row>
    <row r="5462" spans="1:8">
      <c r="A5462" s="1">
        <v>5461</v>
      </c>
      <c r="B5462" s="444">
        <f>유형화!$F$71*hourly1!B5463/hourly1!$B$8763+유형화!$F$72*hourly1!C5463/hourly1!$C$8763+유형화!$F$73*hourly1!D5463/hourly1!$D$8763+유형화!$F$74*hourly1!E5463/hourly1!$E$8763</f>
        <v>660.28770318993293</v>
      </c>
      <c r="C5462" s="442">
        <f>hourly1!$F5463*유형화!$G$71/hourly1!$F$8763+유형화!$G$72*hourly1!$G5463/hourly1!$F$8763+유형화!$G$74*hourly1!I5463/hourly1!$I$8763</f>
        <v>0.55384861970589316</v>
      </c>
      <c r="D5462" s="14">
        <v>151.25493499999999</v>
      </c>
      <c r="E5462" s="14">
        <v>777.78650399999913</v>
      </c>
      <c r="F5462" s="1">
        <v>743315</v>
      </c>
      <c r="G5462" s="15">
        <f t="shared" si="170"/>
        <v>0.17308063698233206</v>
      </c>
      <c r="H5462" s="15">
        <f t="shared" si="171"/>
        <v>0.31746594012631257</v>
      </c>
    </row>
    <row r="5463" spans="1:8">
      <c r="A5463" s="1">
        <v>5462</v>
      </c>
      <c r="B5463" s="444">
        <f>유형화!$F$71*hourly1!B5464/hourly1!$B$8763+유형화!$F$72*hourly1!C5464/hourly1!$C$8763+유형화!$F$73*hourly1!D5464/hourly1!$D$8763+유형화!$F$74*hourly1!E5464/hourly1!$E$8763</f>
        <v>763.89852082550442</v>
      </c>
      <c r="C5463" s="442">
        <f>hourly1!$F5464*유형화!$G$71/hourly1!$F$8763+유형화!$G$72*hourly1!$G5464/hourly1!$F$8763+유형화!$G$74*hourly1!I5464/hourly1!$I$8763</f>
        <v>0.51658027058632316</v>
      </c>
      <c r="D5463" s="14">
        <v>191.351834</v>
      </c>
      <c r="E5463" s="14">
        <v>787.20099999999979</v>
      </c>
      <c r="F5463" s="1">
        <v>810594</v>
      </c>
      <c r="G5463" s="15">
        <f t="shared" si="170"/>
        <v>0.21896341640990072</v>
      </c>
      <c r="H5463" s="15">
        <f t="shared" si="171"/>
        <v>0.38385684982699397</v>
      </c>
    </row>
    <row r="5464" spans="1:8">
      <c r="A5464" s="1">
        <v>5463</v>
      </c>
      <c r="B5464" s="444">
        <f>유형화!$F$71*hourly1!B5465/hourly1!$B$8763+유형화!$F$72*hourly1!C5465/hourly1!$C$8763+유형화!$F$73*hourly1!D5465/hourly1!$D$8763+유형화!$F$74*hourly1!E5465/hourly1!$E$8763</f>
        <v>924.74113368044596</v>
      </c>
      <c r="C5464" s="442">
        <f>hourly1!$F5465*유형화!$G$71/hourly1!$F$8763+유형화!$G$72*hourly1!$G5465/hourly1!$F$8763+유형화!$G$74*hourly1!I5465/hourly1!$I$8763</f>
        <v>0.3890089072058448</v>
      </c>
      <c r="D5464" s="14">
        <v>190.64925299999999</v>
      </c>
      <c r="E5464" s="14">
        <v>736.83472800000061</v>
      </c>
      <c r="F5464" s="1">
        <v>841643</v>
      </c>
      <c r="G5464" s="15">
        <f t="shared" si="170"/>
        <v>0.21815945476057214</v>
      </c>
      <c r="H5464" s="15">
        <f t="shared" si="171"/>
        <v>0.38274414468117102</v>
      </c>
    </row>
    <row r="5465" spans="1:8">
      <c r="A5465" s="1">
        <v>5464</v>
      </c>
      <c r="B5465" s="444">
        <f>유형화!$F$71*hourly1!B5466/hourly1!$B$8763+유형화!$F$72*hourly1!C5466/hourly1!$C$8763+유형화!$F$73*hourly1!D5466/hourly1!$D$8763+유형화!$F$74*hourly1!E5466/hourly1!$E$8763</f>
        <v>853.52467699218028</v>
      </c>
      <c r="C5465" s="442">
        <f>hourly1!$F5466*유형화!$G$71/hourly1!$F$8763+유형화!$G$72*hourly1!$G5466/hourly1!$F$8763+유형화!$G$74*hourly1!I5466/hourly1!$I$8763</f>
        <v>0.36778034107741664</v>
      </c>
      <c r="D5465" s="14">
        <v>154.13349099999999</v>
      </c>
      <c r="E5465" s="14">
        <v>658.84602300000006</v>
      </c>
      <c r="F5465" s="1">
        <v>836139</v>
      </c>
      <c r="G5465" s="15">
        <f t="shared" si="170"/>
        <v>0.17637456128350817</v>
      </c>
      <c r="H5465" s="15">
        <f t="shared" si="171"/>
        <v>0.32243624105841806</v>
      </c>
    </row>
    <row r="5466" spans="1:8">
      <c r="A5466" s="1">
        <v>5465</v>
      </c>
      <c r="B5466" s="444">
        <f>유형화!$F$71*hourly1!B5467/hourly1!$B$8763+유형화!$F$72*hourly1!C5467/hourly1!$C$8763+유형화!$F$73*hourly1!D5467/hourly1!$D$8763+유형화!$F$74*hourly1!E5467/hourly1!$E$8763</f>
        <v>785.5303033142161</v>
      </c>
      <c r="C5466" s="442">
        <f>hourly1!$F5467*유형화!$G$71/hourly1!$F$8763+유형화!$G$72*hourly1!$G5467/hourly1!$F$8763+유형화!$G$74*hourly1!I5467/hourly1!$I$8763</f>
        <v>0.38901648540255268</v>
      </c>
      <c r="D5466" s="14">
        <v>123.045332</v>
      </c>
      <c r="E5466" s="14">
        <v>502.13015799999982</v>
      </c>
      <c r="F5466" s="1">
        <v>816316</v>
      </c>
      <c r="G5466" s="15">
        <f t="shared" si="170"/>
        <v>0.14080046009912026</v>
      </c>
      <c r="H5466" s="15">
        <f t="shared" si="171"/>
        <v>0.2669505394852128</v>
      </c>
    </row>
    <row r="5467" spans="1:8">
      <c r="A5467" s="1">
        <v>5466</v>
      </c>
      <c r="B5467" s="444">
        <f>유형화!$F$71*hourly1!B5468/hourly1!$B$8763+유형화!$F$72*hourly1!C5468/hourly1!$C$8763+유형화!$F$73*hourly1!D5468/hourly1!$D$8763+유형화!$F$74*hourly1!E5468/hourly1!$E$8763</f>
        <v>609.90430228463129</v>
      </c>
      <c r="C5467" s="442">
        <f>hourly1!$F5468*유형화!$G$71/hourly1!$F$8763+유형화!$G$72*hourly1!$G5468/hourly1!$F$8763+유형화!$G$74*hourly1!I5468/hourly1!$I$8763</f>
        <v>0.51659950127904508</v>
      </c>
      <c r="D5467" s="14">
        <v>96.071209999999994</v>
      </c>
      <c r="E5467" s="14">
        <v>297.19291799999979</v>
      </c>
      <c r="F5467" s="1">
        <v>784286</v>
      </c>
      <c r="G5467" s="15">
        <f t="shared" si="170"/>
        <v>0.10993404097832173</v>
      </c>
      <c r="H5467" s="15">
        <f t="shared" si="171"/>
        <v>0.21536112386541129</v>
      </c>
    </row>
    <row r="5468" spans="1:8">
      <c r="A5468" s="1">
        <v>5467</v>
      </c>
      <c r="B5468" s="444">
        <f>유형화!$F$71*hourly1!B5469/hourly1!$B$8763+유형화!$F$72*hourly1!C5469/hourly1!$C$8763+유형화!$F$73*hourly1!D5469/hourly1!$D$8763+유형화!$F$74*hourly1!E5469/hourly1!$E$8763</f>
        <v>229.6210789390116</v>
      </c>
      <c r="C5468" s="442">
        <f>hourly1!$F5469*유형화!$G$71/hourly1!$F$8763+유형화!$G$72*hourly1!$G5469/hourly1!$F$8763+유형화!$G$74*hourly1!I5469/hourly1!$I$8763</f>
        <v>0.63903186945974644</v>
      </c>
      <c r="D5468" s="14">
        <v>90.369738000000027</v>
      </c>
      <c r="E5468" s="14">
        <v>78.163632999999933</v>
      </c>
      <c r="F5468" s="1">
        <v>761446</v>
      </c>
      <c r="G5468" s="15">
        <f t="shared" si="170"/>
        <v>0.10340986108629423</v>
      </c>
      <c r="H5468" s="15">
        <f t="shared" si="171"/>
        <v>0.2040143519927646</v>
      </c>
    </row>
    <row r="5469" spans="1:8">
      <c r="A5469" s="1">
        <v>5468</v>
      </c>
      <c r="B5469" s="444">
        <f>유형화!$F$71*hourly1!B5470/hourly1!$B$8763+유형화!$F$72*hourly1!C5470/hourly1!$C$8763+유형화!$F$73*hourly1!D5470/hourly1!$D$8763+유형화!$F$74*hourly1!E5470/hourly1!$E$8763</f>
        <v>237.77178524382023</v>
      </c>
      <c r="C5469" s="442">
        <f>hourly1!$F5470*유형화!$G$71/hourly1!$F$8763+유형화!$G$72*hourly1!$G5470/hourly1!$F$8763+유형화!$G$74*hourly1!I5470/hourly1!$I$8763</f>
        <v>0.64442493796420275</v>
      </c>
      <c r="D5469" s="14">
        <v>112.67886</v>
      </c>
      <c r="E5469" s="14">
        <v>9.8957399999999893</v>
      </c>
      <c r="F5469" s="1">
        <v>734194</v>
      </c>
      <c r="G5469" s="15">
        <f t="shared" si="170"/>
        <v>0.12893813258551212</v>
      </c>
      <c r="H5469" s="15">
        <f t="shared" si="171"/>
        <v>0.24752194075033865</v>
      </c>
    </row>
    <row r="5470" spans="1:8">
      <c r="A5470" s="1">
        <v>5469</v>
      </c>
      <c r="B5470" s="444">
        <f>유형화!$F$71*hourly1!B5471/hourly1!$B$8763+유형화!$F$72*hourly1!C5471/hourly1!$C$8763+유형화!$F$73*hourly1!D5471/hourly1!$D$8763+유형화!$F$74*hourly1!E5471/hourly1!$E$8763</f>
        <v>122.3439796874956</v>
      </c>
      <c r="C5470" s="442">
        <f>hourly1!$F5471*유형화!$G$71/hourly1!$F$8763+유형화!$G$72*hourly1!$G5471/hourly1!$F$8763+유형화!$G$74*hourly1!I5471/hourly1!$I$8763</f>
        <v>0.54869381622481239</v>
      </c>
      <c r="D5470" s="14">
        <v>133.39623</v>
      </c>
      <c r="E5470" s="14">
        <v>10.7378</v>
      </c>
      <c r="F5470" s="1">
        <v>806436</v>
      </c>
      <c r="G5470" s="15">
        <f t="shared" si="170"/>
        <v>0.15264496632418423</v>
      </c>
      <c r="H5470" s="15">
        <f t="shared" si="171"/>
        <v>0.28587623130817291</v>
      </c>
    </row>
    <row r="5471" spans="1:8">
      <c r="A5471" s="1">
        <v>5470</v>
      </c>
      <c r="B5471" s="444">
        <f>유형화!$F$71*hourly1!B5472/hourly1!$B$8763+유형화!$F$72*hourly1!C5472/hourly1!$C$8763+유형화!$F$73*hourly1!D5472/hourly1!$D$8763+유형화!$F$74*hourly1!E5472/hourly1!$E$8763</f>
        <v>82.066845840907021</v>
      </c>
      <c r="C5471" s="442">
        <f>hourly1!$F5472*유형화!$G$71/hourly1!$F$8763+유형화!$G$72*hourly1!$G5472/hourly1!$F$8763+유형화!$G$74*hourly1!I5472/hourly1!$I$8763</f>
        <v>0.458095415264268</v>
      </c>
      <c r="D5471" s="14">
        <v>120.655776</v>
      </c>
      <c r="E5471" s="14">
        <v>9.1258800000000022</v>
      </c>
      <c r="F5471" s="1">
        <v>877940</v>
      </c>
      <c r="G5471" s="15">
        <f t="shared" si="170"/>
        <v>0.13806609725281077</v>
      </c>
      <c r="H5471" s="15">
        <f t="shared" si="171"/>
        <v>0.26251483917566154</v>
      </c>
    </row>
    <row r="5472" spans="1:8">
      <c r="A5472" s="1">
        <v>5471</v>
      </c>
      <c r="B5472" s="444">
        <f>유형화!$F$71*hourly1!B5473/hourly1!$B$8763+유형화!$F$72*hourly1!C5473/hourly1!$C$8763+유형화!$F$73*hourly1!D5473/hourly1!$D$8763+유형화!$F$74*hourly1!E5473/hourly1!$E$8763</f>
        <v>76.680329281006351</v>
      </c>
      <c r="C5472" s="442">
        <f>hourly1!$F5473*유형화!$G$71/hourly1!$F$8763+유형화!$G$72*hourly1!$G5473/hourly1!$F$8763+유형화!$G$74*hourly1!I5473/hourly1!$I$8763</f>
        <v>0.351947939920916</v>
      </c>
      <c r="D5472" s="14">
        <v>114.667237</v>
      </c>
      <c r="E5472" s="14">
        <v>4.7263199999999994</v>
      </c>
      <c r="F5472" s="1">
        <v>981144</v>
      </c>
      <c r="G5472" s="15">
        <f t="shared" si="170"/>
        <v>0.13121342732363764</v>
      </c>
      <c r="H5472" s="15">
        <f t="shared" si="171"/>
        <v>0.25128614135216709</v>
      </c>
    </row>
    <row r="5473" spans="1:8">
      <c r="A5473" s="1">
        <v>5472</v>
      </c>
      <c r="B5473" s="444">
        <f>유형화!$F$71*hourly1!B5474/hourly1!$B$8763+유형화!$F$72*hourly1!C5474/hourly1!$C$8763+유형화!$F$73*hourly1!D5474/hourly1!$D$8763+유형화!$F$74*hourly1!E5474/hourly1!$E$8763</f>
        <v>71.728134957505731</v>
      </c>
      <c r="C5473" s="442">
        <f>hourly1!$F5474*유형화!$G$71/hourly1!$F$8763+유형화!$G$72*hourly1!$G5474/hourly1!$F$8763+유형화!$G$74*hourly1!I5474/hourly1!$I$8763</f>
        <v>0.32023367561434746</v>
      </c>
      <c r="D5473" s="14">
        <v>101.702173</v>
      </c>
      <c r="E5473" s="14">
        <v>0.78836000000000006</v>
      </c>
      <c r="F5473" s="1">
        <v>937299</v>
      </c>
      <c r="G5473" s="15">
        <f t="shared" si="170"/>
        <v>0.11637753760118527</v>
      </c>
      <c r="H5473" s="15">
        <f t="shared" si="171"/>
        <v>0.2264120749547946</v>
      </c>
    </row>
    <row r="5474" spans="1:8">
      <c r="A5474" s="1">
        <v>5473</v>
      </c>
      <c r="B5474" s="444">
        <f>유형화!$F$71*hourly1!B5475/hourly1!$B$8763+유형화!$F$72*hourly1!C5475/hourly1!$C$8763+유형화!$F$73*hourly1!D5475/hourly1!$D$8763+유형화!$F$74*hourly1!E5475/hourly1!$E$8763</f>
        <v>69.65978929844205</v>
      </c>
      <c r="C5474" s="442">
        <f>hourly1!$F5475*유형화!$G$71/hourly1!$F$8763+유형화!$G$72*hourly1!$G5475/hourly1!$F$8763+유형화!$G$74*hourly1!I5475/hourly1!$I$8763</f>
        <v>0.26125542264641971</v>
      </c>
      <c r="D5474" s="14">
        <v>87.481475999999972</v>
      </c>
      <c r="E5474" s="14">
        <v>0.18432000000000001</v>
      </c>
      <c r="F5474" s="1">
        <v>954883</v>
      </c>
      <c r="G5474" s="15">
        <f t="shared" si="170"/>
        <v>0.1001048302340323</v>
      </c>
      <c r="H5474" s="15">
        <f t="shared" si="171"/>
        <v>0.19820475725927311</v>
      </c>
    </row>
    <row r="5475" spans="1:8">
      <c r="A5475" s="1">
        <v>5474</v>
      </c>
      <c r="B5475" s="444">
        <f>유형화!$F$71*hourly1!B5476/hourly1!$B$8763+유형화!$F$72*hourly1!C5476/hourly1!$C$8763+유형화!$F$73*hourly1!D5476/hourly1!$D$8763+유형화!$F$74*hourly1!E5476/hourly1!$E$8763</f>
        <v>66.660605347385513</v>
      </c>
      <c r="C5475" s="442">
        <f>hourly1!$F5476*유형화!$G$71/hourly1!$F$8763+유형화!$G$72*hourly1!$G5476/hourly1!$F$8763+유형화!$G$74*hourly1!I5476/hourly1!$I$8763</f>
        <v>0.26565509549425459</v>
      </c>
      <c r="D5475" s="14">
        <v>80.572997000000015</v>
      </c>
      <c r="E5475" s="14">
        <v>0.40944000000000003</v>
      </c>
      <c r="F5475" s="1">
        <v>770264</v>
      </c>
      <c r="G5475" s="15">
        <f t="shared" si="170"/>
        <v>9.2199475305288603E-2</v>
      </c>
      <c r="H5475" s="15">
        <f t="shared" si="171"/>
        <v>0.18413758152243209</v>
      </c>
    </row>
    <row r="5476" spans="1:8">
      <c r="A5476" s="1">
        <v>5475</v>
      </c>
      <c r="B5476" s="444">
        <f>유형화!$F$71*hourly1!B5477/hourly1!$B$8763+유형화!$F$72*hourly1!C5477/hourly1!$C$8763+유형화!$F$73*hourly1!D5477/hourly1!$D$8763+유형화!$F$74*hourly1!E5477/hourly1!$E$8763</f>
        <v>65.185231050744889</v>
      </c>
      <c r="C5476" s="442">
        <f>hourly1!$F5477*유형화!$G$71/hourly1!$F$8763+유형화!$G$72*hourly1!$G5477/hourly1!$F$8763+유형화!$G$74*hourly1!I5477/hourly1!$I$8763</f>
        <v>0.24854100126228879</v>
      </c>
      <c r="D5476" s="14">
        <v>85.318591000000012</v>
      </c>
      <c r="E5476" s="14">
        <v>0</v>
      </c>
      <c r="F5476" s="1">
        <v>608289</v>
      </c>
      <c r="G5476" s="15">
        <f t="shared" si="170"/>
        <v>9.7629846435853915E-2</v>
      </c>
      <c r="H5476" s="15">
        <f t="shared" si="171"/>
        <v>0.1938267643442366</v>
      </c>
    </row>
    <row r="5477" spans="1:8">
      <c r="A5477" s="1">
        <v>5476</v>
      </c>
      <c r="B5477" s="444">
        <f>유형화!$F$71*hourly1!B5478/hourly1!$B$8763+유형화!$F$72*hourly1!C5478/hourly1!$C$8763+유형화!$F$73*hourly1!D5478/hourly1!$D$8763+유형화!$F$74*hourly1!E5478/hourly1!$E$8763</f>
        <v>63.892348410953858</v>
      </c>
      <c r="C5477" s="442">
        <f>hourly1!$F5478*유형화!$G$71/hourly1!$F$8763+유형화!$G$72*hourly1!$G5478/hourly1!$F$8763+유형화!$G$74*hourly1!I5478/hourly1!$I$8763</f>
        <v>0.23574077513478797</v>
      </c>
      <c r="D5477" s="14">
        <v>64.360888000000017</v>
      </c>
      <c r="E5477" s="14">
        <v>0</v>
      </c>
      <c r="F5477" s="1">
        <v>509180</v>
      </c>
      <c r="G5477" s="15">
        <f t="shared" si="170"/>
        <v>7.3648000257238111E-2</v>
      </c>
      <c r="H5477" s="15">
        <f t="shared" si="171"/>
        <v>0.150146869105062</v>
      </c>
    </row>
    <row r="5478" spans="1:8">
      <c r="A5478" s="1">
        <v>5477</v>
      </c>
      <c r="B5478" s="444">
        <f>유형화!$F$71*hourly1!B5479/hourly1!$B$8763+유형화!$F$72*hourly1!C5479/hourly1!$C$8763+유형화!$F$73*hourly1!D5479/hourly1!$D$8763+유형화!$F$74*hourly1!E5479/hourly1!$E$8763</f>
        <v>62.616631520855321</v>
      </c>
      <c r="C5478" s="442">
        <f>hourly1!$F5479*유형화!$G$71/hourly1!$F$8763+유형화!$G$72*hourly1!$G5479/hourly1!$F$8763+유형화!$G$74*hourly1!I5479/hourly1!$I$8763</f>
        <v>0.23576383566885595</v>
      </c>
      <c r="D5478" s="14">
        <v>56.542545999999987</v>
      </c>
      <c r="E5478" s="14">
        <v>0</v>
      </c>
      <c r="F5478" s="1">
        <v>564153</v>
      </c>
      <c r="G5478" s="15">
        <f t="shared" si="170"/>
        <v>6.470149141436482E-2</v>
      </c>
      <c r="H5478" s="15">
        <f t="shared" si="171"/>
        <v>0.13324419435752094</v>
      </c>
    </row>
    <row r="5479" spans="1:8">
      <c r="A5479" s="1">
        <v>5478</v>
      </c>
      <c r="B5479" s="444">
        <f>유형화!$F$71*hourly1!B5480/hourly1!$B$8763+유형화!$F$72*hourly1!C5480/hourly1!$C$8763+유형화!$F$73*hourly1!D5480/hourly1!$D$8763+유형화!$F$74*hourly1!E5480/hourly1!$E$8763</f>
        <v>64.263785007959171</v>
      </c>
      <c r="C5479" s="442">
        <f>hourly1!$F5480*유형화!$G$71/hourly1!$F$8763+유형화!$G$72*hourly1!$G5480/hourly1!$F$8763+유형화!$G$74*hourly1!I5480/hourly1!$I$8763</f>
        <v>0.27453657906391965</v>
      </c>
      <c r="D5479" s="14">
        <v>62.645178999999999</v>
      </c>
      <c r="E5479" s="14">
        <v>3.2138000000000007E-2</v>
      </c>
      <c r="F5479" s="1">
        <v>904126</v>
      </c>
      <c r="G5479" s="15">
        <f t="shared" si="170"/>
        <v>7.1684718817222146E-2</v>
      </c>
      <c r="H5479" s="15">
        <f t="shared" si="171"/>
        <v>0.14646674189422848</v>
      </c>
    </row>
    <row r="5480" spans="1:8">
      <c r="A5480" s="1">
        <v>5479</v>
      </c>
      <c r="B5480" s="444">
        <f>유형화!$F$71*hourly1!B5481/hourly1!$B$8763+유형화!$F$72*hourly1!C5481/hourly1!$C$8763+유형화!$F$73*hourly1!D5481/hourly1!$D$8763+유형화!$F$74*hourly1!E5481/hourly1!$E$8763</f>
        <v>103.93843050048997</v>
      </c>
      <c r="C5480" s="442">
        <f>hourly1!$F5481*유형화!$G$71/hourly1!$F$8763+유형화!$G$72*hourly1!$G5481/hourly1!$F$8763+유형화!$G$74*hourly1!I5481/hourly1!$I$8763</f>
        <v>0.36954182363907473</v>
      </c>
      <c r="D5480" s="14">
        <v>55.241070000000008</v>
      </c>
      <c r="E5480" s="14">
        <v>15.475925000000011</v>
      </c>
      <c r="F5480" s="1">
        <v>958233</v>
      </c>
      <c r="G5480" s="15">
        <f t="shared" si="170"/>
        <v>6.3212215741493633E-2</v>
      </c>
      <c r="H5480" s="15">
        <f t="shared" si="171"/>
        <v>0.13039718550916604</v>
      </c>
    </row>
    <row r="5481" spans="1:8">
      <c r="A5481" s="1">
        <v>5480</v>
      </c>
      <c r="B5481" s="444">
        <f>유형화!$F$71*hourly1!B5482/hourly1!$B$8763+유형화!$F$72*hourly1!C5482/hourly1!$C$8763+유형화!$F$73*hourly1!D5482/hourly1!$D$8763+유형화!$F$74*hourly1!E5482/hourly1!$E$8763</f>
        <v>175.56567048764268</v>
      </c>
      <c r="C5481" s="442">
        <f>hourly1!$F5482*유형화!$G$71/hourly1!$F$8763+유형화!$G$72*hourly1!$G5482/hourly1!$F$8763+유형화!$G$74*hourly1!I5482/hourly1!$I$8763</f>
        <v>0.47431463039681576</v>
      </c>
      <c r="D5481" s="14">
        <v>32.742372999999994</v>
      </c>
      <c r="E5481" s="14">
        <v>119.954829</v>
      </c>
      <c r="F5481" s="1">
        <v>903467</v>
      </c>
      <c r="G5481" s="15">
        <f t="shared" si="170"/>
        <v>3.7467014052487674E-2</v>
      </c>
      <c r="H5481" s="15">
        <f t="shared" si="171"/>
        <v>7.9614254312616997E-2</v>
      </c>
    </row>
    <row r="5482" spans="1:8">
      <c r="A5482" s="1">
        <v>5481</v>
      </c>
      <c r="B5482" s="444">
        <f>유형화!$F$71*hourly1!B5483/hourly1!$B$8763+유형화!$F$72*hourly1!C5483/hourly1!$C$8763+유형화!$F$73*hourly1!D5483/hourly1!$D$8763+유형화!$F$74*hourly1!E5483/hourly1!$E$8763</f>
        <v>185.97664474004111</v>
      </c>
      <c r="C5482" s="442">
        <f>hourly1!$F5483*유형화!$G$71/hourly1!$F$8763+유형화!$G$72*hourly1!$G5483/hourly1!$F$8763+유형화!$G$74*hourly1!I5483/hourly1!$I$8763</f>
        <v>0.63391104563487033</v>
      </c>
      <c r="D5482" s="14">
        <v>32.306911000000007</v>
      </c>
      <c r="E5482" s="14">
        <v>312.12787999999978</v>
      </c>
      <c r="F5482" s="1">
        <v>860077</v>
      </c>
      <c r="G5482" s="15">
        <f t="shared" si="170"/>
        <v>3.6968715994698038E-2</v>
      </c>
      <c r="H5482" s="15">
        <f t="shared" si="171"/>
        <v>7.8601187249229917E-2</v>
      </c>
    </row>
    <row r="5483" spans="1:8">
      <c r="A5483" s="1">
        <v>5482</v>
      </c>
      <c r="B5483" s="444">
        <f>유형화!$F$71*hourly1!B5484/hourly1!$B$8763+유형화!$F$72*hourly1!C5484/hourly1!$C$8763+유형화!$F$73*hourly1!D5484/hourly1!$D$8763+유형화!$F$74*hourly1!E5484/hourly1!$E$8763</f>
        <v>203.20506473060797</v>
      </c>
      <c r="C5483" s="442">
        <f>hourly1!$F5484*유형화!$G$71/hourly1!$F$8763+유형화!$G$72*hourly1!$G5484/hourly1!$F$8763+유형화!$G$74*hourly1!I5484/hourly1!$I$8763</f>
        <v>0.62927009278217483</v>
      </c>
      <c r="D5483" s="14">
        <v>36.114901000000003</v>
      </c>
      <c r="E5483" s="14">
        <v>554.95311699999991</v>
      </c>
      <c r="F5483" s="1">
        <v>814670</v>
      </c>
      <c r="G5483" s="15">
        <f t="shared" si="170"/>
        <v>4.1326189255470318E-2</v>
      </c>
      <c r="H5483" s="15">
        <f t="shared" si="171"/>
        <v>8.7420390815287685E-2</v>
      </c>
    </row>
    <row r="5484" spans="1:8">
      <c r="A5484" s="1">
        <v>5483</v>
      </c>
      <c r="B5484" s="444">
        <f>유형화!$F$71*hourly1!B5485/hourly1!$B$8763+유형화!$F$72*hourly1!C5485/hourly1!$C$8763+유형화!$F$73*hourly1!D5485/hourly1!$D$8763+유형화!$F$74*hourly1!E5485/hourly1!$E$8763</f>
        <v>217.04778280858491</v>
      </c>
      <c r="C5484" s="442">
        <f>hourly1!$F5485*유형화!$G$71/hourly1!$F$8763+유형화!$G$72*hourly1!$G5485/hourly1!$F$8763+유형화!$G$74*hourly1!I5485/hourly1!$I$8763</f>
        <v>0.58813148526650216</v>
      </c>
      <c r="D5484" s="14">
        <v>33.457320000000003</v>
      </c>
      <c r="E5484" s="14">
        <v>731.61028900000076</v>
      </c>
      <c r="F5484" s="1">
        <v>795865</v>
      </c>
      <c r="G5484" s="15">
        <f t="shared" si="170"/>
        <v>3.828512608412888E-2</v>
      </c>
      <c r="H5484" s="15">
        <f t="shared" si="171"/>
        <v>8.1274964105732914E-2</v>
      </c>
    </row>
    <row r="5485" spans="1:8">
      <c r="A5485" s="1">
        <v>5484</v>
      </c>
      <c r="B5485" s="444">
        <f>유형화!$F$71*hourly1!B5486/hourly1!$B$8763+유형화!$F$72*hourly1!C5486/hourly1!$C$8763+유형화!$F$73*hourly1!D5486/hourly1!$D$8763+유형화!$F$74*hourly1!E5486/hourly1!$E$8763</f>
        <v>215.72871115751641</v>
      </c>
      <c r="C5485" s="442">
        <f>hourly1!$F5486*유형화!$G$71/hourly1!$F$8763+유형화!$G$72*hourly1!$G5486/hourly1!$F$8763+유형화!$G$74*hourly1!I5486/hourly1!$I$8763</f>
        <v>0.61545675138941502</v>
      </c>
      <c r="D5485" s="14">
        <v>35.319530999999998</v>
      </c>
      <c r="E5485" s="14">
        <v>843.28619299999866</v>
      </c>
      <c r="F5485" s="1">
        <v>845650</v>
      </c>
      <c r="G5485" s="15">
        <f t="shared" si="170"/>
        <v>4.041604938970899E-2</v>
      </c>
      <c r="H5485" s="15">
        <f t="shared" si="171"/>
        <v>8.5585731037219892E-2</v>
      </c>
    </row>
    <row r="5486" spans="1:8">
      <c r="A5486" s="1">
        <v>5485</v>
      </c>
      <c r="B5486" s="444">
        <f>유형화!$F$71*hourly1!B5487/hourly1!$B$8763+유형화!$F$72*hourly1!C5487/hourly1!$C$8763+유형화!$F$73*hourly1!D5487/hourly1!$D$8763+유형화!$F$74*hourly1!E5487/hourly1!$E$8763</f>
        <v>231.73839618065406</v>
      </c>
      <c r="C5486" s="442">
        <f>hourly1!$F5487*유형화!$G$71/hourly1!$F$8763+유형화!$G$72*hourly1!$G5487/hourly1!$F$8763+유형화!$G$74*hourly1!I5487/hourly1!$I$8763</f>
        <v>0.61996691923441072</v>
      </c>
      <c r="D5486" s="14">
        <v>31.575136000000001</v>
      </c>
      <c r="E5486" s="14">
        <v>925.55429900000001</v>
      </c>
      <c r="F5486" s="1">
        <v>849312</v>
      </c>
      <c r="G5486" s="15">
        <f t="shared" si="170"/>
        <v>3.6131347725505712E-2</v>
      </c>
      <c r="H5486" s="15">
        <f t="shared" si="171"/>
        <v>7.6896110375578489E-2</v>
      </c>
    </row>
    <row r="5487" spans="1:8">
      <c r="A5487" s="1">
        <v>5486</v>
      </c>
      <c r="B5487" s="444">
        <f>유형화!$F$71*hourly1!B5488/hourly1!$B$8763+유형화!$F$72*hourly1!C5488/hourly1!$C$8763+유형화!$F$73*hourly1!D5488/hourly1!$D$8763+유형화!$F$74*hourly1!E5488/hourly1!$E$8763</f>
        <v>218.9143595544387</v>
      </c>
      <c r="C5487" s="442">
        <f>hourly1!$F5488*유형화!$G$71/hourly1!$F$8763+유형화!$G$72*hourly1!$G5488/hourly1!$F$8763+유형화!$G$74*hourly1!I5488/hourly1!$I$8763</f>
        <v>0.53784607581040356</v>
      </c>
      <c r="D5487" s="14">
        <v>63.119025000000022</v>
      </c>
      <c r="E5487" s="14">
        <v>973.14453099999878</v>
      </c>
      <c r="F5487" s="1">
        <v>881091</v>
      </c>
      <c r="G5487" s="15">
        <f t="shared" si="170"/>
        <v>7.2226939588475217E-2</v>
      </c>
      <c r="H5487" s="15">
        <f t="shared" si="171"/>
        <v>0.14748474472727552</v>
      </c>
    </row>
    <row r="5488" spans="1:8">
      <c r="A5488" s="1">
        <v>5487</v>
      </c>
      <c r="B5488" s="444">
        <f>유형화!$F$71*hourly1!B5489/hourly1!$B$8763+유형화!$F$72*hourly1!C5489/hourly1!$C$8763+유형화!$F$73*hourly1!D5489/hourly1!$D$8763+유형화!$F$74*hourly1!E5489/hourly1!$E$8763</f>
        <v>223.25521918827431</v>
      </c>
      <c r="C5488" s="442">
        <f>hourly1!$F5489*유형화!$G$71/hourly1!$F$8763+유형화!$G$72*hourly1!$G5489/hourly1!$F$8763+유형화!$G$74*hourly1!I5489/hourly1!$I$8763</f>
        <v>0.47400759120116742</v>
      </c>
      <c r="D5488" s="14">
        <v>66.355471999999992</v>
      </c>
      <c r="E5488" s="14">
        <v>907.38536099999919</v>
      </c>
      <c r="F5488" s="1">
        <v>879601</v>
      </c>
      <c r="G5488" s="15">
        <f t="shared" si="170"/>
        <v>7.5930397649658823E-2</v>
      </c>
      <c r="H5488" s="15">
        <f t="shared" si="171"/>
        <v>0.15440485658228151</v>
      </c>
    </row>
    <row r="5489" spans="1:8">
      <c r="A5489" s="1">
        <v>5488</v>
      </c>
      <c r="B5489" s="444">
        <f>유형화!$F$71*hourly1!B5490/hourly1!$B$8763+유형화!$F$72*hourly1!C5490/hourly1!$C$8763+유형화!$F$73*hourly1!D5490/hourly1!$D$8763+유형화!$F$74*hourly1!E5490/hourly1!$E$8763</f>
        <v>222.68119194132618</v>
      </c>
      <c r="C5489" s="442">
        <f>hourly1!$F5490*유형화!$G$71/hourly1!$F$8763+유형화!$G$72*hourly1!$G5490/hourly1!$F$8763+유형화!$G$74*hourly1!I5490/hourly1!$I$8763</f>
        <v>0.41934100621607828</v>
      </c>
      <c r="D5489" s="14">
        <v>60.278730999999993</v>
      </c>
      <c r="E5489" s="14">
        <v>799.62885300000073</v>
      </c>
      <c r="F5489" s="1">
        <v>878596</v>
      </c>
      <c r="G5489" s="15">
        <f t="shared" si="170"/>
        <v>6.897679839647311E-2</v>
      </c>
      <c r="H5489" s="15">
        <f t="shared" si="171"/>
        <v>0.14136407895644063</v>
      </c>
    </row>
    <row r="5490" spans="1:8">
      <c r="A5490" s="1">
        <v>5489</v>
      </c>
      <c r="B5490" s="444">
        <f>유형화!$F$71*hourly1!B5491/hourly1!$B$8763+유형화!$F$72*hourly1!C5491/hourly1!$C$8763+유형화!$F$73*hourly1!D5491/hourly1!$D$8763+유형화!$F$74*hourly1!E5491/hourly1!$E$8763</f>
        <v>218.60219173554628</v>
      </c>
      <c r="C5490" s="442">
        <f>hourly1!$F5491*유형화!$G$71/hourly1!$F$8763+유형화!$G$72*hourly1!$G5491/hourly1!$F$8763+유형화!$G$74*hourly1!I5491/hourly1!$I$8763</f>
        <v>0.47400759120116742</v>
      </c>
      <c r="D5490" s="14">
        <v>44.833623000000003</v>
      </c>
      <c r="E5490" s="14">
        <v>629.91202400000043</v>
      </c>
      <c r="F5490" s="1">
        <v>856020</v>
      </c>
      <c r="G5490" s="15">
        <f t="shared" si="170"/>
        <v>5.1303000639719515E-2</v>
      </c>
      <c r="H5490" s="15">
        <f t="shared" si="171"/>
        <v>0.10727982934507523</v>
      </c>
    </row>
    <row r="5491" spans="1:8">
      <c r="A5491" s="1">
        <v>5490</v>
      </c>
      <c r="B5491" s="444">
        <f>유형화!$F$71*hourly1!B5492/hourly1!$B$8763+유형화!$F$72*hourly1!C5492/hourly1!$C$8763+유형화!$F$73*hourly1!D5492/hourly1!$D$8763+유형화!$F$74*hourly1!E5492/hourly1!$E$8763</f>
        <v>214.73398355097783</v>
      </c>
      <c r="C5491" s="442">
        <f>hourly1!$F5492*유형화!$G$71/hourly1!$F$8763+유형화!$G$72*hourly1!$G5492/hourly1!$F$8763+유형화!$G$74*hourly1!I5492/hourly1!$I$8763</f>
        <v>0.54695653500102626</v>
      </c>
      <c r="D5491" s="14">
        <v>47.49714800000001</v>
      </c>
      <c r="E5491" s="14">
        <v>350.37605099999951</v>
      </c>
      <c r="F5491" s="1">
        <v>847895</v>
      </c>
      <c r="G5491" s="15">
        <f t="shared" si="170"/>
        <v>5.4350865515125843E-2</v>
      </c>
      <c r="H5491" s="15">
        <f t="shared" si="171"/>
        <v>0.11325622217765538</v>
      </c>
    </row>
    <row r="5492" spans="1:8">
      <c r="A5492" s="1">
        <v>5491</v>
      </c>
      <c r="B5492" s="444">
        <f>유형화!$F$71*hourly1!B5493/hourly1!$B$8763+유형화!$F$72*hourly1!C5493/hourly1!$C$8763+유형화!$F$73*hourly1!D5493/hourly1!$D$8763+유형화!$F$74*hourly1!E5493/hourly1!$E$8763</f>
        <v>223.00166908678412</v>
      </c>
      <c r="C5492" s="442">
        <f>hourly1!$F5493*유형화!$G$71/hourly1!$F$8763+유형화!$G$72*hourly1!$G5493/hourly1!$F$8763+유형화!$G$74*hourly1!I5493/hourly1!$I$8763</f>
        <v>0.67468752942828758</v>
      </c>
      <c r="D5492" s="14">
        <v>53.795529000000002</v>
      </c>
      <c r="E5492" s="14">
        <v>87.276505000000029</v>
      </c>
      <c r="F5492" s="1">
        <v>842418</v>
      </c>
      <c r="G5492" s="15">
        <f t="shared" si="170"/>
        <v>6.1558086855952945E-2</v>
      </c>
      <c r="H5492" s="15">
        <f t="shared" si="171"/>
        <v>0.12722373242662605</v>
      </c>
    </row>
    <row r="5493" spans="1:8">
      <c r="A5493" s="1">
        <v>5492</v>
      </c>
      <c r="B5493" s="444">
        <f>유형화!$F$71*hourly1!B5494/hourly1!$B$8763+유형화!$F$72*hourly1!C5494/hourly1!$C$8763+유형화!$F$73*hourly1!D5494/hourly1!$D$8763+유형화!$F$74*hourly1!E5494/hourly1!$E$8763</f>
        <v>226.33801547762025</v>
      </c>
      <c r="C5493" s="442">
        <f>hourly1!$F5494*유형화!$G$71/hourly1!$F$8763+유형화!$G$72*hourly1!$G5494/hourly1!$F$8763+유형화!$G$74*hourly1!I5494/hourly1!$I$8763</f>
        <v>0.5789785718771181</v>
      </c>
      <c r="D5493" s="14">
        <v>82.992228000000011</v>
      </c>
      <c r="E5493" s="14">
        <v>14.71491299999998</v>
      </c>
      <c r="F5493" s="1">
        <v>836074</v>
      </c>
      <c r="G5493" s="15">
        <f t="shared" si="170"/>
        <v>9.4967795178537054E-2</v>
      </c>
      <c r="H5493" s="15">
        <f t="shared" si="171"/>
        <v>0.18909137777654733</v>
      </c>
    </row>
    <row r="5494" spans="1:8">
      <c r="A5494" s="1">
        <v>5493</v>
      </c>
      <c r="B5494" s="444">
        <f>유형화!$F$71*hourly1!B5495/hourly1!$B$8763+유형화!$F$72*hourly1!C5495/hourly1!$C$8763+유형화!$F$73*hourly1!D5495/hourly1!$D$8763+유형화!$F$74*hourly1!E5495/hourly1!$E$8763</f>
        <v>112.36863076951985</v>
      </c>
      <c r="C5494" s="442">
        <f>hourly1!$F5495*유형화!$G$71/hourly1!$F$8763+유형화!$G$72*hourly1!$G5495/hourly1!$F$8763+유형화!$G$74*hourly1!I5495/hourly1!$I$8763</f>
        <v>0.41948002130837547</v>
      </c>
      <c r="D5494" s="14">
        <v>63.523476000000002</v>
      </c>
      <c r="E5494" s="14">
        <v>15.727408</v>
      </c>
      <c r="F5494" s="1">
        <v>796525</v>
      </c>
      <c r="G5494" s="15">
        <f t="shared" si="170"/>
        <v>7.2689751837927696E-2</v>
      </c>
      <c r="H5494" s="15">
        <f t="shared" si="171"/>
        <v>0.14835268023755566</v>
      </c>
    </row>
    <row r="5495" spans="1:8">
      <c r="A5495" s="1">
        <v>5494</v>
      </c>
      <c r="B5495" s="444">
        <f>유형화!$F$71*hourly1!B5496/hourly1!$B$8763+유형화!$F$72*hourly1!C5496/hourly1!$C$8763+유형화!$F$73*hourly1!D5496/hourly1!$D$8763+유형화!$F$74*hourly1!E5496/hourly1!$E$8763</f>
        <v>77.213355193257144</v>
      </c>
      <c r="C5495" s="442">
        <f>hourly1!$F5496*유형화!$G$71/hourly1!$F$8763+유형화!$G$72*hourly1!$G5496/hourly1!$F$8763+유형화!$G$74*hourly1!I5496/hourly1!$I$8763</f>
        <v>0.41483866102574946</v>
      </c>
      <c r="D5495" s="14">
        <v>43.577824999999997</v>
      </c>
      <c r="E5495" s="14">
        <v>10.426439999999999</v>
      </c>
      <c r="F5495" s="1">
        <v>874534</v>
      </c>
      <c r="G5495" s="15">
        <f t="shared" si="170"/>
        <v>4.9865994185939087E-2</v>
      </c>
      <c r="H5495" s="15">
        <f t="shared" si="171"/>
        <v>0.10444752314636717</v>
      </c>
    </row>
    <row r="5496" spans="1:8">
      <c r="A5496" s="1">
        <v>5495</v>
      </c>
      <c r="B5496" s="444">
        <f>유형화!$F$71*hourly1!B5497/hourly1!$B$8763+유형화!$F$72*hourly1!C5497/hourly1!$C$8763+유형화!$F$73*hourly1!D5497/hourly1!$D$8763+유형화!$F$74*hourly1!E5497/hourly1!$E$8763</f>
        <v>71.972875228987931</v>
      </c>
      <c r="C5496" s="442">
        <f>hourly1!$F5497*유형화!$G$71/hourly1!$F$8763+유형화!$G$72*hourly1!$G5497/hourly1!$F$8763+유형화!$G$74*hourly1!I5497/hourly1!$I$8763</f>
        <v>0.37848727370783314</v>
      </c>
      <c r="D5496" s="14">
        <v>39.04759700000001</v>
      </c>
      <c r="E5496" s="14">
        <v>5.8015600000000003</v>
      </c>
      <c r="F5496" s="1">
        <v>901183</v>
      </c>
      <c r="G5496" s="15">
        <f t="shared" si="170"/>
        <v>4.4682065820790574E-2</v>
      </c>
      <c r="H5496" s="15">
        <f t="shared" si="171"/>
        <v>9.4151721007619635E-2</v>
      </c>
    </row>
    <row r="5497" spans="1:8">
      <c r="A5497" s="1">
        <v>5496</v>
      </c>
      <c r="B5497" s="444">
        <f>유형화!$F$71*hourly1!B5498/hourly1!$B$8763+유형화!$F$72*hourly1!C5498/hourly1!$C$8763+유형화!$F$73*hourly1!D5498/hourly1!$D$8763+유형화!$F$74*hourly1!E5498/hourly1!$E$8763</f>
        <v>67.198431469353949</v>
      </c>
      <c r="C5497" s="442">
        <f>hourly1!$F5498*유형화!$G$71/hourly1!$F$8763+유형화!$G$72*hourly1!$G5498/hourly1!$F$8763+유형화!$G$74*hourly1!I5498/hourly1!$I$8763</f>
        <v>0.31496772524821776</v>
      </c>
      <c r="D5497" s="14">
        <v>38.434837999999999</v>
      </c>
      <c r="E5497" s="14">
        <v>1.9273199999999999</v>
      </c>
      <c r="F5497" s="1">
        <v>925598</v>
      </c>
      <c r="G5497" s="15">
        <f t="shared" si="170"/>
        <v>4.3980887257349596E-2</v>
      </c>
      <c r="H5497" s="15">
        <f t="shared" si="171"/>
        <v>9.2749604053082774E-2</v>
      </c>
    </row>
    <row r="5498" spans="1:8">
      <c r="A5498" s="1">
        <v>5497</v>
      </c>
      <c r="B5498" s="444">
        <f>유형화!$F$71*hourly1!B5499/hourly1!$B$8763+유형화!$F$72*hourly1!C5499/hourly1!$C$8763+유형화!$F$73*hourly1!D5499/hourly1!$D$8763+유형화!$F$74*hourly1!E5499/hourly1!$E$8763</f>
        <v>64.635633345767033</v>
      </c>
      <c r="C5498" s="442">
        <f>hourly1!$F5499*유형화!$G$71/hourly1!$F$8763+유형화!$G$72*hourly1!$G5499/hourly1!$F$8763+유형화!$G$74*hourly1!I5499/hourly1!$I$8763</f>
        <v>0.27517534770900648</v>
      </c>
      <c r="D5498" s="14">
        <v>18.876011999999999</v>
      </c>
      <c r="E5498" s="14">
        <v>1.11192</v>
      </c>
      <c r="F5498" s="1">
        <v>878363</v>
      </c>
      <c r="G5498" s="15">
        <f t="shared" si="170"/>
        <v>2.1599772467894313E-2</v>
      </c>
      <c r="H5498" s="15">
        <f t="shared" si="171"/>
        <v>4.6764913657616515E-2</v>
      </c>
    </row>
    <row r="5499" spans="1:8">
      <c r="A5499" s="1">
        <v>5498</v>
      </c>
      <c r="B5499" s="444">
        <f>유형화!$F$71*hourly1!B5500/hourly1!$B$8763+유형화!$F$72*hourly1!C5500/hourly1!$C$8763+유형화!$F$73*hourly1!D5500/hourly1!$D$8763+유형화!$F$74*hourly1!E5500/hourly1!$E$8763</f>
        <v>61.806588229523761</v>
      </c>
      <c r="C5499" s="442">
        <f>hourly1!$F5500*유형화!$G$71/hourly1!$F$8763+유형화!$G$72*hourly1!$G5500/hourly1!$F$8763+유형화!$G$74*hourly1!I5500/hourly1!$I$8763</f>
        <v>0.26060573487919458</v>
      </c>
      <c r="D5499" s="14">
        <v>15.471278999999999</v>
      </c>
      <c r="E5499" s="14">
        <v>0.78980000000000006</v>
      </c>
      <c r="F5499" s="1">
        <v>772129</v>
      </c>
      <c r="G5499" s="15">
        <f t="shared" si="170"/>
        <v>1.7703745165414782E-2</v>
      </c>
      <c r="H5499" s="15">
        <f t="shared" si="171"/>
        <v>3.8508414291287429E-2</v>
      </c>
    </row>
    <row r="5500" spans="1:8">
      <c r="A5500" s="1">
        <v>5499</v>
      </c>
      <c r="B5500" s="444">
        <f>유형화!$F$71*hourly1!B5501/hourly1!$B$8763+유형화!$F$72*hourly1!C5501/hourly1!$C$8763+유형화!$F$73*hourly1!D5501/hourly1!$D$8763+유형화!$F$74*hourly1!E5501/hourly1!$E$8763</f>
        <v>60.595181959914463</v>
      </c>
      <c r="C5500" s="442">
        <f>hourly1!$F5501*유형화!$G$71/hourly1!$F$8763+유형화!$G$72*hourly1!$G5501/hourly1!$F$8763+유형화!$G$74*hourly1!I5501/hourly1!$I$8763</f>
        <v>0.25117968046438149</v>
      </c>
      <c r="D5500" s="14">
        <v>9.9051369999999999</v>
      </c>
      <c r="E5500" s="14">
        <v>0.51288</v>
      </c>
      <c r="F5500" s="1">
        <v>658105</v>
      </c>
      <c r="G5500" s="15">
        <f t="shared" si="170"/>
        <v>1.1334423047798511E-2</v>
      </c>
      <c r="H5500" s="15">
        <f t="shared" si="171"/>
        <v>2.4843445951751694E-2</v>
      </c>
    </row>
    <row r="5501" spans="1:8">
      <c r="A5501" s="1">
        <v>5500</v>
      </c>
      <c r="B5501" s="444">
        <f>유형화!$F$71*hourly1!B5502/hourly1!$B$8763+유형화!$F$72*hourly1!C5502/hourly1!$C$8763+유형화!$F$73*hourly1!D5502/hourly1!$D$8763+유형화!$F$74*hourly1!E5502/hourly1!$E$8763</f>
        <v>59.460636040367397</v>
      </c>
      <c r="C5501" s="442">
        <f>hourly1!$F5502*유형화!$G$71/hourly1!$F$8763+유형화!$G$72*hourly1!$G5502/hourly1!$F$8763+유형화!$G$74*hourly1!I5502/hourly1!$I$8763</f>
        <v>0.23604528826486695</v>
      </c>
      <c r="D5501" s="14">
        <v>11.081132</v>
      </c>
      <c r="E5501" s="14">
        <v>0</v>
      </c>
      <c r="F5501" s="1">
        <v>517159</v>
      </c>
      <c r="G5501" s="15">
        <f t="shared" si="170"/>
        <v>1.2680111131880115E-2</v>
      </c>
      <c r="H5501" s="15">
        <f t="shared" si="171"/>
        <v>2.7747988804292422E-2</v>
      </c>
    </row>
    <row r="5502" spans="1:8">
      <c r="A5502" s="1">
        <v>5501</v>
      </c>
      <c r="B5502" s="444">
        <f>유형화!$F$71*hourly1!B5503/hourly1!$B$8763+유형화!$F$72*hourly1!C5503/hourly1!$C$8763+유형화!$F$73*hourly1!D5503/hourly1!$D$8763+유형화!$F$74*hourly1!E5503/hourly1!$E$8763</f>
        <v>58.965608937082941</v>
      </c>
      <c r="C5502" s="442">
        <f>hourly1!$F5503*유형화!$G$71/hourly1!$F$8763+유형화!$G$72*hourly1!$G5503/hourly1!$F$8763+유형화!$G$74*hourly1!I5503/hourly1!$I$8763</f>
        <v>0.23607014149062944</v>
      </c>
      <c r="D5502" s="14">
        <v>12.579694999999999</v>
      </c>
      <c r="E5502" s="14">
        <v>0</v>
      </c>
      <c r="F5502" s="1">
        <v>576376</v>
      </c>
      <c r="G5502" s="15">
        <f t="shared" si="170"/>
        <v>1.4394912957011667E-2</v>
      </c>
      <c r="H5502" s="15">
        <f t="shared" si="171"/>
        <v>3.1435623929759196E-2</v>
      </c>
    </row>
    <row r="5503" spans="1:8">
      <c r="A5503" s="1">
        <v>5502</v>
      </c>
      <c r="B5503" s="444">
        <f>유형화!$F$71*hourly1!B5504/hourly1!$B$8763+유형화!$F$72*hourly1!C5504/hourly1!$C$8763+유형화!$F$73*hourly1!D5504/hourly1!$D$8763+유형화!$F$74*hourly1!E5504/hourly1!$E$8763</f>
        <v>60.816927369406407</v>
      </c>
      <c r="C5503" s="442">
        <f>hourly1!$F5504*유형화!$G$71/hourly1!$F$8763+유형화!$G$72*hourly1!$G5504/hourly1!$F$8763+유형화!$G$74*hourly1!I5504/hourly1!$I$8763</f>
        <v>0.25120885244740754</v>
      </c>
      <c r="D5503" s="14">
        <v>9.5806070000000005</v>
      </c>
      <c r="E5503" s="14">
        <v>0.21351800000000001</v>
      </c>
      <c r="F5503" s="1">
        <v>927377</v>
      </c>
      <c r="G5503" s="15">
        <f t="shared" si="170"/>
        <v>1.0963064195144373E-2</v>
      </c>
      <c r="H5503" s="15">
        <f t="shared" si="171"/>
        <v>2.4040242441138674E-2</v>
      </c>
    </row>
    <row r="5504" spans="1:8">
      <c r="A5504" s="1">
        <v>5503</v>
      </c>
      <c r="B5504" s="444">
        <f>유형화!$F$71*hourly1!B5505/hourly1!$B$8763+유형화!$F$72*hourly1!C5505/hourly1!$C$8763+유형화!$F$73*hourly1!D5505/hourly1!$D$8763+유형화!$F$74*hourly1!E5505/hourly1!$E$8763</f>
        <v>83.076719535926756</v>
      </c>
      <c r="C5504" s="442">
        <f>hourly1!$F5505*유형화!$G$71/hourly1!$F$8763+유형화!$G$72*hourly1!$G5505/hourly1!$F$8763+유형화!$G$74*hourly1!I5505/hourly1!$I$8763</f>
        <v>0.31998465444080676</v>
      </c>
      <c r="D5504" s="14">
        <v>6.9190160000000001</v>
      </c>
      <c r="E5504" s="14">
        <v>35.245550000000001</v>
      </c>
      <c r="F5504" s="1">
        <v>933356</v>
      </c>
      <c r="G5504" s="15">
        <f t="shared" si="170"/>
        <v>7.9174123910135379E-3</v>
      </c>
      <c r="H5504" s="15">
        <f t="shared" si="171"/>
        <v>1.7425624820406018E-2</v>
      </c>
    </row>
    <row r="5505" spans="1:8">
      <c r="A5505" s="1">
        <v>5504</v>
      </c>
      <c r="B5505" s="444">
        <f>유형화!$F$71*hourly1!B5506/hourly1!$B$8763+유형화!$F$72*hourly1!C5506/hourly1!$C$8763+유형화!$F$73*hourly1!D5506/hourly1!$D$8763+유형화!$F$74*hourly1!E5506/hourly1!$E$8763</f>
        <v>71.947628473468384</v>
      </c>
      <c r="C5505" s="442">
        <f>hourly1!$F5506*유형화!$G$71/hourly1!$F$8763+유형화!$G$72*hourly1!$G5506/hourly1!$F$8763+유형화!$G$74*hourly1!I5506/hourly1!$I$8763</f>
        <v>0.42546329281020023</v>
      </c>
      <c r="D5505" s="14">
        <v>4.341781000000001</v>
      </c>
      <c r="E5505" s="14">
        <v>212.11174099999999</v>
      </c>
      <c r="F5505" s="1">
        <v>939347</v>
      </c>
      <c r="G5505" s="15">
        <f t="shared" si="170"/>
        <v>4.9682889428882887E-3</v>
      </c>
      <c r="H5505" s="15">
        <f t="shared" si="171"/>
        <v>1.0974004067115699E-2</v>
      </c>
    </row>
    <row r="5506" spans="1:8">
      <c r="A5506" s="1">
        <v>5505</v>
      </c>
      <c r="B5506" s="444">
        <f>유형화!$F$71*hourly1!B5507/hourly1!$B$8763+유형화!$F$72*hourly1!C5507/hourly1!$C$8763+유형화!$F$73*hourly1!D5507/hourly1!$D$8763+유형화!$F$74*hourly1!E5507/hourly1!$E$8763</f>
        <v>87.76074334780256</v>
      </c>
      <c r="C5506" s="442">
        <f>hourly1!$F5507*유형화!$G$71/hourly1!$F$8763+유형화!$G$72*hourly1!$G5507/hourly1!$F$8763+유형화!$G$74*hourly1!I5507/hourly1!$I$8763</f>
        <v>0.54628109766219224</v>
      </c>
      <c r="D5506" s="14">
        <v>1.802179</v>
      </c>
      <c r="E5506" s="14">
        <v>431.99347000000012</v>
      </c>
      <c r="F5506" s="1">
        <v>865278</v>
      </c>
      <c r="G5506" s="15">
        <f t="shared" ref="G5506:G5569" si="172">D5506/$I$1</f>
        <v>2.0622288408386953E-3</v>
      </c>
      <c r="H5506" s="15">
        <f t="shared" ref="H5506:H5569" si="173">G5506/(1-$H$1*(1-G5506))</f>
        <v>4.5712090163325669E-3</v>
      </c>
    </row>
    <row r="5507" spans="1:8">
      <c r="A5507" s="1">
        <v>5506</v>
      </c>
      <c r="B5507" s="444">
        <f>유형화!$F$71*hourly1!B5508/hourly1!$B$8763+유형화!$F$72*hourly1!C5508/hourly1!$C$8763+유형화!$F$73*hourly1!D5508/hourly1!$D$8763+유형화!$F$74*hourly1!E5508/hourly1!$E$8763</f>
        <v>108.50091396845487</v>
      </c>
      <c r="C5507" s="442">
        <f>hourly1!$F5508*유형화!$G$71/hourly1!$F$8763+유형화!$G$72*hourly1!$G5508/hourly1!$F$8763+유형화!$G$74*hourly1!I5508/hourly1!$I$8763</f>
        <v>0.65199979374665396</v>
      </c>
      <c r="D5507" s="14">
        <v>1.191047</v>
      </c>
      <c r="E5507" s="14">
        <v>635.58640400000013</v>
      </c>
      <c r="F5507" s="1">
        <v>848572</v>
      </c>
      <c r="G5507" s="15">
        <f t="shared" si="172"/>
        <v>1.3629120493549229E-3</v>
      </c>
      <c r="H5507" s="15">
        <f t="shared" si="173"/>
        <v>3.0236566919526818E-3</v>
      </c>
    </row>
    <row r="5508" spans="1:8">
      <c r="A5508" s="1">
        <v>5507</v>
      </c>
      <c r="B5508" s="444">
        <f>유형화!$F$71*hourly1!B5509/hourly1!$B$8763+유형화!$F$72*hourly1!C5509/hourly1!$C$8763+유형화!$F$73*hourly1!D5509/hourly1!$D$8763+유형화!$F$74*hourly1!E5509/hourly1!$E$8763</f>
        <v>121.28981591399641</v>
      </c>
      <c r="C5508" s="442">
        <f>hourly1!$F5509*유형화!$G$71/hourly1!$F$8763+유형화!$G$72*hourly1!$G5509/hourly1!$F$8763+유형화!$G$74*hourly1!I5509/hourly1!$I$8763</f>
        <v>0.69724407267229005</v>
      </c>
      <c r="D5508" s="14">
        <v>2.2917459999999998</v>
      </c>
      <c r="E5508" s="14">
        <v>792.55440899999974</v>
      </c>
      <c r="F5508" s="1">
        <v>807865</v>
      </c>
      <c r="G5508" s="15">
        <f t="shared" si="172"/>
        <v>2.6224391123616003E-3</v>
      </c>
      <c r="H5508" s="15">
        <f t="shared" si="173"/>
        <v>5.809023370691206E-3</v>
      </c>
    </row>
    <row r="5509" spans="1:8">
      <c r="A5509" s="1">
        <v>5508</v>
      </c>
      <c r="B5509" s="444">
        <f>유형화!$F$71*hourly1!B5510/hourly1!$B$8763+유형화!$F$72*hourly1!C5510/hourly1!$C$8763+유형화!$F$73*hourly1!D5510/hourly1!$D$8763+유형화!$F$74*hourly1!E5510/hourly1!$E$8763</f>
        <v>123.55497019211013</v>
      </c>
      <c r="C5509" s="442">
        <f>hourly1!$F5510*유형화!$G$71/hourly1!$F$8763+유형화!$G$72*hourly1!$G5510/hourly1!$F$8763+유형화!$G$74*hourly1!I5510/hourly1!$I$8763</f>
        <v>0.72234265273886344</v>
      </c>
      <c r="D5509" s="14">
        <v>2.2518929999999999</v>
      </c>
      <c r="E5509" s="14">
        <v>878.15231600000027</v>
      </c>
      <c r="F5509" s="1">
        <v>790284</v>
      </c>
      <c r="G5509" s="15">
        <f t="shared" si="172"/>
        <v>2.5768354259386953E-3</v>
      </c>
      <c r="H5509" s="15">
        <f t="shared" si="173"/>
        <v>5.7083227807520473E-3</v>
      </c>
    </row>
    <row r="5510" spans="1:8">
      <c r="A5510" s="1">
        <v>5509</v>
      </c>
      <c r="B5510" s="444">
        <f>유형화!$F$71*hourly1!B5511/hourly1!$B$8763+유형화!$F$72*hourly1!C5511/hourly1!$C$8763+유형화!$F$73*hourly1!D5511/hourly1!$D$8763+유형화!$F$74*hourly1!E5511/hourly1!$E$8763</f>
        <v>136.52461671110754</v>
      </c>
      <c r="C5510" s="442">
        <f>hourly1!$F5511*유형화!$G$71/hourly1!$F$8763+유형화!$G$72*hourly1!$G5511/hourly1!$F$8763+유형화!$G$74*hourly1!I5511/hourly1!$I$8763</f>
        <v>0.65175484687241769</v>
      </c>
      <c r="D5510" s="14">
        <v>4.0951050000000002</v>
      </c>
      <c r="E5510" s="14">
        <v>922.52382099999977</v>
      </c>
      <c r="F5510" s="1">
        <v>834424</v>
      </c>
      <c r="G5510" s="15">
        <f t="shared" si="172"/>
        <v>4.6860182241956795E-3</v>
      </c>
      <c r="H5510" s="15">
        <f t="shared" si="173"/>
        <v>1.03540723770583E-2</v>
      </c>
    </row>
    <row r="5511" spans="1:8">
      <c r="A5511" s="1">
        <v>5510</v>
      </c>
      <c r="B5511" s="444">
        <f>유형화!$F$71*hourly1!B5512/hourly1!$B$8763+유형화!$F$72*hourly1!C5512/hourly1!$C$8763+유형화!$F$73*hourly1!D5512/hourly1!$D$8763+유형화!$F$74*hourly1!E5512/hourly1!$E$8763</f>
        <v>122.49113128295097</v>
      </c>
      <c r="C5511" s="442">
        <f>hourly1!$F5512*유형화!$G$71/hourly1!$F$8763+유형화!$G$72*hourly1!$G5512/hourly1!$F$8763+유형화!$G$74*hourly1!I5512/hourly1!$I$8763</f>
        <v>0.59126551777813563</v>
      </c>
      <c r="D5511" s="14">
        <v>24.911608000000001</v>
      </c>
      <c r="E5511" s="14">
        <v>903.69129999999961</v>
      </c>
      <c r="F5511" s="1">
        <v>867427</v>
      </c>
      <c r="G5511" s="15">
        <f t="shared" si="172"/>
        <v>2.8506289602346923E-2</v>
      </c>
      <c r="H5511" s="15">
        <f t="shared" si="173"/>
        <v>6.1214533406467569E-2</v>
      </c>
    </row>
    <row r="5512" spans="1:8">
      <c r="A5512" s="1">
        <v>5511</v>
      </c>
      <c r="B5512" s="444">
        <f>유형화!$F$71*hourly1!B5513/hourly1!$B$8763+유형화!$F$72*hourly1!C5513/hourly1!$C$8763+유형화!$F$73*hourly1!D5513/hourly1!$D$8763+유형화!$F$74*hourly1!E5513/hourly1!$E$8763</f>
        <v>124.12326273270956</v>
      </c>
      <c r="C5512" s="442">
        <f>hourly1!$F5513*유형화!$G$71/hourly1!$F$8763+유형화!$G$72*hourly1!$G5513/hourly1!$F$8763+유형화!$G$74*hourly1!I5513/hourly1!$I$8763</f>
        <v>0.51068402611766073</v>
      </c>
      <c r="D5512" s="14">
        <v>24.084510999999999</v>
      </c>
      <c r="E5512" s="14">
        <v>890.35777700000017</v>
      </c>
      <c r="F5512" s="1">
        <v>853920</v>
      </c>
      <c r="G5512" s="15">
        <f t="shared" si="172"/>
        <v>2.7559844611271582E-2</v>
      </c>
      <c r="H5512" s="15">
        <f t="shared" si="173"/>
        <v>5.9248362222861478E-2</v>
      </c>
    </row>
    <row r="5513" spans="1:8">
      <c r="A5513" s="1">
        <v>5512</v>
      </c>
      <c r="B5513" s="444">
        <f>유형화!$F$71*hourly1!B5514/hourly1!$B$8763+유형화!$F$72*hourly1!C5514/hourly1!$C$8763+유형화!$F$73*hourly1!D5514/hourly1!$D$8763+유형화!$F$74*hourly1!E5514/hourly1!$E$8763</f>
        <v>124.5029170955013</v>
      </c>
      <c r="C5513" s="442">
        <f>hourly1!$F5514*유형화!$G$71/hourly1!$F$8763+유형화!$G$72*hourly1!$G5514/hourly1!$F$8763+유형화!$G$74*hourly1!I5514/hourly1!$I$8763</f>
        <v>0.47544785600559547</v>
      </c>
      <c r="D5513" s="14">
        <v>14.238818</v>
      </c>
      <c r="E5513" s="14">
        <v>786.94309700000053</v>
      </c>
      <c r="F5513" s="1">
        <v>807574</v>
      </c>
      <c r="G5513" s="15">
        <f t="shared" si="172"/>
        <v>1.6293443181311706E-2</v>
      </c>
      <c r="H5513" s="15">
        <f t="shared" si="173"/>
        <v>3.5500683506719449E-2</v>
      </c>
    </row>
    <row r="5514" spans="1:8">
      <c r="A5514" s="1">
        <v>5513</v>
      </c>
      <c r="B5514" s="444">
        <f>유형화!$F$71*hourly1!B5515/hourly1!$B$8763+유형화!$F$72*hourly1!C5515/hourly1!$C$8763+유형화!$F$73*hourly1!D5515/hourly1!$D$8763+유형화!$F$74*hourly1!E5515/hourly1!$E$8763</f>
        <v>125.05757761323854</v>
      </c>
      <c r="C5514" s="442">
        <f>hourly1!$F5515*유형화!$G$71/hourly1!$F$8763+유형화!$G$72*hourly1!$G5515/hourly1!$F$8763+유형화!$G$74*hourly1!I5515/hourly1!$I$8763</f>
        <v>0.36486159454107675</v>
      </c>
      <c r="D5514" s="14">
        <v>12.080292</v>
      </c>
      <c r="E5514" s="14">
        <v>570.39923099999976</v>
      </c>
      <c r="F5514" s="1">
        <v>873964</v>
      </c>
      <c r="G5514" s="15">
        <f t="shared" si="172"/>
        <v>1.3823447375734023E-2</v>
      </c>
      <c r="H5514" s="15">
        <f t="shared" si="173"/>
        <v>3.0208391369145979E-2</v>
      </c>
    </row>
    <row r="5515" spans="1:8">
      <c r="A5515" s="1">
        <v>5514</v>
      </c>
      <c r="B5515" s="444">
        <f>유형화!$F$71*hourly1!B5516/hourly1!$B$8763+유형화!$F$72*hourly1!C5516/hourly1!$C$8763+유형화!$F$73*hourly1!D5516/hourly1!$D$8763+유형화!$F$74*hourly1!E5516/hourly1!$E$8763</f>
        <v>124.31791151150271</v>
      </c>
      <c r="C5515" s="442">
        <f>hourly1!$F5516*유형화!$G$71/hourly1!$F$8763+유형화!$G$72*hourly1!$G5516/hourly1!$F$8763+유형화!$G$74*hourly1!I5516/hourly1!$I$8763</f>
        <v>0.4955993403696719</v>
      </c>
      <c r="D5515" s="14">
        <v>16.013297999999999</v>
      </c>
      <c r="E5515" s="14">
        <v>320.24513500000052</v>
      </c>
      <c r="F5515" s="1">
        <v>782939</v>
      </c>
      <c r="G5515" s="15">
        <f t="shared" si="172"/>
        <v>1.832397612697995E-2</v>
      </c>
      <c r="H5515" s="15">
        <f t="shared" si="173"/>
        <v>3.9827961094282438E-2</v>
      </c>
    </row>
    <row r="5516" spans="1:8">
      <c r="A5516" s="1">
        <v>5515</v>
      </c>
      <c r="B5516" s="444">
        <f>유형화!$F$71*hourly1!B5517/hourly1!$B$8763+유형화!$F$72*hourly1!C5517/hourly1!$C$8763+유형화!$F$73*hourly1!D5517/hourly1!$D$8763+유형화!$F$74*hourly1!E5517/hourly1!$E$8763</f>
        <v>134.9285820149608</v>
      </c>
      <c r="C5516" s="442">
        <f>hourly1!$F5517*유형화!$G$71/hourly1!$F$8763+유형화!$G$72*hourly1!$G5517/hourly1!$F$8763+유형화!$G$74*hourly1!I5517/hourly1!$I$8763</f>
        <v>0.58123418545852445</v>
      </c>
      <c r="D5516" s="14">
        <v>10.390095000000001</v>
      </c>
      <c r="E5516" s="14">
        <v>88.210551000000066</v>
      </c>
      <c r="F5516" s="1">
        <v>790311</v>
      </c>
      <c r="G5516" s="15">
        <f t="shared" si="172"/>
        <v>1.1889359252357245E-2</v>
      </c>
      <c r="H5516" s="15">
        <f t="shared" si="173"/>
        <v>2.6042365293646095E-2</v>
      </c>
    </row>
    <row r="5517" spans="1:8">
      <c r="A5517" s="1">
        <v>5516</v>
      </c>
      <c r="B5517" s="444">
        <f>유형화!$F$71*hourly1!B5518/hourly1!$B$8763+유형화!$F$72*hourly1!C5518/hourly1!$C$8763+유형화!$F$73*hourly1!D5518/hourly1!$D$8763+유형화!$F$74*hourly1!E5518/hourly1!$E$8763</f>
        <v>140.90534488840814</v>
      </c>
      <c r="C5517" s="442">
        <f>hourly1!$F5518*유형화!$G$71/hourly1!$F$8763+유형화!$G$72*hourly1!$G5518/hourly1!$F$8763+유형화!$G$74*hourly1!I5518/hourly1!$I$8763</f>
        <v>0.611522770952178</v>
      </c>
      <c r="D5517" s="14">
        <v>9.5181589999999989</v>
      </c>
      <c r="E5517" s="14">
        <v>13.256474999999989</v>
      </c>
      <c r="F5517" s="1">
        <v>838090</v>
      </c>
      <c r="G5517" s="15">
        <f t="shared" si="172"/>
        <v>1.0891605107754776E-2</v>
      </c>
      <c r="H5517" s="15">
        <f t="shared" si="173"/>
        <v>2.3885602675770893E-2</v>
      </c>
    </row>
    <row r="5518" spans="1:8">
      <c r="A5518" s="1">
        <v>5517</v>
      </c>
      <c r="B5518" s="444">
        <f>유형화!$F$71*hourly1!B5519/hourly1!$B$8763+유형화!$F$72*hourly1!C5519/hourly1!$C$8763+유형화!$F$73*hourly1!D5519/hourly1!$D$8763+유형화!$F$74*hourly1!E5519/hourly1!$E$8763</f>
        <v>112.91983201375243</v>
      </c>
      <c r="C5518" s="442">
        <f>hourly1!$F5519*유형화!$G$71/hourly1!$F$8763+유형화!$G$72*hourly1!$G5519/hourly1!$F$8763+유형화!$G$74*hourly1!I5519/hourly1!$I$8763</f>
        <v>0.42025169359680176</v>
      </c>
      <c r="D5518" s="14">
        <v>12.431243</v>
      </c>
      <c r="E5518" s="14">
        <v>13.1274</v>
      </c>
      <c r="F5518" s="1">
        <v>852804</v>
      </c>
      <c r="G5518" s="15">
        <f t="shared" si="172"/>
        <v>1.4225039711412766E-2</v>
      </c>
      <c r="H5518" s="15">
        <f t="shared" si="173"/>
        <v>3.1070994094960294E-2</v>
      </c>
    </row>
    <row r="5519" spans="1:8">
      <c r="A5519" s="1">
        <v>5518</v>
      </c>
      <c r="B5519" s="444">
        <f>유형화!$F$71*hourly1!B5520/hourly1!$B$8763+유형화!$F$72*hourly1!C5520/hourly1!$C$8763+유형화!$F$73*hourly1!D5520/hourly1!$D$8763+유형화!$F$74*hourly1!E5520/hourly1!$E$8763</f>
        <v>79.308025753194315</v>
      </c>
      <c r="C5519" s="442">
        <f>hourly1!$F5520*유형화!$G$71/hourly1!$F$8763+유형화!$G$72*hourly1!$G5520/hourly1!$F$8763+유형화!$G$74*hourly1!I5520/hourly1!$I$8763</f>
        <v>0.40507753623606746</v>
      </c>
      <c r="D5519" s="14">
        <v>7.8622059999999987</v>
      </c>
      <c r="E5519" s="14">
        <v>9.6841600000000021</v>
      </c>
      <c r="F5519" s="1">
        <v>887808</v>
      </c>
      <c r="G5519" s="15">
        <f t="shared" si="172"/>
        <v>8.9967023063830132E-3</v>
      </c>
      <c r="H5519" s="15">
        <f t="shared" si="173"/>
        <v>1.9775224031936586E-2</v>
      </c>
    </row>
    <row r="5520" spans="1:8">
      <c r="A5520" s="1">
        <v>5519</v>
      </c>
      <c r="B5520" s="444">
        <f>유형화!$F$71*hourly1!B5521/hourly1!$B$8763+유형화!$F$72*hourly1!C5521/hourly1!$C$8763+유형화!$F$73*hourly1!D5521/hourly1!$D$8763+유형화!$F$74*hourly1!E5521/hourly1!$E$8763</f>
        <v>74.656089285174218</v>
      </c>
      <c r="C5520" s="442">
        <f>hourly1!$F5521*유형화!$G$71/hourly1!$F$8763+유형화!$G$72*hourly1!$G5521/hourly1!$F$8763+유형화!$G$74*hourly1!I5521/hourly1!$I$8763</f>
        <v>0.39003921601417302</v>
      </c>
      <c r="D5520" s="14">
        <v>4.3555849999999996</v>
      </c>
      <c r="E5520" s="14">
        <v>8.8080799999999986</v>
      </c>
      <c r="F5520" s="1">
        <v>893989</v>
      </c>
      <c r="G5520" s="15">
        <f t="shared" si="172"/>
        <v>4.98408482493937E-3</v>
      </c>
      <c r="H5520" s="15">
        <f t="shared" si="173"/>
        <v>1.1008682910553307E-2</v>
      </c>
    </row>
    <row r="5521" spans="1:8">
      <c r="A5521" s="1">
        <v>5520</v>
      </c>
      <c r="B5521" s="444">
        <f>유형화!$F$71*hourly1!B5522/hourly1!$B$8763+유형화!$F$72*hourly1!C5522/hourly1!$C$8763+유형화!$F$73*hourly1!D5522/hourly1!$D$8763+유형화!$F$74*hourly1!E5522/hourly1!$E$8763</f>
        <v>70.555072531670689</v>
      </c>
      <c r="C5521" s="442">
        <f>hourly1!$F5522*유형화!$G$71/hourly1!$F$8763+유형화!$G$72*hourly1!$G5522/hourly1!$F$8763+유형화!$G$74*hourly1!I5522/hourly1!$I$8763</f>
        <v>0.31485462269950149</v>
      </c>
      <c r="D5521" s="14">
        <v>3.667719</v>
      </c>
      <c r="E5521" s="14">
        <v>2.4563600000000001</v>
      </c>
      <c r="F5521" s="1">
        <v>941123</v>
      </c>
      <c r="G5521" s="15">
        <f t="shared" si="172"/>
        <v>4.1969615126422289E-3</v>
      </c>
      <c r="H5521" s="15">
        <f t="shared" si="173"/>
        <v>9.2789834834138829E-3</v>
      </c>
    </row>
    <row r="5522" spans="1:8">
      <c r="A5522" s="1">
        <v>5521</v>
      </c>
      <c r="B5522" s="444">
        <f>유형화!$F$71*hourly1!B5523/hourly1!$B$8763+유형화!$F$72*hourly1!C5523/hourly1!$C$8763+유형화!$F$73*hourly1!D5523/hourly1!$D$8763+유형화!$F$74*hourly1!E5523/hourly1!$E$8763</f>
        <v>68.739986665897689</v>
      </c>
      <c r="C5522" s="442">
        <f>hourly1!$F5523*유형화!$G$71/hourly1!$F$8763+유형화!$G$72*hourly1!$G5523/hourly1!$F$8763+유형화!$G$74*hourly1!I5523/hourly1!$I$8763</f>
        <v>0.26274808293991408</v>
      </c>
      <c r="D5522" s="14">
        <v>0.94200100000000009</v>
      </c>
      <c r="E5522" s="14">
        <v>0.31996000000000002</v>
      </c>
      <c r="F5522" s="1">
        <v>856690</v>
      </c>
      <c r="G5522" s="15">
        <f t="shared" si="172"/>
        <v>1.0779293456970101E-3</v>
      </c>
      <c r="H5522" s="15">
        <f t="shared" si="173"/>
        <v>2.392246834469436E-3</v>
      </c>
    </row>
    <row r="5523" spans="1:8">
      <c r="A5523" s="1">
        <v>5522</v>
      </c>
      <c r="B5523" s="444">
        <f>유형화!$F$71*hourly1!B5524/hourly1!$B$8763+유형화!$F$72*hourly1!C5524/hourly1!$C$8763+유형화!$F$73*hourly1!D5524/hourly1!$D$8763+유형화!$F$74*hourly1!E5524/hourly1!$E$8763</f>
        <v>66.407138243029507</v>
      </c>
      <c r="C5523" s="442">
        <f>hourly1!$F5524*유형화!$G$71/hourly1!$F$8763+유형화!$G$72*hourly1!$G5524/hourly1!$F$8763+유형화!$G$74*hourly1!I5524/hourly1!$I$8763</f>
        <v>0.24326054639063135</v>
      </c>
      <c r="D5523" s="14">
        <v>1.2060960000000001</v>
      </c>
      <c r="E5523" s="14">
        <v>0.66791999999999996</v>
      </c>
      <c r="F5523" s="1">
        <v>770086</v>
      </c>
      <c r="G5523" s="15">
        <f t="shared" si="172"/>
        <v>1.3801325817358804E-3</v>
      </c>
      <c r="H5523" s="15">
        <f t="shared" si="173"/>
        <v>3.0617965663909401E-3</v>
      </c>
    </row>
    <row r="5524" spans="1:8">
      <c r="A5524" s="1">
        <v>5523</v>
      </c>
      <c r="B5524" s="444">
        <f>유형화!$F$71*hourly1!B5525/hourly1!$B$8763+유형화!$F$72*hourly1!C5525/hourly1!$C$8763+유형화!$F$73*hourly1!D5525/hourly1!$D$8763+유형화!$F$74*hourly1!E5525/hourly1!$E$8763</f>
        <v>65.229027820588996</v>
      </c>
      <c r="C5524" s="442">
        <f>hourly1!$F5525*유형화!$G$71/hourly1!$F$8763+유형화!$G$72*hourly1!$G5525/hourly1!$F$8763+유형화!$G$74*hourly1!I5525/hourly1!$I$8763</f>
        <v>0.2373478417527754</v>
      </c>
      <c r="D5524" s="14">
        <v>1.5169619999999999</v>
      </c>
      <c r="E5524" s="14">
        <v>0.47820000000000001</v>
      </c>
      <c r="F5524" s="1">
        <v>645732</v>
      </c>
      <c r="G5524" s="15">
        <f t="shared" si="172"/>
        <v>1.7358557539824562E-3</v>
      </c>
      <c r="H5524" s="15">
        <f t="shared" si="173"/>
        <v>3.8492905705119797E-3</v>
      </c>
    </row>
    <row r="5525" spans="1:8">
      <c r="A5525" s="1">
        <v>5524</v>
      </c>
      <c r="B5525" s="444">
        <f>유형화!$F$71*hourly1!B5526/hourly1!$B$8763+유형화!$F$72*hourly1!C5526/hourly1!$C$8763+유형화!$F$73*hourly1!D5526/hourly1!$D$8763+유형화!$F$74*hourly1!E5526/hourly1!$E$8763</f>
        <v>64.399458995181774</v>
      </c>
      <c r="C5525" s="442">
        <f>hourly1!$F5526*유형화!$G$71/hourly1!$F$8763+유형화!$G$72*hourly1!$G5526/hourly1!$F$8763+유형화!$G$74*hourly1!I5526/hourly1!$I$8763</f>
        <v>0.23736943553909365</v>
      </c>
      <c r="D5525" s="14">
        <v>3.6756669999999998</v>
      </c>
      <c r="E5525" s="14">
        <v>0.17316000000000001</v>
      </c>
      <c r="F5525" s="1">
        <v>517846</v>
      </c>
      <c r="G5525" s="15">
        <f t="shared" si="172"/>
        <v>4.2060563888043556E-3</v>
      </c>
      <c r="H5525" s="15">
        <f t="shared" si="173"/>
        <v>9.2989883348709793E-3</v>
      </c>
    </row>
    <row r="5526" spans="1:8">
      <c r="A5526" s="1">
        <v>5525</v>
      </c>
      <c r="B5526" s="444">
        <f>유형화!$F$71*hourly1!B5527/hourly1!$B$8763+유형화!$F$72*hourly1!C5527/hourly1!$C$8763+유형화!$F$73*hourly1!D5527/hourly1!$D$8763+유형화!$F$74*hourly1!E5527/hourly1!$E$8763</f>
        <v>63.043036268824636</v>
      </c>
      <c r="C5526" s="442">
        <f>hourly1!$F5527*유형화!$G$71/hourly1!$F$8763+유형화!$G$72*hourly1!$G5527/hourly1!$F$8763+유형화!$G$74*hourly1!I5527/hourly1!$I$8763</f>
        <v>0.23615985756133243</v>
      </c>
      <c r="D5526" s="14">
        <v>7.4966149999999994</v>
      </c>
      <c r="E5526" s="14">
        <v>0.39672000000000002</v>
      </c>
      <c r="F5526" s="1">
        <v>580434</v>
      </c>
      <c r="G5526" s="15">
        <f t="shared" si="172"/>
        <v>8.5783574559818842E-3</v>
      </c>
      <c r="H5526" s="15">
        <f t="shared" si="173"/>
        <v>1.8865221155939763E-2</v>
      </c>
    </row>
    <row r="5527" spans="1:8">
      <c r="A5527" s="1">
        <v>5526</v>
      </c>
      <c r="B5527" s="444">
        <f>유형화!$F$71*hourly1!B5528/hourly1!$B$8763+유형화!$F$72*hourly1!C5528/hourly1!$C$8763+유형화!$F$73*hourly1!D5528/hourly1!$D$8763+유형화!$F$74*hourly1!E5528/hourly1!$E$8763</f>
        <v>65.160084675886267</v>
      </c>
      <c r="C5527" s="442">
        <f>hourly1!$F5528*유형화!$G$71/hourly1!$F$8763+유형화!$G$72*hourly1!$G5528/hourly1!$F$8763+유형화!$G$74*hourly1!I5528/hourly1!$I$8763</f>
        <v>0.42120173870881455</v>
      </c>
      <c r="D5527" s="14">
        <v>6.5198859999999996</v>
      </c>
      <c r="E5527" s="14">
        <v>0.65114499999999986</v>
      </c>
      <c r="F5527" s="1">
        <v>921071</v>
      </c>
      <c r="G5527" s="15">
        <f t="shared" si="172"/>
        <v>7.4606889483122586E-3</v>
      </c>
      <c r="H5527" s="15">
        <f t="shared" si="173"/>
        <v>1.6429494460116746E-2</v>
      </c>
    </row>
    <row r="5528" spans="1:8">
      <c r="A5528" s="1">
        <v>5527</v>
      </c>
      <c r="B5528" s="444">
        <f>유형화!$F$71*hourly1!B5529/hourly1!$B$8763+유형화!$F$72*hourly1!C5529/hourly1!$C$8763+유형화!$F$73*hourly1!D5529/hourly1!$D$8763+유형화!$F$74*hourly1!E5529/hourly1!$E$8763</f>
        <v>104.9177528670658</v>
      </c>
      <c r="C5528" s="442">
        <f>hourly1!$F5529*유형화!$G$71/hourly1!$F$8763+유형화!$G$72*hourly1!$G5529/hourly1!$F$8763+유형화!$G$74*hourly1!I5529/hourly1!$I$8763</f>
        <v>0.75145539545300288</v>
      </c>
      <c r="D5528" s="14">
        <v>11.708112</v>
      </c>
      <c r="E5528" s="14">
        <v>39.791725000000049</v>
      </c>
      <c r="F5528" s="1">
        <v>964859</v>
      </c>
      <c r="G5528" s="15">
        <f t="shared" si="172"/>
        <v>1.3397562749410364E-2</v>
      </c>
      <c r="H5528" s="15">
        <f t="shared" si="173"/>
        <v>2.9292699599705971E-2</v>
      </c>
    </row>
    <row r="5529" spans="1:8">
      <c r="A5529" s="1">
        <v>5528</v>
      </c>
      <c r="B5529" s="444">
        <f>유형화!$F$71*hourly1!B5530/hourly1!$B$8763+유형화!$F$72*hourly1!C5530/hourly1!$C$8763+유형화!$F$73*hourly1!D5530/hourly1!$D$8763+유형화!$F$74*hourly1!E5530/hourly1!$E$8763</f>
        <v>500.16721629469873</v>
      </c>
      <c r="C5529" s="442">
        <f>hourly1!$F5530*유형화!$G$71/hourly1!$F$8763+유형화!$G$72*hourly1!$G5530/hourly1!$F$8763+유형화!$G$74*hourly1!I5530/hourly1!$I$8763</f>
        <v>0.65015470656325003</v>
      </c>
      <c r="D5529" s="14">
        <v>19.060234999999999</v>
      </c>
      <c r="E5529" s="14">
        <v>205.13253699999979</v>
      </c>
      <c r="F5529" s="1">
        <v>926315</v>
      </c>
      <c r="G5529" s="15">
        <f t="shared" si="172"/>
        <v>2.1810578377710055E-2</v>
      </c>
      <c r="H5529" s="15">
        <f t="shared" si="173"/>
        <v>4.7209471434271046E-2</v>
      </c>
    </row>
    <row r="5530" spans="1:8">
      <c r="A5530" s="1">
        <v>5529</v>
      </c>
      <c r="B5530" s="444">
        <f>유형화!$F$71*hourly1!B5531/hourly1!$B$8763+유형화!$F$72*hourly1!C5531/hourly1!$C$8763+유형화!$F$73*hourly1!D5531/hourly1!$D$8763+유형화!$F$74*hourly1!E5531/hourly1!$E$8763</f>
        <v>609.18282259567741</v>
      </c>
      <c r="C5530" s="442">
        <f>hourly1!$F5531*유형화!$G$71/hourly1!$F$8763+유형화!$G$72*hourly1!$G5531/hourly1!$F$8763+유형화!$G$74*hourly1!I5531/hourly1!$I$8763</f>
        <v>0.57556593877898743</v>
      </c>
      <c r="D5530" s="14">
        <v>19.774488999999999</v>
      </c>
      <c r="E5530" s="14">
        <v>410.13220399999972</v>
      </c>
      <c r="F5530" s="1">
        <v>860466</v>
      </c>
      <c r="G5530" s="15">
        <f t="shared" si="172"/>
        <v>2.262789741121583E-2</v>
      </c>
      <c r="H5530" s="15">
        <f t="shared" si="173"/>
        <v>4.8930966060184419E-2</v>
      </c>
    </row>
    <row r="5531" spans="1:8">
      <c r="A5531" s="1">
        <v>5530</v>
      </c>
      <c r="B5531" s="444">
        <f>유형화!$F$71*hourly1!B5532/hourly1!$B$8763+유형화!$F$72*hourly1!C5532/hourly1!$C$8763+유형화!$F$73*hourly1!D5532/hourly1!$D$8763+유형화!$F$74*hourly1!E5532/hourly1!$E$8763</f>
        <v>793.39440550121662</v>
      </c>
      <c r="C5531" s="442">
        <f>hourly1!$F5532*유형화!$G$71/hourly1!$F$8763+유형화!$G$72*hourly1!$G5532/hourly1!$F$8763+유형화!$G$74*hourly1!I5532/hourly1!$I$8763</f>
        <v>0.49023495493232427</v>
      </c>
      <c r="D5531" s="14">
        <v>23.593924000000001</v>
      </c>
      <c r="E5531" s="14">
        <v>536.7147070000002</v>
      </c>
      <c r="F5531" s="1">
        <v>862940</v>
      </c>
      <c r="G5531" s="15">
        <f t="shared" si="172"/>
        <v>2.6998467156345889E-2</v>
      </c>
      <c r="H5531" s="15">
        <f t="shared" si="173"/>
        <v>5.8080060495976298E-2</v>
      </c>
    </row>
    <row r="5532" spans="1:8">
      <c r="A5532" s="1">
        <v>5531</v>
      </c>
      <c r="B5532" s="444">
        <f>유형화!$F$71*hourly1!B5533/hourly1!$B$8763+유형화!$F$72*hourly1!C5533/hourly1!$C$8763+유형화!$F$73*hourly1!D5533/hourly1!$D$8763+유형화!$F$74*hourly1!E5533/hourly1!$E$8763</f>
        <v>897.08126957295474</v>
      </c>
      <c r="C5532" s="442">
        <f>hourly1!$F5533*유형화!$G$71/hourly1!$F$8763+유형화!$G$72*hourly1!$G5533/hourly1!$F$8763+유형화!$G$74*hourly1!I5533/hourly1!$I$8763</f>
        <v>0.45822351123442784</v>
      </c>
      <c r="D5532" s="14">
        <v>25.551608000000002</v>
      </c>
      <c r="E5532" s="14">
        <v>551.58866800000033</v>
      </c>
      <c r="F5532" s="1">
        <v>833571</v>
      </c>
      <c r="G5532" s="15">
        <f t="shared" si="172"/>
        <v>2.923863997272454E-2</v>
      </c>
      <c r="H5532" s="15">
        <f t="shared" si="173"/>
        <v>6.2732924459415126E-2</v>
      </c>
    </row>
    <row r="5533" spans="1:8">
      <c r="A5533" s="1">
        <v>5532</v>
      </c>
      <c r="B5533" s="444">
        <f>유형화!$F$71*hourly1!B5534/hourly1!$B$8763+유형화!$F$72*hourly1!C5534/hourly1!$C$8763+유형화!$F$73*hourly1!D5534/hourly1!$D$8763+유형화!$F$74*hourly1!E5534/hourly1!$E$8763</f>
        <v>810.47705677458623</v>
      </c>
      <c r="C5533" s="442">
        <f>hourly1!$F5534*유형화!$G$71/hourly1!$F$8763+유형화!$G$72*hourly1!$G5534/hourly1!$F$8763+유형화!$G$74*hourly1!I5534/hourly1!$I$8763</f>
        <v>0.44226570314530966</v>
      </c>
      <c r="D5533" s="14">
        <v>30.366897999999999</v>
      </c>
      <c r="E5533" s="14">
        <v>575.01699999999971</v>
      </c>
      <c r="F5533" s="1">
        <v>862393</v>
      </c>
      <c r="G5533" s="15">
        <f t="shared" si="172"/>
        <v>3.4748764058623975E-2</v>
      </c>
      <c r="H5533" s="15">
        <f t="shared" si="173"/>
        <v>7.4073520555122466E-2</v>
      </c>
    </row>
    <row r="5534" spans="1:8">
      <c r="A5534" s="1">
        <v>5533</v>
      </c>
      <c r="B5534" s="444">
        <f>유형화!$F$71*hourly1!B5535/hourly1!$B$8763+유형화!$F$72*hourly1!C5535/hourly1!$C$8763+유형화!$F$73*hourly1!D5535/hourly1!$D$8763+유형화!$F$74*hourly1!E5535/hourly1!$E$8763</f>
        <v>603.92618595045201</v>
      </c>
      <c r="C5534" s="442">
        <f>hourly1!$F5535*유형화!$G$71/hourly1!$F$8763+유형화!$G$72*hourly1!$G5535/hourly1!$F$8763+유형화!$G$74*hourly1!I5535/hourly1!$I$8763</f>
        <v>0.55402332566010493</v>
      </c>
      <c r="D5534" s="14">
        <v>29.280470999999999</v>
      </c>
      <c r="E5534" s="14">
        <v>588.73034099999927</v>
      </c>
      <c r="F5534" s="1">
        <v>856449</v>
      </c>
      <c r="G5534" s="15">
        <f t="shared" si="172"/>
        <v>3.3505568408876717E-2</v>
      </c>
      <c r="H5534" s="15">
        <f t="shared" si="173"/>
        <v>7.1527671124409178E-2</v>
      </c>
    </row>
    <row r="5535" spans="1:8">
      <c r="A5535" s="1">
        <v>5534</v>
      </c>
      <c r="B5535" s="444">
        <f>유형화!$F$71*hourly1!B5536/hourly1!$B$8763+유형화!$F$72*hourly1!C5536/hourly1!$C$8763+유형화!$F$73*hourly1!D5536/hourly1!$D$8763+유형화!$F$74*hourly1!E5536/hourly1!$E$8763</f>
        <v>698.1633466764689</v>
      </c>
      <c r="C5535" s="442">
        <f>hourly1!$F5536*유형화!$G$71/hourly1!$F$8763+유형화!$G$72*hourly1!$G5536/hourly1!$F$8763+유형화!$G$74*hourly1!I5536/hourly1!$I$8763</f>
        <v>0.5167841485235618</v>
      </c>
      <c r="D5535" s="14">
        <v>60.722409000000013</v>
      </c>
      <c r="E5535" s="14">
        <v>576.66543199999978</v>
      </c>
      <c r="F5535" s="1">
        <v>829833</v>
      </c>
      <c r="G5535" s="15">
        <f t="shared" si="172"/>
        <v>6.9484498002142514E-2</v>
      </c>
      <c r="H5535" s="15">
        <f t="shared" si="173"/>
        <v>0.14232313270159563</v>
      </c>
    </row>
    <row r="5536" spans="1:8">
      <c r="A5536" s="1">
        <v>5535</v>
      </c>
      <c r="B5536" s="444">
        <f>유형화!$F$71*hourly1!B5537/hourly1!$B$8763+유형화!$F$72*hourly1!C5537/hourly1!$C$8763+유형화!$F$73*hourly1!D5537/hourly1!$D$8763+유형화!$F$74*hourly1!E5537/hourly1!$E$8763</f>
        <v>878.02524835643646</v>
      </c>
      <c r="C5536" s="442">
        <f>hourly1!$F5537*유형화!$G$71/hourly1!$F$8763+유형화!$G$72*hourly1!$G5537/hourly1!$F$8763+유형화!$G$74*hourly1!I5537/hourly1!$I$8763</f>
        <v>0.38913162510092159</v>
      </c>
      <c r="D5536" s="14">
        <v>71.333118999999996</v>
      </c>
      <c r="E5536" s="14">
        <v>491.39356600000019</v>
      </c>
      <c r="F5536" s="1">
        <v>853365</v>
      </c>
      <c r="G5536" s="15">
        <f t="shared" si="172"/>
        <v>8.1626306437251078E-2</v>
      </c>
      <c r="H5536" s="15">
        <f t="shared" si="173"/>
        <v>0.16493679284389318</v>
      </c>
    </row>
    <row r="5537" spans="1:8">
      <c r="A5537" s="1">
        <v>5536</v>
      </c>
      <c r="B5537" s="444">
        <f>유형화!$F$71*hourly1!B5538/hourly1!$B$8763+유형화!$F$72*hourly1!C5538/hourly1!$C$8763+유형화!$F$73*hourly1!D5538/hourly1!$D$8763+유형화!$F$74*hourly1!E5538/hourly1!$E$8763</f>
        <v>780.35625490610687</v>
      </c>
      <c r="C5537" s="442">
        <f>hourly1!$F5538*유형화!$G$71/hourly1!$F$8763+유형화!$G$72*hourly1!$G5538/hourly1!$F$8763+유형화!$G$74*hourly1!I5538/hourly1!$I$8763</f>
        <v>0.36789197687838227</v>
      </c>
      <c r="D5537" s="14">
        <v>78.090961000000007</v>
      </c>
      <c r="E5537" s="14">
        <v>358.75050199999998</v>
      </c>
      <c r="F5537" s="1">
        <v>858942</v>
      </c>
      <c r="G5537" s="15">
        <f t="shared" si="172"/>
        <v>8.9359287830459558E-2</v>
      </c>
      <c r="H5537" s="15">
        <f t="shared" si="173"/>
        <v>0.17902377241391793</v>
      </c>
    </row>
    <row r="5538" spans="1:8">
      <c r="A5538" s="1">
        <v>5537</v>
      </c>
      <c r="B5538" s="444">
        <f>유형화!$F$71*hourly1!B5539/hourly1!$B$8763+유형화!$F$72*hourly1!C5539/hourly1!$C$8763+유형화!$F$73*hourly1!D5539/hourly1!$D$8763+유형화!$F$74*hourly1!E5539/hourly1!$E$8763</f>
        <v>708.56774874508358</v>
      </c>
      <c r="C5538" s="442">
        <f>hourly1!$F5539*유형화!$G$71/hourly1!$F$8763+유형화!$G$72*hourly1!$G5539/hourly1!$F$8763+유형화!$G$74*hourly1!I5539/hourly1!$I$8763</f>
        <v>0.38913162510092159</v>
      </c>
      <c r="D5538" s="14">
        <v>67.788423000000009</v>
      </c>
      <c r="E5538" s="14">
        <v>231.1929240000002</v>
      </c>
      <c r="F5538" s="1">
        <v>848904</v>
      </c>
      <c r="G5538" s="15">
        <f t="shared" si="172"/>
        <v>7.7570119830257245E-2</v>
      </c>
      <c r="H5538" s="15">
        <f t="shared" si="173"/>
        <v>0.15745048994541763</v>
      </c>
    </row>
    <row r="5539" spans="1:8">
      <c r="A5539" s="1">
        <v>5538</v>
      </c>
      <c r="B5539" s="444">
        <f>유형화!$F$71*hourly1!B5540/hourly1!$B$8763+유형화!$F$72*hourly1!C5540/hourly1!$C$8763+유형화!$F$73*hourly1!D5540/hourly1!$D$8763+유형화!$F$74*hourly1!E5540/hourly1!$E$8763</f>
        <v>554.90787886817247</v>
      </c>
      <c r="C5539" s="442">
        <f>hourly1!$F5540*유형화!$G$71/hourly1!$F$8763+유형화!$G$72*hourly1!$G5540/hourly1!$F$8763+유형화!$G$74*hourly1!I5540/hourly1!$I$8763</f>
        <v>0.51676491783084078</v>
      </c>
      <c r="D5539" s="14">
        <v>63.018344999999997</v>
      </c>
      <c r="E5539" s="14">
        <v>106.8335009999999</v>
      </c>
      <c r="F5539" s="1">
        <v>816893</v>
      </c>
      <c r="G5539" s="15">
        <f t="shared" si="172"/>
        <v>7.2111731720835154E-2</v>
      </c>
      <c r="H5539" s="15">
        <f t="shared" si="173"/>
        <v>0.14726854924060009</v>
      </c>
    </row>
    <row r="5540" spans="1:8">
      <c r="A5540" s="1">
        <v>5539</v>
      </c>
      <c r="B5540" s="444">
        <f>유형화!$F$71*hourly1!B5541/hourly1!$B$8763+유형화!$F$72*hourly1!C5541/hourly1!$C$8763+유형화!$F$73*hourly1!D5541/hourly1!$D$8763+유형화!$F$74*hourly1!E5541/hourly1!$E$8763</f>
        <v>215.24086055093781</v>
      </c>
      <c r="C5540" s="442">
        <f>hourly1!$F5541*유형화!$G$71/hourly1!$F$8763+유형화!$G$72*hourly1!$G5541/hourly1!$F$8763+유형화!$G$74*hourly1!I5541/hourly1!$I$8763</f>
        <v>0.63922670245252644</v>
      </c>
      <c r="D5540" s="14">
        <v>65.643945000000016</v>
      </c>
      <c r="E5540" s="14">
        <v>33.90994599999997</v>
      </c>
      <c r="F5540" s="1">
        <v>836152</v>
      </c>
      <c r="G5540" s="15">
        <f t="shared" si="172"/>
        <v>7.5116199115309354E-2</v>
      </c>
      <c r="H5540" s="15">
        <f t="shared" si="173"/>
        <v>0.1528884032404085</v>
      </c>
    </row>
    <row r="5541" spans="1:8">
      <c r="A5541" s="1">
        <v>5540</v>
      </c>
      <c r="B5541" s="444">
        <f>유형화!$F$71*hourly1!B5542/hourly1!$B$8763+유형화!$F$72*hourly1!C5542/hourly1!$C$8763+유형화!$F$73*hourly1!D5542/hourly1!$D$8763+유형화!$F$74*hourly1!E5542/hourly1!$E$8763</f>
        <v>219.48114569614265</v>
      </c>
      <c r="C5541" s="442">
        <f>hourly1!$F5542*유형화!$G$71/hourly1!$F$8763+유형화!$G$72*hourly1!$G5542/hourly1!$F$8763+유형화!$G$74*hourly1!I5542/hourly1!$I$8763</f>
        <v>0.64460428861962182</v>
      </c>
      <c r="D5541" s="14">
        <v>108.603223</v>
      </c>
      <c r="E5541" s="14">
        <v>11.222367</v>
      </c>
      <c r="F5541" s="1">
        <v>833026</v>
      </c>
      <c r="G5541" s="15">
        <f t="shared" si="172"/>
        <v>0.12427439154414537</v>
      </c>
      <c r="H5541" s="15">
        <f t="shared" si="173"/>
        <v>0.23974953620059813</v>
      </c>
    </row>
    <row r="5542" spans="1:8">
      <c r="A5542" s="1">
        <v>5541</v>
      </c>
      <c r="B5542" s="444">
        <f>유형화!$F$71*hourly1!B5543/hourly1!$B$8763+유형화!$F$72*hourly1!C5543/hourly1!$C$8763+유형화!$F$73*hourly1!D5543/hourly1!$D$8763+유형화!$F$74*hourly1!E5543/hourly1!$E$8763</f>
        <v>105.1809220573921</v>
      </c>
      <c r="C5542" s="442">
        <f>hourly1!$F5543*유형화!$G$71/hourly1!$F$8763+유형화!$G$72*hourly1!$G5543/hourly1!$F$8763+유형화!$G$74*hourly1!I5543/hourly1!$I$8763</f>
        <v>0.54881547480206905</v>
      </c>
      <c r="D5542" s="14">
        <v>126.969301</v>
      </c>
      <c r="E5542" s="14">
        <v>11.382160000000001</v>
      </c>
      <c r="F5542" s="1">
        <v>858492</v>
      </c>
      <c r="G5542" s="15">
        <f t="shared" si="172"/>
        <v>0.14529064783427695</v>
      </c>
      <c r="H5542" s="15">
        <f t="shared" si="173"/>
        <v>0.27417993099112287</v>
      </c>
    </row>
    <row r="5543" spans="1:8">
      <c r="A5543" s="1">
        <v>5542</v>
      </c>
      <c r="B5543" s="444">
        <f>유형화!$F$71*hourly1!B5544/hourly1!$B$8763+유형화!$F$72*hourly1!C5544/hourly1!$C$8763+유형화!$F$73*hourly1!D5544/hourly1!$D$8763+유형화!$F$74*hourly1!E5544/hourly1!$E$8763</f>
        <v>76.43659395196083</v>
      </c>
      <c r="C5543" s="442">
        <f>hourly1!$F5544*유형화!$G$71/hourly1!$F$8763+유형화!$G$72*hourly1!$G5544/hourly1!$F$8763+유형화!$G$74*hourly1!I5544/hourly1!$I$8763</f>
        <v>0.4582367934501631</v>
      </c>
      <c r="D5543" s="14">
        <v>137.276523</v>
      </c>
      <c r="E5543" s="14">
        <v>9.4391999999999996</v>
      </c>
      <c r="F5543" s="1">
        <v>863175</v>
      </c>
      <c r="G5543" s="15">
        <f t="shared" si="172"/>
        <v>0.15708517572375247</v>
      </c>
      <c r="H5543" s="15">
        <f t="shared" si="173"/>
        <v>0.29285253391285854</v>
      </c>
    </row>
    <row r="5544" spans="1:8">
      <c r="A5544" s="1">
        <v>5543</v>
      </c>
      <c r="B5544" s="444">
        <f>유형화!$F$71*hourly1!B5545/hourly1!$B$8763+유형화!$F$72*hourly1!C5545/hourly1!$C$8763+유형화!$F$73*hourly1!D5545/hourly1!$D$8763+유형화!$F$74*hourly1!E5545/hourly1!$E$8763</f>
        <v>72.650660544938546</v>
      </c>
      <c r="C5544" s="442">
        <f>hourly1!$F5545*유형화!$G$71/hourly1!$F$8763+유형화!$G$72*hourly1!$G5545/hourly1!$F$8763+유형화!$G$74*hourly1!I5545/hourly1!$I$8763</f>
        <v>0.35201769192502297</v>
      </c>
      <c r="D5544" s="14">
        <v>140.47971799999999</v>
      </c>
      <c r="E5544" s="14">
        <v>4.1626399999999997</v>
      </c>
      <c r="F5544" s="1">
        <v>908530</v>
      </c>
      <c r="G5544" s="15">
        <f t="shared" si="172"/>
        <v>0.16075058360600517</v>
      </c>
      <c r="H5544" s="15">
        <f t="shared" si="173"/>
        <v>0.2985638107807807</v>
      </c>
    </row>
    <row r="5545" spans="1:8">
      <c r="A5545" s="1">
        <v>5544</v>
      </c>
      <c r="B5545" s="444">
        <f>유형화!$F$71*hourly1!B5546/hourly1!$B$8763+유형화!$F$72*hourly1!C5546/hourly1!$C$8763+유형화!$F$73*hourly1!D5546/hourly1!$D$8763+유형화!$F$74*hourly1!E5546/hourly1!$E$8763</f>
        <v>68.662933730063116</v>
      </c>
      <c r="C5545" s="442">
        <f>hourly1!$F5546*유형화!$G$71/hourly1!$F$8763+유형화!$G$72*hourly1!$G5546/hourly1!$F$8763+유형화!$G$74*hourly1!I5546/hourly1!$I$8763</f>
        <v>0.32027482603733115</v>
      </c>
      <c r="D5545" s="14">
        <v>121.261343</v>
      </c>
      <c r="E5545" s="14">
        <v>1.2602800000000001</v>
      </c>
      <c r="F5545" s="1">
        <v>941953</v>
      </c>
      <c r="G5545" s="15">
        <f t="shared" si="172"/>
        <v>0.13875904602896463</v>
      </c>
      <c r="H5545" s="15">
        <f t="shared" si="173"/>
        <v>0.26364134298537645</v>
      </c>
    </row>
    <row r="5546" spans="1:8">
      <c r="A5546" s="1">
        <v>5545</v>
      </c>
      <c r="B5546" s="444">
        <f>유형화!$F$71*hourly1!B5547/hourly1!$B$8763+유형화!$F$72*hourly1!C5547/hourly1!$C$8763+유형화!$F$73*hourly1!D5547/hourly1!$D$8763+유형화!$F$74*hourly1!E5547/hourly1!$E$8763</f>
        <v>67.49426777860937</v>
      </c>
      <c r="C5546" s="442">
        <f>hourly1!$F5547*유형화!$G$71/hourly1!$F$8763+유형화!$G$72*hourly1!$G5547/hourly1!$F$8763+유형화!$G$74*hourly1!I5547/hourly1!$I$8763</f>
        <v>0.26274906077174737</v>
      </c>
      <c r="D5546" s="14">
        <v>120.620018</v>
      </c>
      <c r="E5546" s="14">
        <v>0.25719999999999998</v>
      </c>
      <c r="F5546" s="1">
        <v>854827</v>
      </c>
      <c r="G5546" s="15">
        <f t="shared" si="172"/>
        <v>0.13802517946446083</v>
      </c>
      <c r="H5546" s="15">
        <f t="shared" si="173"/>
        <v>0.26244826943464666</v>
      </c>
    </row>
    <row r="5547" spans="1:8">
      <c r="A5547" s="1">
        <v>5546</v>
      </c>
      <c r="B5547" s="444">
        <f>유형화!$F$71*hourly1!B5548/hourly1!$B$8763+유형화!$F$72*hourly1!C5548/hourly1!$C$8763+유형화!$F$73*hourly1!D5548/hourly1!$D$8763+유형화!$F$74*hourly1!E5548/hourly1!$E$8763</f>
        <v>66.17796609893368</v>
      </c>
      <c r="C5547" s="442">
        <f>hourly1!$F5548*유형화!$G$71/hourly1!$F$8763+유형화!$G$72*hourly1!$G5548/hourly1!$F$8763+유형화!$G$74*hourly1!I5548/hourly1!$I$8763</f>
        <v>0.24325997598872862</v>
      </c>
      <c r="D5547" s="14">
        <v>146.51911000000001</v>
      </c>
      <c r="E5547" s="14">
        <v>0.65027999999999997</v>
      </c>
      <c r="F5547" s="1">
        <v>770507</v>
      </c>
      <c r="G5547" s="15">
        <f t="shared" si="172"/>
        <v>0.1676614444935921</v>
      </c>
      <c r="H5547" s="15">
        <f t="shared" si="173"/>
        <v>0.30921648656508377</v>
      </c>
    </row>
    <row r="5548" spans="1:8">
      <c r="A5548" s="1">
        <v>5547</v>
      </c>
      <c r="B5548" s="444">
        <f>유형화!$F$71*hourly1!B5549/hourly1!$B$8763+유형화!$F$72*hourly1!C5549/hourly1!$C$8763+유형화!$F$73*hourly1!D5549/hourly1!$D$8763+유형화!$F$74*hourly1!E5549/hourly1!$E$8763</f>
        <v>65.238102916180281</v>
      </c>
      <c r="C5548" s="442">
        <f>hourly1!$F5549*유형화!$G$71/hourly1!$F$8763+유형화!$G$72*hourly1!$G5549/hourly1!$F$8763+유형화!$G$74*hourly1!I5549/hourly1!$I$8763</f>
        <v>0.23735199753806691</v>
      </c>
      <c r="D5548" s="14">
        <v>150.79725400000001</v>
      </c>
      <c r="E5548" s="14">
        <v>0.48287999999999998</v>
      </c>
      <c r="F5548" s="1">
        <v>650170</v>
      </c>
      <c r="G5548" s="15">
        <f t="shared" si="172"/>
        <v>0.17255691377941831</v>
      </c>
      <c r="H5548" s="15">
        <f t="shared" si="173"/>
        <v>0.31667263337351931</v>
      </c>
    </row>
    <row r="5549" spans="1:8">
      <c r="A5549" s="1">
        <v>5548</v>
      </c>
      <c r="B5549" s="444">
        <f>유형화!$F$71*hourly1!B5550/hourly1!$B$8763+유형화!$F$72*hourly1!C5550/hourly1!$C$8763+유형화!$F$73*hourly1!D5550/hourly1!$D$8763+유형화!$F$74*hourly1!E5550/hourly1!$E$8763</f>
        <v>64.480297594554969</v>
      </c>
      <c r="C5549" s="442">
        <f>hourly1!$F5550*유형화!$G$71/hourly1!$F$8763+유형화!$G$72*hourly1!$G5550/hourly1!$F$8763+유형화!$G$74*hourly1!I5550/hourly1!$I$8763</f>
        <v>0.23737546550206551</v>
      </c>
      <c r="D5549" s="14">
        <v>153.48936900000001</v>
      </c>
      <c r="E5549" s="14">
        <v>0</v>
      </c>
      <c r="F5549" s="1">
        <v>531290</v>
      </c>
      <c r="G5549" s="15">
        <f t="shared" si="172"/>
        <v>0.17563749411902635</v>
      </c>
      <c r="H5549" s="15">
        <f t="shared" si="173"/>
        <v>0.32132691973846483</v>
      </c>
    </row>
    <row r="5550" spans="1:8">
      <c r="A5550" s="1">
        <v>5549</v>
      </c>
      <c r="B5550" s="444">
        <f>유형화!$F$71*hourly1!B5551/hourly1!$B$8763+유형화!$F$72*hourly1!C5551/hourly1!$C$8763+유형화!$F$73*hourly1!D5551/hourly1!$D$8763+유형화!$F$74*hourly1!E5551/hourly1!$E$8763</f>
        <v>64.071753228326557</v>
      </c>
      <c r="C5550" s="442">
        <f>hourly1!$F5551*유형화!$G$71/hourly1!$F$8763+유형화!$G$72*hourly1!$G5551/hourly1!$F$8763+유형화!$G$74*hourly1!I5551/hourly1!$I$8763</f>
        <v>0.23614893843919418</v>
      </c>
      <c r="D5550" s="14">
        <v>156.50347400000001</v>
      </c>
      <c r="E5550" s="14">
        <v>0</v>
      </c>
      <c r="F5550" s="1">
        <v>586199</v>
      </c>
      <c r="G5550" s="15">
        <f t="shared" si="172"/>
        <v>0.1790865267957561</v>
      </c>
      <c r="H5550" s="15">
        <f t="shared" si="173"/>
        <v>0.32650376254416941</v>
      </c>
    </row>
    <row r="5551" spans="1:8">
      <c r="A5551" s="1">
        <v>5550</v>
      </c>
      <c r="B5551" s="444">
        <f>유형화!$F$71*hourly1!B5552/hourly1!$B$8763+유형화!$F$72*hourly1!C5552/hourly1!$C$8763+유형화!$F$73*hourly1!D5552/hourly1!$D$8763+유형화!$F$74*hourly1!E5552/hourly1!$E$8763</f>
        <v>65.488037475889413</v>
      </c>
      <c r="C5551" s="442">
        <f>hourly1!$F5552*유형화!$G$71/hourly1!$F$8763+유형화!$G$72*hourly1!$G5552/hourly1!$F$8763+유형화!$G$74*hourly1!I5552/hourly1!$I$8763</f>
        <v>0.42118992324082916</v>
      </c>
      <c r="D5551" s="14">
        <v>156.28430299999999</v>
      </c>
      <c r="E5551" s="14">
        <v>2.7376000000000001E-2</v>
      </c>
      <c r="F5551" s="1">
        <v>911361</v>
      </c>
      <c r="G5551" s="15">
        <f t="shared" si="172"/>
        <v>0.1788357299785279</v>
      </c>
      <c r="H5551" s="15">
        <f t="shared" si="173"/>
        <v>0.32612853533841624</v>
      </c>
    </row>
    <row r="5552" spans="1:8">
      <c r="A5552" s="1">
        <v>5551</v>
      </c>
      <c r="B5552" s="444">
        <f>유형화!$F$71*hourly1!B5553/hourly1!$B$8763+유형화!$F$72*hourly1!C5553/hourly1!$C$8763+유형화!$F$73*hourly1!D5553/hourly1!$D$8763+유형화!$F$74*hourly1!E5553/hourly1!$E$8763</f>
        <v>104.4407534020845</v>
      </c>
      <c r="C5552" s="442">
        <f>hourly1!$F5553*유형화!$G$71/hourly1!$F$8763+유형화!$G$72*hourly1!$G5553/hourly1!$F$8763+유형화!$G$74*hourly1!I5553/hourly1!$I$8763</f>
        <v>0.75140088132829697</v>
      </c>
      <c r="D5552" s="14">
        <v>147.74781999999999</v>
      </c>
      <c r="E5552" s="14">
        <v>8.7735459999999925</v>
      </c>
      <c r="F5552" s="1">
        <v>981265</v>
      </c>
      <c r="G5552" s="15">
        <f t="shared" si="172"/>
        <v>0.16906745421794628</v>
      </c>
      <c r="H5552" s="15">
        <f t="shared" si="173"/>
        <v>0.31136550808303259</v>
      </c>
    </row>
    <row r="5553" spans="1:8">
      <c r="A5553" s="1">
        <v>5552</v>
      </c>
      <c r="B5553" s="444">
        <f>유형화!$F$71*hourly1!B5554/hourly1!$B$8763+유형화!$F$72*hourly1!C5554/hourly1!$C$8763+유형화!$F$73*hourly1!D5554/hourly1!$D$8763+유형화!$F$74*hourly1!E5554/hourly1!$E$8763</f>
        <v>442.57307587981734</v>
      </c>
      <c r="C5553" s="442">
        <f>hourly1!$F5554*유형화!$G$71/hourly1!$F$8763+유형화!$G$72*hourly1!$G5554/hourly1!$F$8763+유형화!$G$74*hourly1!I5554/hourly1!$I$8763</f>
        <v>0.65011885272936332</v>
      </c>
      <c r="D5553" s="14">
        <v>144.60097099999999</v>
      </c>
      <c r="E5553" s="14">
        <v>57.157973000000013</v>
      </c>
      <c r="F5553" s="1">
        <v>944268</v>
      </c>
      <c r="G5553" s="15">
        <f t="shared" si="172"/>
        <v>0.16546652292002059</v>
      </c>
      <c r="H5553" s="15">
        <f t="shared" si="173"/>
        <v>0.3058493680312111</v>
      </c>
    </row>
    <row r="5554" spans="1:8">
      <c r="A5554" s="1">
        <v>5553</v>
      </c>
      <c r="B5554" s="444">
        <f>유형화!$F$71*hourly1!B5555/hourly1!$B$8763+유형화!$F$72*hourly1!C5555/hourly1!$C$8763+유형화!$F$73*hourly1!D5555/hourly1!$D$8763+유형화!$F$74*hourly1!E5555/hourly1!$E$8763</f>
        <v>520.92136939566717</v>
      </c>
      <c r="C5554" s="442">
        <f>hourly1!$F5555*유형화!$G$71/hourly1!$F$8763+유형화!$G$72*hourly1!$G5555/hourly1!$F$8763+유형화!$G$74*hourly1!I5555/hourly1!$I$8763</f>
        <v>0.57558158408832061</v>
      </c>
      <c r="D5554" s="14">
        <v>162.48354900000001</v>
      </c>
      <c r="E5554" s="14">
        <v>196.63857699999971</v>
      </c>
      <c r="F5554" s="1">
        <v>869582</v>
      </c>
      <c r="G5554" s="15">
        <f t="shared" si="172"/>
        <v>0.185929511391281</v>
      </c>
      <c r="H5554" s="15">
        <f t="shared" si="173"/>
        <v>0.33666949781234012</v>
      </c>
    </row>
    <row r="5555" spans="1:8">
      <c r="A5555" s="1">
        <v>5554</v>
      </c>
      <c r="B5555" s="444">
        <f>유형화!$F$71*hourly1!B5556/hourly1!$B$8763+유형화!$F$72*hourly1!C5556/hourly1!$C$8763+유형화!$F$73*hourly1!D5556/hourly1!$D$8763+유형화!$F$74*hourly1!E5556/hourly1!$E$8763</f>
        <v>702.69845544542613</v>
      </c>
      <c r="C5555" s="442">
        <f>hourly1!$F5556*유형화!$G$71/hourly1!$F$8763+유형화!$G$72*hourly1!$G5556/hourly1!$F$8763+유형화!$G$74*hourly1!I5556/hourly1!$I$8763</f>
        <v>0.49028930608505794</v>
      </c>
      <c r="D5555" s="14">
        <v>196.3167629999999</v>
      </c>
      <c r="E5555" s="14">
        <v>410.6310629999997</v>
      </c>
      <c r="F5555" s="1">
        <v>856615</v>
      </c>
      <c r="G5555" s="15">
        <f t="shared" si="172"/>
        <v>0.22464477202247649</v>
      </c>
      <c r="H5555" s="15">
        <f t="shared" si="173"/>
        <v>0.39167110224994367</v>
      </c>
    </row>
    <row r="5556" spans="1:8">
      <c r="A5556" s="1">
        <v>5555</v>
      </c>
      <c r="B5556" s="444">
        <f>유형화!$F$71*hourly1!B5557/hourly1!$B$8763+유형화!$F$72*hourly1!C5557/hourly1!$C$8763+유형화!$F$73*hourly1!D5557/hourly1!$D$8763+유형화!$F$74*hourly1!E5557/hourly1!$E$8763</f>
        <v>804.59603213765331</v>
      </c>
      <c r="C5556" s="442">
        <f>hourly1!$F5557*유형화!$G$71/hourly1!$F$8763+유형화!$G$72*hourly1!$G5557/hourly1!$F$8763+유형화!$G$74*hourly1!I5557/hourly1!$I$8763</f>
        <v>0.45830597505236736</v>
      </c>
      <c r="D5556" s="14">
        <v>180.12526199999991</v>
      </c>
      <c r="E5556" s="14">
        <v>525.72103800000014</v>
      </c>
      <c r="F5556" s="1">
        <v>819795</v>
      </c>
      <c r="G5556" s="15">
        <f t="shared" si="172"/>
        <v>0.20611687865635217</v>
      </c>
      <c r="H5556" s="15">
        <f t="shared" si="173"/>
        <v>0.36586784924180743</v>
      </c>
    </row>
    <row r="5557" spans="1:8">
      <c r="A5557" s="1">
        <v>5556</v>
      </c>
      <c r="B5557" s="444">
        <f>유형화!$F$71*hourly1!B5558/hourly1!$B$8763+유형화!$F$72*hourly1!C5558/hourly1!$C$8763+유형화!$F$73*hourly1!D5558/hourly1!$D$8763+유형화!$F$74*hourly1!E5558/hourly1!$E$8763</f>
        <v>734.72994742474543</v>
      </c>
      <c r="C5557" s="442">
        <f>hourly1!$F5558*유형화!$G$71/hourly1!$F$8763+유형화!$G$72*hourly1!$G5558/hourly1!$F$8763+유형화!$G$74*hourly1!I5558/hourly1!$I$8763</f>
        <v>0.44228094102471072</v>
      </c>
      <c r="D5557" s="14">
        <v>234.431994</v>
      </c>
      <c r="E5557" s="14">
        <v>620.55098800000098</v>
      </c>
      <c r="F5557" s="1">
        <v>835540</v>
      </c>
      <c r="G5557" s="15">
        <f t="shared" si="172"/>
        <v>0.26825993380353674</v>
      </c>
      <c r="H5557" s="15">
        <f t="shared" si="173"/>
        <v>0.44893831933184342</v>
      </c>
    </row>
    <row r="5558" spans="1:8">
      <c r="A5558" s="1">
        <v>5557</v>
      </c>
      <c r="B5558" s="444">
        <f>유형화!$F$71*hourly1!B5559/hourly1!$B$8763+유형화!$F$72*hourly1!C5559/hourly1!$C$8763+유형화!$F$73*hourly1!D5559/hourly1!$D$8763+유형화!$F$74*hourly1!E5559/hourly1!$E$8763</f>
        <v>578.31655602842864</v>
      </c>
      <c r="C5558" s="442">
        <f>hourly1!$F5559*유형화!$G$71/hourly1!$F$8763+유형화!$G$72*hourly1!$G5559/hourly1!$F$8763+유형화!$G$74*hourly1!I5559/hourly1!$I$8763</f>
        <v>0.55395805538523391</v>
      </c>
      <c r="D5558" s="14">
        <v>238.131507</v>
      </c>
      <c r="E5558" s="14">
        <v>718.43933800000013</v>
      </c>
      <c r="F5558" s="1">
        <v>859132</v>
      </c>
      <c r="G5558" s="15">
        <f t="shared" si="172"/>
        <v>0.27249327710942234</v>
      </c>
      <c r="H5558" s="15">
        <f t="shared" si="173"/>
        <v>0.45425289727078133</v>
      </c>
    </row>
    <row r="5559" spans="1:8">
      <c r="A5559" s="1">
        <v>5558</v>
      </c>
      <c r="B5559" s="444">
        <f>유형화!$F$71*hourly1!B5560/hourly1!$B$8763+유형화!$F$72*hourly1!C5560/hourly1!$C$8763+유형화!$F$73*hourly1!D5560/hourly1!$D$8763+유형화!$F$74*hourly1!E5560/hourly1!$E$8763</f>
        <v>669.66340348705671</v>
      </c>
      <c r="C5559" s="442">
        <f>hourly1!$F5560*유형화!$G$71/hourly1!$F$8763+유형화!$G$72*hourly1!$G5560/hourly1!$F$8763+유형화!$G$74*hourly1!I5560/hourly1!$I$8763</f>
        <v>0.51665931199284698</v>
      </c>
      <c r="D5559" s="14">
        <v>306.73163899999997</v>
      </c>
      <c r="E5559" s="14">
        <v>683.89742900000056</v>
      </c>
      <c r="F5559" s="1">
        <v>878064</v>
      </c>
      <c r="G5559" s="15">
        <f t="shared" si="172"/>
        <v>0.35099223348153713</v>
      </c>
      <c r="H5559" s="15">
        <f t="shared" si="173"/>
        <v>0.54582779726530273</v>
      </c>
    </row>
    <row r="5560" spans="1:8">
      <c r="A5560" s="1">
        <v>5559</v>
      </c>
      <c r="B5560" s="444">
        <f>유형화!$F$71*hourly1!B5561/hourly1!$B$8763+유형화!$F$72*hourly1!C5561/hourly1!$C$8763+유형화!$F$73*hourly1!D5561/hourly1!$D$8763+유형화!$F$74*hourly1!E5561/hourly1!$E$8763</f>
        <v>838.25841217991376</v>
      </c>
      <c r="C5560" s="442">
        <f>hourly1!$F5561*유형화!$G$71/hourly1!$F$8763+유형화!$G$72*hourly1!$G5561/hourly1!$F$8763+유형화!$G$74*hourly1!I5561/hourly1!$I$8763</f>
        <v>0.38907629611635541</v>
      </c>
      <c r="D5560" s="14">
        <v>332.60161599999998</v>
      </c>
      <c r="E5560" s="14">
        <v>573.87578800000085</v>
      </c>
      <c r="F5560" s="1">
        <v>872490</v>
      </c>
      <c r="G5560" s="15">
        <f t="shared" si="172"/>
        <v>0.38059518229030348</v>
      </c>
      <c r="H5560" s="15">
        <f t="shared" si="173"/>
        <v>0.5772476784717202</v>
      </c>
    </row>
    <row r="5561" spans="1:8">
      <c r="A5561" s="1">
        <v>5560</v>
      </c>
      <c r="B5561" s="444">
        <f>유형화!$F$71*hourly1!B5562/hourly1!$B$8763+유형화!$F$72*hourly1!C5562/hourly1!$C$8763+유형화!$F$73*hourly1!D5562/hourly1!$D$8763+유형화!$F$74*hourly1!E5562/hourly1!$E$8763</f>
        <v>761.28858891819448</v>
      </c>
      <c r="C5561" s="442">
        <f>hourly1!$F5562*유형화!$G$71/hourly1!$F$8763+유형화!$G$72*hourly1!$G5562/hourly1!$F$8763+유형화!$G$74*hourly1!I5562/hourly1!$I$8763</f>
        <v>0.36785351549293926</v>
      </c>
      <c r="D5561" s="14">
        <v>271.385807</v>
      </c>
      <c r="E5561" s="14">
        <v>362.05120500000032</v>
      </c>
      <c r="F5561" s="1">
        <v>847740</v>
      </c>
      <c r="G5561" s="15">
        <f t="shared" si="172"/>
        <v>0.310546087924498</v>
      </c>
      <c r="H5561" s="15">
        <f t="shared" si="173"/>
        <v>0.50023504133921137</v>
      </c>
    </row>
    <row r="5562" spans="1:8">
      <c r="A5562" s="1">
        <v>5561</v>
      </c>
      <c r="B5562" s="444">
        <f>유형화!$F$71*hourly1!B5563/hourly1!$B$8763+유형화!$F$72*hourly1!C5563/hourly1!$C$8763+유형화!$F$73*hourly1!D5563/hourly1!$D$8763+유형화!$F$74*hourly1!E5563/hourly1!$E$8763</f>
        <v>707.79785595817998</v>
      </c>
      <c r="C5562" s="442">
        <f>hourly1!$F5563*유형화!$G$71/hourly1!$F$8763+유형화!$G$72*hourly1!$G5563/hourly1!$F$8763+유형화!$G$74*hourly1!I5563/hourly1!$I$8763</f>
        <v>0.38907629611635541</v>
      </c>
      <c r="D5562" s="14">
        <v>215.99435399999999</v>
      </c>
      <c r="E5562" s="14">
        <v>220.73072400000009</v>
      </c>
      <c r="F5562" s="1">
        <v>827238</v>
      </c>
      <c r="G5562" s="15">
        <f t="shared" si="172"/>
        <v>0.24716178929902236</v>
      </c>
      <c r="H5562" s="15">
        <f t="shared" si="173"/>
        <v>0.42182171864287443</v>
      </c>
    </row>
    <row r="5563" spans="1:8">
      <c r="A5563" s="1">
        <v>5562</v>
      </c>
      <c r="B5563" s="444">
        <f>유형화!$F$71*hourly1!B5564/hourly1!$B$8763+유형화!$F$72*hourly1!C5564/hourly1!$C$8763+유형화!$F$73*hourly1!D5564/hourly1!$D$8763+유형화!$F$74*hourly1!E5564/hourly1!$E$8763</f>
        <v>542.50859876439847</v>
      </c>
      <c r="C5563" s="442">
        <f>hourly1!$F5564*유형화!$G$71/hourly1!$F$8763+유형화!$G$72*hourly1!$G5564/hourly1!$F$8763+유형화!$G$74*hourly1!I5564/hourly1!$I$8763</f>
        <v>0.51667226826463708</v>
      </c>
      <c r="D5563" s="14">
        <v>197.73039200000011</v>
      </c>
      <c r="E5563" s="14">
        <v>116.24648999999989</v>
      </c>
      <c r="F5563" s="1">
        <v>824646</v>
      </c>
      <c r="G5563" s="15">
        <f t="shared" si="172"/>
        <v>0.22626238408767446</v>
      </c>
      <c r="H5563" s="15">
        <f t="shared" si="173"/>
        <v>0.39388045047573828</v>
      </c>
    </row>
    <row r="5564" spans="1:8">
      <c r="A5564" s="1">
        <v>5563</v>
      </c>
      <c r="B5564" s="444">
        <f>유형화!$F$71*hourly1!B5565/hourly1!$B$8763+유형화!$F$72*hourly1!C5565/hourly1!$C$8763+유형화!$F$73*hourly1!D5565/hourly1!$D$8763+유형화!$F$74*hourly1!E5565/hourly1!$E$8763</f>
        <v>214.80532943660594</v>
      </c>
      <c r="C5564" s="442">
        <f>hourly1!$F5565*유형화!$G$71/hourly1!$F$8763+유형화!$G$72*hourly1!$G5565/hourly1!$F$8763+유형화!$G$74*hourly1!I5565/hourly1!$I$8763</f>
        <v>0.6391114812681723</v>
      </c>
      <c r="D5564" s="14">
        <v>185.14289500000001</v>
      </c>
      <c r="E5564" s="14">
        <v>43.851794000000012</v>
      </c>
      <c r="F5564" s="1">
        <v>807581</v>
      </c>
      <c r="G5564" s="15">
        <f t="shared" si="172"/>
        <v>0.2118585433219288</v>
      </c>
      <c r="H5564" s="15">
        <f t="shared" si="173"/>
        <v>0.37396335705920275</v>
      </c>
    </row>
    <row r="5565" spans="1:8">
      <c r="A5565" s="1">
        <v>5564</v>
      </c>
      <c r="B5565" s="444">
        <f>유형화!$F$71*hourly1!B5566/hourly1!$B$8763+유형화!$F$72*hourly1!C5566/hourly1!$C$8763+유형화!$F$73*hourly1!D5566/hourly1!$D$8763+유형화!$F$74*hourly1!E5566/hourly1!$E$8763</f>
        <v>217.37956820526171</v>
      </c>
      <c r="C5565" s="442">
        <f>hourly1!$F5566*유형화!$G$71/hourly1!$F$8763+유형화!$G$72*hourly1!$G5566/hourly1!$F$8763+유형화!$G$74*hourly1!I5566/hourly1!$I$8763</f>
        <v>0.64449648266000403</v>
      </c>
      <c r="D5565" s="14">
        <v>219.644981</v>
      </c>
      <c r="E5565" s="14">
        <v>7.8430429999999998</v>
      </c>
      <c r="F5565" s="1">
        <v>815237</v>
      </c>
      <c r="G5565" s="15">
        <f t="shared" si="172"/>
        <v>0.25133919247958569</v>
      </c>
      <c r="H5565" s="15">
        <f t="shared" si="173"/>
        <v>0.42727571072239273</v>
      </c>
    </row>
    <row r="5566" spans="1:8">
      <c r="A5566" s="1">
        <v>5565</v>
      </c>
      <c r="B5566" s="444">
        <f>유형화!$F$71*hourly1!B5567/hourly1!$B$8763+유형화!$F$72*hourly1!C5567/hourly1!$C$8763+유형화!$F$73*hourly1!D5567/hourly1!$D$8763+유형화!$F$74*hourly1!E5567/hourly1!$E$8763</f>
        <v>108.21117651096486</v>
      </c>
      <c r="C5566" s="442">
        <f>hourly1!$F5567*유형화!$G$71/hourly1!$F$8763+유형화!$G$72*hourly1!$G5567/hourly1!$F$8763+유형화!$G$74*hourly1!I5567/hourly1!$I$8763</f>
        <v>0.54871581744106113</v>
      </c>
      <c r="D5566" s="14">
        <v>207.12961999999999</v>
      </c>
      <c r="E5566" s="14">
        <v>8.8837919999999979</v>
      </c>
      <c r="F5566" s="1">
        <v>788086</v>
      </c>
      <c r="G5566" s="15">
        <f t="shared" si="172"/>
        <v>0.23701789675496132</v>
      </c>
      <c r="H5566" s="15">
        <f t="shared" si="173"/>
        <v>0.40839816800877848</v>
      </c>
    </row>
    <row r="5567" spans="1:8">
      <c r="A5567" s="1">
        <v>5566</v>
      </c>
      <c r="B5567" s="444">
        <f>유형화!$F$71*hourly1!B5568/hourly1!$B$8763+유형화!$F$72*hourly1!C5568/hourly1!$C$8763+유형화!$F$73*hourly1!D5568/hourly1!$D$8763+유형화!$F$74*hourly1!E5568/hourly1!$E$8763</f>
        <v>78.23385837916085</v>
      </c>
      <c r="C5567" s="442">
        <f>hourly1!$F5568*유형화!$G$71/hourly1!$F$8763+유형화!$G$72*hourly1!$G5568/hourly1!$F$8763+유형화!$G$74*hourly1!I5568/hourly1!$I$8763</f>
        <v>0.45810771964817004</v>
      </c>
      <c r="D5567" s="14">
        <v>198.60466600000001</v>
      </c>
      <c r="E5567" s="14">
        <v>6.867583999999999</v>
      </c>
      <c r="F5567" s="1">
        <v>840591</v>
      </c>
      <c r="G5567" s="15">
        <f t="shared" si="172"/>
        <v>0.22726281359972358</v>
      </c>
      <c r="H5567" s="15">
        <f t="shared" si="173"/>
        <v>0.39524342377818561</v>
      </c>
    </row>
    <row r="5568" spans="1:8">
      <c r="A5568" s="1">
        <v>5567</v>
      </c>
      <c r="B5568" s="444">
        <f>유형화!$F$71*hourly1!B5569/hourly1!$B$8763+유형화!$F$72*hourly1!C5569/hourly1!$C$8763+유형화!$F$73*hourly1!D5569/hourly1!$D$8763+유형화!$F$74*hourly1!E5569/hourly1!$E$8763</f>
        <v>75.174746484372548</v>
      </c>
      <c r="C5568" s="442">
        <f>hourly1!$F5569*유형화!$G$71/hourly1!$F$8763+유형화!$G$72*hourly1!$G5569/hourly1!$F$8763+유형화!$G$74*hourly1!I5569/hourly1!$I$8763</f>
        <v>0.35192748693840259</v>
      </c>
      <c r="D5568" s="14">
        <v>162.776295</v>
      </c>
      <c r="E5568" s="14">
        <v>4.2520799999999994</v>
      </c>
      <c r="F5568" s="1">
        <v>897825</v>
      </c>
      <c r="G5568" s="15">
        <f t="shared" si="172"/>
        <v>0.18626449989366625</v>
      </c>
      <c r="H5568" s="15">
        <f t="shared" si="173"/>
        <v>0.33716359051250222</v>
      </c>
    </row>
    <row r="5569" spans="1:8">
      <c r="A5569" s="1">
        <v>5568</v>
      </c>
      <c r="B5569" s="444">
        <f>유형화!$F$71*hourly1!B5570/hourly1!$B$8763+유형화!$F$72*hourly1!C5570/hourly1!$C$8763+유형화!$F$73*hourly1!D5570/hourly1!$D$8763+유형화!$F$74*hourly1!E5570/hourly1!$E$8763</f>
        <v>72.396672017588045</v>
      </c>
      <c r="C5569" s="442">
        <f>hourly1!$F5570*유형화!$G$71/hourly1!$F$8763+유형화!$G$72*hourly1!$G5570/hourly1!$F$8763+유형화!$G$74*hourly1!I5570/hourly1!$I$8763</f>
        <v>0.32019122141558609</v>
      </c>
      <c r="D5569" s="14">
        <v>192.836614</v>
      </c>
      <c r="E5569" s="14">
        <v>0.29648000000000002</v>
      </c>
      <c r="F5569" s="1">
        <v>899980</v>
      </c>
      <c r="G5569" s="15">
        <f t="shared" si="172"/>
        <v>0.22066244638322771</v>
      </c>
      <c r="H5569" s="15">
        <f t="shared" si="173"/>
        <v>0.38620268855937268</v>
      </c>
    </row>
    <row r="5570" spans="1:8">
      <c r="A5570" s="1">
        <v>5569</v>
      </c>
      <c r="B5570" s="444">
        <f>유형화!$F$71*hourly1!B5571/hourly1!$B$8763+유형화!$F$72*hourly1!C5571/hourly1!$C$8763+유형화!$F$73*hourly1!D5571/hourly1!$D$8763+유형화!$F$74*hourly1!E5571/hourly1!$E$8763</f>
        <v>71.587169356687284</v>
      </c>
      <c r="C5570" s="442">
        <f>hourly1!$F5571*유형화!$G$71/hourly1!$F$8763+유형화!$G$72*hourly1!$G5571/hourly1!$F$8763+유형화!$G$74*hourly1!I5571/hourly1!$I$8763</f>
        <v>0.26268631656244557</v>
      </c>
      <c r="D5570" s="14">
        <v>157.15492299999991</v>
      </c>
      <c r="E5570" s="14">
        <v>0.22620000000000001</v>
      </c>
      <c r="F5570" s="1">
        <v>833896</v>
      </c>
      <c r="G5570" s="15">
        <f t="shared" ref="G5570:G5633" si="174">D5570/$I$1</f>
        <v>0.17983197822768118</v>
      </c>
      <c r="H5570" s="15">
        <f t="shared" ref="H5570:H5633" si="175">G5570/(1-$H$1*(1-G5570))</f>
        <v>0.32761794908802966</v>
      </c>
    </row>
    <row r="5571" spans="1:8">
      <c r="A5571" s="1">
        <v>5570</v>
      </c>
      <c r="B5571" s="444">
        <f>유형화!$F$71*hourly1!B5572/hourly1!$B$8763+유형화!$F$72*hourly1!C5572/hourly1!$C$8763+유형화!$F$73*hourly1!D5572/hourly1!$D$8763+유형화!$F$74*hourly1!E5572/hourly1!$E$8763</f>
        <v>71.016042411192586</v>
      </c>
      <c r="C5571" s="442">
        <f>hourly1!$F5572*유형화!$G$71/hourly1!$F$8763+유형화!$G$72*hourly1!$G5572/hourly1!$F$8763+유형화!$G$74*hourly1!I5572/hourly1!$I$8763</f>
        <v>0.24318647562926077</v>
      </c>
      <c r="D5571" s="14">
        <v>130.696958</v>
      </c>
      <c r="E5571" s="14">
        <v>0.65688000000000002</v>
      </c>
      <c r="F5571" s="1">
        <v>751157</v>
      </c>
      <c r="G5571" s="15">
        <f t="shared" si="174"/>
        <v>0.14955619624769995</v>
      </c>
      <c r="H5571" s="15">
        <f t="shared" si="175"/>
        <v>0.28098550719256088</v>
      </c>
    </row>
    <row r="5572" spans="1:8">
      <c r="A5572" s="1">
        <v>5571</v>
      </c>
      <c r="B5572" s="444">
        <f>유형화!$F$71*hourly1!B5573/hourly1!$B$8763+유형화!$F$72*hourly1!C5573/hourly1!$C$8763+유형화!$F$73*hourly1!D5573/hourly1!$D$8763+유형화!$F$74*hourly1!E5573/hourly1!$E$8763</f>
        <v>71.683220799079166</v>
      </c>
      <c r="C5572" s="442">
        <f>hourly1!$F5573*유형화!$G$71/hourly1!$F$8763+유형화!$G$72*hourly1!$G5573/hourly1!$F$8763+유형화!$G$74*hourly1!I5573/hourly1!$I$8763</f>
        <v>0.23715586076950906</v>
      </c>
      <c r="D5572" s="14">
        <v>179.883375</v>
      </c>
      <c r="E5572" s="14">
        <v>0.48480000000000001</v>
      </c>
      <c r="F5572" s="1">
        <v>630671</v>
      </c>
      <c r="G5572" s="15">
        <f t="shared" si="174"/>
        <v>0.20584008797816553</v>
      </c>
      <c r="H5572" s="15">
        <f t="shared" si="175"/>
        <v>0.36547529224084424</v>
      </c>
    </row>
    <row r="5573" spans="1:8">
      <c r="A5573" s="1">
        <v>5572</v>
      </c>
      <c r="B5573" s="444">
        <f>유형화!$F$71*hourly1!B5574/hourly1!$B$8763+유형화!$F$72*hourly1!C5574/hourly1!$C$8763+유형화!$F$73*hourly1!D5574/hourly1!$D$8763+유형화!$F$74*hourly1!E5574/hourly1!$E$8763</f>
        <v>71.928575947592407</v>
      </c>
      <c r="C5573" s="442">
        <f>hourly1!$F5574*유형화!$G$71/hourly1!$F$8763+유형화!$G$72*hourly1!$G5574/hourly1!$F$8763+유형화!$G$74*hourly1!I5574/hourly1!$I$8763</f>
        <v>0.23716123884459209</v>
      </c>
      <c r="D5573" s="14">
        <v>247.814683</v>
      </c>
      <c r="E5573" s="14">
        <v>8.1600000000000006E-3</v>
      </c>
      <c r="F5573" s="1">
        <v>534634</v>
      </c>
      <c r="G5573" s="15">
        <f t="shared" si="174"/>
        <v>0.28357371075009685</v>
      </c>
      <c r="H5573" s="15">
        <f t="shared" si="175"/>
        <v>0.46797002734355037</v>
      </c>
    </row>
    <row r="5574" spans="1:8">
      <c r="A5574" s="1">
        <v>5573</v>
      </c>
      <c r="B5574" s="444">
        <f>유형화!$F$71*hourly1!B5575/hourly1!$B$8763+유형화!$F$72*hourly1!C5575/hourly1!$C$8763+유형화!$F$73*hourly1!D5575/hourly1!$D$8763+유형화!$F$74*hourly1!E5575/hourly1!$E$8763</f>
        <v>71.594344546262931</v>
      </c>
      <c r="C5574" s="442">
        <f>hourly1!$F5575*유형화!$G$71/hourly1!$F$8763+유형화!$G$72*hourly1!$G5575/hourly1!$F$8763+유형화!$G$74*hourly1!I5575/hourly1!$I$8763</f>
        <v>0.23602002760917401</v>
      </c>
      <c r="D5574" s="14">
        <v>264.53420799999998</v>
      </c>
      <c r="E5574" s="14">
        <v>0</v>
      </c>
      <c r="F5574" s="1">
        <v>575653</v>
      </c>
      <c r="G5574" s="15">
        <f t="shared" si="174"/>
        <v>0.30270582063492157</v>
      </c>
      <c r="H5574" s="15">
        <f t="shared" si="175"/>
        <v>0.49101640545989184</v>
      </c>
    </row>
    <row r="5575" spans="1:8">
      <c r="A5575" s="1">
        <v>5574</v>
      </c>
      <c r="B5575" s="444">
        <f>유형화!$F$71*hourly1!B5576/hourly1!$B$8763+유형화!$F$72*hourly1!C5576/hourly1!$C$8763+유형화!$F$73*hourly1!D5576/hourly1!$D$8763+유형화!$F$74*hourly1!E5576/hourly1!$E$8763</f>
        <v>73.181690639110244</v>
      </c>
      <c r="C5575" s="442">
        <f>hourly1!$F5576*유형화!$G$71/hourly1!$F$8763+유형화!$G$72*hourly1!$G5576/hourly1!$F$8763+유형화!$G$74*hourly1!I5576/hourly1!$I$8763</f>
        <v>0.42101774335218745</v>
      </c>
      <c r="D5575" s="14">
        <v>292.04405100000002</v>
      </c>
      <c r="E5575" s="14">
        <v>7.5203000000000006E-2</v>
      </c>
      <c r="F5575" s="1">
        <v>922303</v>
      </c>
      <c r="G5575" s="15">
        <f t="shared" si="174"/>
        <v>0.33418526393192177</v>
      </c>
      <c r="H5575" s="15">
        <f t="shared" si="175"/>
        <v>0.52727084990209783</v>
      </c>
    </row>
    <row r="5576" spans="1:8">
      <c r="A5576" s="1">
        <v>5575</v>
      </c>
      <c r="B5576" s="444">
        <f>유형화!$F$71*hourly1!B5577/hourly1!$B$8763+유형화!$F$72*hourly1!C5577/hourly1!$C$8763+유형화!$F$73*hourly1!D5577/hourly1!$D$8763+유형화!$F$74*hourly1!E5577/hourly1!$E$8763</f>
        <v>128.12306263282719</v>
      </c>
      <c r="C5576" s="442">
        <f>hourly1!$F5577*유형화!$G$71/hourly1!$F$8763+유형화!$G$72*hourly1!$G5577/hourly1!$F$8763+유형화!$G$74*hourly1!I5577/hourly1!$I$8763</f>
        <v>0.75124793213237628</v>
      </c>
      <c r="D5576" s="14">
        <v>256.28498599999989</v>
      </c>
      <c r="E5576" s="14">
        <v>16.715951</v>
      </c>
      <c r="F5576" s="1">
        <v>1002761</v>
      </c>
      <c r="G5576" s="15">
        <f t="shared" si="174"/>
        <v>0.29326625690519148</v>
      </c>
      <c r="H5576" s="15">
        <f t="shared" si="175"/>
        <v>0.47974474754433749</v>
      </c>
    </row>
    <row r="5577" spans="1:8">
      <c r="A5577" s="1">
        <v>5576</v>
      </c>
      <c r="B5577" s="444">
        <f>유형화!$F$71*hourly1!B5578/hourly1!$B$8763+유형화!$F$72*hourly1!C5578/hourly1!$C$8763+유형화!$F$73*hourly1!D5578/hourly1!$D$8763+유형화!$F$74*hourly1!E5578/hourly1!$E$8763</f>
        <v>563.07648935101099</v>
      </c>
      <c r="C5577" s="442">
        <f>hourly1!$F5578*유형화!$G$71/hourly1!$F$8763+유형화!$G$72*hourly1!$G5578/hourly1!$F$8763+유형화!$G$74*hourly1!I5578/hourly1!$I$8763</f>
        <v>0.65002783288288191</v>
      </c>
      <c r="D5577" s="14">
        <v>254.33631099999999</v>
      </c>
      <c r="E5577" s="14">
        <v>99.438299000000029</v>
      </c>
      <c r="F5577" s="1">
        <v>989752</v>
      </c>
      <c r="G5577" s="15">
        <f t="shared" si="174"/>
        <v>0.29103639306457346</v>
      </c>
      <c r="H5577" s="15">
        <f t="shared" si="175"/>
        <v>0.47705408452014897</v>
      </c>
    </row>
    <row r="5578" spans="1:8">
      <c r="A5578" s="1">
        <v>5577</v>
      </c>
      <c r="B5578" s="444">
        <f>유형화!$F$71*hourly1!B5579/hourly1!$B$8763+유형화!$F$72*hourly1!C5579/hourly1!$C$8763+유형화!$F$73*hourly1!D5579/hourly1!$D$8763+유형화!$F$74*hourly1!E5579/hourly1!$E$8763</f>
        <v>645.29124832671118</v>
      </c>
      <c r="C5578" s="442">
        <f>hourly1!$F5579*유형화!$G$71/hourly1!$F$8763+유형화!$G$72*hourly1!$G5579/hourly1!$F$8763+유형화!$G$74*hourly1!I5579/hourly1!$I$8763</f>
        <v>0.57542782003253812</v>
      </c>
      <c r="D5578" s="14">
        <v>246.2975459999999</v>
      </c>
      <c r="E5578" s="14">
        <v>243.59275100000019</v>
      </c>
      <c r="F5578" s="1">
        <v>928648</v>
      </c>
      <c r="G5578" s="15">
        <f t="shared" si="174"/>
        <v>0.28183765474405986</v>
      </c>
      <c r="H5578" s="15">
        <f t="shared" si="175"/>
        <v>0.46583911662187749</v>
      </c>
    </row>
    <row r="5579" spans="1:8">
      <c r="A5579" s="1">
        <v>5578</v>
      </c>
      <c r="B5579" s="444">
        <f>유형화!$F$71*hourly1!B5580/hourly1!$B$8763+유형화!$F$72*hourly1!C5580/hourly1!$C$8763+유형화!$F$73*hourly1!D5580/hourly1!$D$8763+유형화!$F$74*hourly1!E5580/hourly1!$E$8763</f>
        <v>739.28944366885298</v>
      </c>
      <c r="C5579" s="442">
        <f>hourly1!$F5580*유형화!$G$71/hourly1!$F$8763+유형화!$G$72*hourly1!$G5580/hourly1!$F$8763+유형화!$G$74*hourly1!I5580/hourly1!$I$8763</f>
        <v>0.49024677040030962</v>
      </c>
      <c r="D5579" s="14">
        <v>233.53304199999999</v>
      </c>
      <c r="E5579" s="14">
        <v>503.87021999999979</v>
      </c>
      <c r="F5579" s="1">
        <v>861304</v>
      </c>
      <c r="G5579" s="15">
        <f t="shared" si="174"/>
        <v>0.26723126531892466</v>
      </c>
      <c r="H5579" s="15">
        <f t="shared" si="175"/>
        <v>0.44764065887755433</v>
      </c>
    </row>
    <row r="5580" spans="1:8">
      <c r="A5580" s="1">
        <v>5579</v>
      </c>
      <c r="B5580" s="444">
        <f>유형화!$F$71*hourly1!B5581/hourly1!$B$8763+유형화!$F$72*hourly1!C5581/hourly1!$C$8763+유형화!$F$73*hourly1!D5581/hourly1!$D$8763+유형화!$F$74*hourly1!E5581/hourly1!$E$8763</f>
        <v>815.93518195212948</v>
      </c>
      <c r="C5580" s="442">
        <f>hourly1!$F5581*유형화!$G$71/hourly1!$F$8763+유형화!$G$72*hourly1!$G5581/hourly1!$F$8763+유형화!$G$74*hourly1!I5581/hourly1!$I$8763</f>
        <v>0.45830597505236736</v>
      </c>
      <c r="D5580" s="14">
        <v>209.9545050000001</v>
      </c>
      <c r="E5580" s="14">
        <v>674.73486200000036</v>
      </c>
      <c r="F5580" s="1">
        <v>859147</v>
      </c>
      <c r="G5580" s="15">
        <f t="shared" si="174"/>
        <v>0.24025040546749921</v>
      </c>
      <c r="H5580" s="15">
        <f t="shared" si="175"/>
        <v>0.41270372280024686</v>
      </c>
    </row>
    <row r="5581" spans="1:8">
      <c r="A5581" s="1">
        <v>5580</v>
      </c>
      <c r="B5581" s="444">
        <f>유형화!$F$71*hourly1!B5582/hourly1!$B$8763+유형화!$F$72*hourly1!C5582/hourly1!$C$8763+유형화!$F$73*hourly1!D5582/hourly1!$D$8763+유형화!$F$74*hourly1!E5582/hourly1!$E$8763</f>
        <v>767.6213528288614</v>
      </c>
      <c r="C5581" s="442">
        <f>hourly1!$F5582*유형화!$G$71/hourly1!$F$8763+유형화!$G$72*hourly1!$G5582/hourly1!$F$8763+유형화!$G$74*hourly1!I5582/hourly1!$I$8763</f>
        <v>0.44232282482156932</v>
      </c>
      <c r="D5581" s="14">
        <v>208.91006400000001</v>
      </c>
      <c r="E5581" s="14">
        <v>621.41975800000057</v>
      </c>
      <c r="F5581" s="1">
        <v>834293</v>
      </c>
      <c r="G5581" s="15">
        <f t="shared" si="174"/>
        <v>0.23905525429064353</v>
      </c>
      <c r="H5581" s="15">
        <f t="shared" si="175"/>
        <v>0.41111490337319828</v>
      </c>
    </row>
    <row r="5582" spans="1:8">
      <c r="A5582" s="1">
        <v>5581</v>
      </c>
      <c r="B5582" s="444">
        <f>유형화!$F$71*hourly1!B5583/hourly1!$B$8763+유형화!$F$72*hourly1!C5583/hourly1!$C$8763+유형화!$F$73*hourly1!D5583/hourly1!$D$8763+유형화!$F$74*hourly1!E5583/hourly1!$E$8763</f>
        <v>620.38150424816433</v>
      </c>
      <c r="C5582" s="442">
        <f>hourly1!$F5583*유형화!$G$71/hourly1!$F$8763+유형화!$G$72*hourly1!$G5583/hourly1!$F$8763+유형화!$G$74*hourly1!I5583/hourly1!$I$8763</f>
        <v>0.55401623637931374</v>
      </c>
      <c r="D5582" s="14">
        <v>221.80999399999999</v>
      </c>
      <c r="E5582" s="14">
        <v>594.26942500000041</v>
      </c>
      <c r="F5582" s="1">
        <v>822317</v>
      </c>
      <c r="G5582" s="15">
        <f t="shared" si="174"/>
        <v>0.25381661134274563</v>
      </c>
      <c r="H5582" s="15">
        <f t="shared" si="175"/>
        <v>0.43049013430045024</v>
      </c>
    </row>
    <row r="5583" spans="1:8">
      <c r="A5583" s="1">
        <v>5582</v>
      </c>
      <c r="B5583" s="444">
        <f>유형화!$F$71*hourly1!B5584/hourly1!$B$8763+유형화!$F$72*hourly1!C5584/hourly1!$C$8763+유형화!$F$73*hourly1!D5584/hourly1!$D$8763+유형화!$F$74*hourly1!E5584/hourly1!$E$8763</f>
        <v>689.47540719691335</v>
      </c>
      <c r="C5583" s="442">
        <f>hourly1!$F5584*유형화!$G$71/hourly1!$F$8763+유형화!$G$72*hourly1!$G5584/hourly1!$F$8763+유형화!$G$74*hourly1!I5584/hourly1!$I$8763</f>
        <v>0.51671871527671775</v>
      </c>
      <c r="D5583" s="14">
        <v>281.83454399999999</v>
      </c>
      <c r="E5583" s="14">
        <v>687.71855500000004</v>
      </c>
      <c r="F5583" s="1">
        <v>819104</v>
      </c>
      <c r="G5583" s="15">
        <f t="shared" si="174"/>
        <v>0.32250255106813602</v>
      </c>
      <c r="H5583" s="15">
        <f t="shared" si="175"/>
        <v>0.51404953944875986</v>
      </c>
    </row>
    <row r="5584" spans="1:8">
      <c r="A5584" s="1">
        <v>5583</v>
      </c>
      <c r="B5584" s="444">
        <f>유형화!$F$71*hourly1!B5585/hourly1!$B$8763+유형화!$F$72*hourly1!C5585/hourly1!$C$8763+유형화!$F$73*hourly1!D5585/hourly1!$D$8763+유형화!$F$74*hourly1!E5585/hourly1!$E$8763</f>
        <v>857.41837218331432</v>
      </c>
      <c r="C5584" s="442">
        <f>hourly1!$F5585*유형화!$G$71/hourly1!$F$8763+유형화!$G$72*hourly1!$G5585/hourly1!$F$8763+유형화!$G$74*hourly1!I5585/hourly1!$I$8763</f>
        <v>0.38910163825803451</v>
      </c>
      <c r="D5584" s="14">
        <v>370.5063090000001</v>
      </c>
      <c r="E5584" s="14">
        <v>566.84224299999994</v>
      </c>
      <c r="F5584" s="1">
        <v>836669</v>
      </c>
      <c r="G5584" s="15">
        <f t="shared" si="174"/>
        <v>0.42396942597405346</v>
      </c>
      <c r="H5584" s="15">
        <f t="shared" si="175"/>
        <v>0.62057942251215559</v>
      </c>
    </row>
    <row r="5585" spans="1:8">
      <c r="A5585" s="1">
        <v>5584</v>
      </c>
      <c r="B5585" s="444">
        <f>유형화!$F$71*hourly1!B5586/hourly1!$B$8763+유형화!$F$72*hourly1!C5586/hourly1!$C$8763+유형화!$F$73*hourly1!D5586/hourly1!$D$8763+유형화!$F$74*hourly1!E5586/hourly1!$E$8763</f>
        <v>787.02956597621858</v>
      </c>
      <c r="C5585" s="442">
        <f>hourly1!$F5586*유형화!$G$71/hourly1!$F$8763+유형화!$G$72*hourly1!$G5586/hourly1!$F$8763+유형화!$G$74*hourly1!I5586/hourly1!$I$8763</f>
        <v>0.3678725832136881</v>
      </c>
      <c r="D5585" s="14">
        <v>328.21591000000012</v>
      </c>
      <c r="E5585" s="14">
        <v>437.6792599999996</v>
      </c>
      <c r="F5585" s="1">
        <v>820006</v>
      </c>
      <c r="G5585" s="15">
        <f t="shared" si="174"/>
        <v>0.3755766300817609</v>
      </c>
      <c r="H5585" s="15">
        <f t="shared" si="175"/>
        <v>0.57203079998465556</v>
      </c>
    </row>
    <row r="5586" spans="1:8">
      <c r="A5586" s="1">
        <v>5585</v>
      </c>
      <c r="B5586" s="444">
        <f>유형화!$F$71*hourly1!B5587/hourly1!$B$8763+유형화!$F$72*hourly1!C5587/hourly1!$C$8763+유형화!$F$73*hourly1!D5587/hourly1!$D$8763+유형화!$F$74*hourly1!E5587/hourly1!$E$8763</f>
        <v>760.72274453707735</v>
      </c>
      <c r="C5586" s="442">
        <f>hourly1!$F5587*유형화!$G$71/hourly1!$F$8763+유형화!$G$72*hourly1!$G5587/hourly1!$F$8763+유형화!$G$74*hourly1!I5587/hourly1!$I$8763</f>
        <v>0.38910636444522867</v>
      </c>
      <c r="D5586" s="14">
        <v>244.801334</v>
      </c>
      <c r="E5586" s="14">
        <v>327.5620679999995</v>
      </c>
      <c r="F5586" s="1">
        <v>850230</v>
      </c>
      <c r="G5586" s="15">
        <f t="shared" si="174"/>
        <v>0.28012554316224209</v>
      </c>
      <c r="H5586" s="15">
        <f t="shared" si="175"/>
        <v>0.46373099854544575</v>
      </c>
    </row>
    <row r="5587" spans="1:8">
      <c r="A5587" s="1">
        <v>5586</v>
      </c>
      <c r="B5587" s="444">
        <f>유형화!$F$71*hourly1!B5588/hourly1!$B$8763+유형화!$F$72*hourly1!C5588/hourly1!$C$8763+유형화!$F$73*hourly1!D5588/hourly1!$D$8763+유형화!$F$74*hourly1!E5588/hourly1!$E$8763</f>
        <v>572.65206749789127</v>
      </c>
      <c r="C5587" s="442">
        <f>hourly1!$F5588*유형화!$G$71/hourly1!$F$8763+유형화!$G$72*hourly1!$G5588/hourly1!$F$8763+유형화!$G$74*hourly1!I5588/hourly1!$I$8763</f>
        <v>0.51672474523968959</v>
      </c>
      <c r="D5587" s="14">
        <v>230.246634</v>
      </c>
      <c r="E5587" s="14">
        <v>203.53641000000039</v>
      </c>
      <c r="F5587" s="1">
        <v>815737</v>
      </c>
      <c r="G5587" s="15">
        <f t="shared" si="174"/>
        <v>0.26347063701265599</v>
      </c>
      <c r="H5587" s="15">
        <f t="shared" si="175"/>
        <v>0.44287563860340412</v>
      </c>
    </row>
    <row r="5588" spans="1:8">
      <c r="A5588" s="1">
        <v>5587</v>
      </c>
      <c r="B5588" s="444">
        <f>유형화!$F$71*hourly1!B5589/hourly1!$B$8763+유형화!$F$72*hourly1!C5589/hourly1!$C$8763+유형화!$F$73*hourly1!D5589/hourly1!$D$8763+유형화!$F$74*hourly1!E5589/hourly1!$E$8763</f>
        <v>229.39789841211785</v>
      </c>
      <c r="C5588" s="442">
        <f>hourly1!$F5589*유형화!$G$71/hourly1!$F$8763+유형화!$G$72*hourly1!$G5589/hourly1!$F$8763+유형화!$G$74*hourly1!I5589/hourly1!$I$8763</f>
        <v>0.63915580964461327</v>
      </c>
      <c r="D5588" s="14">
        <v>227.66083699999999</v>
      </c>
      <c r="E5588" s="14">
        <v>58.628664000000121</v>
      </c>
      <c r="F5588" s="1">
        <v>795931</v>
      </c>
      <c r="G5588" s="15">
        <f t="shared" si="174"/>
        <v>0.260511716089732</v>
      </c>
      <c r="H5588" s="15">
        <f t="shared" si="175"/>
        <v>0.43910309144251908</v>
      </c>
    </row>
    <row r="5589" spans="1:8">
      <c r="A5589" s="1">
        <v>5588</v>
      </c>
      <c r="B5589" s="444">
        <f>유형화!$F$71*hourly1!B5590/hourly1!$B$8763+유형화!$F$72*hourly1!C5590/hourly1!$C$8763+유형화!$F$73*hourly1!D5590/hourly1!$D$8763+유형화!$F$74*hourly1!E5590/hourly1!$E$8763</f>
        <v>230.99215778838695</v>
      </c>
      <c r="C5589" s="442">
        <f>hourly1!$F5590*유형화!$G$71/hourly1!$F$8763+유형화!$G$72*hourly1!$G5590/hourly1!$F$8763+유형화!$G$74*hourly1!I5590/hourly1!$I$8763</f>
        <v>0.6445595528132495</v>
      </c>
      <c r="D5589" s="14">
        <v>228.741815</v>
      </c>
      <c r="E5589" s="14">
        <v>13.07866299999999</v>
      </c>
      <c r="F5589" s="1">
        <v>834901</v>
      </c>
      <c r="G5589" s="15">
        <f t="shared" si="174"/>
        <v>0.26174867646265398</v>
      </c>
      <c r="H5589" s="15">
        <f t="shared" si="175"/>
        <v>0.44068269841220448</v>
      </c>
    </row>
    <row r="5590" spans="1:8">
      <c r="A5590" s="1">
        <v>5589</v>
      </c>
      <c r="B5590" s="444">
        <f>유형화!$F$71*hourly1!B5591/hourly1!$B$8763+유형화!$F$72*hourly1!C5591/hourly1!$C$8763+유형화!$F$73*hourly1!D5591/hourly1!$D$8763+유형화!$F$74*hourly1!E5591/hourly1!$E$8763</f>
        <v>119.06319352862634</v>
      </c>
      <c r="C5590" s="442">
        <f>hourly1!$F5591*유형화!$G$71/hourly1!$F$8763+유형화!$G$72*hourly1!$G5591/hourly1!$F$8763+유형화!$G$74*hourly1!I5591/hourly1!$I$8763</f>
        <v>0.54874417456422531</v>
      </c>
      <c r="D5590" s="14">
        <v>216.69882000000001</v>
      </c>
      <c r="E5590" s="14">
        <v>10.838480000000001</v>
      </c>
      <c r="F5590" s="1">
        <v>823694</v>
      </c>
      <c r="G5590" s="15">
        <f t="shared" si="174"/>
        <v>0.24796790794905119</v>
      </c>
      <c r="H5590" s="15">
        <f t="shared" si="175"/>
        <v>0.42287751023649922</v>
      </c>
    </row>
    <row r="5591" spans="1:8">
      <c r="A5591" s="1">
        <v>5590</v>
      </c>
      <c r="B5591" s="444">
        <f>유형화!$F$71*hourly1!B5592/hourly1!$B$8763+유형화!$F$72*hourly1!C5592/hourly1!$C$8763+유형화!$F$73*hourly1!D5592/hourly1!$D$8763+유형화!$F$74*hourly1!E5592/hourly1!$E$8763</f>
        <v>82.917418161294819</v>
      </c>
      <c r="C5591" s="442">
        <f>hourly1!$F5592*유형화!$G$71/hourly1!$F$8763+유형화!$G$72*hourly1!$G5592/hourly1!$F$8763+유형화!$G$74*hourly1!I5592/hourly1!$I$8763</f>
        <v>0.45814055850057167</v>
      </c>
      <c r="D5591" s="14">
        <v>235.06653900000009</v>
      </c>
      <c r="E5591" s="14">
        <v>5.9197200000000016</v>
      </c>
      <c r="F5591" s="1">
        <v>927323</v>
      </c>
      <c r="G5591" s="15">
        <f t="shared" si="174"/>
        <v>0.26898604203130444</v>
      </c>
      <c r="H5591" s="15">
        <f t="shared" si="175"/>
        <v>0.44985282297632889</v>
      </c>
    </row>
    <row r="5592" spans="1:8">
      <c r="A5592" s="1">
        <v>5591</v>
      </c>
      <c r="B5592" s="444">
        <f>유형화!$F$71*hourly1!B5593/hourly1!$B$8763+유형화!$F$72*hourly1!C5593/hourly1!$C$8763+유형화!$F$73*hourly1!D5593/hourly1!$D$8763+유형화!$F$74*hourly1!E5593/hourly1!$E$8763</f>
        <v>79.403673281644856</v>
      </c>
      <c r="C5592" s="442">
        <f>hourly1!$F5593*유형화!$G$71/hourly1!$F$8763+유형화!$G$72*hourly1!$G5593/hourly1!$F$8763+유형화!$G$74*hourly1!I5593/hourly1!$I$8763</f>
        <v>0.35194321373372106</v>
      </c>
      <c r="D5592" s="14">
        <v>245.9089469999999</v>
      </c>
      <c r="E5592" s="14">
        <v>1.3857200000000001</v>
      </c>
      <c r="F5592" s="1">
        <v>922951</v>
      </c>
      <c r="G5592" s="15">
        <f t="shared" si="174"/>
        <v>0.28139298189784367</v>
      </c>
      <c r="H5592" s="15">
        <f t="shared" si="175"/>
        <v>0.46529222333356385</v>
      </c>
    </row>
    <row r="5593" spans="1:8">
      <c r="A5593" s="1">
        <v>5592</v>
      </c>
      <c r="B5593" s="444">
        <f>유형화!$F$71*hourly1!B5594/hourly1!$B$8763+유형화!$F$72*hourly1!C5594/hourly1!$C$8763+유형화!$F$73*hourly1!D5594/hourly1!$D$8763+유형화!$F$74*hourly1!E5594/hourly1!$E$8763</f>
        <v>74.625373220459693</v>
      </c>
      <c r="C5593" s="442">
        <f>hourly1!$F5594*유형화!$G$71/hourly1!$F$8763+유형화!$G$72*hourly1!$G5594/hourly1!$F$8763+유형화!$G$74*hourly1!I5594/hourly1!$I$8763</f>
        <v>0.32020971873443305</v>
      </c>
      <c r="D5593" s="14">
        <v>312.54691700000001</v>
      </c>
      <c r="E5593" s="14">
        <v>0.21995999999999999</v>
      </c>
      <c r="F5593" s="1">
        <v>981726</v>
      </c>
      <c r="G5593" s="15">
        <f t="shared" si="174"/>
        <v>0.35764664128958218</v>
      </c>
      <c r="H5593" s="15">
        <f t="shared" si="175"/>
        <v>0.55302847561526414</v>
      </c>
    </row>
    <row r="5594" spans="1:8">
      <c r="A5594" s="1">
        <v>5593</v>
      </c>
      <c r="B5594" s="444">
        <f>유형화!$F$71*hourly1!B5595/hourly1!$B$8763+유형화!$F$72*hourly1!C5595/hourly1!$C$8763+유형화!$F$73*hourly1!D5595/hourly1!$D$8763+유형화!$F$74*hourly1!E5595/hourly1!$E$8763</f>
        <v>73.161270482586986</v>
      </c>
      <c r="C5594" s="442">
        <f>hourly1!$F5595*유형화!$G$71/hourly1!$F$8763+유형화!$G$72*hourly1!$G5595/hourly1!$F$8763+유형화!$G$74*hourly1!I5595/hourly1!$I$8763</f>
        <v>0.26270375456347217</v>
      </c>
      <c r="D5594" s="14">
        <v>304.77076599999998</v>
      </c>
      <c r="E5594" s="14">
        <v>0.18504000000000001</v>
      </c>
      <c r="F5594" s="1">
        <v>847408</v>
      </c>
      <c r="G5594" s="15">
        <f t="shared" si="174"/>
        <v>0.34874841150057861</v>
      </c>
      <c r="H5594" s="15">
        <f t="shared" si="175"/>
        <v>0.54338126203374015</v>
      </c>
    </row>
    <row r="5595" spans="1:8">
      <c r="A5595" s="1">
        <v>5594</v>
      </c>
      <c r="B5595" s="444">
        <f>유형화!$F$71*hourly1!B5596/hourly1!$B$8763+유형화!$F$72*hourly1!C5596/hourly1!$C$8763+유형화!$F$73*hourly1!D5596/hourly1!$D$8763+유형화!$F$74*hourly1!E5596/hourly1!$E$8763</f>
        <v>68.572262706702986</v>
      </c>
      <c r="C5595" s="442">
        <f>hourly1!$F5596*유형화!$G$71/hourly1!$F$8763+유형화!$G$72*hourly1!$G5596/hourly1!$F$8763+유형화!$G$74*hourly1!I5596/hourly1!$I$8763</f>
        <v>0.2432325152114107</v>
      </c>
      <c r="D5595" s="14">
        <v>296.47717499999999</v>
      </c>
      <c r="E5595" s="14">
        <v>2.52E-2</v>
      </c>
      <c r="F5595" s="1">
        <v>751372</v>
      </c>
      <c r="G5595" s="15">
        <f t="shared" si="174"/>
        <v>0.33925807643712474</v>
      </c>
      <c r="H5595" s="15">
        <f t="shared" si="175"/>
        <v>0.53292863769171706</v>
      </c>
    </row>
    <row r="5596" spans="1:8">
      <c r="A5596" s="1">
        <v>5595</v>
      </c>
      <c r="B5596" s="444">
        <f>유형화!$F$71*hourly1!B5597/hourly1!$B$8763+유형화!$F$72*hourly1!C5597/hourly1!$C$8763+유형화!$F$73*hourly1!D5597/hourly1!$D$8763+유형화!$F$74*hourly1!E5597/hourly1!$E$8763</f>
        <v>69.909708384150349</v>
      </c>
      <c r="C5596" s="442">
        <f>hourly1!$F5597*유형화!$G$71/hourly1!$F$8763+유형화!$G$72*hourly1!$G5597/hourly1!$F$8763+유형화!$G$74*hourly1!I5597/hourly1!$I$8763</f>
        <v>0.23724182848485126</v>
      </c>
      <c r="D5596" s="14">
        <v>281.68183099999999</v>
      </c>
      <c r="E5596" s="14">
        <v>0</v>
      </c>
      <c r="F5596" s="1">
        <v>632396</v>
      </c>
      <c r="G5596" s="15">
        <f t="shared" si="174"/>
        <v>0.32232780197108679</v>
      </c>
      <c r="H5596" s="15">
        <f t="shared" si="175"/>
        <v>0.51384972005739804</v>
      </c>
    </row>
    <row r="5597" spans="1:8">
      <c r="A5597" s="1">
        <v>5596</v>
      </c>
      <c r="B5597" s="444">
        <f>유형화!$F$71*hourly1!B5598/hourly1!$B$8763+유형화!$F$72*hourly1!C5598/hourly1!$C$8763+유형화!$F$73*hourly1!D5598/hourly1!$D$8763+유형화!$F$74*hourly1!E5598/hourly1!$E$8763</f>
        <v>69.085960830313269</v>
      </c>
      <c r="C5597" s="442">
        <f>hourly1!$F5598*유형화!$G$71/hourly1!$F$8763+유형화!$G$72*hourly1!$G5598/hourly1!$F$8763+유형화!$G$74*hourly1!I5598/hourly1!$I$8763</f>
        <v>0.2372528290929756</v>
      </c>
      <c r="D5597" s="14">
        <v>264.56362499999989</v>
      </c>
      <c r="E5597" s="14">
        <v>0</v>
      </c>
      <c r="F5597" s="1">
        <v>534381</v>
      </c>
      <c r="G5597" s="15">
        <f t="shared" si="174"/>
        <v>0.30273948243311738</v>
      </c>
      <c r="H5597" s="15">
        <f t="shared" si="175"/>
        <v>0.49105626086657478</v>
      </c>
    </row>
    <row r="5598" spans="1:8">
      <c r="A5598" s="1">
        <v>5597</v>
      </c>
      <c r="B5598" s="444">
        <f>유형화!$F$71*hourly1!B5599/hourly1!$B$8763+유형화!$F$72*hourly1!C5599/hourly1!$C$8763+유형화!$F$73*hourly1!D5599/hourly1!$D$8763+유형화!$F$74*hourly1!E5599/hourly1!$E$8763</f>
        <v>68.278563888138407</v>
      </c>
      <c r="C5598" s="442">
        <f>hourly1!$F5599*유형화!$G$71/hourly1!$F$8763+유형화!$G$72*hourly1!$G5599/hourly1!$F$8763+유형화!$G$74*hourly1!I5599/hourly1!$I$8763</f>
        <v>0.23608122358473982</v>
      </c>
      <c r="D5598" s="14">
        <v>264.71733499999988</v>
      </c>
      <c r="E5598" s="14">
        <v>0</v>
      </c>
      <c r="F5598" s="1">
        <v>559546</v>
      </c>
      <c r="G5598" s="15">
        <f t="shared" si="174"/>
        <v>0.30291537239472793</v>
      </c>
      <c r="H5598" s="15">
        <f t="shared" si="175"/>
        <v>0.49126447480671348</v>
      </c>
    </row>
    <row r="5599" spans="1:8">
      <c r="A5599" s="1">
        <v>5598</v>
      </c>
      <c r="B5599" s="444">
        <f>유형화!$F$71*hourly1!B5600/hourly1!$B$8763+유형화!$F$72*hourly1!C5600/hourly1!$C$8763+유형화!$F$73*hourly1!D5600/hourly1!$D$8763+유형화!$F$74*hourly1!E5600/hourly1!$E$8763</f>
        <v>68.536746870430989</v>
      </c>
      <c r="C5599" s="442">
        <f>hourly1!$F5600*유형화!$G$71/hourly1!$F$8763+유형화!$G$72*hourly1!$G5600/hourly1!$F$8763+유형화!$G$74*hourly1!I5600/hourly1!$I$8763</f>
        <v>0.42112204541440346</v>
      </c>
      <c r="D5599" s="14">
        <v>276.26468000000011</v>
      </c>
      <c r="E5599" s="14">
        <v>8.8669999999999985E-2</v>
      </c>
      <c r="F5599" s="1">
        <v>935833</v>
      </c>
      <c r="G5599" s="15">
        <f t="shared" si="174"/>
        <v>0.31612896987539713</v>
      </c>
      <c r="H5599" s="15">
        <f t="shared" si="175"/>
        <v>0.50672174793686486</v>
      </c>
    </row>
    <row r="5600" spans="1:8">
      <c r="A5600" s="1">
        <v>5599</v>
      </c>
      <c r="B5600" s="444">
        <f>유형화!$F$71*hourly1!B5601/hourly1!$B$8763+유형화!$F$72*hourly1!C5601/hourly1!$C$8763+유형화!$F$73*hourly1!D5601/hourly1!$D$8763+유형화!$F$74*hourly1!E5601/hourly1!$E$8763</f>
        <v>115.70838673984662</v>
      </c>
      <c r="C5600" s="442">
        <f>hourly1!$F5601*유형화!$G$71/hourly1!$F$8763+유형화!$G$72*hourly1!$G5601/hourly1!$F$8763+유형화!$G$74*hourly1!I5601/hourly1!$I$8763</f>
        <v>0.75136828693385527</v>
      </c>
      <c r="D5600" s="14">
        <v>265.29905400000001</v>
      </c>
      <c r="E5600" s="14">
        <v>24.027769000000021</v>
      </c>
      <c r="F5600" s="1">
        <v>1087225</v>
      </c>
      <c r="G5600" s="15">
        <f t="shared" si="174"/>
        <v>0.30358103196520569</v>
      </c>
      <c r="H5600" s="15">
        <f t="shared" si="175"/>
        <v>0.49205187405846701</v>
      </c>
    </row>
    <row r="5601" spans="1:8">
      <c r="A5601" s="1">
        <v>5600</v>
      </c>
      <c r="B5601" s="444">
        <f>유형화!$F$71*hourly1!B5602/hourly1!$B$8763+유형화!$F$72*hourly1!C5602/hourly1!$C$8763+유형화!$F$73*hourly1!D5602/hourly1!$D$8763+유형화!$F$74*hourly1!E5602/hourly1!$E$8763</f>
        <v>489.1213388798592</v>
      </c>
      <c r="C5601" s="442">
        <f>hourly1!$F5602*유형화!$G$71/hourly1!$F$8763+유형화!$G$72*hourly1!$G5602/hourly1!$F$8763+유형화!$G$74*hourly1!I5602/hourly1!$I$8763</f>
        <v>0.65011885272936332</v>
      </c>
      <c r="D5601" s="14">
        <v>258.31912499999999</v>
      </c>
      <c r="E5601" s="14">
        <v>169.97123600000049</v>
      </c>
      <c r="F5601" s="1">
        <v>1146856</v>
      </c>
      <c r="G5601" s="15">
        <f t="shared" si="174"/>
        <v>0.29559391698339399</v>
      </c>
      <c r="H5601" s="15">
        <f t="shared" si="175"/>
        <v>0.48254192334746004</v>
      </c>
    </row>
    <row r="5602" spans="1:8">
      <c r="A5602" s="1">
        <v>5601</v>
      </c>
      <c r="B5602" s="444">
        <f>유형화!$F$71*hourly1!B5603/hourly1!$B$8763+유형화!$F$72*hourly1!C5603/hourly1!$C$8763+유형화!$F$73*hourly1!D5603/hourly1!$D$8763+유형화!$F$74*hourly1!E5603/hourly1!$E$8763</f>
        <v>612.00601699649042</v>
      </c>
      <c r="C5602" s="442">
        <f>hourly1!$F5603*유형화!$G$71/hourly1!$F$8763+유형화!$G$72*hourly1!$G5603/hourly1!$F$8763+유형화!$G$74*hourly1!I5603/hourly1!$I$8763</f>
        <v>0.57553562599215669</v>
      </c>
      <c r="D5602" s="14">
        <v>254.85649699999999</v>
      </c>
      <c r="E5602" s="14">
        <v>388.4513320000006</v>
      </c>
      <c r="F5602" s="1">
        <v>1044599</v>
      </c>
      <c r="G5602" s="15">
        <f t="shared" si="174"/>
        <v>0.29163164057983165</v>
      </c>
      <c r="H5602" s="15">
        <f t="shared" si="175"/>
        <v>0.47777339725221535</v>
      </c>
    </row>
    <row r="5603" spans="1:8">
      <c r="A5603" s="1">
        <v>5602</v>
      </c>
      <c r="B5603" s="444">
        <f>유형화!$F$71*hourly1!B5604/hourly1!$B$8763+유형화!$F$72*hourly1!C5604/hourly1!$C$8763+유형화!$F$73*hourly1!D5604/hourly1!$D$8763+유형화!$F$74*hourly1!E5604/hourly1!$E$8763</f>
        <v>715.19802090480744</v>
      </c>
      <c r="C5603" s="442">
        <f>hourly1!$F5604*유형화!$G$71/hourly1!$F$8763+유형화!$G$72*hourly1!$G5604/hourly1!$F$8763+유형화!$G$74*hourly1!I5604/hourly1!$I$8763</f>
        <v>0.49031978184386082</v>
      </c>
      <c r="D5603" s="14">
        <v>254.043767</v>
      </c>
      <c r="E5603" s="14">
        <v>590.29202199999975</v>
      </c>
      <c r="F5603" s="1">
        <v>943415</v>
      </c>
      <c r="G5603" s="15">
        <f t="shared" si="174"/>
        <v>0.29070163571027385</v>
      </c>
      <c r="H5603" s="15">
        <f t="shared" si="175"/>
        <v>0.47664921566731983</v>
      </c>
    </row>
    <row r="5604" spans="1:8">
      <c r="A5604" s="1">
        <v>5603</v>
      </c>
      <c r="B5604" s="444">
        <f>유형화!$F$71*hourly1!B5605/hourly1!$B$8763+유형화!$F$72*hourly1!C5605/hourly1!$C$8763+유형화!$F$73*hourly1!D5605/hourly1!$D$8763+유형화!$F$74*hourly1!E5605/hourly1!$E$8763</f>
        <v>795.36619063341618</v>
      </c>
      <c r="C5604" s="442">
        <f>hourly1!$F5605*유형화!$G$71/hourly1!$F$8763+유형화!$G$72*hourly1!$G5605/hourly1!$F$8763+유형화!$G$74*hourly1!I5605/hourly1!$I$8763</f>
        <v>0.45837116384125154</v>
      </c>
      <c r="D5604" s="14">
        <v>257.67318999999998</v>
      </c>
      <c r="E5604" s="14">
        <v>673.63127800000063</v>
      </c>
      <c r="F5604" s="1">
        <v>937879</v>
      </c>
      <c r="G5604" s="15">
        <f t="shared" si="174"/>
        <v>0.29485477520762859</v>
      </c>
      <c r="H5604" s="15">
        <f t="shared" si="175"/>
        <v>0.4816549558842928</v>
      </c>
    </row>
    <row r="5605" spans="1:8">
      <c r="A5605" s="1">
        <v>5604</v>
      </c>
      <c r="B5605" s="444">
        <f>유형화!$F$71*hourly1!B5606/hourly1!$B$8763+유형화!$F$72*hourly1!C5606/hourly1!$C$8763+유형화!$F$73*hourly1!D5606/hourly1!$D$8763+유형화!$F$74*hourly1!E5606/hourly1!$E$8763</f>
        <v>712.33311424254271</v>
      </c>
      <c r="C5605" s="442">
        <f>hourly1!$F5606*유형화!$G$71/hourly1!$F$8763+유형화!$G$72*hourly1!$G5606/hourly1!$F$8763+유형화!$G$74*hourly1!I5606/hourly1!$I$8763</f>
        <v>0.44240039948034332</v>
      </c>
      <c r="D5605" s="14">
        <v>260.19085799999999</v>
      </c>
      <c r="E5605" s="14">
        <v>750.42528900000059</v>
      </c>
      <c r="F5605" s="1">
        <v>856845</v>
      </c>
      <c r="G5605" s="15">
        <f t="shared" si="174"/>
        <v>0.29773573628932842</v>
      </c>
      <c r="H5605" s="15">
        <f t="shared" si="175"/>
        <v>0.48510546336981247</v>
      </c>
    </row>
    <row r="5606" spans="1:8">
      <c r="A5606" s="1">
        <v>5605</v>
      </c>
      <c r="B5606" s="444">
        <f>유형화!$F$71*hourly1!B5607/hourly1!$B$8763+유형화!$F$72*hourly1!C5607/hourly1!$C$8763+유형화!$F$73*hourly1!D5607/hourly1!$D$8763+유형화!$F$74*hourly1!E5607/hourly1!$E$8763</f>
        <v>538.3941930049499</v>
      </c>
      <c r="C5606" s="442">
        <f>hourly1!$F5607*유형화!$G$71/hourly1!$F$8763+유형화!$G$72*hourly1!$G5607/hourly1!$F$8763+유형화!$G$74*hourly1!I5607/hourly1!$I$8763</f>
        <v>0.55415386620984719</v>
      </c>
      <c r="D5606" s="14">
        <v>242.68919299999999</v>
      </c>
      <c r="E5606" s="14">
        <v>845.58023899999966</v>
      </c>
      <c r="F5606" s="1">
        <v>855834</v>
      </c>
      <c r="G5606" s="15">
        <f t="shared" si="174"/>
        <v>0.27770862559405496</v>
      </c>
      <c r="H5606" s="15">
        <f t="shared" si="175"/>
        <v>0.46074384230203014</v>
      </c>
    </row>
    <row r="5607" spans="1:8">
      <c r="A5607" s="1">
        <v>5606</v>
      </c>
      <c r="B5607" s="444">
        <f>유형화!$F$71*hourly1!B5608/hourly1!$B$8763+유형화!$F$72*hourly1!C5608/hourly1!$C$8763+유형화!$F$73*hourly1!D5608/hourly1!$D$8763+유형화!$F$74*hourly1!E5608/hourly1!$E$8763</f>
        <v>612.11290532108944</v>
      </c>
      <c r="C5607" s="442">
        <f>hourly1!$F5608*유형화!$G$71/hourly1!$F$8763+유형화!$G$72*hourly1!$G5608/hourly1!$F$8763+유형화!$G$74*hourly1!I5608/hourly1!$I$8763</f>
        <v>0.5168826650807643</v>
      </c>
      <c r="D5607" s="14">
        <v>304.75172700000007</v>
      </c>
      <c r="E5607" s="14">
        <v>933.4383150000001</v>
      </c>
      <c r="F5607" s="1">
        <v>850959</v>
      </c>
      <c r="G5607" s="15">
        <f t="shared" si="174"/>
        <v>0.34872662522135744</v>
      </c>
      <c r="H5607" s="15">
        <f t="shared" si="175"/>
        <v>0.54335746139965901</v>
      </c>
    </row>
    <row r="5608" spans="1:8">
      <c r="A5608" s="1">
        <v>5607</v>
      </c>
      <c r="B5608" s="444">
        <f>유형화!$F$71*hourly1!B5609/hourly1!$B$8763+유형화!$F$72*hourly1!C5609/hourly1!$C$8763+유형화!$F$73*hourly1!D5609/hourly1!$D$8763+유형화!$F$74*hourly1!E5609/hourly1!$E$8763</f>
        <v>767.94127095823148</v>
      </c>
      <c r="C5608" s="442">
        <f>hourly1!$F5609*유형화!$G$71/hourly1!$F$8763+유형화!$G$72*hourly1!$G5609/hourly1!$F$8763+유형화!$G$74*hourly1!I5609/hourly1!$I$8763</f>
        <v>0.38922020036781912</v>
      </c>
      <c r="D5608" s="14">
        <v>284.44264399999997</v>
      </c>
      <c r="E5608" s="14">
        <v>847.56007800000123</v>
      </c>
      <c r="F5608" s="1">
        <v>846469</v>
      </c>
      <c r="G5608" s="15">
        <f t="shared" si="174"/>
        <v>0.32548699325717012</v>
      </c>
      <c r="H5608" s="15">
        <f t="shared" si="175"/>
        <v>0.51745271644703361</v>
      </c>
    </row>
    <row r="5609" spans="1:8">
      <c r="A5609" s="1">
        <v>5608</v>
      </c>
      <c r="B5609" s="444">
        <f>유형화!$F$71*hourly1!B5610/hourly1!$B$8763+유형화!$F$72*hourly1!C5610/hourly1!$C$8763+유형화!$F$73*hourly1!D5610/hourly1!$D$8763+유형화!$F$74*hourly1!E5610/hourly1!$E$8763</f>
        <v>695.24264392874625</v>
      </c>
      <c r="C5609" s="442">
        <f>hourly1!$F5610*유형화!$G$71/hourly1!$F$8763+유형화!$G$72*hourly1!$G5610/hourly1!$F$8763+유형화!$G$74*hourly1!I5610/hourly1!$I$8763</f>
        <v>0.36797631487400217</v>
      </c>
      <c r="D5609" s="14">
        <v>248.45518200000001</v>
      </c>
      <c r="E5609" s="14">
        <v>724.99388100000056</v>
      </c>
      <c r="F5609" s="1">
        <v>837799</v>
      </c>
      <c r="G5609" s="15">
        <f t="shared" si="174"/>
        <v>0.28430663212490387</v>
      </c>
      <c r="H5609" s="15">
        <f t="shared" si="175"/>
        <v>0.46886763228602985</v>
      </c>
    </row>
    <row r="5610" spans="1:8">
      <c r="A5610" s="1">
        <v>5609</v>
      </c>
      <c r="B5610" s="444">
        <f>유형화!$F$71*hourly1!B5611/hourly1!$B$8763+유형화!$F$72*hourly1!C5611/hourly1!$C$8763+유형화!$F$73*hourly1!D5611/hourly1!$D$8763+유형화!$F$74*hourly1!E5611/hourly1!$E$8763</f>
        <v>627.34038048272043</v>
      </c>
      <c r="C5610" s="442">
        <f>hourly1!$F5611*유형화!$G$71/hourly1!$F$8763+유형화!$G$72*hourly1!$G5611/hourly1!$F$8763+유형화!$G$74*hourly1!I5611/hourly1!$I$8763</f>
        <v>0.38922843045241506</v>
      </c>
      <c r="D5610" s="14">
        <v>207.66815500000001</v>
      </c>
      <c r="E5610" s="14">
        <v>547.61131199999932</v>
      </c>
      <c r="F5610" s="1">
        <v>832965</v>
      </c>
      <c r="G5610" s="15">
        <f t="shared" si="174"/>
        <v>0.23763414098419777</v>
      </c>
      <c r="H5610" s="15">
        <f t="shared" si="175"/>
        <v>0.40922101126223465</v>
      </c>
    </row>
    <row r="5611" spans="1:8">
      <c r="A5611" s="1">
        <v>5610</v>
      </c>
      <c r="B5611" s="444">
        <f>유형화!$F$71*hourly1!B5612/hourly1!$B$8763+유형화!$F$72*hourly1!C5612/hourly1!$C$8763+유형화!$F$73*hourly1!D5612/hourly1!$D$8763+유형화!$F$74*hourly1!E5612/hourly1!$E$8763</f>
        <v>473.58848862549348</v>
      </c>
      <c r="C5611" s="442">
        <f>hourly1!$F5612*유형화!$G$71/hourly1!$F$8763+유형화!$G$72*hourly1!$G5612/hourly1!$F$8763+유형화!$G$74*hourly1!I5612/hourly1!$I$8763</f>
        <v>0.51690279211933254</v>
      </c>
      <c r="D5611" s="14">
        <v>176.50035700000001</v>
      </c>
      <c r="E5611" s="14">
        <v>309.43872699999991</v>
      </c>
      <c r="F5611" s="1">
        <v>855734</v>
      </c>
      <c r="G5611" s="15">
        <f t="shared" si="174"/>
        <v>0.20196890909489343</v>
      </c>
      <c r="H5611" s="15">
        <f t="shared" si="175"/>
        <v>0.35996268839079687</v>
      </c>
    </row>
    <row r="5612" spans="1:8">
      <c r="A5612" s="1">
        <v>5611</v>
      </c>
      <c r="B5612" s="444">
        <f>유형화!$F$71*hourly1!B5613/hourly1!$B$8763+유형화!$F$72*hourly1!C5613/hourly1!$C$8763+유형화!$F$73*hourly1!D5613/hourly1!$D$8763+유형화!$F$74*hourly1!E5613/hourly1!$E$8763</f>
        <v>205.1902646397713</v>
      </c>
      <c r="C5612" s="442">
        <f>hourly1!$F5613*유형화!$G$71/hourly1!$F$8763+유형화!$G$72*hourly1!$G5613/hourly1!$F$8763+유형화!$G$74*hourly1!I5613/hourly1!$I$8763</f>
        <v>0.63937679963893423</v>
      </c>
      <c r="D5612" s="14">
        <v>186.57314</v>
      </c>
      <c r="E5612" s="14">
        <v>76.880085999999949</v>
      </c>
      <c r="F5612" s="1">
        <v>843336</v>
      </c>
      <c r="G5612" s="15">
        <f t="shared" si="174"/>
        <v>0.21349516903361743</v>
      </c>
      <c r="H5612" s="15">
        <f t="shared" si="175"/>
        <v>0.37625442790410774</v>
      </c>
    </row>
    <row r="5613" spans="1:8">
      <c r="A5613" s="1">
        <v>5612</v>
      </c>
      <c r="B5613" s="444">
        <f>유형화!$F$71*hourly1!B5614/hourly1!$B$8763+유형화!$F$72*hourly1!C5614/hourly1!$C$8763+유형화!$F$73*hourly1!D5614/hourly1!$D$8763+유형화!$F$74*hourly1!E5614/hourly1!$E$8763</f>
        <v>209.7927643582621</v>
      </c>
      <c r="C5613" s="442">
        <f>hourly1!$F5614*유형화!$G$71/hourly1!$F$8763+유형화!$G$72*hourly1!$G5614/hourly1!$F$8763+유형화!$G$74*hourly1!I5614/hourly1!$I$8763</f>
        <v>0.64475658592765517</v>
      </c>
      <c r="D5613" s="14">
        <v>222.89083400000001</v>
      </c>
      <c r="E5613" s="14">
        <v>16.129465999999979</v>
      </c>
      <c r="F5613" s="1">
        <v>865787</v>
      </c>
      <c r="G5613" s="15">
        <f t="shared" si="174"/>
        <v>0.25505341380261898</v>
      </c>
      <c r="H5613" s="15">
        <f t="shared" si="175"/>
        <v>0.43208931818579166</v>
      </c>
    </row>
    <row r="5614" spans="1:8">
      <c r="A5614" s="1">
        <v>5613</v>
      </c>
      <c r="B5614" s="444">
        <f>유형화!$F$71*hourly1!B5615/hourly1!$B$8763+유형화!$F$72*hourly1!C5615/hourly1!$C$8763+유형화!$F$73*hourly1!D5615/hourly1!$D$8763+유형화!$F$74*hourly1!E5615/hourly1!$E$8763</f>
        <v>83.371437844910048</v>
      </c>
      <c r="C5614" s="442">
        <f>hourly1!$F5615*유형화!$G$71/hourly1!$F$8763+유형화!$G$72*hourly1!$G5615/hourly1!$F$8763+유형화!$G$74*hourly1!I5615/hourly1!$I$8763</f>
        <v>0.54898757320472458</v>
      </c>
      <c r="D5614" s="14">
        <v>276.97778099999999</v>
      </c>
      <c r="E5614" s="14">
        <v>17.715191999999998</v>
      </c>
      <c r="F5614" s="1">
        <v>902950</v>
      </c>
      <c r="G5614" s="15">
        <f t="shared" si="174"/>
        <v>0.31694496953393864</v>
      </c>
      <c r="H5614" s="15">
        <f t="shared" si="175"/>
        <v>0.50766450691418075</v>
      </c>
    </row>
    <row r="5615" spans="1:8">
      <c r="A5615" s="1">
        <v>5614</v>
      </c>
      <c r="B5615" s="444">
        <f>유형화!$F$71*hourly1!B5616/hourly1!$B$8763+유형화!$F$72*hourly1!C5616/hourly1!$C$8763+유형화!$F$73*hourly1!D5616/hourly1!$D$8763+유형화!$F$74*hourly1!E5616/hourly1!$E$8763</f>
        <v>72.760710126969499</v>
      </c>
      <c r="C5615" s="442">
        <f>hourly1!$F5616*유형화!$G$71/hourly1!$F$8763+유형화!$G$72*hourly1!$G5616/hourly1!$F$8763+유형화!$G$74*hourly1!I5616/hourly1!$I$8763</f>
        <v>0.45836765994384898</v>
      </c>
      <c r="D5615" s="14">
        <v>280.79722500000003</v>
      </c>
      <c r="E5615" s="14">
        <v>13.24199200000001</v>
      </c>
      <c r="F5615" s="1">
        <v>937160</v>
      </c>
      <c r="G5615" s="15">
        <f t="shared" si="174"/>
        <v>0.32131554957774583</v>
      </c>
      <c r="H5615" s="15">
        <f t="shared" si="175"/>
        <v>0.51269103963794804</v>
      </c>
    </row>
    <row r="5616" spans="1:8">
      <c r="A5616" s="1">
        <v>5615</v>
      </c>
      <c r="B5616" s="444">
        <f>유형화!$F$71*hourly1!B5617/hourly1!$B$8763+유형화!$F$72*hourly1!C5617/hourly1!$C$8763+유형화!$F$73*hourly1!D5617/hourly1!$D$8763+유형화!$F$74*hourly1!E5617/hourly1!$E$8763</f>
        <v>68.255426913853711</v>
      </c>
      <c r="C5616" s="442">
        <f>hourly1!$F5617*유형화!$G$71/hourly1!$F$8763+유형화!$G$72*hourly1!$G5617/hourly1!$F$8763+유형화!$G$74*hourly1!I5617/hourly1!$I$8763</f>
        <v>0.35210186694866996</v>
      </c>
      <c r="D5616" s="14">
        <v>271.40946300000002</v>
      </c>
      <c r="E5616" s="14">
        <v>6.6557599999999999</v>
      </c>
      <c r="F5616" s="1">
        <v>975515</v>
      </c>
      <c r="G5616" s="15">
        <f t="shared" si="174"/>
        <v>0.31057315742506314</v>
      </c>
      <c r="H5616" s="15">
        <f t="shared" si="175"/>
        <v>0.50026664798705933</v>
      </c>
    </row>
    <row r="5617" spans="1:8">
      <c r="A5617" s="1">
        <v>5616</v>
      </c>
      <c r="B5617" s="444">
        <f>유형화!$F$71*hourly1!B5618/hourly1!$B$8763+유형화!$F$72*hourly1!C5618/hourly1!$C$8763+유형화!$F$73*hourly1!D5618/hourly1!$D$8763+유형화!$F$74*hourly1!E5618/hourly1!$E$8763</f>
        <v>64.607398294152532</v>
      </c>
      <c r="C5617" s="442">
        <f>hourly1!$F5618*유형화!$G$71/hourly1!$F$8763+유형화!$G$72*hourly1!$G5618/hourly1!$F$8763+유형화!$G$74*hourly1!I5618/hourly1!$I$8763</f>
        <v>0.32034099265804938</v>
      </c>
      <c r="D5617" s="14">
        <v>297.76313900000002</v>
      </c>
      <c r="E5617" s="14">
        <v>1.25332</v>
      </c>
      <c r="F5617" s="1">
        <v>1034679</v>
      </c>
      <c r="G5617" s="15">
        <f t="shared" si="174"/>
        <v>0.34072960176789396</v>
      </c>
      <c r="H5617" s="15">
        <f t="shared" si="175"/>
        <v>0.53456058520641569</v>
      </c>
    </row>
    <row r="5618" spans="1:8">
      <c r="A5618" s="1">
        <v>5617</v>
      </c>
      <c r="B5618" s="444">
        <f>유형화!$F$71*hourly1!B5619/hourly1!$B$8763+유형화!$F$72*hourly1!C5619/hourly1!$C$8763+유형화!$F$73*hourly1!D5619/hourly1!$D$8763+유형화!$F$74*hourly1!E5619/hourly1!$E$8763</f>
        <v>62.891494916228901</v>
      </c>
      <c r="C5618" s="442">
        <f>hourly1!$F5619*유형화!$G$71/hourly1!$F$8763+유형화!$G$72*hourly1!$G5619/hourly1!$F$8763+유형화!$G$74*hourly1!I5619/hourly1!$I$8763</f>
        <v>0.26280520461617446</v>
      </c>
      <c r="D5618" s="14">
        <v>310.80670900000001</v>
      </c>
      <c r="E5618" s="14">
        <v>0.30475999999999998</v>
      </c>
      <c r="F5618" s="1">
        <v>927153</v>
      </c>
      <c r="G5618" s="15">
        <f t="shared" si="174"/>
        <v>0.35565532570624769</v>
      </c>
      <c r="H5618" s="15">
        <f t="shared" si="175"/>
        <v>0.55088224981258116</v>
      </c>
    </row>
    <row r="5619" spans="1:8">
      <c r="A5619" s="1">
        <v>5618</v>
      </c>
      <c r="B5619" s="444">
        <f>유형화!$F$71*hourly1!B5620/hourly1!$B$8763+유형화!$F$72*hourly1!C5620/hourly1!$C$8763+유형화!$F$73*hourly1!D5620/hourly1!$D$8763+유형화!$F$74*hourly1!E5620/hourly1!$E$8763</f>
        <v>61.342787535160809</v>
      </c>
      <c r="C5619" s="442">
        <f>hourly1!$F5620*유형화!$G$71/hourly1!$F$8763+유형화!$G$72*hourly1!$G5620/hourly1!$F$8763+유형화!$G$74*hourly1!I5620/hourly1!$I$8763</f>
        <v>0.24332671301134962</v>
      </c>
      <c r="D5619" s="14">
        <v>317.46091599999988</v>
      </c>
      <c r="E5619" s="14">
        <v>0.55871999999999999</v>
      </c>
      <c r="F5619" s="1">
        <v>799148</v>
      </c>
      <c r="G5619" s="15">
        <f t="shared" si="174"/>
        <v>0.36326971783284023</v>
      </c>
      <c r="H5619" s="15">
        <f t="shared" si="175"/>
        <v>0.55904992792824537</v>
      </c>
    </row>
    <row r="5620" spans="1:8">
      <c r="A5620" s="1">
        <v>5619</v>
      </c>
      <c r="B5620" s="444">
        <f>유형화!$F$71*hourly1!B5621/hourly1!$B$8763+유형화!$F$72*hourly1!C5621/hourly1!$C$8763+유형화!$F$73*hourly1!D5621/hourly1!$D$8763+유형화!$F$74*hourly1!E5621/hourly1!$E$8763</f>
        <v>60.529922717174564</v>
      </c>
      <c r="C5620" s="442">
        <f>hourly1!$F5621*유형화!$G$71/hourly1!$F$8763+유형화!$G$72*hourly1!$G5621/hourly1!$F$8763+유형화!$G$74*hourly1!I5621/hourly1!$I$8763</f>
        <v>0.23752841469798694</v>
      </c>
      <c r="D5620" s="14">
        <v>319.65057400000001</v>
      </c>
      <c r="E5620" s="14">
        <v>0.49415999999999999</v>
      </c>
      <c r="F5620" s="1">
        <v>608979</v>
      </c>
      <c r="G5620" s="15">
        <f t="shared" si="174"/>
        <v>0.3657753379067471</v>
      </c>
      <c r="H5620" s="15">
        <f t="shared" si="175"/>
        <v>0.56171464102507607</v>
      </c>
    </row>
    <row r="5621" spans="1:8">
      <c r="A5621" s="1">
        <v>5620</v>
      </c>
      <c r="B5621" s="444">
        <f>유형화!$F$71*hourly1!B5622/hourly1!$B$8763+유형화!$F$72*hourly1!C5622/hourly1!$C$8763+유형화!$F$73*hourly1!D5622/hourly1!$D$8763+유형화!$F$74*hourly1!E5622/hourly1!$E$8763</f>
        <v>59.620024343723735</v>
      </c>
      <c r="C5621" s="442">
        <f>hourly1!$F5622*유형화!$G$71/hourly1!$F$8763+유형화!$G$72*hourly1!$G5622/hourly1!$F$8763+유형화!$G$74*hourly1!I5622/hourly1!$I$8763</f>
        <v>0.23756532784969309</v>
      </c>
      <c r="D5621" s="14">
        <v>332.24527499999999</v>
      </c>
      <c r="E5621" s="14">
        <v>9.6000000000000002E-4</v>
      </c>
      <c r="F5621" s="1">
        <v>510284</v>
      </c>
      <c r="G5621" s="15">
        <f t="shared" si="174"/>
        <v>0.38018742219134921</v>
      </c>
      <c r="H5621" s="15">
        <f t="shared" si="175"/>
        <v>0.57682543513422746</v>
      </c>
    </row>
    <row r="5622" spans="1:8">
      <c r="A5622" s="1">
        <v>5621</v>
      </c>
      <c r="B5622" s="444">
        <f>유형화!$F$71*hourly1!B5623/hourly1!$B$8763+유형화!$F$72*hourly1!C5623/hourly1!$C$8763+유형화!$F$73*hourly1!D5623/hourly1!$D$8763+유형화!$F$74*hourly1!E5623/hourly1!$E$8763</f>
        <v>59.510310077792688</v>
      </c>
      <c r="C5622" s="442">
        <f>hourly1!$F5623*유형화!$G$71/hourly1!$F$8763+유형화!$G$72*hourly1!$G5623/hourly1!$F$8763+유형화!$G$74*hourly1!I5623/hourly1!$I$8763</f>
        <v>0.23625870006247923</v>
      </c>
      <c r="D5622" s="14">
        <v>312.91120699999999</v>
      </c>
      <c r="E5622" s="14">
        <v>0</v>
      </c>
      <c r="F5622" s="1">
        <v>577032</v>
      </c>
      <c r="G5622" s="15">
        <f t="shared" si="174"/>
        <v>0.35806349740899601</v>
      </c>
      <c r="H5622" s="15">
        <f t="shared" si="175"/>
        <v>0.55347684034484523</v>
      </c>
    </row>
    <row r="5623" spans="1:8">
      <c r="A5623" s="1">
        <v>5622</v>
      </c>
      <c r="B5623" s="444">
        <f>유형화!$F$71*hourly1!B5624/hourly1!$B$8763+유형화!$F$72*hourly1!C5624/hourly1!$C$8763+유형화!$F$73*hourly1!D5624/hourly1!$D$8763+유형화!$F$74*hourly1!E5624/hourly1!$E$8763</f>
        <v>61.262626696345492</v>
      </c>
      <c r="C5623" s="442">
        <f>hourly1!$F5624*유형화!$G$71/hourly1!$F$8763+유형화!$G$72*hourly1!$G5624/hourly1!$F$8763+유형화!$G$74*hourly1!I5624/hourly1!$I$8763</f>
        <v>0.42131321153780876</v>
      </c>
      <c r="D5623" s="14">
        <v>307.38341600000001</v>
      </c>
      <c r="E5623" s="14">
        <v>7.839299999999999E-2</v>
      </c>
      <c r="F5623" s="1">
        <v>892462</v>
      </c>
      <c r="G5623" s="15">
        <f t="shared" si="174"/>
        <v>0.35173806024302717</v>
      </c>
      <c r="H5623" s="15">
        <f t="shared" si="175"/>
        <v>0.54663892604120368</v>
      </c>
    </row>
    <row r="5624" spans="1:8">
      <c r="A5624" s="1">
        <v>5623</v>
      </c>
      <c r="B5624" s="444">
        <f>유형화!$F$71*hourly1!B5625/hourly1!$B$8763+유형화!$F$72*hourly1!C5625/hourly1!$C$8763+유형화!$F$73*hourly1!D5625/hourly1!$D$8763+유형화!$F$74*hourly1!E5625/hourly1!$E$8763</f>
        <v>81.281303480862007</v>
      </c>
      <c r="C5624" s="442">
        <f>hourly1!$F5625*유형화!$G$71/hourly1!$F$8763+유형화!$G$72*hourly1!$G5625/hourly1!$F$8763+유형화!$G$74*hourly1!I5625/hourly1!$I$8763</f>
        <v>0.75156450518839835</v>
      </c>
      <c r="D5624" s="14">
        <v>263.19060500000001</v>
      </c>
      <c r="E5624" s="14">
        <v>24.863818000000009</v>
      </c>
      <c r="F5624" s="1">
        <v>931338</v>
      </c>
      <c r="G5624" s="15">
        <f t="shared" si="174"/>
        <v>0.30116833914321772</v>
      </c>
      <c r="H5624" s="15">
        <f t="shared" si="175"/>
        <v>0.48919347968002164</v>
      </c>
    </row>
    <row r="5625" spans="1:8">
      <c r="A5625" s="1">
        <v>5624</v>
      </c>
      <c r="B5625" s="444">
        <f>유형화!$F$71*hourly1!B5626/hourly1!$B$8763+유형화!$F$72*hourly1!C5626/hourly1!$C$8763+유형화!$F$73*hourly1!D5626/hourly1!$D$8763+유형화!$F$74*hourly1!E5626/hourly1!$E$8763</f>
        <v>292.49403977285669</v>
      </c>
      <c r="C5625" s="442">
        <f>hourly1!$F5626*유형화!$G$71/hourly1!$F$8763+유형화!$G$72*hourly1!$G5626/hourly1!$F$8763+유형화!$G$74*hourly1!I5626/hourly1!$I$8763</f>
        <v>0.65023659997928684</v>
      </c>
      <c r="D5625" s="14">
        <v>217.23203100000001</v>
      </c>
      <c r="E5625" s="14">
        <v>206.31809599999991</v>
      </c>
      <c r="F5625" s="1">
        <v>951340</v>
      </c>
      <c r="G5625" s="15">
        <f t="shared" si="174"/>
        <v>0.24857805993864401</v>
      </c>
      <c r="H5625" s="15">
        <f t="shared" si="175"/>
        <v>0.42367557896503105</v>
      </c>
    </row>
    <row r="5626" spans="1:8">
      <c r="A5626" s="1">
        <v>5625</v>
      </c>
      <c r="B5626" s="444">
        <f>유형화!$F$71*hourly1!B5627/hourly1!$B$8763+유형화!$F$72*hourly1!C5627/hourly1!$C$8763+유형화!$F$73*hourly1!D5627/hourly1!$D$8763+유형화!$F$74*hourly1!E5627/hourly1!$E$8763</f>
        <v>529.05089187280748</v>
      </c>
      <c r="C5626" s="442">
        <f>hourly1!$F5627*유형화!$G$71/hourly1!$F$8763+유형화!$G$72*hourly1!$G5627/hourly1!$F$8763+유형화!$G$74*hourly1!I5627/hourly1!$I$8763</f>
        <v>0.57557351697569525</v>
      </c>
      <c r="D5626" s="14">
        <v>218.73604599999999</v>
      </c>
      <c r="E5626" s="14">
        <v>471.65421400000002</v>
      </c>
      <c r="F5626" s="1">
        <v>887926</v>
      </c>
      <c r="G5626" s="15">
        <f t="shared" si="174"/>
        <v>0.25029910047349319</v>
      </c>
      <c r="H5626" s="15">
        <f t="shared" si="175"/>
        <v>0.42592176017602784</v>
      </c>
    </row>
    <row r="5627" spans="1:8">
      <c r="A5627" s="1">
        <v>5626</v>
      </c>
      <c r="B5627" s="444">
        <f>유형화!$F$71*hourly1!B5628/hourly1!$B$8763+유형화!$F$72*hourly1!C5628/hourly1!$C$8763+유형화!$F$73*hourly1!D5628/hourly1!$D$8763+유형화!$F$74*hourly1!E5628/hourly1!$E$8763</f>
        <v>664.38703818446163</v>
      </c>
      <c r="C5627" s="442">
        <f>hourly1!$F5628*유형화!$G$71/hourly1!$F$8763+유형화!$G$72*hourly1!$G5628/hourly1!$F$8763+유형화!$G$74*hourly1!I5628/hourly1!$I$8763</f>
        <v>0.49030747745995884</v>
      </c>
      <c r="D5627" s="14">
        <v>235.49758600000001</v>
      </c>
      <c r="E5627" s="14">
        <v>667.3591690000012</v>
      </c>
      <c r="F5627" s="1">
        <v>811689</v>
      </c>
      <c r="G5627" s="15">
        <f t="shared" si="174"/>
        <v>0.26947928801583582</v>
      </c>
      <c r="H5627" s="15">
        <f t="shared" si="175"/>
        <v>0.45047334969973296</v>
      </c>
    </row>
    <row r="5628" spans="1:8">
      <c r="A5628" s="1">
        <v>5627</v>
      </c>
      <c r="B5628" s="444">
        <f>유형화!$F$71*hourly1!B5629/hourly1!$B$8763+유형화!$F$72*hourly1!C5629/hourly1!$C$8763+유형화!$F$73*hourly1!D5629/hourly1!$D$8763+유형화!$F$74*hourly1!E5629/hourly1!$E$8763</f>
        <v>738.83597643585779</v>
      </c>
      <c r="C5628" s="442">
        <f>hourly1!$F5629*유형화!$G$71/hourly1!$F$8763+유형화!$G$72*hourly1!$G5629/hourly1!$F$8763+유형화!$G$74*hourly1!I5629/hourly1!$I$8763</f>
        <v>0.45831697566049168</v>
      </c>
      <c r="D5628" s="14">
        <v>256.57549299999988</v>
      </c>
      <c r="E5628" s="14">
        <v>826.13760800000125</v>
      </c>
      <c r="F5628" s="1">
        <v>853678</v>
      </c>
      <c r="G5628" s="15">
        <f t="shared" si="174"/>
        <v>0.29359868332557787</v>
      </c>
      <c r="H5628" s="15">
        <f t="shared" si="175"/>
        <v>0.48014494510464834</v>
      </c>
    </row>
    <row r="5629" spans="1:8">
      <c r="A5629" s="1">
        <v>5628</v>
      </c>
      <c r="B5629" s="444">
        <f>유형화!$F$71*hourly1!B5630/hourly1!$B$8763+유형화!$F$72*hourly1!C5630/hourly1!$C$8763+유형화!$F$73*hourly1!D5630/hourly1!$D$8763+유형화!$F$74*hourly1!E5630/hourly1!$E$8763</f>
        <v>692.53524349951829</v>
      </c>
      <c r="C5629" s="442">
        <f>hourly1!$F5630*유형화!$G$71/hourly1!$F$8763+유형화!$G$72*hourly1!$G5630/hourly1!$F$8763+유형화!$G$74*hourly1!I5630/hourly1!$I$8763</f>
        <v>0.44231231312936248</v>
      </c>
      <c r="D5629" s="14">
        <v>312.39574900000002</v>
      </c>
      <c r="E5629" s="14">
        <v>887.81537899999864</v>
      </c>
      <c r="F5629" s="1">
        <v>883629</v>
      </c>
      <c r="G5629" s="15">
        <f t="shared" si="174"/>
        <v>0.35747366013209902</v>
      </c>
      <c r="H5629" s="15">
        <f t="shared" si="175"/>
        <v>0.55284232610664741</v>
      </c>
    </row>
    <row r="5630" spans="1:8">
      <c r="A5630" s="1">
        <v>5629</v>
      </c>
      <c r="B5630" s="444">
        <f>유형화!$F$71*hourly1!B5631/hourly1!$B$8763+유형화!$F$72*hourly1!C5631/hourly1!$C$8763+유형화!$F$73*hourly1!D5631/hourly1!$D$8763+유형화!$F$74*hourly1!E5631/hourly1!$E$8763</f>
        <v>545.4526101873646</v>
      </c>
      <c r="C5630" s="442">
        <f>hourly1!$F5631*유형화!$G$71/hourly1!$F$8763+유형화!$G$72*hourly1!$G5631/hourly1!$F$8763+유형화!$G$74*hourly1!I5631/hourly1!$I$8763</f>
        <v>0.55397981214352421</v>
      </c>
      <c r="D5630" s="14">
        <v>339.58362399999999</v>
      </c>
      <c r="E5630" s="14">
        <v>926.4312530000002</v>
      </c>
      <c r="F5630" s="1">
        <v>909924</v>
      </c>
      <c r="G5630" s="15">
        <f t="shared" si="174"/>
        <v>0.38858467626652143</v>
      </c>
      <c r="H5630" s="15">
        <f t="shared" si="175"/>
        <v>0.58546338207279625</v>
      </c>
    </row>
    <row r="5631" spans="1:8">
      <c r="A5631" s="1">
        <v>5630</v>
      </c>
      <c r="B5631" s="444">
        <f>유형화!$F$71*hourly1!B5632/hourly1!$B$8763+유형화!$F$72*hourly1!C5632/hourly1!$C$8763+유형화!$F$73*hourly1!D5632/hourly1!$D$8763+유형화!$F$74*hourly1!E5632/hourly1!$E$8763</f>
        <v>635.35032321548385</v>
      </c>
      <c r="C5631" s="442">
        <f>hourly1!$F5632*유형화!$G$71/hourly1!$F$8763+유형화!$G$72*hourly1!$G5632/hourly1!$F$8763+유형화!$G$74*hourly1!I5632/hourly1!$I$8763</f>
        <v>0.51669899566808075</v>
      </c>
      <c r="D5631" s="14">
        <v>400.64821000000012</v>
      </c>
      <c r="E5631" s="14">
        <v>927.95577100000014</v>
      </c>
      <c r="F5631" s="1">
        <v>884769</v>
      </c>
      <c r="G5631" s="15">
        <f t="shared" si="174"/>
        <v>0.45846072653848396</v>
      </c>
      <c r="H5631" s="15">
        <f t="shared" si="175"/>
        <v>0.65293527995757239</v>
      </c>
    </row>
    <row r="5632" spans="1:8">
      <c r="A5632" s="1">
        <v>5631</v>
      </c>
      <c r="B5632" s="444">
        <f>유형화!$F$71*hourly1!B5633/hourly1!$B$8763+유형화!$F$72*hourly1!C5633/hourly1!$C$8763+유형화!$F$73*hourly1!D5633/hourly1!$D$8763+유형화!$F$74*hourly1!E5633/hourly1!$E$8763</f>
        <v>809.57912552837615</v>
      </c>
      <c r="C5632" s="442">
        <f>hourly1!$F5633*유형화!$G$71/hourly1!$F$8763+유형화!$G$72*hourly1!$G5633/hourly1!$F$8763+유형화!$G$74*hourly1!I5633/hourly1!$I$8763</f>
        <v>0.38908468917292438</v>
      </c>
      <c r="D5632" s="14">
        <v>418.87703699999997</v>
      </c>
      <c r="E5632" s="14">
        <v>871.9122169999988</v>
      </c>
      <c r="F5632" s="1">
        <v>856878</v>
      </c>
      <c r="G5632" s="15">
        <f t="shared" si="174"/>
        <v>0.47931992685879554</v>
      </c>
      <c r="H5632" s="15">
        <f t="shared" si="175"/>
        <v>0.67166828826085467</v>
      </c>
    </row>
    <row r="5633" spans="1:8">
      <c r="A5633" s="1">
        <v>5632</v>
      </c>
      <c r="B5633" s="444">
        <f>유형화!$F$71*hourly1!B5634/hourly1!$B$8763+유형화!$F$72*hourly1!C5634/hourly1!$C$8763+유형화!$F$73*hourly1!D5634/hourly1!$D$8763+유형화!$F$74*hourly1!E5634/hourly1!$E$8763</f>
        <v>739.75228923782947</v>
      </c>
      <c r="C5633" s="442">
        <f>hourly1!$F5634*유형화!$G$71/hourly1!$F$8763+유형화!$G$72*hourly1!$G5634/hourly1!$F$8763+유형화!$G$74*hourly1!I5634/hourly1!$I$8763</f>
        <v>0.36784552986630081</v>
      </c>
      <c r="D5633" s="14">
        <v>370.2240139999999</v>
      </c>
      <c r="E5633" s="14">
        <v>694.20350900000062</v>
      </c>
      <c r="F5633" s="1">
        <v>872078</v>
      </c>
      <c r="G5633" s="15">
        <f t="shared" si="174"/>
        <v>0.42364639652435676</v>
      </c>
      <c r="H5633" s="15">
        <f t="shared" si="175"/>
        <v>0.62026789726393894</v>
      </c>
    </row>
    <row r="5634" spans="1:8">
      <c r="A5634" s="1">
        <v>5633</v>
      </c>
      <c r="B5634" s="444">
        <f>유형화!$F$71*hourly1!B5635/hourly1!$B$8763+유형화!$F$72*hourly1!C5635/hourly1!$C$8763+유형화!$F$73*hourly1!D5635/hourly1!$D$8763+유형화!$F$74*hourly1!E5635/hourly1!$E$8763</f>
        <v>671.24834413355575</v>
      </c>
      <c r="C5634" s="442">
        <f>hourly1!$F5635*유형화!$G$71/hourly1!$F$8763+유형화!$G$72*hourly1!$G5635/hourly1!$F$8763+유형화!$G$74*hourly1!I5635/hourly1!$I$8763</f>
        <v>0.3890886819862428</v>
      </c>
      <c r="D5634" s="14">
        <v>322.11053400000009</v>
      </c>
      <c r="E5634" s="14">
        <v>526.54713000000004</v>
      </c>
      <c r="F5634" s="1">
        <v>868637</v>
      </c>
      <c r="G5634" s="15">
        <f t="shared" ref="G5634:G5697" si="176">D5634/$I$1</f>
        <v>0.36859026387098803</v>
      </c>
      <c r="H5634" s="15">
        <f t="shared" ref="H5634:H5697" si="177">G5634/(1-$H$1*(1-G5634))</f>
        <v>0.56469487803408724</v>
      </c>
    </row>
    <row r="5635" spans="1:8">
      <c r="A5635" s="1">
        <v>5634</v>
      </c>
      <c r="B5635" s="444">
        <f>유형화!$F$71*hourly1!B5636/hourly1!$B$8763+유형화!$F$72*hourly1!C5636/hourly1!$C$8763+유형화!$F$73*hourly1!D5636/hourly1!$D$8763+유형화!$F$74*hourly1!E5636/hourly1!$E$8763</f>
        <v>504.29894714801543</v>
      </c>
      <c r="C5635" s="442">
        <f>hourly1!$F5636*유형화!$G$71/hourly1!$F$8763+유형화!$G$72*hourly1!$G5636/hourly1!$F$8763+유형화!$G$74*hourly1!I5636/hourly1!$I$8763</f>
        <v>0.51671170748191331</v>
      </c>
      <c r="D5635" s="14">
        <v>358.51036800000003</v>
      </c>
      <c r="E5635" s="14">
        <v>278.47445699999969</v>
      </c>
      <c r="F5635" s="1">
        <v>840697</v>
      </c>
      <c r="G5635" s="15">
        <f t="shared" si="176"/>
        <v>0.41024250123283768</v>
      </c>
      <c r="H5635" s="15">
        <f t="shared" si="177"/>
        <v>0.60719691477810922</v>
      </c>
    </row>
    <row r="5636" spans="1:8">
      <c r="A5636" s="1">
        <v>5635</v>
      </c>
      <c r="B5636" s="444">
        <f>유형화!$F$71*hourly1!B5637/hourly1!$B$8763+유형화!$F$72*hourly1!C5637/hourly1!$C$8763+유형화!$F$73*hourly1!D5637/hourly1!$D$8763+유형화!$F$74*hourly1!E5637/hourly1!$E$8763</f>
        <v>207.26222342218327</v>
      </c>
      <c r="C5636" s="442">
        <f>hourly1!$F5637*유형화!$G$71/hourly1!$F$8763+유형화!$G$72*hourly1!$G5637/hourly1!$F$8763+유형화!$G$74*hourly1!I5637/hourly1!$I$8763</f>
        <v>0.63917349210359919</v>
      </c>
      <c r="D5636" s="14">
        <v>364.947812</v>
      </c>
      <c r="E5636" s="14">
        <v>78.258096000000009</v>
      </c>
      <c r="F5636" s="1">
        <v>820986</v>
      </c>
      <c r="G5636" s="15">
        <f t="shared" si="176"/>
        <v>0.41760885201047071</v>
      </c>
      <c r="H5636" s="15">
        <f t="shared" si="177"/>
        <v>0.61441540234243253</v>
      </c>
    </row>
    <row r="5637" spans="1:8">
      <c r="A5637" s="1">
        <v>5636</v>
      </c>
      <c r="B5637" s="444">
        <f>유형화!$F$71*hourly1!B5638/hourly1!$B$8763+유형화!$F$72*hourly1!C5638/hourly1!$C$8763+유형화!$F$73*hourly1!D5638/hourly1!$D$8763+유형화!$F$74*hourly1!E5638/hourly1!$E$8763</f>
        <v>209.48723230838436</v>
      </c>
      <c r="C5637" s="442">
        <f>hourly1!$F5638*유형화!$G$71/hourly1!$F$8763+유형화!$G$72*hourly1!$G5638/hourly1!$F$8763+유형화!$G$74*hourly1!I5638/hourly1!$I$8763</f>
        <v>0.6445595528132495</v>
      </c>
      <c r="D5637" s="14">
        <v>371.85591699999998</v>
      </c>
      <c r="E5637" s="14">
        <v>14.22068599999999</v>
      </c>
      <c r="F5637" s="1">
        <v>839605</v>
      </c>
      <c r="G5637" s="15">
        <f t="shared" si="176"/>
        <v>0.42551377897196674</v>
      </c>
      <c r="H5637" s="15">
        <f t="shared" si="177"/>
        <v>0.62206653949985991</v>
      </c>
    </row>
    <row r="5638" spans="1:8">
      <c r="A5638" s="1">
        <v>5637</v>
      </c>
      <c r="B5638" s="444">
        <f>유형화!$F$71*hourly1!B5639/hourly1!$B$8763+유형화!$F$72*hourly1!C5639/hourly1!$C$8763+유형화!$F$73*hourly1!D5639/hourly1!$D$8763+유형화!$F$74*hourly1!E5639/hourly1!$E$8763</f>
        <v>99.088426631530751</v>
      </c>
      <c r="C5638" s="442">
        <f>hourly1!$F5639*유형화!$G$71/hourly1!$F$8763+유형화!$G$72*hourly1!$G5639/hourly1!$F$8763+유형화!$G$74*hourly1!I5639/hourly1!$I$8763</f>
        <v>0.54880137772647264</v>
      </c>
      <c r="D5638" s="14">
        <v>402.09148800000003</v>
      </c>
      <c r="E5638" s="14">
        <v>17.587631999999999</v>
      </c>
      <c r="F5638" s="1">
        <v>839876</v>
      </c>
      <c r="G5638" s="15">
        <f t="shared" si="176"/>
        <v>0.46011226587888676</v>
      </c>
      <c r="H5638" s="15">
        <f t="shared" si="177"/>
        <v>0.65444076333822943</v>
      </c>
    </row>
    <row r="5639" spans="1:8">
      <c r="A5639" s="1">
        <v>5638</v>
      </c>
      <c r="B5639" s="444">
        <f>유형화!$F$71*hourly1!B5640/hourly1!$B$8763+유형화!$F$72*hourly1!C5640/hourly1!$C$8763+유형화!$F$73*hourly1!D5640/hourly1!$D$8763+유형화!$F$74*hourly1!E5640/hourly1!$E$8763</f>
        <v>74.190032091010664</v>
      </c>
      <c r="C5639" s="442">
        <f>hourly1!$F5640*유형화!$G$71/hourly1!$F$8763+유형화!$G$72*hourly1!$G5640/hourly1!$F$8763+유형화!$G$74*hourly1!I5640/hourly1!$I$8763</f>
        <v>0.45825463888112039</v>
      </c>
      <c r="D5639" s="14">
        <v>420.31504500000011</v>
      </c>
      <c r="E5639" s="14">
        <v>14.10352</v>
      </c>
      <c r="F5639" s="1">
        <v>851484</v>
      </c>
      <c r="G5639" s="15">
        <f t="shared" si="176"/>
        <v>0.48096543575161754</v>
      </c>
      <c r="H5639" s="15">
        <f t="shared" si="177"/>
        <v>0.67312047022368748</v>
      </c>
    </row>
    <row r="5640" spans="1:8">
      <c r="A5640" s="1">
        <v>5639</v>
      </c>
      <c r="B5640" s="444">
        <f>유형화!$F$71*hourly1!B5641/hourly1!$B$8763+유형화!$F$72*hourly1!C5641/hourly1!$C$8763+유형화!$F$73*hourly1!D5641/hourly1!$D$8763+유형화!$F$74*hourly1!E5641/hourly1!$E$8763</f>
        <v>69.891300475103833</v>
      </c>
      <c r="C5640" s="442">
        <f>hourly1!$F5641*유형화!$G$71/hourly1!$F$8763+유형화!$G$72*hourly1!$G5641/hourly1!$F$8763+유형화!$G$74*hourly1!I5641/hourly1!$I$8763</f>
        <v>0.35205093820735434</v>
      </c>
      <c r="D5640" s="14">
        <v>433.01604000000009</v>
      </c>
      <c r="E5640" s="14">
        <v>7.8288400000000014</v>
      </c>
      <c r="F5640" s="1">
        <v>906684</v>
      </c>
      <c r="G5640" s="15">
        <f t="shared" si="176"/>
        <v>0.4954991519897648</v>
      </c>
      <c r="H5640" s="15">
        <f t="shared" si="177"/>
        <v>0.6857886880668066</v>
      </c>
    </row>
    <row r="5641" spans="1:8">
      <c r="A5641" s="1">
        <v>5640</v>
      </c>
      <c r="B5641" s="444">
        <f>유형화!$F$71*hourly1!B5642/hourly1!$B$8763+유형화!$F$72*hourly1!C5642/hourly1!$C$8763+유형화!$F$73*hourly1!D5642/hourly1!$D$8763+유형화!$F$74*hourly1!E5642/hourly1!$E$8763</f>
        <v>65.371519141385846</v>
      </c>
      <c r="C5641" s="442">
        <f>hourly1!$F5642*유형화!$G$71/hourly1!$F$8763+유형화!$G$72*hourly1!$G5642/hourly1!$F$8763+유형화!$G$74*hourly1!I5642/hourly1!$I$8763</f>
        <v>0.32031744320806554</v>
      </c>
      <c r="D5641" s="14">
        <v>421.39210200000002</v>
      </c>
      <c r="E5641" s="14">
        <v>1.0648</v>
      </c>
      <c r="F5641" s="1">
        <v>903909</v>
      </c>
      <c r="G5641" s="15">
        <f t="shared" si="176"/>
        <v>0.48219790933422335</v>
      </c>
      <c r="H5641" s="15">
        <f t="shared" si="177"/>
        <v>0.67420573619020419</v>
      </c>
    </row>
    <row r="5642" spans="1:8">
      <c r="A5642" s="1">
        <v>5641</v>
      </c>
      <c r="B5642" s="444">
        <f>유형화!$F$71*hourly1!B5643/hourly1!$B$8763+유형화!$F$72*hourly1!C5643/hourly1!$C$8763+유형화!$F$73*hourly1!D5643/hourly1!$D$8763+유형화!$F$74*hourly1!E5643/hourly1!$E$8763</f>
        <v>62.649264927351879</v>
      </c>
      <c r="C5642" s="442">
        <f>hourly1!$F5643*유형화!$G$71/hourly1!$F$8763+유형화!$G$72*hourly1!$G5643/hourly1!$F$8763+유형화!$G$74*hourly1!I5643/hourly1!$I$8763</f>
        <v>0.26132981935173472</v>
      </c>
      <c r="D5642" s="14">
        <v>441.92645599999997</v>
      </c>
      <c r="E5642" s="14">
        <v>0.20688000000000001</v>
      </c>
      <c r="F5642" s="1">
        <v>860756</v>
      </c>
      <c r="G5642" s="15">
        <f t="shared" si="176"/>
        <v>0.50569531833010628</v>
      </c>
      <c r="H5642" s="15">
        <f t="shared" si="177"/>
        <v>0.69451009309668243</v>
      </c>
    </row>
    <row r="5643" spans="1:8">
      <c r="A5643" s="1">
        <v>5642</v>
      </c>
      <c r="B5643" s="444">
        <f>유형화!$F$71*hourly1!B5644/hourly1!$B$8763+유형화!$F$72*hourly1!C5644/hourly1!$C$8763+유형화!$F$73*hourly1!D5644/hourly1!$D$8763+유형화!$F$74*hourly1!E5644/hourly1!$E$8763</f>
        <v>59.742806358535965</v>
      </c>
      <c r="C5643" s="442">
        <f>hourly1!$F5644*유형화!$G$71/hourly1!$F$8763+유형화!$G$72*hourly1!$G5644/hourly1!$F$8763+유형화!$G$74*hourly1!I5644/hourly1!$I$8763</f>
        <v>0.26573821120008306</v>
      </c>
      <c r="D5643" s="14">
        <v>462.900869</v>
      </c>
      <c r="E5643" s="14">
        <v>0.64956000000000003</v>
      </c>
      <c r="F5643" s="1">
        <v>789972</v>
      </c>
      <c r="G5643" s="15">
        <f t="shared" si="176"/>
        <v>0.52969628571917371</v>
      </c>
      <c r="H5643" s="15">
        <f t="shared" si="177"/>
        <v>0.71451873360484996</v>
      </c>
    </row>
    <row r="5644" spans="1:8">
      <c r="A5644" s="1">
        <v>5643</v>
      </c>
      <c r="B5644" s="444">
        <f>유형화!$F$71*hourly1!B5645/hourly1!$B$8763+유형화!$F$72*hourly1!C5645/hourly1!$C$8763+유형화!$F$73*hourly1!D5645/hourly1!$D$8763+유형화!$F$74*hourly1!E5645/hourly1!$E$8763</f>
        <v>58.929089213808837</v>
      </c>
      <c r="C5644" s="442">
        <f>hourly1!$F5645*유형화!$G$71/hourly1!$F$8763+유형화!$G$72*hourly1!$G5645/hourly1!$F$8763+유형화!$G$74*hourly1!I5645/hourly1!$I$8763</f>
        <v>0.24863658432399133</v>
      </c>
      <c r="D5644" s="14">
        <v>488.86714000000012</v>
      </c>
      <c r="E5644" s="14">
        <v>0.48271999999999998</v>
      </c>
      <c r="F5644" s="1">
        <v>655202</v>
      </c>
      <c r="G5644" s="15">
        <f t="shared" si="176"/>
        <v>0.55940942350694822</v>
      </c>
      <c r="H5644" s="15">
        <f t="shared" si="177"/>
        <v>0.738323540365319</v>
      </c>
    </row>
    <row r="5645" spans="1:8">
      <c r="A5645" s="1">
        <v>5644</v>
      </c>
      <c r="B5645" s="444">
        <f>유형화!$F$71*hourly1!B5646/hourly1!$B$8763+유형화!$F$72*hourly1!C5646/hourly1!$C$8763+유형화!$F$73*hourly1!D5646/hourly1!$D$8763+유형화!$F$74*hourly1!E5646/hourly1!$E$8763</f>
        <v>58.858040768470225</v>
      </c>
      <c r="C5645" s="442">
        <f>hourly1!$F5646*유형화!$G$71/hourly1!$F$8763+유형화!$G$72*hourly1!$G5646/hourly1!$F$8763+유형화!$G$74*hourly1!I5646/hourly1!$I$8763</f>
        <v>0.23594017134278988</v>
      </c>
      <c r="D5645" s="14">
        <v>498.69556699999981</v>
      </c>
      <c r="E5645" s="14">
        <v>1.1999999999999999E-3</v>
      </c>
      <c r="F5645" s="1">
        <v>521434</v>
      </c>
      <c r="G5645" s="15">
        <f t="shared" si="176"/>
        <v>0.57065606749707187</v>
      </c>
      <c r="H5645" s="15">
        <f t="shared" si="177"/>
        <v>0.74706810424539616</v>
      </c>
    </row>
    <row r="5646" spans="1:8">
      <c r="A5646" s="1">
        <v>5645</v>
      </c>
      <c r="B5646" s="444">
        <f>유형화!$F$71*hourly1!B5647/hourly1!$B$8763+유형화!$F$72*hourly1!C5647/hourly1!$C$8763+유형화!$F$73*hourly1!D5647/hourly1!$D$8763+유형화!$F$74*hourly1!E5647/hourly1!$E$8763</f>
        <v>58.810703993334485</v>
      </c>
      <c r="C5646" s="442">
        <f>hourly1!$F5647*유형화!$G$71/hourly1!$F$8763+유형화!$G$72*hourly1!$G5647/hourly1!$F$8763+유형화!$G$74*hourly1!I5647/hourly1!$I$8763</f>
        <v>0.23597260276526016</v>
      </c>
      <c r="D5646" s="14">
        <v>480.22807899999998</v>
      </c>
      <c r="E5646" s="14">
        <v>1.1999999999999999E-3</v>
      </c>
      <c r="F5646" s="1">
        <v>576554</v>
      </c>
      <c r="G5646" s="15">
        <f t="shared" si="176"/>
        <v>0.5495237680021593</v>
      </c>
      <c r="H5646" s="15">
        <f t="shared" si="177"/>
        <v>0.73051841985084265</v>
      </c>
    </row>
    <row r="5647" spans="1:8">
      <c r="A5647" s="1">
        <v>5646</v>
      </c>
      <c r="B5647" s="444">
        <f>유형화!$F$71*hourly1!B5648/hourly1!$B$8763+유형화!$F$72*hourly1!C5648/hourly1!$C$8763+유형화!$F$73*hourly1!D5648/hourly1!$D$8763+유형화!$F$74*hourly1!E5648/hourly1!$E$8763</f>
        <v>60.661084635233124</v>
      </c>
      <c r="C5647" s="442">
        <f>hourly1!$F5648*유형화!$G$71/hourly1!$F$8763+유형화!$G$72*hourly1!$G5648/hourly1!$F$8763+유형화!$G$74*hourly1!I5648/hourly1!$I$8763</f>
        <v>0.27464324421973263</v>
      </c>
      <c r="D5647" s="14">
        <v>466.75907599999988</v>
      </c>
      <c r="E5647" s="14">
        <v>6.0822999999999988E-2</v>
      </c>
      <c r="F5647" s="1">
        <v>911430</v>
      </c>
      <c r="G5647" s="15">
        <f t="shared" si="176"/>
        <v>0.53411122216517903</v>
      </c>
      <c r="H5647" s="15">
        <f t="shared" si="177"/>
        <v>0.71812194846348687</v>
      </c>
    </row>
    <row r="5648" spans="1:8">
      <c r="A5648" s="1">
        <v>5647</v>
      </c>
      <c r="B5648" s="444">
        <f>유형화!$F$71*hourly1!B5649/hourly1!$B$8763+유형화!$F$72*hourly1!C5649/hourly1!$C$8763+유형화!$F$73*hourly1!D5649/hourly1!$D$8763+유형화!$F$74*hourly1!E5649/hourly1!$E$8763</f>
        <v>72.891115409603245</v>
      </c>
      <c r="C5648" s="442">
        <f>hourly1!$F5649*유형화!$G$71/hourly1!$F$8763+유형화!$G$72*hourly1!$G5649/hourly1!$F$8763+유형화!$G$74*hourly1!I5649/hourly1!$I$8763</f>
        <v>0.36962779135441759</v>
      </c>
      <c r="D5648" s="14">
        <v>449.65095700000012</v>
      </c>
      <c r="E5648" s="14">
        <v>18.333373999999989</v>
      </c>
      <c r="F5648" s="1">
        <v>946337</v>
      </c>
      <c r="G5648" s="15">
        <f t="shared" si="176"/>
        <v>0.51453444515562563</v>
      </c>
      <c r="H5648" s="15">
        <f t="shared" si="177"/>
        <v>0.70196274987105445</v>
      </c>
    </row>
    <row r="5649" spans="1:8">
      <c r="A5649" s="1">
        <v>5648</v>
      </c>
      <c r="B5649" s="444">
        <f>유형화!$F$71*hourly1!B5650/hourly1!$B$8763+유형화!$F$72*hourly1!C5650/hourly1!$C$8763+유형화!$F$73*hourly1!D5650/hourly1!$D$8763+유형화!$F$74*hourly1!E5650/hourly1!$E$8763</f>
        <v>134.10439203857592</v>
      </c>
      <c r="C5649" s="442">
        <f>hourly1!$F5650*유형화!$G$71/hourly1!$F$8763+유형화!$G$72*hourly1!$G5650/hourly1!$F$8763+유형화!$G$74*hourly1!I5650/hourly1!$I$8763</f>
        <v>0.47447124646211203</v>
      </c>
      <c r="D5649" s="14">
        <v>397.00207799999993</v>
      </c>
      <c r="E5649" s="14">
        <v>173.66093400000011</v>
      </c>
      <c r="F5649" s="1">
        <v>946140</v>
      </c>
      <c r="G5649" s="15">
        <f t="shared" si="176"/>
        <v>0.45428846697497482</v>
      </c>
      <c r="H5649" s="15">
        <f t="shared" si="177"/>
        <v>0.64911459269307337</v>
      </c>
    </row>
    <row r="5650" spans="1:8">
      <c r="A5650" s="1">
        <v>5649</v>
      </c>
      <c r="B5650" s="444">
        <f>유형화!$F$71*hourly1!B5651/hourly1!$B$8763+유형화!$F$72*hourly1!C5651/hourly1!$C$8763+유형화!$F$73*hourly1!D5651/hourly1!$D$8763+유형화!$F$74*hourly1!E5651/hourly1!$E$8763</f>
        <v>142.48690507479952</v>
      </c>
      <c r="C5650" s="442">
        <f>hourly1!$F5651*유형화!$G$71/hourly1!$F$8763+유형화!$G$72*hourly1!$G5651/hourly1!$F$8763+유형화!$G$74*hourly1!I5651/hourly1!$I$8763</f>
        <v>0.63413170968524601</v>
      </c>
      <c r="D5650" s="14">
        <v>430.64350699999989</v>
      </c>
      <c r="E5650" s="14">
        <v>409.09274900000008</v>
      </c>
      <c r="F5650" s="1">
        <v>896759</v>
      </c>
      <c r="G5650" s="15">
        <f t="shared" si="176"/>
        <v>0.49278426851900969</v>
      </c>
      <c r="H5650" s="15">
        <f t="shared" si="177"/>
        <v>0.68344361184970737</v>
      </c>
    </row>
    <row r="5651" spans="1:8">
      <c r="A5651" s="1">
        <v>5650</v>
      </c>
      <c r="B5651" s="444">
        <f>유형화!$F$71*hourly1!B5652/hourly1!$B$8763+유형화!$F$72*hourly1!C5652/hourly1!$C$8763+유형화!$F$73*hourly1!D5652/hourly1!$D$8763+유형화!$F$74*hourly1!E5652/hourly1!$E$8763</f>
        <v>160.80787052793156</v>
      </c>
      <c r="C5651" s="442">
        <f>hourly1!$F5652*유형화!$G$71/hourly1!$F$8763+유형화!$G$72*hourly1!$G5652/hourly1!$F$8763+유형화!$G$74*hourly1!I5652/hourly1!$I$8763</f>
        <v>0.62945221396112228</v>
      </c>
      <c r="D5651" s="14">
        <v>472.80927200000008</v>
      </c>
      <c r="E5651" s="14">
        <v>609.56583100000034</v>
      </c>
      <c r="F5651" s="1">
        <v>855362</v>
      </c>
      <c r="G5651" s="15">
        <f t="shared" si="176"/>
        <v>0.54103444604245621</v>
      </c>
      <c r="H5651" s="15">
        <f t="shared" si="177"/>
        <v>0.72372514859942316</v>
      </c>
    </row>
    <row r="5652" spans="1:8">
      <c r="A5652" s="1">
        <v>5651</v>
      </c>
      <c r="B5652" s="444">
        <f>유형화!$F$71*hourly1!B5653/hourly1!$B$8763+유형화!$F$72*hourly1!C5653/hourly1!$C$8763+유형화!$F$73*hourly1!D5653/hourly1!$D$8763+유형화!$F$74*hourly1!E5653/hourly1!$E$8763</f>
        <v>175.31740723315565</v>
      </c>
      <c r="C5652" s="442">
        <f>hourly1!$F5653*유형화!$G$71/hourly1!$F$8763+유형화!$G$72*hourly1!$G5653/hourly1!$F$8763+유형화!$G$74*hourly1!I5653/hourly1!$I$8763</f>
        <v>0.58829739073421539</v>
      </c>
      <c r="D5652" s="14">
        <v>510.70486399999999</v>
      </c>
      <c r="E5652" s="14">
        <v>718.46437300000014</v>
      </c>
      <c r="F5652" s="1">
        <v>854686</v>
      </c>
      <c r="G5652" s="15">
        <f t="shared" si="176"/>
        <v>0.58439827547507961</v>
      </c>
      <c r="H5652" s="15">
        <f t="shared" si="177"/>
        <v>0.75756266886354429</v>
      </c>
    </row>
    <row r="5653" spans="1:8">
      <c r="A5653" s="1">
        <v>5652</v>
      </c>
      <c r="B5653" s="444">
        <f>유형화!$F$71*hourly1!B5654/hourly1!$B$8763+유형화!$F$72*hourly1!C5654/hourly1!$C$8763+유형화!$F$73*hourly1!D5654/hourly1!$D$8763+유형화!$F$74*hourly1!E5654/hourly1!$E$8763</f>
        <v>184.46684645637933</v>
      </c>
      <c r="C5653" s="442">
        <f>hourly1!$F5654*유형화!$G$71/hourly1!$F$8763+유형화!$G$72*hourly1!$G5654/hourly1!$F$8763+유형화!$G$74*hourly1!I5654/hourly1!$I$8763</f>
        <v>0.61559201812635223</v>
      </c>
      <c r="D5653" s="14">
        <v>505.58762900000011</v>
      </c>
      <c r="E5653" s="14">
        <v>799.27586200000007</v>
      </c>
      <c r="F5653" s="1">
        <v>848558</v>
      </c>
      <c r="G5653" s="15">
        <f t="shared" si="176"/>
        <v>0.57854263649451831</v>
      </c>
      <c r="H5653" s="15">
        <f t="shared" si="177"/>
        <v>0.75311612050285337</v>
      </c>
    </row>
    <row r="5654" spans="1:8">
      <c r="A5654" s="1">
        <v>5653</v>
      </c>
      <c r="B5654" s="444">
        <f>유형화!$F$71*hourly1!B5655/hourly1!$B$8763+유형화!$F$72*hourly1!C5655/hourly1!$C$8763+유형화!$F$73*hourly1!D5655/hourly1!$D$8763+유형화!$F$74*hourly1!E5655/hourly1!$E$8763</f>
        <v>204.13795545929713</v>
      </c>
      <c r="C5654" s="442">
        <f>hourly1!$F5655*유형화!$G$71/hourly1!$F$8763+유형화!$G$72*hourly1!$G5655/hourly1!$F$8763+유형화!$G$74*hourly1!I5655/hourly1!$I$8763</f>
        <v>0.62009460777463921</v>
      </c>
      <c r="D5654" s="14">
        <v>494.99003099999999</v>
      </c>
      <c r="E5654" s="14">
        <v>779.02900000000011</v>
      </c>
      <c r="F5654" s="1">
        <v>871974</v>
      </c>
      <c r="G5654" s="15">
        <f t="shared" si="176"/>
        <v>0.56641583208762269</v>
      </c>
      <c r="H5654" s="15">
        <f t="shared" si="177"/>
        <v>0.74378789190609595</v>
      </c>
    </row>
    <row r="5655" spans="1:8">
      <c r="A5655" s="1">
        <v>5654</v>
      </c>
      <c r="B5655" s="444">
        <f>유형화!$F$71*hourly1!B5656/hourly1!$B$8763+유형화!$F$72*hourly1!C5656/hourly1!$C$8763+유형화!$F$73*hourly1!D5656/hourly1!$D$8763+유형화!$F$74*hourly1!E5656/hourly1!$E$8763</f>
        <v>188.75681617384117</v>
      </c>
      <c r="C5655" s="442">
        <f>hourly1!$F5656*유형화!$G$71/hourly1!$F$8763+유형화!$G$72*hourly1!$G5656/hourly1!$F$8763+유형화!$G$74*hourly1!I5656/hourly1!$I$8763</f>
        <v>0.53795771161136818</v>
      </c>
      <c r="D5655" s="14">
        <v>577.55079699999987</v>
      </c>
      <c r="E5655" s="14">
        <v>725.41336100000012</v>
      </c>
      <c r="F5655" s="1">
        <v>835773</v>
      </c>
      <c r="G5655" s="15">
        <f t="shared" si="176"/>
        <v>0.6608899063981849</v>
      </c>
      <c r="H5655" s="15">
        <f t="shared" si="177"/>
        <v>0.81241361839587245</v>
      </c>
    </row>
    <row r="5656" spans="1:8">
      <c r="A5656" s="1">
        <v>5655</v>
      </c>
      <c r="B5656" s="444">
        <f>유형화!$F$71*hourly1!B5657/hourly1!$B$8763+유형화!$F$72*hourly1!C5657/hourly1!$C$8763+유형화!$F$73*hourly1!D5657/hourly1!$D$8763+유형화!$F$74*hourly1!E5657/hourly1!$E$8763</f>
        <v>191.59987890693733</v>
      </c>
      <c r="C5656" s="442">
        <f>hourly1!$F5657*유형화!$G$71/hourly1!$F$8763+유형화!$G$72*hourly1!$G5657/hourly1!$F$8763+유형화!$G$74*hourly1!I5657/hourly1!$I$8763</f>
        <v>0.47411776025438224</v>
      </c>
      <c r="D5656" s="14">
        <v>602.93208000000004</v>
      </c>
      <c r="E5656" s="14">
        <v>661.28134799999918</v>
      </c>
      <c r="F5656" s="1">
        <v>833556</v>
      </c>
      <c r="G5656" s="15">
        <f t="shared" si="176"/>
        <v>0.68993364390710554</v>
      </c>
      <c r="H5656" s="15">
        <f t="shared" si="177"/>
        <v>0.83178300245413372</v>
      </c>
    </row>
    <row r="5657" spans="1:8">
      <c r="A5657" s="1">
        <v>5656</v>
      </c>
      <c r="B5657" s="444">
        <f>유형화!$F$71*hourly1!B5658/hourly1!$B$8763+유형화!$F$72*hourly1!C5658/hourly1!$C$8763+유형화!$F$73*hourly1!D5658/hourly1!$D$8763+유형화!$F$74*hourly1!E5658/hourly1!$E$8763</f>
        <v>191.09827715611794</v>
      </c>
      <c r="C5657" s="442">
        <f>hourly1!$F5658*유형화!$G$71/hourly1!$F$8763+유형화!$G$72*hourly1!$G5658/hourly1!$F$8763+유형화!$G$74*hourly1!I5658/hourly1!$I$8763</f>
        <v>0.41943626333383727</v>
      </c>
      <c r="D5657" s="14">
        <v>512.36777799999993</v>
      </c>
      <c r="E5657" s="14">
        <v>528.21545300000002</v>
      </c>
      <c r="F5657" s="1">
        <v>836017</v>
      </c>
      <c r="G5657" s="15">
        <f t="shared" si="176"/>
        <v>0.5863011437310266</v>
      </c>
      <c r="H5657" s="15">
        <f t="shared" si="177"/>
        <v>0.75899965212757647</v>
      </c>
    </row>
    <row r="5658" spans="1:8">
      <c r="A5658" s="1">
        <v>5657</v>
      </c>
      <c r="B5658" s="444">
        <f>유형화!$F$71*hourly1!B5659/hourly1!$B$8763+유형화!$F$72*hourly1!C5659/hourly1!$C$8763+유형화!$F$73*hourly1!D5659/hourly1!$D$8763+유형화!$F$74*hourly1!E5659/hourly1!$E$8763</f>
        <v>185.02737295236423</v>
      </c>
      <c r="C5658" s="442">
        <f>hourly1!$F5659*유형화!$G$71/hourly1!$F$8763+유형화!$G$72*hourly1!$G5659/hourly1!$F$8763+유형화!$G$74*hourly1!I5659/hourly1!$I$8763</f>
        <v>0.47412908680645183</v>
      </c>
      <c r="D5658" s="14">
        <v>473.36266599999999</v>
      </c>
      <c r="E5658" s="14">
        <v>377.67870900000048</v>
      </c>
      <c r="F5658" s="1">
        <v>847901</v>
      </c>
      <c r="G5658" s="15">
        <f t="shared" si="176"/>
        <v>0.54166769338755727</v>
      </c>
      <c r="H5658" s="15">
        <f t="shared" si="177"/>
        <v>0.72423480924528494</v>
      </c>
    </row>
    <row r="5659" spans="1:8">
      <c r="A5659" s="1">
        <v>5658</v>
      </c>
      <c r="B5659" s="444">
        <f>유형화!$F$71*hourly1!B5660/hourly1!$B$8763+유형화!$F$72*hourly1!C5660/hourly1!$C$8763+유형화!$F$73*hourly1!D5660/hourly1!$D$8763+유형화!$F$74*hourly1!E5660/hourly1!$E$8763</f>
        <v>180.26395495097648</v>
      </c>
      <c r="C5659" s="442">
        <f>hourly1!$F5660*유형화!$G$71/hourly1!$F$8763+유형화!$G$72*hourly1!$G5660/hourly1!$F$8763+유형화!$G$74*hourly1!I5660/hourly1!$I$8763</f>
        <v>0.54712121817894699</v>
      </c>
      <c r="D5659" s="14">
        <v>436.30479300000002</v>
      </c>
      <c r="E5659" s="14">
        <v>194.50965500000001</v>
      </c>
      <c r="F5659" s="1">
        <v>834129</v>
      </c>
      <c r="G5659" s="15">
        <f t="shared" si="176"/>
        <v>0.49926246367356236</v>
      </c>
      <c r="H5659" s="15">
        <f t="shared" si="177"/>
        <v>0.68902339662784906</v>
      </c>
    </row>
    <row r="5660" spans="1:8">
      <c r="A5660" s="1">
        <v>5659</v>
      </c>
      <c r="B5660" s="444">
        <f>유형화!$F$71*hourly1!B5661/hourly1!$B$8763+유형화!$F$72*hourly1!C5661/hourly1!$C$8763+유형화!$F$73*hourly1!D5661/hourly1!$D$8763+유형화!$F$74*hourly1!E5661/hourly1!$E$8763</f>
        <v>189.37611185068761</v>
      </c>
      <c r="C5660" s="442">
        <f>hourly1!$F5661*유형화!$G$71/hourly1!$F$8763+유형화!$G$72*hourly1!$G5661/hourly1!$F$8763+유형화!$G$74*hourly1!I5661/hourly1!$I$8763</f>
        <v>0.67491544573142681</v>
      </c>
      <c r="D5660" s="14">
        <v>377.11146800000012</v>
      </c>
      <c r="E5660" s="14">
        <v>51.71324300000002</v>
      </c>
      <c r="F5660" s="1">
        <v>839093</v>
      </c>
      <c r="G5660" s="15">
        <f t="shared" si="176"/>
        <v>0.43152769259913637</v>
      </c>
      <c r="H5660" s="15">
        <f t="shared" si="177"/>
        <v>0.62782254432504214</v>
      </c>
    </row>
    <row r="5661" spans="1:8">
      <c r="A5661" s="1">
        <v>5660</v>
      </c>
      <c r="B5661" s="444">
        <f>유형화!$F$71*hourly1!B5662/hourly1!$B$8763+유형화!$F$72*hourly1!C5662/hourly1!$C$8763+유형화!$F$73*hourly1!D5662/hourly1!$D$8763+유형화!$F$74*hourly1!E5662/hourly1!$E$8763</f>
        <v>194.20744025376365</v>
      </c>
      <c r="C5661" s="442">
        <f>hourly1!$F5662*유형화!$G$71/hourly1!$F$8763+유형화!$G$72*hourly1!$G5662/hourly1!$F$8763+유형화!$G$74*hourly1!I5662/hourly1!$I$8763</f>
        <v>0.57916444141142653</v>
      </c>
      <c r="D5661" s="14">
        <v>377.83015099999989</v>
      </c>
      <c r="E5661" s="14">
        <v>8.230916999999998</v>
      </c>
      <c r="F5661" s="1">
        <v>798965</v>
      </c>
      <c r="G5661" s="15">
        <f t="shared" si="176"/>
        <v>0.43235007972606437</v>
      </c>
      <c r="H5661" s="15">
        <f t="shared" si="177"/>
        <v>0.62860536013715929</v>
      </c>
    </row>
    <row r="5662" spans="1:8">
      <c r="A5662" s="1">
        <v>5661</v>
      </c>
      <c r="B5662" s="444">
        <f>유형화!$F$71*hourly1!B5663/hourly1!$B$8763+유형화!$F$72*hourly1!C5663/hourly1!$C$8763+유형화!$F$73*hourly1!D5663/hourly1!$D$8763+유형화!$F$74*hourly1!E5663/hourly1!$E$8763</f>
        <v>84.691346368318378</v>
      </c>
      <c r="C5662" s="442">
        <f>hourly1!$F5663*유형화!$G$71/hourly1!$F$8763+유형화!$G$72*hourly1!$G5663/hourly1!$F$8763+유형화!$G$74*hourly1!I5663/hourly1!$I$8763</f>
        <v>0.41958497525848037</v>
      </c>
      <c r="D5662" s="14">
        <v>356.30560999999989</v>
      </c>
      <c r="E5662" s="14">
        <v>10.944792</v>
      </c>
      <c r="F5662" s="1">
        <v>797346</v>
      </c>
      <c r="G5662" s="15">
        <f t="shared" si="176"/>
        <v>0.40771960226737969</v>
      </c>
      <c r="H5662" s="15">
        <f t="shared" si="177"/>
        <v>0.60470471392980363</v>
      </c>
    </row>
    <row r="5663" spans="1:8">
      <c r="A5663" s="1">
        <v>5662</v>
      </c>
      <c r="B5663" s="444">
        <f>유형화!$F$71*hourly1!B5664/hourly1!$B$8763+유형화!$F$72*hourly1!C5664/hourly1!$C$8763+유형화!$F$73*hourly1!D5664/hourly1!$D$8763+유형화!$F$74*hourly1!E5664/hourly1!$E$8763</f>
        <v>69.314772147236852</v>
      </c>
      <c r="C5663" s="442">
        <f>hourly1!$F5664*유형화!$G$71/hourly1!$F$8763+유형화!$G$72*hourly1!$G5664/hourly1!$F$8763+유형화!$G$74*hourly1!I5664/hourly1!$I$8763</f>
        <v>0.41500684810107358</v>
      </c>
      <c r="D5663" s="14">
        <v>338.51675599999999</v>
      </c>
      <c r="E5663" s="14">
        <v>8.8993839999999995</v>
      </c>
      <c r="F5663" s="1">
        <v>853675</v>
      </c>
      <c r="G5663" s="15">
        <f t="shared" si="176"/>
        <v>0.3873638619306714</v>
      </c>
      <c r="H5663" s="15">
        <f t="shared" si="177"/>
        <v>0.58421505082853509</v>
      </c>
    </row>
    <row r="5664" spans="1:8">
      <c r="A5664" s="1">
        <v>5663</v>
      </c>
      <c r="B5664" s="444">
        <f>유형화!$F$71*hourly1!B5665/hourly1!$B$8763+유형화!$F$72*hourly1!C5665/hourly1!$C$8763+유형화!$F$73*hourly1!D5665/hourly1!$D$8763+유형화!$F$74*hourly1!E5665/hourly1!$E$8763</f>
        <v>65.089194591559732</v>
      </c>
      <c r="C5664" s="442">
        <f>hourly1!$F5665*유형화!$G$71/hourly1!$F$8763+유형화!$G$72*hourly1!$G5665/hourly1!$F$8763+유형화!$G$74*hourly1!I5665/hourly1!$I$8763</f>
        <v>0.37862017735117326</v>
      </c>
      <c r="D5664" s="14">
        <v>317.65432399999997</v>
      </c>
      <c r="E5664" s="14">
        <v>6.6323199999999991</v>
      </c>
      <c r="F5664" s="1">
        <v>889659</v>
      </c>
      <c r="G5664" s="15">
        <f t="shared" si="176"/>
        <v>0.36349103411476846</v>
      </c>
      <c r="H5664" s="15">
        <f t="shared" si="177"/>
        <v>0.55928575156409066</v>
      </c>
    </row>
    <row r="5665" spans="1:8">
      <c r="A5665" s="1">
        <v>5664</v>
      </c>
      <c r="B5665" s="444">
        <f>유형화!$F$71*hourly1!B5666/hourly1!$B$8763+유형화!$F$72*hourly1!C5666/hourly1!$C$8763+유형화!$F$73*hourly1!D5666/hourly1!$D$8763+유형화!$F$74*hourly1!E5666/hourly1!$E$8763</f>
        <v>61.254335405019248</v>
      </c>
      <c r="C5665" s="442">
        <f>hourly1!$F5666*유형화!$G$71/hourly1!$F$8763+유형화!$G$72*hourly1!$G5666/hourly1!$F$8763+유형화!$G$74*hourly1!I5666/hourly1!$I$8763</f>
        <v>0.31505491525335061</v>
      </c>
      <c r="D5665" s="14">
        <v>278.23461800000001</v>
      </c>
      <c r="E5665" s="14">
        <v>2.4462000000000002</v>
      </c>
      <c r="F5665" s="1">
        <v>937245</v>
      </c>
      <c r="G5665" s="15">
        <f t="shared" si="176"/>
        <v>0.31838316491277352</v>
      </c>
      <c r="H5665" s="15">
        <f t="shared" si="177"/>
        <v>0.509322819433907</v>
      </c>
    </row>
    <row r="5666" spans="1:8">
      <c r="A5666" s="1">
        <v>5665</v>
      </c>
      <c r="B5666" s="444">
        <f>유형화!$F$71*hourly1!B5667/hourly1!$B$8763+유형화!$F$72*hourly1!C5667/hourly1!$C$8763+유형화!$F$73*hourly1!D5667/hourly1!$D$8763+유형화!$F$74*hourly1!E5667/hourly1!$E$8763</f>
        <v>60.315926156003897</v>
      </c>
      <c r="C5666" s="442">
        <f>hourly1!$F5667*유형화!$G$71/hourly1!$F$8763+유형화!$G$72*hourly1!$G5667/hourly1!$F$8763+유형화!$G$74*hourly1!I5667/hourly1!$I$8763</f>
        <v>0.27523295830118372</v>
      </c>
      <c r="D5666" s="14">
        <v>208.39514</v>
      </c>
      <c r="E5666" s="14">
        <v>1.7769999999999999</v>
      </c>
      <c r="F5666" s="1">
        <v>858674</v>
      </c>
      <c r="G5666" s="15">
        <f t="shared" si="176"/>
        <v>0.23846602806858677</v>
      </c>
      <c r="H5666" s="15">
        <f t="shared" si="177"/>
        <v>0.41033027041782372</v>
      </c>
    </row>
    <row r="5667" spans="1:8">
      <c r="A5667" s="1">
        <v>5666</v>
      </c>
      <c r="B5667" s="444">
        <f>유형화!$F$71*hourly1!B5668/hourly1!$B$8763+유형화!$F$72*hourly1!C5668/hourly1!$C$8763+유형화!$F$73*hourly1!D5668/hourly1!$D$8763+유형화!$F$74*hourly1!E5668/hourly1!$E$8763</f>
        <v>59.327159607826005</v>
      </c>
      <c r="C5667" s="442">
        <f>hourly1!$F5668*유형화!$G$71/hourly1!$F$8763+유형화!$G$72*hourly1!$G5668/hourly1!$F$8763+유형화!$G$74*hourly1!I5668/hourly1!$I$8763</f>
        <v>0.26065128554542794</v>
      </c>
      <c r="D5667" s="14">
        <v>168.75943799999999</v>
      </c>
      <c r="E5667" s="14">
        <v>1.3771199999999999</v>
      </c>
      <c r="F5667" s="1">
        <v>769406</v>
      </c>
      <c r="G5667" s="15">
        <f t="shared" si="176"/>
        <v>0.19311099519377911</v>
      </c>
      <c r="H5667" s="15">
        <f t="shared" si="177"/>
        <v>0.34719014681845861</v>
      </c>
    </row>
    <row r="5668" spans="1:8">
      <c r="A5668" s="1">
        <v>5667</v>
      </c>
      <c r="B5668" s="444">
        <f>유형화!$F$71*hourly1!B5669/hourly1!$B$8763+유형화!$F$72*hourly1!C5669/hourly1!$C$8763+유형화!$F$73*hourly1!D5669/hourly1!$D$8763+유형화!$F$74*hourly1!E5669/hourly1!$E$8763</f>
        <v>59.083954481808554</v>
      </c>
      <c r="C5668" s="442">
        <f>hourly1!$F5669*유형화!$G$71/hourly1!$F$8763+유형화!$G$72*hourly1!$G5669/hourly1!$F$8763+유형화!$G$74*hourly1!I5669/hourly1!$I$8763</f>
        <v>0.25122221614912893</v>
      </c>
      <c r="D5668" s="14">
        <v>126.18348899999999</v>
      </c>
      <c r="E5668" s="14">
        <v>0.55808000000000002</v>
      </c>
      <c r="F5668" s="1">
        <v>662396</v>
      </c>
      <c r="G5668" s="15">
        <f t="shared" si="176"/>
        <v>0.14439144516357824</v>
      </c>
      <c r="H5668" s="15">
        <f t="shared" si="177"/>
        <v>0.27273757779745483</v>
      </c>
    </row>
    <row r="5669" spans="1:8">
      <c r="A5669" s="1">
        <v>5668</v>
      </c>
      <c r="B5669" s="444">
        <f>유형화!$F$71*hourly1!B5670/hourly1!$B$8763+유형화!$F$72*hourly1!C5670/hourly1!$C$8763+유형화!$F$73*hourly1!D5670/hourly1!$D$8763+유형화!$F$74*hourly1!E5670/hourly1!$E$8763</f>
        <v>58.932219991073225</v>
      </c>
      <c r="C5669" s="442">
        <f>hourly1!$F5670*유형화!$G$71/hourly1!$F$8763+유형화!$G$72*hourly1!$G5670/hourly1!$F$8763+유형화!$G$74*hourly1!I5670/hourly1!$I$8763</f>
        <v>0.2361176478205293</v>
      </c>
      <c r="D5669" s="14">
        <v>111.608842</v>
      </c>
      <c r="E5669" s="14">
        <v>1.1999999999999999E-3</v>
      </c>
      <c r="F5669" s="1">
        <v>518564</v>
      </c>
      <c r="G5669" s="15">
        <f t="shared" si="176"/>
        <v>0.12771371371268286</v>
      </c>
      <c r="H5669" s="15">
        <f t="shared" si="177"/>
        <v>0.24548879276319149</v>
      </c>
    </row>
    <row r="5670" spans="1:8">
      <c r="A5670" s="1">
        <v>5669</v>
      </c>
      <c r="B5670" s="444">
        <f>유형화!$F$71*hourly1!B5671/hourly1!$B$8763+유형화!$F$72*hourly1!C5671/hourly1!$C$8763+유형화!$F$73*hourly1!D5671/hourly1!$D$8763+유형화!$F$74*hourly1!E5671/hourly1!$E$8763</f>
        <v>58.909655310697637</v>
      </c>
      <c r="C5670" s="442">
        <f>hourly1!$F5671*유형화!$G$71/hourly1!$F$8763+유형화!$G$72*hourly1!$G5671/hourly1!$F$8763+유형화!$G$74*hourly1!I5671/hourly1!$I$8763</f>
        <v>0.23613158192415346</v>
      </c>
      <c r="D5670" s="14">
        <v>96.339285000000004</v>
      </c>
      <c r="E5670" s="14">
        <v>4.3999999999999997E-2</v>
      </c>
      <c r="F5670" s="1">
        <v>583371</v>
      </c>
      <c r="G5670" s="15">
        <f t="shared" si="176"/>
        <v>0.11024079851822639</v>
      </c>
      <c r="H5670" s="15">
        <f t="shared" si="177"/>
        <v>0.21589070740231864</v>
      </c>
    </row>
    <row r="5671" spans="1:8">
      <c r="A5671" s="1">
        <v>5670</v>
      </c>
      <c r="B5671" s="444">
        <f>유형화!$F$71*hourly1!B5672/hourly1!$B$8763+유형화!$F$72*hourly1!C5672/hourly1!$C$8763+유형화!$F$73*hourly1!D5672/hourly1!$D$8763+유형화!$F$74*hourly1!E5672/hourly1!$E$8763</f>
        <v>60.779044243130052</v>
      </c>
      <c r="C5671" s="442">
        <f>hourly1!$F5672*유형화!$G$71/hourly1!$F$8763+유형화!$G$72*hourly1!$G5672/hourly1!$F$8763+유형화!$G$74*hourly1!I5672/hourly1!$I$8763</f>
        <v>0.25123403161711427</v>
      </c>
      <c r="D5671" s="14">
        <v>78.478456999999977</v>
      </c>
      <c r="E5671" s="14">
        <v>5.8541000000000003E-2</v>
      </c>
      <c r="F5671" s="1">
        <v>900088</v>
      </c>
      <c r="G5671" s="15">
        <f t="shared" si="176"/>
        <v>8.9802698516584289E-2</v>
      </c>
      <c r="H5671" s="15">
        <f t="shared" si="177"/>
        <v>0.17982424883215434</v>
      </c>
    </row>
    <row r="5672" spans="1:8">
      <c r="A5672" s="1">
        <v>5671</v>
      </c>
      <c r="B5672" s="444">
        <f>유형화!$F$71*hourly1!B5673/hourly1!$B$8763+유형화!$F$72*hourly1!C5673/hourly1!$C$8763+유형화!$F$73*hourly1!D5673/hourly1!$D$8763+유형화!$F$74*hourly1!E5673/hourly1!$E$8763</f>
        <v>75.384018285418207</v>
      </c>
      <c r="C5672" s="442">
        <f>hourly1!$F5673*유형화!$G$71/hourly1!$F$8763+유형화!$G$72*hourly1!$G5673/hourly1!$F$8763+유형화!$G$74*hourly1!I5673/hourly1!$I$8763</f>
        <v>0.31998220986122355</v>
      </c>
      <c r="D5672" s="14">
        <v>61.887183000000007</v>
      </c>
      <c r="E5672" s="14">
        <v>20.19109900000003</v>
      </c>
      <c r="F5672" s="1">
        <v>949609</v>
      </c>
      <c r="G5672" s="15">
        <f t="shared" si="176"/>
        <v>7.081734592449597E-2</v>
      </c>
      <c r="H5672" s="15">
        <f t="shared" si="177"/>
        <v>0.14483569385720232</v>
      </c>
    </row>
    <row r="5673" spans="1:8">
      <c r="A5673" s="1">
        <v>5672</v>
      </c>
      <c r="B5673" s="444">
        <f>유형화!$F$71*hourly1!B5674/hourly1!$B$8763+유형화!$F$72*hourly1!C5674/hourly1!$C$8763+유형화!$F$73*hourly1!D5674/hourly1!$D$8763+유형화!$F$74*hourly1!E5674/hourly1!$E$8763</f>
        <v>65.483918859871437</v>
      </c>
      <c r="C5673" s="442">
        <f>hourly1!$F5674*유형화!$G$71/hourly1!$F$8763+유형화!$G$72*hourly1!$G5674/hourly1!$F$8763+유형화!$G$74*hourly1!I5674/hourly1!$I$8763</f>
        <v>0.42548790157800431</v>
      </c>
      <c r="D5673" s="14">
        <v>47.033570999999988</v>
      </c>
      <c r="E5673" s="14">
        <v>140.49029899999991</v>
      </c>
      <c r="F5673" s="1">
        <v>913590</v>
      </c>
      <c r="G5673" s="15">
        <f t="shared" si="176"/>
        <v>5.382039553442497E-2</v>
      </c>
      <c r="H5673" s="15">
        <f t="shared" si="177"/>
        <v>0.11221905526020641</v>
      </c>
    </row>
    <row r="5674" spans="1:8">
      <c r="A5674" s="1">
        <v>5673</v>
      </c>
      <c r="B5674" s="444">
        <f>유형화!$F$71*hourly1!B5675/hourly1!$B$8763+유형화!$F$72*hourly1!C5675/hourly1!$C$8763+유형화!$F$73*hourly1!D5675/hourly1!$D$8763+유형화!$F$74*hourly1!E5675/hourly1!$E$8763</f>
        <v>71.132865351314834</v>
      </c>
      <c r="C5674" s="442">
        <f>hourly1!$F5675*유형화!$G$71/hourly1!$F$8763+유형화!$G$72*hourly1!$G5675/hourly1!$F$8763+유형화!$G$74*hourly1!I5675/hourly1!$I$8763</f>
        <v>0.54637219899465828</v>
      </c>
      <c r="D5674" s="14">
        <v>37.543246999999987</v>
      </c>
      <c r="E5674" s="14">
        <v>392.37902800000012</v>
      </c>
      <c r="F5674" s="1">
        <v>894438</v>
      </c>
      <c r="G5674" s="15">
        <f t="shared" si="176"/>
        <v>4.2960641946294349E-2</v>
      </c>
      <c r="H5674" s="15">
        <f t="shared" si="177"/>
        <v>9.0705384649772194E-2</v>
      </c>
    </row>
    <row r="5675" spans="1:8">
      <c r="A5675" s="1">
        <v>5674</v>
      </c>
      <c r="B5675" s="444">
        <f>유형화!$F$71*hourly1!B5676/hourly1!$B$8763+유형화!$F$72*hourly1!C5676/hourly1!$C$8763+유형화!$F$73*hourly1!D5676/hourly1!$D$8763+유형화!$F$74*hourly1!E5676/hourly1!$E$8763</f>
        <v>81.410262169236049</v>
      </c>
      <c r="C5675" s="442">
        <f>hourly1!$F5676*유형화!$G$71/hourly1!$F$8763+유형화!$G$72*hourly1!$G5676/hourly1!$F$8763+유형화!$G$74*hourly1!I5676/hourly1!$I$8763</f>
        <v>0.65214149787649267</v>
      </c>
      <c r="D5675" s="14">
        <v>47.703622000000003</v>
      </c>
      <c r="E5675" s="14">
        <v>704.79421000000093</v>
      </c>
      <c r="F5675" s="1">
        <v>869249</v>
      </c>
      <c r="G5675" s="15">
        <f t="shared" si="176"/>
        <v>5.4587133187584194E-2</v>
      </c>
      <c r="H5675" s="15">
        <f t="shared" si="177"/>
        <v>0.11371776334688524</v>
      </c>
    </row>
    <row r="5676" spans="1:8">
      <c r="A5676" s="1">
        <v>5675</v>
      </c>
      <c r="B5676" s="444">
        <f>유형화!$F$71*hourly1!B5677/hourly1!$B$8763+유형화!$F$72*hourly1!C5677/hourly1!$C$8763+유형화!$F$73*hourly1!D5677/hourly1!$D$8763+유형화!$F$74*hourly1!E5677/hourly1!$E$8763</f>
        <v>99.58192797785324</v>
      </c>
      <c r="C5676" s="442">
        <f>hourly1!$F5677*유형화!$G$71/hourly1!$F$8763+유형화!$G$72*hourly1!$G5677/hourly1!$F$8763+유형화!$G$74*hourly1!I5677/hourly1!$I$8763</f>
        <v>0.69737249458639361</v>
      </c>
      <c r="D5676" s="14">
        <v>48.547445000000003</v>
      </c>
      <c r="E5676" s="14">
        <v>914.14793299999917</v>
      </c>
      <c r="F5676" s="1">
        <v>846026</v>
      </c>
      <c r="G5676" s="15">
        <f t="shared" si="176"/>
        <v>5.5552717697870367E-2</v>
      </c>
      <c r="H5676" s="15">
        <f t="shared" si="177"/>
        <v>0.115601406515495</v>
      </c>
    </row>
    <row r="5677" spans="1:8">
      <c r="A5677" s="1">
        <v>5676</v>
      </c>
      <c r="B5677" s="444">
        <f>유형화!$F$71*hourly1!B5678/hourly1!$B$8763+유형화!$F$72*hourly1!C5678/hourly1!$C$8763+유형화!$F$73*hourly1!D5678/hourly1!$D$8763+유형화!$F$74*hourly1!E5678/hourly1!$E$8763</f>
        <v>110.08801077869251</v>
      </c>
      <c r="C5677" s="442">
        <f>hourly1!$F5678*유형화!$G$71/hourly1!$F$8763+유형화!$G$72*hourly1!$G5678/hourly1!$F$8763+유형화!$G$74*hourly1!I5678/hourly1!$I$8763</f>
        <v>0.72243644310887078</v>
      </c>
      <c r="D5677" s="14">
        <v>53.805998000000002</v>
      </c>
      <c r="E5677" s="14">
        <v>1007.8788610000011</v>
      </c>
      <c r="F5677" s="1">
        <v>823623</v>
      </c>
      <c r="G5677" s="15">
        <f t="shared" si="176"/>
        <v>6.1570066505995891E-2</v>
      </c>
      <c r="H5677" s="15">
        <f t="shared" si="177"/>
        <v>0.12724675833479088</v>
      </c>
    </row>
    <row r="5678" spans="1:8">
      <c r="A5678" s="1">
        <v>5677</v>
      </c>
      <c r="B5678" s="444">
        <f>유형화!$F$71*hourly1!B5679/hourly1!$B$8763+유형화!$F$72*hourly1!C5679/hourly1!$C$8763+유형화!$F$73*hourly1!D5679/hourly1!$D$8763+유형화!$F$74*hourly1!E5679/hourly1!$E$8763</f>
        <v>129.86275832147041</v>
      </c>
      <c r="C5678" s="442">
        <f>hourly1!$F5679*유형화!$G$71/hourly1!$F$8763+유형화!$G$72*hourly1!$G5679/hourly1!$F$8763+유형화!$G$74*hourly1!I5679/hourly1!$I$8763</f>
        <v>0.65179102665024891</v>
      </c>
      <c r="D5678" s="14">
        <v>81.082256999999998</v>
      </c>
      <c r="E5678" s="14">
        <v>1110.970718</v>
      </c>
      <c r="F5678" s="1">
        <v>855412</v>
      </c>
      <c r="G5678" s="15">
        <f t="shared" si="176"/>
        <v>9.2782220226567499E-2</v>
      </c>
      <c r="H5678" s="15">
        <f t="shared" si="177"/>
        <v>0.18518288181960083</v>
      </c>
    </row>
    <row r="5679" spans="1:8">
      <c r="A5679" s="1">
        <v>5678</v>
      </c>
      <c r="B5679" s="444">
        <f>유형화!$F$71*hourly1!B5680/hourly1!$B$8763+유형화!$F$72*hourly1!C5680/hourly1!$C$8763+유형화!$F$73*hourly1!D5680/hourly1!$D$8763+유형화!$F$74*hourly1!E5680/hourly1!$E$8763</f>
        <v>115.77278049243544</v>
      </c>
      <c r="C5679" s="442">
        <f>hourly1!$F5680*유형화!$G$71/hourly1!$F$8763+유형화!$G$72*hourly1!$G5680/hourly1!$F$8763+유형화!$G$74*hourly1!I5680/hourly1!$I$8763</f>
        <v>0.59128083714352364</v>
      </c>
      <c r="D5679" s="14">
        <v>154.680916</v>
      </c>
      <c r="E5679" s="14">
        <v>1093.715631</v>
      </c>
      <c r="F5679" s="1">
        <v>850276</v>
      </c>
      <c r="G5679" s="15">
        <f t="shared" si="176"/>
        <v>0.17700097831710812</v>
      </c>
      <c r="H5679" s="15">
        <f t="shared" si="177"/>
        <v>0.32337773694313193</v>
      </c>
    </row>
    <row r="5680" spans="1:8">
      <c r="A5680" s="1">
        <v>5679</v>
      </c>
      <c r="B5680" s="444">
        <f>유형화!$F$71*hourly1!B5681/hourly1!$B$8763+유형화!$F$72*hourly1!C5681/hourly1!$C$8763+유형화!$F$73*hourly1!D5681/hourly1!$D$8763+유형화!$F$74*hourly1!E5681/hourly1!$E$8763</f>
        <v>117.83607115063795</v>
      </c>
      <c r="C5680" s="442">
        <f>hourly1!$F5681*유형화!$G$71/hourly1!$F$8763+유형화!$G$72*hourly1!$G5681/hourly1!$F$8763+유형화!$G$74*hourly1!I5681/hourly1!$I$8763</f>
        <v>0.51070399018425761</v>
      </c>
      <c r="D5680" s="14">
        <v>169.126373</v>
      </c>
      <c r="E5680" s="14">
        <v>967.77820800000052</v>
      </c>
      <c r="F5680" s="1">
        <v>844206</v>
      </c>
      <c r="G5680" s="15">
        <f t="shared" si="176"/>
        <v>0.19353087797995805</v>
      </c>
      <c r="H5680" s="15">
        <f t="shared" si="177"/>
        <v>0.34780064037434782</v>
      </c>
    </row>
    <row r="5681" spans="1:8">
      <c r="A5681" s="1">
        <v>5680</v>
      </c>
      <c r="B5681" s="444">
        <f>유형화!$F$71*hourly1!B5682/hourly1!$B$8763+유형화!$F$72*hourly1!C5682/hourly1!$C$8763+유형화!$F$73*hourly1!D5682/hourly1!$D$8763+유형화!$F$74*hourly1!E5682/hourly1!$E$8763</f>
        <v>111.30109724734977</v>
      </c>
      <c r="C5681" s="442">
        <f>hourly1!$F5682*유형화!$G$71/hourly1!$F$8763+유형화!$G$72*hourly1!$G5682/hourly1!$F$8763+유형화!$G$74*hourly1!I5682/hourly1!$I$8763</f>
        <v>0.47549414004570378</v>
      </c>
      <c r="D5681" s="14">
        <v>166.92678799999999</v>
      </c>
      <c r="E5681" s="14">
        <v>778.67371300000048</v>
      </c>
      <c r="F5681" s="1">
        <v>866349</v>
      </c>
      <c r="G5681" s="15">
        <f t="shared" si="176"/>
        <v>0.19101389846522826</v>
      </c>
      <c r="H5681" s="15">
        <f t="shared" si="177"/>
        <v>0.34413344357363046</v>
      </c>
    </row>
    <row r="5682" spans="1:8">
      <c r="A5682" s="1">
        <v>5681</v>
      </c>
      <c r="B5682" s="444">
        <f>유형화!$F$71*hourly1!B5683/hourly1!$B$8763+유형화!$F$72*hourly1!C5683/hourly1!$C$8763+유형화!$F$73*hourly1!D5683/hourly1!$D$8763+유형화!$F$74*hourly1!E5683/hourly1!$E$8763</f>
        <v>104.05552433164232</v>
      </c>
      <c r="C5682" s="442">
        <f>hourly1!$F5683*유형화!$G$71/hourly1!$F$8763+유형화!$G$72*hourly1!$G5683/hourly1!$F$8763+유형화!$G$74*hourly1!I5683/hourly1!$I$8763</f>
        <v>0.36491896067529472</v>
      </c>
      <c r="D5682" s="14">
        <v>149.499537</v>
      </c>
      <c r="E5682" s="14">
        <v>601.78679699999941</v>
      </c>
      <c r="F5682" s="1">
        <v>868671</v>
      </c>
      <c r="G5682" s="15">
        <f t="shared" si="176"/>
        <v>0.17107193952067562</v>
      </c>
      <c r="H5682" s="15">
        <f t="shared" si="177"/>
        <v>0.31441870967462476</v>
      </c>
    </row>
    <row r="5683" spans="1:8">
      <c r="A5683" s="1">
        <v>5682</v>
      </c>
      <c r="B5683" s="444">
        <f>유형화!$F$71*hourly1!B5684/hourly1!$B$8763+유형화!$F$72*hourly1!C5684/hourly1!$C$8763+유형화!$F$73*hourly1!D5684/hourly1!$D$8763+유형화!$F$74*hourly1!E5684/hourly1!$E$8763</f>
        <v>107.21525013385501</v>
      </c>
      <c r="C5683" s="442">
        <f>hourly1!$F5684*유형화!$G$71/hourly1!$F$8763+유형화!$G$72*hourly1!$G5684/hourly1!$F$8763+유형화!$G$74*hourly1!I5684/hourly1!$I$8763</f>
        <v>0.49570462026372042</v>
      </c>
      <c r="D5683" s="14">
        <v>144.16342399999999</v>
      </c>
      <c r="E5683" s="14">
        <v>313.97934199999958</v>
      </c>
      <c r="F5683" s="1">
        <v>825274</v>
      </c>
      <c r="G5683" s="15">
        <f t="shared" si="176"/>
        <v>0.16496583900203995</v>
      </c>
      <c r="H5683" s="15">
        <f t="shared" si="177"/>
        <v>0.30507918815955309</v>
      </c>
    </row>
    <row r="5684" spans="1:8">
      <c r="A5684" s="1">
        <v>5683</v>
      </c>
      <c r="B5684" s="444">
        <f>유형화!$F$71*hourly1!B5685/hourly1!$B$8763+유형화!$F$72*hourly1!C5685/hourly1!$C$8763+유형화!$F$73*hourly1!D5685/hourly1!$D$8763+유형화!$F$74*hourly1!E5685/hourly1!$E$8763</f>
        <v>115.43904838223334</v>
      </c>
      <c r="C5684" s="442">
        <f>hourly1!$F5685*유형화!$G$71/hourly1!$F$8763+유형화!$G$72*hourly1!$G5685/hourly1!$F$8763+유형화!$G$74*hourly1!I5685/hourly1!$I$8763</f>
        <v>0.58135087339062863</v>
      </c>
      <c r="D5684" s="14">
        <v>175.026803</v>
      </c>
      <c r="E5684" s="14">
        <v>74.665651999999994</v>
      </c>
      <c r="F5684" s="1">
        <v>830939</v>
      </c>
      <c r="G5684" s="15">
        <f t="shared" si="176"/>
        <v>0.20028272500478181</v>
      </c>
      <c r="H5684" s="15">
        <f t="shared" si="177"/>
        <v>0.35754844047907586</v>
      </c>
    </row>
    <row r="5685" spans="1:8">
      <c r="A5685" s="1">
        <v>5684</v>
      </c>
      <c r="B5685" s="444">
        <f>유형화!$F$71*hourly1!B5686/hourly1!$B$8763+유형화!$F$72*hourly1!C5686/hourly1!$C$8763+유형화!$F$73*hourly1!D5686/hourly1!$D$8763+유형화!$F$74*hourly1!E5686/hourly1!$E$8763</f>
        <v>121.91429431184774</v>
      </c>
      <c r="C5685" s="442">
        <f>hourly1!$F5686*유형화!$G$71/hourly1!$F$8763+유형화!$G$72*hourly1!$G5686/hourly1!$F$8763+유형화!$G$74*hourly1!I5686/hourly1!$I$8763</f>
        <v>0.6116317177156021</v>
      </c>
      <c r="D5685" s="14">
        <v>245.03757599999989</v>
      </c>
      <c r="E5685" s="14">
        <v>15.148426999999989</v>
      </c>
      <c r="F5685" s="1">
        <v>828310</v>
      </c>
      <c r="G5685" s="15">
        <f t="shared" si="176"/>
        <v>0.28039587428130253</v>
      </c>
      <c r="H5685" s="15">
        <f t="shared" si="177"/>
        <v>0.46406429332131516</v>
      </c>
    </row>
    <row r="5686" spans="1:8">
      <c r="A5686" s="1">
        <v>5685</v>
      </c>
      <c r="B5686" s="444">
        <f>유형화!$F$71*hourly1!B5687/hourly1!$B$8763+유형화!$F$72*hourly1!C5687/hourly1!$C$8763+유형화!$F$73*hourly1!D5687/hourly1!$D$8763+유형화!$F$74*hourly1!E5687/hourly1!$E$8763</f>
        <v>95.896573214244214</v>
      </c>
      <c r="C5686" s="442">
        <f>hourly1!$F5687*유형화!$G$71/hourly1!$F$8763+유형화!$G$72*hourly1!$G5687/hourly1!$F$8763+유형화!$G$74*hourly1!I5687/hourly1!$I$8763</f>
        <v>0.42029968884261915</v>
      </c>
      <c r="D5686" s="14">
        <v>298.32484499999998</v>
      </c>
      <c r="E5686" s="14">
        <v>18.249659999999999</v>
      </c>
      <c r="F5686" s="1">
        <v>819348</v>
      </c>
      <c r="G5686" s="15">
        <f t="shared" si="176"/>
        <v>0.3413723605134304</v>
      </c>
      <c r="H5686" s="15">
        <f t="shared" si="177"/>
        <v>0.53527211623153736</v>
      </c>
    </row>
    <row r="5687" spans="1:8">
      <c r="A5687" s="1">
        <v>5686</v>
      </c>
      <c r="B5687" s="444">
        <f>유형화!$F$71*hourly1!B5688/hourly1!$B$8763+유형화!$F$72*hourly1!C5688/hourly1!$C$8763+유형화!$F$73*hourly1!D5688/hourly1!$D$8763+유형화!$F$74*hourly1!E5688/hourly1!$E$8763</f>
        <v>74.652716597398253</v>
      </c>
      <c r="C5687" s="442">
        <f>hourly1!$F5688*유형화!$G$71/hourly1!$F$8763+유형화!$G$72*hourly1!$G5688/hourly1!$F$8763+유형화!$G$74*hourly1!I5688/hourly1!$I$8763</f>
        <v>0.40515559981075722</v>
      </c>
      <c r="D5687" s="14">
        <v>341.488405</v>
      </c>
      <c r="E5687" s="14">
        <v>14.74372</v>
      </c>
      <c r="F5687" s="1">
        <v>863201</v>
      </c>
      <c r="G5687" s="15">
        <f t="shared" si="176"/>
        <v>0.39076431231470621</v>
      </c>
      <c r="H5687" s="15">
        <f t="shared" si="177"/>
        <v>0.58768587774305547</v>
      </c>
    </row>
    <row r="5688" spans="1:8">
      <c r="A5688" s="1">
        <v>5687</v>
      </c>
      <c r="B5688" s="444">
        <f>유형화!$F$71*hourly1!B5689/hourly1!$B$8763+유형화!$F$72*hourly1!C5689/hourly1!$C$8763+유형화!$F$73*hourly1!D5689/hourly1!$D$8763+유형화!$F$74*hourly1!E5689/hourly1!$E$8763</f>
        <v>70.582474543002064</v>
      </c>
      <c r="C5688" s="442">
        <f>hourly1!$F5689*유형화!$G$71/hourly1!$F$8763+유형화!$G$72*hourly1!$G5689/hourly1!$F$8763+유형화!$G$74*hourly1!I5689/hourly1!$I$8763</f>
        <v>0.3901071753265849</v>
      </c>
      <c r="D5688" s="14">
        <v>352.82459899999998</v>
      </c>
      <c r="E5688" s="14">
        <v>10.82084</v>
      </c>
      <c r="F5688" s="1">
        <v>882264</v>
      </c>
      <c r="G5688" s="15">
        <f t="shared" si="176"/>
        <v>0.40373629024372576</v>
      </c>
      <c r="H5688" s="15">
        <f t="shared" si="177"/>
        <v>0.60074891860566038</v>
      </c>
    </row>
    <row r="5689" spans="1:8">
      <c r="A5689" s="1">
        <v>5688</v>
      </c>
      <c r="B5689" s="444">
        <f>유형화!$F$71*hourly1!B5690/hourly1!$B$8763+유형화!$F$72*hourly1!C5690/hourly1!$C$8763+유형화!$F$73*hourly1!D5690/hourly1!$D$8763+유형화!$F$74*hourly1!E5690/hourly1!$E$8763</f>
        <v>67.126816635275205</v>
      </c>
      <c r="C5689" s="442">
        <f>hourly1!$F5690*유형화!$G$71/hourly1!$F$8763+유형화!$G$72*hourly1!$G5690/hourly1!$F$8763+유형화!$G$74*hourly1!I5690/hourly1!$I$8763</f>
        <v>0.31489218773909644</v>
      </c>
      <c r="D5689" s="14">
        <v>349.86904399999997</v>
      </c>
      <c r="E5689" s="14">
        <v>2.4679600000000002</v>
      </c>
      <c r="F5689" s="1">
        <v>901210</v>
      </c>
      <c r="G5689" s="15">
        <f t="shared" si="176"/>
        <v>0.40035425618291104</v>
      </c>
      <c r="H5689" s="15">
        <f t="shared" si="177"/>
        <v>0.59736994639487084</v>
      </c>
    </row>
    <row r="5690" spans="1:8">
      <c r="A5690" s="1">
        <v>5689</v>
      </c>
      <c r="B5690" s="444">
        <f>유형화!$F$71*hourly1!B5691/hourly1!$B$8763+유형화!$F$72*hourly1!C5691/hourly1!$C$8763+유형화!$F$73*hourly1!D5691/hourly1!$D$8763+유형화!$F$74*hourly1!E5691/hourly1!$E$8763</f>
        <v>65.146020120819529</v>
      </c>
      <c r="C5690" s="442">
        <f>hourly1!$F5691*유형화!$G$71/hourly1!$F$8763+유형화!$G$72*hourly1!$G5691/hourly1!$F$8763+유형화!$G$74*hourly1!I5691/hourly1!$I$8763</f>
        <v>0.26278540352155066</v>
      </c>
      <c r="D5690" s="14">
        <v>321.52462600000001</v>
      </c>
      <c r="E5690" s="14">
        <v>0.48543999999999998</v>
      </c>
      <c r="F5690" s="1">
        <v>847314</v>
      </c>
      <c r="G5690" s="15">
        <f t="shared" si="176"/>
        <v>0.36791981083847669</v>
      </c>
      <c r="H5690" s="15">
        <f t="shared" si="177"/>
        <v>0.56398633493822314</v>
      </c>
    </row>
    <row r="5691" spans="1:8">
      <c r="A5691" s="1">
        <v>5690</v>
      </c>
      <c r="B5691" s="444">
        <f>유형화!$F$71*hourly1!B5692/hourly1!$B$8763+유형화!$F$72*hourly1!C5692/hourly1!$C$8763+유형화!$F$73*hourly1!D5692/hourly1!$D$8763+유형화!$F$74*hourly1!E5692/hourly1!$E$8763</f>
        <v>63.192331142387062</v>
      </c>
      <c r="C5691" s="442">
        <f>hourly1!$F5692*유형화!$G$71/hourly1!$F$8763+유형화!$G$72*hourly1!$G5692/hourly1!$F$8763+유형화!$G$74*hourly1!I5692/hourly1!$I$8763</f>
        <v>0.24331017135617006</v>
      </c>
      <c r="D5691" s="14">
        <v>336.86902400000008</v>
      </c>
      <c r="E5691" s="14">
        <v>0.78883999999999999</v>
      </c>
      <c r="F5691" s="1">
        <v>777785</v>
      </c>
      <c r="G5691" s="15">
        <f t="shared" si="176"/>
        <v>0.38547836639866673</v>
      </c>
      <c r="H5691" s="15">
        <f t="shared" si="177"/>
        <v>0.58228208099511158</v>
      </c>
    </row>
    <row r="5692" spans="1:8">
      <c r="A5692" s="1">
        <v>5691</v>
      </c>
      <c r="B5692" s="444">
        <f>유형화!$F$71*hourly1!B5693/hourly1!$B$8763+유형화!$F$72*hourly1!C5693/hourly1!$C$8763+유형화!$F$73*hourly1!D5693/hourly1!$D$8763+유형화!$F$74*hourly1!E5693/hourly1!$E$8763</f>
        <v>61.632033811950215</v>
      </c>
      <c r="C5692" s="442">
        <f>hourly1!$F5693*유형화!$G$71/hourly1!$F$8763+유형화!$G$72*hourly1!$G5693/hourly1!$F$8763+유형화!$G$74*hourly1!I5693/hourly1!$I$8763</f>
        <v>0.23750592456582154</v>
      </c>
      <c r="D5692" s="14">
        <v>341.03366899999997</v>
      </c>
      <c r="E5692" s="14">
        <v>0.51047999999999993</v>
      </c>
      <c r="F5692" s="1">
        <v>649632</v>
      </c>
      <c r="G5692" s="15">
        <f t="shared" si="176"/>
        <v>0.39024395906779363</v>
      </c>
      <c r="H5692" s="15">
        <f t="shared" si="177"/>
        <v>0.58715602099059738</v>
      </c>
    </row>
    <row r="5693" spans="1:8">
      <c r="A5693" s="1">
        <v>5692</v>
      </c>
      <c r="B5693" s="444">
        <f>유형화!$F$71*hourly1!B5694/hourly1!$B$8763+유형화!$F$72*hourly1!C5694/hourly1!$C$8763+유형화!$F$73*hourly1!D5694/hourly1!$D$8763+유형화!$F$74*hourly1!E5694/hourly1!$E$8763</f>
        <v>60.458686713750978</v>
      </c>
      <c r="C5693" s="442">
        <f>hourly1!$F5694*유형화!$G$71/hourly1!$F$8763+유형화!$G$72*hourly1!$G5694/hourly1!$F$8763+유형화!$G$74*hourly1!I5694/hourly1!$I$8763</f>
        <v>0.23754112651181952</v>
      </c>
      <c r="D5693" s="14">
        <v>287.59466900000001</v>
      </c>
      <c r="E5693" s="14">
        <v>0</v>
      </c>
      <c r="F5693" s="1">
        <v>521003</v>
      </c>
      <c r="G5693" s="15">
        <f t="shared" si="176"/>
        <v>0.32909384743871628</v>
      </c>
      <c r="H5693" s="15">
        <f t="shared" si="177"/>
        <v>0.52154200408751838</v>
      </c>
    </row>
    <row r="5694" spans="1:8">
      <c r="A5694" s="1">
        <v>5693</v>
      </c>
      <c r="B5694" s="444">
        <f>유형화!$F$71*hourly1!B5695/hourly1!$B$8763+유형화!$F$72*hourly1!C5695/hourly1!$C$8763+유형화!$F$73*hourly1!D5695/hourly1!$D$8763+유형화!$F$74*hourly1!E5695/hourly1!$E$8763</f>
        <v>59.833050652493327</v>
      </c>
      <c r="C5694" s="442">
        <f>hourly1!$F5695*유형화!$G$71/hourly1!$F$8763+유형화!$G$72*hourly1!$G5695/hourly1!$F$8763+유형화!$G$74*hourly1!I5695/hourly1!$I$8763</f>
        <v>0.23625503319310454</v>
      </c>
      <c r="D5694" s="14">
        <v>251.28276500000001</v>
      </c>
      <c r="E5694" s="14">
        <v>0</v>
      </c>
      <c r="F5694" s="1">
        <v>577748</v>
      </c>
      <c r="G5694" s="15">
        <f t="shared" si="176"/>
        <v>0.28754222815197178</v>
      </c>
      <c r="H5694" s="15">
        <f t="shared" si="177"/>
        <v>0.47281602757835123</v>
      </c>
    </row>
    <row r="5695" spans="1:8">
      <c r="A5695" s="1">
        <v>5694</v>
      </c>
      <c r="B5695" s="444">
        <f>유형화!$F$71*hourly1!B5696/hourly1!$B$8763+유형화!$F$72*hourly1!C5696/hourly1!$C$8763+유형화!$F$73*hourly1!D5696/hourly1!$D$8763+유형화!$F$74*hourly1!E5696/hourly1!$E$8763</f>
        <v>61.114473843655723</v>
      </c>
      <c r="C5695" s="442">
        <f>hourly1!$F5696*유형화!$G$71/hourly1!$F$8763+유형화!$G$72*hourly1!$G5696/hourly1!$F$8763+유형화!$G$74*hourly1!I5696/hourly1!$I$8763</f>
        <v>0.42132315282811367</v>
      </c>
      <c r="D5695" s="14">
        <v>239.28315499999999</v>
      </c>
      <c r="E5695" s="14">
        <v>0.20122399999999999</v>
      </c>
      <c r="F5695" s="1">
        <v>924563</v>
      </c>
      <c r="G5695" s="15">
        <f t="shared" si="176"/>
        <v>0.27381110498339833</v>
      </c>
      <c r="H5695" s="15">
        <f t="shared" si="177"/>
        <v>0.45589890019989249</v>
      </c>
    </row>
    <row r="5696" spans="1:8">
      <c r="A5696" s="1">
        <v>5695</v>
      </c>
      <c r="B5696" s="444">
        <f>유형화!$F$71*hourly1!B5697/hourly1!$B$8763+유형화!$F$72*hourly1!C5697/hourly1!$C$8763+유형화!$F$73*hourly1!D5697/hourly1!$D$8763+유형화!$F$74*hourly1!E5697/hourly1!$E$8763</f>
        <v>78.281124734110549</v>
      </c>
      <c r="C5696" s="442">
        <f>hourly1!$F5697*유형화!$G$71/hourly1!$F$8763+유형화!$G$72*hourly1!$G5697/hourly1!$F$8763+유형화!$G$74*hourly1!I5697/hourly1!$I$8763</f>
        <v>0.7516087520788548</v>
      </c>
      <c r="D5696" s="14">
        <v>203.12194600000001</v>
      </c>
      <c r="E5696" s="14">
        <v>36.996103000000041</v>
      </c>
      <c r="F5696" s="1">
        <v>962650</v>
      </c>
      <c r="G5696" s="15">
        <f t="shared" si="176"/>
        <v>0.23243192560144141</v>
      </c>
      <c r="H5696" s="15">
        <f t="shared" si="177"/>
        <v>0.40224440580011345</v>
      </c>
    </row>
    <row r="5697" spans="1:8">
      <c r="A5697" s="1">
        <v>5696</v>
      </c>
      <c r="B5697" s="444">
        <f>유형화!$F$71*hourly1!B5698/hourly1!$B$8763+유형화!$F$72*hourly1!C5698/hourly1!$C$8763+유형화!$F$73*hourly1!D5698/hourly1!$D$8763+유형화!$F$74*hourly1!E5698/hourly1!$E$8763</f>
        <v>254.44977811537791</v>
      </c>
      <c r="C5697" s="442">
        <f>hourly1!$F5698*유형화!$G$71/hourly1!$F$8763+유형화!$G$72*hourly1!$G5698/hourly1!$F$8763+유형화!$G$74*hourly1!I5698/hourly1!$I$8763</f>
        <v>0.65027098706542363</v>
      </c>
      <c r="D5697" s="14">
        <v>176.494023</v>
      </c>
      <c r="E5697" s="14">
        <v>277.27305199999989</v>
      </c>
      <c r="F5697" s="1">
        <v>926287</v>
      </c>
      <c r="G5697" s="15">
        <f t="shared" si="176"/>
        <v>0.20196166111482158</v>
      </c>
      <c r="H5697" s="15">
        <f t="shared" si="177"/>
        <v>0.35995232794306803</v>
      </c>
    </row>
    <row r="5698" spans="1:8">
      <c r="A5698" s="1">
        <v>5697</v>
      </c>
      <c r="B5698" s="444">
        <f>유형화!$F$71*hourly1!B5699/hourly1!$B$8763+유형화!$F$72*hourly1!C5699/hourly1!$C$8763+유형화!$F$73*hourly1!D5699/hourly1!$D$8763+유형화!$F$74*hourly1!E5699/hourly1!$E$8763</f>
        <v>466.87074242758086</v>
      </c>
      <c r="C5698" s="442">
        <f>hourly1!$F5699*유형화!$G$71/hourly1!$F$8763+유형화!$G$72*hourly1!$G5699/hourly1!$F$8763+유형화!$G$74*hourly1!I5699/hourly1!$I$8763</f>
        <v>0.57562086033362381</v>
      </c>
      <c r="D5698" s="14">
        <v>127.07860599999999</v>
      </c>
      <c r="E5698" s="14">
        <v>599.72198899999978</v>
      </c>
      <c r="F5698" s="1">
        <v>870586</v>
      </c>
      <c r="G5698" s="15">
        <f t="shared" ref="G5698:G5761" si="178">D5698/$I$1</f>
        <v>0.14541572526745528</v>
      </c>
      <c r="H5698" s="15">
        <f t="shared" ref="H5698:H5761" si="179">G5698/(1-$H$1*(1-G5698))</f>
        <v>0.27438034639710346</v>
      </c>
    </row>
    <row r="5699" spans="1:8">
      <c r="A5699" s="1">
        <v>5698</v>
      </c>
      <c r="B5699" s="444">
        <f>유형화!$F$71*hourly1!B5700/hourly1!$B$8763+유형화!$F$72*hourly1!C5700/hourly1!$C$8763+유형화!$F$73*hourly1!D5700/hourly1!$D$8763+유형화!$F$74*hourly1!E5700/hourly1!$E$8763</f>
        <v>653.14514538267031</v>
      </c>
      <c r="C5699" s="442">
        <f>hourly1!$F5700*유형화!$G$71/hourly1!$F$8763+유형화!$G$72*hourly1!$G5700/hourly1!$F$8763+유형화!$G$74*hourly1!I5700/hourly1!$I$8763</f>
        <v>0.49031978184386082</v>
      </c>
      <c r="D5699" s="14">
        <v>101.96141</v>
      </c>
      <c r="E5699" s="14">
        <v>894.15068999999903</v>
      </c>
      <c r="F5699" s="1">
        <v>877612</v>
      </c>
      <c r="G5699" s="15">
        <f t="shared" si="178"/>
        <v>0.11667418184019399</v>
      </c>
      <c r="H5699" s="15">
        <f t="shared" si="179"/>
        <v>0.2269171680644774</v>
      </c>
    </row>
    <row r="5700" spans="1:8">
      <c r="A5700" s="1">
        <v>5699</v>
      </c>
      <c r="B5700" s="444">
        <f>유형화!$F$71*hourly1!B5701/hourly1!$B$8763+유형화!$F$72*hourly1!C5701/hourly1!$C$8763+유형화!$F$73*hourly1!D5701/hourly1!$D$8763+유형화!$F$74*hourly1!E5701/hourly1!$E$8763</f>
        <v>734.33184519677081</v>
      </c>
      <c r="C5700" s="442">
        <f>hourly1!$F5701*유형화!$G$71/hourly1!$F$8763+유형화!$G$72*hourly1!$G5701/hourly1!$F$8763+유형화!$G$74*hourly1!I5701/hourly1!$I$8763</f>
        <v>0.45833889539075429</v>
      </c>
      <c r="D5700" s="14">
        <v>84.460110000000014</v>
      </c>
      <c r="E5700" s="14">
        <v>1076.5761569999991</v>
      </c>
      <c r="F5700" s="1">
        <v>882003</v>
      </c>
      <c r="G5700" s="15">
        <f t="shared" si="178"/>
        <v>9.6647488813491181E-2</v>
      </c>
      <c r="H5700" s="15">
        <f t="shared" si="179"/>
        <v>0.19208250718461226</v>
      </c>
    </row>
    <row r="5701" spans="1:8">
      <c r="A5701" s="1">
        <v>5700</v>
      </c>
      <c r="B5701" s="444">
        <f>유형화!$F$71*hourly1!B5702/hourly1!$B$8763+유형화!$F$72*hourly1!C5702/hourly1!$C$8763+유형화!$F$73*hourly1!D5702/hourly1!$D$8763+유형화!$F$74*hourly1!E5702/hourly1!$E$8763</f>
        <v>673.83954117362202</v>
      </c>
      <c r="C5701" s="442">
        <f>hourly1!$F5702*유형화!$G$71/hourly1!$F$8763+유형화!$G$72*hourly1!$G5702/hourly1!$F$8763+유형화!$G$74*hourly1!I5702/hourly1!$I$8763</f>
        <v>0.44234360374802723</v>
      </c>
      <c r="D5701" s="14">
        <v>82.043360000000007</v>
      </c>
      <c r="E5701" s="14">
        <v>1263.5135869999999</v>
      </c>
      <c r="F5701" s="1">
        <v>847463</v>
      </c>
      <c r="G5701" s="15">
        <f t="shared" si="178"/>
        <v>9.3882007942225384E-2</v>
      </c>
      <c r="H5701" s="15">
        <f t="shared" si="179"/>
        <v>0.18715198981232292</v>
      </c>
    </row>
    <row r="5702" spans="1:8">
      <c r="A5702" s="1">
        <v>5701</v>
      </c>
      <c r="B5702" s="444">
        <f>유형화!$F$71*hourly1!B5703/hourly1!$B$8763+유형화!$F$72*hourly1!C5703/hourly1!$C$8763+유형화!$F$73*hourly1!D5703/hourly1!$D$8763+유형화!$F$74*hourly1!E5703/hourly1!$E$8763</f>
        <v>501.95965894523323</v>
      </c>
      <c r="C5702" s="442">
        <f>hourly1!$F5703*유형화!$G$71/hourly1!$F$8763+유형화!$G$72*hourly1!$G5703/hourly1!$F$8763+유형화!$G$74*hourly1!I5703/hourly1!$I$8763</f>
        <v>0.55406692066267171</v>
      </c>
      <c r="D5702" s="14">
        <v>69.333732999999995</v>
      </c>
      <c r="E5702" s="14">
        <v>1344.845975</v>
      </c>
      <c r="F5702" s="1">
        <v>874693</v>
      </c>
      <c r="G5702" s="15">
        <f t="shared" si="178"/>
        <v>7.9338414128457602E-2</v>
      </c>
      <c r="H5702" s="15">
        <f t="shared" si="179"/>
        <v>0.1607224626908163</v>
      </c>
    </row>
    <row r="5703" spans="1:8">
      <c r="A5703" s="1">
        <v>5702</v>
      </c>
      <c r="B5703" s="444">
        <f>유형화!$F$71*hourly1!B5704/hourly1!$B$8763+유형화!$F$72*hourly1!C5704/hourly1!$C$8763+유형화!$F$73*hourly1!D5704/hourly1!$D$8763+유형화!$F$74*hourly1!E5704/hourly1!$E$8763</f>
        <v>590.92473662041687</v>
      </c>
      <c r="C5703" s="442">
        <f>hourly1!$F5704*유형화!$G$71/hourly1!$F$8763+유형화!$G$72*hourly1!$G5704/hourly1!$F$8763+유형화!$G$74*hourly1!I5704/hourly1!$I$8763</f>
        <v>0.51679694182337965</v>
      </c>
      <c r="D5703" s="14">
        <v>133.69210100000001</v>
      </c>
      <c r="E5703" s="14">
        <v>1319.2943059999991</v>
      </c>
      <c r="F5703" s="1">
        <v>887283</v>
      </c>
      <c r="G5703" s="15">
        <f t="shared" si="178"/>
        <v>0.15298353075611235</v>
      </c>
      <c r="H5703" s="15">
        <f t="shared" si="179"/>
        <v>0.28641041858238681</v>
      </c>
    </row>
    <row r="5704" spans="1:8">
      <c r="A5704" s="1">
        <v>5703</v>
      </c>
      <c r="B5704" s="444">
        <f>유형화!$F$71*hourly1!B5705/hourly1!$B$8763+유형화!$F$72*hourly1!C5705/hourly1!$C$8763+유형화!$F$73*hourly1!D5705/hourly1!$D$8763+유형화!$F$74*hourly1!E5705/hourly1!$E$8763</f>
        <v>739.38056317892335</v>
      </c>
      <c r="C5704" s="442">
        <f>hourly1!$F5705*유형화!$G$71/hourly1!$F$8763+유형화!$G$72*hourly1!$G5705/hourly1!$F$8763+유형화!$G$74*hourly1!I5705/hourly1!$I$8763</f>
        <v>0.38916943459847492</v>
      </c>
      <c r="D5704" s="14">
        <v>154.555531</v>
      </c>
      <c r="E5704" s="14">
        <v>1232.072864</v>
      </c>
      <c r="F5704" s="1">
        <v>860951</v>
      </c>
      <c r="G5704" s="15">
        <f t="shared" si="178"/>
        <v>0.17685750058087407</v>
      </c>
      <c r="H5704" s="15">
        <f t="shared" si="179"/>
        <v>0.32316219661055878</v>
      </c>
    </row>
    <row r="5705" spans="1:8">
      <c r="A5705" s="1">
        <v>5704</v>
      </c>
      <c r="B5705" s="444">
        <f>유형화!$F$71*hourly1!B5706/hourly1!$B$8763+유형화!$F$72*hourly1!C5706/hourly1!$C$8763+유형화!$F$73*hourly1!D5706/hourly1!$D$8763+유형화!$F$74*hourly1!E5706/hourly1!$E$8763</f>
        <v>641.69198865400369</v>
      </c>
      <c r="C5705" s="442">
        <f>hourly1!$F5706*유형화!$G$71/hourly1!$F$8763+유형화!$G$72*hourly1!$G5706/hourly1!$F$8763+유형화!$G$74*hourly1!I5706/hourly1!$I$8763</f>
        <v>0.36795749161121166</v>
      </c>
      <c r="D5705" s="14">
        <v>157.15238299999999</v>
      </c>
      <c r="E5705" s="14">
        <v>1042.593932</v>
      </c>
      <c r="F5705" s="1">
        <v>890088</v>
      </c>
      <c r="G5705" s="15">
        <f t="shared" si="178"/>
        <v>0.17982907171214882</v>
      </c>
      <c r="H5705" s="15">
        <f t="shared" si="179"/>
        <v>0.32761360810630152</v>
      </c>
    </row>
    <row r="5706" spans="1:8">
      <c r="A5706" s="1">
        <v>5705</v>
      </c>
      <c r="B5706" s="444">
        <f>유형화!$F$71*hourly1!B5707/hourly1!$B$8763+유형화!$F$72*hourly1!C5707/hourly1!$C$8763+유형화!$F$73*hourly1!D5707/hourly1!$D$8763+유형화!$F$74*hourly1!E5707/hourly1!$E$8763</f>
        <v>576.46806800087381</v>
      </c>
      <c r="C5706" s="442">
        <f>hourly1!$F5707*유형화!$G$71/hourly1!$F$8763+유형화!$G$72*hourly1!$G5707/hourly1!$F$8763+유형화!$G$74*hourly1!I5707/hourly1!$I$8763</f>
        <v>0.38922020036781912</v>
      </c>
      <c r="D5706" s="14">
        <v>160.16211100000001</v>
      </c>
      <c r="E5706" s="14">
        <v>739.81684200000086</v>
      </c>
      <c r="F5706" s="1">
        <v>883055</v>
      </c>
      <c r="G5706" s="15">
        <f t="shared" si="178"/>
        <v>0.18327309579892367</v>
      </c>
      <c r="H5706" s="15">
        <f t="shared" si="179"/>
        <v>0.33273970289780369</v>
      </c>
    </row>
    <row r="5707" spans="1:8">
      <c r="A5707" s="1">
        <v>5706</v>
      </c>
      <c r="B5707" s="444">
        <f>유형화!$F$71*hourly1!B5708/hourly1!$B$8763+유형화!$F$72*hourly1!C5708/hourly1!$C$8763+유형화!$F$73*hourly1!D5708/hourly1!$D$8763+유형화!$F$74*hourly1!E5708/hourly1!$E$8763</f>
        <v>426.37848012986422</v>
      </c>
      <c r="C5707" s="442">
        <f>hourly1!$F5708*유형화!$G$71/hourly1!$F$8763+유형화!$G$72*hourly1!$G5708/hourly1!$F$8763+유형화!$G$74*hourly1!I5708/hourly1!$I$8763</f>
        <v>0.51690955545617856</v>
      </c>
      <c r="D5707" s="14">
        <v>142.022009</v>
      </c>
      <c r="E5707" s="14">
        <v>373.28764800000039</v>
      </c>
      <c r="F5707" s="1">
        <v>837846</v>
      </c>
      <c r="G5707" s="15">
        <f t="shared" si="178"/>
        <v>0.16251542327019278</v>
      </c>
      <c r="H5707" s="15">
        <f t="shared" si="179"/>
        <v>0.30129847956592415</v>
      </c>
    </row>
    <row r="5708" spans="1:8">
      <c r="A5708" s="1">
        <v>5707</v>
      </c>
      <c r="B5708" s="444">
        <f>유형화!$F$71*hourly1!B5709/hourly1!$B$8763+유형화!$F$72*hourly1!C5709/hourly1!$C$8763+유형화!$F$73*hourly1!D5709/hourly1!$D$8763+유형화!$F$74*hourly1!E5709/hourly1!$E$8763</f>
        <v>187.20561590214714</v>
      </c>
      <c r="C5708" s="442">
        <f>hourly1!$F5709*유형화!$G$71/hourly1!$F$8763+유형화!$G$72*hourly1!$G5709/hourly1!$F$8763+유형화!$G$74*hourly1!I5709/hourly1!$I$8763</f>
        <v>0.63942080207143159</v>
      </c>
      <c r="D5708" s="14">
        <v>142.16548399999999</v>
      </c>
      <c r="E5708" s="14">
        <v>78.081216000000083</v>
      </c>
      <c r="F5708" s="1">
        <v>830764</v>
      </c>
      <c r="G5708" s="15">
        <f t="shared" si="178"/>
        <v>0.16267960134736453</v>
      </c>
      <c r="H5708" s="15">
        <f t="shared" si="179"/>
        <v>0.30155237780768318</v>
      </c>
    </row>
    <row r="5709" spans="1:8">
      <c r="A5709" s="1">
        <v>5708</v>
      </c>
      <c r="B5709" s="444">
        <f>유형화!$F$71*hourly1!B5710/hourly1!$B$8763+유형화!$F$72*hourly1!C5710/hourly1!$C$8763+유형화!$F$73*hourly1!D5710/hourly1!$D$8763+유형화!$F$74*hourly1!E5710/hourly1!$E$8763</f>
        <v>190.85991800455434</v>
      </c>
      <c r="C5709" s="442">
        <f>hourly1!$F5710*유형화!$G$71/hourly1!$F$8763+유형화!$G$72*hourly1!$G5710/hourly1!$F$8763+유형화!$G$74*hourly1!I5710/hourly1!$I$8763</f>
        <v>0.64479186935963917</v>
      </c>
      <c r="D5709" s="14">
        <v>145.28675999999999</v>
      </c>
      <c r="E5709" s="14">
        <v>16.221833999999991</v>
      </c>
      <c r="F5709" s="1">
        <v>831572</v>
      </c>
      <c r="G5709" s="15">
        <f t="shared" si="178"/>
        <v>0.16625126952650637</v>
      </c>
      <c r="H5709" s="15">
        <f t="shared" si="179"/>
        <v>0.30705493270894541</v>
      </c>
    </row>
    <row r="5710" spans="1:8">
      <c r="A5710" s="1">
        <v>5709</v>
      </c>
      <c r="B5710" s="444">
        <f>유형화!$F$71*hourly1!B5711/hourly1!$B$8763+유형화!$F$72*hourly1!C5711/hourly1!$C$8763+유형화!$F$73*hourly1!D5711/hourly1!$D$8763+유형화!$F$74*hourly1!E5711/hourly1!$E$8763</f>
        <v>81.887376134903931</v>
      </c>
      <c r="C5710" s="442">
        <f>hourly1!$F5711*유형화!$G$71/hourly1!$F$8763+유형화!$G$72*hourly1!$G5711/hourly1!$F$8763+유형화!$G$74*hourly1!I5711/hourly1!$I$8763</f>
        <v>0.54895954202550412</v>
      </c>
      <c r="D5710" s="14">
        <v>157.981369</v>
      </c>
      <c r="E5710" s="14">
        <v>19.673971999999999</v>
      </c>
      <c r="F5710" s="1">
        <v>837321</v>
      </c>
      <c r="G5710" s="15">
        <f t="shared" si="178"/>
        <v>0.18077767828111424</v>
      </c>
      <c r="H5710" s="15">
        <f t="shared" si="179"/>
        <v>0.32902904366757818</v>
      </c>
    </row>
    <row r="5711" spans="1:8">
      <c r="A5711" s="1">
        <v>5710</v>
      </c>
      <c r="B5711" s="444">
        <f>유형화!$F$71*hourly1!B5712/hourly1!$B$8763+유형화!$F$72*hourly1!C5712/hourly1!$C$8763+유형화!$F$73*hourly1!D5712/hourly1!$D$8763+유형화!$F$74*hourly1!E5712/hourly1!$E$8763</f>
        <v>68.373121048824544</v>
      </c>
      <c r="C5711" s="442">
        <f>hourly1!$F5712*유형화!$G$71/hourly1!$F$8763+유형화!$G$72*hourly1!$G5712/hourly1!$F$8763+유형화!$G$74*hourly1!I5712/hourly1!$I$8763</f>
        <v>0.45843912315366497</v>
      </c>
      <c r="D5711" s="14">
        <v>140.951199</v>
      </c>
      <c r="E5711" s="14">
        <v>15.20496</v>
      </c>
      <c r="F5711" s="1">
        <v>864057</v>
      </c>
      <c r="G5711" s="15">
        <f t="shared" si="178"/>
        <v>0.1612900981137802</v>
      </c>
      <c r="H5711" s="15">
        <f t="shared" si="179"/>
        <v>0.29940084954384172</v>
      </c>
    </row>
    <row r="5712" spans="1:8">
      <c r="A5712" s="1">
        <v>5711</v>
      </c>
      <c r="B5712" s="444">
        <f>유형화!$F$71*hourly1!B5713/hourly1!$B$8763+유형화!$F$72*hourly1!C5713/hourly1!$C$8763+유형화!$F$73*hourly1!D5713/hourly1!$D$8763+유형화!$F$74*hourly1!E5713/hourly1!$E$8763</f>
        <v>64.57407677328716</v>
      </c>
      <c r="C5712" s="442">
        <f>hourly1!$F5713*유형화!$G$71/hourly1!$F$8763+유형화!$G$72*hourly1!$G5713/hourly1!$F$8763+유형화!$G$74*hourly1!I5713/hourly1!$I$8763</f>
        <v>0.35215401797977874</v>
      </c>
      <c r="D5712" s="14">
        <v>99.622375000000005</v>
      </c>
      <c r="E5712" s="14">
        <v>11.37828</v>
      </c>
      <c r="F5712" s="1">
        <v>899108</v>
      </c>
      <c r="G5712" s="15">
        <f t="shared" si="178"/>
        <v>0.11399763004554367</v>
      </c>
      <c r="H5712" s="15">
        <f t="shared" si="179"/>
        <v>0.22234819557411159</v>
      </c>
    </row>
    <row r="5713" spans="1:8">
      <c r="A5713" s="1">
        <v>5712</v>
      </c>
      <c r="B5713" s="444">
        <f>유형화!$F$71*hourly1!B5714/hourly1!$B$8763+유형화!$F$72*hourly1!C5714/hourly1!$C$8763+유형화!$F$73*hourly1!D5714/hourly1!$D$8763+유형화!$F$74*hourly1!E5714/hourly1!$E$8763</f>
        <v>62.093727466731067</v>
      </c>
      <c r="C5713" s="442">
        <f>hourly1!$F5714*유형화!$G$71/hourly1!$F$8763+유형화!$G$72*hourly1!$G5714/hourly1!$F$8763+유형화!$G$74*hourly1!I5714/hourly1!$I$8763</f>
        <v>0.3203770909498953</v>
      </c>
      <c r="D5713" s="14">
        <v>77.697749000000016</v>
      </c>
      <c r="E5713" s="14">
        <v>2.90524</v>
      </c>
      <c r="F5713" s="1">
        <v>911051</v>
      </c>
      <c r="G5713" s="15">
        <f t="shared" si="178"/>
        <v>8.8909336340089379E-2</v>
      </c>
      <c r="H5713" s="15">
        <f t="shared" si="179"/>
        <v>0.17821068808168866</v>
      </c>
    </row>
    <row r="5714" spans="1:8">
      <c r="A5714" s="1">
        <v>5713</v>
      </c>
      <c r="B5714" s="444">
        <f>유형화!$F$71*hourly1!B5715/hourly1!$B$8763+유형화!$F$72*hourly1!C5715/hourly1!$C$8763+유형화!$F$73*hourly1!D5715/hourly1!$D$8763+유형화!$F$74*hourly1!E5715/hourly1!$E$8763</f>
        <v>60.372485739279099</v>
      </c>
      <c r="C5714" s="442">
        <f>hourly1!$F5715*유형화!$G$71/hourly1!$F$8763+유형화!$G$72*hourly1!$G5715/hourly1!$F$8763+유형화!$G$74*hourly1!I5715/hourly1!$I$8763</f>
        <v>0.26283641374885314</v>
      </c>
      <c r="D5714" s="14">
        <v>52.424313000000033</v>
      </c>
      <c r="E5714" s="14">
        <v>0.50420000000000009</v>
      </c>
      <c r="F5714" s="1">
        <v>867392</v>
      </c>
      <c r="G5714" s="15">
        <f t="shared" si="178"/>
        <v>5.9989007878659677E-2</v>
      </c>
      <c r="H5714" s="15">
        <f t="shared" si="179"/>
        <v>0.12420239909932215</v>
      </c>
    </row>
    <row r="5715" spans="1:8">
      <c r="A5715" s="1">
        <v>5714</v>
      </c>
      <c r="B5715" s="444">
        <f>유형화!$F$71*hourly1!B5716/hourly1!$B$8763+유형화!$F$72*hourly1!C5716/hourly1!$C$8763+유형화!$F$73*hourly1!D5716/hourly1!$D$8763+유형화!$F$74*hourly1!E5716/hourly1!$E$8763</f>
        <v>59.578069042871931</v>
      </c>
      <c r="C5715" s="442">
        <f>hourly1!$F5716*유형화!$G$71/hourly1!$F$8763+유형화!$G$72*hourly1!$G5716/hourly1!$F$8763+유형화!$G$74*hourly1!I5716/hourly1!$I$8763</f>
        <v>0.24335832957395886</v>
      </c>
      <c r="D5715" s="14">
        <v>26.774381999999999</v>
      </c>
      <c r="E5715" s="14">
        <v>0.79420000000000002</v>
      </c>
      <c r="F5715" s="1">
        <v>786841</v>
      </c>
      <c r="G5715" s="15">
        <f t="shared" si="178"/>
        <v>3.0637857147393477E-2</v>
      </c>
      <c r="H5715" s="15">
        <f t="shared" si="179"/>
        <v>6.5626653613840458E-2</v>
      </c>
    </row>
    <row r="5716" spans="1:8">
      <c r="A5716" s="1">
        <v>5715</v>
      </c>
      <c r="B5716" s="444">
        <f>유형화!$F$71*hourly1!B5717/hourly1!$B$8763+유형화!$F$72*hourly1!C5717/hourly1!$C$8763+유형화!$F$73*hourly1!D5717/hourly1!$D$8763+유형화!$F$74*hourly1!E5717/hourly1!$E$8763</f>
        <v>58.949294990577386</v>
      </c>
      <c r="C5716" s="442">
        <f>hourly1!$F5717*유형화!$G$71/hourly1!$F$8763+유형화!$G$72*hourly1!$G5717/hourly1!$F$8763+유형화!$G$74*hourly1!I5717/hourly1!$I$8763</f>
        <v>0.23762864246089757</v>
      </c>
      <c r="D5716" s="14">
        <v>21.482612</v>
      </c>
      <c r="E5716" s="14">
        <v>0.51263999999999998</v>
      </c>
      <c r="F5716" s="1">
        <v>647361</v>
      </c>
      <c r="G5716" s="15">
        <f t="shared" si="178"/>
        <v>2.4582498210747903E-2</v>
      </c>
      <c r="H5716" s="15">
        <f t="shared" si="179"/>
        <v>5.3034342369390773E-2</v>
      </c>
    </row>
    <row r="5717" spans="1:8">
      <c r="A5717" s="1">
        <v>5716</v>
      </c>
      <c r="B5717" s="444">
        <f>유형화!$F$71*hourly1!B5718/hourly1!$B$8763+유형화!$F$72*hourly1!C5718/hourly1!$C$8763+유형화!$F$73*hourly1!D5718/hourly1!$D$8763+유형화!$F$74*hourly1!E5718/hourly1!$E$8763</f>
        <v>58.856781965169226</v>
      </c>
      <c r="C5717" s="442">
        <f>hourly1!$F5718*유형화!$G$71/hourly1!$F$8763+유형화!$G$72*hourly1!$G5718/hourly1!$F$8763+유형화!$G$74*hourly1!I5718/hourly1!$I$8763</f>
        <v>0.23769415719372705</v>
      </c>
      <c r="D5717" s="14">
        <v>13.975545</v>
      </c>
      <c r="E5717" s="14">
        <v>1.6000000000000001E-3</v>
      </c>
      <c r="F5717" s="1">
        <v>518600</v>
      </c>
      <c r="G5717" s="15">
        <f t="shared" si="178"/>
        <v>1.5992180557779789E-2</v>
      </c>
      <c r="H5717" s="15">
        <f t="shared" si="179"/>
        <v>3.485686675342272E-2</v>
      </c>
    </row>
    <row r="5718" spans="1:8">
      <c r="A5718" s="1">
        <v>5717</v>
      </c>
      <c r="B5718" s="444">
        <f>유형화!$F$71*hourly1!B5719/hourly1!$B$8763+유형화!$F$72*hourly1!C5719/hourly1!$C$8763+유형화!$F$73*hourly1!D5719/hourly1!$D$8763+유형화!$F$74*hourly1!E5719/hourly1!$E$8763</f>
        <v>58.878365572485009</v>
      </c>
      <c r="C5718" s="442">
        <f>hourly1!$F5719*유형화!$G$71/hourly1!$F$8763+유형화!$G$72*hourly1!$G5719/hourly1!$F$8763+유형화!$G$74*hourly1!I5719/hourly1!$I$8763</f>
        <v>0.23632698531883634</v>
      </c>
      <c r="D5718" s="14">
        <v>13.575532000000001</v>
      </c>
      <c r="E5718" s="14">
        <v>1.1999999999999999E-3</v>
      </c>
      <c r="F5718" s="1">
        <v>567169</v>
      </c>
      <c r="G5718" s="15">
        <f t="shared" si="178"/>
        <v>1.5534446700426882E-2</v>
      </c>
      <c r="H5718" s="15">
        <f t="shared" si="179"/>
        <v>3.3877770814774708E-2</v>
      </c>
    </row>
    <row r="5719" spans="1:8">
      <c r="A5719" s="1">
        <v>5718</v>
      </c>
      <c r="B5719" s="444">
        <f>유형화!$F$71*hourly1!B5720/hourly1!$B$8763+유형화!$F$72*hourly1!C5720/hourly1!$C$8763+유형화!$F$73*hourly1!D5720/hourly1!$D$8763+유형화!$F$74*hourly1!E5720/hourly1!$E$8763</f>
        <v>60.71479477837137</v>
      </c>
      <c r="C5719" s="442">
        <f>hourly1!$F5720*유형화!$G$71/hourly1!$F$8763+유형화!$G$72*hourly1!$G5720/hourly1!$F$8763+유형화!$G$74*hourly1!I5720/hourly1!$I$8763</f>
        <v>0.42140496475816436</v>
      </c>
      <c r="D5719" s="14">
        <v>29.05547</v>
      </c>
      <c r="E5719" s="14">
        <v>0.23295099999999999</v>
      </c>
      <c r="F5719" s="1">
        <v>901852</v>
      </c>
      <c r="G5719" s="15">
        <f t="shared" si="178"/>
        <v>3.3248100337493383E-2</v>
      </c>
      <c r="H5719" s="15">
        <f t="shared" si="179"/>
        <v>7.0999491805318962E-2</v>
      </c>
    </row>
    <row r="5720" spans="1:8">
      <c r="A5720" s="1">
        <v>5719</v>
      </c>
      <c r="B5720" s="444">
        <f>유형화!$F$71*hourly1!B5721/hourly1!$B$8763+유형화!$F$72*hourly1!C5721/hourly1!$C$8763+유형화!$F$73*hourly1!D5721/hourly1!$D$8763+유형화!$F$74*hourly1!E5721/hourly1!$E$8763</f>
        <v>73.042777031767002</v>
      </c>
      <c r="C5720" s="442">
        <f>hourly1!$F5721*유형화!$G$71/hourly1!$F$8763+유형화!$G$72*hourly1!$G5721/hourly1!$F$8763+유형화!$G$74*hourly1!I5721/hourly1!$I$8763</f>
        <v>0.75169512722412668</v>
      </c>
      <c r="D5720" s="14">
        <v>42.459687000000002</v>
      </c>
      <c r="E5720" s="14">
        <v>41.369965999999977</v>
      </c>
      <c r="F5720" s="1">
        <v>962400</v>
      </c>
      <c r="G5720" s="15">
        <f t="shared" si="178"/>
        <v>4.8586511719637078E-2</v>
      </c>
      <c r="H5720" s="15">
        <f t="shared" si="179"/>
        <v>0.10191778952925683</v>
      </c>
    </row>
    <row r="5721" spans="1:8">
      <c r="A5721" s="1">
        <v>5720</v>
      </c>
      <c r="B5721" s="444">
        <f>유형화!$F$71*hourly1!B5722/hourly1!$B$8763+유형화!$F$72*hourly1!C5722/hourly1!$C$8763+유형화!$F$73*hourly1!D5722/hourly1!$D$8763+유형화!$F$74*hourly1!E5722/hourly1!$E$8763</f>
        <v>188.83107254371191</v>
      </c>
      <c r="C5721" s="442">
        <f>hourly1!$F5722*유형화!$G$71/hourly1!$F$8763+유형화!$G$72*hourly1!$G5722/hourly1!$F$8763+유형화!$G$74*hourly1!I5722/hourly1!$I$8763</f>
        <v>0.65040820946602584</v>
      </c>
      <c r="D5721" s="14">
        <v>42.462374999999987</v>
      </c>
      <c r="E5721" s="14">
        <v>269.81806200000011</v>
      </c>
      <c r="F5721" s="1">
        <v>918524</v>
      </c>
      <c r="G5721" s="15">
        <f t="shared" si="178"/>
        <v>4.8589587591192647E-2</v>
      </c>
      <c r="H5721" s="15">
        <f t="shared" si="179"/>
        <v>0.10192387995595112</v>
      </c>
    </row>
    <row r="5722" spans="1:8">
      <c r="A5722" s="1">
        <v>5721</v>
      </c>
      <c r="B5722" s="444">
        <f>유형화!$F$71*hourly1!B5723/hourly1!$B$8763+유형화!$F$72*hourly1!C5723/hourly1!$C$8763+유형화!$F$73*hourly1!D5723/hourly1!$D$8763+유형화!$F$74*hourly1!E5723/hourly1!$E$8763</f>
        <v>351.40684277079765</v>
      </c>
      <c r="C5722" s="442">
        <f>hourly1!$F5723*유형화!$G$71/hourly1!$F$8763+유형화!$G$72*hourly1!$G5723/hourly1!$F$8763+유형화!$G$74*hourly1!I5723/hourly1!$I$8763</f>
        <v>0.5757994776151687</v>
      </c>
      <c r="D5722" s="14">
        <v>29.070166</v>
      </c>
      <c r="E5722" s="14">
        <v>589.52185699999973</v>
      </c>
      <c r="F5722" s="1">
        <v>857531</v>
      </c>
      <c r="G5722" s="15">
        <f t="shared" si="178"/>
        <v>3.326491693287318E-2</v>
      </c>
      <c r="H5722" s="15">
        <f t="shared" si="179"/>
        <v>7.1033999728158603E-2</v>
      </c>
    </row>
    <row r="5723" spans="1:8">
      <c r="A5723" s="1">
        <v>5722</v>
      </c>
      <c r="B5723" s="444">
        <f>유형화!$F$71*hourly1!B5724/hourly1!$B$8763+유형화!$F$72*hourly1!C5724/hourly1!$C$8763+유형화!$F$73*hourly1!D5724/hourly1!$D$8763+유형화!$F$74*hourly1!E5724/hourly1!$E$8763</f>
        <v>480.36285746855089</v>
      </c>
      <c r="C5723" s="442">
        <f>hourly1!$F5724*유형화!$G$71/hourly1!$F$8763+유형화!$G$72*hourly1!$G5724/hourly1!$F$8763+유형화!$G$74*hourly1!I5724/hourly1!$I$8763</f>
        <v>0.49057018827916621</v>
      </c>
      <c r="D5723" s="14">
        <v>15.385909</v>
      </c>
      <c r="E5723" s="14">
        <v>858.48250300000041</v>
      </c>
      <c r="F5723" s="1">
        <v>887863</v>
      </c>
      <c r="G5723" s="15">
        <f t="shared" si="178"/>
        <v>1.7606056491791131E-2</v>
      </c>
      <c r="H5723" s="15">
        <f t="shared" si="179"/>
        <v>3.8300402259075002E-2</v>
      </c>
    </row>
    <row r="5724" spans="1:8">
      <c r="A5724" s="1">
        <v>5723</v>
      </c>
      <c r="B5724" s="444">
        <f>유형화!$F$71*hourly1!B5725/hourly1!$B$8763+유형화!$F$72*hourly1!C5725/hourly1!$C$8763+유형화!$F$73*hourly1!D5725/hourly1!$D$8763+유형화!$F$74*hourly1!E5725/hourly1!$E$8763</f>
        <v>604.83103638153671</v>
      </c>
      <c r="C5724" s="442">
        <f>hourly1!$F5725*유형화!$G$71/hourly1!$F$8763+유형화!$G$72*hourly1!$G5725/hourly1!$F$8763+유형화!$G$74*hourly1!I5725/hourly1!$I$8763</f>
        <v>0.45853112083197811</v>
      </c>
      <c r="D5724" s="14">
        <v>7.5873759999999999</v>
      </c>
      <c r="E5724" s="14">
        <v>1036.637436</v>
      </c>
      <c r="F5724" s="1">
        <v>870529</v>
      </c>
      <c r="G5724" s="15">
        <f t="shared" si="178"/>
        <v>8.6822150371785138E-3</v>
      </c>
      <c r="H5724" s="15">
        <f t="shared" si="179"/>
        <v>1.909122284674564E-2</v>
      </c>
    </row>
    <row r="5725" spans="1:8">
      <c r="A5725" s="1">
        <v>5724</v>
      </c>
      <c r="B5725" s="444">
        <f>유형화!$F$71*hourly1!B5726/hourly1!$B$8763+유형화!$F$72*hourly1!C5726/hourly1!$C$8763+유형화!$F$73*hourly1!D5726/hourly1!$D$8763+유형화!$F$74*hourly1!E5726/hourly1!$E$8763</f>
        <v>485.3241890643742</v>
      </c>
      <c r="C5725" s="442">
        <f>hourly1!$F5726*유형화!$G$71/hourly1!$F$8763+유형화!$G$72*hourly1!$G5726/hourly1!$F$8763+유형화!$G$74*hourly1!I5726/hourly1!$I$8763</f>
        <v>0.44259270640755327</v>
      </c>
      <c r="D5725" s="14">
        <v>7.1325730000000007</v>
      </c>
      <c r="E5725" s="14">
        <v>1147.3237650000019</v>
      </c>
      <c r="F5725" s="1">
        <v>851832</v>
      </c>
      <c r="G5725" s="15">
        <f t="shared" si="178"/>
        <v>8.1617851223365588E-3</v>
      </c>
      <c r="H5725" s="15">
        <f t="shared" si="179"/>
        <v>1.7958158390774328E-2</v>
      </c>
    </row>
    <row r="5726" spans="1:8">
      <c r="A5726" s="1">
        <v>5725</v>
      </c>
      <c r="B5726" s="444">
        <f>유형화!$F$71*hourly1!B5727/hourly1!$B$8763+유형화!$F$72*hourly1!C5727/hourly1!$C$8763+유형화!$F$73*hourly1!D5727/hourly1!$D$8763+유형화!$F$74*hourly1!E5727/hourly1!$E$8763</f>
        <v>289.90682735961428</v>
      </c>
      <c r="C5726" s="442">
        <f>hourly1!$F5727*유형화!$G$71/hourly1!$F$8763+유형화!$G$72*hourly1!$G5727/hourly1!$F$8763+유형화!$G$74*hourly1!I5727/hourly1!$I$8763</f>
        <v>0.55434323964155807</v>
      </c>
      <c r="D5726" s="14">
        <v>11.375959999999999</v>
      </c>
      <c r="E5726" s="14">
        <v>1187.200521</v>
      </c>
      <c r="F5726" s="1">
        <v>868459</v>
      </c>
      <c r="G5726" s="15">
        <f t="shared" si="178"/>
        <v>1.3017482061564008E-2</v>
      </c>
      <c r="H5726" s="15">
        <f t="shared" si="179"/>
        <v>2.8474698181186413E-2</v>
      </c>
    </row>
    <row r="5727" spans="1:8">
      <c r="A5727" s="1">
        <v>5726</v>
      </c>
      <c r="B5727" s="444">
        <f>유형화!$F$71*hourly1!B5728/hourly1!$B$8763+유형화!$F$72*hourly1!C5728/hourly1!$C$8763+유형화!$F$73*hourly1!D5728/hourly1!$D$8763+유형화!$F$74*hourly1!E5728/hourly1!$E$8763</f>
        <v>462.03637990834522</v>
      </c>
      <c r="C5727" s="442">
        <f>hourly1!$F5728*유형화!$G$71/hourly1!$F$8763+유형화!$G$72*hourly1!$G5728/hourly1!$F$8763+유형화!$G$74*hourly1!I5728/hourly1!$I$8763</f>
        <v>0.51699503425560478</v>
      </c>
      <c r="D5727" s="14">
        <v>55.104457999999987</v>
      </c>
      <c r="E5727" s="14">
        <v>1122.759404000001</v>
      </c>
      <c r="F5727" s="1">
        <v>853060</v>
      </c>
      <c r="G5727" s="15">
        <f t="shared" si="178"/>
        <v>6.3055890977746692E-2</v>
      </c>
      <c r="H5727" s="15">
        <f t="shared" si="179"/>
        <v>0.13009778555020388</v>
      </c>
    </row>
    <row r="5728" spans="1:8">
      <c r="A5728" s="1">
        <v>5727</v>
      </c>
      <c r="B5728" s="444">
        <f>유형화!$F$71*hourly1!B5729/hourly1!$B$8763+유형화!$F$72*hourly1!C5729/hourly1!$C$8763+유형화!$F$73*hourly1!D5729/hourly1!$D$8763+유형화!$F$74*hourly1!E5729/hourly1!$E$8763</f>
        <v>662.3957646652932</v>
      </c>
      <c r="C5728" s="442">
        <f>hourly1!$F5729*유형화!$G$71/hourly1!$F$8763+유형화!$G$72*hourly1!$G5729/hourly1!$F$8763+유형화!$G$74*hourly1!I5729/hourly1!$I$8763</f>
        <v>0.3892577654074133</v>
      </c>
      <c r="D5728" s="14">
        <v>57.948248000000007</v>
      </c>
      <c r="E5728" s="14">
        <v>987.56714999999963</v>
      </c>
      <c r="F5728" s="1">
        <v>806568</v>
      </c>
      <c r="G5728" s="15">
        <f t="shared" si="178"/>
        <v>6.6310032633646973E-2</v>
      </c>
      <c r="H5728" s="15">
        <f t="shared" si="179"/>
        <v>0.13630843018664918</v>
      </c>
    </row>
    <row r="5729" spans="1:8">
      <c r="A5729" s="1">
        <v>5728</v>
      </c>
      <c r="B5729" s="444">
        <f>유형화!$F$71*hourly1!B5730/hourly1!$B$8763+유형화!$F$72*hourly1!C5730/hourly1!$C$8763+유형화!$F$73*hourly1!D5730/hourly1!$D$8763+유형화!$F$74*hourly1!E5730/hourly1!$E$8763</f>
        <v>603.1175196261272</v>
      </c>
      <c r="C5729" s="442">
        <f>hourly1!$F5730*유형화!$G$71/hourly1!$F$8763+유형화!$G$72*hourly1!$G5730/hourly1!$F$8763+유형화!$G$74*hourly1!I5730/hourly1!$I$8763</f>
        <v>0.36798813034198763</v>
      </c>
      <c r="D5729" s="14">
        <v>42.326483999999986</v>
      </c>
      <c r="E5729" s="14">
        <v>815.08050400000127</v>
      </c>
      <c r="F5729" s="1">
        <v>827769</v>
      </c>
      <c r="G5729" s="15">
        <f t="shared" si="178"/>
        <v>4.8434087865909858E-2</v>
      </c>
      <c r="H5729" s="15">
        <f t="shared" si="179"/>
        <v>0.10161592618306731</v>
      </c>
    </row>
    <row r="5730" spans="1:8">
      <c r="A5730" s="1">
        <v>5729</v>
      </c>
      <c r="B5730" s="444">
        <f>유형화!$F$71*hourly1!B5731/hourly1!$B$8763+유형화!$F$72*hourly1!C5731/hourly1!$C$8763+유형화!$F$73*hourly1!D5731/hourly1!$D$8763+유형화!$F$74*hourly1!E5731/hourly1!$E$8763</f>
        <v>545.48334430169564</v>
      </c>
      <c r="C5730" s="442">
        <f>hourly1!$F5731*유형화!$G$71/hourly1!$F$8763+유형화!$G$72*hourly1!$G5731/hourly1!$F$8763+유형화!$G$74*hourly1!I5731/hourly1!$I$8763</f>
        <v>0.38922843045241506</v>
      </c>
      <c r="D5730" s="14">
        <v>21.443978000000001</v>
      </c>
      <c r="E5730" s="14">
        <v>577.13097200000027</v>
      </c>
      <c r="F5730" s="1">
        <v>833839</v>
      </c>
      <c r="G5730" s="15">
        <f t="shared" si="178"/>
        <v>2.4538289422921078E-2</v>
      </c>
      <c r="H5730" s="15">
        <f t="shared" si="179"/>
        <v>5.2941743380073847E-2</v>
      </c>
    </row>
    <row r="5731" spans="1:8">
      <c r="A5731" s="1">
        <v>5730</v>
      </c>
      <c r="B5731" s="444">
        <f>유형화!$F$71*hourly1!B5732/hourly1!$B$8763+유형화!$F$72*hourly1!C5732/hourly1!$C$8763+유형화!$F$73*hourly1!D5732/hourly1!$D$8763+유형화!$F$74*hourly1!E5732/hourly1!$E$8763</f>
        <v>368.1120883364319</v>
      </c>
      <c r="C5731" s="442">
        <f>hourly1!$F5732*유형화!$G$71/hourly1!$F$8763+유형화!$G$72*hourly1!$G5732/hourly1!$F$8763+유형화!$G$74*hourly1!I5732/hourly1!$I$8763</f>
        <v>0.51690279211933254</v>
      </c>
      <c r="D5731" s="14">
        <v>10.492347000000001</v>
      </c>
      <c r="E5731" s="14">
        <v>281.66816399999971</v>
      </c>
      <c r="F5731" s="1">
        <v>806780</v>
      </c>
      <c r="G5731" s="15">
        <f t="shared" si="178"/>
        <v>1.2006365955594513E-2</v>
      </c>
      <c r="H5731" s="15">
        <f t="shared" si="179"/>
        <v>2.6294949386181408E-2</v>
      </c>
    </row>
    <row r="5732" spans="1:8">
      <c r="A5732" s="1">
        <v>5731</v>
      </c>
      <c r="B5732" s="444">
        <f>유형화!$F$71*hourly1!B5733/hourly1!$B$8763+유형화!$F$72*hourly1!C5733/hourly1!$C$8763+유형화!$F$73*hourly1!D5733/hourly1!$D$8763+유형화!$F$74*hourly1!E5733/hourly1!$E$8763</f>
        <v>180.81379771074904</v>
      </c>
      <c r="C5732" s="442">
        <f>hourly1!$F5733*유형화!$G$71/hourly1!$F$8763+유형화!$G$72*hourly1!$G5733/hourly1!$F$8763+유형화!$G$74*hourly1!I5733/hourly1!$I$8763</f>
        <v>0.63941265347282095</v>
      </c>
      <c r="D5732" s="14">
        <v>14.670925</v>
      </c>
      <c r="E5732" s="14">
        <v>60.810244999999973</v>
      </c>
      <c r="F5732" s="1">
        <v>838253</v>
      </c>
      <c r="G5732" s="15">
        <f t="shared" si="178"/>
        <v>1.6787902121144147E-2</v>
      </c>
      <c r="H5732" s="15">
        <f t="shared" si="179"/>
        <v>3.6556365650008325E-2</v>
      </c>
    </row>
    <row r="5733" spans="1:8">
      <c r="A5733" s="1">
        <v>5732</v>
      </c>
      <c r="B5733" s="444">
        <f>유형화!$F$71*hourly1!B5734/hourly1!$B$8763+유형화!$F$72*hourly1!C5734/hourly1!$C$8763+유형화!$F$73*hourly1!D5734/hourly1!$D$8763+유형화!$F$74*hourly1!E5734/hourly1!$E$8763</f>
        <v>186.52899654360667</v>
      </c>
      <c r="C5733" s="442">
        <f>hourly1!$F5734*유형화!$G$71/hourly1!$F$8763+유형화!$G$72*hourly1!$G5734/hourly1!$F$8763+유형화!$G$74*hourly1!I5734/hourly1!$I$8763</f>
        <v>0.64478306887313974</v>
      </c>
      <c r="D5733" s="14">
        <v>14.801315000000001</v>
      </c>
      <c r="E5733" s="14">
        <v>13.61961599999999</v>
      </c>
      <c r="F5733" s="1">
        <v>808126</v>
      </c>
      <c r="G5733" s="15">
        <f t="shared" si="178"/>
        <v>1.6937107066134049E-2</v>
      </c>
      <c r="H5733" s="15">
        <f t="shared" si="179"/>
        <v>3.6874676395461367E-2</v>
      </c>
    </row>
    <row r="5734" spans="1:8">
      <c r="A5734" s="1">
        <v>5733</v>
      </c>
      <c r="B5734" s="444">
        <f>유형화!$F$71*hourly1!B5735/hourly1!$B$8763+유형화!$F$72*hourly1!C5735/hourly1!$C$8763+유형화!$F$73*hourly1!D5735/hourly1!$D$8763+유형화!$F$74*hourly1!E5735/hourly1!$E$8763</f>
        <v>79.202782497476932</v>
      </c>
      <c r="C5734" s="442">
        <f>hourly1!$F5735*유형화!$G$71/hourly1!$F$8763+유형화!$G$72*hourly1!$G5735/hourly1!$F$8763+유형화!$G$74*hourly1!I5735/hourly1!$I$8763</f>
        <v>0.54894503751997792</v>
      </c>
      <c r="D5734" s="14">
        <v>18.140933</v>
      </c>
      <c r="E5734" s="14">
        <v>14.61046</v>
      </c>
      <c r="F5734" s="1">
        <v>818128</v>
      </c>
      <c r="G5734" s="15">
        <f t="shared" si="178"/>
        <v>2.0758623439914924E-2</v>
      </c>
      <c r="H5734" s="15">
        <f t="shared" si="179"/>
        <v>4.4988833338367083E-2</v>
      </c>
    </row>
    <row r="5735" spans="1:8">
      <c r="A5735" s="1">
        <v>5734</v>
      </c>
      <c r="B5735" s="444">
        <f>유형화!$F$71*hourly1!B5736/hourly1!$B$8763+유형화!$F$72*hourly1!C5736/hourly1!$C$8763+유형화!$F$73*hourly1!D5736/hourly1!$D$8763+유형화!$F$74*hourly1!E5736/hourly1!$E$8763</f>
        <v>68.27281936284119</v>
      </c>
      <c r="C5735" s="442">
        <f>hourly1!$F5736*유형화!$G$71/hourly1!$F$8763+유형화!$G$72*hourly1!$G5736/hourly1!$F$8763+유형화!$G$74*hourly1!I5736/hourly1!$I$8763</f>
        <v>0.45843480439640055</v>
      </c>
      <c r="D5735" s="14">
        <v>20.504477000000001</v>
      </c>
      <c r="E5735" s="14">
        <v>11.194240000000001</v>
      </c>
      <c r="F5735" s="1">
        <v>821434</v>
      </c>
      <c r="G5735" s="15">
        <f t="shared" si="178"/>
        <v>2.3463220820858357E-2</v>
      </c>
      <c r="H5735" s="15">
        <f t="shared" si="179"/>
        <v>5.0686927998792708E-2</v>
      </c>
    </row>
    <row r="5736" spans="1:8">
      <c r="A5736" s="1">
        <v>5735</v>
      </c>
      <c r="B5736" s="444">
        <f>유형화!$F$71*hourly1!B5737/hourly1!$B$8763+유형화!$F$72*hourly1!C5737/hourly1!$C$8763+유형화!$F$73*hourly1!D5737/hourly1!$D$8763+유형화!$F$74*hourly1!E5737/hourly1!$E$8763</f>
        <v>64.635864121855022</v>
      </c>
      <c r="C5736" s="442">
        <f>hourly1!$F5737*유형화!$G$71/hourly1!$F$8763+유형화!$G$72*hourly1!$G5737/hourly1!$F$8763+유형화!$G$74*hourly1!I5737/hourly1!$I$8763</f>
        <v>0.35214440263341823</v>
      </c>
      <c r="D5736" s="14">
        <v>29.754311000000001</v>
      </c>
      <c r="E5736" s="14">
        <v>9.6339999999999986</v>
      </c>
      <c r="F5736" s="1">
        <v>896307</v>
      </c>
      <c r="G5736" s="15">
        <f t="shared" si="178"/>
        <v>3.4047782314345049E-2</v>
      </c>
      <c r="H5736" s="15">
        <f t="shared" si="179"/>
        <v>7.2638944619283191E-2</v>
      </c>
    </row>
    <row r="5737" spans="1:8">
      <c r="A5737" s="1">
        <v>5736</v>
      </c>
      <c r="B5737" s="444">
        <f>유형화!$F$71*hourly1!B5738/hourly1!$B$8763+유형화!$F$72*hourly1!C5738/hourly1!$C$8763+유형화!$F$73*hourly1!D5738/hourly1!$D$8763+유형화!$F$74*hourly1!E5738/hourly1!$E$8763</f>
        <v>61.584527510138017</v>
      </c>
      <c r="C5737" s="442">
        <f>hourly1!$F5738*유형화!$G$71/hourly1!$F$8763+유형화!$G$72*hourly1!$G5738/hourly1!$F$8763+유형화!$G$74*hourly1!I5738/hourly1!$I$8763</f>
        <v>0.3203784762116591</v>
      </c>
      <c r="D5737" s="14">
        <v>35.878172999999997</v>
      </c>
      <c r="E5737" s="14">
        <v>2.6798000000000002</v>
      </c>
      <c r="F5737" s="1">
        <v>910110</v>
      </c>
      <c r="G5737" s="15">
        <f t="shared" si="178"/>
        <v>4.1055302007847259E-2</v>
      </c>
      <c r="H5737" s="15">
        <f t="shared" si="179"/>
        <v>8.6874742602082014E-2</v>
      </c>
    </row>
    <row r="5738" spans="1:8">
      <c r="A5738" s="1">
        <v>5737</v>
      </c>
      <c r="B5738" s="444">
        <f>유형화!$F$71*hourly1!B5739/hourly1!$B$8763+유형화!$F$72*hourly1!C5739/hourly1!$C$8763+유형화!$F$73*hourly1!D5739/hourly1!$D$8763+유형화!$F$74*hourly1!E5739/hourly1!$E$8763</f>
        <v>60.508212868840047</v>
      </c>
      <c r="C5738" s="442">
        <f>hourly1!$F5739*유형화!$G$71/hourly1!$F$8763+유형화!$G$72*hourly1!$G5739/hourly1!$F$8763+유형화!$G$74*hourly1!I5739/hourly1!$I$8763</f>
        <v>0.26283543591701991</v>
      </c>
      <c r="D5738" s="14">
        <v>43.102479000000002</v>
      </c>
      <c r="E5738" s="14">
        <v>0.28176000000000001</v>
      </c>
      <c r="F5738" s="1">
        <v>823820</v>
      </c>
      <c r="G5738" s="15">
        <f t="shared" si="178"/>
        <v>4.9322056968505466E-2</v>
      </c>
      <c r="H5738" s="15">
        <f t="shared" si="179"/>
        <v>0.10337298746927799</v>
      </c>
    </row>
    <row r="5739" spans="1:8">
      <c r="A5739" s="1">
        <v>5738</v>
      </c>
      <c r="B5739" s="444">
        <f>유형화!$F$71*hourly1!B5740/hourly1!$B$8763+유형화!$F$72*hourly1!C5740/hourly1!$C$8763+유형화!$F$73*hourly1!D5740/hourly1!$D$8763+유형화!$F$74*hourly1!E5740/hourly1!$E$8763</f>
        <v>59.262773081389838</v>
      </c>
      <c r="C5739" s="442">
        <f>hourly1!$F5740*유형화!$G$71/hourly1!$F$8763+유형화!$G$72*hourly1!$G5740/hourly1!$F$8763+유형화!$G$74*hourly1!I5740/hourly1!$I$8763</f>
        <v>0.24337267110751357</v>
      </c>
      <c r="D5739" s="14">
        <v>71.988082000000006</v>
      </c>
      <c r="E5739" s="14">
        <v>0.65064</v>
      </c>
      <c r="F5739" s="1">
        <v>704713</v>
      </c>
      <c r="G5739" s="15">
        <f t="shared" si="178"/>
        <v>8.2375778930428648E-2</v>
      </c>
      <c r="H5739" s="15">
        <f t="shared" si="179"/>
        <v>0.16631267560247145</v>
      </c>
    </row>
    <row r="5740" spans="1:8">
      <c r="A5740" s="1">
        <v>5739</v>
      </c>
      <c r="B5740" s="444">
        <f>유형화!$F$71*hourly1!B5741/hourly1!$B$8763+유형화!$F$72*hourly1!C5741/hourly1!$C$8763+유형화!$F$73*hourly1!D5741/hourly1!$D$8763+유형화!$F$74*hourly1!E5741/hourly1!$E$8763</f>
        <v>58.882426926401713</v>
      </c>
      <c r="C5740" s="442">
        <f>hourly1!$F5741*유형화!$G$71/hourly1!$F$8763+유형화!$G$72*hourly1!$G5741/hourly1!$F$8763+유형화!$G$74*hourly1!I5741/hourly1!$I$8763</f>
        <v>0.23768242321172778</v>
      </c>
      <c r="D5740" s="14">
        <v>98.659137000000015</v>
      </c>
      <c r="E5740" s="14">
        <v>0.48024</v>
      </c>
      <c r="F5740" s="1">
        <v>619469</v>
      </c>
      <c r="G5740" s="15">
        <f t="shared" si="178"/>
        <v>0.11289539925482212</v>
      </c>
      <c r="H5740" s="15">
        <f t="shared" si="179"/>
        <v>0.22045901074307298</v>
      </c>
    </row>
    <row r="5741" spans="1:8">
      <c r="A5741" s="1">
        <v>5740</v>
      </c>
      <c r="B5741" s="444">
        <f>유형화!$F$71*hourly1!B5742/hourly1!$B$8763+유형화!$F$72*hourly1!C5742/hourly1!$C$8763+유형화!$F$73*hourly1!D5742/hourly1!$D$8763+유형화!$F$74*hourly1!E5742/hourly1!$E$8763</f>
        <v>58.85440863401719</v>
      </c>
      <c r="C5741" s="442">
        <f>hourly1!$F5742*유형화!$G$71/hourly1!$F$8763+유형화!$G$72*hourly1!$G5742/hourly1!$F$8763+유형화!$G$74*hourly1!I5742/hourly1!$I$8763</f>
        <v>0.23771224708264266</v>
      </c>
      <c r="D5741" s="14">
        <v>140.067789</v>
      </c>
      <c r="E5741" s="14">
        <v>3.2559999999999999E-2</v>
      </c>
      <c r="F5741" s="1">
        <v>536692</v>
      </c>
      <c r="G5741" s="15">
        <f t="shared" si="178"/>
        <v>0.16027921430019382</v>
      </c>
      <c r="H5741" s="15">
        <f t="shared" si="179"/>
        <v>0.2978317414786133</v>
      </c>
    </row>
    <row r="5742" spans="1:8">
      <c r="A5742" s="1">
        <v>5741</v>
      </c>
      <c r="B5742" s="444">
        <f>유형화!$F$71*hourly1!B5743/hourly1!$B$8763+유형화!$F$72*hourly1!C5743/hourly1!$C$8763+유형화!$F$73*hourly1!D5743/hourly1!$D$8763+유형화!$F$74*hourly1!E5743/hourly1!$E$8763</f>
        <v>58.815840199353481</v>
      </c>
      <c r="C5742" s="442">
        <f>hourly1!$F5743*유형화!$G$71/hourly1!$F$8763+유형화!$G$72*hourly1!$G5743/hourly1!$F$8763+유형화!$G$74*hourly1!I5743/hourly1!$I$8763</f>
        <v>0.23636275766673692</v>
      </c>
      <c r="D5742" s="14">
        <v>181.66645299999999</v>
      </c>
      <c r="E5742" s="14">
        <v>1.1999999999999999E-3</v>
      </c>
      <c r="F5742" s="1">
        <v>588203</v>
      </c>
      <c r="G5742" s="15">
        <f t="shared" si="178"/>
        <v>0.20788045959334078</v>
      </c>
      <c r="H5742" s="15">
        <f t="shared" si="179"/>
        <v>0.36836406539322725</v>
      </c>
    </row>
    <row r="5743" spans="1:8">
      <c r="A5743" s="1">
        <v>5742</v>
      </c>
      <c r="B5743" s="444">
        <f>유형화!$F$71*hourly1!B5744/hourly1!$B$8763+유형화!$F$72*hourly1!C5744/hourly1!$C$8763+유형화!$F$73*hourly1!D5744/hourly1!$D$8763+유형화!$F$74*hourly1!E5744/hourly1!$E$8763</f>
        <v>60.652579597457283</v>
      </c>
      <c r="C5743" s="442">
        <f>hourly1!$F5744*유형화!$G$71/hourly1!$F$8763+유형화!$G$72*hourly1!$G5744/hourly1!$F$8763+유형화!$G$74*hourly1!I5744/hourly1!$I$8763</f>
        <v>0.42144896719066172</v>
      </c>
      <c r="D5743" s="14">
        <v>187.42759899999999</v>
      </c>
      <c r="E5743" s="14">
        <v>0.13164200000000001</v>
      </c>
      <c r="F5743" s="1">
        <v>900975</v>
      </c>
      <c r="G5743" s="15">
        <f t="shared" si="178"/>
        <v>0.21447292429162129</v>
      </c>
      <c r="H5743" s="15">
        <f t="shared" si="179"/>
        <v>0.37761969746567192</v>
      </c>
    </row>
    <row r="5744" spans="1:8">
      <c r="A5744" s="1">
        <v>5743</v>
      </c>
      <c r="B5744" s="444">
        <f>유형화!$F$71*hourly1!B5745/hourly1!$B$8763+유형화!$F$72*hourly1!C5745/hourly1!$C$8763+유형화!$F$73*hourly1!D5745/hourly1!$D$8763+유형화!$F$74*hourly1!E5745/hourly1!$E$8763</f>
        <v>72.331244639736354</v>
      </c>
      <c r="C5744" s="442">
        <f>hourly1!$F5745*유형화!$G$71/hourly1!$F$8763+유형화!$G$72*hourly1!$G5745/hourly1!$F$8763+유형화!$G$74*hourly1!I5745/hourly1!$I$8763</f>
        <v>0.75179788105260659</v>
      </c>
      <c r="D5744" s="14">
        <v>222.36798700000011</v>
      </c>
      <c r="E5744" s="14">
        <v>31.585757000000001</v>
      </c>
      <c r="F5744" s="1">
        <v>1031295</v>
      </c>
      <c r="G5744" s="15">
        <f t="shared" si="178"/>
        <v>0.25445512131183656</v>
      </c>
      <c r="H5744" s="15">
        <f t="shared" si="179"/>
        <v>0.43131618731201354</v>
      </c>
    </row>
    <row r="5745" spans="1:8">
      <c r="A5745" s="1">
        <v>5744</v>
      </c>
      <c r="B5745" s="444">
        <f>유형화!$F$71*hourly1!B5746/hourly1!$B$8763+유형화!$F$72*hourly1!C5746/hourly1!$C$8763+유형화!$F$73*hourly1!D5746/hourly1!$D$8763+유형화!$F$74*hourly1!E5746/hourly1!$E$8763</f>
        <v>185.46044748106718</v>
      </c>
      <c r="C5745" s="442">
        <f>hourly1!$F5746*유형화!$G$71/hourly1!$F$8763+유형화!$G$72*hourly1!$G5746/hourly1!$F$8763+유형화!$G$74*hourly1!I5746/hourly1!$I$8763</f>
        <v>0.65037463723975075</v>
      </c>
      <c r="D5745" s="14">
        <v>254.022223</v>
      </c>
      <c r="E5745" s="14">
        <v>207.94416500000031</v>
      </c>
      <c r="F5745" s="1">
        <v>993687</v>
      </c>
      <c r="G5745" s="15">
        <f t="shared" si="178"/>
        <v>0.29067698296593103</v>
      </c>
      <c r="H5745" s="15">
        <f t="shared" si="179"/>
        <v>0.47661938999407533</v>
      </c>
    </row>
    <row r="5746" spans="1:8">
      <c r="A5746" s="1">
        <v>5745</v>
      </c>
      <c r="B5746" s="444">
        <f>유형화!$F$71*hourly1!B5747/hourly1!$B$8763+유형화!$F$72*hourly1!C5747/hourly1!$C$8763+유형화!$F$73*hourly1!D5747/hourly1!$D$8763+유형화!$F$74*hourly1!E5747/hourly1!$E$8763</f>
        <v>389.6648664704133</v>
      </c>
      <c r="C5746" s="442">
        <f>hourly1!$F5747*유형화!$G$71/hourly1!$F$8763+유형화!$G$72*hourly1!$G5747/hourly1!$F$8763+유형화!$G$74*hourly1!I5747/hourly1!$I$8763</f>
        <v>0.57565712159744109</v>
      </c>
      <c r="D5746" s="14">
        <v>215.85174799999999</v>
      </c>
      <c r="E5746" s="14">
        <v>445.16966600000012</v>
      </c>
      <c r="F5746" s="1">
        <v>935386</v>
      </c>
      <c r="G5746" s="15">
        <f t="shared" si="178"/>
        <v>0.24699860561633785</v>
      </c>
      <c r="H5746" s="15">
        <f t="shared" si="179"/>
        <v>0.42160779884271143</v>
      </c>
    </row>
    <row r="5747" spans="1:8">
      <c r="A5747" s="1">
        <v>5746</v>
      </c>
      <c r="B5747" s="444">
        <f>유형화!$F$71*hourly1!B5748/hourly1!$B$8763+유형화!$F$72*hourly1!C5748/hourly1!$C$8763+유형화!$F$73*hourly1!D5748/hourly1!$D$8763+유형화!$F$74*hourly1!E5748/hourly1!$E$8763</f>
        <v>557.94822152800884</v>
      </c>
      <c r="C5747" s="442">
        <f>hourly1!$F5748*유형화!$G$71/hourly1!$F$8763+유형화!$G$72*hourly1!$G5748/hourly1!$F$8763+유형화!$G$74*hourly1!I5748/hourly1!$I$8763</f>
        <v>0.49037918512773315</v>
      </c>
      <c r="D5747" s="14">
        <v>196.26364799999999</v>
      </c>
      <c r="E5747" s="14">
        <v>699.25477100000035</v>
      </c>
      <c r="F5747" s="1">
        <v>885697</v>
      </c>
      <c r="G5747" s="15">
        <f t="shared" si="178"/>
        <v>0.22458399266322251</v>
      </c>
      <c r="H5747" s="15">
        <f t="shared" si="179"/>
        <v>0.39158795567342419</v>
      </c>
    </row>
    <row r="5748" spans="1:8">
      <c r="A5748" s="1">
        <v>5747</v>
      </c>
      <c r="B5748" s="444">
        <f>유형화!$F$71*hourly1!B5749/hourly1!$B$8763+유형화!$F$72*hourly1!C5749/hourly1!$C$8763+유형화!$F$73*hourly1!D5749/hourly1!$D$8763+유형화!$F$74*hourly1!E5749/hourly1!$E$8763</f>
        <v>641.29224849387106</v>
      </c>
      <c r="C5748" s="442">
        <f>hourly1!$F5749*유형화!$G$71/hourly1!$F$8763+유형화!$G$72*hourly1!$G5749/hourly1!$F$8763+유형화!$G$74*hourly1!I5749/hourly1!$I$8763</f>
        <v>0.45842184812460962</v>
      </c>
      <c r="D5748" s="14">
        <v>173.73624100000001</v>
      </c>
      <c r="E5748" s="14">
        <v>868.09760299999868</v>
      </c>
      <c r="F5748" s="1">
        <v>866553</v>
      </c>
      <c r="G5748" s="15">
        <f t="shared" si="178"/>
        <v>0.19880593819432046</v>
      </c>
      <c r="H5748" s="15">
        <f t="shared" si="179"/>
        <v>0.35542742762165741</v>
      </c>
    </row>
    <row r="5749" spans="1:8">
      <c r="A5749" s="1">
        <v>5748</v>
      </c>
      <c r="B5749" s="444">
        <f>유형화!$F$71*hourly1!B5750/hourly1!$B$8763+유형화!$F$72*hourly1!C5750/hourly1!$C$8763+유형화!$F$73*hourly1!D5750/hourly1!$D$8763+유형화!$F$74*hourly1!E5750/hourly1!$E$8763</f>
        <v>606.5333755845345</v>
      </c>
      <c r="C5749" s="442">
        <f>hourly1!$F5750*유형화!$G$71/hourly1!$F$8763+유형화!$G$72*hourly1!$G5750/hourly1!$F$8763+유형화!$G$74*hourly1!I5750/hourly1!$I$8763</f>
        <v>0.44242174880870311</v>
      </c>
      <c r="D5749" s="14">
        <v>162.38460000000001</v>
      </c>
      <c r="E5749" s="14">
        <v>880.19351299999971</v>
      </c>
      <c r="F5749" s="1">
        <v>861610</v>
      </c>
      <c r="G5749" s="15">
        <f t="shared" si="178"/>
        <v>0.18581628430253333</v>
      </c>
      <c r="H5749" s="15">
        <f t="shared" si="179"/>
        <v>0.33650241848563206</v>
      </c>
    </row>
    <row r="5750" spans="1:8">
      <c r="A5750" s="1">
        <v>5749</v>
      </c>
      <c r="B5750" s="444">
        <f>유형화!$F$71*hourly1!B5751/hourly1!$B$8763+유형화!$F$72*hourly1!C5751/hourly1!$C$8763+유형화!$F$73*hourly1!D5751/hourly1!$D$8763+유형화!$F$74*hourly1!E5751/hourly1!$E$8763</f>
        <v>432.87994494922475</v>
      </c>
      <c r="C5750" s="442">
        <f>hourly1!$F5751*유형화!$G$71/hourly1!$F$8763+유형화!$G$72*hourly1!$G5751/hourly1!$F$8763+유형화!$G$74*hourly1!I5751/hourly1!$I$8763</f>
        <v>0.55415386620984719</v>
      </c>
      <c r="D5750" s="14">
        <v>129.76939400000001</v>
      </c>
      <c r="E5750" s="14">
        <v>834.93945499999916</v>
      </c>
      <c r="F5750" s="1">
        <v>828147</v>
      </c>
      <c r="G5750" s="15">
        <f t="shared" si="178"/>
        <v>0.14849478712434222</v>
      </c>
      <c r="H5750" s="15">
        <f t="shared" si="179"/>
        <v>0.27929766848836557</v>
      </c>
    </row>
    <row r="5751" spans="1:8">
      <c r="A5751" s="1">
        <v>5750</v>
      </c>
      <c r="B5751" s="444">
        <f>유형화!$F$71*hourly1!B5752/hourly1!$B$8763+유형화!$F$72*hourly1!C5752/hourly1!$C$8763+유형화!$F$73*hourly1!D5752/hourly1!$D$8763+유형화!$F$74*hourly1!E5752/hourly1!$E$8763</f>
        <v>543.36705757280629</v>
      </c>
      <c r="C5751" s="442">
        <f>hourly1!$F5752*유형화!$G$71/hourly1!$F$8763+유형화!$G$72*hourly1!$G5752/hourly1!$F$8763+유형화!$G$74*hourly1!I5752/hourly1!$I$8763</f>
        <v>0.5168630269581127</v>
      </c>
      <c r="D5751" s="14">
        <v>171.00090599999999</v>
      </c>
      <c r="E5751" s="14">
        <v>741.33425600000032</v>
      </c>
      <c r="F5751" s="1">
        <v>840847</v>
      </c>
      <c r="G5751" s="15">
        <f t="shared" si="178"/>
        <v>0.19567590131876283</v>
      </c>
      <c r="H5751" s="15">
        <f t="shared" si="179"/>
        <v>0.35091153244793188</v>
      </c>
    </row>
    <row r="5752" spans="1:8">
      <c r="A5752" s="1">
        <v>5751</v>
      </c>
      <c r="B5752" s="444">
        <f>유형화!$F$71*hourly1!B5753/hourly1!$B$8763+유형화!$F$72*hourly1!C5753/hourly1!$C$8763+유형화!$F$73*hourly1!D5753/hourly1!$D$8763+유형화!$F$74*hourly1!E5753/hourly1!$E$8763</f>
        <v>701.07141113824196</v>
      </c>
      <c r="C5752" s="442">
        <f>hourly1!$F5753*유형화!$G$71/hourly1!$F$8763+유형화!$G$72*hourly1!$G5753/hourly1!$F$8763+유형화!$G$74*hourly1!I5753/hourly1!$I$8763</f>
        <v>0.38920740706800039</v>
      </c>
      <c r="D5752" s="14">
        <v>177.55510699999999</v>
      </c>
      <c r="E5752" s="14">
        <v>623.88512599999933</v>
      </c>
      <c r="F5752" s="1">
        <v>802782</v>
      </c>
      <c r="G5752" s="15">
        <f t="shared" si="178"/>
        <v>0.20317585683419934</v>
      </c>
      <c r="H5752" s="15">
        <f t="shared" si="179"/>
        <v>0.36168587932103219</v>
      </c>
    </row>
    <row r="5753" spans="1:8">
      <c r="A5753" s="1">
        <v>5752</v>
      </c>
      <c r="B5753" s="444">
        <f>유형화!$F$71*hourly1!B5754/hourly1!$B$8763+유형화!$F$72*hourly1!C5754/hourly1!$C$8763+유형화!$F$73*hourly1!D5754/hourly1!$D$8763+유형화!$F$74*hourly1!E5754/hourly1!$E$8763</f>
        <v>638.23919898298118</v>
      </c>
      <c r="C5753" s="442">
        <f>hourly1!$F5754*유형화!$G$71/hourly1!$F$8763+유형화!$G$72*hourly1!$G5754/hourly1!$F$8763+유형화!$G$74*hourly1!I5754/hourly1!$I$8763</f>
        <v>0.36796148442453086</v>
      </c>
      <c r="D5753" s="14">
        <v>172.726887</v>
      </c>
      <c r="E5753" s="14">
        <v>495.94191200000051</v>
      </c>
      <c r="F5753" s="1">
        <v>798686</v>
      </c>
      <c r="G5753" s="15">
        <f t="shared" si="178"/>
        <v>0.19765093698222336</v>
      </c>
      <c r="H5753" s="15">
        <f t="shared" si="179"/>
        <v>0.35376427678751782</v>
      </c>
    </row>
    <row r="5754" spans="1:8">
      <c r="A5754" s="1">
        <v>5753</v>
      </c>
      <c r="B5754" s="444">
        <f>유형화!$F$71*hourly1!B5755/hourly1!$B$8763+유형화!$F$72*hourly1!C5755/hourly1!$C$8763+유형화!$F$73*hourly1!D5755/hourly1!$D$8763+유형화!$F$74*hourly1!E5755/hourly1!$E$8763</f>
        <v>574.72867196252867</v>
      </c>
      <c r="C5754" s="442">
        <f>hourly1!$F5755*유형화!$G$71/hourly1!$F$8763+유형화!$G$72*hourly1!$G5755/hourly1!$F$8763+유형화!$G$74*hourly1!I5755/hourly1!$I$8763</f>
        <v>0.38921620755449993</v>
      </c>
      <c r="D5754" s="14">
        <v>112.868146</v>
      </c>
      <c r="E5754" s="14">
        <v>351.51856599999968</v>
      </c>
      <c r="F5754" s="1">
        <v>796574</v>
      </c>
      <c r="G5754" s="15">
        <f t="shared" si="178"/>
        <v>0.12915473207333603</v>
      </c>
      <c r="H5754" s="15">
        <f t="shared" si="179"/>
        <v>0.24788105718568104</v>
      </c>
    </row>
    <row r="5755" spans="1:8">
      <c r="A5755" s="1">
        <v>5754</v>
      </c>
      <c r="B5755" s="444">
        <f>유형화!$F$71*hourly1!B5756/hourly1!$B$8763+유형화!$F$72*hourly1!C5756/hourly1!$C$8763+유형화!$F$73*hourly1!D5756/hourly1!$D$8763+유형화!$F$74*hourly1!E5756/hourly1!$E$8763</f>
        <v>360.49111254523228</v>
      </c>
      <c r="C5755" s="442">
        <f>hourly1!$F5756*유형화!$G$71/hourly1!$F$8763+유형화!$G$72*hourly1!$G5756/hourly1!$F$8763+유형화!$G$74*hourly1!I5756/hourly1!$I$8763</f>
        <v>0.51692275618592776</v>
      </c>
      <c r="D5755" s="14">
        <v>85.301543999999993</v>
      </c>
      <c r="E5755" s="14">
        <v>185.26732700000011</v>
      </c>
      <c r="F5755" s="1">
        <v>805675</v>
      </c>
      <c r="G5755" s="15">
        <f t="shared" si="178"/>
        <v>9.7610339597160409E-2</v>
      </c>
      <c r="H5755" s="15">
        <f t="shared" si="179"/>
        <v>0.19379216475551223</v>
      </c>
    </row>
    <row r="5756" spans="1:8">
      <c r="A5756" s="1">
        <v>5755</v>
      </c>
      <c r="B5756" s="444">
        <f>유형화!$F$71*hourly1!B5757/hourly1!$B$8763+유형화!$F$72*hourly1!C5757/hourly1!$C$8763+유형화!$F$73*hourly1!D5757/hourly1!$D$8763+유형화!$F$74*hourly1!E5757/hourly1!$E$8763</f>
        <v>184.32971885430385</v>
      </c>
      <c r="C5756" s="442">
        <f>hourly1!$F5757*유형화!$G$71/hourly1!$F$8763+유형화!$G$72*hourly1!$G5757/hourly1!$F$8763+유형화!$G$74*hourly1!I5757/hourly1!$I$8763</f>
        <v>0.63944777393283281</v>
      </c>
      <c r="D5756" s="14">
        <v>70.127396999999988</v>
      </c>
      <c r="E5756" s="14">
        <v>42.128783999999968</v>
      </c>
      <c r="F5756" s="1">
        <v>810722</v>
      </c>
      <c r="G5756" s="15">
        <f t="shared" si="178"/>
        <v>8.0246601822762872E-2</v>
      </c>
      <c r="H5756" s="15">
        <f t="shared" si="179"/>
        <v>0.16239792637490191</v>
      </c>
    </row>
    <row r="5757" spans="1:8">
      <c r="A5757" s="1">
        <v>5756</v>
      </c>
      <c r="B5757" s="444">
        <f>유형화!$F$71*hourly1!B5758/hourly1!$B$8763+유형화!$F$72*hourly1!C5758/hourly1!$C$8763+유형화!$F$73*hourly1!D5758/hourly1!$D$8763+유형화!$F$74*hourly1!E5758/hourly1!$E$8763</f>
        <v>183.65065080099086</v>
      </c>
      <c r="C5757" s="442">
        <f>hourly1!$F5758*유형화!$G$71/hourly1!$F$8763+유형화!$G$72*hourly1!$G5758/hourly1!$F$8763+유형화!$G$74*hourly1!I5758/hourly1!$I$8763</f>
        <v>0.64483636070805317</v>
      </c>
      <c r="D5757" s="14">
        <v>66.131534999999985</v>
      </c>
      <c r="E5757" s="14">
        <v>9.7390069999999955</v>
      </c>
      <c r="F5757" s="1">
        <v>842582</v>
      </c>
      <c r="G5757" s="15">
        <f t="shared" si="178"/>
        <v>7.5674147110766241E-2</v>
      </c>
      <c r="H5757" s="15">
        <f t="shared" si="179"/>
        <v>0.15392788516903219</v>
      </c>
    </row>
    <row r="5758" spans="1:8">
      <c r="A5758" s="1">
        <v>5757</v>
      </c>
      <c r="B5758" s="444">
        <f>유형화!$F$71*hourly1!B5759/hourly1!$B$8763+유형화!$F$72*hourly1!C5759/hourly1!$C$8763+유형화!$F$73*hourly1!D5759/hourly1!$D$8763+유형화!$F$74*hourly1!E5759/hourly1!$E$8763</f>
        <v>75.424865702524841</v>
      </c>
      <c r="C5758" s="442">
        <f>hourly1!$F5759*유형화!$G$71/hourly1!$F$8763+유형화!$G$72*hourly1!$G5759/hourly1!$F$8763+유형화!$G$74*hourly1!I5759/hourly1!$I$8763</f>
        <v>0.54899539585939161</v>
      </c>
      <c r="D5758" s="14">
        <v>71.54943999999999</v>
      </c>
      <c r="E5758" s="14">
        <v>11.057600000000001</v>
      </c>
      <c r="F5758" s="1">
        <v>814721</v>
      </c>
      <c r="G5758" s="15">
        <f t="shared" si="178"/>
        <v>8.1873842006736156E-2</v>
      </c>
      <c r="H5758" s="15">
        <f t="shared" si="179"/>
        <v>0.16539147244532987</v>
      </c>
    </row>
    <row r="5759" spans="1:8">
      <c r="A5759" s="1">
        <v>5758</v>
      </c>
      <c r="B5759" s="444">
        <f>유형화!$F$71*hourly1!B5760/hourly1!$B$8763+유형화!$F$72*hourly1!C5760/hourly1!$C$8763+유형화!$F$73*hourly1!D5760/hourly1!$D$8763+유형화!$F$74*hourly1!E5760/hourly1!$E$8763</f>
        <v>67.13293368449645</v>
      </c>
      <c r="C5759" s="442">
        <f>hourly1!$F5760*유형화!$G$71/hourly1!$F$8763+유형화!$G$72*hourly1!$G5760/hourly1!$F$8763+유형화!$G$74*hourly1!I5760/hourly1!$I$8763</f>
        <v>0.45848459233391226</v>
      </c>
      <c r="D5759" s="14">
        <v>79.463610000000045</v>
      </c>
      <c r="E5759" s="14">
        <v>7.8880399999999993</v>
      </c>
      <c r="F5759" s="1">
        <v>902837</v>
      </c>
      <c r="G5759" s="15">
        <f t="shared" si="178"/>
        <v>9.0930006586004086E-2</v>
      </c>
      <c r="H5759" s="15">
        <f t="shared" si="179"/>
        <v>0.18185582917046367</v>
      </c>
    </row>
    <row r="5760" spans="1:8">
      <c r="A5760" s="1">
        <v>5759</v>
      </c>
      <c r="B5760" s="444">
        <f>유형화!$F$71*hourly1!B5761/hourly1!$B$8763+유형화!$F$72*hourly1!C5761/hourly1!$C$8763+유형화!$F$73*hourly1!D5761/hourly1!$D$8763+유형화!$F$74*hourly1!E5761/hourly1!$E$8763</f>
        <v>63.295000512736912</v>
      </c>
      <c r="C5760" s="442">
        <f>hourly1!$F5761*유형화!$G$71/hourly1!$F$8763+유형화!$G$72*hourly1!$G5761/hourly1!$F$8763+유형화!$G$74*hourly1!I5761/hourly1!$I$8763</f>
        <v>0.3521784637756098</v>
      </c>
      <c r="D5760" s="14">
        <v>99.420722999999981</v>
      </c>
      <c r="E5760" s="14">
        <v>6.0672799999999993</v>
      </c>
      <c r="F5760" s="1">
        <v>948624</v>
      </c>
      <c r="G5760" s="15">
        <f t="shared" si="178"/>
        <v>0.11376688017540709</v>
      </c>
      <c r="H5760" s="15">
        <f t="shared" si="179"/>
        <v>0.22195306824379241</v>
      </c>
    </row>
    <row r="5761" spans="1:8">
      <c r="A5761" s="1">
        <v>5760</v>
      </c>
      <c r="B5761" s="444">
        <f>유형화!$F$71*hourly1!B5762/hourly1!$B$8763+유형화!$F$72*hourly1!C5762/hourly1!$C$8763+유형화!$F$73*hourly1!D5762/hourly1!$D$8763+유형화!$F$74*hourly1!E5762/hourly1!$E$8763</f>
        <v>60.15296342837452</v>
      </c>
      <c r="C5761" s="442">
        <f>hourly1!$F5762*유형화!$G$71/hourly1!$F$8763+유형화!$G$72*hourly1!$G5762/hourly1!$F$8763+유형화!$G$74*hourly1!I5762/hourly1!$I$8763</f>
        <v>0.3204125373538515</v>
      </c>
      <c r="D5761" s="14">
        <v>142.409446</v>
      </c>
      <c r="E5761" s="14">
        <v>2.0335200000000002</v>
      </c>
      <c r="F5761" s="1">
        <v>920905</v>
      </c>
      <c r="G5761" s="15">
        <f t="shared" si="178"/>
        <v>0.16295876644276777</v>
      </c>
      <c r="H5761" s="15">
        <f t="shared" si="179"/>
        <v>0.30198390618297255</v>
      </c>
    </row>
    <row r="5762" spans="1:8">
      <c r="A5762" s="1">
        <v>5761</v>
      </c>
      <c r="B5762" s="444">
        <f>유형화!$F$71*hourly1!B5763/hourly1!$B$8763+유형화!$F$72*hourly1!C5763/hourly1!$C$8763+유형화!$F$73*hourly1!D5763/hourly1!$D$8763+유형화!$F$74*hourly1!E5763/hourly1!$E$8763</f>
        <v>59.675289054835424</v>
      </c>
      <c r="C5762" s="442">
        <f>hourly1!$F5763*유형화!$G$71/hourly1!$F$8763+유형화!$G$72*hourly1!$G5763/hourly1!$F$8763+유형화!$G$74*hourly1!I5763/hourly1!$I$8763</f>
        <v>0.26285409620783828</v>
      </c>
      <c r="D5762" s="14">
        <v>172.88020300000011</v>
      </c>
      <c r="E5762" s="14">
        <v>0.25263999999999998</v>
      </c>
      <c r="F5762" s="1">
        <v>851970</v>
      </c>
      <c r="G5762" s="15">
        <f t="shared" ref="G5762:G5825" si="180">D5762/$I$1</f>
        <v>0.19782637609063727</v>
      </c>
      <c r="H5762" s="15">
        <f t="shared" ref="H5762:H5825" si="181">G5762/(1-$H$1*(1-G5762))</f>
        <v>0.3540171449329288</v>
      </c>
    </row>
    <row r="5763" spans="1:8">
      <c r="A5763" s="1">
        <v>5762</v>
      </c>
      <c r="B5763" s="444">
        <f>유형화!$F$71*hourly1!B5764/hourly1!$B$8763+유형화!$F$72*hourly1!C5764/hourly1!$C$8763+유형화!$F$73*hourly1!D5764/hourly1!$D$8763+유형화!$F$74*hourly1!E5764/hourly1!$E$8763</f>
        <v>58.925283948815832</v>
      </c>
      <c r="C5763" s="442">
        <f>hourly1!$F5764*유형화!$G$71/hourly1!$F$8763+유형화!$G$72*hourly1!$G5764/hourly1!$F$8763+유형화!$G$74*hourly1!I5764/hourly1!$I$8763</f>
        <v>0.24338693115508214</v>
      </c>
      <c r="D5763" s="14">
        <v>241.15345600000001</v>
      </c>
      <c r="E5763" s="14">
        <v>0.63215999999999994</v>
      </c>
      <c r="F5763" s="1">
        <v>762662</v>
      </c>
      <c r="G5763" s="15">
        <f t="shared" si="180"/>
        <v>0.27595128565537902</v>
      </c>
      <c r="H5763" s="15">
        <f t="shared" si="181"/>
        <v>0.45856359571144351</v>
      </c>
    </row>
    <row r="5764" spans="1:8">
      <c r="A5764" s="1">
        <v>5763</v>
      </c>
      <c r="B5764" s="444">
        <f>유형화!$F$71*hourly1!B5765/hourly1!$B$8763+유형화!$F$72*hourly1!C5765/hourly1!$C$8763+유형화!$F$73*hourly1!D5765/hourly1!$D$8763+유형화!$F$74*hourly1!E5765/hourly1!$E$8763</f>
        <v>58.88716637493328</v>
      </c>
      <c r="C5764" s="442">
        <f>hourly1!$F5765*유형화!$G$71/hourly1!$F$8763+유형화!$G$72*hourly1!$G5765/hourly1!$F$8763+유형화!$G$74*hourly1!I5765/hourly1!$I$8763</f>
        <v>0.23770532077382361</v>
      </c>
      <c r="D5764" s="14">
        <v>240.39129700000001</v>
      </c>
      <c r="E5764" s="14">
        <v>0.49199999999999988</v>
      </c>
      <c r="F5764" s="1">
        <v>640646</v>
      </c>
      <c r="G5764" s="15">
        <f t="shared" si="180"/>
        <v>0.27507914905235303</v>
      </c>
      <c r="H5764" s="15">
        <f t="shared" si="181"/>
        <v>0.45747897561295287</v>
      </c>
    </row>
    <row r="5765" spans="1:8">
      <c r="A5765" s="1">
        <v>5764</v>
      </c>
      <c r="B5765" s="444">
        <f>유형화!$F$71*hourly1!B5766/hourly1!$B$8763+유형화!$F$72*hourly1!C5766/hourly1!$C$8763+유형화!$F$73*hourly1!D5766/hourly1!$D$8763+유형화!$F$74*hourly1!E5766/hourly1!$E$8763</f>
        <v>58.866401530796097</v>
      </c>
      <c r="C5765" s="442">
        <f>hourly1!$F5766*유형화!$G$71/hourly1!$F$8763+유형화!$G$72*hourly1!$G5766/hourly1!$F$8763+유형화!$G$74*hourly1!I5766/hourly1!$I$8763</f>
        <v>0.23773123331740542</v>
      </c>
      <c r="D5765" s="14">
        <v>221.3854280000001</v>
      </c>
      <c r="E5765" s="14">
        <v>1.1999999999999999E-3</v>
      </c>
      <c r="F5765" s="1">
        <v>519483</v>
      </c>
      <c r="G5765" s="15">
        <f t="shared" si="180"/>
        <v>0.25333078155001176</v>
      </c>
      <c r="H5765" s="15">
        <f t="shared" si="181"/>
        <v>0.42986094714639594</v>
      </c>
    </row>
    <row r="5766" spans="1:8">
      <c r="A5766" s="1">
        <v>5765</v>
      </c>
      <c r="B5766" s="444">
        <f>유형화!$F$71*hourly1!B5767/hourly1!$B$8763+유형화!$F$72*hourly1!C5767/hourly1!$C$8763+유형화!$F$73*hourly1!D5767/hourly1!$D$8763+유형화!$F$74*hourly1!E5767/hourly1!$E$8763</f>
        <v>58.834938662043498</v>
      </c>
      <c r="C5766" s="442">
        <f>hourly1!$F5767*유형화!$G$71/hourly1!$F$8763+유형화!$G$72*hourly1!$G5767/hourly1!$F$8763+유형화!$G$74*hourly1!I5767/hourly1!$I$8763</f>
        <v>0.23636797276984772</v>
      </c>
      <c r="D5766" s="14">
        <v>175.169217</v>
      </c>
      <c r="E5766" s="14">
        <v>1.1999999999999999E-3</v>
      </c>
      <c r="F5766" s="1">
        <v>572845</v>
      </c>
      <c r="G5766" s="15">
        <f t="shared" si="180"/>
        <v>0.20044568898235518</v>
      </c>
      <c r="H5766" s="15">
        <f t="shared" si="181"/>
        <v>0.35778211826937001</v>
      </c>
    </row>
    <row r="5767" spans="1:8">
      <c r="A5767" s="1">
        <v>5766</v>
      </c>
      <c r="B5767" s="444">
        <f>유형화!$F$71*hourly1!B5768/hourly1!$B$8763+유형화!$F$72*hourly1!C5768/hourly1!$C$8763+유형화!$F$73*hourly1!D5768/hourly1!$D$8763+유형화!$F$74*hourly1!E5768/hourly1!$E$8763</f>
        <v>60.682801697340125</v>
      </c>
      <c r="C5767" s="442">
        <f>hourly1!$F5768*유형화!$G$71/hourly1!$F$8763+유형화!$G$72*hourly1!$G5768/hourly1!$F$8763+유형화!$G$74*hourly1!I5768/hourly1!$I$8763</f>
        <v>0.42144065562007893</v>
      </c>
      <c r="D5767" s="14">
        <v>164.7252</v>
      </c>
      <c r="E5767" s="14">
        <v>3.4079999999999999E-2</v>
      </c>
      <c r="F5767" s="1">
        <v>933276</v>
      </c>
      <c r="G5767" s="15">
        <f t="shared" si="180"/>
        <v>0.18849462692269872</v>
      </c>
      <c r="H5767" s="15">
        <f t="shared" si="181"/>
        <v>0.34044454418542963</v>
      </c>
    </row>
    <row r="5768" spans="1:8">
      <c r="A5768" s="1">
        <v>5767</v>
      </c>
      <c r="B5768" s="444">
        <f>유형화!$F$71*hourly1!B5769/hourly1!$B$8763+유형화!$F$72*hourly1!C5769/hourly1!$C$8763+유형화!$F$73*hourly1!D5769/hourly1!$D$8763+유형화!$F$74*hourly1!E5769/hourly1!$E$8763</f>
        <v>72.397675939677768</v>
      </c>
      <c r="C5768" s="442">
        <f>hourly1!$F5769*유형화!$G$71/hourly1!$F$8763+유형화!$G$72*hourly1!$G5769/hourly1!$F$8763+유형화!$G$74*hourly1!I5769/hourly1!$I$8763</f>
        <v>0.75177750955608003</v>
      </c>
      <c r="D5768" s="14">
        <v>186.93302199999999</v>
      </c>
      <c r="E5768" s="14">
        <v>21.396596000000009</v>
      </c>
      <c r="F5768" s="1">
        <v>1065876</v>
      </c>
      <c r="G5768" s="15">
        <f t="shared" si="180"/>
        <v>0.21390698108985529</v>
      </c>
      <c r="H5768" s="15">
        <f t="shared" si="181"/>
        <v>0.37682976898324255</v>
      </c>
    </row>
    <row r="5769" spans="1:8">
      <c r="A5769" s="1">
        <v>5768</v>
      </c>
      <c r="B5769" s="444">
        <f>유형화!$F$71*hourly1!B5770/hourly1!$B$8763+유형화!$F$72*hourly1!C5770/hourly1!$C$8763+유형화!$F$73*hourly1!D5770/hourly1!$D$8763+유형화!$F$74*hourly1!E5770/hourly1!$E$8763</f>
        <v>186.28458076788431</v>
      </c>
      <c r="C5769" s="442">
        <f>hourly1!$F5770*유형화!$G$71/hourly1!$F$8763+유형화!$G$72*hourly1!$G5770/hourly1!$F$8763+유형화!$G$74*hourly1!I5770/hourly1!$I$8763</f>
        <v>0.65038009680081987</v>
      </c>
      <c r="D5769" s="14">
        <v>197.19113599999989</v>
      </c>
      <c r="E5769" s="14">
        <v>207.66657400000031</v>
      </c>
      <c r="F5769" s="1">
        <v>1121549</v>
      </c>
      <c r="G5769" s="15">
        <f t="shared" si="180"/>
        <v>0.22564531481997366</v>
      </c>
      <c r="H5769" s="15">
        <f t="shared" si="181"/>
        <v>0.3930384599064492</v>
      </c>
    </row>
    <row r="5770" spans="1:8">
      <c r="A5770" s="1">
        <v>5769</v>
      </c>
      <c r="B5770" s="444">
        <f>유형화!$F$71*hourly1!B5771/hourly1!$B$8763+유형화!$F$72*hourly1!C5771/hourly1!$C$8763+유형화!$F$73*hourly1!D5771/hourly1!$D$8763+유형화!$F$74*hourly1!E5771/hourly1!$E$8763</f>
        <v>407.96853174277265</v>
      </c>
      <c r="C5770" s="442">
        <f>hourly1!$F5771*유형화!$G$71/hourly1!$F$8763+유형화!$G$72*hourly1!$G5771/hourly1!$F$8763+유형화!$G$74*hourly1!I5771/hourly1!$I$8763</f>
        <v>0.57563202391371959</v>
      </c>
      <c r="D5770" s="14">
        <v>278.87427600000001</v>
      </c>
      <c r="E5770" s="14">
        <v>559.76367400000049</v>
      </c>
      <c r="F5770" s="1">
        <v>1027931</v>
      </c>
      <c r="G5770" s="15">
        <f t="shared" si="180"/>
        <v>0.31911512393342195</v>
      </c>
      <c r="H5770" s="15">
        <f t="shared" si="181"/>
        <v>0.51016519499600821</v>
      </c>
    </row>
    <row r="5771" spans="1:8">
      <c r="A5771" s="1">
        <v>5770</v>
      </c>
      <c r="B5771" s="444">
        <f>유형화!$F$71*hourly1!B5772/hourly1!$B$8763+유형화!$F$72*hourly1!C5772/hourly1!$C$8763+유형화!$F$73*hourly1!D5772/hourly1!$D$8763+유형화!$F$74*hourly1!E5772/hourly1!$E$8763</f>
        <v>611.10269540090019</v>
      </c>
      <c r="C5771" s="442">
        <f>hourly1!$F5772*유형화!$G$71/hourly1!$F$8763+유형화!$G$72*hourly1!$G5772/hourly1!$F$8763+유형화!$G$74*hourly1!I5772/hourly1!$I$8763</f>
        <v>0.4903201892737914</v>
      </c>
      <c r="D5771" s="14">
        <v>280.62638299999998</v>
      </c>
      <c r="E5771" s="14">
        <v>893.45331400000032</v>
      </c>
      <c r="F5771" s="1">
        <v>942879</v>
      </c>
      <c r="G5771" s="15">
        <f t="shared" si="180"/>
        <v>0.32112005551215816</v>
      </c>
      <c r="H5771" s="15">
        <f t="shared" si="181"/>
        <v>0.51246702903480801</v>
      </c>
    </row>
    <row r="5772" spans="1:8">
      <c r="A5772" s="1">
        <v>5771</v>
      </c>
      <c r="B5772" s="444">
        <f>유형화!$F$71*hourly1!B5773/hourly1!$B$8763+유형화!$F$72*hourly1!C5773/hourly1!$C$8763+유형화!$F$73*hourly1!D5773/hourly1!$D$8763+유형화!$F$74*hourly1!E5773/hourly1!$E$8763</f>
        <v>710.43930812246128</v>
      </c>
      <c r="C5772" s="442">
        <f>hourly1!$F5773*유형화!$G$71/hourly1!$F$8763+유형화!$G$72*hourly1!$G5773/hourly1!$F$8763+유형화!$G$74*hourly1!I5773/hourly1!$I$8763</f>
        <v>0.45832194630564416</v>
      </c>
      <c r="D5772" s="14">
        <v>292.80433299999987</v>
      </c>
      <c r="E5772" s="14">
        <v>1125.3756850000011</v>
      </c>
      <c r="F5772" s="1">
        <v>935096</v>
      </c>
      <c r="G5772" s="15">
        <f t="shared" si="180"/>
        <v>0.33505525268862701</v>
      </c>
      <c r="H5772" s="15">
        <f t="shared" si="181"/>
        <v>0.52824469826049592</v>
      </c>
    </row>
    <row r="5773" spans="1:8">
      <c r="A5773" s="1">
        <v>5772</v>
      </c>
      <c r="B5773" s="444">
        <f>유형화!$F$71*hourly1!B5774/hourly1!$B$8763+유형화!$F$72*hourly1!C5774/hourly1!$C$8763+유형화!$F$73*hourly1!D5774/hourly1!$D$8763+유형화!$F$74*hourly1!E5774/hourly1!$E$8763</f>
        <v>663.57917722993875</v>
      </c>
      <c r="C5773" s="442">
        <f>hourly1!$F5774*유형화!$G$71/hourly1!$F$8763+유형화!$G$72*hourly1!$G5774/hourly1!$F$8763+유형화!$G$74*hourly1!I5774/hourly1!$I$8763</f>
        <v>0.4423067720823064</v>
      </c>
      <c r="D5773" s="14">
        <v>283.62212499999998</v>
      </c>
      <c r="E5773" s="14">
        <v>1252.4381670000021</v>
      </c>
      <c r="F5773" s="1">
        <v>893698</v>
      </c>
      <c r="G5773" s="15">
        <f t="shared" si="180"/>
        <v>0.32454807545474534</v>
      </c>
      <c r="H5773" s="15">
        <f t="shared" si="181"/>
        <v>0.51638397945454595</v>
      </c>
    </row>
    <row r="5774" spans="1:8">
      <c r="A5774" s="1">
        <v>5773</v>
      </c>
      <c r="B5774" s="444">
        <f>유형화!$F$71*hourly1!B5775/hourly1!$B$8763+유형화!$F$72*hourly1!C5775/hourly1!$C$8763+유형화!$F$73*hourly1!D5775/hourly1!$D$8763+유형화!$F$74*hourly1!E5775/hourly1!$E$8763</f>
        <v>514.18584069051496</v>
      </c>
      <c r="C5774" s="442">
        <f>hourly1!$F5775*유형화!$G$71/hourly1!$F$8763+유형화!$G$72*hourly1!$G5775/hourly1!$F$8763+유형화!$G$74*hourly1!I5775/hourly1!$I$8763</f>
        <v>0.55397981214352421</v>
      </c>
      <c r="D5774" s="14">
        <v>289.36957200000001</v>
      </c>
      <c r="E5774" s="14">
        <v>1299.351277</v>
      </c>
      <c r="F5774" s="1">
        <v>880911</v>
      </c>
      <c r="G5774" s="15">
        <f t="shared" si="180"/>
        <v>0.33112486442220745</v>
      </c>
      <c r="H5774" s="15">
        <f t="shared" si="181"/>
        <v>0.52383338333707552</v>
      </c>
    </row>
    <row r="5775" spans="1:8">
      <c r="A5775" s="1">
        <v>5774</v>
      </c>
      <c r="B5775" s="444">
        <f>유형화!$F$71*hourly1!B5776/hourly1!$B$8763+유형화!$F$72*hourly1!C5776/hourly1!$C$8763+유형화!$F$73*hourly1!D5776/hourly1!$D$8763+유형화!$F$74*hourly1!E5776/hourly1!$E$8763</f>
        <v>601.88352964910018</v>
      </c>
      <c r="C5775" s="442">
        <f>hourly1!$F5776*유형화!$G$71/hourly1!$F$8763+유형화!$G$72*hourly1!$G5776/hourly1!$F$8763+유형화!$G$74*hourly1!I5776/hourly1!$I$8763</f>
        <v>0.51669231381722014</v>
      </c>
      <c r="D5775" s="14">
        <v>337.4404429999999</v>
      </c>
      <c r="E5775" s="14">
        <v>1281.537137</v>
      </c>
      <c r="F5775" s="1">
        <v>922071</v>
      </c>
      <c r="G5775" s="15">
        <f t="shared" si="180"/>
        <v>0.38613223970537092</v>
      </c>
      <c r="H5775" s="15">
        <f t="shared" si="181"/>
        <v>0.58295310351005836</v>
      </c>
    </row>
    <row r="5776" spans="1:8">
      <c r="A5776" s="1">
        <v>5775</v>
      </c>
      <c r="B5776" s="444">
        <f>유형화!$F$71*hourly1!B5777/hourly1!$B$8763+유형화!$F$72*hourly1!C5777/hourly1!$C$8763+유형화!$F$73*hourly1!D5777/hourly1!$D$8763+유형화!$F$74*hourly1!E5777/hourly1!$E$8763</f>
        <v>760.13273805672566</v>
      </c>
      <c r="C5776" s="442">
        <f>hourly1!$F5777*유형화!$G$71/hourly1!$F$8763+유형화!$G$72*hourly1!$G5777/hourly1!$F$8763+유형화!$G$74*hourly1!I5777/hourly1!$I$8763</f>
        <v>0.3890886819862428</v>
      </c>
      <c r="D5776" s="14">
        <v>317.31542500000012</v>
      </c>
      <c r="E5776" s="14">
        <v>1183.321162</v>
      </c>
      <c r="F5776" s="1">
        <v>875228</v>
      </c>
      <c r="G5776" s="15">
        <f t="shared" si="180"/>
        <v>0.36310323285200208</v>
      </c>
      <c r="H5776" s="15">
        <f t="shared" si="181"/>
        <v>0.55887247156541564</v>
      </c>
    </row>
    <row r="5777" spans="1:8">
      <c r="A5777" s="1">
        <v>5776</v>
      </c>
      <c r="B5777" s="444">
        <f>유형화!$F$71*hourly1!B5778/hourly1!$B$8763+유형화!$F$72*hourly1!C5778/hourly1!$C$8763+유형화!$F$73*hourly1!D5778/hourly1!$D$8763+유형화!$F$74*hourly1!E5778/hourly1!$E$8763</f>
        <v>702.03976077512243</v>
      </c>
      <c r="C5777" s="442">
        <f>hourly1!$F5778*유형화!$G$71/hourly1!$F$8763+유형화!$G$72*hourly1!$G5778/hourly1!$F$8763+유형화!$G$74*hourly1!I5778/hourly1!$I$8763</f>
        <v>0.36786093071767573</v>
      </c>
      <c r="D5777" s="14">
        <v>318.13616400000001</v>
      </c>
      <c r="E5777" s="14">
        <v>1015.078310999999</v>
      </c>
      <c r="F5777" s="1">
        <v>899493</v>
      </c>
      <c r="G5777" s="15">
        <f t="shared" si="180"/>
        <v>0.36404240239986657</v>
      </c>
      <c r="H5777" s="15">
        <f t="shared" si="181"/>
        <v>0.55987287823032172</v>
      </c>
    </row>
    <row r="5778" spans="1:8">
      <c r="A5778" s="1">
        <v>5777</v>
      </c>
      <c r="B5778" s="444">
        <f>유형화!$F$71*hourly1!B5779/hourly1!$B$8763+유형화!$F$72*hourly1!C5779/hourly1!$C$8763+유형화!$F$73*hourly1!D5779/hourly1!$D$8763+유형화!$F$74*hourly1!E5779/hourly1!$E$8763</f>
        <v>635.53464319648288</v>
      </c>
      <c r="C5778" s="442">
        <f>hourly1!$F5779*유형화!$G$71/hourly1!$F$8763+유형화!$G$72*hourly1!$G5779/hourly1!$F$8763+유형화!$G$74*hourly1!I5779/hourly1!$I$8763</f>
        <v>0.38911386115595048</v>
      </c>
      <c r="D5778" s="14">
        <v>272.71935800000011</v>
      </c>
      <c r="E5778" s="14">
        <v>732.9605140000001</v>
      </c>
      <c r="F5778" s="1">
        <v>820289</v>
      </c>
      <c r="G5778" s="15">
        <f t="shared" si="180"/>
        <v>0.31207206693819728</v>
      </c>
      <c r="H5778" s="15">
        <f t="shared" si="181"/>
        <v>0.5020144283858845</v>
      </c>
    </row>
    <row r="5779" spans="1:8">
      <c r="A5779" s="1">
        <v>5778</v>
      </c>
      <c r="B5779" s="444">
        <f>유형화!$F$71*hourly1!B5780/hourly1!$B$8763+유형화!$F$72*hourly1!C5780/hourly1!$C$8763+유형화!$F$73*hourly1!D5780/hourly1!$D$8763+유형화!$F$74*hourly1!E5780/hourly1!$E$8763</f>
        <v>476.34199141796438</v>
      </c>
      <c r="C5779" s="442">
        <f>hourly1!$F5780*유형화!$G$71/hourly1!$F$8763+유형화!$G$72*hourly1!$G5780/hourly1!$F$8763+유형화!$G$74*hourly1!I5780/hourly1!$I$8763</f>
        <v>0.51676491783084078</v>
      </c>
      <c r="D5779" s="14">
        <v>245.63210900000001</v>
      </c>
      <c r="E5779" s="14">
        <v>341.37970799999971</v>
      </c>
      <c r="F5779" s="1">
        <v>848986</v>
      </c>
      <c r="G5779" s="15">
        <f t="shared" si="180"/>
        <v>0.2810761968793522</v>
      </c>
      <c r="H5779" s="15">
        <f t="shared" si="181"/>
        <v>0.46490234657174001</v>
      </c>
    </row>
    <row r="5780" spans="1:8">
      <c r="A5780" s="1">
        <v>5779</v>
      </c>
      <c r="B5780" s="444">
        <f>유형화!$F$71*hourly1!B5781/hourly1!$B$8763+유형화!$F$72*hourly1!C5781/hourly1!$C$8763+유형화!$F$73*hourly1!D5781/hourly1!$D$8763+유형화!$F$74*hourly1!E5781/hourly1!$E$8763</f>
        <v>200.22961369968604</v>
      </c>
      <c r="C5780" s="442">
        <f>hourly1!$F5781*유형화!$G$71/hourly1!$F$8763+유형화!$G$72*hourly1!$G5781/hourly1!$F$8763+유형화!$G$74*hourly1!I5781/hourly1!$I$8763</f>
        <v>0.63926198588451055</v>
      </c>
      <c r="D5780" s="14">
        <v>264.051288</v>
      </c>
      <c r="E5780" s="14">
        <v>57.999901999999913</v>
      </c>
      <c r="F5780" s="1">
        <v>856696</v>
      </c>
      <c r="G5780" s="15">
        <f t="shared" si="180"/>
        <v>0.30215321650857352</v>
      </c>
      <c r="H5780" s="15">
        <f t="shared" si="181"/>
        <v>0.49036178245810441</v>
      </c>
    </row>
    <row r="5781" spans="1:8">
      <c r="A5781" s="1">
        <v>5780</v>
      </c>
      <c r="B5781" s="444">
        <f>유형화!$F$71*hourly1!B5782/hourly1!$B$8763+유형화!$F$72*hourly1!C5782/hourly1!$C$8763+유형화!$F$73*hourly1!D5782/hourly1!$D$8763+유형화!$F$74*hourly1!E5782/hourly1!$E$8763</f>
        <v>201.55061258355718</v>
      </c>
      <c r="C5781" s="442">
        <f>hourly1!$F5782*유형화!$G$71/hourly1!$F$8763+유형화!$G$72*hourly1!$G5782/hourly1!$F$8763+유형화!$G$74*hourly1!I5782/hourly1!$I$8763</f>
        <v>0.64465782491249446</v>
      </c>
      <c r="D5781" s="14">
        <v>254.1884729999999</v>
      </c>
      <c r="E5781" s="14">
        <v>16.253650999999991</v>
      </c>
      <c r="F5781" s="1">
        <v>797494</v>
      </c>
      <c r="G5781" s="15">
        <f t="shared" si="180"/>
        <v>0.29086722241761104</v>
      </c>
      <c r="H5781" s="15">
        <f t="shared" si="181"/>
        <v>0.47684951336228548</v>
      </c>
    </row>
    <row r="5782" spans="1:8">
      <c r="A5782" s="1">
        <v>5781</v>
      </c>
      <c r="B5782" s="444">
        <f>유형화!$F$71*hourly1!B5783/hourly1!$B$8763+유형화!$F$72*hourly1!C5783/hourly1!$C$8763+유형화!$F$73*hourly1!D5783/hourly1!$D$8763+유형화!$F$74*hourly1!E5783/hourly1!$E$8763</f>
        <v>89.842217474405047</v>
      </c>
      <c r="C5782" s="442">
        <f>hourly1!$F5783*유형화!$G$71/hourly1!$F$8763+유형화!$G$72*hourly1!$G5783/hourly1!$F$8763+유형화!$G$74*hourly1!I5783/hourly1!$I$8763</f>
        <v>0.54887357431016193</v>
      </c>
      <c r="D5782" s="14">
        <v>268.23657400000002</v>
      </c>
      <c r="E5782" s="14">
        <v>19.412500000000001</v>
      </c>
      <c r="F5782" s="1">
        <v>870202</v>
      </c>
      <c r="G5782" s="15">
        <f t="shared" si="180"/>
        <v>0.30694242862144272</v>
      </c>
      <c r="H5782" s="15">
        <f t="shared" si="181"/>
        <v>0.49601379095126996</v>
      </c>
    </row>
    <row r="5783" spans="1:8">
      <c r="A5783" s="1">
        <v>5782</v>
      </c>
      <c r="B5783" s="444">
        <f>유형화!$F$71*hourly1!B5784/hourly1!$B$8763+유형화!$F$72*hourly1!C5784/hourly1!$C$8763+유형화!$F$73*hourly1!D5784/hourly1!$D$8763+유형화!$F$74*hourly1!E5784/hourly1!$E$8763</f>
        <v>71.18044873969319</v>
      </c>
      <c r="C5783" s="442">
        <f>hourly1!$F5784*유형화!$G$71/hourly1!$F$8763+유형화!$G$72*hourly1!$G5784/hourly1!$F$8763+유형화!$G$74*hourly1!I5784/hourly1!$I$8763</f>
        <v>0.45836114106496051</v>
      </c>
      <c r="D5783" s="14">
        <v>258.19939499999998</v>
      </c>
      <c r="E5783" s="14">
        <v>15.441280000000001</v>
      </c>
      <c r="F5783" s="1">
        <v>928769</v>
      </c>
      <c r="G5783" s="15">
        <f t="shared" si="180"/>
        <v>0.29545691024926068</v>
      </c>
      <c r="H5783" s="15">
        <f t="shared" si="181"/>
        <v>0.48237760465478374</v>
      </c>
    </row>
    <row r="5784" spans="1:8">
      <c r="A5784" s="1">
        <v>5783</v>
      </c>
      <c r="B5784" s="444">
        <f>유형화!$F$71*hourly1!B5785/hourly1!$B$8763+유형화!$F$72*hourly1!C5785/hourly1!$C$8763+유형화!$F$73*hourly1!D5785/hourly1!$D$8763+유형화!$F$74*hourly1!E5785/hourly1!$E$8763</f>
        <v>67.111783260878397</v>
      </c>
      <c r="C5784" s="442">
        <f>hourly1!$F5785*유형화!$G$71/hourly1!$F$8763+유형화!$G$72*hourly1!$G5785/hourly1!$F$8763+유형화!$G$74*hourly1!I5785/hourly1!$I$8763</f>
        <v>0.3521084673135445</v>
      </c>
      <c r="D5784" s="14">
        <v>237.07973799999999</v>
      </c>
      <c r="E5784" s="14">
        <v>10.872400000000001</v>
      </c>
      <c r="F5784" s="1">
        <v>931508</v>
      </c>
      <c r="G5784" s="15">
        <f t="shared" si="180"/>
        <v>0.27128974052082594</v>
      </c>
      <c r="H5784" s="15">
        <f t="shared" si="181"/>
        <v>0.45274616829979658</v>
      </c>
    </row>
    <row r="5785" spans="1:8">
      <c r="A5785" s="1">
        <v>5784</v>
      </c>
      <c r="B5785" s="444">
        <f>유형화!$F$71*hourly1!B5786/hourly1!$B$8763+유형화!$F$72*hourly1!C5786/hourly1!$C$8763+유형화!$F$73*hourly1!D5786/hourly1!$D$8763+유형화!$F$74*hourly1!E5786/hourly1!$E$8763</f>
        <v>62.551076642942647</v>
      </c>
      <c r="C5785" s="442">
        <f>hourly1!$F5786*유형화!$G$71/hourly1!$F$8763+유형화!$G$72*hourly1!$G5786/hourly1!$F$8763+유형화!$G$74*hourly1!I5786/hourly1!$I$8763</f>
        <v>0.32036617182775706</v>
      </c>
      <c r="D5785" s="14">
        <v>214.50418300000001</v>
      </c>
      <c r="E5785" s="14">
        <v>2.7132399999999999</v>
      </c>
      <c r="F5785" s="1">
        <v>958081</v>
      </c>
      <c r="G5785" s="15">
        <f t="shared" si="180"/>
        <v>0.2454565904181224</v>
      </c>
      <c r="H5785" s="15">
        <f t="shared" si="181"/>
        <v>0.41958310854773745</v>
      </c>
    </row>
    <row r="5786" spans="1:8">
      <c r="A5786" s="1">
        <v>5785</v>
      </c>
      <c r="B5786" s="444">
        <f>유형화!$F$71*hourly1!B5787/hourly1!$B$8763+유형화!$F$72*hourly1!C5787/hourly1!$C$8763+유형화!$F$73*hourly1!D5787/hourly1!$D$8763+유형화!$F$74*hourly1!E5787/hourly1!$E$8763</f>
        <v>60.194702316051355</v>
      </c>
      <c r="C5786" s="442">
        <f>hourly1!$F5787*유형화!$G$71/hourly1!$F$8763+유형화!$G$72*hourly1!$G5787/hourly1!$F$8763+유형화!$G$74*hourly1!I5787/hourly1!$I$8763</f>
        <v>0.2628395917023113</v>
      </c>
      <c r="D5786" s="14">
        <v>217.13302100000001</v>
      </c>
      <c r="E5786" s="14">
        <v>0.59528000000000014</v>
      </c>
      <c r="F5786" s="1">
        <v>847334</v>
      </c>
      <c r="G5786" s="15">
        <f t="shared" si="180"/>
        <v>0.2484647630477517</v>
      </c>
      <c r="H5786" s="15">
        <f t="shared" si="181"/>
        <v>0.42352745753098398</v>
      </c>
    </row>
    <row r="5787" spans="1:8">
      <c r="A5787" s="1">
        <v>5786</v>
      </c>
      <c r="B5787" s="444">
        <f>유형화!$F$71*hourly1!B5788/hourly1!$B$8763+유형화!$F$72*hourly1!C5788/hourly1!$C$8763+유형화!$F$73*hourly1!D5788/hourly1!$D$8763+유형화!$F$74*hourly1!E5788/hourly1!$E$8763</f>
        <v>58.915566997260228</v>
      </c>
      <c r="C5787" s="442">
        <f>hourly1!$F5788*유형화!$G$71/hourly1!$F$8763+유형화!$G$72*hourly1!$G5788/hourly1!$F$8763+유형화!$G$74*hourly1!I5788/hourly1!$I$8763</f>
        <v>0.24338627926719331</v>
      </c>
      <c r="D5787" s="14">
        <v>197.52676500000001</v>
      </c>
      <c r="E5787" s="14">
        <v>0.77363999999999999</v>
      </c>
      <c r="F5787" s="1">
        <v>748500</v>
      </c>
      <c r="G5787" s="15">
        <f t="shared" si="180"/>
        <v>0.22602937423006672</v>
      </c>
      <c r="H5787" s="15">
        <f t="shared" si="181"/>
        <v>0.39356262563217081</v>
      </c>
    </row>
    <row r="5788" spans="1:8">
      <c r="A5788" s="1">
        <v>5787</v>
      </c>
      <c r="B5788" s="444">
        <f>유형화!$F$71*hourly1!B5789/hourly1!$B$8763+유형화!$F$72*hourly1!C5789/hourly1!$C$8763+유형화!$F$73*hourly1!D5789/hourly1!$D$8763+유형화!$F$74*hourly1!E5789/hourly1!$E$8763</f>
        <v>58.806455081332814</v>
      </c>
      <c r="C5788" s="442">
        <f>hourly1!$F5789*유형화!$G$71/hourly1!$F$8763+유형화!$G$72*hourly1!$G5789/hourly1!$F$8763+유형화!$G$74*hourly1!I5789/hourly1!$I$8763</f>
        <v>0.23774728605666826</v>
      </c>
      <c r="D5788" s="14">
        <v>192.368177</v>
      </c>
      <c r="E5788" s="14">
        <v>0.49643999999999999</v>
      </c>
      <c r="F5788" s="1">
        <v>575090</v>
      </c>
      <c r="G5788" s="15">
        <f t="shared" si="180"/>
        <v>0.22012641511690181</v>
      </c>
      <c r="H5788" s="15">
        <f t="shared" si="181"/>
        <v>0.38546342293324437</v>
      </c>
    </row>
    <row r="5789" spans="1:8">
      <c r="A5789" s="1">
        <v>5788</v>
      </c>
      <c r="B5789" s="444">
        <f>유형화!$F$71*hourly1!B5790/hourly1!$B$8763+유형화!$F$72*hourly1!C5790/hourly1!$C$8763+유형화!$F$73*hourly1!D5790/hourly1!$D$8763+유형화!$F$74*hourly1!E5790/hourly1!$E$8763</f>
        <v>58.765304116114613</v>
      </c>
      <c r="C5789" s="442">
        <f>hourly1!$F5790*유형화!$G$71/hourly1!$F$8763+유형화!$G$72*hourly1!$G5790/hourly1!$F$8763+유형화!$G$74*hourly1!I5790/hourly1!$I$8763</f>
        <v>0.23780660785455363</v>
      </c>
      <c r="D5789" s="14">
        <v>152.474424</v>
      </c>
      <c r="E5789" s="14">
        <v>2.9760000000000002E-2</v>
      </c>
      <c r="F5789" s="1">
        <v>476885</v>
      </c>
      <c r="G5789" s="15">
        <f t="shared" si="180"/>
        <v>0.17447609513986553</v>
      </c>
      <c r="H5789" s="15">
        <f t="shared" si="181"/>
        <v>0.3195756157618645</v>
      </c>
    </row>
    <row r="5790" spans="1:8">
      <c r="A5790" s="1">
        <v>5789</v>
      </c>
      <c r="B5790" s="444">
        <f>유형화!$F$71*hourly1!B5791/hourly1!$B$8763+유형화!$F$72*hourly1!C5791/hourly1!$C$8763+유형화!$F$73*hourly1!D5791/hourly1!$D$8763+유형화!$F$74*hourly1!E5791/hourly1!$E$8763</f>
        <v>58.751190370221117</v>
      </c>
      <c r="C5790" s="442">
        <f>hourly1!$F5791*유형화!$G$71/hourly1!$F$8763+유형화!$G$72*hourly1!$G5791/hourly1!$F$8763+유형화!$G$74*hourly1!I5791/hourly1!$I$8763</f>
        <v>0.23642900577344128</v>
      </c>
      <c r="D5790" s="14">
        <v>122.62050600000001</v>
      </c>
      <c r="E5790" s="14">
        <v>1.1999999999999999E-3</v>
      </c>
      <c r="F5790" s="1">
        <v>535417</v>
      </c>
      <c r="G5790" s="15">
        <f t="shared" si="180"/>
        <v>0.14031433278904831</v>
      </c>
      <c r="H5790" s="15">
        <f t="shared" si="181"/>
        <v>0.26616379048465771</v>
      </c>
    </row>
    <row r="5791" spans="1:8">
      <c r="A5791" s="1">
        <v>5790</v>
      </c>
      <c r="B5791" s="444">
        <f>유형화!$F$71*hourly1!B5792/hourly1!$B$8763+유형화!$F$72*hourly1!C5792/hourly1!$C$8763+유형화!$F$73*hourly1!D5792/hourly1!$D$8763+유형화!$F$74*hourly1!E5792/hourly1!$E$8763</f>
        <v>60.601149006428592</v>
      </c>
      <c r="C5791" s="442">
        <f>hourly1!$F5792*유형화!$G$71/hourly1!$F$8763+유형화!$G$72*hourly1!$G5792/hourly1!$F$8763+유형화!$G$74*hourly1!I5792/hourly1!$I$8763</f>
        <v>0.42156296608522437</v>
      </c>
      <c r="D5791" s="14">
        <v>108.04123</v>
      </c>
      <c r="E5791" s="14">
        <v>3.1066E-2</v>
      </c>
      <c r="F5791" s="1">
        <v>856024</v>
      </c>
      <c r="G5791" s="15">
        <f t="shared" si="180"/>
        <v>0.12363130438523968</v>
      </c>
      <c r="H5791" s="15">
        <f t="shared" si="181"/>
        <v>0.2386717538811316</v>
      </c>
    </row>
    <row r="5792" spans="1:8">
      <c r="A5792" s="1">
        <v>5791</v>
      </c>
      <c r="B5792" s="444">
        <f>유형화!$F$71*hourly1!B5793/hourly1!$B$8763+유형화!$F$72*hourly1!C5793/hourly1!$C$8763+유형화!$F$73*hourly1!D5793/hourly1!$D$8763+유형화!$F$74*hourly1!E5793/hourly1!$E$8763</f>
        <v>72.173612182382726</v>
      </c>
      <c r="C5792" s="442">
        <f>hourly1!$F5793*유형화!$G$71/hourly1!$F$8763+유형화!$G$72*hourly1!$G5793/hourly1!$F$8763+유형화!$G$74*hourly1!I5793/hourly1!$I$8763</f>
        <v>0.75210182378078294</v>
      </c>
      <c r="D5792" s="14">
        <v>111.35401299999999</v>
      </c>
      <c r="E5792" s="14">
        <v>10.26672899999997</v>
      </c>
      <c r="F5792" s="1">
        <v>918645</v>
      </c>
      <c r="G5792" s="15">
        <f t="shared" si="180"/>
        <v>0.12742211353685012</v>
      </c>
      <c r="H5792" s="15">
        <f t="shared" si="181"/>
        <v>0.2450038142776331</v>
      </c>
    </row>
    <row r="5793" spans="1:8">
      <c r="A5793" s="1">
        <v>5792</v>
      </c>
      <c r="B5793" s="444">
        <f>유형화!$F$71*hourly1!B5794/hourly1!$B$8763+유형화!$F$72*hourly1!C5794/hourly1!$C$8763+유형화!$F$73*hourly1!D5794/hourly1!$D$8763+유형화!$F$74*hourly1!E5794/hourly1!$E$8763</f>
        <v>168.61064460401664</v>
      </c>
      <c r="C5793" s="442">
        <f>hourly1!$F5794*유형화!$G$71/hourly1!$F$8763+유형화!$G$72*hourly1!$G5794/hourly1!$F$8763+유형화!$G$74*hourly1!I5794/hourly1!$I$8763</f>
        <v>0.65068094306152424</v>
      </c>
      <c r="D5793" s="14">
        <v>114.63695800000001</v>
      </c>
      <c r="E5793" s="14">
        <v>92.730142999999956</v>
      </c>
      <c r="F5793" s="1">
        <v>886039</v>
      </c>
      <c r="G5793" s="15">
        <f t="shared" si="180"/>
        <v>0.13117877914103662</v>
      </c>
      <c r="H5793" s="15">
        <f t="shared" si="181"/>
        <v>0.25122895540229662</v>
      </c>
    </row>
    <row r="5794" spans="1:8">
      <c r="A5794" s="1">
        <v>5793</v>
      </c>
      <c r="B5794" s="444">
        <f>유형화!$F$71*hourly1!B5795/hourly1!$B$8763+유형화!$F$72*hourly1!C5795/hourly1!$C$8763+유형화!$F$73*hourly1!D5795/hourly1!$D$8763+유형화!$F$74*hourly1!E5795/hourly1!$E$8763</f>
        <v>293.3898025538133</v>
      </c>
      <c r="C5794" s="442">
        <f>hourly1!$F5795*유형화!$G$71/hourly1!$F$8763+유형화!$G$72*hourly1!$G5795/hourly1!$F$8763+유형화!$G$74*hourly1!I5795/hourly1!$I$8763</f>
        <v>0.57591494325748049</v>
      </c>
      <c r="D5794" s="14">
        <v>132.83326600000001</v>
      </c>
      <c r="E5794" s="14">
        <v>231.68362899999971</v>
      </c>
      <c r="F5794" s="1">
        <v>847220</v>
      </c>
      <c r="G5794" s="15">
        <f t="shared" si="180"/>
        <v>0.152000768052451</v>
      </c>
      <c r="H5794" s="15">
        <f t="shared" si="181"/>
        <v>0.28485878508223872</v>
      </c>
    </row>
    <row r="5795" spans="1:8">
      <c r="A5795" s="1">
        <v>5794</v>
      </c>
      <c r="B5795" s="444">
        <f>유형화!$F$71*hourly1!B5796/hourly1!$B$8763+유형화!$F$72*hourly1!C5796/hourly1!$C$8763+유형화!$F$73*hourly1!D5796/hourly1!$D$8763+유형화!$F$74*hourly1!E5796/hourly1!$E$8763</f>
        <v>479.88486992169192</v>
      </c>
      <c r="C5795" s="442">
        <f>hourly1!$F5796*유형화!$G$71/hourly1!$F$8763+유형화!$G$72*hourly1!$G5796/hourly1!$F$8763+유형화!$G$74*hourly1!I5796/hourly1!$I$8763</f>
        <v>0.49052276343525236</v>
      </c>
      <c r="D5795" s="14">
        <v>113.25612700000001</v>
      </c>
      <c r="E5795" s="14">
        <v>385.18587999999988</v>
      </c>
      <c r="F5795" s="1">
        <v>787338</v>
      </c>
      <c r="G5795" s="15">
        <f t="shared" si="180"/>
        <v>0.12959869774372584</v>
      </c>
      <c r="H5795" s="15">
        <f t="shared" si="181"/>
        <v>0.24861662794109851</v>
      </c>
    </row>
    <row r="5796" spans="1:8">
      <c r="A5796" s="1">
        <v>5795</v>
      </c>
      <c r="B5796" s="444">
        <f>유형화!$F$71*hourly1!B5797/hourly1!$B$8763+유형화!$F$72*hourly1!C5797/hourly1!$C$8763+유형화!$F$73*hourly1!D5797/hourly1!$D$8763+유형화!$F$74*hourly1!E5797/hourly1!$E$8763</f>
        <v>604.64687236398527</v>
      </c>
      <c r="C5796" s="442">
        <f>hourly1!$F5797*유형화!$G$71/hourly1!$F$8763+유형화!$G$72*hourly1!$G5797/hourly1!$F$8763+유형화!$G$74*hourly1!I5797/hourly1!$I$8763</f>
        <v>0.45848728137145378</v>
      </c>
      <c r="D5796" s="14">
        <v>85.774231000000015</v>
      </c>
      <c r="E5796" s="14">
        <v>558.46661500000016</v>
      </c>
      <c r="F5796" s="1">
        <v>812952</v>
      </c>
      <c r="G5796" s="15">
        <f t="shared" si="180"/>
        <v>9.8151234127664633E-2</v>
      </c>
      <c r="H5796" s="15">
        <f t="shared" si="181"/>
        <v>0.19475101206188347</v>
      </c>
    </row>
    <row r="5797" spans="1:8">
      <c r="A5797" s="1">
        <v>5796</v>
      </c>
      <c r="B5797" s="444">
        <f>유형화!$F$71*hourly1!B5798/hourly1!$B$8763+유형화!$F$72*hourly1!C5798/hourly1!$C$8763+유형화!$F$73*hourly1!D5798/hourly1!$D$8763+유형화!$F$74*hourly1!E5798/hourly1!$E$8763</f>
        <v>536.55039720715683</v>
      </c>
      <c r="C5797" s="442">
        <f>hourly1!$F5798*유형화!$G$71/hourly1!$F$8763+유형화!$G$72*hourly1!$G5798/hourly1!$F$8763+유형화!$G$74*hourly1!I5798/hourly1!$I$8763</f>
        <v>0.44247455172769917</v>
      </c>
      <c r="D5797" s="14">
        <v>109.849735</v>
      </c>
      <c r="E5797" s="14">
        <v>706.23755199999982</v>
      </c>
      <c r="F5797" s="1">
        <v>823447</v>
      </c>
      <c r="G5797" s="15">
        <f t="shared" si="180"/>
        <v>0.12570077205177058</v>
      </c>
      <c r="H5797" s="15">
        <f t="shared" si="181"/>
        <v>0.24213483821053053</v>
      </c>
    </row>
    <row r="5798" spans="1:8">
      <c r="A5798" s="1">
        <v>5797</v>
      </c>
      <c r="B5798" s="444">
        <f>유형화!$F$71*hourly1!B5799/hourly1!$B$8763+유형화!$F$72*hourly1!C5799/hourly1!$C$8763+유형화!$F$73*hourly1!D5799/hourly1!$D$8763+유형화!$F$74*hourly1!E5799/hourly1!$E$8763</f>
        <v>365.51554109111498</v>
      </c>
      <c r="C5798" s="442">
        <f>hourly1!$F5799*유형화!$G$71/hourly1!$F$8763+유형화!$G$72*hourly1!$G5799/hourly1!$F$8763+유형화!$G$74*hourly1!I5799/hourly1!$I$8763</f>
        <v>0.55421921797070517</v>
      </c>
      <c r="D5798" s="14">
        <v>103.98621300000001</v>
      </c>
      <c r="E5798" s="14">
        <v>786.15866499999913</v>
      </c>
      <c r="F5798" s="1">
        <v>850192</v>
      </c>
      <c r="G5798" s="15">
        <f t="shared" si="180"/>
        <v>0.11899115875736854</v>
      </c>
      <c r="H5798" s="15">
        <f t="shared" si="181"/>
        <v>0.23085125873307433</v>
      </c>
    </row>
    <row r="5799" spans="1:8">
      <c r="A5799" s="1">
        <v>5798</v>
      </c>
      <c r="B5799" s="444">
        <f>유형화!$F$71*hourly1!B5800/hourly1!$B$8763+유형화!$F$72*hourly1!C5800/hourly1!$C$8763+유형화!$F$73*hourly1!D5800/hourly1!$D$8763+유형화!$F$74*hourly1!E5800/hourly1!$E$8763</f>
        <v>486.92733269723919</v>
      </c>
      <c r="C5799" s="442">
        <f>hourly1!$F5800*유형화!$G$71/hourly1!$F$8763+유형화!$G$72*hourly1!$G5800/hourly1!$F$8763+유형화!$G$74*hourly1!I5800/hourly1!$I$8763</f>
        <v>0.51692275618592776</v>
      </c>
      <c r="D5799" s="14">
        <v>154.91559100000001</v>
      </c>
      <c r="E5799" s="14">
        <v>801.30916399999956</v>
      </c>
      <c r="F5799" s="1">
        <v>842180</v>
      </c>
      <c r="G5799" s="15">
        <f t="shared" si="180"/>
        <v>0.1772695163220587</v>
      </c>
      <c r="H5799" s="15">
        <f t="shared" si="181"/>
        <v>0.32378098287977836</v>
      </c>
    </row>
    <row r="5800" spans="1:8">
      <c r="A5800" s="1">
        <v>5799</v>
      </c>
      <c r="B5800" s="444">
        <f>유형화!$F$71*hourly1!B5801/hourly1!$B$8763+유형화!$F$72*hourly1!C5801/hourly1!$C$8763+유형화!$F$73*hourly1!D5801/hourly1!$D$8763+유형화!$F$74*hourly1!E5801/hourly1!$E$8763</f>
        <v>653.15847533062242</v>
      </c>
      <c r="C5800" s="442">
        <f>hourly1!$F5801*유형화!$G$71/hourly1!$F$8763+유형화!$G$72*hourly1!$G5801/hourly1!$F$8763+유형화!$G$74*hourly1!I5801/hourly1!$I$8763</f>
        <v>0.38923682350898481</v>
      </c>
      <c r="D5800" s="14">
        <v>189.04898100000011</v>
      </c>
      <c r="E5800" s="14">
        <v>733.64122099999997</v>
      </c>
      <c r="F5800" s="1">
        <v>809424</v>
      </c>
      <c r="G5800" s="15">
        <f t="shared" si="180"/>
        <v>0.21632826758572082</v>
      </c>
      <c r="H5800" s="15">
        <f t="shared" si="181"/>
        <v>0.38020327524531378</v>
      </c>
    </row>
    <row r="5801" spans="1:8">
      <c r="A5801" s="1">
        <v>5800</v>
      </c>
      <c r="B5801" s="444">
        <f>유형화!$F$71*hourly1!B5802/hourly1!$B$8763+유형화!$F$72*hourly1!C5802/hourly1!$C$8763+유형화!$F$73*hourly1!D5802/hourly1!$D$8763+유형화!$F$74*hourly1!E5802/hourly1!$E$8763</f>
        <v>580.41757975514895</v>
      </c>
      <c r="C5801" s="442">
        <f>hourly1!$F5802*유형화!$G$71/hourly1!$F$8763+유형화!$G$72*hourly1!$G5802/hourly1!$F$8763+유형화!$G$74*hourly1!I5802/hourly1!$I$8763</f>
        <v>0.36799171572537626</v>
      </c>
      <c r="D5801" s="14">
        <v>221.56189599999999</v>
      </c>
      <c r="E5801" s="14">
        <v>568.92557499999964</v>
      </c>
      <c r="F5801" s="1">
        <v>808545</v>
      </c>
      <c r="G5801" s="15">
        <f t="shared" si="180"/>
        <v>0.25353271343307382</v>
      </c>
      <c r="H5801" s="15">
        <f t="shared" si="181"/>
        <v>0.43012253382784188</v>
      </c>
    </row>
    <row r="5802" spans="1:8">
      <c r="A5802" s="1">
        <v>5801</v>
      </c>
      <c r="B5802" s="444">
        <f>유형화!$F$71*hourly1!B5803/hourly1!$B$8763+유형화!$F$72*hourly1!C5803/hourly1!$C$8763+유형화!$F$73*hourly1!D5803/hourly1!$D$8763+유형화!$F$74*hourly1!E5803/hourly1!$E$8763</f>
        <v>509.56614189988233</v>
      </c>
      <c r="C5802" s="442">
        <f>hourly1!$F5803*유형화!$G$71/hourly1!$F$8763+유형화!$G$72*hourly1!$G5803/hourly1!$F$8763+유형화!$G$74*hourly1!I5803/hourly1!$I$8763</f>
        <v>0.38925401705205243</v>
      </c>
      <c r="D5802" s="14">
        <v>233.486099</v>
      </c>
      <c r="E5802" s="14">
        <v>426.99004999999948</v>
      </c>
      <c r="F5802" s="1">
        <v>828085</v>
      </c>
      <c r="G5802" s="15">
        <f t="shared" si="180"/>
        <v>0.26717754856355491</v>
      </c>
      <c r="H5802" s="15">
        <f t="shared" si="181"/>
        <v>0.44757282786560165</v>
      </c>
    </row>
    <row r="5803" spans="1:8">
      <c r="A5803" s="1">
        <v>5802</v>
      </c>
      <c r="B5803" s="444">
        <f>유형화!$F$71*hourly1!B5804/hourly1!$B$8763+유형화!$F$72*hourly1!C5804/hourly1!$C$8763+유형화!$F$73*hourly1!D5804/hourly1!$D$8763+유형화!$F$74*hourly1!E5804/hourly1!$E$8763</f>
        <v>306.41701595919909</v>
      </c>
      <c r="C5803" s="442">
        <f>hourly1!$F5804*유형화!$G$71/hourly1!$F$8763+유형화!$G$72*hourly1!$G5804/hourly1!$F$8763+유형화!$G$74*hourly1!I5804/hourly1!$I$8763</f>
        <v>0.51698191501184176</v>
      </c>
      <c r="D5803" s="14">
        <v>287.695695</v>
      </c>
      <c r="E5803" s="14">
        <v>230.61623900000001</v>
      </c>
      <c r="F5803" s="1">
        <v>802911</v>
      </c>
      <c r="G5803" s="15">
        <f t="shared" si="180"/>
        <v>0.32920945123327527</v>
      </c>
      <c r="H5803" s="15">
        <f t="shared" si="181"/>
        <v>0.52167264520941048</v>
      </c>
    </row>
    <row r="5804" spans="1:8">
      <c r="A5804" s="1">
        <v>5803</v>
      </c>
      <c r="B5804" s="444">
        <f>유형화!$F$71*hourly1!B5805/hourly1!$B$8763+유형화!$F$72*hourly1!C5805/hourly1!$C$8763+유형화!$F$73*hourly1!D5805/hourly1!$D$8763+유형화!$F$74*hourly1!E5805/hourly1!$E$8763</f>
        <v>163.97023790668078</v>
      </c>
      <c r="C5804" s="442">
        <f>hourly1!$F5805*유형화!$G$71/hourly1!$F$8763+유형화!$G$72*hourly1!$G5805/hourly1!$F$8763+유형화!$G$74*hourly1!I5805/hourly1!$I$8763</f>
        <v>0.6395447422562992</v>
      </c>
      <c r="D5804" s="14">
        <v>274.31214299999999</v>
      </c>
      <c r="E5804" s="14">
        <v>50.235313999999953</v>
      </c>
      <c r="F5804" s="1">
        <v>797286</v>
      </c>
      <c r="G5804" s="15">
        <f t="shared" si="180"/>
        <v>0.31389468675801263</v>
      </c>
      <c r="H5804" s="15">
        <f t="shared" si="181"/>
        <v>0.50413343073278349</v>
      </c>
    </row>
    <row r="5805" spans="1:8">
      <c r="A5805" s="1">
        <v>5804</v>
      </c>
      <c r="B5805" s="444">
        <f>유형화!$F$71*hourly1!B5806/hourly1!$B$8763+유형화!$F$72*hourly1!C5806/hourly1!$C$8763+유형화!$F$73*hourly1!D5806/hourly1!$D$8763+유형화!$F$74*hourly1!E5806/hourly1!$E$8763</f>
        <v>167.00206626627758</v>
      </c>
      <c r="C5805" s="442">
        <f>hourly1!$F5806*유형화!$G$71/hourly1!$F$8763+유형화!$G$72*hourly1!$G5806/hourly1!$F$8763+유형화!$G$74*hourly1!I5806/hourly1!$I$8763</f>
        <v>0.64495264121022688</v>
      </c>
      <c r="D5805" s="14">
        <v>284.36288599999989</v>
      </c>
      <c r="E5805" s="14">
        <v>12.397767</v>
      </c>
      <c r="F5805" s="1">
        <v>809551</v>
      </c>
      <c r="G5805" s="15">
        <f t="shared" si="180"/>
        <v>0.32539572638085662</v>
      </c>
      <c r="H5805" s="15">
        <f t="shared" si="181"/>
        <v>0.51734890758631413</v>
      </c>
    </row>
    <row r="5806" spans="1:8">
      <c r="A5806" s="1">
        <v>5805</v>
      </c>
      <c r="B5806" s="444">
        <f>유형화!$F$71*hourly1!B5807/hourly1!$B$8763+유형화!$F$72*hourly1!C5807/hourly1!$C$8763+유형화!$F$73*hourly1!D5807/hourly1!$D$8763+유형화!$F$74*hourly1!E5807/hourly1!$E$8763</f>
        <v>66.943958960248992</v>
      </c>
      <c r="C5806" s="442">
        <f>hourly1!$F5807*유형화!$G$71/hourly1!$F$8763+유형화!$G$72*hourly1!$G5807/hourly1!$F$8763+유형화!$G$74*hourly1!I5807/hourly1!$I$8763</f>
        <v>0.54912226953975907</v>
      </c>
      <c r="D5806" s="14">
        <v>304.56833799999998</v>
      </c>
      <c r="E5806" s="14">
        <v>12.105288</v>
      </c>
      <c r="F5806" s="1">
        <v>774016</v>
      </c>
      <c r="G5806" s="15">
        <f t="shared" si="180"/>
        <v>0.34851677365561795</v>
      </c>
      <c r="H5806" s="15">
        <f t="shared" si="181"/>
        <v>0.54312816148519494</v>
      </c>
    </row>
    <row r="5807" spans="1:8">
      <c r="A5807" s="1">
        <v>5806</v>
      </c>
      <c r="B5807" s="444">
        <f>유형화!$F$71*hourly1!B5808/hourly1!$B$8763+유형화!$F$72*hourly1!C5808/hourly1!$C$8763+유형화!$F$73*hourly1!D5808/hourly1!$D$8763+유형화!$F$74*hourly1!E5808/hourly1!$E$8763</f>
        <v>63.008998059870258</v>
      </c>
      <c r="C5807" s="442">
        <f>hourly1!$F5808*유형화!$G$71/hourly1!$F$8763+유형화!$G$72*hourly1!$G5808/hourly1!$F$8763+유형화!$G$74*hourly1!I5808/hourly1!$I$8763</f>
        <v>0.45863314128658395</v>
      </c>
      <c r="D5807" s="14">
        <v>286.48907700000001</v>
      </c>
      <c r="E5807" s="14">
        <v>7.571095999999998</v>
      </c>
      <c r="F5807" s="1">
        <v>814523</v>
      </c>
      <c r="G5807" s="15">
        <f t="shared" si="180"/>
        <v>0.32782872132826857</v>
      </c>
      <c r="H5807" s="15">
        <f t="shared" si="181"/>
        <v>0.52011059239617563</v>
      </c>
    </row>
    <row r="5808" spans="1:8">
      <c r="A5808" s="1">
        <v>5807</v>
      </c>
      <c r="B5808" s="444">
        <f>유형화!$F$71*hourly1!B5809/hourly1!$B$8763+유형화!$F$72*hourly1!C5809/hourly1!$C$8763+유형화!$F$73*hourly1!D5809/hourly1!$D$8763+유형화!$F$74*hourly1!E5809/hourly1!$E$8763</f>
        <v>60.946937584262223</v>
      </c>
      <c r="C5808" s="442">
        <f>hourly1!$F5809*유형화!$G$71/hourly1!$F$8763+유형화!$G$72*hourly1!$G5809/hourly1!$F$8763+유형화!$G$74*hourly1!I5809/hourly1!$I$8763</f>
        <v>0.35228561784733953</v>
      </c>
      <c r="D5808" s="14">
        <v>234.53946999999999</v>
      </c>
      <c r="E5808" s="14">
        <v>3.1543999999999999</v>
      </c>
      <c r="F5808" s="1">
        <v>826829</v>
      </c>
      <c r="G5808" s="15">
        <f t="shared" si="180"/>
        <v>0.26838291831667216</v>
      </c>
      <c r="H5808" s="15">
        <f t="shared" si="181"/>
        <v>0.44909329927865499</v>
      </c>
    </row>
    <row r="5809" spans="1:8">
      <c r="A5809" s="1">
        <v>5808</v>
      </c>
      <c r="B5809" s="444">
        <f>유형화!$F$71*hourly1!B5810/hourly1!$B$8763+유형화!$F$72*hourly1!C5810/hourly1!$C$8763+유형화!$F$73*hourly1!D5810/hourly1!$D$8763+유형화!$F$74*hourly1!E5810/hourly1!$E$8763</f>
        <v>59.0003973549574</v>
      </c>
      <c r="C5809" s="442">
        <f>hourly1!$F5810*유형화!$G$71/hourly1!$F$8763+유형화!$G$72*hourly1!$G5810/hourly1!$F$8763+유형화!$G$74*hourly1!I5810/hourly1!$I$8763</f>
        <v>0.32051415037852521</v>
      </c>
      <c r="D5809" s="14">
        <v>182.64045400000001</v>
      </c>
      <c r="E5809" s="14">
        <v>0.70747999999999989</v>
      </c>
      <c r="F5809" s="1">
        <v>857396</v>
      </c>
      <c r="G5809" s="15">
        <f t="shared" si="180"/>
        <v>0.2089950064575567</v>
      </c>
      <c r="H5809" s="15">
        <f t="shared" si="181"/>
        <v>0.36993720235591365</v>
      </c>
    </row>
    <row r="5810" spans="1:8">
      <c r="A5810" s="1">
        <v>5809</v>
      </c>
      <c r="B5810" s="444">
        <f>유형화!$F$71*hourly1!B5811/hourly1!$B$8763+유형화!$F$72*hourly1!C5811/hourly1!$C$8763+유형화!$F$73*hourly1!D5811/hourly1!$D$8763+유형화!$F$74*hourly1!E5811/hourly1!$E$8763</f>
        <v>58.988206079434782</v>
      </c>
      <c r="C5810" s="442">
        <f>hourly1!$F5811*유형화!$G$71/hourly1!$F$8763+유형화!$G$72*hourly1!$G5811/hourly1!$F$8763+유형화!$G$74*hourly1!I5811/hourly1!$I$8763</f>
        <v>0.26146573797655998</v>
      </c>
      <c r="D5810" s="14">
        <v>169.322104</v>
      </c>
      <c r="E5810" s="14">
        <v>0.22272</v>
      </c>
      <c r="F5810" s="1">
        <v>803839</v>
      </c>
      <c r="G5810" s="15">
        <f t="shared" si="180"/>
        <v>0.19375485246487115</v>
      </c>
      <c r="H5810" s="15">
        <f t="shared" si="181"/>
        <v>0.34812608353346852</v>
      </c>
    </row>
    <row r="5811" spans="1:8">
      <c r="A5811" s="1">
        <v>5810</v>
      </c>
      <c r="B5811" s="444">
        <f>유형화!$F$71*hourly1!B5812/hourly1!$B$8763+유형화!$F$72*hourly1!C5812/hourly1!$C$8763+유형화!$F$73*hourly1!D5812/hourly1!$D$8763+유형화!$F$74*hourly1!E5812/hourly1!$E$8763</f>
        <v>58.739150583920981</v>
      </c>
      <c r="C5811" s="442">
        <f>hourly1!$F5812*유형화!$G$71/hourly1!$F$8763+유형화!$G$72*hourly1!$G5812/hourly1!$F$8763+유형화!$G$74*hourly1!I5812/hourly1!$I$8763</f>
        <v>0.26585530656211775</v>
      </c>
      <c r="D5811" s="14">
        <v>154.90727899999999</v>
      </c>
      <c r="E5811" s="14">
        <v>0.14168</v>
      </c>
      <c r="F5811" s="1">
        <v>707239</v>
      </c>
      <c r="G5811" s="15">
        <f t="shared" si="180"/>
        <v>0.17726000492162342</v>
      </c>
      <c r="H5811" s="15">
        <f t="shared" si="181"/>
        <v>0.3237667039491311</v>
      </c>
    </row>
    <row r="5812" spans="1:8">
      <c r="A5812" s="1">
        <v>5811</v>
      </c>
      <c r="B5812" s="444">
        <f>유형화!$F$71*hourly1!B5813/hourly1!$B$8763+유형화!$F$72*hourly1!C5813/hourly1!$C$8763+유형화!$F$73*hourly1!D5813/hourly1!$D$8763+유형화!$F$74*hourly1!E5813/hourly1!$E$8763</f>
        <v>58.728834889247985</v>
      </c>
      <c r="C5812" s="442">
        <f>hourly1!$F5813*유형화!$G$71/hourly1!$F$8763+유형화!$G$72*hourly1!$G5813/hourly1!$F$8763+유형화!$G$74*hourly1!I5813/hourly1!$I$8763</f>
        <v>0.2487615023406923</v>
      </c>
      <c r="D5812" s="14">
        <v>167.23217399999999</v>
      </c>
      <c r="E5812" s="14">
        <v>8.0000000000000004E-4</v>
      </c>
      <c r="F5812" s="1">
        <v>607606</v>
      </c>
      <c r="G5812" s="15">
        <f t="shared" si="180"/>
        <v>0.19136335088742848</v>
      </c>
      <c r="H5812" s="15">
        <f t="shared" si="181"/>
        <v>0.34464368302673193</v>
      </c>
    </row>
    <row r="5813" spans="1:8">
      <c r="A5813" s="1">
        <v>5812</v>
      </c>
      <c r="B5813" s="444">
        <f>유형화!$F$71*hourly1!B5814/hourly1!$B$8763+유형화!$F$72*hourly1!C5814/hourly1!$C$8763+유형화!$F$73*hourly1!D5814/hourly1!$D$8763+유형화!$F$74*hourly1!E5814/hourly1!$E$8763</f>
        <v>58.72427939191514</v>
      </c>
      <c r="C5813" s="442">
        <f>hourly1!$F5814*유형화!$G$71/hourly1!$F$8763+유형화!$G$72*hourly1!$G5814/hourly1!$F$8763+유형화!$G$74*hourly1!I5814/hourly1!$I$8763</f>
        <v>0.23615936864541578</v>
      </c>
      <c r="D5813" s="14">
        <v>173.32256699999999</v>
      </c>
      <c r="E5813" s="14">
        <v>1.1999999999999999E-3</v>
      </c>
      <c r="F5813" s="1">
        <v>476938</v>
      </c>
      <c r="G5813" s="15">
        <f t="shared" si="180"/>
        <v>0.19833257208945232</v>
      </c>
      <c r="H5813" s="15">
        <f t="shared" si="181"/>
        <v>0.35474625836830975</v>
      </c>
    </row>
    <row r="5814" spans="1:8">
      <c r="A5814" s="1">
        <v>5813</v>
      </c>
      <c r="B5814" s="444">
        <f>유형화!$F$71*hourly1!B5815/hourly1!$B$8763+유형화!$F$72*hourly1!C5815/hourly1!$C$8763+유형화!$F$73*hourly1!D5815/hourly1!$D$8763+유형화!$F$74*hourly1!E5815/hourly1!$E$8763</f>
        <v>58.718025051158861</v>
      </c>
      <c r="C5814" s="442">
        <f>hourly1!$F5815*유형화!$G$71/hourly1!$F$8763+유형화!$G$72*hourly1!$G5815/hourly1!$F$8763+유형화!$G$74*hourly1!I5815/hourly1!$I$8763</f>
        <v>0.23618519970301138</v>
      </c>
      <c r="D5814" s="14">
        <v>179.41295700000001</v>
      </c>
      <c r="E5814" s="14">
        <v>8.0074000000000006E-2</v>
      </c>
      <c r="F5814" s="1">
        <v>530202</v>
      </c>
      <c r="G5814" s="15">
        <f t="shared" si="180"/>
        <v>0.2053017898585838</v>
      </c>
      <c r="H5814" s="15">
        <f t="shared" si="181"/>
        <v>0.36471124562097174</v>
      </c>
    </row>
    <row r="5815" spans="1:8">
      <c r="A5815" s="1">
        <v>5814</v>
      </c>
      <c r="B5815" s="444">
        <f>유형화!$F$71*hourly1!B5816/hourly1!$B$8763+유형화!$F$72*hourly1!C5816/hourly1!$C$8763+유형화!$F$73*hourly1!D5816/hourly1!$D$8763+유형화!$F$74*hourly1!E5816/hourly1!$E$8763</f>
        <v>60.578050506888104</v>
      </c>
      <c r="C5815" s="442">
        <f>hourly1!$F5816*유형화!$G$71/hourly1!$F$8763+유형화!$G$72*hourly1!$G5816/hourly1!$F$8763+유형화!$G$74*hourly1!I5816/hourly1!$I$8763</f>
        <v>0.27474762776793477</v>
      </c>
      <c r="D5815" s="14">
        <v>178.96768900000001</v>
      </c>
      <c r="E5815" s="14">
        <v>0.48487999999999998</v>
      </c>
      <c r="F5815" s="1">
        <v>843601</v>
      </c>
      <c r="G5815" s="15">
        <f t="shared" si="180"/>
        <v>0.20479227081996304</v>
      </c>
      <c r="H5815" s="15">
        <f t="shared" si="181"/>
        <v>0.3639873065332111</v>
      </c>
    </row>
    <row r="5816" spans="1:8">
      <c r="A5816" s="1">
        <v>5815</v>
      </c>
      <c r="B5816" s="444">
        <f>유형화!$F$71*hourly1!B5817/hourly1!$B$8763+유형화!$F$72*hourly1!C5817/hourly1!$C$8763+유형화!$F$73*hourly1!D5817/hourly1!$D$8763+유형화!$F$74*hourly1!E5817/hourly1!$E$8763</f>
        <v>72.125820803167301</v>
      </c>
      <c r="C5816" s="442">
        <f>hourly1!$F5817*유형화!$G$71/hourly1!$F$8763+유형화!$G$72*hourly1!$G5817/hourly1!$F$8763+유형화!$G$74*hourly1!I5817/hourly1!$I$8763</f>
        <v>0.36981080887921147</v>
      </c>
      <c r="D5816" s="14">
        <v>188.16030499999999</v>
      </c>
      <c r="E5816" s="14">
        <v>32.712160000000033</v>
      </c>
      <c r="F5816" s="1">
        <v>882312</v>
      </c>
      <c r="G5816" s="15">
        <f t="shared" si="180"/>
        <v>0.21531135790174305</v>
      </c>
      <c r="H5816" s="15">
        <f t="shared" si="181"/>
        <v>0.37878837059039794</v>
      </c>
    </row>
    <row r="5817" spans="1:8">
      <c r="A5817" s="1">
        <v>5816</v>
      </c>
      <c r="B5817" s="444">
        <f>유형화!$F$71*hourly1!B5818/hourly1!$B$8763+유형화!$F$72*hourly1!C5818/hourly1!$C$8763+유형화!$F$73*hourly1!D5818/hourly1!$D$8763+유형화!$F$74*hourly1!E5818/hourly1!$E$8763</f>
        <v>113.29665700831815</v>
      </c>
      <c r="C5817" s="442">
        <f>hourly1!$F5818*유형화!$G$71/hourly1!$F$8763+유형화!$G$72*hourly1!$G5818/hourly1!$F$8763+유형화!$G$74*hourly1!I5818/hourly1!$I$8763</f>
        <v>0.47478252292903711</v>
      </c>
      <c r="D5817" s="14">
        <v>169.20711700000001</v>
      </c>
      <c r="E5817" s="14">
        <v>258.40136799999982</v>
      </c>
      <c r="F5817" s="1">
        <v>855183</v>
      </c>
      <c r="G5817" s="15">
        <f t="shared" si="180"/>
        <v>0.19362327313356084</v>
      </c>
      <c r="H5817" s="15">
        <f t="shared" si="181"/>
        <v>0.34793491138755411</v>
      </c>
    </row>
    <row r="5818" spans="1:8">
      <c r="A5818" s="1">
        <v>5817</v>
      </c>
      <c r="B5818" s="444">
        <f>유형화!$F$71*hourly1!B5819/hourly1!$B$8763+유형화!$F$72*hourly1!C5819/hourly1!$C$8763+유형화!$F$73*hourly1!D5819/hourly1!$D$8763+유형화!$F$74*hourly1!E5819/hourly1!$E$8763</f>
        <v>119.94141127509403</v>
      </c>
      <c r="C5818" s="442">
        <f>hourly1!$F5819*유형화!$G$71/hourly1!$F$8763+유형화!$G$72*hourly1!$G5819/hourly1!$F$8763+유형화!$G$74*hourly1!I5819/hourly1!$I$8763</f>
        <v>0.63459878735760711</v>
      </c>
      <c r="D5818" s="14">
        <v>138.523841</v>
      </c>
      <c r="E5818" s="14">
        <v>636.06403399999977</v>
      </c>
      <c r="F5818" s="1">
        <v>837127</v>
      </c>
      <c r="G5818" s="15">
        <f t="shared" si="180"/>
        <v>0.1585124785351254</v>
      </c>
      <c r="H5818" s="15">
        <f t="shared" si="181"/>
        <v>0.29508159041807686</v>
      </c>
    </row>
    <row r="5819" spans="1:8">
      <c r="A5819" s="1">
        <v>5818</v>
      </c>
      <c r="B5819" s="444">
        <f>유형화!$F$71*hourly1!B5820/hourly1!$B$8763+유형화!$F$72*hourly1!C5820/hourly1!$C$8763+유형화!$F$73*hourly1!D5820/hourly1!$D$8763+유형화!$F$74*hourly1!E5820/hourly1!$E$8763</f>
        <v>128.81021753455892</v>
      </c>
      <c r="C5819" s="442">
        <f>hourly1!$F5820*유형화!$G$71/hourly1!$F$8763+유형화!$G$72*hourly1!$G5820/hourly1!$F$8763+유형화!$G$74*hourly1!I5820/hourly1!$I$8763</f>
        <v>0.6299307811575251</v>
      </c>
      <c r="D5819" s="14">
        <v>131.64206999999999</v>
      </c>
      <c r="E5819" s="14">
        <v>945.93759600000089</v>
      </c>
      <c r="F5819" s="1">
        <v>824868</v>
      </c>
      <c r="G5819" s="15">
        <f t="shared" si="180"/>
        <v>0.15063768550277545</v>
      </c>
      <c r="H5819" s="15">
        <f t="shared" si="181"/>
        <v>0.28270147315624544</v>
      </c>
    </row>
    <row r="5820" spans="1:8">
      <c r="A5820" s="1">
        <v>5819</v>
      </c>
      <c r="B5820" s="444">
        <f>유형화!$F$71*hourly1!B5821/hourly1!$B$8763+유형화!$F$72*hourly1!C5821/hourly1!$C$8763+유형화!$F$73*hourly1!D5821/hourly1!$D$8763+유형화!$F$74*hourly1!E5821/hourly1!$E$8763</f>
        <v>139.88836090394693</v>
      </c>
      <c r="C5820" s="442">
        <f>hourly1!$F5821*유형화!$G$71/hourly1!$F$8763+유형화!$G$72*hourly1!$G5821/hourly1!$F$8763+유형화!$G$74*hourly1!I5821/hourly1!$I$8763</f>
        <v>0.58869186439295496</v>
      </c>
      <c r="D5820" s="14">
        <v>130.44198</v>
      </c>
      <c r="E5820" s="14">
        <v>1152.713870999999</v>
      </c>
      <c r="F5820" s="1">
        <v>794150</v>
      </c>
      <c r="G5820" s="15">
        <f t="shared" si="180"/>
        <v>0.14926442557154659</v>
      </c>
      <c r="H5820" s="15">
        <f t="shared" si="181"/>
        <v>0.28052190643961589</v>
      </c>
    </row>
    <row r="5821" spans="1:8">
      <c r="A5821" s="1">
        <v>5820</v>
      </c>
      <c r="B5821" s="444">
        <f>유형화!$F$71*hourly1!B5822/hourly1!$B$8763+유형화!$F$72*hourly1!C5822/hourly1!$C$8763+유형화!$F$73*hourly1!D5822/hourly1!$D$8763+유형화!$F$74*hourly1!E5822/hourly1!$E$8763</f>
        <v>138.17831677299844</v>
      </c>
      <c r="C5821" s="442">
        <f>hourly1!$F5822*유형화!$G$71/hourly1!$F$8763+유형화!$G$72*hourly1!$G5822/hourly1!$F$8763+유형화!$G$74*hourly1!I5822/hourly1!$I$8763</f>
        <v>0.61605306583574126</v>
      </c>
      <c r="D5821" s="14">
        <v>125.432239</v>
      </c>
      <c r="E5821" s="14">
        <v>1260.864093000001</v>
      </c>
      <c r="F5821" s="1">
        <v>789534</v>
      </c>
      <c r="G5821" s="15">
        <f t="shared" si="180"/>
        <v>0.14353179170147481</v>
      </c>
      <c r="H5821" s="15">
        <f t="shared" si="181"/>
        <v>0.27135614108065981</v>
      </c>
    </row>
    <row r="5822" spans="1:8">
      <c r="A5822" s="1">
        <v>5821</v>
      </c>
      <c r="B5822" s="444">
        <f>유형화!$F$71*hourly1!B5823/hourly1!$B$8763+유형화!$F$72*hourly1!C5823/hourly1!$C$8763+유형화!$F$73*hourly1!D5823/hourly1!$D$8763+유형화!$F$74*hourly1!E5823/hourly1!$E$8763</f>
        <v>151.24498627610021</v>
      </c>
      <c r="C5822" s="442">
        <f>hourly1!$F5823*유형화!$G$71/hourly1!$F$8763+유형화!$G$72*hourly1!$G5823/hourly1!$F$8763+유형화!$G$74*hourly1!I5823/hourly1!$I$8763</f>
        <v>0.62039488363344086</v>
      </c>
      <c r="D5822" s="14">
        <v>144.03348500000001</v>
      </c>
      <c r="E5822" s="14">
        <v>1263.094611999999</v>
      </c>
      <c r="F5822" s="1">
        <v>856555</v>
      </c>
      <c r="G5822" s="15">
        <f t="shared" si="180"/>
        <v>0.16481715013520168</v>
      </c>
      <c r="H5822" s="15">
        <f t="shared" si="181"/>
        <v>0.30485031557400688</v>
      </c>
    </row>
    <row r="5823" spans="1:8">
      <c r="A5823" s="1">
        <v>5822</v>
      </c>
      <c r="B5823" s="444">
        <f>유형화!$F$71*hourly1!B5824/hourly1!$B$8763+유형화!$F$72*hourly1!C5824/hourly1!$C$8763+유형화!$F$73*hourly1!D5824/hourly1!$D$8763+유형화!$F$74*hourly1!E5824/hourly1!$E$8763</f>
        <v>139.01502072181731</v>
      </c>
      <c r="C5823" s="442">
        <f>hourly1!$F5824*유형화!$G$71/hourly1!$F$8763+유형화!$G$72*hourly1!$G5824/hourly1!$F$8763+유형화!$G$74*hourly1!I5824/hourly1!$I$8763</f>
        <v>0.53822148174839501</v>
      </c>
      <c r="D5823" s="14">
        <v>182.729298</v>
      </c>
      <c r="E5823" s="14">
        <v>1215.5481190000021</v>
      </c>
      <c r="F5823" s="1">
        <v>817949</v>
      </c>
      <c r="G5823" s="15">
        <f t="shared" si="180"/>
        <v>0.20909667042053456</v>
      </c>
      <c r="H5823" s="15">
        <f t="shared" si="181"/>
        <v>0.37008052696422561</v>
      </c>
    </row>
    <row r="5824" spans="1:8">
      <c r="A5824" s="1">
        <v>5823</v>
      </c>
      <c r="B5824" s="444">
        <f>유형화!$F$71*hourly1!B5825/hourly1!$B$8763+유형화!$F$72*hourly1!C5825/hourly1!$C$8763+유형화!$F$73*hourly1!D5825/hourly1!$D$8763+유형화!$F$74*hourly1!E5825/hourly1!$E$8763</f>
        <v>140.88350650125739</v>
      </c>
      <c r="C5824" s="442">
        <f>hourly1!$F5825*유형화!$G$71/hourly1!$F$8763+유형화!$G$72*hourly1!$G5825/hourly1!$F$8763+유형화!$G$74*hourly1!I5825/hourly1!$I$8763</f>
        <v>0.47434249860406408</v>
      </c>
      <c r="D5824" s="14">
        <v>194.524168</v>
      </c>
      <c r="E5824" s="14">
        <v>1096.011446999999</v>
      </c>
      <c r="F5824" s="1">
        <v>840691</v>
      </c>
      <c r="G5824" s="15">
        <f t="shared" si="180"/>
        <v>0.22259351012843431</v>
      </c>
      <c r="H5824" s="15">
        <f t="shared" si="181"/>
        <v>0.38885959529600328</v>
      </c>
    </row>
    <row r="5825" spans="1:8">
      <c r="A5825" s="1">
        <v>5824</v>
      </c>
      <c r="B5825" s="444">
        <f>유형화!$F$71*hourly1!B5826/hourly1!$B$8763+유형화!$F$72*hourly1!C5826/hourly1!$C$8763+유형화!$F$73*hourly1!D5826/hourly1!$D$8763+유형화!$F$74*hourly1!E5826/hourly1!$E$8763</f>
        <v>137.52301177662616</v>
      </c>
      <c r="C5825" s="442">
        <f>hourly1!$F5826*유형화!$G$71/hourly1!$F$8763+유형화!$G$72*hourly1!$G5826/hourly1!$F$8763+유형화!$G$74*hourly1!I5826/hourly1!$I$8763</f>
        <v>0.41963386685014492</v>
      </c>
      <c r="D5825" s="14">
        <v>157.87512899999999</v>
      </c>
      <c r="E5825" s="14">
        <v>941.20779400000026</v>
      </c>
      <c r="F5825" s="1">
        <v>814862</v>
      </c>
      <c r="G5825" s="15">
        <f t="shared" si="180"/>
        <v>0.18065610811963156</v>
      </c>
      <c r="H5825" s="15">
        <f t="shared" si="181"/>
        <v>0.32884779650174373</v>
      </c>
    </row>
    <row r="5826" spans="1:8">
      <c r="A5826" s="1">
        <v>5825</v>
      </c>
      <c r="B5826" s="444">
        <f>유형화!$F$71*hourly1!B5827/hourly1!$B$8763+유형화!$F$72*hourly1!C5827/hourly1!$C$8763+유형화!$F$73*hourly1!D5827/hourly1!$D$8763+유형화!$F$74*hourly1!E5827/hourly1!$E$8763</f>
        <v>137.22132964281084</v>
      </c>
      <c r="C5826" s="442">
        <f>hourly1!$F5827*유형화!$G$71/hourly1!$F$8763+유형화!$G$72*hourly1!$G5827/hourly1!$F$8763+유형화!$G$74*hourly1!I5827/hourly1!$I$8763</f>
        <v>0.47434673587534082</v>
      </c>
      <c r="D5826" s="14">
        <v>138.20015699999999</v>
      </c>
      <c r="E5826" s="14">
        <v>665.14682200000095</v>
      </c>
      <c r="F5826" s="1">
        <v>806970</v>
      </c>
      <c r="G5826" s="15">
        <f t="shared" ref="G5826:G5889" si="182">D5826/$I$1</f>
        <v>0.15814208775811708</v>
      </c>
      <c r="H5826" s="15">
        <f t="shared" ref="H5826:H5889" si="183">G5826/(1-$H$1*(1-G5826))</f>
        <v>0.29450376755274416</v>
      </c>
    </row>
    <row r="5827" spans="1:8">
      <c r="A5827" s="1">
        <v>5826</v>
      </c>
      <c r="B5827" s="444">
        <f>유형화!$F$71*hourly1!B5828/hourly1!$B$8763+유형화!$F$72*hourly1!C5828/hourly1!$C$8763+유형화!$F$73*hourly1!D5828/hourly1!$D$8763+유형화!$F$74*hourly1!E5828/hourly1!$E$8763</f>
        <v>136.14287428216758</v>
      </c>
      <c r="C5827" s="442">
        <f>hourly1!$F5828*유형화!$G$71/hourly1!$F$8763+유형화!$G$72*hourly1!$G5828/hourly1!$F$8763+유형화!$G$74*hourly1!I5828/hourly1!$I$8763</f>
        <v>0.5473709727263627</v>
      </c>
      <c r="D5827" s="14">
        <v>142.528864</v>
      </c>
      <c r="E5827" s="14">
        <v>293.19276800000011</v>
      </c>
      <c r="F5827" s="1">
        <v>806245</v>
      </c>
      <c r="G5827" s="15">
        <f t="shared" si="182"/>
        <v>0.16309541615609552</v>
      </c>
      <c r="H5827" s="15">
        <f t="shared" si="183"/>
        <v>0.30219504733938846</v>
      </c>
    </row>
    <row r="5828" spans="1:8">
      <c r="A5828" s="1">
        <v>5827</v>
      </c>
      <c r="B5828" s="444">
        <f>유형화!$F$71*hourly1!B5829/hourly1!$B$8763+유형화!$F$72*hourly1!C5829/hourly1!$C$8763+유형화!$F$73*hourly1!D5829/hourly1!$D$8763+유형화!$F$74*hourly1!E5829/hourly1!$E$8763</f>
        <v>144.22056542527909</v>
      </c>
      <c r="C5828" s="442">
        <f>hourly1!$F5829*유형화!$G$71/hourly1!$F$8763+유형화!$G$72*hourly1!$G5829/hourly1!$F$8763+유형화!$G$74*hourly1!I5829/hourly1!$I$8763</f>
        <v>0.67520358017829762</v>
      </c>
      <c r="D5828" s="14">
        <v>132.81406200000001</v>
      </c>
      <c r="E5828" s="14">
        <v>49.761419000000089</v>
      </c>
      <c r="F5828" s="1">
        <v>807107</v>
      </c>
      <c r="G5828" s="15">
        <f t="shared" si="182"/>
        <v>0.15197879296414987</v>
      </c>
      <c r="H5828" s="15">
        <f t="shared" si="183"/>
        <v>0.28482405381335452</v>
      </c>
    </row>
    <row r="5829" spans="1:8">
      <c r="A5829" s="1">
        <v>5828</v>
      </c>
      <c r="B5829" s="444">
        <f>유형화!$F$71*hourly1!B5830/hourly1!$B$8763+유형화!$F$72*hourly1!C5830/hourly1!$C$8763+유형화!$F$73*hourly1!D5830/hourly1!$D$8763+유형화!$F$74*hourly1!E5830/hourly1!$E$8763</f>
        <v>148.91203820013109</v>
      </c>
      <c r="C5829" s="442">
        <f>hourly1!$F5830*유형화!$G$71/hourly1!$F$8763+유형화!$G$72*hourly1!$G5830/hourly1!$F$8763+유형화!$G$74*hourly1!I5830/hourly1!$I$8763</f>
        <v>0.57939300960245377</v>
      </c>
      <c r="D5829" s="14">
        <v>155.742627</v>
      </c>
      <c r="E5829" s="14">
        <v>15.332800000000001</v>
      </c>
      <c r="F5829" s="1">
        <v>795586</v>
      </c>
      <c r="G5829" s="15">
        <f t="shared" si="182"/>
        <v>0.17821589151098935</v>
      </c>
      <c r="H5829" s="15">
        <f t="shared" si="183"/>
        <v>0.32520035976020395</v>
      </c>
    </row>
    <row r="5830" spans="1:8">
      <c r="A5830" s="1">
        <v>5829</v>
      </c>
      <c r="B5830" s="444">
        <f>유형화!$F$71*hourly1!B5831/hourly1!$B$8763+유형화!$F$72*hourly1!C5831/hourly1!$C$8763+유형화!$F$73*hourly1!D5831/hourly1!$D$8763+유형화!$F$74*hourly1!E5831/hourly1!$E$8763</f>
        <v>65.162616362073848</v>
      </c>
      <c r="C5830" s="442">
        <f>hourly1!$F5831*유형화!$G$71/hourly1!$F$8763+유형화!$G$72*hourly1!$G5831/hourly1!$F$8763+유형화!$G$74*hourly1!I5831/hourly1!$I$8763</f>
        <v>0.41976725940940085</v>
      </c>
      <c r="D5830" s="14">
        <v>182.950794</v>
      </c>
      <c r="E5830" s="14">
        <v>17.850823999999999</v>
      </c>
      <c r="F5830" s="1">
        <v>421004</v>
      </c>
      <c r="G5830" s="15">
        <f t="shared" si="182"/>
        <v>0.20935012772934261</v>
      </c>
      <c r="H5830" s="15">
        <f t="shared" si="183"/>
        <v>0.37043772447775697</v>
      </c>
    </row>
    <row r="5831" spans="1:8">
      <c r="A5831" s="1">
        <v>5830</v>
      </c>
      <c r="B5831" s="444">
        <f>유형화!$F$71*hourly1!B5832/hourly1!$B$8763+유형화!$F$72*hourly1!C5832/hourly1!$C$8763+유형화!$F$73*hourly1!D5832/hourly1!$D$8763+유형화!$F$74*hourly1!E5832/hourly1!$E$8763</f>
        <v>62.661748693105658</v>
      </c>
      <c r="C5831" s="442">
        <f>hourly1!$F5832*유형화!$G$71/hourly1!$F$8763+유형화!$G$72*hourly1!$G5832/hourly1!$F$8763+유형화!$G$74*hourly1!I5832/hourly1!$I$8763</f>
        <v>0.41522954930110112</v>
      </c>
      <c r="D5831" s="14">
        <v>172.78398599999991</v>
      </c>
      <c r="E5831" s="14">
        <v>13.18028</v>
      </c>
      <c r="F5831" s="1">
        <v>407412</v>
      </c>
      <c r="G5831" s="15">
        <f t="shared" si="182"/>
        <v>0.19771627522253293</v>
      </c>
      <c r="H5831" s="15">
        <f t="shared" si="183"/>
        <v>0.35385846188920711</v>
      </c>
    </row>
    <row r="5832" spans="1:8">
      <c r="A5832" s="1">
        <v>5831</v>
      </c>
      <c r="B5832" s="444">
        <f>유형화!$F$71*hourly1!B5833/hourly1!$B$8763+유형화!$F$72*hourly1!C5833/hourly1!$C$8763+유형화!$F$73*hourly1!D5833/hourly1!$D$8763+유형화!$F$74*hourly1!E5833/hourly1!$E$8763</f>
        <v>60.94570763605121</v>
      </c>
      <c r="C5832" s="442">
        <f>hourly1!$F5833*유형화!$G$71/hourly1!$F$8763+유형화!$G$72*hourly1!$G5833/hourly1!$F$8763+유형화!$G$74*hourly1!I5833/hourly1!$I$8763</f>
        <v>0.3787880384825521</v>
      </c>
      <c r="D5832" s="14">
        <v>175.88199599999999</v>
      </c>
      <c r="E5832" s="14">
        <v>8.7764399999999991</v>
      </c>
      <c r="F5832" s="1">
        <v>389539</v>
      </c>
      <c r="G5832" s="15">
        <f t="shared" si="182"/>
        <v>0.2012613201771167</v>
      </c>
      <c r="H5832" s="15">
        <f t="shared" si="183"/>
        <v>0.35895054788280228</v>
      </c>
    </row>
    <row r="5833" spans="1:8">
      <c r="A5833" s="1">
        <v>5832</v>
      </c>
      <c r="B5833" s="444">
        <f>유형화!$F$71*hourly1!B5834/hourly1!$B$8763+유형화!$F$72*hourly1!C5834/hourly1!$C$8763+유형화!$F$73*hourly1!D5834/hourly1!$D$8763+유형화!$F$74*hourly1!E5834/hourly1!$E$8763</f>
        <v>59.047319338174468</v>
      </c>
      <c r="C5833" s="442">
        <f>hourly1!$F5834*유형화!$G$71/hourly1!$F$8763+유형화!$G$72*hourly1!$G5834/hourly1!$F$8763+유형화!$G$74*hourly1!I5834/hourly1!$I$8763</f>
        <v>0.31516410647473303</v>
      </c>
      <c r="D5833" s="14">
        <v>153.91374099999999</v>
      </c>
      <c r="E5833" s="14">
        <v>2.30796</v>
      </c>
      <c r="F5833" s="1">
        <v>374464</v>
      </c>
      <c r="G5833" s="15">
        <f t="shared" si="182"/>
        <v>0.17612310191805428</v>
      </c>
      <c r="H5833" s="15">
        <f t="shared" si="183"/>
        <v>0.322057967526727</v>
      </c>
    </row>
    <row r="5834" spans="1:8">
      <c r="A5834" s="1">
        <v>5833</v>
      </c>
      <c r="B5834" s="444">
        <f>유형화!$F$71*hourly1!B5835/hourly1!$B$8763+유형화!$F$72*hourly1!C5835/hourly1!$C$8763+유형화!$F$73*hourly1!D5835/hourly1!$D$8763+유형화!$F$74*hourly1!E5835/hourly1!$E$8763</f>
        <v>58.944508652524569</v>
      </c>
      <c r="C5834" s="442">
        <f>hourly1!$F5835*유형화!$G$71/hourly1!$F$8763+유형화!$G$72*hourly1!$G5835/hourly1!$F$8763+유형화!$G$74*hourly1!I5835/hourly1!$I$8763</f>
        <v>0.27531982236237296</v>
      </c>
      <c r="D5834" s="14">
        <v>131.347048</v>
      </c>
      <c r="E5834" s="14">
        <v>0.44756000000000001</v>
      </c>
      <c r="F5834" s="1">
        <v>334944</v>
      </c>
      <c r="G5834" s="15">
        <f t="shared" si="182"/>
        <v>0.15030009257938556</v>
      </c>
      <c r="H5834" s="15">
        <f t="shared" si="183"/>
        <v>0.2821662362119875</v>
      </c>
    </row>
    <row r="5835" spans="1:8">
      <c r="A5835" s="1">
        <v>5834</v>
      </c>
      <c r="B5835" s="444">
        <f>유형화!$F$71*hourly1!B5836/hourly1!$B$8763+유형화!$F$72*hourly1!C5836/hourly1!$C$8763+유형화!$F$73*hourly1!D5836/hourly1!$D$8763+유형화!$F$74*hourly1!E5836/hourly1!$E$8763</f>
        <v>58.702782349869331</v>
      </c>
      <c r="C5835" s="442">
        <f>hourly1!$F5836*유형화!$G$71/hourly1!$F$8763+유형화!$G$72*hourly1!$G5836/hourly1!$F$8763+유형화!$G$74*hourly1!I5836/hourly1!$I$8763</f>
        <v>0.26073057140990935</v>
      </c>
      <c r="D5835" s="14">
        <v>122.594116</v>
      </c>
      <c r="E5835" s="14">
        <v>0.77092000000000005</v>
      </c>
      <c r="F5835" s="1">
        <v>314225</v>
      </c>
      <c r="G5835" s="15">
        <f t="shared" si="182"/>
        <v>0.14028413477924476</v>
      </c>
      <c r="H5835" s="15">
        <f t="shared" si="183"/>
        <v>0.26611489166308677</v>
      </c>
    </row>
    <row r="5836" spans="1:8">
      <c r="A5836" s="1">
        <v>5835</v>
      </c>
      <c r="B5836" s="444">
        <f>유형화!$F$71*hourly1!B5837/hourly1!$B$8763+유형화!$F$72*hourly1!C5837/hourly1!$C$8763+유형화!$F$73*hourly1!D5837/hourly1!$D$8763+유형화!$F$74*hourly1!E5837/hourly1!$E$8763</f>
        <v>58.702782349869331</v>
      </c>
      <c r="C5836" s="442">
        <f>hourly1!$F5837*유형화!$G$71/hourly1!$F$8763+유형화!$G$72*hourly1!$G5837/hourly1!$F$8763+유형화!$G$74*hourly1!I5837/hourly1!$I$8763</f>
        <v>0.25130745049059611</v>
      </c>
      <c r="D5836" s="14">
        <v>126.440878</v>
      </c>
      <c r="E5836" s="14">
        <v>0.48887999999999998</v>
      </c>
      <c r="F5836" s="1">
        <v>578247</v>
      </c>
      <c r="G5836" s="15">
        <f t="shared" si="182"/>
        <v>0.14468597474089248</v>
      </c>
      <c r="H5836" s="15">
        <f t="shared" si="183"/>
        <v>0.27321031044281779</v>
      </c>
    </row>
    <row r="5837" spans="1:8">
      <c r="A5837" s="1">
        <v>5836</v>
      </c>
      <c r="B5837" s="444">
        <f>유형화!$F$71*hourly1!B5838/hourly1!$B$8763+유형화!$F$72*hourly1!C5838/hourly1!$C$8763+유형화!$F$73*hourly1!D5838/hourly1!$D$8763+유형화!$F$74*hourly1!E5838/hourly1!$E$8763</f>
        <v>58.702782349869331</v>
      </c>
      <c r="C5837" s="442">
        <f>hourly1!$F5838*유형화!$G$71/hourly1!$F$8763+유형화!$G$72*hourly1!$G5838/hourly1!$F$8763+유형화!$G$74*hourly1!I5838/hourly1!$I$8763</f>
        <v>0.23627621954949207</v>
      </c>
      <c r="D5837" s="14">
        <v>143.67567299999999</v>
      </c>
      <c r="E5837" s="14">
        <v>2.5600000000000002E-3</v>
      </c>
      <c r="F5837" s="1">
        <v>469584</v>
      </c>
      <c r="G5837" s="15">
        <f t="shared" si="182"/>
        <v>0.16440770677469299</v>
      </c>
      <c r="H5837" s="15">
        <f t="shared" si="183"/>
        <v>0.30421971294671057</v>
      </c>
    </row>
    <row r="5838" spans="1:8">
      <c r="A5838" s="1">
        <v>5837</v>
      </c>
      <c r="B5838" s="444">
        <f>유형화!$F$71*hourly1!B5839/hourly1!$B$8763+유형화!$F$72*hourly1!C5839/hourly1!$C$8763+유형화!$F$73*hourly1!D5839/hourly1!$D$8763+유형화!$F$74*hourly1!E5839/hourly1!$E$8763</f>
        <v>58.702782349869331</v>
      </c>
      <c r="C5838" s="442">
        <f>hourly1!$F5839*유형화!$G$71/hourly1!$F$8763+유형화!$G$72*hourly1!$G5839/hourly1!$F$8763+유형화!$G$74*hourly1!I5839/hourly1!$I$8763</f>
        <v>0.23629023513910236</v>
      </c>
      <c r="D5838" s="14">
        <v>146.56964400000001</v>
      </c>
      <c r="E5838" s="14">
        <v>1.1999999999999999E-3</v>
      </c>
      <c r="F5838" s="1">
        <v>517148</v>
      </c>
      <c r="G5838" s="15">
        <f t="shared" si="182"/>
        <v>0.16771927042111814</v>
      </c>
      <c r="H5838" s="15">
        <f t="shared" si="183"/>
        <v>0.3093049917112024</v>
      </c>
    </row>
    <row r="5839" spans="1:8">
      <c r="A5839" s="1">
        <v>5838</v>
      </c>
      <c r="B5839" s="444">
        <f>유형화!$F$71*hourly1!B5840/hourly1!$B$8763+유형화!$F$72*hourly1!C5840/hourly1!$C$8763+유형화!$F$73*hourly1!D5840/hourly1!$D$8763+유형화!$F$74*hourly1!E5840/hourly1!$E$8763</f>
        <v>60.565664459508021</v>
      </c>
      <c r="C5839" s="442">
        <f>hourly1!$F5840*유형화!$G$71/hourly1!$F$8763+유형화!$G$72*hourly1!$G5840/hourly1!$F$8763+유형화!$G$74*hourly1!I5840/hourly1!$I$8763</f>
        <v>0.25131649543505385</v>
      </c>
      <c r="D5839" s="14">
        <v>144.73996500000001</v>
      </c>
      <c r="E5839" s="14">
        <v>0.34980899999999993</v>
      </c>
      <c r="F5839" s="1">
        <v>841979</v>
      </c>
      <c r="G5839" s="15">
        <f t="shared" si="182"/>
        <v>0.16562557340030229</v>
      </c>
      <c r="H5839" s="15">
        <f t="shared" si="183"/>
        <v>0.30609386426553525</v>
      </c>
    </row>
    <row r="5840" spans="1:8">
      <c r="A5840" s="1">
        <v>5839</v>
      </c>
      <c r="B5840" s="444">
        <f>유형화!$F$71*hourly1!B5841/hourly1!$B$8763+유형화!$F$72*hourly1!C5841/hourly1!$C$8763+유형화!$F$73*hourly1!D5841/hourly1!$D$8763+유형화!$F$74*hourly1!E5841/hourly1!$E$8763</f>
        <v>72.111119134815169</v>
      </c>
      <c r="C5840" s="442">
        <f>hourly1!$F5841*유형화!$G$71/hourly1!$F$8763+유형화!$G$72*hourly1!$G5841/hourly1!$F$8763+유형화!$G$74*hourly1!I5841/hourly1!$I$8763</f>
        <v>0.32007127404403857</v>
      </c>
      <c r="D5840" s="14">
        <v>132.121645</v>
      </c>
      <c r="E5840" s="14">
        <v>23.255756999999999</v>
      </c>
      <c r="F5840" s="1">
        <v>875028</v>
      </c>
      <c r="G5840" s="15">
        <f t="shared" si="182"/>
        <v>0.15118646195414084</v>
      </c>
      <c r="H5840" s="15">
        <f t="shared" si="183"/>
        <v>0.28357073561526286</v>
      </c>
    </row>
    <row r="5841" spans="1:8">
      <c r="A5841" s="1">
        <v>5840</v>
      </c>
      <c r="B5841" s="444">
        <f>유형화!$F$71*hourly1!B5842/hourly1!$B$8763+유형화!$F$72*hourly1!C5842/hourly1!$C$8763+유형화!$F$73*hourly1!D5842/hourly1!$D$8763+유형화!$F$74*hourly1!E5842/hourly1!$E$8763</f>
        <v>62.175031855739569</v>
      </c>
      <c r="C5841" s="442">
        <f>hourly1!$F5842*유형화!$G$71/hourly1!$F$8763+유형화!$G$72*hourly1!$G5842/hourly1!$F$8763+유형화!$G$74*hourly1!I5842/hourly1!$I$8763</f>
        <v>0.42557020242397159</v>
      </c>
      <c r="D5841" s="14">
        <v>130.20773600000001</v>
      </c>
      <c r="E5841" s="14">
        <v>235.31275000000011</v>
      </c>
      <c r="F5841" s="1">
        <v>835157</v>
      </c>
      <c r="G5841" s="15">
        <f t="shared" si="182"/>
        <v>0.14899638075879859</v>
      </c>
      <c r="H5841" s="15">
        <f t="shared" si="183"/>
        <v>0.28009575770759892</v>
      </c>
    </row>
    <row r="5842" spans="1:8">
      <c r="A5842" s="1">
        <v>5841</v>
      </c>
      <c r="B5842" s="444">
        <f>유형화!$F$71*hourly1!B5843/hourly1!$B$8763+유형화!$F$72*hourly1!C5843/hourly1!$C$8763+유형화!$F$73*hourly1!D5843/hourly1!$D$8763+유형화!$F$74*hourly1!E5843/hourly1!$E$8763</f>
        <v>64.057883081562181</v>
      </c>
      <c r="C5842" s="442">
        <f>hourly1!$F5843*유형화!$G$71/hourly1!$F$8763+유형화!$G$72*hourly1!$G5843/hourly1!$F$8763+유형화!$G$74*hourly1!I5843/hourly1!$I$8763</f>
        <v>0.5463751324901589</v>
      </c>
      <c r="D5842" s="14">
        <v>129.623132</v>
      </c>
      <c r="E5842" s="14">
        <v>640.53734500000041</v>
      </c>
      <c r="F5842" s="1">
        <v>748877</v>
      </c>
      <c r="G5842" s="15">
        <f t="shared" si="182"/>
        <v>0.14832741989016696</v>
      </c>
      <c r="H5842" s="15">
        <f t="shared" si="183"/>
        <v>0.27903118496838997</v>
      </c>
    </row>
    <row r="5843" spans="1:8">
      <c r="A5843" s="1">
        <v>5842</v>
      </c>
      <c r="B5843" s="444">
        <f>유형화!$F$71*hourly1!B5844/hourly1!$B$8763+유형화!$F$72*hourly1!C5844/hourly1!$C$8763+유형화!$F$73*hourly1!D5844/hourly1!$D$8763+유형화!$F$74*hourly1!E5844/hourly1!$E$8763</f>
        <v>68.407043260266178</v>
      </c>
      <c r="C5843" s="442">
        <f>hourly1!$F5844*유형화!$G$71/hourly1!$F$8763+유형화!$G$72*hourly1!$G5844/hourly1!$F$8763+유형화!$G$74*hourly1!I5844/hourly1!$I$8763</f>
        <v>0.65209684355610653</v>
      </c>
      <c r="D5843" s="14">
        <v>143.71150800000001</v>
      </c>
      <c r="E5843" s="14">
        <v>997.67604399999777</v>
      </c>
      <c r="F5843" s="1">
        <v>799006</v>
      </c>
      <c r="G5843" s="15">
        <f t="shared" si="182"/>
        <v>0.16444871267394687</v>
      </c>
      <c r="H5843" s="15">
        <f t="shared" si="183"/>
        <v>0.30428289170577821</v>
      </c>
    </row>
    <row r="5844" spans="1:8">
      <c r="A5844" s="1">
        <v>5843</v>
      </c>
      <c r="B5844" s="444">
        <f>유형화!$F$71*hourly1!B5845/hourly1!$B$8763+유형화!$F$72*hourly1!C5845/hourly1!$C$8763+유형화!$F$73*hourly1!D5845/hourly1!$D$8763+유형화!$F$74*hourly1!E5845/hourly1!$E$8763</f>
        <v>71.759788548333432</v>
      </c>
      <c r="C5844" s="442">
        <f>hourly1!$F5845*유형화!$G$71/hourly1!$F$8763+유형화!$G$72*hourly1!$G5845/hourly1!$F$8763+유형화!$G$74*hourly1!I5845/hourly1!$I$8763</f>
        <v>0.69726346633698344</v>
      </c>
      <c r="D5844" s="14">
        <v>127.350296</v>
      </c>
      <c r="E5844" s="14">
        <v>1205.5352590000009</v>
      </c>
      <c r="F5844" s="1">
        <v>776335</v>
      </c>
      <c r="G5844" s="15">
        <f t="shared" si="182"/>
        <v>0.14572661944265511</v>
      </c>
      <c r="H5844" s="15">
        <f t="shared" si="183"/>
        <v>0.27487827635238599</v>
      </c>
    </row>
    <row r="5845" spans="1:8">
      <c r="A5845" s="1">
        <v>5844</v>
      </c>
      <c r="B5845" s="444">
        <f>유형화!$F$71*hourly1!B5846/hourly1!$B$8763+유형화!$F$72*hourly1!C5846/hourly1!$C$8763+유형화!$F$73*hourly1!D5846/hourly1!$D$8763+유형화!$F$74*hourly1!E5846/hourly1!$E$8763</f>
        <v>70.370401537560113</v>
      </c>
      <c r="C5845" s="442">
        <f>hourly1!$F5846*유형화!$G$71/hourly1!$F$8763+유형화!$G$72*hourly1!$G5846/hourly1!$F$8763+유형화!$G$74*hourly1!I5846/hourly1!$I$8763</f>
        <v>0.7222485364249106</v>
      </c>
      <c r="D5845" s="14">
        <v>116.934899</v>
      </c>
      <c r="E5845" s="14">
        <v>1315.772404000001</v>
      </c>
      <c r="F5845" s="1">
        <v>795103</v>
      </c>
      <c r="G5845" s="15">
        <f t="shared" si="182"/>
        <v>0.13380830717612396</v>
      </c>
      <c r="H5845" s="15">
        <f t="shared" si="183"/>
        <v>0.25555709534050225</v>
      </c>
    </row>
    <row r="5846" spans="1:8">
      <c r="A5846" s="1">
        <v>5845</v>
      </c>
      <c r="B5846" s="444">
        <f>유형화!$F$71*hourly1!B5847/hourly1!$B$8763+유형화!$F$72*hourly1!C5847/hourly1!$C$8763+유형화!$F$73*hourly1!D5847/hourly1!$D$8763+유형화!$F$74*hourly1!E5847/hourly1!$E$8763</f>
        <v>76.221727880452306</v>
      </c>
      <c r="C5846" s="442">
        <f>hourly1!$F5847*유형화!$G$71/hourly1!$F$8763+유형화!$G$72*hourly1!$G5847/hourly1!$F$8763+유형화!$G$74*hourly1!I5847/hourly1!$I$8763</f>
        <v>0.65138938222473197</v>
      </c>
      <c r="D5846" s="14">
        <v>124.624053</v>
      </c>
      <c r="E5846" s="14">
        <v>1321.2322000000011</v>
      </c>
      <c r="F5846" s="1">
        <v>795270</v>
      </c>
      <c r="G5846" s="15">
        <f t="shared" si="182"/>
        <v>0.1426069865195467</v>
      </c>
      <c r="H5846" s="15">
        <f t="shared" si="183"/>
        <v>0.26986724737714995</v>
      </c>
    </row>
    <row r="5847" spans="1:8">
      <c r="A5847" s="1">
        <v>5846</v>
      </c>
      <c r="B5847" s="444">
        <f>유형화!$F$71*hourly1!B5848/hourly1!$B$8763+유형화!$F$72*hourly1!C5848/hourly1!$C$8763+유형화!$F$73*hourly1!D5848/hourly1!$D$8763+유형화!$F$74*hourly1!E5848/hourly1!$E$8763</f>
        <v>64.228608934889266</v>
      </c>
      <c r="C5847" s="442">
        <f>hourly1!$F5848*유형화!$G$71/hourly1!$F$8763+유형화!$G$72*hourly1!$G5848/hourly1!$F$8763+유형화!$G$74*hourly1!I5848/hourly1!$I$8763</f>
        <v>0.59098675421966618</v>
      </c>
      <c r="D5847" s="14">
        <v>187.86116899999999</v>
      </c>
      <c r="E5847" s="14">
        <v>1260.1434710000019</v>
      </c>
      <c r="F5847" s="1">
        <v>806959</v>
      </c>
      <c r="G5847" s="15">
        <f t="shared" si="182"/>
        <v>0.21496905733862853</v>
      </c>
      <c r="H5847" s="15">
        <f t="shared" si="183"/>
        <v>0.37831147491201439</v>
      </c>
    </row>
    <row r="5848" spans="1:8">
      <c r="A5848" s="1">
        <v>5847</v>
      </c>
      <c r="B5848" s="444">
        <f>유형화!$F$71*hourly1!B5849/hourly1!$B$8763+유형화!$F$72*hourly1!C5849/hourly1!$C$8763+유형화!$F$73*hourly1!D5849/hourly1!$D$8763+유형화!$F$74*hourly1!E5849/hourly1!$E$8763</f>
        <v>65.144508060569706</v>
      </c>
      <c r="C5848" s="442">
        <f>hourly1!$F5849*유형화!$G$71/hourly1!$F$8763+유형화!$G$72*hourly1!$G5849/hourly1!$F$8763+유형화!$G$74*hourly1!I5849/hourly1!$I$8763</f>
        <v>0.51045692467438342</v>
      </c>
      <c r="D5848" s="14">
        <v>187.84424300000001</v>
      </c>
      <c r="E5848" s="14">
        <v>1170.5660430000009</v>
      </c>
      <c r="F5848" s="1">
        <v>788977</v>
      </c>
      <c r="G5848" s="15">
        <f t="shared" si="182"/>
        <v>0.21494968895992697</v>
      </c>
      <c r="H5848" s="15">
        <f t="shared" si="183"/>
        <v>0.3782844812970711</v>
      </c>
    </row>
    <row r="5849" spans="1:8">
      <c r="A5849" s="1">
        <v>5848</v>
      </c>
      <c r="B5849" s="444">
        <f>유형화!$F$71*hourly1!B5850/hourly1!$B$8763+유형화!$F$72*hourly1!C5850/hourly1!$C$8763+유형화!$F$73*hourly1!D5850/hourly1!$D$8763+유형화!$F$74*hourly1!E5850/hourly1!$E$8763</f>
        <v>63.755121049796394</v>
      </c>
      <c r="C5849" s="442">
        <f>hourly1!$F5850*유형화!$G$71/hourly1!$F$8763+유형화!$G$72*hourly1!$G5850/hourly1!$F$8763+유형화!$G$74*hourly1!I5850/hourly1!$I$8763</f>
        <v>0.47523330340417769</v>
      </c>
      <c r="D5849" s="14">
        <v>179.79505599999999</v>
      </c>
      <c r="E5849" s="14">
        <v>973.01418799999942</v>
      </c>
      <c r="F5849" s="1">
        <v>766251</v>
      </c>
      <c r="G5849" s="15">
        <f t="shared" si="182"/>
        <v>0.20573902477135084</v>
      </c>
      <c r="H5849" s="15">
        <f t="shared" si="183"/>
        <v>0.36533190695761392</v>
      </c>
    </row>
    <row r="5850" spans="1:8">
      <c r="A5850" s="1">
        <v>5849</v>
      </c>
      <c r="B5850" s="444">
        <f>유형화!$F$71*hourly1!B5851/hourly1!$B$8763+유형화!$F$72*hourly1!C5851/hourly1!$C$8763+유형화!$F$73*hourly1!D5851/hourly1!$D$8763+유형화!$F$74*hourly1!E5851/hourly1!$E$8763</f>
        <v>62.365726825250583</v>
      </c>
      <c r="C5850" s="442">
        <f>hourly1!$F5851*유형화!$G$71/hourly1!$F$8763+유형화!$G$72*hourly1!$G5851/hourly1!$F$8763+유형화!$G$74*hourly1!I5851/hourly1!$I$8763</f>
        <v>0.36476935240480368</v>
      </c>
      <c r="D5850" s="14">
        <v>147.35431399999999</v>
      </c>
      <c r="E5850" s="14">
        <v>678.65625499999919</v>
      </c>
      <c r="F5850" s="1">
        <v>772315</v>
      </c>
      <c r="G5850" s="15">
        <f t="shared" si="182"/>
        <v>0.16861716630412468</v>
      </c>
      <c r="H5850" s="15">
        <f t="shared" si="183"/>
        <v>0.31067793018372997</v>
      </c>
    </row>
    <row r="5851" spans="1:8">
      <c r="A5851" s="1">
        <v>5850</v>
      </c>
      <c r="B5851" s="444">
        <f>유형화!$F$71*hourly1!B5852/hourly1!$B$8763+유형화!$F$72*hourly1!C5852/hourly1!$C$8763+유형화!$F$73*hourly1!D5852/hourly1!$D$8763+유형화!$F$74*hourly1!E5852/hourly1!$E$8763</f>
        <v>61.691554002225374</v>
      </c>
      <c r="C5851" s="442">
        <f>hourly1!$F5852*유형화!$G$71/hourly1!$F$8763+유형화!$G$72*hourly1!$G5852/hourly1!$F$8763+유형화!$G$74*hourly1!I5852/hourly1!$I$8763</f>
        <v>0.49549422344759486</v>
      </c>
      <c r="D5851" s="14">
        <v>108.96212199999999</v>
      </c>
      <c r="E5851" s="14">
        <v>315.81723200000022</v>
      </c>
      <c r="F5851" s="1">
        <v>807789</v>
      </c>
      <c r="G5851" s="15">
        <f t="shared" si="182"/>
        <v>0.12468507875598622</v>
      </c>
      <c r="H5851" s="15">
        <f t="shared" si="183"/>
        <v>0.24043705843207305</v>
      </c>
    </row>
    <row r="5852" spans="1:8">
      <c r="A5852" s="1">
        <v>5851</v>
      </c>
      <c r="B5852" s="444">
        <f>유형화!$F$71*hourly1!B5853/hourly1!$B$8763+유형화!$F$72*hourly1!C5853/hourly1!$C$8763+유형화!$F$73*hourly1!D5853/hourly1!$D$8763+유형화!$F$74*hourly1!E5853/hourly1!$E$8763</f>
        <v>72.594596988329371</v>
      </c>
      <c r="C5852" s="442">
        <f>hourly1!$F5853*유형화!$G$71/hourly1!$F$8763+유형화!$G$72*hourly1!$G5853/hourly1!$F$8763+유형화!$G$74*hourly1!I5853/hourly1!$I$8763</f>
        <v>0.58104261190518869</v>
      </c>
      <c r="D5852" s="14">
        <v>81.032966000000002</v>
      </c>
      <c r="E5852" s="14">
        <v>54.218816999999973</v>
      </c>
      <c r="F5852" s="1">
        <v>786739</v>
      </c>
      <c r="G5852" s="15">
        <f t="shared" si="182"/>
        <v>9.2725816660776436E-2</v>
      </c>
      <c r="H5852" s="15">
        <f t="shared" si="183"/>
        <v>0.18508176622958847</v>
      </c>
    </row>
    <row r="5853" spans="1:8">
      <c r="A5853" s="1">
        <v>5852</v>
      </c>
      <c r="B5853" s="444">
        <f>유형화!$F$71*hourly1!B5854/hourly1!$B$8763+유형화!$F$72*hourly1!C5854/hourly1!$C$8763+유형화!$F$73*hourly1!D5854/hourly1!$D$8763+유형화!$F$74*hourly1!E5854/hourly1!$E$8763</f>
        <v>80.928538291177986</v>
      </c>
      <c r="C5853" s="442">
        <f>hourly1!$F5854*유형화!$G$71/hourly1!$F$8763+유형화!$G$72*hourly1!$G5854/hourly1!$F$8763+유형화!$G$74*hourly1!I5854/hourly1!$I$8763</f>
        <v>0.61133967194139727</v>
      </c>
      <c r="D5853" s="14">
        <v>93.123543000000012</v>
      </c>
      <c r="E5853" s="14">
        <v>14.300935000000001</v>
      </c>
      <c r="F5853" s="1">
        <v>785825</v>
      </c>
      <c r="G5853" s="15">
        <f t="shared" si="182"/>
        <v>0.10656103313582194</v>
      </c>
      <c r="H5853" s="15">
        <f t="shared" si="183"/>
        <v>0.2095148210101398</v>
      </c>
    </row>
    <row r="5854" spans="1:8">
      <c r="A5854" s="1">
        <v>5853</v>
      </c>
      <c r="B5854" s="444">
        <f>유형화!$F$71*hourly1!B5855/hourly1!$B$8763+유형화!$F$72*hourly1!C5855/hourly1!$C$8763+유형화!$F$73*hourly1!D5855/hourly1!$D$8763+유형화!$F$74*hourly1!E5855/hourly1!$E$8763</f>
        <v>64.047893113140859</v>
      </c>
      <c r="C5854" s="442">
        <f>hourly1!$F5855*유형화!$G$71/hourly1!$F$8763+유형화!$G$72*hourly1!$G5855/hourly1!$F$8763+유형화!$G$74*hourly1!I5855/hourly1!$I$8763</f>
        <v>0.42026065705527421</v>
      </c>
      <c r="D5854" s="14">
        <v>98.600171000000003</v>
      </c>
      <c r="E5854" s="14">
        <v>17.642600000000002</v>
      </c>
      <c r="F5854" s="1">
        <v>787423</v>
      </c>
      <c r="G5854" s="15">
        <f t="shared" si="182"/>
        <v>0.11282792461116635</v>
      </c>
      <c r="H5854" s="15">
        <f t="shared" si="183"/>
        <v>0.2203432162759075</v>
      </c>
    </row>
    <row r="5855" spans="1:8">
      <c r="A5855" s="1">
        <v>5854</v>
      </c>
      <c r="B5855" s="444">
        <f>유형화!$F$71*hourly1!B5856/hourly1!$B$8763+유형화!$F$72*hourly1!C5856/hourly1!$C$8763+유형화!$F$73*hourly1!D5856/hourly1!$D$8763+유형화!$F$74*hourly1!E5856/hourly1!$E$8763</f>
        <v>62.427643741095181</v>
      </c>
      <c r="C5855" s="442">
        <f>hourly1!$F5856*유형화!$G$71/hourly1!$F$8763+유형화!$G$72*hourly1!$G5856/hourly1!$F$8763+유형화!$G$74*hourly1!I5856/hourly1!$I$8763</f>
        <v>0.4052390414605308</v>
      </c>
      <c r="D5855" s="14">
        <v>92.977193</v>
      </c>
      <c r="E5855" s="14">
        <v>12.93028</v>
      </c>
      <c r="F5855" s="1">
        <v>806844</v>
      </c>
      <c r="G5855" s="15">
        <f t="shared" si="182"/>
        <v>0.10639356520347072</v>
      </c>
      <c r="H5855" s="15">
        <f t="shared" si="183"/>
        <v>0.20922344386480468</v>
      </c>
    </row>
    <row r="5856" spans="1:8">
      <c r="A5856" s="1">
        <v>5855</v>
      </c>
      <c r="B5856" s="444">
        <f>유형화!$F$71*hourly1!B5857/hourly1!$B$8763+유형화!$F$72*hourly1!C5857/hourly1!$C$8763+유형화!$F$73*hourly1!D5857/hourly1!$D$8763+유형화!$F$74*hourly1!E5857/hourly1!$E$8763</f>
        <v>60.807390762163259</v>
      </c>
      <c r="C5856" s="442">
        <f>hourly1!$F5857*유형화!$G$71/hourly1!$F$8763+유형화!$G$72*hourly1!$G5857/hourly1!$F$8763+유형화!$G$74*hourly1!I5857/hourly1!$I$8763</f>
        <v>0.39022695972616184</v>
      </c>
      <c r="D5856" s="14">
        <v>80.383291000000014</v>
      </c>
      <c r="E5856" s="14">
        <v>9.1792400000000001</v>
      </c>
      <c r="F5856" s="1">
        <v>819997</v>
      </c>
      <c r="G5856" s="15">
        <f t="shared" si="182"/>
        <v>9.1982395212534138E-2</v>
      </c>
      <c r="H5856" s="15">
        <f t="shared" si="183"/>
        <v>0.18374785132952981</v>
      </c>
    </row>
    <row r="5857" spans="1:8">
      <c r="A5857" s="1">
        <v>5856</v>
      </c>
      <c r="B5857" s="444">
        <f>유형화!$F$71*hourly1!B5858/hourly1!$B$8763+유형화!$F$72*hourly1!C5858/hourly1!$C$8763+유형화!$F$73*hourly1!D5858/hourly1!$D$8763+유형화!$F$74*hourly1!E5858/hourly1!$E$8763</f>
        <v>58.944508652524569</v>
      </c>
      <c r="C5857" s="442">
        <f>hourly1!$F5858*유형화!$G$71/hourly1!$F$8763+유형화!$G$72*hourly1!$G5858/hourly1!$F$8763+유형화!$G$74*hourly1!I5858/hourly1!$I$8763</f>
        <v>0.31500251976428434</v>
      </c>
      <c r="D5857" s="14">
        <v>77.119224000000003</v>
      </c>
      <c r="E5857" s="14">
        <v>2.3586399999999998</v>
      </c>
      <c r="F5857" s="1">
        <v>355795</v>
      </c>
      <c r="G5857" s="15">
        <f t="shared" si="182"/>
        <v>8.8247331655678871E-2</v>
      </c>
      <c r="H5857" s="15">
        <f t="shared" si="183"/>
        <v>0.17701294574229134</v>
      </c>
    </row>
    <row r="5858" spans="1:8">
      <c r="A5858" s="1">
        <v>5857</v>
      </c>
      <c r="B5858" s="444">
        <f>유형화!$F$71*hourly1!B5859/hourly1!$B$8763+유형화!$F$72*hourly1!C5859/hourly1!$C$8763+유형화!$F$73*hourly1!D5859/hourly1!$D$8763+유형화!$F$74*hourly1!E5859/hourly1!$E$8763</f>
        <v>58.944508652524569</v>
      </c>
      <c r="C5858" s="442">
        <f>hourly1!$F5859*유형화!$G$71/hourly1!$F$8763+유형화!$G$72*hourly1!$G5859/hourly1!$F$8763+유형화!$G$74*hourly1!I5859/hourly1!$I$8763</f>
        <v>0.26289769121040518</v>
      </c>
      <c r="D5858" s="14">
        <v>64.671216000000001</v>
      </c>
      <c r="E5858" s="14">
        <v>0.46484000000000009</v>
      </c>
      <c r="F5858" s="1">
        <v>803748</v>
      </c>
      <c r="G5858" s="15">
        <f t="shared" si="182"/>
        <v>7.4003107797454573E-2</v>
      </c>
      <c r="H5858" s="15">
        <f t="shared" si="183"/>
        <v>0.15081078055493502</v>
      </c>
    </row>
    <row r="5859" spans="1:8">
      <c r="A5859" s="1">
        <v>5858</v>
      </c>
      <c r="B5859" s="444">
        <f>유형화!$F$71*hourly1!B5860/hourly1!$B$8763+유형화!$F$72*hourly1!C5860/hourly1!$C$8763+유형화!$F$73*hourly1!D5860/hourly1!$D$8763+유형화!$F$74*hourly1!E5860/hourly1!$E$8763</f>
        <v>58.702782349869331</v>
      </c>
      <c r="C5859" s="442">
        <f>hourly1!$F5860*유형화!$G$71/hourly1!$F$8763+유형화!$G$72*hourly1!$G5860/hourly1!$F$8763+유형화!$G$74*hourly1!I5860/hourly1!$I$8763</f>
        <v>0.24347664722578505</v>
      </c>
      <c r="D5859" s="14">
        <v>68.407865999999999</v>
      </c>
      <c r="E5859" s="14">
        <v>0.79299999999999993</v>
      </c>
      <c r="F5859" s="1">
        <v>686863</v>
      </c>
      <c r="G5859" s="15">
        <f t="shared" si="182"/>
        <v>7.8278946877878827E-2</v>
      </c>
      <c r="H5859" s="15">
        <f t="shared" si="183"/>
        <v>0.15876362190854162</v>
      </c>
    </row>
    <row r="5860" spans="1:8">
      <c r="A5860" s="1">
        <v>5859</v>
      </c>
      <c r="B5860" s="444">
        <f>유형화!$F$71*hourly1!B5861/hourly1!$B$8763+유형화!$F$72*hourly1!C5861/hourly1!$C$8763+유형화!$F$73*hourly1!D5861/hourly1!$D$8763+유형화!$F$74*hourly1!E5861/hourly1!$E$8763</f>
        <v>58.702782349869331</v>
      </c>
      <c r="C5860" s="442">
        <f>hourly1!$F5861*유형화!$G$71/hourly1!$F$8763+유형화!$G$72*hourly1!$G5861/hourly1!$F$8763+유형화!$G$74*hourly1!I5861/hourly1!$I$8763</f>
        <v>0.23800820418418056</v>
      </c>
      <c r="D5860" s="14">
        <v>67.02483500000001</v>
      </c>
      <c r="E5860" s="14">
        <v>0.49872</v>
      </c>
      <c r="F5860" s="1">
        <v>598743</v>
      </c>
      <c r="G5860" s="15">
        <f t="shared" si="182"/>
        <v>7.6696348026169897E-2</v>
      </c>
      <c r="H5860" s="15">
        <f t="shared" si="183"/>
        <v>0.1558289281914568</v>
      </c>
    </row>
    <row r="5861" spans="1:8">
      <c r="A5861" s="1">
        <v>5860</v>
      </c>
      <c r="B5861" s="444">
        <f>유형화!$F$71*hourly1!B5862/hourly1!$B$8763+유형화!$F$72*hourly1!C5862/hourly1!$C$8763+유형화!$F$73*hourly1!D5862/hourly1!$D$8763+유형화!$F$74*hourly1!E5862/hourly1!$E$8763</f>
        <v>58.702782349869331</v>
      </c>
      <c r="C5861" s="442">
        <f>hourly1!$F5862*유형화!$G$71/hourly1!$F$8763+유형화!$G$72*hourly1!$G5862/hourly1!$F$8763+유형화!$G$74*hourly1!I5862/hourly1!$I$8763</f>
        <v>0.23810859491906347</v>
      </c>
      <c r="D5861" s="14">
        <v>54.642361000000008</v>
      </c>
      <c r="E5861" s="14">
        <v>5.4000000000000003E-3</v>
      </c>
      <c r="F5861" s="1">
        <v>480413</v>
      </c>
      <c r="G5861" s="15">
        <f t="shared" si="182"/>
        <v>6.2527114557277358E-2</v>
      </c>
      <c r="H5861" s="15">
        <f t="shared" si="183"/>
        <v>0.12908426224069203</v>
      </c>
    </row>
    <row r="5862" spans="1:8">
      <c r="A5862" s="1">
        <v>5861</v>
      </c>
      <c r="B5862" s="444">
        <f>유형화!$F$71*hourly1!B5863/hourly1!$B$8763+유형화!$F$72*hourly1!C5863/hourly1!$C$8763+유형화!$F$73*hourly1!D5863/hourly1!$D$8763+유형화!$F$74*hourly1!E5863/hourly1!$E$8763</f>
        <v>58.702782349869331</v>
      </c>
      <c r="C5862" s="442">
        <f>hourly1!$F5863*유형화!$G$71/hourly1!$F$8763+유형화!$G$72*hourly1!$G5863/hourly1!$F$8763+유형화!$G$74*hourly1!I5863/hourly1!$I$8763</f>
        <v>0.23663532829026232</v>
      </c>
      <c r="D5862" s="14">
        <v>57.704821000000003</v>
      </c>
      <c r="E5862" s="14">
        <v>7.7010999999999996E-2</v>
      </c>
      <c r="F5862" s="1">
        <v>547397</v>
      </c>
      <c r="G5862" s="15">
        <f t="shared" si="182"/>
        <v>6.6031479737381479E-2</v>
      </c>
      <c r="H5862" s="15">
        <f t="shared" si="183"/>
        <v>0.13577859117101757</v>
      </c>
    </row>
    <row r="5863" spans="1:8">
      <c r="A5863" s="1">
        <v>5862</v>
      </c>
      <c r="B5863" s="444">
        <f>유형화!$F$71*hourly1!B5864/hourly1!$B$8763+유형화!$F$72*hourly1!C5864/hourly1!$C$8763+유형화!$F$73*hourly1!D5864/hourly1!$D$8763+유형화!$F$74*hourly1!E5864/hourly1!$E$8763</f>
        <v>60.565664459508021</v>
      </c>
      <c r="C5863" s="442">
        <f>hourly1!$F5864*유형화!$G$71/hourly1!$F$8763+유형화!$G$72*hourly1!$G5864/hourly1!$F$8763+유형화!$G$74*hourly1!I5864/hourly1!$I$8763</f>
        <v>0.42184132221376336</v>
      </c>
      <c r="D5863" s="14">
        <v>65.008896000000007</v>
      </c>
      <c r="E5863" s="14">
        <v>0.48285099999999992</v>
      </c>
      <c r="F5863" s="1">
        <v>844017</v>
      </c>
      <c r="G5863" s="15">
        <f t="shared" si="182"/>
        <v>7.4389514161625078E-2</v>
      </c>
      <c r="H5863" s="15">
        <f t="shared" si="183"/>
        <v>0.15153260833163612</v>
      </c>
    </row>
    <row r="5864" spans="1:8">
      <c r="A5864" s="1">
        <v>5863</v>
      </c>
      <c r="B5864" s="444">
        <f>유형화!$F$71*hourly1!B5865/hourly1!$B$8763+유형화!$F$72*hourly1!C5865/hourly1!$C$8763+유형화!$F$73*hourly1!D5865/hourly1!$D$8763+유형화!$F$74*hourly1!E5865/hourly1!$E$8763</f>
        <v>72.111119134815169</v>
      </c>
      <c r="C5864" s="442">
        <f>hourly1!$F5865*유형화!$G$71/hourly1!$F$8763+유형화!$G$72*hourly1!$G5865/hourly1!$F$8763+유형화!$G$74*hourly1!I5865/hourly1!$I$8763</f>
        <v>0.75272869547189836</v>
      </c>
      <c r="D5864" s="14">
        <v>74.190849999999998</v>
      </c>
      <c r="E5864" s="14">
        <v>35.503785999999991</v>
      </c>
      <c r="F5864" s="1">
        <v>877531</v>
      </c>
      <c r="G5864" s="15">
        <f t="shared" si="182"/>
        <v>8.4896400743953576E-2</v>
      </c>
      <c r="H5864" s="15">
        <f t="shared" si="183"/>
        <v>0.17092328109224517</v>
      </c>
    </row>
    <row r="5865" spans="1:8">
      <c r="A5865" s="1">
        <v>5864</v>
      </c>
      <c r="B5865" s="444">
        <f>유형화!$F$71*hourly1!B5866/hourly1!$B$8763+유형화!$F$72*hourly1!C5866/hourly1!$C$8763+유형화!$F$73*hourly1!D5866/hourly1!$D$8763+유형화!$F$74*hourly1!E5866/hourly1!$E$8763</f>
        <v>165.44112296347208</v>
      </c>
      <c r="C5865" s="442">
        <f>hourly1!$F5866*유형화!$G$71/hourly1!$F$8763+유형화!$G$72*hourly1!$G5866/hourly1!$F$8763+유형화!$G$74*hourly1!I5866/hourly1!$I$8763</f>
        <v>0.65106017884086276</v>
      </c>
      <c r="D5865" s="14">
        <v>72.891258999999977</v>
      </c>
      <c r="E5865" s="14">
        <v>281.21411600000022</v>
      </c>
      <c r="F5865" s="1">
        <v>851880</v>
      </c>
      <c r="G5865" s="15">
        <f t="shared" si="182"/>
        <v>8.3409282071782595E-2</v>
      </c>
      <c r="H5865" s="15">
        <f t="shared" si="183"/>
        <v>0.168206230172255</v>
      </c>
    </row>
    <row r="5866" spans="1:8">
      <c r="A5866" s="1">
        <v>5865</v>
      </c>
      <c r="B5866" s="444">
        <f>유형화!$F$71*hourly1!B5867/hourly1!$B$8763+유형화!$F$72*hourly1!C5867/hourly1!$C$8763+유형화!$F$73*hourly1!D5867/hourly1!$D$8763+유형화!$F$74*hourly1!E5867/hourly1!$E$8763</f>
        <v>274.79750892748746</v>
      </c>
      <c r="C5866" s="442">
        <f>hourly1!$F5867*유형화!$G$71/hourly1!$F$8763+유형화!$G$72*hourly1!$G5867/hourly1!$F$8763+유형화!$G$74*hourly1!I5867/hourly1!$I$8763</f>
        <v>0.5760876935480258</v>
      </c>
      <c r="D5866" s="14">
        <v>88.732051000000013</v>
      </c>
      <c r="E5866" s="14">
        <v>655.18407199999945</v>
      </c>
      <c r="F5866" s="1">
        <v>825229</v>
      </c>
      <c r="G5866" s="15">
        <f t="shared" si="182"/>
        <v>0.10153586002221202</v>
      </c>
      <c r="H5866" s="15">
        <f t="shared" si="183"/>
        <v>0.20072535187791185</v>
      </c>
    </row>
    <row r="5867" spans="1:8">
      <c r="A5867" s="1">
        <v>5866</v>
      </c>
      <c r="B5867" s="444">
        <f>유형화!$F$71*hourly1!B5868/hourly1!$B$8763+유형화!$F$72*hourly1!C5868/hourly1!$C$8763+유형화!$F$73*hourly1!D5868/hourly1!$D$8763+유형화!$F$74*hourly1!E5868/hourly1!$E$8763</f>
        <v>345.16524664620414</v>
      </c>
      <c r="C5867" s="442">
        <f>hourly1!$F5868*유형화!$G$71/hourly1!$F$8763+유형화!$G$72*hourly1!$G5868/hourly1!$F$8763+유형화!$G$74*hourly1!I5868/hourly1!$I$8763</f>
        <v>0.49057801093383158</v>
      </c>
      <c r="D5867" s="14">
        <v>94.541894999999997</v>
      </c>
      <c r="E5867" s="14">
        <v>914.49720600000114</v>
      </c>
      <c r="F5867" s="1">
        <v>826936</v>
      </c>
      <c r="G5867" s="15">
        <f t="shared" si="182"/>
        <v>0.10818404971789353</v>
      </c>
      <c r="H5867" s="15">
        <f t="shared" si="183"/>
        <v>0.21233324653931057</v>
      </c>
    </row>
    <row r="5868" spans="1:8">
      <c r="A5868" s="1">
        <v>5867</v>
      </c>
      <c r="B5868" s="444">
        <f>유형화!$F$71*hourly1!B5869/hourly1!$B$8763+유형화!$F$72*hourly1!C5869/hourly1!$C$8763+유형화!$F$73*hourly1!D5869/hourly1!$D$8763+유형화!$F$74*hourly1!E5869/hourly1!$E$8763</f>
        <v>414.41353497743478</v>
      </c>
      <c r="C5868" s="442">
        <f>hourly1!$F5869*유형화!$G$71/hourly1!$F$8763+유형화!$G$72*hourly1!$G5869/hourly1!$F$8763+유형화!$G$74*hourly1!I5869/hourly1!$I$8763</f>
        <v>0.4584654431271773</v>
      </c>
      <c r="D5868" s="14">
        <v>108.32732300000001</v>
      </c>
      <c r="E5868" s="14">
        <v>979.35241999999914</v>
      </c>
      <c r="F5868" s="1">
        <v>806088</v>
      </c>
      <c r="G5868" s="15">
        <f t="shared" si="182"/>
        <v>0.1239586798766654</v>
      </c>
      <c r="H5868" s="15">
        <f t="shared" si="183"/>
        <v>0.23922060289524141</v>
      </c>
    </row>
    <row r="5869" spans="1:8">
      <c r="A5869" s="1">
        <v>5868</v>
      </c>
      <c r="B5869" s="444">
        <f>유형화!$F$71*hourly1!B5870/hourly1!$B$8763+유형화!$F$72*hourly1!C5870/hourly1!$C$8763+유형화!$F$73*hourly1!D5870/hourly1!$D$8763+유형화!$F$74*hourly1!E5870/hourly1!$E$8763</f>
        <v>347.05223271405555</v>
      </c>
      <c r="C5869" s="442">
        <f>hourly1!$F5870*유형화!$G$71/hourly1!$F$8763+유형화!$G$72*hourly1!$G5870/hourly1!$F$8763+유형화!$G$74*hourly1!I5870/hourly1!$I$8763</f>
        <v>0.44236633833815087</v>
      </c>
      <c r="D5869" s="14">
        <v>103.290082</v>
      </c>
      <c r="E5869" s="14">
        <v>1000.829682</v>
      </c>
      <c r="F5869" s="1">
        <v>864421</v>
      </c>
      <c r="G5869" s="15">
        <f t="shared" si="182"/>
        <v>0.11819457782661644</v>
      </c>
      <c r="H5869" s="15">
        <f t="shared" si="183"/>
        <v>0.2295009072506502</v>
      </c>
    </row>
    <row r="5870" spans="1:8">
      <c r="A5870" s="1">
        <v>5869</v>
      </c>
      <c r="B5870" s="444">
        <f>유형화!$F$71*hourly1!B5871/hourly1!$B$8763+유형화!$F$72*hourly1!C5871/hourly1!$C$8763+유형화!$F$73*hourly1!D5871/hourly1!$D$8763+유형화!$F$74*hourly1!E5871/hourly1!$E$8763</f>
        <v>196.56904758489813</v>
      </c>
      <c r="C5870" s="442">
        <f>hourly1!$F5871*유형화!$G$71/hourly1!$F$8763+유형화!$G$72*hourly1!$G5871/hourly1!$F$8763+유형화!$G$74*hourly1!I5871/hourly1!$I$8763</f>
        <v>0.55383704869586681</v>
      </c>
      <c r="D5870" s="14">
        <v>85.937488000000002</v>
      </c>
      <c r="E5870" s="14">
        <v>961.9699960000014</v>
      </c>
      <c r="F5870" s="1">
        <v>859418</v>
      </c>
      <c r="G5870" s="15">
        <f t="shared" si="182"/>
        <v>9.8338048697065777E-2</v>
      </c>
      <c r="H5870" s="15">
        <f t="shared" si="183"/>
        <v>0.19508191653865239</v>
      </c>
    </row>
    <row r="5871" spans="1:8">
      <c r="A5871" s="1">
        <v>5870</v>
      </c>
      <c r="B5871" s="444">
        <f>유형화!$F$71*hourly1!B5872/hourly1!$B$8763+유형화!$F$72*hourly1!C5872/hourly1!$C$8763+유형화!$F$73*hourly1!D5872/hourly1!$D$8763+유형화!$F$74*hourly1!E5872/hourly1!$E$8763</f>
        <v>274.99051812406265</v>
      </c>
      <c r="C5871" s="442">
        <f>hourly1!$F5872*유형화!$G$71/hourly1!$F$8763+유형화!$G$72*hourly1!$G5872/hourly1!$F$8763+유형화!$G$74*hourly1!I5872/hourly1!$I$8763</f>
        <v>0.5165736702214494</v>
      </c>
      <c r="D5871" s="14">
        <v>124.708715</v>
      </c>
      <c r="E5871" s="14">
        <v>893.61979200000087</v>
      </c>
      <c r="F5871" s="1">
        <v>889481</v>
      </c>
      <c r="G5871" s="15">
        <f t="shared" si="182"/>
        <v>0.14270386503057311</v>
      </c>
      <c r="H5871" s="15">
        <f t="shared" si="183"/>
        <v>0.2700233517013591</v>
      </c>
    </row>
    <row r="5872" spans="1:8">
      <c r="A5872" s="1">
        <v>5871</v>
      </c>
      <c r="B5872" s="444">
        <f>유형화!$F$71*hourly1!B5873/hourly1!$B$8763+유형화!$F$72*hourly1!C5873/hourly1!$C$8763+유형화!$F$73*hourly1!D5873/hourly1!$D$8763+유형화!$F$74*hourly1!E5873/hourly1!$E$8763</f>
        <v>407.79266020909841</v>
      </c>
      <c r="C5872" s="442">
        <f>hourly1!$F5873*유형화!$G$71/hourly1!$F$8763+유형화!$G$72*hourly1!$G5873/hourly1!$F$8763+유형화!$G$74*hourly1!I5873/hourly1!$I$8763</f>
        <v>0.38899969928941558</v>
      </c>
      <c r="D5872" s="14">
        <v>128.3289</v>
      </c>
      <c r="E5872" s="14">
        <v>771.13220300000035</v>
      </c>
      <c r="F5872" s="1">
        <v>857356</v>
      </c>
      <c r="G5872" s="15">
        <f t="shared" si="182"/>
        <v>0.14684643350805046</v>
      </c>
      <c r="H5872" s="15">
        <f t="shared" si="183"/>
        <v>0.27666911823736579</v>
      </c>
    </row>
    <row r="5873" spans="1:8">
      <c r="A5873" s="1">
        <v>5872</v>
      </c>
      <c r="B5873" s="444">
        <f>유형화!$F$71*hourly1!B5874/hourly1!$B$8763+유형화!$F$72*hourly1!C5874/hourly1!$C$8763+유형화!$F$73*hourly1!D5874/hourly1!$D$8763+유형화!$F$74*hourly1!E5874/hourly1!$E$8763</f>
        <v>340.4859734173059</v>
      </c>
      <c r="C5873" s="442">
        <f>hourly1!$F5874*유형화!$G$71/hourly1!$F$8763+유형화!$G$72*hourly1!$G5874/hourly1!$F$8763+유형화!$G$74*hourly1!I5874/hourly1!$I$8763</f>
        <v>0.36778188931115186</v>
      </c>
      <c r="D5873" s="14">
        <v>112.54706299999999</v>
      </c>
      <c r="E5873" s="14">
        <v>594.65289499999869</v>
      </c>
      <c r="F5873" s="1">
        <v>829494</v>
      </c>
      <c r="G5873" s="15">
        <f t="shared" si="182"/>
        <v>0.12878731761400483</v>
      </c>
      <c r="H5873" s="15">
        <f t="shared" si="183"/>
        <v>0.24727179635205959</v>
      </c>
    </row>
    <row r="5874" spans="1:8">
      <c r="A5874" s="1">
        <v>5873</v>
      </c>
      <c r="B5874" s="444">
        <f>유형화!$F$71*hourly1!B5875/hourly1!$B$8763+유형화!$F$72*hourly1!C5875/hourly1!$C$8763+유형화!$F$73*hourly1!D5875/hourly1!$D$8763+유형화!$F$74*hourly1!E5875/hourly1!$E$8763</f>
        <v>297.46375200608276</v>
      </c>
      <c r="C5874" s="442">
        <f>hourly1!$F5875*유형화!$G$71/hourly1!$F$8763+유형화!$G$72*hourly1!$G5875/hourly1!$F$8763+유형화!$G$74*hourly1!I5875/hourly1!$I$8763</f>
        <v>0.38905348004024493</v>
      </c>
      <c r="D5874" s="14">
        <v>69.744472000000016</v>
      </c>
      <c r="E5874" s="14">
        <v>412.01118600000018</v>
      </c>
      <c r="F5874" s="1">
        <v>825551</v>
      </c>
      <c r="G5874" s="15">
        <f t="shared" si="182"/>
        <v>7.9808421720299089E-2</v>
      </c>
      <c r="H5874" s="15">
        <f t="shared" si="183"/>
        <v>0.16158997599511948</v>
      </c>
    </row>
    <row r="5875" spans="1:8">
      <c r="A5875" s="1">
        <v>5874</v>
      </c>
      <c r="B5875" s="444">
        <f>유형화!$F$71*hourly1!B5876/hourly1!$B$8763+유형화!$F$72*hourly1!C5876/hourly1!$C$8763+유형화!$F$73*hourly1!D5876/hourly1!$D$8763+유형화!$F$74*hourly1!E5876/hourly1!$E$8763</f>
        <v>164.93605789575585</v>
      </c>
      <c r="C5875" s="442">
        <f>hourly1!$F5876*유형화!$G$71/hourly1!$F$8763+유형화!$G$72*hourly1!$G5876/hourly1!$F$8763+유형화!$G$74*hourly1!I5876/hourly1!$I$8763</f>
        <v>0.51673028628674555</v>
      </c>
      <c r="D5875" s="14">
        <v>49.156548000000001</v>
      </c>
      <c r="E5875" s="14">
        <v>199.7263190000003</v>
      </c>
      <c r="F5875" s="1">
        <v>815187</v>
      </c>
      <c r="G5875" s="15">
        <f t="shared" si="182"/>
        <v>5.624971270982055E-2</v>
      </c>
      <c r="H5875" s="15">
        <f t="shared" si="183"/>
        <v>0.11695850539911538</v>
      </c>
    </row>
    <row r="5876" spans="1:8">
      <c r="A5876" s="1">
        <v>5875</v>
      </c>
      <c r="B5876" s="444">
        <f>유형화!$F$71*hourly1!B5877/hourly1!$B$8763+유형화!$F$72*hourly1!C5877/hourly1!$C$8763+유형화!$F$73*hourly1!D5877/hourly1!$D$8763+유형화!$F$74*hourly1!E5877/hourly1!$E$8763</f>
        <v>118.37988082459768</v>
      </c>
      <c r="C5876" s="442">
        <f>hourly1!$F5877*유형화!$G$71/hourly1!$F$8763+유형화!$G$72*hourly1!$G5877/hourly1!$F$8763+유형화!$G$74*hourly1!I5877/hourly1!$I$8763</f>
        <v>0.63928040171737055</v>
      </c>
      <c r="D5876" s="14">
        <v>49.088037</v>
      </c>
      <c r="E5876" s="14">
        <v>43.64141800000003</v>
      </c>
      <c r="F5876" s="1">
        <v>808994</v>
      </c>
      <c r="G5876" s="15">
        <f t="shared" si="182"/>
        <v>5.6171315746969083E-2</v>
      </c>
      <c r="H5876" s="15">
        <f t="shared" si="183"/>
        <v>0.11680596892880504</v>
      </c>
    </row>
    <row r="5877" spans="1:8">
      <c r="A5877" s="1">
        <v>5876</v>
      </c>
      <c r="B5877" s="444">
        <f>유형화!$F$71*hourly1!B5878/hourly1!$B$8763+유형화!$F$72*hourly1!C5878/hourly1!$C$8763+유형화!$F$73*hourly1!D5878/hourly1!$D$8763+유형화!$F$74*hourly1!E5878/hourly1!$E$8763</f>
        <v>126.68399678505087</v>
      </c>
      <c r="C5877" s="442">
        <f>hourly1!$F5878*유형화!$G$71/hourly1!$F$8763+유형화!$G$72*hourly1!$G5878/hourly1!$F$8763+유형화!$G$74*hourly1!I5878/hourly1!$I$8763</f>
        <v>0.6446669513429375</v>
      </c>
      <c r="D5877" s="14">
        <v>62.281243000000003</v>
      </c>
      <c r="E5877" s="14">
        <v>16.413034</v>
      </c>
      <c r="F5877" s="1">
        <v>819200</v>
      </c>
      <c r="G5877" s="15">
        <f t="shared" si="182"/>
        <v>7.1268267779106914E-2</v>
      </c>
      <c r="H5877" s="15">
        <f t="shared" si="183"/>
        <v>0.14568402514604728</v>
      </c>
    </row>
    <row r="5878" spans="1:8">
      <c r="A5878" s="1">
        <v>5877</v>
      </c>
      <c r="B5878" s="444">
        <f>유형화!$F$71*hourly1!B5879/hourly1!$B$8763+유형화!$F$72*hourly1!C5879/hourly1!$C$8763+유형화!$F$73*hourly1!D5879/hourly1!$D$8763+유형화!$F$74*hourly1!E5879/hourly1!$E$8763</f>
        <v>64.047893113140859</v>
      </c>
      <c r="C5878" s="442">
        <f>hourly1!$F5879*유형화!$G$71/hourly1!$F$8763+유형화!$G$72*hourly1!$G5879/hourly1!$F$8763+유형화!$G$74*hourly1!I5879/hourly1!$I$8763</f>
        <v>0.54900664092547347</v>
      </c>
      <c r="D5878" s="14">
        <v>66.702430000000007</v>
      </c>
      <c r="E5878" s="14">
        <v>18.507059999999999</v>
      </c>
      <c r="F5878" s="1">
        <v>820899</v>
      </c>
      <c r="G5878" s="15">
        <f t="shared" si="182"/>
        <v>7.6327420805604895E-2</v>
      </c>
      <c r="H5878" s="15">
        <f t="shared" si="183"/>
        <v>0.15514331511495399</v>
      </c>
    </row>
    <row r="5879" spans="1:8">
      <c r="A5879" s="1">
        <v>5878</v>
      </c>
      <c r="B5879" s="444">
        <f>유형화!$F$71*hourly1!B5880/hourly1!$B$8763+유형화!$F$72*hourly1!C5880/hourly1!$C$8763+유형화!$F$73*hourly1!D5880/hourly1!$D$8763+유형화!$F$74*hourly1!E5880/hourly1!$E$8763</f>
        <v>62.427643741095181</v>
      </c>
      <c r="C5879" s="442">
        <f>hourly1!$F5880*유형화!$G$71/hourly1!$F$8763+유형화!$G$72*hourly1!$G5880/hourly1!$F$8763+유형화!$G$74*hourly1!I5880/hourly1!$I$8763</f>
        <v>0.45854546236553362</v>
      </c>
      <c r="D5879" s="14">
        <v>62.522331000000001</v>
      </c>
      <c r="E5879" s="14">
        <v>14.240959999999999</v>
      </c>
      <c r="F5879" s="1">
        <v>849302</v>
      </c>
      <c r="G5879" s="15">
        <f t="shared" si="182"/>
        <v>7.1544144163628157E-2</v>
      </c>
      <c r="H5879" s="15">
        <f t="shared" si="183"/>
        <v>0.14620261476104077</v>
      </c>
    </row>
    <row r="5880" spans="1:8">
      <c r="A5880" s="1">
        <v>5879</v>
      </c>
      <c r="B5880" s="444">
        <f>유형화!$F$71*hourly1!B5881/hourly1!$B$8763+유형화!$F$72*hourly1!C5881/hourly1!$C$8763+유형화!$F$73*hourly1!D5881/hourly1!$D$8763+유형화!$F$74*hourly1!E5881/hourly1!$E$8763</f>
        <v>60.807390762163259</v>
      </c>
      <c r="C5880" s="442">
        <f>hourly1!$F5881*유형화!$G$71/hourly1!$F$8763+유형화!$G$72*hourly1!$G5881/hourly1!$F$8763+유형화!$G$74*hourly1!I5881/hourly1!$I$8763</f>
        <v>0.35223077777869083</v>
      </c>
      <c r="D5880" s="14">
        <v>52.510297000000001</v>
      </c>
      <c r="E5880" s="14">
        <v>9.9358799999999992</v>
      </c>
      <c r="F5880" s="1">
        <v>870926</v>
      </c>
      <c r="G5880" s="15">
        <f t="shared" si="182"/>
        <v>6.0087399150919873E-2</v>
      </c>
      <c r="H5880" s="15">
        <f t="shared" si="183"/>
        <v>0.12439217324480828</v>
      </c>
    </row>
    <row r="5881" spans="1:8">
      <c r="A5881" s="1">
        <v>5880</v>
      </c>
      <c r="B5881" s="444">
        <f>유형화!$F$71*hourly1!B5882/hourly1!$B$8763+유형화!$F$72*hourly1!C5882/hourly1!$C$8763+유형화!$F$73*hourly1!D5882/hourly1!$D$8763+유형화!$F$74*hourly1!E5882/hourly1!$E$8763</f>
        <v>58.944508652524569</v>
      </c>
      <c r="C5881" s="442">
        <f>hourly1!$F5882*유형화!$G$71/hourly1!$F$8763+유형화!$G$72*hourly1!$G5882/hourly1!$F$8763+유형화!$G$74*hourly1!I5882/hourly1!$I$8763</f>
        <v>0.32047234806765351</v>
      </c>
      <c r="D5881" s="14">
        <v>33.684237000000003</v>
      </c>
      <c r="E5881" s="14">
        <v>1.6454800000000001</v>
      </c>
      <c r="F5881" s="1">
        <v>886489</v>
      </c>
      <c r="G5881" s="15">
        <f t="shared" si="182"/>
        <v>3.8544786629433538E-2</v>
      </c>
      <c r="H5881" s="15">
        <f t="shared" si="183"/>
        <v>8.1801393632188635E-2</v>
      </c>
    </row>
    <row r="5882" spans="1:8">
      <c r="A5882" s="1">
        <v>5881</v>
      </c>
      <c r="B5882" s="444">
        <f>유형화!$F$71*hourly1!B5883/hourly1!$B$8763+유형화!$F$72*hourly1!C5883/hourly1!$C$8763+유형화!$F$73*hourly1!D5883/hourly1!$D$8763+유형화!$F$74*hourly1!E5883/hourly1!$E$8763</f>
        <v>58.944508652524569</v>
      </c>
      <c r="C5882" s="442">
        <f>hourly1!$F5883*유형화!$G$71/hourly1!$F$8763+유형화!$G$72*hourly1!$G5883/hourly1!$F$8763+유형화!$G$74*hourly1!I5883/hourly1!$I$8763</f>
        <v>0.26289549108878019</v>
      </c>
      <c r="D5882" s="14">
        <v>26.992457999999999</v>
      </c>
      <c r="E5882" s="14">
        <v>0.46248</v>
      </c>
      <c r="F5882" s="1">
        <v>821019</v>
      </c>
      <c r="G5882" s="15">
        <f t="shared" si="182"/>
        <v>3.0887400958909836E-2</v>
      </c>
      <c r="H5882" s="15">
        <f t="shared" si="183"/>
        <v>6.614173446449427E-2</v>
      </c>
    </row>
    <row r="5883" spans="1:8">
      <c r="A5883" s="1">
        <v>5882</v>
      </c>
      <c r="B5883" s="444">
        <f>유형화!$F$71*hourly1!B5884/hourly1!$B$8763+유형화!$F$72*hourly1!C5884/hourly1!$C$8763+유형화!$F$73*hourly1!D5884/hourly1!$D$8763+유형화!$F$74*hourly1!E5884/hourly1!$E$8763</f>
        <v>58.702782349869331</v>
      </c>
      <c r="C5883" s="442">
        <f>hourly1!$F5884*유형화!$G$71/hourly1!$F$8763+유형화!$G$72*hourly1!$G5884/hourly1!$F$8763+유형화!$G$74*hourly1!I5884/hourly1!$I$8763</f>
        <v>0.24342441470869094</v>
      </c>
      <c r="D5883" s="14">
        <v>27.183765000000001</v>
      </c>
      <c r="E5883" s="14">
        <v>0.79016000000000008</v>
      </c>
      <c r="F5883" s="1">
        <v>721963</v>
      </c>
      <c r="G5883" s="15">
        <f t="shared" si="182"/>
        <v>3.1106313071887697E-2</v>
      </c>
      <c r="H5883" s="15">
        <f t="shared" si="183"/>
        <v>6.6593339500093066E-2</v>
      </c>
    </row>
    <row r="5884" spans="1:8">
      <c r="A5884" s="1">
        <v>5883</v>
      </c>
      <c r="B5884" s="444">
        <f>유형화!$F$71*hourly1!B5885/hourly1!$B$8763+유형화!$F$72*hourly1!C5885/hourly1!$C$8763+유형화!$F$73*hourly1!D5885/hourly1!$D$8763+유형화!$F$74*hourly1!E5885/hourly1!$E$8763</f>
        <v>58.702782349869331</v>
      </c>
      <c r="C5884" s="442">
        <f>hourly1!$F5885*유형화!$G$71/hourly1!$F$8763+유형화!$G$72*hourly1!$G5885/hourly1!$F$8763+유형화!$G$74*hourly1!I5885/hourly1!$I$8763</f>
        <v>0.23777034659073634</v>
      </c>
      <c r="D5884" s="14">
        <v>27.441293999999999</v>
      </c>
      <c r="E5884" s="14">
        <v>0.49656</v>
      </c>
      <c r="F5884" s="1">
        <v>614781</v>
      </c>
      <c r="G5884" s="15">
        <f t="shared" si="182"/>
        <v>3.1401002850845475E-2</v>
      </c>
      <c r="H5884" s="15">
        <f t="shared" si="183"/>
        <v>6.7200902657950118E-2</v>
      </c>
    </row>
    <row r="5885" spans="1:8">
      <c r="A5885" s="1">
        <v>5884</v>
      </c>
      <c r="B5885" s="444">
        <f>유형화!$F$71*hourly1!B5886/hourly1!$B$8763+유형화!$F$72*hourly1!C5886/hourly1!$C$8763+유형화!$F$73*hourly1!D5886/hourly1!$D$8763+유형화!$F$74*hourly1!E5886/hourly1!$E$8763</f>
        <v>58.702782349869331</v>
      </c>
      <c r="C5885" s="442">
        <f>hourly1!$F5886*유형화!$G$71/hourly1!$F$8763+유형화!$G$72*hourly1!$G5886/hourly1!$F$8763+유형화!$G$74*hourly1!I5886/hourly1!$I$8763</f>
        <v>0.23778762161979095</v>
      </c>
      <c r="D5885" s="14">
        <v>29.404264000000001</v>
      </c>
      <c r="E5885" s="14">
        <v>5.7600000000000004E-3</v>
      </c>
      <c r="F5885" s="1">
        <v>477151</v>
      </c>
      <c r="G5885" s="15">
        <f t="shared" si="182"/>
        <v>3.3647224423564465E-2</v>
      </c>
      <c r="H5885" s="15">
        <f t="shared" si="183"/>
        <v>7.181813323961625E-2</v>
      </c>
    </row>
    <row r="5886" spans="1:8">
      <c r="A5886" s="1">
        <v>5885</v>
      </c>
      <c r="B5886" s="444">
        <f>유형화!$F$71*hourly1!B5887/hourly1!$B$8763+유형화!$F$72*hourly1!C5887/hourly1!$C$8763+유형화!$F$73*hourly1!D5887/hourly1!$D$8763+유형화!$F$74*hourly1!E5887/hourly1!$E$8763</f>
        <v>58.702782349869331</v>
      </c>
      <c r="C5886" s="442">
        <f>hourly1!$F5887*유형화!$G$71/hourly1!$F$8763+유형화!$G$72*hourly1!$G5887/hourly1!$F$8763+유형화!$G$74*hourly1!I5887/hourly1!$I$8763</f>
        <v>0.23639950784647085</v>
      </c>
      <c r="D5886" s="14">
        <v>34.865713</v>
      </c>
      <c r="E5886" s="14">
        <v>8.0640000000000003E-2</v>
      </c>
      <c r="F5886" s="1">
        <v>546414</v>
      </c>
      <c r="G5886" s="15">
        <f t="shared" si="182"/>
        <v>3.9896746607858947E-2</v>
      </c>
      <c r="H5886" s="15">
        <f t="shared" si="183"/>
        <v>8.4537176738351913E-2</v>
      </c>
    </row>
    <row r="5887" spans="1:8">
      <c r="A5887" s="1">
        <v>5886</v>
      </c>
      <c r="B5887" s="444">
        <f>유형화!$F$71*hourly1!B5888/hourly1!$B$8763+유형화!$F$72*hourly1!C5888/hourly1!$C$8763+유형화!$F$73*hourly1!D5888/hourly1!$D$8763+유형화!$F$74*hourly1!E5888/hourly1!$E$8763</f>
        <v>60.565664459508021</v>
      </c>
      <c r="C5887" s="442">
        <f>hourly1!$F5888*유형화!$G$71/hourly1!$F$8763+유형화!$G$72*hourly1!$G5888/hourly1!$F$8763+유형화!$G$74*hourly1!I5888/hourly1!$I$8763</f>
        <v>0.42148702114617331</v>
      </c>
      <c r="D5887" s="14">
        <v>36.054171000000011</v>
      </c>
      <c r="E5887" s="14">
        <v>0.52485999999999999</v>
      </c>
      <c r="F5887" s="1">
        <v>868688</v>
      </c>
      <c r="G5887" s="15">
        <f t="shared" si="182"/>
        <v>4.1256696071106214E-2</v>
      </c>
      <c r="H5887" s="15">
        <f t="shared" si="183"/>
        <v>8.7280443488087875E-2</v>
      </c>
    </row>
    <row r="5888" spans="1:8">
      <c r="A5888" s="1">
        <v>5887</v>
      </c>
      <c r="B5888" s="444">
        <f>유형화!$F$71*hourly1!B5889/hourly1!$B$8763+유형화!$F$72*hourly1!C5889/hourly1!$C$8763+유형화!$F$73*hourly1!D5889/hourly1!$D$8763+유형화!$F$74*hourly1!E5889/hourly1!$E$8763</f>
        <v>72.111119134815169</v>
      </c>
      <c r="C5888" s="442">
        <f>hourly1!$F5889*유형화!$G$71/hourly1!$F$8763+유형화!$G$72*hourly1!$G5889/hourly1!$F$8763+유형화!$G$74*hourly1!I5889/hourly1!$I$8763</f>
        <v>0.75190226460080956</v>
      </c>
      <c r="D5888" s="14">
        <v>41.436217999999997</v>
      </c>
      <c r="E5888" s="14">
        <v>30.408653999999981</v>
      </c>
      <c r="F5888" s="1">
        <v>919824</v>
      </c>
      <c r="G5888" s="15">
        <f t="shared" si="182"/>
        <v>4.7415358748980806E-2</v>
      </c>
      <c r="H5888" s="15">
        <f t="shared" si="183"/>
        <v>9.9595684317784275E-2</v>
      </c>
    </row>
    <row r="5889" spans="1:8">
      <c r="A5889" s="1">
        <v>5888</v>
      </c>
      <c r="B5889" s="444">
        <f>유형화!$F$71*hourly1!B5890/hourly1!$B$8763+유형화!$F$72*hourly1!C5890/hourly1!$C$8763+유형화!$F$73*hourly1!D5890/hourly1!$D$8763+유형화!$F$74*hourly1!E5890/hourly1!$E$8763</f>
        <v>165.40540036205903</v>
      </c>
      <c r="C5889" s="442">
        <f>hourly1!$F5890*유형화!$G$71/hourly1!$F$8763+유형화!$G$72*hourly1!$G5890/hourly1!$F$8763+유형화!$G$74*hourly1!I5890/hourly1!$I$8763</f>
        <v>0.6505746038496556</v>
      </c>
      <c r="D5889" s="14">
        <v>46.122793000000001</v>
      </c>
      <c r="E5889" s="14">
        <v>266.66063399999979</v>
      </c>
      <c r="F5889" s="1">
        <v>877571</v>
      </c>
      <c r="G5889" s="15">
        <f t="shared" si="182"/>
        <v>5.277819458812532E-2</v>
      </c>
      <c r="H5889" s="15">
        <f t="shared" si="183"/>
        <v>0.11017768024895375</v>
      </c>
    </row>
    <row r="5890" spans="1:8">
      <c r="A5890" s="1">
        <v>5889</v>
      </c>
      <c r="B5890" s="444">
        <f>유형화!$F$71*hourly1!B5891/hourly1!$B$8763+유형화!$F$72*hourly1!C5891/hourly1!$C$8763+유형화!$F$73*hourly1!D5891/hourly1!$D$8763+유형화!$F$74*hourly1!E5891/hourly1!$E$8763</f>
        <v>274.79489032807044</v>
      </c>
      <c r="C5890" s="442">
        <f>hourly1!$F5891*유형화!$G$71/hourly1!$F$8763+유형화!$G$72*hourly1!$G5891/hourly1!$F$8763+유형화!$G$74*hourly1!I5891/hourly1!$I$8763</f>
        <v>0.57585162864627681</v>
      </c>
      <c r="D5890" s="14">
        <v>46.128075000000003</v>
      </c>
      <c r="E5890" s="14">
        <v>650.27787200000091</v>
      </c>
      <c r="F5890" s="1">
        <v>818217</v>
      </c>
      <c r="G5890" s="15">
        <f t="shared" ref="G5890:G5953" si="184">D5890/$I$1</f>
        <v>5.2784238767275844E-2</v>
      </c>
      <c r="H5890" s="15">
        <f t="shared" ref="H5890:H5953" si="185">G5890/(1-$H$1*(1-G5890))</f>
        <v>0.11018953315977285</v>
      </c>
    </row>
    <row r="5891" spans="1:8">
      <c r="A5891" s="1">
        <v>5890</v>
      </c>
      <c r="B5891" s="444">
        <f>유형화!$F$71*hourly1!B5892/hourly1!$B$8763+유형화!$F$72*hourly1!C5892/hourly1!$C$8763+유형화!$F$73*hourly1!D5892/hourly1!$D$8763+유형화!$F$74*hourly1!E5892/hourly1!$E$8763</f>
        <v>345.1629670940946</v>
      </c>
      <c r="C5891" s="442">
        <f>hourly1!$F5892*유형화!$G$71/hourly1!$F$8763+유형화!$G$72*hourly1!$G5892/hourly1!$F$8763+유형화!$G$74*hourly1!I5892/hourly1!$I$8763</f>
        <v>0.49047264955379621</v>
      </c>
      <c r="D5891" s="14">
        <v>44.376009000000003</v>
      </c>
      <c r="E5891" s="14">
        <v>978.65643399999965</v>
      </c>
      <c r="F5891" s="1">
        <v>824986</v>
      </c>
      <c r="G5891" s="15">
        <f t="shared" si="184"/>
        <v>5.0779354104735171E-2</v>
      </c>
      <c r="H5891" s="15">
        <f t="shared" si="185"/>
        <v>0.10624881906898345</v>
      </c>
    </row>
    <row r="5892" spans="1:8">
      <c r="A5892" s="1">
        <v>5891</v>
      </c>
      <c r="B5892" s="444">
        <f>유형화!$F$71*hourly1!B5893/hourly1!$B$8763+유형화!$F$72*hourly1!C5893/hourly1!$C$8763+유형화!$F$73*hourly1!D5893/hourly1!$D$8763+유형화!$F$74*hourly1!E5893/hourly1!$E$8763</f>
        <v>414.41146462472767</v>
      </c>
      <c r="C5892" s="442">
        <f>hourly1!$F5893*유형화!$G$71/hourly1!$F$8763+유형화!$G$72*hourly1!$G5893/hourly1!$F$8763+유형화!$G$74*hourly1!I5893/hourly1!$I$8763</f>
        <v>0.45838623874868123</v>
      </c>
      <c r="D5892" s="14">
        <v>37.806120999999997</v>
      </c>
      <c r="E5892" s="14">
        <v>1160.688987</v>
      </c>
      <c r="F5892" s="1">
        <v>841095</v>
      </c>
      <c r="G5892" s="15">
        <f t="shared" si="184"/>
        <v>4.3261447995142241E-2</v>
      </c>
      <c r="H5892" s="15">
        <f t="shared" si="185"/>
        <v>9.1308599487999118E-2</v>
      </c>
    </row>
    <row r="5893" spans="1:8">
      <c r="A5893" s="1">
        <v>5892</v>
      </c>
      <c r="B5893" s="444">
        <f>유형화!$F$71*hourly1!B5894/hourly1!$B$8763+유형화!$F$72*hourly1!C5894/hourly1!$C$8763+유형화!$F$73*hourly1!D5894/hourly1!$D$8763+유형화!$F$74*hourly1!E5894/hourly1!$E$8763</f>
        <v>347.05039320206839</v>
      </c>
      <c r="C5893" s="442">
        <f>hourly1!$F5894*유형화!$G$71/hourly1!$F$8763+유형화!$G$72*hourly1!$G5894/hourly1!$F$8763+유형화!$G$74*hourly1!I5894/hourly1!$I$8763</f>
        <v>0.44232021727001397</v>
      </c>
      <c r="D5893" s="14">
        <v>45.207517000000003</v>
      </c>
      <c r="E5893" s="14">
        <v>1243.480615999998</v>
      </c>
      <c r="F5893" s="1">
        <v>860461</v>
      </c>
      <c r="G5893" s="15">
        <f t="shared" si="184"/>
        <v>5.1730846591878842E-2</v>
      </c>
      <c r="H5893" s="15">
        <f t="shared" si="185"/>
        <v>0.10812129598891994</v>
      </c>
    </row>
    <row r="5894" spans="1:8">
      <c r="A5894" s="1">
        <v>5893</v>
      </c>
      <c r="B5894" s="444">
        <f>유형화!$F$71*hourly1!B5895/hourly1!$B$8763+유형화!$F$72*hourly1!C5895/hourly1!$C$8763+유형화!$F$73*hourly1!D5895/hourly1!$D$8763+유형화!$F$74*hourly1!E5895/hourly1!$E$8763</f>
        <v>196.5681963597433</v>
      </c>
      <c r="C5894" s="442">
        <f>hourly1!$F5895*유형화!$G$71/hourly1!$F$8763+유형화!$G$72*hourly1!$G5895/hourly1!$F$8763+유형화!$G$74*hourly1!I5895/hourly1!$I$8763</f>
        <v>0.55387876952075332</v>
      </c>
      <c r="D5894" s="14">
        <v>56.481952</v>
      </c>
      <c r="E5894" s="14">
        <v>1224.112677999997</v>
      </c>
      <c r="F5894" s="1">
        <v>854150</v>
      </c>
      <c r="G5894" s="15">
        <f t="shared" si="184"/>
        <v>6.4632153854454436E-2</v>
      </c>
      <c r="H5894" s="15">
        <f t="shared" si="185"/>
        <v>0.13311185677889414</v>
      </c>
    </row>
    <row r="5895" spans="1:8">
      <c r="A5895" s="1">
        <v>5894</v>
      </c>
      <c r="B5895" s="444">
        <f>유형화!$F$71*hourly1!B5896/hourly1!$B$8763+유형화!$F$72*hourly1!C5896/hourly1!$C$8763+유형화!$F$73*hourly1!D5896/hourly1!$D$8763+유형화!$F$74*hourly1!E5896/hourly1!$E$8763</f>
        <v>274.99030892466021</v>
      </c>
      <c r="C5895" s="442">
        <f>hourly1!$F5896*유형화!$G$71/hourly1!$F$8763+유형화!$G$72*hourly1!$G5896/hourly1!$F$8763+유형화!$G$74*hourly1!I5896/hourly1!$I$8763</f>
        <v>0.51667520176013781</v>
      </c>
      <c r="D5895" s="14">
        <v>100.233654</v>
      </c>
      <c r="E5895" s="14">
        <v>1176.386436</v>
      </c>
      <c r="F5895" s="1">
        <v>847554</v>
      </c>
      <c r="G5895" s="15">
        <f t="shared" si="184"/>
        <v>0.11469711504875313</v>
      </c>
      <c r="H5895" s="15">
        <f t="shared" si="185"/>
        <v>0.2235447728006611</v>
      </c>
    </row>
    <row r="5896" spans="1:8">
      <c r="A5896" s="1">
        <v>5895</v>
      </c>
      <c r="B5896" s="444">
        <f>유형화!$F$71*hourly1!B5897/hourly1!$B$8763+유형화!$F$72*hourly1!C5897/hourly1!$C$8763+유형화!$F$73*hourly1!D5897/hourly1!$D$8763+유형화!$F$74*hourly1!E5897/hourly1!$E$8763</f>
        <v>407.79250150610346</v>
      </c>
      <c r="C5896" s="442">
        <f>hourly1!$F5897*유형화!$G$71/hourly1!$F$8763+유형화!$G$72*hourly1!$G5897/hourly1!$F$8763+유형화!$G$74*hourly1!I5897/hourly1!$I$8763</f>
        <v>0.38905942851723146</v>
      </c>
      <c r="D5896" s="14">
        <v>102.52565</v>
      </c>
      <c r="E5896" s="14">
        <v>1069.469033000001</v>
      </c>
      <c r="F5896" s="1">
        <v>837267</v>
      </c>
      <c r="G5896" s="15">
        <f t="shared" si="184"/>
        <v>0.11731984023547816</v>
      </c>
      <c r="H5896" s="15">
        <f t="shared" si="185"/>
        <v>0.22801541665786351</v>
      </c>
    </row>
    <row r="5897" spans="1:8">
      <c r="A5897" s="1">
        <v>5896</v>
      </c>
      <c r="B5897" s="444">
        <f>유형화!$F$71*hourly1!B5898/hourly1!$B$8763+유형화!$F$72*hourly1!C5898/hourly1!$C$8763+유형화!$F$73*hourly1!D5898/hourly1!$D$8763+유형화!$F$74*hourly1!E5898/hourly1!$E$8763</f>
        <v>340.48548288077603</v>
      </c>
      <c r="C5897" s="442">
        <f>hourly1!$F5898*유형화!$G$71/hourly1!$F$8763+유형화!$G$72*hourly1!$G5898/hourly1!$F$8763+유형화!$G$74*hourly1!I5898/hourly1!$I$8763</f>
        <v>0.36781375033171937</v>
      </c>
      <c r="D5897" s="14">
        <v>70.605118000000004</v>
      </c>
      <c r="E5897" s="14">
        <v>907.48713400000156</v>
      </c>
      <c r="F5897" s="1">
        <v>780741</v>
      </c>
      <c r="G5897" s="15">
        <f t="shared" si="184"/>
        <v>8.0793256746649098E-2</v>
      </c>
      <c r="H5897" s="15">
        <f t="shared" si="185"/>
        <v>0.16340478679026971</v>
      </c>
    </row>
    <row r="5898" spans="1:8">
      <c r="A5898" s="1">
        <v>5897</v>
      </c>
      <c r="B5898" s="444">
        <f>유형화!$F$71*hourly1!B5899/hourly1!$B$8763+유형화!$F$72*hourly1!C5899/hourly1!$C$8763+유형화!$F$73*hourly1!D5899/hourly1!$D$8763+유형화!$F$74*hourly1!E5899/hourly1!$E$8763</f>
        <v>297.46256173362048</v>
      </c>
      <c r="C5898" s="442">
        <f>hourly1!$F5899*유형화!$G$71/hourly1!$F$8763+유형화!$G$72*hourly1!$G5899/hourly1!$F$8763+유형화!$G$74*hourly1!I5899/hourly1!$I$8763</f>
        <v>0.38904247943212056</v>
      </c>
      <c r="D5898" s="14">
        <v>52.099583000000003</v>
      </c>
      <c r="E5898" s="14">
        <v>596.37485300000083</v>
      </c>
      <c r="F5898" s="1">
        <v>819801</v>
      </c>
      <c r="G5898" s="15">
        <f t="shared" si="184"/>
        <v>5.9617420166514758E-2</v>
      </c>
      <c r="H5898" s="15">
        <f t="shared" si="185"/>
        <v>0.12348530809575527</v>
      </c>
    </row>
    <row r="5899" spans="1:8">
      <c r="A5899" s="1">
        <v>5898</v>
      </c>
      <c r="B5899" s="444">
        <f>유형화!$F$71*hourly1!B5900/hourly1!$B$8763+유형화!$F$72*hourly1!C5900/hourly1!$C$8763+유형화!$F$73*hourly1!D5900/hourly1!$D$8763+유형화!$F$74*hourly1!E5900/hourly1!$E$8763</f>
        <v>164.93377834364631</v>
      </c>
      <c r="C5899" s="442">
        <f>hourly1!$F5900*유형화!$G$71/hourly1!$F$8763+유형화!$G$72*hourly1!$G5900/hourly1!$F$8763+유형화!$G$74*hourly1!I5900/hourly1!$I$8763</f>
        <v>0.5166320141875006</v>
      </c>
      <c r="D5899" s="14">
        <v>47.316139</v>
      </c>
      <c r="E5899" s="14">
        <v>230.23154099999999</v>
      </c>
      <c r="F5899" s="1">
        <v>798921</v>
      </c>
      <c r="G5899" s="15">
        <f t="shared" si="184"/>
        <v>5.4143737377326327E-2</v>
      </c>
      <c r="H5899" s="15">
        <f t="shared" si="185"/>
        <v>0.11285139847217455</v>
      </c>
    </row>
    <row r="5900" spans="1:8">
      <c r="A5900" s="1">
        <v>5899</v>
      </c>
      <c r="B5900" s="444">
        <f>유형화!$F$71*hourly1!B5901/hourly1!$B$8763+유형화!$F$72*hourly1!C5901/hourly1!$C$8763+유형화!$F$73*hourly1!D5901/hourly1!$D$8763+유형화!$F$74*hourly1!E5901/hourly1!$E$8763</f>
        <v>118.37818198117427</v>
      </c>
      <c r="C5900" s="442">
        <f>hourly1!$F5901*유형화!$G$71/hourly1!$F$8763+유형화!$G$72*hourly1!$G5901/hourly1!$F$8763+유형화!$G$74*hourly1!I5901/hourly1!$I$8763</f>
        <v>0.63901997250577414</v>
      </c>
      <c r="D5900" s="14">
        <v>41.211446999999993</v>
      </c>
      <c r="E5900" s="14">
        <v>42.548775999999883</v>
      </c>
      <c r="F5900" s="1">
        <v>803319</v>
      </c>
      <c r="G5900" s="15">
        <f t="shared" si="184"/>
        <v>4.7158153866011819E-2</v>
      </c>
      <c r="H5900" s="15">
        <f t="shared" si="185"/>
        <v>9.9084869193427336E-2</v>
      </c>
    </row>
    <row r="5901" spans="1:8">
      <c r="A5901" s="1">
        <v>5900</v>
      </c>
      <c r="B5901" s="444">
        <f>유형화!$F$71*hourly1!B5902/hourly1!$B$8763+유형화!$F$72*hourly1!C5902/hourly1!$C$8763+유형화!$F$73*hourly1!D5902/hourly1!$D$8763+유형화!$F$74*hourly1!E5902/hourly1!$E$8763</f>
        <v>126.68269109222864</v>
      </c>
      <c r="C5901" s="442">
        <f>hourly1!$F5902*유형화!$G$71/hourly1!$F$8763+유형화!$G$72*hourly1!$G5902/hourly1!$F$8763+유형화!$G$74*hourly1!I5902/hourly1!$I$8763</f>
        <v>0.64440945562684249</v>
      </c>
      <c r="D5901" s="14">
        <v>55.943449999999999</v>
      </c>
      <c r="E5901" s="14">
        <v>15.522579</v>
      </c>
      <c r="F5901" s="1">
        <v>779259</v>
      </c>
      <c r="G5901" s="15">
        <f t="shared" si="184"/>
        <v>6.4015947387033978E-2</v>
      </c>
      <c r="H5901" s="15">
        <f t="shared" si="185"/>
        <v>0.13193485197475832</v>
      </c>
    </row>
    <row r="5902" spans="1:8">
      <c r="A5902" s="1">
        <v>5901</v>
      </c>
      <c r="B5902" s="444">
        <f>유형화!$F$71*hourly1!B5903/hourly1!$B$8763+유형화!$F$72*hourly1!C5903/hourly1!$C$8763+유형화!$F$73*hourly1!D5903/hourly1!$D$8763+유형화!$F$74*hourly1!E5903/hourly1!$E$8763</f>
        <v>64.047893113140859</v>
      </c>
      <c r="C5902" s="442">
        <f>hourly1!$F5903*유형화!$G$71/hourly1!$F$8763+유형화!$G$72*hourly1!$G5903/hourly1!$F$8763+유형화!$G$74*hourly1!I5903/hourly1!$I$8763</f>
        <v>0.54881783789566529</v>
      </c>
      <c r="D5902" s="14">
        <v>46.280223999999997</v>
      </c>
      <c r="E5902" s="14">
        <v>19.105411999999991</v>
      </c>
      <c r="F5902" s="1">
        <v>844585</v>
      </c>
      <c r="G5902" s="15">
        <f t="shared" si="184"/>
        <v>5.2958342480561124E-2</v>
      </c>
      <c r="H5902" s="15">
        <f t="shared" si="185"/>
        <v>0.11053088787226695</v>
      </c>
    </row>
    <row r="5903" spans="1:8">
      <c r="A5903" s="1">
        <v>5902</v>
      </c>
      <c r="B5903" s="444">
        <f>유형화!$F$71*hourly1!B5904/hourly1!$B$8763+유형화!$F$72*hourly1!C5904/hourly1!$C$8763+유형화!$F$73*hourly1!D5904/hourly1!$D$8763+유형화!$F$74*hourly1!E5904/hourly1!$E$8763</f>
        <v>62.427643741095181</v>
      </c>
      <c r="C5903" s="442">
        <f>hourly1!$F5904*유형화!$G$71/hourly1!$F$8763+유형화!$G$72*hourly1!$G5904/hourly1!$F$8763+유형화!$G$74*hourly1!I5904/hourly1!$I$8763</f>
        <v>0.45841712193741546</v>
      </c>
      <c r="D5903" s="14">
        <v>35.111517999999997</v>
      </c>
      <c r="E5903" s="14">
        <v>14.54668</v>
      </c>
      <c r="F5903" s="1">
        <v>825253</v>
      </c>
      <c r="G5903" s="15">
        <f t="shared" si="184"/>
        <v>4.017802064346937E-2</v>
      </c>
      <c r="H5903" s="15">
        <f t="shared" si="185"/>
        <v>8.5105270913494735E-2</v>
      </c>
    </row>
    <row r="5904" spans="1:8">
      <c r="A5904" s="1">
        <v>5903</v>
      </c>
      <c r="B5904" s="444">
        <f>유형화!$F$71*hourly1!B5905/hourly1!$B$8763+유형화!$F$72*hourly1!C5905/hourly1!$C$8763+유형화!$F$73*hourly1!D5905/hourly1!$D$8763+유형화!$F$74*hourly1!E5905/hourly1!$E$8763</f>
        <v>60.807390762163259</v>
      </c>
      <c r="C5904" s="442">
        <f>hourly1!$F5905*유형화!$G$71/hourly1!$F$8763+유형화!$G$72*hourly1!$G5905/hourly1!$F$8763+유형화!$G$74*hourly1!I5905/hourly1!$I$8763</f>
        <v>0.35215092151230676</v>
      </c>
      <c r="D5904" s="14">
        <v>45.647098</v>
      </c>
      <c r="E5904" s="14">
        <v>9.4447600000000005</v>
      </c>
      <c r="F5904" s="1">
        <v>864359</v>
      </c>
      <c r="G5904" s="15">
        <f t="shared" si="184"/>
        <v>5.2233858010880346E-2</v>
      </c>
      <c r="H5904" s="15">
        <f t="shared" si="185"/>
        <v>0.10910953642779767</v>
      </c>
    </row>
    <row r="5905" spans="1:8">
      <c r="A5905" s="1">
        <v>5904</v>
      </c>
      <c r="B5905" s="444">
        <f>유형화!$F$71*hourly1!B5906/hourly1!$B$8763+유형화!$F$72*hourly1!C5906/hourly1!$C$8763+유형화!$F$73*hourly1!D5906/hourly1!$D$8763+유형화!$F$74*hourly1!E5906/hourly1!$E$8763</f>
        <v>58.944508652524569</v>
      </c>
      <c r="C5905" s="442">
        <f>hourly1!$F5906*유형화!$G$71/hourly1!$F$8763+유형화!$G$72*hourly1!$G5906/hourly1!$F$8763+유형화!$G$74*hourly1!I5906/hourly1!$I$8763</f>
        <v>0.32040813711060179</v>
      </c>
      <c r="D5905" s="14">
        <v>32.800993000000013</v>
      </c>
      <c r="E5905" s="14">
        <v>2.2021600000000001</v>
      </c>
      <c r="F5905" s="1">
        <v>867732</v>
      </c>
      <c r="G5905" s="15">
        <f t="shared" si="184"/>
        <v>3.7534092769224474E-2</v>
      </c>
      <c r="H5905" s="15">
        <f t="shared" si="185"/>
        <v>7.97505388898372E-2</v>
      </c>
    </row>
    <row r="5906" spans="1:8">
      <c r="A5906" s="1">
        <v>5905</v>
      </c>
      <c r="B5906" s="444">
        <f>유형화!$F$71*hourly1!B5907/hourly1!$B$8763+유형화!$F$72*hourly1!C5907/hourly1!$C$8763+유형화!$F$73*hourly1!D5907/hourly1!$D$8763+유형화!$F$74*hourly1!E5907/hourly1!$E$8763</f>
        <v>58.944508652524569</v>
      </c>
      <c r="C5906" s="442">
        <f>hourly1!$F5907*유형화!$G$71/hourly1!$F$8763+유형화!$G$72*hourly1!$G5907/hourly1!$F$8763+유형화!$G$74*hourly1!I5907/hourly1!$I$8763</f>
        <v>0.2628732454145733</v>
      </c>
      <c r="D5906" s="14">
        <v>36.760230999999997</v>
      </c>
      <c r="E5906" s="14">
        <v>0.47227999999999998</v>
      </c>
      <c r="F5906" s="1">
        <v>780991</v>
      </c>
      <c r="G5906" s="15">
        <f t="shared" si="184"/>
        <v>4.2064638731276235E-2</v>
      </c>
      <c r="H5906" s="15">
        <f t="shared" si="185"/>
        <v>8.8906104425048052E-2</v>
      </c>
    </row>
    <row r="5907" spans="1:8">
      <c r="A5907" s="1">
        <v>5906</v>
      </c>
      <c r="B5907" s="444">
        <f>유형화!$F$71*hourly1!B5908/hourly1!$B$8763+유형화!$F$72*hourly1!C5908/hourly1!$C$8763+유형화!$F$73*hourly1!D5908/hourly1!$D$8763+유형화!$F$74*hourly1!E5908/hourly1!$E$8763</f>
        <v>58.702782349869331</v>
      </c>
      <c r="C5907" s="442">
        <f>hourly1!$F5908*유형화!$G$71/hourly1!$F$8763+유형화!$G$72*hourly1!$G5908/hourly1!$F$8763+유형화!$G$74*hourly1!I5908/hourly1!$I$8763</f>
        <v>0.24342995575574625</v>
      </c>
      <c r="D5907" s="14">
        <v>41.483564000000001</v>
      </c>
      <c r="E5907" s="14">
        <v>0.78976000000000002</v>
      </c>
      <c r="F5907" s="1">
        <v>705211</v>
      </c>
      <c r="G5907" s="15">
        <f t="shared" si="184"/>
        <v>4.7469536656224401E-2</v>
      </c>
      <c r="H5907" s="15">
        <f t="shared" si="185"/>
        <v>9.9703244248962361E-2</v>
      </c>
    </row>
    <row r="5908" spans="1:8">
      <c r="A5908" s="1">
        <v>5907</v>
      </c>
      <c r="B5908" s="444">
        <f>유형화!$F$71*hourly1!B5909/hourly1!$B$8763+유형화!$F$72*hourly1!C5909/hourly1!$C$8763+유형화!$F$73*hourly1!D5909/hourly1!$D$8763+유형화!$F$74*hourly1!E5909/hourly1!$E$8763</f>
        <v>58.702782349869331</v>
      </c>
      <c r="C5908" s="442">
        <f>hourly1!$F5909*유형화!$G$71/hourly1!$F$8763+유형화!$G$72*hourly1!$G5909/hourly1!$F$8763+유형화!$G$74*hourly1!I5909/hourly1!$I$8763</f>
        <v>0.23785664025002293</v>
      </c>
      <c r="D5908" s="14">
        <v>28.922968999999991</v>
      </c>
      <c r="E5908" s="14">
        <v>0.49680000000000002</v>
      </c>
      <c r="F5908" s="1">
        <v>581649</v>
      </c>
      <c r="G5908" s="15">
        <f t="shared" si="184"/>
        <v>3.3096479780578676E-2</v>
      </c>
      <c r="H5908" s="15">
        <f t="shared" si="185"/>
        <v>7.0688302435178998E-2</v>
      </c>
    </row>
    <row r="5909" spans="1:8">
      <c r="A5909" s="1">
        <v>5908</v>
      </c>
      <c r="B5909" s="444">
        <f>유형화!$F$71*hourly1!B5910/hourly1!$B$8763+유형화!$F$72*hourly1!C5910/hourly1!$C$8763+유형화!$F$73*hourly1!D5910/hourly1!$D$8763+유형화!$F$74*hourly1!E5910/hourly1!$E$8763</f>
        <v>58.702782349869331</v>
      </c>
      <c r="C5909" s="442">
        <f>hourly1!$F5910*유형화!$G$71/hourly1!$F$8763+유형화!$G$72*hourly1!$G5910/hourly1!$F$8763+유형화!$G$74*hourly1!I5910/hourly1!$I$8763</f>
        <v>0.23792696265603264</v>
      </c>
      <c r="D5909" s="14">
        <v>40.245607</v>
      </c>
      <c r="E5909" s="14">
        <v>1.728E-2</v>
      </c>
      <c r="F5909" s="1">
        <v>494313</v>
      </c>
      <c r="G5909" s="15">
        <f t="shared" si="184"/>
        <v>4.6052945613315702E-2</v>
      </c>
      <c r="H5909" s="15">
        <f t="shared" si="185"/>
        <v>9.688643861090443E-2</v>
      </c>
    </row>
    <row r="5910" spans="1:8">
      <c r="A5910" s="1">
        <v>5909</v>
      </c>
      <c r="B5910" s="444">
        <f>유형화!$F$71*hourly1!B5911/hourly1!$B$8763+유형화!$F$72*hourly1!C5911/hourly1!$C$8763+유형화!$F$73*hourly1!D5911/hourly1!$D$8763+유형화!$F$74*hourly1!E5911/hourly1!$E$8763</f>
        <v>58.702782349869331</v>
      </c>
      <c r="C5910" s="442">
        <f>hourly1!$F5911*유형화!$G$71/hourly1!$F$8763+유형화!$G$72*hourly1!$G5911/hourly1!$F$8763+유형화!$G$74*hourly1!I5911/hourly1!$I$8763</f>
        <v>0.23651334376906136</v>
      </c>
      <c r="D5910" s="14">
        <v>59.407335999999987</v>
      </c>
      <c r="E5910" s="14">
        <v>0</v>
      </c>
      <c r="F5910" s="1">
        <v>551882</v>
      </c>
      <c r="G5910" s="15">
        <f t="shared" si="184"/>
        <v>6.7979663316793101E-2</v>
      </c>
      <c r="H5910" s="15">
        <f t="shared" si="185"/>
        <v>0.1394772740964689</v>
      </c>
    </row>
    <row r="5911" spans="1:8">
      <c r="A5911" s="1">
        <v>5910</v>
      </c>
      <c r="B5911" s="444">
        <f>유형화!$F$71*hourly1!B5912/hourly1!$B$8763+유형화!$F$72*hourly1!C5912/hourly1!$C$8763+유형화!$F$73*hourly1!D5912/hourly1!$D$8763+유형화!$F$74*hourly1!E5912/hourly1!$E$8763</f>
        <v>60.565664459508021</v>
      </c>
      <c r="C5911" s="442">
        <f>hourly1!$F5912*유형화!$G$71/hourly1!$F$8763+유형화!$G$72*hourly1!$G5912/hourly1!$F$8763+유형화!$G$74*hourly1!I5912/hourly1!$I$8763</f>
        <v>0.42167557971802322</v>
      </c>
      <c r="D5911" s="14">
        <v>50.697623999999998</v>
      </c>
      <c r="E5911" s="14">
        <v>5.3091999999999993E-2</v>
      </c>
      <c r="F5911" s="1">
        <v>849627</v>
      </c>
      <c r="G5911" s="15">
        <f t="shared" si="184"/>
        <v>5.8013162052601888E-2</v>
      </c>
      <c r="H5911" s="15">
        <f t="shared" si="185"/>
        <v>0.12038242496100139</v>
      </c>
    </row>
    <row r="5912" spans="1:8">
      <c r="A5912" s="1">
        <v>5911</v>
      </c>
      <c r="B5912" s="444">
        <f>유형화!$F$71*hourly1!B5913/hourly1!$B$8763+유형화!$F$72*hourly1!C5913/hourly1!$C$8763+유형화!$F$73*hourly1!D5913/hourly1!$D$8763+유형화!$F$74*hourly1!E5913/hourly1!$E$8763</f>
        <v>72.111119134815169</v>
      </c>
      <c r="C5912" s="442">
        <f>hourly1!$F5913*유형화!$G$71/hourly1!$F$8763+유형화!$G$72*hourly1!$G5913/hourly1!$F$8763+유형화!$G$74*hourly1!I5913/hourly1!$I$8763</f>
        <v>0.75240715177072381</v>
      </c>
      <c r="D5912" s="14">
        <v>58.649126999999993</v>
      </c>
      <c r="E5912" s="14">
        <v>16.29872300000001</v>
      </c>
      <c r="F5912" s="1">
        <v>946964</v>
      </c>
      <c r="G5912" s="15">
        <f t="shared" si="184"/>
        <v>6.7112046688709293E-2</v>
      </c>
      <c r="H5912" s="15">
        <f t="shared" si="185"/>
        <v>0.13783208933479507</v>
      </c>
    </row>
    <row r="5913" spans="1:8">
      <c r="A5913" s="1">
        <v>5912</v>
      </c>
      <c r="B5913" s="444">
        <f>유형화!$F$71*hourly1!B5914/hourly1!$B$8763+유형화!$F$72*hourly1!C5914/hourly1!$C$8763+유형화!$F$73*hourly1!D5914/hourly1!$D$8763+유형화!$F$74*hourly1!E5914/hourly1!$E$8763</f>
        <v>165.40685754410379</v>
      </c>
      <c r="C5913" s="442">
        <f>hourly1!$F5914*유형화!$G$71/hourly1!$F$8763+유형화!$G$72*hourly1!$G5914/hourly1!$F$8763+유형화!$G$74*hourly1!I5914/hourly1!$I$8763</f>
        <v>0.65104771148498852</v>
      </c>
      <c r="D5913" s="14">
        <v>57.489612000000001</v>
      </c>
      <c r="E5913" s="14">
        <v>130.15333499999991</v>
      </c>
      <c r="F5913" s="1">
        <v>938653</v>
      </c>
      <c r="G5913" s="15">
        <f t="shared" si="184"/>
        <v>6.5785216626664922E-2</v>
      </c>
      <c r="H5913" s="15">
        <f t="shared" si="185"/>
        <v>0.13530989286457787</v>
      </c>
    </row>
    <row r="5914" spans="1:8">
      <c r="A5914" s="1">
        <v>5913</v>
      </c>
      <c r="B5914" s="444">
        <f>유형화!$F$71*hourly1!B5915/hourly1!$B$8763+유형화!$F$72*hourly1!C5915/hourly1!$C$8763+유형화!$F$73*hourly1!D5915/hourly1!$D$8763+유형화!$F$74*hourly1!E5915/hourly1!$E$8763</f>
        <v>274.79748728616994</v>
      </c>
      <c r="C5914" s="442">
        <f>hourly1!$F5915*유형화!$G$71/hourly1!$F$8763+유형화!$G$72*hourly1!$G5915/hourly1!$F$8763+유형화!$G$74*hourly1!I5915/hourly1!$I$8763</f>
        <v>0.57633467757191381</v>
      </c>
      <c r="D5914" s="14">
        <v>57.738691999999993</v>
      </c>
      <c r="E5914" s="14">
        <v>347.45723999999979</v>
      </c>
      <c r="F5914" s="1">
        <v>903640</v>
      </c>
      <c r="G5914" s="15">
        <f t="shared" si="184"/>
        <v>6.6070238236436249E-2</v>
      </c>
      <c r="H5914" s="15">
        <f t="shared" si="185"/>
        <v>0.13585233419871034</v>
      </c>
    </row>
    <row r="5915" spans="1:8">
      <c r="A5915" s="1">
        <v>5914</v>
      </c>
      <c r="B5915" s="444">
        <f>유형화!$F$71*hourly1!B5916/hourly1!$B$8763+유형화!$F$72*hourly1!C5916/hourly1!$C$8763+유형화!$F$73*hourly1!D5916/hourly1!$D$8763+유형화!$F$74*hourly1!E5916/hourly1!$E$8763</f>
        <v>345.16766325999117</v>
      </c>
      <c r="C5915" s="442">
        <f>hourly1!$F5916*유형화!$G$71/hourly1!$F$8763+유형화!$G$72*hourly1!$G5916/hourly1!$F$8763+유형화!$G$74*hourly1!I5916/hourly1!$I$8763</f>
        <v>0.49097965535934929</v>
      </c>
      <c r="D5915" s="14">
        <v>55.861976000000013</v>
      </c>
      <c r="E5915" s="14">
        <v>623.64503600000046</v>
      </c>
      <c r="F5915" s="1">
        <v>856001</v>
      </c>
      <c r="G5915" s="15">
        <f t="shared" si="184"/>
        <v>6.3922716896290019E-2</v>
      </c>
      <c r="H5915" s="15">
        <f t="shared" si="185"/>
        <v>0.13175663088426015</v>
      </c>
    </row>
    <row r="5916" spans="1:8">
      <c r="A5916" s="1">
        <v>5915</v>
      </c>
      <c r="B5916" s="444">
        <f>유형화!$F$71*hourly1!B5917/hourly1!$B$8763+유형화!$F$72*hourly1!C5917/hourly1!$C$8763+유형화!$F$73*hourly1!D5917/hourly1!$D$8763+유형화!$F$74*hourly1!E5917/hourly1!$E$8763</f>
        <v>414.41600208762929</v>
      </c>
      <c r="C5916" s="442">
        <f>hourly1!$F5917*유형화!$G$71/hourly1!$F$8763+유형화!$G$72*hourly1!$G5917/hourly1!$F$8763+유형화!$G$74*hourly1!I5917/hourly1!$I$8763</f>
        <v>0.4588319670926832</v>
      </c>
      <c r="D5916" s="14">
        <v>53.924301</v>
      </c>
      <c r="E5916" s="14">
        <v>853.50805199999979</v>
      </c>
      <c r="F5916" s="1">
        <v>801906</v>
      </c>
      <c r="G5916" s="15">
        <f t="shared" si="184"/>
        <v>6.1705440327662738E-2</v>
      </c>
      <c r="H5916" s="15">
        <f t="shared" si="185"/>
        <v>0.12750691477986739</v>
      </c>
    </row>
    <row r="5917" spans="1:8">
      <c r="A5917" s="1">
        <v>5916</v>
      </c>
      <c r="B5917" s="444">
        <f>유형화!$F$71*hourly1!B5918/hourly1!$B$8763+유형화!$F$72*hourly1!C5918/hourly1!$C$8763+유형화!$F$73*hourly1!D5918/hourly1!$D$8763+유형화!$F$74*hourly1!E5918/hourly1!$E$8763</f>
        <v>347.05511822305499</v>
      </c>
      <c r="C5917" s="442">
        <f>hourly1!$F5918*유형화!$G$71/hourly1!$F$8763+유형화!$G$72*hourly1!$G5918/hourly1!$F$8763+유형화!$G$74*hourly1!I5918/hourly1!$I$8763</f>
        <v>0.44274948544482251</v>
      </c>
      <c r="D5917" s="14">
        <v>71.662503000000015</v>
      </c>
      <c r="E5917" s="14">
        <v>994.53627699999845</v>
      </c>
      <c r="F5917" s="1">
        <v>790388</v>
      </c>
      <c r="G5917" s="15">
        <f t="shared" si="184"/>
        <v>8.200321970974557E-2</v>
      </c>
      <c r="H5917" s="15">
        <f t="shared" si="185"/>
        <v>0.16562901718278561</v>
      </c>
    </row>
    <row r="5918" spans="1:8">
      <c r="A5918" s="1">
        <v>5917</v>
      </c>
      <c r="B5918" s="444">
        <f>유형화!$F$71*hourly1!B5919/hourly1!$B$8763+유형화!$F$72*hourly1!C5919/hourly1!$C$8763+유형화!$F$73*hourly1!D5919/hourly1!$D$8763+유형화!$F$74*hourly1!E5919/hourly1!$E$8763</f>
        <v>196.57162290168012</v>
      </c>
      <c r="C5918" s="442">
        <f>hourly1!$F5919*유형화!$G$71/hourly1!$F$8763+유형화!$G$72*hourly1!$G5919/hourly1!$F$8763+유형화!$G$74*hourly1!I5919/hourly1!$I$8763</f>
        <v>0.55440557642093025</v>
      </c>
      <c r="D5918" s="14">
        <v>93.55182099999999</v>
      </c>
      <c r="E5918" s="14">
        <v>994.57721000000026</v>
      </c>
      <c r="F5918" s="1">
        <v>779778</v>
      </c>
      <c r="G5918" s="15">
        <f t="shared" si="184"/>
        <v>0.10705111056070407</v>
      </c>
      <c r="H5918" s="15">
        <f t="shared" si="185"/>
        <v>0.21036689982724185</v>
      </c>
    </row>
    <row r="5919" spans="1:8">
      <c r="A5919" s="1">
        <v>5918</v>
      </c>
      <c r="B5919" s="444">
        <f>유형화!$F$71*hourly1!B5920/hourly1!$B$8763+유형화!$F$72*hourly1!C5920/hourly1!$C$8763+유형화!$F$73*hourly1!D5920/hourly1!$D$8763+유형화!$F$74*hourly1!E5920/hourly1!$E$8763</f>
        <v>274.99345412946957</v>
      </c>
      <c r="C5919" s="442">
        <f>hourly1!$F5920*유형화!$G$71/hourly1!$F$8763+유형화!$G$72*hourly1!$G5920/hourly1!$F$8763+유형화!$G$74*hourly1!I5920/hourly1!$I$8763</f>
        <v>0.51709200257907051</v>
      </c>
      <c r="D5919" s="14">
        <v>110.67500099999999</v>
      </c>
      <c r="E5919" s="14">
        <v>901.92879699999844</v>
      </c>
      <c r="F5919" s="1">
        <v>805947</v>
      </c>
      <c r="G5919" s="15">
        <f t="shared" si="184"/>
        <v>0.12664512183420817</v>
      </c>
      <c r="H5919" s="15">
        <f t="shared" si="185"/>
        <v>0.24371008925345919</v>
      </c>
    </row>
    <row r="5920" spans="1:8">
      <c r="A5920" s="1">
        <v>5919</v>
      </c>
      <c r="B5920" s="444">
        <f>유형화!$F$71*hourly1!B5921/hourly1!$B$8763+유형화!$F$72*hourly1!C5921/hourly1!$C$8763+유형화!$F$73*hourly1!D5921/hourly1!$D$8763+유형화!$F$74*hourly1!E5921/hourly1!$E$8763</f>
        <v>407.79522109833539</v>
      </c>
      <c r="C5920" s="442">
        <f>hourly1!$F5921*유형화!$G$71/hourly1!$F$8763+유형화!$G$72*hourly1!$G5921/hourly1!$F$8763+유형화!$G$74*hourly1!I5921/hourly1!$I$8763</f>
        <v>0.38927080316519114</v>
      </c>
      <c r="D5920" s="14">
        <v>89.747886999999992</v>
      </c>
      <c r="E5920" s="14">
        <v>722.19578700000136</v>
      </c>
      <c r="F5920" s="1">
        <v>781267</v>
      </c>
      <c r="G5920" s="15">
        <f t="shared" si="184"/>
        <v>0.10269827857040405</v>
      </c>
      <c r="H5920" s="15">
        <f t="shared" si="185"/>
        <v>0.20276705242498172</v>
      </c>
    </row>
    <row r="5921" spans="1:8">
      <c r="A5921" s="1">
        <v>5920</v>
      </c>
      <c r="B5921" s="444">
        <f>유형화!$F$71*hourly1!B5922/hourly1!$B$8763+유형화!$F$72*hourly1!C5922/hourly1!$C$8763+유형화!$F$73*hourly1!D5922/hourly1!$D$8763+유형화!$F$74*hourly1!E5922/hourly1!$E$8763</f>
        <v>340.48739813737444</v>
      </c>
      <c r="C5921" s="442">
        <f>hourly1!$F5922*유형화!$G$71/hourly1!$F$8763+유형화!$G$72*hourly1!$G5922/hourly1!$F$8763+유형화!$G$74*hourly1!I5922/hourly1!$I$8763</f>
        <v>0.36796596615376587</v>
      </c>
      <c r="D5921" s="14">
        <v>60.733759000000013</v>
      </c>
      <c r="E5921" s="14">
        <v>561.34991199999956</v>
      </c>
      <c r="F5921" s="1">
        <v>773441</v>
      </c>
      <c r="G5921" s="15">
        <f t="shared" si="184"/>
        <v>6.9497485778242177E-2</v>
      </c>
      <c r="H5921" s="15">
        <f t="shared" si="185"/>
        <v>0.14234765245471434</v>
      </c>
    </row>
    <row r="5922" spans="1:8">
      <c r="A5922" s="1">
        <v>5921</v>
      </c>
      <c r="B5922" s="444">
        <f>유형화!$F$71*hourly1!B5923/hourly1!$B$8763+유형화!$F$72*hourly1!C5923/hourly1!$C$8763+유형화!$F$73*hourly1!D5923/hourly1!$D$8763+유형화!$F$74*hourly1!E5923/hourly1!$E$8763</f>
        <v>297.46432910788263</v>
      </c>
      <c r="C5922" s="442">
        <f>hourly1!$F5923*유형화!$G$71/hourly1!$F$8763+유형화!$G$72*hourly1!$G5923/hourly1!$F$8763+유형화!$G$74*hourly1!I5923/hourly1!$I$8763</f>
        <v>0.38919599902994473</v>
      </c>
      <c r="D5922" s="14">
        <v>38.745120000000007</v>
      </c>
      <c r="E5922" s="14">
        <v>389.47228800000022</v>
      </c>
      <c r="F5922" s="1">
        <v>742151</v>
      </c>
      <c r="G5922" s="15">
        <f t="shared" si="184"/>
        <v>4.4335942159883214E-2</v>
      </c>
      <c r="H5922" s="15">
        <f t="shared" si="185"/>
        <v>9.345987715676142E-2</v>
      </c>
    </row>
    <row r="5923" spans="1:8">
      <c r="A5923" s="1">
        <v>5922</v>
      </c>
      <c r="B5923" s="444">
        <f>유형화!$F$71*hourly1!B5924/hourly1!$B$8763+유형화!$F$72*hourly1!C5924/hourly1!$C$8763+유형화!$F$73*hourly1!D5924/hourly1!$D$8763+유형화!$F$74*hourly1!E5924/hourly1!$E$8763</f>
        <v>164.93561785563341</v>
      </c>
      <c r="C5923" s="442">
        <f>hourly1!$F5924*유형화!$G$71/hourly1!$F$8763+유형화!$G$72*hourly1!$G5924/hourly1!$F$8763+유형화!$G$74*hourly1!I5924/hourly1!$I$8763</f>
        <v>0.51688323548266624</v>
      </c>
      <c r="D5923" s="14">
        <v>29.3718</v>
      </c>
      <c r="E5923" s="14">
        <v>209.2178959999998</v>
      </c>
      <c r="F5923" s="1">
        <v>759753</v>
      </c>
      <c r="G5923" s="15">
        <f t="shared" si="184"/>
        <v>3.3610075951027059E-2</v>
      </c>
      <c r="H5923" s="15">
        <f t="shared" si="185"/>
        <v>7.1741970571437275E-2</v>
      </c>
    </row>
    <row r="5924" spans="1:8">
      <c r="A5924" s="1">
        <v>5923</v>
      </c>
      <c r="B5924" s="444">
        <f>유형화!$F$71*hourly1!B5925/hourly1!$B$8763+유형화!$F$72*hourly1!C5925/hourly1!$C$8763+유형화!$F$73*hourly1!D5925/hourly1!$D$8763+유형화!$F$74*hourly1!E5925/hourly1!$E$8763</f>
        <v>118.3792532263903</v>
      </c>
      <c r="C5924" s="442">
        <f>hourly1!$F5925*유형화!$G$71/hourly1!$F$8763+유형화!$G$72*hourly1!$G5925/hourly1!$F$8763+유형화!$G$74*hourly1!I5925/hourly1!$I$8763</f>
        <v>0.63938991888269736</v>
      </c>
      <c r="D5924" s="14">
        <v>35.987727000000007</v>
      </c>
      <c r="E5924" s="14">
        <v>44.999624999999916</v>
      </c>
      <c r="F5924" s="1">
        <v>755318</v>
      </c>
      <c r="G5924" s="15">
        <f t="shared" si="184"/>
        <v>4.1180664371091573E-2</v>
      </c>
      <c r="H5924" s="15">
        <f t="shared" si="185"/>
        <v>8.7127302785826033E-2</v>
      </c>
    </row>
    <row r="5925" spans="1:8">
      <c r="A5925" s="1">
        <v>5924</v>
      </c>
      <c r="B5925" s="444">
        <f>유형화!$F$71*hourly1!B5926/hourly1!$B$8763+유형화!$F$72*hourly1!C5926/hourly1!$C$8763+유형화!$F$73*hourly1!D5926/hourly1!$D$8763+유형화!$F$74*hourly1!E5926/hourly1!$E$8763</f>
        <v>126.68356395870096</v>
      </c>
      <c r="C5925" s="442">
        <f>hourly1!$F5926*유형화!$G$71/hourly1!$F$8763+유형화!$G$72*hourly1!$G5926/hourly1!$F$8763+유형화!$G$74*hourly1!I5926/hourly1!$I$8763</f>
        <v>0.64479227678956974</v>
      </c>
      <c r="D5925" s="14">
        <v>48.367426000000009</v>
      </c>
      <c r="E5925" s="14">
        <v>13.260215000000001</v>
      </c>
      <c r="F5925" s="1">
        <v>786978</v>
      </c>
      <c r="G5925" s="15">
        <f t="shared" si="184"/>
        <v>5.5346722414550048E-2</v>
      </c>
      <c r="H5925" s="15">
        <f t="shared" si="185"/>
        <v>0.115199904426007</v>
      </c>
    </row>
    <row r="5926" spans="1:8">
      <c r="A5926" s="1">
        <v>5925</v>
      </c>
      <c r="B5926" s="444">
        <f>유형화!$F$71*hourly1!B5927/hourly1!$B$8763+유형화!$F$72*hourly1!C5927/hourly1!$C$8763+유형화!$F$73*hourly1!D5927/hourly1!$D$8763+유형화!$F$74*hourly1!E5927/hourly1!$E$8763</f>
        <v>64.047893113140859</v>
      </c>
      <c r="C5926" s="442">
        <f>hourly1!$F5927*유형화!$G$71/hourly1!$F$8763+유형화!$G$72*hourly1!$G5927/hourly1!$F$8763+유형화!$G$74*hourly1!I5927/hourly1!$I$8763</f>
        <v>0.54911428391312067</v>
      </c>
      <c r="D5926" s="14">
        <v>67.876362999999998</v>
      </c>
      <c r="E5926" s="14">
        <v>16.867912</v>
      </c>
      <c r="F5926" s="1">
        <v>825406</v>
      </c>
      <c r="G5926" s="15">
        <f t="shared" si="184"/>
        <v>7.767074934833694E-2</v>
      </c>
      <c r="H5926" s="15">
        <f t="shared" si="185"/>
        <v>0.15763703692789827</v>
      </c>
    </row>
    <row r="5927" spans="1:8">
      <c r="A5927" s="1">
        <v>5926</v>
      </c>
      <c r="B5927" s="444">
        <f>유형화!$F$71*hourly1!B5928/hourly1!$B$8763+유형화!$F$72*hourly1!C5928/hourly1!$C$8763+유형화!$F$73*hourly1!D5928/hourly1!$D$8763+유형화!$F$74*hourly1!E5928/hourly1!$E$8763</f>
        <v>62.427643741095181</v>
      </c>
      <c r="C5927" s="442">
        <f>hourly1!$F5928*유형화!$G$71/hourly1!$F$8763+유형화!$G$72*hourly1!$G5928/hourly1!$F$8763+유형화!$G$74*hourly1!I5928/hourly1!$I$8763</f>
        <v>0.45863485249229219</v>
      </c>
      <c r="D5927" s="14">
        <v>69.940024999999991</v>
      </c>
      <c r="E5927" s="14">
        <v>13.214079999999999</v>
      </c>
      <c r="F5927" s="1">
        <v>889816</v>
      </c>
      <c r="G5927" s="15">
        <f t="shared" si="184"/>
        <v>8.0032192520265388E-2</v>
      </c>
      <c r="H5927" s="15">
        <f t="shared" si="185"/>
        <v>0.16200268040334176</v>
      </c>
    </row>
    <row r="5928" spans="1:8">
      <c r="A5928" s="1">
        <v>5927</v>
      </c>
      <c r="B5928" s="444">
        <f>유형화!$F$71*hourly1!B5929/hourly1!$B$8763+유형화!$F$72*hourly1!C5929/hourly1!$C$8763+유형화!$F$73*hourly1!D5929/hourly1!$D$8763+유형화!$F$74*hourly1!E5929/hourly1!$E$8763</f>
        <v>60.807390762163259</v>
      </c>
      <c r="C5928" s="442">
        <f>hourly1!$F5929*유형화!$G$71/hourly1!$F$8763+유형화!$G$72*hourly1!$G5929/hourly1!$F$8763+유형화!$G$74*hourly1!I5929/hourly1!$I$8763</f>
        <v>0.35229140335235387</v>
      </c>
      <c r="D5928" s="14">
        <v>74.195363</v>
      </c>
      <c r="E5928" s="14">
        <v>8.336079999999999</v>
      </c>
      <c r="F5928" s="1">
        <v>900920</v>
      </c>
      <c r="G5928" s="15">
        <f t="shared" si="184"/>
        <v>8.4901564958362194E-2</v>
      </c>
      <c r="H5928" s="15">
        <f t="shared" si="185"/>
        <v>0.17093270081630471</v>
      </c>
    </row>
    <row r="5929" spans="1:8">
      <c r="A5929" s="1">
        <v>5928</v>
      </c>
      <c r="B5929" s="444">
        <f>유형화!$F$71*hourly1!B5930/hourly1!$B$8763+유형화!$F$72*hourly1!C5930/hourly1!$C$8763+유형화!$F$73*hourly1!D5930/hourly1!$D$8763+유형화!$F$74*hourly1!E5930/hourly1!$E$8763</f>
        <v>58.944508652524569</v>
      </c>
      <c r="C5929" s="442">
        <f>hourly1!$F5930*유형화!$G$71/hourly1!$F$8763+유형화!$G$72*hourly1!$G5930/hourly1!$F$8763+유형화!$G$74*hourly1!I5930/hourly1!$I$8763</f>
        <v>0.32051944696762213</v>
      </c>
      <c r="D5929" s="14">
        <v>73.701369999999983</v>
      </c>
      <c r="E5929" s="14">
        <v>2.4643600000000001</v>
      </c>
      <c r="F5929" s="1">
        <v>948048</v>
      </c>
      <c r="G5929" s="15">
        <f t="shared" si="184"/>
        <v>8.433629002630913E-2</v>
      </c>
      <c r="H5929" s="15">
        <f t="shared" si="185"/>
        <v>0.16990097787975111</v>
      </c>
    </row>
    <row r="5930" spans="1:8">
      <c r="A5930" s="1">
        <v>5929</v>
      </c>
      <c r="B5930" s="444">
        <f>유형화!$F$71*hourly1!B5931/hourly1!$B$8763+유형화!$F$72*hourly1!C5931/hourly1!$C$8763+유형화!$F$73*hourly1!D5931/hourly1!$D$8763+유형화!$F$74*hourly1!E5931/hourly1!$E$8763</f>
        <v>58.944508652524569</v>
      </c>
      <c r="C5930" s="442">
        <f>hourly1!$F5931*유형화!$G$71/hourly1!$F$8763+유형화!$G$72*hourly1!$G5931/hourly1!$F$8763+유형화!$G$74*hourly1!I5931/hourly1!$I$8763</f>
        <v>0.2629556277465267</v>
      </c>
      <c r="D5930" s="14">
        <v>79.855782000000005</v>
      </c>
      <c r="E5930" s="14">
        <v>1.0680400000000001</v>
      </c>
      <c r="F5930" s="1">
        <v>830851</v>
      </c>
      <c r="G5930" s="15">
        <f t="shared" si="184"/>
        <v>9.1378768007022368E-2</v>
      </c>
      <c r="H5930" s="15">
        <f t="shared" si="185"/>
        <v>0.18266316403878158</v>
      </c>
    </row>
    <row r="5931" spans="1:8">
      <c r="A5931" s="1">
        <v>5930</v>
      </c>
      <c r="B5931" s="444">
        <f>유형화!$F$71*hourly1!B5932/hourly1!$B$8763+유형화!$F$72*hourly1!C5932/hourly1!$C$8763+유형화!$F$73*hourly1!D5932/hourly1!$D$8763+유형화!$F$74*hourly1!E5932/hourly1!$E$8763</f>
        <v>58.702782349869331</v>
      </c>
      <c r="C5931" s="442">
        <f>hourly1!$F5932*유형화!$G$71/hourly1!$F$8763+유형화!$G$72*hourly1!$G5932/hourly1!$F$8763+유형화!$G$74*hourly1!I5932/hourly1!$I$8763</f>
        <v>0.24352260532194897</v>
      </c>
      <c r="D5931" s="14">
        <v>66.166755000000009</v>
      </c>
      <c r="E5931" s="14">
        <v>0.69428000000000001</v>
      </c>
      <c r="F5931" s="1">
        <v>739228</v>
      </c>
      <c r="G5931" s="15">
        <f t="shared" si="184"/>
        <v>7.5714449267086106E-2</v>
      </c>
      <c r="H5931" s="15">
        <f t="shared" si="185"/>
        <v>0.15400291962728721</v>
      </c>
    </row>
    <row r="5932" spans="1:8">
      <c r="A5932" s="1">
        <v>5931</v>
      </c>
      <c r="B5932" s="444">
        <f>유형화!$F$71*hourly1!B5933/hourly1!$B$8763+유형화!$F$72*hourly1!C5933/hourly1!$C$8763+유형화!$F$73*hourly1!D5933/hourly1!$D$8763+유형화!$F$74*hourly1!E5933/hourly1!$E$8763</f>
        <v>58.702782349869331</v>
      </c>
      <c r="C5932" s="442">
        <f>hourly1!$F5933*유형화!$G$71/hourly1!$F$8763+유형화!$G$72*hourly1!$G5933/hourly1!$F$8763+유형화!$G$74*hourly1!I5933/hourly1!$I$8763</f>
        <v>0.23808553438499541</v>
      </c>
      <c r="D5932" s="14">
        <v>77.335874999999987</v>
      </c>
      <c r="E5932" s="14">
        <v>0.47904000000000002</v>
      </c>
      <c r="F5932" s="1">
        <v>597718</v>
      </c>
      <c r="G5932" s="15">
        <f t="shared" si="184"/>
        <v>8.8495244843323675E-2</v>
      </c>
      <c r="H5932" s="15">
        <f t="shared" si="185"/>
        <v>0.17746169141285278</v>
      </c>
    </row>
    <row r="5933" spans="1:8">
      <c r="A5933" s="1">
        <v>5932</v>
      </c>
      <c r="B5933" s="444">
        <f>유형화!$F$71*hourly1!B5934/hourly1!$B$8763+유형화!$F$72*hourly1!C5934/hourly1!$C$8763+유형화!$F$73*hourly1!D5934/hourly1!$D$8763+유형화!$F$74*hourly1!E5934/hourly1!$E$8763</f>
        <v>58.702782349869331</v>
      </c>
      <c r="C5933" s="442">
        <f>hourly1!$F5934*유형화!$G$71/hourly1!$F$8763+유형화!$G$72*hourly1!$G5934/hourly1!$F$8763+유형화!$G$74*hourly1!I5934/hourly1!$I$8763</f>
        <v>0.23814567104274181</v>
      </c>
      <c r="D5933" s="14">
        <v>74.983714000000006</v>
      </c>
      <c r="E5933" s="14">
        <v>1.8360000000000001E-2</v>
      </c>
      <c r="F5933" s="1">
        <v>481005</v>
      </c>
      <c r="G5933" s="15">
        <f t="shared" si="184"/>
        <v>8.5803673000295899E-2</v>
      </c>
      <c r="H5933" s="15">
        <f t="shared" si="185"/>
        <v>0.17257652883161989</v>
      </c>
    </row>
    <row r="5934" spans="1:8">
      <c r="A5934" s="1">
        <v>5933</v>
      </c>
      <c r="B5934" s="444">
        <f>유형화!$F$71*hourly1!B5935/hourly1!$B$8763+유형화!$F$72*hourly1!C5935/hourly1!$C$8763+유형화!$F$73*hourly1!D5935/hourly1!$D$8763+유형화!$F$74*hourly1!E5935/hourly1!$E$8763</f>
        <v>58.702782349869331</v>
      </c>
      <c r="C5934" s="442">
        <f>hourly1!$F5935*유형화!$G$71/hourly1!$F$8763+유형화!$G$72*hourly1!$G5935/hourly1!$F$8763+유형화!$G$74*hourly1!I5935/hourly1!$I$8763</f>
        <v>0.23663052061708215</v>
      </c>
      <c r="D5934" s="14">
        <v>58.148923000000011</v>
      </c>
      <c r="E5934" s="14">
        <v>0</v>
      </c>
      <c r="F5934" s="1">
        <v>540800</v>
      </c>
      <c r="G5934" s="15">
        <f t="shared" si="184"/>
        <v>6.6539664525171238E-2</v>
      </c>
      <c r="H5934" s="15">
        <f t="shared" si="185"/>
        <v>0.13674496504528963</v>
      </c>
    </row>
    <row r="5935" spans="1:8">
      <c r="A5935" s="1">
        <v>5934</v>
      </c>
      <c r="B5935" s="444">
        <f>유형화!$F$71*hourly1!B5936/hourly1!$B$8763+유형화!$F$72*hourly1!C5936/hourly1!$C$8763+유형화!$F$73*hourly1!D5936/hourly1!$D$8763+유형화!$F$74*hourly1!E5936/hourly1!$E$8763</f>
        <v>60.565664459508021</v>
      </c>
      <c r="C5935" s="442">
        <f>hourly1!$F5936*유형화!$G$71/hourly1!$F$8763+유형화!$G$72*hourly1!$G5936/hourly1!$F$8763+유형화!$G$74*hourly1!I5936/hourly1!$I$8763</f>
        <v>0.42177434073318321</v>
      </c>
      <c r="D5935" s="14">
        <v>46.981437999999997</v>
      </c>
      <c r="E5935" s="14">
        <v>4.8053999999999999E-2</v>
      </c>
      <c r="F5935" s="1">
        <v>875784</v>
      </c>
      <c r="G5935" s="15">
        <f t="shared" si="184"/>
        <v>5.3760739875270455E-2</v>
      </c>
      <c r="H5935" s="15">
        <f t="shared" si="185"/>
        <v>0.1121023384740205</v>
      </c>
    </row>
    <row r="5936" spans="1:8">
      <c r="A5936" s="1">
        <v>5935</v>
      </c>
      <c r="B5936" s="444">
        <f>유형화!$F$71*hourly1!B5937/hourly1!$B$8763+유형화!$F$72*hourly1!C5937/hourly1!$C$8763+유형화!$F$73*hourly1!D5937/hourly1!$D$8763+유형화!$F$74*hourly1!E5937/hourly1!$E$8763</f>
        <v>72.111119134815169</v>
      </c>
      <c r="C5936" s="442">
        <f>hourly1!$F5937*유형화!$G$71/hourly1!$F$8763+유형화!$G$72*hourly1!$G5937/hourly1!$F$8763+유형화!$G$74*hourly1!I5937/hourly1!$I$8763</f>
        <v>0.75259057672544905</v>
      </c>
      <c r="D5936" s="14">
        <v>48.589202999999998</v>
      </c>
      <c r="E5936" s="14">
        <v>9.692340999999983</v>
      </c>
      <c r="F5936" s="1">
        <v>1019423</v>
      </c>
      <c r="G5936" s="15">
        <f t="shared" si="184"/>
        <v>5.5600501270942598E-2</v>
      </c>
      <c r="H5936" s="15">
        <f t="shared" si="185"/>
        <v>0.11569451365865985</v>
      </c>
    </row>
    <row r="5937" spans="1:8">
      <c r="A5937" s="1">
        <v>5936</v>
      </c>
      <c r="B5937" s="444">
        <f>유형화!$F$71*hourly1!B5938/hourly1!$B$8763+유형화!$F$72*hourly1!C5938/hourly1!$C$8763+유형화!$F$73*hourly1!D5938/hourly1!$D$8763+유형화!$F$74*hourly1!E5938/hourly1!$E$8763</f>
        <v>165.40709559859621</v>
      </c>
      <c r="C5937" s="442">
        <f>hourly1!$F5938*유형화!$G$71/hourly1!$F$8763+유형화!$G$72*hourly1!$G5938/hourly1!$F$8763+유형화!$G$74*hourly1!I5938/hourly1!$I$8763</f>
        <v>0.6510680014955289</v>
      </c>
      <c r="D5937" s="14">
        <v>43.410874999999997</v>
      </c>
      <c r="E5937" s="14">
        <v>73.562112999999968</v>
      </c>
      <c r="F5937" s="1">
        <v>1024277</v>
      </c>
      <c r="G5937" s="15">
        <f t="shared" si="184"/>
        <v>4.967495372604136E-2</v>
      </c>
      <c r="H5937" s="15">
        <f t="shared" si="185"/>
        <v>0.10407028049704573</v>
      </c>
    </row>
    <row r="5938" spans="1:8">
      <c r="A5938" s="1">
        <v>5937</v>
      </c>
      <c r="B5938" s="444">
        <f>유형화!$F$71*hourly1!B5939/hourly1!$B$8763+유형화!$F$72*hourly1!C5939/hourly1!$C$8763+유형화!$F$73*hourly1!D5939/hourly1!$D$8763+유형화!$F$74*hourly1!E5939/hourly1!$E$8763</f>
        <v>274.79591107687907</v>
      </c>
      <c r="C5938" s="442">
        <f>hourly1!$F5939*유형화!$G$71/hourly1!$F$8763+유형화!$G$72*hourly1!$G5939/hourly1!$F$8763+유형화!$G$74*hourly1!I5939/hourly1!$I$8763</f>
        <v>0.57615043775732833</v>
      </c>
      <c r="D5938" s="14">
        <v>31.154572999999999</v>
      </c>
      <c r="E5938" s="14">
        <v>168.80110899999991</v>
      </c>
      <c r="F5938" s="1">
        <v>997492</v>
      </c>
      <c r="G5938" s="15">
        <f t="shared" si="184"/>
        <v>3.565009855547896E-2</v>
      </c>
      <c r="H5938" s="15">
        <f t="shared" si="185"/>
        <v>7.5914661585442647E-2</v>
      </c>
    </row>
    <row r="5939" spans="1:8">
      <c r="A5939" s="1">
        <v>5938</v>
      </c>
      <c r="B5939" s="444">
        <f>유형화!$F$71*hourly1!B5940/hourly1!$B$8763+유형화!$F$72*hourly1!C5940/hourly1!$C$8763+유형화!$F$73*hourly1!D5940/hourly1!$D$8763+유형화!$F$74*hourly1!E5940/hourly1!$E$8763</f>
        <v>345.1634287755345</v>
      </c>
      <c r="C5939" s="442">
        <f>hourly1!$F5940*유형화!$G$71/hourly1!$F$8763+유형화!$G$72*hourly1!$G5940/hourly1!$F$8763+유형화!$G$74*hourly1!I5940/hourly1!$I$8763</f>
        <v>0.4906245394318991</v>
      </c>
      <c r="D5939" s="14">
        <v>22.900103999999999</v>
      </c>
      <c r="E5939" s="14">
        <v>231.63237299999989</v>
      </c>
      <c r="F5939" s="1">
        <v>889050</v>
      </c>
      <c r="G5939" s="15">
        <f t="shared" si="184"/>
        <v>2.6204530697009325E-2</v>
      </c>
      <c r="H5939" s="15">
        <f t="shared" si="185"/>
        <v>5.6425120243300923E-2</v>
      </c>
    </row>
    <row r="5940" spans="1:8">
      <c r="A5940" s="1">
        <v>5939</v>
      </c>
      <c r="B5940" s="444">
        <f>유형화!$F$71*hourly1!B5941/hourly1!$B$8763+유형화!$F$72*hourly1!C5941/hourly1!$C$8763+유형화!$F$73*hourly1!D5941/hourly1!$D$8763+유형화!$F$74*hourly1!E5941/hourly1!$E$8763</f>
        <v>414.41119771514525</v>
      </c>
      <c r="C5940" s="442">
        <f>hourly1!$F5941*유형화!$G$71/hourly1!$F$8763+유형화!$G$72*hourly1!$G5941/hourly1!$F$8763+유형화!$G$74*hourly1!I5941/hourly1!$I$8763</f>
        <v>0.45845908722026096</v>
      </c>
      <c r="D5940" s="14">
        <v>20.962357999999991</v>
      </c>
      <c r="E5940" s="14">
        <v>251.3255209999997</v>
      </c>
      <c r="F5940" s="1">
        <v>864478</v>
      </c>
      <c r="G5940" s="15">
        <f t="shared" si="184"/>
        <v>2.3987172883262835E-2</v>
      </c>
      <c r="H5940" s="15">
        <f t="shared" si="185"/>
        <v>5.1786567860656503E-2</v>
      </c>
    </row>
    <row r="5941" spans="1:8">
      <c r="A5941" s="1">
        <v>5940</v>
      </c>
      <c r="B5941" s="444">
        <f>유형화!$F$71*hourly1!B5942/hourly1!$B$8763+유형화!$F$72*hourly1!C5942/hourly1!$C$8763+유형화!$F$73*hourly1!D5942/hourly1!$D$8763+유형화!$F$74*hourly1!E5942/hourly1!$E$8763</f>
        <v>347.04969346613603</v>
      </c>
      <c r="C5941" s="442">
        <f>hourly1!$F5942*유형화!$G$71/hourly1!$F$8763+유형화!$G$72*hourly1!$G5942/hourly1!$F$8763+유형화!$G$74*hourly1!I5942/hourly1!$I$8763</f>
        <v>0.44235264869248503</v>
      </c>
      <c r="D5941" s="14">
        <v>18.605402999999999</v>
      </c>
      <c r="E5941" s="14">
        <v>260.57762399999979</v>
      </c>
      <c r="F5941" s="1">
        <v>817415</v>
      </c>
      <c r="G5941" s="15">
        <f t="shared" si="184"/>
        <v>2.1290115278241942E-2</v>
      </c>
      <c r="H5941" s="15">
        <f t="shared" si="185"/>
        <v>4.611148861921556E-2</v>
      </c>
    </row>
    <row r="5942" spans="1:8">
      <c r="A5942" s="1">
        <v>5941</v>
      </c>
      <c r="B5942" s="444">
        <f>유형화!$F$71*hourly1!B5943/hourly1!$B$8763+유형화!$F$72*hourly1!C5943/hourly1!$C$8763+유형화!$F$73*hourly1!D5943/hourly1!$D$8763+유형화!$F$74*hourly1!E5943/hourly1!$E$8763</f>
        <v>196.56650473009236</v>
      </c>
      <c r="C5942" s="442">
        <f>hourly1!$F5943*유형화!$G$71/hourly1!$F$8763+유형화!$G$72*hourly1!$G5943/hourly1!$F$8763+유형화!$G$74*hourly1!I5943/hourly1!$I$8763</f>
        <v>0.55378302348707842</v>
      </c>
      <c r="D5942" s="14">
        <v>10.141821</v>
      </c>
      <c r="E5942" s="14">
        <v>282.9941639999995</v>
      </c>
      <c r="F5942" s="1">
        <v>833537</v>
      </c>
      <c r="G5942" s="15">
        <f t="shared" si="184"/>
        <v>1.1605259946333598E-2</v>
      </c>
      <c r="H5942" s="15">
        <f t="shared" si="185"/>
        <v>2.5428779485571491E-2</v>
      </c>
    </row>
    <row r="5943" spans="1:8">
      <c r="A5943" s="1">
        <v>5942</v>
      </c>
      <c r="B5943" s="444">
        <f>유형화!$F$71*hourly1!B5944/hourly1!$B$8763+유형화!$F$72*hourly1!C5944/hourly1!$C$8763+유형화!$F$73*hourly1!D5944/hourly1!$D$8763+유형화!$F$74*hourly1!E5944/hourly1!$E$8763</f>
        <v>274.98778771117196</v>
      </c>
      <c r="C5943" s="442">
        <f>hourly1!$F5944*유형화!$G$71/hourly1!$F$8763+유형화!$G$72*hourly1!$G5944/hourly1!$F$8763+유형화!$G$74*hourly1!I5944/hourly1!$I$8763</f>
        <v>0.51651451139553539</v>
      </c>
      <c r="D5943" s="14">
        <v>48.951641000000002</v>
      </c>
      <c r="E5943" s="14">
        <v>267.46617500000019</v>
      </c>
      <c r="F5943" s="1">
        <v>837837</v>
      </c>
      <c r="G5943" s="15">
        <f t="shared" si="184"/>
        <v>5.601523815147217E-2</v>
      </c>
      <c r="H5943" s="15">
        <f t="shared" si="185"/>
        <v>0.11650220829535965</v>
      </c>
    </row>
    <row r="5944" spans="1:8">
      <c r="A5944" s="1">
        <v>5943</v>
      </c>
      <c r="B5944" s="444">
        <f>유형화!$F$71*hourly1!B5945/hourly1!$B$8763+유형화!$F$72*hourly1!C5945/hourly1!$C$8763+유형화!$F$73*hourly1!D5945/hourly1!$D$8763+유형화!$F$74*hourly1!E5945/hourly1!$E$8763</f>
        <v>407.79001636147768</v>
      </c>
      <c r="C5944" s="442">
        <f>hourly1!$F5945*유형화!$G$71/hourly1!$F$8763+유형화!$G$72*hourly1!$G5945/hourly1!$F$8763+유형화!$G$74*hourly1!I5945/hourly1!$I$8763</f>
        <v>0.3889632750536261</v>
      </c>
      <c r="D5944" s="14">
        <v>43.077252000000001</v>
      </c>
      <c r="E5944" s="14">
        <v>212.0481059999999</v>
      </c>
      <c r="F5944" s="1">
        <v>837182</v>
      </c>
      <c r="G5944" s="15">
        <f t="shared" si="184"/>
        <v>4.92931897766406E-2</v>
      </c>
      <c r="H5944" s="15">
        <f t="shared" si="185"/>
        <v>0.10331592332901618</v>
      </c>
    </row>
    <row r="5945" spans="1:8">
      <c r="A5945" s="1">
        <v>5944</v>
      </c>
      <c r="B5945" s="444">
        <f>유형화!$F$71*hourly1!B5946/hourly1!$B$8763+유형화!$F$72*hourly1!C5946/hourly1!$C$8763+유형화!$F$73*hourly1!D5946/hourly1!$D$8763+유형화!$F$74*hourly1!E5946/hourly1!$E$8763</f>
        <v>340.48340531429648</v>
      </c>
      <c r="C5945" s="442">
        <f>hourly1!$F5946*유형화!$G$71/hourly1!$F$8763+유형화!$G$72*hourly1!$G5946/hourly1!$F$8763+유형화!$G$74*hourly1!I5946/hourly1!$I$8763</f>
        <v>0.36774163523401615</v>
      </c>
      <c r="D5945" s="14">
        <v>30.476977000000002</v>
      </c>
      <c r="E5945" s="14">
        <v>170.49875299999991</v>
      </c>
      <c r="F5945" s="1">
        <v>829847</v>
      </c>
      <c r="G5945" s="15">
        <f t="shared" si="184"/>
        <v>3.4874727178031473E-2</v>
      </c>
      <c r="H5945" s="15">
        <f t="shared" si="185"/>
        <v>7.4331057201372439E-2</v>
      </c>
    </row>
    <row r="5946" spans="1:8">
      <c r="A5946" s="1">
        <v>5945</v>
      </c>
      <c r="B5946" s="444">
        <f>유형화!$F$71*hourly1!B5947/hourly1!$B$8763+유형화!$F$72*hourly1!C5947/hourly1!$C$8763+유형화!$F$73*hourly1!D5947/hourly1!$D$8763+유형화!$F$74*hourly1!E5947/hourly1!$E$8763</f>
        <v>297.46092781414956</v>
      </c>
      <c r="C5946" s="442">
        <f>hourly1!$F5947*유형화!$G$71/hourly1!$F$8763+유형화!$G$72*hourly1!$G5947/hourly1!$F$8763+유형화!$G$74*hourly1!I5947/hourly1!$I$8763</f>
        <v>0.38899929185948506</v>
      </c>
      <c r="D5946" s="14">
        <v>19.098441000000001</v>
      </c>
      <c r="E5946" s="14">
        <v>111.636805</v>
      </c>
      <c r="F5946" s="1">
        <v>803461</v>
      </c>
      <c r="G5946" s="15">
        <f t="shared" si="184"/>
        <v>2.1854297406226693E-2</v>
      </c>
      <c r="H5946" s="15">
        <f t="shared" si="185"/>
        <v>4.7301640317361782E-2</v>
      </c>
    </row>
    <row r="5947" spans="1:8">
      <c r="A5947" s="1">
        <v>5946</v>
      </c>
      <c r="B5947" s="444">
        <f>유형화!$F$71*hourly1!B5948/hourly1!$B$8763+유형화!$F$72*hourly1!C5948/hourly1!$C$8763+유형화!$F$73*hourly1!D5948/hourly1!$D$8763+유형화!$F$74*hourly1!E5948/hourly1!$E$8763</f>
        <v>164.93252314723151</v>
      </c>
      <c r="C5947" s="442">
        <f>hourly1!$F5948*유형화!$G$71/hourly1!$F$8763+유형화!$G$72*hourly1!$G5948/hourly1!$F$8763+유형화!$G$74*hourly1!I5948/hourly1!$I$8763</f>
        <v>0.51663584402884766</v>
      </c>
      <c r="D5947" s="14">
        <v>20.606764999999999</v>
      </c>
      <c r="E5947" s="14">
        <v>42.781189999999988</v>
      </c>
      <c r="F5947" s="1">
        <v>796572</v>
      </c>
      <c r="G5947" s="15">
        <f t="shared" si="184"/>
        <v>2.3580268718803959E-2</v>
      </c>
      <c r="H5947" s="15">
        <f t="shared" si="185"/>
        <v>5.0932700010558232E-2</v>
      </c>
    </row>
    <row r="5948" spans="1:8">
      <c r="A5948" s="1">
        <v>5947</v>
      </c>
      <c r="B5948" s="444">
        <f>유형화!$F$71*hourly1!B5949/hourly1!$B$8763+유형화!$F$72*hourly1!C5949/hourly1!$C$8763+유형화!$F$73*hourly1!D5949/hourly1!$D$8763+유형화!$F$74*hourly1!E5949/hourly1!$E$8763</f>
        <v>118.37778522368683</v>
      </c>
      <c r="C5948" s="442">
        <f>hourly1!$F5949*유형화!$G$71/hourly1!$F$8763+유형화!$G$72*hourly1!$G5949/hourly1!$F$8763+유형화!$G$74*hourly1!I5949/hourly1!$I$8763</f>
        <v>0.63911457773564351</v>
      </c>
      <c r="D5948" s="14">
        <v>12.976328000000001</v>
      </c>
      <c r="E5948" s="14">
        <v>10.85565499999999</v>
      </c>
      <c r="F5948" s="1">
        <v>825985</v>
      </c>
      <c r="G5948" s="15">
        <f t="shared" si="184"/>
        <v>1.4848779088971023E-2</v>
      </c>
      <c r="H5948" s="15">
        <f t="shared" si="185"/>
        <v>3.2409109881697977E-2</v>
      </c>
    </row>
    <row r="5949" spans="1:8">
      <c r="A5949" s="1">
        <v>5948</v>
      </c>
      <c r="B5949" s="444">
        <f>유형화!$F$71*hourly1!B5950/hourly1!$B$8763+유형화!$F$72*hourly1!C5950/hourly1!$C$8763+유형화!$F$73*hourly1!D5950/hourly1!$D$8763+유형화!$F$74*hourly1!E5950/hourly1!$E$8763</f>
        <v>126.68233401048995</v>
      </c>
      <c r="C5949" s="442">
        <f>hourly1!$F5950*유형화!$G$71/hourly1!$F$8763+유형화!$G$72*hourly1!$G5950/hourly1!$F$8763+유형화!$G$74*hourly1!I5950/hourly1!$I$8763</f>
        <v>0.64448083735067163</v>
      </c>
      <c r="D5949" s="14">
        <v>11.683436</v>
      </c>
      <c r="E5949" s="14">
        <v>4.749485</v>
      </c>
      <c r="F5949" s="1">
        <v>853261</v>
      </c>
      <c r="G5949" s="15">
        <f t="shared" si="184"/>
        <v>1.3369326065442493E-2</v>
      </c>
      <c r="H5949" s="15">
        <f t="shared" si="185"/>
        <v>2.9231954933494616E-2</v>
      </c>
    </row>
    <row r="5950" spans="1:8">
      <c r="A5950" s="1">
        <v>5949</v>
      </c>
      <c r="B5950" s="444">
        <f>유형화!$F$71*hourly1!B5951/hourly1!$B$8763+유형화!$F$72*hourly1!C5951/hourly1!$C$8763+유형화!$F$73*hourly1!D5951/hourly1!$D$8763+유형화!$F$74*hourly1!E5951/hourly1!$E$8763</f>
        <v>64.047893113140859</v>
      </c>
      <c r="C5950" s="442">
        <f>hourly1!$F5951*유형화!$G$71/hourly1!$F$8763+유형화!$G$72*hourly1!$G5951/hourly1!$F$8763+유형화!$G$74*hourly1!I5951/hourly1!$I$8763</f>
        <v>0.54885255092574659</v>
      </c>
      <c r="D5950" s="14">
        <v>15.895742</v>
      </c>
      <c r="E5950" s="14">
        <v>3.8896000000000002</v>
      </c>
      <c r="F5950" s="1">
        <v>905309</v>
      </c>
      <c r="G5950" s="15">
        <f t="shared" si="184"/>
        <v>1.8189457095511025E-2</v>
      </c>
      <c r="H5950" s="15">
        <f t="shared" si="185"/>
        <v>3.9541936878081177E-2</v>
      </c>
    </row>
    <row r="5951" spans="1:8">
      <c r="A5951" s="1">
        <v>5950</v>
      </c>
      <c r="B5951" s="444">
        <f>유형화!$F$71*hourly1!B5952/hourly1!$B$8763+유형화!$F$72*hourly1!C5952/hourly1!$C$8763+유형화!$F$73*hourly1!D5952/hourly1!$D$8763+유형화!$F$74*hourly1!E5952/hourly1!$E$8763</f>
        <v>62.427643741095181</v>
      </c>
      <c r="C5951" s="442">
        <f>hourly1!$F5952*유형화!$G$71/hourly1!$F$8763+유형화!$G$72*hourly1!$G5952/hourly1!$F$8763+유형화!$G$74*hourly1!I5952/hourly1!$I$8763</f>
        <v>0.45841565518966554</v>
      </c>
      <c r="D5951" s="14">
        <v>8.4081639999999993</v>
      </c>
      <c r="E5951" s="14">
        <v>0.59620000000000006</v>
      </c>
      <c r="F5951" s="1">
        <v>912521</v>
      </c>
      <c r="G5951" s="15">
        <f t="shared" si="184"/>
        <v>9.6214406556183636E-3</v>
      </c>
      <c r="H5951" s="15">
        <f t="shared" si="185"/>
        <v>2.1132471125238746E-2</v>
      </c>
    </row>
    <row r="5952" spans="1:8">
      <c r="A5952" s="1">
        <v>5951</v>
      </c>
      <c r="B5952" s="444">
        <f>유형화!$F$71*hourly1!B5953/hourly1!$B$8763+유형화!$F$72*hourly1!C5953/hourly1!$C$8763+유형화!$F$73*hourly1!D5953/hourly1!$D$8763+유형화!$F$74*hourly1!E5953/hourly1!$E$8763</f>
        <v>60.807390762163259</v>
      </c>
      <c r="C5952" s="442">
        <f>hourly1!$F5953*유형화!$G$71/hourly1!$F$8763+유형화!$G$72*hourly1!$G5953/hourly1!$F$8763+유형화!$G$74*hourly1!I5953/hourly1!$I$8763</f>
        <v>0.35214342480158489</v>
      </c>
      <c r="D5952" s="14">
        <v>10.592917999999999</v>
      </c>
      <c r="E5952" s="14">
        <v>1.7520000000000001E-2</v>
      </c>
      <c r="F5952" s="1">
        <v>978407</v>
      </c>
      <c r="G5952" s="15">
        <f t="shared" si="184"/>
        <v>1.2121449094812086E-2</v>
      </c>
      <c r="H5952" s="15">
        <f t="shared" si="185"/>
        <v>2.6543311610095245E-2</v>
      </c>
    </row>
    <row r="5953" spans="1:8">
      <c r="A5953" s="1">
        <v>5952</v>
      </c>
      <c r="B5953" s="444">
        <f>유형화!$F$71*hourly1!B5954/hourly1!$B$8763+유형화!$F$72*hourly1!C5954/hourly1!$C$8763+유형화!$F$73*hourly1!D5954/hourly1!$D$8763+유형화!$F$74*hourly1!E5954/hourly1!$E$8763</f>
        <v>58.944508652524569</v>
      </c>
      <c r="C5953" s="442">
        <f>hourly1!$F5954*유형화!$G$71/hourly1!$F$8763+유형화!$G$72*hourly1!$G5954/hourly1!$F$8763+유형화!$G$74*hourly1!I5954/hourly1!$I$8763</f>
        <v>0.32039151396943533</v>
      </c>
      <c r="D5953" s="14">
        <v>17.386754</v>
      </c>
      <c r="E5953" s="14">
        <v>1.456E-2</v>
      </c>
      <c r="F5953" s="1">
        <v>988047</v>
      </c>
      <c r="G5953" s="15">
        <f t="shared" si="184"/>
        <v>1.9895618330569576E-2</v>
      </c>
      <c r="H5953" s="15">
        <f t="shared" si="185"/>
        <v>4.316289871812079E-2</v>
      </c>
    </row>
    <row r="5954" spans="1:8">
      <c r="A5954" s="1">
        <v>5953</v>
      </c>
      <c r="B5954" s="444">
        <f>유형화!$F$71*hourly1!B5955/hourly1!$B$8763+유형화!$F$72*hourly1!C5955/hourly1!$C$8763+유형화!$F$73*hourly1!D5955/hourly1!$D$8763+유형화!$F$74*hourly1!E5955/hourly1!$E$8763</f>
        <v>58.944508652524569</v>
      </c>
      <c r="C5954" s="442">
        <f>hourly1!$F5955*유형화!$G$71/hourly1!$F$8763+유형화!$G$72*hourly1!$G5955/hourly1!$F$8763+유형화!$G$74*hourly1!I5955/hourly1!$I$8763</f>
        <v>0.26284570315126932</v>
      </c>
      <c r="D5954" s="14">
        <v>18.244091000000001</v>
      </c>
      <c r="E5954" s="14">
        <v>1.6000000000000001E-3</v>
      </c>
      <c r="F5954" s="1">
        <v>876286</v>
      </c>
      <c r="G5954" s="15">
        <f t="shared" ref="G5954:G6017" si="186">D5954/$I$1</f>
        <v>2.0876666876645258E-2</v>
      </c>
      <c r="H5954" s="15">
        <f t="shared" ref="H5954:H6017" si="187">G5954/(1-$H$1*(1-G5954))</f>
        <v>4.5238296036908841E-2</v>
      </c>
    </row>
    <row r="5955" spans="1:8">
      <c r="A5955" s="1">
        <v>5954</v>
      </c>
      <c r="B5955" s="444">
        <f>유형화!$F$71*hourly1!B5956/hourly1!$B$8763+유형화!$F$72*hourly1!C5956/hourly1!$C$8763+유형화!$F$73*hourly1!D5956/hourly1!$D$8763+유형화!$F$74*hourly1!E5956/hourly1!$E$8763</f>
        <v>58.702782349869331</v>
      </c>
      <c r="C5955" s="442">
        <f>hourly1!$F5956*유형화!$G$71/hourly1!$F$8763+유형화!$G$72*hourly1!$G5956/hourly1!$F$8763+유형화!$G$74*hourly1!I5956/hourly1!$I$8763</f>
        <v>0.24337959741633258</v>
      </c>
      <c r="D5955" s="14">
        <v>19.804772</v>
      </c>
      <c r="E5955" s="14">
        <v>0.47295999999999999</v>
      </c>
      <c r="F5955" s="1">
        <v>745742</v>
      </c>
      <c r="G5955" s="15">
        <f t="shared" si="186"/>
        <v>2.2662550171006681E-2</v>
      </c>
      <c r="H5955" s="15">
        <f t="shared" si="187"/>
        <v>4.9003880177345513E-2</v>
      </c>
    </row>
    <row r="5956" spans="1:8">
      <c r="A5956" s="1">
        <v>5955</v>
      </c>
      <c r="B5956" s="444">
        <f>유형화!$F$71*hourly1!B5957/hourly1!$B$8763+유형화!$F$72*hourly1!C5957/hourly1!$C$8763+유형화!$F$73*hourly1!D5957/hourly1!$D$8763+유형화!$F$74*hourly1!E5957/hourly1!$E$8763</f>
        <v>58.702782349869331</v>
      </c>
      <c r="C5956" s="442">
        <f>hourly1!$F5957*유형화!$G$71/hourly1!$F$8763+유형화!$G$72*hourly1!$G5957/hourly1!$F$8763+유형화!$G$74*hourly1!I5957/hourly1!$I$8763</f>
        <v>0.23769929081085167</v>
      </c>
      <c r="D5956" s="14">
        <v>15.31739</v>
      </c>
      <c r="E5956" s="14">
        <v>0.30208000000000002</v>
      </c>
      <c r="F5956" s="1">
        <v>593224</v>
      </c>
      <c r="G5956" s="15">
        <f t="shared" si="186"/>
        <v>1.7527650374560031E-2</v>
      </c>
      <c r="H5956" s="15">
        <f t="shared" si="187"/>
        <v>3.8133414093683794E-2</v>
      </c>
    </row>
    <row r="5957" spans="1:8">
      <c r="A5957" s="1">
        <v>5956</v>
      </c>
      <c r="B5957" s="444">
        <f>유형화!$F$71*hourly1!B5958/hourly1!$B$8763+유형화!$F$72*hourly1!C5958/hourly1!$C$8763+유형화!$F$73*hourly1!D5958/hourly1!$D$8763+유형화!$F$74*hourly1!E5958/hourly1!$E$8763</f>
        <v>58.702782349869331</v>
      </c>
      <c r="C5957" s="442">
        <f>hourly1!$F5958*유형화!$G$71/hourly1!$F$8763+유형화!$G$72*hourly1!$G5958/hourly1!$F$8763+유형화!$G$74*hourly1!I5958/hourly1!$I$8763</f>
        <v>0.23773033697155815</v>
      </c>
      <c r="D5957" s="14">
        <v>13.983858</v>
      </c>
      <c r="E5957" s="14">
        <v>1.6000000000000001E-3</v>
      </c>
      <c r="F5957" s="1">
        <v>480055</v>
      </c>
      <c r="G5957" s="15">
        <f t="shared" si="186"/>
        <v>1.6001693102512524E-2</v>
      </c>
      <c r="H5957" s="15">
        <f t="shared" si="187"/>
        <v>3.4877202756405261E-2</v>
      </c>
    </row>
    <row r="5958" spans="1:8">
      <c r="A5958" s="1">
        <v>5957</v>
      </c>
      <c r="B5958" s="444">
        <f>유형화!$F$71*hourly1!B5959/hourly1!$B$8763+유형화!$F$72*hourly1!C5959/hourly1!$C$8763+유형화!$F$73*hourly1!D5959/hourly1!$D$8763+유형화!$F$74*hourly1!E5959/hourly1!$E$8763</f>
        <v>58.702782349869331</v>
      </c>
      <c r="C5958" s="442">
        <f>hourly1!$F5959*유형화!$G$71/hourly1!$F$8763+유형화!$G$72*hourly1!$G5959/hourly1!$F$8763+유형화!$G$74*hourly1!I5959/hourly1!$I$8763</f>
        <v>0.23636699493801444</v>
      </c>
      <c r="D5958" s="14">
        <v>27.800267000000002</v>
      </c>
      <c r="E5958" s="14">
        <v>1.6000000000000001E-3</v>
      </c>
      <c r="F5958" s="1">
        <v>538534</v>
      </c>
      <c r="G5958" s="15">
        <f t="shared" si="186"/>
        <v>3.1811774740697921E-2</v>
      </c>
      <c r="H5958" s="15">
        <f t="shared" si="187"/>
        <v>6.8047089906600189E-2</v>
      </c>
    </row>
    <row r="5959" spans="1:8">
      <c r="A5959" s="1">
        <v>5958</v>
      </c>
      <c r="B5959" s="444">
        <f>유형화!$F$71*hourly1!B5960/hourly1!$B$8763+유형화!$F$72*hourly1!C5960/hourly1!$C$8763+유형화!$F$73*hourly1!D5960/hourly1!$D$8763+유형화!$F$74*hourly1!E5960/hourly1!$E$8763</f>
        <v>60.565664459508021</v>
      </c>
      <c r="C5959" s="442">
        <f>hourly1!$F5960*유형화!$G$71/hourly1!$F$8763+유형화!$G$72*hourly1!$G5960/hourly1!$F$8763+유형화!$G$74*hourly1!I5960/hourly1!$I$8763</f>
        <v>0.42145581201349469</v>
      </c>
      <c r="D5959" s="14">
        <v>32.438003999999999</v>
      </c>
      <c r="E5959" s="14">
        <v>3.0145000000000002E-2</v>
      </c>
      <c r="F5959" s="1">
        <v>858289</v>
      </c>
      <c r="G5959" s="15">
        <f t="shared" si="186"/>
        <v>3.7118725380797891E-2</v>
      </c>
      <c r="H5959" s="15">
        <f t="shared" si="187"/>
        <v>7.8906288683435077E-2</v>
      </c>
    </row>
    <row r="5960" spans="1:8">
      <c r="A5960" s="1">
        <v>5959</v>
      </c>
      <c r="B5960" s="444">
        <f>유형화!$F$71*hourly1!B5961/hourly1!$B$8763+유형화!$F$72*hourly1!C5961/hourly1!$C$8763+유형화!$F$73*hourly1!D5961/hourly1!$D$8763+유형화!$F$74*hourly1!E5961/hourly1!$E$8763</f>
        <v>72.111119134815169</v>
      </c>
      <c r="C5960" s="442">
        <f>hourly1!$F5961*유형화!$G$71/hourly1!$F$8763+유형화!$G$72*hourly1!$G5961/hourly1!$F$8763+유형화!$G$74*hourly1!I5961/hourly1!$I$8763</f>
        <v>0.7518300680171186</v>
      </c>
      <c r="D5960" s="14">
        <v>24.976721999999999</v>
      </c>
      <c r="E5960" s="14">
        <v>3.298561000000003</v>
      </c>
      <c r="F5960" s="1">
        <v>866049</v>
      </c>
      <c r="G5960" s="15">
        <f t="shared" si="186"/>
        <v>2.858079938674812E-2</v>
      </c>
      <c r="H5960" s="15">
        <f t="shared" si="187"/>
        <v>6.1369135476602034E-2</v>
      </c>
    </row>
    <row r="5961" spans="1:8">
      <c r="A5961" s="1">
        <v>5960</v>
      </c>
      <c r="B5961" s="444">
        <f>유형화!$F$71*hourly1!B5962/hourly1!$B$8763+유형화!$F$72*hourly1!C5962/hourly1!$C$8763+유형화!$F$73*hourly1!D5962/hourly1!$D$8763+유형화!$F$74*hourly1!E5962/hourly1!$E$8763</f>
        <v>165.40321819587822</v>
      </c>
      <c r="C5961" s="442">
        <f>hourly1!$F5962*유형화!$G$71/hourly1!$F$8763+유형화!$G$72*hourly1!$G5962/hourly1!$F$8763+유형화!$G$74*hourly1!I5962/hourly1!$I$8763</f>
        <v>0.6504484635431631</v>
      </c>
      <c r="D5961" s="14">
        <v>27.250509000000001</v>
      </c>
      <c r="E5961" s="14">
        <v>47.321868000000073</v>
      </c>
      <c r="F5961" s="1">
        <v>861038</v>
      </c>
      <c r="G5961" s="15">
        <f t="shared" si="186"/>
        <v>3.1182688061138455E-2</v>
      </c>
      <c r="H5961" s="15">
        <f t="shared" si="187"/>
        <v>6.6750842610062672E-2</v>
      </c>
    </row>
    <row r="5962" spans="1:8">
      <c r="A5962" s="1">
        <v>5961</v>
      </c>
      <c r="B5962" s="444">
        <f>유형화!$F$71*hourly1!B5963/hourly1!$B$8763+유형화!$F$72*hourly1!C5963/hourly1!$C$8763+유형화!$F$73*hourly1!D5963/hourly1!$D$8763+유형화!$F$74*hourly1!E5963/hourly1!$E$8763</f>
        <v>274.79241961098967</v>
      </c>
      <c r="C5962" s="442">
        <f>hourly1!$F5963*유형화!$G$71/hourly1!$F$8763+유형화!$G$72*hourly1!$G5963/hourly1!$F$8763+유형화!$G$74*hourly1!I5963/hourly1!$I$8763</f>
        <v>0.57570136848789677</v>
      </c>
      <c r="D5962" s="14">
        <v>24.071636000000002</v>
      </c>
      <c r="E5962" s="14">
        <v>118.534729</v>
      </c>
      <c r="F5962" s="1">
        <v>809266</v>
      </c>
      <c r="G5962" s="15">
        <f t="shared" si="186"/>
        <v>2.7545111781555002E-2</v>
      </c>
      <c r="H5962" s="15">
        <f t="shared" si="187"/>
        <v>5.9217721047593992E-2</v>
      </c>
    </row>
    <row r="5963" spans="1:8">
      <c r="A5963" s="1">
        <v>5962</v>
      </c>
      <c r="B5963" s="444">
        <f>유형화!$F$71*hourly1!B5964/hourly1!$B$8763+유형화!$F$72*hourly1!C5964/hourly1!$C$8763+유형화!$F$73*hourly1!D5964/hourly1!$D$8763+유형화!$F$74*hourly1!E5964/hourly1!$E$8763</f>
        <v>345.15973893090143</v>
      </c>
      <c r="C5963" s="442">
        <f>hourly1!$F5964*유형화!$G$71/hourly1!$F$8763+유형화!$G$72*hourly1!$G5964/hourly1!$F$8763+유형화!$G$74*hourly1!I5964/hourly1!$I$8763</f>
        <v>0.49032010778780533</v>
      </c>
      <c r="D5963" s="14">
        <v>14.993731</v>
      </c>
      <c r="E5963" s="14">
        <v>183.0277640000001</v>
      </c>
      <c r="F5963" s="1">
        <v>827152</v>
      </c>
      <c r="G5963" s="15">
        <f t="shared" si="186"/>
        <v>1.7157288204988082E-2</v>
      </c>
      <c r="H5963" s="15">
        <f t="shared" si="187"/>
        <v>3.7344198571699246E-2</v>
      </c>
    </row>
    <row r="5964" spans="1:8">
      <c r="A5964" s="1">
        <v>5963</v>
      </c>
      <c r="B5964" s="444">
        <f>유형화!$F$71*hourly1!B5965/hourly1!$B$8763+유형화!$F$72*hourly1!C5965/hourly1!$C$8763+유형화!$F$73*hourly1!D5965/hourly1!$D$8763+유형화!$F$74*hourly1!E5965/hourly1!$E$8763</f>
        <v>414.40790102111333</v>
      </c>
      <c r="C5964" s="442">
        <f>hourly1!$F5965*유형화!$G$71/hourly1!$F$8763+유형화!$G$72*hourly1!$G5965/hourly1!$F$8763+유형화!$G$74*hourly1!I5965/hourly1!$I$8763</f>
        <v>0.45821617749567822</v>
      </c>
      <c r="D5964" s="14">
        <v>14.694051</v>
      </c>
      <c r="E5964" s="14">
        <v>259.98248099999972</v>
      </c>
      <c r="F5964" s="1">
        <v>810548</v>
      </c>
      <c r="G5964" s="15">
        <f t="shared" si="186"/>
        <v>1.6814365144058759E-2</v>
      </c>
      <c r="H5964" s="15">
        <f t="shared" si="187"/>
        <v>3.6612829614894739E-2</v>
      </c>
    </row>
    <row r="5965" spans="1:8">
      <c r="A5965" s="1">
        <v>5964</v>
      </c>
      <c r="B5965" s="444">
        <f>유형화!$F$71*hourly1!B5966/hourly1!$B$8763+유형화!$F$72*hourly1!C5966/hourly1!$C$8763+유형화!$F$73*hourly1!D5966/hourly1!$D$8763+유형화!$F$74*hourly1!E5966/hourly1!$E$8763</f>
        <v>347.0464364478529</v>
      </c>
      <c r="C5965" s="442">
        <f>hourly1!$F5966*유형화!$G$71/hourly1!$F$8763+유형화!$G$72*hourly1!$G5966/hourly1!$F$8763+유형화!$G$74*hourly1!I5966/hourly1!$I$8763</f>
        <v>0.44213956283881717</v>
      </c>
      <c r="D5965" s="14">
        <v>21.712595</v>
      </c>
      <c r="E5965" s="14">
        <v>342.16458900000009</v>
      </c>
      <c r="F5965" s="1">
        <v>893555</v>
      </c>
      <c r="G5965" s="15">
        <f t="shared" si="186"/>
        <v>2.4845667172045647E-2</v>
      </c>
      <c r="H5965" s="15">
        <f t="shared" si="187"/>
        <v>5.3585370699803868E-2</v>
      </c>
    </row>
    <row r="5966" spans="1:8">
      <c r="A5966" s="1">
        <v>5965</v>
      </c>
      <c r="B5966" s="444">
        <f>유형화!$F$71*hourly1!B5967/hourly1!$B$8763+유형화!$F$72*hourly1!C5967/hourly1!$C$8763+유형화!$F$73*hourly1!D5967/hourly1!$D$8763+유형화!$F$74*hourly1!E5967/hourly1!$E$8763</f>
        <v>196.56416746780283</v>
      </c>
      <c r="C5966" s="442">
        <f>hourly1!$F5967*유형화!$G$71/hourly1!$F$8763+유형화!$G$72*hourly1!$G5967/hourly1!$F$8763+유형화!$G$74*hourly1!I5967/hourly1!$I$8763</f>
        <v>0.55355135882857831</v>
      </c>
      <c r="D5966" s="14">
        <v>27.536994</v>
      </c>
      <c r="E5966" s="14">
        <v>349.08084200000042</v>
      </c>
      <c r="F5966" s="1">
        <v>922845</v>
      </c>
      <c r="G5966" s="15">
        <f t="shared" si="186"/>
        <v>3.1510512117166004E-2</v>
      </c>
      <c r="H5966" s="15">
        <f t="shared" si="187"/>
        <v>6.7426570971718225E-2</v>
      </c>
    </row>
    <row r="5967" spans="1:8">
      <c r="A5967" s="1">
        <v>5966</v>
      </c>
      <c r="B5967" s="444">
        <f>유형화!$F$71*hourly1!B5968/hourly1!$B$8763+유형화!$F$72*hourly1!C5968/hourly1!$C$8763+유형화!$F$73*hourly1!D5968/hourly1!$D$8763+유형화!$F$74*hourly1!E5968/hourly1!$E$8763</f>
        <v>274.98557668990117</v>
      </c>
      <c r="C5967" s="442">
        <f>hourly1!$F5968*유형화!$G$71/hourly1!$F$8763+유형화!$G$72*hourly1!$G5968/hourly1!$F$8763+유형화!$G$74*hourly1!I5968/hourly1!$I$8763</f>
        <v>0.51633817572160146</v>
      </c>
      <c r="D5967" s="14">
        <v>52.638632000000001</v>
      </c>
      <c r="E5967" s="14">
        <v>288.71317599999998</v>
      </c>
      <c r="F5967" s="1">
        <v>919358</v>
      </c>
      <c r="G5967" s="15">
        <f t="shared" si="186"/>
        <v>6.023425256464239E-2</v>
      </c>
      <c r="H5967" s="15">
        <f t="shared" si="187"/>
        <v>0.12467534064095519</v>
      </c>
    </row>
    <row r="5968" spans="1:8">
      <c r="A5968" s="1">
        <v>5967</v>
      </c>
      <c r="B5968" s="444">
        <f>유형화!$F$71*hourly1!B5969/hourly1!$B$8763+유형화!$F$72*hourly1!C5969/hourly1!$C$8763+유형화!$F$73*hourly1!D5969/hourly1!$D$8763+유형화!$F$74*hourly1!E5969/hourly1!$E$8763</f>
        <v>407.78838604889307</v>
      </c>
      <c r="C5968" s="442">
        <f>hourly1!$F5969*유형화!$G$71/hourly1!$F$8763+유형화!$G$72*hourly1!$G5969/hourly1!$F$8763+유형화!$G$74*hourly1!I5969/hourly1!$I$8763</f>
        <v>0.38889189332979701</v>
      </c>
      <c r="D5968" s="14">
        <v>73.359696</v>
      </c>
      <c r="E5968" s="14">
        <v>232.77257599999999</v>
      </c>
      <c r="F5968" s="1">
        <v>918695</v>
      </c>
      <c r="G5968" s="15">
        <f t="shared" si="186"/>
        <v>8.3945313338108521E-2</v>
      </c>
      <c r="H5968" s="15">
        <f t="shared" si="187"/>
        <v>0.16918662248387686</v>
      </c>
    </row>
    <row r="5969" spans="1:8">
      <c r="A5969" s="1">
        <v>5968</v>
      </c>
      <c r="B5969" s="444">
        <f>유형화!$F$71*hourly1!B5970/hourly1!$B$8763+유형화!$F$72*hourly1!C5970/hourly1!$C$8763+유형화!$F$73*hourly1!D5970/hourly1!$D$8763+유형화!$F$74*hourly1!E5970/hourly1!$E$8763</f>
        <v>340.48225111069672</v>
      </c>
      <c r="C5969" s="442">
        <f>hourly1!$F5970*유형화!$G$71/hourly1!$F$8763+유형화!$G$72*hourly1!$G5970/hourly1!$F$8763+유형화!$G$74*hourly1!I5970/hourly1!$I$8763</f>
        <v>0.36769763280151802</v>
      </c>
      <c r="D5969" s="14">
        <v>77.678458000000006</v>
      </c>
      <c r="E5969" s="14">
        <v>154.77151599999979</v>
      </c>
      <c r="F5969" s="1">
        <v>903643</v>
      </c>
      <c r="G5969" s="15">
        <f t="shared" si="186"/>
        <v>8.8887261697909753E-2</v>
      </c>
      <c r="H5969" s="15">
        <f t="shared" si="187"/>
        <v>0.17817077736630338</v>
      </c>
    </row>
    <row r="5970" spans="1:8">
      <c r="A5970" s="1">
        <v>5969</v>
      </c>
      <c r="B5970" s="444">
        <f>유형화!$F$71*hourly1!B5971/hourly1!$B$8763+유형화!$F$72*hourly1!C5971/hourly1!$C$8763+유형화!$F$73*hourly1!D5971/hourly1!$D$8763+유형화!$F$74*hourly1!E5971/hourly1!$E$8763</f>
        <v>297.45992149288594</v>
      </c>
      <c r="C5970" s="442">
        <f>hourly1!$F5971*유형화!$G$71/hourly1!$F$8763+유형화!$G$72*hourly1!$G5971/hourly1!$F$8763+유형화!$G$74*hourly1!I5971/hourly1!$I$8763</f>
        <v>0.3889619712778476</v>
      </c>
      <c r="D5970" s="14">
        <v>88.925898000000004</v>
      </c>
      <c r="E5970" s="14">
        <v>96.795696000000078</v>
      </c>
      <c r="F5970" s="1">
        <v>869657</v>
      </c>
      <c r="G5970" s="15">
        <f t="shared" si="186"/>
        <v>0.1017576786507223</v>
      </c>
      <c r="H5970" s="15">
        <f t="shared" si="187"/>
        <v>0.20111535793403393</v>
      </c>
    </row>
    <row r="5971" spans="1:8">
      <c r="A5971" s="1">
        <v>5970</v>
      </c>
      <c r="B5971" s="444">
        <f>유형화!$F$71*hourly1!B5972/hourly1!$B$8763+유형화!$F$72*hourly1!C5972/hourly1!$C$8763+유형화!$F$73*hourly1!D5972/hourly1!$D$8763+유형화!$F$74*hourly1!E5972/hourly1!$E$8763</f>
        <v>164.93126434393054</v>
      </c>
      <c r="C5971" s="442">
        <f>hourly1!$F5972*유형화!$G$71/hourly1!$F$8763+유형화!$G$72*hourly1!$G5972/hourly1!$F$8763+유형화!$G$74*hourly1!I5972/hourly1!$I$8763</f>
        <v>0.51656641796868596</v>
      </c>
      <c r="D5971" s="14">
        <v>70.423322999999996</v>
      </c>
      <c r="E5971" s="14">
        <v>39.207599999999992</v>
      </c>
      <c r="F5971" s="1">
        <v>872147</v>
      </c>
      <c r="G5971" s="15">
        <f t="shared" si="186"/>
        <v>8.0585229191050961E-2</v>
      </c>
      <c r="H5971" s="15">
        <f t="shared" si="187"/>
        <v>0.16302177405976678</v>
      </c>
    </row>
    <row r="5972" spans="1:8">
      <c r="A5972" s="1">
        <v>5971</v>
      </c>
      <c r="B5972" s="444">
        <f>유형화!$F$71*hourly1!B5973/hourly1!$B$8763+유형화!$F$72*hourly1!C5973/hourly1!$C$8763+유형화!$F$73*hourly1!D5973/hourly1!$D$8763+유형화!$F$74*hourly1!E5973/hourly1!$E$8763</f>
        <v>118.37675365421954</v>
      </c>
      <c r="C5972" s="442">
        <f>hourly1!$F5973*유형화!$G$71/hourly1!$F$8763+유형화!$G$72*hourly1!$G5973/hourly1!$F$8763+유형화!$G$74*hourly1!I5973/hourly1!$I$8763</f>
        <v>0.63894459796862668</v>
      </c>
      <c r="D5972" s="14">
        <v>70.518686000000002</v>
      </c>
      <c r="E5972" s="14">
        <v>9.3317479999999833</v>
      </c>
      <c r="F5972" s="1">
        <v>869270</v>
      </c>
      <c r="G5972" s="15">
        <f t="shared" si="186"/>
        <v>8.0694352829129595E-2</v>
      </c>
      <c r="H5972" s="15">
        <f t="shared" si="187"/>
        <v>0.163222710619709</v>
      </c>
    </row>
    <row r="5973" spans="1:8">
      <c r="A5973" s="1">
        <v>5972</v>
      </c>
      <c r="B5973" s="444">
        <f>유형화!$F$71*hourly1!B5974/hourly1!$B$8763+유형화!$F$72*hourly1!C5974/hourly1!$C$8763+유형화!$F$73*hourly1!D5974/hourly1!$D$8763+유형화!$F$74*hourly1!E5974/hourly1!$E$8763</f>
        <v>126.68140343383762</v>
      </c>
      <c r="C5973" s="442">
        <f>hourly1!$F5974*유형화!$G$71/hourly1!$F$8763+유형화!$G$72*hourly1!$G5974/hourly1!$F$8763+유형화!$G$74*hourly1!I5974/hourly1!$I$8763</f>
        <v>0.64426261787987904</v>
      </c>
      <c r="D5973" s="14">
        <v>64.940739999999991</v>
      </c>
      <c r="E5973" s="14">
        <v>5.5032379999999996</v>
      </c>
      <c r="F5973" s="1">
        <v>899568</v>
      </c>
      <c r="G5973" s="15">
        <f t="shared" si="186"/>
        <v>7.4311523424369655E-2</v>
      </c>
      <c r="H5973" s="15">
        <f t="shared" si="187"/>
        <v>0.15138696780462843</v>
      </c>
    </row>
    <row r="5974" spans="1:8">
      <c r="A5974" s="1">
        <v>5973</v>
      </c>
      <c r="B5974" s="444">
        <f>유형화!$F$71*hourly1!B5975/hourly1!$B$8763+유형화!$F$72*hourly1!C5975/hourly1!$C$8763+유형화!$F$73*hourly1!D5975/hourly1!$D$8763+유형화!$F$74*hourly1!E5975/hourly1!$E$8763</f>
        <v>64.047893113140859</v>
      </c>
      <c r="C5974" s="442">
        <f>hourly1!$F5975*유형화!$G$71/hourly1!$F$8763+유형화!$G$72*hourly1!$G5975/hourly1!$F$8763+유형화!$G$74*hourly1!I5975/hourly1!$I$8763</f>
        <v>0.54863376105305206</v>
      </c>
      <c r="D5974" s="14">
        <v>57.783989000000012</v>
      </c>
      <c r="E5974" s="14">
        <v>3.9745599999999999</v>
      </c>
      <c r="F5974" s="1">
        <v>889769</v>
      </c>
      <c r="G5974" s="15">
        <f t="shared" si="186"/>
        <v>6.6122071478197195E-2</v>
      </c>
      <c r="H5974" s="15">
        <f t="shared" si="187"/>
        <v>0.13595094350246267</v>
      </c>
    </row>
    <row r="5975" spans="1:8">
      <c r="A5975" s="1">
        <v>5974</v>
      </c>
      <c r="B5975" s="444">
        <f>유형화!$F$71*hourly1!B5976/hourly1!$B$8763+유형화!$F$72*hourly1!C5976/hourly1!$C$8763+유형화!$F$73*hourly1!D5976/hourly1!$D$8763+유형화!$F$74*hourly1!E5976/hourly1!$E$8763</f>
        <v>62.427643741095181</v>
      </c>
      <c r="C5975" s="442">
        <f>hourly1!$F5976*유형화!$G$71/hourly1!$F$8763+유형화!$G$72*hourly1!$G5976/hourly1!$F$8763+유형화!$G$74*hourly1!I5976/hourly1!$I$8763</f>
        <v>0.45822465203823248</v>
      </c>
      <c r="D5975" s="14">
        <v>34.179589999999997</v>
      </c>
      <c r="E5975" s="14">
        <v>0.83635999999999977</v>
      </c>
      <c r="F5975" s="1">
        <v>916977</v>
      </c>
      <c r="G5975" s="15">
        <f t="shared" si="186"/>
        <v>3.9111617806023631E-2</v>
      </c>
      <c r="H5975" s="15">
        <f t="shared" si="187"/>
        <v>8.2949465596511271E-2</v>
      </c>
    </row>
    <row r="5976" spans="1:8">
      <c r="A5976" s="1">
        <v>5975</v>
      </c>
      <c r="B5976" s="444">
        <f>유형화!$F$71*hourly1!B5977/hourly1!$B$8763+유형화!$F$72*hourly1!C5977/hourly1!$C$8763+유형화!$F$73*hourly1!D5977/hourly1!$D$8763+유형화!$F$74*hourly1!E5977/hourly1!$E$8763</f>
        <v>60.807390762163259</v>
      </c>
      <c r="C5976" s="442">
        <f>hourly1!$F5977*유형화!$G$71/hourly1!$F$8763+유형화!$G$72*hourly1!$G5977/hourly1!$F$8763+유형화!$G$74*hourly1!I5977/hourly1!$I$8763</f>
        <v>0.35199422396102359</v>
      </c>
      <c r="D5976" s="14">
        <v>23.658071</v>
      </c>
      <c r="E5976" s="14">
        <v>0.20608000000000001</v>
      </c>
      <c r="F5976" s="1">
        <v>959766</v>
      </c>
      <c r="G5976" s="15">
        <f t="shared" si="186"/>
        <v>2.7071870405109343E-2</v>
      </c>
      <c r="H5976" s="15">
        <f t="shared" si="187"/>
        <v>5.8232910686295367E-2</v>
      </c>
    </row>
    <row r="5977" spans="1:8">
      <c r="A5977" s="1">
        <v>5976</v>
      </c>
      <c r="B5977" s="444">
        <f>유형화!$F$71*hourly1!B5978/hourly1!$B$8763+유형화!$F$72*hourly1!C5978/hourly1!$C$8763+유형화!$F$73*hourly1!D5978/hourly1!$D$8763+유형화!$F$74*hourly1!E5978/hourly1!$E$8763</f>
        <v>58.944508652524569</v>
      </c>
      <c r="C5977" s="442">
        <f>hourly1!$F5978*유형화!$G$71/hourly1!$F$8763+유형화!$G$72*hourly1!$G5978/hourly1!$F$8763+유형화!$G$74*hourly1!I5978/hourly1!$I$8763</f>
        <v>0.32024524662437537</v>
      </c>
      <c r="D5977" s="14">
        <v>38.726018999999987</v>
      </c>
      <c r="E5977" s="14">
        <v>0.14856</v>
      </c>
      <c r="F5977" s="1">
        <v>950943</v>
      </c>
      <c r="G5977" s="15">
        <f t="shared" si="186"/>
        <v>4.4314084934219782E-2</v>
      </c>
      <c r="H5977" s="15">
        <f t="shared" si="187"/>
        <v>9.3416169544313102E-2</v>
      </c>
    </row>
    <row r="5978" spans="1:8">
      <c r="A5978" s="1">
        <v>5977</v>
      </c>
      <c r="B5978" s="444">
        <f>유형화!$F$71*hourly1!B5979/hourly1!$B$8763+유형화!$F$72*hourly1!C5979/hourly1!$C$8763+유형화!$F$73*hourly1!D5979/hourly1!$D$8763+유형화!$F$74*hourly1!E5979/hourly1!$E$8763</f>
        <v>58.944508652524569</v>
      </c>
      <c r="C5978" s="442">
        <f>hourly1!$F5979*유형화!$G$71/hourly1!$F$8763+유형화!$G$72*hourly1!$G5979/hourly1!$F$8763+유형화!$G$74*hourly1!I5979/hourly1!$I$8763</f>
        <v>0.26125493373050307</v>
      </c>
      <c r="D5978" s="14">
        <v>51.489207999999991</v>
      </c>
      <c r="E5978" s="14">
        <v>1.6000000000000001E-3</v>
      </c>
      <c r="F5978" s="1">
        <v>884341</v>
      </c>
      <c r="G5978" s="15">
        <f t="shared" si="186"/>
        <v>5.8918969608203434E-2</v>
      </c>
      <c r="H5978" s="15">
        <f t="shared" si="187"/>
        <v>0.12213579189406509</v>
      </c>
    </row>
    <row r="5979" spans="1:8">
      <c r="A5979" s="1">
        <v>5978</v>
      </c>
      <c r="B5979" s="444">
        <f>유형화!$F$71*hourly1!B5980/hourly1!$B$8763+유형화!$F$72*hourly1!C5980/hourly1!$C$8763+유형화!$F$73*hourly1!D5980/hourly1!$D$8763+유형화!$F$74*hourly1!E5980/hourly1!$E$8763</f>
        <v>58.702782349869331</v>
      </c>
      <c r="C5979" s="442">
        <f>hourly1!$F5980*유형화!$G$71/hourly1!$F$8763+유형화!$G$72*hourly1!$G5980/hourly1!$F$8763+유형화!$G$74*hourly1!I5980/hourly1!$I$8763</f>
        <v>0.26563700560533909</v>
      </c>
      <c r="D5979" s="14">
        <v>71.208000999999996</v>
      </c>
      <c r="E5979" s="14">
        <v>0.42743999999999999</v>
      </c>
      <c r="F5979" s="1">
        <v>760527</v>
      </c>
      <c r="G5979" s="15">
        <f t="shared" si="186"/>
        <v>8.1483134228437157E-2</v>
      </c>
      <c r="H5979" s="15">
        <f t="shared" si="187"/>
        <v>0.16467369629739093</v>
      </c>
    </row>
    <row r="5980" spans="1:8">
      <c r="A5980" s="1">
        <v>5979</v>
      </c>
      <c r="B5980" s="444">
        <f>유형화!$F$71*hourly1!B5981/hourly1!$B$8763+유형화!$F$72*hourly1!C5981/hourly1!$C$8763+유형화!$F$73*hourly1!D5981/hourly1!$D$8763+유형화!$F$74*hourly1!E5981/hourly1!$E$8763</f>
        <v>58.702782349869331</v>
      </c>
      <c r="C5980" s="442">
        <f>hourly1!$F5981*유형화!$G$71/hourly1!$F$8763+유형화!$G$72*hourly1!$G5981/hourly1!$F$8763+유형화!$G$74*hourly1!I5981/hourly1!$I$8763</f>
        <v>0.24851549614863752</v>
      </c>
      <c r="D5980" s="14">
        <v>88.807659000000029</v>
      </c>
      <c r="E5980" s="14">
        <v>1.1999999999999999E-3</v>
      </c>
      <c r="F5980" s="1">
        <v>652992</v>
      </c>
      <c r="G5980" s="15">
        <f t="shared" si="186"/>
        <v>0.10162237806409252</v>
      </c>
      <c r="H5980" s="15">
        <f t="shared" si="187"/>
        <v>0.20087749204737695</v>
      </c>
    </row>
    <row r="5981" spans="1:8">
      <c r="A5981" s="1">
        <v>5980</v>
      </c>
      <c r="B5981" s="444">
        <f>유형화!$F$71*hourly1!B5982/hourly1!$B$8763+유형화!$F$72*hourly1!C5982/hourly1!$C$8763+유형화!$F$73*hourly1!D5982/hourly1!$D$8763+유형화!$F$74*hourly1!E5982/hourly1!$E$8763</f>
        <v>58.702782349869331</v>
      </c>
      <c r="C5981" s="442">
        <f>hourly1!$F5982*유형화!$G$71/hourly1!$F$8763+유형화!$G$72*hourly1!$G5982/hourly1!$F$8763+유형화!$G$74*hourly1!I5982/hourly1!$I$8763</f>
        <v>0.2356824311687358</v>
      </c>
      <c r="D5981" s="14">
        <v>131.128006</v>
      </c>
      <c r="E5981" s="14">
        <v>1.6000000000000001E-3</v>
      </c>
      <c r="F5981" s="1">
        <v>519875</v>
      </c>
      <c r="G5981" s="15">
        <f t="shared" si="186"/>
        <v>0.1500494433765289</v>
      </c>
      <c r="H5981" s="15">
        <f t="shared" si="187"/>
        <v>0.28176860281955146</v>
      </c>
    </row>
    <row r="5982" spans="1:8">
      <c r="A5982" s="1">
        <v>5981</v>
      </c>
      <c r="B5982" s="444">
        <f>유형화!$F$71*hourly1!B5983/hourly1!$B$8763+유형화!$F$72*hourly1!C5983/hourly1!$C$8763+유형화!$F$73*hourly1!D5983/hourly1!$D$8763+유형화!$F$74*hourly1!E5983/hourly1!$E$8763</f>
        <v>58.702782349869331</v>
      </c>
      <c r="C5982" s="442">
        <f>hourly1!$F5983*유형화!$G$71/hourly1!$F$8763+유형화!$G$72*hourly1!$G5983/hourly1!$F$8763+유형화!$G$74*hourly1!I5983/hourly1!$I$8763</f>
        <v>0.23569106868326314</v>
      </c>
      <c r="D5982" s="14">
        <v>179.45595900000001</v>
      </c>
      <c r="E5982" s="14">
        <v>1.1999999999999999E-3</v>
      </c>
      <c r="F5982" s="1">
        <v>585229</v>
      </c>
      <c r="G5982" s="15">
        <f t="shared" si="186"/>
        <v>0.20535099693768846</v>
      </c>
      <c r="H5982" s="15">
        <f t="shared" si="187"/>
        <v>0.36478112226819193</v>
      </c>
    </row>
    <row r="5983" spans="1:8">
      <c r="A5983" s="1">
        <v>5982</v>
      </c>
      <c r="B5983" s="444">
        <f>유형화!$F$71*hourly1!B5984/hourly1!$B$8763+유형화!$F$72*hourly1!C5984/hourly1!$C$8763+유형화!$F$73*hourly1!D5984/hourly1!$D$8763+유형화!$F$74*hourly1!E5984/hourly1!$E$8763</f>
        <v>60.565664459508021</v>
      </c>
      <c r="C5983" s="442">
        <f>hourly1!$F5984*유형화!$G$71/hourly1!$F$8763+유형화!$G$72*hourly1!$G5984/hourly1!$F$8763+유형화!$G$74*hourly1!I5984/hourly1!$I$8763</f>
        <v>0.27449811767847748</v>
      </c>
      <c r="D5983" s="14">
        <v>195.07738099999989</v>
      </c>
      <c r="E5983" s="14">
        <v>3.9926000000000003E-2</v>
      </c>
      <c r="F5983" s="1">
        <v>935513</v>
      </c>
      <c r="G5983" s="15">
        <f t="shared" si="186"/>
        <v>0.22322655035569625</v>
      </c>
      <c r="H5983" s="15">
        <f t="shared" si="187"/>
        <v>0.38972843646546385</v>
      </c>
    </row>
    <row r="5984" spans="1:8">
      <c r="A5984" s="1">
        <v>5983</v>
      </c>
      <c r="B5984" s="444">
        <f>유형화!$F$71*hourly1!B5985/hourly1!$B$8763+유형화!$F$72*hourly1!C5985/hourly1!$C$8763+유형화!$F$73*hourly1!D5985/hourly1!$D$8763+유형화!$F$74*hourly1!E5985/hourly1!$E$8763</f>
        <v>72.111119134815169</v>
      </c>
      <c r="C5984" s="442">
        <f>hourly1!$F5985*유형화!$G$71/hourly1!$F$8763+유형화!$G$72*hourly1!$G5985/hourly1!$F$8763+유형화!$G$74*hourly1!I5985/hourly1!$I$8763</f>
        <v>0.36940362340663851</v>
      </c>
      <c r="D5984" s="14">
        <v>170.80820900000001</v>
      </c>
      <c r="E5984" s="14">
        <v>8.2627659999999921</v>
      </c>
      <c r="F5984" s="1">
        <v>965680</v>
      </c>
      <c r="G5984" s="15">
        <f t="shared" si="186"/>
        <v>0.19545539863232433</v>
      </c>
      <c r="H5984" s="15">
        <f t="shared" si="187"/>
        <v>0.35059234819308316</v>
      </c>
    </row>
    <row r="5985" spans="1:8">
      <c r="A5985" s="1">
        <v>5984</v>
      </c>
      <c r="B5985" s="444">
        <f>유형화!$F$71*hourly1!B5986/hourly1!$B$8763+유형화!$F$72*hourly1!C5986/hourly1!$C$8763+유형화!$F$73*hourly1!D5986/hourly1!$D$8763+유형화!$F$74*hourly1!E5986/hourly1!$E$8763</f>
        <v>107.90714297492077</v>
      </c>
      <c r="C5985" s="442">
        <f>hourly1!$F5986*유형화!$G$71/hourly1!$F$8763+유형화!$G$72*hourly1!$G5986/hourly1!$F$8763+유형화!$G$74*hourly1!I5986/hourly1!$I$8763</f>
        <v>0.47414016890056143</v>
      </c>
      <c r="D5985" s="14">
        <v>133.17760999999999</v>
      </c>
      <c r="E5985" s="14">
        <v>92.072545999999932</v>
      </c>
      <c r="F5985" s="1">
        <v>933445</v>
      </c>
      <c r="G5985" s="15">
        <f t="shared" si="186"/>
        <v>0.15239480001485303</v>
      </c>
      <c r="H5985" s="15">
        <f t="shared" si="187"/>
        <v>0.28548127924952144</v>
      </c>
    </row>
    <row r="5986" spans="1:8">
      <c r="A5986" s="1">
        <v>5985</v>
      </c>
      <c r="B5986" s="444">
        <f>유형화!$F$71*hourly1!B5987/hourly1!$B$8763+유형화!$F$72*hourly1!C5987/hourly1!$C$8763+유형화!$F$73*hourly1!D5987/hourly1!$D$8763+유형화!$F$74*hourly1!E5987/hourly1!$E$8763</f>
        <v>109.81150567033417</v>
      </c>
      <c r="C5986" s="442">
        <f>hourly1!$F5987*유형화!$G$71/hourly1!$F$8763+유형화!$G$72*hourly1!$G5987/hourly1!$F$8763+유형화!$G$74*hourly1!I5987/hourly1!$I$8763</f>
        <v>0.63363945284317902</v>
      </c>
      <c r="D5986" s="14">
        <v>142.46181100000001</v>
      </c>
      <c r="E5986" s="14">
        <v>256.49168600000007</v>
      </c>
      <c r="F5986" s="1">
        <v>900010</v>
      </c>
      <c r="G5986" s="15">
        <f t="shared" si="186"/>
        <v>0.16301868757893156</v>
      </c>
      <c r="H5986" s="15">
        <f t="shared" si="187"/>
        <v>0.30207649918613827</v>
      </c>
    </row>
    <row r="5987" spans="1:8">
      <c r="A5987" s="1">
        <v>5986</v>
      </c>
      <c r="B5987" s="444">
        <f>유형화!$F$71*hourly1!B5988/hourly1!$B$8763+유형화!$F$72*hourly1!C5988/hourly1!$C$8763+유형화!$F$73*hourly1!D5988/hourly1!$D$8763+유형화!$F$74*hourly1!E5988/hourly1!$E$8763</f>
        <v>114.16012481610079</v>
      </c>
      <c r="C5987" s="442">
        <f>hourly1!$F5988*유형화!$G$71/hourly1!$F$8763+유형화!$G$72*hourly1!$G5988/hourly1!$F$8763+유형화!$G$74*hourly1!I5988/hourly1!$I$8763</f>
        <v>0.62893054067807086</v>
      </c>
      <c r="D5987" s="14">
        <v>120.369405</v>
      </c>
      <c r="E5987" s="14">
        <v>455.23453100000057</v>
      </c>
      <c r="F5987" s="1">
        <v>902258</v>
      </c>
      <c r="G5987" s="15">
        <f t="shared" si="186"/>
        <v>0.13773840364669296</v>
      </c>
      <c r="H5987" s="15">
        <f t="shared" si="187"/>
        <v>0.26198154977490612</v>
      </c>
    </row>
    <row r="5988" spans="1:8">
      <c r="A5988" s="1">
        <v>5987</v>
      </c>
      <c r="B5988" s="444">
        <f>유형화!$F$71*hourly1!B5989/hourly1!$B$8763+유형화!$F$72*hourly1!C5989/hourly1!$C$8763+유형화!$F$73*hourly1!D5989/hourly1!$D$8763+유형화!$F$74*hourly1!E5989/hourly1!$E$8763</f>
        <v>117.51243727781807</v>
      </c>
      <c r="C5988" s="442">
        <f>hourly1!$F5989*유형화!$G$71/hourly1!$F$8763+유형화!$G$72*hourly1!$G5989/hourly1!$F$8763+유형화!$G$74*hourly1!I5989/hourly1!$I$8763</f>
        <v>0.58780554132207719</v>
      </c>
      <c r="D5988" s="14">
        <v>121.046549</v>
      </c>
      <c r="E5988" s="14">
        <v>676.95081199999993</v>
      </c>
      <c r="F5988" s="1">
        <v>906662</v>
      </c>
      <c r="G5988" s="15">
        <f t="shared" si="186"/>
        <v>0.13851325780169135</v>
      </c>
      <c r="H5988" s="15">
        <f t="shared" si="187"/>
        <v>0.26324195998737121</v>
      </c>
    </row>
    <row r="5989" spans="1:8">
      <c r="A5989" s="1">
        <v>5988</v>
      </c>
      <c r="B5989" s="444">
        <f>유형화!$F$71*hourly1!B5990/hourly1!$B$8763+유형화!$F$72*hourly1!C5990/hourly1!$C$8763+유형화!$F$73*hourly1!D5990/hourly1!$D$8763+유형화!$F$74*hourly1!E5990/hourly1!$E$8763</f>
        <v>116.15182239865541</v>
      </c>
      <c r="C5989" s="442">
        <f>hourly1!$F5990*유형화!$G$71/hourly1!$F$8763+유형화!$G$72*hourly1!$G5990/hourly1!$F$8763+유형화!$G$74*hourly1!I5990/hourly1!$I$8763</f>
        <v>0.61504182474816271</v>
      </c>
      <c r="D5989" s="14">
        <v>92.507649999999998</v>
      </c>
      <c r="E5989" s="14">
        <v>816.37888099999975</v>
      </c>
      <c r="F5989" s="1">
        <v>876205</v>
      </c>
      <c r="G5989" s="15">
        <f t="shared" si="186"/>
        <v>0.10585626834416101</v>
      </c>
      <c r="H5989" s="15">
        <f t="shared" si="187"/>
        <v>0.20828788904960141</v>
      </c>
    </row>
    <row r="5990" spans="1:8">
      <c r="A5990" s="1">
        <v>5989</v>
      </c>
      <c r="B5990" s="444">
        <f>유형화!$F$71*hourly1!B5991/hourly1!$B$8763+유형화!$F$72*hourly1!C5991/hourly1!$C$8763+유형화!$F$73*hourly1!D5991/hourly1!$D$8763+유형화!$F$74*hourly1!E5991/hourly1!$E$8763</f>
        <v>122.00273755651558</v>
      </c>
      <c r="C5990" s="442">
        <f>hourly1!$F5991*유형화!$G$71/hourly1!$F$8763+유형화!$G$72*hourly1!$G5991/hourly1!$F$8763+유형화!$G$74*hourly1!I5991/hourly1!$I$8763</f>
        <v>0.61939725070554108</v>
      </c>
      <c r="D5990" s="14">
        <v>79.722087999999999</v>
      </c>
      <c r="E5990" s="14">
        <v>892.64440199999945</v>
      </c>
      <c r="F5990" s="1">
        <v>888904</v>
      </c>
      <c r="G5990" s="15">
        <f t="shared" si="186"/>
        <v>9.1225782303245379E-2</v>
      </c>
      <c r="H5990" s="15">
        <f t="shared" si="187"/>
        <v>0.18238802781580407</v>
      </c>
    </row>
    <row r="5991" spans="1:8">
      <c r="A5991" s="1">
        <v>5990</v>
      </c>
      <c r="B5991" s="444">
        <f>유형화!$F$71*hourly1!B5992/hourly1!$B$8763+유형화!$F$72*hourly1!C5992/hourly1!$C$8763+유형화!$F$73*hourly1!D5992/hourly1!$D$8763+유형화!$F$74*hourly1!E5992/hourly1!$E$8763</f>
        <v>110.00922185346474</v>
      </c>
      <c r="C5991" s="442">
        <f>hourly1!$F5992*유형화!$G$71/hourly1!$F$8763+유형화!$G$72*hourly1!$G5992/hourly1!$F$8763+유형화!$G$74*hourly1!I5992/hourly1!$I$8763</f>
        <v>0.53744842419820493</v>
      </c>
      <c r="D5991" s="14">
        <v>125.05412</v>
      </c>
      <c r="E5991" s="14">
        <v>919.69777399999998</v>
      </c>
      <c r="F5991" s="1">
        <v>903617</v>
      </c>
      <c r="G5991" s="15">
        <f t="shared" si="186"/>
        <v>0.14309911109257356</v>
      </c>
      <c r="H5991" s="15">
        <f t="shared" si="187"/>
        <v>0.27065990186957151</v>
      </c>
    </row>
    <row r="5992" spans="1:8">
      <c r="A5992" s="1">
        <v>5991</v>
      </c>
      <c r="B5992" s="444">
        <f>유형화!$F$71*hourly1!B5993/hourly1!$B$8763+유형화!$F$72*hourly1!C5993/hourly1!$C$8763+유형화!$F$73*hourly1!D5993/hourly1!$D$8763+유형화!$F$74*hourly1!E5993/hourly1!$E$8763</f>
        <v>110.89590880741214</v>
      </c>
      <c r="C5992" s="442">
        <f>hourly1!$F5993*유형화!$G$71/hourly1!$F$8763+유형화!$G$72*hourly1!$G5993/hourly1!$F$8763+유형화!$G$74*hourly1!I5993/hourly1!$I$8763</f>
        <v>0.47370242618319869</v>
      </c>
      <c r="D5992" s="14">
        <v>130.26070799999999</v>
      </c>
      <c r="E5992" s="14">
        <v>856.92977000000064</v>
      </c>
      <c r="F5992" s="1">
        <v>864290</v>
      </c>
      <c r="G5992" s="15">
        <f t="shared" si="186"/>
        <v>0.14905699648351675</v>
      </c>
      <c r="H5992" s="15">
        <f t="shared" si="187"/>
        <v>0.28019214776124546</v>
      </c>
    </row>
    <row r="5993" spans="1:8">
      <c r="A5993" s="1">
        <v>5992</v>
      </c>
      <c r="B5993" s="444">
        <f>유형화!$F$71*hourly1!B5994/hourly1!$B$8763+유형화!$F$72*hourly1!C5994/hourly1!$C$8763+유형화!$F$73*hourly1!D5994/hourly1!$D$8763+유형화!$F$74*hourly1!E5994/hourly1!$E$8763</f>
        <v>109.50639916250633</v>
      </c>
      <c r="C5993" s="442">
        <f>hourly1!$F5994*유형화!$G$71/hourly1!$F$8763+유형화!$G$72*hourly1!$G5994/hourly1!$F$8763+유형화!$G$74*hourly1!I5994/hourly1!$I$8763</f>
        <v>0.419097852033538</v>
      </c>
      <c r="D5993" s="14">
        <v>93.143762999999993</v>
      </c>
      <c r="E5993" s="14">
        <v>771.38098600000137</v>
      </c>
      <c r="F5993" s="1">
        <v>872176</v>
      </c>
      <c r="G5993" s="15">
        <f t="shared" si="186"/>
        <v>0.10658417083033603</v>
      </c>
      <c r="H5993" s="15">
        <f t="shared" si="187"/>
        <v>0.20955506994446235</v>
      </c>
    </row>
    <row r="5994" spans="1:8">
      <c r="A5994" s="1">
        <v>5993</v>
      </c>
      <c r="B5994" s="444">
        <f>유형화!$F$71*hourly1!B5995/hourly1!$B$8763+유형화!$F$72*hourly1!C5995/hourly1!$C$8763+유형화!$F$73*hourly1!D5995/hourly1!$D$8763+유형화!$F$74*hourly1!E5995/hourly1!$E$8763</f>
        <v>108.14599348274612</v>
      </c>
      <c r="C5994" s="442">
        <f>hourly1!$F5995*유형화!$G$71/hourly1!$F$8763+유형화!$G$72*hourly1!$G5995/hourly1!$F$8763+유형화!$G$74*hourly1!I5995/hourly1!$I$8763</f>
        <v>0.47371896783837908</v>
      </c>
      <c r="D5994" s="14">
        <v>83.086932000000019</v>
      </c>
      <c r="E5994" s="14">
        <v>554.95992099999955</v>
      </c>
      <c r="F5994" s="1">
        <v>837466</v>
      </c>
      <c r="G5994" s="15">
        <f t="shared" si="186"/>
        <v>9.5076164724593695E-2</v>
      </c>
      <c r="H5994" s="15">
        <f t="shared" si="187"/>
        <v>0.1892846898469768</v>
      </c>
    </row>
    <row r="5995" spans="1:8">
      <c r="A5995" s="1">
        <v>5994</v>
      </c>
      <c r="B5995" s="444">
        <f>유형화!$F$71*hourly1!B5996/hourly1!$B$8763+유형화!$F$72*hourly1!C5996/hourly1!$C$8763+유형화!$F$73*hourly1!D5996/hourly1!$D$8763+유형화!$F$74*hourly1!E5996/hourly1!$E$8763</f>
        <v>107.53278785799274</v>
      </c>
      <c r="C5995" s="442">
        <f>hourly1!$F5996*유형화!$G$71/hourly1!$F$8763+유형화!$G$72*hourly1!$G5996/hourly1!$F$8763+유형화!$G$74*hourly1!I5996/hourly1!$I$8763</f>
        <v>0.54659465573672916</v>
      </c>
      <c r="D5995" s="14">
        <v>75.301479</v>
      </c>
      <c r="E5995" s="14">
        <v>249.4686279999998</v>
      </c>
      <c r="F5995" s="1">
        <v>886125</v>
      </c>
      <c r="G5995" s="15">
        <f t="shared" si="186"/>
        <v>8.6167290680675648E-2</v>
      </c>
      <c r="H5995" s="15">
        <f t="shared" si="187"/>
        <v>0.17323818833044641</v>
      </c>
    </row>
    <row r="5996" spans="1:8">
      <c r="A5996" s="1">
        <v>5995</v>
      </c>
      <c r="B5996" s="444">
        <f>유형화!$F$71*hourly1!B5997/hourly1!$B$8763+유형화!$F$72*hourly1!C5997/hourly1!$C$8763+유형화!$F$73*hourly1!D5997/hourly1!$D$8763+유형화!$F$74*hourly1!E5997/hourly1!$E$8763</f>
        <v>118.37535418235483</v>
      </c>
      <c r="C5996" s="442">
        <f>hourly1!$F5997*유형화!$G$71/hourly1!$F$8763+유형화!$G$72*hourly1!$G5997/hourly1!$F$8763+유형화!$G$74*hourly1!I5997/hourly1!$I$8763</f>
        <v>0.67413179500304288</v>
      </c>
      <c r="D5996" s="14">
        <v>87.323229999999995</v>
      </c>
      <c r="E5996" s="14">
        <v>42.510917000000077</v>
      </c>
      <c r="F5996" s="1">
        <v>863546</v>
      </c>
      <c r="G5996" s="15">
        <f t="shared" si="186"/>
        <v>9.992374973917173E-2</v>
      </c>
      <c r="H5996" s="15">
        <f t="shared" si="187"/>
        <v>0.19788524471289035</v>
      </c>
    </row>
    <row r="5997" spans="1:8">
      <c r="A5997" s="1">
        <v>5996</v>
      </c>
      <c r="B5997" s="444">
        <f>유형화!$F$71*hourly1!B5998/hourly1!$B$8763+유형화!$F$72*hourly1!C5998/hourly1!$C$8763+유형화!$F$73*hourly1!D5998/hourly1!$D$8763+유형화!$F$74*hourly1!E5998/hourly1!$E$8763</f>
        <v>126.68029972664534</v>
      </c>
      <c r="C5997" s="442">
        <f>hourly1!$F5998*유형화!$G$71/hourly1!$F$8763+유형화!$G$72*hourly1!$G5998/hourly1!$F$8763+유형화!$G$74*hourly1!I5998/hourly1!$I$8763</f>
        <v>0.57847026229578724</v>
      </c>
      <c r="D5997" s="14">
        <v>121.856094</v>
      </c>
      <c r="E5997" s="14">
        <v>15.734870000000001</v>
      </c>
      <c r="F5997" s="1">
        <v>847499</v>
      </c>
      <c r="G5997" s="15">
        <f t="shared" si="186"/>
        <v>0.1394396180838591</v>
      </c>
      <c r="H5997" s="15">
        <f t="shared" si="187"/>
        <v>0.26474613947964321</v>
      </c>
    </row>
    <row r="5998" spans="1:8">
      <c r="A5998" s="1">
        <v>5997</v>
      </c>
      <c r="B5998" s="444">
        <f>유형화!$F$71*hourly1!B5999/hourly1!$B$8763+유형화!$F$72*hourly1!C5999/hourly1!$C$8763+유형화!$F$73*hourly1!D5999/hourly1!$D$8763+유형화!$F$74*hourly1!E5999/hourly1!$E$8763</f>
        <v>64.047893113140859</v>
      </c>
      <c r="C5998" s="442">
        <f>hourly1!$F5999*유형화!$G$71/hourly1!$F$8763+유형화!$G$72*hourly1!$G5999/hourly1!$F$8763+유형화!$G$74*hourly1!I5999/hourly1!$I$8763</f>
        <v>0.41922635543362757</v>
      </c>
      <c r="D5998" s="14">
        <v>126.37398</v>
      </c>
      <c r="E5998" s="14">
        <v>18.120263999999999</v>
      </c>
      <c r="F5998" s="1">
        <v>882652</v>
      </c>
      <c r="G5998" s="15">
        <f t="shared" si="186"/>
        <v>0.14460942352983389</v>
      </c>
      <c r="H5998" s="15">
        <f t="shared" si="187"/>
        <v>0.2730874702726494</v>
      </c>
    </row>
    <row r="5999" spans="1:8">
      <c r="A5999" s="1">
        <v>5998</v>
      </c>
      <c r="B5999" s="444">
        <f>유형화!$F$71*hourly1!B6000/hourly1!$B$8763+유형화!$F$72*hourly1!C6000/hourly1!$C$8763+유형화!$F$73*hourly1!D6000/hourly1!$D$8763+유형화!$F$74*hourly1!E6000/hourly1!$E$8763</f>
        <v>62.427643741095181</v>
      </c>
      <c r="C5999" s="442">
        <f>hourly1!$F6000*유형화!$G$71/hourly1!$F$8763+유형화!$G$72*hourly1!$G6000/hourly1!$F$8763+유형화!$G$74*hourly1!I6000/hourly1!$I$8763</f>
        <v>0.41470037930732795</v>
      </c>
      <c r="D5999" s="14">
        <v>106.66572600000001</v>
      </c>
      <c r="E5999" s="14">
        <v>13.23783199999999</v>
      </c>
      <c r="F5999" s="1">
        <v>906590</v>
      </c>
      <c r="G5999" s="15">
        <f t="shared" si="186"/>
        <v>0.12205731866046486</v>
      </c>
      <c r="H5999" s="15">
        <f t="shared" si="187"/>
        <v>0.23602761134767269</v>
      </c>
    </row>
    <row r="6000" spans="1:8">
      <c r="A6000" s="1">
        <v>5999</v>
      </c>
      <c r="B6000" s="444">
        <f>유형화!$F$71*hourly1!B6001/hourly1!$B$8763+유형화!$F$72*hourly1!C6001/hourly1!$C$8763+유형화!$F$73*hourly1!D6001/hourly1!$D$8763+유형화!$F$74*hourly1!E6001/hourly1!$E$8763</f>
        <v>60.807390762163259</v>
      </c>
      <c r="C6000" s="442">
        <f>hourly1!$F6001*유형화!$G$71/hourly1!$F$8763+유형화!$G$72*hourly1!$G6001/hourly1!$F$8763+유형화!$G$74*hourly1!I6001/hourly1!$I$8763</f>
        <v>0.37834451026017496</v>
      </c>
      <c r="D6000" s="14">
        <v>111.716419</v>
      </c>
      <c r="E6000" s="14">
        <v>7.99864</v>
      </c>
      <c r="F6000" s="1">
        <v>884459</v>
      </c>
      <c r="G6000" s="15">
        <f t="shared" si="186"/>
        <v>0.12783681379986117</v>
      </c>
      <c r="H6000" s="15">
        <f t="shared" si="187"/>
        <v>0.24569343846676314</v>
      </c>
    </row>
    <row r="6001" spans="1:8">
      <c r="A6001" s="1">
        <v>6000</v>
      </c>
      <c r="B6001" s="444">
        <f>유형화!$F$71*hourly1!B6002/hourly1!$B$8763+유형화!$F$72*hourly1!C6002/hourly1!$C$8763+유형화!$F$73*hourly1!D6002/hourly1!$D$8763+유형화!$F$74*hourly1!E6002/hourly1!$E$8763</f>
        <v>58.944508652524569</v>
      </c>
      <c r="C6001" s="442">
        <f>hourly1!$F6002*유형화!$G$71/hourly1!$F$8763+유형화!$G$72*hourly1!$G6002/hourly1!$F$8763+유형화!$G$74*hourly1!I6002/hourly1!$I$8763</f>
        <v>0.31484125899778004</v>
      </c>
      <c r="D6001" s="14">
        <v>137.015501</v>
      </c>
      <c r="E6001" s="14">
        <v>1.2582</v>
      </c>
      <c r="F6001" s="1">
        <v>943153</v>
      </c>
      <c r="G6001" s="15">
        <f t="shared" si="186"/>
        <v>0.15678648891378888</v>
      </c>
      <c r="H6001" s="15">
        <f t="shared" si="187"/>
        <v>0.29238524104318608</v>
      </c>
    </row>
    <row r="6002" spans="1:8">
      <c r="A6002" s="1">
        <v>6001</v>
      </c>
      <c r="B6002" s="444">
        <f>유형화!$F$71*hourly1!B6003/hourly1!$B$8763+유형화!$F$72*hourly1!C6003/hourly1!$C$8763+유형화!$F$73*hourly1!D6003/hourly1!$D$8763+유형화!$F$74*hourly1!E6003/hourly1!$E$8763</f>
        <v>58.944508652524569</v>
      </c>
      <c r="C6002" s="442">
        <f>hourly1!$F6003*유형화!$G$71/hourly1!$F$8763+유형화!$G$72*hourly1!$G6003/hourly1!$F$8763+유형화!$G$74*hourly1!I6003/hourly1!$I$8763</f>
        <v>0.27505865977690241</v>
      </c>
      <c r="D6002" s="14">
        <v>170.497635</v>
      </c>
      <c r="E6002" s="14">
        <v>0.42736000000000002</v>
      </c>
      <c r="F6002" s="1">
        <v>858675</v>
      </c>
      <c r="G6002" s="15">
        <f t="shared" si="186"/>
        <v>0.19510000959493423</v>
      </c>
      <c r="H6002" s="15">
        <f t="shared" si="187"/>
        <v>0.35007761952162608</v>
      </c>
    </row>
    <row r="6003" spans="1:8">
      <c r="A6003" s="1">
        <v>6002</v>
      </c>
      <c r="B6003" s="444">
        <f>유형화!$F$71*hourly1!B6004/hourly1!$B$8763+유형화!$F$72*hourly1!C6004/hourly1!$C$8763+유형화!$F$73*hourly1!D6004/hourly1!$D$8763+유형화!$F$74*hourly1!E6004/hourly1!$E$8763</f>
        <v>58.702782349869331</v>
      </c>
      <c r="C6003" s="442">
        <f>hourly1!$F6004*유형화!$G$71/hourly1!$F$8763+유형화!$G$72*hourly1!$G6004/hourly1!$F$8763+유형화!$G$74*hourly1!I6004/hourly1!$I$8763</f>
        <v>0.26047877971284095</v>
      </c>
      <c r="D6003" s="14">
        <v>155.37715399999999</v>
      </c>
      <c r="E6003" s="14">
        <v>0.66656000000000015</v>
      </c>
      <c r="F6003" s="1">
        <v>755981</v>
      </c>
      <c r="G6003" s="15">
        <f t="shared" si="186"/>
        <v>0.17779768168768775</v>
      </c>
      <c r="H6003" s="15">
        <f t="shared" si="187"/>
        <v>0.32457345979690061</v>
      </c>
    </row>
    <row r="6004" spans="1:8">
      <c r="A6004" s="1">
        <v>6003</v>
      </c>
      <c r="B6004" s="444">
        <f>유형화!$F$71*hourly1!B6005/hourly1!$B$8763+유형화!$F$72*hourly1!C6005/hourly1!$C$8763+유형화!$F$73*hourly1!D6005/hourly1!$D$8763+유형화!$F$74*hourly1!E6005/hourly1!$E$8763</f>
        <v>58.702782349869331</v>
      </c>
      <c r="C6004" s="442">
        <f>hourly1!$F6005*유형화!$G$71/hourly1!$F$8763+유형화!$G$72*hourly1!$G6005/hourly1!$F$8763+유형화!$G$74*hourly1!I6005/hourly1!$I$8763</f>
        <v>0.25104669533505608</v>
      </c>
      <c r="D6004" s="14">
        <v>139.88757000000001</v>
      </c>
      <c r="E6004" s="14">
        <v>0.47423999999999988</v>
      </c>
      <c r="F6004" s="1">
        <v>643117</v>
      </c>
      <c r="G6004" s="15">
        <f t="shared" si="186"/>
        <v>0.16007299015738274</v>
      </c>
      <c r="H6004" s="15">
        <f t="shared" si="187"/>
        <v>0.29751123920388067</v>
      </c>
    </row>
    <row r="6005" spans="1:8">
      <c r="A6005" s="1">
        <v>6004</v>
      </c>
      <c r="B6005" s="444">
        <f>유형화!$F$71*hourly1!B6006/hourly1!$B$8763+유형화!$F$72*hourly1!C6006/hourly1!$C$8763+유형화!$F$73*hourly1!D6006/hourly1!$D$8763+유형화!$F$74*hourly1!E6006/hourly1!$E$8763</f>
        <v>58.702782349869331</v>
      </c>
      <c r="C6005" s="442">
        <f>hourly1!$F6006*유형화!$G$71/hourly1!$F$8763+유형화!$G$72*hourly1!$G6006/hourly1!$F$8763+유형화!$G$74*hourly1!I6006/hourly1!$I$8763</f>
        <v>0.23577076197767505</v>
      </c>
      <c r="D6005" s="14">
        <v>136.44079600000001</v>
      </c>
      <c r="E6005" s="14">
        <v>1.1999999999999999E-3</v>
      </c>
      <c r="F6005" s="1">
        <v>514938</v>
      </c>
      <c r="G6005" s="15">
        <f t="shared" si="186"/>
        <v>0.15612885544565158</v>
      </c>
      <c r="H6005" s="15">
        <f t="shared" si="187"/>
        <v>0.29135536944077428</v>
      </c>
    </row>
    <row r="6006" spans="1:8">
      <c r="A6006" s="1">
        <v>6005</v>
      </c>
      <c r="B6006" s="444">
        <f>유형화!$F$71*hourly1!B6007/hourly1!$B$8763+유형화!$F$72*hourly1!C6007/hourly1!$C$8763+유형화!$F$73*hourly1!D6007/hourly1!$D$8763+유형화!$F$74*hourly1!E6007/hourly1!$E$8763</f>
        <v>58.702782349869331</v>
      </c>
      <c r="C6006" s="442">
        <f>hourly1!$F6007*유형화!$G$71/hourly1!$F$8763+유형화!$G$72*hourly1!$G6007/hourly1!$F$8763+유형화!$G$74*hourly1!I6007/hourly1!$I$8763</f>
        <v>0.23578518499721579</v>
      </c>
      <c r="D6006" s="14">
        <v>117.685237</v>
      </c>
      <c r="E6006" s="14">
        <v>1.7305999999999998E-2</v>
      </c>
      <c r="F6006" s="1">
        <v>576846</v>
      </c>
      <c r="G6006" s="15">
        <f t="shared" si="186"/>
        <v>0.13466691703894959</v>
      </c>
      <c r="H6006" s="15">
        <f t="shared" si="187"/>
        <v>0.25696517298109001</v>
      </c>
    </row>
    <row r="6007" spans="1:8">
      <c r="A6007" s="1">
        <v>6006</v>
      </c>
      <c r="B6007" s="444">
        <f>유형화!$F$71*hourly1!B6008/hourly1!$B$8763+유형화!$F$72*hourly1!C6008/hourly1!$C$8763+유형화!$F$73*hourly1!D6008/hourly1!$D$8763+유형화!$F$74*hourly1!E6008/hourly1!$E$8763</f>
        <v>60.565664459508021</v>
      </c>
      <c r="C6007" s="442">
        <f>hourly1!$F6008*유형화!$G$71/hourly1!$F$8763+유형화!$G$72*hourly1!$G6008/hourly1!$F$8763+유형화!$G$74*hourly1!I6008/hourly1!$I$8763</f>
        <v>0.25106291104629114</v>
      </c>
      <c r="D6007" s="14">
        <v>108.148422</v>
      </c>
      <c r="E6007" s="14">
        <v>0.31801499999999988</v>
      </c>
      <c r="F6007" s="1">
        <v>937270</v>
      </c>
      <c r="G6007" s="15">
        <f t="shared" si="186"/>
        <v>0.12375396391789831</v>
      </c>
      <c r="H6007" s="15">
        <f t="shared" si="187"/>
        <v>0.2388774387802495</v>
      </c>
    </row>
    <row r="6008" spans="1:8">
      <c r="A6008" s="1">
        <v>6007</v>
      </c>
      <c r="B6008" s="444">
        <f>유형화!$F$71*hourly1!B6009/hourly1!$B$8763+유형화!$F$72*hourly1!C6009/hourly1!$C$8763+유형화!$F$73*hourly1!D6009/hourly1!$D$8763+유형화!$F$74*hourly1!E6009/hourly1!$E$8763</f>
        <v>72.111119134815169</v>
      </c>
      <c r="C6008" s="442">
        <f>hourly1!$F6009*유형화!$G$71/hourly1!$F$8763+유형화!$G$72*hourly1!$G6009/hourly1!$F$8763+유형화!$G$74*hourly1!I6009/hourly1!$I$8763</f>
        <v>0.31979389574733286</v>
      </c>
      <c r="D6008" s="14">
        <v>93.035083000000014</v>
      </c>
      <c r="E6008" s="14">
        <v>17.695479999999979</v>
      </c>
      <c r="F6008" s="1">
        <v>950009</v>
      </c>
      <c r="G6008" s="15">
        <f t="shared" si="186"/>
        <v>0.10645980858306631</v>
      </c>
      <c r="H6008" s="15">
        <f t="shared" si="187"/>
        <v>0.20933871321593292</v>
      </c>
    </row>
    <row r="6009" spans="1:8">
      <c r="A6009" s="1">
        <v>6008</v>
      </c>
      <c r="B6009" s="444">
        <f>유형화!$F$71*hourly1!B6010/hourly1!$B$8763+유형화!$F$72*hourly1!C6010/hourly1!$C$8763+유형화!$F$73*hourly1!D6010/hourly1!$D$8763+유형화!$F$74*hourly1!E6010/hourly1!$E$8763</f>
        <v>62.175031855739569</v>
      </c>
      <c r="C6009" s="442">
        <f>hourly1!$F6010*유형화!$G$71/hourly1!$F$8763+유형화!$G$72*hourly1!$G6010/hourly1!$F$8763+유형화!$G$74*hourly1!I6010/hourly1!$I$8763</f>
        <v>0.42518998881279901</v>
      </c>
      <c r="D6009" s="14">
        <v>84.860766000000012</v>
      </c>
      <c r="E6009" s="14">
        <v>174.01590499999989</v>
      </c>
      <c r="F6009" s="1">
        <v>911362</v>
      </c>
      <c r="G6009" s="15">
        <f t="shared" si="186"/>
        <v>9.7105958454106828E-2</v>
      </c>
      <c r="H6009" s="15">
        <f t="shared" si="187"/>
        <v>0.19289702387078314</v>
      </c>
    </row>
    <row r="6010" spans="1:8">
      <c r="A6010" s="1">
        <v>6009</v>
      </c>
      <c r="B6010" s="444">
        <f>유형화!$F$71*hourly1!B6011/hourly1!$B$8763+유형화!$F$72*hourly1!C6011/hourly1!$C$8763+유형화!$F$73*hourly1!D6011/hourly1!$D$8763+유형화!$F$74*hourly1!E6011/hourly1!$E$8763</f>
        <v>64.057883081562181</v>
      </c>
      <c r="C6010" s="442">
        <f>hourly1!$F6011*유형화!$G$71/hourly1!$F$8763+유형화!$G$72*hourly1!$G6011/hourly1!$F$8763+유형화!$G$74*hourly1!I6011/hourly1!$I$8763</f>
        <v>0.54589167613459044</v>
      </c>
      <c r="D6010" s="14">
        <v>76.935450000000017</v>
      </c>
      <c r="E6010" s="14">
        <v>460.38279499999908</v>
      </c>
      <c r="F6010" s="1">
        <v>886231</v>
      </c>
      <c r="G6010" s="15">
        <f t="shared" si="186"/>
        <v>8.8037039535419873E-2</v>
      </c>
      <c r="H6010" s="15">
        <f t="shared" si="187"/>
        <v>0.17663210519924888</v>
      </c>
    </row>
    <row r="6011" spans="1:8">
      <c r="A6011" s="1">
        <v>6010</v>
      </c>
      <c r="B6011" s="444">
        <f>유형화!$F$71*hourly1!B6012/hourly1!$B$8763+유형화!$F$72*hourly1!C6012/hourly1!$C$8763+유형화!$F$73*hourly1!D6012/hourly1!$D$8763+유형화!$F$74*hourly1!E6012/hourly1!$E$8763</f>
        <v>68.407043260266178</v>
      </c>
      <c r="C6011" s="442">
        <f>hourly1!$F6012*유형화!$G$71/hourly1!$F$8763+유형화!$G$72*hourly1!$G6012/hourly1!$F$8763+유형화!$G$74*hourly1!I6012/hourly1!$I$8763</f>
        <v>0.65148072801515633</v>
      </c>
      <c r="D6011" s="14">
        <v>60.728799999999993</v>
      </c>
      <c r="E6011" s="14">
        <v>783.08352199999968</v>
      </c>
      <c r="F6011" s="1">
        <v>870787</v>
      </c>
      <c r="G6011" s="15">
        <f t="shared" si="186"/>
        <v>6.9491811207169185E-2</v>
      </c>
      <c r="H6011" s="15">
        <f t="shared" si="187"/>
        <v>0.14233693946317658</v>
      </c>
    </row>
    <row r="6012" spans="1:8">
      <c r="A6012" s="1">
        <v>6011</v>
      </c>
      <c r="B6012" s="444">
        <f>유형화!$F$71*hourly1!B6013/hourly1!$B$8763+유형화!$F$72*hourly1!C6013/hourly1!$C$8763+유형화!$F$73*hourly1!D6013/hourly1!$D$8763+유형화!$F$74*hourly1!E6013/hourly1!$E$8763</f>
        <v>71.759788548333432</v>
      </c>
      <c r="C6012" s="442">
        <f>hourly1!$F6013*유형화!$G$71/hourly1!$F$8763+유형화!$G$72*hourly1!$G6013/hourly1!$F$8763+유형화!$G$74*hourly1!I6013/hourly1!$I$8763</f>
        <v>0.69666364799325531</v>
      </c>
      <c r="D6012" s="14">
        <v>36.561635999999993</v>
      </c>
      <c r="E6012" s="14">
        <v>1060.3950339999999</v>
      </c>
      <c r="F6012" s="1">
        <v>888729</v>
      </c>
      <c r="G6012" s="15">
        <f t="shared" si="186"/>
        <v>4.1837386978455689E-2</v>
      </c>
      <c r="H6012" s="15">
        <f t="shared" si="187"/>
        <v>8.8449160051360484E-2</v>
      </c>
    </row>
    <row r="6013" spans="1:8">
      <c r="A6013" s="1">
        <v>6012</v>
      </c>
      <c r="B6013" s="444">
        <f>유형화!$F$71*hourly1!B6014/hourly1!$B$8763+유형화!$F$72*hourly1!C6014/hourly1!$C$8763+유형화!$F$73*hourly1!D6014/hourly1!$D$8763+유형화!$F$74*hourly1!E6014/hourly1!$E$8763</f>
        <v>70.370401537560113</v>
      </c>
      <c r="C6013" s="442">
        <f>hourly1!$F6014*유형화!$G$71/hourly1!$F$8763+유형화!$G$72*hourly1!$G6014/hourly1!$F$8763+유형화!$G$74*hourly1!I6014/hourly1!$I$8763</f>
        <v>0.72171537361781657</v>
      </c>
      <c r="D6013" s="14">
        <v>32.373742999999997</v>
      </c>
      <c r="E6013" s="14">
        <v>1209.4656860000009</v>
      </c>
      <c r="F6013" s="1">
        <v>857812</v>
      </c>
      <c r="G6013" s="15">
        <f t="shared" si="186"/>
        <v>3.7045191682124709E-2</v>
      </c>
      <c r="H6013" s="15">
        <f t="shared" si="187"/>
        <v>7.8756743169529797E-2</v>
      </c>
    </row>
    <row r="6014" spans="1:8">
      <c r="A6014" s="1">
        <v>6013</v>
      </c>
      <c r="B6014" s="444">
        <f>유형화!$F$71*hourly1!B6015/hourly1!$B$8763+유형화!$F$72*hourly1!C6015/hourly1!$C$8763+유형화!$F$73*hourly1!D6015/hourly1!$D$8763+유형화!$F$74*hourly1!E6015/hourly1!$E$8763</f>
        <v>76.221727880452306</v>
      </c>
      <c r="C6014" s="442">
        <f>hourly1!$F6015*유형화!$G$71/hourly1!$F$8763+유형화!$G$72*hourly1!$G6015/hourly1!$F$8763+유형화!$G$74*hourly1!I6015/hourly1!$I$8763</f>
        <v>0.65103165874572555</v>
      </c>
      <c r="D6014" s="14">
        <v>40.373419000000013</v>
      </c>
      <c r="E6014" s="14">
        <v>1259.0196480000011</v>
      </c>
      <c r="F6014" s="1">
        <v>829633</v>
      </c>
      <c r="G6014" s="15">
        <f t="shared" si="186"/>
        <v>4.6199200559469945E-2</v>
      </c>
      <c r="H6014" s="15">
        <f t="shared" si="187"/>
        <v>9.7177685130201322E-2</v>
      </c>
    </row>
    <row r="6015" spans="1:8">
      <c r="A6015" s="1">
        <v>6014</v>
      </c>
      <c r="B6015" s="444">
        <f>유형화!$F$71*hourly1!B6016/hourly1!$B$8763+유형화!$F$72*hourly1!C6016/hourly1!$C$8763+유형화!$F$73*hourly1!D6016/hourly1!$D$8763+유형화!$F$74*hourly1!E6016/hourly1!$E$8763</f>
        <v>64.228608934889266</v>
      </c>
      <c r="C6015" s="442">
        <f>hourly1!$F6016*유형화!$G$71/hourly1!$F$8763+유형화!$G$72*hourly1!$G6016/hourly1!$F$8763+유형화!$G$74*hourly1!I6016/hourly1!$I$8763</f>
        <v>0.59073675521429214</v>
      </c>
      <c r="D6015" s="14">
        <v>86.574921999999972</v>
      </c>
      <c r="E6015" s="14">
        <v>1244.2488100000021</v>
      </c>
      <c r="F6015" s="1">
        <v>847097</v>
      </c>
      <c r="G6015" s="15">
        <f t="shared" si="186"/>
        <v>9.9067462800177128E-2</v>
      </c>
      <c r="H6015" s="15">
        <f t="shared" si="187"/>
        <v>0.1963726365027495</v>
      </c>
    </row>
    <row r="6016" spans="1:8">
      <c r="A6016" s="1">
        <v>6015</v>
      </c>
      <c r="B6016" s="444">
        <f>유형화!$F$71*hourly1!B6017/hourly1!$B$8763+유형화!$F$72*hourly1!C6017/hourly1!$C$8763+유형화!$F$73*hourly1!D6017/hourly1!$D$8763+유형화!$F$74*hourly1!E6017/hourly1!$E$8763</f>
        <v>65.144508060569706</v>
      </c>
      <c r="C6016" s="442">
        <f>hourly1!$F6017*유형화!$G$71/hourly1!$F$8763+유형화!$G$72*hourly1!$G6017/hourly1!$F$8763+유형화!$G$74*hourly1!I6017/hourly1!$I$8763</f>
        <v>0.51028710787933718</v>
      </c>
      <c r="D6016" s="14">
        <v>82.512602000000001</v>
      </c>
      <c r="E6016" s="14">
        <v>1131.736230999999</v>
      </c>
      <c r="F6016" s="1">
        <v>848072</v>
      </c>
      <c r="G6016" s="15">
        <f t="shared" si="186"/>
        <v>9.4418960368001528E-2</v>
      </c>
      <c r="H6016" s="15">
        <f t="shared" si="187"/>
        <v>0.18811164867240837</v>
      </c>
    </row>
    <row r="6017" spans="1:8">
      <c r="A6017" s="1">
        <v>6016</v>
      </c>
      <c r="B6017" s="444">
        <f>유형화!$F$71*hourly1!B6018/hourly1!$B$8763+유형화!$F$72*hourly1!C6018/hourly1!$C$8763+유형화!$F$73*hourly1!D6018/hourly1!$D$8763+유형화!$F$74*hourly1!E6018/hourly1!$E$8763</f>
        <v>63.755121049796394</v>
      </c>
      <c r="C6017" s="442">
        <f>hourly1!$F6018*유형화!$G$71/hourly1!$F$8763+유형화!$G$72*hourly1!$G6018/hourly1!$F$8763+유형화!$G$74*hourly1!I6018/hourly1!$I$8763</f>
        <v>0.47510113313471247</v>
      </c>
      <c r="D6017" s="14">
        <v>55.710272999999987</v>
      </c>
      <c r="E6017" s="14">
        <v>919.36383100000035</v>
      </c>
      <c r="F6017" s="1">
        <v>871037</v>
      </c>
      <c r="G6017" s="15">
        <f t="shared" si="186"/>
        <v>6.374912353966905E-2</v>
      </c>
      <c r="H6017" s="15">
        <f t="shared" si="187"/>
        <v>0.13142468628961687</v>
      </c>
    </row>
    <row r="6018" spans="1:8">
      <c r="A6018" s="1">
        <v>6017</v>
      </c>
      <c r="B6018" s="444">
        <f>유형화!$F$71*hourly1!B6019/hourly1!$B$8763+유형화!$F$72*hourly1!C6019/hourly1!$C$8763+유형화!$F$73*hourly1!D6019/hourly1!$D$8763+유형화!$F$74*hourly1!E6019/hourly1!$E$8763</f>
        <v>62.365726825250583</v>
      </c>
      <c r="C6018" s="442">
        <f>hourly1!$F6019*유형화!$G$71/hourly1!$F$8763+유형화!$G$72*hourly1!$G6019/hourly1!$F$8763+유형화!$G$74*hourly1!I6019/hourly1!$I$8763</f>
        <v>0.36469014802630839</v>
      </c>
      <c r="D6018" s="14">
        <v>36.441996000000003</v>
      </c>
      <c r="E6018" s="14">
        <v>563.22220800000025</v>
      </c>
      <c r="F6018" s="1">
        <v>836755</v>
      </c>
      <c r="G6018" s="15">
        <f t="shared" ref="G6018:G6081" si="188">D6018/$I$1</f>
        <v>4.1700483231093238E-2</v>
      </c>
      <c r="H6018" s="15">
        <f t="shared" ref="H6018:H6081" si="189">G6018/(1-$H$1*(1-G6018))</f>
        <v>8.8173765520685579E-2</v>
      </c>
    </row>
    <row r="6019" spans="1:8">
      <c r="A6019" s="1">
        <v>6018</v>
      </c>
      <c r="B6019" s="444">
        <f>유형화!$F$71*hourly1!B6020/hourly1!$B$8763+유형화!$F$72*hourly1!C6020/hourly1!$C$8763+유형화!$F$73*hourly1!D6020/hourly1!$D$8763+유형화!$F$74*hourly1!E6020/hourly1!$E$8763</f>
        <v>61.691554002225374</v>
      </c>
      <c r="C6019" s="442">
        <f>hourly1!$F6020*유형화!$G$71/hourly1!$F$8763+유형화!$G$72*hourly1!$G6020/hourly1!$F$8763+유형화!$G$74*hourly1!I6020/hourly1!$I$8763</f>
        <v>0.4952498469752622</v>
      </c>
      <c r="D6019" s="14">
        <v>29.99967100000001</v>
      </c>
      <c r="E6019" s="14">
        <v>213.53782300000029</v>
      </c>
      <c r="F6019" s="1">
        <v>847270</v>
      </c>
      <c r="G6019" s="15">
        <f t="shared" si="188"/>
        <v>3.432854713758858E-2</v>
      </c>
      <c r="H6019" s="15">
        <f t="shared" si="189"/>
        <v>7.3213819783617615E-2</v>
      </c>
    </row>
    <row r="6020" spans="1:8">
      <c r="A6020" s="1">
        <v>6019</v>
      </c>
      <c r="B6020" s="444">
        <f>유형화!$F$71*hourly1!B6021/hourly1!$B$8763+유형화!$F$72*hourly1!C6021/hourly1!$C$8763+유형화!$F$73*hourly1!D6021/hourly1!$D$8763+유형화!$F$74*hourly1!E6021/hourly1!$E$8763</f>
        <v>72.594596988329371</v>
      </c>
      <c r="C6020" s="442">
        <f>hourly1!$F6021*유형화!$G$71/hourly1!$F$8763+유형화!$G$72*hourly1!$G6021/hourly1!$F$8763+유형화!$G$74*hourly1!I6021/hourly1!$I$8763</f>
        <v>0.58069865955783495</v>
      </c>
      <c r="D6020" s="14">
        <v>39.441232999999997</v>
      </c>
      <c r="E6020" s="14">
        <v>39.895146999999973</v>
      </c>
      <c r="F6020" s="1">
        <v>832343</v>
      </c>
      <c r="G6020" s="15">
        <f t="shared" si="188"/>
        <v>4.5132502493281129E-2</v>
      </c>
      <c r="H6020" s="15">
        <f t="shared" si="189"/>
        <v>9.5051238554875711E-2</v>
      </c>
    </row>
    <row r="6021" spans="1:8">
      <c r="A6021" s="1">
        <v>6020</v>
      </c>
      <c r="B6021" s="444">
        <f>유형화!$F$71*hourly1!B6022/hourly1!$B$8763+유형화!$F$72*hourly1!C6022/hourly1!$C$8763+유형화!$F$73*hourly1!D6022/hourly1!$D$8763+유형화!$F$74*hourly1!E6022/hourly1!$E$8763</f>
        <v>80.928538291177986</v>
      </c>
      <c r="C6021" s="442">
        <f>hourly1!$F6022*유형화!$G$71/hourly1!$F$8763+유형화!$G$72*hourly1!$G6022/hourly1!$F$8763+유형화!$G$74*hourly1!I6022/hourly1!$I$8763</f>
        <v>0.61094666503040607</v>
      </c>
      <c r="D6021" s="14">
        <v>44.163311000000007</v>
      </c>
      <c r="E6021" s="14">
        <v>15.949166</v>
      </c>
      <c r="F6021" s="1">
        <v>824531</v>
      </c>
      <c r="G6021" s="15">
        <f t="shared" si="188"/>
        <v>5.0535964324924895E-2</v>
      </c>
      <c r="H6021" s="15">
        <f t="shared" si="189"/>
        <v>0.10576918459609204</v>
      </c>
    </row>
    <row r="6022" spans="1:8">
      <c r="A6022" s="1">
        <v>6021</v>
      </c>
      <c r="B6022" s="444">
        <f>유형화!$F$71*hourly1!B6023/hourly1!$B$8763+유형화!$F$72*hourly1!C6023/hourly1!$C$8763+유형화!$F$73*hourly1!D6023/hourly1!$D$8763+유형화!$F$74*hourly1!E6023/hourly1!$E$8763</f>
        <v>64.047893113140859</v>
      </c>
      <c r="C6022" s="442">
        <f>hourly1!$F6023*유형화!$G$71/hourly1!$F$8763+유형화!$G$72*hourly1!$G6023/hourly1!$F$8763+유형화!$G$74*hourly1!I6023/hourly1!$I$8763</f>
        <v>0.42001652504089915</v>
      </c>
      <c r="D6022" s="14">
        <v>45.327355999999988</v>
      </c>
      <c r="E6022" s="14">
        <v>18.93025999999999</v>
      </c>
      <c r="F6022" s="1">
        <v>864639</v>
      </c>
      <c r="G6022" s="15">
        <f t="shared" si="188"/>
        <v>5.1867978054434584E-2</v>
      </c>
      <c r="H6022" s="15">
        <f t="shared" si="189"/>
        <v>0.1083908243555509</v>
      </c>
    </row>
    <row r="6023" spans="1:8">
      <c r="A6023" s="1">
        <v>6022</v>
      </c>
      <c r="B6023" s="444">
        <f>유형화!$F$71*hourly1!B6024/hourly1!$B$8763+유형화!$F$72*hourly1!C6024/hourly1!$C$8763+유형화!$F$73*hourly1!D6024/hourly1!$D$8763+유형화!$F$74*hourly1!E6024/hourly1!$E$8763</f>
        <v>62.427643741095181</v>
      </c>
      <c r="C6023" s="442">
        <f>hourly1!$F6024*유형화!$G$71/hourly1!$F$8763+유형화!$G$72*hourly1!$G6024/hourly1!$F$8763+유형화!$G$74*hourly1!I6024/hourly1!$I$8763</f>
        <v>0.40498341992211473</v>
      </c>
      <c r="D6023" s="14">
        <v>43.873323999999997</v>
      </c>
      <c r="E6023" s="14">
        <v>14.12152</v>
      </c>
      <c r="F6023" s="1">
        <v>890105</v>
      </c>
      <c r="G6023" s="15">
        <f t="shared" si="188"/>
        <v>5.020413293921442E-2</v>
      </c>
      <c r="H6023" s="15">
        <f t="shared" si="189"/>
        <v>0.10511483009349175</v>
      </c>
    </row>
    <row r="6024" spans="1:8">
      <c r="A6024" s="1">
        <v>6023</v>
      </c>
      <c r="B6024" s="444">
        <f>유형화!$F$71*hourly1!B6025/hourly1!$B$8763+유형화!$F$72*hourly1!C6025/hourly1!$C$8763+유형화!$F$73*hourly1!D6025/hourly1!$D$8763+유형화!$F$74*hourly1!E6025/hourly1!$E$8763</f>
        <v>60.807390762163259</v>
      </c>
      <c r="C6024" s="442">
        <f>hourly1!$F6025*유형화!$G$71/hourly1!$F$8763+유형화!$G$72*hourly1!$G6025/hourly1!$F$8763+유형화!$G$74*hourly1!I6025/hourly1!$I$8763</f>
        <v>0.38996775280435791</v>
      </c>
      <c r="D6024" s="14">
        <v>65.059975999999992</v>
      </c>
      <c r="E6024" s="14">
        <v>8.4180799999999998</v>
      </c>
      <c r="F6024" s="1">
        <v>890075</v>
      </c>
      <c r="G6024" s="15">
        <f t="shared" si="188"/>
        <v>7.4447964875560824E-2</v>
      </c>
      <c r="H6024" s="15">
        <f t="shared" si="189"/>
        <v>0.1516417429785471</v>
      </c>
    </row>
    <row r="6025" spans="1:8">
      <c r="A6025" s="1">
        <v>6024</v>
      </c>
      <c r="B6025" s="444">
        <f>유형화!$F$71*hourly1!B6026/hourly1!$B$8763+유형화!$F$72*hourly1!C6026/hourly1!$C$8763+유형화!$F$73*hourly1!D6026/hourly1!$D$8763+유형화!$F$74*hourly1!E6026/hourly1!$E$8763</f>
        <v>58.944508652524569</v>
      </c>
      <c r="C6025" s="442">
        <f>hourly1!$F6026*유형화!$G$71/hourly1!$F$8763+유형화!$G$72*hourly1!$G6026/hourly1!$F$8763+유형화!$G$74*hourly1!I6026/hourly1!$I$8763</f>
        <v>0.31481192404278258</v>
      </c>
      <c r="D6025" s="14">
        <v>90.582083000000011</v>
      </c>
      <c r="E6025" s="14">
        <v>1.4630000000000001</v>
      </c>
      <c r="F6025" s="1">
        <v>934943</v>
      </c>
      <c r="G6025" s="15">
        <f t="shared" si="188"/>
        <v>0.10365284692910333</v>
      </c>
      <c r="H6025" s="15">
        <f t="shared" si="189"/>
        <v>0.20443982942060659</v>
      </c>
    </row>
    <row r="6026" spans="1:8">
      <c r="A6026" s="1">
        <v>6025</v>
      </c>
      <c r="B6026" s="444">
        <f>유형화!$F$71*hourly1!B6027/hourly1!$B$8763+유형화!$F$72*hourly1!C6027/hourly1!$C$8763+유형화!$F$73*hourly1!D6027/hourly1!$D$8763+유형화!$F$74*hourly1!E6027/hourly1!$E$8763</f>
        <v>58.944508652524569</v>
      </c>
      <c r="C6026" s="442">
        <f>hourly1!$F6027*유형화!$G$71/hourly1!$F$8763+유형화!$G$72*hourly1!$G6027/hourly1!$F$8763+유형화!$G$74*hourly1!I6027/hourly1!$I$8763</f>
        <v>0.26272510389183201</v>
      </c>
      <c r="D6026" s="14">
        <v>108.987143</v>
      </c>
      <c r="E6026" s="14">
        <v>0.22044</v>
      </c>
      <c r="F6026" s="1">
        <v>873497</v>
      </c>
      <c r="G6026" s="15">
        <f t="shared" si="188"/>
        <v>0.12471371022257564</v>
      </c>
      <c r="H6026" s="15">
        <f t="shared" si="189"/>
        <v>0.24048496739442843</v>
      </c>
    </row>
    <row r="6027" spans="1:8">
      <c r="A6027" s="1">
        <v>6026</v>
      </c>
      <c r="B6027" s="444">
        <f>유형화!$F$71*hourly1!B6028/hourly1!$B$8763+유형화!$F$72*hourly1!C6028/hourly1!$C$8763+유형화!$F$73*hourly1!D6028/hourly1!$D$8763+유형화!$F$74*hourly1!E6028/hourly1!$E$8763</f>
        <v>58.702782349869331</v>
      </c>
      <c r="C6027" s="442">
        <f>hourly1!$F6028*유형화!$G$71/hourly1!$F$8763+유형화!$G$72*hourly1!$G6028/hourly1!$F$8763+유형화!$G$74*hourly1!I6028/hourly1!$I$8763</f>
        <v>0.24321898853771717</v>
      </c>
      <c r="D6027" s="14">
        <v>104.798885</v>
      </c>
      <c r="E6027" s="14">
        <v>0.65291999999999994</v>
      </c>
      <c r="F6027" s="1">
        <v>743035</v>
      </c>
      <c r="G6027" s="15">
        <f t="shared" si="188"/>
        <v>0.11992109725767404</v>
      </c>
      <c r="H6027" s="15">
        <f t="shared" si="189"/>
        <v>0.23242477457621755</v>
      </c>
    </row>
    <row r="6028" spans="1:8">
      <c r="A6028" s="1">
        <v>6027</v>
      </c>
      <c r="B6028" s="444">
        <f>유형화!$F$71*hourly1!B6029/hourly1!$B$8763+유형화!$F$72*hourly1!C6029/hourly1!$C$8763+유형화!$F$73*hourly1!D6029/hourly1!$D$8763+유형화!$F$74*hourly1!E6029/hourly1!$E$8763</f>
        <v>58.702782349869331</v>
      </c>
      <c r="C6028" s="442">
        <f>hourly1!$F6029*유형화!$G$71/hourly1!$F$8763+유형화!$G$72*hourly1!$G6029/hourly1!$F$8763+유형화!$G$74*hourly1!I6029/hourly1!$I$8763</f>
        <v>0.23721811606289434</v>
      </c>
      <c r="D6028" s="14">
        <v>89.011932999999985</v>
      </c>
      <c r="E6028" s="14">
        <v>0.51192000000000004</v>
      </c>
      <c r="F6028" s="1">
        <v>647119</v>
      </c>
      <c r="G6028" s="15">
        <f t="shared" si="188"/>
        <v>0.10185612828215265</v>
      </c>
      <c r="H6028" s="15">
        <f t="shared" si="189"/>
        <v>0.20128839383719604</v>
      </c>
    </row>
    <row r="6029" spans="1:8">
      <c r="A6029" s="1">
        <v>6028</v>
      </c>
      <c r="B6029" s="444">
        <f>유형화!$F$71*hourly1!B6030/hourly1!$B$8763+유형화!$F$72*hourly1!C6030/hourly1!$C$8763+유형화!$F$73*hourly1!D6030/hourly1!$D$8763+유형화!$F$74*hourly1!E6030/hourly1!$E$8763</f>
        <v>58.702782349869331</v>
      </c>
      <c r="C6029" s="442">
        <f>hourly1!$F6030*유형화!$G$71/hourly1!$F$8763+유형화!$G$72*hourly1!$G6030/hourly1!$F$8763+유형화!$G$74*hourly1!I6030/hourly1!$I$8763</f>
        <v>0.23730815807754166</v>
      </c>
      <c r="D6029" s="14">
        <v>72.406872000000007</v>
      </c>
      <c r="E6029" s="14">
        <v>0</v>
      </c>
      <c r="F6029" s="1">
        <v>499514</v>
      </c>
      <c r="G6029" s="15">
        <f t="shared" si="188"/>
        <v>8.2854999261069956E-2</v>
      </c>
      <c r="H6029" s="15">
        <f t="shared" si="189"/>
        <v>0.16719122935450303</v>
      </c>
    </row>
    <row r="6030" spans="1:8">
      <c r="A6030" s="1">
        <v>6029</v>
      </c>
      <c r="B6030" s="444">
        <f>유형화!$F$71*hourly1!B6031/hourly1!$B$8763+유형화!$F$72*hourly1!C6031/hourly1!$C$8763+유형화!$F$73*hourly1!D6031/hourly1!$D$8763+유형화!$F$74*hourly1!E6031/hourly1!$E$8763</f>
        <v>58.702782349869331</v>
      </c>
      <c r="C6030" s="442">
        <f>hourly1!$F6031*유형화!$G$71/hourly1!$F$8763+유형화!$G$72*hourly1!$G6031/hourly1!$F$8763+유형화!$G$74*hourly1!I6031/hourly1!$I$8763</f>
        <v>0.23614062686861126</v>
      </c>
      <c r="D6030" s="14">
        <v>58.247522999999987</v>
      </c>
      <c r="E6030" s="14">
        <v>1.9580000000000001E-3</v>
      </c>
      <c r="F6030" s="1">
        <v>559843</v>
      </c>
      <c r="G6030" s="15">
        <f t="shared" si="188"/>
        <v>6.6652492254107507E-2</v>
      </c>
      <c r="H6030" s="15">
        <f t="shared" si="189"/>
        <v>0.13695936982056972</v>
      </c>
    </row>
    <row r="6031" spans="1:8">
      <c r="A6031" s="1">
        <v>6030</v>
      </c>
      <c r="B6031" s="444">
        <f>유형화!$F$71*hourly1!B6032/hourly1!$B$8763+유형화!$F$72*hourly1!C6032/hourly1!$C$8763+유형화!$F$73*hourly1!D6032/hourly1!$D$8763+유형화!$F$74*hourly1!E6032/hourly1!$E$8763</f>
        <v>60.565664459508021</v>
      </c>
      <c r="C6031" s="442">
        <f>hourly1!$F6032*유형화!$G$71/hourly1!$F$8763+유형화!$G$72*hourly1!$G6032/hourly1!$F$8763+유형화!$G$74*hourly1!I6032/hourly1!$I$8763</f>
        <v>0.42129666988262837</v>
      </c>
      <c r="D6031" s="14">
        <v>42.432137999999988</v>
      </c>
      <c r="E6031" s="14">
        <v>0.210343</v>
      </c>
      <c r="F6031" s="1">
        <v>889516</v>
      </c>
      <c r="G6031" s="15">
        <f t="shared" si="188"/>
        <v>4.8554987469084668E-2</v>
      </c>
      <c r="H6031" s="15">
        <f t="shared" si="189"/>
        <v>0.10185536696118243</v>
      </c>
    </row>
    <row r="6032" spans="1:8">
      <c r="A6032" s="1">
        <v>6031</v>
      </c>
      <c r="B6032" s="444">
        <f>유형화!$F$71*hourly1!B6033/hourly1!$B$8763+유형화!$F$72*hourly1!C6033/hourly1!$C$8763+유형화!$F$73*hourly1!D6033/hourly1!$D$8763+유형화!$F$74*hourly1!E6033/hourly1!$E$8763</f>
        <v>72.111119134815169</v>
      </c>
      <c r="C6032" s="442">
        <f>hourly1!$F6033*유형화!$G$71/hourly1!$F$8763+유형화!$G$72*hourly1!$G6033/hourly1!$F$8763+유형화!$G$74*hourly1!I6033/hourly1!$I$8763</f>
        <v>0.75149850153965225</v>
      </c>
      <c r="D6032" s="14">
        <v>21.937504000000001</v>
      </c>
      <c r="E6032" s="14">
        <v>20.317854000000001</v>
      </c>
      <c r="F6032" s="1">
        <v>930791</v>
      </c>
      <c r="G6032" s="15">
        <f t="shared" si="188"/>
        <v>2.5103029968063243E-2</v>
      </c>
      <c r="H6032" s="15">
        <f t="shared" si="189"/>
        <v>5.4123909340173193E-2</v>
      </c>
    </row>
    <row r="6033" spans="1:8">
      <c r="A6033" s="1">
        <v>6032</v>
      </c>
      <c r="B6033" s="444">
        <f>유형화!$F$71*hourly1!B6034/hourly1!$B$8763+유형화!$F$72*hourly1!C6034/hourly1!$C$8763+유형화!$F$73*hourly1!D6034/hourly1!$D$8763+유형화!$F$74*hourly1!E6034/hourly1!$E$8763</f>
        <v>165.43327437899362</v>
      </c>
      <c r="C6033" s="442">
        <f>hourly1!$F6034*유형화!$G$71/hourly1!$F$8763+유형화!$G$72*hourly1!$G6034/hourly1!$F$8763+유형화!$G$74*hourly1!I6034/hourly1!$I$8763</f>
        <v>0.65032558267611407</v>
      </c>
      <c r="D6033" s="14">
        <v>18.329726000000001</v>
      </c>
      <c r="E6033" s="14">
        <v>176.23263800000029</v>
      </c>
      <c r="F6033" s="1">
        <v>895166</v>
      </c>
      <c r="G6033" s="15">
        <f t="shared" si="188"/>
        <v>2.0974658789094144E-2</v>
      </c>
      <c r="H6033" s="15">
        <f t="shared" si="189"/>
        <v>4.5445330280422004E-2</v>
      </c>
    </row>
    <row r="6034" spans="1:8">
      <c r="A6034" s="1">
        <v>6033</v>
      </c>
      <c r="B6034" s="444">
        <f>유형화!$F$71*hourly1!B6035/hourly1!$B$8763+유형화!$F$72*hourly1!C6035/hourly1!$C$8763+유형화!$F$73*hourly1!D6035/hourly1!$D$8763+유형화!$F$74*hourly1!E6035/hourly1!$E$8763</f>
        <v>274.79376497956071</v>
      </c>
      <c r="C6034" s="442">
        <f>hourly1!$F6035*유형화!$G$71/hourly1!$F$8763+유형화!$G$72*hourly1!$G6035/hourly1!$F$8763+유형화!$G$74*hourly1!I6035/hourly1!$I$8763</f>
        <v>0.57569965728218853</v>
      </c>
      <c r="D6034" s="14">
        <v>3.658029</v>
      </c>
      <c r="E6034" s="14">
        <v>418.2870310000003</v>
      </c>
      <c r="F6034" s="1">
        <v>869114</v>
      </c>
      <c r="G6034" s="15">
        <f t="shared" si="188"/>
        <v>4.1858732703157304E-3</v>
      </c>
      <c r="H6034" s="15">
        <f t="shared" si="189"/>
        <v>9.2545934773561218E-3</v>
      </c>
    </row>
    <row r="6035" spans="1:8">
      <c r="A6035" s="1">
        <v>6034</v>
      </c>
      <c r="B6035" s="444">
        <f>유형화!$F$71*hourly1!B6036/hourly1!$B$8763+유형화!$F$72*hourly1!C6036/hourly1!$C$8763+유형화!$F$73*hourly1!D6036/hourly1!$D$8763+유형화!$F$74*hourly1!E6036/hourly1!$E$8763</f>
        <v>345.16333138960573</v>
      </c>
      <c r="C6035" s="442">
        <f>hourly1!$F6036*유형화!$G$71/hourly1!$F$8763+유형화!$G$72*hourly1!$G6036/hourly1!$F$8763+유형화!$G$74*hourly1!I6036/hourly1!$I$8763</f>
        <v>0.49050263639668334</v>
      </c>
      <c r="D6035" s="14">
        <v>1.209735</v>
      </c>
      <c r="E6035" s="14">
        <v>700.21326200000021</v>
      </c>
      <c r="F6035" s="1">
        <v>830815</v>
      </c>
      <c r="G6035" s="15">
        <f t="shared" si="188"/>
        <v>1.3842966801699494E-3</v>
      </c>
      <c r="H6035" s="15">
        <f t="shared" si="189"/>
        <v>3.0710189321068878E-3</v>
      </c>
    </row>
    <row r="6036" spans="1:8">
      <c r="A6036" s="1">
        <v>6035</v>
      </c>
      <c r="B6036" s="444">
        <f>유형화!$F$71*hourly1!B6037/hourly1!$B$8763+유형화!$F$72*hourly1!C6037/hourly1!$C$8763+유형화!$F$73*hourly1!D6037/hourly1!$D$8763+유형화!$F$74*hourly1!E6037/hourly1!$E$8763</f>
        <v>414.41267293162122</v>
      </c>
      <c r="C6036" s="442">
        <f>hourly1!$F6037*유형화!$G$71/hourly1!$F$8763+유형화!$G$72*hourly1!$G6037/hourly1!$F$8763+유형화!$G$74*hourly1!I6037/hourly1!$I$8763</f>
        <v>0.45848190329637073</v>
      </c>
      <c r="D6036" s="14">
        <v>0.69627599999999989</v>
      </c>
      <c r="E6036" s="14">
        <v>966.41039299999875</v>
      </c>
      <c r="F6036" s="1">
        <v>847330</v>
      </c>
      <c r="G6036" s="15">
        <f t="shared" si="188"/>
        <v>7.9674685388288473E-4</v>
      </c>
      <c r="H6036" s="15">
        <f t="shared" si="189"/>
        <v>1.7688260783238912E-3</v>
      </c>
    </row>
    <row r="6037" spans="1:8">
      <c r="A6037" s="1">
        <v>6036</v>
      </c>
      <c r="B6037" s="444">
        <f>유형화!$F$71*hourly1!B6038/hourly1!$B$8763+유형화!$F$72*hourly1!C6038/hourly1!$C$8763+유형화!$F$73*hourly1!D6038/hourly1!$D$8763+유형화!$F$74*hourly1!E6038/hourly1!$E$8763</f>
        <v>347.05257176136291</v>
      </c>
      <c r="C6037" s="442">
        <f>hourly1!$F6038*유형화!$G$71/hourly1!$F$8763+유형화!$G$72*hourly1!$G6038/hourly1!$F$8763+유형화!$G$74*hourly1!I6038/hourly1!$I$8763</f>
        <v>0.44249484173823961</v>
      </c>
      <c r="D6037" s="14">
        <v>0.46353</v>
      </c>
      <c r="E6037" s="14">
        <v>1100.8128690000019</v>
      </c>
      <c r="F6037" s="1">
        <v>844656</v>
      </c>
      <c r="G6037" s="15">
        <f t="shared" si="188"/>
        <v>5.3041619872052693E-4</v>
      </c>
      <c r="H6037" s="15">
        <f t="shared" si="189"/>
        <v>1.1779390218987797E-3</v>
      </c>
    </row>
    <row r="6038" spans="1:8">
      <c r="A6038" s="1">
        <v>6037</v>
      </c>
      <c r="B6038" s="444">
        <f>유형화!$F$71*hourly1!B6039/hourly1!$B$8763+유형화!$F$72*hourly1!C6039/hourly1!$C$8763+유형화!$F$73*hourly1!D6039/hourly1!$D$8763+유형화!$F$74*hourly1!E6039/hourly1!$E$8763</f>
        <v>196.57039656035536</v>
      </c>
      <c r="C6038" s="442">
        <f>hourly1!$F6039*유형화!$G$71/hourly1!$F$8763+유형화!$G$72*hourly1!$G6039/hourly1!$F$8763+유형화!$G$74*hourly1!I6039/hourly1!$I$8763</f>
        <v>0.554166740995652</v>
      </c>
      <c r="D6038" s="14">
        <v>3.4656669999999989</v>
      </c>
      <c r="E6038" s="14">
        <v>1062.6442149999989</v>
      </c>
      <c r="F6038" s="1">
        <v>818541</v>
      </c>
      <c r="G6038" s="15">
        <f t="shared" si="188"/>
        <v>3.9657539235241988E-3</v>
      </c>
      <c r="H6038" s="15">
        <f t="shared" si="189"/>
        <v>8.7702766799766536E-3</v>
      </c>
    </row>
    <row r="6039" spans="1:8">
      <c r="A6039" s="1">
        <v>6038</v>
      </c>
      <c r="B6039" s="444">
        <f>유형화!$F$71*hourly1!B6040/hourly1!$B$8763+유형화!$F$72*hourly1!C6040/hourly1!$C$8763+유형화!$F$73*hourly1!D6040/hourly1!$D$8763+유형화!$F$74*hourly1!E6040/hourly1!$E$8763</f>
        <v>274.99310426150339</v>
      </c>
      <c r="C6039" s="442">
        <f>hourly1!$F6040*유형화!$G$71/hourly1!$F$8763+유형화!$G$72*hourly1!$G6040/hourly1!$F$8763+유형화!$G$74*hourly1!I6040/hourly1!$I$8763</f>
        <v>0.51698142609592423</v>
      </c>
      <c r="D6039" s="14">
        <v>36.574072000000001</v>
      </c>
      <c r="E6039" s="14">
        <v>925.16933699999993</v>
      </c>
      <c r="F6039" s="1">
        <v>827529</v>
      </c>
      <c r="G6039" s="15">
        <f t="shared" si="188"/>
        <v>4.18516174615901E-2</v>
      </c>
      <c r="H6039" s="15">
        <f t="shared" si="189"/>
        <v>8.847778095189579E-2</v>
      </c>
    </row>
    <row r="6040" spans="1:8">
      <c r="A6040" s="1">
        <v>6039</v>
      </c>
      <c r="B6040" s="444">
        <f>유형화!$F$71*hourly1!B6041/hourly1!$B$8763+유형화!$F$72*hourly1!C6041/hourly1!$C$8763+유형화!$F$73*hourly1!D6041/hourly1!$D$8763+유형화!$F$74*hourly1!E6041/hourly1!$E$8763</f>
        <v>407.79649793606768</v>
      </c>
      <c r="C6040" s="442">
        <f>hourly1!$F6041*유형화!$G$71/hourly1!$F$8763+유형화!$G$72*hourly1!$G6041/hourly1!$F$8763+유형화!$G$74*hourly1!I6041/hourly1!$I$8763</f>
        <v>0.38930372350357723</v>
      </c>
      <c r="D6040" s="14">
        <v>36.566943999999992</v>
      </c>
      <c r="E6040" s="14">
        <v>808.28040599999997</v>
      </c>
      <c r="F6040" s="1">
        <v>825241</v>
      </c>
      <c r="G6040" s="15">
        <f t="shared" si="188"/>
        <v>4.1843460909340012E-2</v>
      </c>
      <c r="H6040" s="15">
        <f t="shared" si="189"/>
        <v>8.8461376292986491E-2</v>
      </c>
    </row>
    <row r="6041" spans="1:8">
      <c r="A6041" s="1">
        <v>6040</v>
      </c>
      <c r="B6041" s="444">
        <f>유형화!$F$71*hourly1!B6042/hourly1!$B$8763+유형화!$F$72*hourly1!C6042/hourly1!$C$8763+유형화!$F$73*hourly1!D6042/hourly1!$D$8763+유형화!$F$74*hourly1!E6042/hourly1!$E$8763</f>
        <v>340.489619979304</v>
      </c>
      <c r="C6041" s="442">
        <f>hourly1!$F6042*유형화!$G$71/hourly1!$F$8763+유형화!$G$72*hourly1!$G6042/hourly1!$F$8763+유형화!$G$74*hourly1!I6042/hourly1!$I$8763</f>
        <v>0.36806342339314901</v>
      </c>
      <c r="D6041" s="14">
        <v>47.860584000000003</v>
      </c>
      <c r="E6041" s="14">
        <v>657.83401900000058</v>
      </c>
      <c r="F6041" s="1">
        <v>816730</v>
      </c>
      <c r="G6041" s="15">
        <f t="shared" si="188"/>
        <v>5.4766744404514213E-2</v>
      </c>
      <c r="H6041" s="15">
        <f t="shared" si="189"/>
        <v>0.11406846082921498</v>
      </c>
    </row>
    <row r="6042" spans="1:8">
      <c r="A6042" s="1">
        <v>6041</v>
      </c>
      <c r="B6042" s="444">
        <f>유형화!$F$71*hourly1!B6043/hourly1!$B$8763+유형화!$F$72*hourly1!C6043/hourly1!$C$8763+유형화!$F$73*hourly1!D6043/hourly1!$D$8763+유형화!$F$74*hourly1!E6043/hourly1!$E$8763</f>
        <v>297.46698016927587</v>
      </c>
      <c r="C6042" s="442">
        <f>hourly1!$F6043*유형화!$G$71/hourly1!$F$8763+유형화!$G$72*hourly1!$G6043/hourly1!$F$8763+유형화!$G$74*hourly1!I6043/hourly1!$I$8763</f>
        <v>0.38932931010321459</v>
      </c>
      <c r="D6042" s="14">
        <v>39.842512000000013</v>
      </c>
      <c r="E6042" s="14">
        <v>438.17343100000011</v>
      </c>
      <c r="F6042" s="1">
        <v>813536</v>
      </c>
      <c r="G6042" s="15">
        <f t="shared" si="188"/>
        <v>4.5591685031210465E-2</v>
      </c>
      <c r="H6042" s="15">
        <f t="shared" si="189"/>
        <v>9.5967255855468461E-2</v>
      </c>
    </row>
    <row r="6043" spans="1:8">
      <c r="A6043" s="1">
        <v>6042</v>
      </c>
      <c r="B6043" s="444">
        <f>유형화!$F$71*hourly1!B6044/hourly1!$B$8763+유형화!$F$72*hourly1!C6044/hourly1!$C$8763+유형화!$F$73*hourly1!D6044/hourly1!$D$8763+유형화!$F$74*hourly1!E6044/hourly1!$E$8763</f>
        <v>164.93808857271421</v>
      </c>
      <c r="C6043" s="442">
        <f>hourly1!$F6044*유형화!$G$71/hourly1!$F$8763+유형화!$G$72*hourly1!$G6044/hourly1!$F$8763+유형화!$G$74*hourly1!I6044/hourly1!$I$8763</f>
        <v>0.51707040879275312</v>
      </c>
      <c r="D6043" s="14">
        <v>35.644710999999987</v>
      </c>
      <c r="E6043" s="14">
        <v>208.862818</v>
      </c>
      <c r="F6043" s="1">
        <v>827982</v>
      </c>
      <c r="G6043" s="15">
        <f t="shared" si="188"/>
        <v>4.0788152035708035E-2</v>
      </c>
      <c r="H6043" s="15">
        <f t="shared" si="189"/>
        <v>8.6336285318309391E-2</v>
      </c>
    </row>
    <row r="6044" spans="1:8">
      <c r="A6044" s="1">
        <v>6043</v>
      </c>
      <c r="B6044" s="444">
        <f>유형화!$F$71*hourly1!B6045/hourly1!$B$8763+유형화!$F$72*hourly1!C6045/hourly1!$C$8763+유형화!$F$73*hourly1!D6045/hourly1!$D$8763+유형화!$F$74*hourly1!E6045/hourly1!$E$8763</f>
        <v>118.38123340694116</v>
      </c>
      <c r="C6044" s="442">
        <f>hourly1!$F6045*유형화!$G$71/hourly1!$F$8763+유형화!$G$72*hourly1!$G6045/hourly1!$F$8763+유형화!$G$74*hourly1!I6045/hourly1!$I$8763</f>
        <v>0.63980500849592181</v>
      </c>
      <c r="D6044" s="14">
        <v>46.633425000000003</v>
      </c>
      <c r="E6044" s="14">
        <v>38.161968999999999</v>
      </c>
      <c r="F6044" s="1">
        <v>825591</v>
      </c>
      <c r="G6044" s="15">
        <f t="shared" si="188"/>
        <v>5.3362509485510731E-2</v>
      </c>
      <c r="H6044" s="15">
        <f t="shared" si="189"/>
        <v>0.11132278811198264</v>
      </c>
    </row>
    <row r="6045" spans="1:8">
      <c r="A6045" s="1">
        <v>6044</v>
      </c>
      <c r="B6045" s="444">
        <f>유형화!$F$71*hourly1!B6046/hourly1!$B$8763+유형화!$F$72*hourly1!C6046/hourly1!$C$8763+유형화!$F$73*hourly1!D6046/hourly1!$D$8763+유형화!$F$74*hourly1!E6046/hourly1!$E$8763</f>
        <v>126.68431058415457</v>
      </c>
      <c r="C6045" s="442">
        <f>hourly1!$F6046*유형화!$G$71/hourly1!$F$8763+유형화!$G$72*hourly1!$G6046/hourly1!$F$8763+유형화!$G$74*hourly1!I6046/hourly1!$I$8763</f>
        <v>0.6449293362181997</v>
      </c>
      <c r="D6045" s="14">
        <v>45.503008000000008</v>
      </c>
      <c r="E6045" s="14">
        <v>17.371960999999999</v>
      </c>
      <c r="F6045" s="1">
        <v>822140</v>
      </c>
      <c r="G6045" s="15">
        <f t="shared" si="188"/>
        <v>5.2068976190774559E-2</v>
      </c>
      <c r="H6045" s="15">
        <f t="shared" si="189"/>
        <v>0.10878572753232733</v>
      </c>
    </row>
    <row r="6046" spans="1:8">
      <c r="A6046" s="1">
        <v>6045</v>
      </c>
      <c r="B6046" s="444">
        <f>유형화!$F$71*hourly1!B6047/hourly1!$B$8763+유형화!$F$72*hourly1!C6047/hourly1!$C$8763+유형화!$F$73*hourly1!D6047/hourly1!$D$8763+유형화!$F$74*hourly1!E6047/hourly1!$E$8763</f>
        <v>64.047893113140859</v>
      </c>
      <c r="C6046" s="442">
        <f>hourly1!$F6047*유형화!$G$71/hourly1!$F$8763+유형화!$G$72*hourly1!$G6047/hourly1!$F$8763+유형화!$G$74*hourly1!I6047/hourly1!$I$8763</f>
        <v>0.54917882081411684</v>
      </c>
      <c r="D6046" s="14">
        <v>34.450853000000002</v>
      </c>
      <c r="E6046" s="14">
        <v>20.878028</v>
      </c>
      <c r="F6046" s="1">
        <v>829617</v>
      </c>
      <c r="G6046" s="15">
        <f t="shared" si="188"/>
        <v>3.9422023366210736E-2</v>
      </c>
      <c r="H6046" s="15">
        <f t="shared" si="189"/>
        <v>8.3577524549100363E-2</v>
      </c>
    </row>
    <row r="6047" spans="1:8">
      <c r="A6047" s="1">
        <v>6046</v>
      </c>
      <c r="B6047" s="444">
        <f>유형화!$F$71*hourly1!B6048/hourly1!$B$8763+유형화!$F$72*hourly1!C6048/hourly1!$C$8763+유형화!$F$73*hourly1!D6048/hourly1!$D$8763+유형화!$F$74*hourly1!E6048/hourly1!$E$8763</f>
        <v>62.427643741095181</v>
      </c>
      <c r="C6047" s="442">
        <f>hourly1!$F6048*유형화!$G$71/hourly1!$F$8763+유형화!$G$72*hourly1!$G6048/hourly1!$F$8763+유형화!$G$74*hourly1!I6048/hourly1!$I$8763</f>
        <v>0.45865644627860958</v>
      </c>
      <c r="D6047" s="14">
        <v>17.712723</v>
      </c>
      <c r="E6047" s="14">
        <v>14.941856</v>
      </c>
      <c r="F6047" s="1">
        <v>856022</v>
      </c>
      <c r="G6047" s="15">
        <f t="shared" si="188"/>
        <v>2.0268623827259611E-2</v>
      </c>
      <c r="H6047" s="15">
        <f t="shared" si="189"/>
        <v>4.3952559955703636E-2</v>
      </c>
    </row>
    <row r="6048" spans="1:8">
      <c r="A6048" s="1">
        <v>6047</v>
      </c>
      <c r="B6048" s="444">
        <f>유형화!$F$71*hourly1!B6049/hourly1!$B$8763+유형화!$F$72*hourly1!C6049/hourly1!$C$8763+유형화!$F$73*hourly1!D6049/hourly1!$D$8763+유형화!$F$74*hourly1!E6049/hourly1!$E$8763</f>
        <v>60.807390762163259</v>
      </c>
      <c r="C6048" s="442">
        <f>hourly1!$F6049*유형화!$G$71/hourly1!$F$8763+유형화!$G$72*hourly1!$G6049/hourly1!$F$8763+유형화!$G$74*hourly1!I6049/hourly1!$I$8763</f>
        <v>0.35228757351100692</v>
      </c>
      <c r="D6048" s="14">
        <v>12.336179</v>
      </c>
      <c r="E6048" s="14">
        <v>8.0541199999999993</v>
      </c>
      <c r="F6048" s="1">
        <v>893827</v>
      </c>
      <c r="G6048" s="15">
        <f t="shared" si="188"/>
        <v>1.4116258218272799E-2</v>
      </c>
      <c r="H6048" s="15">
        <f t="shared" si="189"/>
        <v>3.0837418421336707E-2</v>
      </c>
    </row>
    <row r="6049" spans="1:8">
      <c r="A6049" s="1">
        <v>6048</v>
      </c>
      <c r="B6049" s="444">
        <f>유형화!$F$71*hourly1!B6050/hourly1!$B$8763+유형화!$F$72*hourly1!C6050/hourly1!$C$8763+유형화!$F$73*hourly1!D6050/hourly1!$D$8763+유형화!$F$74*hourly1!E6050/hourly1!$E$8763</f>
        <v>58.944508652524569</v>
      </c>
      <c r="C6049" s="442">
        <f>hourly1!$F6050*유형화!$G$71/hourly1!$F$8763+유형화!$G$72*hourly1!$G6050/hourly1!$F$8763+유형화!$G$74*hourly1!I6050/hourly1!$I$8763</f>
        <v>0.32054478910930195</v>
      </c>
      <c r="D6049" s="14">
        <v>9.4347470000000015</v>
      </c>
      <c r="E6049" s="14">
        <v>0.76371999999999995</v>
      </c>
      <c r="F6049" s="1">
        <v>904085</v>
      </c>
      <c r="G6049" s="15">
        <f t="shared" si="188"/>
        <v>1.07961569685455E-2</v>
      </c>
      <c r="H6049" s="15">
        <f t="shared" si="189"/>
        <v>2.3679008242511991E-2</v>
      </c>
    </row>
    <row r="6050" spans="1:8">
      <c r="A6050" s="1">
        <v>6049</v>
      </c>
      <c r="B6050" s="444">
        <f>유형화!$F$71*hourly1!B6051/hourly1!$B$8763+유형화!$F$72*hourly1!C6051/hourly1!$C$8763+유형화!$F$73*hourly1!D6051/hourly1!$D$8763+유형화!$F$74*hourly1!E6051/hourly1!$E$8763</f>
        <v>58.944508652524569</v>
      </c>
      <c r="C6050" s="442">
        <f>hourly1!$F6051*유형화!$G$71/hourly1!$F$8763+유형화!$G$72*hourly1!$G6051/hourly1!$F$8763+유형화!$G$74*hourly1!I6051/hourly1!$I$8763</f>
        <v>0.26292009985658438</v>
      </c>
      <c r="D6050" s="14">
        <v>7.3733110000000002</v>
      </c>
      <c r="E6050" s="14">
        <v>0.21528</v>
      </c>
      <c r="F6050" s="1">
        <v>845463</v>
      </c>
      <c r="G6050" s="15">
        <f t="shared" si="188"/>
        <v>8.4372610027490073E-3</v>
      </c>
      <c r="H6050" s="15">
        <f t="shared" si="189"/>
        <v>1.8558093971875921E-2</v>
      </c>
    </row>
    <row r="6051" spans="1:8">
      <c r="A6051" s="1">
        <v>6050</v>
      </c>
      <c r="B6051" s="444">
        <f>유형화!$F$71*hourly1!B6052/hourly1!$B$8763+유형화!$F$72*hourly1!C6052/hourly1!$C$8763+유형화!$F$73*hourly1!D6052/hourly1!$D$8763+유형화!$F$74*hourly1!E6052/hourly1!$E$8763</f>
        <v>58.702782349869331</v>
      </c>
      <c r="C6051" s="442">
        <f>hourly1!$F6052*유형화!$G$71/hourly1!$F$8763+유형화!$G$72*hourly1!$G6052/hourly1!$F$8763+유형화!$G$74*hourly1!I6052/hourly1!$I$8763</f>
        <v>0.24345065319621717</v>
      </c>
      <c r="D6051" s="14">
        <v>5.1578219999999986</v>
      </c>
      <c r="E6051" s="14">
        <v>0.65556000000000003</v>
      </c>
      <c r="F6051" s="1">
        <v>754082</v>
      </c>
      <c r="G6051" s="15">
        <f t="shared" si="188"/>
        <v>5.9020825813153512E-3</v>
      </c>
      <c r="H6051" s="15">
        <f t="shared" si="189"/>
        <v>1.3021804246895018E-2</v>
      </c>
    </row>
    <row r="6052" spans="1:8">
      <c r="A6052" s="1">
        <v>6051</v>
      </c>
      <c r="B6052" s="444">
        <f>유형화!$F$71*hourly1!B6053/hourly1!$B$8763+유형화!$F$72*hourly1!C6053/hourly1!$C$8763+유형화!$F$73*hourly1!D6053/hourly1!$D$8763+유형화!$F$74*hourly1!E6053/hourly1!$E$8763</f>
        <v>58.702782349869331</v>
      </c>
      <c r="C6052" s="442">
        <f>hourly1!$F6053*유형화!$G$71/hourly1!$F$8763+유형화!$G$72*hourly1!$G6053/hourly1!$F$8763+유형화!$G$74*hourly1!I6053/hourly1!$I$8763</f>
        <v>0.23781125255576174</v>
      </c>
      <c r="D6052" s="14">
        <v>7.3811230000000014</v>
      </c>
      <c r="E6052" s="14">
        <v>0.51095999999999997</v>
      </c>
      <c r="F6052" s="1">
        <v>632078</v>
      </c>
      <c r="G6052" s="15">
        <f t="shared" si="188"/>
        <v>8.44620025445743E-3</v>
      </c>
      <c r="H6052" s="15">
        <f t="shared" si="189"/>
        <v>1.8577555312518108E-2</v>
      </c>
    </row>
    <row r="6053" spans="1:8">
      <c r="A6053" s="1">
        <v>6052</v>
      </c>
      <c r="B6053" s="444">
        <f>유형화!$F$71*hourly1!B6054/hourly1!$B$8763+유형화!$F$72*hourly1!C6054/hourly1!$C$8763+유형화!$F$73*hourly1!D6054/hourly1!$D$8763+유형화!$F$74*hourly1!E6054/hourly1!$E$8763</f>
        <v>58.702782349869331</v>
      </c>
      <c r="C6053" s="442">
        <f>hourly1!$F6054*유형화!$G$71/hourly1!$F$8763+유형화!$G$72*hourly1!$G6054/hourly1!$F$8763+유형화!$G$74*hourly1!I6054/hourly1!$I$8763</f>
        <v>0.23784417289414861</v>
      </c>
      <c r="D6053" s="14">
        <v>11.775971</v>
      </c>
      <c r="E6053" s="14">
        <v>5.7599999999999986E-3</v>
      </c>
      <c r="F6053" s="1">
        <v>515556</v>
      </c>
      <c r="G6053" s="15">
        <f t="shared" si="188"/>
        <v>1.3475213630322011E-2</v>
      </c>
      <c r="H6053" s="15">
        <f t="shared" si="189"/>
        <v>2.9459726163058034E-2</v>
      </c>
    </row>
    <row r="6054" spans="1:8">
      <c r="A6054" s="1">
        <v>6053</v>
      </c>
      <c r="B6054" s="444">
        <f>유형화!$F$71*hourly1!B6055/hourly1!$B$8763+유형화!$F$72*hourly1!C6055/hourly1!$C$8763+유형화!$F$73*hourly1!D6055/hourly1!$D$8763+유형화!$F$74*hourly1!E6055/hourly1!$E$8763</f>
        <v>58.702782349869331</v>
      </c>
      <c r="C6054" s="442">
        <f>hourly1!$F6055*유형화!$G$71/hourly1!$F$8763+유형화!$G$72*hourly1!$G6055/hourly1!$F$8763+유형화!$G$74*hourly1!I6055/hourly1!$I$8763</f>
        <v>0.23644440662481547</v>
      </c>
      <c r="D6054" s="14">
        <v>16.88644</v>
      </c>
      <c r="E6054" s="14">
        <v>4.0933999999999998E-2</v>
      </c>
      <c r="F6054" s="1">
        <v>575412</v>
      </c>
      <c r="G6054" s="15">
        <f t="shared" si="188"/>
        <v>1.9323110294311597E-2</v>
      </c>
      <c r="H6054" s="15">
        <f t="shared" si="189"/>
        <v>4.1949517684349499E-2</v>
      </c>
    </row>
    <row r="6055" spans="1:8">
      <c r="A6055" s="1">
        <v>6054</v>
      </c>
      <c r="B6055" s="444">
        <f>유형화!$F$71*hourly1!B6056/hourly1!$B$8763+유형화!$F$72*hourly1!C6056/hourly1!$C$8763+유형화!$F$73*hourly1!D6056/hourly1!$D$8763+유형화!$F$74*hourly1!E6056/hourly1!$E$8763</f>
        <v>60.565664459508021</v>
      </c>
      <c r="C6055" s="442">
        <f>hourly1!$F6056*유형화!$G$71/hourly1!$F$8763+유형화!$G$72*hourly1!$G6056/hourly1!$F$8763+유형화!$G$74*hourly1!I6056/hourly1!$I$8763</f>
        <v>0.4215751889831395</v>
      </c>
      <c r="D6055" s="14">
        <v>18.430508</v>
      </c>
      <c r="E6055" s="14">
        <v>0.30520599999999998</v>
      </c>
      <c r="F6055" s="1">
        <v>883335</v>
      </c>
      <c r="G6055" s="15">
        <f t="shared" si="188"/>
        <v>2.1089983375074454E-2</v>
      </c>
      <c r="H6055" s="15">
        <f t="shared" si="189"/>
        <v>4.5688922524484255E-2</v>
      </c>
    </row>
    <row r="6056" spans="1:8">
      <c r="A6056" s="1">
        <v>6055</v>
      </c>
      <c r="B6056" s="444">
        <f>유형화!$F$71*hourly1!B6057/hourly1!$B$8763+유형화!$F$72*hourly1!C6057/hourly1!$C$8763+유형화!$F$73*hourly1!D6057/hourly1!$D$8763+유형화!$F$74*hourly1!E6057/hourly1!$E$8763</f>
        <v>72.111119134815169</v>
      </c>
      <c r="C6056" s="442">
        <f>hourly1!$F6057*유형화!$G$71/hourly1!$F$8763+유형화!$G$72*hourly1!$G6057/hourly1!$F$8763+유형화!$G$74*hourly1!I6057/hourly1!$I$8763</f>
        <v>0.7521666866257235</v>
      </c>
      <c r="D6056" s="14">
        <v>22.437759</v>
      </c>
      <c r="E6056" s="14">
        <v>18.331726</v>
      </c>
      <c r="F6056" s="1">
        <v>960486</v>
      </c>
      <c r="G6056" s="15">
        <f t="shared" si="188"/>
        <v>2.567547049077145E-2</v>
      </c>
      <c r="H6056" s="15">
        <f t="shared" si="189"/>
        <v>5.5320578782956965E-2</v>
      </c>
    </row>
    <row r="6057" spans="1:8">
      <c r="A6057" s="1">
        <v>6056</v>
      </c>
      <c r="B6057" s="444">
        <f>유형화!$F$71*hourly1!B6058/hourly1!$B$8763+유형화!$F$72*hourly1!C6058/hourly1!$C$8763+유형화!$F$73*hourly1!D6058/hourly1!$D$8763+유형화!$F$74*hourly1!E6058/hourly1!$E$8763</f>
        <v>165.40656538631757</v>
      </c>
      <c r="C6057" s="442">
        <f>hourly1!$F6058*유형화!$G$71/hourly1!$F$8763+유형화!$G$72*hourly1!$G6058/hourly1!$F$8763+유형화!$G$74*hourly1!I6058/hourly1!$I$8763</f>
        <v>0.6508010534050449</v>
      </c>
      <c r="D6057" s="14">
        <v>25.784155999999999</v>
      </c>
      <c r="E6057" s="14">
        <v>173.11702199999991</v>
      </c>
      <c r="F6057" s="1">
        <v>897600</v>
      </c>
      <c r="G6057" s="15">
        <f t="shared" si="188"/>
        <v>2.9504744056991061E-2</v>
      </c>
      <c r="H6057" s="15">
        <f t="shared" si="189"/>
        <v>6.3283991494271677E-2</v>
      </c>
    </row>
    <row r="6058" spans="1:8">
      <c r="A6058" s="1">
        <v>6057</v>
      </c>
      <c r="B6058" s="444">
        <f>유형화!$F$71*hourly1!B6059/hourly1!$B$8763+유형화!$F$72*hourly1!C6059/hourly1!$C$8763+유형화!$F$73*hourly1!D6059/hourly1!$D$8763+유형화!$F$74*hourly1!E6059/hourly1!$E$8763</f>
        <v>274.79602289035273</v>
      </c>
      <c r="C6058" s="442">
        <f>hourly1!$F6059*유형화!$G$71/hourly1!$F$8763+유형화!$G$72*hourly1!$G6059/hourly1!$F$8763+유형화!$G$74*hourly1!I6059/hourly1!$I$8763</f>
        <v>0.5760735149864441</v>
      </c>
      <c r="D6058" s="14">
        <v>31.233421</v>
      </c>
      <c r="E6058" s="14">
        <v>421.08997099999999</v>
      </c>
      <c r="F6058" s="1">
        <v>862512</v>
      </c>
      <c r="G6058" s="15">
        <f t="shared" si="188"/>
        <v>3.574032412110948E-2</v>
      </c>
      <c r="H6058" s="15">
        <f t="shared" si="189"/>
        <v>7.6098749843488564E-2</v>
      </c>
    </row>
    <row r="6059" spans="1:8">
      <c r="A6059" s="1">
        <v>6058</v>
      </c>
      <c r="B6059" s="444">
        <f>유형화!$F$71*hourly1!B6060/hourly1!$B$8763+유형화!$F$72*hourly1!C6060/hourly1!$C$8763+유형화!$F$73*hourly1!D6060/hourly1!$D$8763+유형화!$F$74*hourly1!E6060/hourly1!$E$8763</f>
        <v>345.16503383991545</v>
      </c>
      <c r="C6059" s="442">
        <f>hourly1!$F6060*유형화!$G$71/hourly1!$F$8763+유형화!$G$72*hourly1!$G6060/hourly1!$F$8763+유형화!$G$74*hourly1!I6060/hourly1!$I$8763</f>
        <v>0.49070626987596289</v>
      </c>
      <c r="D6059" s="14">
        <v>32.448394000000008</v>
      </c>
      <c r="E6059" s="14">
        <v>637.14787799999954</v>
      </c>
      <c r="F6059" s="1">
        <v>865240</v>
      </c>
      <c r="G6059" s="15">
        <f t="shared" si="188"/>
        <v>3.7130614631341999E-2</v>
      </c>
      <c r="H6059" s="15">
        <f t="shared" si="189"/>
        <v>7.8930465442408906E-2</v>
      </c>
    </row>
    <row r="6060" spans="1:8">
      <c r="A6060" s="1">
        <v>6059</v>
      </c>
      <c r="B6060" s="444">
        <f>유형화!$F$71*hourly1!B6061/hourly1!$B$8763+유형화!$F$72*hourly1!C6061/hourly1!$C$8763+유형화!$F$73*hourly1!D6061/hourly1!$D$8763+유형화!$F$74*hourly1!E6061/hourly1!$E$8763</f>
        <v>414.41465671905837</v>
      </c>
      <c r="C6060" s="442">
        <f>hourly1!$F6061*유형화!$G$71/hourly1!$F$8763+유형화!$G$72*hourly1!$G6061/hourly1!$F$8763+유형화!$G$74*hourly1!I6061/hourly1!$I$8763</f>
        <v>0.4586875739253029</v>
      </c>
      <c r="D6060" s="14">
        <v>25.841777</v>
      </c>
      <c r="E6060" s="14">
        <v>757.35852699999919</v>
      </c>
      <c r="F6060" s="1">
        <v>865911</v>
      </c>
      <c r="G6060" s="15">
        <f t="shared" si="188"/>
        <v>2.9570679620571576E-2</v>
      </c>
      <c r="H6060" s="15">
        <f t="shared" si="189"/>
        <v>6.3420482011880094E-2</v>
      </c>
    </row>
    <row r="6061" spans="1:8">
      <c r="A6061" s="1">
        <v>6060</v>
      </c>
      <c r="B6061" s="444">
        <f>유형화!$F$71*hourly1!B6062/hourly1!$B$8763+유형화!$F$72*hourly1!C6062/hourly1!$C$8763+유형화!$F$73*hourly1!D6062/hourly1!$D$8763+유형화!$F$74*hourly1!E6062/hourly1!$E$8763</f>
        <v>347.05442570089508</v>
      </c>
      <c r="C6061" s="442">
        <f>hourly1!$F6062*유형화!$G$71/hourly1!$F$8763+유형화!$G$72*hourly1!$G6062/hourly1!$F$8763+유형화!$G$74*hourly1!I6062/hourly1!$I$8763</f>
        <v>0.44267060701027083</v>
      </c>
      <c r="D6061" s="14">
        <v>27.769119</v>
      </c>
      <c r="E6061" s="14">
        <v>879.56878799999959</v>
      </c>
      <c r="F6061" s="1">
        <v>814487</v>
      </c>
      <c r="G6061" s="15">
        <f t="shared" si="188"/>
        <v>3.1776132163609604E-2</v>
      </c>
      <c r="H6061" s="15">
        <f t="shared" si="189"/>
        <v>6.797369885008718E-2</v>
      </c>
    </row>
    <row r="6062" spans="1:8">
      <c r="A6062" s="1">
        <v>6061</v>
      </c>
      <c r="B6062" s="444">
        <f>유형화!$F$71*hourly1!B6063/hourly1!$B$8763+유형화!$F$72*hourly1!C6063/hourly1!$C$8763+유형화!$F$73*hourly1!D6063/hourly1!$D$8763+유형화!$F$74*hourly1!E6063/hourly1!$E$8763</f>
        <v>196.57182128042385</v>
      </c>
      <c r="C6062" s="442">
        <f>hourly1!$F6063*유형화!$G$71/hourly1!$F$8763+유형화!$G$72*hourly1!$G6063/hourly1!$F$8763+유형화!$G$74*hourly1!I6063/hourly1!$I$8763</f>
        <v>0.55439302757906983</v>
      </c>
      <c r="D6062" s="14">
        <v>35.079415999999988</v>
      </c>
      <c r="E6062" s="14">
        <v>848.73936200000026</v>
      </c>
      <c r="F6062" s="1">
        <v>869382</v>
      </c>
      <c r="G6062" s="15">
        <f t="shared" si="188"/>
        <v>4.0141286406610195E-2</v>
      </c>
      <c r="H6062" s="15">
        <f t="shared" si="189"/>
        <v>8.5031099259437998E-2</v>
      </c>
    </row>
    <row r="6063" spans="1:8">
      <c r="A6063" s="1">
        <v>6062</v>
      </c>
      <c r="B6063" s="444">
        <f>유형화!$F$71*hourly1!B6064/hourly1!$B$8763+유형화!$F$72*hourly1!C6064/hourly1!$C$8763+유형화!$F$73*hourly1!D6064/hourly1!$D$8763+유형화!$F$74*hourly1!E6064/hourly1!$E$8763</f>
        <v>274.99428010642072</v>
      </c>
      <c r="C6063" s="442">
        <f>hourly1!$F6064*유형화!$G$71/hourly1!$F$8763+유형화!$G$72*hourly1!$G6064/hourly1!$F$8763+유형화!$G$74*hourly1!I6064/hourly1!$I$8763</f>
        <v>0.51715050951709474</v>
      </c>
      <c r="D6063" s="14">
        <v>70.456795</v>
      </c>
      <c r="E6063" s="14">
        <v>740.60036500000069</v>
      </c>
      <c r="F6063" s="1">
        <v>868142</v>
      </c>
      <c r="G6063" s="15">
        <f t="shared" si="188"/>
        <v>8.0623531115421712E-2</v>
      </c>
      <c r="H6063" s="15">
        <f t="shared" si="189"/>
        <v>0.16309230747935646</v>
      </c>
    </row>
    <row r="6064" spans="1:8">
      <c r="A6064" s="1">
        <v>6063</v>
      </c>
      <c r="B6064" s="444">
        <f>유형화!$F$71*hourly1!B6065/hourly1!$B$8763+유형화!$F$72*hourly1!C6065/hourly1!$C$8763+유형화!$F$73*hourly1!D6065/hourly1!$D$8763+유형화!$F$74*hourly1!E6065/hourly1!$E$8763</f>
        <v>407.79754393307991</v>
      </c>
      <c r="C6064" s="442">
        <f>hourly1!$F6065*유형화!$G$71/hourly1!$F$8763+유형화!$G$72*hourly1!$G6065/hourly1!$F$8763+유형화!$G$74*hourly1!I6065/hourly1!$I$8763</f>
        <v>0.38939800278950221</v>
      </c>
      <c r="D6064" s="14">
        <v>81.38756699999999</v>
      </c>
      <c r="E6064" s="14">
        <v>665.77326599999969</v>
      </c>
      <c r="F6064" s="1">
        <v>807705</v>
      </c>
      <c r="G6064" s="15">
        <f t="shared" si="188"/>
        <v>9.3131585682161219E-2</v>
      </c>
      <c r="H6064" s="15">
        <f t="shared" si="189"/>
        <v>0.18580891608505468</v>
      </c>
    </row>
    <row r="6065" spans="1:8">
      <c r="A6065" s="1">
        <v>6064</v>
      </c>
      <c r="B6065" s="444">
        <f>유형화!$F$71*hourly1!B6066/hourly1!$B$8763+유형화!$F$72*hourly1!C6066/hourly1!$C$8763+유형화!$F$73*hourly1!D6066/hourly1!$D$8763+유형화!$F$74*hourly1!E6066/hourly1!$E$8763</f>
        <v>340.4904567769139</v>
      </c>
      <c r="C6065" s="442">
        <f>hourly1!$F6066*유형화!$G$71/hourly1!$F$8763+유형화!$G$72*hourly1!$G6066/hourly1!$F$8763+유형화!$G$74*hourly1!I6066/hourly1!$I$8763</f>
        <v>0.36814099805192213</v>
      </c>
      <c r="D6065" s="14">
        <v>65.443360999999996</v>
      </c>
      <c r="E6065" s="14">
        <v>510.16661799999957</v>
      </c>
      <c r="F6065" s="1">
        <v>820522</v>
      </c>
      <c r="G6065" s="15">
        <f t="shared" si="188"/>
        <v>7.4886671354853357E-2</v>
      </c>
      <c r="H6065" s="15">
        <f t="shared" si="189"/>
        <v>0.15246040575476</v>
      </c>
    </row>
    <row r="6066" spans="1:8">
      <c r="A6066" s="1">
        <v>6065</v>
      </c>
      <c r="B6066" s="444">
        <f>유형화!$F$71*hourly1!B6067/hourly1!$B$8763+유형화!$F$72*hourly1!C6067/hourly1!$C$8763+유형화!$F$73*hourly1!D6067/hourly1!$D$8763+유형화!$F$74*hourly1!E6067/hourly1!$E$8763</f>
        <v>297.46798649053943</v>
      </c>
      <c r="C6066" s="442">
        <f>hourly1!$F6067*유형화!$G$71/hourly1!$F$8763+유형화!$G$72*hourly1!$G6067/hourly1!$F$8763+유형화!$G$74*hourly1!I6067/hourly1!$I$8763</f>
        <v>0.38942513762287634</v>
      </c>
      <c r="D6066" s="14">
        <v>53.284689</v>
      </c>
      <c r="E6066" s="14">
        <v>284.14523800000018</v>
      </c>
      <c r="F6066" s="1">
        <v>843503</v>
      </c>
      <c r="G6066" s="15">
        <f t="shared" si="188"/>
        <v>6.0973533944697157E-2</v>
      </c>
      <c r="H6066" s="15">
        <f t="shared" si="189"/>
        <v>0.12609940955303059</v>
      </c>
    </row>
    <row r="6067" spans="1:8">
      <c r="A6067" s="1">
        <v>6066</v>
      </c>
      <c r="B6067" s="444">
        <f>유형화!$F$71*hourly1!B6068/hourly1!$B$8763+유형화!$F$72*hourly1!C6068/hourly1!$C$8763+유형화!$F$73*hourly1!D6068/hourly1!$D$8763+유형화!$F$74*hourly1!E6068/hourly1!$E$8763</f>
        <v>164.93920670745146</v>
      </c>
      <c r="C6067" s="442">
        <f>hourly1!$F6068*유형화!$G$71/hourly1!$F$8763+유형화!$G$72*hourly1!$G6068/hourly1!$F$8763+유형화!$G$74*hourly1!I6068/hourly1!$I$8763</f>
        <v>0.5172138241282993</v>
      </c>
      <c r="D6067" s="14">
        <v>35.668888999999993</v>
      </c>
      <c r="E6067" s="14">
        <v>87.607441000000009</v>
      </c>
      <c r="F6067" s="1">
        <v>831559</v>
      </c>
      <c r="G6067" s="15">
        <f t="shared" si="188"/>
        <v>4.0815818859543961E-2</v>
      </c>
      <c r="H6067" s="15">
        <f t="shared" si="189"/>
        <v>8.6392065058791351E-2</v>
      </c>
    </row>
    <row r="6068" spans="1:8">
      <c r="A6068" s="1">
        <v>6067</v>
      </c>
      <c r="B6068" s="444">
        <f>유형화!$F$71*hourly1!B6069/hourly1!$B$8763+유형화!$F$72*hourly1!C6069/hourly1!$C$8763+유형화!$F$73*hourly1!D6069/hourly1!$D$8763+유형화!$F$74*hourly1!E6069/hourly1!$E$8763</f>
        <v>118.38091239406498</v>
      </c>
      <c r="C6068" s="442">
        <f>hourly1!$F6069*유형화!$G$71/hourly1!$F$8763+유형화!$G$72*hourly1!$G6069/hourly1!$F$8763+유형화!$G$74*hourly1!I6069/hourly1!$I$8763</f>
        <v>0.63976027268955027</v>
      </c>
      <c r="D6068" s="14">
        <v>31.997648000000009</v>
      </c>
      <c r="E6068" s="14">
        <v>19.115479000000018</v>
      </c>
      <c r="F6068" s="1">
        <v>816370</v>
      </c>
      <c r="G6068" s="15">
        <f t="shared" si="188"/>
        <v>3.6614827131269768E-2</v>
      </c>
      <c r="H6068" s="15">
        <f t="shared" si="189"/>
        <v>7.7880994656409117E-2</v>
      </c>
    </row>
    <row r="6069" spans="1:8">
      <c r="A6069" s="1">
        <v>6068</v>
      </c>
      <c r="B6069" s="444">
        <f>유형화!$F$71*hourly1!B6070/hourly1!$B$8763+유형화!$F$72*hourly1!C6070/hourly1!$C$8763+유형화!$F$73*hourly1!D6070/hourly1!$D$8763+유형화!$F$74*hourly1!E6070/hourly1!$E$8763</f>
        <v>126.68480112068448</v>
      </c>
      <c r="C6069" s="442">
        <f>hourly1!$F6070*유형화!$G$71/hourly1!$F$8763+유형화!$G$72*hourly1!$G6070/hourly1!$F$8763+유형화!$G$74*hourly1!I6070/hourly1!$I$8763</f>
        <v>0.64514364436165905</v>
      </c>
      <c r="D6069" s="14">
        <v>59.265051000000007</v>
      </c>
      <c r="E6069" s="14">
        <v>11.509624000000001</v>
      </c>
      <c r="F6069" s="1">
        <v>795864</v>
      </c>
      <c r="G6069" s="15">
        <f t="shared" si="188"/>
        <v>6.7816846953591275E-2</v>
      </c>
      <c r="H6069" s="15">
        <f t="shared" si="189"/>
        <v>0.13916878540510433</v>
      </c>
    </row>
    <row r="6070" spans="1:8">
      <c r="A6070" s="1">
        <v>6069</v>
      </c>
      <c r="B6070" s="444">
        <f>유형화!$F$71*hourly1!B6071/hourly1!$B$8763+유형화!$F$72*hourly1!C6071/hourly1!$C$8763+유형화!$F$73*hourly1!D6071/hourly1!$D$8763+유형화!$F$74*hourly1!E6071/hourly1!$E$8763</f>
        <v>64.047893113140859</v>
      </c>
      <c r="C6070" s="442">
        <f>hourly1!$F6071*유형화!$G$71/hourly1!$F$8763+유형화!$G$72*hourly1!$G6071/hourly1!$F$8763+유형화!$G$74*hourly1!I6071/hourly1!$I$8763</f>
        <v>0.54939964783646389</v>
      </c>
      <c r="D6070" s="14">
        <v>64.639308999999983</v>
      </c>
      <c r="E6070" s="14">
        <v>14.340999999999999</v>
      </c>
      <c r="F6070" s="1">
        <v>839068</v>
      </c>
      <c r="G6070" s="15">
        <f t="shared" si="188"/>
        <v>7.3966596698598869E-2</v>
      </c>
      <c r="H6070" s="15">
        <f t="shared" si="189"/>
        <v>0.15074254353543409</v>
      </c>
    </row>
    <row r="6071" spans="1:8">
      <c r="A6071" s="1">
        <v>6070</v>
      </c>
      <c r="B6071" s="444">
        <f>유형화!$F$71*hourly1!B6072/hourly1!$B$8763+유형화!$F$72*hourly1!C6072/hourly1!$C$8763+유형화!$F$73*hourly1!D6072/hourly1!$D$8763+유형화!$F$74*hourly1!E6072/hourly1!$E$8763</f>
        <v>62.427643741095181</v>
      </c>
      <c r="C6071" s="442">
        <f>hourly1!$F6072*유형화!$G$71/hourly1!$F$8763+유형화!$G$72*hourly1!$G6072/hourly1!$F$8763+유형화!$G$74*hourly1!I6072/hourly1!$I$8763</f>
        <v>0.45885576100062625</v>
      </c>
      <c r="D6071" s="14">
        <v>70.526014999999987</v>
      </c>
      <c r="E6071" s="14">
        <v>10.22852</v>
      </c>
      <c r="F6071" s="1">
        <v>852084</v>
      </c>
      <c r="G6071" s="15">
        <f t="shared" si="188"/>
        <v>8.0702739385167852E-2</v>
      </c>
      <c r="H6071" s="15">
        <f t="shared" si="189"/>
        <v>0.1632381513202748</v>
      </c>
    </row>
    <row r="6072" spans="1:8">
      <c r="A6072" s="1">
        <v>6071</v>
      </c>
      <c r="B6072" s="444">
        <f>유형화!$F$71*hourly1!B6073/hourly1!$B$8763+유형화!$F$72*hourly1!C6073/hourly1!$C$8763+유형화!$F$73*hourly1!D6073/hourly1!$D$8763+유형화!$F$74*hourly1!E6073/hourly1!$E$8763</f>
        <v>60.807390762163259</v>
      </c>
      <c r="C6072" s="442">
        <f>hourly1!$F6073*유형화!$G$71/hourly1!$F$8763+유형화!$G$72*hourly1!$G6073/hourly1!$F$8763+유형화!$G$74*hourly1!I6073/hourly1!$I$8763</f>
        <v>0.35246863537213496</v>
      </c>
      <c r="D6072" s="14">
        <v>109.92845</v>
      </c>
      <c r="E6072" s="14">
        <v>3.5103200000000001</v>
      </c>
      <c r="F6072" s="1">
        <v>819825</v>
      </c>
      <c r="G6072" s="15">
        <f t="shared" si="188"/>
        <v>0.12579084542583976</v>
      </c>
      <c r="H6072" s="15">
        <f t="shared" si="189"/>
        <v>0.24228522378275155</v>
      </c>
    </row>
    <row r="6073" spans="1:8">
      <c r="A6073" s="1">
        <v>6072</v>
      </c>
      <c r="B6073" s="444">
        <f>유형화!$F$71*hourly1!B6074/hourly1!$B$8763+유형화!$F$72*hourly1!C6074/hourly1!$C$8763+유형화!$F$73*hourly1!D6074/hourly1!$D$8763+유형화!$F$74*hourly1!E6074/hourly1!$E$8763</f>
        <v>58.944508652524569</v>
      </c>
      <c r="C6073" s="442">
        <f>hourly1!$F6074*유형화!$G$71/hourly1!$F$8763+유형화!$G$72*hourly1!$G6074/hourly1!$F$8763+유형화!$G$74*hourly1!I6074/hourly1!$I$8763</f>
        <v>0.32063866096529636</v>
      </c>
      <c r="D6073" s="14">
        <v>132.743967</v>
      </c>
      <c r="E6073" s="14">
        <v>0.69103999999999999</v>
      </c>
      <c r="F6073" s="1">
        <v>909818</v>
      </c>
      <c r="G6073" s="15">
        <f t="shared" si="188"/>
        <v>0.15189858343413171</v>
      </c>
      <c r="H6073" s="15">
        <f t="shared" si="189"/>
        <v>0.28469727060505057</v>
      </c>
    </row>
    <row r="6074" spans="1:8">
      <c r="A6074" s="1">
        <v>6073</v>
      </c>
      <c r="B6074" s="444">
        <f>유형화!$F$71*hourly1!B6075/hourly1!$B$8763+유형화!$F$72*hourly1!C6075/hourly1!$C$8763+유형화!$F$73*hourly1!D6075/hourly1!$D$8763+유형화!$F$74*hourly1!E6075/hourly1!$E$8763</f>
        <v>58.944508652524569</v>
      </c>
      <c r="C6074" s="442">
        <f>hourly1!$F6075*유형화!$G$71/hourly1!$F$8763+유형화!$G$72*hourly1!$G6075/hourly1!$F$8763+유형화!$G$74*hourly1!I6075/hourly1!$I$8763</f>
        <v>0.26303426172311922</v>
      </c>
      <c r="D6074" s="14">
        <v>142.44483700000001</v>
      </c>
      <c r="E6074" s="14">
        <v>0.17916000000000001</v>
      </c>
      <c r="F6074" s="1">
        <v>811762</v>
      </c>
      <c r="G6074" s="15">
        <f t="shared" si="188"/>
        <v>0.1629992642739522</v>
      </c>
      <c r="H6074" s="15">
        <f t="shared" si="189"/>
        <v>0.3020464866058733</v>
      </c>
    </row>
    <row r="6075" spans="1:8">
      <c r="A6075" s="1">
        <v>6074</v>
      </c>
      <c r="B6075" s="444">
        <f>유형화!$F$71*hourly1!B6076/hourly1!$B$8763+유형화!$F$72*hourly1!C6076/hourly1!$C$8763+유형화!$F$73*hourly1!D6076/hourly1!$D$8763+유형화!$F$74*hourly1!E6076/hourly1!$E$8763</f>
        <v>58.702782349869331</v>
      </c>
      <c r="C6075" s="442">
        <f>hourly1!$F6076*유형화!$G$71/hourly1!$F$8763+유형화!$G$72*hourly1!$G6076/hourly1!$F$8763+유형화!$G$74*hourly1!I6076/hourly1!$I$8763</f>
        <v>0.24361688460787401</v>
      </c>
      <c r="D6075" s="14">
        <v>179.153561</v>
      </c>
      <c r="E6075" s="14">
        <v>0.63131999999999999</v>
      </c>
      <c r="F6075" s="1">
        <v>709914</v>
      </c>
      <c r="G6075" s="15">
        <f t="shared" si="188"/>
        <v>0.20500496367627993</v>
      </c>
      <c r="H6075" s="15">
        <f t="shared" si="189"/>
        <v>0.36428959423845414</v>
      </c>
    </row>
    <row r="6076" spans="1:8">
      <c r="A6076" s="1">
        <v>6075</v>
      </c>
      <c r="B6076" s="444">
        <f>유형화!$F$71*hourly1!B6077/hourly1!$B$8763+유형화!$F$72*hourly1!C6077/hourly1!$C$8763+유형화!$F$73*hourly1!D6077/hourly1!$D$8763+유형화!$F$74*hourly1!E6077/hourly1!$E$8763</f>
        <v>58.702782349869331</v>
      </c>
      <c r="C6076" s="442">
        <f>hourly1!$F6077*유형화!$G$71/hourly1!$F$8763+유형화!$G$72*hourly1!$G6077/hourly1!$F$8763+유형화!$G$74*hourly1!I6077/hourly1!$I$8763</f>
        <v>0.23834490427877153</v>
      </c>
      <c r="D6076" s="14">
        <v>216.7756510000001</v>
      </c>
      <c r="E6076" s="14">
        <v>0.50736000000000003</v>
      </c>
      <c r="F6076" s="1">
        <v>597326</v>
      </c>
      <c r="G6076" s="15">
        <f t="shared" si="188"/>
        <v>0.24805582546671767</v>
      </c>
      <c r="H6076" s="15">
        <f t="shared" si="189"/>
        <v>0.42299256122149748</v>
      </c>
    </row>
    <row r="6077" spans="1:8">
      <c r="A6077" s="1">
        <v>6076</v>
      </c>
      <c r="B6077" s="444">
        <f>유형화!$F$71*hourly1!B6078/hourly1!$B$8763+유형화!$F$72*hourly1!C6078/hourly1!$C$8763+유형화!$F$73*hourly1!D6078/hourly1!$D$8763+유형화!$F$74*hourly1!E6078/hourly1!$E$8763</f>
        <v>58.702782349869331</v>
      </c>
      <c r="C6077" s="442">
        <f>hourly1!$F6078*유형화!$G$71/hourly1!$F$8763+유형화!$G$72*hourly1!$G6078/hourly1!$F$8763+유형화!$G$74*hourly1!I6078/hourly1!$I$8763</f>
        <v>0.23840512242250406</v>
      </c>
      <c r="D6077" s="14">
        <v>257.755743</v>
      </c>
      <c r="E6077" s="14">
        <v>7.92E-3</v>
      </c>
      <c r="F6077" s="1">
        <v>510130</v>
      </c>
      <c r="G6077" s="15">
        <f t="shared" si="188"/>
        <v>0.29494924039532516</v>
      </c>
      <c r="H6077" s="15">
        <f t="shared" si="189"/>
        <v>0.48176837942048428</v>
      </c>
    </row>
    <row r="6078" spans="1:8">
      <c r="A6078" s="1">
        <v>6077</v>
      </c>
      <c r="B6078" s="444">
        <f>유형화!$F$71*hourly1!B6079/hourly1!$B$8763+유형화!$F$72*hourly1!C6079/hourly1!$C$8763+유형화!$F$73*hourly1!D6079/hourly1!$D$8763+유형화!$F$74*hourly1!E6079/hourly1!$E$8763</f>
        <v>58.702782349869331</v>
      </c>
      <c r="C6078" s="442">
        <f>hourly1!$F6079*유형화!$G$71/hourly1!$F$8763+유형화!$G$72*hourly1!$G6079/hourly1!$F$8763+유형화!$G$74*hourly1!I6079/hourly1!$I$8763</f>
        <v>0.23678664776646172</v>
      </c>
      <c r="D6078" s="14">
        <v>262.24022400000001</v>
      </c>
      <c r="E6078" s="14">
        <v>0</v>
      </c>
      <c r="F6078" s="1">
        <v>562939</v>
      </c>
      <c r="G6078" s="15">
        <f t="shared" si="188"/>
        <v>0.30008082058485858</v>
      </c>
      <c r="H6078" s="15">
        <f t="shared" si="189"/>
        <v>0.48790102884435971</v>
      </c>
    </row>
    <row r="6079" spans="1:8">
      <c r="A6079" s="1">
        <v>6078</v>
      </c>
      <c r="B6079" s="444">
        <f>유형화!$F$71*hourly1!B6080/hourly1!$B$8763+유형화!$F$72*hourly1!C6080/hourly1!$C$8763+유형화!$F$73*hourly1!D6080/hourly1!$D$8763+유형화!$F$74*hourly1!E6080/hourly1!$E$8763</f>
        <v>60.565664459508021</v>
      </c>
      <c r="C6079" s="442">
        <f>hourly1!$F6080*유형화!$G$71/hourly1!$F$8763+유형화!$G$72*hourly1!$G6080/hourly1!$F$8763+유형화!$G$74*hourly1!I6080/hourly1!$I$8763</f>
        <v>0.42195189869690874</v>
      </c>
      <c r="D6079" s="14">
        <v>280.07551899999999</v>
      </c>
      <c r="E6079" s="14">
        <v>2.4086E-2</v>
      </c>
      <c r="F6079" s="1">
        <v>883574</v>
      </c>
      <c r="G6079" s="15">
        <f t="shared" si="188"/>
        <v>0.3204897032396149</v>
      </c>
      <c r="H6079" s="15">
        <f t="shared" si="189"/>
        <v>0.51174420399778175</v>
      </c>
    </row>
    <row r="6080" spans="1:8">
      <c r="A6080" s="1">
        <v>6079</v>
      </c>
      <c r="B6080" s="444">
        <f>유형화!$F$71*hourly1!B6081/hourly1!$B$8763+유형화!$F$72*hourly1!C6081/hourly1!$C$8763+유형화!$F$73*hourly1!D6081/hourly1!$D$8763+유형화!$F$74*hourly1!E6081/hourly1!$E$8763</f>
        <v>72.111119134815169</v>
      </c>
      <c r="C6080" s="442">
        <f>hourly1!$F6081*유형화!$G$71/hourly1!$F$8763+유형화!$G$72*hourly1!$G6081/hourly1!$F$8763+유형화!$G$74*hourly1!I6081/hourly1!$I$8763</f>
        <v>0.75301234818953511</v>
      </c>
      <c r="D6080" s="14">
        <v>289.12850700000001</v>
      </c>
      <c r="E6080" s="14">
        <v>0.24841799999999989</v>
      </c>
      <c r="F6080" s="1">
        <v>954975</v>
      </c>
      <c r="G6080" s="15">
        <f t="shared" si="188"/>
        <v>0.33084901435652764</v>
      </c>
      <c r="H6080" s="15">
        <f t="shared" si="189"/>
        <v>0.52352264659211301</v>
      </c>
    </row>
    <row r="6081" spans="1:8">
      <c r="A6081" s="1">
        <v>6080</v>
      </c>
      <c r="B6081" s="444">
        <f>유형화!$F$71*hourly1!B6082/hourly1!$B$8763+유형화!$F$72*hourly1!C6082/hourly1!$C$8763+유형화!$F$73*hourly1!D6082/hourly1!$D$8763+유형화!$F$74*hourly1!E6082/hourly1!$E$8763</f>
        <v>165.41010013484188</v>
      </c>
      <c r="C6081" s="442">
        <f>hourly1!$F6082*유형화!$G$71/hourly1!$F$8763+유형화!$G$72*hourly1!$G6082/hourly1!$F$8763+유형화!$G$74*hourly1!I6082/hourly1!$I$8763</f>
        <v>0.6515596879356933</v>
      </c>
      <c r="D6081" s="14">
        <v>282.843613</v>
      </c>
      <c r="E6081" s="14">
        <v>10.932083999999969</v>
      </c>
      <c r="F6081" s="1">
        <v>933434</v>
      </c>
      <c r="G6081" s="15">
        <f t="shared" si="188"/>
        <v>0.32365722615545878</v>
      </c>
      <c r="H6081" s="15">
        <f t="shared" si="189"/>
        <v>0.51536833219831124</v>
      </c>
    </row>
    <row r="6082" spans="1:8">
      <c r="A6082" s="1">
        <v>6081</v>
      </c>
      <c r="B6082" s="444">
        <f>유형화!$F$71*hourly1!B6083/hourly1!$B$8763+유형화!$F$72*hourly1!C6083/hourly1!$C$8763+유형화!$F$73*hourly1!D6083/hourly1!$D$8763+유형화!$F$74*hourly1!E6083/hourly1!$E$8763</f>
        <v>274.79919334336586</v>
      </c>
      <c r="C6082" s="442">
        <f>hourly1!$F6083*유형화!$G$71/hourly1!$F$8763+유형화!$G$72*hourly1!$G6083/hourly1!$F$8763+유형화!$G$74*hourly1!I6083/hourly1!$I$8763</f>
        <v>0.57660219606430141</v>
      </c>
      <c r="D6082" s="14">
        <v>253.58932999999999</v>
      </c>
      <c r="E6082" s="14">
        <v>58.532953999999997</v>
      </c>
      <c r="F6082" s="1">
        <v>903672</v>
      </c>
      <c r="G6082" s="15">
        <f t="shared" ref="G6082:G6145" si="190">D6082/$I$1</f>
        <v>0.29018162460829994</v>
      </c>
      <c r="H6082" s="15">
        <f t="shared" ref="H6082:H6145" si="191">G6082/(1-$H$1*(1-G6082))</f>
        <v>0.47601980854323478</v>
      </c>
    </row>
    <row r="6083" spans="1:8">
      <c r="A6083" s="1">
        <v>6082</v>
      </c>
      <c r="B6083" s="444">
        <f>유형화!$F$71*hourly1!B6084/hourly1!$B$8763+유형화!$F$72*hourly1!C6084/hourly1!$C$8763+유형화!$F$73*hourly1!D6084/hourly1!$D$8763+유형화!$F$74*hourly1!E6084/hourly1!$E$8763</f>
        <v>345.16813215520358</v>
      </c>
      <c r="C6083" s="442">
        <f>hourly1!$F6084*유형화!$G$71/hourly1!$F$8763+유형화!$G$72*hourly1!$G6084/hourly1!$F$8763+유형화!$G$74*hourly1!I6084/hourly1!$I$8763</f>
        <v>0.49104565900809616</v>
      </c>
      <c r="D6083" s="14">
        <v>258.39002699999998</v>
      </c>
      <c r="E6083" s="14">
        <v>134.729029</v>
      </c>
      <c r="F6083" s="1">
        <v>887283</v>
      </c>
      <c r="G6083" s="15">
        <f t="shared" si="190"/>
        <v>0.29567504996145727</v>
      </c>
      <c r="H6083" s="15">
        <f t="shared" si="191"/>
        <v>0.48263921093026102</v>
      </c>
    </row>
    <row r="6084" spans="1:8">
      <c r="A6084" s="1">
        <v>6083</v>
      </c>
      <c r="B6084" s="444">
        <f>유형화!$F$71*hourly1!B6085/hourly1!$B$8763+유형화!$F$72*hourly1!C6085/hourly1!$C$8763+유형화!$F$73*hourly1!D6085/hourly1!$D$8763+유형화!$F$74*hourly1!E6085/hourly1!$E$8763</f>
        <v>414.4170877603903</v>
      </c>
      <c r="C6084" s="442">
        <f>hourly1!$F6085*유형화!$G$71/hourly1!$F$8763+유형화!$G$72*hourly1!$G6085/hourly1!$F$8763+유형화!$G$74*hourly1!I6085/hourly1!$I$8763</f>
        <v>0.45893814333257965</v>
      </c>
      <c r="D6084" s="14">
        <v>257.33875100000012</v>
      </c>
      <c r="E6084" s="14">
        <v>237.95513600000029</v>
      </c>
      <c r="F6084" s="1">
        <v>865424</v>
      </c>
      <c r="G6084" s="15">
        <f t="shared" si="190"/>
        <v>0.29447207751150573</v>
      </c>
      <c r="H6084" s="15">
        <f t="shared" si="191"/>
        <v>0.48119525700309768</v>
      </c>
    </row>
    <row r="6085" spans="1:8">
      <c r="A6085" s="1">
        <v>6084</v>
      </c>
      <c r="B6085" s="444">
        <f>유형화!$F$71*hourly1!B6086/hourly1!$B$8763+유형화!$F$72*hourly1!C6086/hourly1!$C$8763+유형화!$F$73*hourly1!D6086/hourly1!$D$8763+유형화!$F$74*hourly1!E6086/hourly1!$E$8763</f>
        <v>347.05527692604988</v>
      </c>
      <c r="C6085" s="442">
        <f>hourly1!$F6086*유형화!$G$71/hourly1!$F$8763+유형화!$G$72*hourly1!$G6086/hourly1!$F$8763+유형화!$G$74*hourly1!I6086/hourly1!$I$8763</f>
        <v>0.44277401272663969</v>
      </c>
      <c r="D6085" s="14">
        <v>285.256666</v>
      </c>
      <c r="E6085" s="14">
        <v>353.99681999999927</v>
      </c>
      <c r="F6085" s="1">
        <v>835906</v>
      </c>
      <c r="G6085" s="15">
        <f t="shared" si="190"/>
        <v>0.32641847655903816</v>
      </c>
      <c r="H6085" s="15">
        <f t="shared" si="191"/>
        <v>0.51851125840625456</v>
      </c>
    </row>
    <row r="6086" spans="1:8">
      <c r="A6086" s="1">
        <v>6085</v>
      </c>
      <c r="B6086" s="444">
        <f>유형화!$F$71*hourly1!B6087/hourly1!$B$8763+유형화!$F$72*hourly1!C6087/hourly1!$C$8763+유형화!$F$73*hourly1!D6087/hourly1!$D$8763+유형화!$F$74*hourly1!E6087/hourly1!$E$8763</f>
        <v>196.57130549569018</v>
      </c>
      <c r="C6086" s="442">
        <f>hourly1!$F6087*유형화!$G$71/hourly1!$F$8763+유형화!$G$72*hourly1!$G6087/hourly1!$F$8763+유형화!$G$74*hourly1!I6087/hourly1!$I$8763</f>
        <v>0.55437053744690368</v>
      </c>
      <c r="D6086" s="14">
        <v>260.77316100000007</v>
      </c>
      <c r="E6086" s="14">
        <v>413.7505459999997</v>
      </c>
      <c r="F6086" s="1">
        <v>873359</v>
      </c>
      <c r="G6086" s="15">
        <f t="shared" si="190"/>
        <v>0.29840206412951914</v>
      </c>
      <c r="H6086" s="15">
        <f t="shared" si="191"/>
        <v>0.48590098433548545</v>
      </c>
    </row>
    <row r="6087" spans="1:8">
      <c r="A6087" s="1">
        <v>6086</v>
      </c>
      <c r="B6087" s="444">
        <f>유형화!$F$71*hourly1!B6088/hourly1!$B$8763+유형화!$F$72*hourly1!C6088/hourly1!$C$8763+유형화!$F$73*hourly1!D6088/hourly1!$D$8763+유형화!$F$74*hourly1!E6088/hourly1!$E$8763</f>
        <v>274.99400237617948</v>
      </c>
      <c r="C6087" s="442">
        <f>hourly1!$F6088*유형화!$G$71/hourly1!$F$8763+유형화!$G$72*hourly1!$G6088/hourly1!$F$8763+유형화!$G$74*hourly1!I6088/hourly1!$I$8763</f>
        <v>0.51716501402262249</v>
      </c>
      <c r="D6087" s="14">
        <v>253.392889</v>
      </c>
      <c r="E6087" s="14">
        <v>430.58472300000039</v>
      </c>
      <c r="F6087" s="1">
        <v>827560</v>
      </c>
      <c r="G6087" s="15">
        <f t="shared" si="190"/>
        <v>0.28995683767219471</v>
      </c>
      <c r="H6087" s="15">
        <f t="shared" si="191"/>
        <v>0.47574754975656613</v>
      </c>
    </row>
    <row r="6088" spans="1:8">
      <c r="A6088" s="1">
        <v>6087</v>
      </c>
      <c r="B6088" s="444">
        <f>유형화!$F$71*hourly1!B6089/hourly1!$B$8763+유형화!$F$72*hourly1!C6089/hourly1!$C$8763+유형화!$F$73*hourly1!D6089/hourly1!$D$8763+유형화!$F$74*hourly1!E6089/hourly1!$E$8763</f>
        <v>407.79735637499499</v>
      </c>
      <c r="C6088" s="442">
        <f>hourly1!$F6089*유형화!$G$71/hourly1!$F$8763+유형화!$G$72*hourly1!$G6089/hourly1!$F$8763+유형화!$G$74*hourly1!I6089/hourly1!$I$8763</f>
        <v>0.38942147075350159</v>
      </c>
      <c r="D6088" s="14">
        <v>250.99853400000001</v>
      </c>
      <c r="E6088" s="14">
        <v>386.68699200000009</v>
      </c>
      <c r="F6088" s="1">
        <v>810791</v>
      </c>
      <c r="G6088" s="15">
        <f t="shared" si="190"/>
        <v>0.28721698334240486</v>
      </c>
      <c r="H6088" s="15">
        <f t="shared" si="191"/>
        <v>0.47242017656081853</v>
      </c>
    </row>
    <row r="6089" spans="1:8">
      <c r="A6089" s="1">
        <v>6088</v>
      </c>
      <c r="B6089" s="444">
        <f>유형화!$F$71*hourly1!B6090/hourly1!$B$8763+유형화!$F$72*hourly1!C6090/hourly1!$C$8763+유형화!$F$73*hourly1!D6090/hourly1!$D$8763+유형화!$F$74*hourly1!E6090/hourly1!$E$8763</f>
        <v>340.49132603649997</v>
      </c>
      <c r="C6089" s="442">
        <f>hourly1!$F6090*유형화!$G$71/hourly1!$F$8763+유형화!$G$72*hourly1!$G6090/hourly1!$F$8763+유형화!$G$74*hourly1!I6090/hourly1!$I$8763</f>
        <v>0.36822460267366713</v>
      </c>
      <c r="D6089" s="14">
        <v>228.31227100000001</v>
      </c>
      <c r="E6089" s="14">
        <v>332.71231999999952</v>
      </c>
      <c r="F6089" s="1">
        <v>802208</v>
      </c>
      <c r="G6089" s="15">
        <f t="shared" si="190"/>
        <v>0.26125715035719543</v>
      </c>
      <c r="H6089" s="15">
        <f t="shared" si="191"/>
        <v>0.44005544963080334</v>
      </c>
    </row>
    <row r="6090" spans="1:8">
      <c r="A6090" s="1">
        <v>6089</v>
      </c>
      <c r="B6090" s="444">
        <f>유형화!$F$71*hourly1!B6091/hourly1!$B$8763+유형화!$F$72*hourly1!C6091/hourly1!$C$8763+유형화!$F$73*hourly1!D6091/hourly1!$D$8763+유형화!$F$74*hourly1!E6091/hourly1!$E$8763</f>
        <v>297.46958434114782</v>
      </c>
      <c r="C6090" s="442">
        <f>hourly1!$F6091*유형화!$G$71/hourly1!$F$8763+유형화!$G$72*hourly1!$G6091/hourly1!$F$8763+유형화!$G$74*hourly1!I6091/hourly1!$I$8763</f>
        <v>0.38956496757503389</v>
      </c>
      <c r="D6090" s="14">
        <v>218.91988599999999</v>
      </c>
      <c r="E6090" s="14">
        <v>257.85874500000011</v>
      </c>
      <c r="F6090" s="1">
        <v>848469</v>
      </c>
      <c r="G6090" s="15">
        <f t="shared" si="190"/>
        <v>0.25050946811738417</v>
      </c>
      <c r="H6090" s="15">
        <f t="shared" si="191"/>
        <v>0.42619582105014653</v>
      </c>
    </row>
    <row r="6091" spans="1:8">
      <c r="A6091" s="1">
        <v>6090</v>
      </c>
      <c r="B6091" s="444">
        <f>유형화!$F$71*hourly1!B6092/hourly1!$B$8763+유형화!$F$72*hourly1!C6092/hourly1!$C$8763+유형화!$F$73*hourly1!D6092/hourly1!$D$8763+유형화!$F$74*hourly1!E6092/hourly1!$E$8763</f>
        <v>164.94145019069853</v>
      </c>
      <c r="C6091" s="442">
        <f>hourly1!$F6092*유형화!$G$71/hourly1!$F$8763+유형화!$G$72*hourly1!$G6092/hourly1!$F$8763+유형화!$G$74*hourly1!I6092/hourly1!$I$8763</f>
        <v>0.51749169134092243</v>
      </c>
      <c r="D6091" s="14">
        <v>235.42802599999999</v>
      </c>
      <c r="E6091" s="14">
        <v>107.205851</v>
      </c>
      <c r="F6091" s="1">
        <v>829073</v>
      </c>
      <c r="G6091" s="15">
        <f t="shared" si="190"/>
        <v>0.2693996906849554</v>
      </c>
      <c r="H6091" s="15">
        <f t="shared" si="191"/>
        <v>0.45037325058750444</v>
      </c>
    </row>
    <row r="6092" spans="1:8">
      <c r="A6092" s="1">
        <v>6091</v>
      </c>
      <c r="B6092" s="444">
        <f>유형화!$F$71*hourly1!B6093/hourly1!$B$8763+유형화!$F$72*hourly1!C6093/hourly1!$C$8763+유형화!$F$73*hourly1!D6093/hourly1!$D$8763+유형화!$F$74*hourly1!E6093/hourly1!$E$8763</f>
        <v>118.38228661772594</v>
      </c>
      <c r="C6092" s="442">
        <f>hourly1!$F6093*유형화!$G$71/hourly1!$F$8763+유형화!$G$72*hourly1!$G6093/hourly1!$F$8763+유형화!$G$74*hourly1!I6093/hourly1!$I$8763</f>
        <v>0.64018693331280185</v>
      </c>
      <c r="D6092" s="14">
        <v>250.97677899999999</v>
      </c>
      <c r="E6092" s="14">
        <v>19.05333599999998</v>
      </c>
      <c r="F6092" s="1">
        <v>777802</v>
      </c>
      <c r="G6092" s="15">
        <f t="shared" si="190"/>
        <v>0.28719208915129929</v>
      </c>
      <c r="H6092" s="15">
        <f t="shared" si="191"/>
        <v>0.47238986858333987</v>
      </c>
    </row>
    <row r="6093" spans="1:8">
      <c r="A6093" s="1">
        <v>6092</v>
      </c>
      <c r="B6093" s="444">
        <f>유형화!$F$71*hourly1!B6094/hourly1!$B$8763+유형화!$F$72*hourly1!C6094/hourly1!$C$8763+유형화!$F$73*hourly1!D6094/hourly1!$D$8763+유형화!$F$74*hourly1!E6094/hourly1!$E$8763</f>
        <v>126.68597696560175</v>
      </c>
      <c r="C6093" s="442">
        <f>hourly1!$F6094*유형화!$G$71/hourly1!$F$8763+유형화!$G$72*hourly1!$G6094/hourly1!$F$8763+유형화!$G$74*hourly1!I6094/hourly1!$I$8763</f>
        <v>0.64560852191239615</v>
      </c>
      <c r="D6093" s="14">
        <v>248.65185000000011</v>
      </c>
      <c r="E6093" s="14">
        <v>9.9231999999999996</v>
      </c>
      <c r="F6093" s="1">
        <v>785944</v>
      </c>
      <c r="G6093" s="15">
        <f t="shared" si="190"/>
        <v>0.28453167881653119</v>
      </c>
      <c r="H6093" s="15">
        <f t="shared" si="191"/>
        <v>0.4691430063467702</v>
      </c>
    </row>
    <row r="6094" spans="1:8">
      <c r="A6094" s="1">
        <v>6093</v>
      </c>
      <c r="B6094" s="444">
        <f>유형화!$F$71*hourly1!B6095/hourly1!$B$8763+유형화!$F$72*hourly1!C6095/hourly1!$C$8763+유형화!$F$73*hourly1!D6095/hourly1!$D$8763+유형화!$F$74*hourly1!E6095/hourly1!$E$8763</f>
        <v>64.047893113140859</v>
      </c>
      <c r="C6094" s="442">
        <f>hourly1!$F6095*유형화!$G$71/hourly1!$F$8763+유형화!$G$72*hourly1!$G6095/hourly1!$F$8763+유형화!$G$74*hourly1!I6095/hourly1!$I$8763</f>
        <v>0.54976959421338711</v>
      </c>
      <c r="D6094" s="14">
        <v>250.63143299999999</v>
      </c>
      <c r="E6094" s="14">
        <v>7.8757199999999994</v>
      </c>
      <c r="F6094" s="1">
        <v>770601</v>
      </c>
      <c r="G6094" s="15">
        <f t="shared" si="190"/>
        <v>0.28679691060284862</v>
      </c>
      <c r="H6094" s="15">
        <f t="shared" si="191"/>
        <v>0.47190856691181909</v>
      </c>
    </row>
    <row r="6095" spans="1:8">
      <c r="A6095" s="1">
        <v>6094</v>
      </c>
      <c r="B6095" s="444">
        <f>유형화!$F$71*hourly1!B6096/hourly1!$B$8763+유형화!$F$72*hourly1!C6096/hourly1!$C$8763+유형화!$F$73*hourly1!D6096/hourly1!$D$8763+유형화!$F$74*hourly1!E6096/hourly1!$E$8763</f>
        <v>62.427643741095181</v>
      </c>
      <c r="C6095" s="442">
        <f>hourly1!$F6096*유형화!$G$71/hourly1!$F$8763+유형화!$G$72*hourly1!$G6096/hourly1!$F$8763+유형화!$G$74*hourly1!I6096/hourly1!$I$8763</f>
        <v>0.45913648022276149</v>
      </c>
      <c r="D6095" s="14">
        <v>178.286407</v>
      </c>
      <c r="E6095" s="14">
        <v>1.4763200000000001</v>
      </c>
      <c r="F6095" s="1">
        <v>907158</v>
      </c>
      <c r="G6095" s="15">
        <f t="shared" si="190"/>
        <v>0.20401268156210114</v>
      </c>
      <c r="H6095" s="15">
        <f t="shared" si="191"/>
        <v>0.36287824713169115</v>
      </c>
    </row>
    <row r="6096" spans="1:8">
      <c r="A6096" s="1">
        <v>6095</v>
      </c>
      <c r="B6096" s="444">
        <f>유형화!$F$71*hourly1!B6097/hourly1!$B$8763+유형화!$F$72*hourly1!C6097/hourly1!$C$8763+유형화!$F$73*hourly1!D6097/hourly1!$D$8763+유형화!$F$74*hourly1!E6097/hourly1!$E$8763</f>
        <v>60.807390762163259</v>
      </c>
      <c r="C6096" s="442">
        <f>hourly1!$F6097*유형화!$G$71/hourly1!$F$8763+유형화!$G$72*hourly1!$G6097/hourly1!$F$8763+유형화!$G$74*hourly1!I6097/hourly1!$I$8763</f>
        <v>0.35261979187636128</v>
      </c>
      <c r="D6096" s="14">
        <v>136.68349000000001</v>
      </c>
      <c r="E6096" s="14">
        <v>0.23104</v>
      </c>
      <c r="F6096" s="1">
        <v>893326</v>
      </c>
      <c r="G6096" s="15">
        <f t="shared" si="190"/>
        <v>0.15640656957188348</v>
      </c>
      <c r="H6096" s="15">
        <f t="shared" si="191"/>
        <v>0.29179044672924587</v>
      </c>
    </row>
    <row r="6097" spans="1:8">
      <c r="A6097" s="1">
        <v>6096</v>
      </c>
      <c r="B6097" s="444">
        <f>유형화!$F$71*hourly1!B6098/hourly1!$B$8763+유형화!$F$72*hourly1!C6098/hourly1!$C$8763+유형화!$F$73*hourly1!D6098/hourly1!$D$8763+유형화!$F$74*hourly1!E6098/hourly1!$E$8763</f>
        <v>58.944508652524569</v>
      </c>
      <c r="C6097" s="442">
        <f>hourly1!$F6098*유형화!$G$71/hourly1!$F$8763+유형화!$G$72*hourly1!$G6098/hourly1!$F$8763+유형화!$G$74*hourly1!I6098/hourly1!$I$8763</f>
        <v>0.32079837349806384</v>
      </c>
      <c r="D6097" s="14">
        <v>161.45394400000001</v>
      </c>
      <c r="E6097" s="14">
        <v>0.17927999999999999</v>
      </c>
      <c r="F6097" s="1">
        <v>927094</v>
      </c>
      <c r="G6097" s="15">
        <f t="shared" si="190"/>
        <v>0.18475133701144872</v>
      </c>
      <c r="H6097" s="15">
        <f t="shared" si="191"/>
        <v>0.33492912274324699</v>
      </c>
    </row>
    <row r="6098" spans="1:8">
      <c r="A6098" s="1">
        <v>6097</v>
      </c>
      <c r="B6098" s="444">
        <f>유형화!$F$71*hourly1!B6099/hourly1!$B$8763+유형화!$F$72*hourly1!C6099/hourly1!$C$8763+유형화!$F$73*hourly1!D6099/hourly1!$D$8763+유형화!$F$74*hourly1!E6099/hourly1!$E$8763</f>
        <v>58.944508652524569</v>
      </c>
      <c r="C6098" s="442">
        <f>hourly1!$F6099*유형화!$G$71/hourly1!$F$8763+유형화!$G$72*hourly1!$G6099/hourly1!$F$8763+유형화!$G$74*hourly1!I6099/hourly1!$I$8763</f>
        <v>0.26318452188149916</v>
      </c>
      <c r="D6098" s="14">
        <v>191.66677000000001</v>
      </c>
      <c r="E6098" s="14">
        <v>7.4880000000000002E-2</v>
      </c>
      <c r="F6098" s="1">
        <v>830531</v>
      </c>
      <c r="G6098" s="15">
        <f t="shared" si="190"/>
        <v>0.21932379687278392</v>
      </c>
      <c r="H6098" s="15">
        <f t="shared" si="191"/>
        <v>0.38435506659663854</v>
      </c>
    </row>
    <row r="6099" spans="1:8">
      <c r="A6099" s="1">
        <v>6098</v>
      </c>
      <c r="B6099" s="444">
        <f>유형화!$F$71*hourly1!B6100/hourly1!$B$8763+유형화!$F$72*hourly1!C6100/hourly1!$C$8763+유형화!$F$73*hourly1!D6100/hourly1!$D$8763+유형화!$F$74*hourly1!E6100/hourly1!$E$8763</f>
        <v>58.702782349869331</v>
      </c>
      <c r="C6099" s="442">
        <f>hourly1!$F6100*유형화!$G$71/hourly1!$F$8763+유형화!$G$72*hourly1!$G6100/hourly1!$F$8763+유형화!$G$74*hourly1!I6100/hourly1!$I$8763</f>
        <v>0.24381701418975094</v>
      </c>
      <c r="D6099" s="14">
        <v>190.847767</v>
      </c>
      <c r="E6099" s="14">
        <v>0.47904000000000002</v>
      </c>
      <c r="F6099" s="1">
        <v>746808</v>
      </c>
      <c r="G6099" s="15">
        <f t="shared" si="190"/>
        <v>0.21838661382529895</v>
      </c>
      <c r="H6099" s="15">
        <f t="shared" si="191"/>
        <v>0.38305871405191161</v>
      </c>
    </row>
    <row r="6100" spans="1:8">
      <c r="A6100" s="1">
        <v>6099</v>
      </c>
      <c r="B6100" s="444">
        <f>유형화!$F$71*hourly1!B6101/hourly1!$B$8763+유형화!$F$72*hourly1!C6101/hourly1!$C$8763+유형화!$F$73*hourly1!D6101/hourly1!$D$8763+유형화!$F$74*hourly1!E6101/hourly1!$E$8763</f>
        <v>58.702782349869331</v>
      </c>
      <c r="C6100" s="442">
        <f>hourly1!$F6101*유형화!$G$71/hourly1!$F$8763+유형화!$G$72*hourly1!$G6101/hourly1!$F$8763+유형화!$G$74*hourly1!I6101/hourly1!$I$8763</f>
        <v>0.2389312774347922</v>
      </c>
      <c r="D6100" s="14">
        <v>212.87726599999999</v>
      </c>
      <c r="E6100" s="14">
        <v>0.48096</v>
      </c>
      <c r="F6100" s="1">
        <v>611735</v>
      </c>
      <c r="G6100" s="15">
        <f t="shared" si="190"/>
        <v>0.24359491343761669</v>
      </c>
      <c r="H6100" s="15">
        <f t="shared" si="191"/>
        <v>0.41713086134250865</v>
      </c>
    </row>
    <row r="6101" spans="1:8">
      <c r="A6101" s="1">
        <v>6100</v>
      </c>
      <c r="B6101" s="444">
        <f>유형화!$F$71*hourly1!B6102/hourly1!$B$8763+유형화!$F$72*hourly1!C6102/hourly1!$C$8763+유형화!$F$73*hourly1!D6102/hourly1!$D$8763+유형화!$F$74*hourly1!E6102/hourly1!$E$8763</f>
        <v>58.702782349869331</v>
      </c>
      <c r="C6101" s="442">
        <f>hourly1!$F6102*유형화!$G$71/hourly1!$F$8763+유형화!$G$72*hourly1!$G6102/hourly1!$F$8763+유형화!$G$74*hourly1!I6102/hourly1!$I$8763</f>
        <v>0.23902596415064767</v>
      </c>
      <c r="D6101" s="14">
        <v>244.590091</v>
      </c>
      <c r="E6101" s="14">
        <v>0</v>
      </c>
      <c r="F6101" s="1">
        <v>517215</v>
      </c>
      <c r="G6101" s="15">
        <f t="shared" si="190"/>
        <v>0.27988381833522696</v>
      </c>
      <c r="H6101" s="15">
        <f t="shared" si="191"/>
        <v>0.46343283386458417</v>
      </c>
    </row>
    <row r="6102" spans="1:8">
      <c r="A6102" s="1">
        <v>6101</v>
      </c>
      <c r="B6102" s="444">
        <f>유형화!$F$71*hourly1!B6103/hourly1!$B$8763+유형화!$F$72*hourly1!C6103/hourly1!$C$8763+유형화!$F$73*hourly1!D6103/hourly1!$D$8763+유형화!$F$74*hourly1!E6103/hourly1!$E$8763</f>
        <v>58.702782349869331</v>
      </c>
      <c r="C6102" s="442">
        <f>hourly1!$F6103*유형화!$G$71/hourly1!$F$8763+유형화!$G$72*hourly1!$G6103/hourly1!$F$8763+유형화!$G$74*hourly1!I6103/hourly1!$I$8763</f>
        <v>0.23715952763888387</v>
      </c>
      <c r="D6102" s="14">
        <v>267.21137900000002</v>
      </c>
      <c r="E6102" s="14">
        <v>0</v>
      </c>
      <c r="F6102" s="1">
        <v>558702</v>
      </c>
      <c r="G6102" s="15">
        <f t="shared" si="190"/>
        <v>0.30576930059338131</v>
      </c>
      <c r="H6102" s="15">
        <f t="shared" si="191"/>
        <v>0.49463377331114244</v>
      </c>
    </row>
    <row r="6103" spans="1:8">
      <c r="A6103" s="1">
        <v>6102</v>
      </c>
      <c r="B6103" s="444">
        <f>유형화!$F$71*hourly1!B6104/hourly1!$B$8763+유형화!$F$72*hourly1!C6104/hourly1!$C$8763+유형화!$F$73*hourly1!D6104/hourly1!$D$8763+유형화!$F$74*hourly1!E6104/hourly1!$E$8763</f>
        <v>60.565664459508021</v>
      </c>
      <c r="C6103" s="442">
        <f>hourly1!$F6104*유형화!$G$71/hourly1!$F$8763+유형화!$G$72*hourly1!$G6104/hourly1!$F$8763+유형화!$G$74*hourly1!I6104/hourly1!$I$8763</f>
        <v>0.42238450779714765</v>
      </c>
      <c r="D6103" s="14">
        <v>273.27168899999998</v>
      </c>
      <c r="E6103" s="14">
        <v>0.42028700000000008</v>
      </c>
      <c r="F6103" s="1">
        <v>903509</v>
      </c>
      <c r="G6103" s="15">
        <f t="shared" si="190"/>
        <v>0.312704097895105</v>
      </c>
      <c r="H6103" s="15">
        <f t="shared" si="191"/>
        <v>0.50275000968811623</v>
      </c>
    </row>
    <row r="6104" spans="1:8">
      <c r="A6104" s="1">
        <v>6103</v>
      </c>
      <c r="B6104" s="444">
        <f>유형화!$F$71*hourly1!B6105/hourly1!$B$8763+유형화!$F$72*hourly1!C6105/hourly1!$C$8763+유형화!$F$73*hourly1!D6105/hourly1!$D$8763+유형화!$F$74*hourly1!E6105/hourly1!$E$8763</f>
        <v>72.111119134815169</v>
      </c>
      <c r="C6104" s="442">
        <f>hourly1!$F6105*유형화!$G$71/hourly1!$F$8763+유형화!$G$72*hourly1!$G6105/hourly1!$F$8763+유형화!$G$74*hourly1!I6105/hourly1!$I$8763</f>
        <v>0.75408584457049888</v>
      </c>
      <c r="D6104" s="14">
        <v>241.63120599999999</v>
      </c>
      <c r="E6104" s="14">
        <v>19.888821</v>
      </c>
      <c r="F6104" s="1">
        <v>1016360</v>
      </c>
      <c r="G6104" s="15">
        <f t="shared" si="190"/>
        <v>0.2764979737638914</v>
      </c>
      <c r="H6104" s="15">
        <f t="shared" si="191"/>
        <v>0.45924259528721917</v>
      </c>
    </row>
    <row r="6105" spans="1:8">
      <c r="A6105" s="1">
        <v>6104</v>
      </c>
      <c r="B6105" s="444">
        <f>유형화!$F$71*hourly1!B6106/hourly1!$B$8763+유형화!$F$72*hourly1!C6106/hourly1!$C$8763+유형화!$F$73*hourly1!D6106/hourly1!$D$8763+유형화!$F$74*hourly1!E6106/hourly1!$E$8763</f>
        <v>165.41351585611997</v>
      </c>
      <c r="C6105" s="442">
        <f>hourly1!$F6106*유형화!$G$71/hourly1!$F$8763+유형화!$G$72*hourly1!$G6106/hourly1!$F$8763+유형화!$G$74*hourly1!I6106/hourly1!$I$8763</f>
        <v>0.65222233197471013</v>
      </c>
      <c r="D6105" s="14">
        <v>206.549194</v>
      </c>
      <c r="E6105" s="14">
        <v>225.79470099999989</v>
      </c>
      <c r="F6105" s="1">
        <v>1061762</v>
      </c>
      <c r="G6105" s="15">
        <f t="shared" si="190"/>
        <v>0.23635371676109132</v>
      </c>
      <c r="H6105" s="15">
        <f t="shared" si="191"/>
        <v>0.40751024146187398</v>
      </c>
    </row>
    <row r="6106" spans="1:8">
      <c r="A6106" s="1">
        <v>6105</v>
      </c>
      <c r="B6106" s="444">
        <f>유형화!$F$71*hourly1!B6107/hourly1!$B$8763+유형화!$F$72*hourly1!C6107/hourly1!$C$8763+유형화!$F$73*hourly1!D6107/hourly1!$D$8763+유형화!$F$74*hourly1!E6107/hourly1!$E$8763</f>
        <v>274.80226280356402</v>
      </c>
      <c r="C6106" s="442">
        <f>hourly1!$F6107*유형화!$G$71/hourly1!$F$8763+유형화!$G$72*hourly1!$G6107/hourly1!$F$8763+유형화!$G$74*hourly1!I6107/hourly1!$I$8763</f>
        <v>0.57709217129875834</v>
      </c>
      <c r="D6106" s="14">
        <v>172.448466</v>
      </c>
      <c r="E6106" s="14">
        <v>580.58336100000008</v>
      </c>
      <c r="F6106" s="1">
        <v>983655</v>
      </c>
      <c r="G6106" s="15">
        <f t="shared" si="190"/>
        <v>0.19733234054086257</v>
      </c>
      <c r="H6106" s="15">
        <f t="shared" si="191"/>
        <v>0.3533048462484682</v>
      </c>
    </row>
    <row r="6107" spans="1:8">
      <c r="A6107" s="1">
        <v>6106</v>
      </c>
      <c r="B6107" s="444">
        <f>유형화!$F$71*hourly1!B6108/hourly1!$B$8763+유형화!$F$72*hourly1!C6108/hourly1!$C$8763+유형화!$F$73*hourly1!D6108/hourly1!$D$8763+유형화!$F$74*hourly1!E6108/hourly1!$E$8763</f>
        <v>345.17128096689919</v>
      </c>
      <c r="C6107" s="442">
        <f>hourly1!$F6108*유형화!$G$71/hourly1!$F$8763+유형화!$G$72*hourly1!$G6108/hourly1!$F$8763+유형화!$G$74*hourly1!I6108/hourly1!$I$8763</f>
        <v>0.49137559576583956</v>
      </c>
      <c r="D6107" s="14">
        <v>127.759579</v>
      </c>
      <c r="E6107" s="14">
        <v>893.82723000000101</v>
      </c>
      <c r="F6107" s="1">
        <v>903192</v>
      </c>
      <c r="G6107" s="15">
        <f t="shared" si="190"/>
        <v>0.14619496093740397</v>
      </c>
      <c r="H6107" s="15">
        <f t="shared" si="191"/>
        <v>0.27562776877410494</v>
      </c>
    </row>
    <row r="6108" spans="1:8">
      <c r="A6108" s="1">
        <v>6107</v>
      </c>
      <c r="B6108" s="444">
        <f>유형화!$F$71*hourly1!B6109/hourly1!$B$8763+유형화!$F$72*hourly1!C6109/hourly1!$C$8763+유형화!$F$73*hourly1!D6109/hourly1!$D$8763+유형화!$F$74*hourly1!E6109/hourly1!$E$8763</f>
        <v>414.41964864962728</v>
      </c>
      <c r="C6108" s="442">
        <f>hourly1!$F6109*유형화!$G$71/hourly1!$F$8763+유형화!$G$72*hourly1!$G6109/hourly1!$F$8763+유형화!$G$74*hourly1!I6109/hourly1!$I$8763</f>
        <v>0.4591834976367456</v>
      </c>
      <c r="D6108" s="14">
        <v>106.50288999999999</v>
      </c>
      <c r="E6108" s="14">
        <v>1108.219693999999</v>
      </c>
      <c r="F6108" s="1">
        <v>870543</v>
      </c>
      <c r="G6108" s="15">
        <f t="shared" si="190"/>
        <v>0.12187098584029171</v>
      </c>
      <c r="H6108" s="15">
        <f t="shared" si="191"/>
        <v>0.23571400422470376</v>
      </c>
    </row>
    <row r="6109" spans="1:8">
      <c r="A6109" s="1">
        <v>6108</v>
      </c>
      <c r="B6109" s="444">
        <f>유형화!$F$71*hourly1!B6110/hourly1!$B$8763+유형화!$F$72*hourly1!C6110/hourly1!$C$8763+유형화!$F$73*hourly1!D6110/hourly1!$D$8763+유형화!$F$74*hourly1!E6110/hourly1!$E$8763</f>
        <v>347.05835360002055</v>
      </c>
      <c r="C6109" s="442">
        <f>hourly1!$F6110*유형화!$G$71/hourly1!$F$8763+유형화!$G$72*hourly1!$G6110/hourly1!$F$8763+유형화!$G$74*hourly1!I6110/hourly1!$I$8763</f>
        <v>0.44304584997629093</v>
      </c>
      <c r="D6109" s="14">
        <v>96.975150999999983</v>
      </c>
      <c r="E6109" s="14">
        <v>1254.643162000001</v>
      </c>
      <c r="F6109" s="1">
        <v>834366</v>
      </c>
      <c r="G6109" s="15">
        <f t="shared" si="190"/>
        <v>0.11096841836293032</v>
      </c>
      <c r="H6109" s="15">
        <f t="shared" si="191"/>
        <v>0.21714546552790592</v>
      </c>
    </row>
    <row r="6110" spans="1:8">
      <c r="A6110" s="1">
        <v>6109</v>
      </c>
      <c r="B6110" s="444">
        <f>유형화!$F$71*hourly1!B6111/hourly1!$B$8763+유형화!$F$72*hourly1!C6111/hourly1!$C$8763+유형화!$F$73*hourly1!D6111/hourly1!$D$8763+유형화!$F$74*hourly1!E6111/hourly1!$E$8763</f>
        <v>196.57450119690705</v>
      </c>
      <c r="C6110" s="442">
        <f>hourly1!$F6111*유형화!$G$71/hourly1!$F$8763+유형화!$G$72*hourly1!$G6111/hourly1!$F$8763+유형화!$G$74*hourly1!I6111/hourly1!$I$8763</f>
        <v>0.55483362230594635</v>
      </c>
      <c r="D6110" s="14">
        <v>112.114577</v>
      </c>
      <c r="E6110" s="14">
        <v>1301.9049100000011</v>
      </c>
      <c r="F6110" s="1">
        <v>801863</v>
      </c>
      <c r="G6110" s="15">
        <f t="shared" si="190"/>
        <v>0.12829242498543744</v>
      </c>
      <c r="H6110" s="15">
        <f t="shared" si="191"/>
        <v>0.24645039862723128</v>
      </c>
    </row>
    <row r="6111" spans="1:8">
      <c r="A6111" s="1">
        <v>6110</v>
      </c>
      <c r="B6111" s="444">
        <f>유형화!$F$71*hourly1!B6112/hourly1!$B$8763+유형화!$F$72*hourly1!C6112/hourly1!$C$8763+유형화!$F$73*hourly1!D6112/hourly1!$D$8763+유형화!$F$74*hourly1!E6112/hourly1!$E$8763</f>
        <v>274.99659933427898</v>
      </c>
      <c r="C6111" s="442">
        <f>hourly1!$F6112*유형화!$G$71/hourly1!$F$8763+유형화!$G$72*hourly1!$G6112/hourly1!$F$8763+유형화!$G$74*hourly1!I6112/hourly1!$I$8763</f>
        <v>0.51748623177985331</v>
      </c>
      <c r="D6111" s="14">
        <v>183.55175700000001</v>
      </c>
      <c r="E6111" s="14">
        <v>1258.830572000001</v>
      </c>
      <c r="F6111" s="1">
        <v>839682</v>
      </c>
      <c r="G6111" s="15">
        <f t="shared" si="190"/>
        <v>0.21003780816001957</v>
      </c>
      <c r="H6111" s="15">
        <f t="shared" si="191"/>
        <v>0.37140598578726969</v>
      </c>
    </row>
    <row r="6112" spans="1:8">
      <c r="A6112" s="1">
        <v>6111</v>
      </c>
      <c r="B6112" s="444">
        <f>유형화!$F$71*hourly1!B6113/hourly1!$B$8763+유형화!$F$72*hourly1!C6113/hourly1!$C$8763+유형화!$F$73*hourly1!D6113/hourly1!$D$8763+유형화!$F$74*hourly1!E6113/hourly1!$E$8763</f>
        <v>407.79963592710459</v>
      </c>
      <c r="C6112" s="442">
        <f>hourly1!$F6113*유형화!$G$71/hourly1!$F$8763+유형화!$G$72*hourly1!$G6113/hourly1!$F$8763+유형화!$G$74*hourly1!I6113/hourly1!$I$8763</f>
        <v>0.38958827256706108</v>
      </c>
      <c r="D6112" s="14">
        <v>202.80842799999999</v>
      </c>
      <c r="E6112" s="14">
        <v>1135.437713999999</v>
      </c>
      <c r="F6112" s="1">
        <v>823194</v>
      </c>
      <c r="G6112" s="15">
        <f t="shared" si="190"/>
        <v>0.23207316775234757</v>
      </c>
      <c r="H6112" s="15">
        <f t="shared" si="191"/>
        <v>0.40176073405627899</v>
      </c>
    </row>
    <row r="6113" spans="1:8">
      <c r="A6113" s="1">
        <v>6112</v>
      </c>
      <c r="B6113" s="444">
        <f>유형화!$F$71*hourly1!B6114/hourly1!$B$8763+유형화!$F$72*hourly1!C6114/hourly1!$C$8763+유형화!$F$73*hourly1!D6114/hourly1!$D$8763+유형화!$F$74*hourly1!E6114/hourly1!$E$8763</f>
        <v>340.49226743381098</v>
      </c>
      <c r="C6113" s="442">
        <f>hourly1!$F6114*유형화!$G$71/hourly1!$F$8763+유형화!$G$72*hourly1!$G6114/hourly1!$F$8763+유형화!$G$74*hourly1!I6114/hourly1!$I$8763</f>
        <v>0.36830967404316206</v>
      </c>
      <c r="D6113" s="14">
        <v>207.12983399999999</v>
      </c>
      <c r="E6113" s="14">
        <v>937.07736000000125</v>
      </c>
      <c r="F6113" s="1">
        <v>826876</v>
      </c>
      <c r="G6113" s="15">
        <f t="shared" si="190"/>
        <v>0.2370181416346164</v>
      </c>
      <c r="H6113" s="15">
        <f t="shared" si="191"/>
        <v>0.40839849517646915</v>
      </c>
    </row>
    <row r="6114" spans="1:8">
      <c r="A6114" s="1">
        <v>6113</v>
      </c>
      <c r="B6114" s="444">
        <f>유형화!$F$71*hourly1!B6115/hourly1!$B$8763+유형화!$F$72*hourly1!C6115/hourly1!$C$8763+유형화!$F$73*hourly1!D6115/hourly1!$D$8763+유형화!$F$74*hourly1!E6115/hourly1!$E$8763</f>
        <v>297.47027325642148</v>
      </c>
      <c r="C6114" s="442">
        <f>hourly1!$F6115*유형화!$G$71/hourly1!$F$8763+유형화!$G$72*hourly1!$G6115/hourly1!$F$8763+유형화!$G$74*hourly1!I6115/hourly1!$I$8763</f>
        <v>0.3896407495421127</v>
      </c>
      <c r="D6114" s="14">
        <v>192.001677</v>
      </c>
      <c r="E6114" s="14">
        <v>632.95927899999856</v>
      </c>
      <c r="F6114" s="1">
        <v>809615</v>
      </c>
      <c r="G6114" s="15">
        <f t="shared" si="190"/>
        <v>0.21970703010011525</v>
      </c>
      <c r="H6114" s="15">
        <f t="shared" si="191"/>
        <v>0.38488449713667522</v>
      </c>
    </row>
    <row r="6115" spans="1:8">
      <c r="A6115" s="1">
        <v>6114</v>
      </c>
      <c r="B6115" s="444">
        <f>유형화!$F$71*hourly1!B6116/hourly1!$B$8763+유형화!$F$72*hourly1!C6116/hourly1!$C$8763+유형화!$F$73*hourly1!D6116/hourly1!$D$8763+유형화!$F$74*hourly1!E6116/hourly1!$E$8763</f>
        <v>164.94300475867198</v>
      </c>
      <c r="C6115" s="442">
        <f>hourly1!$F6116*유형화!$G$71/hourly1!$F$8763+유형화!$G$72*hourly1!$G6116/hourly1!$F$8763+유형화!$G$74*hourly1!I6116/hourly1!$I$8763</f>
        <v>0.51767927208093822</v>
      </c>
      <c r="D6115" s="14">
        <v>189.604107</v>
      </c>
      <c r="E6115" s="14">
        <v>257.54137300000008</v>
      </c>
      <c r="F6115" s="1">
        <v>843751</v>
      </c>
      <c r="G6115" s="15">
        <f t="shared" si="190"/>
        <v>0.2169634968540117</v>
      </c>
      <c r="H6115" s="15">
        <f t="shared" si="191"/>
        <v>0.38108570792831914</v>
      </c>
    </row>
    <row r="6116" spans="1:8">
      <c r="A6116" s="1">
        <v>6115</v>
      </c>
      <c r="B6116" s="444">
        <f>유형화!$F$71*hourly1!B6117/hourly1!$B$8763+유형화!$F$72*hourly1!C6117/hourly1!$C$8763+유형화!$F$73*hourly1!D6117/hourly1!$D$8763+유형화!$F$74*hourly1!E6117/hourly1!$E$8763</f>
        <v>118.38369330336316</v>
      </c>
      <c r="C6116" s="442">
        <f>hourly1!$F6117*유형화!$G$71/hourly1!$F$8763+유형화!$G$72*hourly1!$G6117/hourly1!$F$8763+유형화!$G$74*hourly1!I6117/hourly1!$I$8763</f>
        <v>0.64061465325387434</v>
      </c>
      <c r="D6116" s="14">
        <v>183.94807700000001</v>
      </c>
      <c r="E6116" s="14">
        <v>34.817858999999991</v>
      </c>
      <c r="F6116" s="1">
        <v>798258</v>
      </c>
      <c r="G6116" s="15">
        <f t="shared" si="190"/>
        <v>0.21049131612687591</v>
      </c>
      <c r="H6116" s="15">
        <f t="shared" si="191"/>
        <v>0.37204382140712094</v>
      </c>
    </row>
    <row r="6117" spans="1:8">
      <c r="A6117" s="1">
        <v>6116</v>
      </c>
      <c r="B6117" s="444">
        <f>유형화!$F$71*hourly1!B6118/hourly1!$B$8763+유형화!$F$72*hourly1!C6118/hourly1!$C$8763+유형화!$F$73*hourly1!D6118/hourly1!$D$8763+유형화!$F$74*hourly1!E6118/hourly1!$E$8763</f>
        <v>126.68712395542902</v>
      </c>
      <c r="C6117" s="442">
        <f>hourly1!$F6118*유형화!$G$71/hourly1!$F$8763+유형화!$G$72*hourly1!$G6118/hourly1!$F$8763+유형화!$G$74*hourly1!I6118/hourly1!$I$8763</f>
        <v>0.64604781286349411</v>
      </c>
      <c r="D6117" s="14">
        <v>256.07199700000001</v>
      </c>
      <c r="E6117" s="14">
        <v>17.30161</v>
      </c>
      <c r="F6117" s="1">
        <v>797269</v>
      </c>
      <c r="G6117" s="15">
        <f t="shared" si="190"/>
        <v>0.29302253413482227</v>
      </c>
      <c r="H6117" s="15">
        <f t="shared" si="191"/>
        <v>0.47945118534748277</v>
      </c>
    </row>
    <row r="6118" spans="1:8">
      <c r="A6118" s="1">
        <v>6117</v>
      </c>
      <c r="B6118" s="444">
        <f>유형화!$F$71*hourly1!B6119/hourly1!$B$8763+유형화!$F$72*hourly1!C6119/hourly1!$C$8763+유형화!$F$73*hourly1!D6119/hourly1!$D$8763+유형화!$F$74*hourly1!E6119/hourly1!$E$8763</f>
        <v>64.047893113140859</v>
      </c>
      <c r="C6118" s="442">
        <f>hourly1!$F6119*유형화!$G$71/hourly1!$F$8763+유형화!$G$72*hourly1!$G6119/hourly1!$F$8763+유형화!$G$74*hourly1!I6119/hourly1!$I$8763</f>
        <v>0.55013342914135077</v>
      </c>
      <c r="D6118" s="14">
        <v>293.79374999999999</v>
      </c>
      <c r="E6118" s="14">
        <v>20.345815999999999</v>
      </c>
      <c r="F6118" s="1">
        <v>839877</v>
      </c>
      <c r="G6118" s="15">
        <f t="shared" si="190"/>
        <v>0.33618744004238948</v>
      </c>
      <c r="H6118" s="15">
        <f t="shared" si="191"/>
        <v>0.52950984845738391</v>
      </c>
    </row>
    <row r="6119" spans="1:8">
      <c r="A6119" s="1">
        <v>6118</v>
      </c>
      <c r="B6119" s="444">
        <f>유형화!$F$71*hourly1!B6120/hourly1!$B$8763+유형화!$F$72*hourly1!C6120/hourly1!$C$8763+유형화!$F$73*hourly1!D6120/hourly1!$D$8763+유형화!$F$74*hourly1!E6120/hourly1!$E$8763</f>
        <v>62.427643741095181</v>
      </c>
      <c r="C6119" s="442">
        <f>hourly1!$F6120*유형화!$G$71/hourly1!$F$8763+유형화!$G$72*hourly1!$G6120/hourly1!$F$8763+유형화!$G$74*hourly1!I6120/hourly1!$I$8763</f>
        <v>0.45941369554749578</v>
      </c>
      <c r="D6119" s="14">
        <v>274.92118299999998</v>
      </c>
      <c r="E6119" s="14">
        <v>16.0623</v>
      </c>
      <c r="F6119" s="1">
        <v>905284</v>
      </c>
      <c r="G6119" s="15">
        <f t="shared" si="190"/>
        <v>0.31459160967922323</v>
      </c>
      <c r="H6119" s="15">
        <f t="shared" si="191"/>
        <v>0.50494188052359668</v>
      </c>
    </row>
    <row r="6120" spans="1:8">
      <c r="A6120" s="1">
        <v>6119</v>
      </c>
      <c r="B6120" s="444">
        <f>유형화!$F$71*hourly1!B6121/hourly1!$B$8763+유형화!$F$72*hourly1!C6121/hourly1!$C$8763+유형화!$F$73*hourly1!D6121/hourly1!$D$8763+유형화!$F$74*hourly1!E6121/hourly1!$E$8763</f>
        <v>60.807390762163259</v>
      </c>
      <c r="C6120" s="442">
        <f>hourly1!$F6121*유형화!$G$71/hourly1!$F$8763+유형화!$G$72*hourly1!$G6121/hourly1!$F$8763+유형화!$G$74*hourly1!I6121/hourly1!$I$8763</f>
        <v>0.35279091244718441</v>
      </c>
      <c r="D6120" s="14">
        <v>275.14356500000008</v>
      </c>
      <c r="E6120" s="14">
        <v>9.5594800000000024</v>
      </c>
      <c r="F6120" s="1">
        <v>992747</v>
      </c>
      <c r="G6120" s="15">
        <f t="shared" si="190"/>
        <v>0.31484608083557536</v>
      </c>
      <c r="H6120" s="15">
        <f t="shared" si="191"/>
        <v>0.50523682620480492</v>
      </c>
    </row>
    <row r="6121" spans="1:8">
      <c r="A6121" s="1">
        <v>6120</v>
      </c>
      <c r="B6121" s="444">
        <f>유형화!$F$71*hourly1!B6122/hourly1!$B$8763+유형화!$F$72*hourly1!C6122/hourly1!$C$8763+유형화!$F$73*hourly1!D6122/hourly1!$D$8763+유형화!$F$74*hourly1!E6122/hourly1!$E$8763</f>
        <v>58.944508652524569</v>
      </c>
      <c r="C6121" s="442">
        <f>hourly1!$F6122*유형화!$G$71/hourly1!$F$8763+유형화!$G$72*hourly1!$G6122/hourly1!$F$8763+유형화!$G$74*hourly1!I6122/hourly1!$I$8763</f>
        <v>0.32094904108637512</v>
      </c>
      <c r="D6121" s="14">
        <v>330.97809199999978</v>
      </c>
      <c r="E6121" s="14">
        <v>2.33188</v>
      </c>
      <c r="F6121" s="1">
        <v>955601</v>
      </c>
      <c r="G6121" s="15">
        <f t="shared" si="190"/>
        <v>0.37873738791105799</v>
      </c>
      <c r="H6121" s="15">
        <f t="shared" si="191"/>
        <v>0.57532156645176791</v>
      </c>
    </row>
    <row r="6122" spans="1:8">
      <c r="A6122" s="1">
        <v>6121</v>
      </c>
      <c r="B6122" s="444">
        <f>유형화!$F$71*hourly1!B6123/hourly1!$B$8763+유형화!$F$72*hourly1!C6123/hourly1!$C$8763+유형화!$F$73*hourly1!D6123/hourly1!$D$8763+유형화!$F$74*hourly1!E6123/hourly1!$E$8763</f>
        <v>58.944508652524569</v>
      </c>
      <c r="C6122" s="442">
        <f>hourly1!$F6123*유형화!$G$71/hourly1!$F$8763+유형화!$G$72*hourly1!$G6123/hourly1!$F$8763+유형화!$G$74*hourly1!I6123/hourly1!$I$8763</f>
        <v>0.26327546024199378</v>
      </c>
      <c r="D6122" s="14">
        <v>370.30530600000009</v>
      </c>
      <c r="E6122" s="14">
        <v>0.43568000000000001</v>
      </c>
      <c r="F6122" s="1">
        <v>903401</v>
      </c>
      <c r="G6122" s="15">
        <f t="shared" si="190"/>
        <v>0.42373941875296439</v>
      </c>
      <c r="H6122" s="15">
        <f t="shared" si="191"/>
        <v>0.62035762326208588</v>
      </c>
    </row>
    <row r="6123" spans="1:8">
      <c r="A6123" s="1">
        <v>6122</v>
      </c>
      <c r="B6123" s="444">
        <f>유형화!$F$71*hourly1!B6124/hourly1!$B$8763+유형화!$F$72*hourly1!C6124/hourly1!$C$8763+유형화!$F$73*hourly1!D6124/hourly1!$D$8763+유형화!$F$74*hourly1!E6124/hourly1!$E$8763</f>
        <v>58.702782349869331</v>
      </c>
      <c r="C6123" s="442">
        <f>hourly1!$F6124*유형화!$G$71/hourly1!$F$8763+유형화!$G$72*hourly1!$G6124/hourly1!$F$8763+유형화!$G$74*hourly1!I6124/hourly1!$I$8763</f>
        <v>0.24389230724091304</v>
      </c>
      <c r="D6123" s="14">
        <v>335.95005999999989</v>
      </c>
      <c r="E6123" s="14">
        <v>0.66636000000000006</v>
      </c>
      <c r="F6123" s="1">
        <v>757874</v>
      </c>
      <c r="G6123" s="15">
        <f t="shared" si="190"/>
        <v>0.38442679823341075</v>
      </c>
      <c r="H6123" s="15">
        <f t="shared" si="191"/>
        <v>0.58120140287478705</v>
      </c>
    </row>
    <row r="6124" spans="1:8">
      <c r="A6124" s="1">
        <v>6123</v>
      </c>
      <c r="B6124" s="444">
        <f>유형화!$F$71*hourly1!B6125/hourly1!$B$8763+유형화!$F$72*hourly1!C6125/hourly1!$C$8763+유형화!$F$73*hourly1!D6125/hourly1!$D$8763+유형화!$F$74*hourly1!E6125/hourly1!$E$8763</f>
        <v>58.702782349869331</v>
      </c>
      <c r="C6124" s="442">
        <f>hourly1!$F6125*유형화!$G$71/hourly1!$F$8763+유형화!$G$72*hourly1!$G6125/hourly1!$F$8763+유형화!$G$74*hourly1!I6125/hourly1!$I$8763</f>
        <v>0.23907844112570009</v>
      </c>
      <c r="D6124" s="14">
        <v>306.78148299999998</v>
      </c>
      <c r="E6124" s="14">
        <v>0.37463999999999997</v>
      </c>
      <c r="F6124" s="1">
        <v>610330</v>
      </c>
      <c r="G6124" s="15">
        <f t="shared" si="190"/>
        <v>0.35104926984382012</v>
      </c>
      <c r="H6124" s="15">
        <f t="shared" si="191"/>
        <v>0.54588986407624573</v>
      </c>
    </row>
    <row r="6125" spans="1:8">
      <c r="A6125" s="1">
        <v>6124</v>
      </c>
      <c r="B6125" s="444">
        <f>유형화!$F$71*hourly1!B6126/hourly1!$B$8763+유형화!$F$72*hourly1!C6126/hourly1!$C$8763+유형화!$F$73*hourly1!D6126/hourly1!$D$8763+유형화!$F$74*hourly1!E6126/hourly1!$E$8763</f>
        <v>58.702782349869331</v>
      </c>
      <c r="C6125" s="442">
        <f>hourly1!$F6126*유형화!$G$71/hourly1!$F$8763+유형화!$G$72*hourly1!$G6126/hourly1!$F$8763+유형화!$G$74*hourly1!I6126/hourly1!$I$8763</f>
        <v>0.23909995342603216</v>
      </c>
      <c r="D6125" s="14">
        <v>295.01216599999998</v>
      </c>
      <c r="E6125" s="14">
        <v>5.4000000000000003E-3</v>
      </c>
      <c r="F6125" s="1">
        <v>502822</v>
      </c>
      <c r="G6125" s="15">
        <f t="shared" si="190"/>
        <v>0.33758167036875514</v>
      </c>
      <c r="H6125" s="15">
        <f t="shared" si="191"/>
        <v>0.53106441005993144</v>
      </c>
    </row>
    <row r="6126" spans="1:8">
      <c r="A6126" s="1">
        <v>6125</v>
      </c>
      <c r="B6126" s="444">
        <f>유형화!$F$71*hourly1!B6127/hourly1!$B$8763+유형화!$F$72*hourly1!C6127/hourly1!$C$8763+유형화!$F$73*hourly1!D6127/hourly1!$D$8763+유형화!$F$74*hourly1!E6127/hourly1!$E$8763</f>
        <v>58.702782349869331</v>
      </c>
      <c r="C6126" s="442">
        <f>hourly1!$F6127*유형화!$G$71/hourly1!$F$8763+유형화!$G$72*hourly1!$G6127/hourly1!$F$8763+유형화!$G$74*hourly1!I6127/hourly1!$I$8763</f>
        <v>0.23714143774996826</v>
      </c>
      <c r="D6126" s="14">
        <v>297.64193100000011</v>
      </c>
      <c r="E6126" s="14">
        <v>0</v>
      </c>
      <c r="F6126" s="1">
        <v>548876</v>
      </c>
      <c r="G6126" s="15">
        <f t="shared" si="190"/>
        <v>0.3405909037621242</v>
      </c>
      <c r="H6126" s="15">
        <f t="shared" si="191"/>
        <v>0.53440694359766361</v>
      </c>
    </row>
    <row r="6127" spans="1:8">
      <c r="A6127" s="1">
        <v>6126</v>
      </c>
      <c r="B6127" s="444">
        <f>유형화!$F$71*hourly1!B6128/hourly1!$B$8763+유형화!$F$72*hourly1!C6128/hourly1!$C$8763+유형화!$F$73*hourly1!D6128/hourly1!$D$8763+유형화!$F$74*hourly1!E6128/hourly1!$E$8763</f>
        <v>60.565664459508021</v>
      </c>
      <c r="C6127" s="442">
        <f>hourly1!$F6128*유형화!$G$71/hourly1!$F$8763+유형화!$G$72*hourly1!$G6128/hourly1!$F$8763+유형화!$G$74*hourly1!I6128/hourly1!$I$8763</f>
        <v>0.42223400318080939</v>
      </c>
      <c r="D6127" s="14">
        <v>297.61918400000002</v>
      </c>
      <c r="E6127" s="14">
        <v>0.39335999999999999</v>
      </c>
      <c r="F6127" s="1">
        <v>887801</v>
      </c>
      <c r="G6127" s="15">
        <f t="shared" si="190"/>
        <v>0.34056487442794442</v>
      </c>
      <c r="H6127" s="15">
        <f t="shared" si="191"/>
        <v>0.53437810571149302</v>
      </c>
    </row>
    <row r="6128" spans="1:8">
      <c r="A6128" s="1">
        <v>6127</v>
      </c>
      <c r="B6128" s="444">
        <f>유형화!$F$71*hourly1!B6129/hourly1!$B$8763+유형화!$F$72*hourly1!C6129/hourly1!$C$8763+유형화!$F$73*hourly1!D6129/hourly1!$D$8763+유형화!$F$74*hourly1!E6129/hourly1!$E$8763</f>
        <v>72.111119134815169</v>
      </c>
      <c r="C6128" s="442">
        <f>hourly1!$F6129*유형화!$G$71/hourly1!$F$8763+유형화!$G$72*hourly1!$G6129/hourly1!$F$8763+유형화!$G$74*hourly1!I6129/hourly1!$I$8763</f>
        <v>0.75370758662299353</v>
      </c>
      <c r="D6128" s="14">
        <v>285.66208699999987</v>
      </c>
      <c r="E6128" s="14">
        <v>22.167320000000021</v>
      </c>
      <c r="F6128" s="1">
        <v>892240</v>
      </c>
      <c r="G6128" s="15">
        <f t="shared" si="190"/>
        <v>0.32688239877702063</v>
      </c>
      <c r="H6128" s="15">
        <f t="shared" si="191"/>
        <v>0.51903781930983339</v>
      </c>
    </row>
    <row r="6129" spans="1:8">
      <c r="A6129" s="1">
        <v>6128</v>
      </c>
      <c r="B6129" s="444">
        <f>유형화!$F$71*hourly1!B6130/hourly1!$B$8763+유형화!$F$72*hourly1!C6130/hourly1!$C$8763+유형화!$F$73*hourly1!D6130/hourly1!$D$8763+유형화!$F$74*hourly1!E6130/hourly1!$E$8763</f>
        <v>165.41241936270015</v>
      </c>
      <c r="C6129" s="442">
        <f>hourly1!$F6130*유형화!$G$71/hourly1!$F$8763+유형화!$G$72*hourly1!$G6130/hourly1!$F$8763+유형화!$G$74*hourly1!I6130/hourly1!$I$8763</f>
        <v>0.65202179496290269</v>
      </c>
      <c r="D6129" s="14">
        <v>221.051974</v>
      </c>
      <c r="E6129" s="14">
        <v>268.65620099999978</v>
      </c>
      <c r="F6129" s="1">
        <v>883659</v>
      </c>
      <c r="G6129" s="15">
        <f t="shared" si="190"/>
        <v>0.25294921098688056</v>
      </c>
      <c r="H6129" s="15">
        <f t="shared" si="191"/>
        <v>0.42936638358494356</v>
      </c>
    </row>
    <row r="6130" spans="1:8">
      <c r="A6130" s="1">
        <v>6129</v>
      </c>
      <c r="B6130" s="444">
        <f>유형화!$F$71*hourly1!B6131/hourly1!$B$8763+유형화!$F$72*hourly1!C6131/hourly1!$C$8763+유형화!$F$73*hourly1!D6131/hourly1!$D$8763+유형화!$F$74*hourly1!E6131/hourly1!$E$8763</f>
        <v>274.80097875205928</v>
      </c>
      <c r="C6130" s="442">
        <f>hourly1!$F6131*유형화!$G$71/hourly1!$F$8763+유형화!$G$72*hourly1!$G6131/hourly1!$F$8763+유형화!$G$74*hourly1!I6131/hourly1!$I$8763</f>
        <v>0.57694965230905759</v>
      </c>
      <c r="D6130" s="14">
        <v>134.40563599999999</v>
      </c>
      <c r="E6130" s="14">
        <v>681.48282300000005</v>
      </c>
      <c r="F6130" s="1">
        <v>868275</v>
      </c>
      <c r="G6130" s="15">
        <f t="shared" si="190"/>
        <v>0.15380002703974888</v>
      </c>
      <c r="H6130" s="15">
        <f t="shared" si="191"/>
        <v>0.28769715625274794</v>
      </c>
    </row>
    <row r="6131" spans="1:8">
      <c r="A6131" s="1">
        <v>6130</v>
      </c>
      <c r="B6131" s="444">
        <f>유형화!$F$71*hourly1!B6132/hourly1!$B$8763+유형화!$F$72*hourly1!C6132/hourly1!$C$8763+유형화!$F$73*hourly1!D6132/hourly1!$D$8763+유형화!$F$74*hourly1!E6132/hourly1!$E$8763</f>
        <v>345.17182560672285</v>
      </c>
      <c r="C6131" s="442">
        <f>hourly1!$F6132*유형화!$G$71/hourly1!$F$8763+유형화!$G$72*hourly1!$G6132/hourly1!$F$8763+유형화!$G$74*hourly1!I6132/hourly1!$I$8763</f>
        <v>0.49145968930350126</v>
      </c>
      <c r="D6131" s="14">
        <v>95.39336999999999</v>
      </c>
      <c r="E6131" s="14">
        <v>1029.3155699999979</v>
      </c>
      <c r="F6131" s="1">
        <v>833098</v>
      </c>
      <c r="G6131" s="15">
        <f t="shared" si="190"/>
        <v>0.10915839039229552</v>
      </c>
      <c r="H6131" s="15">
        <f t="shared" si="191"/>
        <v>0.21402048447617025</v>
      </c>
    </row>
    <row r="6132" spans="1:8">
      <c r="A6132" s="1">
        <v>6131</v>
      </c>
      <c r="B6132" s="444">
        <f>유형화!$F$71*hourly1!B6133/hourly1!$B$8763+유형화!$F$72*hourly1!C6133/hourly1!$C$8763+유형화!$F$73*hourly1!D6133/hourly1!$D$8763+유형화!$F$74*hourly1!E6133/hourly1!$E$8763</f>
        <v>414.4201319723847</v>
      </c>
      <c r="C6132" s="442">
        <f>hourly1!$F6133*유형화!$G$71/hourly1!$F$8763+유형화!$G$72*hourly1!$G6133/hourly1!$F$8763+유형화!$G$74*hourly1!I6133/hourly1!$I$8763</f>
        <v>0.45926147972544851</v>
      </c>
      <c r="D6132" s="14">
        <v>68.97424199999999</v>
      </c>
      <c r="E6132" s="14">
        <v>1230.083168000001</v>
      </c>
      <c r="F6132" s="1">
        <v>835443</v>
      </c>
      <c r="G6132" s="15">
        <f t="shared" si="190"/>
        <v>7.8927049492524132E-2</v>
      </c>
      <c r="H6132" s="15">
        <f t="shared" si="191"/>
        <v>0.15996244326740608</v>
      </c>
    </row>
    <row r="6133" spans="1:8">
      <c r="A6133" s="1">
        <v>6132</v>
      </c>
      <c r="B6133" s="444">
        <f>유형화!$F$71*hourly1!B6134/hourly1!$B$8763+유형화!$F$72*hourly1!C6134/hourly1!$C$8763+유형화!$F$73*hourly1!D6134/hourly1!$D$8763+유형화!$F$74*hourly1!E6134/hourly1!$E$8763</f>
        <v>347.06004162278526</v>
      </c>
      <c r="C6133" s="442">
        <f>hourly1!$F6134*유형화!$G$71/hourly1!$F$8763+유형화!$G$72*hourly1!$G6134/hourly1!$F$8763+유형화!$G$74*hourly1!I6134/hourly1!$I$8763</f>
        <v>0.44320580696701672</v>
      </c>
      <c r="D6133" s="14">
        <v>78.454277999999988</v>
      </c>
      <c r="E6133" s="14">
        <v>1343.9461050000009</v>
      </c>
      <c r="F6133" s="1">
        <v>847454</v>
      </c>
      <c r="G6133" s="15">
        <f t="shared" si="190"/>
        <v>8.9775030548450929E-2</v>
      </c>
      <c r="H6133" s="15">
        <f t="shared" si="191"/>
        <v>0.17977432352448888</v>
      </c>
    </row>
    <row r="6134" spans="1:8">
      <c r="A6134" s="1">
        <v>6133</v>
      </c>
      <c r="B6134" s="444">
        <f>유형화!$F$71*hourly1!B6135/hourly1!$B$8763+유형화!$F$72*hourly1!C6135/hourly1!$C$8763+유형화!$F$73*hourly1!D6135/hourly1!$D$8763+유형화!$F$74*hourly1!E6135/hourly1!$E$8763</f>
        <v>196.57524060858813</v>
      </c>
      <c r="C6134" s="442">
        <f>hourly1!$F6135*유형화!$G$71/hourly1!$F$8763+유형화!$G$72*hourly1!$G6135/hourly1!$F$8763+유형화!$G$74*hourly1!I6135/hourly1!$I$8763</f>
        <v>0.55498200828664579</v>
      </c>
      <c r="D6134" s="14">
        <v>101.754814</v>
      </c>
      <c r="E6134" s="14">
        <v>1379.6286489999991</v>
      </c>
      <c r="F6134" s="1">
        <v>836739</v>
      </c>
      <c r="G6134" s="15">
        <f t="shared" si="190"/>
        <v>0.11643777456344627</v>
      </c>
      <c r="H6134" s="15">
        <f t="shared" si="191"/>
        <v>0.22651466575718657</v>
      </c>
    </row>
    <row r="6135" spans="1:8">
      <c r="A6135" s="1">
        <v>6134</v>
      </c>
      <c r="B6135" s="444">
        <f>유형화!$F$71*hourly1!B6136/hourly1!$B$8763+유형화!$F$72*hourly1!C6136/hourly1!$C$8763+유형화!$F$73*hourly1!D6136/hourly1!$D$8763+유형화!$F$74*hourly1!E6136/hourly1!$E$8763</f>
        <v>274.99700691242515</v>
      </c>
      <c r="C6135" s="442">
        <f>hourly1!$F6136*유형화!$G$71/hourly1!$F$8763+유형화!$G$72*hourly1!$G6136/hourly1!$F$8763+유형화!$G$74*hourly1!I6136/hourly1!$I$8763</f>
        <v>0.51757464407477782</v>
      </c>
      <c r="D6135" s="14">
        <v>153.69404299999999</v>
      </c>
      <c r="E6135" s="14">
        <v>1350.547344000001</v>
      </c>
      <c r="F6135" s="1">
        <v>824872</v>
      </c>
      <c r="G6135" s="15">
        <f t="shared" si="190"/>
        <v>0.175871702056068</v>
      </c>
      <c r="H6135" s="15">
        <f t="shared" si="191"/>
        <v>0.32167959219591069</v>
      </c>
    </row>
    <row r="6136" spans="1:8">
      <c r="A6136" s="1">
        <v>6135</v>
      </c>
      <c r="B6136" s="444">
        <f>유형화!$F$71*hourly1!B6137/hourly1!$B$8763+유형화!$F$72*hourly1!C6137/hourly1!$C$8763+유형화!$F$73*hourly1!D6137/hourly1!$D$8763+유형화!$F$74*hourly1!E6137/hourly1!$E$8763</f>
        <v>407.79870174356597</v>
      </c>
      <c r="C6136" s="442">
        <f>hourly1!$F6137*유형화!$G$71/hourly1!$F$8763+유형화!$G$72*hourly1!$G6137/hourly1!$F$8763+유형화!$G$74*hourly1!I6137/hourly1!$I$8763</f>
        <v>0.38955282616310483</v>
      </c>
      <c r="D6136" s="14">
        <v>166.95574099999999</v>
      </c>
      <c r="E6136" s="14">
        <v>1246.3778030000001</v>
      </c>
      <c r="F6136" s="1">
        <v>804987</v>
      </c>
      <c r="G6136" s="15">
        <f t="shared" si="190"/>
        <v>0.19104702930940567</v>
      </c>
      <c r="H6136" s="15">
        <f t="shared" si="191"/>
        <v>0.3441818334577787</v>
      </c>
    </row>
    <row r="6137" spans="1:8">
      <c r="A6137" s="1">
        <v>6136</v>
      </c>
      <c r="B6137" s="444">
        <f>유형화!$F$71*hourly1!B6138/hourly1!$B$8763+유형화!$F$72*hourly1!C6138/hourly1!$C$8763+유형화!$F$73*hourly1!D6138/hourly1!$D$8763+유형화!$F$74*hourly1!E6138/hourly1!$E$8763</f>
        <v>340.4904675975726</v>
      </c>
      <c r="C6137" s="442">
        <f>hourly1!$F6138*유형화!$G$71/hourly1!$F$8763+유형화!$G$72*hourly1!$G6138/hourly1!$F$8763+유형화!$G$74*hourly1!I6138/hourly1!$I$8763</f>
        <v>0.36821384652350109</v>
      </c>
      <c r="D6137" s="14">
        <v>167.47509700000001</v>
      </c>
      <c r="E6137" s="14">
        <v>1029.1646470000021</v>
      </c>
      <c r="F6137" s="1">
        <v>801438</v>
      </c>
      <c r="G6137" s="15">
        <f t="shared" si="190"/>
        <v>0.19164132705777731</v>
      </c>
      <c r="H6137" s="15">
        <f t="shared" si="191"/>
        <v>0.34504930701109432</v>
      </c>
    </row>
    <row r="6138" spans="1:8">
      <c r="A6138" s="1">
        <v>6137</v>
      </c>
      <c r="B6138" s="444">
        <f>유형화!$F$71*hourly1!B6139/hourly1!$B$8763+유형화!$F$72*hourly1!C6139/hourly1!$C$8763+유형화!$F$73*hourly1!D6139/hourly1!$D$8763+유형화!$F$74*hourly1!E6139/hourly1!$E$8763</f>
        <v>297.46827864832562</v>
      </c>
      <c r="C6138" s="442">
        <f>hourly1!$F6139*유형화!$G$71/hourly1!$F$8763+유형화!$G$72*hourly1!$G6139/hourly1!$F$8763+유형화!$G$74*hourly1!I6139/hourly1!$I$8763</f>
        <v>0.38952601727367586</v>
      </c>
      <c r="D6138" s="14">
        <v>131.109568</v>
      </c>
      <c r="E6138" s="14">
        <v>698.32864199999904</v>
      </c>
      <c r="F6138" s="1">
        <v>823605</v>
      </c>
      <c r="G6138" s="15">
        <f t="shared" si="190"/>
        <v>0.15002834482007732</v>
      </c>
      <c r="H6138" s="15">
        <f t="shared" si="191"/>
        <v>0.28173512238090703</v>
      </c>
    </row>
    <row r="6139" spans="1:8">
      <c r="A6139" s="1">
        <v>6138</v>
      </c>
      <c r="B6139" s="444">
        <f>유형화!$F$71*hourly1!B6140/hourly1!$B$8763+유형화!$F$72*hourly1!C6140/hourly1!$C$8763+유형화!$F$73*hourly1!D6140/hourly1!$D$8763+유형화!$F$74*hourly1!E6140/hourly1!$E$8763</f>
        <v>164.93978020236511</v>
      </c>
      <c r="C6139" s="442">
        <f>hourly1!$F6140*유형화!$G$71/hourly1!$F$8763+유형화!$G$72*hourly1!$G6140/hourly1!$F$8763+유형화!$G$74*hourly1!I6140/hourly1!$I$8763</f>
        <v>0.51739040426019156</v>
      </c>
      <c r="D6139" s="14">
        <v>98.299003000000013</v>
      </c>
      <c r="E6139" s="14">
        <v>279.0174750000005</v>
      </c>
      <c r="F6139" s="1">
        <v>817828</v>
      </c>
      <c r="G6139" s="15">
        <f t="shared" si="190"/>
        <v>0.11248329883562591</v>
      </c>
      <c r="H6139" s="15">
        <f t="shared" si="191"/>
        <v>0.21975153581286935</v>
      </c>
    </row>
    <row r="6140" spans="1:8">
      <c r="A6140" s="1">
        <v>6139</v>
      </c>
      <c r="B6140" s="444">
        <f>유형화!$F$71*hourly1!B6141/hourly1!$B$8763+유형화!$F$72*hourly1!C6141/hourly1!$C$8763+유형화!$F$73*hourly1!D6141/hourly1!$D$8763+유형화!$F$74*hourly1!E6141/hourly1!$E$8763</f>
        <v>118.38157606113484</v>
      </c>
      <c r="C6140" s="442">
        <f>hourly1!$F6141*유형화!$G$71/hourly1!$F$8763+유형화!$G$72*hourly1!$G6141/hourly1!$F$8763+유형화!$G$74*hourly1!I6141/hourly1!$I$8763</f>
        <v>0.64011758873862612</v>
      </c>
      <c r="D6140" s="14">
        <v>79.748418999999998</v>
      </c>
      <c r="E6140" s="14">
        <v>34.256134000000003</v>
      </c>
      <c r="F6140" s="1">
        <v>789745</v>
      </c>
      <c r="G6140" s="15">
        <f t="shared" si="190"/>
        <v>9.1255912799499156E-2</v>
      </c>
      <c r="H6140" s="15">
        <f t="shared" si="191"/>
        <v>0.18244222314660413</v>
      </c>
    </row>
    <row r="6141" spans="1:8">
      <c r="A6141" s="1">
        <v>6140</v>
      </c>
      <c r="B6141" s="444">
        <f>유형화!$F$71*hourly1!B6142/hourly1!$B$8763+유형화!$F$72*hourly1!C6142/hourly1!$C$8763+유형화!$F$73*hourly1!D6142/hourly1!$D$8763+유형화!$F$74*hourly1!E6142/hourly1!$E$8763</f>
        <v>126.68519787817189</v>
      </c>
      <c r="C6141" s="442">
        <f>hourly1!$F6142*유형화!$G$71/hourly1!$F$8763+유형화!$G$72*hourly1!$G6142/hourly1!$F$8763+유형화!$G$74*hourly1!I6142/hourly1!$I$8763</f>
        <v>0.64546608440868158</v>
      </c>
      <c r="D6141" s="14">
        <v>102.83920500000001</v>
      </c>
      <c r="E6141" s="14">
        <v>16.580469999999998</v>
      </c>
      <c r="F6141" s="1">
        <v>762494</v>
      </c>
      <c r="G6141" s="15">
        <f t="shared" si="190"/>
        <v>0.11767864042357778</v>
      </c>
      <c r="H6141" s="15">
        <f t="shared" si="191"/>
        <v>0.22862507165368068</v>
      </c>
    </row>
    <row r="6142" spans="1:8">
      <c r="A6142" s="1">
        <v>6141</v>
      </c>
      <c r="B6142" s="444">
        <f>유형화!$F$71*hourly1!B6143/hourly1!$B$8763+유형화!$F$72*hourly1!C6143/hourly1!$C$8763+유형화!$F$73*hourly1!D6143/hourly1!$D$8763+유형화!$F$74*hourly1!E6143/hourly1!$E$8763</f>
        <v>64.047893113140859</v>
      </c>
      <c r="C6142" s="442">
        <f>hourly1!$F6143*유형화!$G$71/hourly1!$F$8763+유형화!$G$72*hourly1!$G6143/hourly1!$F$8763+유형화!$G$74*hourly1!I6143/hourly1!$I$8763</f>
        <v>0.54960531846539695</v>
      </c>
      <c r="D6142" s="14">
        <v>112.898877</v>
      </c>
      <c r="E6142" s="14">
        <v>20.168692000000011</v>
      </c>
      <c r="F6142" s="1">
        <v>815586</v>
      </c>
      <c r="G6142" s="15">
        <f t="shared" si="190"/>
        <v>0.12918989747838613</v>
      </c>
      <c r="H6142" s="15">
        <f t="shared" si="191"/>
        <v>0.24793934503763834</v>
      </c>
    </row>
    <row r="6143" spans="1:8">
      <c r="A6143" s="1">
        <v>6142</v>
      </c>
      <c r="B6143" s="444">
        <f>유형화!$F$71*hourly1!B6144/hourly1!$B$8763+유형화!$F$72*hourly1!C6144/hourly1!$C$8763+유형화!$F$73*hourly1!D6144/hourly1!$D$8763+유형화!$F$74*hourly1!E6144/hourly1!$E$8763</f>
        <v>62.427643741095181</v>
      </c>
      <c r="C6143" s="442">
        <f>hourly1!$F6144*유형화!$G$71/hourly1!$F$8763+유형화!$G$72*hourly1!$G6144/hourly1!$F$8763+유형화!$G$74*hourly1!I6144/hourly1!$I$8763</f>
        <v>0.45896397439017456</v>
      </c>
      <c r="D6143" s="14">
        <v>57.566257</v>
      </c>
      <c r="E6143" s="14">
        <v>15.211487999999999</v>
      </c>
      <c r="F6143" s="1">
        <v>851762</v>
      </c>
      <c r="G6143" s="15">
        <f t="shared" si="190"/>
        <v>6.5872921305004911E-2</v>
      </c>
      <c r="H6143" s="15">
        <f t="shared" si="191"/>
        <v>0.13547684603422322</v>
      </c>
    </row>
    <row r="6144" spans="1:8">
      <c r="A6144" s="1">
        <v>6143</v>
      </c>
      <c r="B6144" s="444">
        <f>유형화!$F$71*hourly1!B6145/hourly1!$B$8763+유형화!$F$72*hourly1!C6145/hourly1!$C$8763+유형화!$F$73*hourly1!D6145/hourly1!$D$8763+유형화!$F$74*hourly1!E6145/hourly1!$E$8763</f>
        <v>60.807390762163259</v>
      </c>
      <c r="C6144" s="442">
        <f>hourly1!$F6145*유형화!$G$71/hourly1!$F$8763+유형화!$G$72*hourly1!$G6145/hourly1!$F$8763+유형화!$G$74*hourly1!I6145/hourly1!$I$8763</f>
        <v>0.35247825071849553</v>
      </c>
      <c r="D6144" s="14">
        <v>49.540255000000002</v>
      </c>
      <c r="E6144" s="14">
        <v>9.1225799999999992</v>
      </c>
      <c r="F6144" s="1">
        <v>855852</v>
      </c>
      <c r="G6144" s="15">
        <f t="shared" si="190"/>
        <v>5.6688787652893181E-2</v>
      </c>
      <c r="H6144" s="15">
        <f t="shared" si="191"/>
        <v>0.11781230540591892</v>
      </c>
    </row>
    <row r="6145" spans="1:8">
      <c r="A6145" s="1">
        <v>6144</v>
      </c>
      <c r="B6145" s="444">
        <f>유형화!$F$71*hourly1!B6146/hourly1!$B$8763+유형화!$F$72*hourly1!C6146/hourly1!$C$8763+유형화!$F$73*hourly1!D6146/hourly1!$D$8763+유형화!$F$74*hourly1!E6146/hourly1!$E$8763</f>
        <v>58.944508652524569</v>
      </c>
      <c r="C6145" s="442">
        <f>hourly1!$F6146*유형화!$G$71/hourly1!$F$8763+유형화!$G$72*hourly1!$G6146/hourly1!$F$8763+유형화!$G$74*hourly1!I6146/hourly1!$I$8763</f>
        <v>0.32065960286372486</v>
      </c>
      <c r="D6145" s="14">
        <v>51.658411999999998</v>
      </c>
      <c r="E6145" s="14">
        <v>1.8637600000000001</v>
      </c>
      <c r="F6145" s="1">
        <v>916560</v>
      </c>
      <c r="G6145" s="15">
        <f t="shared" si="190"/>
        <v>5.9112589314561842E-2</v>
      </c>
      <c r="H6145" s="15">
        <f t="shared" si="191"/>
        <v>0.12251011085788627</v>
      </c>
    </row>
    <row r="6146" spans="1:8">
      <c r="A6146" s="1">
        <v>6145</v>
      </c>
      <c r="B6146" s="444">
        <f>유형화!$F$71*hourly1!B6147/hourly1!$B$8763+유형화!$F$72*hourly1!C6147/hourly1!$C$8763+유형화!$F$73*hourly1!D6147/hourly1!$D$8763+유형화!$F$74*hourly1!E6147/hourly1!$E$8763</f>
        <v>58.944508652524569</v>
      </c>
      <c r="C6146" s="442">
        <f>hourly1!$F6147*유형화!$G$71/hourly1!$F$8763+유형화!$G$72*hourly1!$G6147/hourly1!$F$8763+유형화!$G$74*hourly1!I6147/hourly1!$I$8763</f>
        <v>0.26161086451781512</v>
      </c>
      <c r="D6146" s="14">
        <v>44.202685000000002</v>
      </c>
      <c r="E6146" s="14">
        <v>0.19292000000000001</v>
      </c>
      <c r="F6146" s="1">
        <v>848751</v>
      </c>
      <c r="G6146" s="15">
        <f t="shared" ref="G6146:G6209" si="192">D6146/$I$1</f>
        <v>5.0581019892867465E-2</v>
      </c>
      <c r="H6146" s="15">
        <f t="shared" ref="H6146:H6209" si="193">G6146/(1-$H$1*(1-G6146))</f>
        <v>0.10585799332544474</v>
      </c>
    </row>
    <row r="6147" spans="1:8">
      <c r="A6147" s="1">
        <v>6146</v>
      </c>
      <c r="B6147" s="444">
        <f>유형화!$F$71*hourly1!B6148/hourly1!$B$8763+유형화!$F$72*hourly1!C6148/hourly1!$C$8763+유형화!$F$73*hourly1!D6148/hourly1!$D$8763+유형화!$F$74*hourly1!E6148/hourly1!$E$8763</f>
        <v>58.702782349869331</v>
      </c>
      <c r="C6147" s="442">
        <f>hourly1!$F6148*유형화!$G$71/hourly1!$F$8763+유형화!$G$72*hourly1!$G6148/hourly1!$F$8763+유형화!$G$74*hourly1!I6148/hourly1!$I$8763</f>
        <v>0.26600792981409466</v>
      </c>
      <c r="D6147" s="14">
        <v>50.043835999999999</v>
      </c>
      <c r="E6147" s="14">
        <v>0.66336000000000006</v>
      </c>
      <c r="F6147" s="1">
        <v>735919</v>
      </c>
      <c r="G6147" s="15">
        <f t="shared" si="192"/>
        <v>5.7265034108932446E-2</v>
      </c>
      <c r="H6147" s="15">
        <f t="shared" si="193"/>
        <v>0.11893154171721576</v>
      </c>
    </row>
    <row r="6148" spans="1:8">
      <c r="A6148" s="1">
        <v>6147</v>
      </c>
      <c r="B6148" s="444">
        <f>유형화!$F$71*hourly1!B6149/hourly1!$B$8763+유형화!$F$72*hourly1!C6149/hourly1!$C$8763+유형화!$F$73*hourly1!D6149/hourly1!$D$8763+유형화!$F$74*hourly1!E6149/hourly1!$E$8763</f>
        <v>58.702782349869331</v>
      </c>
      <c r="C6148" s="442">
        <f>hourly1!$F6149*유형화!$G$71/hourly1!$F$8763+유형화!$G$72*hourly1!$G6149/hourly1!$F$8763+유형화!$G$74*hourly1!I6149/hourly1!$I$8763</f>
        <v>0.24896228381045812</v>
      </c>
      <c r="D6148" s="14">
        <v>54.553092999999997</v>
      </c>
      <c r="E6148" s="14">
        <v>0.46079999999999999</v>
      </c>
      <c r="F6148" s="1">
        <v>626236</v>
      </c>
      <c r="G6148" s="15">
        <f t="shared" si="192"/>
        <v>6.2424965412179109E-2</v>
      </c>
      <c r="H6148" s="15">
        <f t="shared" si="193"/>
        <v>0.12888832930610483</v>
      </c>
    </row>
    <row r="6149" spans="1:8">
      <c r="A6149" s="1">
        <v>6148</v>
      </c>
      <c r="B6149" s="444">
        <f>유형화!$F$71*hourly1!B6150/hourly1!$B$8763+유형화!$F$72*hourly1!C6150/hourly1!$C$8763+유형화!$F$73*hourly1!D6150/hourly1!$D$8763+유형화!$F$74*hourly1!E6150/hourly1!$E$8763</f>
        <v>58.702782349869331</v>
      </c>
      <c r="C6149" s="442">
        <f>hourly1!$F6150*유형화!$G$71/hourly1!$F$8763+유형화!$G$72*hourly1!$G6150/hourly1!$F$8763+유형화!$G$74*hourly1!I6150/hourly1!$I$8763</f>
        <v>0.23662188310255489</v>
      </c>
      <c r="D6149" s="14">
        <v>50.843738999999999</v>
      </c>
      <c r="E6149" s="14">
        <v>2.8800000000000002E-3</v>
      </c>
      <c r="F6149" s="1">
        <v>512837</v>
      </c>
      <c r="G6149" s="15">
        <f t="shared" si="192"/>
        <v>5.8180361075051458E-2</v>
      </c>
      <c r="H6149" s="15">
        <f t="shared" si="193"/>
        <v>0.12070634400449858</v>
      </c>
    </row>
    <row r="6150" spans="1:8">
      <c r="A6150" s="1">
        <v>6149</v>
      </c>
      <c r="B6150" s="444">
        <f>유형화!$F$71*hourly1!B6151/hourly1!$B$8763+유형화!$F$72*hourly1!C6151/hourly1!$C$8763+유형화!$F$73*hourly1!D6151/hourly1!$D$8763+유형화!$F$74*hourly1!E6151/hourly1!$E$8763</f>
        <v>58.702782349869331</v>
      </c>
      <c r="C6150" s="442">
        <f>hourly1!$F6151*유형화!$G$71/hourly1!$F$8763+유형화!$G$72*hourly1!$G6151/hourly1!$F$8763+유형화!$G$74*hourly1!I6151/hourly1!$I$8763</f>
        <v>0.23665439601101126</v>
      </c>
      <c r="D6150" s="14">
        <v>65.514112999999995</v>
      </c>
      <c r="E6150" s="14">
        <v>0</v>
      </c>
      <c r="F6150" s="1">
        <v>578769</v>
      </c>
      <c r="G6150" s="15">
        <f t="shared" si="192"/>
        <v>7.4967632688298605E-2</v>
      </c>
      <c r="H6150" s="15">
        <f t="shared" si="193"/>
        <v>0.15261139843192842</v>
      </c>
    </row>
    <row r="6151" spans="1:8">
      <c r="A6151" s="1">
        <v>6150</v>
      </c>
      <c r="B6151" s="444">
        <f>유형화!$F$71*hourly1!B6152/hourly1!$B$8763+유형화!$F$72*hourly1!C6152/hourly1!$C$8763+유형화!$F$73*hourly1!D6152/hourly1!$D$8763+유형화!$F$74*hourly1!E6152/hourly1!$E$8763</f>
        <v>60.565664459508021</v>
      </c>
      <c r="C6151" s="442">
        <f>hourly1!$F6152*유형화!$G$71/hourly1!$F$8763+유형화!$G$72*hourly1!$G6152/hourly1!$F$8763+유형화!$G$74*hourly1!I6152/hourly1!$I$8763</f>
        <v>0.27492225223616046</v>
      </c>
      <c r="D6151" s="14">
        <v>69.104988000000006</v>
      </c>
      <c r="E6151" s="14">
        <v>9.7959999999999992E-2</v>
      </c>
      <c r="F6151" s="1">
        <v>878976</v>
      </c>
      <c r="G6151" s="15">
        <f t="shared" si="192"/>
        <v>7.9076661807407564E-2</v>
      </c>
      <c r="H6151" s="15">
        <f t="shared" si="193"/>
        <v>0.1602389411159062</v>
      </c>
    </row>
    <row r="6152" spans="1:8">
      <c r="A6152" s="1">
        <v>6151</v>
      </c>
      <c r="B6152" s="444">
        <f>유형화!$F$71*hourly1!B6153/hourly1!$B$8763+유형화!$F$72*hourly1!C6153/hourly1!$C$8763+유형화!$F$73*hourly1!D6153/hourly1!$D$8763+유형화!$F$74*hourly1!E6153/hourly1!$E$8763</f>
        <v>72.111119134815169</v>
      </c>
      <c r="C6152" s="442">
        <f>hourly1!$F6153*유형화!$G$71/hourly1!$F$8763+유형화!$G$72*hourly1!$G6153/hourly1!$F$8763+유형화!$G$74*hourly1!I6153/hourly1!$I$8763</f>
        <v>0.37009022432556982</v>
      </c>
      <c r="D6152" s="14">
        <v>74.934400999999994</v>
      </c>
      <c r="E6152" s="14">
        <v>20.363011</v>
      </c>
      <c r="F6152" s="1">
        <v>933303</v>
      </c>
      <c r="G6152" s="15">
        <f t="shared" si="192"/>
        <v>8.5747244259960845E-2</v>
      </c>
      <c r="H6152" s="15">
        <f t="shared" si="193"/>
        <v>0.17247380015807126</v>
      </c>
    </row>
    <row r="6153" spans="1:8">
      <c r="A6153" s="1">
        <v>6152</v>
      </c>
      <c r="B6153" s="444">
        <f>유형화!$F$71*hourly1!B6154/hourly1!$B$8763+유형화!$F$72*hourly1!C6154/hourly1!$C$8763+유형화!$F$73*hourly1!D6154/hourly1!$D$8763+유형화!$F$74*hourly1!E6154/hourly1!$E$8763</f>
        <v>107.91212047794481</v>
      </c>
      <c r="C6153" s="442">
        <f>hourly1!$F6154*유형화!$G$71/hourly1!$F$8763+유형화!$G$72*hourly1!$G6154/hourly1!$F$8763+유형화!$G$74*hourly1!I6154/hourly1!$I$8763</f>
        <v>0.47526353470502314</v>
      </c>
      <c r="D6153" s="14">
        <v>84.964144000000005</v>
      </c>
      <c r="E6153" s="14">
        <v>253.8787440000001</v>
      </c>
      <c r="F6153" s="1">
        <v>886317</v>
      </c>
      <c r="G6153" s="15">
        <f t="shared" si="192"/>
        <v>9.7224253636276972E-2</v>
      </c>
      <c r="H6153" s="15">
        <f t="shared" si="193"/>
        <v>0.19310705455196442</v>
      </c>
    </row>
    <row r="6154" spans="1:8">
      <c r="A6154" s="1">
        <v>6153</v>
      </c>
      <c r="B6154" s="444">
        <f>유형화!$F$71*hourly1!B6155/hourly1!$B$8763+유형화!$F$72*hourly1!C6155/hourly1!$C$8763+유형화!$F$73*hourly1!D6155/hourly1!$D$8763+유형화!$F$74*hourly1!E6155/hourly1!$E$8763</f>
        <v>109.81710355779308</v>
      </c>
      <c r="C6154" s="442">
        <f>hourly1!$F6155*유형화!$G$71/hourly1!$F$8763+유형화!$G$72*hourly1!$G6155/hourly1!$F$8763+유형화!$G$74*hourly1!I6155/hourly1!$I$8763</f>
        <v>0.63544583418318246</v>
      </c>
      <c r="D6154" s="14">
        <v>98.253489000000002</v>
      </c>
      <c r="E6154" s="14">
        <v>653.31950799999959</v>
      </c>
      <c r="F6154" s="1">
        <v>854493</v>
      </c>
      <c r="G6154" s="15">
        <f t="shared" si="192"/>
        <v>0.11243121728131751</v>
      </c>
      <c r="H6154" s="15">
        <f t="shared" si="193"/>
        <v>0.21966208001288914</v>
      </c>
    </row>
    <row r="6155" spans="1:8">
      <c r="A6155" s="1">
        <v>6154</v>
      </c>
      <c r="B6155" s="444">
        <f>유형화!$F$71*hourly1!B6156/hourly1!$B$8763+유형화!$F$72*hourly1!C6156/hourly1!$C$8763+유형화!$F$73*hourly1!D6156/hourly1!$D$8763+유형화!$F$74*hourly1!E6156/hourly1!$E$8763</f>
        <v>114.16597518559713</v>
      </c>
      <c r="C6155" s="442">
        <f>hourly1!$F6156*유형화!$G$71/hourly1!$F$8763+유형화!$G$72*hourly1!$G6156/hourly1!$F$8763+유형화!$G$74*hourly1!I6156/hourly1!$I$8763</f>
        <v>0.63080194783498711</v>
      </c>
      <c r="D6155" s="14">
        <v>109.848422</v>
      </c>
      <c r="E6155" s="14">
        <v>1003.090579</v>
      </c>
      <c r="F6155" s="1">
        <v>825881</v>
      </c>
      <c r="G6155" s="15">
        <f t="shared" si="192"/>
        <v>0.12569926958921385</v>
      </c>
      <c r="H6155" s="15">
        <f t="shared" si="193"/>
        <v>0.24213232947123517</v>
      </c>
    </row>
    <row r="6156" spans="1:8">
      <c r="A6156" s="1">
        <v>6155</v>
      </c>
      <c r="B6156" s="444">
        <f>유형화!$F$71*hourly1!B6157/hourly1!$B$8763+유형화!$F$72*hourly1!C6157/hourly1!$C$8763+유형화!$F$73*hourly1!D6157/hourly1!$D$8763+유형화!$F$74*hourly1!E6157/hourly1!$E$8763</f>
        <v>117.51839946078816</v>
      </c>
      <c r="C6156" s="442">
        <f>hourly1!$F6157*유형화!$G$71/hourly1!$F$8763+유형화!$G$72*hourly1!$G6157/hourly1!$F$8763+유형화!$G$74*hourly1!I6157/hourly1!$I$8763</f>
        <v>0.58953508137718325</v>
      </c>
      <c r="D6156" s="14">
        <v>103.693484</v>
      </c>
      <c r="E6156" s="14">
        <v>1189.6803560000001</v>
      </c>
      <c r="F6156" s="1">
        <v>788223</v>
      </c>
      <c r="G6156" s="15">
        <f t="shared" si="192"/>
        <v>0.11865618970804</v>
      </c>
      <c r="H6156" s="15">
        <f t="shared" si="193"/>
        <v>0.23028370425301403</v>
      </c>
    </row>
    <row r="6157" spans="1:8">
      <c r="A6157" s="1">
        <v>6156</v>
      </c>
      <c r="B6157" s="444">
        <f>유형화!$F$71*hourly1!B6158/hourly1!$B$8763+유형화!$F$72*hourly1!C6158/hourly1!$C$8763+유형화!$F$73*hourly1!D6158/hourly1!$D$8763+유형화!$F$74*hourly1!E6158/hourly1!$E$8763</f>
        <v>116.15930668762272</v>
      </c>
      <c r="C6157" s="442">
        <f>hourly1!$F6158*유형화!$G$71/hourly1!$F$8763+유형화!$G$72*hourly1!$G6158/hourly1!$F$8763+유형화!$G$74*hourly1!I6158/hourly1!$I$8763</f>
        <v>0.61685635468677591</v>
      </c>
      <c r="D6157" s="14">
        <v>120.210324</v>
      </c>
      <c r="E6157" s="14">
        <v>1301.2719300000001</v>
      </c>
      <c r="F6157" s="1">
        <v>808774</v>
      </c>
      <c r="G6157" s="15">
        <f t="shared" si="192"/>
        <v>0.13755636766345852</v>
      </c>
      <c r="H6157" s="15">
        <f t="shared" si="193"/>
        <v>0.26168514595829123</v>
      </c>
    </row>
    <row r="6158" spans="1:8">
      <c r="A6158" s="1">
        <v>6157</v>
      </c>
      <c r="B6158" s="444">
        <f>유형화!$F$71*hourly1!B6159/hourly1!$B$8763+유형화!$F$72*hourly1!C6159/hourly1!$C$8763+유형화!$F$73*hourly1!D6159/hourly1!$D$8763+유형화!$F$74*hourly1!E6159/hourly1!$E$8763</f>
        <v>122.01025070057287</v>
      </c>
      <c r="C6158" s="442">
        <f>hourly1!$F6159*유형화!$G$71/hourly1!$F$8763+유형화!$G$72*hourly1!$G6159/hourly1!$F$8763+유형화!$G$74*hourly1!I6159/hourly1!$I$8763</f>
        <v>0.62123052242096044</v>
      </c>
      <c r="D6158" s="14">
        <v>120.80511300000001</v>
      </c>
      <c r="E6158" s="14">
        <v>1304.151605</v>
      </c>
      <c r="F6158" s="1">
        <v>846959</v>
      </c>
      <c r="G6158" s="15">
        <f t="shared" si="192"/>
        <v>0.13823698320165623</v>
      </c>
      <c r="H6158" s="15">
        <f t="shared" si="193"/>
        <v>0.2627927944264476</v>
      </c>
    </row>
    <row r="6159" spans="1:8">
      <c r="A6159" s="1">
        <v>6158</v>
      </c>
      <c r="B6159" s="444">
        <f>유형화!$F$71*hourly1!B6160/hourly1!$B$8763+유형화!$F$72*hourly1!C6160/hourly1!$C$8763+유형화!$F$73*hourly1!D6160/hourly1!$D$8763+유형화!$F$74*hourly1!E6160/hourly1!$E$8763</f>
        <v>110.01719667896192</v>
      </c>
      <c r="C6159" s="442">
        <f>hourly1!$F6160*유형화!$G$71/hourly1!$F$8763+유형화!$G$72*hourly1!$G6160/hourly1!$F$8763+유형화!$G$74*hourly1!I6160/hourly1!$I$8763</f>
        <v>0.5390255039733054</v>
      </c>
      <c r="D6159" s="14">
        <v>179.28560100000001</v>
      </c>
      <c r="E6159" s="14">
        <v>1244.095244999997</v>
      </c>
      <c r="F6159" s="1">
        <v>812528</v>
      </c>
      <c r="G6159" s="15">
        <f t="shared" si="192"/>
        <v>0.20515605671206849</v>
      </c>
      <c r="H6159" s="15">
        <f t="shared" si="193"/>
        <v>0.36450425744521536</v>
      </c>
    </row>
    <row r="6160" spans="1:8">
      <c r="A6160" s="1">
        <v>6159</v>
      </c>
      <c r="B6160" s="444">
        <f>유형화!$F$71*hourly1!B6161/hourly1!$B$8763+유형화!$F$72*hourly1!C6161/hourly1!$C$8763+유형화!$F$73*hourly1!D6161/hourly1!$D$8763+유형화!$F$74*hourly1!E6161/hourly1!$E$8763</f>
        <v>110.90196116253844</v>
      </c>
      <c r="C6160" s="442">
        <f>hourly1!$F6161*유형화!$G$71/hourly1!$F$8763+유형화!$G$72*hourly1!$G6161/hourly1!$F$8763+유형화!$G$74*hourly1!I6161/hourly1!$I$8763</f>
        <v>0.47495722888324965</v>
      </c>
      <c r="D6160" s="14">
        <v>152.269092</v>
      </c>
      <c r="E6160" s="14">
        <v>1121.9471359999991</v>
      </c>
      <c r="F6160" s="1">
        <v>842987</v>
      </c>
      <c r="G6160" s="15">
        <f t="shared" si="192"/>
        <v>0.17424113425509932</v>
      </c>
      <c r="H6160" s="15">
        <f t="shared" si="193"/>
        <v>0.31922081356954107</v>
      </c>
    </row>
    <row r="6161" spans="1:8">
      <c r="A6161" s="1">
        <v>6160</v>
      </c>
      <c r="B6161" s="444">
        <f>유형화!$F$71*hourly1!B6162/hourly1!$B$8763+유형화!$F$72*hourly1!C6162/hourly1!$C$8763+유형화!$F$73*hourly1!D6162/hourly1!$D$8763+유형화!$F$74*hourly1!E6162/hourly1!$E$8763</f>
        <v>109.51255972422013</v>
      </c>
      <c r="C6161" s="442">
        <f>hourly1!$F6162*유형화!$G$71/hourly1!$F$8763+유형화!$G$72*hourly1!$G6162/hourly1!$F$8763+유형화!$G$74*hourly1!I6162/hourly1!$I$8763</f>
        <v>0.42013549458061428</v>
      </c>
      <c r="D6161" s="14">
        <v>128.55250100000001</v>
      </c>
      <c r="E6161" s="14">
        <v>914.30968999999925</v>
      </c>
      <c r="F6161" s="1">
        <v>846683</v>
      </c>
      <c r="G6161" s="15">
        <f t="shared" si="192"/>
        <v>0.14710229956299858</v>
      </c>
      <c r="H6161" s="15">
        <f t="shared" si="193"/>
        <v>0.27707772412441667</v>
      </c>
    </row>
    <row r="6162" spans="1:8">
      <c r="A6162" s="1">
        <v>6161</v>
      </c>
      <c r="B6162" s="444">
        <f>유형화!$F$71*hourly1!B6163/hourly1!$B$8763+유형화!$F$72*hourly1!C6163/hourly1!$C$8763+유형화!$F$73*hourly1!D6163/hourly1!$D$8763+유형화!$F$74*hourly1!E6163/hourly1!$E$8763</f>
        <v>108.15382042590707</v>
      </c>
      <c r="C6162" s="442">
        <f>hourly1!$F6163*유형화!$G$71/hourly1!$F$8763+유형화!$G$72*hourly1!$G6163/hourly1!$F$8763+유형화!$G$74*hourly1!I6163/hourly1!$I$8763</f>
        <v>0.47498721572613678</v>
      </c>
      <c r="D6162" s="14">
        <v>107.427806</v>
      </c>
      <c r="E6162" s="14">
        <v>593.11179200000015</v>
      </c>
      <c r="F6162" s="1">
        <v>829340</v>
      </c>
      <c r="G6162" s="15">
        <f t="shared" si="192"/>
        <v>0.122929364863992</v>
      </c>
      <c r="H6162" s="15">
        <f t="shared" si="193"/>
        <v>0.23749365658687485</v>
      </c>
    </row>
    <row r="6163" spans="1:8">
      <c r="A6163" s="1">
        <v>6162</v>
      </c>
      <c r="B6163" s="444">
        <f>유형화!$F$71*hourly1!B6164/hourly1!$B$8763+유형화!$F$72*hourly1!C6164/hourly1!$C$8763+유형화!$F$73*hourly1!D6164/hourly1!$D$8763+유형화!$F$74*hourly1!E6164/hourly1!$E$8763</f>
        <v>107.54459680357292</v>
      </c>
      <c r="C6163" s="442">
        <f>hourly1!$F6164*유형화!$G$71/hourly1!$F$8763+유형화!$G$72*hourly1!$G6164/hourly1!$F$8763+유형화!$G$74*hourly1!I6164/hourly1!$I$8763</f>
        <v>0.5481770321009265</v>
      </c>
      <c r="D6163" s="14">
        <v>85.275144000000012</v>
      </c>
      <c r="E6163" s="14">
        <v>236.50768999999991</v>
      </c>
      <c r="F6163" s="1">
        <v>852683</v>
      </c>
      <c r="G6163" s="15">
        <f t="shared" si="192"/>
        <v>9.7580130144382354E-2</v>
      </c>
      <c r="H6163" s="15">
        <f t="shared" si="193"/>
        <v>0.19373857886169116</v>
      </c>
    </row>
    <row r="6164" spans="1:8">
      <c r="A6164" s="1">
        <v>6163</v>
      </c>
      <c r="B6164" s="444">
        <f>유형화!$F$71*hourly1!B6165/hourly1!$B$8763+유형화!$F$72*hourly1!C6165/hourly1!$C$8763+유형화!$F$73*hourly1!D6165/hourly1!$D$8763+유형화!$F$74*hourly1!E6165/hourly1!$E$8763</f>
        <v>118.3830801327008</v>
      </c>
      <c r="C6164" s="442">
        <f>hourly1!$F6165*유형화!$G$71/hourly1!$F$8763+유형화!$G$72*hourly1!$G6165/hourly1!$F$8763+유형화!$G$74*hourly1!I6165/hourly1!$I$8763</f>
        <v>0.67624342284700045</v>
      </c>
      <c r="D6164" s="14">
        <v>100.125468</v>
      </c>
      <c r="E6164" s="14">
        <v>33.423257000000007</v>
      </c>
      <c r="F6164" s="1">
        <v>785181</v>
      </c>
      <c r="G6164" s="15">
        <f t="shared" si="192"/>
        <v>0.11457331808442552</v>
      </c>
      <c r="H6164" s="15">
        <f t="shared" si="193"/>
        <v>0.22333312966116281</v>
      </c>
    </row>
    <row r="6165" spans="1:8">
      <c r="A6165" s="1">
        <v>6164</v>
      </c>
      <c r="B6165" s="444">
        <f>유형화!$F$71*hourly1!B6166/hourly1!$B$8763+유형화!$F$72*hourly1!C6166/hourly1!$C$8763+유형화!$F$73*hourly1!D6166/hourly1!$D$8763+유형화!$F$74*hourly1!E6166/hourly1!$E$8763</f>
        <v>126.68653603297038</v>
      </c>
      <c r="C6165" s="442">
        <f>hourly1!$F6166*유형화!$G$71/hourly1!$F$8763+유형화!$G$72*hourly1!$G6166/hourly1!$F$8763+유형화!$G$74*hourly1!I6166/hourly1!$I$8763</f>
        <v>0.58022734461419645</v>
      </c>
      <c r="D6165" s="14">
        <v>141.19175799999999</v>
      </c>
      <c r="E6165" s="14">
        <v>17.070665000000002</v>
      </c>
      <c r="F6165" s="1">
        <v>803102</v>
      </c>
      <c r="G6165" s="15">
        <f t="shared" si="192"/>
        <v>0.16156536916494843</v>
      </c>
      <c r="H6165" s="15">
        <f t="shared" si="193"/>
        <v>0.29982756823120377</v>
      </c>
    </row>
    <row r="6166" spans="1:8">
      <c r="A6166" s="1">
        <v>6165</v>
      </c>
      <c r="B6166" s="444">
        <f>유형화!$F$71*hourly1!B6167/hourly1!$B$8763+유형화!$F$72*hourly1!C6167/hourly1!$C$8763+유형화!$F$73*hourly1!D6167/hourly1!$D$8763+유형화!$F$74*hourly1!E6167/hourly1!$E$8763</f>
        <v>64.047893113140859</v>
      </c>
      <c r="C6166" s="442">
        <f>hourly1!$F6167*유형화!$G$71/hourly1!$F$8763+유형화!$G$72*hourly1!$G6167/hourly1!$F$8763+유형화!$G$74*hourly1!I6167/hourly1!$I$8763</f>
        <v>0.42030229639417371</v>
      </c>
      <c r="D6166" s="14">
        <v>152.086398</v>
      </c>
      <c r="E6166" s="14">
        <v>20.84892</v>
      </c>
      <c r="F6166" s="1">
        <v>819744</v>
      </c>
      <c r="G6166" s="15">
        <f t="shared" si="192"/>
        <v>0.17403207797609033</v>
      </c>
      <c r="H6166" s="15">
        <f t="shared" si="193"/>
        <v>0.31890498730343331</v>
      </c>
    </row>
    <row r="6167" spans="1:8">
      <c r="A6167" s="1">
        <v>6166</v>
      </c>
      <c r="B6167" s="444">
        <f>유형화!$F$71*hourly1!B6168/hourly1!$B$8763+유형화!$F$72*hourly1!C6168/hourly1!$C$8763+유형화!$F$73*hourly1!D6168/hourly1!$D$8763+유형화!$F$74*hourly1!E6168/hourly1!$E$8763</f>
        <v>62.427643741095181</v>
      </c>
      <c r="C6167" s="442">
        <f>hourly1!$F6168*유형화!$G$71/hourly1!$F$8763+유형화!$G$72*hourly1!$G6168/hourly1!$F$8763+유형화!$G$74*hourly1!I6168/hourly1!$I$8763</f>
        <v>0.41578422440852719</v>
      </c>
      <c r="D6167" s="14">
        <v>137.465025</v>
      </c>
      <c r="E6167" s="14">
        <v>14.95668</v>
      </c>
      <c r="F6167" s="1">
        <v>840092</v>
      </c>
      <c r="G6167" s="15">
        <f t="shared" si="192"/>
        <v>0.15730087808237267</v>
      </c>
      <c r="H6167" s="15">
        <f t="shared" si="193"/>
        <v>0.29318982039220798</v>
      </c>
    </row>
    <row r="6168" spans="1:8">
      <c r="A6168" s="1">
        <v>6167</v>
      </c>
      <c r="B6168" s="444">
        <f>유형화!$F$71*hourly1!B6169/hourly1!$B$8763+유형화!$F$72*hourly1!C6169/hourly1!$C$8763+유형화!$F$73*hourly1!D6169/hourly1!$D$8763+유형화!$F$74*hourly1!E6169/hourly1!$E$8763</f>
        <v>60.807390762163259</v>
      </c>
      <c r="C6168" s="442">
        <f>hourly1!$F6169*유형화!$G$71/hourly1!$F$8763+유형화!$G$72*hourly1!$G6169/hourly1!$F$8763+유형화!$G$74*hourly1!I6169/hourly1!$I$8763</f>
        <v>0.37928608082963355</v>
      </c>
      <c r="D6168" s="14">
        <v>168.21239</v>
      </c>
      <c r="E6168" s="14">
        <v>7.7669120000000014</v>
      </c>
      <c r="F6168" s="1">
        <v>892820</v>
      </c>
      <c r="G6168" s="15">
        <f t="shared" si="192"/>
        <v>0.19248500956031922</v>
      </c>
      <c r="H6168" s="15">
        <f t="shared" si="193"/>
        <v>0.34627904572367968</v>
      </c>
    </row>
    <row r="6169" spans="1:8">
      <c r="A6169" s="1">
        <v>6168</v>
      </c>
      <c r="B6169" s="444">
        <f>유형화!$F$71*hourly1!B6170/hourly1!$B$8763+유형화!$F$72*hourly1!C6170/hourly1!$C$8763+유형화!$F$73*hourly1!D6170/hourly1!$D$8763+유형화!$F$74*hourly1!E6170/hourly1!$E$8763</f>
        <v>58.944508652524569</v>
      </c>
      <c r="C6169" s="442">
        <f>hourly1!$F6170*유형화!$G$71/hourly1!$F$8763+유형화!$G$72*hourly1!$G6170/hourly1!$F$8763+유형화!$G$74*hourly1!I6170/hourly1!$I$8763</f>
        <v>0.31554228293625214</v>
      </c>
      <c r="D6169" s="14">
        <v>193.65145899999999</v>
      </c>
      <c r="E6169" s="14">
        <v>2.3392400000000002</v>
      </c>
      <c r="F6169" s="1">
        <v>941721</v>
      </c>
      <c r="G6169" s="15">
        <f t="shared" si="192"/>
        <v>0.22159487144190013</v>
      </c>
      <c r="H6169" s="15">
        <f t="shared" si="193"/>
        <v>0.38748682315988875</v>
      </c>
    </row>
    <row r="6170" spans="1:8">
      <c r="A6170" s="1">
        <v>6169</v>
      </c>
      <c r="B6170" s="444">
        <f>유형화!$F$71*hourly1!B6171/hourly1!$B$8763+유형화!$F$72*hourly1!C6171/hourly1!$C$8763+유형화!$F$73*hourly1!D6171/hourly1!$D$8763+유형화!$F$74*hourly1!E6171/hourly1!$E$8763</f>
        <v>58.944508652524569</v>
      </c>
      <c r="C6170" s="442">
        <f>hourly1!$F6171*유형화!$G$71/hourly1!$F$8763+유형화!$G$72*hourly1!$G6171/hourly1!$F$8763+유형화!$G$74*hourly1!I6171/hourly1!$I$8763</f>
        <v>0.27564910723222835</v>
      </c>
      <c r="D6170" s="14">
        <v>233.190406</v>
      </c>
      <c r="E6170" s="14">
        <v>0.19139999999999999</v>
      </c>
      <c r="F6170" s="1">
        <v>869147</v>
      </c>
      <c r="G6170" s="15">
        <f t="shared" si="192"/>
        <v>0.26683918781657356</v>
      </c>
      <c r="H6170" s="15">
        <f t="shared" si="193"/>
        <v>0.44714540730948438</v>
      </c>
    </row>
    <row r="6171" spans="1:8">
      <c r="A6171" s="1">
        <v>6170</v>
      </c>
      <c r="B6171" s="444">
        <f>유형화!$F$71*hourly1!B6172/hourly1!$B$8763+유형화!$F$72*hourly1!C6172/hourly1!$C$8763+유형화!$F$73*hourly1!D6172/hourly1!$D$8763+유형화!$F$74*hourly1!E6172/hourly1!$E$8763</f>
        <v>58.702782349869331</v>
      </c>
      <c r="C6171" s="442">
        <f>hourly1!$F6172*유형화!$G$71/hourly1!$F$8763+유형화!$G$72*hourly1!$G6172/hourly1!$F$8763+유형화!$G$74*hourly1!I6172/hourly1!$I$8763</f>
        <v>0.26107664239290262</v>
      </c>
      <c r="D6171" s="14">
        <v>282.12869699999999</v>
      </c>
      <c r="E6171" s="14">
        <v>0.63660000000000005</v>
      </c>
      <c r="F6171" s="1">
        <v>756480</v>
      </c>
      <c r="G6171" s="15">
        <f t="shared" si="192"/>
        <v>0.32283914959703863</v>
      </c>
      <c r="H6171" s="15">
        <f t="shared" si="193"/>
        <v>0.51443425543462873</v>
      </c>
    </row>
    <row r="6172" spans="1:8">
      <c r="A6172" s="1">
        <v>6171</v>
      </c>
      <c r="B6172" s="444">
        <f>유형화!$F$71*hourly1!B6173/hourly1!$B$8763+유형화!$F$72*hourly1!C6173/hourly1!$C$8763+유형화!$F$73*hourly1!D6173/hourly1!$D$8763+유형화!$F$74*hourly1!E6173/hourly1!$E$8763</f>
        <v>58.702782349869331</v>
      </c>
      <c r="C6172" s="442">
        <f>hourly1!$F6173*유형화!$G$71/hourly1!$F$8763+유형화!$G$72*hourly1!$G6173/hourly1!$F$8763+유형화!$G$74*hourly1!I6173/hourly1!$I$8763</f>
        <v>0.25169760539207281</v>
      </c>
      <c r="D6172" s="14">
        <v>302.06511300000011</v>
      </c>
      <c r="E6172" s="14">
        <v>0.46764</v>
      </c>
      <c r="F6172" s="1">
        <v>638537</v>
      </c>
      <c r="G6172" s="15">
        <f t="shared" si="192"/>
        <v>0.34565233966204234</v>
      </c>
      <c r="H6172" s="15">
        <f t="shared" si="193"/>
        <v>0.53998999354841526</v>
      </c>
    </row>
    <row r="6173" spans="1:8">
      <c r="A6173" s="1">
        <v>6172</v>
      </c>
      <c r="B6173" s="444">
        <f>유형화!$F$71*hourly1!B6174/hourly1!$B$8763+유형화!$F$72*hourly1!C6174/hourly1!$C$8763+유형화!$F$73*hourly1!D6174/hourly1!$D$8763+유형화!$F$74*hourly1!E6174/hourly1!$E$8763</f>
        <v>58.702782349869331</v>
      </c>
      <c r="C6173" s="442">
        <f>hourly1!$F6174*유형화!$G$71/hourly1!$F$8763+유형화!$G$72*hourly1!$G6174/hourly1!$F$8763+유형화!$G$74*hourly1!I6174/hourly1!$I$8763</f>
        <v>0.23706573726887564</v>
      </c>
      <c r="D6173" s="14">
        <v>337.98323799999997</v>
      </c>
      <c r="E6173" s="14">
        <v>1.6879999999999999E-2</v>
      </c>
      <c r="F6173" s="1">
        <v>507240</v>
      </c>
      <c r="G6173" s="15">
        <f t="shared" si="192"/>
        <v>0.38675335864176025</v>
      </c>
      <c r="H6173" s="15">
        <f t="shared" si="193"/>
        <v>0.5835898381329756</v>
      </c>
    </row>
    <row r="6174" spans="1:8">
      <c r="A6174" s="1">
        <v>6173</v>
      </c>
      <c r="B6174" s="444">
        <f>유형화!$F$71*hourly1!B6175/hourly1!$B$8763+유형화!$F$72*hourly1!C6175/hourly1!$C$8763+유형화!$F$73*hourly1!D6175/hourly1!$D$8763+유형화!$F$74*hourly1!E6175/hourly1!$E$8763</f>
        <v>58.702782349869331</v>
      </c>
      <c r="C6174" s="442">
        <f>hourly1!$F6175*유형화!$G$71/hourly1!$F$8763+유형화!$G$72*hourly1!$G6175/hourly1!$F$8763+유형화!$G$74*hourly1!I6175/hourly1!$I$8763</f>
        <v>0.23709784274740142</v>
      </c>
      <c r="D6174" s="14">
        <v>410.40408200000002</v>
      </c>
      <c r="E6174" s="14">
        <v>3.96E-3</v>
      </c>
      <c r="F6174" s="1">
        <v>564788</v>
      </c>
      <c r="G6174" s="15">
        <f t="shared" si="192"/>
        <v>0.46962434602685355</v>
      </c>
      <c r="H6174" s="15">
        <f t="shared" si="193"/>
        <v>0.66303646546546191</v>
      </c>
    </row>
    <row r="6175" spans="1:8">
      <c r="A6175" s="1">
        <v>6174</v>
      </c>
      <c r="B6175" s="444">
        <f>유형화!$F$71*hourly1!B6176/hourly1!$B$8763+유형화!$F$72*hourly1!C6176/hourly1!$C$8763+유형화!$F$73*hourly1!D6176/hourly1!$D$8763+유형화!$F$74*hourly1!E6176/hourly1!$E$8763</f>
        <v>60.565664459508021</v>
      </c>
      <c r="C6175" s="442">
        <f>hourly1!$F6176*유형화!$G$71/hourly1!$F$8763+유형화!$G$72*hourly1!$G6176/hourly1!$F$8763+유형화!$G$74*hourly1!I6176/hourly1!$I$8763</f>
        <v>0.25174217822647293</v>
      </c>
      <c r="D6175" s="14">
        <v>470.66218400000002</v>
      </c>
      <c r="E6175" s="14">
        <v>6.4239999999999992E-2</v>
      </c>
      <c r="F6175" s="1">
        <v>852470</v>
      </c>
      <c r="G6175" s="15">
        <f t="shared" si="192"/>
        <v>0.53857753871115399</v>
      </c>
      <c r="H6175" s="15">
        <f t="shared" si="193"/>
        <v>0.72174323588835299</v>
      </c>
    </row>
    <row r="6176" spans="1:8">
      <c r="A6176" s="1">
        <v>6175</v>
      </c>
      <c r="B6176" s="444">
        <f>유형화!$F$71*hourly1!B6177/hourly1!$B$8763+유형화!$F$72*hourly1!C6177/hourly1!$C$8763+유형화!$F$73*hourly1!D6177/hourly1!$D$8763+유형화!$F$74*hourly1!E6177/hourly1!$E$8763</f>
        <v>72.111119134815169</v>
      </c>
      <c r="C6176" s="442">
        <f>hourly1!$F6177*유형화!$G$71/hourly1!$F$8763+유형화!$G$72*hourly1!$G6177/hourly1!$F$8763+유형화!$G$74*hourly1!I6177/hourly1!$I$8763</f>
        <v>0.32057404257831412</v>
      </c>
      <c r="D6176" s="14">
        <v>469.29687999999999</v>
      </c>
      <c r="E6176" s="14">
        <v>16.436141999999979</v>
      </c>
      <c r="F6176" s="1">
        <v>622927</v>
      </c>
      <c r="G6176" s="15">
        <f t="shared" si="192"/>
        <v>0.53701522482040698</v>
      </c>
      <c r="H6176" s="15">
        <f t="shared" si="193"/>
        <v>0.72047922691171506</v>
      </c>
    </row>
    <row r="6177" spans="1:8">
      <c r="A6177" s="1">
        <v>6176</v>
      </c>
      <c r="B6177" s="444">
        <f>유형화!$F$71*hourly1!B6178/hourly1!$B$8763+유형화!$F$72*hourly1!C6178/hourly1!$C$8763+유형화!$F$73*hourly1!D6178/hourly1!$D$8763+유형화!$F$74*hourly1!E6178/hourly1!$E$8763</f>
        <v>62.175031855739569</v>
      </c>
      <c r="C6177" s="442">
        <f>hourly1!$F6178*유형화!$G$71/hourly1!$F$8763+유형화!$G$72*hourly1!$G6178/hourly1!$F$8763+유형화!$G$74*hourly1!I6178/hourly1!$I$8763</f>
        <v>0.42635784596567466</v>
      </c>
      <c r="D6177" s="14">
        <v>475.78391900000003</v>
      </c>
      <c r="E6177" s="14">
        <v>191.45177699999979</v>
      </c>
      <c r="F6177" s="1">
        <v>539428</v>
      </c>
      <c r="G6177" s="15">
        <f t="shared" si="192"/>
        <v>0.54443832703025719</v>
      </c>
      <c r="H6177" s="15">
        <f t="shared" si="193"/>
        <v>0.72645914623086416</v>
      </c>
    </row>
    <row r="6178" spans="1:8">
      <c r="A6178" s="1">
        <v>6177</v>
      </c>
      <c r="B6178" s="444">
        <f>유형화!$F$71*hourly1!B6179/hourly1!$B$8763+유형화!$F$72*hourly1!C6179/hourly1!$C$8763+유형화!$F$73*hourly1!D6179/hourly1!$D$8763+유형화!$F$74*hourly1!E6179/hourly1!$E$8763</f>
        <v>64.057883081562181</v>
      </c>
      <c r="C6178" s="442">
        <f>hourly1!$F6179*유형화!$G$71/hourly1!$F$8763+유형화!$G$72*hourly1!$G6179/hourly1!$F$8763+유형화!$G$74*hourly1!I6179/hourly1!$I$8763</f>
        <v>0.54742850183255443</v>
      </c>
      <c r="D6178" s="14">
        <v>496.92740600000002</v>
      </c>
      <c r="E6178" s="14">
        <v>485.83533899999992</v>
      </c>
      <c r="F6178" s="1">
        <v>512617</v>
      </c>
      <c r="G6178" s="15">
        <f t="shared" si="192"/>
        <v>0.5686327653670139</v>
      </c>
      <c r="H6178" s="15">
        <f t="shared" si="193"/>
        <v>0.7455053959463559</v>
      </c>
    </row>
    <row r="6179" spans="1:8">
      <c r="A6179" s="1">
        <v>6178</v>
      </c>
      <c r="B6179" s="444">
        <f>유형화!$F$71*hourly1!B6180/hourly1!$B$8763+유형화!$F$72*hourly1!C6180/hourly1!$C$8763+유형화!$F$73*hourly1!D6180/hourly1!$D$8763+유형화!$F$74*hourly1!E6180/hourly1!$E$8763</f>
        <v>68.407043260266178</v>
      </c>
      <c r="C6179" s="442">
        <f>hourly1!$F6180*유형화!$G$71/hourly1!$F$8763+유형화!$G$72*hourly1!$G6180/hourly1!$F$8763+유형화!$G$74*hourly1!I6180/hourly1!$I$8763</f>
        <v>0.65322322434205249</v>
      </c>
      <c r="D6179" s="14">
        <v>479.585283</v>
      </c>
      <c r="E6179" s="14">
        <v>727.00736700000027</v>
      </c>
      <c r="F6179" s="1">
        <v>617131</v>
      </c>
      <c r="G6179" s="15">
        <f t="shared" si="192"/>
        <v>0.54878821817610113</v>
      </c>
      <c r="H6179" s="15">
        <f t="shared" si="193"/>
        <v>0.72993316150415366</v>
      </c>
    </row>
    <row r="6180" spans="1:8">
      <c r="A6180" s="1">
        <v>6179</v>
      </c>
      <c r="B6180" s="444">
        <f>유형화!$F$71*hourly1!B6181/hourly1!$B$8763+유형화!$F$72*hourly1!C6181/hourly1!$C$8763+유형화!$F$73*hourly1!D6181/hourly1!$D$8763+유형화!$F$74*hourly1!E6181/hourly1!$E$8763</f>
        <v>71.759788548333432</v>
      </c>
      <c r="C6180" s="442">
        <f>hourly1!$F6181*유형화!$G$71/hourly1!$F$8763+유형화!$G$72*hourly1!$G6181/hourly1!$F$8763+유형화!$G$74*hourly1!I6181/hourly1!$I$8763</f>
        <v>0.69832074700671132</v>
      </c>
      <c r="D6180" s="14">
        <v>478.60899699999987</v>
      </c>
      <c r="E6180" s="14">
        <v>856.78185399999973</v>
      </c>
      <c r="F6180" s="1">
        <v>747267</v>
      </c>
      <c r="G6180" s="15">
        <f t="shared" si="192"/>
        <v>0.54767105659220328</v>
      </c>
      <c r="H6180" s="15">
        <f t="shared" si="193"/>
        <v>0.72904305861282293</v>
      </c>
    </row>
    <row r="6181" spans="1:8">
      <c r="A6181" s="1">
        <v>6180</v>
      </c>
      <c r="B6181" s="444">
        <f>유형화!$F$71*hourly1!B6182/hourly1!$B$8763+유형화!$F$72*hourly1!C6182/hourly1!$C$8763+유형화!$F$73*hourly1!D6182/hourly1!$D$8763+유형화!$F$74*hourly1!E6182/hourly1!$E$8763</f>
        <v>70.370401537560113</v>
      </c>
      <c r="C6181" s="442">
        <f>hourly1!$F6182*유형화!$G$71/hourly1!$F$8763+유형화!$G$72*hourly1!$G6182/hourly1!$F$8763+유형화!$G$74*hourly1!I6182/hourly1!$I$8763</f>
        <v>0.72321634548189462</v>
      </c>
      <c r="D6181" s="14">
        <v>457.59254399999998</v>
      </c>
      <c r="E6181" s="14">
        <v>923.03741400000126</v>
      </c>
      <c r="F6181" s="1">
        <v>738703</v>
      </c>
      <c r="G6181" s="15">
        <f t="shared" si="192"/>
        <v>0.52362198293818185</v>
      </c>
      <c r="H6181" s="15">
        <f t="shared" si="193"/>
        <v>0.70952248621135761</v>
      </c>
    </row>
    <row r="6182" spans="1:8">
      <c r="A6182" s="1">
        <v>6181</v>
      </c>
      <c r="B6182" s="444">
        <f>유형화!$F$71*hourly1!B6183/hourly1!$B$8763+유형화!$F$72*hourly1!C6183/hourly1!$C$8763+유형화!$F$73*hourly1!D6183/hourly1!$D$8763+유형화!$F$74*hourly1!E6183/hourly1!$E$8763</f>
        <v>76.221727880452306</v>
      </c>
      <c r="C6182" s="442">
        <f>hourly1!$F6183*유형화!$G$71/hourly1!$F$8763+유형화!$G$72*hourly1!$G6183/hourly1!$F$8763+유형화!$G$74*hourly1!I6183/hourly1!$I$8763</f>
        <v>0.65219405633753047</v>
      </c>
      <c r="D6182" s="14">
        <v>437.69121800000011</v>
      </c>
      <c r="E6182" s="14">
        <v>980.00172000000055</v>
      </c>
      <c r="F6182" s="1">
        <v>798479</v>
      </c>
      <c r="G6182" s="15">
        <f t="shared" si="192"/>
        <v>0.50084894627082932</v>
      </c>
      <c r="H6182" s="15">
        <f t="shared" si="193"/>
        <v>0.69038150762391526</v>
      </c>
    </row>
    <row r="6183" spans="1:8">
      <c r="A6183" s="1">
        <v>6182</v>
      </c>
      <c r="B6183" s="444">
        <f>유형화!$F$71*hourly1!B6184/hourly1!$B$8763+유형화!$F$72*hourly1!C6184/hourly1!$C$8763+유형화!$F$73*hourly1!D6184/hourly1!$D$8763+유형화!$F$74*hourly1!E6184/hourly1!$E$8763</f>
        <v>64.228608934889266</v>
      </c>
      <c r="C6183" s="442">
        <f>hourly1!$F6184*유형화!$G$71/hourly1!$F$8763+유형화!$G$72*hourly1!$G6184/hourly1!$F$8763+유형화!$G$74*hourly1!I6184/hourly1!$I$8763</f>
        <v>0.59163253065955823</v>
      </c>
      <c r="D6183" s="14">
        <v>479.16771399999999</v>
      </c>
      <c r="E6183" s="14">
        <v>939.90810500000123</v>
      </c>
      <c r="F6183" s="1">
        <v>800861</v>
      </c>
      <c r="G6183" s="15">
        <f t="shared" si="192"/>
        <v>0.54831039503265078</v>
      </c>
      <c r="H6183" s="15">
        <f t="shared" si="193"/>
        <v>0.7295526321539233</v>
      </c>
    </row>
    <row r="6184" spans="1:8">
      <c r="A6184" s="1">
        <v>6183</v>
      </c>
      <c r="B6184" s="444">
        <f>유형화!$F$71*hourly1!B6185/hourly1!$B$8763+유형화!$F$72*hourly1!C6185/hourly1!$C$8763+유형화!$F$73*hourly1!D6185/hourly1!$D$8763+유형화!$F$74*hourly1!E6185/hourly1!$E$8763</f>
        <v>65.144508060569706</v>
      </c>
      <c r="C6184" s="442">
        <f>hourly1!$F6185*유형화!$G$71/hourly1!$F$8763+유형화!$G$72*hourly1!$G6185/hourly1!$F$8763+유형화!$G$74*hourly1!I6185/hourly1!$I$8763</f>
        <v>0.51094926300243659</v>
      </c>
      <c r="D6184" s="14">
        <v>463.021073</v>
      </c>
      <c r="E6184" s="14">
        <v>822.83979100000056</v>
      </c>
      <c r="F6184" s="1">
        <v>795564</v>
      </c>
      <c r="G6184" s="15">
        <f t="shared" si="192"/>
        <v>0.52983383485030011</v>
      </c>
      <c r="H6184" s="15">
        <f t="shared" si="193"/>
        <v>0.71463134943241724</v>
      </c>
    </row>
    <row r="6185" spans="1:8">
      <c r="A6185" s="1">
        <v>6184</v>
      </c>
      <c r="B6185" s="444">
        <f>유형화!$F$71*hourly1!B6186/hourly1!$B$8763+유형화!$F$72*hourly1!C6186/hourly1!$C$8763+유형화!$F$73*hourly1!D6186/hourly1!$D$8763+유형화!$F$74*hourly1!E6186/hourly1!$E$8763</f>
        <v>63.755121049796394</v>
      </c>
      <c r="C6185" s="442">
        <f>hourly1!$F6186*유형화!$G$71/hourly1!$F$8763+유형화!$G$72*hourly1!$G6186/hourly1!$F$8763+유형화!$G$74*hourly1!I6186/hourly1!$I$8763</f>
        <v>0.47568286158952511</v>
      </c>
      <c r="D6185" s="14">
        <v>423.22630500000002</v>
      </c>
      <c r="E6185" s="14">
        <v>619.76701800000001</v>
      </c>
      <c r="F6185" s="1">
        <v>847494</v>
      </c>
      <c r="G6185" s="15">
        <f t="shared" si="192"/>
        <v>0.48429678315671981</v>
      </c>
      <c r="H6185" s="15">
        <f t="shared" si="193"/>
        <v>0.67604919177526079</v>
      </c>
    </row>
    <row r="6186" spans="1:8">
      <c r="A6186" s="1">
        <v>6185</v>
      </c>
      <c r="B6186" s="444">
        <f>유형화!$F$71*hourly1!B6187/hourly1!$B$8763+유형화!$F$72*hourly1!C6187/hourly1!$C$8763+유형화!$F$73*hourly1!D6187/hourly1!$D$8763+유형화!$F$74*hourly1!E6187/hourly1!$E$8763</f>
        <v>62.365726825250583</v>
      </c>
      <c r="C6186" s="442">
        <f>hourly1!$F6187*유형화!$G$71/hourly1!$F$8763+유형화!$G$72*hourly1!$G6187/hourly1!$F$8763+유형화!$G$74*hourly1!I6187/hourly1!$I$8763</f>
        <v>0.36504893082313422</v>
      </c>
      <c r="D6186" s="14">
        <v>372.13984199999999</v>
      </c>
      <c r="E6186" s="14">
        <v>375.78852299999971</v>
      </c>
      <c r="F6186" s="1">
        <v>823676</v>
      </c>
      <c r="G6186" s="15">
        <f t="shared" si="192"/>
        <v>0.42583867362651279</v>
      </c>
      <c r="H6186" s="15">
        <f t="shared" si="193"/>
        <v>0.62237892298777164</v>
      </c>
    </row>
    <row r="6187" spans="1:8">
      <c r="A6187" s="1">
        <v>6186</v>
      </c>
      <c r="B6187" s="444">
        <f>유형화!$F$71*hourly1!B6188/hourly1!$B$8763+유형화!$F$72*hourly1!C6188/hourly1!$C$8763+유형화!$F$73*hourly1!D6188/hourly1!$D$8763+유형화!$F$74*hourly1!E6188/hourly1!$E$8763</f>
        <v>61.691554002225374</v>
      </c>
      <c r="C6187" s="442">
        <f>hourly1!$F6188*유형화!$G$71/hourly1!$F$8763+유형화!$G$72*hourly1!$G6188/hourly1!$F$8763+유형화!$G$74*hourly1!I6188/hourly1!$I$8763</f>
        <v>0.49600179965504987</v>
      </c>
      <c r="D6187" s="14">
        <v>353.55668999999989</v>
      </c>
      <c r="E6187" s="14">
        <v>144.0743480000001</v>
      </c>
      <c r="F6187" s="1">
        <v>792515</v>
      </c>
      <c r="G6187" s="15">
        <f t="shared" si="192"/>
        <v>0.40457402011091337</v>
      </c>
      <c r="H6187" s="15">
        <f t="shared" si="193"/>
        <v>0.60158300164115486</v>
      </c>
    </row>
    <row r="6188" spans="1:8">
      <c r="A6188" s="1">
        <v>6187</v>
      </c>
      <c r="B6188" s="444">
        <f>유형화!$F$71*hourly1!B6189/hourly1!$B$8763+유형화!$F$72*hourly1!C6189/hourly1!$C$8763+유형화!$F$73*hourly1!D6189/hourly1!$D$8763+유형화!$F$74*hourly1!E6189/hourly1!$E$8763</f>
        <v>72.594596988329371</v>
      </c>
      <c r="C6188" s="442">
        <f>hourly1!$F6189*유형화!$G$71/hourly1!$F$8763+유형화!$G$72*hourly1!$G6189/hourly1!$F$8763+유형화!$G$74*hourly1!I6189/hourly1!$I$8763</f>
        <v>0.58182471439983729</v>
      </c>
      <c r="D6188" s="14">
        <v>387.63914499999998</v>
      </c>
      <c r="E6188" s="14">
        <v>24.174500999999982</v>
      </c>
      <c r="F6188" s="1">
        <v>785767</v>
      </c>
      <c r="G6188" s="15">
        <f t="shared" si="192"/>
        <v>0.44357448658377052</v>
      </c>
      <c r="H6188" s="15">
        <f t="shared" si="193"/>
        <v>0.63918766521700021</v>
      </c>
    </row>
    <row r="6189" spans="1:8">
      <c r="A6189" s="1">
        <v>6188</v>
      </c>
      <c r="B6189" s="444">
        <f>유형화!$F$71*hourly1!B6190/hourly1!$B$8763+유형화!$F$72*hourly1!C6190/hourly1!$C$8763+유형화!$F$73*hourly1!D6190/hourly1!$D$8763+유형화!$F$74*hourly1!E6190/hourly1!$E$8763</f>
        <v>80.928538291177986</v>
      </c>
      <c r="C6189" s="442">
        <f>hourly1!$F6190*유형화!$G$71/hourly1!$F$8763+유형화!$G$72*hourly1!$G6190/hourly1!$F$8763+유형화!$G$74*hourly1!I6190/hourly1!$I$8763</f>
        <v>0.61215819867183374</v>
      </c>
      <c r="D6189" s="14">
        <v>427.08410400000002</v>
      </c>
      <c r="E6189" s="14">
        <v>17.185154000000001</v>
      </c>
      <c r="F6189" s="1">
        <v>809573</v>
      </c>
      <c r="G6189" s="15">
        <f t="shared" si="192"/>
        <v>0.48871125272936422</v>
      </c>
      <c r="H6189" s="15">
        <f t="shared" si="193"/>
        <v>0.67990712769933825</v>
      </c>
    </row>
    <row r="6190" spans="1:8">
      <c r="A6190" s="1">
        <v>6189</v>
      </c>
      <c r="B6190" s="444">
        <f>유형화!$F$71*hourly1!B6191/hourly1!$B$8763+유형화!$F$72*hourly1!C6191/hourly1!$C$8763+유형화!$F$73*hourly1!D6191/hourly1!$D$8763+유형화!$F$74*hourly1!E6191/hourly1!$E$8763</f>
        <v>64.047893113140859</v>
      </c>
      <c r="C6190" s="442">
        <f>hourly1!$F6191*유형화!$G$71/hourly1!$F$8763+유형화!$G$72*hourly1!$G6191/hourly1!$F$8763+유형화!$G$74*hourly1!I6191/hourly1!$I$8763</f>
        <v>0.42070532608145528</v>
      </c>
      <c r="D6190" s="14">
        <v>476.79708199999999</v>
      </c>
      <c r="E6190" s="14">
        <v>20.681311999999991</v>
      </c>
      <c r="F6190" s="1">
        <v>828039</v>
      </c>
      <c r="G6190" s="15">
        <f t="shared" si="192"/>
        <v>0.54559768687135535</v>
      </c>
      <c r="H6190" s="15">
        <f t="shared" si="193"/>
        <v>0.72738722838695058</v>
      </c>
    </row>
    <row r="6191" spans="1:8">
      <c r="A6191" s="1">
        <v>6190</v>
      </c>
      <c r="B6191" s="444">
        <f>유형화!$F$71*hourly1!B6192/hourly1!$B$8763+유형화!$F$72*hourly1!C6192/hourly1!$C$8763+유형화!$F$73*hourly1!D6192/hourly1!$D$8763+유형화!$F$74*hourly1!E6192/hourly1!$E$8763</f>
        <v>62.427643741095181</v>
      </c>
      <c r="C6191" s="442">
        <f>hourly1!$F6192*유형화!$G$71/hourly1!$F$8763+유형화!$G$72*hourly1!$G6192/hourly1!$F$8763+유형화!$G$74*hourly1!I6192/hourly1!$I$8763</f>
        <v>0.40565005677444999</v>
      </c>
      <c r="D6191" s="14">
        <v>476.26519000000002</v>
      </c>
      <c r="E6191" s="14">
        <v>14.553232</v>
      </c>
      <c r="F6191" s="1">
        <v>875714</v>
      </c>
      <c r="G6191" s="15">
        <f t="shared" si="192"/>
        <v>0.54498904421010397</v>
      </c>
      <c r="H6191" s="15">
        <f t="shared" si="193"/>
        <v>0.7269001991081363</v>
      </c>
    </row>
    <row r="6192" spans="1:8">
      <c r="A6192" s="1">
        <v>6191</v>
      </c>
      <c r="B6192" s="444">
        <f>유형화!$F$71*hourly1!B6193/hourly1!$B$8763+유형화!$F$72*hourly1!C6193/hourly1!$C$8763+유형화!$F$73*hourly1!D6193/hourly1!$D$8763+유형화!$F$74*hourly1!E6193/hourly1!$E$8763</f>
        <v>60.807390762163259</v>
      </c>
      <c r="C6192" s="442">
        <f>hourly1!$F6193*유형화!$G$71/hourly1!$F$8763+유형화!$G$72*hourly1!$G6193/hourly1!$F$8763+유형화!$G$74*hourly1!I6193/hourly1!$I$8763</f>
        <v>0.39059788393491673</v>
      </c>
      <c r="D6192" s="14">
        <v>467.90001899999999</v>
      </c>
      <c r="E6192" s="14">
        <v>8.0995600000000021</v>
      </c>
      <c r="F6192" s="1">
        <v>912749</v>
      </c>
      <c r="G6192" s="15">
        <f t="shared" si="192"/>
        <v>0.53541680033491323</v>
      </c>
      <c r="H6192" s="15">
        <f t="shared" si="193"/>
        <v>0.71918298245957557</v>
      </c>
    </row>
    <row r="6193" spans="1:8">
      <c r="A6193" s="1">
        <v>6192</v>
      </c>
      <c r="B6193" s="444">
        <f>유형화!$F$71*hourly1!B6194/hourly1!$B$8763+유형화!$F$72*hourly1!C6194/hourly1!$C$8763+유형화!$F$73*hourly1!D6194/hourly1!$D$8763+유형화!$F$74*hourly1!E6194/hourly1!$E$8763</f>
        <v>58.944508652524569</v>
      </c>
      <c r="C6193" s="442">
        <f>hourly1!$F6194*유형화!$G$71/hourly1!$F$8763+유형화!$G$72*hourly1!$G6194/hourly1!$F$8763+유형화!$G$74*hourly1!I6194/hourly1!$I$8763</f>
        <v>0.31524991121810292</v>
      </c>
      <c r="D6193" s="14">
        <v>468.36917199999999</v>
      </c>
      <c r="E6193" s="14">
        <v>0.91952000000000012</v>
      </c>
      <c r="F6193" s="1">
        <v>907536</v>
      </c>
      <c r="G6193" s="15">
        <f t="shared" si="192"/>
        <v>0.53595365091821601</v>
      </c>
      <c r="H6193" s="15">
        <f t="shared" si="193"/>
        <v>0.71961868345070212</v>
      </c>
    </row>
    <row r="6194" spans="1:8">
      <c r="A6194" s="1">
        <v>6193</v>
      </c>
      <c r="B6194" s="444">
        <f>유형화!$F$71*hourly1!B6195/hourly1!$B$8763+유형화!$F$72*hourly1!C6195/hourly1!$C$8763+유형화!$F$73*hourly1!D6195/hourly1!$D$8763+유형화!$F$74*hourly1!E6195/hourly1!$E$8763</f>
        <v>58.944508652524569</v>
      </c>
      <c r="C6194" s="442">
        <f>hourly1!$F6195*유형화!$G$71/hourly1!$F$8763+유형화!$G$72*hourly1!$G6195/hourly1!$F$8763+유형화!$G$74*hourly1!I6195/hourly1!$I$8763</f>
        <v>0.26309179082931017</v>
      </c>
      <c r="D6194" s="14">
        <v>454.98645800000003</v>
      </c>
      <c r="E6194" s="14">
        <v>0.192</v>
      </c>
      <c r="F6194" s="1">
        <v>933151</v>
      </c>
      <c r="G6194" s="15">
        <f t="shared" si="192"/>
        <v>0.52063984536421959</v>
      </c>
      <c r="H6194" s="15">
        <f t="shared" si="193"/>
        <v>0.70705302015727822</v>
      </c>
    </row>
    <row r="6195" spans="1:8">
      <c r="A6195" s="1">
        <v>6194</v>
      </c>
      <c r="B6195" s="444">
        <f>유형화!$F$71*hourly1!B6196/hourly1!$B$8763+유형화!$F$72*hourly1!C6196/hourly1!$C$8763+유형화!$F$73*hourly1!D6196/hourly1!$D$8763+유형화!$F$74*hourly1!E6196/hourly1!$E$8763</f>
        <v>58.702782349869331</v>
      </c>
      <c r="C6195" s="442">
        <f>hourly1!$F6196*유형화!$G$71/hourly1!$F$8763+유형화!$G$72*hourly1!$G6196/hourly1!$F$8763+유형화!$G$74*hourly1!I6196/hourly1!$I$8763</f>
        <v>0.24371083794985443</v>
      </c>
      <c r="D6195" s="14">
        <v>454.95680900000002</v>
      </c>
      <c r="E6195" s="14">
        <v>0.62939999999999996</v>
      </c>
      <c r="F6195" s="1">
        <v>765403</v>
      </c>
      <c r="G6195" s="15">
        <f t="shared" si="192"/>
        <v>0.52060591808901435</v>
      </c>
      <c r="H6195" s="15">
        <f t="shared" si="193"/>
        <v>0.70702486216665905</v>
      </c>
    </row>
    <row r="6196" spans="1:8">
      <c r="A6196" s="1">
        <v>6195</v>
      </c>
      <c r="B6196" s="444">
        <f>유형화!$F$71*hourly1!B6197/hourly1!$B$8763+유형화!$F$72*hourly1!C6197/hourly1!$C$8763+유형화!$F$73*hourly1!D6197/hourly1!$D$8763+유형화!$F$74*hourly1!E6197/hourly1!$E$8763</f>
        <v>58.702782349869331</v>
      </c>
      <c r="C6196" s="442">
        <f>hourly1!$F6197*유형화!$G$71/hourly1!$F$8763+유형화!$G$72*hourly1!$G6197/hourly1!$F$8763+유형화!$G$74*hourly1!I6197/hourly1!$I$8763</f>
        <v>0.23870099803805594</v>
      </c>
      <c r="D6196" s="14">
        <v>441.65958599999999</v>
      </c>
      <c r="E6196" s="14">
        <v>0.45344000000000001</v>
      </c>
      <c r="F6196" s="1">
        <v>604771</v>
      </c>
      <c r="G6196" s="15">
        <f t="shared" si="192"/>
        <v>0.50538993966863344</v>
      </c>
      <c r="H6196" s="15">
        <f t="shared" si="193"/>
        <v>0.69425083600290871</v>
      </c>
    </row>
    <row r="6197" spans="1:8">
      <c r="A6197" s="1">
        <v>6196</v>
      </c>
      <c r="B6197" s="444">
        <f>유형화!$F$71*hourly1!B6198/hourly1!$B$8763+유형화!$F$72*hourly1!C6198/hourly1!$C$8763+유형화!$F$73*hourly1!D6198/hourly1!$D$8763+유형화!$F$74*hourly1!E6198/hourly1!$E$8763</f>
        <v>58.702782349869331</v>
      </c>
      <c r="C6197" s="442">
        <f>hourly1!$F6198*유형화!$G$71/hourly1!$F$8763+유형화!$G$72*hourly1!$G6198/hourly1!$F$8763+유형화!$G$74*hourly1!I6198/hourly1!$I$8763</f>
        <v>0.23874679316224764</v>
      </c>
      <c r="D6197" s="14">
        <v>431.58971200000008</v>
      </c>
      <c r="E6197" s="14">
        <v>3.6479999999999999E-2</v>
      </c>
      <c r="F6197" s="1">
        <v>481036</v>
      </c>
      <c r="G6197" s="15">
        <f t="shared" si="192"/>
        <v>0.49386700849120235</v>
      </c>
      <c r="H6197" s="15">
        <f t="shared" si="193"/>
        <v>0.68438003005990877</v>
      </c>
    </row>
    <row r="6198" spans="1:8">
      <c r="A6198" s="1">
        <v>6197</v>
      </c>
      <c r="B6198" s="444">
        <f>유형화!$F$71*hourly1!B6199/hourly1!$B$8763+유형화!$F$72*hourly1!C6199/hourly1!$C$8763+유형화!$F$73*hourly1!D6199/hourly1!$D$8763+유형화!$F$74*hourly1!E6199/hourly1!$E$8763</f>
        <v>58.702782349869331</v>
      </c>
      <c r="C6198" s="442">
        <f>hourly1!$F6199*유형화!$G$71/hourly1!$F$8763+유형화!$G$72*hourly1!$G6199/hourly1!$F$8763+유형화!$G$74*hourly1!I6199/hourly1!$I$8763</f>
        <v>0.23695076054247971</v>
      </c>
      <c r="D6198" s="14">
        <v>423.805879</v>
      </c>
      <c r="E6198" s="14">
        <v>0</v>
      </c>
      <c r="F6198" s="1">
        <v>518593</v>
      </c>
      <c r="G6198" s="15">
        <f t="shared" si="192"/>
        <v>0.48495998820915925</v>
      </c>
      <c r="H6198" s="15">
        <f t="shared" si="193"/>
        <v>0.67663045478491468</v>
      </c>
    </row>
    <row r="6199" spans="1:8">
      <c r="A6199" s="1">
        <v>6198</v>
      </c>
      <c r="B6199" s="444">
        <f>유형화!$F$71*hourly1!B6200/hourly1!$B$8763+유형화!$F$72*hourly1!C6200/hourly1!$C$8763+유형화!$F$73*hourly1!D6200/hourly1!$D$8763+유형화!$F$74*hourly1!E6200/hourly1!$E$8763</f>
        <v>60.565664459508021</v>
      </c>
      <c r="C6199" s="442">
        <f>hourly1!$F6200*유형화!$G$71/hourly1!$F$8763+유형화!$G$72*hourly1!$G6200/hourly1!$F$8763+유형화!$G$74*hourly1!I6200/hourly1!$I$8763</f>
        <v>0.4220248286544746</v>
      </c>
      <c r="D6199" s="14">
        <v>455.00116600000001</v>
      </c>
      <c r="E6199" s="14">
        <v>4.4204E-2</v>
      </c>
      <c r="F6199" s="1">
        <v>838086</v>
      </c>
      <c r="G6199" s="15">
        <f t="shared" si="192"/>
        <v>0.5206566756911688</v>
      </c>
      <c r="H6199" s="15">
        <f t="shared" si="193"/>
        <v>0.70706698798165668</v>
      </c>
    </row>
    <row r="6200" spans="1:8">
      <c r="A6200" s="1">
        <v>6199</v>
      </c>
      <c r="B6200" s="444">
        <f>유형화!$F$71*hourly1!B6201/hourly1!$B$8763+유형화!$F$72*hourly1!C6201/hourly1!$C$8763+유형화!$F$73*hourly1!D6201/hourly1!$D$8763+유형화!$F$74*hourly1!E6201/hourly1!$E$8763</f>
        <v>72.111119134815169</v>
      </c>
      <c r="C6200" s="442">
        <f>hourly1!$F6201*유형화!$G$71/hourly1!$F$8763+유형화!$G$72*hourly1!$G6201/hourly1!$F$8763+유형화!$G$74*hourly1!I6201/hourly1!$I$8763</f>
        <v>0.7532455610817711</v>
      </c>
      <c r="D6200" s="14">
        <v>488.99801800000012</v>
      </c>
      <c r="E6200" s="14">
        <v>10.339337999999991</v>
      </c>
      <c r="F6200" s="1">
        <v>724578</v>
      </c>
      <c r="G6200" s="15">
        <f t="shared" si="192"/>
        <v>0.55955918686909556</v>
      </c>
      <c r="H6200" s="15">
        <f t="shared" si="193"/>
        <v>0.73844092324478305</v>
      </c>
    </row>
    <row r="6201" spans="1:8">
      <c r="A6201" s="1">
        <v>6200</v>
      </c>
      <c r="B6201" s="444">
        <f>유형화!$F$71*hourly1!B6202/hourly1!$B$8763+유형화!$F$72*hourly1!C6202/hourly1!$C$8763+유형화!$F$73*hourly1!D6202/hourly1!$D$8763+유형화!$F$74*hourly1!E6202/hourly1!$E$8763</f>
        <v>165.44453507786389</v>
      </c>
      <c r="C6201" s="442">
        <f>hourly1!$F6202*유형화!$G$71/hourly1!$F$8763+유형화!$G$72*hourly1!$G6202/hourly1!$F$8763+유형화!$G$74*hourly1!I6202/hourly1!$I$8763</f>
        <v>0.65166138244635463</v>
      </c>
      <c r="D6201" s="14">
        <v>479.26483599999989</v>
      </c>
      <c r="E6201" s="14">
        <v>127.9792589999999</v>
      </c>
      <c r="F6201" s="1">
        <v>697305</v>
      </c>
      <c r="G6201" s="15">
        <f t="shared" si="192"/>
        <v>0.54842153148995032</v>
      </c>
      <c r="H6201" s="15">
        <f t="shared" si="193"/>
        <v>0.72964116288310454</v>
      </c>
    </row>
    <row r="6202" spans="1:8">
      <c r="A6202" s="1">
        <v>6201</v>
      </c>
      <c r="B6202" s="444">
        <f>유형화!$F$71*hourly1!B6203/hourly1!$B$8763+유형화!$F$72*hourly1!C6203/hourly1!$C$8763+유형화!$F$73*hourly1!D6203/hourly1!$D$8763+유형화!$F$74*hourly1!E6203/hourly1!$E$8763</f>
        <v>274.80106892421549</v>
      </c>
      <c r="C6202" s="442">
        <f>hourly1!$F6203*유형화!$G$71/hourly1!$F$8763+유형화!$G$72*hourly1!$G6203/hourly1!$F$8763+유형화!$G$74*hourly1!I6203/hourly1!$I$8763</f>
        <v>0.57687207765028448</v>
      </c>
      <c r="D6202" s="14">
        <v>486.88066299999991</v>
      </c>
      <c r="E6202" s="14">
        <v>301.64643799999959</v>
      </c>
      <c r="F6202" s="1">
        <v>635539</v>
      </c>
      <c r="G6202" s="15">
        <f t="shared" si="192"/>
        <v>0.55713630293398453</v>
      </c>
      <c r="H6202" s="15">
        <f t="shared" si="193"/>
        <v>0.73653875470045882</v>
      </c>
    </row>
    <row r="6203" spans="1:8">
      <c r="A6203" s="1">
        <v>6202</v>
      </c>
      <c r="B6203" s="444">
        <f>유형화!$F$71*hourly1!B6204/hourly1!$B$8763+유형화!$F$72*hourly1!C6204/hourly1!$C$8763+유형화!$F$73*hourly1!D6204/hourly1!$D$8763+유형화!$F$74*hourly1!E6204/hourly1!$E$8763</f>
        <v>345.16838824412724</v>
      </c>
      <c r="C6203" s="442">
        <f>hourly1!$F6204*유형화!$G$71/hourly1!$F$8763+유형화!$G$72*hourly1!$G6204/hourly1!$F$8763+유형화!$G$74*hourly1!I6204/hourly1!$I$8763</f>
        <v>0.49106407484095616</v>
      </c>
      <c r="D6203" s="14">
        <v>488.54146100000003</v>
      </c>
      <c r="E6203" s="14">
        <v>487.02587899999912</v>
      </c>
      <c r="F6203" s="1">
        <v>646589</v>
      </c>
      <c r="G6203" s="15">
        <f t="shared" si="192"/>
        <v>0.55903674985651963</v>
      </c>
      <c r="H6203" s="15">
        <f t="shared" si="193"/>
        <v>0.7380313320436489</v>
      </c>
    </row>
    <row r="6204" spans="1:8">
      <c r="A6204" s="1">
        <v>6203</v>
      </c>
      <c r="B6204" s="444">
        <f>유형화!$F$71*hourly1!B6205/hourly1!$B$8763+유형화!$F$72*hourly1!C6205/hourly1!$C$8763+유형화!$F$73*hourly1!D6205/hourly1!$D$8763+유형화!$F$74*hourly1!E6205/hourly1!$E$8763</f>
        <v>414.41658279631542</v>
      </c>
      <c r="C6204" s="442">
        <f>hourly1!$F6205*유형화!$G$71/hourly1!$F$8763+유형화!$G$72*hourly1!$G6205/hourly1!$F$8763+유형화!$G$74*hourly1!I6205/hourly1!$I$8763</f>
        <v>0.45888631824541609</v>
      </c>
      <c r="D6204" s="14">
        <v>474.084113</v>
      </c>
      <c r="E6204" s="14">
        <v>663.1445060000018</v>
      </c>
      <c r="F6204" s="1">
        <v>708940</v>
      </c>
      <c r="G6204" s="15">
        <f t="shared" si="192"/>
        <v>0.54249324335264759</v>
      </c>
      <c r="H6204" s="15">
        <f t="shared" si="193"/>
        <v>0.72489852973268742</v>
      </c>
    </row>
    <row r="6205" spans="1:8">
      <c r="A6205" s="1">
        <v>6204</v>
      </c>
      <c r="B6205" s="444">
        <f>유형화!$F$71*hourly1!B6206/hourly1!$B$8763+유형화!$F$72*hourly1!C6206/hourly1!$C$8763+유형화!$F$73*hourly1!D6206/hourly1!$D$8763+유형화!$F$74*hourly1!E6206/hourly1!$E$8763</f>
        <v>347.05553662185986</v>
      </c>
      <c r="C6205" s="442">
        <f>hourly1!$F6206*유형화!$G$71/hourly1!$F$8763+유형화!$G$72*hourly1!$G6206/hourly1!$F$8763+유형화!$G$74*hourly1!I6206/hourly1!$I$8763</f>
        <v>0.44279259153147188</v>
      </c>
      <c r="D6205" s="14">
        <v>446.42403899999999</v>
      </c>
      <c r="E6205" s="14">
        <v>768.5098880000005</v>
      </c>
      <c r="F6205" s="1">
        <v>702797</v>
      </c>
      <c r="G6205" s="15">
        <f t="shared" si="192"/>
        <v>0.51084189110487832</v>
      </c>
      <c r="H6205" s="15">
        <f t="shared" si="193"/>
        <v>0.69886145136643685</v>
      </c>
    </row>
    <row r="6206" spans="1:8">
      <c r="A6206" s="1">
        <v>6205</v>
      </c>
      <c r="B6206" s="444">
        <f>유형화!$F$71*hourly1!B6207/hourly1!$B$8763+유형화!$F$72*hourly1!C6207/hourly1!$C$8763+유형화!$F$73*hourly1!D6207/hourly1!$D$8763+유형화!$F$74*hourly1!E6207/hourly1!$E$8763</f>
        <v>196.57360308223096</v>
      </c>
      <c r="C6206" s="442">
        <f>hourly1!$F6207*유형화!$G$71/hourly1!$F$8763+유형화!$G$72*hourly1!$G6207/hourly1!$F$8763+유형화!$G$74*hourly1!I6207/hourly1!$I$8763</f>
        <v>0.55469118480223256</v>
      </c>
      <c r="D6206" s="14">
        <v>441.41325599999999</v>
      </c>
      <c r="E6206" s="14">
        <v>787.99563599999919</v>
      </c>
      <c r="F6206" s="1">
        <v>703677</v>
      </c>
      <c r="G6206" s="15">
        <f t="shared" si="192"/>
        <v>0.50510806487685977</v>
      </c>
      <c r="H6206" s="15">
        <f t="shared" si="193"/>
        <v>0.69401142677321104</v>
      </c>
    </row>
    <row r="6207" spans="1:8">
      <c r="A6207" s="1">
        <v>6206</v>
      </c>
      <c r="B6207" s="444">
        <f>유형화!$F$71*hourly1!B6208/hourly1!$B$8763+유형화!$F$72*hourly1!C6208/hourly1!$C$8763+유형화!$F$73*hourly1!D6208/hourly1!$D$8763+유형화!$F$74*hourly1!E6208/hourly1!$E$8763</f>
        <v>274.99611601152162</v>
      </c>
      <c r="C6207" s="442">
        <f>hourly1!$F6208*유형화!$G$71/hourly1!$F$8763+유형화!$G$72*hourly1!$G6208/hourly1!$F$8763+유형화!$G$74*hourly1!I6208/hourly1!$I$8763</f>
        <v>0.51740564213959339</v>
      </c>
      <c r="D6207" s="14">
        <v>495.72547100000003</v>
      </c>
      <c r="E6207" s="14">
        <v>793.51779599999952</v>
      </c>
      <c r="F6207" s="1">
        <v>728101</v>
      </c>
      <c r="G6207" s="15">
        <f t="shared" si="192"/>
        <v>0.56725739420698296</v>
      </c>
      <c r="H6207" s="15">
        <f t="shared" si="193"/>
        <v>0.74444051471447259</v>
      </c>
    </row>
    <row r="6208" spans="1:8">
      <c r="A6208" s="1">
        <v>6207</v>
      </c>
      <c r="B6208" s="444">
        <f>유형화!$F$71*hourly1!B6209/hourly1!$B$8763+유형화!$F$72*hourly1!C6209/hourly1!$C$8763+유형화!$F$73*hourly1!D6209/hourly1!$D$8763+유형화!$F$74*hourly1!E6209/hourly1!$E$8763</f>
        <v>407.80037533878561</v>
      </c>
      <c r="C6208" s="442">
        <f>hourly1!$F6209*유형화!$G$71/hourly1!$F$8763+유형화!$G$72*hourly1!$G6209/hourly1!$F$8763+유형화!$G$74*hourly1!I6209/hourly1!$I$8763</f>
        <v>0.38960994783936531</v>
      </c>
      <c r="D6208" s="14">
        <v>523.85848999999985</v>
      </c>
      <c r="E6208" s="14">
        <v>713.87784699999997</v>
      </c>
      <c r="F6208" s="1">
        <v>741814</v>
      </c>
      <c r="G6208" s="15">
        <f t="shared" si="192"/>
        <v>0.59944993621399922</v>
      </c>
      <c r="H6208" s="15">
        <f t="shared" si="193"/>
        <v>0.76882375945299986</v>
      </c>
    </row>
    <row r="6209" spans="1:8">
      <c r="A6209" s="1">
        <v>6208</v>
      </c>
      <c r="B6209" s="444">
        <f>유형화!$F$71*hourly1!B6210/hourly1!$B$8763+유형화!$F$72*hourly1!C6210/hourly1!$C$8763+유형화!$F$73*hourly1!D6210/hourly1!$D$8763+유형화!$F$74*hourly1!E6210/hourly1!$E$8763</f>
        <v>340.4932160448945</v>
      </c>
      <c r="C6209" s="442">
        <f>hourly1!$F6210*유형화!$G$71/hourly1!$F$8763+유형화!$G$72*hourly1!$G6210/hourly1!$F$8763+유형화!$G$74*hourly1!I6210/hourly1!$I$8763</f>
        <v>0.3683461797649385</v>
      </c>
      <c r="D6209" s="14">
        <v>525.93055700000002</v>
      </c>
      <c r="E6209" s="14">
        <v>600.45568000000003</v>
      </c>
      <c r="F6209" s="1">
        <v>737591</v>
      </c>
      <c r="G6209" s="15">
        <f t="shared" si="192"/>
        <v>0.60182099720602644</v>
      </c>
      <c r="H6209" s="15">
        <f t="shared" si="193"/>
        <v>0.77057593341544495</v>
      </c>
    </row>
    <row r="6210" spans="1:8">
      <c r="A6210" s="1">
        <v>6209</v>
      </c>
      <c r="B6210" s="444">
        <f>유형화!$F$71*hourly1!B6211/hourly1!$B$8763+유형화!$F$72*hourly1!C6211/hourly1!$C$8763+유형화!$F$73*hourly1!D6211/hourly1!$D$8763+유형화!$F$74*hourly1!E6211/hourly1!$E$8763</f>
        <v>297.47139499804501</v>
      </c>
      <c r="C6210" s="442">
        <f>hourly1!$F6211*유형화!$G$71/hourly1!$F$8763+유형화!$G$72*hourly1!$G6211/hourly1!$F$8763+유형화!$G$74*hourly1!I6211/hourly1!$I$8763</f>
        <v>0.38969705635851287</v>
      </c>
      <c r="D6210" s="14">
        <v>498.35306600000013</v>
      </c>
      <c r="E6210" s="14">
        <v>416.41927199999981</v>
      </c>
      <c r="F6210" s="1">
        <v>752907</v>
      </c>
      <c r="G6210" s="15">
        <f t="shared" ref="G6210:G6273" si="194">D6210/$I$1</f>
        <v>0.57026414447487739</v>
      </c>
      <c r="H6210" s="15">
        <f t="shared" ref="H6210:H6273" si="195">G6210/(1-$H$1*(1-G6210))</f>
        <v>0.74676575605528239</v>
      </c>
    </row>
    <row r="6211" spans="1:8">
      <c r="A6211" s="1">
        <v>6210</v>
      </c>
      <c r="B6211" s="444">
        <f>유형화!$F$71*hourly1!B6212/hourly1!$B$8763+유형화!$F$72*hourly1!C6212/hourly1!$C$8763+유형화!$F$73*hourly1!D6212/hourly1!$D$8763+유형화!$F$74*hourly1!E6212/hourly1!$E$8763</f>
        <v>164.94340512304564</v>
      </c>
      <c r="C6211" s="442">
        <f>hourly1!$F6212*유형화!$G$71/hourly1!$F$8763+유형화!$G$72*hourly1!$G6212/hourly1!$F$8763+유형화!$G$74*hourly1!I6212/hourly1!$I$8763</f>
        <v>0.51769589522210469</v>
      </c>
      <c r="D6211" s="14">
        <v>465.25602099999998</v>
      </c>
      <c r="E6211" s="14">
        <v>171.51294899999959</v>
      </c>
      <c r="F6211" s="1">
        <v>749490</v>
      </c>
      <c r="G6211" s="15">
        <f t="shared" si="194"/>
        <v>0.53239128015588555</v>
      </c>
      <c r="H6211" s="15">
        <f t="shared" si="195"/>
        <v>0.71672103267077991</v>
      </c>
    </row>
    <row r="6212" spans="1:8">
      <c r="A6212" s="1">
        <v>6211</v>
      </c>
      <c r="B6212" s="444">
        <f>유형화!$F$71*hourly1!B6213/hourly1!$B$8763+유형화!$F$72*hourly1!C6213/hourly1!$C$8763+유형화!$F$73*hourly1!D6213/hourly1!$D$8763+유형화!$F$74*hourly1!E6213/hourly1!$E$8763</f>
        <v>118.38315227042578</v>
      </c>
      <c r="C6212" s="442">
        <f>hourly1!$F6213*유형화!$G$71/hourly1!$F$8763+유형화!$G$72*hourly1!$G6213/hourly1!$F$8763+유형화!$G$74*hourly1!I6213/hourly1!$I$8763</f>
        <v>0.64044948116003697</v>
      </c>
      <c r="D6212" s="14">
        <v>464.21368000000001</v>
      </c>
      <c r="E6212" s="14">
        <v>27.427119999999992</v>
      </c>
      <c r="F6212" s="1">
        <v>806706</v>
      </c>
      <c r="G6212" s="15">
        <f t="shared" si="194"/>
        <v>0.53119853200368283</v>
      </c>
      <c r="H6212" s="15">
        <f t="shared" si="195"/>
        <v>0.71574742629177679</v>
      </c>
    </row>
    <row r="6213" spans="1:8">
      <c r="A6213" s="1">
        <v>6212</v>
      </c>
      <c r="B6213" s="444">
        <f>유형화!$F$71*hourly1!B6214/hourly1!$B$8763+유형화!$F$72*hourly1!C6214/hourly1!$C$8763+유형화!$F$73*hourly1!D6214/hourly1!$D$8763+유형화!$F$74*hourly1!E6214/hourly1!$E$8763</f>
        <v>126.68641700572415</v>
      </c>
      <c r="C6213" s="442">
        <f>hourly1!$F6214*유형화!$G$71/hourly1!$F$8763+유형화!$G$72*hourly1!$G6214/hourly1!$F$8763+유형화!$G$74*hourly1!I6214/hourly1!$I$8763</f>
        <v>0.64579520630656551</v>
      </c>
      <c r="D6213" s="14">
        <v>472.45569400000011</v>
      </c>
      <c r="E6213" s="14">
        <v>16.298047</v>
      </c>
      <c r="F6213" s="1">
        <v>810574</v>
      </c>
      <c r="G6213" s="15">
        <f t="shared" si="194"/>
        <v>0.54062984763736655</v>
      </c>
      <c r="H6213" s="15">
        <f t="shared" si="195"/>
        <v>0.72339926427410284</v>
      </c>
    </row>
    <row r="6214" spans="1:8">
      <c r="A6214" s="1">
        <v>6213</v>
      </c>
      <c r="B6214" s="444">
        <f>유형화!$F$71*hourly1!B6215/hourly1!$B$8763+유형화!$F$72*hourly1!C6215/hourly1!$C$8763+유형화!$F$73*hourly1!D6215/hourly1!$D$8763+유형화!$F$74*hourly1!E6215/hourly1!$E$8763</f>
        <v>64.047893113140859</v>
      </c>
      <c r="C6214" s="442">
        <f>hourly1!$F6215*유형화!$G$71/hourly1!$F$8763+유형화!$G$72*hourly1!$G6215/hourly1!$F$8763+유형화!$G$74*hourly1!I6215/hourly1!$I$8763</f>
        <v>0.54985368775104804</v>
      </c>
      <c r="D6214" s="14">
        <v>482.083054</v>
      </c>
      <c r="E6214" s="14">
        <v>19.811520000000009</v>
      </c>
      <c r="F6214" s="1">
        <v>773888</v>
      </c>
      <c r="G6214" s="15">
        <f t="shared" si="194"/>
        <v>0.55164641117136437</v>
      </c>
      <c r="H6214" s="15">
        <f t="shared" si="195"/>
        <v>0.73220382918420979</v>
      </c>
    </row>
    <row r="6215" spans="1:8">
      <c r="A6215" s="1">
        <v>6214</v>
      </c>
      <c r="B6215" s="444">
        <f>유형화!$F$71*hourly1!B6216/hourly1!$B$8763+유형화!$F$72*hourly1!C6216/hourly1!$C$8763+유형화!$F$73*hourly1!D6216/hourly1!$D$8763+유형화!$F$74*hourly1!E6216/hourly1!$E$8763</f>
        <v>62.427643741095181</v>
      </c>
      <c r="C6215" s="442">
        <f>hourly1!$F6216*유형화!$G$71/hourly1!$F$8763+유형화!$G$72*hourly1!$G6216/hourly1!$F$8763+유형화!$G$74*hourly1!I6216/hourly1!$I$8763</f>
        <v>0.45915008838244203</v>
      </c>
      <c r="D6215" s="14">
        <v>452.828371</v>
      </c>
      <c r="E6215" s="14">
        <v>12.144328</v>
      </c>
      <c r="F6215" s="1">
        <v>875389</v>
      </c>
      <c r="G6215" s="15">
        <f t="shared" si="194"/>
        <v>0.51817035190522398</v>
      </c>
      <c r="H6215" s="15">
        <f t="shared" si="195"/>
        <v>0.70499972510508813</v>
      </c>
    </row>
    <row r="6216" spans="1:8">
      <c r="A6216" s="1">
        <v>6215</v>
      </c>
      <c r="B6216" s="444">
        <f>유형화!$F$71*hourly1!B6217/hourly1!$B$8763+유형화!$F$72*hourly1!C6217/hourly1!$C$8763+유형화!$F$73*hourly1!D6217/hourly1!$D$8763+유형화!$F$74*hourly1!E6217/hourly1!$E$8763</f>
        <v>60.807390762163259</v>
      </c>
      <c r="C6216" s="442">
        <f>hourly1!$F6217*유형화!$G$71/hourly1!$F$8763+유형화!$G$72*hourly1!$G6217/hourly1!$F$8763+유형화!$G$74*hourly1!I6217/hourly1!$I$8763</f>
        <v>0.35258890868762705</v>
      </c>
      <c r="D6216" s="14">
        <v>400.83541100000002</v>
      </c>
      <c r="E6216" s="14">
        <v>3.8464399999999999</v>
      </c>
      <c r="F6216" s="1">
        <v>934004</v>
      </c>
      <c r="G6216" s="15">
        <f t="shared" si="194"/>
        <v>0.45867494016611671</v>
      </c>
      <c r="H6216" s="15">
        <f t="shared" si="195"/>
        <v>0.65313076914334645</v>
      </c>
    </row>
    <row r="6217" spans="1:8">
      <c r="A6217" s="1">
        <v>6216</v>
      </c>
      <c r="B6217" s="444">
        <f>유형화!$F$71*hourly1!B6218/hourly1!$B$8763+유형화!$F$72*hourly1!C6218/hourly1!$C$8763+유형화!$F$73*hourly1!D6218/hourly1!$D$8763+유형화!$F$74*hourly1!E6218/hourly1!$E$8763</f>
        <v>58.944508652524569</v>
      </c>
      <c r="C6217" s="442">
        <f>hourly1!$F6218*유형화!$G$71/hourly1!$F$8763+유형화!$G$72*hourly1!$G6218/hourly1!$F$8763+유형화!$G$74*hourly1!I6218/hourly1!$I$8763</f>
        <v>0.32075045973823413</v>
      </c>
      <c r="D6217" s="14">
        <v>425.03919000000002</v>
      </c>
      <c r="E6217" s="14">
        <v>0.27132000000000001</v>
      </c>
      <c r="F6217" s="1">
        <v>949381</v>
      </c>
      <c r="G6217" s="15">
        <f t="shared" si="194"/>
        <v>0.486371262846098</v>
      </c>
      <c r="H6217" s="15">
        <f t="shared" si="195"/>
        <v>0.67786539302495585</v>
      </c>
    </row>
    <row r="6218" spans="1:8">
      <c r="A6218" s="1">
        <v>6217</v>
      </c>
      <c r="B6218" s="444">
        <f>유형화!$F$71*hourly1!B6219/hourly1!$B$8763+유형화!$F$72*hourly1!C6219/hourly1!$C$8763+유형화!$F$73*hourly1!D6219/hourly1!$D$8763+유형화!$F$74*hourly1!E6219/hourly1!$E$8763</f>
        <v>58.944508652524569</v>
      </c>
      <c r="C6218" s="442">
        <f>hourly1!$F6219*유형화!$G$71/hourly1!$F$8763+유형화!$G$72*hourly1!$G6219/hourly1!$F$8763+유형화!$G$74*hourly1!I6219/hourly1!$I$8763</f>
        <v>0.26313123004658567</v>
      </c>
      <c r="D6218" s="14">
        <v>428.2125739999999</v>
      </c>
      <c r="E6218" s="14">
        <v>0.192</v>
      </c>
      <c r="F6218" s="1">
        <v>893035</v>
      </c>
      <c r="G6218" s="15">
        <f t="shared" si="194"/>
        <v>0.49000255807695786</v>
      </c>
      <c r="H6218" s="15">
        <f t="shared" si="195"/>
        <v>0.68103071564422268</v>
      </c>
    </row>
    <row r="6219" spans="1:8">
      <c r="A6219" s="1">
        <v>6218</v>
      </c>
      <c r="B6219" s="444">
        <f>유형화!$F$71*hourly1!B6220/hourly1!$B$8763+유형화!$F$72*hourly1!C6220/hourly1!$C$8763+유형화!$F$73*hourly1!D6220/hourly1!$D$8763+유형화!$F$74*hourly1!E6220/hourly1!$E$8763</f>
        <v>58.702782349869331</v>
      </c>
      <c r="C6219" s="442">
        <f>hourly1!$F6220*유형화!$G$71/hourly1!$F$8763+유형화!$G$72*hourly1!$G6220/hourly1!$F$8763+유형화!$G$74*hourly1!I6220/hourly1!$I$8763</f>
        <v>0.24373593563357523</v>
      </c>
      <c r="D6219" s="14">
        <v>438.77094599999998</v>
      </c>
      <c r="E6219" s="14">
        <v>0.62071999999999994</v>
      </c>
      <c r="F6219" s="1">
        <v>719870</v>
      </c>
      <c r="G6219" s="15">
        <f t="shared" si="194"/>
        <v>0.50208447627193398</v>
      </c>
      <c r="H6219" s="15">
        <f t="shared" si="195"/>
        <v>0.69143692434159032</v>
      </c>
    </row>
    <row r="6220" spans="1:8">
      <c r="A6220" s="1">
        <v>6219</v>
      </c>
      <c r="B6220" s="444">
        <f>유형화!$F$71*hourly1!B6221/hourly1!$B$8763+유형화!$F$72*hourly1!C6221/hourly1!$C$8763+유형화!$F$73*hourly1!D6221/hourly1!$D$8763+유형화!$F$74*hourly1!E6221/hourly1!$E$8763</f>
        <v>58.702782349869331</v>
      </c>
      <c r="C6220" s="442">
        <f>hourly1!$F6221*유형화!$G$71/hourly1!$F$8763+유형화!$G$72*hourly1!$G6221/hourly1!$F$8763+유형화!$G$74*hourly1!I6221/hourly1!$I$8763</f>
        <v>0.23871835455309656</v>
      </c>
      <c r="D6220" s="14">
        <v>433.34450700000002</v>
      </c>
      <c r="E6220" s="14">
        <v>0.43872</v>
      </c>
      <c r="F6220" s="1">
        <v>594534</v>
      </c>
      <c r="G6220" s="15">
        <f t="shared" si="194"/>
        <v>0.49587501594149413</v>
      </c>
      <c r="H6220" s="15">
        <f t="shared" si="195"/>
        <v>0.68611259015821047</v>
      </c>
    </row>
    <row r="6221" spans="1:8">
      <c r="A6221" s="1">
        <v>6220</v>
      </c>
      <c r="B6221" s="444">
        <f>유형화!$F$71*hourly1!B6222/hourly1!$B$8763+유형화!$F$72*hourly1!C6222/hourly1!$C$8763+유형화!$F$73*hourly1!D6222/hourly1!$D$8763+유형화!$F$74*hourly1!E6222/hourly1!$E$8763</f>
        <v>58.702782349869331</v>
      </c>
      <c r="C6221" s="442">
        <f>hourly1!$F6222*유형화!$G$71/hourly1!$F$8763+유형화!$G$72*hourly1!$G6222/hourly1!$F$8763+유형화!$G$74*hourly1!I6222/hourly1!$I$8763</f>
        <v>0.23874410412470615</v>
      </c>
      <c r="D6221" s="14">
        <v>426.11845899999997</v>
      </c>
      <c r="E6221" s="14">
        <v>0</v>
      </c>
      <c r="F6221" s="1">
        <v>477629</v>
      </c>
      <c r="G6221" s="15">
        <f t="shared" si="194"/>
        <v>0.48760626761467152</v>
      </c>
      <c r="H6221" s="15">
        <f t="shared" si="195"/>
        <v>0.67894389591380133</v>
      </c>
    </row>
    <row r="6222" spans="1:8">
      <c r="A6222" s="1">
        <v>6221</v>
      </c>
      <c r="B6222" s="444">
        <f>유형화!$F$71*hourly1!B6223/hourly1!$B$8763+유형화!$F$72*hourly1!C6223/hourly1!$C$8763+유형화!$F$73*hourly1!D6223/hourly1!$D$8763+유형화!$F$74*hourly1!E6223/hourly1!$E$8763</f>
        <v>58.702782349869331</v>
      </c>
      <c r="C6222" s="442">
        <f>hourly1!$F6223*유형화!$G$71/hourly1!$F$8763+유형화!$G$72*hourly1!$G6223/hourly1!$F$8763+유형화!$G$74*hourly1!I6223/hourly1!$I$8763</f>
        <v>0.23692973715806431</v>
      </c>
      <c r="D6222" s="14">
        <v>431.69571300000001</v>
      </c>
      <c r="E6222" s="14">
        <v>0</v>
      </c>
      <c r="F6222" s="1">
        <v>522276</v>
      </c>
      <c r="G6222" s="15">
        <f t="shared" si="194"/>
        <v>0.4939883051655935</v>
      </c>
      <c r="H6222" s="15">
        <f t="shared" si="195"/>
        <v>0.68448483841049601</v>
      </c>
    </row>
    <row r="6223" spans="1:8">
      <c r="A6223" s="1">
        <v>6222</v>
      </c>
      <c r="B6223" s="444">
        <f>유형화!$F$71*hourly1!B6224/hourly1!$B$8763+유형화!$F$72*hourly1!C6224/hourly1!$C$8763+유형화!$F$73*hourly1!D6224/hourly1!$D$8763+유형화!$F$74*hourly1!E6224/hourly1!$E$8763</f>
        <v>60.565664459508021</v>
      </c>
      <c r="C6223" s="442">
        <f>hourly1!$F6224*유형화!$G$71/hourly1!$F$8763+유형화!$G$72*hourly1!$G6224/hourly1!$F$8763+유형화!$G$74*hourly1!I6224/hourly1!$I$8763</f>
        <v>0.4219547507064233</v>
      </c>
      <c r="D6223" s="14">
        <v>423.74020900000022</v>
      </c>
      <c r="E6223" s="14">
        <v>3.0637000000000001E-2</v>
      </c>
      <c r="F6223" s="1">
        <v>746900</v>
      </c>
      <c r="G6223" s="15">
        <f t="shared" si="194"/>
        <v>0.48488484219537403</v>
      </c>
      <c r="H6223" s="15">
        <f t="shared" si="195"/>
        <v>0.67656462313017374</v>
      </c>
    </row>
    <row r="6224" spans="1:8">
      <c r="A6224" s="1">
        <v>6223</v>
      </c>
      <c r="B6224" s="444">
        <f>유형화!$F$71*hourly1!B6225/hourly1!$B$8763+유형화!$F$72*hourly1!C6225/hourly1!$C$8763+유형화!$F$73*hourly1!D6225/hourly1!$D$8763+유형화!$F$74*hourly1!E6225/hourly1!$E$8763</f>
        <v>72.111119134815169</v>
      </c>
      <c r="C6224" s="442">
        <f>hourly1!$F6225*유형화!$G$71/hourly1!$F$8763+유형화!$G$72*hourly1!$G6225/hourly1!$F$8763+유형화!$G$74*hourly1!I6225/hourly1!$I$8763</f>
        <v>0.75304437218207476</v>
      </c>
      <c r="D6224" s="14">
        <v>410.96840900000001</v>
      </c>
      <c r="E6224" s="14">
        <v>7.6110210000000063</v>
      </c>
      <c r="F6224" s="1">
        <v>639874</v>
      </c>
      <c r="G6224" s="15">
        <f t="shared" si="194"/>
        <v>0.47027010397601621</v>
      </c>
      <c r="H6224" s="15">
        <f t="shared" si="195"/>
        <v>0.66361541162645299</v>
      </c>
    </row>
    <row r="6225" spans="1:8">
      <c r="A6225" s="1">
        <v>6224</v>
      </c>
      <c r="B6225" s="444">
        <f>유형화!$F$71*hourly1!B6226/hourly1!$B$8763+유형화!$F$72*hourly1!C6226/hourly1!$C$8763+유형화!$F$73*hourly1!D6226/hourly1!$D$8763+유형화!$F$74*hourly1!E6226/hourly1!$E$8763</f>
        <v>165.40973944621695</v>
      </c>
      <c r="C6225" s="442">
        <f>hourly1!$F6226*유형화!$G$71/hourly1!$F$8763+유형화!$G$72*hourly1!$G6226/hourly1!$F$8763+유형화!$G$74*hourly1!I6226/hourly1!$I$8763</f>
        <v>0.65161819487371841</v>
      </c>
      <c r="D6225" s="14">
        <v>379.71665199999978</v>
      </c>
      <c r="E6225" s="14">
        <v>125.40943799999999</v>
      </c>
      <c r="F6225" s="1">
        <v>533950</v>
      </c>
      <c r="G6225" s="15">
        <f t="shared" si="194"/>
        <v>0.43450879801679515</v>
      </c>
      <c r="H6225" s="15">
        <f t="shared" si="195"/>
        <v>0.6306553159881868</v>
      </c>
    </row>
    <row r="6226" spans="1:8">
      <c r="A6226" s="1">
        <v>6225</v>
      </c>
      <c r="B6226" s="444">
        <f>유형화!$F$71*hourly1!B6227/hourly1!$B$8763+유형화!$F$72*hourly1!C6227/hourly1!$C$8763+유형화!$F$73*hourly1!D6227/hourly1!$D$8763+유형화!$F$74*hourly1!E6227/hourly1!$E$8763</f>
        <v>274.79957928019456</v>
      </c>
      <c r="C6226" s="442">
        <f>hourly1!$F6227*유형화!$G$71/hourly1!$F$8763+유형화!$G$72*hourly1!$G6227/hourly1!$F$8763+유형화!$G$74*hourly1!I6227/hourly1!$I$8763</f>
        <v>0.57673827766109886</v>
      </c>
      <c r="D6226" s="14">
        <v>388.40127199999989</v>
      </c>
      <c r="E6226" s="14">
        <v>328.07235800000029</v>
      </c>
      <c r="F6226" s="1">
        <v>496487</v>
      </c>
      <c r="G6226" s="15">
        <f t="shared" si="194"/>
        <v>0.44444658656927788</v>
      </c>
      <c r="H6226" s="15">
        <f t="shared" si="195"/>
        <v>0.6400019988561334</v>
      </c>
    </row>
    <row r="6227" spans="1:8">
      <c r="A6227" s="1">
        <v>6226</v>
      </c>
      <c r="B6227" s="444">
        <f>유형화!$F$71*hourly1!B6228/hourly1!$B$8763+유형화!$F$72*hourly1!C6228/hourly1!$C$8763+유형화!$F$73*hourly1!D6228/hourly1!$D$8763+유형화!$F$74*hourly1!E6228/hourly1!$E$8763</f>
        <v>345.1693043932346</v>
      </c>
      <c r="C6227" s="442">
        <f>hourly1!$F6228*유형화!$G$71/hourly1!$F$8763+유형화!$G$72*hourly1!$G6228/hourly1!$F$8763+유형화!$G$74*hourly1!I6228/hourly1!$I$8763</f>
        <v>0.49121148298982242</v>
      </c>
      <c r="D6227" s="14">
        <v>386.16734800000012</v>
      </c>
      <c r="E6227" s="14">
        <v>621.32961000000012</v>
      </c>
      <c r="F6227" s="1">
        <v>520592</v>
      </c>
      <c r="G6227" s="15">
        <f t="shared" si="194"/>
        <v>0.44189031302428522</v>
      </c>
      <c r="H6227" s="15">
        <f t="shared" si="195"/>
        <v>0.63761185798340114</v>
      </c>
    </row>
    <row r="6228" spans="1:8">
      <c r="A6228" s="1">
        <v>6227</v>
      </c>
      <c r="B6228" s="444">
        <f>유형화!$F$71*hourly1!B6229/hourly1!$B$8763+유형화!$F$72*hourly1!C6229/hourly1!$C$8763+유형화!$F$73*hourly1!D6229/hourly1!$D$8763+유형화!$F$74*hourly1!E6229/hourly1!$E$8763</f>
        <v>414.41829246039765</v>
      </c>
      <c r="C6228" s="442">
        <f>hourly1!$F6229*유형화!$G$71/hourly1!$F$8763+유형화!$G$72*hourly1!$G6229/hourly1!$F$8763+유형화!$G$74*hourly1!I6229/hourly1!$I$8763</f>
        <v>0.45908767011708462</v>
      </c>
      <c r="D6228" s="14">
        <v>377.904402</v>
      </c>
      <c r="E6228" s="14">
        <v>911.11741599999834</v>
      </c>
      <c r="F6228" s="1">
        <v>574733</v>
      </c>
      <c r="G6228" s="15">
        <f t="shared" si="194"/>
        <v>0.43243504495630031</v>
      </c>
      <c r="H6228" s="15">
        <f t="shared" si="195"/>
        <v>0.6286861783642439</v>
      </c>
    </row>
    <row r="6229" spans="1:8">
      <c r="A6229" s="1">
        <v>6228</v>
      </c>
      <c r="B6229" s="444">
        <f>유형화!$F$71*hourly1!B6230/hourly1!$B$8763+유형화!$F$72*hourly1!C6230/hourly1!$C$8763+유형화!$F$73*hourly1!D6230/hourly1!$D$8763+유형화!$F$74*hourly1!E6230/hourly1!$E$8763</f>
        <v>347.05723907216958</v>
      </c>
      <c r="C6229" s="442">
        <f>hourly1!$F6230*유형화!$G$71/hourly1!$F$8763+유형화!$G$72*hourly1!$G6230/hourly1!$F$8763+유형화!$G$74*hourly1!I6230/hourly1!$I$8763</f>
        <v>0.44298220942114197</v>
      </c>
      <c r="D6229" s="14">
        <v>404.54650700000002</v>
      </c>
      <c r="E6229" s="14">
        <v>1045.6712499999981</v>
      </c>
      <c r="F6229" s="1">
        <v>760222</v>
      </c>
      <c r="G6229" s="15">
        <f t="shared" si="194"/>
        <v>0.46292153786940876</v>
      </c>
      <c r="H6229" s="15">
        <f t="shared" si="195"/>
        <v>0.65699267699464936</v>
      </c>
    </row>
    <row r="6230" spans="1:8">
      <c r="A6230" s="1">
        <v>6229</v>
      </c>
      <c r="B6230" s="444">
        <f>유형화!$F$71*hourly1!B6231/hourly1!$B$8763+유형화!$F$72*hourly1!C6231/hourly1!$C$8763+유형화!$F$73*hourly1!D6231/hourly1!$D$8763+유형화!$F$74*hourly1!E6231/hourly1!$E$8763</f>
        <v>196.57341552414604</v>
      </c>
      <c r="C6230" s="442">
        <f>hourly1!$F6231*유형화!$G$71/hourly1!$F$8763+유형화!$G$72*hourly1!$G6231/hourly1!$F$8763+유형화!$G$74*hourly1!I6231/hourly1!$I$8763</f>
        <v>0.55474716567468763</v>
      </c>
      <c r="D6230" s="14">
        <v>408.69209100000012</v>
      </c>
      <c r="E6230" s="14">
        <v>1105.086680000001</v>
      </c>
      <c r="F6230" s="1">
        <v>775727</v>
      </c>
      <c r="G6230" s="15">
        <f t="shared" si="194"/>
        <v>0.4676653190847706</v>
      </c>
      <c r="H6230" s="15">
        <f t="shared" si="195"/>
        <v>0.66127656663891565</v>
      </c>
    </row>
    <row r="6231" spans="1:8">
      <c r="A6231" s="1">
        <v>6230</v>
      </c>
      <c r="B6231" s="444">
        <f>유형화!$F$71*hourly1!B6232/hourly1!$B$8763+유형화!$F$72*hourly1!C6232/hourly1!$C$8763+유형화!$F$73*hourly1!D6232/hourly1!$D$8763+유형화!$F$74*hourly1!E6232/hourly1!$E$8763</f>
        <v>274.99554612349419</v>
      </c>
      <c r="C6231" s="442">
        <f>hourly1!$F6232*유형화!$G$71/hourly1!$F$8763+유형화!$G$72*hourly1!$G6232/hourly1!$F$8763+유형화!$G$74*hourly1!I6232/hourly1!$I$8763</f>
        <v>0.51741517599996789</v>
      </c>
      <c r="D6231" s="14">
        <v>492.83633800000001</v>
      </c>
      <c r="E6231" s="14">
        <v>1056.3190960000011</v>
      </c>
      <c r="F6231" s="1">
        <v>784661</v>
      </c>
      <c r="G6231" s="15">
        <f t="shared" si="194"/>
        <v>0.56395136667163892</v>
      </c>
      <c r="H6231" s="15">
        <f t="shared" si="195"/>
        <v>0.74187215274038709</v>
      </c>
    </row>
    <row r="6232" spans="1:8">
      <c r="A6232" s="1">
        <v>6231</v>
      </c>
      <c r="B6232" s="444">
        <f>유형화!$F$71*hourly1!B6233/hourly1!$B$8763+유형화!$F$72*hourly1!C6233/hourly1!$C$8763+유형화!$F$73*hourly1!D6233/hourly1!$D$8763+유형화!$F$74*hourly1!E6233/hourly1!$E$8763</f>
        <v>407.79820038637729</v>
      </c>
      <c r="C6232" s="442">
        <f>hourly1!$F6233*유형화!$G$71/hourly1!$F$8763+유형화!$G$72*hourly1!$G6233/hourly1!$F$8763+유형화!$G$74*hourly1!I6233/hourly1!$I$8763</f>
        <v>0.38951395734773214</v>
      </c>
      <c r="D6232" s="14">
        <v>484.64622200000008</v>
      </c>
      <c r="E6232" s="14">
        <v>916.94211799999948</v>
      </c>
      <c r="F6232" s="1">
        <v>789472</v>
      </c>
      <c r="G6232" s="15">
        <f t="shared" si="194"/>
        <v>0.55457943778720831</v>
      </c>
      <c r="H6232" s="15">
        <f t="shared" si="195"/>
        <v>0.73452411782296667</v>
      </c>
    </row>
    <row r="6233" spans="1:8">
      <c r="A6233" s="1">
        <v>6232</v>
      </c>
      <c r="B6233" s="444">
        <f>유형화!$F$71*hourly1!B6234/hourly1!$B$8763+유형화!$F$72*hourly1!C6234/hourly1!$C$8763+유형화!$F$73*hourly1!D6234/hourly1!$D$8763+유형화!$F$74*hourly1!E6234/hourly1!$E$8763</f>
        <v>340.49077418290381</v>
      </c>
      <c r="C6233" s="442">
        <f>hourly1!$F6234*유형화!$G$71/hourly1!$F$8763+유형화!$G$72*hourly1!$G6234/hourly1!$F$8763+유형화!$G$74*hourly1!I6234/hourly1!$I$8763</f>
        <v>0.36822867697297323</v>
      </c>
      <c r="D6233" s="14">
        <v>491.91429099999999</v>
      </c>
      <c r="E6233" s="14">
        <v>686.47435100000109</v>
      </c>
      <c r="F6233" s="1">
        <v>796152</v>
      </c>
      <c r="G6233" s="15">
        <f t="shared" si="194"/>
        <v>0.56289627063733327</v>
      </c>
      <c r="H6233" s="15">
        <f t="shared" si="195"/>
        <v>0.74104988927180726</v>
      </c>
    </row>
    <row r="6234" spans="1:8">
      <c r="A6234" s="1">
        <v>6233</v>
      </c>
      <c r="B6234" s="444">
        <f>유형화!$F$71*hourly1!B6235/hourly1!$B$8763+유형화!$F$72*hourly1!C6235/hourly1!$C$8763+유형화!$F$73*hourly1!D6235/hourly1!$D$8763+유형화!$F$74*hourly1!E6235/hourly1!$E$8763</f>
        <v>297.46751038155452</v>
      </c>
      <c r="C6234" s="442">
        <f>hourly1!$F6235*유형화!$G$71/hourly1!$F$8763+유형화!$G$72*hourly1!$G6235/hourly1!$F$8763+유형화!$G$74*hourly1!I6235/hourly1!$I$8763</f>
        <v>0.3894741107005254</v>
      </c>
      <c r="D6234" s="14">
        <v>459.89715699999999</v>
      </c>
      <c r="E6234" s="14">
        <v>443.62153400000022</v>
      </c>
      <c r="F6234" s="1">
        <v>817330</v>
      </c>
      <c r="G6234" s="15">
        <f t="shared" si="194"/>
        <v>0.5262591457258804</v>
      </c>
      <c r="H6234" s="15">
        <f t="shared" si="195"/>
        <v>0.71169715599083927</v>
      </c>
    </row>
    <row r="6235" spans="1:8">
      <c r="A6235" s="1">
        <v>6234</v>
      </c>
      <c r="B6235" s="444">
        <f>유형화!$F$71*hourly1!B6236/hourly1!$B$8763+유형화!$F$72*hourly1!C6236/hourly1!$C$8763+유형화!$F$73*hourly1!D6236/hourly1!$D$8763+유형화!$F$74*hourly1!E6236/hourly1!$E$8763</f>
        <v>164.93902275625274</v>
      </c>
      <c r="C6235" s="442">
        <f>hourly1!$F6236*유형화!$G$71/hourly1!$F$8763+유형화!$G$72*hourly1!$G6236/hourly1!$F$8763+유형화!$G$74*hourly1!I6236/hourly1!$I$8763</f>
        <v>0.51731682241473753</v>
      </c>
      <c r="D6235" s="14">
        <v>425.76537300000001</v>
      </c>
      <c r="E6235" s="14">
        <v>173.90081900000001</v>
      </c>
      <c r="F6235" s="1">
        <v>804750</v>
      </c>
      <c r="G6235" s="15">
        <f t="shared" si="194"/>
        <v>0.48720223220392911</v>
      </c>
      <c r="H6235" s="15">
        <f t="shared" si="195"/>
        <v>0.67859128515398626</v>
      </c>
    </row>
    <row r="6236" spans="1:8">
      <c r="A6236" s="1">
        <v>6235</v>
      </c>
      <c r="B6236" s="444">
        <f>유형화!$F$71*hourly1!B6237/hourly1!$B$8763+유형화!$F$72*hourly1!C6237/hourly1!$C$8763+유형화!$F$73*hourly1!D6237/hourly1!$D$8763+유형화!$F$74*hourly1!E6237/hourly1!$E$8763</f>
        <v>118.38087993208872</v>
      </c>
      <c r="C6236" s="442">
        <f>hourly1!$F6237*유형화!$G$71/hourly1!$F$8763+유형화!$G$72*hourly1!$G6237/hourly1!$F$8763+유형화!$G$74*hourly1!I6237/hourly1!$I$8763</f>
        <v>0.6399550241963442</v>
      </c>
      <c r="D6236" s="14">
        <v>395.86182500000001</v>
      </c>
      <c r="E6236" s="14">
        <v>23.435889999999979</v>
      </c>
      <c r="F6236" s="1">
        <v>790873</v>
      </c>
      <c r="G6236" s="15">
        <f t="shared" si="194"/>
        <v>0.45298367837048403</v>
      </c>
      <c r="H6236" s="15">
        <f t="shared" si="195"/>
        <v>0.64791460292160885</v>
      </c>
    </row>
    <row r="6237" spans="1:8">
      <c r="A6237" s="1">
        <v>6236</v>
      </c>
      <c r="B6237" s="444">
        <f>유형화!$F$71*hourly1!B6238/hourly1!$B$8763+유형화!$F$72*hourly1!C6238/hourly1!$C$8763+유형화!$F$73*hourly1!D6238/hourly1!$D$8763+유형화!$F$74*hourly1!E6238/hourly1!$E$8763</f>
        <v>126.68477947936698</v>
      </c>
      <c r="C6237" s="442">
        <f>hourly1!$F6238*유형화!$G$71/hourly1!$F$8763+유형화!$G$72*hourly1!$G6238/hourly1!$F$8763+유형화!$G$74*hourly1!I6238/hourly1!$I$8763</f>
        <v>0.64534100342000844</v>
      </c>
      <c r="D6237" s="14">
        <v>410.06714699999998</v>
      </c>
      <c r="E6237" s="14">
        <v>14.238842999999999</v>
      </c>
      <c r="F6237" s="1">
        <v>780938</v>
      </c>
      <c r="G6237" s="15">
        <f t="shared" si="194"/>
        <v>0.46923879216428604</v>
      </c>
      <c r="H6237" s="15">
        <f t="shared" si="195"/>
        <v>0.66269052510301352</v>
      </c>
    </row>
    <row r="6238" spans="1:8">
      <c r="A6238" s="1">
        <v>6237</v>
      </c>
      <c r="B6238" s="444">
        <f>유형화!$F$71*hourly1!B6239/hourly1!$B$8763+유형화!$F$72*hourly1!C6239/hourly1!$C$8763+유형화!$F$73*hourly1!D6239/hourly1!$D$8763+유형화!$F$74*hourly1!E6239/hourly1!$E$8763</f>
        <v>64.047893113140859</v>
      </c>
      <c r="C6238" s="442">
        <f>hourly1!$F6239*유형화!$G$71/hourly1!$F$8763+유형화!$G$72*hourly1!$G6239/hourly1!$F$8763+유형화!$G$74*hourly1!I6239/hourly1!$I$8763</f>
        <v>0.54952855866648476</v>
      </c>
      <c r="D6238" s="14">
        <v>365.88579600000003</v>
      </c>
      <c r="E6238" s="14">
        <v>17.54766</v>
      </c>
      <c r="F6238" s="1">
        <v>810347</v>
      </c>
      <c r="G6238" s="15">
        <f t="shared" si="194"/>
        <v>0.41868218471329621</v>
      </c>
      <c r="H6238" s="15">
        <f t="shared" si="195"/>
        <v>0.61546001343763712</v>
      </c>
    </row>
    <row r="6239" spans="1:8">
      <c r="A6239" s="1">
        <v>6238</v>
      </c>
      <c r="B6239" s="444">
        <f>유형화!$F$71*hourly1!B6240/hourly1!$B$8763+유형화!$F$72*hourly1!C6240/hourly1!$C$8763+유형화!$F$73*hourly1!D6240/hourly1!$D$8763+유형화!$F$74*hourly1!E6240/hourly1!$E$8763</f>
        <v>62.427643741095181</v>
      </c>
      <c r="C6239" s="442">
        <f>hourly1!$F6240*유형화!$G$71/hourly1!$F$8763+유형화!$G$72*hourly1!$G6240/hourly1!$F$8763+유형화!$G$74*hourly1!I6240/hourly1!$I$8763</f>
        <v>0.45893309120144105</v>
      </c>
      <c r="D6239" s="14">
        <v>257.02647200000001</v>
      </c>
      <c r="E6239" s="14">
        <v>11.946160000000001</v>
      </c>
      <c r="F6239" s="1">
        <v>901011</v>
      </c>
      <c r="G6239" s="15">
        <f t="shared" si="194"/>
        <v>0.29411473744695693</v>
      </c>
      <c r="H6239" s="15">
        <f t="shared" si="195"/>
        <v>0.480765732285382</v>
      </c>
    </row>
    <row r="6240" spans="1:8">
      <c r="A6240" s="1">
        <v>6239</v>
      </c>
      <c r="B6240" s="444">
        <f>유형화!$F$71*hourly1!B6241/hourly1!$B$8763+유형화!$F$72*hourly1!C6241/hourly1!$C$8763+유형화!$F$73*hourly1!D6241/hourly1!$D$8763+유형화!$F$74*hourly1!E6241/hourly1!$E$8763</f>
        <v>60.807390762163259</v>
      </c>
      <c r="C6240" s="442">
        <f>hourly1!$F6241*유형화!$G$71/hourly1!$F$8763+유형화!$G$72*hourly1!$G6241/hourly1!$F$8763+유형화!$G$74*hourly1!I6241/hourly1!$I$8763</f>
        <v>0.35247539870898181</v>
      </c>
      <c r="D6240" s="14">
        <v>221.21287599999999</v>
      </c>
      <c r="E6240" s="14">
        <v>6.0477599999999976</v>
      </c>
      <c r="F6240" s="1">
        <v>901422</v>
      </c>
      <c r="G6240" s="15">
        <f t="shared" si="194"/>
        <v>0.25313333073577821</v>
      </c>
      <c r="H6240" s="15">
        <f t="shared" si="195"/>
        <v>0.4296050699783372</v>
      </c>
    </row>
    <row r="6241" spans="1:8">
      <c r="A6241" s="1">
        <v>6240</v>
      </c>
      <c r="B6241" s="444">
        <f>유형화!$F$71*hourly1!B6242/hourly1!$B$8763+유형화!$F$72*hourly1!C6242/hourly1!$C$8763+유형화!$F$73*hourly1!D6242/hourly1!$D$8763+유형화!$F$74*hourly1!E6242/hourly1!$E$8763</f>
        <v>58.944508652524569</v>
      </c>
      <c r="C6241" s="442">
        <f>hourly1!$F6242*유형화!$G$71/hourly1!$F$8763+유형화!$G$72*hourly1!$G6242/hourly1!$F$8763+유형화!$G$74*hourly1!I6242/hourly1!$I$8763</f>
        <v>0.3206705219858631</v>
      </c>
      <c r="D6241" s="14">
        <v>170.28759299999999</v>
      </c>
      <c r="E6241" s="14">
        <v>0.94939999999999991</v>
      </c>
      <c r="F6241" s="1">
        <v>899552</v>
      </c>
      <c r="G6241" s="15">
        <f t="shared" si="194"/>
        <v>0.194859659069161</v>
      </c>
      <c r="H6241" s="15">
        <f t="shared" si="195"/>
        <v>0.34972930247443523</v>
      </c>
    </row>
    <row r="6242" spans="1:8">
      <c r="A6242" s="1">
        <v>6241</v>
      </c>
      <c r="B6242" s="444">
        <f>유형화!$F$71*hourly1!B6243/hourly1!$B$8763+유형화!$F$72*hourly1!C6243/hourly1!$C$8763+유형화!$F$73*hourly1!D6243/hourly1!$D$8763+유형화!$F$74*hourly1!E6243/hourly1!$E$8763</f>
        <v>58.944508652524569</v>
      </c>
      <c r="C6242" s="442">
        <f>hourly1!$F6243*유형화!$G$71/hourly1!$F$8763+유형화!$G$72*hourly1!$G6243/hourly1!$F$8763+유형화!$G$74*hourly1!I6243/hourly1!$I$8763</f>
        <v>0.26309024259557418</v>
      </c>
      <c r="D6242" s="14">
        <v>122.655069</v>
      </c>
      <c r="E6242" s="14">
        <v>0.17879999999999999</v>
      </c>
      <c r="F6242" s="1">
        <v>884758</v>
      </c>
      <c r="G6242" s="15">
        <f t="shared" si="194"/>
        <v>0.14035388314194105</v>
      </c>
      <c r="H6242" s="15">
        <f t="shared" si="195"/>
        <v>0.26622782864265909</v>
      </c>
    </row>
    <row r="6243" spans="1:8">
      <c r="A6243" s="1">
        <v>6242</v>
      </c>
      <c r="B6243" s="444">
        <f>유형화!$F$71*hourly1!B6244/hourly1!$B$8763+유형화!$F$72*hourly1!C6244/hourly1!$C$8763+유형화!$F$73*hourly1!D6244/hourly1!$D$8763+유형화!$F$74*hourly1!E6244/hourly1!$E$8763</f>
        <v>58.702782349869331</v>
      </c>
      <c r="C6243" s="442">
        <f>hourly1!$F6244*유형화!$G$71/hourly1!$F$8763+유형화!$G$72*hourly1!$G6244/hourly1!$F$8763+유형화!$G$74*hourly1!I6244/hourly1!$I$8763</f>
        <v>0.24371751980071521</v>
      </c>
      <c r="D6243" s="14">
        <v>120.98048199999999</v>
      </c>
      <c r="E6243" s="14">
        <v>0.62231999999999998</v>
      </c>
      <c r="F6243" s="1">
        <v>767896</v>
      </c>
      <c r="G6243" s="15">
        <f t="shared" si="194"/>
        <v>0.13843765750181677</v>
      </c>
      <c r="H6243" s="15">
        <f t="shared" si="195"/>
        <v>0.26311907526407791</v>
      </c>
    </row>
    <row r="6244" spans="1:8">
      <c r="A6244" s="1">
        <v>6243</v>
      </c>
      <c r="B6244" s="444">
        <f>유형화!$F$71*hourly1!B6245/hourly1!$B$8763+유형화!$F$72*hourly1!C6245/hourly1!$C$8763+유형화!$F$73*hourly1!D6245/hourly1!$D$8763+유형화!$F$74*hourly1!E6245/hourly1!$E$8763</f>
        <v>58.702782349869331</v>
      </c>
      <c r="C6244" s="442">
        <f>hourly1!$F6245*유형화!$G$71/hourly1!$F$8763+유형화!$G$72*hourly1!$G6245/hourly1!$F$8763+유형화!$G$74*hourly1!I6245/hourly1!$I$8763</f>
        <v>0.23873041447904028</v>
      </c>
      <c r="D6244" s="14">
        <v>114.364806</v>
      </c>
      <c r="E6244" s="14">
        <v>0.4496</v>
      </c>
      <c r="F6244" s="1">
        <v>626310</v>
      </c>
      <c r="G6244" s="15">
        <f t="shared" si="194"/>
        <v>0.13086735630041316</v>
      </c>
      <c r="H6244" s="15">
        <f t="shared" si="195"/>
        <v>0.25071477244447876</v>
      </c>
    </row>
    <row r="6245" spans="1:8">
      <c r="A6245" s="1">
        <v>6244</v>
      </c>
      <c r="B6245" s="444">
        <f>유형화!$F$71*hourly1!B6246/hourly1!$B$8763+유형화!$F$72*hourly1!C6246/hourly1!$C$8763+유형화!$F$73*hourly1!D6246/hourly1!$D$8763+유형화!$F$74*hourly1!E6246/hourly1!$E$8763</f>
        <v>58.702782349869331</v>
      </c>
      <c r="C6245" s="442">
        <f>hourly1!$F6246*유형화!$G$71/hourly1!$F$8763+유형화!$G$72*hourly1!$G6246/hourly1!$F$8763+유형화!$G$74*hourly1!I6246/hourly1!$I$8763</f>
        <v>0.23879299571636989</v>
      </c>
      <c r="D6245" s="14">
        <v>123.33254700000001</v>
      </c>
      <c r="E6245" s="14">
        <v>0</v>
      </c>
      <c r="F6245" s="1">
        <v>492105</v>
      </c>
      <c r="G6245" s="15">
        <f t="shared" si="194"/>
        <v>0.14112911949228901</v>
      </c>
      <c r="H6245" s="15">
        <f t="shared" si="195"/>
        <v>0.26748199045767534</v>
      </c>
    </row>
    <row r="6246" spans="1:8">
      <c r="A6246" s="1">
        <v>6245</v>
      </c>
      <c r="B6246" s="444">
        <f>유형화!$F$71*hourly1!B6247/hourly1!$B$8763+유형화!$F$72*hourly1!C6247/hourly1!$C$8763+유형화!$F$73*hourly1!D6247/hourly1!$D$8763+유형화!$F$74*hourly1!E6247/hourly1!$E$8763</f>
        <v>58.702782349869331</v>
      </c>
      <c r="C6246" s="442">
        <f>hourly1!$F6247*유형화!$G$71/hourly1!$F$8763+유형화!$G$72*hourly1!$G6247/hourly1!$F$8763+유형화!$G$74*hourly1!I6247/hourly1!$I$8763</f>
        <v>0.23698816261010247</v>
      </c>
      <c r="D6246" s="14">
        <v>120.47431400000001</v>
      </c>
      <c r="E6246" s="14">
        <v>1.6799999999999999E-2</v>
      </c>
      <c r="F6246" s="1">
        <v>538814</v>
      </c>
      <c r="G6246" s="15">
        <f t="shared" si="194"/>
        <v>0.13785845074826475</v>
      </c>
      <c r="H6246" s="15">
        <f t="shared" si="195"/>
        <v>0.26217695716281519</v>
      </c>
    </row>
    <row r="6247" spans="1:8">
      <c r="A6247" s="1">
        <v>6246</v>
      </c>
      <c r="B6247" s="444">
        <f>유형화!$F$71*hourly1!B6248/hourly1!$B$8763+유형화!$F$72*hourly1!C6248/hourly1!$C$8763+유형화!$F$73*hourly1!D6248/hourly1!$D$8763+유형화!$F$74*hourly1!E6248/hourly1!$E$8763</f>
        <v>60.565664459508021</v>
      </c>
      <c r="C6247" s="442">
        <f>hourly1!$F6248*유형화!$G$71/hourly1!$F$8763+유형화!$G$72*hourly1!$G6248/hourly1!$F$8763+유형화!$G$74*hourly1!I6248/hourly1!$I$8763</f>
        <v>0.42207184606845716</v>
      </c>
      <c r="D6247" s="14">
        <v>140.25299100000001</v>
      </c>
      <c r="E6247" s="14">
        <v>8.734299999999999E-2</v>
      </c>
      <c r="F6247" s="1">
        <v>848759</v>
      </c>
      <c r="G6247" s="15">
        <f t="shared" si="194"/>
        <v>0.16049114047721674</v>
      </c>
      <c r="H6247" s="15">
        <f t="shared" si="195"/>
        <v>0.29816096481787235</v>
      </c>
    </row>
    <row r="6248" spans="1:8">
      <c r="A6248" s="1">
        <v>6247</v>
      </c>
      <c r="B6248" s="444">
        <f>유형화!$F$71*hourly1!B6249/hourly1!$B$8763+유형화!$F$72*hourly1!C6249/hourly1!$C$8763+유형화!$F$73*hourly1!D6249/hourly1!$D$8763+유형화!$F$74*hourly1!E6249/hourly1!$E$8763</f>
        <v>72.111119134815169</v>
      </c>
      <c r="C6248" s="442">
        <f>hourly1!$F6249*유형화!$G$71/hourly1!$F$8763+유형화!$G$72*hourly1!$G6249/hourly1!$F$8763+유형화!$G$74*hourly1!I6249/hourly1!$I$8763</f>
        <v>0.75336070078013928</v>
      </c>
      <c r="D6248" s="14">
        <v>127.419354</v>
      </c>
      <c r="E6248" s="14">
        <v>18.57886700000001</v>
      </c>
      <c r="F6248" s="1">
        <v>1016746</v>
      </c>
      <c r="G6248" s="15">
        <f t="shared" si="194"/>
        <v>0.14580564233621376</v>
      </c>
      <c r="H6248" s="15">
        <f t="shared" si="195"/>
        <v>0.27500478869462036</v>
      </c>
    </row>
    <row r="6249" spans="1:8">
      <c r="A6249" s="1">
        <v>6248</v>
      </c>
      <c r="B6249" s="444">
        <f>유형화!$F$71*hourly1!B6250/hourly1!$B$8763+유형화!$F$72*hourly1!C6250/hourly1!$C$8763+유형화!$F$73*hourly1!D6250/hourly1!$D$8763+유형화!$F$74*hourly1!E6250/hourly1!$E$8763</f>
        <v>165.42343479330552</v>
      </c>
      <c r="C6249" s="442">
        <f>hourly1!$F6250*유형화!$G$71/hourly1!$F$8763+유형화!$G$72*hourly1!$G6250/hourly1!$F$8763+유형화!$G$74*hourly1!I6250/hourly1!$I$8763</f>
        <v>0.65177489242500064</v>
      </c>
      <c r="D6249" s="14">
        <v>123.354721</v>
      </c>
      <c r="E6249" s="14">
        <v>230.3311470000001</v>
      </c>
      <c r="F6249" s="1">
        <v>1091804</v>
      </c>
      <c r="G6249" s="15">
        <f t="shared" si="194"/>
        <v>0.1411544931440277</v>
      </c>
      <c r="H6249" s="15">
        <f t="shared" si="195"/>
        <v>0.26752300518516492</v>
      </c>
    </row>
    <row r="6250" spans="1:8">
      <c r="A6250" s="1">
        <v>6249</v>
      </c>
      <c r="B6250" s="444">
        <f>유형화!$F$71*hourly1!B6251/hourly1!$B$8763+유형화!$F$72*hourly1!C6251/hourly1!$C$8763+유형화!$F$73*hourly1!D6251/hourly1!$D$8763+유형화!$F$74*hourly1!E6251/hourly1!$E$8763</f>
        <v>274.79942057719956</v>
      </c>
      <c r="C6250" s="442">
        <f>hourly1!$F6251*유형화!$G$71/hourly1!$F$8763+유형화!$G$72*hourly1!$G6251/hourly1!$F$8763+유형화!$G$74*hourly1!I6251/hourly1!$I$8763</f>
        <v>0.57678896194445695</v>
      </c>
      <c r="D6250" s="14">
        <v>106.411373</v>
      </c>
      <c r="E6250" s="14">
        <v>607.50351900000067</v>
      </c>
      <c r="F6250" s="1">
        <v>1082524</v>
      </c>
      <c r="G6250" s="15">
        <f t="shared" si="194"/>
        <v>0.12176626317022007</v>
      </c>
      <c r="H6250" s="15">
        <f t="shared" si="195"/>
        <v>0.23553769634337732</v>
      </c>
    </row>
    <row r="6251" spans="1:8">
      <c r="A6251" s="1">
        <v>6250</v>
      </c>
      <c r="B6251" s="444">
        <f>유형화!$F$71*hourly1!B6252/hourly1!$B$8763+유형화!$F$72*hourly1!C6252/hourly1!$C$8763+유형화!$F$73*hourly1!D6252/hourly1!$D$8763+유형화!$F$74*hourly1!E6252/hourly1!$E$8763</f>
        <v>345.16843152676222</v>
      </c>
      <c r="C6251" s="442">
        <f>hourly1!$F6252*유형화!$G$71/hourly1!$F$8763+유형화!$G$72*hourly1!$G6252/hourly1!$F$8763+유형화!$G$74*hourly1!I6252/hourly1!$I$8763</f>
        <v>0.49118671125004532</v>
      </c>
      <c r="D6251" s="14">
        <v>91.52652599999999</v>
      </c>
      <c r="E6251" s="14">
        <v>938.40303400000096</v>
      </c>
      <c r="F6251" s="1">
        <v>951096</v>
      </c>
      <c r="G6251" s="15">
        <f t="shared" si="194"/>
        <v>0.10473357064918229</v>
      </c>
      <c r="H6251" s="15">
        <f t="shared" si="195"/>
        <v>0.20632950345405254</v>
      </c>
    </row>
    <row r="6252" spans="1:8">
      <c r="A6252" s="1">
        <v>6251</v>
      </c>
      <c r="B6252" s="444">
        <f>유형화!$F$71*hourly1!B6253/hourly1!$B$8763+유형화!$F$72*hourly1!C6253/hourly1!$C$8763+유형화!$F$73*hourly1!D6253/hourly1!$D$8763+유형화!$F$74*hourly1!E6253/hourly1!$E$8763</f>
        <v>414.41733663554146</v>
      </c>
      <c r="C6252" s="442">
        <f>hourly1!$F6253*유형화!$G$71/hourly1!$F$8763+유형화!$G$72*hourly1!$G6253/hourly1!$F$8763+유형화!$G$74*hourly1!I6253/hourly1!$I$8763</f>
        <v>0.45905703138630788</v>
      </c>
      <c r="D6252" s="14">
        <v>85.673576999999995</v>
      </c>
      <c r="E6252" s="14">
        <v>1158.4570490000001</v>
      </c>
      <c r="F6252" s="1">
        <v>948580</v>
      </c>
      <c r="G6252" s="15">
        <f t="shared" si="194"/>
        <v>9.8036056011758382E-2</v>
      </c>
      <c r="H6252" s="15">
        <f t="shared" si="195"/>
        <v>0.194546929925069</v>
      </c>
    </row>
    <row r="6253" spans="1:8">
      <c r="A6253" s="1">
        <v>6252</v>
      </c>
      <c r="B6253" s="444">
        <f>유형화!$F$71*hourly1!B6254/hourly1!$B$8763+유형화!$F$72*hourly1!C6254/hourly1!$C$8763+유형화!$F$73*hourly1!D6254/hourly1!$D$8763+유형화!$F$74*hourly1!E6254/hourly1!$E$8763</f>
        <v>347.05601633773102</v>
      </c>
      <c r="C6253" s="442">
        <f>hourly1!$F6254*유형화!$G$71/hourly1!$F$8763+유형화!$G$72*hourly1!$G6254/hourly1!$F$8763+유형화!$G$74*hourly1!I6254/hourly1!$I$8763</f>
        <v>0.4429307102779228</v>
      </c>
      <c r="D6253" s="14">
        <v>89.711932999999988</v>
      </c>
      <c r="E6253" s="14">
        <v>1259.875947</v>
      </c>
      <c r="F6253" s="1">
        <v>929727</v>
      </c>
      <c r="G6253" s="15">
        <f t="shared" si="194"/>
        <v>0.10265713649975318</v>
      </c>
      <c r="H6253" s="15">
        <f t="shared" si="195"/>
        <v>0.20269487747182044</v>
      </c>
    </row>
    <row r="6254" spans="1:8">
      <c r="A6254" s="1">
        <v>6253</v>
      </c>
      <c r="B6254" s="444">
        <f>유형화!$F$71*hourly1!B6255/hourly1!$B$8763+유형화!$F$72*hourly1!C6255/hourly1!$C$8763+유형화!$F$73*hourly1!D6255/hourly1!$D$8763+유형화!$F$74*hourly1!E6255/hourly1!$E$8763</f>
        <v>196.57223246545624</v>
      </c>
      <c r="C6254" s="442">
        <f>hourly1!$F6255*유형화!$G$71/hourly1!$F$8763+유형화!$G$72*hourly1!$G6255/hourly1!$F$8763+유형화!$G$74*hourly1!I6255/hourly1!$I$8763</f>
        <v>0.55465859040778931</v>
      </c>
      <c r="D6254" s="14">
        <v>102.698457</v>
      </c>
      <c r="E6254" s="14">
        <v>1250.967967000001</v>
      </c>
      <c r="F6254" s="1">
        <v>846167</v>
      </c>
      <c r="G6254" s="15">
        <f t="shared" si="194"/>
        <v>0.1175175828455623</v>
      </c>
      <c r="H6254" s="15">
        <f t="shared" si="195"/>
        <v>0.22835146865742678</v>
      </c>
    </row>
    <row r="6255" spans="1:8">
      <c r="A6255" s="1">
        <v>6254</v>
      </c>
      <c r="B6255" s="444">
        <f>유형화!$F$71*hourly1!B6256/hourly1!$B$8763+유형화!$F$72*hourly1!C6256/hourly1!$C$8763+유형화!$F$73*hourly1!D6256/hourly1!$D$8763+유형화!$F$74*hourly1!E6256/hourly1!$E$8763</f>
        <v>274.99452176779937</v>
      </c>
      <c r="C6255" s="442">
        <f>hourly1!$F6256*유형화!$G$71/hourly1!$F$8763+유형화!$G$72*hourly1!$G6256/hourly1!$F$8763+유형화!$G$74*hourly1!I6256/hourly1!$I$8763</f>
        <v>0.51735829878166562</v>
      </c>
      <c r="D6255" s="14">
        <v>159.38135700000001</v>
      </c>
      <c r="E6255" s="14">
        <v>1210.915984</v>
      </c>
      <c r="F6255" s="1">
        <v>853939</v>
      </c>
      <c r="G6255" s="15">
        <f t="shared" si="194"/>
        <v>0.18237968098474586</v>
      </c>
      <c r="H6255" s="15">
        <f t="shared" si="195"/>
        <v>0.33141333166274839</v>
      </c>
    </row>
    <row r="6256" spans="1:8">
      <c r="A6256" s="1">
        <v>6255</v>
      </c>
      <c r="B6256" s="444">
        <f>유형화!$F$71*hourly1!B6257/hourly1!$B$8763+유형화!$F$72*hourly1!C6257/hourly1!$C$8763+유형화!$F$73*hourly1!D6257/hourly1!$D$8763+유형화!$F$74*hourly1!E6257/hourly1!$E$8763</f>
        <v>407.79731309235996</v>
      </c>
      <c r="C6256" s="442">
        <f>hourly1!$F6257*유형화!$G$71/hourly1!$F$8763+유형화!$G$72*hourly1!$G6257/hourly1!$F$8763+유형화!$G$74*hourly1!I6257/hourly1!$I$8763</f>
        <v>0.38949130424359379</v>
      </c>
      <c r="D6256" s="14">
        <v>198.35832400000001</v>
      </c>
      <c r="E6256" s="14">
        <v>1070.785280000001</v>
      </c>
      <c r="F6256" s="1">
        <v>830758</v>
      </c>
      <c r="G6256" s="15">
        <f t="shared" si="194"/>
        <v>0.22698092507638054</v>
      </c>
      <c r="H6256" s="15">
        <f t="shared" si="195"/>
        <v>0.39485964622259057</v>
      </c>
    </row>
    <row r="6257" spans="1:8">
      <c r="A6257" s="1">
        <v>6256</v>
      </c>
      <c r="B6257" s="444">
        <f>유형화!$F$71*hourly1!B6258/hourly1!$B$8763+유형화!$F$72*hourly1!C6258/hourly1!$C$8763+유형화!$F$73*hourly1!D6258/hourly1!$D$8763+유형화!$F$74*hourly1!E6258/hourly1!$E$8763</f>
        <v>340.49032692900892</v>
      </c>
      <c r="C6257" s="442">
        <f>hourly1!$F6258*유형화!$G$71/hourly1!$F$8763+유형화!$G$72*hourly1!$G6258/hourly1!$F$8763+유형화!$G$74*hourly1!I6258/hourly1!$I$8763</f>
        <v>0.36823258830030559</v>
      </c>
      <c r="D6257" s="14">
        <v>214.785031</v>
      </c>
      <c r="E6257" s="14">
        <v>848.27740499999902</v>
      </c>
      <c r="F6257" s="1">
        <v>853741</v>
      </c>
      <c r="G6257" s="15">
        <f t="shared" si="194"/>
        <v>0.24577796406940336</v>
      </c>
      <c r="H6257" s="15">
        <f t="shared" si="195"/>
        <v>0.42000556133353828</v>
      </c>
    </row>
    <row r="6258" spans="1:8">
      <c r="A6258" s="1">
        <v>6257</v>
      </c>
      <c r="B6258" s="444">
        <f>유형화!$F$71*hourly1!B6259/hourly1!$B$8763+유형화!$F$72*hourly1!C6259/hourly1!$C$8763+유형화!$F$73*hourly1!D6259/hourly1!$D$8763+유형화!$F$74*hourly1!E6259/hourly1!$E$8763</f>
        <v>297.46782778754448</v>
      </c>
      <c r="C6258" s="442">
        <f>hourly1!$F6259*유형화!$G$71/hourly1!$F$8763+유형화!$G$72*hourly1!$G6259/hourly1!$F$8763+유형화!$G$74*hourly1!I6259/hourly1!$I$8763</f>
        <v>0.38953310655446632</v>
      </c>
      <c r="D6258" s="14">
        <v>181.29307499999999</v>
      </c>
      <c r="E6258" s="14">
        <v>537.47553899999969</v>
      </c>
      <c r="F6258" s="1">
        <v>883200</v>
      </c>
      <c r="G6258" s="15">
        <f t="shared" si="194"/>
        <v>0.20745320409866758</v>
      </c>
      <c r="H6258" s="15">
        <f t="shared" si="195"/>
        <v>0.36776010532195713</v>
      </c>
    </row>
    <row r="6259" spans="1:8">
      <c r="A6259" s="1">
        <v>6258</v>
      </c>
      <c r="B6259" s="444">
        <f>유형화!$F$71*hourly1!B6260/hourly1!$B$8763+유형화!$F$72*hourly1!C6260/hourly1!$C$8763+유형화!$F$73*hourly1!D6260/hourly1!$D$8763+유형화!$F$74*hourly1!E6260/hourly1!$E$8763</f>
        <v>164.93966478200514</v>
      </c>
      <c r="C6259" s="442">
        <f>hourly1!$F6260*유형화!$G$71/hourly1!$F$8763+유형화!$G$72*hourly1!$G6260/hourly1!$F$8763+유형화!$G$74*hourly1!I6260/hourly1!$I$8763</f>
        <v>0.51744654810461954</v>
      </c>
      <c r="D6259" s="14">
        <v>155.76288700000001</v>
      </c>
      <c r="E6259" s="14">
        <v>193.10964799999991</v>
      </c>
      <c r="F6259" s="1">
        <v>853412</v>
      </c>
      <c r="G6259" s="15">
        <f t="shared" si="194"/>
        <v>0.17823907497740163</v>
      </c>
      <c r="H6259" s="15">
        <f t="shared" si="195"/>
        <v>0.3252350965724618</v>
      </c>
    </row>
    <row r="6260" spans="1:8">
      <c r="A6260" s="1">
        <v>6259</v>
      </c>
      <c r="B6260" s="444">
        <f>유형화!$F$71*hourly1!B6261/hourly1!$B$8763+유형화!$F$72*hourly1!C6261/hourly1!$C$8763+유형화!$F$73*hourly1!D6261/hourly1!$D$8763+유형화!$F$74*hourly1!E6261/hourly1!$E$8763</f>
        <v>118.38139571682238</v>
      </c>
      <c r="C6260" s="442">
        <f>hourly1!$F6261*유형화!$G$71/hourly1!$F$8763+유형화!$G$72*hourly1!$G6261/hourly1!$F$8763+유형화!$G$74*hourly1!I6261/hourly1!$I$8763</f>
        <v>0.64017576973270596</v>
      </c>
      <c r="D6260" s="14">
        <v>175.33882200000011</v>
      </c>
      <c r="E6260" s="14">
        <v>25.09443900000003</v>
      </c>
      <c r="F6260" s="1">
        <v>830513</v>
      </c>
      <c r="G6260" s="15">
        <f t="shared" si="194"/>
        <v>0.20063976755199264</v>
      </c>
      <c r="H6260" s="15">
        <f t="shared" si="195"/>
        <v>0.35806031446076086</v>
      </c>
    </row>
    <row r="6261" spans="1:8">
      <c r="A6261" s="1">
        <v>6260</v>
      </c>
      <c r="B6261" s="444">
        <f>유형화!$F$71*hourly1!B6262/hourly1!$B$8763+유형화!$F$72*hourly1!C6262/hourly1!$C$8763+유형화!$F$73*hourly1!D6262/hourly1!$D$8763+유형화!$F$74*hourly1!E6262/hourly1!$E$8763</f>
        <v>126.68514738176439</v>
      </c>
      <c r="C6261" s="442">
        <f>hourly1!$F6262*유형화!$G$71/hourly1!$F$8763+유형화!$G$72*hourly1!$G6262/hourly1!$F$8763+유형화!$G$74*hourly1!I6262/hourly1!$I$8763</f>
        <v>0.64555694128319085</v>
      </c>
      <c r="D6261" s="14">
        <v>196.74477200000001</v>
      </c>
      <c r="E6261" s="14">
        <v>17.015060999999999</v>
      </c>
      <c r="F6261" s="1">
        <v>852939</v>
      </c>
      <c r="G6261" s="15">
        <f t="shared" si="194"/>
        <v>0.22513454163134375</v>
      </c>
      <c r="H6261" s="15">
        <f t="shared" si="195"/>
        <v>0.39234075684590147</v>
      </c>
    </row>
    <row r="6262" spans="1:8">
      <c r="A6262" s="1">
        <v>6261</v>
      </c>
      <c r="B6262" s="444">
        <f>유형화!$F$71*hourly1!B6263/hourly1!$B$8763+유형화!$F$72*hourly1!C6263/hourly1!$C$8763+유형화!$F$73*hourly1!D6263/hourly1!$D$8763+유형화!$F$74*hourly1!E6263/hourly1!$E$8763</f>
        <v>64.047893113140859</v>
      </c>
      <c r="C6262" s="442">
        <f>hourly1!$F6263*유형화!$G$71/hourly1!$F$8763+유형화!$G$72*hourly1!$G6263/hourly1!$F$8763+유형화!$G$74*hourly1!I6263/hourly1!$I$8763</f>
        <v>0.54969348630236392</v>
      </c>
      <c r="D6262" s="14">
        <v>224.85103899999999</v>
      </c>
      <c r="E6262" s="14">
        <v>19.869968</v>
      </c>
      <c r="F6262" s="1">
        <v>886061</v>
      </c>
      <c r="G6262" s="15">
        <f t="shared" si="194"/>
        <v>0.25729647139287842</v>
      </c>
      <c r="H6262" s="15">
        <f t="shared" si="195"/>
        <v>0.43498020434598306</v>
      </c>
    </row>
    <row r="6263" spans="1:8">
      <c r="A6263" s="1">
        <v>6262</v>
      </c>
      <c r="B6263" s="444">
        <f>유형화!$F$71*hourly1!B6264/hourly1!$B$8763+유형화!$F$72*hourly1!C6264/hourly1!$C$8763+유형화!$F$73*hourly1!D6264/hourly1!$D$8763+유형화!$F$74*hourly1!E6264/hourly1!$E$8763</f>
        <v>62.427643741095181</v>
      </c>
      <c r="C6263" s="442">
        <f>hourly1!$F6264*유형화!$G$71/hourly1!$F$8763+유형화!$G$72*hourly1!$G6264/hourly1!$F$8763+유형화!$G$74*hourly1!I6264/hourly1!$I$8763</f>
        <v>0.45905360897489145</v>
      </c>
      <c r="D6263" s="14">
        <v>193.34530100000001</v>
      </c>
      <c r="E6263" s="14">
        <v>15.706644000000001</v>
      </c>
      <c r="F6263" s="1">
        <v>960581</v>
      </c>
      <c r="G6263" s="15">
        <f t="shared" si="194"/>
        <v>0.22124453562206567</v>
      </c>
      <c r="H6263" s="15">
        <f t="shared" si="195"/>
        <v>0.38700461131084352</v>
      </c>
    </row>
    <row r="6264" spans="1:8">
      <c r="A6264" s="1">
        <v>6263</v>
      </c>
      <c r="B6264" s="444">
        <f>유형화!$F$71*hourly1!B6265/hourly1!$B$8763+유형화!$F$72*hourly1!C6265/hourly1!$C$8763+유형화!$F$73*hourly1!D6265/hourly1!$D$8763+유형화!$F$74*hourly1!E6265/hourly1!$E$8763</f>
        <v>60.807390762163259</v>
      </c>
      <c r="C6264" s="442">
        <f>hourly1!$F6265*유형화!$G$71/hourly1!$F$8763+유형화!$G$72*hourly1!$G6265/hourly1!$F$8763+유형화!$G$74*hourly1!I6265/hourly1!$I$8763</f>
        <v>0.35254352099336661</v>
      </c>
      <c r="D6264" s="14">
        <v>210.33469700000001</v>
      </c>
      <c r="E6264" s="14">
        <v>9.2389999999999972</v>
      </c>
      <c r="F6264" s="1">
        <v>995004</v>
      </c>
      <c r="G6264" s="15">
        <f t="shared" si="194"/>
        <v>0.24068545820502193</v>
      </c>
      <c r="H6264" s="15">
        <f t="shared" si="195"/>
        <v>0.41328118619585807</v>
      </c>
    </row>
    <row r="6265" spans="1:8">
      <c r="A6265" s="1">
        <v>6264</v>
      </c>
      <c r="B6265" s="444">
        <f>유형화!$F$71*hourly1!B6266/hourly1!$B$8763+유형화!$F$72*hourly1!C6266/hourly1!$C$8763+유형화!$F$73*hourly1!D6266/hourly1!$D$8763+유형화!$F$74*hourly1!E6266/hourly1!$E$8763</f>
        <v>58.944508652524569</v>
      </c>
      <c r="C6265" s="442">
        <f>hourly1!$F6266*유형화!$G$71/hourly1!$F$8763+유형화!$G$72*hourly1!$G6266/hourly1!$F$8763+유형화!$G$74*hourly1!I6266/hourly1!$I$8763</f>
        <v>0.3207306586436095</v>
      </c>
      <c r="D6265" s="14">
        <v>222.13771799999989</v>
      </c>
      <c r="E6265" s="14">
        <v>2.0239600000000002</v>
      </c>
      <c r="F6265" s="1">
        <v>987404</v>
      </c>
      <c r="G6265" s="15">
        <f t="shared" si="194"/>
        <v>0.25419162508146681</v>
      </c>
      <c r="H6265" s="15">
        <f t="shared" si="195"/>
        <v>0.43097541622330449</v>
      </c>
    </row>
    <row r="6266" spans="1:8">
      <c r="A6266" s="1">
        <v>6265</v>
      </c>
      <c r="B6266" s="444">
        <f>유형화!$F$71*hourly1!B6267/hourly1!$B$8763+유형화!$F$72*hourly1!C6267/hourly1!$C$8763+유형화!$F$73*hourly1!D6267/hourly1!$D$8763+유형화!$F$74*hourly1!E6267/hourly1!$E$8763</f>
        <v>58.944508652524569</v>
      </c>
      <c r="C6266" s="442">
        <f>hourly1!$F6267*유형화!$G$71/hourly1!$F$8763+유형화!$G$72*hourly1!$G6267/hourly1!$F$8763+유형화!$G$74*hourly1!I6267/hourly1!$I$8763</f>
        <v>0.26311900714866976</v>
      </c>
      <c r="D6266" s="14">
        <v>239.69144</v>
      </c>
      <c r="E6266" s="14">
        <v>0.22128800000000001</v>
      </c>
      <c r="F6266" s="1">
        <v>859919</v>
      </c>
      <c r="G6266" s="15">
        <f t="shared" si="194"/>
        <v>0.27427830446928841</v>
      </c>
      <c r="H6266" s="15">
        <f t="shared" si="195"/>
        <v>0.45648149160595081</v>
      </c>
    </row>
    <row r="6267" spans="1:8">
      <c r="A6267" s="1">
        <v>6266</v>
      </c>
      <c r="B6267" s="444">
        <f>유형화!$F$71*hourly1!B6268/hourly1!$B$8763+유형화!$F$72*hourly1!C6268/hourly1!$C$8763+유형화!$F$73*hourly1!D6268/hourly1!$D$8763+유형화!$F$74*hourly1!E6268/hourly1!$E$8763</f>
        <v>58.702782349869331</v>
      </c>
      <c r="C6267" s="442">
        <f>hourly1!$F6268*유형화!$G$71/hourly1!$F$8763+유형화!$G$72*hourly1!$G6268/hourly1!$F$8763+유형화!$G$74*hourly1!I6268/hourly1!$I$8763</f>
        <v>0.24372737960503399</v>
      </c>
      <c r="D6267" s="14">
        <v>264.38509199999999</v>
      </c>
      <c r="E6267" s="14">
        <v>0.67997500000000011</v>
      </c>
      <c r="F6267" s="1">
        <v>760163</v>
      </c>
      <c r="G6267" s="15">
        <f t="shared" si="194"/>
        <v>0.30253518757581338</v>
      </c>
      <c r="H6267" s="15">
        <f t="shared" si="195"/>
        <v>0.49081433991332485</v>
      </c>
    </row>
    <row r="6268" spans="1:8">
      <c r="A6268" s="1">
        <v>6267</v>
      </c>
      <c r="B6268" s="444">
        <f>유형화!$F$71*hourly1!B6269/hourly1!$B$8763+유형화!$F$72*hourly1!C6269/hourly1!$C$8763+유형화!$F$73*hourly1!D6269/hourly1!$D$8763+유형화!$F$74*hourly1!E6269/hourly1!$E$8763</f>
        <v>58.702782349869331</v>
      </c>
      <c r="C6268" s="442">
        <f>hourly1!$F6269*유형화!$G$71/hourly1!$F$8763+유형화!$G$72*hourly1!$G6269/hourly1!$F$8763+유형화!$G$74*hourly1!I6269/hourly1!$I$8763</f>
        <v>0.2387057242252501</v>
      </c>
      <c r="D6268" s="14">
        <v>273.36922900000002</v>
      </c>
      <c r="E6268" s="14">
        <v>0.47217199999999998</v>
      </c>
      <c r="F6268" s="1">
        <v>609880</v>
      </c>
      <c r="G6268" s="15">
        <f t="shared" si="194"/>
        <v>0.31281571266874042</v>
      </c>
      <c r="H6268" s="15">
        <f t="shared" si="195"/>
        <v>0.50287982573062118</v>
      </c>
    </row>
    <row r="6269" spans="1:8">
      <c r="A6269" s="1">
        <v>6268</v>
      </c>
      <c r="B6269" s="444">
        <f>유형화!$F$71*hourly1!B6270/hourly1!$B$8763+유형화!$F$72*hourly1!C6270/hourly1!$C$8763+유형화!$F$73*hourly1!D6270/hourly1!$D$8763+유형화!$F$74*hourly1!E6270/hourly1!$E$8763</f>
        <v>58.702782349869331</v>
      </c>
      <c r="C6269" s="442">
        <f>hourly1!$F6270*유형화!$G$71/hourly1!$F$8763+유형화!$G$72*hourly1!$G6270/hourly1!$F$8763+유형화!$G$74*hourly1!I6270/hourly1!$I$8763</f>
        <v>0.23873921496553976</v>
      </c>
      <c r="D6269" s="14">
        <v>274.82986000000011</v>
      </c>
      <c r="E6269" s="14">
        <v>3.3501000000000003E-2</v>
      </c>
      <c r="F6269" s="1">
        <v>503348</v>
      </c>
      <c r="G6269" s="15">
        <f t="shared" si="194"/>
        <v>0.31448710900285776</v>
      </c>
      <c r="H6269" s="15">
        <f t="shared" si="195"/>
        <v>0.50482072026359326</v>
      </c>
    </row>
    <row r="6270" spans="1:8">
      <c r="A6270" s="1">
        <v>6269</v>
      </c>
      <c r="B6270" s="444">
        <f>유형화!$F$71*hourly1!B6271/hourly1!$B$8763+유형화!$F$72*hourly1!C6271/hourly1!$C$8763+유형화!$F$73*hourly1!D6271/hourly1!$D$8763+유형화!$F$74*hourly1!E6271/hourly1!$E$8763</f>
        <v>58.702782349869331</v>
      </c>
      <c r="C6270" s="442">
        <f>hourly1!$F6271*유형화!$G$71/hourly1!$F$8763+유형화!$G$72*hourly1!$G6271/hourly1!$F$8763+유형화!$G$74*hourly1!I6271/hourly1!$I$8763</f>
        <v>0.23693242619560581</v>
      </c>
      <c r="D6270" s="14">
        <v>266.03281500000003</v>
      </c>
      <c r="E6270" s="14">
        <v>4.7312E-2</v>
      </c>
      <c r="F6270" s="1">
        <v>532268</v>
      </c>
      <c r="G6270" s="15">
        <f t="shared" si="194"/>
        <v>0.30442067280914115</v>
      </c>
      <c r="H6270" s="15">
        <f t="shared" si="195"/>
        <v>0.49304374150432395</v>
      </c>
    </row>
    <row r="6271" spans="1:8">
      <c r="A6271" s="1">
        <v>6270</v>
      </c>
      <c r="B6271" s="444">
        <f>유형화!$F$71*hourly1!B6272/hourly1!$B$8763+유형화!$F$72*hourly1!C6272/hourly1!$C$8763+유형화!$F$73*hourly1!D6272/hourly1!$D$8763+유형화!$F$74*hourly1!E6272/hourly1!$E$8763</f>
        <v>60.565664459508021</v>
      </c>
      <c r="C6271" s="442">
        <f>hourly1!$F6272*유형화!$G$71/hourly1!$F$8763+유형화!$G$72*hourly1!$G6272/hourly1!$F$8763+유형화!$G$74*hourly1!I6272/hourly1!$I$8763</f>
        <v>0.42198701915692133</v>
      </c>
      <c r="D6271" s="14">
        <v>269.09776600000009</v>
      </c>
      <c r="E6271" s="14">
        <v>8.4130999999999984E-2</v>
      </c>
      <c r="F6271" s="1">
        <v>877152</v>
      </c>
      <c r="G6271" s="15">
        <f t="shared" si="194"/>
        <v>0.30792788843420255</v>
      </c>
      <c r="H6271" s="15">
        <f t="shared" si="195"/>
        <v>0.49717082161080223</v>
      </c>
    </row>
    <row r="6272" spans="1:8">
      <c r="A6272" s="1">
        <v>6271</v>
      </c>
      <c r="B6272" s="444">
        <f>유형화!$F$71*hourly1!B6273/hourly1!$B$8763+유형화!$F$72*hourly1!C6273/hourly1!$C$8763+유형화!$F$73*hourly1!D6273/hourly1!$D$8763+유형화!$F$74*hourly1!E6273/hourly1!$E$8763</f>
        <v>72.111119134815169</v>
      </c>
      <c r="C6272" s="442">
        <f>hourly1!$F6273*유형화!$G$71/hourly1!$F$8763+유형화!$G$72*hourly1!$G6273/hourly1!$F$8763+유형화!$G$74*hourly1!I6273/hourly1!$I$8763</f>
        <v>0.75310369397996013</v>
      </c>
      <c r="D6272" s="14">
        <v>268.50439000000011</v>
      </c>
      <c r="E6272" s="14">
        <v>9.2831799999999873</v>
      </c>
      <c r="F6272" s="1">
        <v>1032658</v>
      </c>
      <c r="G6272" s="15">
        <f t="shared" si="194"/>
        <v>0.30724888978830694</v>
      </c>
      <c r="H6272" s="15">
        <f t="shared" si="195"/>
        <v>0.49637382480634967</v>
      </c>
    </row>
    <row r="6273" spans="1:8">
      <c r="A6273" s="1">
        <v>6272</v>
      </c>
      <c r="B6273" s="444">
        <f>유형화!$F$71*hourly1!B6274/hourly1!$B$8763+유형화!$F$72*hourly1!C6274/hourly1!$C$8763+유형화!$F$73*hourly1!D6274/hourly1!$D$8763+유형화!$F$74*hourly1!E6274/hourly1!$E$8763</f>
        <v>165.40798289261355</v>
      </c>
      <c r="C6273" s="442">
        <f>hourly1!$F6274*유형화!$G$71/hourly1!$F$8763+유형화!$G$72*hourly1!$G6274/hourly1!$F$8763+유형화!$G$74*hourly1!I6274/hourly1!$I$8763</f>
        <v>0.65138987114064872</v>
      </c>
      <c r="D6273" s="14">
        <v>266.27515699999992</v>
      </c>
      <c r="E6273" s="14">
        <v>128.07458399999999</v>
      </c>
      <c r="F6273" s="1">
        <v>1081742</v>
      </c>
      <c r="G6273" s="15">
        <f t="shared" si="194"/>
        <v>0.30469798414266919</v>
      </c>
      <c r="H6273" s="15">
        <f t="shared" si="195"/>
        <v>0.49337100343065976</v>
      </c>
    </row>
    <row r="6274" spans="1:8">
      <c r="A6274" s="1">
        <v>6273</v>
      </c>
      <c r="B6274" s="444">
        <f>유형화!$F$71*hourly1!B6275/hourly1!$B$8763+유형화!$F$72*hourly1!C6275/hourly1!$C$8763+유형화!$F$73*hourly1!D6275/hourly1!$D$8763+유형화!$F$74*hourly1!E6275/hourly1!$E$8763</f>
        <v>274.79629340682146</v>
      </c>
      <c r="C6274" s="442">
        <f>hourly1!$F6275*유형화!$G$71/hourly1!$F$8763+유형화!$G$72*hourly1!$G6275/hourly1!$F$8763+유형화!$G$74*hourly1!I6275/hourly1!$I$8763</f>
        <v>0.57635545649837083</v>
      </c>
      <c r="D6274" s="14">
        <v>253.278875</v>
      </c>
      <c r="E6274" s="14">
        <v>362.67356399999989</v>
      </c>
      <c r="F6274" s="1">
        <v>1026888</v>
      </c>
      <c r="G6274" s="15">
        <f t="shared" ref="G6274:G6337" si="196">D6274/$I$1</f>
        <v>0.28982637174230685</v>
      </c>
      <c r="H6274" s="15">
        <f t="shared" ref="H6274:H6337" si="197">G6274/(1-$H$1*(1-G6274))</f>
        <v>0.47558948058637757</v>
      </c>
    </row>
    <row r="6275" spans="1:8">
      <c r="A6275" s="1">
        <v>6274</v>
      </c>
      <c r="B6275" s="444">
        <f>유형화!$F$71*hourly1!B6276/hourly1!$B$8763+유형화!$F$72*hourly1!C6276/hourly1!$C$8763+유형화!$F$73*hourly1!D6276/hourly1!$D$8763+유형화!$F$74*hourly1!E6276/hourly1!$E$8763</f>
        <v>345.16375339529691</v>
      </c>
      <c r="C6275" s="442">
        <f>hourly1!$F6276*유형화!$G$71/hourly1!$F$8763+유형화!$G$72*hourly1!$G6276/hourly1!$F$8763+유형화!$G$74*hourly1!I6276/hourly1!$I$8763</f>
        <v>0.49076632504772399</v>
      </c>
      <c r="D6275" s="14">
        <v>270.88358000000011</v>
      </c>
      <c r="E6275" s="14">
        <v>592.12127900000087</v>
      </c>
      <c r="F6275" s="1">
        <v>952688</v>
      </c>
      <c r="G6275" s="15">
        <f t="shared" si="196"/>
        <v>0.3099713908472112</v>
      </c>
      <c r="H6275" s="15">
        <f t="shared" si="197"/>
        <v>0.49956366075489972</v>
      </c>
    </row>
    <row r="6276" spans="1:8">
      <c r="A6276" s="1">
        <v>6275</v>
      </c>
      <c r="B6276" s="444">
        <f>유형화!$F$71*hourly1!B6277/hourly1!$B$8763+유형화!$F$72*hourly1!C6277/hourly1!$C$8763+유형화!$F$73*hourly1!D6277/hourly1!$D$8763+유형화!$F$74*hourly1!E6277/hourly1!$E$8763</f>
        <v>414.41155840377024</v>
      </c>
      <c r="C6276" s="442">
        <f>hourly1!$F6277*유형화!$G$71/hourly1!$F$8763+유형화!$G$72*hourly1!$G6277/hourly1!$F$8763+유형화!$G$74*hourly1!I6277/hourly1!$I$8763</f>
        <v>0.45858824250823937</v>
      </c>
      <c r="D6276" s="14">
        <v>271.76098100000002</v>
      </c>
      <c r="E6276" s="14">
        <v>768.19314599999939</v>
      </c>
      <c r="F6276" s="1">
        <v>901956</v>
      </c>
      <c r="G6276" s="15">
        <f t="shared" si="196"/>
        <v>0.31097539857739809</v>
      </c>
      <c r="H6276" s="15">
        <f t="shared" si="197"/>
        <v>0.5007361306320538</v>
      </c>
    </row>
    <row r="6277" spans="1:8">
      <c r="A6277" s="1">
        <v>6276</v>
      </c>
      <c r="B6277" s="444">
        <f>유형화!$F$71*hourly1!B6278/hourly1!$B$8763+유형화!$F$72*hourly1!C6278/hourly1!$C$8763+유형화!$F$73*hourly1!D6278/hourly1!$D$8763+유형화!$F$74*hourly1!E6278/hourly1!$E$8763</f>
        <v>347.04960690086602</v>
      </c>
      <c r="C6277" s="442">
        <f>hourly1!$F6278*유형화!$G$71/hourly1!$F$8763+유형화!$G$72*hourly1!$G6278/hourly1!$F$8763+유형화!$G$74*hourly1!I6278/hourly1!$I$8763</f>
        <v>0.44244880215609039</v>
      </c>
      <c r="D6277" s="14">
        <v>271.35109799999998</v>
      </c>
      <c r="E6277" s="14">
        <v>837.28815600000155</v>
      </c>
      <c r="F6277" s="1">
        <v>891099</v>
      </c>
      <c r="G6277" s="15">
        <f t="shared" si="196"/>
        <v>0.31050637050417701</v>
      </c>
      <c r="H6277" s="15">
        <f t="shared" si="197"/>
        <v>0.50018866409647833</v>
      </c>
    </row>
    <row r="6278" spans="1:8">
      <c r="A6278" s="1">
        <v>6277</v>
      </c>
      <c r="B6278" s="444">
        <f>유형화!$F$71*hourly1!B6279/hourly1!$B$8763+유형화!$F$72*hourly1!C6279/hourly1!$C$8763+유형화!$F$73*hourly1!D6279/hourly1!$D$8763+유형화!$F$74*hourly1!E6279/hourly1!$E$8763</f>
        <v>196.5666021160211</v>
      </c>
      <c r="C6278" s="442">
        <f>hourly1!$F6279*유형화!$G$71/hourly1!$F$8763+유형화!$G$72*hourly1!$G6279/hourly1!$F$8763+유형화!$G$74*hourly1!I6279/hourly1!$I$8763</f>
        <v>0.55395455148783213</v>
      </c>
      <c r="D6278" s="14">
        <v>282.64959700000003</v>
      </c>
      <c r="E6278" s="14">
        <v>819.17419899999913</v>
      </c>
      <c r="F6278" s="1">
        <v>891469</v>
      </c>
      <c r="G6278" s="15">
        <f t="shared" si="196"/>
        <v>0.32343521414067883</v>
      </c>
      <c r="H6278" s="15">
        <f t="shared" si="197"/>
        <v>0.5151149720620164</v>
      </c>
    </row>
    <row r="6279" spans="1:8">
      <c r="A6279" s="1">
        <v>6278</v>
      </c>
      <c r="B6279" s="444">
        <f>유형화!$F$71*hourly1!B6280/hourly1!$B$8763+유형화!$F$72*hourly1!C6280/hourly1!$C$8763+유형화!$F$73*hourly1!D6280/hourly1!$D$8763+유형화!$F$74*hourly1!E6280/hourly1!$E$8763</f>
        <v>274.98776246296819</v>
      </c>
      <c r="C6279" s="442">
        <f>hourly1!$F6280*유형화!$G$71/hourly1!$F$8763+유형화!$G$72*hourly1!$G6280/hourly1!$F$8763+유형화!$G$74*hourly1!I6280/hourly1!$I$8763</f>
        <v>0.51664863732866717</v>
      </c>
      <c r="D6279" s="14">
        <v>326.49713899999989</v>
      </c>
      <c r="E6279" s="14">
        <v>781.70711499999948</v>
      </c>
      <c r="F6279" s="1">
        <v>831428</v>
      </c>
      <c r="G6279" s="15">
        <f t="shared" si="196"/>
        <v>0.3736098448029414</v>
      </c>
      <c r="H6279" s="15">
        <f t="shared" si="197"/>
        <v>0.56997430676197436</v>
      </c>
    </row>
    <row r="6280" spans="1:8">
      <c r="A6280" s="1">
        <v>6279</v>
      </c>
      <c r="B6280" s="444">
        <f>유형화!$F$71*hourly1!B6281/hourly1!$B$8763+유형화!$F$72*hourly1!C6281/hourly1!$C$8763+유형화!$F$73*hourly1!D6281/hourly1!$D$8763+유형화!$F$74*hourly1!E6281/hourly1!$E$8763</f>
        <v>407.7899694719564</v>
      </c>
      <c r="C6280" s="442">
        <f>hourly1!$F6281*유형화!$G$71/hourly1!$F$8763+유형화!$G$72*hourly1!$G6281/hourly1!$F$8763+유형화!$G$74*hourly1!I6281/hourly1!$I$8763</f>
        <v>0.38903050099216296</v>
      </c>
      <c r="D6280" s="14">
        <v>354.75263100000001</v>
      </c>
      <c r="E6280" s="14">
        <v>661.65589600000044</v>
      </c>
      <c r="F6280" s="1">
        <v>832907</v>
      </c>
      <c r="G6280" s="15">
        <f t="shared" si="196"/>
        <v>0.40594253235200689</v>
      </c>
      <c r="H6280" s="15">
        <f t="shared" si="197"/>
        <v>0.60294310069662227</v>
      </c>
    </row>
    <row r="6281" spans="1:8">
      <c r="A6281" s="1">
        <v>6280</v>
      </c>
      <c r="B6281" s="444">
        <f>유형화!$F$71*hourly1!B6282/hourly1!$B$8763+유형화!$F$72*hourly1!C6282/hourly1!$C$8763+유형화!$F$73*hourly1!D6282/hourly1!$D$8763+유형화!$F$74*hourly1!E6282/hourly1!$E$8763</f>
        <v>340.48314922537276</v>
      </c>
      <c r="C6281" s="442">
        <f>hourly1!$F6282*유형화!$G$71/hourly1!$F$8763+유형화!$G$72*hourly1!$G6282/hourly1!$F$8763+유형화!$G$74*hourly1!I6282/hourly1!$I$8763</f>
        <v>0.36778906007793</v>
      </c>
      <c r="D6281" s="14">
        <v>335.84383600000012</v>
      </c>
      <c r="E6281" s="14">
        <v>457.82688499999989</v>
      </c>
      <c r="F6281" s="1">
        <v>838011</v>
      </c>
      <c r="G6281" s="15">
        <f t="shared" si="196"/>
        <v>0.38430524638068758</v>
      </c>
      <c r="H6281" s="15">
        <f t="shared" si="197"/>
        <v>0.58107636430622878</v>
      </c>
    </row>
    <row r="6282" spans="1:8">
      <c r="A6282" s="1">
        <v>6281</v>
      </c>
      <c r="B6282" s="444">
        <f>유형화!$F$71*hourly1!B6283/hourly1!$B$8763+유형화!$F$72*hourly1!C6283/hourly1!$C$8763+유형화!$F$73*hourly1!D6283/hourly1!$D$8763+유형화!$F$74*hourly1!E6283/hourly1!$E$8763</f>
        <v>297.46048056025461</v>
      </c>
      <c r="C6282" s="442">
        <f>hourly1!$F6283*유형화!$G$71/hourly1!$F$8763+유형화!$G$72*hourly1!$G6283/hourly1!$F$8763+유형화!$G$74*hourly1!I6283/hourly1!$I$8763</f>
        <v>0.38904981317087017</v>
      </c>
      <c r="D6282" s="14">
        <v>218.73886899999999</v>
      </c>
      <c r="E6282" s="14">
        <v>265.50942300000031</v>
      </c>
      <c r="F6282" s="1">
        <v>836709</v>
      </c>
      <c r="G6282" s="15">
        <f t="shared" si="196"/>
        <v>0.25030233082520503</v>
      </c>
      <c r="H6282" s="15">
        <f t="shared" si="197"/>
        <v>0.42592596940053146</v>
      </c>
    </row>
    <row r="6283" spans="1:8">
      <c r="A6283" s="1">
        <v>6282</v>
      </c>
      <c r="B6283" s="444">
        <f>유형화!$F$71*hourly1!B6284/hourly1!$B$8763+유형화!$F$72*hourly1!C6284/hourly1!$C$8763+유형화!$F$73*hourly1!D6284/hourly1!$D$8763+유형화!$F$74*hourly1!E6284/hourly1!$E$8763</f>
        <v>164.9320903208816</v>
      </c>
      <c r="C6283" s="442">
        <f>hourly1!$F6284*유형화!$G$71/hourly1!$F$8763+유형화!$G$72*hourly1!$G6284/hourly1!$F$8763+유형화!$G$74*hourly1!I6284/hourly1!$I$8763</f>
        <v>0.51672539712757926</v>
      </c>
      <c r="D6283" s="14">
        <v>149.517776</v>
      </c>
      <c r="E6283" s="14">
        <v>102.5637719999999</v>
      </c>
      <c r="F6283" s="1">
        <v>851295</v>
      </c>
      <c r="G6283" s="15">
        <f t="shared" si="196"/>
        <v>0.17109281036193391</v>
      </c>
      <c r="H6283" s="15">
        <f t="shared" si="197"/>
        <v>0.31445043473885087</v>
      </c>
    </row>
    <row r="6284" spans="1:8">
      <c r="A6284" s="1">
        <v>6283</v>
      </c>
      <c r="B6284" s="444">
        <f>유형화!$F$71*hourly1!B6285/hourly1!$B$8763+유형화!$F$72*hourly1!C6285/hourly1!$C$8763+유형화!$F$73*hourly1!D6285/hourly1!$D$8763+유형화!$F$74*hourly1!E6285/hourly1!$E$8763</f>
        <v>118.37744256949314</v>
      </c>
      <c r="C6284" s="442">
        <f>hourly1!$F6285*유형화!$G$71/hourly1!$F$8763+유형화!$G$72*hourly1!$G6285/hourly1!$F$8763+유형화!$G$74*hourly1!I6285/hourly1!$I$8763</f>
        <v>0.63924968150060846</v>
      </c>
      <c r="D6284" s="14">
        <v>158.86719500000001</v>
      </c>
      <c r="E6284" s="14">
        <v>19.046339999999979</v>
      </c>
      <c r="F6284" s="1">
        <v>890315</v>
      </c>
      <c r="G6284" s="15">
        <f t="shared" si="196"/>
        <v>0.18179132671734882</v>
      </c>
      <c r="H6284" s="15">
        <f t="shared" si="197"/>
        <v>0.33053856158703487</v>
      </c>
    </row>
    <row r="6285" spans="1:8">
      <c r="A6285" s="1">
        <v>6284</v>
      </c>
      <c r="B6285" s="444">
        <f>유형화!$F$71*hourly1!B6286/hourly1!$B$8763+유형화!$F$72*hourly1!C6286/hourly1!$C$8763+유형화!$F$73*hourly1!D6286/hourly1!$D$8763+유형화!$F$74*hourly1!E6286/hourly1!$E$8763</f>
        <v>126.68209234911124</v>
      </c>
      <c r="C6285" s="442">
        <f>hourly1!$F6286*유형화!$G$71/hourly1!$F$8763+유형화!$G$72*hourly1!$G6286/hourly1!$F$8763+유형화!$G$74*hourly1!I6286/hourly1!$I$8763</f>
        <v>0.64463313465870331</v>
      </c>
      <c r="D6285" s="14">
        <v>265.17085700000001</v>
      </c>
      <c r="E6285" s="14">
        <v>15.915635999999999</v>
      </c>
      <c r="F6285" s="1">
        <v>909232</v>
      </c>
      <c r="G6285" s="15">
        <f t="shared" si="196"/>
        <v>0.30343433646453183</v>
      </c>
      <c r="H6285" s="15">
        <f t="shared" si="197"/>
        <v>0.49187843032256334</v>
      </c>
    </row>
    <row r="6286" spans="1:8">
      <c r="A6286" s="1">
        <v>6285</v>
      </c>
      <c r="B6286" s="444">
        <f>유형화!$F$71*hourly1!B6287/hourly1!$B$8763+유형화!$F$72*hourly1!C6287/hourly1!$C$8763+유형화!$F$73*hourly1!D6287/hourly1!$D$8763+유형화!$F$74*hourly1!E6287/hourly1!$E$8763</f>
        <v>64.047893113140859</v>
      </c>
      <c r="C6286" s="442">
        <f>hourly1!$F6287*유형화!$G$71/hourly1!$F$8763+유형화!$G$72*hourly1!$G6287/hourly1!$F$8763+유형화!$G$74*hourly1!I6287/hourly1!$I$8763</f>
        <v>0.54897567625075305</v>
      </c>
      <c r="D6286" s="14">
        <v>352.64604300000002</v>
      </c>
      <c r="E6286" s="14">
        <v>15.533125</v>
      </c>
      <c r="F6286" s="1">
        <v>932359</v>
      </c>
      <c r="G6286" s="15">
        <f t="shared" si="196"/>
        <v>0.40353196906758027</v>
      </c>
      <c r="H6286" s="15">
        <f t="shared" si="197"/>
        <v>0.60054531337134465</v>
      </c>
    </row>
    <row r="6287" spans="1:8">
      <c r="A6287" s="1">
        <v>6286</v>
      </c>
      <c r="B6287" s="444">
        <f>유형화!$F$71*hourly1!B6288/hourly1!$B$8763+유형화!$F$72*hourly1!C6288/hourly1!$C$8763+유형화!$F$73*hourly1!D6288/hourly1!$D$8763+유형화!$F$74*hourly1!E6288/hourly1!$E$8763</f>
        <v>62.427643741095181</v>
      </c>
      <c r="C6287" s="442">
        <f>hourly1!$F6288*유형화!$G$71/hourly1!$F$8763+유형화!$G$72*hourly1!$G6288/hourly1!$F$8763+유형화!$G$74*hourly1!I6288/hourly1!$I$8763</f>
        <v>0.45852280926139533</v>
      </c>
      <c r="D6287" s="14">
        <v>364.93030299999998</v>
      </c>
      <c r="E6287" s="14">
        <v>10.710523</v>
      </c>
      <c r="F6287" s="1">
        <v>1020239</v>
      </c>
      <c r="G6287" s="15">
        <f t="shared" si="196"/>
        <v>0.4175888165063536</v>
      </c>
      <c r="H6287" s="15">
        <f t="shared" si="197"/>
        <v>0.61439588572154546</v>
      </c>
    </row>
    <row r="6288" spans="1:8">
      <c r="A6288" s="1">
        <v>6287</v>
      </c>
      <c r="B6288" s="444">
        <f>유형화!$F$71*hourly1!B6289/hourly1!$B$8763+유형화!$F$72*hourly1!C6289/hourly1!$C$8763+유형화!$F$73*hourly1!D6289/hourly1!$D$8763+유형화!$F$74*hourly1!E6289/hourly1!$E$8763</f>
        <v>60.807390762163259</v>
      </c>
      <c r="C6288" s="442">
        <f>hourly1!$F6289*유형화!$G$71/hourly1!$F$8763+유형화!$G$72*hourly1!$G6289/hourly1!$F$8763+유형화!$G$74*hourly1!I6289/hourly1!$I$8763</f>
        <v>0.35221896231070543</v>
      </c>
      <c r="D6288" s="14">
        <v>338.16568199999989</v>
      </c>
      <c r="E6288" s="14">
        <v>5.3500939999999986</v>
      </c>
      <c r="F6288" s="1">
        <v>1051284</v>
      </c>
      <c r="G6288" s="15">
        <f t="shared" si="196"/>
        <v>0.38696212884640574</v>
      </c>
      <c r="H6288" s="15">
        <f t="shared" si="197"/>
        <v>0.58380370969658757</v>
      </c>
    </row>
    <row r="6289" spans="1:8">
      <c r="A6289" s="1">
        <v>6288</v>
      </c>
      <c r="B6289" s="444">
        <f>유형화!$F$71*hourly1!B6290/hourly1!$B$8763+유형화!$F$72*hourly1!C6290/hourly1!$C$8763+유형화!$F$73*hourly1!D6290/hourly1!$D$8763+유형화!$F$74*hourly1!E6290/hourly1!$E$8763</f>
        <v>58.944508652524569</v>
      </c>
      <c r="C6289" s="442">
        <f>hourly1!$F6290*유형화!$G$71/hourly1!$F$8763+유형화!$G$72*hourly1!$G6290/hourly1!$F$8763+유형화!$G$74*hourly1!I6290/hourly1!$I$8763</f>
        <v>0.32045865842198767</v>
      </c>
      <c r="D6289" s="14">
        <v>366.22090400000002</v>
      </c>
      <c r="E6289" s="14">
        <v>0.51287500000000008</v>
      </c>
      <c r="F6289" s="1">
        <v>1038338</v>
      </c>
      <c r="G6289" s="15">
        <f t="shared" si="196"/>
        <v>0.4190656479444157</v>
      </c>
      <c r="H6289" s="15">
        <f t="shared" si="197"/>
        <v>0.61583277604335018</v>
      </c>
    </row>
    <row r="6290" spans="1:8">
      <c r="A6290" s="1">
        <v>6289</v>
      </c>
      <c r="B6290" s="444">
        <f>유형화!$F$71*hourly1!B6291/hourly1!$B$8763+유형화!$F$72*hourly1!C6291/hourly1!$C$8763+유형화!$F$73*hourly1!D6291/hourly1!$D$8763+유형화!$F$74*hourly1!E6291/hourly1!$E$8763</f>
        <v>58.944508652524569</v>
      </c>
      <c r="C6290" s="442">
        <f>hourly1!$F6291*유형화!$G$71/hourly1!$F$8763+유형화!$G$72*hourly1!$G6291/hourly1!$F$8763+유형화!$G$74*hourly1!I6291/hourly1!$I$8763</f>
        <v>0.26291521069741791</v>
      </c>
      <c r="D6290" s="14">
        <v>381.76494100000008</v>
      </c>
      <c r="E6290" s="14">
        <v>0.192</v>
      </c>
      <c r="F6290" s="1">
        <v>930980</v>
      </c>
      <c r="G6290" s="15">
        <f t="shared" si="196"/>
        <v>0.43685264990396799</v>
      </c>
      <c r="H6290" s="15">
        <f t="shared" si="197"/>
        <v>0.63287309271385694</v>
      </c>
    </row>
    <row r="6291" spans="1:8">
      <c r="A6291" s="1">
        <v>6290</v>
      </c>
      <c r="B6291" s="444">
        <f>유형화!$F$71*hourly1!B6292/hourly1!$B$8763+유형화!$F$72*hourly1!C6292/hourly1!$C$8763+유형화!$F$73*hourly1!D6292/hourly1!$D$8763+유형화!$F$74*hourly1!E6292/hourly1!$E$8763</f>
        <v>58.702782349869331</v>
      </c>
      <c r="C6291" s="442">
        <f>hourly1!$F6292*유형화!$G$71/hourly1!$F$8763+유형화!$G$72*hourly1!$G6292/hourly1!$F$8763+유형화!$G$74*hourly1!I6292/hourly1!$I$8763</f>
        <v>0.24349457414272851</v>
      </c>
      <c r="D6291" s="14">
        <v>400.22335399999997</v>
      </c>
      <c r="E6291" s="14">
        <v>0.65532000000000001</v>
      </c>
      <c r="F6291" s="1">
        <v>755240</v>
      </c>
      <c r="G6291" s="15">
        <f t="shared" si="196"/>
        <v>0.45797456489948823</v>
      </c>
      <c r="H6291" s="15">
        <f t="shared" si="197"/>
        <v>0.65249137028132309</v>
      </c>
    </row>
    <row r="6292" spans="1:8">
      <c r="A6292" s="1">
        <v>6291</v>
      </c>
      <c r="B6292" s="444">
        <f>유형화!$F$71*hourly1!B6293/hourly1!$B$8763+유형화!$F$72*hourly1!C6293/hourly1!$C$8763+유형화!$F$73*hourly1!D6293/hourly1!$D$8763+유형화!$F$74*hourly1!E6293/hourly1!$E$8763</f>
        <v>58.702782349869331</v>
      </c>
      <c r="C6292" s="442">
        <f>hourly1!$F6293*유형화!$G$71/hourly1!$F$8763+유형화!$G$72*hourly1!$G6293/hourly1!$F$8763+유형화!$G$74*hourly1!I6293/hourly1!$I$8763</f>
        <v>0.23808985314225894</v>
      </c>
      <c r="D6292" s="14">
        <v>407.78928799999989</v>
      </c>
      <c r="E6292" s="14">
        <v>0.44544</v>
      </c>
      <c r="F6292" s="1">
        <v>610588</v>
      </c>
      <c r="G6292" s="15">
        <f t="shared" si="196"/>
        <v>0.4666322439106641</v>
      </c>
      <c r="H6292" s="15">
        <f t="shared" si="197"/>
        <v>0.66034633857757585</v>
      </c>
    </row>
    <row r="6293" spans="1:8">
      <c r="A6293" s="1">
        <v>6292</v>
      </c>
      <c r="B6293" s="444">
        <f>유형화!$F$71*hourly1!B6294/hourly1!$B$8763+유형화!$F$72*hourly1!C6294/hourly1!$C$8763+유형화!$F$73*hourly1!D6294/hourly1!$D$8763+유형화!$F$74*hourly1!E6294/hourly1!$E$8763</f>
        <v>58.702782349869331</v>
      </c>
      <c r="C6293" s="442">
        <f>hourly1!$F6294*유형화!$G$71/hourly1!$F$8763+유형화!$G$72*hourly1!$G6294/hourly1!$F$8763+유형화!$G$74*hourly1!I6294/hourly1!$I$8763</f>
        <v>0.23813947810779773</v>
      </c>
      <c r="D6293" s="14">
        <v>381.70405799999992</v>
      </c>
      <c r="E6293" s="14">
        <v>1.2239999999999999E-2</v>
      </c>
      <c r="F6293" s="1">
        <v>493086</v>
      </c>
      <c r="G6293" s="15">
        <f t="shared" si="196"/>
        <v>0.43678298164209323</v>
      </c>
      <c r="H6293" s="15">
        <f t="shared" si="197"/>
        <v>0.63280729134739633</v>
      </c>
    </row>
    <row r="6294" spans="1:8">
      <c r="A6294" s="1">
        <v>6293</v>
      </c>
      <c r="B6294" s="444">
        <f>유형화!$F$71*hourly1!B6295/hourly1!$B$8763+유형화!$F$72*hourly1!C6295/hourly1!$C$8763+유형화!$F$73*hourly1!D6295/hourly1!$D$8763+유형화!$F$74*hourly1!E6295/hourly1!$E$8763</f>
        <v>58.702782349869331</v>
      </c>
      <c r="C6294" s="442">
        <f>hourly1!$F6295*유형화!$G$71/hourly1!$F$8763+유형화!$G$72*hourly1!$G6295/hourly1!$F$8763+유형화!$G$74*hourly1!I6295/hourly1!$I$8763</f>
        <v>0.23660517847540311</v>
      </c>
      <c r="D6294" s="14">
        <v>372.37151599999999</v>
      </c>
      <c r="E6294" s="14">
        <v>0</v>
      </c>
      <c r="F6294" s="1">
        <v>555282</v>
      </c>
      <c r="G6294" s="15">
        <f t="shared" si="196"/>
        <v>0.42610377759480478</v>
      </c>
      <c r="H6294" s="15">
        <f t="shared" si="197"/>
        <v>0.62263369736906071</v>
      </c>
    </row>
    <row r="6295" spans="1:8">
      <c r="A6295" s="1">
        <v>6294</v>
      </c>
      <c r="B6295" s="444">
        <f>유형화!$F$71*hourly1!B6296/hourly1!$B$8763+유형화!$F$72*hourly1!C6296/hourly1!$C$8763+유형화!$F$73*hourly1!D6296/hourly1!$D$8763+유형화!$F$74*hourly1!E6296/hourly1!$E$8763</f>
        <v>60.565664459508021</v>
      </c>
      <c r="C6295" s="442">
        <f>hourly1!$F6296*유형화!$G$71/hourly1!$F$8763+유형화!$G$72*hourly1!$G6296/hourly1!$F$8763+유형화!$G$74*hourly1!I6296/hourly1!$I$8763</f>
        <v>0.4216688978671625</v>
      </c>
      <c r="D6295" s="14">
        <v>419.10143599999992</v>
      </c>
      <c r="E6295" s="14">
        <v>4.7272000000000002E-2</v>
      </c>
      <c r="F6295" s="1">
        <v>904954</v>
      </c>
      <c r="G6295" s="15">
        <f t="shared" si="196"/>
        <v>0.47957670606311165</v>
      </c>
      <c r="H6295" s="15">
        <f t="shared" si="197"/>
        <v>0.67189514158252495</v>
      </c>
    </row>
    <row r="6296" spans="1:8">
      <c r="A6296" s="1">
        <v>6295</v>
      </c>
      <c r="B6296" s="444">
        <f>유형화!$F$71*hourly1!B6297/hourly1!$B$8763+유형화!$F$72*hourly1!C6297/hourly1!$C$8763+유형화!$F$73*hourly1!D6297/hourly1!$D$8763+유형화!$F$74*hourly1!E6297/hourly1!$E$8763</f>
        <v>72.111119134815169</v>
      </c>
      <c r="C6296" s="442">
        <f>hourly1!$F6297*유형화!$G$71/hourly1!$F$8763+유형화!$G$72*hourly1!$G6297/hourly1!$F$8763+유형화!$G$74*hourly1!I6297/hourly1!$I$8763</f>
        <v>0.75238001693735057</v>
      </c>
      <c r="D6296" s="14">
        <v>445.49158699999998</v>
      </c>
      <c r="E6296" s="14">
        <v>9.4208439999999936</v>
      </c>
      <c r="F6296" s="1">
        <v>947437</v>
      </c>
      <c r="G6296" s="15">
        <f t="shared" si="196"/>
        <v>0.50977488865556686</v>
      </c>
      <c r="H6296" s="15">
        <f t="shared" si="197"/>
        <v>0.69796208652509295</v>
      </c>
    </row>
    <row r="6297" spans="1:8">
      <c r="A6297" s="1">
        <v>6296</v>
      </c>
      <c r="B6297" s="444">
        <f>유형화!$F$71*hourly1!B6298/hourly1!$B$8763+유형화!$F$72*hourly1!C6298/hourly1!$C$8763+유형화!$F$73*hourly1!D6298/hourly1!$D$8763+유형화!$F$74*hourly1!E6298/hourly1!$E$8763</f>
        <v>165.40402253151183</v>
      </c>
      <c r="C6297" s="442">
        <f>hourly1!$F6298*유형화!$G$71/hourly1!$F$8763+유형화!$G$72*hourly1!$G6298/hourly1!$F$8763+유형화!$G$74*hourly1!I6298/hourly1!$I$8763</f>
        <v>0.65079176400262873</v>
      </c>
      <c r="D6297" s="14">
        <v>418.97797000000003</v>
      </c>
      <c r="E6297" s="14">
        <v>145.09055000000009</v>
      </c>
      <c r="F6297" s="1">
        <v>904699</v>
      </c>
      <c r="G6297" s="15">
        <f t="shared" si="196"/>
        <v>0.4794354242336914</v>
      </c>
      <c r="H6297" s="15">
        <f t="shared" si="197"/>
        <v>0.67177033630604099</v>
      </c>
    </row>
    <row r="6298" spans="1:8">
      <c r="A6298" s="1">
        <v>6297</v>
      </c>
      <c r="B6298" s="444">
        <f>유형화!$F$71*hourly1!B6299/hourly1!$B$8763+유형화!$F$72*hourly1!C6299/hourly1!$C$8763+유형화!$F$73*hourly1!D6299/hourly1!$D$8763+유형화!$F$74*hourly1!E6299/hourly1!$E$8763</f>
        <v>274.79269373434465</v>
      </c>
      <c r="C6298" s="442">
        <f>hourly1!$F6299*유형화!$G$71/hourly1!$F$8763+유형화!$G$72*hourly1!$G6299/hourly1!$F$8763+유형화!$G$74*hourly1!I6299/hourly1!$I$8763</f>
        <v>0.5758608365627067</v>
      </c>
      <c r="D6298" s="14">
        <v>343.99951499999997</v>
      </c>
      <c r="E6298" s="14">
        <v>356.12484599999959</v>
      </c>
      <c r="F6298" s="1">
        <v>903764</v>
      </c>
      <c r="G6298" s="15">
        <f t="shared" si="196"/>
        <v>0.39363776909370451</v>
      </c>
      <c r="H6298" s="15">
        <f t="shared" si="197"/>
        <v>0.59060361973923237</v>
      </c>
    </row>
    <row r="6299" spans="1:8">
      <c r="A6299" s="1">
        <v>6298</v>
      </c>
      <c r="B6299" s="444">
        <f>유형화!$F$71*hourly1!B6300/hourly1!$B$8763+유형화!$F$72*hourly1!C6300/hourly1!$C$8763+유형화!$F$73*hourly1!D6300/hourly1!$D$8763+유형화!$F$74*hourly1!E6300/hourly1!$E$8763</f>
        <v>345.15967761383524</v>
      </c>
      <c r="C6299" s="442">
        <f>hourly1!$F6300*유형화!$G$71/hourly1!$F$8763+유형화!$G$72*hourly1!$G6300/hourly1!$F$8763+유형화!$G$74*hourly1!I6300/hourly1!$I$8763</f>
        <v>0.49039784541855147</v>
      </c>
      <c r="D6299" s="14">
        <v>289.01288299999999</v>
      </c>
      <c r="E6299" s="14">
        <v>553.13264099999913</v>
      </c>
      <c r="F6299" s="1">
        <v>834949</v>
      </c>
      <c r="G6299" s="15">
        <f t="shared" si="196"/>
        <v>0.33071670610773929</v>
      </c>
      <c r="H6299" s="15">
        <f t="shared" si="197"/>
        <v>0.5233735524082932</v>
      </c>
    </row>
    <row r="6300" spans="1:8">
      <c r="A6300" s="1">
        <v>6299</v>
      </c>
      <c r="B6300" s="444">
        <f>유형화!$F$71*hourly1!B6301/hourly1!$B$8763+유형화!$F$72*hourly1!C6301/hourly1!$C$8763+유형화!$F$73*hourly1!D6301/hourly1!$D$8763+유형화!$F$74*hourly1!E6301/hourly1!$E$8763</f>
        <v>414.40790102111333</v>
      </c>
      <c r="C6300" s="442">
        <f>hourly1!$F6301*유형화!$G$71/hourly1!$F$8763+유형화!$G$72*hourly1!$G6301/hourly1!$F$8763+유형화!$G$74*hourly1!I6301/hourly1!$I$8763</f>
        <v>0.4582942410703672</v>
      </c>
      <c r="D6300" s="14">
        <v>262.968053</v>
      </c>
      <c r="E6300" s="14">
        <v>704.77985200000046</v>
      </c>
      <c r="F6300" s="1">
        <v>831735</v>
      </c>
      <c r="G6300" s="15">
        <f t="shared" si="196"/>
        <v>0.30091367345629849</v>
      </c>
      <c r="H6300" s="15">
        <f t="shared" si="197"/>
        <v>0.48889104996722149</v>
      </c>
    </row>
    <row r="6301" spans="1:8">
      <c r="A6301" s="1">
        <v>6300</v>
      </c>
      <c r="B6301" s="444">
        <f>유형화!$F$71*hourly1!B6302/hourly1!$B$8763+유형화!$F$72*hourly1!C6302/hourly1!$C$8763+유형화!$F$73*hourly1!D6302/hourly1!$D$8763+유형화!$F$74*hourly1!E6302/hourly1!$E$8763</f>
        <v>347.04612264874919</v>
      </c>
      <c r="C6301" s="442">
        <f>hourly1!$F6302*유형화!$G$71/hourly1!$F$8763+유형화!$G$72*hourly1!$G6302/hourly1!$F$8763+유형화!$G$74*hourly1!I6302/hourly1!$I$8763</f>
        <v>0.44219627708514631</v>
      </c>
      <c r="D6301" s="14">
        <v>201.08714999999989</v>
      </c>
      <c r="E6301" s="14">
        <v>836.5931139999999</v>
      </c>
      <c r="F6301" s="1">
        <v>861557</v>
      </c>
      <c r="G6301" s="15">
        <f t="shared" si="196"/>
        <v>0.23010351371981178</v>
      </c>
      <c r="H6301" s="15">
        <f t="shared" si="197"/>
        <v>0.39909937896982023</v>
      </c>
    </row>
    <row r="6302" spans="1:8">
      <c r="A6302" s="1">
        <v>6301</v>
      </c>
      <c r="B6302" s="444">
        <f>유형화!$F$71*hourly1!B6303/hourly1!$B$8763+유형화!$F$72*hourly1!C6303/hourly1!$C$8763+유형화!$F$73*hourly1!D6303/hourly1!$D$8763+유형화!$F$74*hourly1!E6303/hourly1!$E$8763</f>
        <v>196.56382842049538</v>
      </c>
      <c r="C6302" s="442">
        <f>hourly1!$F6303*유형화!$G$71/hourly1!$F$8763+유형화!$G$72*hourly1!$G6303/hourly1!$F$8763+유형화!$G$74*hourly1!I6303/hourly1!$I$8763</f>
        <v>0.55362820011347658</v>
      </c>
      <c r="D6302" s="14">
        <v>189.384051</v>
      </c>
      <c r="E6302" s="14">
        <v>905.05959599999983</v>
      </c>
      <c r="F6302" s="1">
        <v>822101</v>
      </c>
      <c r="G6302" s="15">
        <f t="shared" si="196"/>
        <v>0.21671168733353699</v>
      </c>
      <c r="H6302" s="15">
        <f t="shared" si="197"/>
        <v>0.38073603476825923</v>
      </c>
    </row>
    <row r="6303" spans="1:8">
      <c r="A6303" s="1">
        <v>6302</v>
      </c>
      <c r="B6303" s="444">
        <f>유형화!$F$71*hourly1!B6304/hourly1!$B$8763+유형화!$F$72*hourly1!C6304/hourly1!$C$8763+유형화!$F$73*hourly1!D6304/hourly1!$D$8763+유형화!$F$74*hourly1!E6304/hourly1!$E$8763</f>
        <v>274.98519075307246</v>
      </c>
      <c r="C6303" s="442">
        <f>hourly1!$F6304*유형화!$G$71/hourly1!$F$8763+유형화!$G$72*hourly1!$G6304/hourly1!$F$8763+유형화!$G$74*hourly1!I6304/hourly1!$I$8763</f>
        <v>0.51640075695893195</v>
      </c>
      <c r="D6303" s="14">
        <v>202.68474100000009</v>
      </c>
      <c r="E6303" s="14">
        <v>914.75775100000033</v>
      </c>
      <c r="F6303" s="1">
        <v>842845</v>
      </c>
      <c r="G6303" s="15">
        <f t="shared" si="196"/>
        <v>0.23193163303319003</v>
      </c>
      <c r="H6303" s="15">
        <f t="shared" si="197"/>
        <v>0.40156982824498921</v>
      </c>
    </row>
    <row r="6304" spans="1:8">
      <c r="A6304" s="1">
        <v>6303</v>
      </c>
      <c r="B6304" s="444">
        <f>유형화!$F$71*hourly1!B6305/hourly1!$B$8763+유형화!$F$72*hourly1!C6305/hourly1!$C$8763+유형화!$F$73*hourly1!D6305/hourly1!$D$8763+유형화!$F$74*hourly1!E6305/hourly1!$E$8763</f>
        <v>407.78751318242064</v>
      </c>
      <c r="C6304" s="442">
        <f>hourly1!$F6305*유형화!$G$71/hourly1!$F$8763+유형화!$G$72*hourly1!$G6305/hourly1!$F$8763+유형화!$G$74*hourly1!I6305/hourly1!$I$8763</f>
        <v>0.3888901006381027</v>
      </c>
      <c r="D6304" s="14">
        <v>197.52795499999999</v>
      </c>
      <c r="E6304" s="14">
        <v>895.9300020000012</v>
      </c>
      <c r="F6304" s="1">
        <v>835899</v>
      </c>
      <c r="G6304" s="15">
        <f t="shared" si="196"/>
        <v>0.22603073594403661</v>
      </c>
      <c r="H6304" s="15">
        <f t="shared" si="197"/>
        <v>0.39356448341854644</v>
      </c>
    </row>
    <row r="6305" spans="1:8">
      <c r="A6305" s="1">
        <v>6304</v>
      </c>
      <c r="B6305" s="444">
        <f>유형화!$F$71*hourly1!B6306/hourly1!$B$8763+유형화!$F$72*hourly1!C6306/hourly1!$C$8763+유형화!$F$73*hourly1!D6306/hourly1!$D$8763+유형화!$F$74*hourly1!E6306/hourly1!$E$8763</f>
        <v>340.48105001757568</v>
      </c>
      <c r="C6305" s="442">
        <f>hourly1!$F6306*유형화!$G$71/hourly1!$F$8763+유형화!$G$72*hourly1!$G6306/hourly1!$F$8763+유형화!$G$74*hourly1!I6306/hourly1!$I$8763</f>
        <v>0.36767237214582504</v>
      </c>
      <c r="D6305" s="14">
        <v>147.55652499999999</v>
      </c>
      <c r="E6305" s="14">
        <v>747.99751599999945</v>
      </c>
      <c r="F6305" s="1">
        <v>839886</v>
      </c>
      <c r="G6305" s="15">
        <f t="shared" si="196"/>
        <v>0.16884855583653785</v>
      </c>
      <c r="H6305" s="15">
        <f t="shared" si="197"/>
        <v>0.31103133432299152</v>
      </c>
    </row>
    <row r="6306" spans="1:8">
      <c r="A6306" s="1">
        <v>6305</v>
      </c>
      <c r="B6306" s="444">
        <f>유형화!$F$71*hourly1!B6307/hourly1!$B$8763+유형화!$F$72*hourly1!C6307/hourly1!$C$8763+유형화!$F$73*hourly1!D6307/hourly1!$D$8763+유형화!$F$74*hourly1!E6307/hourly1!$E$8763</f>
        <v>297.45846791772755</v>
      </c>
      <c r="C6306" s="442">
        <f>hourly1!$F6307*유형화!$G$71/hourly1!$F$8763+유형화!$G$72*hourly1!$G6307/hourly1!$F$8763+유형화!$G$74*hourly1!I6307/hourly1!$I$8763</f>
        <v>0.38893011025728008</v>
      </c>
      <c r="D6306" s="14">
        <v>120.39910500000001</v>
      </c>
      <c r="E6306" s="14">
        <v>520.70827999999972</v>
      </c>
      <c r="F6306" s="1">
        <v>841949</v>
      </c>
      <c r="G6306" s="15">
        <f t="shared" si="196"/>
        <v>0.1377723892810683</v>
      </c>
      <c r="H6306" s="15">
        <f t="shared" si="197"/>
        <v>0.26203687507492995</v>
      </c>
    </row>
    <row r="6307" spans="1:8">
      <c r="A6307" s="1">
        <v>6306</v>
      </c>
      <c r="B6307" s="444">
        <f>유형화!$F$71*hourly1!B6308/hourly1!$B$8763+유형화!$F$72*hourly1!C6308/hourly1!$C$8763+유형화!$F$73*hourly1!D6308/hourly1!$D$8763+유형화!$F$74*hourly1!E6308/hourly1!$E$8763</f>
        <v>164.92961239002835</v>
      </c>
      <c r="C6307" s="442">
        <f>hourly1!$F6308*유형화!$G$71/hourly1!$F$8763+유형화!$G$72*hourly1!$G6308/hourly1!$F$8763+유형화!$G$74*hourly1!I6308/hourly1!$I$8763</f>
        <v>0.5165116593860225</v>
      </c>
      <c r="D6307" s="14">
        <v>103.10549</v>
      </c>
      <c r="E6307" s="14">
        <v>193.01792599999959</v>
      </c>
      <c r="F6307" s="1">
        <v>849500</v>
      </c>
      <c r="G6307" s="15">
        <f t="shared" si="196"/>
        <v>0.11798334967104028</v>
      </c>
      <c r="H6307" s="15">
        <f t="shared" si="197"/>
        <v>0.22914245112545101</v>
      </c>
    </row>
    <row r="6308" spans="1:8">
      <c r="A6308" s="1">
        <v>6307</v>
      </c>
      <c r="B6308" s="444">
        <f>유형화!$F$71*hourly1!B6309/hourly1!$B$8763+유형화!$F$72*hourly1!C6309/hourly1!$C$8763+유형화!$F$73*hourly1!D6309/hourly1!$D$8763+유형화!$F$74*hourly1!E6309/hourly1!$E$8763</f>
        <v>118.37598899433469</v>
      </c>
      <c r="C6308" s="442">
        <f>hourly1!$F6309*유형화!$G$71/hourly1!$F$8763+유형화!$G$72*hourly1!$G6309/hourly1!$F$8763+유형화!$G$74*hourly1!I6309/hourly1!$I$8763</f>
        <v>0.63892895265929428</v>
      </c>
      <c r="D6308" s="14">
        <v>92.758020000000016</v>
      </c>
      <c r="E6308" s="14">
        <v>22.55374100000002</v>
      </c>
      <c r="F6308" s="1">
        <v>841811</v>
      </c>
      <c r="G6308" s="15">
        <f t="shared" si="196"/>
        <v>0.10614276609764765</v>
      </c>
      <c r="H6308" s="15">
        <f t="shared" si="197"/>
        <v>0.20878688150516578</v>
      </c>
    </row>
    <row r="6309" spans="1:8">
      <c r="A6309" s="1">
        <v>6308</v>
      </c>
      <c r="B6309" s="444">
        <f>유형화!$F$71*hourly1!B6310/hourly1!$B$8763+유형화!$F$72*hourly1!C6310/hourly1!$C$8763+유형화!$F$73*hourly1!D6310/hourly1!$D$8763+유형화!$F$74*hourly1!E6310/hourly1!$E$8763</f>
        <v>126.68096339371523</v>
      </c>
      <c r="C6309" s="442">
        <f>hourly1!$F6310*유형화!$G$71/hourly1!$F$8763+유형화!$G$72*hourly1!$G6310/hourly1!$F$8763+유형화!$G$74*hourly1!I6310/hourly1!$I$8763</f>
        <v>0.64431207987344552</v>
      </c>
      <c r="D6309" s="14">
        <v>105.06789000000001</v>
      </c>
      <c r="E6309" s="14">
        <v>14.914717</v>
      </c>
      <c r="F6309" s="1">
        <v>843609</v>
      </c>
      <c r="G6309" s="15">
        <f t="shared" si="196"/>
        <v>0.12022891899421066</v>
      </c>
      <c r="H6309" s="15">
        <f t="shared" si="197"/>
        <v>0.23294494177758271</v>
      </c>
    </row>
    <row r="6310" spans="1:8">
      <c r="A6310" s="1">
        <v>6309</v>
      </c>
      <c r="B6310" s="444">
        <f>유형화!$F$71*hourly1!B6311/hourly1!$B$8763+유형화!$F$72*hourly1!C6311/hourly1!$C$8763+유형화!$F$73*hourly1!D6311/hourly1!$D$8763+유형화!$F$74*hourly1!E6311/hourly1!$E$8763</f>
        <v>64.047893113140859</v>
      </c>
      <c r="C6310" s="442">
        <f>hourly1!$F6311*유형화!$G$71/hourly1!$F$8763+유형화!$G$72*hourly1!$G6311/hourly1!$F$8763+유형화!$G$74*hourly1!I6311/hourly1!$I$8763</f>
        <v>0.54872445495558742</v>
      </c>
      <c r="D6310" s="14">
        <v>105.21866</v>
      </c>
      <c r="E6310" s="14">
        <v>18.073133999999989</v>
      </c>
      <c r="F6310" s="1">
        <v>863793</v>
      </c>
      <c r="G6310" s="15">
        <f t="shared" si="196"/>
        <v>0.12040144472130726</v>
      </c>
      <c r="H6310" s="15">
        <f t="shared" si="197"/>
        <v>0.23323633216939091</v>
      </c>
    </row>
    <row r="6311" spans="1:8">
      <c r="A6311" s="1">
        <v>6310</v>
      </c>
      <c r="B6311" s="444">
        <f>유형화!$F$71*hourly1!B6312/hourly1!$B$8763+유형화!$F$72*hourly1!C6312/hourly1!$C$8763+유형화!$F$73*hourly1!D6312/hourly1!$D$8763+유형화!$F$74*hourly1!E6312/hourly1!$E$8763</f>
        <v>62.427643741095181</v>
      </c>
      <c r="C6311" s="442">
        <f>hourly1!$F6312*유형화!$G$71/hourly1!$F$8763+유형화!$G$72*hourly1!$G6312/hourly1!$F$8763+유형화!$G$74*hourly1!I6312/hourly1!$I$8763</f>
        <v>0.4583335173156704</v>
      </c>
      <c r="D6311" s="14">
        <v>88.408238999999995</v>
      </c>
      <c r="E6311" s="14">
        <v>13.352266</v>
      </c>
      <c r="F6311" s="1">
        <v>883247</v>
      </c>
      <c r="G6311" s="15">
        <f t="shared" si="196"/>
        <v>0.10116532277512963</v>
      </c>
      <c r="H6311" s="15">
        <f t="shared" si="197"/>
        <v>0.20007344593335641</v>
      </c>
    </row>
    <row r="6312" spans="1:8">
      <c r="A6312" s="1">
        <v>6311</v>
      </c>
      <c r="B6312" s="444">
        <f>유형화!$F$71*hourly1!B6313/hourly1!$B$8763+유형화!$F$72*hourly1!C6313/hourly1!$C$8763+유형화!$F$73*hourly1!D6313/hourly1!$D$8763+유형화!$F$74*hourly1!E6313/hourly1!$E$8763</f>
        <v>60.807390762163259</v>
      </c>
      <c r="C6312" s="442">
        <f>hourly1!$F6313*유형화!$G$71/hourly1!$F$8763+유형화!$G$72*hourly1!$G6313/hourly1!$F$8763+유형화!$G$74*hourly1!I6313/hourly1!$I$8763</f>
        <v>0.35209412577998983</v>
      </c>
      <c r="D6312" s="14">
        <v>63.181288000000002</v>
      </c>
      <c r="E6312" s="14">
        <v>6.8353220000000006</v>
      </c>
      <c r="F6312" s="1">
        <v>921136</v>
      </c>
      <c r="G6312" s="15">
        <f t="shared" si="196"/>
        <v>7.2298186980835857E-2</v>
      </c>
      <c r="H6312" s="15">
        <f t="shared" si="197"/>
        <v>0.14761841736362677</v>
      </c>
    </row>
    <row r="6313" spans="1:8">
      <c r="A6313" s="1">
        <v>6312</v>
      </c>
      <c r="B6313" s="444">
        <f>유형화!$F$71*hourly1!B6314/hourly1!$B$8763+유형화!$F$72*hourly1!C6314/hourly1!$C$8763+유형화!$F$73*hourly1!D6314/hourly1!$D$8763+유형화!$F$74*hourly1!E6314/hourly1!$E$8763</f>
        <v>58.944508652524569</v>
      </c>
      <c r="C6313" s="442">
        <f>hourly1!$F6314*유형화!$G$71/hourly1!$F$8763+유형화!$G$72*hourly1!$G6314/hourly1!$F$8763+유형화!$G$74*hourly1!I6314/hourly1!$I$8763</f>
        <v>0.32035305258399316</v>
      </c>
      <c r="D6313" s="14">
        <v>55.532994000000002</v>
      </c>
      <c r="E6313" s="14">
        <v>1.2802500000000001</v>
      </c>
      <c r="F6313" s="1">
        <v>947042</v>
      </c>
      <c r="G6313" s="15">
        <f t="shared" si="196"/>
        <v>6.3546263631371933E-2</v>
      </c>
      <c r="H6313" s="15">
        <f t="shared" si="197"/>
        <v>0.13103661268262512</v>
      </c>
    </row>
    <row r="6314" spans="1:8">
      <c r="A6314" s="1">
        <v>6313</v>
      </c>
      <c r="B6314" s="444">
        <f>유형화!$F$71*hourly1!B6315/hourly1!$B$8763+유형화!$F$72*hourly1!C6315/hourly1!$C$8763+유형화!$F$73*hourly1!D6315/hourly1!$D$8763+유형화!$F$74*hourly1!E6315/hourly1!$E$8763</f>
        <v>58.944508652524569</v>
      </c>
      <c r="C6314" s="442">
        <f>hourly1!$F6315*유형화!$G$71/hourly1!$F$8763+유형화!$G$72*hourly1!$G6315/hourly1!$F$8763+유형화!$G$74*hourly1!I6315/hourly1!$I$8763</f>
        <v>0.26135230948390004</v>
      </c>
      <c r="D6314" s="14">
        <v>40.984647000000002</v>
      </c>
      <c r="E6314" s="14">
        <v>0.28955999999999998</v>
      </c>
      <c r="F6314" s="1">
        <v>885365</v>
      </c>
      <c r="G6314" s="15">
        <f t="shared" si="196"/>
        <v>4.6898627203509263E-2</v>
      </c>
      <c r="H6314" s="15">
        <f t="shared" si="197"/>
        <v>9.8569135083300119E-2</v>
      </c>
    </row>
    <row r="6315" spans="1:8">
      <c r="A6315" s="1">
        <v>6314</v>
      </c>
      <c r="B6315" s="444">
        <f>유형화!$F$71*hourly1!B6316/hourly1!$B$8763+유형화!$F$72*hourly1!C6316/hourly1!$C$8763+유형화!$F$73*hourly1!D6316/hourly1!$D$8763+유형화!$F$74*hourly1!E6316/hourly1!$E$8763</f>
        <v>58.702782349869331</v>
      </c>
      <c r="C6315" s="442">
        <f>hourly1!$F6316*유형화!$G$71/hourly1!$F$8763+유형화!$G$72*hourly1!$G6316/hourly1!$F$8763+유형화!$G$74*hourly1!I6316/hourly1!$I$8763</f>
        <v>0.26575393799540148</v>
      </c>
      <c r="D6315" s="14">
        <v>33.632874999999999</v>
      </c>
      <c r="E6315" s="14">
        <v>0.24496799999999999</v>
      </c>
      <c r="F6315" s="1">
        <v>784499</v>
      </c>
      <c r="G6315" s="15">
        <f t="shared" si="196"/>
        <v>3.848601322361582E-2</v>
      </c>
      <c r="H6315" s="15">
        <f t="shared" si="197"/>
        <v>8.1682265788694655E-2</v>
      </c>
    </row>
    <row r="6316" spans="1:8">
      <c r="A6316" s="1">
        <v>6315</v>
      </c>
      <c r="B6316" s="444">
        <f>유형화!$F$71*hourly1!B6317/hourly1!$B$8763+유형화!$F$72*hourly1!C6317/hourly1!$C$8763+유형화!$F$73*hourly1!D6317/hourly1!$D$8763+유형화!$F$74*hourly1!E6317/hourly1!$E$8763</f>
        <v>58.702782349869331</v>
      </c>
      <c r="C6316" s="442">
        <f>hourly1!$F6317*유형화!$G$71/hourly1!$F$8763+유형화!$G$72*hourly1!$G6317/hourly1!$F$8763+유형화!$G$74*hourly1!I6317/hourly1!$I$8763</f>
        <v>0.24865866702622613</v>
      </c>
      <c r="D6316" s="14">
        <v>41.697268000000001</v>
      </c>
      <c r="E6316" s="14">
        <v>5.0231999999999999E-2</v>
      </c>
      <c r="F6316" s="1">
        <v>627833</v>
      </c>
      <c r="G6316" s="15">
        <f t="shared" si="196"/>
        <v>4.7714077599273118E-2</v>
      </c>
      <c r="H6316" s="15">
        <f t="shared" si="197"/>
        <v>0.10018856629879086</v>
      </c>
    </row>
    <row r="6317" spans="1:8">
      <c r="A6317" s="1">
        <v>6316</v>
      </c>
      <c r="B6317" s="444">
        <f>유형화!$F$71*hourly1!B6318/hourly1!$B$8763+유형화!$F$72*hourly1!C6318/hourly1!$C$8763+유형화!$F$73*hourly1!D6318/hourly1!$D$8763+유형화!$F$74*hourly1!E6318/hourly1!$E$8763</f>
        <v>58.702782349869331</v>
      </c>
      <c r="C6317" s="442">
        <f>hourly1!$F6318*유형화!$G$71/hourly1!$F$8763+유형화!$G$72*hourly1!$G6318/hourly1!$F$8763+유형화!$G$74*hourly1!I6318/hourly1!$I$8763</f>
        <v>0.23598751470071769</v>
      </c>
      <c r="D6317" s="14">
        <v>56.330615000000002</v>
      </c>
      <c r="E6317" s="14">
        <v>3.4439999999999998E-2</v>
      </c>
      <c r="F6317" s="1">
        <v>507096</v>
      </c>
      <c r="G6317" s="15">
        <f t="shared" si="196"/>
        <v>6.4458979310701561E-2</v>
      </c>
      <c r="H6317" s="15">
        <f t="shared" si="197"/>
        <v>0.1327812452520005</v>
      </c>
    </row>
    <row r="6318" spans="1:8">
      <c r="A6318" s="1">
        <v>6317</v>
      </c>
      <c r="B6318" s="444">
        <f>유형화!$F$71*hourly1!B6319/hourly1!$B$8763+유형화!$F$72*hourly1!C6319/hourly1!$C$8763+유형화!$F$73*hourly1!D6319/hourly1!$D$8763+유형화!$F$74*hourly1!E6319/hourly1!$E$8763</f>
        <v>58.702782349869331</v>
      </c>
      <c r="C6318" s="442">
        <f>hourly1!$F6319*유형화!$G$71/hourly1!$F$8763+유형화!$G$72*hourly1!$G6319/hourly1!$F$8763+유형화!$G$74*hourly1!I6319/hourly1!$I$8763</f>
        <v>0.23601424210416047</v>
      </c>
      <c r="D6318" s="14">
        <v>74.865162999999995</v>
      </c>
      <c r="E6318" s="14">
        <v>0</v>
      </c>
      <c r="F6318" s="1">
        <v>565402</v>
      </c>
      <c r="G6318" s="15">
        <f t="shared" si="196"/>
        <v>8.5668015392860522E-2</v>
      </c>
      <c r="H6318" s="15">
        <f t="shared" si="197"/>
        <v>0.17232954214418164</v>
      </c>
    </row>
    <row r="6319" spans="1:8">
      <c r="A6319" s="1">
        <v>6318</v>
      </c>
      <c r="B6319" s="444">
        <f>유형화!$F$71*hourly1!B6320/hourly1!$B$8763+유형화!$F$72*hourly1!C6320/hourly1!$C$8763+유형화!$F$73*hourly1!D6320/hourly1!$D$8763+유형화!$F$74*hourly1!E6320/hourly1!$E$8763</f>
        <v>60.565664459508021</v>
      </c>
      <c r="C6319" s="442">
        <f>hourly1!$F6320*유형화!$G$71/hourly1!$F$8763+유형화!$G$72*hourly1!$G6320/hourly1!$F$8763+유형화!$G$74*hourly1!I6320/hourly1!$I$8763</f>
        <v>0.2746597858749123</v>
      </c>
      <c r="D6319" s="14">
        <v>68.203193999999982</v>
      </c>
      <c r="E6319" s="14">
        <v>8.6946000000000009E-2</v>
      </c>
      <c r="F6319" s="1">
        <v>899149</v>
      </c>
      <c r="G6319" s="15">
        <f t="shared" si="196"/>
        <v>7.8044741229432057E-2</v>
      </c>
      <c r="H6319" s="15">
        <f t="shared" si="197"/>
        <v>0.15832997585038655</v>
      </c>
    </row>
    <row r="6320" spans="1:8">
      <c r="A6320" s="1">
        <v>6319</v>
      </c>
      <c r="B6320" s="444">
        <f>유형화!$F$71*hourly1!B6321/hourly1!$B$8763+유형화!$F$72*hourly1!C6321/hourly1!$C$8763+유형화!$F$73*hourly1!D6321/hourly1!$D$8763+유형화!$F$74*hourly1!E6321/hourly1!$E$8763</f>
        <v>72.111119134815169</v>
      </c>
      <c r="C6320" s="442">
        <f>hourly1!$F6321*유형화!$G$71/hourly1!$F$8763+유형화!$G$72*hourly1!$G6321/hourly1!$F$8763+유형화!$G$74*hourly1!I6321/hourly1!$I$8763</f>
        <v>0.36968034981545539</v>
      </c>
      <c r="D6320" s="14">
        <v>72.926936999999995</v>
      </c>
      <c r="E6320" s="14">
        <v>16.430403999999999</v>
      </c>
      <c r="F6320" s="1">
        <v>961490</v>
      </c>
      <c r="G6320" s="15">
        <f t="shared" si="196"/>
        <v>8.3450108316336258E-2</v>
      </c>
      <c r="H6320" s="15">
        <f t="shared" si="197"/>
        <v>0.16828094170906283</v>
      </c>
    </row>
    <row r="6321" spans="1:8">
      <c r="A6321" s="1">
        <v>6320</v>
      </c>
      <c r="B6321" s="444">
        <f>유형화!$F$71*hourly1!B6322/hourly1!$B$8763+유형화!$F$72*hourly1!C6322/hourly1!$C$8763+유형화!$F$73*hourly1!D6322/hourly1!$D$8763+유형화!$F$74*hourly1!E6322/hourly1!$E$8763</f>
        <v>107.90857490876175</v>
      </c>
      <c r="C6321" s="442">
        <f>hourly1!$F6322*유형화!$G$71/hourly1!$F$8763+유형화!$G$72*hourly1!$G6322/hourly1!$F$8763+유형화!$G$74*hourly1!I6322/hourly1!$I$8763</f>
        <v>0.47456617763592501</v>
      </c>
      <c r="D6321" s="14">
        <v>56.611604</v>
      </c>
      <c r="E6321" s="14">
        <v>223.804689</v>
      </c>
      <c r="F6321" s="1">
        <v>946038</v>
      </c>
      <c r="G6321" s="15">
        <f t="shared" si="196"/>
        <v>6.478051430792349E-2</v>
      </c>
      <c r="H6321" s="15">
        <f t="shared" si="197"/>
        <v>0.13339499200947175</v>
      </c>
    </row>
    <row r="6322" spans="1:8">
      <c r="A6322" s="1">
        <v>6321</v>
      </c>
      <c r="B6322" s="444">
        <f>유형화!$F$71*hourly1!B6323/hourly1!$B$8763+유형화!$F$72*hourly1!C6323/hourly1!$C$8763+유형화!$F$73*hourly1!D6323/hourly1!$D$8763+유형화!$F$74*hourly1!E6323/hourly1!$E$8763</f>
        <v>109.81313598291885</v>
      </c>
      <c r="C6322" s="442">
        <f>hourly1!$F6323*유형화!$G$71/hourly1!$F$8763+유형화!$G$72*hourly1!$G6323/hourly1!$F$8763+유형화!$G$74*hourly1!I6323/hourly1!$I$8763</f>
        <v>0.63431489018201292</v>
      </c>
      <c r="D6322" s="14">
        <v>33.450560000000003</v>
      </c>
      <c r="E6322" s="14">
        <v>550.59274700000026</v>
      </c>
      <c r="F6322" s="1">
        <v>908212</v>
      </c>
      <c r="G6322" s="15">
        <f t="shared" si="196"/>
        <v>3.8277390633341769E-2</v>
      </c>
      <c r="H6322" s="15">
        <f t="shared" si="197"/>
        <v>8.1259276543087539E-2</v>
      </c>
    </row>
    <row r="6323" spans="1:8">
      <c r="A6323" s="1">
        <v>6322</v>
      </c>
      <c r="B6323" s="444">
        <f>유형화!$F$71*hourly1!B6324/hourly1!$B$8763+유형화!$F$72*hourly1!C6324/hourly1!$C$8763+유형화!$F$73*hourly1!D6324/hourly1!$D$8763+유형화!$F$74*hourly1!E6324/hourly1!$E$8763</f>
        <v>114.16184169395544</v>
      </c>
      <c r="C6323" s="442">
        <f>hourly1!$F6324*유형화!$G$71/hourly1!$F$8763+유형화!$G$72*hourly1!$G6324/hourly1!$F$8763+유형화!$G$74*hourly1!I6324/hourly1!$I$8763</f>
        <v>0.62962048252243241</v>
      </c>
      <c r="D6323" s="14">
        <v>16.206123999999999</v>
      </c>
      <c r="E6323" s="14">
        <v>788.61941300000069</v>
      </c>
      <c r="F6323" s="1">
        <v>910050</v>
      </c>
      <c r="G6323" s="15">
        <f t="shared" si="196"/>
        <v>1.8544626427790003E-2</v>
      </c>
      <c r="H6323" s="15">
        <f t="shared" si="197"/>
        <v>4.0296924775352856E-2</v>
      </c>
    </row>
    <row r="6324" spans="1:8">
      <c r="A6324" s="1">
        <v>6323</v>
      </c>
      <c r="B6324" s="444">
        <f>유형화!$F$71*hourly1!B6325/hourly1!$B$8763+유형화!$F$72*hourly1!C6325/hourly1!$C$8763+유형화!$F$73*hourly1!D6325/hourly1!$D$8763+유형화!$F$74*hourly1!E6325/hourly1!$E$8763</f>
        <v>117.51419383142148</v>
      </c>
      <c r="C6324" s="442">
        <f>hourly1!$F6325*유형화!$G$71/hourly1!$F$8763+유형화!$G$72*hourly1!$G6325/hourly1!$F$8763+유형화!$G$74*hourly1!I6325/hourly1!$I$8763</f>
        <v>0.58843713920038754</v>
      </c>
      <c r="D6324" s="14">
        <v>14.707086</v>
      </c>
      <c r="E6324" s="14">
        <v>971.78193400000043</v>
      </c>
      <c r="F6324" s="1">
        <v>879801</v>
      </c>
      <c r="G6324" s="15">
        <f t="shared" si="196"/>
        <v>1.6829281061367937E-2</v>
      </c>
      <c r="H6324" s="15">
        <f t="shared" si="197"/>
        <v>3.6644654025059044E-2</v>
      </c>
    </row>
    <row r="6325" spans="1:8">
      <c r="A6325" s="1">
        <v>6324</v>
      </c>
      <c r="B6325" s="444">
        <f>유형화!$F$71*hourly1!B6326/hourly1!$B$8763+유형화!$F$72*hourly1!C6326/hourly1!$C$8763+유형화!$F$73*hourly1!D6326/hourly1!$D$8763+유형화!$F$74*hourly1!E6326/hourly1!$E$8763</f>
        <v>116.15416326783121</v>
      </c>
      <c r="C6325" s="442">
        <f>hourly1!$F6326*유형화!$G$71/hourly1!$F$8763+유형화!$G$72*hourly1!$G6326/hourly1!$F$8763+유형화!$G$74*hourly1!I6326/hourly1!$I$8763</f>
        <v>0.61573714466760665</v>
      </c>
      <c r="D6325" s="14">
        <v>7.089283</v>
      </c>
      <c r="E6325" s="14">
        <v>1143.3478960000009</v>
      </c>
      <c r="F6325" s="1">
        <v>896121</v>
      </c>
      <c r="G6325" s="15">
        <f t="shared" si="196"/>
        <v>8.1122484855652346E-3</v>
      </c>
      <c r="H6325" s="15">
        <f t="shared" si="197"/>
        <v>1.7850234312483556E-2</v>
      </c>
    </row>
    <row r="6326" spans="1:8">
      <c r="A6326" s="1">
        <v>6325</v>
      </c>
      <c r="B6326" s="444">
        <f>유형화!$F$71*hourly1!B6327/hourly1!$B$8763+유형화!$F$72*hourly1!C6327/hourly1!$C$8763+유형화!$F$73*hourly1!D6327/hourly1!$D$8763+유형화!$F$74*hourly1!E6327/hourly1!$E$8763</f>
        <v>122.00513613587137</v>
      </c>
      <c r="C6326" s="442">
        <f>hourly1!$F6327*유형화!$G$71/hourly1!$F$8763+유형화!$G$72*hourly1!$G6327/hourly1!$F$8763+유형화!$G$74*hourly1!I6327/hourly1!$I$8763</f>
        <v>0.62010471203691642</v>
      </c>
      <c r="D6326" s="14">
        <v>10.47457</v>
      </c>
      <c r="E6326" s="14">
        <v>1149.0300179999999</v>
      </c>
      <c r="F6326" s="1">
        <v>873469</v>
      </c>
      <c r="G6326" s="15">
        <f t="shared" si="196"/>
        <v>1.1986023779759821E-2</v>
      </c>
      <c r="H6326" s="15">
        <f t="shared" si="197"/>
        <v>2.6251041544997404E-2</v>
      </c>
    </row>
    <row r="6327" spans="1:8">
      <c r="A6327" s="1">
        <v>6326</v>
      </c>
      <c r="B6327" s="444">
        <f>유형화!$F$71*hourly1!B6328/hourly1!$B$8763+유형화!$F$72*hourly1!C6328/hourly1!$C$8763+유형화!$F$73*hourly1!D6328/hourly1!$D$8763+유형화!$F$74*hourly1!E6328/hourly1!$E$8763</f>
        <v>110.01172503252174</v>
      </c>
      <c r="C6327" s="442">
        <f>hourly1!$F6328*유형화!$G$71/hourly1!$F$8763+유형화!$G$72*hourly1!$G6328/hourly1!$F$8763+유형화!$G$74*hourly1!I6328/hourly1!$I$8763</f>
        <v>0.53804392378466948</v>
      </c>
      <c r="D6327" s="14">
        <v>14.953028</v>
      </c>
      <c r="E6327" s="14">
        <v>1165.719405999999</v>
      </c>
      <c r="F6327" s="1">
        <v>876979</v>
      </c>
      <c r="G6327" s="15">
        <f t="shared" si="196"/>
        <v>1.7110711865729517E-2</v>
      </c>
      <c r="H6327" s="15">
        <f t="shared" si="197"/>
        <v>3.7244898153999284E-2</v>
      </c>
    </row>
    <row r="6328" spans="1:8">
      <c r="A6328" s="1">
        <v>6327</v>
      </c>
      <c r="B6328" s="444">
        <f>유형화!$F$71*hourly1!B6329/hourly1!$B$8763+유형화!$F$72*hourly1!C6329/hourly1!$C$8763+유형화!$F$73*hourly1!D6329/hourly1!$D$8763+유형화!$F$74*hourly1!E6329/hourly1!$E$8763</f>
        <v>110.89794669814297</v>
      </c>
      <c r="C6328" s="442">
        <f>hourly1!$F6329*유형화!$G$71/hourly1!$F$8763+유형화!$G$72*hourly1!$G6329/hourly1!$F$8763+유형화!$G$74*hourly1!I6329/hourly1!$I$8763</f>
        <v>0.47420674295121112</v>
      </c>
      <c r="D6328" s="14">
        <v>19.817728999999989</v>
      </c>
      <c r="E6328" s="14">
        <v>1104.260774000001</v>
      </c>
      <c r="F6328" s="1">
        <v>884698</v>
      </c>
      <c r="G6328" s="15">
        <f t="shared" si="196"/>
        <v>2.2677376833114455E-2</v>
      </c>
      <c r="H6328" s="15">
        <f t="shared" si="197"/>
        <v>4.9035075654127874E-2</v>
      </c>
    </row>
    <row r="6329" spans="1:8">
      <c r="A6329" s="1">
        <v>6328</v>
      </c>
      <c r="B6329" s="444">
        <f>유형화!$F$71*hourly1!B6330/hourly1!$B$8763+유형화!$F$72*hourly1!C6330/hourly1!$C$8763+유형화!$F$73*hourly1!D6330/hourly1!$D$8763+유형화!$F$74*hourly1!E6330/hourly1!$E$8763</f>
        <v>109.50851640473466</v>
      </c>
      <c r="C6329" s="442">
        <f>hourly1!$F6330*유형화!$G$71/hourly1!$F$8763+유형화!$G$72*hourly1!$G6330/hourly1!$F$8763+유형화!$G$74*hourly1!I6330/hourly1!$I$8763</f>
        <v>0.41952263847910987</v>
      </c>
      <c r="D6329" s="14">
        <v>25.440083999999999</v>
      </c>
      <c r="E6329" s="14">
        <v>838.89932699999918</v>
      </c>
      <c r="F6329" s="1">
        <v>891147</v>
      </c>
      <c r="G6329" s="15">
        <f t="shared" si="196"/>
        <v>2.9111023343496422E-2</v>
      </c>
      <c r="H6329" s="15">
        <f t="shared" si="197"/>
        <v>6.2468524172265547E-2</v>
      </c>
    </row>
    <row r="6330" spans="1:8">
      <c r="A6330" s="1">
        <v>6329</v>
      </c>
      <c r="B6330" s="444">
        <f>유형화!$F$71*hourly1!B6331/hourly1!$B$8763+유형화!$F$72*hourly1!C6331/hourly1!$C$8763+유형화!$F$73*hourly1!D6331/hourly1!$D$8763+유형화!$F$74*hourly1!E6331/hourly1!$E$8763</f>
        <v>108.14871668186433</v>
      </c>
      <c r="C6330" s="442">
        <f>hourly1!$F6331*유형화!$G$71/hourly1!$F$8763+유형화!$G$72*hourly1!$G6331/hourly1!$F$8763+유형화!$G$74*hourly1!I6331/hourly1!$I$8763</f>
        <v>0.47423493710240305</v>
      </c>
      <c r="D6330" s="14">
        <v>21.17482200000001</v>
      </c>
      <c r="E6330" s="14">
        <v>539.80412000000058</v>
      </c>
      <c r="F6330" s="1">
        <v>855839</v>
      </c>
      <c r="G6330" s="15">
        <f t="shared" si="196"/>
        <v>2.4230294897468967E-2</v>
      </c>
      <c r="H6330" s="15">
        <f t="shared" si="197"/>
        <v>5.2296353468525368E-2</v>
      </c>
    </row>
    <row r="6331" spans="1:8">
      <c r="A6331" s="1">
        <v>6330</v>
      </c>
      <c r="B6331" s="444">
        <f>유형화!$F$71*hourly1!B6332/hourly1!$B$8763+유형화!$F$72*hourly1!C6332/hourly1!$C$8763+유형화!$F$73*hourly1!D6332/hourly1!$D$8763+유형화!$F$74*hourly1!E6332/hourly1!$E$8763</f>
        <v>107.53699709424565</v>
      </c>
      <c r="C6331" s="442">
        <f>hourly1!$F6332*유형화!$G$71/hourly1!$F$8763+유형화!$G$72*hourly1!$G6332/hourly1!$F$8763+유형화!$G$74*hourly1!I6332/hourly1!$I$8763</f>
        <v>0.54724597322367563</v>
      </c>
      <c r="D6331" s="14">
        <v>18.383828999999999</v>
      </c>
      <c r="E6331" s="14">
        <v>200.8275289999996</v>
      </c>
      <c r="F6331" s="1">
        <v>849960</v>
      </c>
      <c r="G6331" s="15">
        <f t="shared" si="196"/>
        <v>2.1036568714232488E-2</v>
      </c>
      <c r="H6331" s="15">
        <f t="shared" si="197"/>
        <v>4.5576106708786375E-2</v>
      </c>
    </row>
    <row r="6332" spans="1:8">
      <c r="A6332" s="1">
        <v>6331</v>
      </c>
      <c r="B6332" s="444">
        <f>유형화!$F$71*hourly1!B6333/hourly1!$B$8763+유형화!$F$72*hourly1!C6333/hourly1!$C$8763+유형화!$F$73*hourly1!D6333/hourly1!$D$8763+유형화!$F$74*hourly1!E6333/hourly1!$E$8763</f>
        <v>118.37811345033553</v>
      </c>
      <c r="C6332" s="442">
        <f>hourly1!$F6333*유형화!$G$71/hourly1!$F$8763+유형화!$G$72*hourly1!$G6333/hourly1!$F$8763+유형화!$G$74*hourly1!I6333/hourly1!$I$8763</f>
        <v>0.67499196107238058</v>
      </c>
      <c r="D6332" s="14">
        <v>46.173304000000023</v>
      </c>
      <c r="E6332" s="14">
        <v>23.18820999999997</v>
      </c>
      <c r="F6332" s="1">
        <v>847382</v>
      </c>
      <c r="G6332" s="15">
        <f t="shared" si="196"/>
        <v>5.2835994196809941E-2</v>
      </c>
      <c r="H6332" s="15">
        <f t="shared" si="197"/>
        <v>0.11029102118113816</v>
      </c>
    </row>
    <row r="6333" spans="1:8">
      <c r="A6333" s="1">
        <v>6332</v>
      </c>
      <c r="B6333" s="444">
        <f>유형화!$F$71*hourly1!B6334/hourly1!$B$8763+유형화!$F$72*hourly1!C6334/hourly1!$C$8763+유형화!$F$73*hourly1!D6334/hourly1!$D$8763+유형화!$F$74*hourly1!E6334/hourly1!$E$8763</f>
        <v>126.68275962306737</v>
      </c>
      <c r="C6333" s="442">
        <f>hourly1!$F6334*유형화!$G$71/hourly1!$F$8763+유형화!$G$72*hourly1!$G6334/hourly1!$F$8763+유형화!$G$74*hourly1!I6334/hourly1!$I$8763</f>
        <v>0.57925529828593492</v>
      </c>
      <c r="D6333" s="14">
        <v>43.265214999999991</v>
      </c>
      <c r="E6333" s="14">
        <v>17.507757999999999</v>
      </c>
      <c r="F6333" s="1">
        <v>864494</v>
      </c>
      <c r="G6333" s="15">
        <f t="shared" si="196"/>
        <v>4.9508275358933221E-2</v>
      </c>
      <c r="H6333" s="15">
        <f t="shared" si="197"/>
        <v>0.10374100935027412</v>
      </c>
    </row>
    <row r="6334" spans="1:8">
      <c r="A6334" s="1">
        <v>6333</v>
      </c>
      <c r="B6334" s="444">
        <f>유형화!$F$71*hourly1!B6335/hourly1!$B$8763+유형화!$F$72*hourly1!C6335/hourly1!$C$8763+유형화!$F$73*hourly1!D6335/hourly1!$D$8763+유형화!$F$74*hourly1!E6335/hourly1!$E$8763</f>
        <v>64.047893113140859</v>
      </c>
      <c r="C6334" s="442">
        <f>hourly1!$F6335*유형화!$G$71/hourly1!$F$8763+유형화!$G$72*hourly1!$G6335/hourly1!$F$8763+유형화!$G$74*hourly1!I6335/hourly1!$I$8763</f>
        <v>0.41974313955751341</v>
      </c>
      <c r="D6334" s="14">
        <v>62.346066999999991</v>
      </c>
      <c r="E6334" s="14">
        <v>19.417867999999999</v>
      </c>
      <c r="F6334" s="1">
        <v>854507</v>
      </c>
      <c r="G6334" s="15">
        <f t="shared" si="196"/>
        <v>7.1342445717246517E-2</v>
      </c>
      <c r="H6334" s="15">
        <f t="shared" si="197"/>
        <v>0.14582349569549202</v>
      </c>
    </row>
    <row r="6335" spans="1:8">
      <c r="A6335" s="1">
        <v>6334</v>
      </c>
      <c r="B6335" s="444">
        <f>유형화!$F$71*hourly1!B6336/hourly1!$B$8763+유형화!$F$72*hourly1!C6336/hourly1!$C$8763+유형화!$F$73*hourly1!D6336/hourly1!$D$8763+유형화!$F$74*hourly1!E6336/hourly1!$E$8763</f>
        <v>62.427643741095181</v>
      </c>
      <c r="C6335" s="442">
        <f>hourly1!$F6336*유형화!$G$71/hourly1!$F$8763+유형화!$G$72*hourly1!$G6336/hourly1!$F$8763+유형화!$G$74*hourly1!I6336/hourly1!$I$8763</f>
        <v>0.4152487799938222</v>
      </c>
      <c r="D6335" s="14">
        <v>30.937922</v>
      </c>
      <c r="E6335" s="14">
        <v>15.289872000000001</v>
      </c>
      <c r="F6335" s="1">
        <v>896947</v>
      </c>
      <c r="G6335" s="15">
        <f t="shared" si="196"/>
        <v>3.5402185367834148E-2</v>
      </c>
      <c r="H6335" s="15">
        <f t="shared" si="197"/>
        <v>7.540864108514686E-2</v>
      </c>
    </row>
    <row r="6336" spans="1:8">
      <c r="A6336" s="1">
        <v>6335</v>
      </c>
      <c r="B6336" s="444">
        <f>유형화!$F$71*hourly1!B6337/hourly1!$B$8763+유형화!$F$72*hourly1!C6337/hourly1!$C$8763+유형화!$F$73*hourly1!D6337/hourly1!$D$8763+유형화!$F$74*hourly1!E6337/hourly1!$E$8763</f>
        <v>60.807390762163259</v>
      </c>
      <c r="C6336" s="442">
        <f>hourly1!$F6337*유형화!$G$71/hourly1!$F$8763+유형화!$G$72*hourly1!$G6337/hourly1!$F$8763+유형화!$G$74*hourly1!I6337/hourly1!$I$8763</f>
        <v>0.37884336746711744</v>
      </c>
      <c r="D6336" s="14">
        <v>23.282589999999999</v>
      </c>
      <c r="E6336" s="14">
        <v>8.9163919999999983</v>
      </c>
      <c r="F6336" s="1">
        <v>903062</v>
      </c>
      <c r="G6336" s="15">
        <f t="shared" si="196"/>
        <v>2.6642208452890972E-2</v>
      </c>
      <c r="H6336" s="15">
        <f t="shared" si="197"/>
        <v>5.7337833061181745E-2</v>
      </c>
    </row>
    <row r="6337" spans="1:8">
      <c r="A6337" s="1">
        <v>6336</v>
      </c>
      <c r="B6337" s="444">
        <f>유형화!$F$71*hourly1!B6338/hourly1!$B$8763+유형화!$F$72*hourly1!C6338/hourly1!$C$8763+유형화!$F$73*hourly1!D6338/hourly1!$D$8763+유형화!$F$74*hourly1!E6338/hourly1!$E$8763</f>
        <v>58.944508652524569</v>
      </c>
      <c r="C6337" s="442">
        <f>hourly1!$F6338*유형화!$G$71/hourly1!$F$8763+유형화!$G$72*hourly1!$G6338/hourly1!$F$8763+유형화!$G$74*hourly1!I6338/hourly1!$I$8763</f>
        <v>0.31523222875911866</v>
      </c>
      <c r="D6337" s="14">
        <v>28.77039000000001</v>
      </c>
      <c r="E6337" s="14">
        <v>1.7803599999999999</v>
      </c>
      <c r="F6337" s="1">
        <v>944170</v>
      </c>
      <c r="G6337" s="15">
        <f t="shared" si="196"/>
        <v>3.2921884019388316E-2</v>
      </c>
      <c r="H6337" s="15">
        <f t="shared" si="197"/>
        <v>7.0329820901415346E-2</v>
      </c>
    </row>
    <row r="6338" spans="1:8">
      <c r="A6338" s="1">
        <v>6337</v>
      </c>
      <c r="B6338" s="444">
        <f>유형화!$F$71*hourly1!B6339/hourly1!$B$8763+유형화!$F$72*hourly1!C6339/hourly1!$C$8763+유형화!$F$73*hourly1!D6339/hourly1!$D$8763+유형화!$F$74*hourly1!E6339/hourly1!$E$8763</f>
        <v>58.944508652524569</v>
      </c>
      <c r="C6338" s="442">
        <f>hourly1!$F6339*유형화!$G$71/hourly1!$F$8763+유형화!$G$72*hourly1!$G6339/hourly1!$F$8763+유형화!$G$74*hourly1!I6339/hourly1!$I$8763</f>
        <v>0.27540530116179834</v>
      </c>
      <c r="D6338" s="14">
        <v>30.171787999999999</v>
      </c>
      <c r="E6338" s="14">
        <v>0.20136000000000001</v>
      </c>
      <c r="F6338" s="1">
        <v>854193</v>
      </c>
      <c r="G6338" s="15">
        <f t="shared" ref="G6338:G6401" si="198">D6338/$I$1</f>
        <v>3.4525500182429635E-2</v>
      </c>
      <c r="H6338" s="15">
        <f t="shared" ref="H6338:H6401" si="199">G6338/(1-$H$1*(1-G6338))</f>
        <v>7.3616861663326122E-2</v>
      </c>
    </row>
    <row r="6339" spans="1:8">
      <c r="A6339" s="1">
        <v>6338</v>
      </c>
      <c r="B6339" s="444">
        <f>유형화!$F$71*hourly1!B6340/hourly1!$B$8763+유형화!$F$72*hourly1!C6340/hourly1!$C$8763+유형화!$F$73*hourly1!D6340/hourly1!$D$8763+유형화!$F$74*hourly1!E6340/hourly1!$E$8763</f>
        <v>58.702782349869331</v>
      </c>
      <c r="C6339" s="442">
        <f>hourly1!$F6340*유형화!$G$71/hourly1!$F$8763+유형화!$G$72*hourly1!$G6340/hourly1!$F$8763+유형화!$G$74*hourly1!I6340/hourly1!$I$8763</f>
        <v>0.26084880757574952</v>
      </c>
      <c r="D6339" s="14">
        <v>29.323834999999999</v>
      </c>
      <c r="E6339" s="14">
        <v>0.65459999999999996</v>
      </c>
      <c r="F6339" s="1">
        <v>747772</v>
      </c>
      <c r="G6339" s="15">
        <f t="shared" si="198"/>
        <v>3.3555189723659617E-2</v>
      </c>
      <c r="H6339" s="15">
        <f t="shared" si="199"/>
        <v>7.1629429383641238E-2</v>
      </c>
    </row>
    <row r="6340" spans="1:8">
      <c r="A6340" s="1">
        <v>6339</v>
      </c>
      <c r="B6340" s="444">
        <f>유형화!$F$71*hourly1!B6341/hourly1!$B$8763+유형화!$F$72*hourly1!C6341/hourly1!$C$8763+유형화!$F$73*hourly1!D6341/hourly1!$D$8763+유형화!$F$74*hourly1!E6341/hourly1!$E$8763</f>
        <v>58.702782349869331</v>
      </c>
      <c r="C6340" s="442">
        <f>hourly1!$F6341*유형화!$G$71/hourly1!$F$8763+유형화!$G$72*hourly1!$G6341/hourly1!$F$8763+유형화!$G$74*hourly1!I6341/hourly1!$I$8763</f>
        <v>0.25146105157440629</v>
      </c>
      <c r="D6340" s="14">
        <v>34.251516000000002</v>
      </c>
      <c r="E6340" s="14">
        <v>0.50975999999999999</v>
      </c>
      <c r="F6340" s="1">
        <v>633423</v>
      </c>
      <c r="G6340" s="15">
        <f t="shared" si="198"/>
        <v>3.9193922544679544E-2</v>
      </c>
      <c r="H6340" s="15">
        <f t="shared" si="199"/>
        <v>8.3116041157846612E-2</v>
      </c>
    </row>
    <row r="6341" spans="1:8">
      <c r="A6341" s="1">
        <v>6340</v>
      </c>
      <c r="B6341" s="444">
        <f>유형화!$F$71*hourly1!B6342/hourly1!$B$8763+유형화!$F$72*hourly1!C6342/hourly1!$C$8763+유형화!$F$73*hourly1!D6342/hourly1!$D$8763+유형화!$F$74*hourly1!E6342/hourly1!$E$8763</f>
        <v>58.702782349869331</v>
      </c>
      <c r="C6341" s="442">
        <f>hourly1!$F6342*유형화!$G$71/hourly1!$F$8763+유형화!$G$72*hourly1!$G6342/hourly1!$F$8763+유형화!$G$74*hourly1!I6342/hourly1!$I$8763</f>
        <v>0.23656965058546076</v>
      </c>
      <c r="D6341" s="14">
        <v>30.173586</v>
      </c>
      <c r="E6341" s="14">
        <v>0</v>
      </c>
      <c r="F6341" s="1">
        <v>504634</v>
      </c>
      <c r="G6341" s="15">
        <f t="shared" si="198"/>
        <v>3.4527557629251415E-2</v>
      </c>
      <c r="H6341" s="15">
        <f t="shared" si="199"/>
        <v>7.3621071010293554E-2</v>
      </c>
    </row>
    <row r="6342" spans="1:8">
      <c r="A6342" s="1">
        <v>6341</v>
      </c>
      <c r="B6342" s="444">
        <f>유형화!$F$71*hourly1!B6343/hourly1!$B$8763+유형화!$F$72*hourly1!C6343/hourly1!$C$8763+유형화!$F$73*hourly1!D6343/hourly1!$D$8763+유형화!$F$74*hourly1!E6343/hourly1!$E$8763</f>
        <v>58.702782349869331</v>
      </c>
      <c r="C6342" s="442">
        <f>hourly1!$F6343*유형화!$G$71/hourly1!$F$8763+유형화!$G$72*hourly1!$G6343/hourly1!$F$8763+유형화!$G$74*hourly1!I6343/hourly1!$I$8763</f>
        <v>0.23662131270065215</v>
      </c>
      <c r="D6342" s="14">
        <v>26.521823999999999</v>
      </c>
      <c r="E6342" s="14">
        <v>5.8400000000000006E-3</v>
      </c>
      <c r="F6342" s="1">
        <v>568063</v>
      </c>
      <c r="G6342" s="15">
        <f t="shared" si="198"/>
        <v>3.0348855671078118E-2</v>
      </c>
      <c r="H6342" s="15">
        <f t="shared" si="199"/>
        <v>6.5029749995042047E-2</v>
      </c>
    </row>
    <row r="6343" spans="1:8">
      <c r="A6343" s="1">
        <v>6342</v>
      </c>
      <c r="B6343" s="444">
        <f>유형화!$F$71*hourly1!B6344/hourly1!$B$8763+유형화!$F$72*hourly1!C6344/hourly1!$C$8763+유형화!$F$73*hourly1!D6344/hourly1!$D$8763+유형화!$F$74*hourly1!E6344/hourly1!$E$8763</f>
        <v>60.565664459508021</v>
      </c>
      <c r="C6343" s="442">
        <f>hourly1!$F6344*유형화!$G$71/hourly1!$F$8763+유형화!$G$72*hourly1!$G6344/hourly1!$F$8763+유형화!$G$74*hourly1!I6344/hourly1!$I$8763</f>
        <v>0.25153618165359626</v>
      </c>
      <c r="D6343" s="14">
        <v>17.104361999999998</v>
      </c>
      <c r="E6343" s="14">
        <v>6.2965999999999994E-2</v>
      </c>
      <c r="F6343" s="1">
        <v>906971</v>
      </c>
      <c r="G6343" s="15">
        <f t="shared" si="198"/>
        <v>1.9572477884020081E-2</v>
      </c>
      <c r="H6343" s="15">
        <f t="shared" si="199"/>
        <v>4.2478234480691185E-2</v>
      </c>
    </row>
    <row r="6344" spans="1:8">
      <c r="A6344" s="1">
        <v>6343</v>
      </c>
      <c r="B6344" s="444">
        <f>유형화!$F$71*hourly1!B6345/hourly1!$B$8763+유형화!$F$72*hourly1!C6345/hourly1!$C$8763+유형화!$F$73*hourly1!D6345/hourly1!$D$8763+유형화!$F$74*hourly1!E6345/hourly1!$E$8763</f>
        <v>72.111119134815169</v>
      </c>
      <c r="C6344" s="442">
        <f>hourly1!$F6345*유형화!$G$71/hourly1!$F$8763+유형화!$G$72*hourly1!$G6345/hourly1!$F$8763+유형화!$G$74*hourly1!I6345/hourly1!$I$8763</f>
        <v>0.32038051336131179</v>
      </c>
      <c r="D6344" s="14">
        <v>12.457729</v>
      </c>
      <c r="E6344" s="14">
        <v>10.66948599999998</v>
      </c>
      <c r="F6344" s="1">
        <v>931701</v>
      </c>
      <c r="G6344" s="15">
        <f t="shared" si="198"/>
        <v>1.4255347573771861E-2</v>
      </c>
      <c r="H6344" s="15">
        <f t="shared" si="199"/>
        <v>3.1136060277856762E-2</v>
      </c>
    </row>
    <row r="6345" spans="1:8">
      <c r="A6345" s="1">
        <v>6344</v>
      </c>
      <c r="B6345" s="444">
        <f>유형화!$F$71*hourly1!B6346/hourly1!$B$8763+유형화!$F$72*hourly1!C6346/hourly1!$C$8763+유형화!$F$73*hourly1!D6346/hourly1!$D$8763+유형화!$F$74*hourly1!E6346/hourly1!$E$8763</f>
        <v>62.175031855739569</v>
      </c>
      <c r="C6345" s="442">
        <f>hourly1!$F6346*유형화!$G$71/hourly1!$F$8763+유형화!$G$72*hourly1!$G6346/hourly1!$F$8763+유형화!$G$74*hourly1!I6346/hourly1!$I$8763</f>
        <v>0.42605357729355309</v>
      </c>
      <c r="D6345" s="14">
        <v>15.463756999999999</v>
      </c>
      <c r="E6345" s="14">
        <v>159.57656200000011</v>
      </c>
      <c r="F6345" s="1">
        <v>943317</v>
      </c>
      <c r="G6345" s="15">
        <f t="shared" si="198"/>
        <v>1.7695137759967939E-2</v>
      </c>
      <c r="H6345" s="15">
        <f t="shared" si="199"/>
        <v>3.8490088184267295E-2</v>
      </c>
    </row>
    <row r="6346" spans="1:8">
      <c r="A6346" s="1">
        <v>6345</v>
      </c>
      <c r="B6346" s="444">
        <f>유형화!$F$71*hourly1!B6347/hourly1!$B$8763+유형화!$F$72*hourly1!C6347/hourly1!$C$8763+유형화!$F$73*hourly1!D6347/hourly1!$D$8763+유형화!$F$74*hourly1!E6347/hourly1!$E$8763</f>
        <v>64.057883081562181</v>
      </c>
      <c r="C6346" s="442">
        <f>hourly1!$F6347*유형화!$G$71/hourly1!$F$8763+유형화!$G$72*hourly1!$G6347/hourly1!$F$8763+유형화!$G$74*hourly1!I6347/hourly1!$I$8763</f>
        <v>0.54699678907816351</v>
      </c>
      <c r="D6346" s="14">
        <v>14.61206</v>
      </c>
      <c r="E6346" s="14">
        <v>402.45084399999979</v>
      </c>
      <c r="F6346" s="1">
        <v>884602</v>
      </c>
      <c r="G6346" s="15">
        <f t="shared" si="198"/>
        <v>1.6720543051531211E-2</v>
      </c>
      <c r="H6346" s="15">
        <f t="shared" si="199"/>
        <v>3.6412625928510849E-2</v>
      </c>
    </row>
    <row r="6347" spans="1:8">
      <c r="A6347" s="1">
        <v>6346</v>
      </c>
      <c r="B6347" s="444">
        <f>유형화!$F$71*hourly1!B6348/hourly1!$B$8763+유형화!$F$72*hourly1!C6348/hourly1!$C$8763+유형화!$F$73*hourly1!D6348/hourly1!$D$8763+유형화!$F$74*hourly1!E6348/hourly1!$E$8763</f>
        <v>68.407043260266178</v>
      </c>
      <c r="C6347" s="442">
        <f>hourly1!$F6348*유형화!$G$71/hourly1!$F$8763+유형화!$G$72*hourly1!$G6348/hourly1!$F$8763+유형화!$G$74*hourly1!I6348/hourly1!$I$8763</f>
        <v>0.65267857201091828</v>
      </c>
      <c r="D6347" s="14">
        <v>13.725415</v>
      </c>
      <c r="E6347" s="14">
        <v>699.54376499999989</v>
      </c>
      <c r="F6347" s="1">
        <v>898941</v>
      </c>
      <c r="G6347" s="15">
        <f t="shared" si="198"/>
        <v>1.5705957435682049E-2</v>
      </c>
      <c r="H6347" s="15">
        <f t="shared" si="199"/>
        <v>3.4244759404883335E-2</v>
      </c>
    </row>
    <row r="6348" spans="1:8">
      <c r="A6348" s="1">
        <v>6347</v>
      </c>
      <c r="B6348" s="444">
        <f>유형화!$F$71*hourly1!B6349/hourly1!$B$8763+유형화!$F$72*hourly1!C6349/hourly1!$C$8763+유형화!$F$73*hourly1!D6349/hourly1!$D$8763+유형화!$F$74*hourly1!E6349/hourly1!$E$8763</f>
        <v>71.759788548333432</v>
      </c>
      <c r="C6348" s="442">
        <f>hourly1!$F6349*유형화!$G$71/hourly1!$F$8763+유형화!$G$72*hourly1!$G6349/hourly1!$F$8763+유형화!$G$74*hourly1!I6349/hourly1!$I$8763</f>
        <v>0.69775914559046692</v>
      </c>
      <c r="D6348" s="14">
        <v>5.712095999999999</v>
      </c>
      <c r="E6348" s="14">
        <v>976.84008299999994</v>
      </c>
      <c r="F6348" s="1">
        <v>900863</v>
      </c>
      <c r="G6348" s="15">
        <f t="shared" si="198"/>
        <v>6.5363369081757952E-3</v>
      </c>
      <c r="H6348" s="15">
        <f t="shared" si="199"/>
        <v>1.441007312693289E-2</v>
      </c>
    </row>
    <row r="6349" spans="1:8">
      <c r="A6349" s="1">
        <v>6348</v>
      </c>
      <c r="B6349" s="444">
        <f>유형화!$F$71*hourly1!B6350/hourly1!$B$8763+유형화!$F$72*hourly1!C6350/hourly1!$C$8763+유형화!$F$73*hourly1!D6350/hourly1!$D$8763+유형화!$F$74*hourly1!E6350/hourly1!$E$8763</f>
        <v>70.370401537560113</v>
      </c>
      <c r="C6349" s="442">
        <f>hourly1!$F6350*유형화!$G$71/hourly1!$F$8763+유형화!$G$72*hourly1!$G6350/hourly1!$F$8763+유형화!$G$74*hourly1!I6350/hourly1!$I$8763</f>
        <v>0.72265083273831721</v>
      </c>
      <c r="D6349" s="14">
        <v>3.1610019999999999</v>
      </c>
      <c r="E6349" s="14">
        <v>1154.9933959999989</v>
      </c>
      <c r="F6349" s="1">
        <v>906813</v>
      </c>
      <c r="G6349" s="15">
        <f t="shared" si="198"/>
        <v>3.6171265397881105E-3</v>
      </c>
      <c r="H6349" s="15">
        <f t="shared" si="199"/>
        <v>8.0026796711616024E-3</v>
      </c>
    </row>
    <row r="6350" spans="1:8">
      <c r="A6350" s="1">
        <v>6349</v>
      </c>
      <c r="B6350" s="444">
        <f>유형화!$F$71*hourly1!B6351/hourly1!$B$8763+유형화!$F$72*hourly1!C6351/hourly1!$C$8763+유형화!$F$73*hourly1!D6351/hourly1!$D$8763+유형화!$F$74*hourly1!E6351/hourly1!$E$8763</f>
        <v>76.221727880452306</v>
      </c>
      <c r="C6350" s="442">
        <f>hourly1!$F6351*유형화!$G$71/hourly1!$F$8763+유형화!$G$72*hourly1!$G6351/hourly1!$F$8763+유형화!$G$74*hourly1!I6351/hourly1!$I$8763</f>
        <v>0.65172885284284987</v>
      </c>
      <c r="D6350" s="14">
        <v>7.8306539999999973</v>
      </c>
      <c r="E6350" s="14">
        <v>1209.983754000001</v>
      </c>
      <c r="F6350" s="1">
        <v>862149</v>
      </c>
      <c r="G6350" s="15">
        <f t="shared" si="198"/>
        <v>8.9605974331233955E-3</v>
      </c>
      <c r="H6350" s="15">
        <f t="shared" si="199"/>
        <v>1.9696723351853858E-2</v>
      </c>
    </row>
    <row r="6351" spans="1:8">
      <c r="A6351" s="1">
        <v>6350</v>
      </c>
      <c r="B6351" s="444">
        <f>유형화!$F$71*hourly1!B6352/hourly1!$B$8763+유형화!$F$72*hourly1!C6352/hourly1!$C$8763+유형화!$F$73*hourly1!D6352/hourly1!$D$8763+유형화!$F$74*hourly1!E6352/hourly1!$E$8763</f>
        <v>64.228608934889266</v>
      </c>
      <c r="C6351" s="442">
        <f>hourly1!$F6352*유형화!$G$71/hourly1!$F$8763+유형화!$G$72*hourly1!$G6352/hourly1!$F$8763+유형화!$G$74*hourly1!I6352/hourly1!$I$8763</f>
        <v>0.59126193239474611</v>
      </c>
      <c r="D6351" s="14">
        <v>10.291285999999999</v>
      </c>
      <c r="E6351" s="14">
        <v>1139.9533719999979</v>
      </c>
      <c r="F6351" s="1">
        <v>913722</v>
      </c>
      <c r="G6351" s="15">
        <f t="shared" si="198"/>
        <v>1.1776292365253115E-2</v>
      </c>
      <c r="H6351" s="15">
        <f t="shared" si="199"/>
        <v>2.5798218478741187E-2</v>
      </c>
    </row>
    <row r="6352" spans="1:8">
      <c r="A6352" s="1">
        <v>6351</v>
      </c>
      <c r="B6352" s="444">
        <f>유형화!$F$71*hourly1!B6353/hourly1!$B$8763+유형화!$F$72*hourly1!C6353/hourly1!$C$8763+유형화!$F$73*hourly1!D6353/hourly1!$D$8763+유형화!$F$74*hourly1!E6353/hourly1!$E$8763</f>
        <v>65.144508060569706</v>
      </c>
      <c r="C6352" s="442">
        <f>hourly1!$F6353*유형화!$G$71/hourly1!$F$8763+유형화!$G$72*hourly1!$G6353/hourly1!$F$8763+유형화!$G$74*hourly1!I6353/hourly1!$I$8763</f>
        <v>0.51067506265918994</v>
      </c>
      <c r="D6352" s="14">
        <v>19.403563999999999</v>
      </c>
      <c r="E6352" s="14">
        <v>1042.669965000001</v>
      </c>
      <c r="F6352" s="1">
        <v>906165</v>
      </c>
      <c r="G6352" s="15">
        <f t="shared" si="198"/>
        <v>2.2203448878196582E-2</v>
      </c>
      <c r="H6352" s="15">
        <f t="shared" si="199"/>
        <v>4.8037380750968785E-2</v>
      </c>
    </row>
    <row r="6353" spans="1:8">
      <c r="A6353" s="1">
        <v>6352</v>
      </c>
      <c r="B6353" s="444">
        <f>유형화!$F$71*hourly1!B6354/hourly1!$B$8763+유형화!$F$72*hourly1!C6354/hourly1!$C$8763+유형화!$F$73*hourly1!D6354/hourly1!$D$8763+유형화!$F$74*hourly1!E6354/hourly1!$E$8763</f>
        <v>63.755121049796394</v>
      </c>
      <c r="C6353" s="442">
        <f>hourly1!$F6354*유형화!$G$71/hourly1!$F$8763+유형화!$G$72*hourly1!$G6354/hourly1!$F$8763+유형화!$G$74*hourly1!I6354/hourly1!$I$8763</f>
        <v>0.47544704114573444</v>
      </c>
      <c r="D6353" s="14">
        <v>28.293412</v>
      </c>
      <c r="E6353" s="14">
        <v>858.17445899999893</v>
      </c>
      <c r="F6353" s="1">
        <v>902623</v>
      </c>
      <c r="G6353" s="15">
        <f t="shared" si="198"/>
        <v>3.2376079308510219E-2</v>
      </c>
      <c r="H6353" s="15">
        <f t="shared" si="199"/>
        <v>6.9208220764789524E-2</v>
      </c>
    </row>
    <row r="6354" spans="1:8">
      <c r="A6354" s="1">
        <v>6353</v>
      </c>
      <c r="B6354" s="444">
        <f>유형화!$F$71*hourly1!B6355/hourly1!$B$8763+유형화!$F$72*hourly1!C6355/hourly1!$C$8763+유형화!$F$73*hourly1!D6355/hourly1!$D$8763+유형화!$F$74*hourly1!E6355/hourly1!$E$8763</f>
        <v>62.365726825250583</v>
      </c>
      <c r="C6354" s="442">
        <f>hourly1!$F6355*유형화!$G$71/hourly1!$F$8763+유형화!$G$72*hourly1!$G6355/hourly1!$F$8763+유형화!$G$74*hourly1!I6355/hourly1!$I$8763</f>
        <v>0.36491333814225424</v>
      </c>
      <c r="D6354" s="14">
        <v>32.957386999999997</v>
      </c>
      <c r="E6354" s="14">
        <v>560.99301799999967</v>
      </c>
      <c r="F6354" s="1">
        <v>874042</v>
      </c>
      <c r="G6354" s="15">
        <f t="shared" si="198"/>
        <v>3.7713054025200761E-2</v>
      </c>
      <c r="H6354" s="15">
        <f t="shared" si="199"/>
        <v>8.0114031948708239E-2</v>
      </c>
    </row>
    <row r="6355" spans="1:8">
      <c r="A6355" s="1">
        <v>6354</v>
      </c>
      <c r="B6355" s="444">
        <f>유형화!$F$71*hourly1!B6356/hourly1!$B$8763+유형화!$F$72*hourly1!C6356/hourly1!$C$8763+유형화!$F$73*hourly1!D6356/hourly1!$D$8763+유형화!$F$74*hourly1!E6356/hourly1!$E$8763</f>
        <v>61.691554002225374</v>
      </c>
      <c r="C6355" s="442">
        <f>hourly1!$F6356*유형화!$G$71/hourly1!$F$8763+유형화!$G$72*hourly1!$G6356/hourly1!$F$8763+유형화!$G$74*hourly1!I6356/hourly1!$I$8763</f>
        <v>0.49576834230485634</v>
      </c>
      <c r="D6355" s="14">
        <v>33.079224999999987</v>
      </c>
      <c r="E6355" s="14">
        <v>191.78060499999989</v>
      </c>
      <c r="F6355" s="1">
        <v>873392</v>
      </c>
      <c r="G6355" s="15">
        <f t="shared" si="198"/>
        <v>3.785247293836648E-2</v>
      </c>
      <c r="H6355" s="15">
        <f t="shared" si="199"/>
        <v>8.0397104162378399E-2</v>
      </c>
    </row>
    <row r="6356" spans="1:8">
      <c r="A6356" s="1">
        <v>6355</v>
      </c>
      <c r="B6356" s="444">
        <f>유형화!$F$71*hourly1!B6357/hourly1!$B$8763+유형화!$F$72*hourly1!C6357/hourly1!$C$8763+유형화!$F$73*hourly1!D6357/hourly1!$D$8763+유형화!$F$74*hourly1!E6357/hourly1!$E$8763</f>
        <v>72.594596988329371</v>
      </c>
      <c r="C6356" s="442">
        <f>hourly1!$F6357*유형화!$G$71/hourly1!$F$8763+유형화!$G$72*hourly1!$G6357/hourly1!$F$8763+유형화!$G$74*hourly1!I6357/hourly1!$I$8763</f>
        <v>0.58151523062460497</v>
      </c>
      <c r="D6356" s="14">
        <v>84.978139999999996</v>
      </c>
      <c r="E6356" s="14">
        <v>21.158053999999989</v>
      </c>
      <c r="F6356" s="1">
        <v>872903</v>
      </c>
      <c r="G6356" s="15">
        <f t="shared" si="198"/>
        <v>9.724026922343916E-2</v>
      </c>
      <c r="H6356" s="15">
        <f t="shared" si="199"/>
        <v>0.19313548572800882</v>
      </c>
    </row>
    <row r="6357" spans="1:8">
      <c r="A6357" s="1">
        <v>6356</v>
      </c>
      <c r="B6357" s="444">
        <f>유형화!$F$71*hourly1!B6358/hourly1!$B$8763+유형화!$F$72*hourly1!C6358/hourly1!$C$8763+유형화!$F$73*hourly1!D6358/hourly1!$D$8763+유형화!$F$74*hourly1!E6358/hourly1!$E$8763</f>
        <v>80.928538291177986</v>
      </c>
      <c r="C6357" s="442">
        <f>hourly1!$F6358*유형화!$G$71/hourly1!$F$8763+유형화!$G$72*hourly1!$G6358/hourly1!$F$8763+유형화!$G$74*hourly1!I6358/hourly1!$I$8763</f>
        <v>0.61188676885211468</v>
      </c>
      <c r="D6357" s="14">
        <v>79.244337000000002</v>
      </c>
      <c r="E6357" s="14">
        <v>17.429493000000001</v>
      </c>
      <c r="F6357" s="1">
        <v>873627</v>
      </c>
      <c r="G6357" s="15">
        <f t="shared" si="198"/>
        <v>9.0679093050435575E-2</v>
      </c>
      <c r="H6357" s="15">
        <f t="shared" si="199"/>
        <v>0.18140408090604687</v>
      </c>
    </row>
    <row r="6358" spans="1:8">
      <c r="A6358" s="1">
        <v>6357</v>
      </c>
      <c r="B6358" s="444">
        <f>유형화!$F$71*hourly1!B6359/hourly1!$B$8763+유형화!$F$72*hourly1!C6359/hourly1!$C$8763+유형화!$F$73*hourly1!D6359/hourly1!$D$8763+유형화!$F$74*hourly1!E6359/hourly1!$E$8763</f>
        <v>64.047893113140859</v>
      </c>
      <c r="C6358" s="442">
        <f>hourly1!$F6359*유형화!$G$71/hourly1!$F$8763+유형화!$G$72*hourly1!$G6359/hourly1!$F$8763+유형화!$G$74*hourly1!I6359/hourly1!$I$8763</f>
        <v>0.42059817200972549</v>
      </c>
      <c r="D6358" s="14">
        <v>99.299040999999988</v>
      </c>
      <c r="E6358" s="14">
        <v>19.52846000000001</v>
      </c>
      <c r="F6358" s="1">
        <v>874597</v>
      </c>
      <c r="G6358" s="15">
        <f t="shared" si="198"/>
        <v>0.11362763977264415</v>
      </c>
      <c r="H6358" s="15">
        <f t="shared" si="199"/>
        <v>0.22171454358389994</v>
      </c>
    </row>
    <row r="6359" spans="1:8">
      <c r="A6359" s="1">
        <v>6358</v>
      </c>
      <c r="B6359" s="444">
        <f>유형화!$F$71*hourly1!B6360/hourly1!$B$8763+유형화!$F$72*hourly1!C6360/hourly1!$C$8763+유형화!$F$73*hourly1!D6360/hourly1!$D$8763+유형화!$F$74*hourly1!E6360/hourly1!$E$8763</f>
        <v>62.427643741095181</v>
      </c>
      <c r="C6359" s="442">
        <f>hourly1!$F6360*유형화!$G$71/hourly1!$F$8763+유형화!$G$72*hourly1!$G6360/hourly1!$F$8763+유형화!$G$74*hourly1!I6360/hourly1!$I$8763</f>
        <v>0.40558576433141214</v>
      </c>
      <c r="D6359" s="14">
        <v>124.746146</v>
      </c>
      <c r="E6359" s="14">
        <v>15.2334</v>
      </c>
      <c r="F6359" s="1">
        <v>893985</v>
      </c>
      <c r="G6359" s="15">
        <f t="shared" si="198"/>
        <v>0.14274669722856312</v>
      </c>
      <c r="H6359" s="15">
        <f t="shared" si="199"/>
        <v>0.2700923589468438</v>
      </c>
    </row>
    <row r="6360" spans="1:8">
      <c r="A6360" s="1">
        <v>6359</v>
      </c>
      <c r="B6360" s="444">
        <f>유형화!$F$71*hourly1!B6361/hourly1!$B$8763+유형화!$F$72*hourly1!C6361/hourly1!$C$8763+유형화!$F$73*hourly1!D6361/hourly1!$D$8763+유형화!$F$74*hourly1!E6361/hourly1!$E$8763</f>
        <v>60.807390762163259</v>
      </c>
      <c r="C6360" s="442">
        <f>hourly1!$F6361*유형화!$G$71/hourly1!$F$8763+유형화!$G$72*hourly1!$G6361/hourly1!$F$8763+유형화!$G$74*hourly1!I6361/hourly1!$I$8763</f>
        <v>0.39057066761555803</v>
      </c>
      <c r="D6360" s="14">
        <v>113.211572</v>
      </c>
      <c r="E6360" s="14">
        <v>10.4186</v>
      </c>
      <c r="F6360" s="1">
        <v>908942</v>
      </c>
      <c r="G6360" s="15">
        <f t="shared" si="198"/>
        <v>0.12954771357067557</v>
      </c>
      <c r="H6360" s="15">
        <f t="shared" si="199"/>
        <v>0.24853219142140395</v>
      </c>
    </row>
    <row r="6361" spans="1:8">
      <c r="A6361" s="1">
        <v>6360</v>
      </c>
      <c r="B6361" s="444">
        <f>유형화!$F$71*hourly1!B6362/hourly1!$B$8763+유형화!$F$72*hourly1!C6362/hourly1!$C$8763+유형화!$F$73*hourly1!D6362/hourly1!$D$8763+유형화!$F$74*hourly1!E6362/hourly1!$E$8763</f>
        <v>58.944508652524569</v>
      </c>
      <c r="C6361" s="442">
        <f>hourly1!$F6362*유형화!$G$71/hourly1!$F$8763+유형화!$G$72*hourly1!$G6362/hourly1!$F$8763+유형화!$G$74*hourly1!I6362/hourly1!$I$8763</f>
        <v>0.31525463740529786</v>
      </c>
      <c r="D6361" s="14">
        <v>110.91366499999999</v>
      </c>
      <c r="E6361" s="14">
        <v>1.3453599999999999</v>
      </c>
      <c r="F6361" s="1">
        <v>927915</v>
      </c>
      <c r="G6361" s="15">
        <f t="shared" si="198"/>
        <v>0.12691822444170162</v>
      </c>
      <c r="H6361" s="15">
        <f t="shared" si="199"/>
        <v>0.24416505943143252</v>
      </c>
    </row>
    <row r="6362" spans="1:8">
      <c r="A6362" s="1">
        <v>6361</v>
      </c>
      <c r="B6362" s="444">
        <f>유형화!$F$71*hourly1!B6363/hourly1!$B$8763+유형화!$F$72*hourly1!C6363/hourly1!$C$8763+유형화!$F$73*hourly1!D6363/hourly1!$D$8763+유형화!$F$74*hourly1!E6363/hourly1!$E$8763</f>
        <v>58.944508652524569</v>
      </c>
      <c r="C6362" s="442">
        <f>hourly1!$F6363*유형화!$G$71/hourly1!$F$8763+유형화!$G$72*hourly1!$G6363/hourly1!$F$8763+유형화!$G$74*hourly1!I6363/hourly1!$I$8763</f>
        <v>0.26308967219367141</v>
      </c>
      <c r="D6362" s="14">
        <v>126.748355</v>
      </c>
      <c r="E6362" s="14">
        <v>0.19320000000000001</v>
      </c>
      <c r="F6362" s="1">
        <v>846878</v>
      </c>
      <c r="G6362" s="15">
        <f t="shared" si="198"/>
        <v>0.14503781988906844</v>
      </c>
      <c r="H6362" s="15">
        <f t="shared" si="199"/>
        <v>0.27377465808232054</v>
      </c>
    </row>
    <row r="6363" spans="1:8">
      <c r="A6363" s="1">
        <v>6362</v>
      </c>
      <c r="B6363" s="444">
        <f>유형화!$F$71*hourly1!B6364/hourly1!$B$8763+유형화!$F$72*hourly1!C6364/hourly1!$C$8763+유형화!$F$73*hourly1!D6364/hourly1!$D$8763+유형화!$F$74*hourly1!E6364/hourly1!$E$8763</f>
        <v>58.702782349869331</v>
      </c>
      <c r="C6363" s="442">
        <f>hourly1!$F6364*유형화!$G$71/hourly1!$F$8763+유형화!$G$72*hourly1!$G6364/hourly1!$F$8763+유형화!$G$74*hourly1!I6364/hourly1!$I$8763</f>
        <v>0.24370024477166069</v>
      </c>
      <c r="D6363" s="14">
        <v>180.81491</v>
      </c>
      <c r="E6363" s="14">
        <v>0.66408</v>
      </c>
      <c r="F6363" s="1">
        <v>761270</v>
      </c>
      <c r="G6363" s="15">
        <f t="shared" si="198"/>
        <v>0.20690604110671193</v>
      </c>
      <c r="H6363" s="15">
        <f t="shared" si="199"/>
        <v>0.36698591111331952</v>
      </c>
    </row>
    <row r="6364" spans="1:8">
      <c r="A6364" s="1">
        <v>6363</v>
      </c>
      <c r="B6364" s="444">
        <f>유형화!$F$71*hourly1!B6365/hourly1!$B$8763+유형화!$F$72*hourly1!C6365/hourly1!$C$8763+유형화!$F$73*hourly1!D6365/hourly1!$D$8763+유형화!$F$74*hourly1!E6365/hourly1!$E$8763</f>
        <v>58.702782349869331</v>
      </c>
      <c r="C6364" s="442">
        <f>hourly1!$F6365*유형화!$G$71/hourly1!$F$8763+유형화!$G$72*hourly1!$G6365/hourly1!$F$8763+유형화!$G$74*hourly1!I6365/hourly1!$I$8763</f>
        <v>0.23859897758345092</v>
      </c>
      <c r="D6364" s="14">
        <v>220.15502499999991</v>
      </c>
      <c r="E6364" s="14">
        <v>0.50807999999999998</v>
      </c>
      <c r="F6364" s="1">
        <v>647157</v>
      </c>
      <c r="G6364" s="15">
        <f t="shared" si="198"/>
        <v>0.2519228345300682</v>
      </c>
      <c r="H6364" s="15">
        <f t="shared" si="199"/>
        <v>0.42803431997666425</v>
      </c>
    </row>
    <row r="6365" spans="1:8">
      <c r="A6365" s="1">
        <v>6364</v>
      </c>
      <c r="B6365" s="444">
        <f>유형화!$F$71*hourly1!B6366/hourly1!$B$8763+유형화!$F$72*hourly1!C6366/hourly1!$C$8763+유형화!$F$73*hourly1!D6366/hourly1!$D$8763+유형화!$F$74*hourly1!E6366/hourly1!$E$8763</f>
        <v>58.702782349869331</v>
      </c>
      <c r="C6365" s="442">
        <f>hourly1!$F6366*유형화!$G$71/hourly1!$F$8763+유형화!$G$72*hourly1!$G6366/hourly1!$F$8763+유형화!$G$74*hourly1!I6366/hourly1!$I$8763</f>
        <v>0.23870385004756967</v>
      </c>
      <c r="D6365" s="14">
        <v>247.05908299999999</v>
      </c>
      <c r="E6365" s="14">
        <v>8.0000000000000007E-5</v>
      </c>
      <c r="F6365" s="1">
        <v>510978</v>
      </c>
      <c r="G6365" s="15">
        <f t="shared" si="198"/>
        <v>0.28270907959406971</v>
      </c>
      <c r="H6365" s="15">
        <f t="shared" si="199"/>
        <v>0.46690958149559897</v>
      </c>
    </row>
    <row r="6366" spans="1:8">
      <c r="A6366" s="1">
        <v>6365</v>
      </c>
      <c r="B6366" s="444">
        <f>유형화!$F$71*hourly1!B6367/hourly1!$B$8763+유형화!$F$72*hourly1!C6367/hourly1!$C$8763+유형화!$F$73*hourly1!D6367/hourly1!$D$8763+유형화!$F$74*hourly1!E6367/hourly1!$E$8763</f>
        <v>59.338716071368729</v>
      </c>
      <c r="C6366" s="442">
        <f>hourly1!$F6367*유형화!$G$71/hourly1!$F$8763+유형화!$G$72*hourly1!$G6367/hourly1!$F$8763+유형화!$G$74*hourly1!I6367/hourly1!$I$8763</f>
        <v>0.23699166650750506</v>
      </c>
      <c r="D6366" s="14">
        <v>272.951911</v>
      </c>
      <c r="E6366" s="14">
        <v>0</v>
      </c>
      <c r="F6366" s="1">
        <v>579169</v>
      </c>
      <c r="G6366" s="15">
        <f t="shared" si="198"/>
        <v>0.31233817674395092</v>
      </c>
      <c r="H6366" s="15">
        <f t="shared" si="199"/>
        <v>0.50232423719069097</v>
      </c>
    </row>
    <row r="6367" spans="1:8">
      <c r="A6367" s="1">
        <v>6366</v>
      </c>
      <c r="B6367" s="444">
        <f>유형화!$F$71*hourly1!B6368/hourly1!$B$8763+유형화!$F$72*hourly1!C6368/hourly1!$C$8763+유형화!$F$73*hourly1!D6368/hourly1!$D$8763+유형화!$F$74*hourly1!E6368/hourly1!$E$8763</f>
        <v>61.672661132051566</v>
      </c>
      <c r="C6367" s="442">
        <f>hourly1!$F6368*유형화!$G$71/hourly1!$F$8763+유형화!$G$72*hourly1!$G6368/hourly1!$F$8763+유형화!$G$74*hourly1!I6368/hourly1!$I$8763</f>
        <v>0.42225095226591869</v>
      </c>
      <c r="D6367" s="14">
        <v>242.62990300000001</v>
      </c>
      <c r="E6367" s="14">
        <v>4.8634999999999998E-2</v>
      </c>
      <c r="F6367" s="1">
        <v>895696</v>
      </c>
      <c r="G6367" s="15">
        <f t="shared" si="198"/>
        <v>0.27764078019802424</v>
      </c>
      <c r="H6367" s="15">
        <f t="shared" si="199"/>
        <v>0.46065979957723419</v>
      </c>
    </row>
    <row r="6368" spans="1:8">
      <c r="A6368" s="1">
        <v>6367</v>
      </c>
      <c r="B6368" s="444">
        <f>유형화!$F$71*hourly1!B6369/hourly1!$B$8763+유형화!$F$72*hourly1!C6369/hourly1!$C$8763+유형화!$F$73*hourly1!D6369/hourly1!$D$8763+유형화!$F$74*hourly1!E6369/hourly1!$E$8763</f>
        <v>73.453861892612608</v>
      </c>
      <c r="C6368" s="442">
        <f>hourly1!$F6369*유형화!$G$71/hourly1!$F$8763+유형화!$G$72*hourly1!$G6369/hourly1!$F$8763+유형화!$G$74*hourly1!I6369/hourly1!$I$8763</f>
        <v>0.7538016214509593</v>
      </c>
      <c r="D6368" s="14">
        <v>228.36474799999991</v>
      </c>
      <c r="E6368" s="14">
        <v>6.3833279999999917</v>
      </c>
      <c r="F6368" s="1">
        <v>945801</v>
      </c>
      <c r="G6368" s="15">
        <f t="shared" si="198"/>
        <v>0.26131719965467393</v>
      </c>
      <c r="H6368" s="15">
        <f t="shared" si="199"/>
        <v>0.44013211067347291</v>
      </c>
    </row>
    <row r="6369" spans="1:8">
      <c r="A6369" s="1">
        <v>6368</v>
      </c>
      <c r="B6369" s="444">
        <f>유형화!$F$71*hourly1!B6370/hourly1!$B$8763+유형화!$F$72*hourly1!C6370/hourly1!$C$8763+유형화!$F$73*hourly1!D6370/hourly1!$D$8763+유형화!$F$74*hourly1!E6370/hourly1!$E$8763</f>
        <v>167.62780857276573</v>
      </c>
      <c r="C6369" s="442">
        <f>hourly1!$F6370*유형화!$G$71/hourly1!$F$8763+유형화!$G$72*hourly1!$G6370/hourly1!$F$8763+유형화!$G$74*hourly1!I6370/hourly1!$I$8763</f>
        <v>0.65205553016115059</v>
      </c>
      <c r="D6369" s="14">
        <v>174.40481700000009</v>
      </c>
      <c r="E6369" s="14">
        <v>114.465718</v>
      </c>
      <c r="F6369" s="1">
        <v>902024</v>
      </c>
      <c r="G6369" s="15">
        <f t="shared" si="198"/>
        <v>0.19957098800873552</v>
      </c>
      <c r="H6369" s="15">
        <f t="shared" si="199"/>
        <v>0.35652698732635774</v>
      </c>
    </row>
    <row r="6370" spans="1:8">
      <c r="A6370" s="1">
        <v>6369</v>
      </c>
      <c r="B6370" s="444">
        <f>유형화!$F$71*hourly1!B6371/hourly1!$B$8763+유형화!$F$72*hourly1!C6371/hourly1!$C$8763+유형화!$F$73*hourly1!D6371/hourly1!$D$8763+유형화!$F$74*hourly1!E6371/hourly1!$E$8763</f>
        <v>275.64310012599958</v>
      </c>
      <c r="C6370" s="442">
        <f>hourly1!$F6371*유형화!$G$71/hourly1!$F$8763+유형화!$G$72*hourly1!$G6371/hourly1!$F$8763+유형화!$G$74*hourly1!I6371/hourly1!$I$8763</f>
        <v>0.57700359603186002</v>
      </c>
      <c r="D6370" s="14">
        <v>165.23707099999999</v>
      </c>
      <c r="E6370" s="14">
        <v>338.10306600000001</v>
      </c>
      <c r="F6370" s="1">
        <v>869203</v>
      </c>
      <c r="G6370" s="15">
        <f t="shared" si="198"/>
        <v>0.18908035960462927</v>
      </c>
      <c r="H6370" s="15">
        <f t="shared" si="199"/>
        <v>0.34130386267844476</v>
      </c>
    </row>
    <row r="6371" spans="1:8">
      <c r="A6371" s="1">
        <v>6370</v>
      </c>
      <c r="B6371" s="444">
        <f>유형화!$F$71*hourly1!B6372/hourly1!$B$8763+유형화!$F$72*hourly1!C6372/hourly1!$C$8763+유형화!$F$73*hourly1!D6372/hourly1!$D$8763+유형화!$F$74*hourly1!E6372/hourly1!$E$8763</f>
        <v>345.20475287129261</v>
      </c>
      <c r="C6371" s="442">
        <f>hourly1!$F6372*유형화!$G$71/hourly1!$F$8763+유형화!$G$72*hourly1!$G6372/hourly1!$F$8763+유형화!$G$74*hourly1!I6372/hourly1!$I$8763</f>
        <v>0.49134129016568973</v>
      </c>
      <c r="D6371" s="14">
        <v>101.114412</v>
      </c>
      <c r="E6371" s="14">
        <v>538.37802399999975</v>
      </c>
      <c r="F6371" s="1">
        <v>852818</v>
      </c>
      <c r="G6371" s="15">
        <f t="shared" si="198"/>
        <v>0.11570496418549227</v>
      </c>
      <c r="H6371" s="15">
        <f t="shared" si="199"/>
        <v>0.22526570257495951</v>
      </c>
    </row>
    <row r="6372" spans="1:8">
      <c r="A6372" s="1">
        <v>6371</v>
      </c>
      <c r="B6372" s="444">
        <f>유형화!$F$71*hourly1!B6373/hourly1!$B$8763+유형화!$F$72*hourly1!C6373/hourly1!$C$8763+유형화!$F$73*hourly1!D6373/hourly1!$D$8763+유형화!$F$74*hourly1!E6373/hourly1!$E$8763</f>
        <v>414.42072710861589</v>
      </c>
      <c r="C6372" s="442">
        <f>hourly1!$F6373*유형화!$G$71/hourly1!$F$8763+유형화!$G$72*hourly1!$G6373/hourly1!$F$8763+유형화!$G$74*hourly1!I6373/hourly1!$I$8763</f>
        <v>0.45918317169280115</v>
      </c>
      <c r="D6372" s="14">
        <v>105.82307900000001</v>
      </c>
      <c r="E6372" s="14">
        <v>664.61654100000055</v>
      </c>
      <c r="F6372" s="1">
        <v>865790</v>
      </c>
      <c r="G6372" s="15">
        <f t="shared" si="198"/>
        <v>0.12109307984398425</v>
      </c>
      <c r="H6372" s="15">
        <f t="shared" si="199"/>
        <v>0.23440340686494449</v>
      </c>
    </row>
    <row r="6373" spans="1:8">
      <c r="A6373" s="1">
        <v>6372</v>
      </c>
      <c r="B6373" s="444">
        <f>유형화!$F$71*hourly1!B6374/hourly1!$B$8763+유형화!$F$72*hourly1!C6374/hourly1!$C$8763+유형화!$F$73*hourly1!D6374/hourly1!$D$8763+유형화!$F$74*hourly1!E6374/hourly1!$E$8763</f>
        <v>347.05972060990905</v>
      </c>
      <c r="C6373" s="442">
        <f>hourly1!$F6374*유형화!$G$71/hourly1!$F$8763+유형화!$G$72*hourly1!$G6374/hourly1!$F$8763+유형화!$G$74*hourly1!I6374/hourly1!$I$8763</f>
        <v>0.44306728079063606</v>
      </c>
      <c r="D6373" s="14">
        <v>52.982790000000008</v>
      </c>
      <c r="E6373" s="14">
        <v>771.56616800000108</v>
      </c>
      <c r="F6373" s="1">
        <v>863773</v>
      </c>
      <c r="G6373" s="15">
        <f t="shared" si="198"/>
        <v>6.0628071687718055E-2</v>
      </c>
      <c r="H6373" s="15">
        <f t="shared" si="199"/>
        <v>0.12543424793546354</v>
      </c>
    </row>
    <row r="6374" spans="1:8">
      <c r="A6374" s="1">
        <v>6373</v>
      </c>
      <c r="B6374" s="444">
        <f>유형화!$F$71*hourly1!B6375/hourly1!$B$8763+유형화!$F$72*hourly1!C6375/hourly1!$C$8763+유형화!$F$73*hourly1!D6375/hourly1!$D$8763+유형화!$F$74*hourly1!E6375/hourly1!$E$8763</f>
        <v>196.57591148943055</v>
      </c>
      <c r="C6374" s="442">
        <f>hourly1!$F6375*유형화!$G$71/hourly1!$F$8763+유형화!$G$72*hourly1!$G6375/hourly1!$F$8763+유형화!$G$74*hourly1!I6375/hourly1!$I$8763</f>
        <v>0.55490190756230262</v>
      </c>
      <c r="D6374" s="14">
        <v>37.604602999999997</v>
      </c>
      <c r="E6374" s="14">
        <v>794.56182399999943</v>
      </c>
      <c r="F6374" s="1">
        <v>862308</v>
      </c>
      <c r="G6374" s="15">
        <f t="shared" si="198"/>
        <v>4.3030851460864501E-2</v>
      </c>
      <c r="H6374" s="15">
        <f t="shared" si="199"/>
        <v>9.0846215464395461E-2</v>
      </c>
    </row>
    <row r="6375" spans="1:8">
      <c r="A6375" s="1">
        <v>6374</v>
      </c>
      <c r="B6375" s="444">
        <f>유형화!$F$71*hourly1!B6376/hourly1!$B$8763+유형화!$F$72*hourly1!C6376/hourly1!$C$8763+유형화!$F$73*hourly1!D6376/hourly1!$D$8763+유형화!$F$74*hourly1!E6376/hourly1!$E$8763</f>
        <v>274.99838474297235</v>
      </c>
      <c r="C6375" s="442">
        <f>hourly1!$F6376*유형화!$G$71/hourly1!$F$8763+유형화!$G$72*hourly1!$G6376/hourly1!$F$8763+유형화!$G$74*hourly1!I6376/hourly1!$I$8763</f>
        <v>0.51756616953222279</v>
      </c>
      <c r="D6375" s="14">
        <v>37.615037000000001</v>
      </c>
      <c r="E6375" s="14">
        <v>763.30008099999873</v>
      </c>
      <c r="F6375" s="1">
        <v>914209</v>
      </c>
      <c r="G6375" s="15">
        <f t="shared" si="198"/>
        <v>4.3042791060496563E-2</v>
      </c>
      <c r="H6375" s="15">
        <f t="shared" si="199"/>
        <v>9.0870162406116964E-2</v>
      </c>
    </row>
    <row r="6376" spans="1:8">
      <c r="A6376" s="1">
        <v>6375</v>
      </c>
      <c r="B6376" s="444">
        <f>유형화!$F$71*hourly1!B6377/hourly1!$B$8763+유형화!$F$72*hourly1!C6377/hourly1!$C$8763+유형화!$F$73*hourly1!D6377/hourly1!$D$8763+유형화!$F$74*hourly1!E6377/hourly1!$E$8763</f>
        <v>407.80178202442289</v>
      </c>
      <c r="C6376" s="442">
        <f>hourly1!$F6377*유형화!$G$71/hourly1!$F$8763+유형화!$G$72*hourly1!$G6377/hourly1!$F$8763+유형화!$G$74*hourly1!I6377/hourly1!$I$8763</f>
        <v>0.38965321689798771</v>
      </c>
      <c r="D6376" s="14">
        <v>27.042128000000002</v>
      </c>
      <c r="E6376" s="14">
        <v>761.00313300000039</v>
      </c>
      <c r="F6376" s="1">
        <v>913930</v>
      </c>
      <c r="G6376" s="15">
        <f t="shared" si="198"/>
        <v>3.0944238213435865E-2</v>
      </c>
      <c r="H6376" s="15">
        <f t="shared" si="199"/>
        <v>6.6259009334848379E-2</v>
      </c>
    </row>
    <row r="6377" spans="1:8">
      <c r="A6377" s="1">
        <v>6376</v>
      </c>
      <c r="B6377" s="444">
        <f>유형화!$F$71*hourly1!B6378/hourly1!$B$8763+유형화!$F$72*hourly1!C6378/hourly1!$C$8763+유형화!$F$73*hourly1!D6378/hourly1!$D$8763+유형화!$F$74*hourly1!E6378/hourly1!$E$8763</f>
        <v>340.49442795867435</v>
      </c>
      <c r="C6377" s="442">
        <f>hourly1!$F6378*유형화!$G$71/hourly1!$F$8763+유형화!$G$72*hourly1!$G6378/hourly1!$F$8763+유형화!$G$74*hourly1!I6378/hourly1!$I$8763</f>
        <v>0.36837934456128291</v>
      </c>
      <c r="D6377" s="14">
        <v>11.750747</v>
      </c>
      <c r="E6377" s="14">
        <v>642.14535400000068</v>
      </c>
      <c r="F6377" s="1">
        <v>892142</v>
      </c>
      <c r="G6377" s="15">
        <f t="shared" si="198"/>
        <v>1.3446349871349505E-2</v>
      </c>
      <c r="H6377" s="15">
        <f t="shared" si="199"/>
        <v>2.9397644038719115E-2</v>
      </c>
    </row>
    <row r="6378" spans="1:8">
      <c r="A6378" s="1">
        <v>6377</v>
      </c>
      <c r="B6378" s="444">
        <f>유형화!$F$71*hourly1!B6379/hourly1!$B$8763+유형화!$F$72*hourly1!C6379/hourly1!$C$8763+유형화!$F$73*hourly1!D6379/hourly1!$D$8763+유형화!$F$74*hourly1!E6379/hourly1!$E$8763</f>
        <v>297.47245542260231</v>
      </c>
      <c r="C6378" s="442">
        <f>hourly1!$F6379*유형화!$G$71/hourly1!$F$8763+유형화!$G$72*hourly1!$G6379/hourly1!$F$8763+유형화!$G$74*hourly1!I6379/hourly1!$I$8763</f>
        <v>0.38972223552821972</v>
      </c>
      <c r="D6378" s="14">
        <v>10.018347</v>
      </c>
      <c r="E6378" s="14">
        <v>394.92042000000032</v>
      </c>
      <c r="F6378" s="1">
        <v>909080</v>
      </c>
      <c r="G6378" s="15">
        <f t="shared" si="198"/>
        <v>1.1463968962533589E-2</v>
      </c>
      <c r="H6378" s="15">
        <f t="shared" si="199"/>
        <v>2.5123468659586697E-2</v>
      </c>
    </row>
    <row r="6379" spans="1:8">
      <c r="A6379" s="1">
        <v>6378</v>
      </c>
      <c r="B6379" s="444">
        <f>유형화!$F$71*hourly1!B6380/hourly1!$B$8763+유형화!$F$72*hourly1!C6380/hourly1!$C$8763+유형화!$F$73*hourly1!D6380/hourly1!$D$8763+유형화!$F$74*hourly1!E6380/hourly1!$E$8763</f>
        <v>164.94534923473401</v>
      </c>
      <c r="C6379" s="442">
        <f>hourly1!$F6380*유형화!$G$71/hourly1!$F$8763+유형화!$G$72*hourly1!$G6380/hourly1!$F$8763+유형화!$G$74*hourly1!I6380/hourly1!$I$8763</f>
        <v>0.5178139684159726</v>
      </c>
      <c r="D6379" s="14">
        <v>12.085042</v>
      </c>
      <c r="E6379" s="14">
        <v>142.3586030000001</v>
      </c>
      <c r="F6379" s="1">
        <v>861487</v>
      </c>
      <c r="G6379" s="15">
        <f t="shared" si="198"/>
        <v>1.3828882788639169E-2</v>
      </c>
      <c r="H6379" s="15">
        <f t="shared" si="199"/>
        <v>3.0220071956699509E-2</v>
      </c>
    </row>
    <row r="6380" spans="1:8">
      <c r="A6380" s="1">
        <v>6379</v>
      </c>
      <c r="B6380" s="444">
        <f>유형화!$F$71*hourly1!B6381/hourly1!$B$8763+유형화!$F$72*hourly1!C6381/hourly1!$C$8763+유형화!$F$73*hourly1!D6381/hourly1!$D$8763+유형화!$F$74*hourly1!E6381/hourly1!$E$8763</f>
        <v>118.38482225875921</v>
      </c>
      <c r="C6380" s="442">
        <f>hourly1!$F6381*유형화!$G$71/hourly1!$F$8763+유형화!$G$72*hourly1!$G6381/hourly1!$F$8763+유형화!$G$74*hourly1!I6381/hourly1!$I$8763</f>
        <v>0.64074698649531092</v>
      </c>
      <c r="D6380" s="14">
        <v>65.332031999999998</v>
      </c>
      <c r="E6380" s="14">
        <v>20.199883</v>
      </c>
      <c r="F6380" s="1">
        <v>865057</v>
      </c>
      <c r="G6380" s="15">
        <f t="shared" si="198"/>
        <v>7.4759277863628723E-2</v>
      </c>
      <c r="H6380" s="15">
        <f t="shared" si="199"/>
        <v>0.15222276178577201</v>
      </c>
    </row>
    <row r="6381" spans="1:8">
      <c r="A6381" s="1">
        <v>6380</v>
      </c>
      <c r="B6381" s="444">
        <f>유형화!$F$71*hourly1!B6382/hourly1!$B$8763+유형화!$F$72*hourly1!C6382/hourly1!$C$8763+유형화!$F$73*hourly1!D6382/hourly1!$D$8763+유형화!$F$74*hourly1!E6382/hourly1!$E$8763</f>
        <v>126.6880148563326</v>
      </c>
      <c r="C6381" s="442">
        <f>hourly1!$F6382*유형화!$G$71/hourly1!$F$8763+유형화!$G$72*hourly1!$G6382/hourly1!$F$8763+유형화!$G$74*hourly1!I6382/hourly1!$I$8763</f>
        <v>0.64619619884419366</v>
      </c>
      <c r="D6381" s="14">
        <v>78.076645999999997</v>
      </c>
      <c r="E6381" s="14">
        <v>15.494261</v>
      </c>
      <c r="F6381" s="1">
        <v>851096</v>
      </c>
      <c r="G6381" s="15">
        <f t="shared" si="198"/>
        <v>8.9342907212409617E-2</v>
      </c>
      <c r="H6381" s="15">
        <f t="shared" si="199"/>
        <v>0.17899418597828715</v>
      </c>
    </row>
    <row r="6382" spans="1:8">
      <c r="A6382" s="1">
        <v>6381</v>
      </c>
      <c r="B6382" s="444">
        <f>유형화!$F$71*hourly1!B6383/hourly1!$B$8763+유형화!$F$72*hourly1!C6383/hourly1!$C$8763+유형화!$F$73*hourly1!D6383/hourly1!$D$8763+유형화!$F$74*hourly1!E6383/hourly1!$E$8763</f>
        <v>64.429306906458777</v>
      </c>
      <c r="C6382" s="442">
        <f>hourly1!$F6383*유형화!$G$71/hourly1!$F$8763+유형화!$G$72*hourly1!$G6383/hourly1!$F$8763+유형화!$G$74*hourly1!I6383/hourly1!$I$8763</f>
        <v>0.55024490197034492</v>
      </c>
      <c r="D6382" s="14">
        <v>76.649862999999996</v>
      </c>
      <c r="E6382" s="14">
        <v>16.838799999999999</v>
      </c>
      <c r="F6382" s="1">
        <v>839180</v>
      </c>
      <c r="G6382" s="15">
        <f t="shared" si="198"/>
        <v>8.7710243058505735E-2</v>
      </c>
      <c r="H6382" s="15">
        <f t="shared" si="199"/>
        <v>0.17603992354115197</v>
      </c>
    </row>
    <row r="6383" spans="1:8">
      <c r="A6383" s="1">
        <v>6382</v>
      </c>
      <c r="B6383" s="444">
        <f>유형화!$F$71*hourly1!B6384/hourly1!$B$8763+유형화!$F$72*hourly1!C6384/hourly1!$C$8763+유형화!$F$73*hourly1!D6384/hourly1!$D$8763+유형화!$F$74*hourly1!E6384/hourly1!$E$8763</f>
        <v>63.342721603199998</v>
      </c>
      <c r="C6383" s="442">
        <f>hourly1!$F6384*유형화!$G$71/hourly1!$F$8763+유형화!$G$72*hourly1!$G6384/hourly1!$F$8763+유형화!$G$74*hourly1!I6384/hourly1!$I$8763</f>
        <v>0.45951335290850293</v>
      </c>
      <c r="D6383" s="14">
        <v>44.046583000000012</v>
      </c>
      <c r="E6383" s="14">
        <v>13.74194</v>
      </c>
      <c r="F6383" s="1">
        <v>874406</v>
      </c>
      <c r="G6383" s="15">
        <f t="shared" si="198"/>
        <v>5.0402392771747649E-2</v>
      </c>
      <c r="H6383" s="15">
        <f t="shared" si="199"/>
        <v>0.1055058484540532</v>
      </c>
    </row>
    <row r="6384" spans="1:8">
      <c r="A6384" s="1">
        <v>6383</v>
      </c>
      <c r="B6384" s="444">
        <f>유형화!$F$71*hourly1!B6385/hourly1!$B$8763+유형화!$F$72*hourly1!C6385/hourly1!$C$8763+유형화!$F$73*hourly1!D6385/hourly1!$D$8763+유형화!$F$74*hourly1!E6385/hourly1!$E$8763</f>
        <v>62.184618959390207</v>
      </c>
      <c r="C6384" s="442">
        <f>hourly1!$F6385*유형화!$G$71/hourly1!$F$8763+유형화!$G$72*hourly1!$G6385/hourly1!$F$8763+유형화!$G$74*hourly1!I6385/hourly1!$I$8763</f>
        <v>0.3528639238907364</v>
      </c>
      <c r="D6384" s="14">
        <v>51.817858000000001</v>
      </c>
      <c r="E6384" s="14">
        <v>6.9790719999999977</v>
      </c>
      <c r="F6384" s="1">
        <v>918409</v>
      </c>
      <c r="G6384" s="15">
        <f t="shared" si="198"/>
        <v>5.9295042966366895E-2</v>
      </c>
      <c r="H6384" s="15">
        <f t="shared" si="199"/>
        <v>0.12286269165968536</v>
      </c>
    </row>
    <row r="6385" spans="1:8">
      <c r="A6385" s="1">
        <v>6384</v>
      </c>
      <c r="B6385" s="444">
        <f>유형화!$F$71*hourly1!B6386/hourly1!$B$8763+유형화!$F$72*hourly1!C6386/hourly1!$C$8763+유형화!$F$73*hourly1!D6386/hourly1!$D$8763+유형화!$F$74*hourly1!E6386/hourly1!$E$8763</f>
        <v>60.74813933525688</v>
      </c>
      <c r="C6385" s="442">
        <f>hourly1!$F6386*유형화!$G$71/hourly1!$F$8763+유형화!$G$72*hourly1!$G6386/hourly1!$F$8763+유형화!$G$74*hourly1!I6386/hourly1!$I$8763</f>
        <v>0.32101260015553712</v>
      </c>
      <c r="D6385" s="14">
        <v>57.338859999999997</v>
      </c>
      <c r="E6385" s="14">
        <v>0.68844000000000005</v>
      </c>
      <c r="F6385" s="1">
        <v>951047</v>
      </c>
      <c r="G6385" s="15">
        <f t="shared" si="198"/>
        <v>6.5612711496922466E-2</v>
      </c>
      <c r="H6385" s="15">
        <f t="shared" si="199"/>
        <v>0.13498141828132565</v>
      </c>
    </row>
    <row r="6386" spans="1:8">
      <c r="A6386" s="1">
        <v>6385</v>
      </c>
      <c r="B6386" s="444">
        <f>유형화!$F$71*hourly1!B6387/hourly1!$B$8763+유형화!$F$72*hourly1!C6387/hourly1!$C$8763+유형화!$F$73*hourly1!D6387/hourly1!$D$8763+유형화!$F$74*hourly1!E6387/hourly1!$E$8763</f>
        <v>60.786722197465586</v>
      </c>
      <c r="C6386" s="442">
        <f>hourly1!$F6387*유형화!$G$71/hourly1!$F$8763+유형화!$G$72*hourly1!$G6387/hourly1!$F$8763+유형화!$G$74*hourly1!I6387/hourly1!$I$8763</f>
        <v>0.26332084793625493</v>
      </c>
      <c r="D6386" s="14">
        <v>53.613681</v>
      </c>
      <c r="E6386" s="14">
        <v>0.192</v>
      </c>
      <c r="F6386" s="1">
        <v>841375</v>
      </c>
      <c r="G6386" s="15">
        <f t="shared" si="198"/>
        <v>6.1349998652589777E-2</v>
      </c>
      <c r="H6386" s="15">
        <f t="shared" si="199"/>
        <v>0.12682366909373419</v>
      </c>
    </row>
    <row r="6387" spans="1:8">
      <c r="A6387" s="1">
        <v>6386</v>
      </c>
      <c r="B6387" s="444">
        <f>유형화!$F$71*hourly1!B6388/hourly1!$B$8763+유형화!$F$72*hourly1!C6388/hourly1!$C$8763+유형화!$F$73*hourly1!D6388/hourly1!$D$8763+유형화!$F$74*hourly1!E6388/hourly1!$E$8763</f>
        <v>60.534813654928605</v>
      </c>
      <c r="C6387" s="442">
        <f>hourly1!$F6388*유형화!$G$71/hourly1!$F$8763+유형화!$G$72*hourly1!$G6388/hourly1!$F$8763+유형화!$G$74*hourly1!I6388/hourly1!$I$8763</f>
        <v>0.24394022100074361</v>
      </c>
      <c r="D6387" s="14">
        <v>67.877973999999995</v>
      </c>
      <c r="E6387" s="14">
        <v>0.65227999999999986</v>
      </c>
      <c r="F6387" s="1">
        <v>759499</v>
      </c>
      <c r="G6387" s="15">
        <f t="shared" si="198"/>
        <v>7.7672592811534866E-2</v>
      </c>
      <c r="H6387" s="15">
        <f t="shared" si="199"/>
        <v>0.15764045394873916</v>
      </c>
    </row>
    <row r="6388" spans="1:8">
      <c r="A6388" s="1">
        <v>6387</v>
      </c>
      <c r="B6388" s="444">
        <f>유형화!$F$71*hourly1!B6389/hourly1!$B$8763+유형화!$F$72*hourly1!C6389/hourly1!$C$8763+유형화!$F$73*hourly1!D6389/hourly1!$D$8763+유형화!$F$74*hourly1!E6389/hourly1!$E$8763</f>
        <v>60.566254882363701</v>
      </c>
      <c r="C6388" s="442">
        <f>hourly1!$F6389*유형화!$G$71/hourly1!$F$8763+유형화!$G$72*hourly1!$G6389/hourly1!$F$8763+유형화!$G$74*hourly1!I6389/hourly1!$I$8763</f>
        <v>0.23918632857130478</v>
      </c>
      <c r="D6388" s="14">
        <v>74.233436999999995</v>
      </c>
      <c r="E6388" s="14">
        <v>0.45791999999999999</v>
      </c>
      <c r="F6388" s="1">
        <v>650834</v>
      </c>
      <c r="G6388" s="15">
        <f t="shared" si="198"/>
        <v>8.4945132939614934E-2</v>
      </c>
      <c r="H6388" s="15">
        <f t="shared" si="199"/>
        <v>0.17101216618778417</v>
      </c>
    </row>
    <row r="6389" spans="1:8">
      <c r="A6389" s="1">
        <v>6388</v>
      </c>
      <c r="B6389" s="444">
        <f>유형화!$F$71*hourly1!B6390/hourly1!$B$8763+유형화!$F$72*hourly1!C6390/hourly1!$C$8763+유형화!$F$73*hourly1!D6390/hourly1!$D$8763+유형화!$F$74*hourly1!E6390/hourly1!$E$8763</f>
        <v>60.596325493024068</v>
      </c>
      <c r="C6389" s="442">
        <f>hourly1!$F6390*유형화!$G$71/hourly1!$F$8763+유형화!$G$72*hourly1!$G6390/hourly1!$F$8763+유형화!$G$74*hourly1!I6390/hourly1!$I$8763</f>
        <v>0.23922853831210783</v>
      </c>
      <c r="D6389" s="14">
        <v>99.160876999999999</v>
      </c>
      <c r="E6389" s="14">
        <v>2.9760000000000002E-2</v>
      </c>
      <c r="F6389" s="1">
        <v>519202</v>
      </c>
      <c r="G6389" s="15">
        <f t="shared" si="198"/>
        <v>0.11346953905924909</v>
      </c>
      <c r="H6389" s="15">
        <f t="shared" si="199"/>
        <v>0.22144362398177189</v>
      </c>
    </row>
    <row r="6390" spans="1:8">
      <c r="A6390" s="1">
        <v>6389</v>
      </c>
      <c r="B6390" s="444">
        <f>유형화!$F$71*hourly1!B6391/hourly1!$B$8763+유형화!$F$72*hourly1!C6391/hourly1!$C$8763+유형화!$F$73*hourly1!D6391/hourly1!$D$8763+유형화!$F$74*hourly1!E6391/hourly1!$E$8763</f>
        <v>60.610468094007558</v>
      </c>
      <c r="C6390" s="442">
        <f>hourly1!$F6391*유형화!$G$71/hourly1!$F$8763+유형화!$G$72*hourly1!$G6391/hourly1!$F$8763+유형화!$G$74*hourly1!I6391/hourly1!$I$8763</f>
        <v>0.23723367988624064</v>
      </c>
      <c r="D6390" s="14">
        <v>118.32091800000001</v>
      </c>
      <c r="E6390" s="14">
        <v>8.0000000000000007E-5</v>
      </c>
      <c r="F6390" s="1">
        <v>577484</v>
      </c>
      <c r="G6390" s="15">
        <f t="shared" si="198"/>
        <v>0.13539432518862463</v>
      </c>
      <c r="H6390" s="15">
        <f t="shared" si="199"/>
        <v>0.25815610222048291</v>
      </c>
    </row>
    <row r="6391" spans="1:8">
      <c r="A6391" s="1">
        <v>6390</v>
      </c>
      <c r="B6391" s="444">
        <f>유형화!$F$71*hourly1!B6392/hourly1!$B$8763+유형화!$F$72*hourly1!C6392/hourly1!$C$8763+유형화!$F$73*hourly1!D6392/hourly1!$D$8763+유형화!$F$74*hourly1!E6392/hourly1!$E$8763</f>
        <v>62.491402669323961</v>
      </c>
      <c r="C6391" s="442">
        <f>hourly1!$F6392*유형화!$G$71/hourly1!$F$8763+유형화!$G$72*hourly1!$G6392/hourly1!$F$8763+유형화!$G$74*hourly1!I6392/hourly1!$I$8763</f>
        <v>0.42238344847932829</v>
      </c>
      <c r="D6391" s="14">
        <v>150.23419999999999</v>
      </c>
      <c r="E6391" s="14">
        <v>5.4432000000000001E-2</v>
      </c>
      <c r="F6391" s="1">
        <v>900790</v>
      </c>
      <c r="G6391" s="15">
        <f t="shared" si="198"/>
        <v>0.17191261252091425</v>
      </c>
      <c r="H6391" s="15">
        <f t="shared" si="199"/>
        <v>0.31569553035442566</v>
      </c>
    </row>
    <row r="6392" spans="1:8">
      <c r="A6392" s="1">
        <v>6391</v>
      </c>
      <c r="B6392" s="444">
        <f>유형화!$F$71*hourly1!B6393/hourly1!$B$8763+유형화!$F$72*hourly1!C6393/hourly1!$C$8763+유형화!$F$73*hourly1!D6393/hourly1!$D$8763+유형화!$F$74*hourly1!E6393/hourly1!$E$8763</f>
        <v>73.959399462427498</v>
      </c>
      <c r="C6392" s="442">
        <f>hourly1!$F6393*유형화!$G$71/hourly1!$F$8763+유형화!$G$72*hourly1!$G6393/hourly1!$F$8763+유형화!$G$74*hourly1!I6393/hourly1!$I$8763</f>
        <v>0.75406767319559631</v>
      </c>
      <c r="D6392" s="14">
        <v>139.08521400000001</v>
      </c>
      <c r="E6392" s="14">
        <v>5.7707469999999912</v>
      </c>
      <c r="F6392" s="1">
        <v>953636</v>
      </c>
      <c r="G6392" s="15">
        <f t="shared" si="198"/>
        <v>0.15915485622960976</v>
      </c>
      <c r="H6392" s="15">
        <f t="shared" si="199"/>
        <v>0.29608268414390954</v>
      </c>
    </row>
    <row r="6393" spans="1:8">
      <c r="A6393" s="1">
        <v>6392</v>
      </c>
      <c r="B6393" s="444">
        <f>유형화!$F$71*hourly1!B6394/hourly1!$B$8763+유형화!$F$72*hourly1!C6394/hourly1!$C$8763+유형화!$F$73*hourly1!D6394/hourly1!$D$8763+유형화!$F$74*hourly1!E6394/hourly1!$E$8763</f>
        <v>168.1026371130541</v>
      </c>
      <c r="C6393" s="442">
        <f>hourly1!$F6394*유형화!$G$71/hourly1!$F$8763+유형화!$G$72*hourly1!$G6394/hourly1!$F$8763+유형화!$G$74*hourly1!I6394/hourly1!$I$8763</f>
        <v>0.65223064354529292</v>
      </c>
      <c r="D6393" s="14">
        <v>104.405534</v>
      </c>
      <c r="E6393" s="14">
        <v>88.723398999999986</v>
      </c>
      <c r="F6393" s="1">
        <v>935407</v>
      </c>
      <c r="G6393" s="15">
        <f t="shared" si="198"/>
        <v>0.11947098670995779</v>
      </c>
      <c r="H6393" s="15">
        <f t="shared" si="199"/>
        <v>0.23166354828038774</v>
      </c>
    </row>
    <row r="6394" spans="1:8">
      <c r="A6394" s="1">
        <v>6393</v>
      </c>
      <c r="B6394" s="444">
        <f>유형화!$F$71*hourly1!B6395/hourly1!$B$8763+유형화!$F$72*hourly1!C6395/hourly1!$C$8763+유형화!$F$73*hourly1!D6395/hourly1!$D$8763+유형화!$F$74*hourly1!E6395/hourly1!$E$8763</f>
        <v>275.50486260360913</v>
      </c>
      <c r="C6394" s="442">
        <f>hourly1!$F6395*유형화!$G$71/hourly1!$F$8763+유형화!$G$72*hourly1!$G6395/hourly1!$F$8763+유형화!$G$74*hourly1!I6395/hourly1!$I$8763</f>
        <v>0.57708801551346689</v>
      </c>
      <c r="D6394" s="14">
        <v>63.048762999999987</v>
      </c>
      <c r="E6394" s="14">
        <v>289.17241299999949</v>
      </c>
      <c r="F6394" s="1">
        <v>884188</v>
      </c>
      <c r="G6394" s="15">
        <f t="shared" si="198"/>
        <v>7.2146538960782255E-2</v>
      </c>
      <c r="H6394" s="15">
        <f t="shared" si="199"/>
        <v>0.14733387331863967</v>
      </c>
    </row>
    <row r="6395" spans="1:8">
      <c r="A6395" s="1">
        <v>6394</v>
      </c>
      <c r="B6395" s="444">
        <f>유형화!$F$71*hourly1!B6396/hourly1!$B$8763+유형화!$F$72*hourly1!C6396/hourly1!$C$8763+유형화!$F$73*hourly1!D6396/hourly1!$D$8763+유형화!$F$74*hourly1!E6396/hourly1!$E$8763</f>
        <v>345.17177871720156</v>
      </c>
      <c r="C6395" s="442">
        <f>hourly1!$F6396*유형화!$G$71/hourly1!$F$8763+유형화!$G$72*hourly1!$G6396/hourly1!$F$8763+유형화!$G$74*hourly1!I6396/hourly1!$I$8763</f>
        <v>0.49136695825131316</v>
      </c>
      <c r="D6395" s="14">
        <v>45.822281000000011</v>
      </c>
      <c r="E6395" s="14">
        <v>557.05088599999976</v>
      </c>
      <c r="F6395" s="1">
        <v>889522</v>
      </c>
      <c r="G6395" s="15">
        <f t="shared" si="198"/>
        <v>5.2434319471714515E-2</v>
      </c>
      <c r="H6395" s="15">
        <f t="shared" si="199"/>
        <v>0.10950305443355732</v>
      </c>
    </row>
    <row r="6396" spans="1:8">
      <c r="A6396" s="1">
        <v>6395</v>
      </c>
      <c r="B6396" s="444">
        <f>유형화!$F$71*hourly1!B6397/hourly1!$B$8763+유형화!$F$72*hourly1!C6397/hourly1!$C$8763+유형화!$F$73*hourly1!D6397/hourly1!$D$8763+유형화!$F$74*hourly1!E6397/hourly1!$E$8763</f>
        <v>414.42000212447971</v>
      </c>
      <c r="C6396" s="442">
        <f>hourly1!$F6397*유형화!$G$71/hourly1!$F$8763+유형화!$G$72*hourly1!$G6397/hourly1!$F$8763+유형화!$G$74*hourly1!I6397/hourly1!$I$8763</f>
        <v>0.45916703746755216</v>
      </c>
      <c r="D6396" s="14">
        <v>46.282037000000003</v>
      </c>
      <c r="E6396" s="14">
        <v>809.87658399999941</v>
      </c>
      <c r="F6396" s="1">
        <v>855143</v>
      </c>
      <c r="G6396" s="15">
        <f t="shared" si="198"/>
        <v>5.2960417091844715E-2</v>
      </c>
      <c r="H6396" s="15">
        <f t="shared" si="199"/>
        <v>0.11053495461561262</v>
      </c>
    </row>
    <row r="6397" spans="1:8">
      <c r="A6397" s="1">
        <v>6396</v>
      </c>
      <c r="B6397" s="444">
        <f>유형화!$F$71*hourly1!B6398/hourly1!$B$8763+유형화!$F$72*hourly1!C6398/hourly1!$C$8763+유형화!$F$73*hourly1!D6398/hourly1!$D$8763+유형화!$F$74*hourly1!E6398/hourly1!$E$8763</f>
        <v>347.05895955691045</v>
      </c>
      <c r="C6397" s="442">
        <f>hourly1!$F6398*유형화!$G$71/hourly1!$F$8763+유형화!$G$72*hourly1!$G6398/hourly1!$F$8763+유형화!$G$74*hourly1!I6398/hourly1!$I$8763</f>
        <v>0.44304910941573439</v>
      </c>
      <c r="D6397" s="14">
        <v>44.295282999999998</v>
      </c>
      <c r="E6397" s="14">
        <v>1023.447618999999</v>
      </c>
      <c r="F6397" s="1">
        <v>833243</v>
      </c>
      <c r="G6397" s="15">
        <f t="shared" si="198"/>
        <v>5.0686979548486562E-2</v>
      </c>
      <c r="H6397" s="15">
        <f t="shared" si="199"/>
        <v>0.10606681339501578</v>
      </c>
    </row>
    <row r="6398" spans="1:8">
      <c r="A6398" s="1">
        <v>6397</v>
      </c>
      <c r="B6398" s="444">
        <f>유형화!$F$71*hourly1!B6399/hourly1!$B$8763+유형화!$F$72*hourly1!C6399/hourly1!$C$8763+유형화!$F$73*hourly1!D6399/hourly1!$D$8763+유형화!$F$74*hourly1!E6399/hourly1!$E$8763</f>
        <v>196.57493402325696</v>
      </c>
      <c r="C6398" s="442">
        <f>hourly1!$F6399*유형화!$G$71/hourly1!$F$8763+유형화!$G$72*hourly1!$G6399/hourly1!$F$8763+유형화!$G$74*hourly1!I6399/hourly1!$I$8763</f>
        <v>0.55482962949262715</v>
      </c>
      <c r="D6398" s="14">
        <v>64.669160000000005</v>
      </c>
      <c r="E6398" s="14">
        <v>1075.705132000001</v>
      </c>
      <c r="F6398" s="1">
        <v>900662</v>
      </c>
      <c r="G6398" s="15">
        <f t="shared" si="198"/>
        <v>7.400075512188975E-2</v>
      </c>
      <c r="H6398" s="15">
        <f t="shared" si="199"/>
        <v>0.15080638371597505</v>
      </c>
    </row>
    <row r="6399" spans="1:8">
      <c r="A6399" s="1">
        <v>6398</v>
      </c>
      <c r="B6399" s="444">
        <f>유형화!$F$71*hourly1!B6400/hourly1!$B$8763+유형화!$F$72*hourly1!C6400/hourly1!$C$8763+유형화!$F$73*hourly1!D6400/hourly1!$D$8763+유형화!$F$74*hourly1!E6400/hourly1!$E$8763</f>
        <v>274.99698166422144</v>
      </c>
      <c r="C6399" s="442">
        <f>hourly1!$F6400*유형화!$G$71/hourly1!$F$8763+유형화!$G$72*hourly1!$G6400/hourly1!$F$8763+유형화!$G$74*hourly1!I6400/hourly1!$I$8763</f>
        <v>0.51747392739595044</v>
      </c>
      <c r="D6399" s="14">
        <v>93.769569000000018</v>
      </c>
      <c r="E6399" s="14">
        <v>1028.5047750000001</v>
      </c>
      <c r="F6399" s="1">
        <v>876417</v>
      </c>
      <c r="G6399" s="15">
        <f t="shared" si="198"/>
        <v>0.10730027904265564</v>
      </c>
      <c r="H6399" s="15">
        <f t="shared" si="199"/>
        <v>0.21079977346538886</v>
      </c>
    </row>
    <row r="6400" spans="1:8">
      <c r="A6400" s="1">
        <v>6399</v>
      </c>
      <c r="B6400" s="444">
        <f>유형화!$F$71*hourly1!B6401/hourly1!$B$8763+유형화!$F$72*hourly1!C6401/hourly1!$C$8763+유형화!$F$73*hourly1!D6401/hourly1!$D$8763+유형화!$F$74*hourly1!E6401/hourly1!$E$8763</f>
        <v>407.79978020255459</v>
      </c>
      <c r="C6400" s="442">
        <f>hourly1!$F6401*유형화!$G$71/hourly1!$F$8763+유형화!$G$72*hourly1!$G6401/hourly1!$F$8763+유형화!$G$74*hourly1!I6401/hourly1!$I$8763</f>
        <v>0.38956692323870123</v>
      </c>
      <c r="D6400" s="14">
        <v>100.83514</v>
      </c>
      <c r="E6400" s="14">
        <v>946.4325530000001</v>
      </c>
      <c r="F6400" s="1">
        <v>847170</v>
      </c>
      <c r="G6400" s="15">
        <f t="shared" si="198"/>
        <v>0.11538539394699836</v>
      </c>
      <c r="H6400" s="15">
        <f t="shared" si="199"/>
        <v>0.2247204300157353</v>
      </c>
    </row>
    <row r="6401" spans="1:8">
      <c r="A6401" s="1">
        <v>6400</v>
      </c>
      <c r="B6401" s="444">
        <f>유형화!$F$71*hourly1!B6402/hourly1!$B$8763+유형화!$F$72*hourly1!C6402/hourly1!$C$8763+유형화!$F$73*hourly1!D6402/hourly1!$D$8763+유형화!$F$74*hourly1!E6402/hourly1!$E$8763</f>
        <v>340.49240449548847</v>
      </c>
      <c r="C6401" s="442">
        <f>hourly1!$F6402*유형화!$G$71/hourly1!$F$8763+유형화!$G$72*hourly1!$G6402/hourly1!$F$8763+유형화!$G$74*hourly1!I6402/hourly1!$I$8763</f>
        <v>0.36828563567726069</v>
      </c>
      <c r="D6401" s="14">
        <v>106.422707</v>
      </c>
      <c r="E6401" s="14">
        <v>726.10515400000088</v>
      </c>
      <c r="F6401" s="1">
        <v>852003</v>
      </c>
      <c r="G6401" s="15">
        <f t="shared" si="198"/>
        <v>0.12177923263756049</v>
      </c>
      <c r="H6401" s="15">
        <f t="shared" si="199"/>
        <v>0.23555953347293901</v>
      </c>
    </row>
    <row r="6402" spans="1:8">
      <c r="A6402" s="1">
        <v>6401</v>
      </c>
      <c r="B6402" s="444">
        <f>유형화!$F$71*hourly1!B6403/hourly1!$B$8763+유형화!$F$72*hourly1!C6403/hourly1!$C$8763+유형화!$F$73*hourly1!D6403/hourly1!$D$8763+유형화!$F$74*hourly1!E6403/hourly1!$E$8763</f>
        <v>297.47022636690019</v>
      </c>
      <c r="C6402" s="442">
        <f>hourly1!$F6403*유형화!$G$71/hourly1!$F$8763+유형화!$G$72*hourly1!$G6403/hourly1!$F$8763+유형화!$G$74*hourly1!I6403/hourly1!$I$8763</f>
        <v>0.38960717731583694</v>
      </c>
      <c r="D6402" s="14">
        <v>88.940821999999983</v>
      </c>
      <c r="E6402" s="14">
        <v>401.04218400000059</v>
      </c>
      <c r="F6402" s="1">
        <v>857997</v>
      </c>
      <c r="G6402" s="15">
        <f t="shared" ref="G6402:G6465" si="200">D6402/$I$1</f>
        <v>0.10177475614592152</v>
      </c>
      <c r="H6402" s="15">
        <f t="shared" ref="H6402:H6465" si="201">G6402/(1-$H$1*(1-G6402))</f>
        <v>0.20114537613867792</v>
      </c>
    </row>
    <row r="6403" spans="1:8">
      <c r="A6403" s="1">
        <v>6402</v>
      </c>
      <c r="B6403" s="444">
        <f>유형화!$F$71*hourly1!B6404/hourly1!$B$8763+유형화!$F$72*hourly1!C6404/hourly1!$C$8763+유형화!$F$73*hourly1!D6404/hourly1!$D$8763+유형화!$F$74*hourly1!E6404/hourly1!$E$8763</f>
        <v>164.94297229669576</v>
      </c>
      <c r="C6403" s="442">
        <f>hourly1!$F6404*유형화!$G$71/hourly1!$F$8763+유형화!$G$72*hourly1!$G6404/hourly1!$F$8763+유형화!$G$74*hourly1!I6404/hourly1!$I$8763</f>
        <v>0.51762557281609423</v>
      </c>
      <c r="D6403" s="14">
        <v>67.70423000000001</v>
      </c>
      <c r="E6403" s="14">
        <v>118.790522</v>
      </c>
      <c r="F6403" s="1">
        <v>843188</v>
      </c>
      <c r="G6403" s="15">
        <f t="shared" si="200"/>
        <v>7.747377799473662E-2</v>
      </c>
      <c r="H6403" s="15">
        <f t="shared" si="201"/>
        <v>0.1572718521909594</v>
      </c>
    </row>
    <row r="6404" spans="1:8">
      <c r="A6404" s="1">
        <v>6403</v>
      </c>
      <c r="B6404" s="444">
        <f>유형화!$F$71*hourly1!B6405/hourly1!$B$8763+유형화!$F$72*hourly1!C6405/hourly1!$C$8763+유형화!$F$73*hourly1!D6405/hourly1!$D$8763+유형화!$F$74*hourly1!E6405/hourly1!$E$8763</f>
        <v>118.38333982851074</v>
      </c>
      <c r="C6404" s="442">
        <f>hourly1!$F6405*유형화!$G$71/hourly1!$F$8763+유형화!$G$72*hourly1!$G6405/hourly1!$F$8763+유형화!$G$74*hourly1!I6405/hourly1!$I$8763</f>
        <v>0.64045551112300803</v>
      </c>
      <c r="D6404" s="14">
        <v>96.101390000000023</v>
      </c>
      <c r="E6404" s="14">
        <v>16.91759799999997</v>
      </c>
      <c r="F6404" s="1">
        <v>840271</v>
      </c>
      <c r="G6404" s="15">
        <f t="shared" si="200"/>
        <v>0.10996857587547487</v>
      </c>
      <c r="H6404" s="15">
        <f t="shared" si="201"/>
        <v>0.2154207620966587</v>
      </c>
    </row>
    <row r="6405" spans="1:8">
      <c r="A6405" s="1">
        <v>6404</v>
      </c>
      <c r="B6405" s="444">
        <f>유형화!$F$71*hourly1!B6406/hourly1!$B$8763+유형화!$F$72*hourly1!C6406/hourly1!$C$8763+유형화!$F$73*hourly1!D6406/hourly1!$D$8763+유형화!$F$74*hourly1!E6406/hourly1!$E$8763</f>
        <v>126.68642421949666</v>
      </c>
      <c r="C6405" s="442">
        <f>hourly1!$F6406*유형화!$G$71/hourly1!$F$8763+유형화!$G$72*hourly1!$G6406/hourly1!$F$8763+유형화!$G$74*hourly1!I6406/hourly1!$I$8763</f>
        <v>0.64575755978098437</v>
      </c>
      <c r="D6405" s="14">
        <v>98.828615999999982</v>
      </c>
      <c r="E6405" s="14">
        <v>17.21312</v>
      </c>
      <c r="F6405" s="1">
        <v>850727</v>
      </c>
      <c r="G6405" s="15">
        <f t="shared" si="200"/>
        <v>0.11308933364298025</v>
      </c>
      <c r="H6405" s="15">
        <f t="shared" si="201"/>
        <v>0.22079173166382712</v>
      </c>
    </row>
    <row r="6406" spans="1:8">
      <c r="A6406" s="1">
        <v>6405</v>
      </c>
      <c r="B6406" s="444">
        <f>유형화!$F$71*hourly1!B6407/hourly1!$B$8763+유형화!$F$72*hourly1!C6407/hourly1!$C$8763+유형화!$F$73*hourly1!D6407/hourly1!$D$8763+유형화!$F$74*hourly1!E6407/hourly1!$E$8763</f>
        <v>64.047893113140859</v>
      </c>
      <c r="C6406" s="442">
        <f>hourly1!$F6407*유형화!$G$71/hourly1!$F$8763+유형화!$G$72*hourly1!$G6407/hourly1!$F$8763+유형화!$G$74*hourly1!I6407/hourly1!$I$8763</f>
        <v>0.54978817301821858</v>
      </c>
      <c r="D6406" s="14">
        <v>77.982399999999998</v>
      </c>
      <c r="E6406" s="14">
        <v>18.304264</v>
      </c>
      <c r="F6406" s="1">
        <v>868931</v>
      </c>
      <c r="G6406" s="15">
        <f t="shared" si="200"/>
        <v>8.92350617545868E-2</v>
      </c>
      <c r="H6406" s="15">
        <f t="shared" si="201"/>
        <v>0.17879937040392305</v>
      </c>
    </row>
    <row r="6407" spans="1:8">
      <c r="A6407" s="1">
        <v>6406</v>
      </c>
      <c r="B6407" s="444">
        <f>유형화!$F$71*hourly1!B6408/hourly1!$B$8763+유형화!$F$72*hourly1!C6408/hourly1!$C$8763+유형화!$F$73*hourly1!D6408/hourly1!$D$8763+유형화!$F$74*hourly1!E6408/hourly1!$E$8763</f>
        <v>62.427643741095181</v>
      </c>
      <c r="C6407" s="442">
        <f>hourly1!$F6408*유형화!$G$71/hourly1!$F$8763+유형화!$G$72*hourly1!$G6408/hourly1!$F$8763+유형화!$G$74*hourly1!I6408/hourly1!$I$8763</f>
        <v>0.45907194332176615</v>
      </c>
      <c r="D6407" s="14">
        <v>51.282823999999998</v>
      </c>
      <c r="E6407" s="14">
        <v>12.27216</v>
      </c>
      <c r="F6407" s="1">
        <v>935037</v>
      </c>
      <c r="G6407" s="15">
        <f t="shared" si="200"/>
        <v>5.8682804922515923E-2</v>
      </c>
      <c r="H6407" s="15">
        <f t="shared" si="201"/>
        <v>0.12167899826121015</v>
      </c>
    </row>
    <row r="6408" spans="1:8">
      <c r="A6408" s="1">
        <v>6407</v>
      </c>
      <c r="B6408" s="444">
        <f>유형화!$F$71*hourly1!B6409/hourly1!$B$8763+유형화!$F$72*hourly1!C6409/hourly1!$C$8763+유형화!$F$73*hourly1!D6409/hourly1!$D$8763+유형화!$F$74*hourly1!E6409/hourly1!$E$8763</f>
        <v>60.807390762163259</v>
      </c>
      <c r="C6408" s="442">
        <f>hourly1!$F6409*유형화!$G$71/hourly1!$F$8763+유형화!$G$72*hourly1!$G6409/hourly1!$F$8763+유형화!$G$74*hourly1!I6409/hourly1!$I$8763</f>
        <v>0.35252103086120046</v>
      </c>
      <c r="D6408" s="14">
        <v>80.432410000000019</v>
      </c>
      <c r="E6408" s="14">
        <v>7.3147399999999996</v>
      </c>
      <c r="F6408" s="1">
        <v>938062</v>
      </c>
      <c r="G6408" s="15">
        <f t="shared" si="200"/>
        <v>9.2038601959163177E-2</v>
      </c>
      <c r="H6408" s="15">
        <f t="shared" si="201"/>
        <v>0.18384877876844896</v>
      </c>
    </row>
    <row r="6409" spans="1:8">
      <c r="A6409" s="1">
        <v>6408</v>
      </c>
      <c r="B6409" s="444">
        <f>유형화!$F$71*hourly1!B6410/hourly1!$B$8763+유형화!$F$72*hourly1!C6410/hourly1!$C$8763+유형화!$F$73*hourly1!D6410/hourly1!$D$8763+유형화!$F$74*hourly1!E6410/hourly1!$E$8763</f>
        <v>58.944508652524569</v>
      </c>
      <c r="C6409" s="442">
        <f>hourly1!$F6410*유형화!$G$71/hourly1!$F$8763+유형화!$G$72*hourly1!$G6410/hourly1!$F$8763+유형화!$G$74*hourly1!I6410/hourly1!$I$8763</f>
        <v>0.32067443331319623</v>
      </c>
      <c r="D6409" s="14">
        <v>115.680449</v>
      </c>
      <c r="E6409" s="14">
        <v>1.6759599999999999</v>
      </c>
      <c r="F6409" s="1">
        <v>913154</v>
      </c>
      <c r="G6409" s="15">
        <f t="shared" si="200"/>
        <v>0.13237284323531115</v>
      </c>
      <c r="H6409" s="15">
        <f t="shared" si="201"/>
        <v>0.25319732421559166</v>
      </c>
    </row>
    <row r="6410" spans="1:8">
      <c r="A6410" s="1">
        <v>6409</v>
      </c>
      <c r="B6410" s="444">
        <f>유형화!$F$71*hourly1!B6411/hourly1!$B$8763+유형화!$F$72*hourly1!C6411/hourly1!$C$8763+유형화!$F$73*hourly1!D6411/hourly1!$D$8763+유형화!$F$74*hourly1!E6411/hourly1!$E$8763</f>
        <v>58.944508652524569</v>
      </c>
      <c r="C6410" s="442">
        <f>hourly1!$F6411*유형화!$G$71/hourly1!$F$8763+유형화!$G$72*hourly1!$G6411/hourly1!$F$8763+유형화!$G$74*hourly1!I6411/hourly1!$I$8763</f>
        <v>0.26307084893088084</v>
      </c>
      <c r="D6410" s="14">
        <v>117.53321099999999</v>
      </c>
      <c r="E6410" s="14">
        <v>0.36083999999999999</v>
      </c>
      <c r="F6410" s="1">
        <v>852222</v>
      </c>
      <c r="G6410" s="15">
        <f t="shared" si="200"/>
        <v>0.1344929540742511</v>
      </c>
      <c r="H6410" s="15">
        <f t="shared" si="201"/>
        <v>0.25668008736315923</v>
      </c>
    </row>
    <row r="6411" spans="1:8">
      <c r="A6411" s="1">
        <v>6410</v>
      </c>
      <c r="B6411" s="444">
        <f>유형화!$F$71*hourly1!B6412/hourly1!$B$8763+유형화!$F$72*hourly1!C6412/hourly1!$C$8763+유형화!$F$73*hourly1!D6412/hourly1!$D$8763+유형화!$F$74*hourly1!E6412/hourly1!$E$8763</f>
        <v>58.702782349869331</v>
      </c>
      <c r="C6411" s="442">
        <f>hourly1!$F6412*유형화!$G$71/hourly1!$F$8763+유형화!$G$72*hourly1!$G6412/hourly1!$F$8763+유형화!$G$74*hourly1!I6412/hourly1!$I$8763</f>
        <v>0.24367995476112023</v>
      </c>
      <c r="D6411" s="14">
        <v>91.127761000000007</v>
      </c>
      <c r="E6411" s="14">
        <v>0.83203999999999989</v>
      </c>
      <c r="F6411" s="1">
        <v>733002</v>
      </c>
      <c r="G6411" s="15">
        <f t="shared" si="200"/>
        <v>0.10427726487505164</v>
      </c>
      <c r="H6411" s="15">
        <f t="shared" si="201"/>
        <v>0.20553218080661459</v>
      </c>
    </row>
    <row r="6412" spans="1:8">
      <c r="A6412" s="1">
        <v>6411</v>
      </c>
      <c r="B6412" s="444">
        <f>유형화!$F$71*hourly1!B6413/hourly1!$B$8763+유형화!$F$72*hourly1!C6413/hourly1!$C$8763+유형화!$F$73*hourly1!D6413/hourly1!$D$8763+유형화!$F$74*hourly1!E6413/hourly1!$E$8763</f>
        <v>58.702782349869331</v>
      </c>
      <c r="C6412" s="442">
        <f>hourly1!$F6413*유형화!$G$71/hourly1!$F$8763+유형화!$G$72*hourly1!$G6413/hourly1!$F$8763+유형화!$G$74*hourly1!I6413/hourly1!$I$8763</f>
        <v>0.23852832923349679</v>
      </c>
      <c r="D6412" s="14">
        <v>95.441789000000014</v>
      </c>
      <c r="E6412" s="14">
        <v>0.37463999999999997</v>
      </c>
      <c r="F6412" s="1">
        <v>618783</v>
      </c>
      <c r="G6412" s="15">
        <f t="shared" si="200"/>
        <v>0.10921379613070697</v>
      </c>
      <c r="H6412" s="15">
        <f t="shared" si="201"/>
        <v>0.21411632247869411</v>
      </c>
    </row>
    <row r="6413" spans="1:8">
      <c r="A6413" s="1">
        <v>6412</v>
      </c>
      <c r="B6413" s="444">
        <f>유형화!$F$71*hourly1!B6414/hourly1!$B$8763+유형화!$F$72*hourly1!C6414/hourly1!$C$8763+유형화!$F$73*hourly1!D6414/hourly1!$D$8763+유형화!$F$74*hourly1!E6414/hourly1!$E$8763</f>
        <v>58.702782349869331</v>
      </c>
      <c r="C6413" s="442">
        <f>hourly1!$F6414*유형화!$G$71/hourly1!$F$8763+유형화!$G$72*hourly1!$G6414/hourly1!$F$8763+유형화!$G$74*hourly1!I6414/hourly1!$I$8763</f>
        <v>0.23855212314143973</v>
      </c>
      <c r="D6413" s="14">
        <v>97.87221000000001</v>
      </c>
      <c r="E6413" s="14">
        <v>0</v>
      </c>
      <c r="F6413" s="1">
        <v>535811</v>
      </c>
      <c r="G6413" s="15">
        <f t="shared" si="200"/>
        <v>0.1119949206924625</v>
      </c>
      <c r="H6413" s="15">
        <f t="shared" si="201"/>
        <v>0.2189122991596025</v>
      </c>
    </row>
    <row r="6414" spans="1:8">
      <c r="A6414" s="1">
        <v>6413</v>
      </c>
      <c r="B6414" s="444">
        <f>유형화!$F$71*hourly1!B6415/hourly1!$B$8763+유형화!$F$72*hourly1!C6415/hourly1!$C$8763+유형화!$F$73*hourly1!D6415/hourly1!$D$8763+유형화!$F$74*hourly1!E6415/hourly1!$E$8763</f>
        <v>58.702782349869331</v>
      </c>
      <c r="C6414" s="442">
        <f>hourly1!$F6415*유형화!$G$71/hourly1!$F$8763+유형화!$G$72*hourly1!$G6415/hourly1!$F$8763+유형화!$G$74*hourly1!I6415/hourly1!$I$8763</f>
        <v>0.23678868491611429</v>
      </c>
      <c r="D6414" s="14">
        <v>93.030938999999975</v>
      </c>
      <c r="E6414" s="14">
        <v>0</v>
      </c>
      <c r="F6414" s="1">
        <v>589008</v>
      </c>
      <c r="G6414" s="15">
        <f t="shared" si="200"/>
        <v>0.10645506661441806</v>
      </c>
      <c r="H6414" s="15">
        <f t="shared" si="201"/>
        <v>0.20933046231907909</v>
      </c>
    </row>
    <row r="6415" spans="1:8">
      <c r="A6415" s="1">
        <v>6414</v>
      </c>
      <c r="B6415" s="444">
        <f>유형화!$F$71*hourly1!B6416/hourly1!$B$8763+유형화!$F$72*hourly1!C6416/hourly1!$C$8763+유형화!$F$73*hourly1!D6416/hourly1!$D$8763+유형화!$F$74*hourly1!E6416/hourly1!$E$8763</f>
        <v>60.565664459508021</v>
      </c>
      <c r="C6415" s="442">
        <f>hourly1!$F6416*유형화!$G$71/hourly1!$F$8763+유형화!$G$72*hourly1!$G6416/hourly1!$F$8763+유형화!$G$74*hourly1!I6416/hourly1!$I$8763</f>
        <v>0.42174370200240807</v>
      </c>
      <c r="D6415" s="14">
        <v>90.229650000000007</v>
      </c>
      <c r="E6415" s="14">
        <v>8.8880999999999988E-2</v>
      </c>
      <c r="F6415" s="1">
        <v>913674</v>
      </c>
      <c r="G6415" s="15">
        <f t="shared" si="200"/>
        <v>0.10324955874459818</v>
      </c>
      <c r="H6415" s="15">
        <f t="shared" si="201"/>
        <v>0.20373353365816135</v>
      </c>
    </row>
    <row r="6416" spans="1:8">
      <c r="A6416" s="1">
        <v>6415</v>
      </c>
      <c r="B6416" s="444">
        <f>유형화!$F$71*hourly1!B6417/hourly1!$B$8763+유형화!$F$72*hourly1!C6417/hourly1!$C$8763+유형화!$F$73*hourly1!D6417/hourly1!$D$8763+유형화!$F$74*hourly1!E6417/hourly1!$E$8763</f>
        <v>72.111119134815169</v>
      </c>
      <c r="C6416" s="442">
        <f>hourly1!$F6417*유형화!$G$71/hourly1!$F$8763+유형화!$G$72*hourly1!$G6417/hourly1!$F$8763+유형화!$G$74*hourly1!I6417/hourly1!$I$8763</f>
        <v>0.75261021484810064</v>
      </c>
      <c r="D6416" s="14">
        <v>75.079493999999983</v>
      </c>
      <c r="E6416" s="14">
        <v>9.4471549999999933</v>
      </c>
      <c r="F6416" s="1">
        <v>1050794</v>
      </c>
      <c r="G6416" s="15">
        <f t="shared" si="200"/>
        <v>8.5913273810412694E-2</v>
      </c>
      <c r="H6416" s="15">
        <f t="shared" si="201"/>
        <v>0.17277602075945223</v>
      </c>
    </row>
    <row r="6417" spans="1:8">
      <c r="A6417" s="1">
        <v>6416</v>
      </c>
      <c r="B6417" s="444">
        <f>유형화!$F$71*hourly1!B6418/hourly1!$B$8763+유형화!$F$72*hourly1!C6418/hourly1!$C$8763+유형화!$F$73*hourly1!D6418/hourly1!$D$8763+유형화!$F$74*hourly1!E6418/hourly1!$E$8763</f>
        <v>165.40752481805987</v>
      </c>
      <c r="C6417" s="442">
        <f>hourly1!$F6418*유형화!$G$71/hourly1!$F$8763+유형화!$G$72*hourly1!$G6418/hourly1!$F$8763+유형화!$G$74*hourly1!I6418/hourly1!$I$8763</f>
        <v>0.65120962413938166</v>
      </c>
      <c r="D6417" s="14">
        <v>50.681659999999987</v>
      </c>
      <c r="E6417" s="14">
        <v>137.76094999999989</v>
      </c>
      <c r="F6417" s="1">
        <v>1001208</v>
      </c>
      <c r="G6417" s="15">
        <f t="shared" si="200"/>
        <v>5.7994894488050772E-2</v>
      </c>
      <c r="H6417" s="15">
        <f t="shared" si="201"/>
        <v>0.12034702723864468</v>
      </c>
    </row>
    <row r="6418" spans="1:8">
      <c r="A6418" s="1">
        <v>6417</v>
      </c>
      <c r="B6418" s="444">
        <f>유형화!$F$71*hourly1!B6419/hourly1!$B$8763+유형화!$F$72*hourly1!C6419/hourly1!$C$8763+유형화!$F$73*hourly1!D6419/hourly1!$D$8763+유형화!$F$74*hourly1!E6419/hourly1!$E$8763</f>
        <v>274.79777583706988</v>
      </c>
      <c r="C6418" s="442">
        <f>hourly1!$F6419*유형화!$G$71/hourly1!$F$8763+유형화!$G$72*hourly1!$G6419/hourly1!$F$8763+유형화!$G$74*hourly1!I6419/hourly1!$I$8763</f>
        <v>0.57646741824328174</v>
      </c>
      <c r="D6418" s="14">
        <v>23.097728</v>
      </c>
      <c r="E6418" s="14">
        <v>384.75899000000072</v>
      </c>
      <c r="F6418" s="1">
        <v>955331</v>
      </c>
      <c r="G6418" s="15">
        <f t="shared" si="200"/>
        <v>2.6430671337002304E-2</v>
      </c>
      <c r="H6418" s="15">
        <f t="shared" si="201"/>
        <v>5.6896821517113144E-2</v>
      </c>
    </row>
    <row r="6419" spans="1:8">
      <c r="A6419" s="1">
        <v>6418</v>
      </c>
      <c r="B6419" s="444">
        <f>유형화!$F$71*hourly1!B6420/hourly1!$B$8763+유형화!$F$72*hourly1!C6420/hourly1!$C$8763+유형화!$F$73*hourly1!D6420/hourly1!$D$8763+유형화!$F$74*hourly1!E6420/hourly1!$E$8763</f>
        <v>345.16751177076873</v>
      </c>
      <c r="C6419" s="442">
        <f>hourly1!$F6420*유형화!$G$71/hourly1!$F$8763+유형화!$G$72*hourly1!$G6420/hourly1!$F$8763+유형화!$G$74*hourly1!I6420/hourly1!$I$8763</f>
        <v>0.49104598495204066</v>
      </c>
      <c r="D6419" s="14">
        <v>14.194558000000001</v>
      </c>
      <c r="E6419" s="14">
        <v>702.65985799999953</v>
      </c>
      <c r="F6419" s="1">
        <v>877285</v>
      </c>
      <c r="G6419" s="15">
        <f t="shared" si="200"/>
        <v>1.6242796576010281E-2</v>
      </c>
      <c r="H6419" s="15">
        <f t="shared" si="201"/>
        <v>3.5392481104478013E-2</v>
      </c>
    </row>
    <row r="6420" spans="1:8">
      <c r="A6420" s="1">
        <v>6419</v>
      </c>
      <c r="B6420" s="444">
        <f>유형화!$F$71*hourly1!B6421/hourly1!$B$8763+유형화!$F$72*hourly1!C6421/hourly1!$C$8763+유형화!$F$73*hourly1!D6421/hourly1!$D$8763+유형화!$F$74*hourly1!E6421/hourly1!$E$8763</f>
        <v>414.41750976608148</v>
      </c>
      <c r="C6420" s="442">
        <f>hourly1!$F6421*유형화!$G$71/hourly1!$F$8763+유형화!$G$72*hourly1!$G6421/hourly1!$F$8763+유형화!$G$74*hourly1!I6421/hourly1!$I$8763</f>
        <v>0.45902362213200509</v>
      </c>
      <c r="D6420" s="14">
        <v>35.848224999999999</v>
      </c>
      <c r="E6420" s="14">
        <v>945.85829100000058</v>
      </c>
      <c r="F6420" s="1">
        <v>869938</v>
      </c>
      <c r="G6420" s="15">
        <f t="shared" si="200"/>
        <v>4.1021032587703406E-2</v>
      </c>
      <c r="H6420" s="15">
        <f t="shared" si="201"/>
        <v>8.6805689188772309E-2</v>
      </c>
    </row>
    <row r="6421" spans="1:8">
      <c r="A6421" s="1">
        <v>6420</v>
      </c>
      <c r="B6421" s="444">
        <f>유형화!$F$71*hourly1!B6422/hourly1!$B$8763+유형화!$F$72*hourly1!C6422/hourly1!$C$8763+유형화!$F$73*hourly1!D6422/hourly1!$D$8763+유형화!$F$74*hourly1!E6422/hourly1!$E$8763</f>
        <v>347.057650257202</v>
      </c>
      <c r="C6421" s="442">
        <f>hourly1!$F6422*유형화!$G$71/hourly1!$F$8763+유형화!$G$72*hourly1!$G6422/hourly1!$F$8763+유형화!$G$74*hourly1!I6422/hourly1!$I$8763</f>
        <v>0.44301040357233473</v>
      </c>
      <c r="D6421" s="14">
        <v>47.079467000000001</v>
      </c>
      <c r="E6421" s="14">
        <v>1133.289336</v>
      </c>
      <c r="F6421" s="1">
        <v>871614</v>
      </c>
      <c r="G6421" s="15">
        <f t="shared" si="200"/>
        <v>5.3872914210360688E-2</v>
      </c>
      <c r="H6421" s="15">
        <f t="shared" si="201"/>
        <v>0.11232179526284193</v>
      </c>
    </row>
    <row r="6422" spans="1:8">
      <c r="A6422" s="1">
        <v>6421</v>
      </c>
      <c r="B6422" s="444">
        <f>유형화!$F$71*hourly1!B6423/hourly1!$B$8763+유형화!$F$72*hourly1!C6423/hourly1!$C$8763+유형화!$F$73*hourly1!D6423/hourly1!$D$8763+유형화!$F$74*hourly1!E6423/hourly1!$E$8763</f>
        <v>196.57471400319577</v>
      </c>
      <c r="C6422" s="442">
        <f>hourly1!$F6423*유형화!$G$71/hourly1!$F$8763+유형화!$G$72*hourly1!$G6423/hourly1!$F$8763+유형화!$G$74*hourly1!I6423/hourly1!$I$8763</f>
        <v>0.55490370025399771</v>
      </c>
      <c r="D6422" s="14">
        <v>49.454946999999997</v>
      </c>
      <c r="E6422" s="14">
        <v>1190.9418739999981</v>
      </c>
      <c r="F6422" s="1">
        <v>832763</v>
      </c>
      <c r="G6422" s="15">
        <f t="shared" si="200"/>
        <v>5.6591169925711657E-2</v>
      </c>
      <c r="H6422" s="15">
        <f t="shared" si="201"/>
        <v>0.11762255765483093</v>
      </c>
    </row>
    <row r="6423" spans="1:8">
      <c r="A6423" s="1">
        <v>6422</v>
      </c>
      <c r="B6423" s="444">
        <f>유형화!$F$71*hourly1!B6424/hourly1!$B$8763+유형화!$F$72*hourly1!C6424/hourly1!$C$8763+유형화!$F$73*hourly1!D6424/hourly1!$D$8763+유형화!$F$74*hourly1!E6424/hourly1!$E$8763</f>
        <v>274.99773911033378</v>
      </c>
      <c r="C6423" s="442">
        <f>hourly1!$F6424*유형화!$G$71/hourly1!$F$8763+유형화!$G$72*hourly1!$G6424/hourly1!$F$8763+유형화!$G$74*hourly1!I6424/hourly1!$I$8763</f>
        <v>0.51763714382612203</v>
      </c>
      <c r="D6423" s="14">
        <v>52.147036</v>
      </c>
      <c r="E6423" s="14">
        <v>1126.9447449999991</v>
      </c>
      <c r="F6423" s="1">
        <v>858722</v>
      </c>
      <c r="G6423" s="15">
        <f t="shared" si="200"/>
        <v>5.9671720513585894E-2</v>
      </c>
      <c r="H6423" s="15">
        <f t="shared" si="201"/>
        <v>0.12359013493146487</v>
      </c>
    </row>
    <row r="6424" spans="1:8">
      <c r="A6424" s="1">
        <v>6423</v>
      </c>
      <c r="B6424" s="444">
        <f>유형화!$F$71*hourly1!B6425/hourly1!$B$8763+유형화!$F$72*hourly1!C6425/hourly1!$C$8763+유형화!$F$73*hourly1!D6425/hourly1!$D$8763+유형화!$F$74*hourly1!E6425/hourly1!$E$8763</f>
        <v>407.80148986663659</v>
      </c>
      <c r="C6424" s="442">
        <f>hourly1!$F6425*유형화!$G$71/hourly1!$F$8763+유형화!$G$72*hourly1!$G6425/hourly1!$F$8763+유형화!$G$74*hourly1!I6425/hourly1!$I$8763</f>
        <v>0.38971693893912202</v>
      </c>
      <c r="D6424" s="14">
        <v>55.935504000000009</v>
      </c>
      <c r="E6424" s="14">
        <v>1010.782255</v>
      </c>
      <c r="F6424" s="1">
        <v>860565</v>
      </c>
      <c r="G6424" s="15">
        <f t="shared" si="200"/>
        <v>6.4006854799466772E-2</v>
      </c>
      <c r="H6424" s="15">
        <f t="shared" si="201"/>
        <v>0.13191747207783858</v>
      </c>
    </row>
    <row r="6425" spans="1:8">
      <c r="A6425" s="1">
        <v>6424</v>
      </c>
      <c r="B6425" s="444">
        <f>유형화!$F$71*hourly1!B6426/hourly1!$B$8763+유형화!$F$72*hourly1!C6426/hourly1!$C$8763+유형화!$F$73*hourly1!D6426/hourly1!$D$8763+유형화!$F$74*hourly1!E6426/hourly1!$E$8763</f>
        <v>340.49521786676291</v>
      </c>
      <c r="C6425" s="442">
        <f>hourly1!$F6426*유형화!$G$71/hourly1!$F$8763+유형화!$G$72*hourly1!$G6426/hourly1!$F$8763+유형화!$G$74*hourly1!I6426/hourly1!$I$8763</f>
        <v>0.36850532189580398</v>
      </c>
      <c r="D6425" s="14">
        <v>44.658143000000003</v>
      </c>
      <c r="E6425" s="14">
        <v>745.04433700000106</v>
      </c>
      <c r="F6425" s="1">
        <v>835497</v>
      </c>
      <c r="G6425" s="15">
        <f t="shared" si="200"/>
        <v>5.1102199322541605E-2</v>
      </c>
      <c r="H6425" s="15">
        <f t="shared" si="201"/>
        <v>0.10688461746264925</v>
      </c>
    </row>
    <row r="6426" spans="1:8">
      <c r="A6426" s="1">
        <v>6425</v>
      </c>
      <c r="B6426" s="444">
        <f>유형화!$F$71*hourly1!B6427/hourly1!$B$8763+유형화!$F$72*hourly1!C6427/hourly1!$C$8763+유형화!$F$73*hourly1!D6427/hourly1!$D$8763+유형화!$F$74*hourly1!E6427/hourly1!$E$8763</f>
        <v>297.4718422519399</v>
      </c>
      <c r="C6426" s="442">
        <f>hourly1!$F6427*유형화!$G$71/hourly1!$F$8763+유형화!$G$72*hourly1!$G6427/hourly1!$F$8763+유형화!$G$74*hourly1!I6427/hourly1!$I$8763</f>
        <v>0.38975548181055109</v>
      </c>
      <c r="D6426" s="14">
        <v>40.522869</v>
      </c>
      <c r="E6426" s="14">
        <v>396.30881899999912</v>
      </c>
      <c r="F6426" s="1">
        <v>825802</v>
      </c>
      <c r="G6426" s="15">
        <f t="shared" si="200"/>
        <v>4.637021581392764E-2</v>
      </c>
      <c r="H6426" s="15">
        <f t="shared" si="201"/>
        <v>9.7518113407694701E-2</v>
      </c>
    </row>
    <row r="6427" spans="1:8">
      <c r="A6427" s="1">
        <v>6426</v>
      </c>
      <c r="B6427" s="444">
        <f>유형화!$F$71*hourly1!B6428/hourly1!$B$8763+유형화!$F$72*hourly1!C6428/hourly1!$C$8763+유형화!$F$73*hourly1!D6428/hourly1!$D$8763+유형화!$F$74*hourly1!E6428/hourly1!$E$8763</f>
        <v>164.94353497095062</v>
      </c>
      <c r="C6427" s="442">
        <f>hourly1!$F6428*유형화!$G$71/hourly1!$F$8763+유형화!$G$72*hourly1!$G6428/hourly1!$F$8763+유형화!$G$74*hourly1!I6428/hourly1!$I$8763</f>
        <v>0.5177517131225875</v>
      </c>
      <c r="D6427" s="14">
        <v>42.584363000000003</v>
      </c>
      <c r="E6427" s="14">
        <v>109.9541540000001</v>
      </c>
      <c r="F6427" s="1">
        <v>809523</v>
      </c>
      <c r="G6427" s="15">
        <f t="shared" si="200"/>
        <v>4.8729178148976454E-2</v>
      </c>
      <c r="H6427" s="15">
        <f t="shared" si="201"/>
        <v>0.10220023289634736</v>
      </c>
    </row>
    <row r="6428" spans="1:8">
      <c r="A6428" s="1">
        <v>6427</v>
      </c>
      <c r="B6428" s="444">
        <f>유형화!$F$71*hourly1!B6429/hourly1!$B$8763+유형화!$F$72*hourly1!C6429/hourly1!$C$8763+유형화!$F$73*hourly1!D6429/hourly1!$D$8763+유형화!$F$74*hourly1!E6429/hourly1!$E$8763</f>
        <v>118.38347328330197</v>
      </c>
      <c r="C6428" s="442">
        <f>hourly1!$F6429*유형화!$G$71/hourly1!$F$8763+유형화!$G$72*hourly1!$G6429/hourly1!$F$8763+유형화!$G$74*hourly1!I6429/hourly1!$I$8763</f>
        <v>0.64059053340198602</v>
      </c>
      <c r="D6428" s="14">
        <v>95.302773000000002</v>
      </c>
      <c r="E6428" s="14">
        <v>17.878756999999979</v>
      </c>
      <c r="F6428" s="1">
        <v>799289</v>
      </c>
      <c r="G6428" s="15">
        <f t="shared" si="200"/>
        <v>0.10905472047588131</v>
      </c>
      <c r="H6428" s="15">
        <f t="shared" si="201"/>
        <v>0.21384113081133205</v>
      </c>
    </row>
    <row r="6429" spans="1:8">
      <c r="A6429" s="1">
        <v>6428</v>
      </c>
      <c r="B6429" s="444">
        <f>유형화!$F$71*hourly1!B6430/hourly1!$B$8763+유형화!$F$72*hourly1!C6430/hourly1!$C$8763+유형화!$F$73*hourly1!D6430/hourly1!$D$8763+유형화!$F$74*hourly1!E6430/hourly1!$E$8763</f>
        <v>126.68666588087535</v>
      </c>
      <c r="C6429" s="442">
        <f>hourly1!$F6430*유형화!$G$71/hourly1!$F$8763+유형화!$G$72*hourly1!$G6430/hourly1!$F$8763+유형화!$G$74*hourly1!I6430/hourly1!$I$8763</f>
        <v>0.64592574685630688</v>
      </c>
      <c r="D6429" s="14">
        <v>105.737872</v>
      </c>
      <c r="E6429" s="14">
        <v>18.091526999999999</v>
      </c>
      <c r="F6429" s="1">
        <v>847347</v>
      </c>
      <c r="G6429" s="15">
        <f t="shared" si="200"/>
        <v>0.12099557769084554</v>
      </c>
      <c r="H6429" s="15">
        <f t="shared" si="201"/>
        <v>0.2342389844609592</v>
      </c>
    </row>
    <row r="6430" spans="1:8">
      <c r="A6430" s="1">
        <v>6429</v>
      </c>
      <c r="B6430" s="444">
        <f>유형화!$F$71*hourly1!B6431/hourly1!$B$8763+유형화!$F$72*hourly1!C6431/hourly1!$C$8763+유형화!$F$73*hourly1!D6431/hourly1!$D$8763+유형화!$F$74*hourly1!E6431/hourly1!$E$8763</f>
        <v>64.047893113140859</v>
      </c>
      <c r="C6430" s="442">
        <f>hourly1!$F6431*유형화!$G$71/hourly1!$F$8763+유형화!$G$72*hourly1!$G6431/hourly1!$F$8763+유형화!$G$74*hourly1!I6431/hourly1!$I$8763</f>
        <v>0.54975329701616504</v>
      </c>
      <c r="D6430" s="14">
        <v>94.840797000000009</v>
      </c>
      <c r="E6430" s="14">
        <v>19.571455999999991</v>
      </c>
      <c r="F6430" s="1">
        <v>868353</v>
      </c>
      <c r="G6430" s="15">
        <f t="shared" si="200"/>
        <v>0.10852608251540387</v>
      </c>
      <c r="H6430" s="15">
        <f t="shared" si="201"/>
        <v>0.21292593910071381</v>
      </c>
    </row>
    <row r="6431" spans="1:8">
      <c r="A6431" s="1">
        <v>6430</v>
      </c>
      <c r="B6431" s="444">
        <f>유형화!$F$71*hourly1!B6432/hourly1!$B$8763+유형화!$F$72*hourly1!C6432/hourly1!$C$8763+유형화!$F$73*hourly1!D6432/hourly1!$D$8763+유형화!$F$74*hourly1!E6432/hourly1!$E$8763</f>
        <v>62.427643741095181</v>
      </c>
      <c r="C6431" s="442">
        <f>hourly1!$F6432*유형화!$G$71/hourly1!$F$8763+유형화!$G$72*hourly1!$G6432/hourly1!$F$8763+유형화!$G$74*hourly1!I6432/hourly1!$I$8763</f>
        <v>0.45903429679618507</v>
      </c>
      <c r="D6431" s="14">
        <v>61.953840999999997</v>
      </c>
      <c r="E6431" s="14">
        <v>14.721688</v>
      </c>
      <c r="F6431" s="1">
        <v>926422</v>
      </c>
      <c r="G6431" s="15">
        <f t="shared" si="200"/>
        <v>7.0893622504165699E-2</v>
      </c>
      <c r="H6431" s="15">
        <f t="shared" si="201"/>
        <v>0.1449792554866503</v>
      </c>
    </row>
    <row r="6432" spans="1:8">
      <c r="A6432" s="1">
        <v>6431</v>
      </c>
      <c r="B6432" s="444">
        <f>유형화!$F$71*hourly1!B6433/hourly1!$B$8763+유형화!$F$72*hourly1!C6433/hourly1!$C$8763+유형화!$F$73*hourly1!D6433/hourly1!$D$8763+유형화!$F$74*hourly1!E6433/hourly1!$E$8763</f>
        <v>60.807390762163259</v>
      </c>
      <c r="C6432" s="442">
        <f>hourly1!$F6433*유형화!$G$71/hourly1!$F$8763+유형화!$G$72*hourly1!$G6433/hourly1!$F$8763+유형화!$G$74*hourly1!I6433/hourly1!$I$8763</f>
        <v>0.35250082233664692</v>
      </c>
      <c r="D6432" s="14">
        <v>66.968941999999998</v>
      </c>
      <c r="E6432" s="14">
        <v>7.5658959999999986</v>
      </c>
      <c r="F6432" s="1">
        <v>910841</v>
      </c>
      <c r="G6432" s="15">
        <f t="shared" si="200"/>
        <v>7.6632389808589385E-2</v>
      </c>
      <c r="H6432" s="15">
        <f t="shared" si="201"/>
        <v>0.15571010896967399</v>
      </c>
    </row>
    <row r="6433" spans="1:8">
      <c r="A6433" s="1">
        <v>6432</v>
      </c>
      <c r="B6433" s="444">
        <f>유형화!$F$71*hourly1!B6434/hourly1!$B$8763+유형화!$F$72*hourly1!C6434/hourly1!$C$8763+유형화!$F$73*hourly1!D6434/hourly1!$D$8763+유형화!$F$74*hourly1!E6434/hourly1!$E$8763</f>
        <v>58.944508652524569</v>
      </c>
      <c r="C6433" s="442">
        <f>hourly1!$F6434*유형화!$G$71/hourly1!$F$8763+유형화!$G$72*hourly1!$G6434/hourly1!$F$8763+유형화!$G$74*hourly1!I6434/hourly1!$I$8763</f>
        <v>0.32071941357752765</v>
      </c>
      <c r="D6433" s="14">
        <v>68.813580000000002</v>
      </c>
      <c r="E6433" s="14">
        <v>1.53444</v>
      </c>
      <c r="F6433" s="1">
        <v>930320</v>
      </c>
      <c r="G6433" s="15">
        <f t="shared" si="200"/>
        <v>7.8743204375015377E-2</v>
      </c>
      <c r="H6433" s="15">
        <f t="shared" si="201"/>
        <v>0.15962255361312105</v>
      </c>
    </row>
    <row r="6434" spans="1:8">
      <c r="A6434" s="1">
        <v>6433</v>
      </c>
      <c r="B6434" s="444">
        <f>유형화!$F$71*hourly1!B6435/hourly1!$B$8763+유형화!$F$72*hourly1!C6435/hourly1!$C$8763+유형화!$F$73*hourly1!D6435/hourly1!$D$8763+유형화!$F$74*hourly1!E6435/hourly1!$E$8763</f>
        <v>58.944508652524569</v>
      </c>
      <c r="C6434" s="442">
        <f>hourly1!$F6435*유형화!$G$71/hourly1!$F$8763+유형화!$G$72*hourly1!$G6435/hourly1!$F$8763+유형화!$G$74*hourly1!I6435/hourly1!$I$8763</f>
        <v>0.2630863312682411</v>
      </c>
      <c r="D6434" s="14">
        <v>59.808987999999999</v>
      </c>
      <c r="E6434" s="14">
        <v>0.17879999999999999</v>
      </c>
      <c r="F6434" s="1">
        <v>859593</v>
      </c>
      <c r="G6434" s="15">
        <f t="shared" si="200"/>
        <v>6.8439272677672663E-2</v>
      </c>
      <c r="H6434" s="15">
        <f t="shared" si="201"/>
        <v>0.14034748610762771</v>
      </c>
    </row>
    <row r="6435" spans="1:8">
      <c r="A6435" s="1">
        <v>6434</v>
      </c>
      <c r="B6435" s="444">
        <f>유형화!$F$71*hourly1!B6436/hourly1!$B$8763+유형화!$F$72*hourly1!C6436/hourly1!$C$8763+유형화!$F$73*hourly1!D6436/hourly1!$D$8763+유형화!$F$74*hourly1!E6436/hourly1!$E$8763</f>
        <v>58.702782349869331</v>
      </c>
      <c r="C6435" s="442">
        <f>hourly1!$F6436*유형화!$G$71/hourly1!$F$8763+유형화!$G$72*hourly1!$G6436/hourly1!$F$8763+유형화!$G$74*hourly1!I6436/hourly1!$I$8763</f>
        <v>0.24371857911853459</v>
      </c>
      <c r="D6435" s="14">
        <v>60.01232199999999</v>
      </c>
      <c r="E6435" s="14">
        <v>0.17532</v>
      </c>
      <c r="F6435" s="1">
        <v>753324</v>
      </c>
      <c r="G6435" s="15">
        <f t="shared" si="200"/>
        <v>6.8671947256126339E-2</v>
      </c>
      <c r="H6435" s="15">
        <f t="shared" si="201"/>
        <v>0.14078768201268504</v>
      </c>
    </row>
    <row r="6436" spans="1:8">
      <c r="A6436" s="1">
        <v>6435</v>
      </c>
      <c r="B6436" s="444">
        <f>유형화!$F$71*hourly1!B6437/hourly1!$B$8763+유형화!$F$72*hourly1!C6437/hourly1!$C$8763+유형화!$F$73*hourly1!D6437/hourly1!$D$8763+유형화!$F$74*hourly1!E6437/hourly1!$E$8763</f>
        <v>58.702782349869331</v>
      </c>
      <c r="C6436" s="442">
        <f>hourly1!$F6437*유형화!$G$71/hourly1!$F$8763+유형화!$G$72*hourly1!$G6437/hourly1!$F$8763+유형화!$G$74*hourly1!I6437/hourly1!$I$8763</f>
        <v>0.2386613958488083</v>
      </c>
      <c r="D6436" s="14">
        <v>64.217501999999996</v>
      </c>
      <c r="E6436" s="14">
        <v>5.7600000000000004E-3</v>
      </c>
      <c r="F6436" s="1">
        <v>631580</v>
      </c>
      <c r="G6436" s="15">
        <f t="shared" si="200"/>
        <v>7.3483924022539712E-2</v>
      </c>
      <c r="H6436" s="15">
        <f t="shared" si="201"/>
        <v>0.14983993245735225</v>
      </c>
    </row>
    <row r="6437" spans="1:8">
      <c r="A6437" s="1">
        <v>6436</v>
      </c>
      <c r="B6437" s="444">
        <f>유형화!$F$71*hourly1!B6438/hourly1!$B$8763+유형화!$F$72*hourly1!C6438/hourly1!$C$8763+유형화!$F$73*hourly1!D6438/hourly1!$D$8763+유형화!$F$74*hourly1!E6438/hourly1!$E$8763</f>
        <v>58.702782349869331</v>
      </c>
      <c r="C6437" s="442">
        <f>hourly1!$F6438*유형화!$G$71/hourly1!$F$8763+유형화!$G$72*hourly1!$G6438/hourly1!$F$8763+유형화!$G$74*hourly1!I6438/hourly1!$I$8763</f>
        <v>0.23871403579583295</v>
      </c>
      <c r="D6437" s="14">
        <v>66.198926000000014</v>
      </c>
      <c r="E6437" s="14">
        <v>1.5679999999999999E-2</v>
      </c>
      <c r="F6437" s="1">
        <v>516270</v>
      </c>
      <c r="G6437" s="15">
        <f t="shared" si="200"/>
        <v>7.5751262460469579E-2</v>
      </c>
      <c r="H6437" s="15">
        <f t="shared" si="201"/>
        <v>0.15407145243018247</v>
      </c>
    </row>
    <row r="6438" spans="1:8">
      <c r="A6438" s="1">
        <v>6437</v>
      </c>
      <c r="B6438" s="444">
        <f>유형화!$F$71*hourly1!B6439/hourly1!$B$8763+유형화!$F$72*hourly1!C6439/hourly1!$C$8763+유형화!$F$73*hourly1!D6439/hourly1!$D$8763+유형화!$F$74*hourly1!E6439/hourly1!$E$8763</f>
        <v>58.702782349869331</v>
      </c>
      <c r="C6438" s="442">
        <f>hourly1!$F6439*유형화!$G$71/hourly1!$F$8763+유형화!$G$72*hourly1!$G6439/hourly1!$F$8763+유형화!$G$74*hourly1!I6439/hourly1!$I$8763</f>
        <v>0.23690561730617676</v>
      </c>
      <c r="D6438" s="14">
        <v>72.19680799999999</v>
      </c>
      <c r="E6438" s="14">
        <v>0</v>
      </c>
      <c r="F6438" s="1">
        <v>553052</v>
      </c>
      <c r="G6438" s="15">
        <f t="shared" si="200"/>
        <v>8.2614623560752748E-2</v>
      </c>
      <c r="H6438" s="15">
        <f t="shared" si="201"/>
        <v>0.16675066587021709</v>
      </c>
    </row>
    <row r="6439" spans="1:8">
      <c r="A6439" s="1">
        <v>6438</v>
      </c>
      <c r="B6439" s="444">
        <f>유형화!$F$71*hourly1!B6440/hourly1!$B$8763+유형화!$F$72*hourly1!C6440/hourly1!$C$8763+유형화!$F$73*hourly1!D6440/hourly1!$D$8763+유형화!$F$74*hourly1!E6440/hourly1!$E$8763</f>
        <v>60.565664459508021</v>
      </c>
      <c r="C6439" s="442">
        <f>hourly1!$F6440*유형화!$G$71/hourly1!$F$8763+유형화!$G$72*hourly1!$G6440/hourly1!$F$8763+유형화!$G$74*hourly1!I6440/hourly1!$I$8763</f>
        <v>0.42191922281648009</v>
      </c>
      <c r="D6439" s="14">
        <v>81.905947999999995</v>
      </c>
      <c r="E6439" s="14">
        <v>7.7053999999999997E-2</v>
      </c>
      <c r="F6439" s="1">
        <v>916448</v>
      </c>
      <c r="G6439" s="15">
        <f t="shared" si="200"/>
        <v>9.3724767740515483E-2</v>
      </c>
      <c r="H6439" s="15">
        <f t="shared" si="201"/>
        <v>0.18687075107233916</v>
      </c>
    </row>
    <row r="6440" spans="1:8">
      <c r="A6440" s="1">
        <v>6439</v>
      </c>
      <c r="B6440" s="444">
        <f>유형화!$F$71*hourly1!B6441/hourly1!$B$8763+유형화!$F$72*hourly1!C6441/hourly1!$C$8763+유형화!$F$73*hourly1!D6441/hourly1!$D$8763+유형화!$F$74*hourly1!E6441/hourly1!$E$8763</f>
        <v>72.111119134815169</v>
      </c>
      <c r="C6440" s="442">
        <f>hourly1!$F6441*유형화!$G$71/hourly1!$F$8763+유형화!$G$72*hourly1!$G6441/hourly1!$F$8763+유형화!$G$74*hourly1!I6441/hourly1!$I$8763</f>
        <v>0.75299833259992477</v>
      </c>
      <c r="D6440" s="14">
        <v>85.376257999999993</v>
      </c>
      <c r="E6440" s="14">
        <v>9.0163629999999841</v>
      </c>
      <c r="F6440" s="1">
        <v>1062944</v>
      </c>
      <c r="G6440" s="15">
        <f t="shared" si="200"/>
        <v>9.7695834637117271E-2</v>
      </c>
      <c r="H6440" s="15">
        <f t="shared" si="201"/>
        <v>0.19394379773607218</v>
      </c>
    </row>
    <row r="6441" spans="1:8">
      <c r="A6441" s="1">
        <v>6440</v>
      </c>
      <c r="B6441" s="444">
        <f>유형화!$F$71*hourly1!B6442/hourly1!$B$8763+유형화!$F$72*hourly1!C6442/hourly1!$C$8763+유형화!$F$73*hourly1!D6442/hourly1!$D$8763+유형화!$F$74*hourly1!E6442/hourly1!$E$8763</f>
        <v>165.40876919381589</v>
      </c>
      <c r="C6441" s="442">
        <f>hourly1!$F6442*유형화!$G$71/hourly1!$F$8763+유형화!$G$72*hourly1!$G6442/hourly1!$F$8763+유형화!$G$74*hourly1!I6442/hourly1!$I$8763</f>
        <v>0.65152904920491728</v>
      </c>
      <c r="D6441" s="14">
        <v>103.650637</v>
      </c>
      <c r="E6441" s="14">
        <v>167.5276439999999</v>
      </c>
      <c r="F6441" s="1">
        <v>1098350</v>
      </c>
      <c r="G6441" s="15">
        <f t="shared" si="200"/>
        <v>0.11860715999504066</v>
      </c>
      <c r="H6441" s="15">
        <f t="shared" si="201"/>
        <v>0.2302005967543011</v>
      </c>
    </row>
    <row r="6442" spans="1:8">
      <c r="A6442" s="1">
        <v>6441</v>
      </c>
      <c r="B6442" s="444">
        <f>유형화!$F$71*hourly1!B6443/hourly1!$B$8763+유형화!$F$72*hourly1!C6443/hourly1!$C$8763+유형화!$F$73*hourly1!D6443/hourly1!$D$8763+유형화!$F$74*hourly1!E6443/hourly1!$E$8763</f>
        <v>274.79880379965095</v>
      </c>
      <c r="C6442" s="442">
        <f>hourly1!$F6443*유형화!$G$71/hourly1!$F$8763+유형화!$G$72*hourly1!$G6443/hourly1!$F$8763+유형화!$G$74*hourly1!I6443/hourly1!$I$8763</f>
        <v>0.57668620811597615</v>
      </c>
      <c r="D6442" s="14">
        <v>95.907930999999991</v>
      </c>
      <c r="E6442" s="14">
        <v>507.411564</v>
      </c>
      <c r="F6442" s="1">
        <v>991698</v>
      </c>
      <c r="G6442" s="15">
        <f t="shared" si="200"/>
        <v>0.10974720123437659</v>
      </c>
      <c r="H6442" s="15">
        <f t="shared" si="201"/>
        <v>0.21503839378385353</v>
      </c>
    </row>
    <row r="6443" spans="1:8">
      <c r="A6443" s="1">
        <v>6442</v>
      </c>
      <c r="B6443" s="444">
        <f>유형화!$F$71*hourly1!B6444/hourly1!$B$8763+유형화!$F$72*hourly1!C6444/hourly1!$C$8763+유형화!$F$73*hourly1!D6444/hourly1!$D$8763+유형화!$F$74*hourly1!E6444/hourly1!$E$8763</f>
        <v>345.16868761568594</v>
      </c>
      <c r="C6443" s="442">
        <f>hourly1!$F6444*유형화!$G$71/hourly1!$F$8763+유형화!$G$72*hourly1!$G6444/hourly1!$F$8763+유형화!$G$74*hourly1!I6444/hourly1!$I$8763</f>
        <v>0.49119738591422601</v>
      </c>
      <c r="D6443" s="14">
        <v>110.39631</v>
      </c>
      <c r="E6443" s="14">
        <v>864.01089400000023</v>
      </c>
      <c r="F6443" s="1">
        <v>910329</v>
      </c>
      <c r="G6443" s="15">
        <f t="shared" si="200"/>
        <v>0.12632621643253489</v>
      </c>
      <c r="H6443" s="15">
        <f t="shared" si="201"/>
        <v>0.24317848177026594</v>
      </c>
    </row>
    <row r="6444" spans="1:8">
      <c r="A6444" s="1">
        <v>6443</v>
      </c>
      <c r="B6444" s="444">
        <f>유형화!$F$71*hourly1!B6445/hourly1!$B$8763+유형화!$F$72*hourly1!C6445/hourly1!$C$8763+유형화!$F$73*hourly1!D6445/hourly1!$D$8763+유형화!$F$74*hourly1!E6445/hourly1!$E$8763</f>
        <v>414.41859183195629</v>
      </c>
      <c r="C6444" s="442">
        <f>hourly1!$F6445*유형화!$G$71/hourly1!$F$8763+유형화!$G$72*hourly1!$G6445/hourly1!$F$8763+유형화!$G$74*hourly1!I6445/hourly1!$I$8763</f>
        <v>0.45915171810216415</v>
      </c>
      <c r="D6444" s="14">
        <v>132.76012</v>
      </c>
      <c r="E6444" s="14">
        <v>1073.631385000001</v>
      </c>
      <c r="F6444" s="1">
        <v>899950</v>
      </c>
      <c r="G6444" s="15">
        <f t="shared" si="200"/>
        <v>0.15191706727090157</v>
      </c>
      <c r="H6444" s="15">
        <f t="shared" si="201"/>
        <v>0.28472648894401742</v>
      </c>
    </row>
    <row r="6445" spans="1:8">
      <c r="A6445" s="1">
        <v>6444</v>
      </c>
      <c r="B6445" s="444">
        <f>유형화!$F$71*hourly1!B6446/hourly1!$B$8763+유형화!$F$72*hourly1!C6446/hourly1!$C$8763+유형화!$F$73*hourly1!D6446/hourly1!$D$8763+유형화!$F$74*hourly1!E6446/hourly1!$E$8763</f>
        <v>347.05858444074056</v>
      </c>
      <c r="C6445" s="442">
        <f>hourly1!$F6446*유형화!$G$71/hourly1!$F$8763+유형화!$G$72*hourly1!$G6446/hourly1!$F$8763+유형화!$G$74*hourly1!I6446/hourly1!$I$8763</f>
        <v>0.44312187640132805</v>
      </c>
      <c r="D6445" s="14">
        <v>146.07205500000001</v>
      </c>
      <c r="E6445" s="14">
        <v>1190.82953</v>
      </c>
      <c r="F6445" s="1">
        <v>870939</v>
      </c>
      <c r="G6445" s="15">
        <f t="shared" si="200"/>
        <v>0.16714988059542152</v>
      </c>
      <c r="H6445" s="15">
        <f t="shared" si="201"/>
        <v>0.30843306288328792</v>
      </c>
    </row>
    <row r="6446" spans="1:8">
      <c r="A6446" s="1">
        <v>6445</v>
      </c>
      <c r="B6446" s="444">
        <f>유형화!$F$71*hourly1!B6447/hourly1!$B$8763+유형화!$F$72*hourly1!C6447/hourly1!$C$8763+유형화!$F$73*hourly1!D6447/hourly1!$D$8763+유형화!$F$74*hourly1!E6447/hourly1!$E$8763</f>
        <v>196.5756842555968</v>
      </c>
      <c r="C6446" s="442">
        <f>hourly1!$F6447*유형화!$G$71/hourly1!$F$8763+유형화!$G$72*hourly1!$G6447/hourly1!$F$8763+유형화!$G$74*hourly1!I6447/hourly1!$I$8763</f>
        <v>0.5550875326386534</v>
      </c>
      <c r="D6446" s="14">
        <v>141.98075600000001</v>
      </c>
      <c r="E6446" s="14">
        <v>1205.008357000002</v>
      </c>
      <c r="F6446" s="1">
        <v>894125</v>
      </c>
      <c r="G6446" s="15">
        <f t="shared" si="200"/>
        <v>0.16246821756733471</v>
      </c>
      <c r="H6446" s="15">
        <f t="shared" si="201"/>
        <v>0.3012254611174025</v>
      </c>
    </row>
    <row r="6447" spans="1:8">
      <c r="A6447" s="1">
        <v>6446</v>
      </c>
      <c r="B6447" s="444">
        <f>유형화!$F$71*hourly1!B6448/hourly1!$B$8763+유형화!$F$72*hourly1!C6448/hourly1!$C$8763+유형화!$F$73*hourly1!D6448/hourly1!$D$8763+유형화!$F$74*hourly1!E6448/hourly1!$E$8763</f>
        <v>274.99858312171608</v>
      </c>
      <c r="C6447" s="442">
        <f>hourly1!$F6448*유형화!$G$71/hourly1!$F$8763+유형화!$G$72*hourly1!$G6448/hourly1!$F$8763+유형화!$G$74*hourly1!I6448/hourly1!$I$8763</f>
        <v>0.51778096659159967</v>
      </c>
      <c r="D6447" s="14">
        <v>131.427369</v>
      </c>
      <c r="E6447" s="14">
        <v>1051.428543</v>
      </c>
      <c r="F6447" s="1">
        <v>896229</v>
      </c>
      <c r="G6447" s="15">
        <f t="shared" si="200"/>
        <v>0.15039200369516539</v>
      </c>
      <c r="H6447" s="15">
        <f t="shared" si="201"/>
        <v>0.28231199371937143</v>
      </c>
    </row>
    <row r="6448" spans="1:8">
      <c r="A6448" s="1">
        <v>6447</v>
      </c>
      <c r="B6448" s="444">
        <f>유형화!$F$71*hourly1!B6449/hourly1!$B$8763+유형화!$F$72*hourly1!C6449/hourly1!$C$8763+유형화!$F$73*hourly1!D6449/hourly1!$D$8763+유형화!$F$74*hourly1!E6449/hourly1!$E$8763</f>
        <v>407.80214992682028</v>
      </c>
      <c r="C6448" s="442">
        <f>hourly1!$F6449*유형화!$G$71/hourly1!$F$8763+유형화!$G$72*hourly1!$G6449/hourly1!$F$8763+유형화!$G$74*hourly1!I6449/hourly1!$I$8763</f>
        <v>0.38978799471900749</v>
      </c>
      <c r="D6448" s="14">
        <v>141.657962</v>
      </c>
      <c r="E6448" s="14">
        <v>863.12143300000105</v>
      </c>
      <c r="F6448" s="1">
        <v>886509</v>
      </c>
      <c r="G6448" s="15">
        <f t="shared" si="200"/>
        <v>0.16209884521506018</v>
      </c>
      <c r="H6448" s="15">
        <f t="shared" si="201"/>
        <v>0.30065386794125537</v>
      </c>
    </row>
    <row r="6449" spans="1:8">
      <c r="A6449" s="1">
        <v>6448</v>
      </c>
      <c r="B6449" s="444">
        <f>유형화!$F$71*hourly1!B6450/hourly1!$B$8763+유형화!$F$72*hourly1!C6450/hourly1!$C$8763+유형화!$F$73*hourly1!D6450/hourly1!$D$8763+유형화!$F$74*hourly1!E6450/hourly1!$E$8763</f>
        <v>340.49462994430428</v>
      </c>
      <c r="C6449" s="442">
        <f>hourly1!$F6450*유형화!$G$71/hourly1!$F$8763+유형화!$G$72*hourly1!$G6450/hourly1!$F$8763+유형화!$G$74*hourly1!I6450/hourly1!$I$8763</f>
        <v>0.36849073590429016</v>
      </c>
      <c r="D6449" s="14">
        <v>110.43248</v>
      </c>
      <c r="E6449" s="14">
        <v>648.51141499999972</v>
      </c>
      <c r="F6449" s="1">
        <v>856726</v>
      </c>
      <c r="G6449" s="15">
        <f t="shared" si="200"/>
        <v>0.12636760567143576</v>
      </c>
      <c r="H6449" s="15">
        <f t="shared" si="201"/>
        <v>0.24324749688764802</v>
      </c>
    </row>
    <row r="6450" spans="1:8">
      <c r="A6450" s="1">
        <v>6449</v>
      </c>
      <c r="B6450" s="444">
        <f>유형화!$F$71*hourly1!B6451/hourly1!$B$8763+유형화!$F$72*hourly1!C6451/hourly1!$C$8763+유형화!$F$73*hourly1!D6451/hourly1!$D$8763+유형화!$F$74*hourly1!E6451/hourly1!$E$8763</f>
        <v>297.47235082290109</v>
      </c>
      <c r="C6450" s="442">
        <f>hourly1!$F6451*유형화!$G$71/hourly1!$F$8763+유형화!$G$72*hourly1!$G6451/hourly1!$F$8763+유형화!$G$74*hourly1!I6451/hourly1!$I$8763</f>
        <v>0.38982368558092201</v>
      </c>
      <c r="D6450" s="14">
        <v>98.342940999999996</v>
      </c>
      <c r="E6450" s="14">
        <v>332.49533899999972</v>
      </c>
      <c r="F6450" s="1">
        <v>900357</v>
      </c>
      <c r="G6450" s="15">
        <f t="shared" si="200"/>
        <v>0.11253357697714722</v>
      </c>
      <c r="H6450" s="15">
        <f t="shared" si="201"/>
        <v>0.2198378845553173</v>
      </c>
    </row>
    <row r="6451" spans="1:8">
      <c r="A6451" s="1">
        <v>6450</v>
      </c>
      <c r="B6451" s="444">
        <f>유형화!$F$71*hourly1!B6452/hourly1!$B$8763+유형화!$F$72*hourly1!C6452/hourly1!$C$8763+유형화!$F$73*hourly1!D6452/hourly1!$D$8763+유형화!$F$74*hourly1!E6452/hourly1!$E$8763</f>
        <v>164.94506068383407</v>
      </c>
      <c r="C6451" s="442">
        <f>hourly1!$F6452*유형화!$G$71/hourly1!$F$8763+유형화!$G$72*hourly1!$G6452/hourly1!$F$8763+유형화!$G$74*hourly1!I6452/hourly1!$I$8763</f>
        <v>0.51796626572400439</v>
      </c>
      <c r="D6451" s="14">
        <v>91.646053999999992</v>
      </c>
      <c r="E6451" s="14">
        <v>84.735561999999973</v>
      </c>
      <c r="F6451" s="1">
        <v>883073</v>
      </c>
      <c r="G6451" s="15">
        <f t="shared" si="200"/>
        <v>0.10487034623522995</v>
      </c>
      <c r="H6451" s="15">
        <f t="shared" si="201"/>
        <v>0.20656834374224842</v>
      </c>
    </row>
    <row r="6452" spans="1:8">
      <c r="A6452" s="1">
        <v>6451</v>
      </c>
      <c r="B6452" s="444">
        <f>유형화!$F$71*hourly1!B6453/hourly1!$B$8763+유형화!$F$72*hourly1!C6453/hourly1!$C$8763+유형화!$F$73*hourly1!D6453/hourly1!$D$8763+유형화!$F$74*hourly1!E6453/hourly1!$E$8763</f>
        <v>118.38315948419829</v>
      </c>
      <c r="C6452" s="442">
        <f>hourly1!$F6453*유형화!$G$71/hourly1!$F$8763+유형화!$G$72*hourly1!$G6453/hourly1!$F$8763+유형화!$G$74*hourly1!I6453/hourly1!$I$8763</f>
        <v>0.64058173291548659</v>
      </c>
      <c r="D6452" s="14">
        <v>161.97099499999999</v>
      </c>
      <c r="E6452" s="14">
        <v>17.652051999999991</v>
      </c>
      <c r="F6452" s="1">
        <v>873332</v>
      </c>
      <c r="G6452" s="15">
        <f t="shared" si="200"/>
        <v>0.1853429971541895</v>
      </c>
      <c r="H6452" s="15">
        <f t="shared" si="201"/>
        <v>0.33580362179707457</v>
      </c>
    </row>
    <row r="6453" spans="1:8">
      <c r="A6453" s="1">
        <v>6452</v>
      </c>
      <c r="B6453" s="444">
        <f>유형화!$F$71*hourly1!B6454/hourly1!$B$8763+유형화!$F$72*hourly1!C6454/hourly1!$C$8763+유형화!$F$73*hourly1!D6454/hourly1!$D$8763+유형화!$F$74*hourly1!E6454/hourly1!$E$8763</f>
        <v>126.68655767428788</v>
      </c>
      <c r="C6453" s="442">
        <f>hourly1!$F6454*유형화!$G$71/hourly1!$F$8763+유형화!$G$72*hourly1!$G6454/hourly1!$F$8763+유형화!$G$74*hourly1!I6454/hourly1!$I$8763</f>
        <v>0.64596983077479042</v>
      </c>
      <c r="D6453" s="14">
        <v>159.84082000000001</v>
      </c>
      <c r="E6453" s="14">
        <v>19.750804999999989</v>
      </c>
      <c r="F6453" s="1">
        <v>912340</v>
      </c>
      <c r="G6453" s="15">
        <f t="shared" si="200"/>
        <v>0.18290544332572212</v>
      </c>
      <c r="H6453" s="15">
        <f t="shared" si="201"/>
        <v>0.33219416956771264</v>
      </c>
    </row>
    <row r="6454" spans="1:8">
      <c r="A6454" s="1">
        <v>6453</v>
      </c>
      <c r="B6454" s="444">
        <f>유형화!$F$71*hourly1!B6455/hourly1!$B$8763+유형화!$F$72*hourly1!C6455/hourly1!$C$8763+유형화!$F$73*hourly1!D6455/hourly1!$D$8763+유형화!$F$74*hourly1!E6455/hourly1!$E$8763</f>
        <v>64.047893113140859</v>
      </c>
      <c r="C6454" s="442">
        <f>hourly1!$F6455*유형화!$G$71/hourly1!$F$8763+유형화!$G$72*hourly1!$G6455/hourly1!$F$8763+유형화!$G$74*hourly1!I6455/hourly1!$I$8763</f>
        <v>0.55001348176980314</v>
      </c>
      <c r="D6454" s="14">
        <v>183.89655400000001</v>
      </c>
      <c r="E6454" s="14">
        <v>19.278611999999999</v>
      </c>
      <c r="F6454" s="1">
        <v>914225</v>
      </c>
      <c r="G6454" s="15">
        <f t="shared" si="200"/>
        <v>0.21043235848916814</v>
      </c>
      <c r="H6454" s="15">
        <f t="shared" si="201"/>
        <v>0.37196093232973604</v>
      </c>
    </row>
    <row r="6455" spans="1:8">
      <c r="A6455" s="1">
        <v>6454</v>
      </c>
      <c r="B6455" s="444">
        <f>유형화!$F$71*hourly1!B6456/hourly1!$B$8763+유형화!$F$72*hourly1!C6456/hourly1!$C$8763+유형화!$F$73*hourly1!D6456/hourly1!$D$8763+유형화!$F$74*hourly1!E6456/hourly1!$E$8763</f>
        <v>62.427643741095181</v>
      </c>
      <c r="C6455" s="442">
        <f>hourly1!$F6456*유형화!$G$71/hourly1!$F$8763+유형화!$G$72*hourly1!$G6456/hourly1!$F$8763+유형화!$G$74*hourly1!I6456/hourly1!$I$8763</f>
        <v>0.45929554086764085</v>
      </c>
      <c r="D6455" s="14">
        <v>155.58774700000001</v>
      </c>
      <c r="E6455" s="14">
        <v>12.371271999999999</v>
      </c>
      <c r="F6455" s="1">
        <v>986495</v>
      </c>
      <c r="G6455" s="15">
        <f t="shared" si="200"/>
        <v>0.17803866272135799</v>
      </c>
      <c r="H6455" s="15">
        <f t="shared" si="201"/>
        <v>0.32493475661121207</v>
      </c>
    </row>
    <row r="6456" spans="1:8">
      <c r="A6456" s="1">
        <v>6455</v>
      </c>
      <c r="B6456" s="444">
        <f>유형화!$F$71*hourly1!B6457/hourly1!$B$8763+유형화!$F$72*hourly1!C6457/hourly1!$C$8763+유형화!$F$73*hourly1!D6457/hourly1!$D$8763+유형화!$F$74*hourly1!E6457/hourly1!$E$8763</f>
        <v>60.807390762163259</v>
      </c>
      <c r="C6456" s="442">
        <f>hourly1!$F6457*유형화!$G$71/hourly1!$F$8763+유형화!$G$72*hourly1!$G6457/hourly1!$F$8763+유형화!$G$74*hourly1!I6457/hourly1!$I$8763</f>
        <v>0.35269834436696768</v>
      </c>
      <c r="D6456" s="14">
        <v>122.989521</v>
      </c>
      <c r="E6456" s="14">
        <v>7.8367079999999998</v>
      </c>
      <c r="F6456" s="1">
        <v>1008005</v>
      </c>
      <c r="G6456" s="15">
        <f t="shared" si="200"/>
        <v>0.14073659571393096</v>
      </c>
      <c r="H6456" s="15">
        <f t="shared" si="201"/>
        <v>0.26684722680452522</v>
      </c>
    </row>
    <row r="6457" spans="1:8">
      <c r="A6457" s="1">
        <v>6456</v>
      </c>
      <c r="B6457" s="444">
        <f>유형화!$F$71*hourly1!B6458/hourly1!$B$8763+유형화!$F$72*hourly1!C6458/hourly1!$C$8763+유형화!$F$73*hourly1!D6458/hourly1!$D$8763+유형화!$F$74*hourly1!E6458/hourly1!$E$8763</f>
        <v>58.944508652524569</v>
      </c>
      <c r="C6457" s="442">
        <f>hourly1!$F6458*유형화!$G$71/hourly1!$F$8763+유형화!$G$72*hourly1!$G6458/hourly1!$F$8763+유형화!$G$74*hourly1!I6458/hourly1!$I$8763</f>
        <v>0.32085712489404639</v>
      </c>
      <c r="D6457" s="14">
        <v>105.003024</v>
      </c>
      <c r="E6457" s="14">
        <v>1.9767600000000001</v>
      </c>
      <c r="F6457" s="1">
        <v>1023476</v>
      </c>
      <c r="G6457" s="15">
        <f t="shared" si="200"/>
        <v>0.12015469299557796</v>
      </c>
      <c r="H6457" s="15">
        <f t="shared" si="201"/>
        <v>0.23281954349155329</v>
      </c>
    </row>
    <row r="6458" spans="1:8">
      <c r="A6458" s="1">
        <v>6457</v>
      </c>
      <c r="B6458" s="444">
        <f>유형화!$F$71*hourly1!B6459/hourly1!$B$8763+유형화!$F$72*hourly1!C6459/hourly1!$C$8763+유형화!$F$73*hourly1!D6459/hourly1!$D$8763+유형화!$F$74*hourly1!E6459/hourly1!$E$8763</f>
        <v>58.944508652524569</v>
      </c>
      <c r="C6458" s="442">
        <f>hourly1!$F6459*유형화!$G$71/hourly1!$F$8763+유형화!$G$72*hourly1!$G6459/hourly1!$F$8763+유형화!$G$74*hourly1!I6459/hourly1!$I$8763</f>
        <v>0.2632307244356214</v>
      </c>
      <c r="D6458" s="14">
        <v>89.750364999999974</v>
      </c>
      <c r="E6458" s="14">
        <v>0.19344</v>
      </c>
      <c r="F6458" s="1">
        <v>927714</v>
      </c>
      <c r="G6458" s="15">
        <f t="shared" si="200"/>
        <v>0.10270111413949433</v>
      </c>
      <c r="H6458" s="15">
        <f t="shared" si="201"/>
        <v>0.20277202658621002</v>
      </c>
    </row>
    <row r="6459" spans="1:8">
      <c r="A6459" s="1">
        <v>6458</v>
      </c>
      <c r="B6459" s="444">
        <f>유형화!$F$71*hourly1!B6460/hourly1!$B$8763+유형화!$F$72*hourly1!C6460/hourly1!$C$8763+유형화!$F$73*hourly1!D6460/hourly1!$D$8763+유형화!$F$74*hourly1!E6460/hourly1!$E$8763</f>
        <v>58.702782349869331</v>
      </c>
      <c r="C6459" s="442">
        <f>hourly1!$F6460*유형화!$G$71/hourly1!$F$8763+유형화!$G$72*hourly1!$G6460/hourly1!$F$8763+유형화!$G$74*hourly1!I6460/hourly1!$I$8763</f>
        <v>0.24387975839905277</v>
      </c>
      <c r="D6459" s="14">
        <v>94.547100999999969</v>
      </c>
      <c r="E6459" s="14">
        <v>0.18432000000000001</v>
      </c>
      <c r="F6459" s="1">
        <v>775573</v>
      </c>
      <c r="G6459" s="15">
        <f t="shared" si="200"/>
        <v>0.10819000693043754</v>
      </c>
      <c r="H6459" s="15">
        <f t="shared" si="201"/>
        <v>0.2123435732580162</v>
      </c>
    </row>
    <row r="6460" spans="1:8">
      <c r="A6460" s="1">
        <v>6459</v>
      </c>
      <c r="B6460" s="444">
        <f>유형화!$F$71*hourly1!B6461/hourly1!$B$8763+유형화!$F$72*hourly1!C6461/hourly1!$C$8763+유형화!$F$73*hourly1!D6461/hourly1!$D$8763+유형화!$F$74*hourly1!E6461/hourly1!$E$8763</f>
        <v>58.761343755012888</v>
      </c>
      <c r="C6460" s="442">
        <f>hourly1!$F6461*유형화!$G$71/hourly1!$F$8763+유형화!$G$72*hourly1!$G6461/hourly1!$F$8763+유형화!$G$74*hourly1!I6461/hourly1!$I$8763</f>
        <v>0.23915854185004254</v>
      </c>
      <c r="D6460" s="14">
        <v>105.868098</v>
      </c>
      <c r="E6460" s="14">
        <v>2.9839999999999998E-2</v>
      </c>
      <c r="F6460" s="1">
        <v>610654</v>
      </c>
      <c r="G6460" s="15">
        <f t="shared" si="200"/>
        <v>0.12114459497105305</v>
      </c>
      <c r="H6460" s="15">
        <f t="shared" si="201"/>
        <v>0.23449026543185517</v>
      </c>
    </row>
    <row r="6461" spans="1:8">
      <c r="A6461" s="1">
        <v>6460</v>
      </c>
      <c r="B6461" s="444">
        <f>유형화!$F$71*hourly1!B6462/hourly1!$B$8763+유형화!$F$72*hourly1!C6462/hourly1!$C$8763+유형화!$F$73*hourly1!D6462/hourly1!$D$8763+유형화!$F$74*hourly1!E6462/hourly1!$E$8763</f>
        <v>59.078987799443276</v>
      </c>
      <c r="C6461" s="442">
        <f>hourly1!$F6462*유형화!$G$71/hourly1!$F$8763+유형화!$G$72*hourly1!$G6462/hourly1!$F$8763+유형화!$G$74*hourly1!I6462/hourly1!$I$8763</f>
        <v>0.23921248557284489</v>
      </c>
      <c r="D6461" s="14">
        <v>114.473338</v>
      </c>
      <c r="E6461" s="14">
        <v>0</v>
      </c>
      <c r="F6461" s="1">
        <v>505414</v>
      </c>
      <c r="G6461" s="15">
        <f t="shared" si="200"/>
        <v>0.13099154919165976</v>
      </c>
      <c r="H6461" s="15">
        <f t="shared" si="201"/>
        <v>0.25091986486598494</v>
      </c>
    </row>
    <row r="6462" spans="1:8">
      <c r="A6462" s="1">
        <v>6461</v>
      </c>
      <c r="B6462" s="444">
        <f>유형화!$F$71*hourly1!B6463/hourly1!$B$8763+유형화!$F$72*hourly1!C6463/hourly1!$C$8763+유형화!$F$73*hourly1!D6463/hourly1!$D$8763+유형화!$F$74*hourly1!E6463/hourly1!$E$8763</f>
        <v>59.389093451612638</v>
      </c>
      <c r="C6462" s="442">
        <f>hourly1!$F6463*유형화!$G$71/hourly1!$F$8763+유형화!$G$72*hourly1!$G6463/hourly1!$F$8763+유형화!$G$74*hourly1!I6463/hourly1!$I$8763</f>
        <v>0.23722414602586619</v>
      </c>
      <c r="D6462" s="14">
        <v>130.26516699999999</v>
      </c>
      <c r="E6462" s="14">
        <v>5.7600000000000004E-3</v>
      </c>
      <c r="F6462" s="1">
        <v>564730</v>
      </c>
      <c r="G6462" s="15">
        <f t="shared" si="200"/>
        <v>0.14906209890586289</v>
      </c>
      <c r="H6462" s="15">
        <f t="shared" si="201"/>
        <v>0.28020026099175926</v>
      </c>
    </row>
    <row r="6463" spans="1:8">
      <c r="A6463" s="1">
        <v>6462</v>
      </c>
      <c r="B6463" s="444">
        <f>유형화!$F$71*hourly1!B6464/hourly1!$B$8763+유형화!$F$72*hourly1!C6464/hourly1!$C$8763+유형화!$F$73*hourly1!D6464/hourly1!$D$8763+유형화!$F$74*hourly1!E6464/hourly1!$E$8763</f>
        <v>61.422830155994163</v>
      </c>
      <c r="C6463" s="442">
        <f>hourly1!$F6464*유형화!$G$71/hourly1!$F$8763+유형화!$G$72*hourly1!$G6464/hourly1!$F$8763+유형화!$G$74*hourly1!I6464/hourly1!$I$8763</f>
        <v>0.42230522193266629</v>
      </c>
      <c r="D6463" s="14">
        <v>152.49417800000001</v>
      </c>
      <c r="E6463" s="14">
        <v>3.4134999999999999E-2</v>
      </c>
      <c r="F6463" s="1">
        <v>905204</v>
      </c>
      <c r="G6463" s="15">
        <f t="shared" si="200"/>
        <v>0.17449869959176625</v>
      </c>
      <c r="H6463" s="15">
        <f t="shared" si="201"/>
        <v>0.3196097407106413</v>
      </c>
    </row>
    <row r="6464" spans="1:8">
      <c r="A6464" s="1">
        <v>6463</v>
      </c>
      <c r="B6464" s="444">
        <f>유형화!$F$71*hourly1!B6465/hourly1!$B$8763+유형화!$F$72*hourly1!C6465/hourly1!$C$8763+유형화!$F$73*hourly1!D6465/hourly1!$D$8763+유형화!$F$74*hourly1!E6465/hourly1!$E$8763</f>
        <v>72.998359048847931</v>
      </c>
      <c r="C6464" s="442">
        <f>hourly1!$F6465*유형화!$G$71/hourly1!$F$8763+유형화!$G$72*hourly1!$G6465/hourly1!$F$8763+유형화!$G$74*hourly1!I6465/hourly1!$I$8763</f>
        <v>0.75390119732598204</v>
      </c>
      <c r="D6464" s="14">
        <v>126.796358</v>
      </c>
      <c r="E6464" s="14">
        <v>0.53114799999999995</v>
      </c>
      <c r="F6464" s="1">
        <v>921348</v>
      </c>
      <c r="G6464" s="15">
        <f t="shared" si="200"/>
        <v>0.14509274959973911</v>
      </c>
      <c r="H6464" s="15">
        <f t="shared" si="201"/>
        <v>0.27386272626277441</v>
      </c>
    </row>
    <row r="6465" spans="1:8">
      <c r="A6465" s="1">
        <v>6464</v>
      </c>
      <c r="B6465" s="444">
        <f>유형화!$F$71*hourly1!B6466/hourly1!$B$8763+유형화!$F$72*hourly1!C6466/hourly1!$C$8763+유형화!$F$73*hourly1!D6466/hourly1!$D$8763+유형화!$F$74*hourly1!E6466/hourly1!$E$8763</f>
        <v>166.09191705631855</v>
      </c>
      <c r="C6465" s="442">
        <f>hourly1!$F6466*유형화!$G$71/hourly1!$F$8763+유형화!$G$72*hourly1!$G6466/hourly1!$F$8763+유형화!$G$74*hourly1!I6466/hourly1!$I$8763</f>
        <v>0.65209562126631493</v>
      </c>
      <c r="D6465" s="14">
        <v>127.153768</v>
      </c>
      <c r="E6465" s="14">
        <v>21.45895299999998</v>
      </c>
      <c r="F6465" s="1">
        <v>920378</v>
      </c>
      <c r="G6465" s="15">
        <f t="shared" si="200"/>
        <v>0.14550173295267141</v>
      </c>
      <c r="H6465" s="15">
        <f t="shared" si="201"/>
        <v>0.27451812896158234</v>
      </c>
    </row>
    <row r="6466" spans="1:8">
      <c r="A6466" s="1">
        <v>6465</v>
      </c>
      <c r="B6466" s="444">
        <f>유형화!$F$71*hourly1!B6467/hourly1!$B$8763+유형화!$F$72*hourly1!C6467/hourly1!$C$8763+유형화!$F$73*hourly1!D6467/hourly1!$D$8763+유형화!$F$74*hourly1!E6467/hourly1!$E$8763</f>
        <v>274.80054592570934</v>
      </c>
      <c r="C6466" s="442">
        <f>hourly1!$F6467*유형화!$G$71/hourly1!$F$8763+유형화!$G$72*hourly1!$G6467/hourly1!$F$8763+유형화!$G$74*hourly1!I6467/hourly1!$I$8763</f>
        <v>0.57696513464641874</v>
      </c>
      <c r="D6466" s="14">
        <v>148.103309</v>
      </c>
      <c r="E6466" s="14">
        <v>69.293358000000097</v>
      </c>
      <c r="F6466" s="1">
        <v>878131</v>
      </c>
      <c r="G6466" s="15">
        <f t="shared" ref="G6466:G6529" si="202">D6466/$I$1</f>
        <v>0.16947423937546999</v>
      </c>
      <c r="H6466" s="15">
        <f t="shared" ref="H6466:H6529" si="203">G6466/(1-$H$1*(1-G6466))</f>
        <v>0.3119861193832647</v>
      </c>
    </row>
    <row r="6467" spans="1:8">
      <c r="A6467" s="1">
        <v>6466</v>
      </c>
      <c r="B6467" s="444">
        <f>유형화!$F$71*hourly1!B6468/hourly1!$B$8763+유형화!$F$72*hourly1!C6468/hourly1!$C$8763+유형화!$F$73*hourly1!D6468/hourly1!$D$8763+유형화!$F$74*hourly1!E6468/hourly1!$E$8763</f>
        <v>345.16934046209707</v>
      </c>
      <c r="C6467" s="442">
        <f>hourly1!$F6468*유형화!$G$71/hourly1!$F$8763+유형화!$G$72*hourly1!$G6468/hourly1!$F$8763+유형화!$G$74*hourly1!I6468/hourly1!$I$8763</f>
        <v>0.49128262025569314</v>
      </c>
      <c r="D6467" s="14">
        <v>147.778413</v>
      </c>
      <c r="E6467" s="14">
        <v>135.45844900000009</v>
      </c>
      <c r="F6467" s="1">
        <v>858185</v>
      </c>
      <c r="G6467" s="15">
        <f t="shared" si="202"/>
        <v>0.16910246170994778</v>
      </c>
      <c r="H6467" s="15">
        <f t="shared" si="203"/>
        <v>0.31141893733436155</v>
      </c>
    </row>
    <row r="6468" spans="1:8">
      <c r="A6468" s="1">
        <v>6467</v>
      </c>
      <c r="B6468" s="444">
        <f>유형화!$F$71*hourly1!B6469/hourly1!$B$8763+유형화!$F$72*hourly1!C6469/hourly1!$C$8763+유형화!$F$73*hourly1!D6469/hourly1!$D$8763+유형화!$F$74*hourly1!E6469/hourly1!$E$8763</f>
        <v>414.41774421368768</v>
      </c>
      <c r="C6468" s="442">
        <f>hourly1!$F6469*유형화!$G$71/hourly1!$F$8763+유형화!$G$72*hourly1!$G6469/hourly1!$F$8763+유형화!$G$74*hourly1!I6469/hourly1!$I$8763</f>
        <v>0.4591037228563476</v>
      </c>
      <c r="D6468" s="14">
        <v>171.425498</v>
      </c>
      <c r="E6468" s="14">
        <v>238.45095099999961</v>
      </c>
      <c r="F6468" s="1">
        <v>891468</v>
      </c>
      <c r="G6468" s="15">
        <f t="shared" si="202"/>
        <v>0.19616176086323062</v>
      </c>
      <c r="H6468" s="15">
        <f t="shared" si="203"/>
        <v>0.35161433895981303</v>
      </c>
    </row>
    <row r="6469" spans="1:8">
      <c r="A6469" s="1">
        <v>6468</v>
      </c>
      <c r="B6469" s="444">
        <f>유형화!$F$71*hourly1!B6470/hourly1!$B$8763+유형화!$F$72*hourly1!C6470/hourly1!$C$8763+유형화!$F$73*hourly1!D6470/hourly1!$D$8763+유형화!$F$74*hourly1!E6470/hourly1!$E$8763</f>
        <v>347.05645998473972</v>
      </c>
      <c r="C6469" s="442">
        <f>hourly1!$F6470*유형화!$G$71/hourly1!$F$8763+유형화!$G$72*hourly1!$G6470/hourly1!$F$8763+유형화!$G$74*hourly1!I6470/hourly1!$I$8763</f>
        <v>0.44297479419640629</v>
      </c>
      <c r="D6469" s="14">
        <v>229.93199899999999</v>
      </c>
      <c r="E6469" s="14">
        <v>356.68221599999993</v>
      </c>
      <c r="F6469" s="1">
        <v>906387</v>
      </c>
      <c r="G6469" s="15">
        <f t="shared" si="202"/>
        <v>0.26311060098330635</v>
      </c>
      <c r="H6469" s="15">
        <f t="shared" si="203"/>
        <v>0.4424177053309063</v>
      </c>
    </row>
    <row r="6470" spans="1:8">
      <c r="A6470" s="1">
        <v>6469</v>
      </c>
      <c r="B6470" s="444">
        <f>유형화!$F$71*hourly1!B6471/hourly1!$B$8763+유형화!$F$72*hourly1!C6471/hourly1!$C$8763+유형화!$F$73*hourly1!D6471/hourly1!$D$8763+유형화!$F$74*hourly1!E6471/hourly1!$E$8763</f>
        <v>196.57305844240736</v>
      </c>
      <c r="C6470" s="442">
        <f>hourly1!$F6471*유형화!$G$71/hourly1!$F$8763+유형화!$G$72*hourly1!$G6471/hourly1!$F$8763+유형화!$G$74*hourly1!I6471/hourly1!$I$8763</f>
        <v>0.55477348564819906</v>
      </c>
      <c r="D6470" s="14">
        <v>264.73387600000001</v>
      </c>
      <c r="E6470" s="14">
        <v>393.56928799999997</v>
      </c>
      <c r="F6470" s="1">
        <v>913049</v>
      </c>
      <c r="G6470" s="15">
        <f t="shared" si="202"/>
        <v>0.30293430021890994</v>
      </c>
      <c r="H6470" s="15">
        <f t="shared" si="203"/>
        <v>0.49128687717678671</v>
      </c>
    </row>
    <row r="6471" spans="1:8">
      <c r="A6471" s="1">
        <v>6470</v>
      </c>
      <c r="B6471" s="444">
        <f>유형화!$F$71*hourly1!B6472/hourly1!$B$8763+유형화!$F$72*hourly1!C6472/hourly1!$C$8763+유형화!$F$73*hourly1!D6472/hourly1!$D$8763+유형화!$F$74*hourly1!E6472/hourly1!$E$8763</f>
        <v>274.99507001450928</v>
      </c>
      <c r="C6471" s="442">
        <f>hourly1!$F6472*유형화!$G$71/hourly1!$F$8763+유형화!$G$72*hourly1!$G6472/hourly1!$F$8763+유형화!$G$74*hourly1!I6472/hourly1!$I$8763</f>
        <v>0.51742617660809298</v>
      </c>
      <c r="D6471" s="14">
        <v>280.91736200000003</v>
      </c>
      <c r="E6471" s="14">
        <v>414.26843600000012</v>
      </c>
      <c r="F6471" s="1">
        <v>882124</v>
      </c>
      <c r="G6471" s="15">
        <f t="shared" si="202"/>
        <v>0.32145302204094278</v>
      </c>
      <c r="H6471" s="15">
        <f t="shared" si="203"/>
        <v>0.51284851905738404</v>
      </c>
    </row>
    <row r="6472" spans="1:8">
      <c r="A6472" s="1">
        <v>6471</v>
      </c>
      <c r="B6472" s="444">
        <f>유형화!$F$71*hourly1!B6473/hourly1!$B$8763+유형화!$F$72*hourly1!C6473/hourly1!$C$8763+유형화!$F$73*hourly1!D6473/hourly1!$D$8763+유형화!$F$74*hourly1!E6473/hourly1!$E$8763</f>
        <v>407.79795872499864</v>
      </c>
      <c r="C6472" s="442">
        <f>hourly1!$F6473*유형화!$G$71/hourly1!$F$8763+유형화!$G$72*hourly1!$G6473/hourly1!$F$8763+유형화!$G$74*hourly1!I6473/hourly1!$I$8763</f>
        <v>0.38953766976968829</v>
      </c>
      <c r="D6472" s="14">
        <v>296.76858700000003</v>
      </c>
      <c r="E6472" s="14">
        <v>436.92800900000032</v>
      </c>
      <c r="F6472" s="1">
        <v>891257</v>
      </c>
      <c r="G6472" s="15">
        <f t="shared" si="202"/>
        <v>0.33959153844670675</v>
      </c>
      <c r="H6472" s="15">
        <f t="shared" si="203"/>
        <v>0.53329881645419608</v>
      </c>
    </row>
    <row r="6473" spans="1:8">
      <c r="A6473" s="1">
        <v>6472</v>
      </c>
      <c r="B6473" s="444">
        <f>유형화!$F$71*hourly1!B6474/hourly1!$B$8763+유형화!$F$72*hourly1!C6474/hourly1!$C$8763+유형화!$F$73*hourly1!D6474/hourly1!$D$8763+유형화!$F$74*hourly1!E6474/hourly1!$E$8763</f>
        <v>340.49075254158629</v>
      </c>
      <c r="C6473" s="442">
        <f>hourly1!$F6474*유형화!$G$71/hourly1!$F$8763+유형화!$G$72*hourly1!$G6474/hourly1!$F$8763+유형화!$G$74*hourly1!I6474/hourly1!$I$8763</f>
        <v>0.36826330851706757</v>
      </c>
      <c r="D6473" s="14">
        <v>368.53475100000003</v>
      </c>
      <c r="E6473" s="14">
        <v>347.20265899999993</v>
      </c>
      <c r="F6473" s="1">
        <v>904715</v>
      </c>
      <c r="G6473" s="15">
        <f t="shared" si="202"/>
        <v>0.4217133771748019</v>
      </c>
      <c r="H6473" s="15">
        <f t="shared" si="203"/>
        <v>0.61840032749118146</v>
      </c>
    </row>
    <row r="6474" spans="1:8">
      <c r="A6474" s="1">
        <v>6473</v>
      </c>
      <c r="B6474" s="444">
        <f>유형화!$F$71*hourly1!B6475/hourly1!$B$8763+유형화!$F$72*hourly1!C6475/hourly1!$C$8763+유형화!$F$73*hourly1!D6475/hourly1!$D$8763+유형화!$F$74*hourly1!E6475/hourly1!$E$8763</f>
        <v>297.46845177886559</v>
      </c>
      <c r="C6474" s="442">
        <f>hourly1!$F6475*유형화!$G$71/hourly1!$F$8763+유형화!$G$72*hourly1!$G6475/hourly1!$F$8763+유형화!$G$74*hourly1!I6475/hourly1!$I$8763</f>
        <v>0.38957898316464412</v>
      </c>
      <c r="D6474" s="14">
        <v>450.64217200000007</v>
      </c>
      <c r="E6474" s="14">
        <v>185.22752299999991</v>
      </c>
      <c r="F6474" s="1">
        <v>887934</v>
      </c>
      <c r="G6474" s="15">
        <f t="shared" si="202"/>
        <v>0.51566868995620974</v>
      </c>
      <c r="H6474" s="15">
        <f t="shared" si="203"/>
        <v>0.70291193095755544</v>
      </c>
    </row>
    <row r="6475" spans="1:8">
      <c r="A6475" s="1">
        <v>6474</v>
      </c>
      <c r="B6475" s="444">
        <f>유형화!$F$71*hourly1!B6476/hourly1!$B$8763+유형화!$F$72*hourly1!C6476/hourly1!$C$8763+유형화!$F$73*hourly1!D6476/hourly1!$D$8763+유형화!$F$74*hourly1!E6476/hourly1!$E$8763</f>
        <v>164.9408694820124</v>
      </c>
      <c r="C6475" s="442">
        <f>hourly1!$F6476*유형화!$G$71/hourly1!$F$8763+유형화!$G$72*hourly1!$G6476/hourly1!$F$8763+유형화!$G$74*hourly1!I6476/hourly1!$I$8763</f>
        <v>0.51757309584104261</v>
      </c>
      <c r="D6475" s="14">
        <v>452.46922999999992</v>
      </c>
      <c r="E6475" s="14">
        <v>65.636273000000017</v>
      </c>
      <c r="F6475" s="1">
        <v>892289</v>
      </c>
      <c r="G6475" s="15">
        <f t="shared" si="202"/>
        <v>0.51775938777339925</v>
      </c>
      <c r="H6475" s="15">
        <f t="shared" si="203"/>
        <v>0.70465728644805381</v>
      </c>
    </row>
    <row r="6476" spans="1:8">
      <c r="A6476" s="1">
        <v>6475</v>
      </c>
      <c r="B6476" s="444">
        <f>유형화!$F$71*hourly1!B6477/hourly1!$B$8763+유형화!$F$72*hourly1!C6477/hourly1!$C$8763+유형화!$F$73*hourly1!D6477/hourly1!$D$8763+유형화!$F$74*hourly1!E6477/hourly1!$E$8763</f>
        <v>118.38211709407224</v>
      </c>
      <c r="C6476" s="442">
        <f>hourly1!$F6477*유형화!$G$71/hourly1!$F$8763+유형화!$G$72*hourly1!$G6477/hourly1!$F$8763+유형화!$G$74*hourly1!I6477/hourly1!$I$8763</f>
        <v>0.64037622525852744</v>
      </c>
      <c r="D6476" s="14">
        <v>525.60436200000004</v>
      </c>
      <c r="E6476" s="14">
        <v>12.42557499999997</v>
      </c>
      <c r="F6476" s="1">
        <v>869681</v>
      </c>
      <c r="G6476" s="15">
        <f t="shared" si="202"/>
        <v>0.60144773309811184</v>
      </c>
      <c r="H6476" s="15">
        <f t="shared" si="203"/>
        <v>0.77030048572863752</v>
      </c>
    </row>
    <row r="6477" spans="1:8">
      <c r="A6477" s="1">
        <v>6476</v>
      </c>
      <c r="B6477" s="444">
        <f>유형화!$F$71*hourly1!B6478/hourly1!$B$8763+유형화!$F$72*hourly1!C6478/hourly1!$C$8763+유형화!$F$73*hourly1!D6478/hourly1!$D$8763+유형화!$F$74*hourly1!E6478/hourly1!$E$8763</f>
        <v>126.68577137308553</v>
      </c>
      <c r="C6477" s="442">
        <f>hourly1!$F6478*유형화!$G$71/hourly1!$F$8763+유형화!$G$72*hourly1!$G6478/hourly1!$F$8763+유형화!$G$74*hourly1!I6478/hourly1!$I$8763</f>
        <v>0.64577296063235845</v>
      </c>
      <c r="D6477" s="14">
        <v>444.19981699999988</v>
      </c>
      <c r="E6477" s="14">
        <v>7.9023860000000026</v>
      </c>
      <c r="F6477" s="1">
        <v>886327</v>
      </c>
      <c r="G6477" s="15">
        <f t="shared" si="202"/>
        <v>0.5082967195337813</v>
      </c>
      <c r="H6477" s="15">
        <f t="shared" si="203"/>
        <v>0.6967137631109791</v>
      </c>
    </row>
    <row r="6478" spans="1:8">
      <c r="A6478" s="1">
        <v>6477</v>
      </c>
      <c r="B6478" s="444">
        <f>유형화!$F$71*hourly1!B6479/hourly1!$B$8763+유형화!$F$72*hourly1!C6479/hourly1!$C$8763+유형화!$F$73*hourly1!D6479/hourly1!$D$8763+유형화!$F$74*hourly1!E6479/hourly1!$E$8763</f>
        <v>64.047893113140859</v>
      </c>
      <c r="C6478" s="442">
        <f>hourly1!$F6479*유형화!$G$71/hourly1!$F$8763+유형화!$G$72*hourly1!$G6479/hourly1!$F$8763+유형화!$G$74*hourly1!I6479/hourly1!$I$8763</f>
        <v>0.54987748165899097</v>
      </c>
      <c r="D6478" s="14">
        <v>409.57432899999998</v>
      </c>
      <c r="E6478" s="14">
        <v>5.7064640000000004</v>
      </c>
      <c r="F6478" s="1">
        <v>871343</v>
      </c>
      <c r="G6478" s="15">
        <f t="shared" si="202"/>
        <v>0.46867486178174111</v>
      </c>
      <c r="H6478" s="15">
        <f t="shared" si="203"/>
        <v>0.66218416207356434</v>
      </c>
    </row>
    <row r="6479" spans="1:8">
      <c r="A6479" s="1">
        <v>6478</v>
      </c>
      <c r="B6479" s="444">
        <f>유형화!$F$71*hourly1!B6480/hourly1!$B$8763+유형화!$F$72*hourly1!C6480/hourly1!$C$8763+유형화!$F$73*hourly1!D6480/hourly1!$D$8763+유형화!$F$74*hourly1!E6480/hourly1!$E$8763</f>
        <v>62.427643741095181</v>
      </c>
      <c r="C6479" s="442">
        <f>hourly1!$F6480*유형화!$G$71/hourly1!$F$8763+유형화!$G$72*hourly1!$G6480/hourly1!$F$8763+유형화!$G$74*hourly1!I6480/hourly1!$I$8763</f>
        <v>0.45920183198361952</v>
      </c>
      <c r="D6479" s="14">
        <v>353.48371100000003</v>
      </c>
      <c r="E6479" s="14">
        <v>1.31592</v>
      </c>
      <c r="F6479" s="1">
        <v>913346</v>
      </c>
      <c r="G6479" s="15">
        <f t="shared" si="202"/>
        <v>0.40449051042703887</v>
      </c>
      <c r="H6479" s="15">
        <f t="shared" si="203"/>
        <v>0.60149990678393572</v>
      </c>
    </row>
    <row r="6480" spans="1:8">
      <c r="A6480" s="1">
        <v>6479</v>
      </c>
      <c r="B6480" s="444">
        <f>유형화!$F$71*hourly1!B6481/hourly1!$B$8763+유형화!$F$72*hourly1!C6481/hourly1!$C$8763+유형화!$F$73*hourly1!D6481/hourly1!$D$8763+유형화!$F$74*hourly1!E6481/hourly1!$E$8763</f>
        <v>60.807390762163259</v>
      </c>
      <c r="C6480" s="442">
        <f>hourly1!$F6481*유형화!$G$71/hourly1!$F$8763+유형화!$G$72*hourly1!$G6481/hourly1!$F$8763+유형화!$G$74*hourly1!I6481/hourly1!$I$8763</f>
        <v>0.35263771879330463</v>
      </c>
      <c r="D6480" s="14">
        <v>309.05807799999991</v>
      </c>
      <c r="E6480" s="14">
        <v>0.31684800000000002</v>
      </c>
      <c r="F6480" s="1">
        <v>918650</v>
      </c>
      <c r="G6480" s="15">
        <f t="shared" si="202"/>
        <v>0.35365437170546038</v>
      </c>
      <c r="H6480" s="15">
        <f t="shared" si="203"/>
        <v>0.54871828853249094</v>
      </c>
    </row>
    <row r="6481" spans="1:8">
      <c r="A6481" s="1">
        <v>6480</v>
      </c>
      <c r="B6481" s="444">
        <f>유형화!$F$71*hourly1!B6482/hourly1!$B$8763+유형화!$F$72*hourly1!C6482/hourly1!$C$8763+유형화!$F$73*hourly1!D6482/hourly1!$D$8763+유형화!$F$74*hourly1!E6482/hourly1!$E$8763</f>
        <v>58.944508652524569</v>
      </c>
      <c r="C6481" s="442">
        <f>hourly1!$F6482*유형화!$G$71/hourly1!$F$8763+유형화!$G$72*hourly1!$G6482/hourly1!$F$8763+유형화!$G$74*hourly1!I6482/hourly1!$I$8763</f>
        <v>0.32081035193802221</v>
      </c>
      <c r="D6481" s="14">
        <v>249.20134399999989</v>
      </c>
      <c r="E6481" s="14">
        <v>0.17912</v>
      </c>
      <c r="F6481" s="1">
        <v>921284</v>
      </c>
      <c r="G6481" s="15">
        <f t="shared" si="202"/>
        <v>0.28516046340156265</v>
      </c>
      <c r="H6481" s="15">
        <f t="shared" si="203"/>
        <v>0.46991181111719355</v>
      </c>
    </row>
    <row r="6482" spans="1:8">
      <c r="A6482" s="1">
        <v>6481</v>
      </c>
      <c r="B6482" s="444">
        <f>유형화!$F$71*hourly1!B6483/hourly1!$B$8763+유형화!$F$72*hourly1!C6483/hourly1!$C$8763+유형화!$F$73*hourly1!D6483/hourly1!$D$8763+유형화!$F$74*hourly1!E6483/hourly1!$E$8763</f>
        <v>58.944508652524569</v>
      </c>
      <c r="C6482" s="442">
        <f>hourly1!$F6483*유형화!$G$71/hourly1!$F$8763+유형화!$G$72*hourly1!$G6483/hourly1!$F$8763+유형화!$G$74*hourly1!I6483/hourly1!$I$8763</f>
        <v>0.26172209288885023</v>
      </c>
      <c r="D6482" s="14">
        <v>221.98916500000001</v>
      </c>
      <c r="E6482" s="14">
        <v>0.156</v>
      </c>
      <c r="F6482" s="1">
        <v>833969</v>
      </c>
      <c r="G6482" s="15">
        <f t="shared" si="202"/>
        <v>0.25402163626182522</v>
      </c>
      <c r="H6482" s="15">
        <f t="shared" si="203"/>
        <v>0.43075548634162864</v>
      </c>
    </row>
    <row r="6483" spans="1:8">
      <c r="A6483" s="1">
        <v>6482</v>
      </c>
      <c r="B6483" s="444">
        <f>유형화!$F$71*hourly1!B6484/hourly1!$B$8763+유형화!$F$72*hourly1!C6484/hourly1!$C$8763+유형화!$F$73*hourly1!D6484/hourly1!$D$8763+유형화!$F$74*hourly1!E6484/hourly1!$E$8763</f>
        <v>58.702782349869331</v>
      </c>
      <c r="C6483" s="442">
        <f>hourly1!$F6484*유형화!$G$71/hourly1!$F$8763+유형화!$G$72*hourly1!$G6484/hourly1!$F$8763+유형화!$G$74*hourly1!I6484/hourly1!$I$8763</f>
        <v>0.26611402456800509</v>
      </c>
      <c r="D6483" s="14">
        <v>228.488719</v>
      </c>
      <c r="E6483" s="14">
        <v>0</v>
      </c>
      <c r="F6483" s="1">
        <v>756588</v>
      </c>
      <c r="G6483" s="15">
        <f t="shared" si="202"/>
        <v>0.26145905935430852</v>
      </c>
      <c r="H6483" s="15">
        <f t="shared" si="203"/>
        <v>0.44031317988051782</v>
      </c>
    </row>
    <row r="6484" spans="1:8">
      <c r="A6484" s="1">
        <v>6483</v>
      </c>
      <c r="B6484" s="444">
        <f>유형화!$F$71*hourly1!B6485/hourly1!$B$8763+유형화!$F$72*hourly1!C6485/hourly1!$C$8763+유형화!$F$73*hourly1!D6485/hourly1!$D$8763+유형화!$F$74*hourly1!E6485/hourly1!$E$8763</f>
        <v>58.702782349869331</v>
      </c>
      <c r="C6484" s="442">
        <f>hourly1!$F6485*유형화!$G$71/hourly1!$F$8763+유형화!$G$72*hourly1!$G6485/hourly1!$F$8763+유형화!$G$74*hourly1!I6485/hourly1!$I$8763</f>
        <v>0.24906511912492421</v>
      </c>
      <c r="D6484" s="14">
        <v>201.98547400000001</v>
      </c>
      <c r="E6484" s="14">
        <v>8.0000000000000007E-5</v>
      </c>
      <c r="F6484" s="1">
        <v>644445</v>
      </c>
      <c r="G6484" s="15">
        <f t="shared" si="202"/>
        <v>0.231131463585623</v>
      </c>
      <c r="H6484" s="15">
        <f t="shared" si="203"/>
        <v>0.40048956970533245</v>
      </c>
    </row>
    <row r="6485" spans="1:8">
      <c r="A6485" s="1">
        <v>6484</v>
      </c>
      <c r="B6485" s="444">
        <f>유형화!$F$71*hourly1!B6486/hourly1!$B$8763+유형화!$F$72*hourly1!C6486/hourly1!$C$8763+유형화!$F$73*hourly1!D6486/hourly1!$D$8763+유형화!$F$74*hourly1!E6486/hourly1!$E$8763</f>
        <v>58.702782349869331</v>
      </c>
      <c r="C6485" s="442">
        <f>hourly1!$F6486*유형화!$G$71/hourly1!$F$8763+유형화!$G$72*hourly1!$G6486/hourly1!$F$8763+유형화!$G$74*hourly1!I6486/hourly1!$I$8763</f>
        <v>0.23682991682508406</v>
      </c>
      <c r="D6485" s="14">
        <v>163.97772800000001</v>
      </c>
      <c r="E6485" s="14">
        <v>0</v>
      </c>
      <c r="F6485" s="1">
        <v>514243</v>
      </c>
      <c r="G6485" s="15">
        <f t="shared" si="202"/>
        <v>0.18763929661637546</v>
      </c>
      <c r="H6485" s="15">
        <f t="shared" si="203"/>
        <v>0.33918790574680796</v>
      </c>
    </row>
    <row r="6486" spans="1:8">
      <c r="A6486" s="1">
        <v>6485</v>
      </c>
      <c r="B6486" s="444">
        <f>유형화!$F$71*hourly1!B6487/hourly1!$B$8763+유형화!$F$72*hourly1!C6487/hourly1!$C$8763+유형화!$F$73*hourly1!D6487/hourly1!$D$8763+유형화!$F$74*hourly1!E6487/hourly1!$E$8763</f>
        <v>58.702782349869331</v>
      </c>
      <c r="C6486" s="442">
        <f>hourly1!$F6487*유형화!$G$71/hourly1!$F$8763+유형화!$G$72*hourly1!$G6487/hourly1!$F$8763+유형화!$G$74*hourly1!I6487/hourly1!$I$8763</f>
        <v>0.23686275567748497</v>
      </c>
      <c r="D6486" s="14">
        <v>165.16897499999999</v>
      </c>
      <c r="E6486" s="14">
        <v>0</v>
      </c>
      <c r="F6486" s="1">
        <v>570621</v>
      </c>
      <c r="G6486" s="15">
        <f t="shared" si="202"/>
        <v>0.18900243752522108</v>
      </c>
      <c r="H6486" s="15">
        <f t="shared" si="203"/>
        <v>0.34118960215394506</v>
      </c>
    </row>
    <row r="6487" spans="1:8">
      <c r="A6487" s="1">
        <v>6486</v>
      </c>
      <c r="B6487" s="444">
        <f>유형화!$F$71*hourly1!B6488/hourly1!$B$8763+유형화!$F$72*hourly1!C6488/hourly1!$C$8763+유형화!$F$73*hourly1!D6488/hourly1!$D$8763+유형화!$F$74*hourly1!E6488/hourly1!$E$8763</f>
        <v>60.565664459508021</v>
      </c>
      <c r="C6487" s="442">
        <f>hourly1!$F6488*유형화!$G$71/hourly1!$F$8763+유형화!$G$72*hourly1!$G6488/hourly1!$F$8763+유형화!$G$74*hourly1!I6488/hourly1!$I$8763</f>
        <v>0.27501905758765471</v>
      </c>
      <c r="D6487" s="14">
        <v>194.46210900000011</v>
      </c>
      <c r="E6487" s="14">
        <v>4.5827999999999987E-2</v>
      </c>
      <c r="F6487" s="1">
        <v>892965</v>
      </c>
      <c r="G6487" s="15">
        <f t="shared" si="202"/>
        <v>0.22252249617275435</v>
      </c>
      <c r="H6487" s="15">
        <f t="shared" si="203"/>
        <v>0.38876206343840608</v>
      </c>
    </row>
    <row r="6488" spans="1:8">
      <c r="A6488" s="1">
        <v>6487</v>
      </c>
      <c r="B6488" s="444">
        <f>유형화!$F$71*hourly1!B6489/hourly1!$B$8763+유형화!$F$72*hourly1!C6489/hourly1!$C$8763+유형화!$F$73*hourly1!D6489/hourly1!$D$8763+유형화!$F$74*hourly1!E6489/hourly1!$E$8763</f>
        <v>72.111119134815169</v>
      </c>
      <c r="C6488" s="442">
        <f>hourly1!$F6489*유형화!$G$71/hourly1!$F$8763+유형화!$G$72*hourly1!$G6489/hourly1!$F$8763+유형화!$G$74*hourly1!I6489/hourly1!$I$8763</f>
        <v>0.37024260311958934</v>
      </c>
      <c r="D6488" s="14">
        <v>226.18418399999999</v>
      </c>
      <c r="E6488" s="14">
        <v>3.0242160000000049</v>
      </c>
      <c r="F6488" s="1">
        <v>952642</v>
      </c>
      <c r="G6488" s="15">
        <f t="shared" si="202"/>
        <v>0.25882198582181137</v>
      </c>
      <c r="H6488" s="15">
        <f t="shared" si="203"/>
        <v>0.43693943049930384</v>
      </c>
    </row>
    <row r="6489" spans="1:8">
      <c r="A6489" s="1">
        <v>6488</v>
      </c>
      <c r="B6489" s="444">
        <f>유형화!$F$71*hourly1!B6490/hourly1!$B$8763+유형화!$F$72*hourly1!C6490/hourly1!$C$8763+유형화!$F$73*hourly1!D6490/hourly1!$D$8763+유형화!$F$74*hourly1!E6490/hourly1!$E$8763</f>
        <v>107.91265429710971</v>
      </c>
      <c r="C6489" s="442">
        <f>hourly1!$F6490*유형화!$G$71/hourly1!$F$8763+유형화!$G$72*hourly1!$G6490/hourly1!$F$8763+유형화!$G$74*hourly1!I6490/hourly1!$I$8763</f>
        <v>0.47538079303903003</v>
      </c>
      <c r="D6489" s="14">
        <v>222.14524</v>
      </c>
      <c r="E6489" s="14">
        <v>117.4425429999999</v>
      </c>
      <c r="F6489" s="1">
        <v>887887</v>
      </c>
      <c r="G6489" s="15">
        <f t="shared" si="202"/>
        <v>0.25420023248691376</v>
      </c>
      <c r="H6489" s="15">
        <f t="shared" si="203"/>
        <v>0.43098655054612611</v>
      </c>
    </row>
    <row r="6490" spans="1:8">
      <c r="A6490" s="1">
        <v>6489</v>
      </c>
      <c r="B6490" s="444">
        <f>유형화!$F$71*hourly1!B6491/hourly1!$B$8763+유형화!$F$72*hourly1!C6491/hourly1!$C$8763+유형화!$F$73*hourly1!D6491/hourly1!$D$8763+유형화!$F$74*hourly1!E6491/hourly1!$E$8763</f>
        <v>109.81705306138559</v>
      </c>
      <c r="C6490" s="442">
        <f>hourly1!$F6491*유형화!$G$71/hourly1!$F$8763+유형화!$G$72*hourly1!$G6491/hourly1!$F$8763+유형화!$G$74*hourly1!I6491/hourly1!$I$8763</f>
        <v>0.63547329496049942</v>
      </c>
      <c r="D6490" s="14">
        <v>179.62770499999999</v>
      </c>
      <c r="E6490" s="14">
        <v>391.81134500000019</v>
      </c>
      <c r="F6490" s="1">
        <v>872637</v>
      </c>
      <c r="G6490" s="15">
        <f t="shared" si="202"/>
        <v>0.20554752544817417</v>
      </c>
      <c r="H6490" s="15">
        <f t="shared" si="203"/>
        <v>0.36506013612638016</v>
      </c>
    </row>
    <row r="6491" spans="1:8">
      <c r="A6491" s="1">
        <v>6490</v>
      </c>
      <c r="B6491" s="444">
        <f>유형화!$F$71*hourly1!B6492/hourly1!$B$8763+유형화!$F$72*hourly1!C6492/hourly1!$C$8763+유형화!$F$73*hourly1!D6492/hourly1!$D$8763+유형화!$F$74*hourly1!E6492/hourly1!$E$8763</f>
        <v>114.16534398050351</v>
      </c>
      <c r="C6491" s="442">
        <f>hourly1!$F6492*유형화!$G$71/hourly1!$F$8763+유형화!$G$72*hourly1!$G6492/hourly1!$F$8763+유형화!$G$74*hourly1!I6492/hourly1!$I$8763</f>
        <v>0.63064329462003743</v>
      </c>
      <c r="D6491" s="14">
        <v>146.908693</v>
      </c>
      <c r="E6491" s="14">
        <v>736.87220800000046</v>
      </c>
      <c r="F6491" s="1">
        <v>905052</v>
      </c>
      <c r="G6491" s="15">
        <f t="shared" si="202"/>
        <v>0.16810724332850274</v>
      </c>
      <c r="H6491" s="15">
        <f t="shared" si="203"/>
        <v>0.30989853304923032</v>
      </c>
    </row>
    <row r="6492" spans="1:8">
      <c r="A6492" s="1">
        <v>6491</v>
      </c>
      <c r="B6492" s="444">
        <f>유형화!$F$71*hourly1!B6493/hourly1!$B$8763+유형화!$F$72*hourly1!C6493/hourly1!$C$8763+유형화!$F$73*hourly1!D6493/hourly1!$D$8763+유형화!$F$74*hourly1!E6493/hourly1!$E$8763</f>
        <v>117.51735707066211</v>
      </c>
      <c r="C6492" s="442">
        <f>hourly1!$F6493*유형화!$G$71/hourly1!$F$8763+유형화!$G$72*hourly1!$G6493/hourly1!$F$8763+유형화!$G$74*hourly1!I6493/hourly1!$I$8763</f>
        <v>0.58926715545486585</v>
      </c>
      <c r="D6492" s="14">
        <v>158.98029500000001</v>
      </c>
      <c r="E6492" s="14">
        <v>1048.065702000001</v>
      </c>
      <c r="F6492" s="1">
        <v>849885</v>
      </c>
      <c r="G6492" s="15">
        <f t="shared" si="202"/>
        <v>0.18192074675936401</v>
      </c>
      <c r="H6492" s="15">
        <f t="shared" si="203"/>
        <v>0.33073107269491647</v>
      </c>
    </row>
    <row r="6493" spans="1:8">
      <c r="A6493" s="1">
        <v>6492</v>
      </c>
      <c r="B6493" s="444">
        <f>유형화!$F$71*hourly1!B6494/hourly1!$B$8763+유형화!$F$72*hourly1!C6494/hourly1!$C$8763+유형화!$F$73*hourly1!D6494/hourly1!$D$8763+유형화!$F$74*hourly1!E6494/hourly1!$E$8763</f>
        <v>116.15766916126553</v>
      </c>
      <c r="C6493" s="442">
        <f>hourly1!$F6494*유형화!$G$71/hourly1!$F$8763+유형화!$G$72*hourly1!$G6494/hourly1!$F$8763+유형화!$G$74*hourly1!I6494/hourly1!$I$8763</f>
        <v>0.61651712852661644</v>
      </c>
      <c r="D6493" s="14">
        <v>196.30747299999999</v>
      </c>
      <c r="E6493" s="14">
        <v>1221.6479239999981</v>
      </c>
      <c r="F6493" s="1">
        <v>821717</v>
      </c>
      <c r="G6493" s="15">
        <f t="shared" si="202"/>
        <v>0.22463414149913158</v>
      </c>
      <c r="H6493" s="15">
        <f t="shared" si="203"/>
        <v>0.39165656032111462</v>
      </c>
    </row>
    <row r="6494" spans="1:8">
      <c r="A6494" s="1">
        <v>6493</v>
      </c>
      <c r="B6494" s="444">
        <f>유형화!$F$71*hourly1!B6495/hourly1!$B$8763+유형화!$F$72*hourly1!C6495/hourly1!$C$8763+유형화!$F$73*hourly1!D6495/hourly1!$D$8763+유형화!$F$74*hourly1!E6495/hourly1!$E$8763</f>
        <v>122.00832101642951</v>
      </c>
      <c r="C6494" s="442">
        <f>hourly1!$F6495*유형화!$G$71/hourly1!$F$8763+유형화!$G$72*hourly1!$G6495/hourly1!$F$8763+유형화!$G$74*hourly1!I6495/hourly1!$I$8763</f>
        <v>0.62081608469562322</v>
      </c>
      <c r="D6494" s="14">
        <v>208.26325700000001</v>
      </c>
      <c r="E6494" s="14">
        <v>1283.896206000001</v>
      </c>
      <c r="F6494" s="1">
        <v>852009</v>
      </c>
      <c r="G6494" s="15">
        <f t="shared" si="202"/>
        <v>0.2383151146874985</v>
      </c>
      <c r="H6494" s="15">
        <f t="shared" si="203"/>
        <v>0.41012916842639019</v>
      </c>
    </row>
    <row r="6495" spans="1:8">
      <c r="A6495" s="1">
        <v>6494</v>
      </c>
      <c r="B6495" s="444">
        <f>유형화!$F$71*hourly1!B6496/hourly1!$B$8763+유형화!$F$72*hourly1!C6496/hourly1!$C$8763+유형화!$F$73*hourly1!D6496/hourly1!$D$8763+유형화!$F$74*hourly1!E6496/hourly1!$E$8763</f>
        <v>110.01463939661117</v>
      </c>
      <c r="C6495" s="442">
        <f>hourly1!$F6496*유형화!$G$71/hourly1!$F$8763+유형화!$G$72*hourly1!$G6496/hourly1!$F$8763+유형화!$G$74*hourly1!I6496/hourly1!$I$8763</f>
        <v>0.53857260486252601</v>
      </c>
      <c r="D6495" s="14">
        <v>258.97352699999999</v>
      </c>
      <c r="E6495" s="14">
        <v>1249.8382770000021</v>
      </c>
      <c r="F6495" s="1">
        <v>858549</v>
      </c>
      <c r="G6495" s="15">
        <f t="shared" si="202"/>
        <v>0.29634274752570006</v>
      </c>
      <c r="H6495" s="15">
        <f t="shared" si="203"/>
        <v>0.48343931760645459</v>
      </c>
    </row>
    <row r="6496" spans="1:8">
      <c r="A6496" s="1">
        <v>6495</v>
      </c>
      <c r="B6496" s="444">
        <f>유형화!$F$71*hourly1!B6497/hourly1!$B$8763+유형화!$F$72*hourly1!C6497/hourly1!$C$8763+유형화!$F$73*hourly1!D6497/hourly1!$D$8763+유형화!$F$74*hourly1!E6497/hourly1!$E$8763</f>
        <v>110.90008918857507</v>
      </c>
      <c r="C6496" s="442">
        <f>hourly1!$F6497*유형화!$G$71/hourly1!$F$8763+유형화!$G$72*hourly1!$G6497/hourly1!$F$8763+유형화!$G$74*hourly1!I6497/hourly1!$I$8763</f>
        <v>0.47460993561046405</v>
      </c>
      <c r="D6496" s="14">
        <v>341.98162100000002</v>
      </c>
      <c r="E6496" s="14">
        <v>1131.2673010000001</v>
      </c>
      <c r="F6496" s="1">
        <v>876117</v>
      </c>
      <c r="G6496" s="15">
        <f t="shared" si="202"/>
        <v>0.39132869812763776</v>
      </c>
      <c r="H6496" s="15">
        <f t="shared" si="203"/>
        <v>0.58826005584426999</v>
      </c>
    </row>
    <row r="6497" spans="1:8">
      <c r="A6497" s="1">
        <v>6496</v>
      </c>
      <c r="B6497" s="444">
        <f>유형화!$F$71*hourly1!B6498/hourly1!$B$8763+유형화!$F$72*hourly1!C6498/hourly1!$C$8763+유형화!$F$73*hourly1!D6498/hourly1!$D$8763+유형화!$F$74*hourly1!E6498/hourly1!$E$8763</f>
        <v>109.51063004007675</v>
      </c>
      <c r="C6497" s="442">
        <f>hourly1!$F6498*유형화!$G$71/hourly1!$F$8763+유형화!$G$72*hourly1!$G6498/hourly1!$F$8763+유형화!$G$74*hourly1!I6498/hourly1!$I$8763</f>
        <v>0.41985143443304862</v>
      </c>
      <c r="D6497" s="14">
        <v>416.68101100000001</v>
      </c>
      <c r="E6497" s="14">
        <v>902.07630299999971</v>
      </c>
      <c r="F6497" s="1">
        <v>860364</v>
      </c>
      <c r="G6497" s="15">
        <f t="shared" si="202"/>
        <v>0.47680701989870355</v>
      </c>
      <c r="H6497" s="15">
        <f t="shared" si="203"/>
        <v>0.66944349547156057</v>
      </c>
    </row>
    <row r="6498" spans="1:8">
      <c r="A6498" s="1">
        <v>6497</v>
      </c>
      <c r="B6498" s="444">
        <f>유형화!$F$71*hourly1!B6499/hourly1!$B$8763+유형화!$F$72*hourly1!C6499/hourly1!$C$8763+유형화!$F$73*hourly1!D6499/hourly1!$D$8763+유형화!$F$74*hourly1!E6499/hourly1!$E$8763</f>
        <v>108.15156251511503</v>
      </c>
      <c r="C6498" s="442">
        <f>hourly1!$F6499*유형화!$G$71/hourly1!$F$8763+유형화!$G$72*hourly1!$G6499/hourly1!$F$8763+유형화!$G$74*hourly1!I6499/hourly1!$I$8763</f>
        <v>0.47467284279173894</v>
      </c>
      <c r="D6498" s="14">
        <v>469.35645800000009</v>
      </c>
      <c r="E6498" s="14">
        <v>546.84245799999997</v>
      </c>
      <c r="F6498" s="1">
        <v>830094</v>
      </c>
      <c r="G6498" s="15">
        <f t="shared" si="202"/>
        <v>0.53708339977410458</v>
      </c>
      <c r="H6498" s="15">
        <f t="shared" si="203"/>
        <v>0.72053444549354106</v>
      </c>
    </row>
    <row r="6499" spans="1:8">
      <c r="A6499" s="1">
        <v>6498</v>
      </c>
      <c r="B6499" s="444">
        <f>유형화!$F$71*hourly1!B6500/hourly1!$B$8763+유형화!$F$72*hourly1!C6500/hourly1!$C$8763+유형화!$F$73*hourly1!D6500/hourly1!$D$8763+유형화!$F$74*hourly1!E6500/hourly1!$E$8763</f>
        <v>107.54174014966347</v>
      </c>
      <c r="C6499" s="442">
        <f>hourly1!$F6500*유형화!$G$71/hourly1!$F$8763+유형화!$G$72*hourly1!$G6500/hourly1!$F$8763+유형화!$G$74*hourly1!I6500/hourly1!$I$8763</f>
        <v>0.54786168133469448</v>
      </c>
      <c r="D6499" s="14">
        <v>447.19284299999998</v>
      </c>
      <c r="E6499" s="14">
        <v>157.7399320000001</v>
      </c>
      <c r="F6499" s="1">
        <v>838546</v>
      </c>
      <c r="G6499" s="15">
        <f t="shared" si="202"/>
        <v>0.51172163156448425</v>
      </c>
      <c r="H6499" s="15">
        <f t="shared" si="203"/>
        <v>0.6996018896397086</v>
      </c>
    </row>
    <row r="6500" spans="1:8">
      <c r="A6500" s="1">
        <v>6499</v>
      </c>
      <c r="B6500" s="444">
        <f>유형화!$F$71*hourly1!B6501/hourly1!$B$8763+유형화!$F$72*hourly1!C6501/hourly1!$C$8763+유형화!$F$73*hourly1!D6501/hourly1!$D$8763+유형화!$F$74*hourly1!E6501/hourly1!$E$8763</f>
        <v>118.38146785454735</v>
      </c>
      <c r="C6500" s="442">
        <f>hourly1!$F6501*유형화!$G$71/hourly1!$F$8763+유형화!$G$72*hourly1!$G6501/hourly1!$F$8763+유형화!$G$74*hourly1!I6501/hourly1!$I$8763</f>
        <v>0.67590378925690953</v>
      </c>
      <c r="D6500" s="14">
        <v>543.73474699999986</v>
      </c>
      <c r="E6500" s="14">
        <v>18.85633799999999</v>
      </c>
      <c r="F6500" s="1">
        <v>846113</v>
      </c>
      <c r="G6500" s="15">
        <f t="shared" si="202"/>
        <v>0.62219428648848474</v>
      </c>
      <c r="H6500" s="15">
        <f t="shared" si="203"/>
        <v>0.78539371446245576</v>
      </c>
    </row>
    <row r="6501" spans="1:8">
      <c r="A6501" s="1">
        <v>6500</v>
      </c>
      <c r="B6501" s="444">
        <f>유형화!$F$71*hourly1!B6502/hourly1!$B$8763+유형화!$F$72*hourly1!C6502/hourly1!$C$8763+유형화!$F$73*hourly1!D6502/hourly1!$D$8763+유형화!$F$74*hourly1!E6502/hourly1!$E$8763</f>
        <v>126.68507163715317</v>
      </c>
      <c r="C6501" s="442">
        <f>hourly1!$F6502*유형화!$G$71/hourly1!$F$8763+유형화!$G$72*hourly1!$G6502/hourly1!$F$8763+유형화!$G$74*hourly1!I6502/hourly1!$I$8763</f>
        <v>0.57989757082842441</v>
      </c>
      <c r="D6501" s="14">
        <v>581.1888019999999</v>
      </c>
      <c r="E6501" s="14">
        <v>19.086207000000002</v>
      </c>
      <c r="F6501" s="1">
        <v>868562</v>
      </c>
      <c r="G6501" s="15">
        <f t="shared" si="202"/>
        <v>0.66505286625628746</v>
      </c>
      <c r="H6501" s="15">
        <f t="shared" si="203"/>
        <v>0.81523648431600904</v>
      </c>
    </row>
    <row r="6502" spans="1:8">
      <c r="A6502" s="1">
        <v>6501</v>
      </c>
      <c r="B6502" s="444">
        <f>유형화!$F$71*hourly1!B6503/hourly1!$B$8763+유형화!$F$72*hourly1!C6503/hourly1!$C$8763+유형화!$F$73*hourly1!D6503/hourly1!$D$8763+유형화!$F$74*hourly1!E6503/hourly1!$E$8763</f>
        <v>64.047893113140859</v>
      </c>
      <c r="C6502" s="442">
        <f>hourly1!$F6503*유형화!$G$71/hourly1!$F$8763+유형화!$G$72*hourly1!$G6503/hourly1!$F$8763+유형화!$G$74*hourly1!I6503/hourly1!$I$8763</f>
        <v>0.42007560238082697</v>
      </c>
      <c r="D6502" s="14">
        <v>610.35073499999987</v>
      </c>
      <c r="E6502" s="14">
        <v>19.729855999999991</v>
      </c>
      <c r="F6502" s="1">
        <v>877845</v>
      </c>
      <c r="G6502" s="15">
        <f t="shared" si="202"/>
        <v>0.69842279193359569</v>
      </c>
      <c r="H6502" s="15">
        <f t="shared" si="203"/>
        <v>0.83730433972557294</v>
      </c>
    </row>
    <row r="6503" spans="1:8">
      <c r="A6503" s="1">
        <v>6502</v>
      </c>
      <c r="B6503" s="444">
        <f>유형화!$F$71*hourly1!B6504/hourly1!$B$8763+유형화!$F$72*hourly1!C6504/hourly1!$C$8763+유형화!$F$73*hourly1!D6504/hourly1!$D$8763+유형화!$F$74*hourly1!E6504/hourly1!$E$8763</f>
        <v>62.427643741095181</v>
      </c>
      <c r="C6503" s="442">
        <f>hourly1!$F6504*유형화!$G$71/hourly1!$F$8763+유형화!$G$72*hourly1!$G6504/hourly1!$F$8763+유형화!$G$74*hourly1!I6504/hourly1!$I$8763</f>
        <v>0.41552135061734763</v>
      </c>
      <c r="D6503" s="14">
        <v>577.44928800000002</v>
      </c>
      <c r="E6503" s="14">
        <v>14.808847999999999</v>
      </c>
      <c r="F6503" s="1">
        <v>927929</v>
      </c>
      <c r="G6503" s="15">
        <f t="shared" si="202"/>
        <v>0.6607737499079559</v>
      </c>
      <c r="H6503" s="15">
        <f t="shared" si="203"/>
        <v>0.81233462582395766</v>
      </c>
    </row>
    <row r="6504" spans="1:8">
      <c r="A6504" s="1">
        <v>6503</v>
      </c>
      <c r="B6504" s="444">
        <f>유형화!$F$71*hourly1!B6505/hourly1!$B$8763+유형화!$F$72*hourly1!C6505/hourly1!$C$8763+유형화!$F$73*hourly1!D6505/hourly1!$D$8763+유형화!$F$74*hourly1!E6505/hourly1!$E$8763</f>
        <v>60.807390762163259</v>
      </c>
      <c r="C6504" s="442">
        <f>hourly1!$F6505*유형화!$G$71/hourly1!$F$8763+유형화!$G$72*hourly1!$G6505/hourly1!$F$8763+유형화!$G$74*hourly1!I6505/hourly1!$I$8763</f>
        <v>0.37903217049692645</v>
      </c>
      <c r="D6504" s="14">
        <v>535.5287559999997</v>
      </c>
      <c r="E6504" s="14">
        <v>8.2571359999999974</v>
      </c>
      <c r="F6504" s="1">
        <v>888131</v>
      </c>
      <c r="G6504" s="15">
        <f t="shared" si="202"/>
        <v>0.61280419188197621</v>
      </c>
      <c r="H6504" s="15">
        <f t="shared" si="203"/>
        <v>0.77861658461338834</v>
      </c>
    </row>
    <row r="6505" spans="1:8">
      <c r="A6505" s="1">
        <v>6504</v>
      </c>
      <c r="B6505" s="444">
        <f>유형화!$F$71*hourly1!B6506/hourly1!$B$8763+유형화!$F$72*hourly1!C6506/hourly1!$C$8763+유형화!$F$73*hourly1!D6506/hourly1!$D$8763+유형화!$F$74*hourly1!E6506/hourly1!$E$8763</f>
        <v>58.944508652524569</v>
      </c>
      <c r="C6505" s="442">
        <f>hourly1!$F6506*유형화!$G$71/hourly1!$F$8763+유형화!$G$72*hourly1!$G6506/hourly1!$F$8763+유형화!$G$74*hourly1!I6506/hourly1!$I$8763</f>
        <v>0.31533897540091782</v>
      </c>
      <c r="D6505" s="14">
        <v>495.73308600000001</v>
      </c>
      <c r="E6505" s="14">
        <v>2.27156</v>
      </c>
      <c r="F6505" s="1">
        <v>935621</v>
      </c>
      <c r="G6505" s="15">
        <f t="shared" si="202"/>
        <v>0.56726610803209299</v>
      </c>
      <c r="H6505" s="15">
        <f t="shared" si="203"/>
        <v>0.7444472680494445</v>
      </c>
    </row>
    <row r="6506" spans="1:8">
      <c r="A6506" s="1">
        <v>6505</v>
      </c>
      <c r="B6506" s="444">
        <f>유형화!$F$71*hourly1!B6507/hourly1!$B$8763+유형화!$F$72*hourly1!C6507/hourly1!$C$8763+유형화!$F$73*hourly1!D6507/hourly1!$D$8763+유형화!$F$74*hourly1!E6507/hourly1!$E$8763</f>
        <v>58.944508652524569</v>
      </c>
      <c r="C6506" s="442">
        <f>hourly1!$F6507*유형화!$G$71/hourly1!$F$8763+유형화!$G$72*hourly1!$G6507/hourly1!$F$8763+유형화!$G$74*hourly1!I6507/hourly1!$I$8763</f>
        <v>0.27546723051123911</v>
      </c>
      <c r="D6506" s="14">
        <v>447.25010800000001</v>
      </c>
      <c r="E6506" s="14">
        <v>0.192</v>
      </c>
      <c r="F6506" s="1">
        <v>885591</v>
      </c>
      <c r="G6506" s="15">
        <f t="shared" si="202"/>
        <v>0.51178715975817124</v>
      </c>
      <c r="H6506" s="15">
        <f t="shared" si="203"/>
        <v>0.69965700259604646</v>
      </c>
    </row>
    <row r="6507" spans="1:8">
      <c r="A6507" s="1">
        <v>6506</v>
      </c>
      <c r="B6507" s="444">
        <f>유형화!$F$71*hourly1!B6508/hourly1!$B$8763+유형화!$F$72*hourly1!C6508/hourly1!$C$8763+유형화!$F$73*hourly1!D6508/hourly1!$D$8763+유형화!$F$74*hourly1!E6508/hourly1!$E$8763</f>
        <v>58.702782349869331</v>
      </c>
      <c r="C6507" s="442">
        <f>hourly1!$F6508*유형화!$G$71/hourly1!$F$8763+유형화!$G$72*hourly1!$G6508/hourly1!$F$8763+유형화!$G$74*hourly1!I6508/hourly1!$I$8763</f>
        <v>0.26087912036258104</v>
      </c>
      <c r="D6507" s="14">
        <v>508.63047599999999</v>
      </c>
      <c r="E6507" s="14">
        <v>0.18071999999999999</v>
      </c>
      <c r="F6507" s="1">
        <v>760770</v>
      </c>
      <c r="G6507" s="15">
        <f t="shared" si="202"/>
        <v>0.58202455856866264</v>
      </c>
      <c r="H6507" s="15">
        <f t="shared" si="203"/>
        <v>0.75576464133859522</v>
      </c>
    </row>
    <row r="6508" spans="1:8">
      <c r="A6508" s="1">
        <v>6507</v>
      </c>
      <c r="B6508" s="444">
        <f>유형화!$F$71*hourly1!B6509/hourly1!$B$8763+유형화!$F$72*hourly1!C6509/hourly1!$C$8763+유형화!$F$73*hourly1!D6509/hourly1!$D$8763+유형화!$F$74*hourly1!E6509/hourly1!$E$8763</f>
        <v>58.702782349869331</v>
      </c>
      <c r="C6508" s="442">
        <f>hourly1!$F6509*유형화!$G$71/hourly1!$F$8763+유형화!$G$72*hourly1!$G6509/hourly1!$F$8763+유형화!$G$74*hourly1!I6509/hourly1!$I$8763</f>
        <v>0.25148549737023818</v>
      </c>
      <c r="D6508" s="14">
        <v>529.92236099999991</v>
      </c>
      <c r="E6508" s="14">
        <v>2.708E-2</v>
      </c>
      <c r="F6508" s="1">
        <v>631014</v>
      </c>
      <c r="G6508" s="15">
        <f t="shared" si="202"/>
        <v>0.6063888083589557</v>
      </c>
      <c r="H6508" s="15">
        <f t="shared" si="203"/>
        <v>0.77393502685395699</v>
      </c>
    </row>
    <row r="6509" spans="1:8">
      <c r="A6509" s="1">
        <v>6508</v>
      </c>
      <c r="B6509" s="444">
        <f>유형화!$F$71*hourly1!B6510/hourly1!$B$8763+유형화!$F$72*hourly1!C6510/hourly1!$C$8763+유형화!$F$73*hourly1!D6510/hourly1!$D$8763+유형화!$F$74*hourly1!E6510/hourly1!$E$8763</f>
        <v>58.702782349869331</v>
      </c>
      <c r="C6509" s="442">
        <f>hourly1!$F6510*유형화!$G$71/hourly1!$F$8763+유형화!$G$72*hourly1!$G6510/hourly1!$F$8763+유형화!$G$74*hourly1!I6510/hourly1!$I$8763</f>
        <v>0.23665292926326137</v>
      </c>
      <c r="D6509" s="14">
        <v>538.06949400000008</v>
      </c>
      <c r="E6509" s="14">
        <v>1.5599999999999999E-2</v>
      </c>
      <c r="F6509" s="1">
        <v>500584</v>
      </c>
      <c r="G6509" s="15">
        <f t="shared" si="202"/>
        <v>0.61571155190593363</v>
      </c>
      <c r="H6509" s="15">
        <f t="shared" si="203"/>
        <v>0.78072440550538935</v>
      </c>
    </row>
    <row r="6510" spans="1:8">
      <c r="A6510" s="1">
        <v>6509</v>
      </c>
      <c r="B6510" s="444">
        <f>유형화!$F$71*hourly1!B6511/hourly1!$B$8763+유형화!$F$72*hourly1!C6511/hourly1!$C$8763+유형화!$F$73*hourly1!D6511/hourly1!$D$8763+유형화!$F$74*hourly1!E6511/hourly1!$E$8763</f>
        <v>58.702782349869331</v>
      </c>
      <c r="C6510" s="442">
        <f>hourly1!$F6511*유형화!$G$71/hourly1!$F$8763+유형화!$G$72*hourly1!$G6511/hourly1!$F$8763+유형화!$G$74*hourly1!I6511/hourly1!$I$8763</f>
        <v>0.23665586275876119</v>
      </c>
      <c r="D6510" s="14">
        <v>505.98494699999998</v>
      </c>
      <c r="E6510" s="14">
        <v>0</v>
      </c>
      <c r="F6510" s="1">
        <v>559929</v>
      </c>
      <c r="G6510" s="15">
        <f t="shared" si="202"/>
        <v>0.5789972864702333</v>
      </c>
      <c r="H6510" s="15">
        <f t="shared" si="203"/>
        <v>0.7534626988992611</v>
      </c>
    </row>
    <row r="6511" spans="1:8">
      <c r="A6511" s="1">
        <v>6510</v>
      </c>
      <c r="B6511" s="444">
        <f>유형화!$F$71*hourly1!B6512/hourly1!$B$8763+유형화!$F$72*hourly1!C6512/hourly1!$C$8763+유형화!$F$73*hourly1!D6512/hourly1!$D$8763+유형화!$F$74*hourly1!E6512/hourly1!$E$8763</f>
        <v>60.565664459508021</v>
      </c>
      <c r="C6511" s="442">
        <f>hourly1!$F6512*유형화!$G$71/hourly1!$F$8763+유형화!$G$72*hourly1!$G6512/hourly1!$F$8763+유형화!$G$74*hourly1!I6512/hourly1!$I$8763</f>
        <v>0.25147433379014172</v>
      </c>
      <c r="D6511" s="14">
        <v>441.25064200000008</v>
      </c>
      <c r="E6511" s="14">
        <v>9.1111999999999999E-2</v>
      </c>
      <c r="F6511" s="1">
        <v>898232</v>
      </c>
      <c r="G6511" s="15">
        <f t="shared" si="202"/>
        <v>0.50492198609072148</v>
      </c>
      <c r="H6511" s="15">
        <f t="shared" si="203"/>
        <v>0.69385332560142821</v>
      </c>
    </row>
    <row r="6512" spans="1:8">
      <c r="A6512" s="1">
        <v>6511</v>
      </c>
      <c r="B6512" s="444">
        <f>유형화!$F$71*hourly1!B6513/hourly1!$B$8763+유형화!$F$72*hourly1!C6513/hourly1!$C$8763+유형화!$F$73*hourly1!D6513/hourly1!$D$8763+유형화!$F$74*hourly1!E6513/hourly1!$E$8763</f>
        <v>72.111119134815169</v>
      </c>
      <c r="C6512" s="442">
        <f>hourly1!$F6513*유형화!$G$71/hourly1!$F$8763+유형화!$G$72*hourly1!$G6513/hourly1!$F$8763+유형화!$G$74*hourly1!I6513/hourly1!$I$8763</f>
        <v>0.32024084638112482</v>
      </c>
      <c r="D6512" s="14">
        <v>368.56799399999989</v>
      </c>
      <c r="E6512" s="14">
        <v>12.41811399999999</v>
      </c>
      <c r="F6512" s="1">
        <v>978974</v>
      </c>
      <c r="G6512" s="15">
        <f t="shared" si="202"/>
        <v>0.42175141705505559</v>
      </c>
      <c r="H6512" s="15">
        <f t="shared" si="203"/>
        <v>0.61843713555708324</v>
      </c>
    </row>
    <row r="6513" spans="1:8">
      <c r="A6513" s="1">
        <v>6512</v>
      </c>
      <c r="B6513" s="444">
        <f>유형화!$F$71*hourly1!B6514/hourly1!$B$8763+유형화!$F$72*hourly1!C6514/hourly1!$C$8763+유형화!$F$73*hourly1!D6514/hourly1!$D$8763+유형화!$F$74*hourly1!E6514/hourly1!$E$8763</f>
        <v>62.175031855739569</v>
      </c>
      <c r="C6513" s="442">
        <f>hourly1!$F6514*유형화!$G$71/hourly1!$F$8763+유형화!$G$72*hourly1!$G6514/hourly1!$F$8763+유형화!$G$74*hourly1!I6514/hourly1!$I$8763</f>
        <v>0.42595489776437845</v>
      </c>
      <c r="D6513" s="14">
        <v>293.94991900000002</v>
      </c>
      <c r="E6513" s="14">
        <v>248.67884299999989</v>
      </c>
      <c r="F6513" s="1">
        <v>926569</v>
      </c>
      <c r="G6513" s="15">
        <f t="shared" si="202"/>
        <v>0.33636614383143876</v>
      </c>
      <c r="H6513" s="15">
        <f t="shared" si="203"/>
        <v>0.52970931229206919</v>
      </c>
    </row>
    <row r="6514" spans="1:8">
      <c r="A6514" s="1">
        <v>6513</v>
      </c>
      <c r="B6514" s="444">
        <f>유형화!$F$71*hourly1!B6515/hourly1!$B$8763+유형화!$F$72*hourly1!C6515/hourly1!$C$8763+유형화!$F$73*hourly1!D6515/hourly1!$D$8763+유형화!$F$74*hourly1!E6515/hourly1!$E$8763</f>
        <v>64.057883081562181</v>
      </c>
      <c r="C6514" s="442">
        <f>hourly1!$F6515*유형화!$G$71/hourly1!$F$8763+유형화!$G$72*hourly1!$G6515/hourly1!$F$8763+유형화!$G$74*hourly1!I6515/hourly1!$I$8763</f>
        <v>0.54708365313935192</v>
      </c>
      <c r="D6514" s="14">
        <v>206.05492699999999</v>
      </c>
      <c r="E6514" s="14">
        <v>682.75822499999924</v>
      </c>
      <c r="F6514" s="1">
        <v>852106</v>
      </c>
      <c r="G6514" s="15">
        <f t="shared" si="202"/>
        <v>0.23578812829153595</v>
      </c>
      <c r="H6514" s="15">
        <f t="shared" si="203"/>
        <v>0.40675323735488594</v>
      </c>
    </row>
    <row r="6515" spans="1:8">
      <c r="A6515" s="1">
        <v>6514</v>
      </c>
      <c r="B6515" s="444">
        <f>유형화!$F$71*hourly1!B6516/hourly1!$B$8763+유형화!$F$72*hourly1!C6516/hourly1!$C$8763+유형화!$F$73*hourly1!D6516/hourly1!$D$8763+유형화!$F$74*hourly1!E6516/hourly1!$E$8763</f>
        <v>68.407043260266178</v>
      </c>
      <c r="C6515" s="442">
        <f>hourly1!$F6516*유형화!$G$71/hourly1!$F$8763+유형화!$G$72*hourly1!$G6516/hourly1!$F$8763+유형화!$G$74*hourly1!I6516/hourly1!$I$8763</f>
        <v>0.6530758976791724</v>
      </c>
      <c r="D6515" s="14">
        <v>178.86255800000001</v>
      </c>
      <c r="E6515" s="14">
        <v>965.59209499999986</v>
      </c>
      <c r="F6515" s="1">
        <v>893109</v>
      </c>
      <c r="G6515" s="15">
        <f t="shared" si="202"/>
        <v>0.20467196968435653</v>
      </c>
      <c r="H6515" s="15">
        <f t="shared" si="203"/>
        <v>0.36381627402277866</v>
      </c>
    </row>
    <row r="6516" spans="1:8">
      <c r="A6516" s="1">
        <v>6515</v>
      </c>
      <c r="B6516" s="444">
        <f>유형화!$F$71*hourly1!B6517/hourly1!$B$8763+유형화!$F$72*hourly1!C6517/hourly1!$C$8763+유형화!$F$73*hourly1!D6517/hourly1!$D$8763+유형화!$F$74*hourly1!E6517/hourly1!$E$8763</f>
        <v>71.759788548333432</v>
      </c>
      <c r="C6516" s="442">
        <f>hourly1!$F6517*유형화!$G$71/hourly1!$F$8763+유형화!$G$72*hourly1!$G6517/hourly1!$F$8763+유형화!$G$74*hourly1!I6517/hourly1!$I$8763</f>
        <v>0.69846685137980058</v>
      </c>
      <c r="D6516" s="14">
        <v>100.647526</v>
      </c>
      <c r="E6516" s="14">
        <v>1098.636121</v>
      </c>
      <c r="F6516" s="1">
        <v>863035</v>
      </c>
      <c r="G6516" s="15">
        <f t="shared" si="202"/>
        <v>0.11517070772451707</v>
      </c>
      <c r="H6516" s="15">
        <f t="shared" si="203"/>
        <v>0.22435390804616873</v>
      </c>
    </row>
    <row r="6517" spans="1:8">
      <c r="A6517" s="1">
        <v>6516</v>
      </c>
      <c r="B6517" s="444">
        <f>유형화!$F$71*hourly1!B6518/hourly1!$B$8763+유형화!$F$72*hourly1!C6518/hourly1!$C$8763+유형화!$F$73*hourly1!D6518/hourly1!$D$8763+유형화!$F$74*hourly1!E6518/hourly1!$E$8763</f>
        <v>70.370401537560113</v>
      </c>
      <c r="C6517" s="442">
        <f>hourly1!$F6518*유형화!$G$71/hourly1!$F$8763+유형화!$G$72*hourly1!$G6518/hourly1!$F$8763+유형화!$G$74*hourly1!I6518/hourly1!$I$8763</f>
        <v>0.72364789526431339</v>
      </c>
      <c r="D6517" s="14">
        <v>97.617481000000012</v>
      </c>
      <c r="E6517" s="14">
        <v>1162.7226959999989</v>
      </c>
      <c r="F6517" s="1">
        <v>900378</v>
      </c>
      <c r="G6517" s="15">
        <f t="shared" si="202"/>
        <v>0.11170343494637514</v>
      </c>
      <c r="H6517" s="15">
        <f t="shared" si="203"/>
        <v>0.21841098540354631</v>
      </c>
    </row>
    <row r="6518" spans="1:8">
      <c r="A6518" s="1">
        <v>6517</v>
      </c>
      <c r="B6518" s="444">
        <f>유형화!$F$71*hourly1!B6519/hourly1!$B$8763+유형화!$F$72*hourly1!C6519/hourly1!$C$8763+유형화!$F$73*hourly1!D6519/hourly1!$D$8763+유형화!$F$74*hourly1!E6519/hourly1!$E$8763</f>
        <v>76.221727880452306</v>
      </c>
      <c r="C6518" s="442">
        <f>hourly1!$F6519*유형화!$G$71/hourly1!$F$8763+유형화!$G$72*hourly1!$G6519/hourly1!$F$8763+유형화!$G$74*hourly1!I6519/hourly1!$I$8763</f>
        <v>0.6527769255961493</v>
      </c>
      <c r="D6518" s="14">
        <v>114.57997400000001</v>
      </c>
      <c r="E6518" s="14">
        <v>1192.542627</v>
      </c>
      <c r="F6518" s="1">
        <v>904734</v>
      </c>
      <c r="G6518" s="15">
        <f t="shared" si="202"/>
        <v>0.13111357249493411</v>
      </c>
      <c r="H6518" s="15">
        <f t="shared" si="203"/>
        <v>0.25112132216001387</v>
      </c>
    </row>
    <row r="6519" spans="1:8">
      <c r="A6519" s="1">
        <v>6518</v>
      </c>
      <c r="B6519" s="444">
        <f>유형화!$F$71*hourly1!B6520/hourly1!$B$8763+유형화!$F$72*hourly1!C6520/hourly1!$C$8763+유형화!$F$73*hourly1!D6520/hourly1!$D$8763+유형화!$F$74*hourly1!E6520/hourly1!$E$8763</f>
        <v>64.228608934889266</v>
      </c>
      <c r="C6519" s="442">
        <f>hourly1!$F6520*유형화!$G$71/hourly1!$F$8763+유형화!$G$72*hourly1!$G6520/hourly1!$F$8763+유형화!$G$74*hourly1!I6520/hourly1!$I$8763</f>
        <v>0.59228450003439359</v>
      </c>
      <c r="D6519" s="14">
        <v>140.20069699999999</v>
      </c>
      <c r="E6519" s="14">
        <v>1145.171634999999</v>
      </c>
      <c r="F6519" s="1">
        <v>900817</v>
      </c>
      <c r="G6519" s="15">
        <f t="shared" si="202"/>
        <v>0.16043130058617214</v>
      </c>
      <c r="H6519" s="15">
        <f t="shared" si="203"/>
        <v>0.29806801911695496</v>
      </c>
    </row>
    <row r="6520" spans="1:8">
      <c r="A6520" s="1">
        <v>6519</v>
      </c>
      <c r="B6520" s="444">
        <f>유형화!$F$71*hourly1!B6521/hourly1!$B$8763+유형화!$F$72*hourly1!C6521/hourly1!$C$8763+유형화!$F$73*hourly1!D6521/hourly1!$D$8763+유형화!$F$74*hourly1!E6521/hourly1!$E$8763</f>
        <v>65.144508060569706</v>
      </c>
      <c r="C6520" s="442">
        <f>hourly1!$F6521*유형화!$G$71/hourly1!$F$8763+유형화!$G$72*hourly1!$G6521/hourly1!$F$8763+유형화!$G$74*hourly1!I6521/hourly1!$I$8763</f>
        <v>0.51154354029910953</v>
      </c>
      <c r="D6520" s="14">
        <v>160.99905199999989</v>
      </c>
      <c r="E6520" s="14">
        <v>988.54631699999993</v>
      </c>
      <c r="F6520" s="1">
        <v>885807</v>
      </c>
      <c r="G6520" s="15">
        <f t="shared" si="202"/>
        <v>0.18423080525413327</v>
      </c>
      <c r="H6520" s="15">
        <f t="shared" si="203"/>
        <v>0.33415890086649824</v>
      </c>
    </row>
    <row r="6521" spans="1:8">
      <c r="A6521" s="1">
        <v>6520</v>
      </c>
      <c r="B6521" s="444">
        <f>유형화!$F$71*hourly1!B6522/hourly1!$B$8763+유형화!$F$72*hourly1!C6522/hourly1!$C$8763+유형화!$F$73*hourly1!D6522/hourly1!$D$8763+유형화!$F$74*hourly1!E6522/hourly1!$E$8763</f>
        <v>63.755121049796394</v>
      </c>
      <c r="C6521" s="442">
        <f>hourly1!$F6522*유형화!$G$71/hourly1!$F$8763+유형화!$G$72*hourly1!$G6522/hourly1!$F$8763+유형화!$G$74*hourly1!I6522/hourly1!$I$8763</f>
        <v>0.47629914010244667</v>
      </c>
      <c r="D6521" s="14">
        <v>211.403268</v>
      </c>
      <c r="E6521" s="14">
        <v>779.67484300000035</v>
      </c>
      <c r="F6521" s="1">
        <v>901385</v>
      </c>
      <c r="G6521" s="15">
        <f t="shared" si="202"/>
        <v>0.24190822127943565</v>
      </c>
      <c r="H6521" s="15">
        <f t="shared" si="203"/>
        <v>0.41490167176978726</v>
      </c>
    </row>
    <row r="6522" spans="1:8">
      <c r="A6522" s="1">
        <v>6521</v>
      </c>
      <c r="B6522" s="444">
        <f>유형화!$F$71*hourly1!B6523/hourly1!$B$8763+유형화!$F$72*hourly1!C6523/hourly1!$C$8763+유형화!$F$73*hourly1!D6523/hourly1!$D$8763+유형화!$F$74*hourly1!E6523/hourly1!$E$8763</f>
        <v>62.365726825250583</v>
      </c>
      <c r="C6522" s="442">
        <f>hourly1!$F6523*유형화!$G$71/hourly1!$F$8763+유형화!$G$72*hourly1!$G6523/hourly1!$F$8763+유형화!$G$74*hourly1!I6523/hourly1!$I$8763</f>
        <v>0.36537177830008805</v>
      </c>
      <c r="D6522" s="14">
        <v>235.82476799999989</v>
      </c>
      <c r="E6522" s="14">
        <v>430.2070600000003</v>
      </c>
      <c r="F6522" s="1">
        <v>894919</v>
      </c>
      <c r="G6522" s="15">
        <f t="shared" si="202"/>
        <v>0.26985368154533707</v>
      </c>
      <c r="H6522" s="15">
        <f t="shared" si="203"/>
        <v>0.45094397882991505</v>
      </c>
    </row>
    <row r="6523" spans="1:8">
      <c r="A6523" s="1">
        <v>6522</v>
      </c>
      <c r="B6523" s="444">
        <f>유형화!$F$71*hourly1!B6524/hourly1!$B$8763+유형화!$F$72*hourly1!C6524/hourly1!$C$8763+유형화!$F$73*hourly1!D6524/hourly1!$D$8763+유형화!$F$74*hourly1!E6524/hourly1!$E$8763</f>
        <v>61.691554002225374</v>
      </c>
      <c r="C6523" s="442">
        <f>hourly1!$F6524*유형화!$G$71/hourly1!$F$8763+유형화!$G$72*hourly1!$G6524/hourly1!$F$8763+유형화!$G$74*hourly1!I6524/hourly1!$I$8763</f>
        <v>0.49645649145752357</v>
      </c>
      <c r="D6523" s="14">
        <v>249.66678899999999</v>
      </c>
      <c r="E6523" s="14">
        <v>108.032301</v>
      </c>
      <c r="F6523" s="1">
        <v>875361</v>
      </c>
      <c r="G6523" s="15">
        <f t="shared" si="202"/>
        <v>0.28569307092990714</v>
      </c>
      <c r="H6523" s="15">
        <f t="shared" si="203"/>
        <v>0.47056233660978947</v>
      </c>
    </row>
    <row r="6524" spans="1:8">
      <c r="A6524" s="1">
        <v>6523</v>
      </c>
      <c r="B6524" s="444">
        <f>유형화!$F$71*hourly1!B6525/hourly1!$B$8763+유형화!$F$72*hourly1!C6525/hourly1!$C$8763+유형화!$F$73*hourly1!D6525/hourly1!$D$8763+유형화!$F$74*hourly1!E6525/hourly1!$E$8763</f>
        <v>72.594596988329371</v>
      </c>
      <c r="C6524" s="442">
        <f>hourly1!$F6525*유형화!$G$71/hourly1!$F$8763+유형화!$G$72*hourly1!$G6525/hourly1!$F$8763+유형화!$G$74*hourly1!I6525/hourly1!$I$8763</f>
        <v>0.58219009756153783</v>
      </c>
      <c r="D6524" s="14">
        <v>345.85630700000002</v>
      </c>
      <c r="E6524" s="14">
        <v>19.333899999999961</v>
      </c>
      <c r="F6524" s="1">
        <v>845883</v>
      </c>
      <c r="G6524" s="15">
        <f t="shared" si="202"/>
        <v>0.39576249145138304</v>
      </c>
      <c r="H6524" s="15">
        <f t="shared" si="203"/>
        <v>0.5927522049942</v>
      </c>
    </row>
    <row r="6525" spans="1:8">
      <c r="A6525" s="1">
        <v>6524</v>
      </c>
      <c r="B6525" s="444">
        <f>유형화!$F$71*hourly1!B6526/hourly1!$B$8763+유형화!$F$72*hourly1!C6526/hourly1!$C$8763+유형화!$F$73*hourly1!D6526/hourly1!$D$8763+유형화!$F$74*hourly1!E6526/hourly1!$E$8763</f>
        <v>80.928538291177986</v>
      </c>
      <c r="C6525" s="442">
        <f>hourly1!$F6526*유형화!$G$71/hourly1!$F$8763+유형화!$G$72*hourly1!$G6526/hourly1!$F$8763+유형화!$G$74*hourly1!I6526/hourly1!$I$8763</f>
        <v>0.61252993774045139</v>
      </c>
      <c r="D6525" s="14">
        <v>365.01087999999999</v>
      </c>
      <c r="E6525" s="14">
        <v>19.665151000000002</v>
      </c>
      <c r="F6525" s="1">
        <v>849307</v>
      </c>
      <c r="G6525" s="15">
        <f t="shared" si="202"/>
        <v>0.41768102056228162</v>
      </c>
      <c r="H6525" s="15">
        <f t="shared" si="203"/>
        <v>0.61448569661476293</v>
      </c>
    </row>
    <row r="6526" spans="1:8">
      <c r="A6526" s="1">
        <v>6525</v>
      </c>
      <c r="B6526" s="444">
        <f>유형화!$F$71*hourly1!B6527/hourly1!$B$8763+유형화!$F$72*hourly1!C6527/hourly1!$C$8763+유형화!$F$73*hourly1!D6527/hourly1!$D$8763+유형화!$F$74*hourly1!E6527/hourly1!$E$8763</f>
        <v>64.047893113140859</v>
      </c>
      <c r="C6526" s="442">
        <f>hourly1!$F6527*유형화!$G$71/hourly1!$F$8763+유형화!$G$72*hourly1!$G6527/hourly1!$F$8763+유형화!$G$74*hourly1!I6527/hourly1!$I$8763</f>
        <v>0.42085697150159979</v>
      </c>
      <c r="D6526" s="14">
        <v>365.07344899999998</v>
      </c>
      <c r="E6526" s="14">
        <v>20.524059999999999</v>
      </c>
      <c r="F6526" s="1">
        <v>868120</v>
      </c>
      <c r="G6526" s="15">
        <f t="shared" si="202"/>
        <v>0.41775261810966308</v>
      </c>
      <c r="H6526" s="15">
        <f t="shared" si="203"/>
        <v>0.614555426600081</v>
      </c>
    </row>
    <row r="6527" spans="1:8">
      <c r="A6527" s="1">
        <v>6526</v>
      </c>
      <c r="B6527" s="444">
        <f>유형화!$F$71*hourly1!B6528/hourly1!$B$8763+유형화!$F$72*hourly1!C6528/hourly1!$C$8763+유형화!$F$73*hourly1!D6528/hourly1!$D$8763+유형화!$F$74*hourly1!E6528/hourly1!$E$8763</f>
        <v>62.427643741095181</v>
      </c>
      <c r="C6527" s="442">
        <f>hourly1!$F6528*유형화!$G$71/hourly1!$F$8763+유형화!$G$72*hourly1!$G6528/hourly1!$F$8763+유형화!$G$74*hourly1!I6528/hourly1!$I$8763</f>
        <v>0.4058721060865903</v>
      </c>
      <c r="D6527" s="14">
        <v>328.62698499999999</v>
      </c>
      <c r="E6527" s="14">
        <v>16.463871999999999</v>
      </c>
      <c r="F6527" s="1">
        <v>889664</v>
      </c>
      <c r="G6527" s="15">
        <f t="shared" si="202"/>
        <v>0.37604702215754665</v>
      </c>
      <c r="H6527" s="15">
        <f t="shared" si="203"/>
        <v>0.57252164356872581</v>
      </c>
    </row>
    <row r="6528" spans="1:8">
      <c r="A6528" s="1">
        <v>6527</v>
      </c>
      <c r="B6528" s="444">
        <f>유형화!$F$71*hourly1!B6529/hourly1!$B$8763+유형화!$F$72*hourly1!C6529/hourly1!$C$8763+유형화!$F$73*hourly1!D6529/hourly1!$D$8763+유형화!$F$74*hourly1!E6529/hourly1!$E$8763</f>
        <v>60.807390762163259</v>
      </c>
      <c r="C6528" s="442">
        <f>hourly1!$F6529*유형화!$G$71/hourly1!$F$8763+유형화!$G$72*hourly1!$G6529/hourly1!$F$8763+유형화!$G$74*hourly1!I6529/hourly1!$I$8763</f>
        <v>0.39064962753609422</v>
      </c>
      <c r="D6528" s="14">
        <v>301.13280200000003</v>
      </c>
      <c r="E6528" s="14">
        <v>9.3732360000000003</v>
      </c>
      <c r="F6528" s="1">
        <v>893454</v>
      </c>
      <c r="G6528" s="15">
        <f t="shared" si="202"/>
        <v>0.34458549855867171</v>
      </c>
      <c r="H6528" s="15">
        <f t="shared" si="203"/>
        <v>0.5388172502515588</v>
      </c>
    </row>
    <row r="6529" spans="1:8">
      <c r="A6529" s="1">
        <v>6528</v>
      </c>
      <c r="B6529" s="444">
        <f>유형화!$F$71*hourly1!B6530/hourly1!$B$8763+유형화!$F$72*hourly1!C6530/hourly1!$C$8763+유형화!$F$73*hourly1!D6530/hourly1!$D$8763+유형화!$F$74*hourly1!E6530/hourly1!$E$8763</f>
        <v>58.944508652524569</v>
      </c>
      <c r="C6529" s="442">
        <f>hourly1!$F6530*유형화!$G$71/hourly1!$F$8763+유형화!$G$72*hourly1!$G6530/hourly1!$F$8763+유형화!$G$74*hourly1!I6530/hourly1!$I$8763</f>
        <v>0.31530328453900247</v>
      </c>
      <c r="D6529" s="14">
        <v>286.45956000000001</v>
      </c>
      <c r="E6529" s="14">
        <v>2.3601920000000001</v>
      </c>
      <c r="F6529" s="1">
        <v>937101</v>
      </c>
      <c r="G6529" s="15">
        <f t="shared" si="202"/>
        <v>0.32779494510032731</v>
      </c>
      <c r="H6529" s="15">
        <f t="shared" si="203"/>
        <v>0.52007233337469205</v>
      </c>
    </row>
    <row r="6530" spans="1:8">
      <c r="A6530" s="1">
        <v>6529</v>
      </c>
      <c r="B6530" s="444">
        <f>유형화!$F$71*hourly1!B6531/hourly1!$B$8763+유형화!$F$72*hourly1!C6531/hourly1!$C$8763+유형화!$F$73*hourly1!D6531/hourly1!$D$8763+유형화!$F$74*hourly1!E6531/hourly1!$E$8763</f>
        <v>58.944508652524569</v>
      </c>
      <c r="C6530" s="442">
        <f>hourly1!$F6531*유형화!$G$71/hourly1!$F$8763+유형화!$G$72*hourly1!$G6531/hourly1!$F$8763+유형화!$G$74*hourly1!I6531/hourly1!$I$8763</f>
        <v>0.26310213954954575</v>
      </c>
      <c r="D6530" s="14">
        <v>292.02452299999987</v>
      </c>
      <c r="E6530" s="14">
        <v>2.8896000000000002E-2</v>
      </c>
      <c r="F6530" s="1">
        <v>863628</v>
      </c>
      <c r="G6530" s="15">
        <f t="shared" ref="G6530:G6593" si="204">D6530/$I$1</f>
        <v>0.33416291809124549</v>
      </c>
      <c r="H6530" s="15">
        <f t="shared" ref="H6530:H6593" si="205">G6530/(1-$H$1*(1-G6530))</f>
        <v>0.52724581703657047</v>
      </c>
    </row>
    <row r="6531" spans="1:8">
      <c r="A6531" s="1">
        <v>6530</v>
      </c>
      <c r="B6531" s="444">
        <f>유형화!$F$71*hourly1!B6532/hourly1!$B$8763+유형화!$F$72*hourly1!C6532/hourly1!$C$8763+유형화!$F$73*hourly1!D6532/hourly1!$D$8763+유형화!$F$74*hourly1!E6532/hourly1!$E$8763</f>
        <v>58.702782349869331</v>
      </c>
      <c r="C6531" s="442">
        <f>hourly1!$F6532*유형화!$G$71/hourly1!$F$8763+유형화!$G$72*hourly1!$G6532/hourly1!$F$8763+유형화!$G$74*hourly1!I6532/hourly1!$I$8763</f>
        <v>0.24373984696090834</v>
      </c>
      <c r="D6531" s="14">
        <v>293.44584400000002</v>
      </c>
      <c r="E6531" s="14">
        <v>3.2479999999999988E-2</v>
      </c>
      <c r="F6531" s="1">
        <v>753141</v>
      </c>
      <c r="G6531" s="15">
        <f t="shared" si="204"/>
        <v>0.33578933209245732</v>
      </c>
      <c r="H6531" s="15">
        <f t="shared" si="205"/>
        <v>0.5290652701367905</v>
      </c>
    </row>
    <row r="6532" spans="1:8">
      <c r="A6532" s="1">
        <v>6531</v>
      </c>
      <c r="B6532" s="444">
        <f>유형화!$F$71*hourly1!B6533/hourly1!$B$8763+유형화!$F$72*hourly1!C6533/hourly1!$C$8763+유형화!$F$73*hourly1!D6533/hourly1!$D$8763+유형화!$F$74*hourly1!E6533/hourly1!$E$8763</f>
        <v>58.702782349869331</v>
      </c>
      <c r="C6532" s="442">
        <f>hourly1!$F6533*유형화!$G$71/hourly1!$F$8763+유형화!$G$72*hourly1!$G6533/hourly1!$F$8763+유형화!$G$74*hourly1!I6533/hourly1!$I$8763</f>
        <v>0.23882925698018717</v>
      </c>
      <c r="D6532" s="14">
        <v>298.51523200000003</v>
      </c>
      <c r="E6532" s="14">
        <v>4.1279999999999997E-2</v>
      </c>
      <c r="F6532" s="1">
        <v>625419</v>
      </c>
      <c r="G6532" s="15">
        <f t="shared" si="204"/>
        <v>0.34159021987275084</v>
      </c>
      <c r="H6532" s="15">
        <f t="shared" si="205"/>
        <v>0.53551310659564522</v>
      </c>
    </row>
    <row r="6533" spans="1:8">
      <c r="A6533" s="1">
        <v>6532</v>
      </c>
      <c r="B6533" s="444">
        <f>유형화!$F$71*hourly1!B6534/hourly1!$B$8763+유형화!$F$72*hourly1!C6534/hourly1!$C$8763+유형화!$F$73*hourly1!D6534/hourly1!$D$8763+유형화!$F$74*hourly1!E6534/hourly1!$E$8763</f>
        <v>58.702782349869331</v>
      </c>
      <c r="C6533" s="442">
        <f>hourly1!$F6534*유형화!$G$71/hourly1!$F$8763+유형화!$G$72*hourly1!$G6534/hourly1!$F$8763+유형화!$G$74*hourly1!I6534/hourly1!$I$8763</f>
        <v>0.23887203712289287</v>
      </c>
      <c r="D6533" s="14">
        <v>266.81689899999998</v>
      </c>
      <c r="E6533" s="14">
        <v>0</v>
      </c>
      <c r="F6533" s="1">
        <v>515025</v>
      </c>
      <c r="G6533" s="15">
        <f t="shared" si="204"/>
        <v>0.30531789813383975</v>
      </c>
      <c r="H6533" s="15">
        <f t="shared" si="205"/>
        <v>0.49410199494564783</v>
      </c>
    </row>
    <row r="6534" spans="1:8">
      <c r="A6534" s="1">
        <v>6533</v>
      </c>
      <c r="B6534" s="444">
        <f>유형화!$F$71*hourly1!B6535/hourly1!$B$8763+유형화!$F$72*hourly1!C6535/hourly1!$C$8763+유형화!$F$73*hourly1!D6535/hourly1!$D$8763+유형화!$F$74*hourly1!E6535/hourly1!$E$8763</f>
        <v>58.702782349869331</v>
      </c>
      <c r="C6534" s="442">
        <f>hourly1!$F6535*유형화!$G$71/hourly1!$F$8763+유형화!$G$72*hourly1!$G6535/hourly1!$F$8763+유형화!$G$74*hourly1!I6535/hourly1!$I$8763</f>
        <v>0.23701774202305897</v>
      </c>
      <c r="D6534" s="14">
        <v>260.16912300000001</v>
      </c>
      <c r="E6534" s="14">
        <v>0</v>
      </c>
      <c r="F6534" s="1">
        <v>578672</v>
      </c>
      <c r="G6534" s="15">
        <f t="shared" si="204"/>
        <v>0.29771086498417193</v>
      </c>
      <c r="H6534" s="15">
        <f t="shared" si="205"/>
        <v>0.48507575141872822</v>
      </c>
    </row>
    <row r="6535" spans="1:8">
      <c r="A6535" s="1">
        <v>6534</v>
      </c>
      <c r="B6535" s="444">
        <f>유형화!$F$71*hourly1!B6536/hourly1!$B$8763+유형화!$F$72*hourly1!C6536/hourly1!$C$8763+유형화!$F$73*hourly1!D6536/hourly1!$D$8763+유형화!$F$74*hourly1!E6536/hourly1!$E$8763</f>
        <v>60.565664459508021</v>
      </c>
      <c r="C6535" s="442">
        <f>hourly1!$F6536*유형화!$G$71/hourly1!$F$8763+유형화!$G$72*hourly1!$G6536/hourly1!$F$8763+유형화!$G$74*hourly1!I6536/hourly1!$I$8763</f>
        <v>0.42209099527519289</v>
      </c>
      <c r="D6535" s="14">
        <v>261.799147</v>
      </c>
      <c r="E6535" s="14">
        <v>9.9093999999999988E-2</v>
      </c>
      <c r="F6535" s="1">
        <v>891086</v>
      </c>
      <c r="G6535" s="15">
        <f t="shared" si="204"/>
        <v>0.29957609729686629</v>
      </c>
      <c r="H6535" s="15">
        <f t="shared" si="205"/>
        <v>0.48730034090947733</v>
      </c>
    </row>
    <row r="6536" spans="1:8">
      <c r="A6536" s="1">
        <v>6535</v>
      </c>
      <c r="B6536" s="444">
        <f>유형화!$F$71*hourly1!B6537/hourly1!$B$8763+유형화!$F$72*hourly1!C6537/hourly1!$C$8763+유형화!$F$73*hourly1!D6537/hourly1!$D$8763+유형화!$F$74*hourly1!E6537/hourly1!$E$8763</f>
        <v>72.111119134815169</v>
      </c>
      <c r="C6536" s="442">
        <f>hourly1!$F6537*유형화!$G$71/hourly1!$F$8763+유형화!$G$72*hourly1!$G6537/hourly1!$F$8763+유형화!$G$74*hourly1!I6537/hourly1!$I$8763</f>
        <v>0.75340649590433095</v>
      </c>
      <c r="D6536" s="14">
        <v>268.57599099999999</v>
      </c>
      <c r="E6536" s="14">
        <v>10.973648000000001</v>
      </c>
      <c r="F6536" s="1">
        <v>960088</v>
      </c>
      <c r="G6536" s="15">
        <f t="shared" si="204"/>
        <v>0.30733082263029027</v>
      </c>
      <c r="H6536" s="15">
        <f t="shared" si="205"/>
        <v>0.49647004716896603</v>
      </c>
    </row>
    <row r="6537" spans="1:8">
      <c r="A6537" s="1">
        <v>6536</v>
      </c>
      <c r="B6537" s="444">
        <f>유형화!$F$71*hourly1!B6538/hourly1!$B$8763+유형화!$F$72*hourly1!C6538/hourly1!$C$8763+유형화!$F$73*hourly1!D6538/hourly1!$D$8763+유형화!$F$74*hourly1!E6538/hourly1!$E$8763</f>
        <v>165.70099911773374</v>
      </c>
      <c r="C6537" s="442">
        <f>hourly1!$F6538*유형화!$G$71/hourly1!$F$8763+유형화!$G$72*hourly1!$G6538/hourly1!$F$8763+유형화!$G$74*hourly1!I6538/hourly1!$I$8763</f>
        <v>0.65188693565589595</v>
      </c>
      <c r="D6537" s="14">
        <v>303.81168600000001</v>
      </c>
      <c r="E6537" s="14">
        <v>211.76047899999969</v>
      </c>
      <c r="F6537" s="1">
        <v>908137</v>
      </c>
      <c r="G6537" s="15">
        <f t="shared" si="204"/>
        <v>0.34765093869866964</v>
      </c>
      <c r="H6537" s="15">
        <f t="shared" si="205"/>
        <v>0.54218121088577387</v>
      </c>
    </row>
    <row r="6538" spans="1:8">
      <c r="A6538" s="1">
        <v>6537</v>
      </c>
      <c r="B6538" s="444">
        <f>유형화!$F$71*hourly1!B6539/hourly1!$B$8763+유형화!$F$72*hourly1!C6539/hourly1!$C$8763+유형화!$F$73*hourly1!D6539/hourly1!$D$8763+유형화!$F$74*hourly1!E6539/hourly1!$E$8763</f>
        <v>274.86600369736152</v>
      </c>
      <c r="C6538" s="442">
        <f>hourly1!$F6539*유형화!$G$71/hourly1!$F$8763+유형화!$G$72*hourly1!$G6539/hourly1!$F$8763+유형화!$G$74*hourly1!I6539/hourly1!$I$8763</f>
        <v>0.57701826350935914</v>
      </c>
      <c r="D6538" s="14">
        <v>259.85475300000002</v>
      </c>
      <c r="E6538" s="14">
        <v>607.18945699999949</v>
      </c>
      <c r="F6538" s="1">
        <v>882181</v>
      </c>
      <c r="G6538" s="15">
        <f t="shared" si="204"/>
        <v>0.29735113219364756</v>
      </c>
      <c r="H6538" s="15">
        <f t="shared" si="205"/>
        <v>0.48464585648348668</v>
      </c>
    </row>
    <row r="6539" spans="1:8">
      <c r="A6539" s="1">
        <v>6538</v>
      </c>
      <c r="B6539" s="444">
        <f>유형화!$F$71*hourly1!B6540/hourly1!$B$8763+유형화!$F$72*hourly1!C6540/hourly1!$C$8763+유형화!$F$73*hourly1!D6540/hourly1!$D$8763+유형화!$F$74*hourly1!E6540/hourly1!$E$8763</f>
        <v>345.17257223217644</v>
      </c>
      <c r="C6539" s="442">
        <f>hourly1!$F6540*유형화!$G$71/hourly1!$F$8763+유형화!$G$72*hourly1!$G6540/hourly1!$F$8763+유형화!$G$74*hourly1!I6540/hourly1!$I$8763</f>
        <v>0.49147362340712619</v>
      </c>
      <c r="D6539" s="14">
        <v>252.541731</v>
      </c>
      <c r="E6539" s="14">
        <v>944.65380900000071</v>
      </c>
      <c r="F6539" s="1">
        <v>890329</v>
      </c>
      <c r="G6539" s="15">
        <f t="shared" si="204"/>
        <v>0.28898285974008553</v>
      </c>
      <c r="H6539" s="15">
        <f t="shared" si="205"/>
        <v>0.47456660406815471</v>
      </c>
    </row>
    <row r="6540" spans="1:8">
      <c r="A6540" s="1">
        <v>6539</v>
      </c>
      <c r="B6540" s="444">
        <f>유형화!$F$71*hourly1!B6541/hourly1!$B$8763+유형화!$F$72*hourly1!C6541/hourly1!$C$8763+유형화!$F$73*hourly1!D6541/hourly1!$D$8763+유형화!$F$74*hourly1!E6541/hourly1!$E$8763</f>
        <v>414.42212658048061</v>
      </c>
      <c r="C6540" s="442">
        <f>hourly1!$F6541*유형화!$G$71/hourly1!$F$8763+유형화!$G$72*hourly1!$G6541/hourly1!$F$8763+유형화!$G$74*hourly1!I6541/hourly1!$I$8763</f>
        <v>0.45937287106845653</v>
      </c>
      <c r="D6540" s="14">
        <v>233.83087499999999</v>
      </c>
      <c r="E6540" s="14">
        <v>1154.8288000000009</v>
      </c>
      <c r="F6540" s="1">
        <v>871353</v>
      </c>
      <c r="G6540" s="15">
        <f t="shared" si="204"/>
        <v>0.26757207486245699</v>
      </c>
      <c r="H6540" s="15">
        <f t="shared" si="205"/>
        <v>0.44807086088731635</v>
      </c>
    </row>
    <row r="6541" spans="1:8">
      <c r="A6541" s="1">
        <v>6540</v>
      </c>
      <c r="B6541" s="444">
        <f>유형화!$F$71*hourly1!B6542/hourly1!$B$8763+유형화!$F$72*hourly1!C6542/hourly1!$C$8763+유형화!$F$73*hourly1!D6542/hourly1!$D$8763+유형화!$F$74*hourly1!E6542/hourly1!$E$8763</f>
        <v>347.06224543028355</v>
      </c>
      <c r="C6541" s="442">
        <f>hourly1!$F6542*유형화!$G$71/hourly1!$F$8763+유형화!$G$72*hourly1!$G6542/hourly1!$F$8763+유형화!$G$74*hourly1!I6542/hourly1!$I$8763</f>
        <v>0.4433338214511896</v>
      </c>
      <c r="D6541" s="14">
        <v>214.01960800000001</v>
      </c>
      <c r="E6541" s="14">
        <v>1280.970101000001</v>
      </c>
      <c r="F6541" s="1">
        <v>854404</v>
      </c>
      <c r="G6541" s="15">
        <f t="shared" si="204"/>
        <v>0.24490209247948844</v>
      </c>
      <c r="H6541" s="15">
        <f t="shared" si="205"/>
        <v>0.41885360818215883</v>
      </c>
    </row>
    <row r="6542" spans="1:8">
      <c r="A6542" s="1">
        <v>6541</v>
      </c>
      <c r="B6542" s="444">
        <f>유형화!$F$71*hourly1!B6543/hourly1!$B$8763+유형화!$F$72*hourly1!C6543/hourly1!$C$8763+유형화!$F$73*hourly1!D6543/hourly1!$D$8763+유형화!$F$74*hourly1!E6543/hourly1!$E$8763</f>
        <v>196.57837138585256</v>
      </c>
      <c r="C6542" s="442">
        <f>hourly1!$F6543*유형화!$G$71/hourly1!$F$8763+유형화!$G$72*hourly1!$G6543/hourly1!$F$8763+유형화!$G$74*hourly1!I6543/hourly1!$I$8763</f>
        <v>0.55533671678416552</v>
      </c>
      <c r="D6542" s="14">
        <v>204.96911600000001</v>
      </c>
      <c r="E6542" s="14">
        <v>1299.9972540000019</v>
      </c>
      <c r="F6542" s="1">
        <v>868508</v>
      </c>
      <c r="G6542" s="15">
        <f t="shared" si="204"/>
        <v>0.23454563752902022</v>
      </c>
      <c r="H6542" s="15">
        <f t="shared" si="205"/>
        <v>0.40508738646051179</v>
      </c>
    </row>
    <row r="6543" spans="1:8">
      <c r="A6543" s="1">
        <v>6542</v>
      </c>
      <c r="B6543" s="444">
        <f>유형화!$F$71*hourly1!B6544/hourly1!$B$8763+유형화!$F$72*hourly1!C6544/hourly1!$C$8763+유형화!$F$73*hourly1!D6544/hourly1!$D$8763+유형화!$F$74*hourly1!E6544/hourly1!$E$8763</f>
        <v>275.00167061634551</v>
      </c>
      <c r="C6543" s="442">
        <f>hourly1!$F6544*유형화!$G$71/hourly1!$F$8763+유형화!$G$72*hourly1!$G6544/hourly1!$F$8763+유형화!$G$74*hourly1!I6544/hourly1!$I$8763</f>
        <v>0.51802273551237688</v>
      </c>
      <c r="D6543" s="14">
        <v>195.51151899999999</v>
      </c>
      <c r="E6543" s="14">
        <v>1240.268425</v>
      </c>
      <c r="F6543" s="1">
        <v>869888</v>
      </c>
      <c r="G6543" s="15">
        <f t="shared" si="204"/>
        <v>0.2237233333636573</v>
      </c>
      <c r="H6543" s="15">
        <f t="shared" si="205"/>
        <v>0.39040952664593614</v>
      </c>
    </row>
    <row r="6544" spans="1:8">
      <c r="A6544" s="1">
        <v>6543</v>
      </c>
      <c r="B6544" s="444">
        <f>유형화!$F$71*hourly1!B6545/hourly1!$B$8763+유형화!$F$72*hourly1!C6545/hourly1!$C$8763+유형화!$F$73*hourly1!D6545/hourly1!$D$8763+유형화!$F$74*hourly1!E6545/hourly1!$E$8763</f>
        <v>407.80567385468584</v>
      </c>
      <c r="C6544" s="442">
        <f>hourly1!$F6545*유형화!$G$71/hourly1!$F$8763+유형화!$G$72*hourly1!$G6545/hourly1!$F$8763+유형화!$G$74*hourly1!I6545/hourly1!$I$8763</f>
        <v>0.38996025609363605</v>
      </c>
      <c r="D6544" s="14">
        <v>197.44919999999999</v>
      </c>
      <c r="E6544" s="14">
        <v>1116.943147</v>
      </c>
      <c r="F6544" s="1">
        <v>877384</v>
      </c>
      <c r="G6544" s="15">
        <f t="shared" si="204"/>
        <v>0.22594061679806929</v>
      </c>
      <c r="H6544" s="15">
        <f t="shared" si="205"/>
        <v>0.39344152341573635</v>
      </c>
    </row>
    <row r="6545" spans="1:8">
      <c r="A6545" s="1">
        <v>6544</v>
      </c>
      <c r="B6545" s="444">
        <f>유형화!$F$71*hourly1!B6546/hourly1!$B$8763+유형화!$F$72*hourly1!C6546/hourly1!$C$8763+유형화!$F$73*hourly1!D6546/hourly1!$D$8763+유형화!$F$74*hourly1!E6546/hourly1!$E$8763</f>
        <v>340.49801320360609</v>
      </c>
      <c r="C6545" s="442">
        <f>hourly1!$F6546*유형화!$G$71/hourly1!$F$8763+유형화!$G$72*hourly1!$G6546/hourly1!$F$8763+유형화!$G$74*hourly1!I6546/hourly1!$I$8763</f>
        <v>0.36865582651214224</v>
      </c>
      <c r="D6545" s="14">
        <v>193.64033499999999</v>
      </c>
      <c r="E6545" s="14">
        <v>891.87913599999877</v>
      </c>
      <c r="F6545" s="1">
        <v>894100</v>
      </c>
      <c r="G6545" s="15">
        <f t="shared" si="204"/>
        <v>0.221582142277025</v>
      </c>
      <c r="H6545" s="15">
        <f t="shared" si="205"/>
        <v>0.38746930807649466</v>
      </c>
    </row>
    <row r="6546" spans="1:8">
      <c r="A6546" s="1">
        <v>6545</v>
      </c>
      <c r="B6546" s="444">
        <f>유형화!$F$71*hourly1!B6547/hourly1!$B$8763+유형화!$F$72*hourly1!C6547/hourly1!$C$8763+유형화!$F$73*hourly1!D6547/hourly1!$D$8763+유형화!$F$74*hourly1!E6547/hourly1!$E$8763</f>
        <v>297.47572686843046</v>
      </c>
      <c r="C6546" s="442">
        <f>hourly1!$F6547*유형화!$G$71/hourly1!$F$8763+유형화!$G$72*hourly1!$G6547/hourly1!$F$8763+유형화!$G$74*hourly1!I6547/hourly1!$I$8763</f>
        <v>0.3899960284415368</v>
      </c>
      <c r="D6546" s="14">
        <v>203.41840400000001</v>
      </c>
      <c r="E6546" s="14">
        <v>533.41189499999962</v>
      </c>
      <c r="F6546" s="1">
        <v>872141</v>
      </c>
      <c r="G6546" s="15">
        <f t="shared" si="204"/>
        <v>0.23277116173597487</v>
      </c>
      <c r="H6546" s="15">
        <f t="shared" si="205"/>
        <v>0.40270145492000381</v>
      </c>
    </row>
    <row r="6547" spans="1:8">
      <c r="A6547" s="1">
        <v>6546</v>
      </c>
      <c r="B6547" s="444">
        <f>유형화!$F$71*hourly1!B6548/hourly1!$B$8763+유형화!$F$72*hourly1!C6548/hourly1!$C$8763+유형화!$F$73*hourly1!D6548/hourly1!$D$8763+유형화!$F$74*hourly1!E6548/hourly1!$E$8763</f>
        <v>164.94783077247354</v>
      </c>
      <c r="C6547" s="442">
        <f>hourly1!$F6548*유형화!$G$71/hourly1!$F$8763+유형화!$G$72*hourly1!$G6548/hourly1!$F$8763+유형화!$G$74*hourly1!I6548/hourly1!$I$8763</f>
        <v>0.51813811966870338</v>
      </c>
      <c r="D6547" s="14">
        <v>233.25915599999999</v>
      </c>
      <c r="E6547" s="14">
        <v>144.4385350000002</v>
      </c>
      <c r="F6547" s="1">
        <v>865290</v>
      </c>
      <c r="G6547" s="15">
        <f t="shared" si="204"/>
        <v>0.26691785826651648</v>
      </c>
      <c r="H6547" s="15">
        <f t="shared" si="205"/>
        <v>0.44724480836329772</v>
      </c>
    </row>
    <row r="6548" spans="1:8">
      <c r="A6548" s="1">
        <v>6547</v>
      </c>
      <c r="B6548" s="444">
        <f>유형화!$F$71*hourly1!B6549/hourly1!$B$8763+유형화!$F$72*hourly1!C6549/hourly1!$C$8763+유형화!$F$73*hourly1!D6549/hourly1!$D$8763+유형화!$F$74*hourly1!E6549/hourly1!$E$8763</f>
        <v>118.38548592582909</v>
      </c>
      <c r="C6548" s="442">
        <f>hourly1!$F6549*유형화!$G$71/hourly1!$F$8763+유형화!$G$72*hourly1!$G6549/hourly1!$F$8763+유형화!$G$74*hourly1!I6549/hourly1!$I$8763</f>
        <v>0.64102151278250208</v>
      </c>
      <c r="D6548" s="14">
        <v>313.54757200000012</v>
      </c>
      <c r="E6548" s="14">
        <v>19.023823999999969</v>
      </c>
      <c r="F6548" s="1">
        <v>866388</v>
      </c>
      <c r="G6548" s="15">
        <f t="shared" si="204"/>
        <v>0.35879168825812952</v>
      </c>
      <c r="H6548" s="15">
        <f t="shared" si="205"/>
        <v>0.55425931045710808</v>
      </c>
    </row>
    <row r="6549" spans="1:8">
      <c r="A6549" s="1">
        <v>6548</v>
      </c>
      <c r="B6549" s="444">
        <f>유형화!$F$71*hourly1!B6550/hourly1!$B$8763+유형화!$F$72*hourly1!C6550/hourly1!$C$8763+유형화!$F$73*hourly1!D6550/hourly1!$D$8763+유형화!$F$74*hourly1!E6550/hourly1!$E$8763</f>
        <v>126.68837915184378</v>
      </c>
      <c r="C6549" s="442">
        <f>hourly1!$F6550*유형화!$G$71/hourly1!$F$8763+유형화!$G$72*hourly1!$G6550/hourly1!$F$8763+유형화!$G$74*hourly1!I6550/hourly1!$I$8763</f>
        <v>0.6464092846978623</v>
      </c>
      <c r="D6549" s="14">
        <v>313.49684300000013</v>
      </c>
      <c r="E6549" s="14">
        <v>20.837925999999989</v>
      </c>
      <c r="F6549" s="1">
        <v>857986</v>
      </c>
      <c r="G6549" s="15">
        <f t="shared" si="204"/>
        <v>0.35873363919260004</v>
      </c>
      <c r="H6549" s="15">
        <f t="shared" si="205"/>
        <v>0.55419696993807133</v>
      </c>
    </row>
    <row r="6550" spans="1:8">
      <c r="A6550" s="1">
        <v>6549</v>
      </c>
      <c r="B6550" s="444">
        <f>유형화!$F$71*hourly1!B6551/hourly1!$B$8763+유형화!$F$72*hourly1!C6551/hourly1!$C$8763+유형화!$F$73*hourly1!D6551/hourly1!$D$8763+유형화!$F$74*hourly1!E6551/hourly1!$E$8763</f>
        <v>64.047893113140859</v>
      </c>
      <c r="C6550" s="442">
        <f>hourly1!$F6551*유형화!$G$71/hourly1!$F$8763+유형화!$G$72*hourly1!$G6551/hourly1!$F$8763+유형화!$G$74*hourly1!I6551/hourly1!$I$8763</f>
        <v>0.55035572291144863</v>
      </c>
      <c r="D6550" s="14">
        <v>295.1122620000001</v>
      </c>
      <c r="E6550" s="14">
        <v>21.386255999999999</v>
      </c>
      <c r="F6550" s="1">
        <v>880098</v>
      </c>
      <c r="G6550" s="15">
        <f t="shared" si="204"/>
        <v>0.33769620996668231</v>
      </c>
      <c r="H6550" s="15">
        <f t="shared" si="205"/>
        <v>0.53119195458177637</v>
      </c>
    </row>
    <row r="6551" spans="1:8">
      <c r="A6551" s="1">
        <v>6550</v>
      </c>
      <c r="B6551" s="444">
        <f>유형화!$F$71*hourly1!B6552/hourly1!$B$8763+유형화!$F$72*hourly1!C6552/hourly1!$C$8763+유형화!$F$73*hourly1!D6552/hourly1!$D$8763+유형화!$F$74*hourly1!E6552/hourly1!$E$8763</f>
        <v>62.427643741095181</v>
      </c>
      <c r="C6551" s="442">
        <f>hourly1!$F6552*유형화!$G$71/hourly1!$F$8763+유형화!$G$72*hourly1!$G6552/hourly1!$F$8763+유형화!$G$74*hourly1!I6552/hourly1!$I$8763</f>
        <v>0.45954171003166866</v>
      </c>
      <c r="D6551" s="14">
        <v>261.44456600000001</v>
      </c>
      <c r="E6551" s="14">
        <v>16.658899999999999</v>
      </c>
      <c r="F6551" s="1">
        <v>931992</v>
      </c>
      <c r="G6551" s="15">
        <f t="shared" si="204"/>
        <v>0.29917035116143059</v>
      </c>
      <c r="H6551" s="15">
        <f t="shared" si="205"/>
        <v>0.48681705548618626</v>
      </c>
    </row>
    <row r="6552" spans="1:8">
      <c r="A6552" s="1">
        <v>6551</v>
      </c>
      <c r="B6552" s="444">
        <f>유형화!$F$71*hourly1!B6553/hourly1!$B$8763+유형화!$F$72*hourly1!C6553/hourly1!$C$8763+유형화!$F$73*hourly1!D6553/hourly1!$D$8763+유형화!$F$74*hourly1!E6553/hourly1!$E$8763</f>
        <v>60.970458089493874</v>
      </c>
      <c r="C6552" s="442">
        <f>hourly1!$F6553*유형화!$G$71/hourly1!$F$8763+유형화!$G$72*hourly1!$G6553/hourly1!$F$8763+유형화!$G$74*hourly1!I6553/hourly1!$I$8763</f>
        <v>0.35283996701082032</v>
      </c>
      <c r="D6552" s="14">
        <v>230.613945</v>
      </c>
      <c r="E6552" s="14">
        <v>9.3475719999999995</v>
      </c>
      <c r="F6552" s="1">
        <v>916709</v>
      </c>
      <c r="G6552" s="15">
        <f t="shared" si="204"/>
        <v>0.2638909500546775</v>
      </c>
      <c r="H6552" s="15">
        <f t="shared" si="205"/>
        <v>0.44340985325237975</v>
      </c>
    </row>
    <row r="6553" spans="1:8">
      <c r="A6553" s="1">
        <v>6552</v>
      </c>
      <c r="B6553" s="444">
        <f>유형화!$F$71*hourly1!B6554/hourly1!$B$8763+유형화!$F$72*hourly1!C6554/hourly1!$C$8763+유형화!$F$73*hourly1!D6554/hourly1!$D$8763+유형화!$F$74*hourly1!E6554/hourly1!$E$8763</f>
        <v>59.404819475659558</v>
      </c>
      <c r="C6553" s="442">
        <f>hourly1!$F6554*유형화!$G$71/hourly1!$F$8763+유형화!$G$72*hourly1!$G6554/hourly1!$F$8763+유형화!$G$74*hourly1!I6554/hourly1!$I$8763</f>
        <v>0.32096957555487304</v>
      </c>
      <c r="D6553" s="14">
        <v>238.85378499999999</v>
      </c>
      <c r="E6553" s="14">
        <v>2.2054399999999998</v>
      </c>
      <c r="F6553" s="1">
        <v>939085</v>
      </c>
      <c r="G6553" s="15">
        <f t="shared" si="204"/>
        <v>0.27331977798569673</v>
      </c>
      <c r="H6553" s="15">
        <f t="shared" si="205"/>
        <v>0.45528568407775177</v>
      </c>
    </row>
    <row r="6554" spans="1:8">
      <c r="A6554" s="1">
        <v>6553</v>
      </c>
      <c r="B6554" s="444">
        <f>유형화!$F$71*hourly1!B6555/hourly1!$B$8763+유형화!$F$72*hourly1!C6555/hourly1!$C$8763+유형화!$F$73*hourly1!D6555/hourly1!$D$8763+유형화!$F$74*hourly1!E6555/hourly1!$E$8763</f>
        <v>59.550905582528486</v>
      </c>
      <c r="C6554" s="442">
        <f>hourly1!$F6555*유형화!$G$71/hourly1!$F$8763+유형화!$G$72*hourly1!$G6555/hourly1!$F$8763+유형화!$G$74*hourly1!I6555/hourly1!$I$8763</f>
        <v>0.2633038988511448</v>
      </c>
      <c r="D6554" s="14">
        <v>243.893506</v>
      </c>
      <c r="E6554" s="14">
        <v>6.3079999999999997E-2</v>
      </c>
      <c r="F6554" s="1">
        <v>846730</v>
      </c>
      <c r="G6554" s="15">
        <f t="shared" si="204"/>
        <v>0.27908671789343087</v>
      </c>
      <c r="H6554" s="15">
        <f t="shared" si="205"/>
        <v>0.46244868916488779</v>
      </c>
    </row>
    <row r="6555" spans="1:8">
      <c r="A6555" s="1">
        <v>6554</v>
      </c>
      <c r="B6555" s="444">
        <f>유형화!$F$71*hourly1!B6556/hourly1!$B$8763+유형화!$F$72*hourly1!C6556/hourly1!$C$8763+유형화!$F$73*hourly1!D6556/hourly1!$D$8763+유형화!$F$74*hourly1!E6556/hourly1!$E$8763</f>
        <v>59.416047712553613</v>
      </c>
      <c r="C6555" s="442">
        <f>hourly1!$F6556*유형화!$G$71/hourly1!$F$8763+유형화!$G$72*hourly1!$G6556/hourly1!$F$8763+유형화!$G$74*hourly1!I6556/hourly1!$I$8763</f>
        <v>0.24395252538464565</v>
      </c>
      <c r="D6555" s="14">
        <v>277.98513500000001</v>
      </c>
      <c r="E6555" s="14">
        <v>0.56703999999999999</v>
      </c>
      <c r="F6555" s="1">
        <v>747155</v>
      </c>
      <c r="G6555" s="15">
        <f t="shared" si="204"/>
        <v>0.31809768215112832</v>
      </c>
      <c r="H6555" s="15">
        <f t="shared" si="205"/>
        <v>0.50899397720674611</v>
      </c>
    </row>
    <row r="6556" spans="1:8">
      <c r="A6556" s="1">
        <v>6555</v>
      </c>
      <c r="B6556" s="444">
        <f>유형화!$F$71*hourly1!B6557/hourly1!$B$8763+유형화!$F$72*hourly1!C6557/hourly1!$C$8763+유형화!$F$73*hourly1!D6557/hourly1!$D$8763+유형화!$F$74*hourly1!E6557/hourly1!$E$8763</f>
        <v>59.502977278047872</v>
      </c>
      <c r="C6556" s="442">
        <f>hourly1!$F6557*유형화!$G$71/hourly1!$F$8763+유형화!$G$72*hourly1!$G6557/hourly1!$F$8763+유형화!$G$74*hourly1!I6557/hourly1!$I$8763</f>
        <v>0.23931988410253285</v>
      </c>
      <c r="D6556" s="14">
        <v>320.72977200000003</v>
      </c>
      <c r="E6556" s="14">
        <v>0.53679999999999994</v>
      </c>
      <c r="F6556" s="1">
        <v>637968</v>
      </c>
      <c r="G6556" s="15">
        <f t="shared" si="204"/>
        <v>0.36701026143020149</v>
      </c>
      <c r="H6556" s="15">
        <f t="shared" si="205"/>
        <v>0.56302383039632731</v>
      </c>
    </row>
    <row r="6557" spans="1:8">
      <c r="A6557" s="1">
        <v>6556</v>
      </c>
      <c r="B6557" s="444">
        <f>유형화!$F$71*hourly1!B6558/hourly1!$B$8763+유형화!$F$72*hourly1!C6558/hourly1!$C$8763+유형화!$F$73*hourly1!D6558/hourly1!$D$8763+유형화!$F$74*hourly1!E6558/hourly1!$E$8763</f>
        <v>59.543262590566236</v>
      </c>
      <c r="C6557" s="442">
        <f>hourly1!$F6558*유형화!$G$71/hourly1!$F$8763+유형화!$G$72*hourly1!$G6558/hourly1!$F$8763+유형화!$G$74*hourly1!I6558/hourly1!$I$8763</f>
        <v>0.2393442484123787</v>
      </c>
      <c r="D6557" s="14">
        <v>299.12239899999997</v>
      </c>
      <c r="E6557" s="14">
        <v>3.0120000000000001E-2</v>
      </c>
      <c r="F6557" s="1">
        <v>517278</v>
      </c>
      <c r="G6557" s="15">
        <f t="shared" si="204"/>
        <v>0.3422849995248306</v>
      </c>
      <c r="H6557" s="15">
        <f t="shared" si="205"/>
        <v>0.53628104938174792</v>
      </c>
    </row>
    <row r="6558" spans="1:8">
      <c r="A6558" s="1">
        <v>6557</v>
      </c>
      <c r="B6558" s="444">
        <f>유형화!$F$71*hourly1!B6559/hourly1!$B$8763+유형화!$F$72*hourly1!C6559/hourly1!$C$8763+유형화!$F$73*hourly1!D6559/hourly1!$D$8763+유형화!$F$74*hourly1!E6559/hourly1!$E$8763</f>
        <v>59.611804249961594</v>
      </c>
      <c r="C6558" s="442">
        <f>hourly1!$F6559*유형화!$G$71/hourly1!$F$8763+유형화!$G$72*hourly1!$G6559/hourly1!$F$8763+유형화!$G$74*hourly1!I6559/hourly1!$I$8763</f>
        <v>0.23727483030922419</v>
      </c>
      <c r="D6558" s="14">
        <v>266.477328</v>
      </c>
      <c r="E6558" s="14">
        <v>0</v>
      </c>
      <c r="F6558" s="1">
        <v>579005</v>
      </c>
      <c r="G6558" s="15">
        <f t="shared" si="204"/>
        <v>0.30492932790318433</v>
      </c>
      <c r="H6558" s="15">
        <f t="shared" si="205"/>
        <v>0.49364389424553939</v>
      </c>
    </row>
    <row r="6559" spans="1:8">
      <c r="A6559" s="1">
        <v>6558</v>
      </c>
      <c r="B6559" s="444">
        <f>유형화!$F$71*hourly1!B6560/hourly1!$B$8763+유형화!$F$72*hourly1!C6560/hourly1!$C$8763+유형화!$F$73*hourly1!D6560/hourly1!$D$8763+유형화!$F$74*hourly1!E6560/hourly1!$E$8763</f>
        <v>61.502279039407384</v>
      </c>
      <c r="C6559" s="442">
        <f>hourly1!$F6560*유형화!$G$71/hourly1!$F$8763+유형화!$G$72*hourly1!$G6560/hourly1!$F$8763+유형화!$G$74*hourly1!I6560/hourly1!$I$8763</f>
        <v>0.42231051852176316</v>
      </c>
      <c r="D6559" s="14">
        <v>247.8484490000001</v>
      </c>
      <c r="E6559" s="14">
        <v>0</v>
      </c>
      <c r="F6559" s="1">
        <v>902494</v>
      </c>
      <c r="G6559" s="15">
        <f t="shared" si="204"/>
        <v>0.2836123490979191</v>
      </c>
      <c r="H6559" s="15">
        <f t="shared" si="205"/>
        <v>0.46801737734263132</v>
      </c>
    </row>
    <row r="6560" spans="1:8">
      <c r="A6560" s="1">
        <v>6559</v>
      </c>
      <c r="B6560" s="444">
        <f>유형화!$F$71*hourly1!B6561/hourly1!$B$8763+유형화!$F$72*hourly1!C6561/hourly1!$C$8763+유형화!$F$73*hourly1!D6561/hourly1!$D$8763+유형화!$F$74*hourly1!E6561/hourly1!$E$8763</f>
        <v>73.015343876195857</v>
      </c>
      <c r="C6560" s="442">
        <f>hourly1!$F6561*유형화!$G$71/hourly1!$F$8763+유형화!$G$72*hourly1!$G6561/hourly1!$F$8763+유형화!$G$74*hourly1!I6561/hourly1!$I$8763</f>
        <v>0.75391195347614814</v>
      </c>
      <c r="D6560" s="14">
        <v>211.41681600000001</v>
      </c>
      <c r="E6560" s="14">
        <v>1.365312000000001</v>
      </c>
      <c r="F6560" s="1">
        <v>958288</v>
      </c>
      <c r="G6560" s="15">
        <f t="shared" si="204"/>
        <v>0.24192372422133859</v>
      </c>
      <c r="H6560" s="15">
        <f t="shared" si="205"/>
        <v>0.41492219328364899</v>
      </c>
    </row>
    <row r="6561" spans="1:8">
      <c r="A6561" s="1">
        <v>6560</v>
      </c>
      <c r="B6561" s="444">
        <f>유형화!$F$71*hourly1!B6562/hourly1!$B$8763+유형화!$F$72*hourly1!C6562/hourly1!$C$8763+유형화!$F$73*hourly1!D6562/hourly1!$D$8763+유형화!$F$74*hourly1!E6562/hourly1!$E$8763</f>
        <v>151.99071230631677</v>
      </c>
      <c r="C6561" s="442">
        <f>hourly1!$F6562*유형화!$G$71/hourly1!$F$8763+유형화!$G$72*hourly1!$G6562/hourly1!$F$8763+유형화!$G$74*hourly1!I6562/hourly1!$I$8763</f>
        <v>0.65216643258824047</v>
      </c>
      <c r="D6561" s="14">
        <v>168.899855</v>
      </c>
      <c r="E6561" s="14">
        <v>49.128722999999972</v>
      </c>
      <c r="F6561" s="1">
        <v>917320</v>
      </c>
      <c r="G6561" s="15">
        <f t="shared" si="204"/>
        <v>0.19327167400933742</v>
      </c>
      <c r="H6561" s="15">
        <f t="shared" si="205"/>
        <v>0.34742382755739087</v>
      </c>
    </row>
    <row r="6562" spans="1:8">
      <c r="A6562" s="1">
        <v>6561</v>
      </c>
      <c r="B6562" s="444">
        <f>유형화!$F$71*hourly1!B6563/hourly1!$B$8763+유형화!$F$72*hourly1!C6563/hourly1!$C$8763+유형화!$F$73*hourly1!D6563/hourly1!$D$8763+유형화!$F$74*hourly1!E6563/hourly1!$E$8763</f>
        <v>250.38375831619888</v>
      </c>
      <c r="C6562" s="442">
        <f>hourly1!$F6563*유형화!$G$71/hourly1!$F$8763+유형화!$G$72*hourly1!$G6563/hourly1!$F$8763+유형화!$G$74*hourly1!I6563/hourly1!$I$8763</f>
        <v>0.57696277155282072</v>
      </c>
      <c r="D6562" s="14">
        <v>199.42730499999999</v>
      </c>
      <c r="E6562" s="14">
        <v>128.26005299999991</v>
      </c>
      <c r="F6562" s="1">
        <v>887614</v>
      </c>
      <c r="G6562" s="15">
        <f t="shared" si="204"/>
        <v>0.22820415731275026</v>
      </c>
      <c r="H6562" s="15">
        <f t="shared" si="205"/>
        <v>0.3965235194053876</v>
      </c>
    </row>
    <row r="6563" spans="1:8">
      <c r="A6563" s="1">
        <v>6562</v>
      </c>
      <c r="B6563" s="444">
        <f>유형화!$F$71*hourly1!B6564/hourly1!$B$8763+유형화!$F$72*hourly1!C6564/hourly1!$C$8763+유형화!$F$73*hourly1!D6564/hourly1!$D$8763+유형화!$F$74*hourly1!E6564/hourly1!$E$8763</f>
        <v>310.88355661403426</v>
      </c>
      <c r="C6563" s="442">
        <f>hourly1!$F6564*유형화!$G$71/hourly1!$F$8763+유형화!$G$72*hourly1!$G6564/hourly1!$F$8763+유형화!$G$74*hourly1!I6564/hourly1!$I$8763</f>
        <v>0.49111247751670328</v>
      </c>
      <c r="D6563" s="14">
        <v>244.88508400000001</v>
      </c>
      <c r="E6563" s="14">
        <v>176.54089900000011</v>
      </c>
      <c r="F6563" s="1">
        <v>892681</v>
      </c>
      <c r="G6563" s="15">
        <f t="shared" si="204"/>
        <v>0.28022137807399072</v>
      </c>
      <c r="H6563" s="15">
        <f t="shared" si="205"/>
        <v>0.46384917343351068</v>
      </c>
    </row>
    <row r="6564" spans="1:8">
      <c r="A6564" s="1">
        <v>6563</v>
      </c>
      <c r="B6564" s="444">
        <f>유형화!$F$71*hourly1!B6565/hourly1!$B$8763+유형화!$F$72*hourly1!C6565/hourly1!$C$8763+유형화!$F$73*hourly1!D6565/hourly1!$D$8763+유형화!$F$74*hourly1!E6565/hourly1!$E$8763</f>
        <v>370.36603450853175</v>
      </c>
      <c r="C6564" s="442">
        <f>hourly1!$F6565*유형화!$G$71/hourly1!$F$8763+유형화!$G$72*hourly1!$G6565/hourly1!$F$8763+유형화!$G$74*hourly1!I6565/hourly1!$I$8763</f>
        <v>0.45906281689132222</v>
      </c>
      <c r="D6564" s="14">
        <v>278.767292</v>
      </c>
      <c r="E6564" s="14">
        <v>202.41770600000009</v>
      </c>
      <c r="F6564" s="1">
        <v>878784</v>
      </c>
      <c r="G6564" s="15">
        <f t="shared" si="204"/>
        <v>0.31899270241463368</v>
      </c>
      <c r="H6564" s="15">
        <f t="shared" si="205"/>
        <v>0.51002438162153441</v>
      </c>
    </row>
    <row r="6565" spans="1:8">
      <c r="A6565" s="1">
        <v>6564</v>
      </c>
      <c r="B6565" s="444">
        <f>유형화!$F$71*hourly1!B6566/hourly1!$B$8763+유형화!$F$72*hourly1!C6566/hourly1!$C$8763+유형화!$F$73*hourly1!D6566/hourly1!$D$8763+유형화!$F$74*hourly1!E6566/hourly1!$E$8763</f>
        <v>312.80824185696332</v>
      </c>
      <c r="C6565" s="442">
        <f>hourly1!$F6566*유형화!$G$71/hourly1!$F$8763+유형화!$G$72*hourly1!$G6566/hourly1!$F$8763+유형화!$G$74*hourly1!I6566/hourly1!$I$8763</f>
        <v>0.44310663852192622</v>
      </c>
      <c r="D6565" s="14">
        <v>345.44976400000007</v>
      </c>
      <c r="E6565" s="14">
        <v>216.69244299999991</v>
      </c>
      <c r="F6565" s="1">
        <v>859776</v>
      </c>
      <c r="G6565" s="15">
        <f t="shared" si="204"/>
        <v>0.39529728533165742</v>
      </c>
      <c r="H6565" s="15">
        <f t="shared" si="205"/>
        <v>0.59228241746040777</v>
      </c>
    </row>
    <row r="6566" spans="1:8">
      <c r="A6566" s="1">
        <v>6565</v>
      </c>
      <c r="B6566" s="444">
        <f>유형화!$F$71*hourly1!B6567/hourly1!$B$8763+유형화!$F$72*hourly1!C6567/hourly1!$C$8763+유형화!$F$73*hourly1!D6567/hourly1!$D$8763+유형화!$F$74*hourly1!E6567/hourly1!$E$8763</f>
        <v>191.66005375829053</v>
      </c>
      <c r="C6566" s="442">
        <f>hourly1!$F6567*유형화!$G$71/hourly1!$F$8763+유형화!$G$72*hourly1!$G6567/hourly1!$F$8763+유형화!$G$74*hourly1!I6567/hourly1!$I$8763</f>
        <v>0.55484975653119462</v>
      </c>
      <c r="D6566" s="14">
        <v>416.070606</v>
      </c>
      <c r="E6566" s="14">
        <v>241.03998999999979</v>
      </c>
      <c r="F6566" s="1">
        <v>895512</v>
      </c>
      <c r="G6566" s="15">
        <f t="shared" si="204"/>
        <v>0.47610853501146866</v>
      </c>
      <c r="H6566" s="15">
        <f t="shared" si="205"/>
        <v>0.66882356011020894</v>
      </c>
    </row>
    <row r="6567" spans="1:8">
      <c r="A6567" s="1">
        <v>6566</v>
      </c>
      <c r="B6567" s="444">
        <f>유형화!$F$71*hourly1!B6568/hourly1!$B$8763+유형화!$F$72*hourly1!C6568/hourly1!$C$8763+유형화!$F$73*hourly1!D6568/hourly1!$D$8763+유형화!$F$74*hourly1!E6568/hourly1!$E$8763</f>
        <v>250.51340894891899</v>
      </c>
      <c r="C6567" s="442">
        <f>hourly1!$F6568*유형화!$G$71/hourly1!$F$8763+유형화!$G$72*hourly1!$G6568/hourly1!$F$8763+유형화!$G$74*hourly1!I6568/hourly1!$I$8763</f>
        <v>0.51755435406423811</v>
      </c>
      <c r="D6567" s="14">
        <v>479.07815599999992</v>
      </c>
      <c r="E6567" s="14">
        <v>230.19970500000011</v>
      </c>
      <c r="F6567" s="1">
        <v>907377</v>
      </c>
      <c r="G6567" s="15">
        <f t="shared" si="204"/>
        <v>0.54820791404129088</v>
      </c>
      <c r="H6567" s="15">
        <f t="shared" si="205"/>
        <v>0.72947098356159534</v>
      </c>
    </row>
    <row r="6568" spans="1:8">
      <c r="A6568" s="1">
        <v>6567</v>
      </c>
      <c r="B6568" s="444">
        <f>유형화!$F$71*hourly1!B6569/hourly1!$B$8763+유형화!$F$72*hourly1!C6569/hourly1!$C$8763+유형화!$F$73*hourly1!D6569/hourly1!$D$8763+유형화!$F$74*hourly1!E6569/hourly1!$E$8763</f>
        <v>363.74730583751369</v>
      </c>
      <c r="C6568" s="442">
        <f>hourly1!$F6569*유형화!$G$71/hourly1!$F$8763+유형화!$G$72*hourly1!$G6569/hourly1!$F$8763+유형화!$G$74*hourly1!I6569/hourly1!$I$8763</f>
        <v>0.38957710898696452</v>
      </c>
      <c r="D6568" s="14">
        <v>485.63999200000012</v>
      </c>
      <c r="E6568" s="14">
        <v>171.6684549999998</v>
      </c>
      <c r="F6568" s="1">
        <v>845942</v>
      </c>
      <c r="G6568" s="15">
        <f t="shared" si="204"/>
        <v>0.55571660626778674</v>
      </c>
      <c r="H6568" s="15">
        <f t="shared" si="205"/>
        <v>0.7354210555868177</v>
      </c>
    </row>
    <row r="6569" spans="1:8">
      <c r="A6569" s="1">
        <v>6568</v>
      </c>
      <c r="B6569" s="444">
        <f>유형화!$F$71*hourly1!B6570/hourly1!$B$8763+유형화!$F$72*hourly1!C6570/hourly1!$C$8763+유형화!$F$73*hourly1!D6570/hourly1!$D$8763+유형화!$F$74*hourly1!E6570/hourly1!$E$8763</f>
        <v>306.20693444652932</v>
      </c>
      <c r="C6569" s="442">
        <f>hourly1!$F6570*유형화!$G$71/hourly1!$F$8763+유형화!$G$72*hourly1!$G6570/hourly1!$F$8763+유형화!$G$74*hourly1!I6570/hourly1!$I$8763</f>
        <v>0.36827479804110941</v>
      </c>
      <c r="D6569" s="14">
        <v>414.6658020000001</v>
      </c>
      <c r="E6569" s="14">
        <v>104.837552</v>
      </c>
      <c r="F6569" s="1">
        <v>874121</v>
      </c>
      <c r="G6569" s="15">
        <f t="shared" si="204"/>
        <v>0.47450102137130007</v>
      </c>
      <c r="H6569" s="15">
        <f t="shared" si="205"/>
        <v>0.66739427751995717</v>
      </c>
    </row>
    <row r="6570" spans="1:8">
      <c r="A6570" s="1">
        <v>6569</v>
      </c>
      <c r="B6570" s="444">
        <f>유형화!$F$71*hourly1!B6571/hourly1!$B$8763+유형화!$F$72*hourly1!C6571/hourly1!$C$8763+유형화!$F$73*hourly1!D6571/hourly1!$D$8763+유형화!$F$74*hourly1!E6571/hourly1!$E$8763</f>
        <v>263.25262348960746</v>
      </c>
      <c r="C6570" s="442">
        <f>hourly1!$F6571*유형화!$G$71/hourly1!$F$8763+유형화!$G$72*hourly1!$G6571/hourly1!$F$8763+유형화!$G$74*hourly1!I6571/hourly1!$I$8763</f>
        <v>0.38954418864857676</v>
      </c>
      <c r="D6570" s="14">
        <v>354.23695099999998</v>
      </c>
      <c r="E6570" s="14">
        <v>45.409396000000051</v>
      </c>
      <c r="F6570" s="1">
        <v>871874</v>
      </c>
      <c r="G6570" s="15">
        <f t="shared" si="204"/>
        <v>0.4053524410410751</v>
      </c>
      <c r="H6570" s="15">
        <f t="shared" si="205"/>
        <v>0.60235701019487253</v>
      </c>
    </row>
    <row r="6571" spans="1:8">
      <c r="A6571" s="1">
        <v>6570</v>
      </c>
      <c r="B6571" s="444">
        <f>유형화!$F$71*hourly1!B6572/hourly1!$B$8763+유형화!$F$72*hourly1!C6572/hourly1!$C$8763+유형화!$F$73*hourly1!D6572/hourly1!$D$8763+유형화!$F$74*hourly1!E6572/hourly1!$E$8763</f>
        <v>150.29004019157063</v>
      </c>
      <c r="C6571" s="442">
        <f>hourly1!$F6572*유형화!$G$71/hourly1!$F$8763+유형화!$G$72*hourly1!$G6572/hourly1!$F$8763+유형화!$G$74*hourly1!I6572/hourly1!$I$8763</f>
        <v>0.51749763981790731</v>
      </c>
      <c r="D6571" s="14">
        <v>407.00429300000002</v>
      </c>
      <c r="E6571" s="14">
        <v>12.001443999999969</v>
      </c>
      <c r="F6571" s="1">
        <v>842423</v>
      </c>
      <c r="G6571" s="15">
        <f t="shared" si="204"/>
        <v>0.46573397613098522</v>
      </c>
      <c r="H6571" s="15">
        <f t="shared" si="205"/>
        <v>0.65953628054253621</v>
      </c>
    </row>
    <row r="6572" spans="1:8">
      <c r="A6572" s="1">
        <v>6571</v>
      </c>
      <c r="B6572" s="444">
        <f>유형화!$F$71*hourly1!B6573/hourly1!$B$8763+유형화!$F$72*hourly1!C6573/hourly1!$C$8763+유형화!$F$73*hourly1!D6573/hourly1!$D$8763+유형화!$F$74*hourly1!E6573/hourly1!$E$8763</f>
        <v>118.38211709407224</v>
      </c>
      <c r="C6572" s="442">
        <f>hourly1!$F6573*유형화!$G$71/hourly1!$F$8763+유형화!$G$72*hourly1!$G6573/hourly1!$F$8763+유형화!$G$74*hourly1!I6573/hourly1!$I$8763</f>
        <v>0.64025807057867257</v>
      </c>
      <c r="D6572" s="14">
        <v>498.02304800000002</v>
      </c>
      <c r="E6572" s="14">
        <v>5.939003999999998</v>
      </c>
      <c r="F6572" s="1">
        <v>842628</v>
      </c>
      <c r="G6572" s="15">
        <f t="shared" si="204"/>
        <v>0.5698865057177972</v>
      </c>
      <c r="H6572" s="15">
        <f t="shared" si="205"/>
        <v>0.7464742659153154</v>
      </c>
    </row>
    <row r="6573" spans="1:8">
      <c r="A6573" s="1">
        <v>6572</v>
      </c>
      <c r="B6573" s="444">
        <f>유형화!$F$71*hourly1!B6574/hourly1!$B$8763+유형화!$F$72*hourly1!C6574/hourly1!$C$8763+유형화!$F$73*hourly1!D6574/hourly1!$D$8763+유형화!$F$74*hourly1!E6574/hourly1!$E$8763</f>
        <v>126.68579301440303</v>
      </c>
      <c r="C6573" s="442">
        <f>hourly1!$F6574*유형화!$G$71/hourly1!$F$8763+유형화!$G$72*hourly1!$G6574/hourly1!$F$8763+유형화!$G$74*hourly1!I6574/hourly1!$I$8763</f>
        <v>0.64567664419678006</v>
      </c>
      <c r="D6573" s="14">
        <v>482.29109099999988</v>
      </c>
      <c r="E6573" s="14">
        <v>2.8382200000000002</v>
      </c>
      <c r="F6573" s="1">
        <v>855779</v>
      </c>
      <c r="G6573" s="15">
        <f t="shared" si="204"/>
        <v>0.5518844673807427</v>
      </c>
      <c r="H6573" s="15">
        <f t="shared" si="205"/>
        <v>0.73239252356071782</v>
      </c>
    </row>
    <row r="6574" spans="1:8">
      <c r="A6574" s="1">
        <v>6573</v>
      </c>
      <c r="B6574" s="444">
        <f>유형화!$F$71*hourly1!B6575/hourly1!$B$8763+유형화!$F$72*hourly1!C6575/hourly1!$C$8763+유형화!$F$73*hourly1!D6575/hourly1!$D$8763+유형화!$F$74*hourly1!E6575/hourly1!$E$8763</f>
        <v>64.047893113140859</v>
      </c>
      <c r="C6574" s="442">
        <f>hourly1!$F6575*유형화!$G$71/hourly1!$F$8763+유형화!$G$72*hourly1!$G6575/hourly1!$F$8763+유형화!$G$74*hourly1!I6575/hourly1!$I$8763</f>
        <v>0.5498157152815224</v>
      </c>
      <c r="D6574" s="14">
        <v>500.25083899999993</v>
      </c>
      <c r="E6574" s="14">
        <v>2.20844</v>
      </c>
      <c r="F6574" s="1">
        <v>876629</v>
      </c>
      <c r="G6574" s="15">
        <f t="shared" si="204"/>
        <v>0.57243576128650631</v>
      </c>
      <c r="H6574" s="15">
        <f t="shared" si="205"/>
        <v>0.74843890125861912</v>
      </c>
    </row>
    <row r="6575" spans="1:8">
      <c r="A6575" s="1">
        <v>6574</v>
      </c>
      <c r="B6575" s="444">
        <f>유형화!$F$71*hourly1!B6576/hourly1!$B$8763+유형화!$F$72*hourly1!C6576/hourly1!$C$8763+유형화!$F$73*hourly1!D6576/hourly1!$D$8763+유형화!$F$74*hourly1!E6576/hourly1!$E$8763</f>
        <v>62.427643741095181</v>
      </c>
      <c r="C6575" s="442">
        <f>hourly1!$F6576*유형화!$G$71/hourly1!$F$8763+유형화!$G$72*hourly1!$G6576/hourly1!$F$8763+유형화!$G$74*hourly1!I6576/hourly1!$I$8763</f>
        <v>0.45916695598156521</v>
      </c>
      <c r="D6575" s="14">
        <v>499.64737900000011</v>
      </c>
      <c r="E6575" s="14">
        <v>8.0000000000000007E-5</v>
      </c>
      <c r="F6575" s="1">
        <v>901097</v>
      </c>
      <c r="G6575" s="15">
        <f t="shared" si="204"/>
        <v>0.57174522354508761</v>
      </c>
      <c r="H6575" s="15">
        <f t="shared" si="205"/>
        <v>0.74790743605535703</v>
      </c>
    </row>
    <row r="6576" spans="1:8">
      <c r="A6576" s="1">
        <v>6575</v>
      </c>
      <c r="B6576" s="444">
        <f>유형화!$F$71*hourly1!B6577/hourly1!$B$8763+유형화!$F$72*hourly1!C6577/hourly1!$C$8763+유형화!$F$73*hourly1!D6577/hourly1!$D$8763+유형화!$F$74*hourly1!E6577/hourly1!$E$8763</f>
        <v>60.807390762163259</v>
      </c>
      <c r="C6576" s="442">
        <f>hourly1!$F6577*유형화!$G$71/hourly1!$F$8763+유형화!$G$72*hourly1!$G6577/hourly1!$F$8763+유형화!$G$74*hourly1!I6577/hourly1!$I$8763</f>
        <v>0.3526240291476388</v>
      </c>
      <c r="D6576" s="14">
        <v>417.58577799999989</v>
      </c>
      <c r="E6576" s="14">
        <v>0</v>
      </c>
      <c r="F6576" s="1">
        <v>959827</v>
      </c>
      <c r="G6576" s="15">
        <f t="shared" si="204"/>
        <v>0.47784234247300883</v>
      </c>
      <c r="H6576" s="15">
        <f t="shared" si="205"/>
        <v>0.67036115947318742</v>
      </c>
    </row>
    <row r="6577" spans="1:8">
      <c r="A6577" s="1">
        <v>6576</v>
      </c>
      <c r="B6577" s="444">
        <f>유형화!$F$71*hourly1!B6578/hourly1!$B$8763+유형화!$F$72*hourly1!C6578/hourly1!$C$8763+유형화!$F$73*hourly1!D6578/hourly1!$D$8763+유형화!$F$74*hourly1!E6578/hourly1!$E$8763</f>
        <v>58.944508652524569</v>
      </c>
      <c r="C6577" s="442">
        <f>hourly1!$F6578*유형화!$G$71/hourly1!$F$8763+유형화!$G$72*hourly1!$G6578/hourly1!$F$8763+유형화!$G$74*hourly1!I6578/hourly1!$I$8763</f>
        <v>0.32080692952660494</v>
      </c>
      <c r="D6577" s="14">
        <v>306.879144</v>
      </c>
      <c r="E6577" s="14">
        <v>1.2239999999999999E-2</v>
      </c>
      <c r="F6577" s="1">
        <v>352171</v>
      </c>
      <c r="G6577" s="15">
        <f t="shared" si="204"/>
        <v>0.3511610230774474</v>
      </c>
      <c r="H6577" s="15">
        <f t="shared" si="205"/>
        <v>0.54601145608072243</v>
      </c>
    </row>
    <row r="6578" spans="1:8">
      <c r="A6578" s="1">
        <v>6577</v>
      </c>
      <c r="B6578" s="444">
        <f>유형화!$F$71*hourly1!B6579/hourly1!$B$8763+유형화!$F$72*hourly1!C6579/hourly1!$C$8763+유형화!$F$73*hourly1!D6579/hourly1!$D$8763+유형화!$F$74*hourly1!E6579/hourly1!$E$8763</f>
        <v>58.944508652524569</v>
      </c>
      <c r="C6578" s="442">
        <f>hourly1!$F6579*유형화!$G$71/hourly1!$F$8763+유형화!$G$72*hourly1!$G6579/hourly1!$F$8763+유형화!$G$74*hourly1!I6579/hourly1!$I$8763</f>
        <v>0.26320505634999797</v>
      </c>
      <c r="D6578" s="14">
        <v>301.58455700000002</v>
      </c>
      <c r="E6578" s="14">
        <v>8.0000000000000007E-5</v>
      </c>
      <c r="F6578" s="1">
        <v>821656</v>
      </c>
      <c r="G6578" s="15">
        <f t="shared" si="204"/>
        <v>0.34510244065487472</v>
      </c>
      <c r="H6578" s="15">
        <f t="shared" si="205"/>
        <v>0.53938577629885098</v>
      </c>
    </row>
    <row r="6579" spans="1:8">
      <c r="A6579" s="1">
        <v>6578</v>
      </c>
      <c r="B6579" s="444">
        <f>유형화!$F$71*hourly1!B6580/hourly1!$B$8763+유형화!$F$72*hourly1!C6580/hourly1!$C$8763+유형화!$F$73*hourly1!D6580/hourly1!$D$8763+유형화!$F$74*hourly1!E6580/hourly1!$E$8763</f>
        <v>58.702782349869331</v>
      </c>
      <c r="C6579" s="442">
        <f>hourly1!$F6580*유형화!$G$71/hourly1!$F$8763+유형화!$G$72*hourly1!$G6580/hourly1!$F$8763+유형화!$G$74*hourly1!I6580/hourly1!$I$8763</f>
        <v>0.2438655798374702</v>
      </c>
      <c r="D6579" s="14">
        <v>320.62136099999998</v>
      </c>
      <c r="E6579" s="14">
        <v>0.36768000000000001</v>
      </c>
      <c r="F6579" s="1">
        <v>731605</v>
      </c>
      <c r="G6579" s="15">
        <f t="shared" si="204"/>
        <v>0.36688620699894675</v>
      </c>
      <c r="H6579" s="15">
        <f t="shared" si="205"/>
        <v>0.56289243885845686</v>
      </c>
    </row>
    <row r="6580" spans="1:8">
      <c r="A6580" s="1">
        <v>6579</v>
      </c>
      <c r="B6580" s="444">
        <f>유형화!$F$71*hourly1!B6581/hourly1!$B$8763+유형화!$F$72*hourly1!C6581/hourly1!$C$8763+유형화!$F$73*hourly1!D6581/hourly1!$D$8763+유형화!$F$74*hourly1!E6581/hourly1!$E$8763</f>
        <v>58.702782349869331</v>
      </c>
      <c r="C6580" s="442">
        <f>hourly1!$F6581*유형화!$G$71/hourly1!$F$8763+유형화!$G$72*hourly1!$G6581/hourly1!$F$8763+유형화!$G$74*hourly1!I6581/hourly1!$I$8763</f>
        <v>0.23915626024243158</v>
      </c>
      <c r="D6580" s="14">
        <v>275.12824000000001</v>
      </c>
      <c r="E6580" s="14">
        <v>0</v>
      </c>
      <c r="F6580" s="1">
        <v>599679</v>
      </c>
      <c r="G6580" s="15">
        <f t="shared" si="204"/>
        <v>0.31482854447709713</v>
      </c>
      <c r="H6580" s="15">
        <f t="shared" si="205"/>
        <v>0.50521650487783365</v>
      </c>
    </row>
    <row r="6581" spans="1:8">
      <c r="A6581" s="1">
        <v>6580</v>
      </c>
      <c r="B6581" s="444">
        <f>유형화!$F$71*hourly1!B6582/hourly1!$B$8763+유형화!$F$72*hourly1!C6582/hourly1!$C$8763+유형화!$F$73*hourly1!D6582/hourly1!$D$8763+유형화!$F$74*hourly1!E6582/hourly1!$E$8763</f>
        <v>58.702782349869331</v>
      </c>
      <c r="C6581" s="442">
        <f>hourly1!$F6582*유형화!$G$71/hourly1!$F$8763+유형화!$G$72*hourly1!$G6582/hourly1!$F$8763+유형화!$G$74*hourly1!I6582/hourly1!$I$8763</f>
        <v>0.23922047119948323</v>
      </c>
      <c r="D6581" s="14">
        <v>208.87380999999999</v>
      </c>
      <c r="E6581" s="14">
        <v>0</v>
      </c>
      <c r="F6581" s="1">
        <v>521578</v>
      </c>
      <c r="G6581" s="15">
        <f t="shared" si="204"/>
        <v>0.23901376893075654</v>
      </c>
      <c r="H6581" s="15">
        <f t="shared" si="205"/>
        <v>0.41105968872979887</v>
      </c>
    </row>
    <row r="6582" spans="1:8">
      <c r="A6582" s="1">
        <v>6581</v>
      </c>
      <c r="B6582" s="444">
        <f>유형화!$F$71*hourly1!B6583/hourly1!$B$8763+유형화!$F$72*hourly1!C6583/hourly1!$C$8763+유형화!$F$73*hourly1!D6583/hourly1!$D$8763+유형화!$F$74*hourly1!E6583/hourly1!$E$8763</f>
        <v>58.702782349869331</v>
      </c>
      <c r="C6582" s="442">
        <f>hourly1!$F6583*유형화!$G$71/hourly1!$F$8763+유형화!$G$72*hourly1!$G6583/hourly1!$F$8763+유형화!$G$74*hourly1!I6583/hourly1!$I$8763</f>
        <v>0.23722854626911585</v>
      </c>
      <c r="D6582" s="14">
        <v>174.63261399999999</v>
      </c>
      <c r="E6582" s="14">
        <v>8.0000000000000007E-5</v>
      </c>
      <c r="F6582" s="1">
        <v>572075</v>
      </c>
      <c r="G6582" s="15">
        <f t="shared" si="204"/>
        <v>0.19983165553579932</v>
      </c>
      <c r="H6582" s="15">
        <f t="shared" si="205"/>
        <v>0.35690125147905966</v>
      </c>
    </row>
    <row r="6583" spans="1:8">
      <c r="A6583" s="1">
        <v>6582</v>
      </c>
      <c r="B6583" s="444">
        <f>유형화!$F$71*hourly1!B6584/hourly1!$B$8763+유형화!$F$72*hourly1!C6584/hourly1!$C$8763+유형화!$F$73*hourly1!D6584/hourly1!$D$8763+유형화!$F$74*hourly1!E6584/hourly1!$E$8763</f>
        <v>60.701041721102804</v>
      </c>
      <c r="C6583" s="442">
        <f>hourly1!$F6584*유형화!$G$71/hourly1!$F$8763+유형화!$G$72*hourly1!$G6584/hourly1!$F$8763+유형화!$G$74*hourly1!I6584/hourly1!$I$8763</f>
        <v>0.42231092595169367</v>
      </c>
      <c r="D6583" s="14">
        <v>127.93157100000001</v>
      </c>
      <c r="E6583" s="14">
        <v>0</v>
      </c>
      <c r="F6583" s="1">
        <v>875052</v>
      </c>
      <c r="G6583" s="15">
        <f t="shared" si="204"/>
        <v>0.14639177094506331</v>
      </c>
      <c r="H6583" s="15">
        <f t="shared" si="205"/>
        <v>0.27594250896365718</v>
      </c>
    </row>
    <row r="6584" spans="1:8">
      <c r="A6584" s="1">
        <v>6583</v>
      </c>
      <c r="B6584" s="444">
        <f>유형화!$F$71*hourly1!B6585/hourly1!$B$8763+유형화!$F$72*hourly1!C6585/hourly1!$C$8763+유형화!$F$73*hourly1!D6585/hourly1!$D$8763+유형화!$F$74*hourly1!E6585/hourly1!$E$8763</f>
        <v>72.449895925780183</v>
      </c>
      <c r="C6584" s="442">
        <f>hourly1!$F6585*유형화!$G$71/hourly1!$F$8763+유형화!$G$72*hourly1!$G6585/hourly1!$F$8763+유형화!$G$74*hourly1!I6585/hourly1!$I$8763</f>
        <v>0.75393256943063292</v>
      </c>
      <c r="D6584" s="14">
        <v>81.04448899999997</v>
      </c>
      <c r="E6584" s="14">
        <v>0.32800400000000002</v>
      </c>
      <c r="F6584" s="1">
        <v>1001895</v>
      </c>
      <c r="G6584" s="15">
        <f t="shared" si="204"/>
        <v>9.2739002400335557E-2</v>
      </c>
      <c r="H6584" s="15">
        <f t="shared" si="205"/>
        <v>0.18510540564090991</v>
      </c>
    </row>
    <row r="6585" spans="1:8">
      <c r="A6585" s="1">
        <v>6584</v>
      </c>
      <c r="B6585" s="444">
        <f>유형화!$F$71*hourly1!B6586/hourly1!$B$8763+유형화!$F$72*hourly1!C6586/hourly1!$C$8763+유형화!$F$73*hourly1!D6586/hourly1!$D$8763+유형화!$F$74*hourly1!E6586/hourly1!$E$8763</f>
        <v>151.16347655192732</v>
      </c>
      <c r="C6585" s="442">
        <f>hourly1!$F6586*유형화!$G$71/hourly1!$F$8763+유형화!$G$72*hourly1!$G6586/hourly1!$F$8763+유형화!$G$74*hourly1!I6586/hourly1!$I$8763</f>
        <v>0.65215306888651903</v>
      </c>
      <c r="D6585" s="14">
        <v>65.219427999999994</v>
      </c>
      <c r="E6585" s="14">
        <v>28.293016999999999</v>
      </c>
      <c r="F6585" s="1">
        <v>962792</v>
      </c>
      <c r="G6585" s="15">
        <f t="shared" si="204"/>
        <v>7.4630425393150596E-2</v>
      </c>
      <c r="H6585" s="15">
        <f t="shared" si="205"/>
        <v>0.15198232720204308</v>
      </c>
    </row>
    <row r="6586" spans="1:8">
      <c r="A6586" s="1">
        <v>6585</v>
      </c>
      <c r="B6586" s="444">
        <f>유형화!$F$71*hourly1!B6587/hourly1!$B$8763+유형화!$F$72*hourly1!C6587/hourly1!$C$8763+유형화!$F$73*hourly1!D6587/hourly1!$D$8763+유형화!$F$74*hourly1!E6587/hourly1!$E$8763</f>
        <v>250.39351494350325</v>
      </c>
      <c r="C6586" s="442">
        <f>hourly1!$F6587*유형화!$G$71/hourly1!$F$8763+유형화!$G$72*hourly1!$G6587/hourly1!$F$8763+유형화!$G$74*hourly1!I6587/hourly1!$I$8763</f>
        <v>0.57709893463560435</v>
      </c>
      <c r="D6586" s="14">
        <v>118.51491300000001</v>
      </c>
      <c r="E6586" s="14">
        <v>185.37564400000011</v>
      </c>
      <c r="F6586" s="1">
        <v>964334</v>
      </c>
      <c r="G6586" s="15">
        <f t="shared" si="204"/>
        <v>0.13561631317315809</v>
      </c>
      <c r="H6586" s="15">
        <f t="shared" si="205"/>
        <v>0.25851918425338088</v>
      </c>
    </row>
    <row r="6587" spans="1:8">
      <c r="A6587" s="1">
        <v>6586</v>
      </c>
      <c r="B6587" s="444">
        <f>유형화!$F$71*hourly1!B6588/hourly1!$B$8763+유형화!$F$72*hourly1!C6588/hourly1!$C$8763+유형화!$F$73*hourly1!D6588/hourly1!$D$8763+유형화!$F$74*hourly1!E6588/hourly1!$E$8763</f>
        <v>310.88595519339003</v>
      </c>
      <c r="C6587" s="442">
        <f>hourly1!$F6588*유형화!$G$71/hourly1!$F$8763+유형화!$G$72*hourly1!$G6588/hourly1!$F$8763+유형화!$G$74*hourly1!I6588/hourly1!$I$8763</f>
        <v>0.49140867907619867</v>
      </c>
      <c r="D6587" s="14">
        <v>134.1054</v>
      </c>
      <c r="E6587" s="14">
        <v>375.65611299999949</v>
      </c>
      <c r="F6587" s="1">
        <v>914773</v>
      </c>
      <c r="G6587" s="15">
        <f t="shared" si="204"/>
        <v>0.1534564677494353</v>
      </c>
      <c r="H6587" s="15">
        <f t="shared" si="205"/>
        <v>0.28715599579015438</v>
      </c>
    </row>
    <row r="6588" spans="1:8">
      <c r="A6588" s="1">
        <v>6587</v>
      </c>
      <c r="B6588" s="444">
        <f>유형화!$F$71*hourly1!B6589/hourly1!$B$8763+유형화!$F$72*hourly1!C6589/hourly1!$C$8763+유형화!$F$73*hourly1!D6589/hourly1!$D$8763+유형화!$F$74*hourly1!E6589/hourly1!$E$8763</f>
        <v>370.36767924866137</v>
      </c>
      <c r="C6588" s="442">
        <f>hourly1!$F6589*유형화!$G$71/hourly1!$F$8763+유형화!$G$72*hourly1!$G6589/hourly1!$F$8763+유형화!$G$74*hourly1!I6589/hourly1!$I$8763</f>
        <v>0.45925919811783833</v>
      </c>
      <c r="D6588" s="14">
        <v>141.19396699999999</v>
      </c>
      <c r="E6588" s="14">
        <v>519.25829700000054</v>
      </c>
      <c r="F6588" s="1">
        <v>893131</v>
      </c>
      <c r="G6588" s="15">
        <f t="shared" si="204"/>
        <v>0.16156789691802367</v>
      </c>
      <c r="H6588" s="15">
        <f t="shared" si="205"/>
        <v>0.2998314855833249</v>
      </c>
    </row>
    <row r="6589" spans="1:8">
      <c r="A6589" s="1">
        <v>6588</v>
      </c>
      <c r="B6589" s="444">
        <f>유형화!$F$71*hourly1!B6590/hourly1!$B$8763+유형화!$F$72*hourly1!C6590/hourly1!$C$8763+유형화!$F$73*hourly1!D6590/hourly1!$D$8763+유형화!$F$74*hourly1!E6590/hourly1!$E$8763</f>
        <v>312.80794969917707</v>
      </c>
      <c r="C6589" s="442">
        <f>hourly1!$F6590*유형화!$G$71/hourly1!$F$8763+유형화!$G$72*hourly1!$G6590/hourly1!$F$8763+유형화!$G$74*hourly1!I6590/hourly1!$I$8763</f>
        <v>0.44314118858003443</v>
      </c>
      <c r="D6589" s="14">
        <v>140.00830099999999</v>
      </c>
      <c r="E6589" s="14">
        <v>658.09451100000035</v>
      </c>
      <c r="F6589" s="1">
        <v>866405</v>
      </c>
      <c r="G6589" s="15">
        <f t="shared" si="204"/>
        <v>0.16021114233326719</v>
      </c>
      <c r="H6589" s="15">
        <f t="shared" si="205"/>
        <v>0.29772596269205731</v>
      </c>
    </row>
    <row r="6590" spans="1:8">
      <c r="A6590" s="1">
        <v>6589</v>
      </c>
      <c r="B6590" s="444">
        <f>유형화!$F$71*hourly1!B6591/hourly1!$B$8763+유형화!$F$72*hourly1!C6591/hourly1!$C$8763+유형화!$F$73*hourly1!D6591/hourly1!$D$8763+유형화!$F$74*hourly1!E6591/hourly1!$E$8763</f>
        <v>191.66109975530281</v>
      </c>
      <c r="C6590" s="442">
        <f>hourly1!$F6591*유형화!$G$71/hourly1!$F$8763+유형화!$G$72*hourly1!$G6591/hourly1!$F$8763+유형화!$G$74*hourly1!I6591/hourly1!$I$8763</f>
        <v>0.55505306406652977</v>
      </c>
      <c r="D6590" s="14">
        <v>148.443612</v>
      </c>
      <c r="E6590" s="14">
        <v>690.37971200000072</v>
      </c>
      <c r="F6590" s="1">
        <v>848781</v>
      </c>
      <c r="G6590" s="15">
        <f t="shared" si="204"/>
        <v>0.16986364723186156</v>
      </c>
      <c r="H6590" s="15">
        <f t="shared" si="205"/>
        <v>0.31257974028321978</v>
      </c>
    </row>
    <row r="6591" spans="1:8">
      <c r="A6591" s="1">
        <v>6590</v>
      </c>
      <c r="B6591" s="444">
        <f>유형화!$F$71*hourly1!B6592/hourly1!$B$8763+유형화!$F$72*hourly1!C6592/hourly1!$C$8763+유형화!$F$73*hourly1!D6592/hourly1!$D$8763+유형화!$F$74*hourly1!E6592/hourly1!$E$8763</f>
        <v>250.51376603065768</v>
      </c>
      <c r="C6591" s="442">
        <f>hourly1!$F6592*유형화!$G$71/hourly1!$F$8763+유형화!$G$72*hourly1!$G6592/hourly1!$F$8763+유형화!$G$74*hourly1!I6592/hourly1!$I$8763</f>
        <v>0.51765555965898213</v>
      </c>
      <c r="D6591" s="14">
        <v>215.26353700000001</v>
      </c>
      <c r="E6591" s="14">
        <v>630.12696699999992</v>
      </c>
      <c r="F6591" s="1">
        <v>825149</v>
      </c>
      <c r="G6591" s="15">
        <f t="shared" si="204"/>
        <v>0.24632551726679072</v>
      </c>
      <c r="H6591" s="15">
        <f t="shared" si="205"/>
        <v>0.4207247446162215</v>
      </c>
    </row>
    <row r="6592" spans="1:8">
      <c r="A6592" s="1">
        <v>6591</v>
      </c>
      <c r="B6592" s="444">
        <f>유형화!$F$71*hourly1!B6593/hourly1!$B$8763+유형화!$F$72*hourly1!C6593/hourly1!$C$8763+유형화!$F$73*hourly1!D6593/hourly1!$D$8763+유형화!$F$74*hourly1!E6593/hourly1!$E$8763</f>
        <v>363.74803082164976</v>
      </c>
      <c r="C6592" s="442">
        <f>hourly1!$F6593*유형화!$G$71/hourly1!$F$8763+유형화!$G$72*hourly1!$G6593/hourly1!$F$8763+유형화!$G$74*hourly1!I6593/hourly1!$I$8763</f>
        <v>0.38965435770179241</v>
      </c>
      <c r="D6592" s="14">
        <v>257.80857700000001</v>
      </c>
      <c r="E6592" s="14">
        <v>520.82358600000077</v>
      </c>
      <c r="F6592" s="1">
        <v>846416</v>
      </c>
      <c r="G6592" s="15">
        <f t="shared" si="204"/>
        <v>0.29500969820699474</v>
      </c>
      <c r="H6592" s="15">
        <f t="shared" si="205"/>
        <v>0.4818409604910403</v>
      </c>
    </row>
    <row r="6593" spans="1:8">
      <c r="A6593" s="1">
        <v>6592</v>
      </c>
      <c r="B6593" s="444">
        <f>유형화!$F$71*hourly1!B6594/hourly1!$B$8763+유형화!$F$72*hourly1!C6594/hourly1!$C$8763+유형화!$F$73*hourly1!D6594/hourly1!$D$8763+유형화!$F$74*hourly1!E6594/hourly1!$E$8763</f>
        <v>306.20779649234294</v>
      </c>
      <c r="C6593" s="442">
        <f>hourly1!$F6594*유형화!$G$71/hourly1!$F$8763+유형화!$G$72*hourly1!$G6594/hourly1!$F$8763+유형화!$G$74*hourly1!I6594/hourly1!$I$8763</f>
        <v>0.3683574248310203</v>
      </c>
      <c r="D6593" s="14">
        <v>271.06350900000001</v>
      </c>
      <c r="E6593" s="14">
        <v>420.09558599999929</v>
      </c>
      <c r="F6593" s="1">
        <v>827246</v>
      </c>
      <c r="G6593" s="15">
        <f t="shared" si="204"/>
        <v>0.31017728314376058</v>
      </c>
      <c r="H6593" s="15">
        <f t="shared" si="205"/>
        <v>0.49980426972449588</v>
      </c>
    </row>
    <row r="6594" spans="1:8">
      <c r="A6594" s="1">
        <v>6593</v>
      </c>
      <c r="B6594" s="444">
        <f>유형화!$F$71*hourly1!B6595/hourly1!$B$8763+유형화!$F$72*hourly1!C6595/hourly1!$C$8763+유형화!$F$73*hourly1!D6595/hourly1!$D$8763+유형화!$F$74*hourly1!E6595/hourly1!$E$8763</f>
        <v>263.25392196865721</v>
      </c>
      <c r="C6594" s="442">
        <f>hourly1!$F6595*유형화!$G$71/hourly1!$F$8763+유형화!$G$72*hourly1!$G6595/hourly1!$F$8763+유형화!$G$74*hourly1!I6595/hourly1!$I$8763</f>
        <v>0.38966356561822324</v>
      </c>
      <c r="D6594" s="14">
        <v>276.957312</v>
      </c>
      <c r="E6594" s="14">
        <v>284.37610699999971</v>
      </c>
      <c r="F6594" s="1">
        <v>838512</v>
      </c>
      <c r="G6594" s="15">
        <f t="shared" ref="G6594:G6657" si="206">D6594/$I$1</f>
        <v>0.31692154690935859</v>
      </c>
      <c r="H6594" s="15">
        <f t="shared" ref="H6594:H6657" si="207">G6594/(1-$H$1*(1-G6594))</f>
        <v>0.50763746465888349</v>
      </c>
    </row>
    <row r="6595" spans="1:8">
      <c r="A6595" s="1">
        <v>6594</v>
      </c>
      <c r="B6595" s="444">
        <f>유형화!$F$71*hourly1!B6596/hourly1!$B$8763+유형화!$F$72*hourly1!C6596/hourly1!$C$8763+유형화!$F$73*hourly1!D6596/hourly1!$D$8763+유형화!$F$74*hourly1!E6596/hourly1!$E$8763</f>
        <v>150.29123767780538</v>
      </c>
      <c r="C6595" s="442">
        <f>hourly1!$F6596*유형화!$G$71/hourly1!$F$8763+유형화!$G$72*hourly1!$G6596/hourly1!$F$8763+유형화!$G$74*hourly1!I6596/hourly1!$I$8763</f>
        <v>0.51768342786623045</v>
      </c>
      <c r="D6595" s="14">
        <v>284.13448599999998</v>
      </c>
      <c r="E6595" s="14">
        <v>85.314463000000075</v>
      </c>
      <c r="F6595" s="1">
        <v>828294</v>
      </c>
      <c r="G6595" s="15">
        <f t="shared" si="206"/>
        <v>0.32513436884242825</v>
      </c>
      <c r="H6595" s="15">
        <f t="shared" si="207"/>
        <v>0.51705154235062667</v>
      </c>
    </row>
    <row r="6596" spans="1:8">
      <c r="A6596" s="1">
        <v>6595</v>
      </c>
      <c r="B6596" s="444">
        <f>유형화!$F$71*hourly1!B6597/hourly1!$B$8763+유형화!$F$72*hourly1!C6597/hourly1!$C$8763+유형화!$F$73*hourly1!D6597/hourly1!$D$8763+유형화!$F$74*hourly1!E6597/hourly1!$E$8763</f>
        <v>118.38271944407587</v>
      </c>
      <c r="C6596" s="442">
        <f>hourly1!$F6597*유형화!$G$71/hourly1!$F$8763+유형화!$G$72*hourly1!$G6597/hourly1!$F$8763+유형화!$G$74*hourly1!I6597/hourly1!$I$8763</f>
        <v>0.64051393657504696</v>
      </c>
      <c r="D6596" s="14">
        <v>311.75267900000011</v>
      </c>
      <c r="E6596" s="14">
        <v>15.463266999999981</v>
      </c>
      <c r="F6596" s="1">
        <v>774737</v>
      </c>
      <c r="G6596" s="15">
        <f t="shared" si="206"/>
        <v>0.35673779676853862</v>
      </c>
      <c r="H6596" s="15">
        <f t="shared" si="207"/>
        <v>0.55204983191143941</v>
      </c>
    </row>
    <row r="6597" spans="1:8">
      <c r="A6597" s="1">
        <v>6596</v>
      </c>
      <c r="B6597" s="444">
        <f>유형화!$F$71*hourly1!B6598/hourly1!$B$8763+유형화!$F$72*hourly1!C6598/hourly1!$C$8763+유형화!$F$73*hourly1!D6598/hourly1!$D$8763+유형화!$F$74*hourly1!E6598/hourly1!$E$8763</f>
        <v>126.68632322668167</v>
      </c>
      <c r="C6597" s="442">
        <f>hourly1!$F6598*유형화!$G$71/hourly1!$F$8763+유형화!$G$72*hourly1!$G6598/hourly1!$F$8763+유형화!$G$74*hourly1!I6598/hourly1!$I$8763</f>
        <v>0.64594082176373746</v>
      </c>
      <c r="D6597" s="14">
        <v>330.55272000000002</v>
      </c>
      <c r="E6597" s="14">
        <v>12.302492000000001</v>
      </c>
      <c r="F6597" s="1">
        <v>872787</v>
      </c>
      <c r="G6597" s="15">
        <f t="shared" si="206"/>
        <v>0.37825063581457663</v>
      </c>
      <c r="H6597" s="15">
        <f t="shared" si="207"/>
        <v>0.57481592584402441</v>
      </c>
    </row>
    <row r="6598" spans="1:8">
      <c r="A6598" s="1">
        <v>6597</v>
      </c>
      <c r="B6598" s="444">
        <f>유형화!$F$71*hourly1!B6599/hourly1!$B$8763+유형화!$F$72*hourly1!C6599/hourly1!$C$8763+유형화!$F$73*hourly1!D6599/hourly1!$D$8763+유형화!$F$74*hourly1!E6599/hourly1!$E$8763</f>
        <v>64.047893113140859</v>
      </c>
      <c r="C6598" s="442">
        <f>hourly1!$F6599*유형화!$G$71/hourly1!$F$8763+유형화!$G$72*hourly1!$G6599/hourly1!$F$8763+유형화!$G$74*hourly1!I6599/hourly1!$I$8763</f>
        <v>0.55003833499556476</v>
      </c>
      <c r="D6598" s="14">
        <v>326.21088600000002</v>
      </c>
      <c r="E6598" s="14">
        <v>10.35614</v>
      </c>
      <c r="F6598" s="1">
        <v>841521</v>
      </c>
      <c r="G6598" s="15">
        <f t="shared" si="206"/>
        <v>0.37328228622392329</v>
      </c>
      <c r="H6598" s="15">
        <f t="shared" si="207"/>
        <v>0.56963114822513838</v>
      </c>
    </row>
    <row r="6599" spans="1:8">
      <c r="A6599" s="1">
        <v>6598</v>
      </c>
      <c r="B6599" s="444">
        <f>유형화!$F$71*hourly1!B6600/hourly1!$B$8763+유형화!$F$72*hourly1!C6600/hourly1!$C$8763+유형화!$F$73*hourly1!D6600/hourly1!$D$8763+유형화!$F$74*hourly1!E6600/hourly1!$E$8763</f>
        <v>62.427643741095181</v>
      </c>
      <c r="C6599" s="442">
        <f>hourly1!$F6600*유형화!$G$71/hourly1!$F$8763+유형화!$G$72*hourly1!$G6600/hourly1!$F$8763+유형화!$G$74*hourly1!I6600/hourly1!$I$8763</f>
        <v>0.45934076558993064</v>
      </c>
      <c r="D6599" s="14">
        <v>290.67130200000003</v>
      </c>
      <c r="E6599" s="14">
        <v>6.7103760000000019</v>
      </c>
      <c r="F6599" s="1">
        <v>981391</v>
      </c>
      <c r="G6599" s="15">
        <f t="shared" si="206"/>
        <v>0.33261443074663194</v>
      </c>
      <c r="H6599" s="15">
        <f t="shared" si="207"/>
        <v>0.52550876057471563</v>
      </c>
    </row>
    <row r="6600" spans="1:8">
      <c r="A6600" s="1">
        <v>6599</v>
      </c>
      <c r="B6600" s="444">
        <f>유형화!$F$71*hourly1!B6601/hourly1!$B$8763+유형화!$F$72*hourly1!C6601/hourly1!$C$8763+유형화!$F$73*hourly1!D6601/hourly1!$D$8763+유형화!$F$74*hourly1!E6601/hourly1!$E$8763</f>
        <v>60.807390762163259</v>
      </c>
      <c r="C6600" s="442">
        <f>hourly1!$F6601*유형화!$G$71/hourly1!$F$8763+유형화!$G$72*hourly1!$G6601/hourly1!$F$8763+유형화!$G$74*hourly1!I6601/hourly1!$I$8763</f>
        <v>0.35274707298666008</v>
      </c>
      <c r="D6600" s="14">
        <v>241.790198</v>
      </c>
      <c r="E6600" s="14">
        <v>3.0777359999999989</v>
      </c>
      <c r="F6600" s="1">
        <v>986665</v>
      </c>
      <c r="G6600" s="15">
        <f t="shared" si="206"/>
        <v>0.27667990790465247</v>
      </c>
      <c r="H6600" s="15">
        <f t="shared" si="207"/>
        <v>0.45946841141904021</v>
      </c>
    </row>
    <row r="6601" spans="1:8">
      <c r="A6601" s="1">
        <v>6600</v>
      </c>
      <c r="B6601" s="444">
        <f>유형화!$F$71*hourly1!B6602/hourly1!$B$8763+유형화!$F$72*hourly1!C6602/hourly1!$C$8763+유형화!$F$73*hourly1!D6602/hourly1!$D$8763+유형화!$F$74*hourly1!E6602/hourly1!$E$8763</f>
        <v>58.944508652524569</v>
      </c>
      <c r="C6601" s="442">
        <f>hourly1!$F6602*유형화!$G$71/hourly1!$F$8763+유형화!$G$72*hourly1!$G6602/hourly1!$F$8763+유형화!$G$74*hourly1!I6602/hourly1!$I$8763</f>
        <v>0.3209135131964328</v>
      </c>
      <c r="D6601" s="14">
        <v>153.23504800000001</v>
      </c>
      <c r="E6601" s="14">
        <v>4.6199999999999998E-2</v>
      </c>
      <c r="F6601" s="1">
        <v>885826</v>
      </c>
      <c r="G6601" s="15">
        <f t="shared" si="206"/>
        <v>0.17534647524630009</v>
      </c>
      <c r="H6601" s="15">
        <f t="shared" si="207"/>
        <v>0.32088846918998898</v>
      </c>
    </row>
    <row r="6602" spans="1:8">
      <c r="A6602" s="1">
        <v>6601</v>
      </c>
      <c r="B6602" s="444">
        <f>유형화!$F$71*hourly1!B6603/hourly1!$B$8763+유형화!$F$72*hourly1!C6603/hourly1!$C$8763+유형화!$F$73*hourly1!D6603/hourly1!$D$8763+유형화!$F$74*hourly1!E6603/hourly1!$E$8763</f>
        <v>58.944508652524569</v>
      </c>
      <c r="C6602" s="442">
        <f>hourly1!$F6603*유형화!$G$71/hourly1!$F$8763+유형화!$G$72*hourly1!$G6603/hourly1!$F$8763+유형화!$G$74*hourly1!I6603/hourly1!$I$8763</f>
        <v>0.26327586767192429</v>
      </c>
      <c r="D6602" s="14">
        <v>137.26687799999999</v>
      </c>
      <c r="E6602" s="14">
        <v>8.0000000000000007E-5</v>
      </c>
      <c r="F6602" s="1">
        <v>818501</v>
      </c>
      <c r="G6602" s="15">
        <f t="shared" si="206"/>
        <v>0.15707413897481137</v>
      </c>
      <c r="H6602" s="15">
        <f t="shared" si="207"/>
        <v>0.29283527210969862</v>
      </c>
    </row>
    <row r="6603" spans="1:8">
      <c r="A6603" s="1">
        <v>6602</v>
      </c>
      <c r="B6603" s="444">
        <f>유형화!$F$71*hourly1!B6604/hourly1!$B$8763+유형화!$F$72*hourly1!C6604/hourly1!$C$8763+유형화!$F$73*hourly1!D6604/hourly1!$D$8763+유형화!$F$74*hourly1!E6604/hourly1!$E$8763</f>
        <v>58.702782349869331</v>
      </c>
      <c r="C6603" s="442">
        <f>hourly1!$F6604*유형화!$G$71/hourly1!$F$8763+유형화!$G$72*hourly1!$G6604/hourly1!$F$8763+유형화!$G$74*hourly1!I6604/hourly1!$I$8763</f>
        <v>0.24393614670143821</v>
      </c>
      <c r="D6603" s="14">
        <v>121.302643</v>
      </c>
      <c r="E6603" s="14">
        <v>0.47808</v>
      </c>
      <c r="F6603" s="1">
        <v>715973</v>
      </c>
      <c r="G6603" s="15">
        <f t="shared" si="206"/>
        <v>0.13880630551380307</v>
      </c>
      <c r="H6603" s="15">
        <f t="shared" si="207"/>
        <v>0.26371811173537363</v>
      </c>
    </row>
    <row r="6604" spans="1:8">
      <c r="A6604" s="1">
        <v>6603</v>
      </c>
      <c r="B6604" s="444">
        <f>유형화!$F$71*hourly1!B6605/hourly1!$B$8763+유형화!$F$72*hourly1!C6605/hourly1!$C$8763+유형화!$F$73*hourly1!D6605/hourly1!$D$8763+유형화!$F$74*hourly1!E6605/hourly1!$E$8763</f>
        <v>58.919397510456982</v>
      </c>
      <c r="C6604" s="442">
        <f>hourly1!$F6605*유형화!$G$71/hourly1!$F$8763+유형화!$G$72*hourly1!$G6605/hourly1!$F$8763+유형화!$G$74*hourly1!I6605/hourly1!$I$8763</f>
        <v>0.23931116510201955</v>
      </c>
      <c r="D6604" s="14">
        <v>169.40781799999999</v>
      </c>
      <c r="E6604" s="14">
        <v>0.46751999999999999</v>
      </c>
      <c r="F6604" s="1">
        <v>590760</v>
      </c>
      <c r="G6604" s="15">
        <f t="shared" si="206"/>
        <v>0.19385293477681886</v>
      </c>
      <c r="H6604" s="15">
        <f t="shared" si="207"/>
        <v>0.34826855538507717</v>
      </c>
    </row>
    <row r="6605" spans="1:8">
      <c r="A6605" s="1">
        <v>6604</v>
      </c>
      <c r="B6605" s="444">
        <f>유형화!$F$71*hourly1!B6606/hourly1!$B$8763+유형화!$F$72*hourly1!C6606/hourly1!$C$8763+유형화!$F$73*hourly1!D6606/hourly1!$D$8763+유형화!$F$74*hourly1!E6606/hourly1!$E$8763</f>
        <v>59.231057730599787</v>
      </c>
      <c r="C6605" s="442">
        <f>hourly1!$F6606*유형화!$G$71/hourly1!$F$8763+유형화!$G$72*hourly1!$G6606/hourly1!$F$8763+유형화!$G$74*hourly1!I6606/hourly1!$I$8763</f>
        <v>0.23936258275925254</v>
      </c>
      <c r="D6605" s="14">
        <v>224.416652</v>
      </c>
      <c r="E6605" s="14">
        <v>5.4000000000000003E-3</v>
      </c>
      <c r="F6605" s="1">
        <v>483159</v>
      </c>
      <c r="G6605" s="15">
        <f t="shared" si="206"/>
        <v>0.25679940345485153</v>
      </c>
      <c r="H6605" s="15">
        <f t="shared" si="207"/>
        <v>0.43434061626739506</v>
      </c>
    </row>
    <row r="6606" spans="1:8">
      <c r="A6606" s="1">
        <v>6605</v>
      </c>
      <c r="B6606" s="444">
        <f>유형화!$F$71*hourly1!B6607/hourly1!$B$8763+유형화!$F$72*hourly1!C6607/hourly1!$C$8763+유형화!$F$73*hourly1!D6607/hourly1!$D$8763+유형화!$F$74*hourly1!E6607/hourly1!$E$8763</f>
        <v>59.503832110088943</v>
      </c>
      <c r="C6606" s="442">
        <f>hourly1!$F6607*유형화!$G$71/hourly1!$F$8763+유형화!$G$72*hourly1!$G6607/hourly1!$F$8763+유형화!$G$74*hourly1!I6607/hourly1!$I$8763</f>
        <v>0.23730514309605574</v>
      </c>
      <c r="D6606" s="14">
        <v>232.6735369999999</v>
      </c>
      <c r="E6606" s="14">
        <v>8.0000000000000007E-5</v>
      </c>
      <c r="F6606" s="1">
        <v>525871</v>
      </c>
      <c r="G6606" s="15">
        <f t="shared" si="206"/>
        <v>0.26624773593596923</v>
      </c>
      <c r="H6606" s="15">
        <f t="shared" si="207"/>
        <v>0.44639763899156254</v>
      </c>
    </row>
    <row r="6607" spans="1:8">
      <c r="A6607" s="1">
        <v>6606</v>
      </c>
      <c r="B6607" s="444">
        <f>유형화!$F$71*hourly1!B6608/hourly1!$B$8763+유형화!$F$72*hourly1!C6608/hourly1!$C$8763+유형화!$F$73*hourly1!D6608/hourly1!$D$8763+유형화!$F$74*hourly1!E6608/hourly1!$E$8763</f>
        <v>61.555271412182016</v>
      </c>
      <c r="C6607" s="442">
        <f>hourly1!$F6608*유형화!$G$71/hourly1!$F$8763+유형화!$G$72*hourly1!$G6608/hourly1!$F$8763+유형화!$G$74*hourly1!I6608/hourly1!$I$8763</f>
        <v>0.42238662643278641</v>
      </c>
      <c r="D6607" s="14">
        <v>220.00249500000001</v>
      </c>
      <c r="E6607" s="14">
        <v>0</v>
      </c>
      <c r="F6607" s="1">
        <v>832806</v>
      </c>
      <c r="G6607" s="15">
        <f t="shared" si="206"/>
        <v>0.25174829483945316</v>
      </c>
      <c r="H6607" s="15">
        <f t="shared" si="207"/>
        <v>0.42780754262803833</v>
      </c>
    </row>
    <row r="6608" spans="1:8">
      <c r="A6608" s="1">
        <v>6607</v>
      </c>
      <c r="B6608" s="444">
        <f>유형화!$F$71*hourly1!B6609/hourly1!$B$8763+유형화!$F$72*hourly1!C6609/hourly1!$C$8763+유형화!$F$73*hourly1!D6609/hourly1!$D$8763+유형화!$F$74*hourly1!E6609/hourly1!$E$8763</f>
        <v>73.154728388413602</v>
      </c>
      <c r="C6608" s="442">
        <f>hourly1!$F6609*유형화!$G$71/hourly1!$F$8763+유형화!$G$72*hourly1!$G6609/hourly1!$F$8763+유형화!$G$74*hourly1!I6609/hourly1!$I$8763</f>
        <v>0.75410287514159502</v>
      </c>
      <c r="D6608" s="14">
        <v>254.86655300000001</v>
      </c>
      <c r="E6608" s="14">
        <v>5.3078369999999957</v>
      </c>
      <c r="F6608" s="1">
        <v>1004275</v>
      </c>
      <c r="G6608" s="15">
        <f t="shared" si="206"/>
        <v>0.29164314763502625</v>
      </c>
      <c r="H6608" s="15">
        <f t="shared" si="207"/>
        <v>0.47778729507769047</v>
      </c>
    </row>
    <row r="6609" spans="1:8">
      <c r="A6609" s="1">
        <v>6608</v>
      </c>
      <c r="B6609" s="444">
        <f>유형화!$F$71*hourly1!B6610/hourly1!$B$8763+유형화!$F$72*hourly1!C6610/hourly1!$C$8763+유형화!$F$73*hourly1!D6610/hourly1!$D$8763+유형화!$F$74*hourly1!E6610/hourly1!$E$8763</f>
        <v>151.94937378301361</v>
      </c>
      <c r="C6609" s="442">
        <f>hourly1!$F6610*유형화!$G$71/hourly1!$F$8763+유형화!$G$72*hourly1!$G6610/hourly1!$F$8763+유형화!$G$74*hourly1!I6610/hourly1!$I$8763</f>
        <v>0.65226185267797165</v>
      </c>
      <c r="D6609" s="14">
        <v>279.118357</v>
      </c>
      <c r="E6609" s="14">
        <v>154.95361199999971</v>
      </c>
      <c r="F6609" s="1">
        <v>1008226</v>
      </c>
      <c r="G6609" s="15">
        <f t="shared" si="206"/>
        <v>0.31939442520022215</v>
      </c>
      <c r="H6609" s="15">
        <f t="shared" si="207"/>
        <v>0.51048634331637521</v>
      </c>
    </row>
    <row r="6610" spans="1:8">
      <c r="A6610" s="1">
        <v>6609</v>
      </c>
      <c r="B6610" s="444">
        <f>유형화!$F$71*hourly1!B6611/hourly1!$B$8763+유형화!$F$72*hourly1!C6611/hourly1!$C$8763+유형화!$F$73*hourly1!D6611/hourly1!$D$8763+유형화!$F$74*hourly1!E6611/hourly1!$E$8763</f>
        <v>250.49200097254021</v>
      </c>
      <c r="C6610" s="442">
        <f>hourly1!$F6611*유형화!$G$71/hourly1!$F$8763+유형화!$G$72*hourly1!$G6611/hourly1!$F$8763+유형화!$G$74*hourly1!I6611/hourly1!$I$8763</f>
        <v>0.57711881721621505</v>
      </c>
      <c r="D6610" s="14">
        <v>257.47778399999999</v>
      </c>
      <c r="E6610" s="14">
        <v>514.21303299999988</v>
      </c>
      <c r="F6610" s="1">
        <v>962556</v>
      </c>
      <c r="G6610" s="15">
        <f t="shared" si="206"/>
        <v>0.29463117261938793</v>
      </c>
      <c r="H6610" s="15">
        <f t="shared" si="207"/>
        <v>0.48138640144780315</v>
      </c>
    </row>
    <row r="6611" spans="1:8">
      <c r="A6611" s="1">
        <v>6610</v>
      </c>
      <c r="B6611" s="444">
        <f>유형화!$F$71*hourly1!B6612/hourly1!$B$8763+유형화!$F$72*hourly1!C6612/hourly1!$C$8763+유형화!$F$73*hourly1!D6612/hourly1!$D$8763+유형화!$F$74*hourly1!E6612/hourly1!$E$8763</f>
        <v>310.88527709877519</v>
      </c>
      <c r="C6611" s="442">
        <f>hourly1!$F6612*유형화!$G$71/hourly1!$F$8763+유형화!$G$72*hourly1!$G6612/hourly1!$F$8763+유형화!$G$74*hourly1!I6612/hourly1!$I$8763</f>
        <v>0.49135807627882755</v>
      </c>
      <c r="D6611" s="14">
        <v>247.554382</v>
      </c>
      <c r="E6611" s="14">
        <v>828.01722299999983</v>
      </c>
      <c r="F6611" s="1">
        <v>889146</v>
      </c>
      <c r="G6611" s="15">
        <f t="shared" si="206"/>
        <v>0.28327584897859737</v>
      </c>
      <c r="H6611" s="15">
        <f t="shared" si="207"/>
        <v>0.4676048962196685</v>
      </c>
    </row>
    <row r="6612" spans="1:8">
      <c r="A6612" s="1">
        <v>6611</v>
      </c>
      <c r="B6612" s="444">
        <f>유형화!$F$71*hourly1!B6613/hourly1!$B$8763+유형화!$F$72*hourly1!C6613/hourly1!$C$8763+유형화!$F$73*hourly1!D6613/hourly1!$D$8763+유형화!$F$74*hourly1!E6613/hourly1!$E$8763</f>
        <v>370.36608861182538</v>
      </c>
      <c r="C6612" s="442">
        <f>hourly1!$F6613*유형화!$G$71/hourly1!$F$8763+유형화!$G$72*hourly1!$G6613/hourly1!$F$8763+유형화!$G$74*hourly1!I6613/hourly1!$I$8763</f>
        <v>0.45913517644698459</v>
      </c>
      <c r="D6612" s="14">
        <v>251.09829199999999</v>
      </c>
      <c r="E6612" s="14">
        <v>1014.070917999999</v>
      </c>
      <c r="F6612" s="1">
        <v>837902</v>
      </c>
      <c r="G6612" s="15">
        <f t="shared" si="206"/>
        <v>0.28733113616779254</v>
      </c>
      <c r="H6612" s="15">
        <f t="shared" si="207"/>
        <v>0.47255913693490093</v>
      </c>
    </row>
    <row r="6613" spans="1:8">
      <c r="A6613" s="1">
        <v>6612</v>
      </c>
      <c r="B6613" s="444">
        <f>유형화!$F$71*hourly1!B6614/hourly1!$B$8763+유형화!$F$72*hourly1!C6614/hourly1!$C$8763+유형화!$F$73*hourly1!D6614/hourly1!$D$8763+유형화!$F$74*hourly1!E6614/hourly1!$E$8763</f>
        <v>312.80570982281631</v>
      </c>
      <c r="C6613" s="442">
        <f>hourly1!$F6614*유형화!$G$71/hourly1!$F$8763+유형화!$G$72*hourly1!$G6614/hourly1!$F$8763+유형화!$G$74*hourly1!I6614/hourly1!$I$8763</f>
        <v>0.44297691283204504</v>
      </c>
      <c r="D6613" s="14">
        <v>216.513597</v>
      </c>
      <c r="E6613" s="14">
        <v>1098.405353000001</v>
      </c>
      <c r="F6613" s="1">
        <v>804477</v>
      </c>
      <c r="G6613" s="15">
        <f t="shared" si="206"/>
        <v>0.24775595774178172</v>
      </c>
      <c r="H6613" s="15">
        <f t="shared" si="207"/>
        <v>0.42260006905376535</v>
      </c>
    </row>
    <row r="6614" spans="1:8">
      <c r="A6614" s="1">
        <v>6613</v>
      </c>
      <c r="B6614" s="444">
        <f>유형화!$F$71*hourly1!B6615/hourly1!$B$8763+유형화!$F$72*hourly1!C6615/hourly1!$C$8763+유형화!$F$73*hourly1!D6615/hourly1!$D$8763+유형화!$F$74*hourly1!E6615/hourly1!$E$8763</f>
        <v>191.65831884600465</v>
      </c>
      <c r="C6614" s="442">
        <f>hourly1!$F6615*유형화!$G$71/hourly1!$F$8763+유형화!$G$72*hourly1!$G6615/hourly1!$F$8763+유형화!$G$74*hourly1!I6615/hourly1!$I$8763</f>
        <v>0.55471180075671755</v>
      </c>
      <c r="D6614" s="14">
        <v>224.26785799999999</v>
      </c>
      <c r="E6614" s="14">
        <v>1103.0931990000011</v>
      </c>
      <c r="F6614" s="1">
        <v>787579</v>
      </c>
      <c r="G6614" s="15">
        <f t="shared" si="206"/>
        <v>0.25662913885952343</v>
      </c>
      <c r="H6614" s="15">
        <f t="shared" si="207"/>
        <v>0.43412139710080699</v>
      </c>
    </row>
    <row r="6615" spans="1:8">
      <c r="A6615" s="1">
        <v>6614</v>
      </c>
      <c r="B6615" s="444">
        <f>유형화!$F$71*hourly1!B6616/hourly1!$B$8763+유형화!$F$72*hourly1!C6616/hourly1!$C$8763+유형화!$F$73*hourly1!D6616/hourly1!$D$8763+유형화!$F$74*hourly1!E6616/hourly1!$E$8763</f>
        <v>250.51102840399443</v>
      </c>
      <c r="C6615" s="442">
        <f>hourly1!$F6616*유형화!$G$71/hourly1!$F$8763+유형화!$G$72*hourly1!$G6616/hourly1!$F$8763+유형화!$G$74*hourly1!I6616/hourly1!$I$8763</f>
        <v>0.51737133653944345</v>
      </c>
      <c r="D6615" s="14">
        <v>197.332911</v>
      </c>
      <c r="E6615" s="14">
        <v>1028.9526869999991</v>
      </c>
      <c r="F6615" s="1">
        <v>783113</v>
      </c>
      <c r="G6615" s="15">
        <f t="shared" si="206"/>
        <v>0.22580754759147423</v>
      </c>
      <c r="H6615" s="15">
        <f t="shared" si="207"/>
        <v>0.39325992284886846</v>
      </c>
    </row>
    <row r="6616" spans="1:8">
      <c r="A6616" s="1">
        <v>6615</v>
      </c>
      <c r="B6616" s="444">
        <f>유형화!$F$71*hourly1!B6617/hourly1!$B$8763+유형화!$F$72*hourly1!C6617/hourly1!$C$8763+유형화!$F$73*hourly1!D6617/hourly1!$D$8763+유형화!$F$74*hourly1!E6617/hourly1!$E$8763</f>
        <v>363.74545911175403</v>
      </c>
      <c r="C6616" s="442">
        <f>hourly1!$F6617*유형화!$G$71/hourly1!$F$8763+유형화!$G$72*hourly1!$G6617/hourly1!$F$8763+유형화!$G$74*hourly1!I6617/hourly1!$I$8763</f>
        <v>0.3894952155709277</v>
      </c>
      <c r="D6616" s="14">
        <v>202.29542200000009</v>
      </c>
      <c r="E6616" s="14">
        <v>826.11361800000088</v>
      </c>
      <c r="F6616" s="1">
        <v>805197</v>
      </c>
      <c r="G6616" s="15">
        <f t="shared" si="206"/>
        <v>0.23148613629280715</v>
      </c>
      <c r="H6616" s="15">
        <f t="shared" si="207"/>
        <v>0.40096859428217857</v>
      </c>
    </row>
    <row r="6617" spans="1:8">
      <c r="A6617" s="1">
        <v>6616</v>
      </c>
      <c r="B6617" s="444">
        <f>유형화!$F$71*hourly1!B6618/hourly1!$B$8763+유형화!$F$72*hourly1!C6618/hourly1!$C$8763+유형화!$F$73*hourly1!D6618/hourly1!$D$8763+유형화!$F$74*hourly1!E6618/hourly1!$E$8763</f>
        <v>306.20575138783954</v>
      </c>
      <c r="C6617" s="442">
        <f>hourly1!$F6618*유형화!$G$71/hourly1!$F$8763+유형화!$G$72*hourly1!$G6618/hourly1!$F$8763+유형화!$G$74*hourly1!I6618/hourly1!$I$8763</f>
        <v>0.36823535882383318</v>
      </c>
      <c r="D6617" s="14">
        <v>204.07661300000001</v>
      </c>
      <c r="E6617" s="14">
        <v>502.41898500000008</v>
      </c>
      <c r="F6617" s="1">
        <v>831292</v>
      </c>
      <c r="G6617" s="15">
        <f t="shared" si="206"/>
        <v>0.23352434861868718</v>
      </c>
      <c r="H6617" s="15">
        <f t="shared" si="207"/>
        <v>0.40371516129161233</v>
      </c>
    </row>
    <row r="6618" spans="1:8">
      <c r="A6618" s="1">
        <v>6617</v>
      </c>
      <c r="B6618" s="444">
        <f>유형화!$F$71*hourly1!B6619/hourly1!$B$8763+유형화!$F$72*hourly1!C6619/hourly1!$C$8763+유형화!$F$73*hourly1!D6619/hourly1!$D$8763+유형화!$F$74*hourly1!E6619/hourly1!$E$8763</f>
        <v>263.25209327732881</v>
      </c>
      <c r="C6618" s="442">
        <f>hourly1!$F6619*유형화!$G$71/hourly1!$F$8763+유형화!$G$72*hourly1!$G6619/hourly1!$F$8763+유형화!$G$74*hourly1!I6619/hourly1!$I$8763</f>
        <v>0.3895564930324788</v>
      </c>
      <c r="D6618" s="14">
        <v>233.38268500000001</v>
      </c>
      <c r="E6618" s="14">
        <v>229.5820250000001</v>
      </c>
      <c r="F6618" s="1">
        <v>823538</v>
      </c>
      <c r="G6618" s="15">
        <f t="shared" si="206"/>
        <v>0.26705921218667644</v>
      </c>
      <c r="H6618" s="15">
        <f t="shared" si="207"/>
        <v>0.44742337452068343</v>
      </c>
    </row>
    <row r="6619" spans="1:8">
      <c r="A6619" s="1">
        <v>6618</v>
      </c>
      <c r="B6619" s="444">
        <f>유형화!$F$71*hourly1!B6620/hourly1!$B$8763+유형화!$F$72*hourly1!C6620/hourly1!$C$8763+유형화!$F$73*hourly1!D6620/hourly1!$D$8763+유형화!$F$74*hourly1!E6620/hourly1!$E$8763</f>
        <v>150.28961457899322</v>
      </c>
      <c r="C6619" s="442">
        <f>hourly1!$F6620*유형화!$G$71/hourly1!$F$8763+유형화!$G$72*hourly1!$G6620/hourly1!$F$8763+유형화!$G$74*hourly1!I6620/hourly1!$I$8763</f>
        <v>0.51754530911978036</v>
      </c>
      <c r="D6619" s="14">
        <v>245.89003199999999</v>
      </c>
      <c r="E6619" s="14">
        <v>55.873614000000018</v>
      </c>
      <c r="F6619" s="1">
        <v>854012</v>
      </c>
      <c r="G6619" s="15">
        <f t="shared" si="206"/>
        <v>0.28137133751150673</v>
      </c>
      <c r="H6619" s="15">
        <f t="shared" si="207"/>
        <v>0.46526559209258156</v>
      </c>
    </row>
    <row r="6620" spans="1:8">
      <c r="A6620" s="1">
        <v>6619</v>
      </c>
      <c r="B6620" s="444">
        <f>유형화!$F$71*hourly1!B6621/hourly1!$B$8763+유형화!$F$72*hourly1!C6621/hourly1!$C$8763+유형화!$F$73*hourly1!D6621/hourly1!$D$8763+유형화!$F$74*hourly1!E6621/hourly1!$E$8763</f>
        <v>118.38191510844229</v>
      </c>
      <c r="C6620" s="442">
        <f>hourly1!$F6621*유형화!$G$71/hourly1!$F$8763+유형화!$G$72*hourly1!$G6621/hourly1!$F$8763+유형화!$G$74*hourly1!I6621/hourly1!$I$8763</f>
        <v>0.64034697178951527</v>
      </c>
      <c r="D6620" s="14">
        <v>331.22119900000001</v>
      </c>
      <c r="E6620" s="14">
        <v>17.81917300000001</v>
      </c>
      <c r="F6620" s="1">
        <v>853431</v>
      </c>
      <c r="G6620" s="15">
        <f t="shared" si="206"/>
        <v>0.37901557463213859</v>
      </c>
      <c r="H6620" s="15">
        <f t="shared" si="207"/>
        <v>0.57561036362111151</v>
      </c>
    </row>
    <row r="6621" spans="1:8">
      <c r="A6621" s="1">
        <v>6620</v>
      </c>
      <c r="B6621" s="444">
        <f>유형화!$F$71*hourly1!B6622/hourly1!$B$8763+유형화!$F$72*hourly1!C6622/hourly1!$C$8763+유형화!$F$73*hourly1!D6622/hourly1!$D$8763+유형화!$F$74*hourly1!E6622/hourly1!$E$8763</f>
        <v>126.68569202158804</v>
      </c>
      <c r="C6621" s="442">
        <f>hourly1!$F6622*유형화!$G$71/hourly1!$F$8763+유형화!$G$72*hourly1!$G6622/hourly1!$F$8763+유형화!$G$74*hourly1!I6622/hourly1!$I$8763</f>
        <v>0.64577230874446967</v>
      </c>
      <c r="D6621" s="14">
        <v>328.70232399999998</v>
      </c>
      <c r="E6621" s="14">
        <v>19.874576000000001</v>
      </c>
      <c r="F6621" s="1">
        <v>885331</v>
      </c>
      <c r="G6621" s="15">
        <f t="shared" si="206"/>
        <v>0.37613323238341212</v>
      </c>
      <c r="H6621" s="15">
        <f t="shared" si="207"/>
        <v>0.57261156008192249</v>
      </c>
    </row>
    <row r="6622" spans="1:8">
      <c r="A6622" s="1">
        <v>6621</v>
      </c>
      <c r="B6622" s="444">
        <f>유형화!$F$71*hourly1!B6623/hourly1!$B$8763+유형화!$F$72*hourly1!C6623/hourly1!$C$8763+유형화!$F$73*hourly1!D6623/hourly1!$D$8763+유형화!$F$74*hourly1!E6623/hourly1!$E$8763</f>
        <v>64.047893113140859</v>
      </c>
      <c r="C6622" s="442">
        <f>hourly1!$F6623*유형화!$G$71/hourly1!$F$8763+유형화!$G$72*hourly1!$G6623/hourly1!$F$8763+유형화!$G$74*hourly1!I6623/hourly1!$I$8763</f>
        <v>0.54989524560396208</v>
      </c>
      <c r="D6622" s="14">
        <v>306.96007300000002</v>
      </c>
      <c r="E6622" s="14">
        <v>20.486272</v>
      </c>
      <c r="F6622" s="1">
        <v>882741</v>
      </c>
      <c r="G6622" s="15">
        <f t="shared" si="206"/>
        <v>0.35125362992607911</v>
      </c>
      <c r="H6622" s="15">
        <f t="shared" si="207"/>
        <v>0.54611219844178871</v>
      </c>
    </row>
    <row r="6623" spans="1:8">
      <c r="A6623" s="1">
        <v>6622</v>
      </c>
      <c r="B6623" s="444">
        <f>유형화!$F$71*hourly1!B6624/hourly1!$B$8763+유형화!$F$72*hourly1!C6624/hourly1!$C$8763+유형화!$F$73*hourly1!D6624/hourly1!$D$8763+유형화!$F$74*hourly1!E6624/hourly1!$E$8763</f>
        <v>62.427643741095181</v>
      </c>
      <c r="C6623" s="442">
        <f>hourly1!$F6624*유형화!$G$71/hourly1!$F$8763+유형화!$G$72*hourly1!$G6624/hourly1!$F$8763+유형화!$G$74*hourly1!I6624/hourly1!$I$8763</f>
        <v>0.45922709263931161</v>
      </c>
      <c r="D6623" s="14">
        <v>279.92667799999998</v>
      </c>
      <c r="E6623" s="14">
        <v>14.696616000000001</v>
      </c>
      <c r="F6623" s="1">
        <v>919542</v>
      </c>
      <c r="G6623" s="15">
        <f t="shared" si="206"/>
        <v>0.32031938486230649</v>
      </c>
      <c r="H6623" s="15">
        <f t="shared" si="207"/>
        <v>0.51154876254026949</v>
      </c>
    </row>
    <row r="6624" spans="1:8">
      <c r="A6624" s="1">
        <v>6623</v>
      </c>
      <c r="B6624" s="444">
        <f>유형화!$F$71*hourly1!B6625/hourly1!$B$8763+유형화!$F$72*hourly1!C6625/hourly1!$C$8763+유형화!$F$73*hourly1!D6625/hourly1!$D$8763+유형화!$F$74*hourly1!E6625/hourly1!$E$8763</f>
        <v>60.807390762163259</v>
      </c>
      <c r="C6624" s="442">
        <f>hourly1!$F6625*유형화!$G$71/hourly1!$F$8763+유형화!$G$72*hourly1!$G6625/hourly1!$F$8763+유형화!$G$74*hourly1!I6625/hourly1!$I$8763</f>
        <v>0.35266354985090115</v>
      </c>
      <c r="D6624" s="14">
        <v>256.69068299999998</v>
      </c>
      <c r="E6624" s="14">
        <v>6.8160239999999996</v>
      </c>
      <c r="F6624" s="1">
        <v>994611</v>
      </c>
      <c r="G6624" s="15">
        <f t="shared" si="206"/>
        <v>0.29373049494927139</v>
      </c>
      <c r="H6624" s="15">
        <f t="shared" si="207"/>
        <v>0.48030356265993512</v>
      </c>
    </row>
    <row r="6625" spans="1:8">
      <c r="A6625" s="1">
        <v>6624</v>
      </c>
      <c r="B6625" s="444">
        <f>유형화!$F$71*hourly1!B6626/hourly1!$B$8763+유형화!$F$72*hourly1!C6626/hourly1!$C$8763+유형화!$F$73*hourly1!D6626/hourly1!$D$8763+유형화!$F$74*hourly1!E6626/hourly1!$E$8763</f>
        <v>58.944508652524569</v>
      </c>
      <c r="C6625" s="442">
        <f>hourly1!$F6626*유형화!$G$71/hourly1!$F$8763+유형화!$G$72*hourly1!$G6626/hourly1!$F$8763+유형화!$G$74*hourly1!I6626/hourly1!$I$8763</f>
        <v>0.32084139809872875</v>
      </c>
      <c r="D6625" s="14">
        <v>261.02645000000012</v>
      </c>
      <c r="E6625" s="14">
        <v>1.88564</v>
      </c>
      <c r="F6625" s="1">
        <v>958499</v>
      </c>
      <c r="G6625" s="15">
        <f t="shared" si="206"/>
        <v>0.2986919020872732</v>
      </c>
      <c r="H6625" s="15">
        <f t="shared" si="207"/>
        <v>0.48624672221885501</v>
      </c>
    </row>
    <row r="6626" spans="1:8">
      <c r="A6626" s="1">
        <v>6625</v>
      </c>
      <c r="B6626" s="444">
        <f>유형화!$F$71*hourly1!B6627/hourly1!$B$8763+유형화!$F$72*hourly1!C6627/hourly1!$C$8763+유형화!$F$73*hourly1!D6627/hourly1!$D$8763+유형화!$F$74*hourly1!E6627/hourly1!$E$8763</f>
        <v>58.944508652524569</v>
      </c>
      <c r="C6626" s="442">
        <f>hourly1!$F6627*유형화!$G$71/hourly1!$F$8763+유형화!$G$72*hourly1!$G6627/hourly1!$F$8763+유형화!$G$74*hourly1!I6627/hourly1!$I$8763</f>
        <v>0.26323341347316281</v>
      </c>
      <c r="D6626" s="14">
        <v>259.60725600000012</v>
      </c>
      <c r="E6626" s="14">
        <v>0</v>
      </c>
      <c r="F6626" s="1">
        <v>857142</v>
      </c>
      <c r="G6626" s="15">
        <f t="shared" si="206"/>
        <v>0.29706792200674553</v>
      </c>
      <c r="H6626" s="15">
        <f t="shared" si="207"/>
        <v>0.48430721397558574</v>
      </c>
    </row>
    <row r="6627" spans="1:8">
      <c r="A6627" s="1">
        <v>6626</v>
      </c>
      <c r="B6627" s="444">
        <f>유형화!$F$71*hourly1!B6628/hourly1!$B$8763+유형화!$F$72*hourly1!C6628/hourly1!$C$8763+유형화!$F$73*hourly1!D6628/hourly1!$D$8763+유형화!$F$74*hourly1!E6628/hourly1!$E$8763</f>
        <v>58.702782349869331</v>
      </c>
      <c r="C6627" s="442">
        <f>hourly1!$F6628*유형화!$G$71/hourly1!$F$8763+유형화!$G$72*hourly1!$G6628/hourly1!$F$8763+유형화!$G$74*hourly1!I6628/hourly1!$I$8763</f>
        <v>0.24389915206374607</v>
      </c>
      <c r="D6627" s="14">
        <v>267.15093899999999</v>
      </c>
      <c r="E6627" s="14">
        <v>0.53364</v>
      </c>
      <c r="F6627" s="1">
        <v>739898</v>
      </c>
      <c r="G6627" s="15">
        <f t="shared" si="206"/>
        <v>0.30570013925527872</v>
      </c>
      <c r="H6627" s="15">
        <f t="shared" si="207"/>
        <v>0.49455232494085716</v>
      </c>
    </row>
    <row r="6628" spans="1:8">
      <c r="A6628" s="1">
        <v>6627</v>
      </c>
      <c r="B6628" s="444">
        <f>유형화!$F$71*hourly1!B6629/hourly1!$B$8763+유형화!$F$72*hourly1!C6629/hourly1!$C$8763+유형화!$F$73*hourly1!D6629/hourly1!$D$8763+유형화!$F$74*hourly1!E6629/hourly1!$E$8763</f>
        <v>58.702782349869331</v>
      </c>
      <c r="C6628" s="442">
        <f>hourly1!$F6629*유형화!$G$71/hourly1!$F$8763+유형화!$G$72*hourly1!$G6629/hourly1!$F$8763+유형화!$G$74*hourly1!I6629/hourly1!$I$8763</f>
        <v>0.23924165755587093</v>
      </c>
      <c r="D6628" s="14">
        <v>262.23815500000001</v>
      </c>
      <c r="E6628" s="14">
        <v>0.46951999999999999</v>
      </c>
      <c r="F6628" s="1">
        <v>590903</v>
      </c>
      <c r="G6628" s="15">
        <f t="shared" si="206"/>
        <v>0.30007845303342684</v>
      </c>
      <c r="H6628" s="15">
        <f t="shared" si="207"/>
        <v>0.48789821240862602</v>
      </c>
    </row>
    <row r="6629" spans="1:8">
      <c r="A6629" s="1">
        <v>6628</v>
      </c>
      <c r="B6629" s="444">
        <f>유형화!$F$71*hourly1!B6630/hourly1!$B$8763+유형화!$F$72*hourly1!C6630/hourly1!$C$8763+유형화!$F$73*hourly1!D6630/hourly1!$D$8763+유형화!$F$74*hourly1!E6630/hourly1!$E$8763</f>
        <v>58.76864769966771</v>
      </c>
      <c r="C6629" s="442">
        <f>hourly1!$F6630*유형화!$G$71/hourly1!$F$8763+유형화!$G$72*hourly1!$G6630/hourly1!$F$8763+유형화!$G$74*hourly1!I6630/hourly1!$I$8763</f>
        <v>0.23932289908401885</v>
      </c>
      <c r="D6629" s="14">
        <v>245.056952</v>
      </c>
      <c r="E6629" s="14">
        <v>0</v>
      </c>
      <c r="F6629" s="1">
        <v>477944</v>
      </c>
      <c r="G6629" s="15">
        <f t="shared" si="206"/>
        <v>0.28041804618876581</v>
      </c>
      <c r="H6629" s="15">
        <f t="shared" si="207"/>
        <v>0.46409162207806209</v>
      </c>
    </row>
    <row r="6630" spans="1:8">
      <c r="A6630" s="1">
        <v>6629</v>
      </c>
      <c r="B6630" s="444">
        <f>유형화!$F$71*hourly1!B6631/hourly1!$B$8763+유형화!$F$72*hourly1!C6631/hourly1!$C$8763+유형화!$F$73*hourly1!D6631/hourly1!$D$8763+유형화!$F$74*hourly1!E6631/hourly1!$E$8763</f>
        <v>59.226484198835678</v>
      </c>
      <c r="C6630" s="442">
        <f>hourly1!$F6631*유형화!$G$71/hourly1!$F$8763+유형화!$G$72*hourly1!$G6631/hourly1!$F$8763+유형화!$G$74*hourly1!I6631/hourly1!$I$8763</f>
        <v>0.2372955277496952</v>
      </c>
      <c r="D6630" s="14">
        <v>232.866075</v>
      </c>
      <c r="E6630" s="14">
        <v>0</v>
      </c>
      <c r="F6630" s="1">
        <v>529380</v>
      </c>
      <c r="G6630" s="15">
        <f t="shared" si="206"/>
        <v>0.26646805667911272</v>
      </c>
      <c r="H6630" s="15">
        <f t="shared" si="207"/>
        <v>0.4466762842178208</v>
      </c>
    </row>
    <row r="6631" spans="1:8">
      <c r="A6631" s="1">
        <v>6630</v>
      </c>
      <c r="B6631" s="444">
        <f>유형화!$F$71*hourly1!B6632/hourly1!$B$8763+유형화!$F$72*hourly1!C6632/hourly1!$C$8763+유형화!$F$73*hourly1!D6632/hourly1!$D$8763+유형화!$F$74*hourly1!E6632/hourly1!$E$8763</f>
        <v>61.435573285112923</v>
      </c>
      <c r="C6631" s="442">
        <f>hourly1!$F6632*유형화!$G$71/hourly1!$F$8763+유형화!$G$72*hourly1!$G6632/hourly1!$F$8763+유형화!$G$74*hourly1!I6632/hourly1!$I$8763</f>
        <v>0.42241058331270165</v>
      </c>
      <c r="D6631" s="14">
        <v>220.38634400000001</v>
      </c>
      <c r="E6631" s="14">
        <v>5.4000000000000003E-3</v>
      </c>
      <c r="F6631" s="1">
        <v>775471</v>
      </c>
      <c r="G6631" s="15">
        <f t="shared" si="206"/>
        <v>0.25218753227276425</v>
      </c>
      <c r="H6631" s="15">
        <f t="shared" si="207"/>
        <v>0.42837809748172195</v>
      </c>
    </row>
    <row r="6632" spans="1:8">
      <c r="A6632" s="1">
        <v>6631</v>
      </c>
      <c r="B6632" s="444">
        <f>유형화!$F$71*hourly1!B6633/hourly1!$B$8763+유형화!$F$72*hourly1!C6633/hourly1!$C$8763+유형화!$F$73*hourly1!D6633/hourly1!$D$8763+유형화!$F$74*hourly1!E6633/hourly1!$E$8763</f>
        <v>73.120246555870338</v>
      </c>
      <c r="C6632" s="442">
        <f>hourly1!$F6633*유형화!$G$71/hourly1!$F$8763+유형화!$G$72*hourly1!$G6633/hourly1!$F$8763+유형화!$G$74*hourly1!I6633/hourly1!$I$8763</f>
        <v>0.75417287160365942</v>
      </c>
      <c r="D6632" s="14">
        <v>190.16941399999999</v>
      </c>
      <c r="E6632" s="14">
        <v>5.5671409999999986</v>
      </c>
      <c r="F6632" s="1">
        <v>556543</v>
      </c>
      <c r="G6632" s="15">
        <f t="shared" si="206"/>
        <v>0.21761037621467899</v>
      </c>
      <c r="H6632" s="15">
        <f t="shared" si="207"/>
        <v>0.38198321209763753</v>
      </c>
    </row>
    <row r="6633" spans="1:8">
      <c r="A6633" s="1">
        <v>6632</v>
      </c>
      <c r="B6633" s="444">
        <f>유형화!$F$71*hourly1!B6634/hourly1!$B$8763+유형화!$F$72*hourly1!C6634/hourly1!$C$8763+유형화!$F$73*hourly1!D6634/hourly1!$D$8763+유형화!$F$74*hourly1!E6634/hourly1!$E$8763</f>
        <v>152.0960838812037</v>
      </c>
      <c r="C6633" s="442">
        <f>hourly1!$F6634*유형화!$G$71/hourly1!$F$8763+유형화!$G$72*hourly1!$G6634/hourly1!$F$8763+유형화!$G$74*hourly1!I6634/hourly1!$I$8763</f>
        <v>0.65235474670213189</v>
      </c>
      <c r="D6633" s="14">
        <v>166.93056799999999</v>
      </c>
      <c r="E6633" s="14">
        <v>150.2366220000003</v>
      </c>
      <c r="F6633" s="1">
        <v>507254</v>
      </c>
      <c r="G6633" s="15">
        <f t="shared" si="206"/>
        <v>0.19101822390960332</v>
      </c>
      <c r="H6633" s="15">
        <f t="shared" si="207"/>
        <v>0.3441397613639442</v>
      </c>
    </row>
    <row r="6634" spans="1:8">
      <c r="A6634" s="1">
        <v>6633</v>
      </c>
      <c r="B6634" s="444">
        <f>유형화!$F$71*hourly1!B6635/hourly1!$B$8763+유형화!$F$72*hourly1!C6635/hourly1!$C$8763+유형화!$F$73*hourly1!D6635/hourly1!$D$8763+유형화!$F$74*hourly1!E6635/hourly1!$E$8763</f>
        <v>250.56032621876057</v>
      </c>
      <c r="C6634" s="442">
        <f>hourly1!$F6635*유형화!$G$71/hourly1!$F$8763+유형화!$G$72*hourly1!$G6635/hourly1!$F$8763+유형화!$G$74*hourly1!I6635/hourly1!$I$8763</f>
        <v>0.57720054766027962</v>
      </c>
      <c r="D6634" s="14">
        <v>161.95855800000001</v>
      </c>
      <c r="E6634" s="14">
        <v>464.07503600000001</v>
      </c>
      <c r="F6634" s="1">
        <v>458820</v>
      </c>
      <c r="G6634" s="15">
        <f t="shared" si="206"/>
        <v>0.18532876552675767</v>
      </c>
      <c r="H6634" s="15">
        <f t="shared" si="207"/>
        <v>0.33578259894535134</v>
      </c>
    </row>
    <row r="6635" spans="1:8">
      <c r="A6635" s="1">
        <v>6634</v>
      </c>
      <c r="B6635" s="444">
        <f>유형화!$F$71*hourly1!B6636/hourly1!$B$8763+유형화!$F$72*hourly1!C6636/hourly1!$C$8763+유형화!$F$73*hourly1!D6636/hourly1!$D$8763+유형화!$F$74*hourly1!E6636/hourly1!$E$8763</f>
        <v>310.88625095806248</v>
      </c>
      <c r="C6635" s="442">
        <f>hourly1!$F6636*유형화!$G$71/hourly1!$F$8763+유형화!$G$72*hourly1!$G6636/hourly1!$F$8763+유형화!$G$74*hourly1!I6636/hourly1!$I$8763</f>
        <v>0.49147158625747356</v>
      </c>
      <c r="D6635" s="14">
        <v>133.744192</v>
      </c>
      <c r="E6635" s="14">
        <v>774.6046630000003</v>
      </c>
      <c r="F6635" s="1">
        <v>506106</v>
      </c>
      <c r="G6635" s="15">
        <f t="shared" si="206"/>
        <v>0.15304313835477382</v>
      </c>
      <c r="H6635" s="15">
        <f t="shared" si="207"/>
        <v>0.28650442894961836</v>
      </c>
    </row>
    <row r="6636" spans="1:8">
      <c r="A6636" s="1">
        <v>6635</v>
      </c>
      <c r="B6636" s="444">
        <f>유형화!$F$71*hourly1!B6637/hourly1!$B$8763+유형화!$F$72*hourly1!C6637/hourly1!$C$8763+유형화!$F$73*hourly1!D6637/hourly1!$D$8763+유형화!$F$74*hourly1!E6637/hourly1!$E$8763</f>
        <v>370.36729331183273</v>
      </c>
      <c r="C6636" s="442">
        <f>hourly1!$F6637*유형화!$G$71/hourly1!$F$8763+유형화!$G$72*hourly1!$G6637/hourly1!$F$8763+유형화!$G$74*hourly1!I6637/hourly1!$I$8763</f>
        <v>0.45925544976247662</v>
      </c>
      <c r="D6636" s="14">
        <v>111.712914</v>
      </c>
      <c r="E6636" s="14">
        <v>981.33848000000035</v>
      </c>
      <c r="F6636" s="1">
        <v>647564</v>
      </c>
      <c r="G6636" s="15">
        <f t="shared" si="206"/>
        <v>0.12783280303728589</v>
      </c>
      <c r="H6636" s="15">
        <f t="shared" si="207"/>
        <v>0.24568677168022304</v>
      </c>
    </row>
    <row r="6637" spans="1:8">
      <c r="A6637" s="1">
        <v>6636</v>
      </c>
      <c r="B6637" s="444">
        <f>유형화!$F$71*hourly1!B6638/hourly1!$B$8763+유형화!$F$72*hourly1!C6638/hourly1!$C$8763+유형화!$F$73*hourly1!D6638/hourly1!$D$8763+유형화!$F$74*hourly1!E6638/hourly1!$E$8763</f>
        <v>312.80735456294593</v>
      </c>
      <c r="C6637" s="442">
        <f>hourly1!$F6638*유형화!$G$71/hourly1!$F$8763+유형화!$G$72*hourly1!$G6638/hourly1!$F$8763+유형화!$G$74*hourly1!I6638/hourly1!$I$8763</f>
        <v>0.44312277274717438</v>
      </c>
      <c r="D6637" s="14">
        <v>107.040965</v>
      </c>
      <c r="E6637" s="14">
        <v>1084.677515000001</v>
      </c>
      <c r="F6637" s="1">
        <v>734157</v>
      </c>
      <c r="G6637" s="15">
        <f t="shared" si="206"/>
        <v>0.12248670369269943</v>
      </c>
      <c r="H6637" s="15">
        <f t="shared" si="207"/>
        <v>0.23674981403576487</v>
      </c>
    </row>
    <row r="6638" spans="1:8">
      <c r="A6638" s="1">
        <v>6637</v>
      </c>
      <c r="B6638" s="444">
        <f>유형화!$F$71*hourly1!B6639/hourly1!$B$8763+유형화!$F$72*hourly1!C6639/hourly1!$C$8763+유형화!$F$73*hourly1!D6639/hourly1!$D$8763+유형화!$F$74*hourly1!E6639/hourly1!$E$8763</f>
        <v>191.66014393044676</v>
      </c>
      <c r="C6638" s="442">
        <f>hourly1!$F6639*유형화!$G$71/hourly1!$F$8763+유형화!$G$72*hourly1!$G6639/hourly1!$F$8763+유형화!$G$74*hourly1!I6639/hourly1!$I$8763</f>
        <v>0.55497304482817422</v>
      </c>
      <c r="D6638" s="14">
        <v>134.04847899999999</v>
      </c>
      <c r="E6638" s="14">
        <v>1078.1410170000011</v>
      </c>
      <c r="F6638" s="1">
        <v>747836</v>
      </c>
      <c r="G6638" s="15">
        <f t="shared" si="206"/>
        <v>0.15339133319407239</v>
      </c>
      <c r="H6638" s="15">
        <f t="shared" si="207"/>
        <v>0.28705335535999282</v>
      </c>
    </row>
    <row r="6639" spans="1:8">
      <c r="A6639" s="1">
        <v>6638</v>
      </c>
      <c r="B6639" s="444">
        <f>유형화!$F$71*hourly1!B6640/hourly1!$B$8763+유형화!$F$72*hourly1!C6640/hourly1!$C$8763+유형화!$F$73*hourly1!D6640/hourly1!$D$8763+유형화!$F$74*hourly1!E6640/hourly1!$E$8763</f>
        <v>250.51335845251151</v>
      </c>
      <c r="C6639" s="442">
        <f>hourly1!$F6640*유형화!$G$71/hourly1!$F$8763+유형화!$G$72*hourly1!$G6640/hourly1!$F$8763+유형화!$G$74*hourly1!I6640/hourly1!$I$8763</f>
        <v>0.51764749254635756</v>
      </c>
      <c r="D6639" s="14">
        <v>157.209476</v>
      </c>
      <c r="E6639" s="14">
        <v>1000.934566999998</v>
      </c>
      <c r="F6639" s="1">
        <v>791039</v>
      </c>
      <c r="G6639" s="15">
        <f t="shared" si="206"/>
        <v>0.17989440308667379</v>
      </c>
      <c r="H6639" s="15">
        <f t="shared" si="207"/>
        <v>0.32771117667662941</v>
      </c>
    </row>
    <row r="6640" spans="1:8">
      <c r="A6640" s="1">
        <v>6639</v>
      </c>
      <c r="B6640" s="444">
        <f>유형화!$F$71*hourly1!B6641/hourly1!$B$8763+유형화!$F$72*hourly1!C6641/hourly1!$C$8763+유형화!$F$73*hourly1!D6641/hourly1!$D$8763+유형화!$F$74*hourly1!E6641/hourly1!$E$8763</f>
        <v>363.74794786326601</v>
      </c>
      <c r="C6640" s="442">
        <f>hourly1!$F6641*유형화!$G$71/hourly1!$F$8763+유형화!$G$72*hourly1!$G6641/hourly1!$F$8763+유형화!$G$74*hourly1!I6641/hourly1!$I$8763</f>
        <v>0.38967114381493112</v>
      </c>
      <c r="D6640" s="14">
        <v>176.40403800000001</v>
      </c>
      <c r="E6640" s="14">
        <v>820.5599930000011</v>
      </c>
      <c r="F6640" s="1">
        <v>778288</v>
      </c>
      <c r="G6640" s="15">
        <f t="shared" si="206"/>
        <v>0.20185869150844904</v>
      </c>
      <c r="H6640" s="15">
        <f t="shared" si="207"/>
        <v>0.35980512465537084</v>
      </c>
    </row>
    <row r="6641" spans="1:8">
      <c r="A6641" s="1">
        <v>6640</v>
      </c>
      <c r="B6641" s="444">
        <f>유형화!$F$71*hourly1!B6642/hourly1!$B$8763+유형화!$F$72*hourly1!C6642/hourly1!$C$8763+유형화!$F$73*hourly1!D6642/hourly1!$D$8763+유형화!$F$74*hourly1!E6642/hourly1!$E$8763</f>
        <v>306.20808865012913</v>
      </c>
      <c r="C6641" s="442">
        <f>hourly1!$F6642*유형화!$G$71/hourly1!$F$8763+유형화!$G$72*hourly1!$G6642/hourly1!$F$8763+유형화!$G$74*hourly1!I6642/hourly1!$I$8763</f>
        <v>0.36839873822597702</v>
      </c>
      <c r="D6641" s="14">
        <v>178.441957</v>
      </c>
      <c r="E6641" s="14">
        <v>584.81324199999926</v>
      </c>
      <c r="F6641" s="1">
        <v>817582</v>
      </c>
      <c r="G6641" s="15">
        <f t="shared" si="206"/>
        <v>0.2041906770310265</v>
      </c>
      <c r="H6641" s="15">
        <f t="shared" si="207"/>
        <v>0.36313161607771693</v>
      </c>
    </row>
    <row r="6642" spans="1:8">
      <c r="A6642" s="1">
        <v>6641</v>
      </c>
      <c r="B6642" s="444">
        <f>유형화!$F$71*hourly1!B6643/hourly1!$B$8763+유형화!$F$72*hourly1!C6643/hourly1!$C$8763+유형화!$F$73*hourly1!D6643/hourly1!$D$8763+유형화!$F$74*hourly1!E6643/hourly1!$E$8763</f>
        <v>263.25469023542831</v>
      </c>
      <c r="C6642" s="442">
        <f>hourly1!$F6643*유형화!$G$71/hourly1!$F$8763+유형화!$G$72*hourly1!$G6643/hourly1!$F$8763+유형화!$G$74*hourly1!I6643/hourly1!$I$8763</f>
        <v>0.38973894015537153</v>
      </c>
      <c r="D6642" s="14">
        <v>160.72004000000001</v>
      </c>
      <c r="E6642" s="14">
        <v>277.56137100000058</v>
      </c>
      <c r="F6642" s="1">
        <v>789364</v>
      </c>
      <c r="G6642" s="15">
        <f t="shared" si="206"/>
        <v>0.18391153253297746</v>
      </c>
      <c r="H6642" s="15">
        <f t="shared" si="207"/>
        <v>0.33368608260587318</v>
      </c>
    </row>
    <row r="6643" spans="1:8">
      <c r="A6643" s="1">
        <v>6642</v>
      </c>
      <c r="B6643" s="444">
        <f>유형화!$F$71*hourly1!B6644/hourly1!$B$8763+유형화!$F$72*hourly1!C6644/hourly1!$C$8763+유형화!$F$73*hourly1!D6644/hourly1!$D$8763+유형화!$F$74*hourly1!E6644/hourly1!$E$8763</f>
        <v>150.29226924727269</v>
      </c>
      <c r="C6643" s="442">
        <f>hourly1!$F6644*유형화!$G$71/hourly1!$F$8763+유형화!$G$72*hourly1!$G6644/hourly1!$F$8763+유형화!$G$74*hourly1!I6644/hourly1!$I$8763</f>
        <v>0.51783898461370725</v>
      </c>
      <c r="D6643" s="14">
        <v>151.91776999999999</v>
      </c>
      <c r="E6643" s="14">
        <v>66.80055899999995</v>
      </c>
      <c r="F6643" s="1">
        <v>805305</v>
      </c>
      <c r="G6643" s="15">
        <f t="shared" si="206"/>
        <v>0.17383911738506524</v>
      </c>
      <c r="H6643" s="15">
        <f t="shared" si="207"/>
        <v>0.31861335903932692</v>
      </c>
    </row>
    <row r="6644" spans="1:8">
      <c r="A6644" s="1">
        <v>6643</v>
      </c>
      <c r="B6644" s="444">
        <f>유형화!$F$71*hourly1!B6645/hourly1!$B$8763+유형화!$F$72*hourly1!C6645/hourly1!$C$8763+유형화!$F$73*hourly1!D6645/hourly1!$D$8763+유형화!$F$74*hourly1!E6645/hourly1!$E$8763</f>
        <v>118.38327490455828</v>
      </c>
      <c r="C6644" s="442">
        <f>hourly1!$F6645*유형화!$G$71/hourly1!$F$8763+유형화!$G$72*hourly1!$G6645/hourly1!$F$8763+유형화!$G$74*hourly1!I6645/hourly1!$I$8763</f>
        <v>0.64073150415795066</v>
      </c>
      <c r="D6644" s="14">
        <v>175.69936899999999</v>
      </c>
      <c r="E6644" s="14">
        <v>18.527808999999991</v>
      </c>
      <c r="F6644" s="1">
        <v>797023</v>
      </c>
      <c r="G6644" s="15">
        <f t="shared" si="206"/>
        <v>0.2010523405660371</v>
      </c>
      <c r="H6644" s="15">
        <f t="shared" si="207"/>
        <v>0.35865135306017498</v>
      </c>
    </row>
    <row r="6645" spans="1:8">
      <c r="A6645" s="1">
        <v>6644</v>
      </c>
      <c r="B6645" s="444">
        <f>유형화!$F$71*hourly1!B6646/hourly1!$B$8763+유형화!$F$72*hourly1!C6646/hourly1!$C$8763+유형화!$F$73*hourly1!D6646/hourly1!$D$8763+유형화!$F$74*hourly1!E6646/hourly1!$E$8763</f>
        <v>126.68671277039658</v>
      </c>
      <c r="C6645" s="442">
        <f>hourly1!$F6646*유형화!$G$71/hourly1!$F$8763+유형화!$G$72*hourly1!$G6646/hourly1!$F$8763+유형화!$G$74*hourly1!I6646/hourly1!$I$8763</f>
        <v>0.64613752893419785</v>
      </c>
      <c r="D6645" s="14">
        <v>157.89491200000001</v>
      </c>
      <c r="E6645" s="14">
        <v>21.341404000000001</v>
      </c>
      <c r="F6645" s="1">
        <v>805518</v>
      </c>
      <c r="G6645" s="15">
        <f t="shared" si="206"/>
        <v>0.18067874575615842</v>
      </c>
      <c r="H6645" s="15">
        <f t="shared" si="207"/>
        <v>0.32888154996390562</v>
      </c>
    </row>
    <row r="6646" spans="1:8">
      <c r="A6646" s="1">
        <v>6645</v>
      </c>
      <c r="B6646" s="444">
        <f>유형화!$F$71*hourly1!B6647/hourly1!$B$8763+유형화!$F$72*hourly1!C6647/hourly1!$C$8763+유형화!$F$73*hourly1!D6647/hourly1!$D$8763+유형화!$F$74*hourly1!E6647/hourly1!$E$8763</f>
        <v>64.047893113140859</v>
      </c>
      <c r="C6646" s="442">
        <f>hourly1!$F6647*유형화!$G$71/hourly1!$F$8763+유형화!$G$72*hourly1!$G6647/hourly1!$F$8763+유형화!$G$74*hourly1!I6647/hourly1!$I$8763</f>
        <v>0.55017205349876597</v>
      </c>
      <c r="D6646" s="14">
        <v>145.24351100000001</v>
      </c>
      <c r="E6646" s="14">
        <v>21.431932</v>
      </c>
      <c r="F6646" s="1">
        <v>855381</v>
      </c>
      <c r="G6646" s="15">
        <f t="shared" si="206"/>
        <v>0.16620177980593068</v>
      </c>
      <c r="H6646" s="15">
        <f t="shared" si="207"/>
        <v>0.30697896105778277</v>
      </c>
    </row>
    <row r="6647" spans="1:8">
      <c r="A6647" s="1">
        <v>6646</v>
      </c>
      <c r="B6647" s="444">
        <f>유형화!$F$71*hourly1!B6648/hourly1!$B$8763+유형화!$F$72*hourly1!C6648/hourly1!$C$8763+유형화!$F$73*hourly1!D6648/hourly1!$D$8763+유형화!$F$74*hourly1!E6648/hourly1!$E$8763</f>
        <v>62.427643741095181</v>
      </c>
      <c r="C6647" s="442">
        <f>hourly1!$F6648*유형화!$G$71/hourly1!$F$8763+유형화!$G$72*hourly1!$G6648/hourly1!$F$8763+유형화!$G$74*hourly1!I6648/hourly1!$I$8763</f>
        <v>0.45942787410907826</v>
      </c>
      <c r="D6647" s="14">
        <v>91.998721000000003</v>
      </c>
      <c r="E6647" s="14">
        <v>15.706856</v>
      </c>
      <c r="F6647" s="1">
        <v>903398</v>
      </c>
      <c r="G6647" s="15">
        <f t="shared" si="206"/>
        <v>0.10527390218533927</v>
      </c>
      <c r="H6647" s="15">
        <f t="shared" si="207"/>
        <v>0.20727262895326848</v>
      </c>
    </row>
    <row r="6648" spans="1:8">
      <c r="A6648" s="1">
        <v>6647</v>
      </c>
      <c r="B6648" s="444">
        <f>유형화!$F$71*hourly1!B6649/hourly1!$B$8763+유형화!$F$72*hourly1!C6649/hourly1!$C$8763+유형화!$F$73*hourly1!D6649/hourly1!$D$8763+유형화!$F$74*hourly1!E6649/hourly1!$E$8763</f>
        <v>60.807390762163259</v>
      </c>
      <c r="C6648" s="442">
        <f>hourly1!$F6649*유형화!$G$71/hourly1!$F$8763+유형화!$G$72*hourly1!$G6649/hourly1!$F$8763+유형화!$G$74*hourly1!I6649/hourly1!$I$8763</f>
        <v>0.35278928272746229</v>
      </c>
      <c r="D6648" s="14">
        <v>76.632640000000009</v>
      </c>
      <c r="E6648" s="14">
        <v>7.2062399999999984</v>
      </c>
      <c r="F6648" s="1">
        <v>922465</v>
      </c>
      <c r="G6648" s="15">
        <f t="shared" si="206"/>
        <v>8.7690534823460412E-2</v>
      </c>
      <c r="H6648" s="15">
        <f t="shared" si="207"/>
        <v>0.1760041969640796</v>
      </c>
    </row>
    <row r="6649" spans="1:8">
      <c r="A6649" s="1">
        <v>6648</v>
      </c>
      <c r="B6649" s="444">
        <f>유형화!$F$71*hourly1!B6650/hourly1!$B$8763+유형화!$F$72*hourly1!C6650/hourly1!$C$8763+유형화!$F$73*hourly1!D6650/hourly1!$D$8763+유형화!$F$74*hourly1!E6650/hourly1!$E$8763</f>
        <v>58.944508652524569</v>
      </c>
      <c r="C6649" s="442">
        <f>hourly1!$F6650*유형화!$G$71/hourly1!$F$8763+유형화!$G$72*hourly1!$G6650/hourly1!$F$8763+유형화!$G$74*hourly1!I6650/hourly1!$I$8763</f>
        <v>0.32094007762790261</v>
      </c>
      <c r="D6649" s="14">
        <v>74.528494999999992</v>
      </c>
      <c r="E6649" s="14">
        <v>1.7678</v>
      </c>
      <c r="F6649" s="1">
        <v>906920</v>
      </c>
      <c r="G6649" s="15">
        <f t="shared" si="206"/>
        <v>8.5282767057713191E-2</v>
      </c>
      <c r="H6649" s="15">
        <f t="shared" si="207"/>
        <v>0.17162773062926337</v>
      </c>
    </row>
    <row r="6650" spans="1:8">
      <c r="A6650" s="1">
        <v>6649</v>
      </c>
      <c r="B6650" s="444">
        <f>유형화!$F$71*hourly1!B6651/hourly1!$B$8763+유형화!$F$72*hourly1!C6651/hourly1!$C$8763+유형화!$F$73*hourly1!D6651/hourly1!$D$8763+유형화!$F$74*hourly1!E6651/hourly1!$E$8763</f>
        <v>58.944508652524569</v>
      </c>
      <c r="C6650" s="442">
        <f>hourly1!$F6651*유형화!$G$71/hourly1!$F$8763+유형화!$G$72*hourly1!$G6651/hourly1!$F$8763+유형화!$G$74*hourly1!I6651/hourly1!$I$8763</f>
        <v>0.26181840932442774</v>
      </c>
      <c r="D6650" s="14">
        <v>78.799506999999991</v>
      </c>
      <c r="E6650" s="14">
        <v>0.18128</v>
      </c>
      <c r="F6650" s="1">
        <v>834960</v>
      </c>
      <c r="G6650" s="15">
        <f t="shared" si="206"/>
        <v>9.0170075214099518E-2</v>
      </c>
      <c r="H6650" s="15">
        <f t="shared" si="207"/>
        <v>0.18048687132191052</v>
      </c>
    </row>
    <row r="6651" spans="1:8">
      <c r="A6651" s="1">
        <v>6650</v>
      </c>
      <c r="B6651" s="444">
        <f>유형화!$F$71*hourly1!B6652/hourly1!$B$8763+유형화!$F$72*hourly1!C6652/hourly1!$C$8763+유형화!$F$73*hourly1!D6652/hourly1!$D$8763+유형화!$F$74*hourly1!E6652/hourly1!$E$8763</f>
        <v>58.70559932803004</v>
      </c>
      <c r="C6651" s="442">
        <f>hourly1!$F6652*유형화!$G$71/hourly1!$F$8763+유형화!$G$72*hourly1!$G6652/hourly1!$F$8763+유형화!$G$74*hourly1!I6652/hourly1!$I$8763</f>
        <v>0.26620479995652735</v>
      </c>
      <c r="D6651" s="14">
        <v>86.593602000000004</v>
      </c>
      <c r="E6651" s="14">
        <v>0.64704000000000006</v>
      </c>
      <c r="F6651" s="1">
        <v>740052</v>
      </c>
      <c r="G6651" s="15">
        <f t="shared" si="206"/>
        <v>9.9088838276612551E-2</v>
      </c>
      <c r="H6651" s="15">
        <f t="shared" si="207"/>
        <v>0.19641043008493994</v>
      </c>
    </row>
    <row r="6652" spans="1:8">
      <c r="A6652" s="1">
        <v>6651</v>
      </c>
      <c r="B6652" s="444">
        <f>유형화!$F$71*hourly1!B6653/hourly1!$B$8763+유형화!$F$72*hourly1!C6653/hourly1!$C$8763+유형화!$F$73*hourly1!D6653/hourly1!$D$8763+유형화!$F$74*hourly1!E6653/hourly1!$E$8763</f>
        <v>59.070374555079958</v>
      </c>
      <c r="C6652" s="442">
        <f>hourly1!$F6653*유형화!$G$71/hourly1!$F$8763+유형화!$G$72*hourly1!$G6653/hourly1!$F$8763+유형화!$G$74*hourly1!I6653/hourly1!$I$8763</f>
        <v>0.24916330973818215</v>
      </c>
      <c r="D6652" s="14">
        <v>108.60875</v>
      </c>
      <c r="E6652" s="14">
        <v>0.49847999999999998</v>
      </c>
      <c r="F6652" s="1">
        <v>595619</v>
      </c>
      <c r="G6652" s="15">
        <f t="shared" si="206"/>
        <v>0.12428071607617204</v>
      </c>
      <c r="H6652" s="15">
        <f t="shared" si="207"/>
        <v>0.23976012850019249</v>
      </c>
    </row>
    <row r="6653" spans="1:8">
      <c r="A6653" s="1">
        <v>6652</v>
      </c>
      <c r="B6653" s="444">
        <f>유형화!$F$71*hourly1!B6654/hourly1!$B$8763+유형화!$F$72*hourly1!C6654/hourly1!$C$8763+유형화!$F$73*hourly1!D6654/hourly1!$D$8763+유형화!$F$74*hourly1!E6654/hourly1!$E$8763</f>
        <v>59.292562354922765</v>
      </c>
      <c r="C6653" s="442">
        <f>hourly1!$F6654*유형화!$G$71/hourly1!$F$8763+유형화!$G$72*hourly1!$G6654/hourly1!$F$8763+유형화!$G$74*hourly1!I6654/hourly1!$I$8763</f>
        <v>0.2370259721076558</v>
      </c>
      <c r="D6653" s="14">
        <v>114.098404</v>
      </c>
      <c r="E6653" s="14">
        <v>0</v>
      </c>
      <c r="F6653" s="1">
        <v>479164</v>
      </c>
      <c r="G6653" s="15">
        <f t="shared" si="206"/>
        <v>0.13056251317014855</v>
      </c>
      <c r="H6653" s="15">
        <f t="shared" si="207"/>
        <v>0.25021112615641267</v>
      </c>
    </row>
    <row r="6654" spans="1:8">
      <c r="A6654" s="1">
        <v>6653</v>
      </c>
      <c r="B6654" s="444">
        <f>유형화!$F$71*hourly1!B6655/hourly1!$B$8763+유형화!$F$72*hourly1!C6655/hourly1!$C$8763+유형화!$F$73*hourly1!D6655/hourly1!$D$8763+유형화!$F$74*hourly1!E6655/hourly1!$E$8763</f>
        <v>59.480675900368489</v>
      </c>
      <c r="C6654" s="442">
        <f>hourly1!$F6655*유형화!$G$71/hourly1!$F$8763+유형화!$G$72*hourly1!$G6655/hourly1!$F$8763+유형화!$G$74*hourly1!I6655/hourly1!$I$8763</f>
        <v>0.23705400328687626</v>
      </c>
      <c r="D6654" s="14">
        <v>148.59337199999999</v>
      </c>
      <c r="E6654" s="14">
        <v>5.8400000000000006E-3</v>
      </c>
      <c r="F6654" s="1">
        <v>536166</v>
      </c>
      <c r="G6654" s="15">
        <f t="shared" si="206"/>
        <v>0.17003501721852993</v>
      </c>
      <c r="H6654" s="15">
        <f t="shared" si="207"/>
        <v>0.31284083177526345</v>
      </c>
    </row>
    <row r="6655" spans="1:8">
      <c r="A6655" s="1">
        <v>6654</v>
      </c>
      <c r="B6655" s="444">
        <f>유형화!$F$71*hourly1!B6656/hourly1!$B$8763+유형화!$F$72*hourly1!C6656/hourly1!$C$8763+유형화!$F$73*hourly1!D6656/hourly1!$D$8763+유형화!$F$74*hourly1!E6656/hourly1!$E$8763</f>
        <v>61.452439085214628</v>
      </c>
      <c r="C6655" s="442">
        <f>hourly1!$F6656*유형화!$G$71/hourly1!$F$8763+유형화!$G$72*hourly1!$G6656/hourly1!$F$8763+유형화!$G$74*hourly1!I6656/hourly1!$I$8763</f>
        <v>0.27510298815334422</v>
      </c>
      <c r="D6655" s="14">
        <v>151.54473999999999</v>
      </c>
      <c r="E6655" s="14">
        <v>0</v>
      </c>
      <c r="F6655" s="1">
        <v>851684</v>
      </c>
      <c r="G6655" s="15">
        <f t="shared" si="206"/>
        <v>0.17341226010590594</v>
      </c>
      <c r="H6655" s="15">
        <f t="shared" si="207"/>
        <v>0.31796783106936571</v>
      </c>
    </row>
    <row r="6656" spans="1:8">
      <c r="A6656" s="1">
        <v>6655</v>
      </c>
      <c r="B6656" s="444">
        <f>유형화!$F$71*hourly1!B6657/hourly1!$B$8763+유형화!$F$72*hourly1!C6657/hourly1!$C$8763+유형화!$F$73*hourly1!D6657/hourly1!$D$8763+유형화!$F$74*hourly1!E6657/hourly1!$E$8763</f>
        <v>73.046510980276011</v>
      </c>
      <c r="C6656" s="442">
        <f>hourly1!$F6657*유형화!$G$71/hourly1!$F$8763+유형화!$G$72*hourly1!$G6657/hourly1!$F$8763+유형화!$G$74*hourly1!I6657/hourly1!$I$8763</f>
        <v>0.37038422576344199</v>
      </c>
      <c r="D6656" s="14">
        <v>160.482866</v>
      </c>
      <c r="E6656" s="14">
        <v>4.1760040000000016</v>
      </c>
      <c r="F6656" s="1">
        <v>877699</v>
      </c>
      <c r="G6656" s="15">
        <f t="shared" si="206"/>
        <v>0.18364013492869002</v>
      </c>
      <c r="H6656" s="15">
        <f t="shared" si="207"/>
        <v>0.33328392672881407</v>
      </c>
    </row>
    <row r="6657" spans="1:8">
      <c r="A6657" s="1">
        <v>6656</v>
      </c>
      <c r="B6657" s="444">
        <f>유형화!$F$71*hourly1!B6658/hourly1!$B$8763+유형화!$F$72*hourly1!C6658/hourly1!$C$8763+유형화!$F$73*hourly1!D6658/hourly1!$D$8763+유형화!$F$74*hourly1!E6658/hourly1!$E$8763</f>
        <v>108.47559906846837</v>
      </c>
      <c r="C6657" s="442">
        <f>hourly1!$F6658*유형화!$G$71/hourly1!$F$8763+유형화!$G$72*hourly1!$G6658/hourly1!$F$8763+유형화!$G$74*hourly1!I6658/hourly1!$I$8763</f>
        <v>0.47563902212900078</v>
      </c>
      <c r="D6657" s="14">
        <v>164.449466</v>
      </c>
      <c r="E6657" s="14">
        <v>109.266657</v>
      </c>
      <c r="F6657" s="1">
        <v>828819</v>
      </c>
      <c r="G6657" s="15">
        <f t="shared" si="206"/>
        <v>0.18817910520859607</v>
      </c>
      <c r="H6657" s="15">
        <f t="shared" si="207"/>
        <v>0.33998123307422917</v>
      </c>
    </row>
    <row r="6658" spans="1:8">
      <c r="A6658" s="1">
        <v>6657</v>
      </c>
      <c r="B6658" s="444">
        <f>유형화!$F$71*hourly1!B6659/hourly1!$B$8763+유형화!$F$72*hourly1!C6659/hourly1!$C$8763+유형화!$F$73*hourly1!D6659/hourly1!$D$8763+유형화!$F$74*hourly1!E6659/hourly1!$E$8763</f>
        <v>109.98512674683022</v>
      </c>
      <c r="C6658" s="442">
        <f>hourly1!$F6659*유형화!$G$71/hourly1!$F$8763+유형화!$G$72*hourly1!$G6659/hourly1!$F$8763+유형화!$G$74*hourly1!I6659/hourly1!$I$8763</f>
        <v>0.63596913718595682</v>
      </c>
      <c r="D6658" s="14">
        <v>170.872739</v>
      </c>
      <c r="E6658" s="14">
        <v>357.07930199999993</v>
      </c>
      <c r="F6658" s="1">
        <v>820061</v>
      </c>
      <c r="G6658" s="15">
        <f t="shared" ref="G6658:G6721" si="208">D6658/$I$1</f>
        <v>0.19552924014701256</v>
      </c>
      <c r="H6658" s="15">
        <f t="shared" ref="H6658:H6721" si="209">G6658/(1-$H$1*(1-G6658))</f>
        <v>0.35069925146548414</v>
      </c>
    </row>
    <row r="6659" spans="1:8">
      <c r="A6659" s="1">
        <v>6658</v>
      </c>
      <c r="B6659" s="444">
        <f>유형화!$F$71*hourly1!B6660/hourly1!$B$8763+유형화!$F$72*hourly1!C6660/hourly1!$C$8763+유형화!$F$73*hourly1!D6660/hourly1!$D$8763+유형화!$F$74*hourly1!E6660/hourly1!$E$8763</f>
        <v>114.16708249967567</v>
      </c>
      <c r="C6659" s="442">
        <f>hourly1!$F6660*유형화!$G$71/hourly1!$F$8763+유형화!$G$72*hourly1!$G6660/hourly1!$F$8763+유형화!$G$74*hourly1!I6660/hourly1!$I$8763</f>
        <v>0.63122168214942043</v>
      </c>
      <c r="D6659" s="14">
        <v>186.804258</v>
      </c>
      <c r="E6659" s="14">
        <v>622.36761700000056</v>
      </c>
      <c r="F6659" s="1">
        <v>834145</v>
      </c>
      <c r="G6659" s="15">
        <f t="shared" si="208"/>
        <v>0.21375963677252516</v>
      </c>
      <c r="H6659" s="15">
        <f t="shared" si="209"/>
        <v>0.37662396754683164</v>
      </c>
    </row>
    <row r="6660" spans="1:8">
      <c r="A6660" s="1">
        <v>6659</v>
      </c>
      <c r="B6660" s="444">
        <f>유형화!$F$71*hourly1!B6661/hourly1!$B$8763+유형화!$F$72*hourly1!C6661/hourly1!$C$8763+유형화!$F$73*hourly1!D6661/hourly1!$D$8763+유형화!$F$74*hourly1!E6661/hourly1!$E$8763</f>
        <v>117.51922543773924</v>
      </c>
      <c r="C6660" s="442">
        <f>hourly1!$F6661*유형화!$G$71/hourly1!$F$8763+유형화!$G$72*hourly1!$G6661/hourly1!$F$8763+유형화!$G$74*hourly1!I6661/hourly1!$I$8763</f>
        <v>0.58982696417941582</v>
      </c>
      <c r="D6660" s="14">
        <v>173.382462</v>
      </c>
      <c r="E6660" s="14">
        <v>657.64902600000062</v>
      </c>
      <c r="F6660" s="1">
        <v>853279</v>
      </c>
      <c r="G6660" s="15">
        <f t="shared" si="208"/>
        <v>0.19840110978544259</v>
      </c>
      <c r="H6660" s="15">
        <f t="shared" si="209"/>
        <v>0.35484492272587509</v>
      </c>
    </row>
    <row r="6661" spans="1:8">
      <c r="A6661" s="1">
        <v>6660</v>
      </c>
      <c r="B6661" s="444">
        <f>유형화!$F$71*hourly1!B6662/hourly1!$B$8763+유형화!$F$72*hourly1!C6662/hourly1!$C$8763+유형화!$F$73*hourly1!D6662/hourly1!$D$8763+유형화!$F$74*hourly1!E6662/hourly1!$E$8763</f>
        <v>116.16052942206122</v>
      </c>
      <c r="C6661" s="442">
        <f>hourly1!$F6662*유형화!$G$71/hourly1!$F$8763+유형화!$G$72*hourly1!$G6662/hourly1!$F$8763+유형화!$G$74*hourly1!I6662/hourly1!$I$8763</f>
        <v>0.61721538194156012</v>
      </c>
      <c r="D6661" s="14">
        <v>166.388475</v>
      </c>
      <c r="E6661" s="14">
        <v>596.87508999999966</v>
      </c>
      <c r="F6661" s="1">
        <v>848700</v>
      </c>
      <c r="G6661" s="15">
        <f t="shared" si="208"/>
        <v>0.19039790827002659</v>
      </c>
      <c r="H6661" s="15">
        <f t="shared" si="209"/>
        <v>0.34323316834283052</v>
      </c>
    </row>
    <row r="6662" spans="1:8">
      <c r="A6662" s="1">
        <v>6661</v>
      </c>
      <c r="B6662" s="444">
        <f>유형화!$F$71*hourly1!B6663/hourly1!$B$8763+유형화!$F$72*hourly1!C6663/hourly1!$C$8763+유형화!$F$73*hourly1!D6663/hourly1!$D$8763+유형화!$F$74*hourly1!E6663/hourly1!$E$8763</f>
        <v>122.01136883531014</v>
      </c>
      <c r="C6662" s="442">
        <f>hourly1!$F6663*유형화!$G$71/hourly1!$F$8763+유형화!$G$72*hourly1!$G6663/hourly1!$F$8763+유형화!$G$74*hourly1!I6663/hourly1!$I$8763</f>
        <v>0.62157325247852335</v>
      </c>
      <c r="D6662" s="14">
        <v>142.405168</v>
      </c>
      <c r="E6662" s="14">
        <v>493.77641299999982</v>
      </c>
      <c r="F6662" s="1">
        <v>864905</v>
      </c>
      <c r="G6662" s="15">
        <f t="shared" si="208"/>
        <v>0.16295387113826079</v>
      </c>
      <c r="H6662" s="15">
        <f t="shared" si="209"/>
        <v>0.30197634122477884</v>
      </c>
    </row>
    <row r="6663" spans="1:8">
      <c r="A6663" s="1">
        <v>6662</v>
      </c>
      <c r="B6663" s="444">
        <f>유형화!$F$71*hourly1!B6664/hourly1!$B$8763+유형화!$F$72*hourly1!C6664/hourly1!$C$8763+유형화!$F$73*hourly1!D6664/hourly1!$D$8763+유형화!$F$74*hourly1!E6664/hourly1!$E$8763</f>
        <v>110.01778820830683</v>
      </c>
      <c r="C6663" s="442">
        <f>hourly1!$F6664*유형화!$G$71/hourly1!$F$8763+유형화!$G$72*hourly1!$G6664/hourly1!$F$8763+유형화!$G$74*hourly1!I6664/hourly1!$I$8763</f>
        <v>0.5391967060301146</v>
      </c>
      <c r="D6663" s="14">
        <v>118.591458</v>
      </c>
      <c r="E6663" s="14">
        <v>388.20129400000008</v>
      </c>
      <c r="F6663" s="1">
        <v>896811</v>
      </c>
      <c r="G6663" s="15">
        <f t="shared" si="208"/>
        <v>0.13570390342175268</v>
      </c>
      <c r="H6663" s="15">
        <f t="shared" si="209"/>
        <v>0.25866239977148275</v>
      </c>
    </row>
    <row r="6664" spans="1:8">
      <c r="A6664" s="1">
        <v>6663</v>
      </c>
      <c r="B6664" s="444">
        <f>유형화!$F$71*hourly1!B6665/hourly1!$B$8763+유형화!$F$72*hourly1!C6665/hourly1!$C$8763+유형화!$F$73*hourly1!D6665/hourly1!$D$8763+유형화!$F$74*hourly1!E6665/hourly1!$E$8763</f>
        <v>110.90257072631456</v>
      </c>
      <c r="C6664" s="442">
        <f>hourly1!$F6665*유형화!$G$71/hourly1!$F$8763+유형화!$G$72*hourly1!$G6665/hourly1!$F$8763+유형화!$G$74*hourly1!I6665/hourly1!$I$8763</f>
        <v>0.47513274969732178</v>
      </c>
      <c r="D6664" s="14">
        <v>89.886796000000004</v>
      </c>
      <c r="E6664" s="14">
        <v>254.2099539999997</v>
      </c>
      <c r="F6664" s="1">
        <v>870189</v>
      </c>
      <c r="G6664" s="15">
        <f t="shared" si="208"/>
        <v>0.10285723178540217</v>
      </c>
      <c r="H6664" s="15">
        <f t="shared" si="209"/>
        <v>0.20304584122398175</v>
      </c>
    </row>
    <row r="6665" spans="1:8">
      <c r="A6665" s="1">
        <v>6664</v>
      </c>
      <c r="B6665" s="444">
        <f>유형화!$F$71*hourly1!B6666/hourly1!$B$8763+유형화!$F$72*hourly1!C6666/hourly1!$C$8763+유형화!$F$73*hourly1!D6666/hourly1!$D$8763+유형화!$F$74*hourly1!E6666/hourly1!$E$8763</f>
        <v>109.51316568111001</v>
      </c>
      <c r="C6665" s="442">
        <f>hourly1!$F6666*유형화!$G$71/hourly1!$F$8763+유형화!$G$72*hourly1!$G6666/hourly1!$F$8763+유형화!$G$74*hourly1!I6666/hourly1!$I$8763</f>
        <v>0.42027996923398137</v>
      </c>
      <c r="D6665" s="14">
        <v>73.011666999999989</v>
      </c>
      <c r="E6665" s="14">
        <v>160.55788500000011</v>
      </c>
      <c r="F6665" s="1">
        <v>885822</v>
      </c>
      <c r="G6665" s="15">
        <f t="shared" si="208"/>
        <v>8.3547064639589524E-2</v>
      </c>
      <c r="H6665" s="15">
        <f t="shared" si="209"/>
        <v>0.16845834350439473</v>
      </c>
    </row>
    <row r="6666" spans="1:8">
      <c r="A6666" s="1">
        <v>6665</v>
      </c>
      <c r="B6666" s="444">
        <f>유형화!$F$71*hourly1!B6667/hourly1!$B$8763+유형화!$F$72*hourly1!C6667/hourly1!$C$8763+유형화!$F$73*hourly1!D6667/hourly1!$D$8763+유형화!$F$74*hourly1!E6667/hourly1!$E$8763</f>
        <v>108.15481592651187</v>
      </c>
      <c r="C6666" s="442">
        <f>hourly1!$F6667*유형화!$G$71/hourly1!$F$8763+유형화!$G$72*hourly1!$G6667/hourly1!$F$8763+유형화!$G$74*hourly1!I6667/hourly1!$I$8763</f>
        <v>0.47519451607479035</v>
      </c>
      <c r="D6666" s="14">
        <v>63.515186999999997</v>
      </c>
      <c r="E6666" s="14">
        <v>68.785026999999985</v>
      </c>
      <c r="F6666" s="1">
        <v>814775</v>
      </c>
      <c r="G6666" s="15">
        <f t="shared" si="208"/>
        <v>7.2680266756333836E-2</v>
      </c>
      <c r="H6666" s="15">
        <f t="shared" si="209"/>
        <v>0.14833490142993888</v>
      </c>
    </row>
    <row r="6667" spans="1:8">
      <c r="A6667" s="1">
        <v>6666</v>
      </c>
      <c r="B6667" s="444">
        <f>유형화!$F$71*hourly1!B6668/hourly1!$B$8763+유형화!$F$72*hourly1!C6668/hourly1!$C$8763+유형화!$F$73*hourly1!D6668/hourly1!$D$8763+유형화!$F$74*hourly1!E6668/hourly1!$E$8763</f>
        <v>107.54640746047006</v>
      </c>
      <c r="C6667" s="442">
        <f>hourly1!$F6668*유형화!$G$71/hourly1!$F$8763+유형화!$G$72*hourly1!$G6668/hourly1!$F$8763+유형화!$G$74*hourly1!I6668/hourly1!$I$8763</f>
        <v>0.54848244157685189</v>
      </c>
      <c r="D6667" s="14">
        <v>79.287945000000008</v>
      </c>
      <c r="E6667" s="14">
        <v>16.238024999999968</v>
      </c>
      <c r="F6667" s="1">
        <v>858970</v>
      </c>
      <c r="G6667" s="15">
        <f t="shared" si="208"/>
        <v>9.0728993573797198E-2</v>
      </c>
      <c r="H6667" s="15">
        <f t="shared" si="209"/>
        <v>0.18149394238052857</v>
      </c>
    </row>
    <row r="6668" spans="1:8">
      <c r="A6668" s="1">
        <v>6667</v>
      </c>
      <c r="B6668" s="444">
        <f>유형화!$F$71*hourly1!B6669/hourly1!$B$8763+유형화!$F$72*hourly1!C6669/hourly1!$C$8763+유형화!$F$73*hourly1!D6669/hourly1!$D$8763+유형화!$F$74*hourly1!E6669/hourly1!$E$8763</f>
        <v>118.38443632193054</v>
      </c>
      <c r="C6668" s="442">
        <f>hourly1!$F6669*유형화!$G$71/hourly1!$F$8763+유형화!$G$72*hourly1!$G6669/hourly1!$F$8763+유형화!$G$74*hourly1!I6669/hourly1!$I$8763</f>
        <v>0.67669982585518074</v>
      </c>
      <c r="D6668" s="14">
        <v>156.605751</v>
      </c>
      <c r="E6668" s="14">
        <v>13.549045</v>
      </c>
      <c r="F6668" s="1">
        <v>843383</v>
      </c>
      <c r="G6668" s="15">
        <f t="shared" si="208"/>
        <v>0.17920356210642968</v>
      </c>
      <c r="H6668" s="15">
        <f t="shared" si="209"/>
        <v>0.32667879920313481</v>
      </c>
    </row>
    <row r="6669" spans="1:8">
      <c r="A6669" s="1">
        <v>6668</v>
      </c>
      <c r="B6669" s="444">
        <f>유형화!$F$71*hourly1!B6670/hourly1!$B$8763+유형화!$F$72*hourly1!C6670/hourly1!$C$8763+유형화!$F$73*hourly1!D6670/hourly1!$D$8763+유형화!$F$74*hourly1!E6670/hourly1!$E$8763</f>
        <v>126.68746300273644</v>
      </c>
      <c r="C6669" s="442">
        <f>hourly1!$F6670*유형화!$G$71/hourly1!$F$8763+유형화!$G$72*hourly1!$G6670/hourly1!$F$8763+유형화!$G$74*hourly1!I6670/hourly1!$I$8763</f>
        <v>0.58055809623180177</v>
      </c>
      <c r="D6669" s="14">
        <v>165.83201099999999</v>
      </c>
      <c r="E6669" s="14">
        <v>12.688948</v>
      </c>
      <c r="F6669" s="1">
        <v>850890</v>
      </c>
      <c r="G6669" s="15">
        <f t="shared" si="208"/>
        <v>0.18976114793174251</v>
      </c>
      <c r="H6669" s="15">
        <f t="shared" si="209"/>
        <v>0.34230138069928517</v>
      </c>
    </row>
    <row r="6670" spans="1:8">
      <c r="A6670" s="1">
        <v>6669</v>
      </c>
      <c r="B6670" s="444">
        <f>유형화!$F$71*hourly1!B6671/hourly1!$B$8763+유형화!$F$72*hourly1!C6671/hourly1!$C$8763+유형화!$F$73*hourly1!D6671/hourly1!$D$8763+유형화!$F$74*hourly1!E6671/hourly1!$E$8763</f>
        <v>64.047893113140859</v>
      </c>
      <c r="C6670" s="442">
        <f>hourly1!$F6671*유형화!$G$71/hourly1!$F$8763+유형화!$G$72*hourly1!$G6671/hourly1!$F$8763+유형화!$G$74*hourly1!I6671/hourly1!$I$8763</f>
        <v>0.42048433608713592</v>
      </c>
      <c r="D6670" s="14">
        <v>109.719218</v>
      </c>
      <c r="E6670" s="14">
        <v>10.469184</v>
      </c>
      <c r="F6670" s="1">
        <v>863676</v>
      </c>
      <c r="G6670" s="15">
        <f t="shared" si="208"/>
        <v>0.12555142178100406</v>
      </c>
      <c r="H6670" s="15">
        <f t="shared" si="209"/>
        <v>0.24188542128503507</v>
      </c>
    </row>
    <row r="6671" spans="1:8">
      <c r="A6671" s="1">
        <v>6670</v>
      </c>
      <c r="B6671" s="444">
        <f>유형화!$F$71*hourly1!B6672/hourly1!$B$8763+유형화!$F$72*hourly1!C6672/hourly1!$C$8763+유형화!$F$73*hourly1!D6672/hourly1!$D$8763+유형화!$F$74*hourly1!E6672/hourly1!$E$8763</f>
        <v>62.427643741095181</v>
      </c>
      <c r="C6671" s="442">
        <f>hourly1!$F6672*유형화!$G$71/hourly1!$F$8763+유형화!$G$72*hourly1!$G6672/hourly1!$F$8763+유형화!$G$74*hourly1!I6672/hourly1!$I$8763</f>
        <v>0.41595558943730865</v>
      </c>
      <c r="D6671" s="14">
        <v>63.661121999999992</v>
      </c>
      <c r="E6671" s="14">
        <v>3.0143759999999999</v>
      </c>
      <c r="F6671" s="1">
        <v>922862</v>
      </c>
      <c r="G6671" s="15">
        <f t="shared" si="208"/>
        <v>7.2847259805241732E-2</v>
      </c>
      <c r="H6671" s="15">
        <f t="shared" si="209"/>
        <v>0.14864785735329417</v>
      </c>
    </row>
    <row r="6672" spans="1:8">
      <c r="A6672" s="1">
        <v>6671</v>
      </c>
      <c r="B6672" s="444">
        <f>유형화!$F$71*hourly1!B6673/hourly1!$B$8763+유형화!$F$72*hourly1!C6673/hourly1!$C$8763+유형화!$F$73*hourly1!D6673/hourly1!$D$8763+유형화!$F$74*hourly1!E6673/hourly1!$E$8763</f>
        <v>60.807390762163259</v>
      </c>
      <c r="C6672" s="442">
        <f>hourly1!$F6673*유형화!$G$71/hourly1!$F$8763+유형화!$G$72*hourly1!$G6673/hourly1!$F$8763+유형화!$G$74*hourly1!I6673/hourly1!$I$8763</f>
        <v>0.37947545426134366</v>
      </c>
      <c r="D6672" s="14">
        <v>64.045184000000006</v>
      </c>
      <c r="E6672" s="14">
        <v>0.43415199999999998</v>
      </c>
      <c r="F6672" s="1">
        <v>917076</v>
      </c>
      <c r="G6672" s="15">
        <f t="shared" si="208"/>
        <v>7.3286740973910455E-2</v>
      </c>
      <c r="H6672" s="15">
        <f t="shared" si="209"/>
        <v>0.14947091356621539</v>
      </c>
    </row>
    <row r="6673" spans="1:8">
      <c r="A6673" s="1">
        <v>6672</v>
      </c>
      <c r="B6673" s="444">
        <f>유형화!$F$71*hourly1!B6674/hourly1!$B$8763+유형화!$F$72*hourly1!C6674/hourly1!$C$8763+유형화!$F$73*hourly1!D6674/hourly1!$D$8763+유형화!$F$74*hourly1!E6674/hourly1!$E$8763</f>
        <v>58.955311276841208</v>
      </c>
      <c r="C6673" s="442">
        <f>hourly1!$F6674*유형화!$G$71/hourly1!$F$8763+유형화!$G$72*hourly1!$G6674/hourly1!$F$8763+유형화!$G$74*hourly1!I6674/hourly1!$I$8763</f>
        <v>0.31563371021266418</v>
      </c>
      <c r="D6673" s="14">
        <v>62.773909000000003</v>
      </c>
      <c r="E6673" s="14">
        <v>0.15384</v>
      </c>
      <c r="F6673" s="1">
        <v>955424</v>
      </c>
      <c r="G6673" s="15">
        <f t="shared" si="208"/>
        <v>7.1832024228438887E-2</v>
      </c>
      <c r="H6673" s="15">
        <f t="shared" si="209"/>
        <v>0.14674342599172846</v>
      </c>
    </row>
    <row r="6674" spans="1:8">
      <c r="A6674" s="1">
        <v>6673</v>
      </c>
      <c r="B6674" s="444">
        <f>유형화!$F$71*hourly1!B6675/hourly1!$B$8763+유형화!$F$72*hourly1!C6675/hourly1!$C$8763+유형화!$F$73*hourly1!D6675/hourly1!$D$8763+유형화!$F$74*hourly1!E6675/hourly1!$E$8763</f>
        <v>59.045541143253558</v>
      </c>
      <c r="C6674" s="442">
        <f>hourly1!$F6675*유형화!$G$71/hourly1!$F$8763+유형화!$G$72*hourly1!$G6675/hourly1!$F$8763+유형화!$G$74*hourly1!I6675/hourly1!$I$8763</f>
        <v>0.2757057399925722</v>
      </c>
      <c r="D6674" s="14">
        <v>64.593392999999992</v>
      </c>
      <c r="E6674" s="14">
        <v>0</v>
      </c>
      <c r="F6674" s="1">
        <v>862926</v>
      </c>
      <c r="G6674" s="15">
        <f t="shared" si="208"/>
        <v>7.3914055136714105E-2</v>
      </c>
      <c r="H6674" s="15">
        <f t="shared" si="209"/>
        <v>0.15064433675468525</v>
      </c>
    </row>
    <row r="6675" spans="1:8">
      <c r="A6675" s="1">
        <v>6674</v>
      </c>
      <c r="B6675" s="444">
        <f>유형화!$F$71*hourly1!B6676/hourly1!$B$8763+유형화!$F$72*hourly1!C6676/hourly1!$C$8763+유형화!$F$73*hourly1!D6676/hourly1!$D$8763+유형화!$F$74*hourly1!E6676/hourly1!$E$8763</f>
        <v>59.131035168020588</v>
      </c>
      <c r="C6675" s="442">
        <f>hourly1!$F6676*유형화!$G$71/hourly1!$F$8763+유형화!$G$72*hourly1!$G6676/hourly1!$F$8763+유형화!$G$74*hourly1!I6676/hourly1!$I$8763</f>
        <v>0.26113498635895471</v>
      </c>
      <c r="D6675" s="14">
        <v>87.479229000000004</v>
      </c>
      <c r="E6675" s="14">
        <v>0.47711999999999999</v>
      </c>
      <c r="F6675" s="1">
        <v>755450</v>
      </c>
      <c r="G6675" s="15">
        <f t="shared" si="208"/>
        <v>0.10010225899765383</v>
      </c>
      <c r="H6675" s="15">
        <f t="shared" si="209"/>
        <v>0.1982002212512394</v>
      </c>
    </row>
    <row r="6676" spans="1:8">
      <c r="A6676" s="1">
        <v>6675</v>
      </c>
      <c r="B6676" s="444">
        <f>유형화!$F$71*hourly1!B6677/hourly1!$B$8763+유형화!$F$72*hourly1!C6677/hourly1!$C$8763+유형화!$F$73*hourly1!D6677/hourly1!$D$8763+유형화!$F$74*hourly1!E6677/hourly1!$E$8763</f>
        <v>59.541783767204024</v>
      </c>
      <c r="C6676" s="442">
        <f>hourly1!$F6677*유형화!$G$71/hourly1!$F$8763+유형화!$G$72*hourly1!$G6677/hourly1!$F$8763+유형화!$G$74*hourly1!I6677/hourly1!$I$8763</f>
        <v>0.25176906860188791</v>
      </c>
      <c r="D6676" s="14">
        <v>88.546195999999995</v>
      </c>
      <c r="E6676" s="14">
        <v>0.46944000000000002</v>
      </c>
      <c r="F6676" s="1">
        <v>637291</v>
      </c>
      <c r="G6676" s="15">
        <f t="shared" si="208"/>
        <v>0.10132318661895179</v>
      </c>
      <c r="H6676" s="15">
        <f t="shared" si="209"/>
        <v>0.20035124845322341</v>
      </c>
    </row>
    <row r="6677" spans="1:8">
      <c r="A6677" s="1">
        <v>6676</v>
      </c>
      <c r="B6677" s="444">
        <f>유형화!$F$71*hourly1!B6678/hourly1!$B$8763+유형화!$F$72*hourly1!C6678/hourly1!$C$8763+유형화!$F$73*hourly1!D6678/hourly1!$D$8763+유형화!$F$74*hourly1!E6678/hourly1!$E$8763</f>
        <v>59.448729708858473</v>
      </c>
      <c r="C6677" s="442">
        <f>hourly1!$F6678*유형화!$G$71/hourly1!$F$8763+유형화!$G$72*hourly1!$G6678/hourly1!$F$8763+유형화!$G$74*hourly1!I6678/hourly1!$I$8763</f>
        <v>0.23719318135114575</v>
      </c>
      <c r="D6677" s="14">
        <v>85.630103000000034</v>
      </c>
      <c r="E6677" s="14">
        <v>8.0000000000000007E-5</v>
      </c>
      <c r="F6677" s="1">
        <v>516843</v>
      </c>
      <c r="G6677" s="15">
        <f t="shared" si="208"/>
        <v>9.7986308824255616E-2</v>
      </c>
      <c r="H6677" s="15">
        <f t="shared" si="209"/>
        <v>0.1944587678652448</v>
      </c>
    </row>
    <row r="6678" spans="1:8">
      <c r="A6678" s="1">
        <v>6677</v>
      </c>
      <c r="B6678" s="444">
        <f>유형화!$F$71*hourly1!B6679/hourly1!$B$8763+유형화!$F$72*hourly1!C6679/hourly1!$C$8763+유형화!$F$73*hourly1!D6679/hourly1!$D$8763+유형화!$F$74*hourly1!E6679/hourly1!$E$8763</f>
        <v>59.487979845023297</v>
      </c>
      <c r="C6678" s="442">
        <f>hourly1!$F6679*유형화!$G$71/hourly1!$F$8763+유형화!$G$72*hourly1!$G6679/hourly1!$F$8763+유형화!$G$74*hourly1!I6679/hourly1!$I$8763</f>
        <v>0.23720499681913115</v>
      </c>
      <c r="D6678" s="14">
        <v>102.785025</v>
      </c>
      <c r="E6678" s="14">
        <v>0</v>
      </c>
      <c r="F6678" s="1">
        <v>573217</v>
      </c>
      <c r="G6678" s="15">
        <f t="shared" si="208"/>
        <v>0.1176166423875355</v>
      </c>
      <c r="H6678" s="15">
        <f t="shared" si="209"/>
        <v>0.22851976116150202</v>
      </c>
    </row>
    <row r="6679" spans="1:8">
      <c r="A6679" s="1">
        <v>6678</v>
      </c>
      <c r="B6679" s="444">
        <f>유형화!$F$71*hourly1!B6680/hourly1!$B$8763+유형화!$F$72*hourly1!C6680/hourly1!$C$8763+유형화!$F$73*hourly1!D6680/hourly1!$D$8763+유형화!$F$74*hourly1!E6680/hourly1!$E$8763</f>
        <v>61.392373608505125</v>
      </c>
      <c r="C6679" s="442">
        <f>hourly1!$F6680*유형화!$G$71/hourly1!$F$8763+유형화!$G$72*hourly1!$G6680/hourly1!$F$8763+유형화!$G$74*hourly1!I6680/hourly1!$I$8763</f>
        <v>0.25176882414392959</v>
      </c>
      <c r="D6679" s="14">
        <v>131.362065</v>
      </c>
      <c r="E6679" s="14">
        <v>5.4000000000000003E-3</v>
      </c>
      <c r="F6679" s="1">
        <v>877666</v>
      </c>
      <c r="G6679" s="15">
        <f t="shared" si="208"/>
        <v>0.150317276494248</v>
      </c>
      <c r="H6679" s="15">
        <f t="shared" si="209"/>
        <v>0.28219348947544748</v>
      </c>
    </row>
    <row r="6680" spans="1:8">
      <c r="A6680" s="1">
        <v>6679</v>
      </c>
      <c r="B6680" s="444">
        <f>유형화!$F$71*hourly1!B6681/hourly1!$B$8763+유형화!$F$72*hourly1!C6681/hourly1!$C$8763+유형화!$F$73*hourly1!D6681/hourly1!$D$8763+유형화!$F$74*hourly1!E6681/hourly1!$E$8763</f>
        <v>72.977092847522087</v>
      </c>
      <c r="C6680" s="442">
        <f>hourly1!$F6681*유형화!$G$71/hourly1!$F$8763+유형화!$G$72*hourly1!$G6681/hourly1!$F$8763+유형화!$G$74*hourly1!I6681/hourly1!$I$8763</f>
        <v>0.320600036607882</v>
      </c>
      <c r="D6680" s="14">
        <v>130.17800399999999</v>
      </c>
      <c r="E6680" s="14">
        <v>0.48295300000000008</v>
      </c>
      <c r="F6680" s="1">
        <v>944727</v>
      </c>
      <c r="G6680" s="15">
        <f t="shared" si="208"/>
        <v>0.1489623585069047</v>
      </c>
      <c r="H6680" s="15">
        <f t="shared" si="209"/>
        <v>0.28004165083021171</v>
      </c>
    </row>
    <row r="6681" spans="1:8">
      <c r="A6681" s="1">
        <v>6680</v>
      </c>
      <c r="B6681" s="444">
        <f>유형화!$F$71*hourly1!B6682/hourly1!$B$8763+유형화!$F$72*hourly1!C6682/hourly1!$C$8763+유형화!$F$73*hourly1!D6682/hourly1!$D$8763+유형화!$F$74*hourly1!E6682/hourly1!$E$8763</f>
        <v>62.818320018301293</v>
      </c>
      <c r="C6681" s="442">
        <f>hourly1!$F6682*유형화!$G$71/hourly1!$F$8763+유형화!$G$72*hourly1!$G6682/hourly1!$F$8763+유형화!$G$74*hourly1!I6682/hourly1!$I$8763</f>
        <v>0.4296121517928001</v>
      </c>
      <c r="D6681" s="14">
        <v>118.54019700000001</v>
      </c>
      <c r="E6681" s="14">
        <v>29.15302100000001</v>
      </c>
      <c r="F6681" s="1">
        <v>904745</v>
      </c>
      <c r="G6681" s="15">
        <f t="shared" si="208"/>
        <v>0.13564524558997781</v>
      </c>
      <c r="H6681" s="15">
        <f t="shared" si="209"/>
        <v>0.25856649346816085</v>
      </c>
    </row>
    <row r="6682" spans="1:8">
      <c r="A6682" s="1">
        <v>6681</v>
      </c>
      <c r="B6682" s="444">
        <f>유형화!$F$71*hourly1!B6683/hourly1!$B$8763+유형화!$F$72*hourly1!C6683/hourly1!$C$8763+유형화!$F$73*hourly1!D6683/hourly1!$D$8763+유형화!$F$74*hourly1!E6683/hourly1!$E$8763</f>
        <v>64.687144063500384</v>
      </c>
      <c r="C6682" s="442">
        <f>hourly1!$F6683*유형화!$G$71/hourly1!$F$8763+유형화!$G$72*hourly1!$G6683/hourly1!$F$8763+유형화!$G$74*hourly1!I6683/hourly1!$I$8763</f>
        <v>0.55482759234297441</v>
      </c>
      <c r="D6682" s="14">
        <v>126.18078</v>
      </c>
      <c r="E6682" s="14">
        <v>91.692953999999915</v>
      </c>
      <c r="F6682" s="1">
        <v>853207</v>
      </c>
      <c r="G6682" s="15">
        <f t="shared" si="208"/>
        <v>0.14438834526177613</v>
      </c>
      <c r="H6682" s="15">
        <f t="shared" si="209"/>
        <v>0.27273260078324035</v>
      </c>
    </row>
    <row r="6683" spans="1:8">
      <c r="A6683" s="1">
        <v>6682</v>
      </c>
      <c r="B6683" s="444">
        <f>유형화!$F$71*hourly1!B6684/hourly1!$B$8763+유형화!$F$72*hourly1!C6684/hourly1!$C$8763+유형화!$F$73*hourly1!D6684/hourly1!$D$8763+유형화!$F$74*hourly1!E6684/hourly1!$E$8763</f>
        <v>68.407043260266178</v>
      </c>
      <c r="C6683" s="442">
        <f>hourly1!$F6684*유형화!$G$71/hourly1!$F$8763+유형화!$G$72*hourly1!$G6684/hourly1!$F$8763+유형화!$G$74*hourly1!I6684/hourly1!$I$8763</f>
        <v>0.65584576931889615</v>
      </c>
      <c r="D6683" s="14">
        <v>138.05110099999999</v>
      </c>
      <c r="E6683" s="14">
        <v>148.80525800000021</v>
      </c>
      <c r="F6683" s="1">
        <v>876497</v>
      </c>
      <c r="G6683" s="15">
        <f t="shared" si="208"/>
        <v>0.15797152335685613</v>
      </c>
      <c r="H6683" s="15">
        <f t="shared" si="209"/>
        <v>0.29423753352642784</v>
      </c>
    </row>
    <row r="6684" spans="1:8">
      <c r="A6684" s="1">
        <v>6683</v>
      </c>
      <c r="B6684" s="444">
        <f>유형화!$F$71*hourly1!B6685/hourly1!$B$8763+유형화!$F$72*hourly1!C6685/hourly1!$C$8763+유형화!$F$73*hourly1!D6685/hourly1!$D$8763+유형화!$F$74*hourly1!E6685/hourly1!$E$8763</f>
        <v>71.759788548333432</v>
      </c>
      <c r="C6684" s="442">
        <f>hourly1!$F6685*유형화!$G$71/hourly1!$F$8763+유형화!$G$72*hourly1!$G6685/hourly1!$F$8763+유형화!$G$74*hourly1!I6685/hourly1!$I$8763</f>
        <v>0.69976370084868167</v>
      </c>
      <c r="D6684" s="14">
        <v>139.95814999999999</v>
      </c>
      <c r="E6684" s="14">
        <v>224.91274899999991</v>
      </c>
      <c r="F6684" s="1">
        <v>863256</v>
      </c>
      <c r="G6684" s="15">
        <f t="shared" si="208"/>
        <v>0.16015375467166593</v>
      </c>
      <c r="H6684" s="15">
        <f t="shared" si="209"/>
        <v>0.29763677508758335</v>
      </c>
    </row>
    <row r="6685" spans="1:8">
      <c r="A6685" s="1">
        <v>6684</v>
      </c>
      <c r="B6685" s="444">
        <f>유형화!$F$71*hourly1!B6686/hourly1!$B$8763+유형화!$F$72*hourly1!C6686/hourly1!$C$8763+유형화!$F$73*hourly1!D6686/hourly1!$D$8763+유형화!$F$74*hourly1!E6686/hourly1!$E$8763</f>
        <v>70.370401537560113</v>
      </c>
      <c r="C6685" s="442">
        <f>hourly1!$F6686*유형화!$G$71/hourly1!$F$8763+유형화!$G$72*hourly1!$G6686/hourly1!$F$8763+유형화!$G$74*hourly1!I6686/hourly1!$I$8763</f>
        <v>0.72496307908006818</v>
      </c>
      <c r="D6685" s="14">
        <v>123.75879399999999</v>
      </c>
      <c r="E6685" s="14">
        <v>300.82667099999969</v>
      </c>
      <c r="F6685" s="1">
        <v>865645</v>
      </c>
      <c r="G6685" s="15">
        <f t="shared" si="208"/>
        <v>0.14161687284904267</v>
      </c>
      <c r="H6685" s="15">
        <f t="shared" si="209"/>
        <v>0.26827002971357122</v>
      </c>
    </row>
    <row r="6686" spans="1:8">
      <c r="A6686" s="1">
        <v>6685</v>
      </c>
      <c r="B6686" s="444">
        <f>유형화!$F$71*hourly1!B6687/hourly1!$B$8763+유형화!$F$72*hourly1!C6687/hourly1!$C$8763+유형화!$F$73*hourly1!D6687/hourly1!$D$8763+유형화!$F$74*hourly1!E6687/hourly1!$E$8763</f>
        <v>76.221727880452306</v>
      </c>
      <c r="C6686" s="442">
        <f>hourly1!$F6687*유형화!$G$71/hourly1!$F$8763+유형화!$G$72*hourly1!$G6687/hourly1!$F$8763+유형화!$G$74*hourly1!I6687/hourly1!$I$8763</f>
        <v>0.6537036657161357</v>
      </c>
      <c r="D6686" s="14">
        <v>77.361701000000011</v>
      </c>
      <c r="E6686" s="14">
        <v>309.59424600000028</v>
      </c>
      <c r="F6686" s="1">
        <v>930081</v>
      </c>
      <c r="G6686" s="15">
        <f t="shared" si="208"/>
        <v>8.8524797469363342E-2</v>
      </c>
      <c r="H6686" s="15">
        <f t="shared" si="209"/>
        <v>0.17751516801433026</v>
      </c>
    </row>
    <row r="6687" spans="1:8">
      <c r="A6687" s="1">
        <v>6686</v>
      </c>
      <c r="B6687" s="444">
        <f>유형화!$F$71*hourly1!B6688/hourly1!$B$8763+유형화!$F$72*hourly1!C6688/hourly1!$C$8763+유형화!$F$73*hourly1!D6688/hourly1!$D$8763+유형화!$F$74*hourly1!E6688/hourly1!$E$8763</f>
        <v>64.228608934889266</v>
      </c>
      <c r="C6687" s="442">
        <f>hourly1!$F6688*유형화!$G$71/hourly1!$F$8763+유형화!$G$72*hourly1!$G6688/hourly1!$F$8763+유형화!$G$74*hourly1!I6688/hourly1!$I$8763</f>
        <v>0.59289939328555208</v>
      </c>
      <c r="D6687" s="14">
        <v>62.140389000000013</v>
      </c>
      <c r="E6687" s="14">
        <v>286.39560199999988</v>
      </c>
      <c r="F6687" s="1">
        <v>880046</v>
      </c>
      <c r="G6687" s="15">
        <f t="shared" si="208"/>
        <v>7.1107088905561347E-2</v>
      </c>
      <c r="H6687" s="15">
        <f t="shared" si="209"/>
        <v>0.14538089383726721</v>
      </c>
    </row>
    <row r="6688" spans="1:8">
      <c r="A6688" s="1">
        <v>6687</v>
      </c>
      <c r="B6688" s="444">
        <f>유형화!$F$71*hourly1!B6689/hourly1!$B$8763+유형화!$F$72*hourly1!C6689/hourly1!$C$8763+유형화!$F$73*hourly1!D6689/hourly1!$D$8763+유형화!$F$74*hourly1!E6689/hourly1!$E$8763</f>
        <v>65.144508060569706</v>
      </c>
      <c r="C6688" s="442">
        <f>hourly1!$F6689*유형화!$G$71/hourly1!$F$8763+유형화!$G$72*hourly1!$G6689/hourly1!$F$8763+유형화!$G$74*hourly1!I6689/hourly1!$I$8763</f>
        <v>0.5118808107956041</v>
      </c>
      <c r="D6688" s="14">
        <v>71.339832000000001</v>
      </c>
      <c r="E6688" s="14">
        <v>255.67876199999961</v>
      </c>
      <c r="F6688" s="1">
        <v>895581</v>
      </c>
      <c r="G6688" s="15">
        <f t="shared" si="208"/>
        <v>8.1633988106057875E-2</v>
      </c>
      <c r="H6688" s="15">
        <f t="shared" si="209"/>
        <v>0.16495090648876623</v>
      </c>
    </row>
    <row r="6689" spans="1:8">
      <c r="A6689" s="1">
        <v>6688</v>
      </c>
      <c r="B6689" s="444">
        <f>유형화!$F$71*hourly1!B6690/hourly1!$B$8763+유형화!$F$72*hourly1!C6690/hourly1!$C$8763+유형화!$F$73*hourly1!D6690/hourly1!$D$8763+유형화!$F$74*hourly1!E6690/hourly1!$E$8763</f>
        <v>63.755121049796394</v>
      </c>
      <c r="C6689" s="442">
        <f>hourly1!$F6690*유형화!$G$71/hourly1!$F$8763+유형화!$G$72*hourly1!$G6690/hourly1!$F$8763+유형화!$G$74*hourly1!I6690/hourly1!$I$8763</f>
        <v>0.47644051828834189</v>
      </c>
      <c r="D6689" s="14">
        <v>64.632220000000004</v>
      </c>
      <c r="E6689" s="14">
        <v>201.70740500000011</v>
      </c>
      <c r="F6689" s="1">
        <v>864072</v>
      </c>
      <c r="G6689" s="15">
        <f t="shared" si="208"/>
        <v>7.3958484773949507E-2</v>
      </c>
      <c r="H6689" s="15">
        <f t="shared" si="209"/>
        <v>0.15072738208413713</v>
      </c>
    </row>
    <row r="6690" spans="1:8">
      <c r="A6690" s="1">
        <v>6689</v>
      </c>
      <c r="B6690" s="444">
        <f>유형화!$F$71*hourly1!B6691/hourly1!$B$8763+유형화!$F$72*hourly1!C6691/hourly1!$C$8763+유형화!$F$73*hourly1!D6691/hourly1!$D$8763+유형화!$F$74*hourly1!E6691/hourly1!$E$8763</f>
        <v>62.365726825250583</v>
      </c>
      <c r="C6690" s="442">
        <f>hourly1!$F6691*유형화!$G$71/hourly1!$F$8763+유형화!$G$72*hourly1!$G6691/hourly1!$F$8763+유형화!$G$74*hourly1!I6691/hourly1!$I$8763</f>
        <v>0.36548121397942868</v>
      </c>
      <c r="D6690" s="14">
        <v>70.293664000000007</v>
      </c>
      <c r="E6690" s="14">
        <v>120.11751</v>
      </c>
      <c r="F6690" s="1">
        <v>856140</v>
      </c>
      <c r="G6690" s="15">
        <f t="shared" si="208"/>
        <v>8.043686072749974E-2</v>
      </c>
      <c r="H6690" s="15">
        <f t="shared" si="209"/>
        <v>0.16274849512795575</v>
      </c>
    </row>
    <row r="6691" spans="1:8">
      <c r="A6691" s="1">
        <v>6690</v>
      </c>
      <c r="B6691" s="444">
        <f>유형화!$F$71*hourly1!B6692/hourly1!$B$8763+유형화!$F$72*hourly1!C6692/hourly1!$C$8763+유형화!$F$73*hourly1!D6692/hourly1!$D$8763+유형화!$F$74*hourly1!E6692/hourly1!$E$8763</f>
        <v>61.691554002225374</v>
      </c>
      <c r="C6691" s="442">
        <f>hourly1!$F6692*유형화!$G$71/hourly1!$F$8763+유형화!$G$72*hourly1!$G6692/hourly1!$F$8763+유형화!$G$74*hourly1!I6692/hourly1!$I$8763</f>
        <v>0.49666134722659472</v>
      </c>
      <c r="D6691" s="14">
        <v>75.441427000000019</v>
      </c>
      <c r="E6691" s="14">
        <v>27.787029000000011</v>
      </c>
      <c r="F6691" s="1">
        <v>853707</v>
      </c>
      <c r="G6691" s="15">
        <f t="shared" si="208"/>
        <v>8.6327432820728175E-2</v>
      </c>
      <c r="H6691" s="15">
        <f t="shared" si="209"/>
        <v>0.17352942337625518</v>
      </c>
    </row>
    <row r="6692" spans="1:8">
      <c r="A6692" s="1">
        <v>6691</v>
      </c>
      <c r="B6692" s="444">
        <f>유형화!$F$71*hourly1!B6693/hourly1!$B$8763+유형화!$F$72*hourly1!C6693/hourly1!$C$8763+유형화!$F$73*hourly1!D6693/hourly1!$D$8763+유형화!$F$74*hourly1!E6693/hourly1!$E$8763</f>
        <v>72.594596988329371</v>
      </c>
      <c r="C6692" s="442">
        <f>hourly1!$F6693*유형화!$G$71/hourly1!$F$8763+유형화!$G$72*hourly1!$G6693/hourly1!$F$8763+유형화!$G$74*hourly1!I6693/hourly1!$I$8763</f>
        <v>0.58254936927427936</v>
      </c>
      <c r="D6692" s="14">
        <v>122.337354</v>
      </c>
      <c r="E6692" s="14">
        <v>9.650974999999999</v>
      </c>
      <c r="F6692" s="1">
        <v>846681</v>
      </c>
      <c r="G6692" s="15">
        <f t="shared" si="208"/>
        <v>0.13999032267643399</v>
      </c>
      <c r="H6692" s="15">
        <f t="shared" si="209"/>
        <v>0.26563896878040411</v>
      </c>
    </row>
    <row r="6693" spans="1:8">
      <c r="A6693" s="1">
        <v>6692</v>
      </c>
      <c r="B6693" s="444">
        <f>유형화!$F$71*hourly1!B6694/hourly1!$B$8763+유형화!$F$72*hourly1!C6694/hourly1!$C$8763+유형화!$F$73*hourly1!D6694/hourly1!$D$8763+유형화!$F$74*hourly1!E6694/hourly1!$E$8763</f>
        <v>80.928538291177986</v>
      </c>
      <c r="C6693" s="442">
        <f>hourly1!$F6694*유형화!$G$71/hourly1!$F$8763+유형화!$G$72*hourly1!$G6694/hourly1!$F$8763+유형화!$G$74*hourly1!I6694/hourly1!$I$8763</f>
        <v>0.6129143886229006</v>
      </c>
      <c r="D6693" s="14">
        <v>160.506575</v>
      </c>
      <c r="E6693" s="14">
        <v>6.5085519999999999</v>
      </c>
      <c r="F6693" s="1">
        <v>864087</v>
      </c>
      <c r="G6693" s="15">
        <f t="shared" si="208"/>
        <v>0.18366726507702016</v>
      </c>
      <c r="H6693" s="15">
        <f t="shared" si="209"/>
        <v>0.33332413787510695</v>
      </c>
    </row>
    <row r="6694" spans="1:8">
      <c r="A6694" s="1">
        <v>6693</v>
      </c>
      <c r="B6694" s="444">
        <f>유형화!$F$71*hourly1!B6695/hourly1!$B$8763+유형화!$F$72*hourly1!C6695/hourly1!$C$8763+유형화!$F$73*hourly1!D6695/hourly1!$D$8763+유형화!$F$74*hourly1!E6695/hourly1!$E$8763</f>
        <v>64.047893113140859</v>
      </c>
      <c r="C6694" s="442">
        <f>hourly1!$F6695*유형화!$G$71/hourly1!$F$8763+유형화!$G$72*hourly1!$G6695/hourly1!$F$8763+유형화!$G$74*hourly1!I6695/hourly1!$I$8763</f>
        <v>0.4211191934048889</v>
      </c>
      <c r="D6694" s="14">
        <v>138.41107299999999</v>
      </c>
      <c r="E6694" s="14">
        <v>3.792808</v>
      </c>
      <c r="F6694" s="1">
        <v>848648</v>
      </c>
      <c r="G6694" s="15">
        <f t="shared" si="208"/>
        <v>0.15838343839986485</v>
      </c>
      <c r="H6694" s="15">
        <f t="shared" si="209"/>
        <v>0.29488033294134253</v>
      </c>
    </row>
    <row r="6695" spans="1:8">
      <c r="A6695" s="1">
        <v>6694</v>
      </c>
      <c r="B6695" s="444">
        <f>유형화!$F$71*hourly1!B6696/hourly1!$B$8763+유형화!$F$72*hourly1!C6696/hourly1!$C$8763+유형화!$F$73*hourly1!D6696/hourly1!$D$8763+유형화!$F$74*hourly1!E6696/hourly1!$E$8763</f>
        <v>62.427643741095181</v>
      </c>
      <c r="C6695" s="442">
        <f>hourly1!$F6696*유형화!$G$71/hourly1!$F$8763+유형화!$G$72*hourly1!$G6696/hourly1!$F$8763+유형화!$G$74*hourly1!I6696/hourly1!$I$8763</f>
        <v>0.40602570717040065</v>
      </c>
      <c r="D6695" s="14">
        <v>84.021654999999996</v>
      </c>
      <c r="E6695" s="14">
        <v>0.376392</v>
      </c>
      <c r="F6695" s="1">
        <v>887737</v>
      </c>
      <c r="G6695" s="15">
        <f t="shared" si="208"/>
        <v>9.6145765873422537E-2</v>
      </c>
      <c r="H6695" s="15">
        <f t="shared" si="209"/>
        <v>0.19119021065830749</v>
      </c>
    </row>
    <row r="6696" spans="1:8">
      <c r="A6696" s="1">
        <v>6695</v>
      </c>
      <c r="B6696" s="444">
        <f>유형화!$F$71*hourly1!B6697/hourly1!$B$8763+유형화!$F$72*hourly1!C6697/hourly1!$C$8763+유형화!$F$73*hourly1!D6697/hourly1!$D$8763+유형화!$F$74*hourly1!E6697/hourly1!$E$8763</f>
        <v>60.807390762163259</v>
      </c>
      <c r="C6696" s="442">
        <f>hourly1!$F6697*유형화!$G$71/hourly1!$F$8763+유형화!$G$72*hourly1!$G6697/hourly1!$F$8763+유형화!$G$74*hourly1!I6697/hourly1!$I$8763</f>
        <v>0.39093539888936962</v>
      </c>
      <c r="D6696" s="14">
        <v>59.945682000000012</v>
      </c>
      <c r="E6696" s="14">
        <v>0.30379200000000001</v>
      </c>
      <c r="F6696" s="1">
        <v>938188</v>
      </c>
      <c r="G6696" s="15">
        <f t="shared" si="208"/>
        <v>6.8595691273810794E-2</v>
      </c>
      <c r="H6696" s="15">
        <f t="shared" si="209"/>
        <v>0.14064343913753316</v>
      </c>
    </row>
    <row r="6697" spans="1:8">
      <c r="A6697" s="1">
        <v>6696</v>
      </c>
      <c r="B6697" s="444">
        <f>유형화!$F$71*hourly1!B6698/hourly1!$B$8763+유형화!$F$72*hourly1!C6698/hourly1!$C$8763+유형화!$F$73*hourly1!D6698/hourly1!$D$8763+유형화!$F$74*hourly1!E6698/hourly1!$E$8763</f>
        <v>58.944508652524569</v>
      </c>
      <c r="C6697" s="442">
        <f>hourly1!$F6698*유형화!$G$71/hourly1!$F$8763+유형화!$G$72*hourly1!$G6698/hourly1!$F$8763+유형화!$G$74*hourly1!I6698/hourly1!$I$8763</f>
        <v>0.31547220498820078</v>
      </c>
      <c r="D6697" s="14">
        <v>52.522401000000002</v>
      </c>
      <c r="E6697" s="14">
        <v>4.7999999999999996E-3</v>
      </c>
      <c r="F6697" s="1">
        <v>941438</v>
      </c>
      <c r="G6697" s="15">
        <f t="shared" si="208"/>
        <v>6.010124972729964E-2</v>
      </c>
      <c r="H6697" s="15">
        <f t="shared" si="209"/>
        <v>0.12441888440856134</v>
      </c>
    </row>
    <row r="6698" spans="1:8">
      <c r="A6698" s="1">
        <v>6697</v>
      </c>
      <c r="B6698" s="444">
        <f>유형화!$F$71*hourly1!B6699/hourly1!$B$8763+유형화!$F$72*hourly1!C6699/hourly1!$C$8763+유형화!$F$73*hourly1!D6699/hourly1!$D$8763+유형화!$F$74*hourly1!E6699/hourly1!$E$8763</f>
        <v>58.944508652524569</v>
      </c>
      <c r="C6698" s="442">
        <f>hourly1!$F6699*유형화!$G$71/hourly1!$F$8763+유형화!$G$72*hourly1!$G6699/hourly1!$F$8763+유형화!$G$74*hourly1!I6699/hourly1!$I$8763</f>
        <v>0.26329118703731225</v>
      </c>
      <c r="D6698" s="14">
        <v>60.661454999999989</v>
      </c>
      <c r="E6698" s="14">
        <v>8.0000000000000007E-5</v>
      </c>
      <c r="F6698" s="1">
        <v>858327</v>
      </c>
      <c r="G6698" s="15">
        <f t="shared" si="208"/>
        <v>6.941474849514874E-2</v>
      </c>
      <c r="H6698" s="15">
        <f t="shared" si="209"/>
        <v>0.14219143963123929</v>
      </c>
    </row>
    <row r="6699" spans="1:8">
      <c r="A6699" s="1">
        <v>6698</v>
      </c>
      <c r="B6699" s="444">
        <f>유형화!$F$71*hourly1!B6700/hourly1!$B$8763+유형화!$F$72*hourly1!C6700/hourly1!$C$8763+유형화!$F$73*hourly1!D6700/hourly1!$D$8763+유형화!$F$74*hourly1!E6700/hourly1!$E$8763</f>
        <v>58.702782349869331</v>
      </c>
      <c r="C6699" s="442">
        <f>hourly1!$F6700*유형화!$G$71/hourly1!$F$8763+유형화!$G$72*hourly1!$G6700/hourly1!$F$8763+유형화!$G$74*hourly1!I6700/hourly1!$I$8763</f>
        <v>0.24398145290971338</v>
      </c>
      <c r="D6699" s="14">
        <v>68.25288900000001</v>
      </c>
      <c r="E6699" s="14">
        <v>0.47616000000000003</v>
      </c>
      <c r="F6699" s="1">
        <v>752673</v>
      </c>
      <c r="G6699" s="15">
        <f t="shared" si="208"/>
        <v>7.8101607091394451E-2</v>
      </c>
      <c r="H6699" s="15">
        <f t="shared" si="209"/>
        <v>0.15843528729884415</v>
      </c>
    </row>
    <row r="6700" spans="1:8">
      <c r="A6700" s="1">
        <v>6699</v>
      </c>
      <c r="B6700" s="444">
        <f>유형화!$F$71*hourly1!B6701/hourly1!$B$8763+유형화!$F$72*hourly1!C6701/hourly1!$C$8763+유형화!$F$73*hourly1!D6701/hourly1!$D$8763+유형화!$F$74*hourly1!E6701/hourly1!$E$8763</f>
        <v>59.052008290298552</v>
      </c>
      <c r="C6700" s="442">
        <f>hourly1!$F6701*유형화!$G$71/hourly1!$F$8763+유형화!$G$72*hourly1!$G6701/hourly1!$F$8763+유형화!$G$74*hourly1!I6701/hourly1!$I$8763</f>
        <v>0.23950013110379989</v>
      </c>
      <c r="D6700" s="14">
        <v>59.113618999999993</v>
      </c>
      <c r="E6700" s="14">
        <v>0.42720000000000002</v>
      </c>
      <c r="F6700" s="1">
        <v>618267</v>
      </c>
      <c r="G6700" s="15">
        <f t="shared" si="208"/>
        <v>6.7643563701580284E-2</v>
      </c>
      <c r="H6700" s="15">
        <f t="shared" si="209"/>
        <v>0.13884034049435931</v>
      </c>
    </row>
    <row r="6701" spans="1:8">
      <c r="A6701" s="1">
        <v>6700</v>
      </c>
      <c r="B6701" s="444">
        <f>유형화!$F$71*hourly1!B6702/hourly1!$B$8763+유형화!$F$72*hourly1!C6702/hourly1!$C$8763+유형화!$F$73*hourly1!D6702/hourly1!$D$8763+유형화!$F$74*hourly1!E6702/hourly1!$E$8763</f>
        <v>59.411914220911925</v>
      </c>
      <c r="C6701" s="442">
        <f>hourly1!$F6702*유형화!$G$71/hourly1!$F$8763+유형화!$G$72*hourly1!$G6702/hourly1!$F$8763+유형화!$G$74*hourly1!I6702/hourly1!$I$8763</f>
        <v>0.23957077945375407</v>
      </c>
      <c r="D6701" s="14">
        <v>75.865250000000003</v>
      </c>
      <c r="E6701" s="14">
        <v>8.0000000000000007E-5</v>
      </c>
      <c r="F6701" s="1">
        <v>524929</v>
      </c>
      <c r="G6701" s="15">
        <f t="shared" si="208"/>
        <v>8.6812412400454023E-2</v>
      </c>
      <c r="H6701" s="15">
        <f t="shared" si="209"/>
        <v>0.17441078018525355</v>
      </c>
    </row>
    <row r="6702" spans="1:8">
      <c r="A6702" s="1">
        <v>6701</v>
      </c>
      <c r="B6702" s="444">
        <f>유형화!$F$71*hourly1!B6703/hourly1!$B$8763+유형화!$F$72*hourly1!C6703/hourly1!$C$8763+유형화!$F$73*hourly1!D6703/hourly1!$D$8763+유형화!$F$74*hourly1!E6703/hourly1!$E$8763</f>
        <v>59.723927915907161</v>
      </c>
      <c r="C6702" s="442">
        <f>hourly1!$F6703*유형화!$G$71/hourly1!$F$8763+유형화!$G$72*hourly1!$G6703/hourly1!$F$8763+유형화!$G$74*hourly1!I6703/hourly1!$I$8763</f>
        <v>0.23742541641154857</v>
      </c>
      <c r="D6702" s="14">
        <v>84.792266999999995</v>
      </c>
      <c r="E6702" s="14">
        <v>0</v>
      </c>
      <c r="F6702" s="1">
        <v>568627</v>
      </c>
      <c r="G6702" s="15">
        <f t="shared" si="208"/>
        <v>9.7027575222824791E-2</v>
      </c>
      <c r="H6702" s="15">
        <f t="shared" si="209"/>
        <v>0.19275782613652725</v>
      </c>
    </row>
    <row r="6703" spans="1:8">
      <c r="A6703" s="1">
        <v>6702</v>
      </c>
      <c r="B6703" s="444">
        <f>유형화!$F$71*hourly1!B6704/hourly1!$B$8763+유형화!$F$72*hourly1!C6704/hourly1!$C$8763+유형화!$F$73*hourly1!D6704/hourly1!$D$8763+유형화!$F$74*hourly1!E6704/hourly1!$E$8763</f>
        <v>61.80173716336882</v>
      </c>
      <c r="C6703" s="442">
        <f>hourly1!$F6704*유형화!$G$71/hourly1!$F$8763+유형화!$G$72*hourly1!$G6704/hourly1!$F$8763+유형화!$G$74*hourly1!I6704/hourly1!$I$8763</f>
        <v>0.42248465407407221</v>
      </c>
      <c r="D6703" s="14">
        <v>96.304730999999975</v>
      </c>
      <c r="E6703" s="14">
        <v>0</v>
      </c>
      <c r="F6703" s="1">
        <v>908477</v>
      </c>
      <c r="G6703" s="15">
        <f t="shared" si="208"/>
        <v>0.11020125846401069</v>
      </c>
      <c r="H6703" s="15">
        <f t="shared" si="209"/>
        <v>0.21582246544597186</v>
      </c>
    </row>
    <row r="6704" spans="1:8">
      <c r="A6704" s="1">
        <v>6703</v>
      </c>
      <c r="B6704" s="444">
        <f>유형화!$F$71*hourly1!B6705/hourly1!$B$8763+유형화!$F$72*hourly1!C6705/hourly1!$C$8763+유형화!$F$73*hourly1!D6705/hourly1!$D$8763+유형화!$F$74*hourly1!E6705/hourly1!$E$8763</f>
        <v>73.445273896453031</v>
      </c>
      <c r="C6704" s="442">
        <f>hourly1!$F6705*유형화!$G$71/hourly1!$F$8763+유형화!$G$72*hourly1!$G6705/hourly1!$F$8763+유형화!$G$74*hourly1!I6705/hourly1!$I$8763</f>
        <v>0.76352624051886653</v>
      </c>
      <c r="D6704" s="14">
        <v>77.285726000000011</v>
      </c>
      <c r="E6704" s="14">
        <v>3.031837000000003</v>
      </c>
      <c r="F6704" s="1">
        <v>931563</v>
      </c>
      <c r="G6704" s="15">
        <f t="shared" si="208"/>
        <v>8.8437859470317348E-2</v>
      </c>
      <c r="H6704" s="15">
        <f t="shared" si="209"/>
        <v>0.17735784043896102</v>
      </c>
    </row>
    <row r="6705" spans="1:8">
      <c r="A6705" s="1">
        <v>6704</v>
      </c>
      <c r="B6705" s="444">
        <f>유형화!$F$71*hourly1!B6706/hourly1!$B$8763+유형화!$F$72*hourly1!C6706/hourly1!$C$8763+유형화!$F$73*hourly1!D6706/hourly1!$D$8763+유형화!$F$74*hourly1!E6706/hourly1!$E$8763</f>
        <v>153.75082590645138</v>
      </c>
      <c r="C6705" s="442">
        <f>hourly1!$F6706*유형화!$G$71/hourly1!$F$8763+유형화!$G$72*hourly1!$G6706/hourly1!$F$8763+유형화!$G$74*hourly1!I6706/hourly1!$I$8763</f>
        <v>0.70614584625249477</v>
      </c>
      <c r="D6705" s="14">
        <v>75.015927000000005</v>
      </c>
      <c r="E6705" s="14">
        <v>117.4803520000001</v>
      </c>
      <c r="F6705" s="1">
        <v>890651</v>
      </c>
      <c r="G6705" s="15">
        <f t="shared" si="208"/>
        <v>8.5840534254172415E-2</v>
      </c>
      <c r="H6705" s="15">
        <f t="shared" si="209"/>
        <v>0.17264362791848187</v>
      </c>
    </row>
    <row r="6706" spans="1:8">
      <c r="A6706" s="1">
        <v>6705</v>
      </c>
      <c r="B6706" s="444">
        <f>유형화!$F$71*hourly1!B6707/hourly1!$B$8763+유형화!$F$72*hourly1!C6707/hourly1!$C$8763+유형화!$F$73*hourly1!D6707/hourly1!$D$8763+유형화!$F$74*hourly1!E6707/hourly1!$E$8763</f>
        <v>251.49968924598195</v>
      </c>
      <c r="C6706" s="442">
        <f>hourly1!$F6707*유형화!$G$71/hourly1!$F$8763+유형화!$G$72*hourly1!$G6707/hourly1!$F$8763+유형화!$G$74*hourly1!I6707/hourly1!$I$8763</f>
        <v>0.58577393271647604</v>
      </c>
      <c r="D6706" s="14">
        <v>66.04675899999998</v>
      </c>
      <c r="E6706" s="14">
        <v>407.45931399999938</v>
      </c>
      <c r="F6706" s="1">
        <v>856990</v>
      </c>
      <c r="G6706" s="15">
        <f t="shared" si="208"/>
        <v>7.5577138149830081E-2</v>
      </c>
      <c r="H6706" s="15">
        <f t="shared" si="209"/>
        <v>0.15374724636968731</v>
      </c>
    </row>
    <row r="6707" spans="1:8">
      <c r="A6707" s="1">
        <v>6706</v>
      </c>
      <c r="B6707" s="444">
        <f>유형화!$F$71*hourly1!B6708/hourly1!$B$8763+유형화!$F$72*hourly1!C6708/hourly1!$C$8763+유형화!$F$73*hourly1!D6708/hourly1!$D$8763+유형화!$F$74*hourly1!E6708/hourly1!$E$8763</f>
        <v>311.07702638556015</v>
      </c>
      <c r="C6707" s="442">
        <f>hourly1!$F6708*유형화!$G$71/hourly1!$F$8763+유형화!$G$72*hourly1!$G6708/hourly1!$F$8763+유형화!$G$74*hourly1!I6708/hourly1!$I$8763</f>
        <v>0.49228652760452218</v>
      </c>
      <c r="D6707" s="14">
        <v>60.362921999999998</v>
      </c>
      <c r="E6707" s="14">
        <v>637.55505999999923</v>
      </c>
      <c r="F6707" s="1">
        <v>853798</v>
      </c>
      <c r="G6707" s="15">
        <f t="shared" si="208"/>
        <v>6.9073137943398838E-2</v>
      </c>
      <c r="H6707" s="15">
        <f t="shared" si="209"/>
        <v>0.14154615047957925</v>
      </c>
    </row>
    <row r="6708" spans="1:8">
      <c r="A6708" s="1">
        <v>6707</v>
      </c>
      <c r="B6708" s="444">
        <f>유형화!$F$71*hourly1!B6709/hourly1!$B$8763+유형화!$F$72*hourly1!C6709/hourly1!$C$8763+유형화!$F$73*hourly1!D6709/hourly1!$D$8763+유형화!$F$74*hourly1!E6709/hourly1!$E$8763</f>
        <v>370.37185602293806</v>
      </c>
      <c r="C6708" s="442">
        <f>hourly1!$F6709*유형화!$G$71/hourly1!$F$8763+유형화!$G$72*hourly1!$G6709/hourly1!$F$8763+유형화!$G$74*hourly1!I6709/hourly1!$I$8763</f>
        <v>0.45954920674238964</v>
      </c>
      <c r="D6708" s="14">
        <v>77.695254000000006</v>
      </c>
      <c r="E6708" s="14">
        <v>846.6397929999996</v>
      </c>
      <c r="F6708" s="1">
        <v>844022</v>
      </c>
      <c r="G6708" s="15">
        <f t="shared" si="208"/>
        <v>8.8906481317942349E-2</v>
      </c>
      <c r="H6708" s="15">
        <f t="shared" si="209"/>
        <v>0.17820552634175715</v>
      </c>
    </row>
    <row r="6709" spans="1:8">
      <c r="A6709" s="1">
        <v>6708</v>
      </c>
      <c r="B6709" s="444">
        <f>유형화!$F$71*hourly1!B6710/hourly1!$B$8763+유형화!$F$72*hourly1!C6710/hourly1!$C$8763+유형화!$F$73*hourly1!D6710/hourly1!$D$8763+유형화!$F$74*hourly1!E6710/hourly1!$E$8763</f>
        <v>312.81237174171872</v>
      </c>
      <c r="C6709" s="442">
        <f>hourly1!$F6710*유형화!$G$71/hourly1!$F$8763+유형화!$G$72*hourly1!$G6710/hourly1!$F$8763+유형화!$G$74*hourly1!I6710/hourly1!$I$8763</f>
        <v>0.44341604081117086</v>
      </c>
      <c r="D6709" s="14">
        <v>85.137361999999996</v>
      </c>
      <c r="E6709" s="14">
        <v>996.53628300000173</v>
      </c>
      <c r="F6709" s="1">
        <v>759600</v>
      </c>
      <c r="G6709" s="15">
        <f t="shared" si="208"/>
        <v>9.7422466552614578E-2</v>
      </c>
      <c r="H6709" s="15">
        <f t="shared" si="209"/>
        <v>0.1934588558852873</v>
      </c>
    </row>
    <row r="6710" spans="1:8">
      <c r="A6710" s="1">
        <v>6709</v>
      </c>
      <c r="B6710" s="444">
        <f>유형화!$F$71*hourly1!B6711/hourly1!$B$8763+유형화!$F$72*hourly1!C6711/hourly1!$C$8763+유형화!$F$73*hourly1!D6711/hourly1!$D$8763+유형화!$F$74*hourly1!E6711/hourly1!$E$8763</f>
        <v>191.66455875921588</v>
      </c>
      <c r="C6710" s="442">
        <f>hourly1!$F6711*유형화!$G$71/hourly1!$F$8763+유형화!$G$72*hourly1!$G6711/hourly1!$F$8763+유형화!$G$74*hourly1!I6711/hourly1!$I$8763</f>
        <v>0.55539147536682976</v>
      </c>
      <c r="D6710" s="14">
        <v>56.218485000000001</v>
      </c>
      <c r="E6710" s="14">
        <v>987.86274400000207</v>
      </c>
      <c r="F6710" s="1">
        <v>877779</v>
      </c>
      <c r="G6710" s="15">
        <f t="shared" si="208"/>
        <v>6.433066923721649E-2</v>
      </c>
      <c r="H6710" s="15">
        <f t="shared" si="209"/>
        <v>0.13253620183964399</v>
      </c>
    </row>
    <row r="6711" spans="1:8">
      <c r="A6711" s="1">
        <v>6710</v>
      </c>
      <c r="B6711" s="444">
        <f>유형화!$F$71*hourly1!B6712/hourly1!$B$8763+유형화!$F$72*hourly1!C6712/hourly1!$C$8763+유형화!$F$73*hourly1!D6712/hourly1!$D$8763+유형화!$F$74*hourly1!E6712/hourly1!$E$8763</f>
        <v>250.51780213637068</v>
      </c>
      <c r="C6711" s="442">
        <f>hourly1!$F6712*유형화!$G$71/hourly1!$F$8763+유형화!$G$72*hourly1!$G6712/hourly1!$F$8763+유형화!$G$74*hourly1!I6712/hourly1!$I$8763</f>
        <v>0.51800423819352992</v>
      </c>
      <c r="D6711" s="14">
        <v>53.210318000000001</v>
      </c>
      <c r="E6711" s="14">
        <v>956.95028999999886</v>
      </c>
      <c r="F6711" s="1">
        <v>894076</v>
      </c>
      <c r="G6711" s="15">
        <f t="shared" si="208"/>
        <v>6.0888431398766922E-2</v>
      </c>
      <c r="H6711" s="15">
        <f t="shared" si="209"/>
        <v>0.1259355995265091</v>
      </c>
    </row>
    <row r="6712" spans="1:8">
      <c r="A6712" s="1">
        <v>6711</v>
      </c>
      <c r="B6712" s="444">
        <f>유형화!$F$71*hourly1!B6713/hourly1!$B$8763+유형화!$F$72*hourly1!C6713/hourly1!$C$8763+유형화!$F$73*hourly1!D6713/hourly1!$D$8763+유형화!$F$74*hourly1!E6713/hourly1!$E$8763</f>
        <v>363.75266206359385</v>
      </c>
      <c r="C6712" s="442">
        <f>hourly1!$F6713*유형화!$G$71/hourly1!$F$8763+유형화!$G$72*hourly1!$G6713/hourly1!$F$8763+유형화!$G$74*hourly1!I6713/hourly1!$I$8763</f>
        <v>0.38991397205352774</v>
      </c>
      <c r="D6712" s="14">
        <v>52.005747999999997</v>
      </c>
      <c r="E6712" s="14">
        <v>829.93116400000042</v>
      </c>
      <c r="F6712" s="1">
        <v>896786</v>
      </c>
      <c r="G6712" s="15">
        <f t="shared" si="208"/>
        <v>5.9510045014945404E-2</v>
      </c>
      <c r="H6712" s="15">
        <f t="shared" si="209"/>
        <v>0.12327798215112162</v>
      </c>
    </row>
    <row r="6713" spans="1:8">
      <c r="A6713" s="1">
        <v>6712</v>
      </c>
      <c r="B6713" s="444">
        <f>유형화!$F$71*hourly1!B6714/hourly1!$B$8763+유형화!$F$72*hourly1!C6714/hourly1!$C$8763+유형화!$F$73*hourly1!D6714/hourly1!$D$8763+유형화!$F$74*hourly1!E6714/hourly1!$E$8763</f>
        <v>306.21222214177078</v>
      </c>
      <c r="C6713" s="442">
        <f>hourly1!$F6714*유형화!$G$71/hourly1!$F$8763+유형화!$G$72*hourly1!$G6714/hourly1!$F$8763+유형화!$G$74*hourly1!I6714/hourly1!$I$8763</f>
        <v>0.36860180130335296</v>
      </c>
      <c r="D6713" s="14">
        <v>48.417485999999982</v>
      </c>
      <c r="E6713" s="14">
        <v>652.29424700000004</v>
      </c>
      <c r="F6713" s="1">
        <v>848005</v>
      </c>
      <c r="G6713" s="15">
        <f t="shared" si="208"/>
        <v>5.5404005945082997E-2</v>
      </c>
      <c r="H6713" s="15">
        <f t="shared" si="209"/>
        <v>0.11531157383931417</v>
      </c>
    </row>
    <row r="6714" spans="1:8">
      <c r="A6714" s="1">
        <v>6713</v>
      </c>
      <c r="B6714" s="444">
        <f>유형화!$F$71*hourly1!B6715/hourly1!$B$8763+유형화!$F$72*hourly1!C6715/hourly1!$C$8763+유형화!$F$73*hourly1!D6715/hourly1!$D$8763+유형화!$F$74*hourly1!E6715/hourly1!$E$8763</f>
        <v>263.2591014573112</v>
      </c>
      <c r="C6714" s="442">
        <f>hourly1!$F6715*유형화!$G$71/hourly1!$F$8763+유형화!$G$72*hourly1!$G6715/hourly1!$F$8763+유형화!$G$74*hourly1!I6715/hourly1!$I$8763</f>
        <v>0.38995854488792792</v>
      </c>
      <c r="D6714" s="14">
        <v>38.712987000000012</v>
      </c>
      <c r="E6714" s="14">
        <v>376.56581100000051</v>
      </c>
      <c r="F6714" s="1">
        <v>851191</v>
      </c>
      <c r="G6714" s="15">
        <f t="shared" si="208"/>
        <v>4.4299172449802991E-2</v>
      </c>
      <c r="H6714" s="15">
        <f t="shared" si="209"/>
        <v>9.3386347970113442E-2</v>
      </c>
    </row>
    <row r="6715" spans="1:8">
      <c r="A6715" s="1">
        <v>6714</v>
      </c>
      <c r="B6715" s="444">
        <f>유형화!$F$71*hourly1!B6716/hourly1!$B$8763+유형화!$F$72*hourly1!C6716/hourly1!$C$8763+유형화!$F$73*hourly1!D6716/hourly1!$D$8763+유형화!$F$74*hourly1!E6716/hourly1!$E$8763</f>
        <v>150.29689688233054</v>
      </c>
      <c r="C6715" s="442">
        <f>hourly1!$F6716*유형화!$G$71/hourly1!$F$8763+유형화!$G$72*hourly1!$G6716/hourly1!$F$8763+유형화!$G$74*hourly1!I6716/hourly1!$I$8763</f>
        <v>0.5181561280716328</v>
      </c>
      <c r="D6715" s="14">
        <v>33.260375000000018</v>
      </c>
      <c r="E6715" s="14">
        <v>85.733170000000072</v>
      </c>
      <c r="F6715" s="1">
        <v>857690</v>
      </c>
      <c r="G6715" s="15">
        <f t="shared" si="208"/>
        <v>3.8059762422106992E-2</v>
      </c>
      <c r="H6715" s="15">
        <f t="shared" si="209"/>
        <v>8.081780844068169E-2</v>
      </c>
    </row>
    <row r="6716" spans="1:8">
      <c r="A6716" s="1">
        <v>6715</v>
      </c>
      <c r="B6716" s="444">
        <f>유형화!$F$71*hourly1!B6717/hourly1!$B$8763+유형화!$F$72*hourly1!C6717/hourly1!$C$8763+유형화!$F$73*hourly1!D6717/hourly1!$D$8763+유형화!$F$74*hourly1!E6717/hourly1!$E$8763</f>
        <v>118.3856987321178</v>
      </c>
      <c r="C6716" s="442">
        <f>hourly1!$F6717*유형화!$G$71/hourly1!$F$8763+유형화!$G$72*hourly1!$G6717/hourly1!$F$8763+유형화!$G$74*hourly1!I6717/hourly1!$I$8763</f>
        <v>0.64112475552689863</v>
      </c>
      <c r="D6716" s="14">
        <v>59.538014999999987</v>
      </c>
      <c r="E6716" s="14">
        <v>16.528959999999991</v>
      </c>
      <c r="F6716" s="1">
        <v>835163</v>
      </c>
      <c r="G6716" s="15">
        <f t="shared" si="208"/>
        <v>6.8129198963747126E-2</v>
      </c>
      <c r="H6716" s="15">
        <f t="shared" si="209"/>
        <v>0.13976049992260486</v>
      </c>
    </row>
    <row r="6717" spans="1:8">
      <c r="A6717" s="1">
        <v>6716</v>
      </c>
      <c r="B6717" s="444">
        <f>유형화!$F$71*hourly1!B6718/hourly1!$B$8763+유형화!$F$72*hourly1!C6718/hourly1!$C$8763+유형화!$F$73*hourly1!D6718/hourly1!$D$8763+유형화!$F$74*hourly1!E6718/hourly1!$E$8763</f>
        <v>126.68855949615624</v>
      </c>
      <c r="C6717" s="442">
        <f>hourly1!$F6718*유형화!$G$71/hourly1!$F$8763+유형화!$G$72*hourly1!$G6718/hourly1!$F$8763+유형화!$G$74*hourly1!I6718/hourly1!$I$8763</f>
        <v>0.64653509906041029</v>
      </c>
      <c r="D6717" s="14">
        <v>69.553600999999986</v>
      </c>
      <c r="E6717" s="14">
        <v>18.598800000000001</v>
      </c>
      <c r="F6717" s="1">
        <v>844055</v>
      </c>
      <c r="G6717" s="15">
        <f t="shared" si="208"/>
        <v>7.9590008521011002E-2</v>
      </c>
      <c r="H6717" s="15">
        <f t="shared" si="209"/>
        <v>0.16118695429917768</v>
      </c>
    </row>
    <row r="6718" spans="1:8">
      <c r="A6718" s="1">
        <v>6717</v>
      </c>
      <c r="B6718" s="444">
        <f>유형화!$F$71*hourly1!B6719/hourly1!$B$8763+유형화!$F$72*hourly1!C6719/hourly1!$C$8763+유형화!$F$73*hourly1!D6719/hourly1!$D$8763+유형화!$F$74*hourly1!E6719/hourly1!$E$8763</f>
        <v>64.047893113140859</v>
      </c>
      <c r="C6718" s="442">
        <f>hourly1!$F6719*유형화!$G$71/hourly1!$F$8763+유형화!$G$72*hourly1!$G6719/hourly1!$F$8763+유형화!$G$74*hourly1!I6719/hourly1!$I$8763</f>
        <v>0.55048308550773339</v>
      </c>
      <c r="D6718" s="14">
        <v>44.747340000000001</v>
      </c>
      <c r="E6718" s="14">
        <v>19.305624000000002</v>
      </c>
      <c r="F6718" s="1">
        <v>838758</v>
      </c>
      <c r="G6718" s="15">
        <f t="shared" si="208"/>
        <v>5.1204267222520618E-2</v>
      </c>
      <c r="H6718" s="15">
        <f t="shared" si="209"/>
        <v>0.10708552763874912</v>
      </c>
    </row>
    <row r="6719" spans="1:8">
      <c r="A6719" s="1">
        <v>6718</v>
      </c>
      <c r="B6719" s="444">
        <f>유형화!$F$71*hourly1!B6720/hourly1!$B$8763+유형화!$F$72*hourly1!C6720/hourly1!$C$8763+유형화!$F$73*hourly1!D6720/hourly1!$D$8763+유형화!$F$74*hourly1!E6720/hourly1!$E$8763</f>
        <v>62.427643741095181</v>
      </c>
      <c r="C6719" s="442">
        <f>hourly1!$F6720*유형화!$G$71/hourly1!$F$8763+유형화!$G$72*hourly1!$G6720/hourly1!$F$8763+유형화!$G$74*hourly1!I6720/hourly1!$I$8763</f>
        <v>0.45965953876757831</v>
      </c>
      <c r="D6719" s="14">
        <v>30.158059999999999</v>
      </c>
      <c r="E6719" s="14">
        <v>13.177823999999999</v>
      </c>
      <c r="F6719" s="1">
        <v>903736</v>
      </c>
      <c r="G6719" s="15">
        <f t="shared" si="208"/>
        <v>3.4509791266985036E-2</v>
      </c>
      <c r="H6719" s="15">
        <f t="shared" si="209"/>
        <v>7.3584721997489291E-2</v>
      </c>
    </row>
    <row r="6720" spans="1:8">
      <c r="A6720" s="1">
        <v>6719</v>
      </c>
      <c r="B6720" s="444">
        <f>유형화!$F$71*hourly1!B6721/hourly1!$B$8763+유형화!$F$72*hourly1!C6721/hourly1!$C$8763+유형화!$F$73*hourly1!D6721/hourly1!$D$8763+유형화!$F$74*hourly1!E6721/hourly1!$E$8763</f>
        <v>60.807390762163259</v>
      </c>
      <c r="C6720" s="442">
        <f>hourly1!$F6721*유형화!$G$71/hourly1!$F$8763+유형화!$G$72*hourly1!$G6721/hourly1!$F$8763+유형화!$G$74*hourly1!I6721/hourly1!$I$8763</f>
        <v>0.35293383886681562</v>
      </c>
      <c r="D6720" s="14">
        <v>32.029147000000002</v>
      </c>
      <c r="E6720" s="14">
        <v>5.1259919999999992</v>
      </c>
      <c r="F6720" s="1">
        <v>911629</v>
      </c>
      <c r="G6720" s="15">
        <f t="shared" si="208"/>
        <v>3.6650871356764328E-2</v>
      </c>
      <c r="H6720" s="15">
        <f t="shared" si="209"/>
        <v>7.7954374858265188E-2</v>
      </c>
    </row>
    <row r="6721" spans="1:8">
      <c r="A6721" s="1">
        <v>6720</v>
      </c>
      <c r="B6721" s="444">
        <f>유형화!$F$71*hourly1!B6722/hourly1!$B$8763+유형화!$F$72*hourly1!C6722/hourly1!$C$8763+유형화!$F$73*hourly1!D6722/hourly1!$D$8763+유형화!$F$74*hourly1!E6722/hourly1!$E$8763</f>
        <v>59.372169941330945</v>
      </c>
      <c r="C6721" s="442">
        <f>hourly1!$F6722*유형화!$G$71/hourly1!$F$8763+유형화!$G$72*hourly1!$G6722/hourly1!$F$8763+유형화!$G$74*hourly1!I6722/hourly1!$I$8763</f>
        <v>0.32106198066311836</v>
      </c>
      <c r="D6721" s="14">
        <v>18.170154</v>
      </c>
      <c r="E6721" s="14">
        <v>0.67500000000000004</v>
      </c>
      <c r="F6721" s="1">
        <v>935364</v>
      </c>
      <c r="G6721" s="15">
        <f t="shared" si="208"/>
        <v>2.0792060955809929E-2</v>
      </c>
      <c r="H6721" s="15">
        <f t="shared" si="209"/>
        <v>4.5059504392722861E-2</v>
      </c>
    </row>
    <row r="6722" spans="1:8">
      <c r="A6722" s="1">
        <v>6721</v>
      </c>
      <c r="B6722" s="444">
        <f>유형화!$F$71*hourly1!B6723/hourly1!$B$8763+유형화!$F$72*hourly1!C6723/hourly1!$C$8763+유형화!$F$73*hourly1!D6723/hourly1!$D$8763+유형화!$F$74*hourly1!E6723/hourly1!$E$8763</f>
        <v>59.694344234890444</v>
      </c>
      <c r="C6722" s="442">
        <f>hourly1!$F6723*유형화!$G$71/hourly1!$F$8763+유형화!$G$72*hourly1!$G6723/hourly1!$F$8763+유형화!$G$74*hourly1!I6723/hourly1!$I$8763</f>
        <v>0.26339418532375047</v>
      </c>
      <c r="D6722" s="14">
        <v>12.730764000000001</v>
      </c>
      <c r="E6722" s="14">
        <v>0.19416</v>
      </c>
      <c r="F6722" s="1">
        <v>848103</v>
      </c>
      <c r="G6722" s="15">
        <f t="shared" ref="G6722:G6785" si="210">D6722/$I$1</f>
        <v>1.4567780829046945E-2</v>
      </c>
      <c r="H6722" s="15">
        <f t="shared" ref="H6722:H6785" si="211">G6722/(1-$H$1*(1-G6722))</f>
        <v>3.1806528956713709E-2</v>
      </c>
    </row>
    <row r="6723" spans="1:8">
      <c r="A6723" s="1">
        <v>6722</v>
      </c>
      <c r="B6723" s="444">
        <f>유형화!$F$71*hourly1!B6724/hourly1!$B$8763+유형화!$F$72*hourly1!C6724/hourly1!$C$8763+유형화!$F$73*hourly1!D6724/hourly1!$D$8763+유형화!$F$74*hourly1!E6724/hourly1!$E$8763</f>
        <v>59.648511531320658</v>
      </c>
      <c r="C6723" s="442">
        <f>hourly1!$F6724*유형화!$G$71/hourly1!$F$8763+유형화!$G$72*hourly1!$G6724/hourly1!$F$8763+유형화!$G$74*hourly1!I6724/hourly1!$I$8763</f>
        <v>0.2440780138032492</v>
      </c>
      <c r="D6723" s="14">
        <v>26.623336999999999</v>
      </c>
      <c r="E6723" s="14">
        <v>0.62136000000000002</v>
      </c>
      <c r="F6723" s="1">
        <v>743966</v>
      </c>
      <c r="G6723" s="15">
        <f t="shared" si="210"/>
        <v>3.0465016738497091E-2</v>
      </c>
      <c r="H6723" s="15">
        <f t="shared" si="211"/>
        <v>6.5269717914803946E-2</v>
      </c>
    </row>
    <row r="6724" spans="1:8">
      <c r="A6724" s="1">
        <v>6723</v>
      </c>
      <c r="B6724" s="444">
        <f>유형화!$F$71*hourly1!B6725/hourly1!$B$8763+유형화!$F$72*hourly1!C6725/hourly1!$C$8763+유형화!$F$73*hourly1!D6725/hourly1!$D$8763+유형화!$F$74*hourly1!E6725/hourly1!$E$8763</f>
        <v>59.898270369653069</v>
      </c>
      <c r="C6724" s="442">
        <f>hourly1!$F6725*유형화!$G$71/hourly1!$F$8763+유형화!$G$72*hourly1!$G6725/hourly1!$F$8763+유형화!$G$74*hourly1!I6725/hourly1!$I$8763</f>
        <v>0.23971672085487039</v>
      </c>
      <c r="D6724" s="14">
        <v>27.821194999999999</v>
      </c>
      <c r="E6724" s="14">
        <v>0.46951999999999999</v>
      </c>
      <c r="F6724" s="1">
        <v>630857</v>
      </c>
      <c r="G6724" s="15">
        <f t="shared" si="210"/>
        <v>3.1835722597809264E-2</v>
      </c>
      <c r="H6724" s="15">
        <f t="shared" si="211"/>
        <v>6.8096397096614053E-2</v>
      </c>
    </row>
    <row r="6725" spans="1:8">
      <c r="A6725" s="1">
        <v>6724</v>
      </c>
      <c r="B6725" s="444">
        <f>유형화!$F$71*hourly1!B6726/hourly1!$B$8763+유형화!$F$72*hourly1!C6726/hourly1!$C$8763+유형화!$F$73*hourly1!D6726/hourly1!$D$8763+유형화!$F$74*hourly1!E6726/hourly1!$E$8763</f>
        <v>60.382895212994548</v>
      </c>
      <c r="C6725" s="442">
        <f>hourly1!$F6726*유형화!$G$71/hourly1!$F$8763+유형화!$G$72*hourly1!$G6726/hourly1!$F$8763+유형화!$G$74*hourly1!I6726/hourly1!$I$8763</f>
        <v>0.23983186055323852</v>
      </c>
      <c r="D6725" s="14">
        <v>24.325990999999998</v>
      </c>
      <c r="E6725" s="14">
        <v>0</v>
      </c>
      <c r="F6725" s="1">
        <v>525491</v>
      </c>
      <c r="G6725" s="15">
        <f t="shared" si="210"/>
        <v>2.7836169560394686E-2</v>
      </c>
      <c r="H6725" s="15">
        <f t="shared" si="211"/>
        <v>5.9822862061837581E-2</v>
      </c>
    </row>
    <row r="6726" spans="1:8">
      <c r="A6726" s="1">
        <v>6725</v>
      </c>
      <c r="B6726" s="444">
        <f>유형화!$F$71*hourly1!B6727/hourly1!$B$8763+유형화!$F$72*hourly1!C6727/hourly1!$C$8763+유형화!$F$73*hourly1!D6727/hourly1!$D$8763+유형화!$F$74*hourly1!E6727/hourly1!$E$8763</f>
        <v>60.906654772140882</v>
      </c>
      <c r="C6726" s="442">
        <f>hourly1!$F6727*유형화!$G$71/hourly1!$F$8763+유형화!$G$72*hourly1!$G6727/hourly1!$F$8763+유형화!$G$74*hourly1!I6727/hourly1!$I$8763</f>
        <v>0.23761723442284269</v>
      </c>
      <c r="D6726" s="14">
        <v>21.793790000000001</v>
      </c>
      <c r="E6726" s="14">
        <v>1.7999999999999999E-2</v>
      </c>
      <c r="F6726" s="1">
        <v>577527</v>
      </c>
      <c r="G6726" s="15">
        <f t="shared" si="210"/>
        <v>2.4938578403800041E-2</v>
      </c>
      <c r="H6726" s="15">
        <f t="shared" si="211"/>
        <v>5.3779827897315564E-2</v>
      </c>
    </row>
    <row r="6727" spans="1:8">
      <c r="A6727" s="1">
        <v>6726</v>
      </c>
      <c r="B6727" s="444">
        <f>유형화!$F$71*hourly1!B6728/hourly1!$B$8763+유형화!$F$72*hourly1!C6728/hourly1!$C$8763+유형화!$F$73*hourly1!D6728/hourly1!$D$8763+유형화!$F$74*hourly1!E6728/hourly1!$E$8763</f>
        <v>62.259815323915504</v>
      </c>
      <c r="C6727" s="442">
        <f>hourly1!$F6728*유형화!$G$71/hourly1!$F$8763+유형화!$G$72*hourly1!$G6728/hourly1!$F$8763+유형화!$G$74*hourly1!I6728/hourly1!$I$8763</f>
        <v>0.42260509036153648</v>
      </c>
      <c r="D6727" s="14">
        <v>25.856636000000002</v>
      </c>
      <c r="E6727" s="14">
        <v>8.0000000000000007E-5</v>
      </c>
      <c r="F6727" s="1">
        <v>912421</v>
      </c>
      <c r="G6727" s="15">
        <f t="shared" si="210"/>
        <v>2.9587682736436329E-2</v>
      </c>
      <c r="H6727" s="15">
        <f t="shared" si="211"/>
        <v>6.3455676024263843E-2</v>
      </c>
    </row>
    <row r="6728" spans="1:8">
      <c r="A6728" s="1">
        <v>6727</v>
      </c>
      <c r="B6728" s="444">
        <f>유형화!$F$71*hourly1!B6729/hourly1!$B$8763+유형화!$F$72*hourly1!C6729/hourly1!$C$8763+유형화!$F$73*hourly1!D6729/hourly1!$D$8763+유형화!$F$74*hourly1!E6729/hourly1!$E$8763</f>
        <v>73.594407822202626</v>
      </c>
      <c r="C6728" s="442">
        <f>hourly1!$F6729*유형화!$G$71/hourly1!$F$8763+유형화!$G$72*hourly1!$G6729/hourly1!$F$8763+유형화!$G$74*hourly1!I6729/hourly1!$I$8763</f>
        <v>0.98001560085440553</v>
      </c>
      <c r="D6728" s="14">
        <v>27.235210999999989</v>
      </c>
      <c r="E6728" s="14">
        <v>3.6228580000000021</v>
      </c>
      <c r="F6728" s="1">
        <v>947307</v>
      </c>
      <c r="G6728" s="15">
        <f t="shared" si="210"/>
        <v>3.1165182598691509E-2</v>
      </c>
      <c r="H6728" s="15">
        <f t="shared" si="211"/>
        <v>6.6714744750008867E-2</v>
      </c>
    </row>
    <row r="6729" spans="1:8">
      <c r="A6729" s="1">
        <v>6728</v>
      </c>
      <c r="B6729" s="444">
        <f>유형화!$F$71*hourly1!B6730/hourly1!$B$8763+유형화!$F$72*hourly1!C6730/hourly1!$C$8763+유형화!$F$73*hourly1!D6730/hourly1!$D$8763+유형화!$F$74*hourly1!E6730/hourly1!$E$8763</f>
        <v>154.04735884566463</v>
      </c>
      <c r="C6729" s="442">
        <f>hourly1!$F6730*유형화!$G$71/hourly1!$F$8763+유형화!$G$72*hourly1!$G6730/hourly1!$F$8763+유형화!$G$74*hourly1!I6730/hourly1!$I$8763</f>
        <v>1.1872266408679415</v>
      </c>
      <c r="D6729" s="14">
        <v>25.006356</v>
      </c>
      <c r="E6729" s="14">
        <v>133.500067</v>
      </c>
      <c r="F6729" s="1">
        <v>912770</v>
      </c>
      <c r="G6729" s="15">
        <f t="shared" si="210"/>
        <v>2.8614709497491512E-2</v>
      </c>
      <c r="H6729" s="15">
        <f t="shared" si="211"/>
        <v>6.1439487338801071E-2</v>
      </c>
    </row>
    <row r="6730" spans="1:8">
      <c r="A6730" s="1">
        <v>6729</v>
      </c>
      <c r="B6730" s="444">
        <f>유형화!$F$71*hourly1!B6731/hourly1!$B$8763+유형화!$F$72*hourly1!C6731/hourly1!$C$8763+유형화!$F$73*hourly1!D6731/hourly1!$D$8763+유형화!$F$74*hourly1!E6731/hourly1!$E$8763</f>
        <v>252.19419158639741</v>
      </c>
      <c r="C6730" s="442">
        <f>hourly1!$F6731*유형화!$G$71/hourly1!$F$8763+유형화!$G$72*hourly1!$G6731/hourly1!$F$8763+유형화!$G$74*hourly1!I6731/hourly1!$I$8763</f>
        <v>0.97220199113266204</v>
      </c>
      <c r="D6730" s="14">
        <v>21.112171</v>
      </c>
      <c r="E6730" s="14">
        <v>469.870212000001</v>
      </c>
      <c r="F6730" s="1">
        <v>883744</v>
      </c>
      <c r="G6730" s="15">
        <f t="shared" si="210"/>
        <v>2.4158603517696255E-2</v>
      </c>
      <c r="H6730" s="15">
        <f t="shared" si="211"/>
        <v>5.21460594042438E-2</v>
      </c>
    </row>
    <row r="6731" spans="1:8">
      <c r="A6731" s="1">
        <v>6730</v>
      </c>
      <c r="B6731" s="444">
        <f>유형화!$F$71*hourly1!B6732/hourly1!$B$8763+유형화!$F$72*hourly1!C6732/hourly1!$C$8763+유형화!$F$73*hourly1!D6732/hourly1!$D$8763+유형화!$F$74*hourly1!E6732/hourly1!$E$8763</f>
        <v>311.28050887331415</v>
      </c>
      <c r="C6731" s="442">
        <f>hourly1!$F6732*유형화!$G$71/hourly1!$F$8763+유형화!$G$72*hourly1!$G6732/hourly1!$F$8763+유형화!$G$74*hourly1!I6732/hourly1!$I$8763</f>
        <v>0.57357816963391062</v>
      </c>
      <c r="D6731" s="14">
        <v>14.457769000000001</v>
      </c>
      <c r="E6731" s="14">
        <v>835.16192699999942</v>
      </c>
      <c r="F6731" s="1">
        <v>867770</v>
      </c>
      <c r="G6731" s="15">
        <f t="shared" si="210"/>
        <v>1.6543988253100068E-2</v>
      </c>
      <c r="H6731" s="15">
        <f t="shared" si="211"/>
        <v>3.6035759778975267E-2</v>
      </c>
    </row>
    <row r="6732" spans="1:8">
      <c r="A6732" s="1">
        <v>6731</v>
      </c>
      <c r="B6732" s="444">
        <f>유형화!$F$71*hourly1!B6733/hourly1!$B$8763+유형화!$F$72*hourly1!C6733/hourly1!$C$8763+유형화!$F$73*hourly1!D6733/hourly1!$D$8763+유형화!$F$74*hourly1!E6733/hourly1!$E$8763</f>
        <v>370.49025567095737</v>
      </c>
      <c r="C6732" s="442">
        <f>hourly1!$F6733*유형화!$G$71/hourly1!$F$8763+유형화!$G$72*hourly1!$G6733/hourly1!$F$8763+유형화!$G$74*hourly1!I6733/hourly1!$I$8763</f>
        <v>0.46870260904769123</v>
      </c>
      <c r="D6732" s="14">
        <v>12.630680999999999</v>
      </c>
      <c r="E6732" s="14">
        <v>1015.2727640000001</v>
      </c>
      <c r="F6732" s="1">
        <v>851084</v>
      </c>
      <c r="G6732" s="15">
        <f t="shared" si="210"/>
        <v>1.4453256106986782E-2</v>
      </c>
      <c r="H6732" s="15">
        <f t="shared" si="211"/>
        <v>3.1560822116092811E-2</v>
      </c>
    </row>
    <row r="6733" spans="1:8">
      <c r="A6733" s="1">
        <v>6732</v>
      </c>
      <c r="B6733" s="444">
        <f>유형화!$F$71*hourly1!B6734/hourly1!$B$8763+유형화!$F$72*hourly1!C6734/hourly1!$C$8763+유형화!$F$73*hourly1!D6734/hourly1!$D$8763+유형화!$F$74*hourly1!E6734/hourly1!$E$8763</f>
        <v>312.81723743126901</v>
      </c>
      <c r="C6733" s="442">
        <f>hourly1!$F6734*유형화!$G$71/hourly1!$F$8763+유형화!$G$72*hourly1!$G6734/hourly1!$F$8763+유형화!$G$74*hourly1!I6734/hourly1!$I$8763</f>
        <v>0.44409416718754791</v>
      </c>
      <c r="D6733" s="14">
        <v>16.453195000000001</v>
      </c>
      <c r="E6733" s="14">
        <v>1081.367092</v>
      </c>
      <c r="F6733" s="1">
        <v>863201</v>
      </c>
      <c r="G6733" s="15">
        <f t="shared" si="210"/>
        <v>1.8827349143976831E-2</v>
      </c>
      <c r="H6733" s="15">
        <f t="shared" si="211"/>
        <v>4.0897453975931794E-2</v>
      </c>
    </row>
    <row r="6734" spans="1:8">
      <c r="A6734" s="1">
        <v>6733</v>
      </c>
      <c r="B6734" s="444">
        <f>유형화!$F$71*hourly1!B6735/hourly1!$B$8763+유형화!$F$72*hourly1!C6735/hourly1!$C$8763+유형화!$F$73*hourly1!D6735/hourly1!$D$8763+유형화!$F$74*hourly1!E6735/hourly1!$E$8763</f>
        <v>191.71071247566186</v>
      </c>
      <c r="C6734" s="442">
        <f>hourly1!$F6735*유형화!$G$71/hourly1!$F$8763+유형화!$G$72*hourly1!$G6735/hourly1!$F$8763+유형화!$G$74*hourly1!I6735/hourly1!$I$8763</f>
        <v>0.55571904903097691</v>
      </c>
      <c r="D6734" s="14">
        <v>19.109038000000002</v>
      </c>
      <c r="E6734" s="14">
        <v>1088.3276669999991</v>
      </c>
      <c r="F6734" s="1">
        <v>893456</v>
      </c>
      <c r="G6734" s="15">
        <f t="shared" si="210"/>
        <v>2.1866423526343711E-2</v>
      </c>
      <c r="H6734" s="15">
        <f t="shared" si="211"/>
        <v>4.7327203022791607E-2</v>
      </c>
    </row>
    <row r="6735" spans="1:8">
      <c r="A6735" s="1">
        <v>6734</v>
      </c>
      <c r="B6735" s="444">
        <f>유형화!$F$71*hourly1!B6736/hourly1!$B$8763+유형화!$F$72*hourly1!C6736/hourly1!$C$8763+유형화!$F$73*hourly1!D6736/hourly1!$D$8763+유형화!$F$74*hourly1!E6736/hourly1!$E$8763</f>
        <v>250.52030892231389</v>
      </c>
      <c r="C6735" s="442">
        <f>hourly1!$F6736*유형화!$G$71/hourly1!$F$8763+유형화!$G$72*hourly1!$G6736/hourly1!$F$8763+유형화!$G$74*hourly1!I6736/hourly1!$I$8763</f>
        <v>0.51834631636320394</v>
      </c>
      <c r="D6735" s="14">
        <v>15.056272999999999</v>
      </c>
      <c r="E6735" s="14">
        <v>1025.8294739999999</v>
      </c>
      <c r="F6735" s="1">
        <v>892612</v>
      </c>
      <c r="G6735" s="15">
        <f t="shared" si="210"/>
        <v>1.7228854856338325E-2</v>
      </c>
      <c r="H6735" s="15">
        <f t="shared" si="211"/>
        <v>3.7496756575980596E-2</v>
      </c>
    </row>
    <row r="6736" spans="1:8">
      <c r="A6736" s="1">
        <v>6735</v>
      </c>
      <c r="B6736" s="444">
        <f>유형화!$F$71*hourly1!B6737/hourly1!$B$8763+유형화!$F$72*hourly1!C6737/hourly1!$C$8763+유형화!$F$73*hourly1!D6737/hourly1!$D$8763+유형화!$F$74*hourly1!E6737/hourly1!$E$8763</f>
        <v>363.75520131151336</v>
      </c>
      <c r="C6736" s="442">
        <f>hourly1!$F6737*유형화!$G$71/hourly1!$F$8763+유형화!$G$72*hourly1!$G6737/hourly1!$F$8763+유형화!$G$74*hourly1!I6737/hourly1!$I$8763</f>
        <v>0.39011996862640436</v>
      </c>
      <c r="D6736" s="14">
        <v>14.186638</v>
      </c>
      <c r="E6736" s="14">
        <v>904.23643500000003</v>
      </c>
      <c r="F6736" s="1">
        <v>872915</v>
      </c>
      <c r="G6736" s="15">
        <f t="shared" si="210"/>
        <v>1.6233733740176857E-2</v>
      </c>
      <c r="H6736" s="15">
        <f t="shared" si="211"/>
        <v>3.5373117698498463E-2</v>
      </c>
    </row>
    <row r="6737" spans="1:8">
      <c r="A6737" s="1">
        <v>6736</v>
      </c>
      <c r="B6737" s="444">
        <f>유형화!$F$71*hourly1!B6738/hourly1!$B$8763+유형화!$F$72*hourly1!C6738/hourly1!$C$8763+유형화!$F$73*hourly1!D6738/hourly1!$D$8763+유형화!$F$74*hourly1!E6738/hourly1!$E$8763</f>
        <v>306.2146062935816</v>
      </c>
      <c r="C6737" s="442">
        <f>hourly1!$F6738*유형화!$G$71/hourly1!$F$8763+유형화!$G$72*hourly1!$G6738/hourly1!$F$8763+유형화!$G$74*hourly1!I6738/hourly1!$I$8763</f>
        <v>0.3687903598752037</v>
      </c>
      <c r="D6737" s="14">
        <v>12.149832</v>
      </c>
      <c r="E6737" s="14">
        <v>720.08566400000063</v>
      </c>
      <c r="F6737" s="1">
        <v>865218</v>
      </c>
      <c r="G6737" s="15">
        <f t="shared" si="210"/>
        <v>1.3903021820665365E-2</v>
      </c>
      <c r="H6737" s="15">
        <f t="shared" si="211"/>
        <v>3.0379379934434809E-2</v>
      </c>
    </row>
    <row r="6738" spans="1:8">
      <c r="A6738" s="1">
        <v>6737</v>
      </c>
      <c r="B6738" s="444">
        <f>유형화!$F$71*hourly1!B6739/hourly1!$B$8763+유형화!$F$72*hourly1!C6739/hourly1!$C$8763+유형화!$F$73*hourly1!D6739/hourly1!$D$8763+유형화!$F$74*hourly1!E6739/hourly1!$E$8763</f>
        <v>263.26173087738687</v>
      </c>
      <c r="C6738" s="442">
        <f>hourly1!$F6739*유형화!$G$71/hourly1!$F$8763+유형화!$G$72*hourly1!$G6739/hourly1!$F$8763+유형화!$G$74*hourly1!I6739/hourly1!$I$8763</f>
        <v>0.39016959359194303</v>
      </c>
      <c r="D6738" s="14">
        <v>14.055923999999999</v>
      </c>
      <c r="E6738" s="14">
        <v>410.61997600000001</v>
      </c>
      <c r="F6738" s="1">
        <v>841987</v>
      </c>
      <c r="G6738" s="15">
        <f t="shared" si="210"/>
        <v>1.608415804281195E-2</v>
      </c>
      <c r="H6738" s="15">
        <f t="shared" si="211"/>
        <v>3.5053477605000015E-2</v>
      </c>
    </row>
    <row r="6739" spans="1:8">
      <c r="A6739" s="1">
        <v>6738</v>
      </c>
      <c r="B6739" s="444">
        <f>유형화!$F$71*hourly1!B6740/hourly1!$B$8763+유형화!$F$72*hourly1!C6740/hourly1!$C$8763+유형화!$F$73*hourly1!D6740/hourly1!$D$8763+유형화!$F$74*hourly1!E6740/hourly1!$E$8763</f>
        <v>150.30219539823077</v>
      </c>
      <c r="C6739" s="442">
        <f>hourly1!$F6740*유형화!$G$71/hourly1!$F$8763+유형화!$G$72*hourly1!$G6740/hourly1!$F$8763+유형화!$G$74*hourly1!I6740/hourly1!$I$8763</f>
        <v>0.51843138773269892</v>
      </c>
      <c r="D6739" s="14">
        <v>10.933767</v>
      </c>
      <c r="E6739" s="14">
        <v>95.465468000000044</v>
      </c>
      <c r="F6739" s="1">
        <v>817087</v>
      </c>
      <c r="G6739" s="15">
        <f t="shared" si="210"/>
        <v>1.2511481737613399E-2</v>
      </c>
      <c r="H6739" s="15">
        <f t="shared" si="211"/>
        <v>2.7384533637202654E-2</v>
      </c>
    </row>
    <row r="6740" spans="1:8">
      <c r="A6740" s="1">
        <v>6739</v>
      </c>
      <c r="B6740" s="444">
        <f>유형화!$F$71*hourly1!B6741/hourly1!$B$8763+유형화!$F$72*hourly1!C6741/hourly1!$C$8763+유형화!$F$73*hourly1!D6741/hourly1!$D$8763+유형화!$F$74*hourly1!E6741/hourly1!$E$8763</f>
        <v>118.38668341206385</v>
      </c>
      <c r="C6740" s="442">
        <f>hourly1!$F6741*유형화!$G$71/hourly1!$F$8763+유형화!$G$72*hourly1!$G6741/hourly1!$F$8763+유형화!$G$74*hourly1!I6741/hourly1!$I$8763</f>
        <v>0.64145909252789346</v>
      </c>
      <c r="D6740" s="14">
        <v>34.242289000000007</v>
      </c>
      <c r="E6740" s="14">
        <v>18.21052199999998</v>
      </c>
      <c r="F6740" s="1">
        <v>822786</v>
      </c>
      <c r="G6740" s="15">
        <f t="shared" si="210"/>
        <v>3.9183364112074119E-2</v>
      </c>
      <c r="H6740" s="15">
        <f t="shared" si="211"/>
        <v>8.3094673862496846E-2</v>
      </c>
    </row>
    <row r="6741" spans="1:8">
      <c r="A6741" s="1">
        <v>6740</v>
      </c>
      <c r="B6741" s="444">
        <f>유형화!$F$71*hourly1!B6742/hourly1!$B$8763+유형화!$F$72*hourly1!C6742/hourly1!$C$8763+유형화!$F$73*hourly1!D6742/hourly1!$D$8763+유형화!$F$74*hourly1!E6742/hourly1!$E$8763</f>
        <v>126.68939629376607</v>
      </c>
      <c r="C6741" s="442">
        <f>hourly1!$F6742*유형화!$G$71/hourly1!$F$8763+유형화!$G$72*hourly1!$G6742/hourly1!$F$8763+유형화!$G$74*hourly1!I6742/hourly1!$I$8763</f>
        <v>0.64689054093180576</v>
      </c>
      <c r="D6741" s="14">
        <v>29.98922300000001</v>
      </c>
      <c r="E6741" s="14">
        <v>20.978383999999991</v>
      </c>
      <c r="F6741" s="1">
        <v>776487</v>
      </c>
      <c r="G6741" s="15">
        <f t="shared" si="210"/>
        <v>3.4316591517792164E-2</v>
      </c>
      <c r="H6741" s="15">
        <f t="shared" si="211"/>
        <v>7.3189347979672414E-2</v>
      </c>
    </row>
    <row r="6742" spans="1:8">
      <c r="A6742" s="1">
        <v>6741</v>
      </c>
      <c r="B6742" s="444">
        <f>유형화!$F$71*hourly1!B6743/hourly1!$B$8763+유형화!$F$72*hourly1!C6743/hourly1!$C$8763+유형화!$F$73*hourly1!D6743/hourly1!$D$8763+유형화!$F$74*hourly1!E6743/hourly1!$E$8763</f>
        <v>64.411041634492349</v>
      </c>
      <c r="C6742" s="442">
        <f>hourly1!$F6743*유형화!$G$71/hourly1!$F$8763+유형화!$G$72*hourly1!$G6743/hourly1!$F$8763+유형화!$G$74*hourly1!I6743/hourly1!$I$8763</f>
        <v>0.60973798339849195</v>
      </c>
      <c r="D6742" s="14">
        <v>21.970514999999999</v>
      </c>
      <c r="E6742" s="14">
        <v>21.441359999999989</v>
      </c>
      <c r="F6742" s="1">
        <v>837212</v>
      </c>
      <c r="G6742" s="15">
        <f t="shared" si="210"/>
        <v>2.5140804371307827E-2</v>
      </c>
      <c r="H6742" s="15">
        <f t="shared" si="211"/>
        <v>5.4202925641898443E-2</v>
      </c>
    </row>
    <row r="6743" spans="1:8">
      <c r="A6743" s="1">
        <v>6742</v>
      </c>
      <c r="B6743" s="444">
        <f>유형화!$F$71*hourly1!B6744/hourly1!$B$8763+유형화!$F$72*hourly1!C6744/hourly1!$C$8763+유형화!$F$73*hourly1!D6744/hourly1!$D$8763+유형화!$F$74*hourly1!E6744/hourly1!$E$8763</f>
        <v>63.213696068290226</v>
      </c>
      <c r="C6743" s="442">
        <f>hourly1!$F6744*유형화!$G$71/hourly1!$F$8763+유형화!$G$72*hourly1!$G6744/hourly1!$F$8763+유형화!$G$74*hourly1!I6744/hourly1!$I$8763</f>
        <v>0.4598831363134539</v>
      </c>
      <c r="D6743" s="14">
        <v>13.090204999999999</v>
      </c>
      <c r="E6743" s="14">
        <v>16.994240000000001</v>
      </c>
      <c r="F6743" s="1">
        <v>828177</v>
      </c>
      <c r="G6743" s="15">
        <f t="shared" si="210"/>
        <v>1.4979088250107726E-2</v>
      </c>
      <c r="H6743" s="15">
        <f t="shared" si="211"/>
        <v>3.2688410724791978E-2</v>
      </c>
    </row>
    <row r="6744" spans="1:8">
      <c r="A6744" s="1">
        <v>6743</v>
      </c>
      <c r="B6744" s="444">
        <f>유형화!$F$71*hourly1!B6745/hourly1!$B$8763+유형화!$F$72*hourly1!C6745/hourly1!$C$8763+유형화!$F$73*hourly1!D6745/hourly1!$D$8763+유형화!$F$74*hourly1!E6745/hourly1!$E$8763</f>
        <v>61.971589043734362</v>
      </c>
      <c r="C6744" s="442">
        <f>hourly1!$F6745*유형화!$G$71/hourly1!$F$8763+유형화!$G$72*hourly1!$G6745/hourly1!$F$8763+유형화!$G$74*hourly1!I6745/hourly1!$I$8763</f>
        <v>0.35307717271637651</v>
      </c>
      <c r="D6744" s="14">
        <v>10.771468</v>
      </c>
      <c r="E6744" s="14">
        <v>8.4529040000000002</v>
      </c>
      <c r="F6744" s="1">
        <v>898431</v>
      </c>
      <c r="G6744" s="15">
        <f t="shared" si="210"/>
        <v>1.2325763405172906E-2</v>
      </c>
      <c r="H6744" s="15">
        <f t="shared" si="211"/>
        <v>2.6984075058860638E-2</v>
      </c>
    </row>
    <row r="6745" spans="1:8">
      <c r="A6745" s="1">
        <v>6744</v>
      </c>
      <c r="B6745" s="444">
        <f>유형화!$F$71*hourly1!B6746/hourly1!$B$8763+유형화!$F$72*hourly1!C6746/hourly1!$C$8763+유형화!$F$73*hourly1!D6746/hourly1!$D$8763+유형화!$F$74*hourly1!E6746/hourly1!$E$8763</f>
        <v>60.497428278954665</v>
      </c>
      <c r="C6745" s="442">
        <f>hourly1!$F6746*유형화!$G$71/hourly1!$F$8763+유형화!$G$72*hourly1!$G6746/hourly1!$F$8763+유형화!$G$74*hourly1!I6746/hourly1!$I$8763</f>
        <v>0.32118852839954137</v>
      </c>
      <c r="D6745" s="14">
        <v>15.467547</v>
      </c>
      <c r="E6745" s="14">
        <v>1.87544</v>
      </c>
      <c r="F6745" s="1">
        <v>911866</v>
      </c>
      <c r="G6745" s="15">
        <f t="shared" si="210"/>
        <v>1.7699474647317519E-2</v>
      </c>
      <c r="H6745" s="15">
        <f t="shared" si="211"/>
        <v>3.8499321938648676E-2</v>
      </c>
    </row>
    <row r="6746" spans="1:8">
      <c r="A6746" s="1">
        <v>6745</v>
      </c>
      <c r="B6746" s="444">
        <f>유형화!$F$71*hourly1!B6747/hourly1!$B$8763+유형화!$F$72*hourly1!C6747/hourly1!$C$8763+유형화!$F$73*hourly1!D6747/hourly1!$D$8763+유형화!$F$74*hourly1!E6747/hourly1!$E$8763</f>
        <v>60.811039824558328</v>
      </c>
      <c r="C6746" s="442">
        <f>hourly1!$F6747*유형화!$G$71/hourly1!$F$8763+유형화!$G$72*hourly1!$G6747/hourly1!$F$8763+유형화!$G$74*hourly1!I6747/hourly1!$I$8763</f>
        <v>0.26350427289098</v>
      </c>
      <c r="D6746" s="14">
        <v>28.063019000000001</v>
      </c>
      <c r="E6746" s="14">
        <v>0.18967999999999999</v>
      </c>
      <c r="F6746" s="1">
        <v>895131</v>
      </c>
      <c r="G6746" s="15">
        <f t="shared" si="210"/>
        <v>3.2112441185256448E-2</v>
      </c>
      <c r="H6746" s="15">
        <f t="shared" si="211"/>
        <v>6.8665942474934127E-2</v>
      </c>
    </row>
    <row r="6747" spans="1:8">
      <c r="A6747" s="1">
        <v>6746</v>
      </c>
      <c r="B6747" s="444">
        <f>유형화!$F$71*hourly1!B6748/hourly1!$B$8763+유형화!$F$72*hourly1!C6748/hourly1!$C$8763+유형화!$F$73*hourly1!D6748/hourly1!$D$8763+유형화!$F$74*hourly1!E6748/hourly1!$E$8763</f>
        <v>60.866989844057393</v>
      </c>
      <c r="C6747" s="442">
        <f>hourly1!$F6748*유형화!$G$71/hourly1!$F$8763+유형화!$G$72*hourly1!$G6748/hourly1!$F$8763+유형화!$G$74*hourly1!I6748/hourly1!$I$8763</f>
        <v>0.24423210380297614</v>
      </c>
      <c r="D6747" s="14">
        <v>36.843120000000013</v>
      </c>
      <c r="E6747" s="14">
        <v>0.66780000000000006</v>
      </c>
      <c r="F6747" s="1">
        <v>738442</v>
      </c>
      <c r="G6747" s="15">
        <f t="shared" si="210"/>
        <v>4.2159488402917236E-2</v>
      </c>
      <c r="H6747" s="15">
        <f t="shared" si="211"/>
        <v>8.9096751128131133E-2</v>
      </c>
    </row>
    <row r="6748" spans="1:8">
      <c r="A6748" s="1">
        <v>6747</v>
      </c>
      <c r="B6748" s="444">
        <f>유형화!$F$71*hourly1!B6749/hourly1!$B$8763+유형화!$F$72*hourly1!C6749/hourly1!$C$8763+유형화!$F$73*hourly1!D6749/hourly1!$D$8763+유형화!$F$74*hourly1!E6749/hourly1!$E$8763</f>
        <v>61.14416101788445</v>
      </c>
      <c r="C6748" s="442">
        <f>hourly1!$F6749*유형화!$G$71/hourly1!$F$8763+유형화!$G$72*hourly1!$G6749/hourly1!$F$8763+유형화!$G$74*hourly1!I6749/hourly1!$I$8763</f>
        <v>0.24018021314384266</v>
      </c>
      <c r="D6748" s="14">
        <v>52.217581000000003</v>
      </c>
      <c r="E6748" s="14">
        <v>0.47039999999999998</v>
      </c>
      <c r="F6748" s="1">
        <v>612495</v>
      </c>
      <c r="G6748" s="15">
        <f t="shared" si="210"/>
        <v>5.9752444977458227E-2</v>
      </c>
      <c r="H6748" s="15">
        <f t="shared" si="211"/>
        <v>0.12374594956457946</v>
      </c>
    </row>
    <row r="6749" spans="1:8">
      <c r="A6749" s="1">
        <v>6748</v>
      </c>
      <c r="B6749" s="444">
        <f>유형화!$F$71*hourly1!B6750/hourly1!$B$8763+유형화!$F$72*hourly1!C6750/hourly1!$C$8763+유형화!$F$73*hourly1!D6750/hourly1!$D$8763+유형화!$F$74*hourly1!E6750/hourly1!$E$8763</f>
        <v>61.265464209334482</v>
      </c>
      <c r="C6749" s="442">
        <f>hourly1!$F6750*유형화!$G$71/hourly1!$F$8763+유형화!$G$72*hourly1!$G6750/hourly1!$F$8763+유형화!$G$74*hourly1!I6750/hourly1!$I$8763</f>
        <v>0.24024776502632475</v>
      </c>
      <c r="D6749" s="14">
        <v>66.779427999999967</v>
      </c>
      <c r="E6749" s="14">
        <v>0</v>
      </c>
      <c r="F6749" s="1">
        <v>524315</v>
      </c>
      <c r="G6749" s="15">
        <f t="shared" si="210"/>
        <v>7.641552942094601E-2</v>
      </c>
      <c r="H6749" s="15">
        <f t="shared" si="211"/>
        <v>0.15530710726139485</v>
      </c>
    </row>
    <row r="6750" spans="1:8">
      <c r="A6750" s="1">
        <v>6749</v>
      </c>
      <c r="B6750" s="444">
        <f>유형화!$F$71*hourly1!B6751/hourly1!$B$8763+유형화!$F$72*hourly1!C6751/hourly1!$C$8763+유형화!$F$73*hourly1!D6751/hourly1!$D$8763+유형화!$F$74*hourly1!E6751/hourly1!$E$8763</f>
        <v>61.382031559139179</v>
      </c>
      <c r="C6750" s="442">
        <f>hourly1!$F6751*유형화!$G$71/hourly1!$F$8763+유형화!$G$72*hourly1!$G6751/hourly1!$F$8763+유형화!$G$74*hourly1!I6751/hourly1!$I$8763</f>
        <v>0.23781092661181732</v>
      </c>
      <c r="D6750" s="14">
        <v>91.223389999999995</v>
      </c>
      <c r="E6750" s="14">
        <v>8.0000000000000007E-5</v>
      </c>
      <c r="F6750" s="1">
        <v>571723</v>
      </c>
      <c r="G6750" s="15">
        <f t="shared" si="210"/>
        <v>0.10438669289625294</v>
      </c>
      <c r="H6750" s="15">
        <f t="shared" si="211"/>
        <v>0.20572346097344221</v>
      </c>
    </row>
    <row r="6751" spans="1:8">
      <c r="A6751" s="1">
        <v>6750</v>
      </c>
      <c r="B6751" s="444">
        <f>유형화!$F$71*hourly1!B6752/hourly1!$B$8763+유형화!$F$72*hourly1!C6752/hourly1!$C$8763+유형화!$F$73*hourly1!D6752/hourly1!$D$8763+유형화!$F$74*hourly1!E6752/hourly1!$E$8763</f>
        <v>63.322862087511375</v>
      </c>
      <c r="C6751" s="442">
        <f>hourly1!$F6752*유형화!$G$71/hourly1!$F$8763+유형화!$G$72*hourly1!$G6752/hourly1!$F$8763+유형화!$G$74*hourly1!I6752/hourly1!$I$8763</f>
        <v>0.42289485452813114</v>
      </c>
      <c r="D6751" s="14">
        <v>92.321806999999978</v>
      </c>
      <c r="E6751" s="14">
        <v>0</v>
      </c>
      <c r="F6751" s="1">
        <v>898279</v>
      </c>
      <c r="G6751" s="15">
        <f t="shared" si="210"/>
        <v>0.10564360867247022</v>
      </c>
      <c r="H6751" s="15">
        <f t="shared" si="211"/>
        <v>0.2079173000784881</v>
      </c>
    </row>
    <row r="6752" spans="1:8">
      <c r="A6752" s="1">
        <v>6751</v>
      </c>
      <c r="B6752" s="444">
        <f>유형화!$F$71*hourly1!B6753/hourly1!$B$8763+유형화!$F$72*hourly1!C6753/hourly1!$C$8763+유형화!$F$73*hourly1!D6753/hourly1!$D$8763+유형화!$F$74*hourly1!E6753/hourly1!$E$8763</f>
        <v>74.841820576431203</v>
      </c>
      <c r="C6752" s="442">
        <f>hourly1!$F6753*유형화!$G$71/hourly1!$F$8763+유형화!$G$72*hourly1!$G6753/hourly1!$F$8763+유형화!$G$74*hourly1!I6753/hourly1!$I$8763</f>
        <v>3.3624891729833788</v>
      </c>
      <c r="D6752" s="14">
        <v>97.016717999999997</v>
      </c>
      <c r="E6752" s="14">
        <v>3.8190960000000058</v>
      </c>
      <c r="F6752" s="1">
        <v>995324</v>
      </c>
      <c r="G6752" s="15">
        <f t="shared" si="210"/>
        <v>0.11101598337518892</v>
      </c>
      <c r="H6752" s="15">
        <f t="shared" si="211"/>
        <v>0.21722742150500018</v>
      </c>
    </row>
    <row r="6753" spans="1:8">
      <c r="A6753" s="1">
        <v>6752</v>
      </c>
      <c r="B6753" s="444">
        <f>유형화!$F$71*hourly1!B6754/hourly1!$B$8763+유형화!$F$72*hourly1!C6754/hourly1!$C$8763+유형화!$F$73*hourly1!D6754/hourly1!$D$8763+유형화!$F$74*hourly1!E6754/hourly1!$E$8763</f>
        <v>157.37521637471389</v>
      </c>
      <c r="C6753" s="442">
        <f>hourly1!$F6754*유형화!$G$71/hourly1!$F$8763+유형화!$G$72*hourly1!$G6754/hourly1!$F$8763+유형화!$G$74*hourly1!I6754/hourly1!$I$8763</f>
        <v>3.3678712408797096</v>
      </c>
      <c r="D6753" s="14">
        <v>80.221548999999996</v>
      </c>
      <c r="E6753" s="14">
        <v>144.49839299999991</v>
      </c>
      <c r="F6753" s="1">
        <v>963308</v>
      </c>
      <c r="G6753" s="15">
        <f t="shared" si="210"/>
        <v>9.1797314253775339E-2</v>
      </c>
      <c r="H6753" s="15">
        <f t="shared" si="211"/>
        <v>0.18341542326076379</v>
      </c>
    </row>
    <row r="6754" spans="1:8">
      <c r="A6754" s="1">
        <v>6753</v>
      </c>
      <c r="B6754" s="444">
        <f>유형화!$F$71*hourly1!B6755/hourly1!$B$8763+유형화!$F$72*hourly1!C6755/hourly1!$C$8763+유형화!$F$73*hourly1!D6755/hourly1!$D$8763+유형화!$F$74*hourly1!E6755/hourly1!$E$8763</f>
        <v>253.89878077961029</v>
      </c>
      <c r="C6754" s="442">
        <f>hourly1!$F6755*유형화!$G$71/hourly1!$F$8763+유형화!$G$72*hourly1!$G6755/hourly1!$F$8763+유형화!$G$74*hourly1!I6755/hourly1!$I$8763</f>
        <v>2.5175898290867171</v>
      </c>
      <c r="D6754" s="14">
        <v>61.746826999999989</v>
      </c>
      <c r="E6754" s="14">
        <v>492.76403700000049</v>
      </c>
      <c r="F6754" s="1">
        <v>945915</v>
      </c>
      <c r="G6754" s="15">
        <f t="shared" si="210"/>
        <v>7.0656736911082332E-2</v>
      </c>
      <c r="H6754" s="15">
        <f t="shared" si="211"/>
        <v>0.14453332795668258</v>
      </c>
    </row>
    <row r="6755" spans="1:8">
      <c r="A6755" s="1">
        <v>6754</v>
      </c>
      <c r="B6755" s="444">
        <f>유형화!$F$71*hourly1!B6756/hourly1!$B$8763+유형화!$F$72*hourly1!C6756/hourly1!$C$8763+유형화!$F$73*hourly1!D6756/hourly1!$D$8763+유형화!$F$74*hourly1!E6756/hourly1!$E$8763</f>
        <v>311.86136183490055</v>
      </c>
      <c r="C6755" s="442">
        <f>hourly1!$F6756*유형화!$G$71/hourly1!$F$8763+유형화!$G$72*hourly1!$G6756/hourly1!$F$8763+유형화!$G$74*hourly1!I6756/hourly1!$I$8763</f>
        <v>1.5385935610702088</v>
      </c>
      <c r="D6755" s="14">
        <v>56.445235999999987</v>
      </c>
      <c r="E6755" s="14">
        <v>834.52815500000145</v>
      </c>
      <c r="F6755" s="1">
        <v>868304</v>
      </c>
      <c r="G6755" s="15">
        <f t="shared" si="210"/>
        <v>6.4590139829143814E-2</v>
      </c>
      <c r="H6755" s="15">
        <f t="shared" si="211"/>
        <v>0.13303165874885242</v>
      </c>
    </row>
    <row r="6756" spans="1:8">
      <c r="A6756" s="1">
        <v>6755</v>
      </c>
      <c r="B6756" s="444">
        <f>유형화!$F$71*hourly1!B6757/hourly1!$B$8763+유형화!$F$72*hourly1!C6757/hourly1!$C$8763+유형화!$F$73*hourly1!D6757/hourly1!$D$8763+유형화!$F$74*hourly1!E6757/hourly1!$E$8763</f>
        <v>370.43299274486355</v>
      </c>
      <c r="C6756" s="442">
        <f>hourly1!$F6757*유형화!$G$71/hourly1!$F$8763+유형화!$G$72*hourly1!$G6757/hourly1!$F$8763+유형화!$G$74*hourly1!I6757/hourly1!$I$8763</f>
        <v>0.61371661815611589</v>
      </c>
      <c r="D6756" s="14">
        <v>57.515415999999988</v>
      </c>
      <c r="E6756" s="14">
        <v>1037.3956430000001</v>
      </c>
      <c r="F6756" s="1">
        <v>871537</v>
      </c>
      <c r="G6756" s="15">
        <f t="shared" si="210"/>
        <v>6.581474407816057E-2</v>
      </c>
      <c r="H6756" s="15">
        <f t="shared" si="211"/>
        <v>0.13536610453017661</v>
      </c>
    </row>
    <row r="6757" spans="1:8">
      <c r="A6757" s="1">
        <v>6756</v>
      </c>
      <c r="B6757" s="444">
        <f>유형화!$F$71*hourly1!B6758/hourly1!$B$8763+유형화!$F$72*hourly1!C6758/hourly1!$C$8763+유형화!$F$73*hourly1!D6758/hourly1!$D$8763+유형화!$F$74*hourly1!E6758/hourly1!$E$8763</f>
        <v>312.81389024082966</v>
      </c>
      <c r="C6757" s="442">
        <f>hourly1!$F6758*유형화!$G$71/hourly1!$F$8763+유형화!$G$72*hourly1!$G6758/hourly1!$F$8763+유형화!$G$74*hourly1!I6758/hourly1!$I$8763</f>
        <v>0.44487015823323778</v>
      </c>
      <c r="D6757" s="14">
        <v>92.670352000000008</v>
      </c>
      <c r="E6757" s="14">
        <v>1144.860021</v>
      </c>
      <c r="F6757" s="1">
        <v>861058</v>
      </c>
      <c r="G6757" s="15">
        <f t="shared" si="210"/>
        <v>0.10604244782847536</v>
      </c>
      <c r="H6757" s="15">
        <f t="shared" si="211"/>
        <v>0.20861219261157182</v>
      </c>
    </row>
    <row r="6758" spans="1:8">
      <c r="A6758" s="1">
        <v>6757</v>
      </c>
      <c r="B6758" s="444">
        <f>유형화!$F$71*hourly1!B6759/hourly1!$B$8763+유형화!$F$72*hourly1!C6759/hourly1!$C$8763+유형화!$F$73*hourly1!D6759/hourly1!$D$8763+유형화!$F$74*hourly1!E6759/hourly1!$E$8763</f>
        <v>191.66589691401438</v>
      </c>
      <c r="C6758" s="442">
        <f>hourly1!$F6759*유형화!$G$71/hourly1!$F$8763+유형화!$G$72*hourly1!$G6759/hourly1!$F$8763+유형화!$G$74*hourly1!I6759/hourly1!$I$8763</f>
        <v>0.55560659837015025</v>
      </c>
      <c r="D6758" s="14">
        <v>92.198204000000004</v>
      </c>
      <c r="E6758" s="14">
        <v>1136.602186000001</v>
      </c>
      <c r="F6758" s="1">
        <v>861734</v>
      </c>
      <c r="G6758" s="15">
        <f t="shared" si="210"/>
        <v>0.10550217007429871</v>
      </c>
      <c r="H6758" s="15">
        <f t="shared" si="211"/>
        <v>0.20767072921765084</v>
      </c>
    </row>
    <row r="6759" spans="1:8">
      <c r="A6759" s="1">
        <v>6758</v>
      </c>
      <c r="B6759" s="444">
        <f>유형화!$F$71*hourly1!B6760/hourly1!$B$8763+유형화!$F$72*hourly1!C6760/hourly1!$C$8763+유형화!$F$73*hourly1!D6760/hourly1!$D$8763+유형화!$F$74*hourly1!E6760/hourly1!$E$8763</f>
        <v>250.51922324955291</v>
      </c>
      <c r="C6759" s="442">
        <f>hourly1!$F6760*유형화!$G$71/hourly1!$F$8763+유형화!$G$72*hourly1!$G6760/hourly1!$F$8763+유형화!$G$74*hourly1!I6760/hourly1!$I$8763</f>
        <v>0.5182059160091429</v>
      </c>
      <c r="D6759" s="14">
        <v>77.003476000000006</v>
      </c>
      <c r="E6759" s="14">
        <v>1096.400112</v>
      </c>
      <c r="F6759" s="1">
        <v>868321</v>
      </c>
      <c r="G6759" s="15">
        <f t="shared" si="210"/>
        <v>8.8114881514006274E-2</v>
      </c>
      <c r="H6759" s="15">
        <f t="shared" si="211"/>
        <v>0.17677309818493381</v>
      </c>
    </row>
    <row r="6760" spans="1:8">
      <c r="A6760" s="1">
        <v>6759</v>
      </c>
      <c r="B6760" s="444">
        <f>유형화!$F$71*hourly1!B6761/hourly1!$B$8763+유형화!$F$72*hourly1!C6761/hourly1!$C$8763+유형화!$F$73*hourly1!D6761/hourly1!$D$8763+유형화!$F$74*hourly1!E6761/hourly1!$E$8763</f>
        <v>363.75413367318356</v>
      </c>
      <c r="C6760" s="442">
        <f>hourly1!$F6761*유형화!$G$71/hourly1!$F$8763+유형화!$G$72*hourly1!$G6761/hourly1!$F$8763+유형화!$G$74*hourly1!I6761/hourly1!$I$8763</f>
        <v>0.39003644549064542</v>
      </c>
      <c r="D6760" s="14">
        <v>69.637325000000004</v>
      </c>
      <c r="E6760" s="14">
        <v>970.13094100000069</v>
      </c>
      <c r="F6760" s="1">
        <v>838712</v>
      </c>
      <c r="G6760" s="15">
        <f t="shared" si="210"/>
        <v>7.9685813681025869E-2</v>
      </c>
      <c r="H6760" s="15">
        <f t="shared" si="211"/>
        <v>0.16136376060385393</v>
      </c>
    </row>
    <row r="6761" spans="1:8">
      <c r="A6761" s="1">
        <v>6760</v>
      </c>
      <c r="B6761" s="444">
        <f>유형화!$F$71*hourly1!B6762/hourly1!$B$8763+유형화!$F$72*hourly1!C6762/hourly1!$C$8763+유형화!$F$73*hourly1!D6762/hourly1!$D$8763+유형화!$F$74*hourly1!E6762/hourly1!$E$8763</f>
        <v>306.2139281989667</v>
      </c>
      <c r="C6761" s="442">
        <f>hourly1!$F6762*유형화!$G$71/hourly1!$F$8763+유형화!$G$72*hourly1!$G6762/hourly1!$F$8763+유형화!$G$74*hourly1!I6762/hourly1!$I$8763</f>
        <v>0.3687388607319837</v>
      </c>
      <c r="D6761" s="14">
        <v>61.828034000000002</v>
      </c>
      <c r="E6761" s="14">
        <v>759.87542100000064</v>
      </c>
      <c r="F6761" s="1">
        <v>851187</v>
      </c>
      <c r="G6761" s="15">
        <f t="shared" si="210"/>
        <v>7.0749661874406178E-2</v>
      </c>
      <c r="H6761" s="15">
        <f t="shared" si="211"/>
        <v>0.14470828376380662</v>
      </c>
    </row>
    <row r="6762" spans="1:8">
      <c r="A6762" s="1">
        <v>6761</v>
      </c>
      <c r="B6762" s="444">
        <f>유형화!$F$71*hourly1!B6763/hourly1!$B$8763+유형화!$F$72*hourly1!C6763/hourly1!$C$8763+유형화!$F$73*hourly1!D6763/hourly1!$D$8763+유형화!$F$74*hourly1!E6763/hourly1!$E$8763</f>
        <v>263.26113213426953</v>
      </c>
      <c r="C6762" s="442">
        <f>hourly1!$F6763*유형화!$G$71/hourly1!$F$8763+유형화!$G$72*hourly1!$G6763/hourly1!$F$8763+유형화!$G$74*hourly1!I6763/hourly1!$I$8763</f>
        <v>0.39012119091619513</v>
      </c>
      <c r="D6762" s="14">
        <v>66.807322999999997</v>
      </c>
      <c r="E6762" s="14">
        <v>424.98279599999972</v>
      </c>
      <c r="F6762" s="1">
        <v>811859</v>
      </c>
      <c r="G6762" s="15">
        <f t="shared" si="210"/>
        <v>7.6447449598417413E-2</v>
      </c>
      <c r="H6762" s="15">
        <f t="shared" si="211"/>
        <v>0.15536643826899424</v>
      </c>
    </row>
    <row r="6763" spans="1:8">
      <c r="A6763" s="1">
        <v>6762</v>
      </c>
      <c r="B6763" s="444">
        <f>유형화!$F$71*hourly1!B6764/hourly1!$B$8763+유형화!$F$72*hourly1!C6764/hourly1!$C$8763+유형화!$F$73*hourly1!D6764/hourly1!$D$8763+유형화!$F$74*hourly1!E6764/hourly1!$E$8763</f>
        <v>150.29931710300383</v>
      </c>
      <c r="C6763" s="442">
        <f>hourly1!$F6764*유형화!$G$71/hourly1!$F$8763+유형화!$G$72*hourly1!$G6764/hourly1!$F$8763+유형화!$G$74*hourly1!I6764/hourly1!$I$8763</f>
        <v>0.51867918661644885</v>
      </c>
      <c r="D6763" s="14">
        <v>76.86883499999999</v>
      </c>
      <c r="E6763" s="14">
        <v>91.57136199999978</v>
      </c>
      <c r="F6763" s="1">
        <v>784008</v>
      </c>
      <c r="G6763" s="15">
        <f t="shared" si="210"/>
        <v>8.7960812160540608E-2</v>
      </c>
      <c r="H6763" s="15">
        <f t="shared" si="211"/>
        <v>0.17649401322436054</v>
      </c>
    </row>
    <row r="6764" spans="1:8">
      <c r="A6764" s="1">
        <v>6763</v>
      </c>
      <c r="B6764" s="444">
        <f>유형화!$F$71*hourly1!B6765/hourly1!$B$8763+유형화!$F$72*hourly1!C6765/hourly1!$C$8763+유형화!$F$73*hourly1!D6765/hourly1!$D$8763+유형화!$F$74*hourly1!E6765/hourly1!$E$8763</f>
        <v>118.38715952104876</v>
      </c>
      <c r="C6764" s="442">
        <f>hourly1!$F6765*유형화!$G$71/hourly1!$F$8763+유형화!$G$72*hourly1!$G6765/hourly1!$F$8763+유형화!$G$74*hourly1!I6765/hourly1!$I$8763</f>
        <v>0.6415629871601789</v>
      </c>
      <c r="D6764" s="14">
        <v>133.799307</v>
      </c>
      <c r="E6764" s="14">
        <v>17.733992000000001</v>
      </c>
      <c r="F6764" s="1">
        <v>816728</v>
      </c>
      <c r="G6764" s="15">
        <f t="shared" si="210"/>
        <v>0.15310620630893532</v>
      </c>
      <c r="H6764" s="15">
        <f t="shared" si="211"/>
        <v>0.28660388426764827</v>
      </c>
    </row>
    <row r="6765" spans="1:8">
      <c r="A6765" s="1">
        <v>6764</v>
      </c>
      <c r="B6765" s="444">
        <f>유형화!$F$71*hourly1!B6766/hourly1!$B$8763+유형화!$F$72*hourly1!C6766/hourly1!$C$8763+유형화!$F$73*hourly1!D6766/hourly1!$D$8763+유형화!$F$74*hourly1!E6766/hourly1!$E$8763</f>
        <v>126.68977862370849</v>
      </c>
      <c r="C6765" s="442">
        <f>hourly1!$F6766*유형화!$G$71/hourly1!$F$8763+유형화!$G$72*hourly1!$G6766/hourly1!$F$8763+유형화!$G$74*hourly1!I6766/hourly1!$I$8763</f>
        <v>0.64699712460163272</v>
      </c>
      <c r="D6765" s="14">
        <v>142.18178499999999</v>
      </c>
      <c r="E6765" s="14">
        <v>20.577623999999989</v>
      </c>
      <c r="F6765" s="1">
        <v>840101</v>
      </c>
      <c r="G6765" s="15">
        <f t="shared" si="210"/>
        <v>0.16269825454015754</v>
      </c>
      <c r="H6765" s="15">
        <f t="shared" si="211"/>
        <v>0.30158121923502346</v>
      </c>
    </row>
    <row r="6766" spans="1:8">
      <c r="A6766" s="1">
        <v>6765</v>
      </c>
      <c r="B6766" s="444">
        <f>유형화!$F$71*hourly1!B6767/hourly1!$B$8763+유형화!$F$72*hourly1!C6767/hourly1!$C$8763+유형화!$F$73*hourly1!D6767/hourly1!$D$8763+유형화!$F$74*hourly1!E6767/hourly1!$E$8763</f>
        <v>64.08715767685068</v>
      </c>
      <c r="C6766" s="442">
        <f>hourly1!$F6767*유형화!$G$71/hourly1!$F$8763+유형화!$G$72*hourly1!$G6767/hourly1!$F$8763+유형화!$G$74*hourly1!I6767/hourly1!$I$8763</f>
        <v>0.92355583525906282</v>
      </c>
      <c r="D6766" s="14">
        <v>149.72937300000001</v>
      </c>
      <c r="E6766" s="14">
        <v>21.498235999999999</v>
      </c>
      <c r="F6766" s="1">
        <v>821803</v>
      </c>
      <c r="G6766" s="15">
        <f t="shared" si="210"/>
        <v>0.17133494027024768</v>
      </c>
      <c r="H6766" s="15">
        <f t="shared" si="211"/>
        <v>0.31481839044944554</v>
      </c>
    </row>
    <row r="6767" spans="1:8">
      <c r="A6767" s="1">
        <v>6766</v>
      </c>
      <c r="B6767" s="444">
        <f>유형화!$F$71*hourly1!B6768/hourly1!$B$8763+유형화!$F$72*hourly1!C6768/hourly1!$C$8763+유형화!$F$73*hourly1!D6768/hourly1!$D$8763+유형화!$F$74*hourly1!E6768/hourly1!$E$8763</f>
        <v>62.992474913962234</v>
      </c>
      <c r="C6767" s="442">
        <f>hourly1!$F6768*유형화!$G$71/hourly1!$F$8763+유형화!$G$72*hourly1!$G6768/hourly1!$F$8763+유형화!$G$74*hourly1!I6768/hourly1!$I$8763</f>
        <v>0.45995541438313015</v>
      </c>
      <c r="D6767" s="14">
        <v>119.26504300000001</v>
      </c>
      <c r="E6767" s="14">
        <v>15.727247999999999</v>
      </c>
      <c r="F6767" s="1">
        <v>905977</v>
      </c>
      <c r="G6767" s="15">
        <f t="shared" si="210"/>
        <v>0.13647468502211332</v>
      </c>
      <c r="H6767" s="15">
        <f t="shared" si="211"/>
        <v>0.25992154258262123</v>
      </c>
    </row>
    <row r="6768" spans="1:8">
      <c r="A6768" s="1">
        <v>6767</v>
      </c>
      <c r="B6768" s="444">
        <f>유형화!$F$71*hourly1!B6769/hourly1!$B$8763+유형화!$F$72*hourly1!C6769/hourly1!$C$8763+유형화!$F$73*hourly1!D6769/hourly1!$D$8763+유형화!$F$74*hourly1!E6769/hourly1!$E$8763</f>
        <v>61.848738498083385</v>
      </c>
      <c r="C6768" s="442">
        <f>hourly1!$F6769*유형화!$G$71/hourly1!$F$8763+유형화!$G$72*hourly1!$G6769/hourly1!$F$8763+유형화!$G$74*hourly1!I6769/hourly1!$I$8763</f>
        <v>0.35312785699973459</v>
      </c>
      <c r="D6768" s="14">
        <v>112.95852600000001</v>
      </c>
      <c r="E6768" s="14">
        <v>8.2843359999999997</v>
      </c>
      <c r="F6768" s="1">
        <v>901312</v>
      </c>
      <c r="G6768" s="15">
        <f t="shared" si="210"/>
        <v>0.12925815367720278</v>
      </c>
      <c r="H6768" s="15">
        <f t="shared" si="211"/>
        <v>0.24805246965304481</v>
      </c>
    </row>
    <row r="6769" spans="1:8">
      <c r="A6769" s="1">
        <v>6768</v>
      </c>
      <c r="B6769" s="444">
        <f>유형화!$F$71*hourly1!B6770/hourly1!$B$8763+유형화!$F$72*hourly1!C6770/hourly1!$C$8763+유형화!$F$73*hourly1!D6770/hourly1!$D$8763+유형화!$F$74*hourly1!E6770/hourly1!$E$8763</f>
        <v>60.424150777913987</v>
      </c>
      <c r="C6769" s="442">
        <f>hourly1!$F6770*유형화!$G$71/hourly1!$F$8763+유형화!$G$72*hourly1!$G6770/hourly1!$F$8763+유형화!$G$74*hourly1!I6770/hourly1!$I$8763</f>
        <v>0.3212317159721777</v>
      </c>
      <c r="D6769" s="14">
        <v>104.810587</v>
      </c>
      <c r="E6769" s="14">
        <v>2.163408</v>
      </c>
      <c r="F6769" s="1">
        <v>937354</v>
      </c>
      <c r="G6769" s="15">
        <f t="shared" si="210"/>
        <v>0.11993448782647741</v>
      </c>
      <c r="H6769" s="15">
        <f t="shared" si="211"/>
        <v>0.23244740949756137</v>
      </c>
    </row>
    <row r="6770" spans="1:8">
      <c r="A6770" s="1">
        <v>6769</v>
      </c>
      <c r="B6770" s="444">
        <f>유형화!$F$71*hourly1!B6771/hourly1!$B$8763+유형화!$F$72*hourly1!C6771/hourly1!$C$8763+유형화!$F$73*hourly1!D6771/hourly1!$D$8763+유형화!$F$74*hourly1!E6771/hourly1!$E$8763</f>
        <v>60.783898005532386</v>
      </c>
      <c r="C6770" s="442">
        <f>hourly1!$F6771*유형화!$G$71/hourly1!$F$8763+유형화!$G$72*hourly1!$G6771/hourly1!$F$8763+유형화!$G$74*hourly1!I6771/hourly1!$I$8763</f>
        <v>0.26353768214528361</v>
      </c>
      <c r="D6770" s="14">
        <v>120.71196399999999</v>
      </c>
      <c r="E6770" s="14">
        <v>0.23824799999999999</v>
      </c>
      <c r="F6770" s="1">
        <v>880965</v>
      </c>
      <c r="G6770" s="15">
        <f t="shared" si="210"/>
        <v>0.13813039303814012</v>
      </c>
      <c r="H6770" s="15">
        <f t="shared" si="211"/>
        <v>0.2626194314091943</v>
      </c>
    </row>
    <row r="6771" spans="1:8">
      <c r="A6771" s="1">
        <v>6770</v>
      </c>
      <c r="B6771" s="444">
        <f>유형화!$F$71*hourly1!B6772/hourly1!$B$8763+유형화!$F$72*hourly1!C6772/hourly1!$C$8763+유형화!$F$73*hourly1!D6772/hourly1!$D$8763+유형화!$F$74*hourly1!E6772/hourly1!$E$8763</f>
        <v>60.865749075187637</v>
      </c>
      <c r="C6771" s="442">
        <f>hourly1!$F6772*유형화!$G$71/hourly1!$F$8763+유형화!$G$72*hourly1!$G6772/hourly1!$F$8763+유형화!$G$74*hourly1!I6772/hourly1!$I$8763</f>
        <v>0.24427333571194598</v>
      </c>
      <c r="D6771" s="14">
        <v>140.480493</v>
      </c>
      <c r="E6771" s="14">
        <v>0.72396800000000006</v>
      </c>
      <c r="F6771" s="1">
        <v>764122</v>
      </c>
      <c r="G6771" s="15">
        <f t="shared" si="210"/>
        <v>0.16075147043653182</v>
      </c>
      <c r="H6771" s="15">
        <f t="shared" si="211"/>
        <v>0.29856518742580185</v>
      </c>
    </row>
    <row r="6772" spans="1:8">
      <c r="A6772" s="1">
        <v>6771</v>
      </c>
      <c r="B6772" s="444">
        <f>유형화!$F$71*hourly1!B6773/hourly1!$B$8763+유형화!$F$72*hourly1!C6773/hourly1!$C$8763+유형화!$F$73*hourly1!D6773/hourly1!$D$8763+유형화!$F$74*hourly1!E6773/hourly1!$E$8763</f>
        <v>61.177535536349168</v>
      </c>
      <c r="C6772" s="442">
        <f>hourly1!$F6773*유형화!$G$71/hourly1!$F$8763+유형화!$G$72*hourly1!$G6773/hourly1!$F$8763+유형화!$G$74*hourly1!I6773/hourly1!$I$8763</f>
        <v>0.24029372312248876</v>
      </c>
      <c r="D6772" s="14">
        <v>153.95201399999999</v>
      </c>
      <c r="E6772" s="14">
        <v>0.44856000000000001</v>
      </c>
      <c r="F6772" s="1">
        <v>626340</v>
      </c>
      <c r="G6772" s="15">
        <f t="shared" si="210"/>
        <v>0.17616689761450033</v>
      </c>
      <c r="H6772" s="15">
        <f t="shared" si="211"/>
        <v>0.32212386371080015</v>
      </c>
    </row>
    <row r="6773" spans="1:8">
      <c r="A6773" s="1">
        <v>6772</v>
      </c>
      <c r="B6773" s="444">
        <f>유형화!$F$71*hourly1!B6774/hourly1!$B$8763+유형화!$F$72*hourly1!C6774/hourly1!$C$8763+유형화!$F$73*hourly1!D6774/hourly1!$D$8763+유형화!$F$74*hourly1!E6774/hourly1!$E$8763</f>
        <v>61.344494693942778</v>
      </c>
      <c r="C6773" s="442">
        <f>hourly1!$F6774*유형화!$G$71/hourly1!$F$8763+유형화!$G$72*hourly1!$G6774/hourly1!$F$8763+유형화!$G$74*hourly1!I6774/hourly1!$I$8763</f>
        <v>0.24036746793991484</v>
      </c>
      <c r="D6773" s="14">
        <v>129.99020300000001</v>
      </c>
      <c r="E6773" s="14">
        <v>0</v>
      </c>
      <c r="F6773" s="1">
        <v>502631</v>
      </c>
      <c r="G6773" s="15">
        <f t="shared" si="210"/>
        <v>0.14874745830079961</v>
      </c>
      <c r="H6773" s="15">
        <f t="shared" si="211"/>
        <v>0.27969979890058055</v>
      </c>
    </row>
    <row r="6774" spans="1:8">
      <c r="A6774" s="1">
        <v>6773</v>
      </c>
      <c r="B6774" s="444">
        <f>유형화!$F$71*hourly1!B6775/hourly1!$B$8763+유형화!$F$72*hourly1!C6775/hourly1!$C$8763+유형화!$F$73*hourly1!D6775/hourly1!$D$8763+유형화!$F$74*hourly1!E6775/hourly1!$E$8763</f>
        <v>61.489552838230658</v>
      </c>
      <c r="C6774" s="442">
        <f>hourly1!$F6775*유형화!$G$71/hourly1!$F$8763+유형화!$G$72*hourly1!$G6775/hourly1!$F$8763+유형화!$G$74*hourly1!I6775/hourly1!$I$8763</f>
        <v>0.23788116753184085</v>
      </c>
      <c r="D6774" s="14">
        <v>116.164136</v>
      </c>
      <c r="E6774" s="14">
        <v>5.8400000000000006E-3</v>
      </c>
      <c r="F6774" s="1">
        <v>555889</v>
      </c>
      <c r="G6774" s="15">
        <f t="shared" si="210"/>
        <v>0.13292632503780621</v>
      </c>
      <c r="H6774" s="15">
        <f t="shared" si="211"/>
        <v>0.25410804130362441</v>
      </c>
    </row>
    <row r="6775" spans="1:8">
      <c r="A6775" s="1">
        <v>6774</v>
      </c>
      <c r="B6775" s="444">
        <f>유형화!$F$71*hourly1!B6776/hourly1!$B$8763+유형화!$F$72*hourly1!C6776/hourly1!$C$8763+유형화!$F$73*hourly1!D6776/hourly1!$D$8763+유형화!$F$74*hourly1!E6776/hourly1!$E$8763</f>
        <v>63.395454280164678</v>
      </c>
      <c r="C6775" s="442">
        <f>hourly1!$F6776*유형화!$G$71/hourly1!$F$8763+유형화!$G$72*hourly1!$G6776/hourly1!$F$8763+유형화!$G$74*hourly1!I6776/hourly1!$I$8763</f>
        <v>0.4229618360087104</v>
      </c>
      <c r="D6775" s="14">
        <v>123.39913900000001</v>
      </c>
      <c r="E6775" s="14">
        <v>0</v>
      </c>
      <c r="F6775" s="1">
        <v>897435</v>
      </c>
      <c r="G6775" s="15">
        <f t="shared" si="210"/>
        <v>0.1412053205483268</v>
      </c>
      <c r="H6775" s="15">
        <f t="shared" si="211"/>
        <v>0.26760515759187997</v>
      </c>
    </row>
    <row r="6776" spans="1:8">
      <c r="A6776" s="1">
        <v>6775</v>
      </c>
      <c r="B6776" s="444">
        <f>유형화!$F$71*hourly1!B6777/hourly1!$B$8763+유형화!$F$72*hourly1!C6777/hourly1!$C$8763+유형화!$F$73*hourly1!D6777/hourly1!$D$8763+유형화!$F$74*hourly1!E6777/hourly1!$E$8763</f>
        <v>74.904324308245222</v>
      </c>
      <c r="C6776" s="442">
        <f>hourly1!$F6777*유형화!$G$71/hourly1!$F$8763+유형화!$G$72*hourly1!$G6777/hourly1!$F$8763+유형화!$G$74*hourly1!I6777/hourly1!$I$8763</f>
        <v>3.8926664965176343</v>
      </c>
      <c r="D6776" s="14">
        <v>107.68861</v>
      </c>
      <c r="E6776" s="14">
        <v>3.210429</v>
      </c>
      <c r="F6776" s="1">
        <v>1032811</v>
      </c>
      <c r="G6776" s="15">
        <f t="shared" si="210"/>
        <v>0.12322780221711069</v>
      </c>
      <c r="H6776" s="15">
        <f t="shared" si="211"/>
        <v>0.2379947523700818</v>
      </c>
    </row>
    <row r="6777" spans="1:8">
      <c r="A6777" s="1">
        <v>6776</v>
      </c>
      <c r="B6777" s="444">
        <f>유형화!$F$71*hourly1!B6778/hourly1!$B$8763+유형화!$F$72*hourly1!C6778/hourly1!$C$8763+유형화!$F$73*hourly1!D6778/hourly1!$D$8763+유형화!$F$74*hourly1!E6778/hourly1!$E$8763</f>
        <v>157.99258545268816</v>
      </c>
      <c r="C6777" s="442">
        <f>hourly1!$F6778*유형화!$G$71/hourly1!$F$8763+유형화!$G$72*hourly1!$G6778/hourly1!$F$8763+유형화!$G$74*hourly1!I6778/hourly1!$I$8763</f>
        <v>3.8054583200090408</v>
      </c>
      <c r="D6777" s="14">
        <v>73.353756999999987</v>
      </c>
      <c r="E6777" s="14">
        <v>117.5498749999999</v>
      </c>
      <c r="F6777" s="1">
        <v>1089509</v>
      </c>
      <c r="G6777" s="15">
        <f t="shared" si="210"/>
        <v>8.3938517355530901E-2</v>
      </c>
      <c r="H6777" s="15">
        <f t="shared" si="211"/>
        <v>0.16917420003625092</v>
      </c>
    </row>
    <row r="6778" spans="1:8">
      <c r="A6778" s="1">
        <v>6777</v>
      </c>
      <c r="B6778" s="444">
        <f>유형화!$F$71*hourly1!B6779/hourly1!$B$8763+유형화!$F$72*hourly1!C6779/hourly1!$C$8763+유형화!$F$73*hourly1!D6779/hourly1!$D$8763+유형화!$F$74*hourly1!E6779/hourly1!$E$8763</f>
        <v>254.45454784733283</v>
      </c>
      <c r="C6778" s="442">
        <f>hourly1!$F6779*유형화!$G$71/hourly1!$F$8763+유형화!$G$72*hourly1!$G6779/hourly1!$F$8763+유형화!$G$74*hourly1!I6779/hourly1!$I$8763</f>
        <v>2.9972661312456363</v>
      </c>
      <c r="D6778" s="14">
        <v>26.511554</v>
      </c>
      <c r="E6778" s="14">
        <v>396.07652299999978</v>
      </c>
      <c r="F6778" s="1">
        <v>986530</v>
      </c>
      <c r="G6778" s="15">
        <f t="shared" si="210"/>
        <v>3.0337103736228464E-2</v>
      </c>
      <c r="H6778" s="15">
        <f t="shared" si="211"/>
        <v>6.5005468946788825E-2</v>
      </c>
    </row>
    <row r="6779" spans="1:8">
      <c r="A6779" s="1">
        <v>6778</v>
      </c>
      <c r="B6779" s="444">
        <f>유형화!$F$71*hourly1!B6780/hourly1!$B$8763+유형화!$F$72*hourly1!C6780/hourly1!$C$8763+유형화!$F$73*hourly1!D6780/hourly1!$D$8763+유형화!$F$74*hourly1!E6780/hourly1!$E$8763</f>
        <v>312.10963463609824</v>
      </c>
      <c r="C6779" s="442">
        <f>hourly1!$F6780*유형화!$G$71/hourly1!$F$8763+유형화!$G$72*hourly1!$G6780/hourly1!$F$8763+유형화!$G$74*hourly1!I6780/hourly1!$I$8763</f>
        <v>1.8997357031377637</v>
      </c>
      <c r="D6779" s="14">
        <v>12.994121</v>
      </c>
      <c r="E6779" s="14">
        <v>731.63700599999993</v>
      </c>
      <c r="F6779" s="1">
        <v>970379</v>
      </c>
      <c r="G6779" s="15">
        <f t="shared" si="210"/>
        <v>1.4869139573564973E-2</v>
      </c>
      <c r="H6779" s="15">
        <f t="shared" si="211"/>
        <v>3.2452755708375379E-2</v>
      </c>
    </row>
    <row r="6780" spans="1:8">
      <c r="A6780" s="1">
        <v>6779</v>
      </c>
      <c r="B6780" s="444">
        <f>유형화!$F$71*hourly1!B6781/hourly1!$B$8763+유형화!$F$72*hourly1!C6781/hourly1!$C$8763+유형화!$F$73*hourly1!D6781/hourly1!$D$8763+유형화!$F$74*hourly1!E6781/hourly1!$E$8763</f>
        <v>370.54691624704759</v>
      </c>
      <c r="C6780" s="442">
        <f>hourly1!$F6781*유형화!$G$71/hourly1!$F$8763+유형화!$G$72*hourly1!$G6781/hourly1!$F$8763+유형화!$G$74*hourly1!I6781/hourly1!$I$8763</f>
        <v>0.9367550167745391</v>
      </c>
      <c r="D6780" s="14">
        <v>8.2660280000000004</v>
      </c>
      <c r="E6780" s="14">
        <v>882.20536099999947</v>
      </c>
      <c r="F6780" s="1">
        <v>904468</v>
      </c>
      <c r="G6780" s="15">
        <f t="shared" si="210"/>
        <v>9.4587947927371255E-3</v>
      </c>
      <c r="H6780" s="15">
        <f t="shared" si="211"/>
        <v>2.077931948295561E-2</v>
      </c>
    </row>
    <row r="6781" spans="1:8">
      <c r="A6781" s="1">
        <v>6780</v>
      </c>
      <c r="B6781" s="444">
        <f>유형화!$F$71*hourly1!B6782/hourly1!$B$8763+유형화!$F$72*hourly1!C6782/hourly1!$C$8763+유형화!$F$73*hourly1!D6782/hourly1!$D$8763+유형화!$F$74*hourly1!E6782/hourly1!$E$8763</f>
        <v>312.81594977287801</v>
      </c>
      <c r="C6781" s="442">
        <f>hourly1!$F6782*유형화!$G$71/hourly1!$F$8763+유형화!$G$72*hourly1!$G6782/hourly1!$F$8763+유형화!$G$74*hourly1!I6782/hourly1!$I$8763</f>
        <v>0.47191755714352812</v>
      </c>
      <c r="D6781" s="14">
        <v>10.839976</v>
      </c>
      <c r="E6781" s="14">
        <v>937.37152199999991</v>
      </c>
      <c r="F6781" s="1">
        <v>875742</v>
      </c>
      <c r="G6781" s="15">
        <f t="shared" si="210"/>
        <v>1.2404156935132015E-2</v>
      </c>
      <c r="H6781" s="15">
        <f t="shared" si="211"/>
        <v>2.7153134395455421E-2</v>
      </c>
    </row>
    <row r="6782" spans="1:8">
      <c r="A6782" s="1">
        <v>6781</v>
      </c>
      <c r="B6782" s="444">
        <f>유형화!$F$71*hourly1!B6783/hourly1!$B$8763+유형화!$F$72*hourly1!C6783/hourly1!$C$8763+유형화!$F$73*hourly1!D6783/hourly1!$D$8763+유형화!$F$74*hourly1!E6783/hourly1!$E$8763</f>
        <v>191.6772982814484</v>
      </c>
      <c r="C6782" s="442">
        <f>hourly1!$F6783*유형화!$G$71/hourly1!$F$8763+유형화!$G$72*hourly1!$G6783/hourly1!$F$8763+유형화!$G$74*hourly1!I6783/hourly1!$I$8763</f>
        <v>0.55569166973964512</v>
      </c>
      <c r="D6782" s="14">
        <v>15.595297</v>
      </c>
      <c r="E6782" s="14">
        <v>907.98573099999896</v>
      </c>
      <c r="F6782" s="1">
        <v>876657</v>
      </c>
      <c r="G6782" s="15">
        <f t="shared" si="210"/>
        <v>1.7845658647029614E-2</v>
      </c>
      <c r="H6782" s="15">
        <f t="shared" si="211"/>
        <v>3.8810509205489785E-2</v>
      </c>
    </row>
    <row r="6783" spans="1:8">
      <c r="A6783" s="1">
        <v>6782</v>
      </c>
      <c r="B6783" s="444">
        <f>유형화!$F$71*hourly1!B6784/hourly1!$B$8763+유형화!$F$72*hourly1!C6784/hourly1!$C$8763+유형화!$F$73*hourly1!D6784/hourly1!$D$8763+유형화!$F$74*hourly1!E6784/hourly1!$E$8763</f>
        <v>250.51998790943773</v>
      </c>
      <c r="C6783" s="442">
        <f>hourly1!$F6784*유형화!$G$71/hourly1!$F$8763+유형화!$G$72*hourly1!$G6784/hourly1!$F$8763+유형화!$G$74*hourly1!I6784/hourly1!$I$8763</f>
        <v>0.51825814852623786</v>
      </c>
      <c r="D6783" s="14">
        <v>18.773676999999999</v>
      </c>
      <c r="E6783" s="14">
        <v>821.47331100000088</v>
      </c>
      <c r="F6783" s="1">
        <v>867240</v>
      </c>
      <c r="G6783" s="15">
        <f t="shared" si="210"/>
        <v>2.1482670787968384E-2</v>
      </c>
      <c r="H6783" s="15">
        <f t="shared" si="211"/>
        <v>4.6517867488469263E-2</v>
      </c>
    </row>
    <row r="6784" spans="1:8">
      <c r="A6784" s="1">
        <v>6783</v>
      </c>
      <c r="B6784" s="444">
        <f>유형화!$F$71*hourly1!B6785/hourly1!$B$8763+유형화!$F$72*hourly1!C6785/hourly1!$C$8763+유형화!$F$73*hourly1!D6785/hourly1!$D$8763+유형화!$F$74*hourly1!E6785/hourly1!$E$8763</f>
        <v>363.75482258845722</v>
      </c>
      <c r="C6784" s="442">
        <f>hourly1!$F6785*유형화!$G$71/hourly1!$F$8763+유형화!$G$72*hourly1!$G6785/hourly1!$F$8763+유형화!$G$74*hourly1!I6785/hourly1!$I$8763</f>
        <v>0.39006170614633839</v>
      </c>
      <c r="D6784" s="14">
        <v>12.071445000000001</v>
      </c>
      <c r="E6784" s="14">
        <v>693.18751400000087</v>
      </c>
      <c r="F6784" s="1">
        <v>853611</v>
      </c>
      <c r="G6784" s="15">
        <f t="shared" si="210"/>
        <v>1.3813323776161006E-2</v>
      </c>
      <c r="H6784" s="15">
        <f t="shared" si="211"/>
        <v>3.0186635560599258E-2</v>
      </c>
    </row>
    <row r="6785" spans="1:8">
      <c r="A6785" s="1">
        <v>6784</v>
      </c>
      <c r="B6785" s="444">
        <f>유형화!$F$71*hourly1!B6786/hourly1!$B$8763+유형화!$F$72*hourly1!C6786/hourly1!$C$8763+유형화!$F$73*hourly1!D6786/hourly1!$D$8763+유형화!$F$74*hourly1!E6786/hourly1!$E$8763</f>
        <v>306.21431413579541</v>
      </c>
      <c r="C6785" s="442">
        <f>hourly1!$F6786*유형화!$G$71/hourly1!$F$8763+유형화!$G$72*hourly1!$G6786/hourly1!$F$8763+유형화!$G$74*hourly1!I6786/hourly1!$I$8763</f>
        <v>0.36874472772298333</v>
      </c>
      <c r="D6785" s="14">
        <v>11.127015999999999</v>
      </c>
      <c r="E6785" s="14">
        <v>526.00540900000067</v>
      </c>
      <c r="F6785" s="1">
        <v>844656</v>
      </c>
      <c r="G6785" s="15">
        <f t="shared" si="210"/>
        <v>1.2732616076246374E-2</v>
      </c>
      <c r="H6785" s="15">
        <f t="shared" si="211"/>
        <v>2.7861125157119016E-2</v>
      </c>
    </row>
    <row r="6786" spans="1:8">
      <c r="A6786" s="1">
        <v>6785</v>
      </c>
      <c r="B6786" s="444">
        <f>유형화!$F$71*hourly1!B6787/hourly1!$B$8763+유형화!$F$72*hourly1!C6787/hourly1!$C$8763+유형화!$F$73*hourly1!D6787/hourly1!$D$8763+유형화!$F$74*hourly1!E6787/hourly1!$E$8763</f>
        <v>263.26142429205572</v>
      </c>
      <c r="C6786" s="442">
        <f>hourly1!$F6787*유형화!$G$71/hourly1!$F$8763+유형화!$G$72*hourly1!$G6787/hourly1!$F$8763+유형화!$G$74*hourly1!I6787/hourly1!$I$8763</f>
        <v>0.39012371698176529</v>
      </c>
      <c r="D6786" s="14">
        <v>11.300084999999999</v>
      </c>
      <c r="E6786" s="14">
        <v>267.28764000000029</v>
      </c>
      <c r="F6786" s="1">
        <v>826029</v>
      </c>
      <c r="G6786" s="15">
        <f t="shared" ref="G6786:G6849" si="212">D6786/$I$1</f>
        <v>1.293065849226338E-2</v>
      </c>
      <c r="H6786" s="15">
        <f t="shared" ref="H6786:H6849" si="213">G6786/(1-$H$1*(1-G6786))</f>
        <v>2.8287733402624752E-2</v>
      </c>
    </row>
    <row r="6787" spans="1:8">
      <c r="A6787" s="1">
        <v>6786</v>
      </c>
      <c r="B6787" s="444">
        <f>유형화!$F$71*hourly1!B6788/hourly1!$B$8763+유형화!$F$72*hourly1!C6788/hourly1!$C$8763+유형화!$F$73*hourly1!D6788/hourly1!$D$8763+유형화!$F$74*hourly1!E6788/hourly1!$E$8763</f>
        <v>150.30461561890402</v>
      </c>
      <c r="C6787" s="442">
        <f>hourly1!$F6788*유형화!$G$71/hourly1!$F$8763+유형화!$G$72*hourly1!$G6788/hourly1!$F$8763+유형화!$G$74*hourly1!I6788/hourly1!$I$8763</f>
        <v>0.52003739503286783</v>
      </c>
      <c r="D6787" s="14">
        <v>16.790402999999991</v>
      </c>
      <c r="E6787" s="14">
        <v>55.046988999999982</v>
      </c>
      <c r="F6787" s="1">
        <v>855856</v>
      </c>
      <c r="G6787" s="15">
        <f t="shared" si="212"/>
        <v>1.9213215399749156E-2</v>
      </c>
      <c r="H6787" s="15">
        <f t="shared" si="213"/>
        <v>4.1716415201586143E-2</v>
      </c>
    </row>
    <row r="6788" spans="1:8">
      <c r="A6788" s="1">
        <v>6787</v>
      </c>
      <c r="B6788" s="444">
        <f>유형화!$F$71*hourly1!B6789/hourly1!$B$8763+유형화!$F$72*hourly1!C6789/hourly1!$C$8763+유형화!$F$73*hourly1!D6789/hourly1!$D$8763+유형화!$F$74*hourly1!E6789/hourly1!$E$8763</f>
        <v>118.38725690697748</v>
      </c>
      <c r="C6788" s="442">
        <f>hourly1!$F6789*유형화!$G$71/hourly1!$F$8763+유형화!$G$72*hourly1!$G6789/hourly1!$F$8763+유형화!$G$74*hourly1!I6789/hourly1!$I$8763</f>
        <v>0.64154628253302715</v>
      </c>
      <c r="D6788" s="14">
        <v>49.959721999999999</v>
      </c>
      <c r="E6788" s="14">
        <v>15.93251999999999</v>
      </c>
      <c r="F6788" s="1">
        <v>835870</v>
      </c>
      <c r="G6788" s="15">
        <f t="shared" si="212"/>
        <v>5.7168782672910666E-2</v>
      </c>
      <c r="H6788" s="15">
        <f t="shared" si="213"/>
        <v>0.1187446962645361</v>
      </c>
    </row>
    <row r="6789" spans="1:8">
      <c r="A6789" s="1">
        <v>6788</v>
      </c>
      <c r="B6789" s="444">
        <f>유형화!$F$71*hourly1!B6790/hourly1!$B$8763+유형화!$F$72*hourly1!C6790/hourly1!$C$8763+유형화!$F$73*hourly1!D6790/hourly1!$D$8763+유형화!$F$74*hourly1!E6790/hourly1!$E$8763</f>
        <v>126.68988683029598</v>
      </c>
      <c r="C6789" s="442">
        <f>hourly1!$F6790*유형화!$G$71/hourly1!$F$8763+유형화!$G$72*hourly1!$G6790/hourly1!$F$8763+유형화!$G$74*hourly1!I6790/hourly1!$I$8763</f>
        <v>0.64699158355457753</v>
      </c>
      <c r="D6789" s="14">
        <v>50.209393999999989</v>
      </c>
      <c r="E6789" s="14">
        <v>14.214180000000001</v>
      </c>
      <c r="F6789" s="1">
        <v>885048</v>
      </c>
      <c r="G6789" s="15">
        <f t="shared" si="212"/>
        <v>5.7454481706774592E-2</v>
      </c>
      <c r="H6789" s="15">
        <f t="shared" si="213"/>
        <v>0.11929918166436022</v>
      </c>
    </row>
    <row r="6790" spans="1:8">
      <c r="A6790" s="1">
        <v>6789</v>
      </c>
      <c r="B6790" s="444">
        <f>유형화!$F$71*hourly1!B6791/hourly1!$B$8763+유형화!$F$72*hourly1!C6791/hourly1!$C$8763+유형화!$F$73*hourly1!D6791/hourly1!$D$8763+유형화!$F$74*hourly1!E6791/hourly1!$E$8763</f>
        <v>64.050291692496629</v>
      </c>
      <c r="C6790" s="442">
        <f>hourly1!$F6791*유형화!$G$71/hourly1!$F$8763+유형화!$G$72*hourly1!$G6791/hourly1!$F$8763+유형화!$G$74*hourly1!I6791/hourly1!$I$8763</f>
        <v>0.96032972741493916</v>
      </c>
      <c r="D6790" s="14">
        <v>47.893326999999992</v>
      </c>
      <c r="E6790" s="14">
        <v>15.17224</v>
      </c>
      <c r="F6790" s="1">
        <v>923818</v>
      </c>
      <c r="G6790" s="15">
        <f t="shared" si="212"/>
        <v>5.480421213604119E-2</v>
      </c>
      <c r="H6790" s="15">
        <f t="shared" si="213"/>
        <v>0.11414159975646859</v>
      </c>
    </row>
    <row r="6791" spans="1:8">
      <c r="A6791" s="1">
        <v>6790</v>
      </c>
      <c r="B6791" s="444">
        <f>유형화!$F$71*hourly1!B6792/hourly1!$B$8763+유형화!$F$72*hourly1!C6792/hourly1!$C$8763+유형화!$F$73*hourly1!D6792/hourly1!$D$8763+유형화!$F$74*hourly1!E6792/hourly1!$E$8763</f>
        <v>62.959670283524893</v>
      </c>
      <c r="C6791" s="442">
        <f>hourly1!$F6792*유형화!$G$71/hourly1!$F$8763+유형화!$G$72*hourly1!$G6792/hourly1!$F$8763+유형화!$G$74*hourly1!I6792/hourly1!$I$8763</f>
        <v>0.45995060670994986</v>
      </c>
      <c r="D6791" s="14">
        <v>35.569364999999991</v>
      </c>
      <c r="E6791" s="14">
        <v>10.57708</v>
      </c>
      <c r="F6791" s="1">
        <v>978721</v>
      </c>
      <c r="G6791" s="15">
        <f t="shared" si="212"/>
        <v>4.0701933799760427E-2</v>
      </c>
      <c r="H6791" s="15">
        <f t="shared" si="213"/>
        <v>8.6162435636751536E-2</v>
      </c>
    </row>
    <row r="6792" spans="1:8">
      <c r="A6792" s="1">
        <v>6791</v>
      </c>
      <c r="B6792" s="444">
        <f>유형화!$F$71*hourly1!B6793/hourly1!$B$8763+유형화!$F$72*hourly1!C6793/hourly1!$C$8763+유형화!$F$73*hourly1!D6793/hourly1!$D$8763+유형화!$F$74*hourly1!E6793/hourly1!$E$8763</f>
        <v>61.799670417547972</v>
      </c>
      <c r="C6792" s="442">
        <f>hourly1!$F6793*유형화!$G$71/hourly1!$F$8763+유형화!$G$72*hourly1!$G6793/hourly1!$F$8763+유형화!$G$74*hourly1!I6793/hourly1!$I$8763</f>
        <v>0.35312492350423474</v>
      </c>
      <c r="D6792" s="14">
        <v>57.154420000000023</v>
      </c>
      <c r="E6792" s="14">
        <v>5.2056600000000008</v>
      </c>
      <c r="F6792" s="1">
        <v>1016712</v>
      </c>
      <c r="G6792" s="15">
        <f t="shared" si="212"/>
        <v>6.5401657274559294E-2</v>
      </c>
      <c r="H6792" s="15">
        <f t="shared" si="213"/>
        <v>0.13457936622699215</v>
      </c>
    </row>
    <row r="6793" spans="1:8">
      <c r="A6793" s="1">
        <v>6792</v>
      </c>
      <c r="B6793" s="444">
        <f>유형화!$F$71*hourly1!B6794/hourly1!$B$8763+유형화!$F$72*hourly1!C6794/hourly1!$C$8763+유형화!$F$73*hourly1!D6794/hourly1!$D$8763+유형화!$F$74*hourly1!E6794/hourly1!$E$8763</f>
        <v>60.384096306115559</v>
      </c>
      <c r="C6793" s="442">
        <f>hourly1!$F6794*유형화!$G$71/hourly1!$F$8763+유형화!$G$72*hourly1!$G6794/hourly1!$F$8763+유형화!$G$74*hourly1!I6794/hourly1!$I$8763</f>
        <v>0.32122918990660837</v>
      </c>
      <c r="D6793" s="14">
        <v>89.027741000000006</v>
      </c>
      <c r="E6793" s="14">
        <v>0.76901600000000003</v>
      </c>
      <c r="F6793" s="1">
        <v>1010204</v>
      </c>
      <c r="G6793" s="15">
        <f t="shared" si="212"/>
        <v>0.101874217336301</v>
      </c>
      <c r="H6793" s="15">
        <f t="shared" si="213"/>
        <v>0.20132018328433404</v>
      </c>
    </row>
    <row r="6794" spans="1:8">
      <c r="A6794" s="1">
        <v>6793</v>
      </c>
      <c r="B6794" s="444">
        <f>유형화!$F$71*hourly1!B6795/hourly1!$B$8763+유형화!$F$72*hourly1!C6795/hourly1!$C$8763+유형화!$F$73*hourly1!D6795/hourly1!$D$8763+유형화!$F$74*hourly1!E6795/hourly1!$E$8763</f>
        <v>60.703976620020519</v>
      </c>
      <c r="C6794" s="442">
        <f>hourly1!$F6795*유형화!$G$71/hourly1!$F$8763+유형화!$G$72*hourly1!$G6795/hourly1!$F$8763+유형화!$G$74*hourly1!I6795/hourly1!$I$8763</f>
        <v>0.26353287447210333</v>
      </c>
      <c r="D6794" s="14">
        <v>119.72340699999999</v>
      </c>
      <c r="E6794" s="14">
        <v>0.38008799999999998</v>
      </c>
      <c r="F6794" s="1">
        <v>910412</v>
      </c>
      <c r="G6794" s="15">
        <f t="shared" si="212"/>
        <v>0.13699918978018794</v>
      </c>
      <c r="H6794" s="15">
        <f t="shared" si="213"/>
        <v>0.26077720755298561</v>
      </c>
    </row>
    <row r="6795" spans="1:8">
      <c r="A6795" s="1">
        <v>6794</v>
      </c>
      <c r="B6795" s="444">
        <f>유형화!$F$71*hourly1!B6796/hourly1!$B$8763+유형화!$F$72*hourly1!C6796/hourly1!$C$8763+유형화!$F$73*hourly1!D6796/hourly1!$D$8763+유형화!$F$74*hourly1!E6796/hourly1!$E$8763</f>
        <v>60.806848622736659</v>
      </c>
      <c r="C6795" s="442">
        <f>hourly1!$F6796*유형화!$G$71/hourly1!$F$8763+유형화!$G$72*hourly1!$G6796/hourly1!$F$8763+유형화!$G$74*hourly1!I6796/hourly1!$I$8763</f>
        <v>0.2442707281603905</v>
      </c>
      <c r="D6795" s="14">
        <v>165.799871</v>
      </c>
      <c r="E6795" s="14">
        <v>0.85087199999999985</v>
      </c>
      <c r="F6795" s="1">
        <v>762123</v>
      </c>
      <c r="G6795" s="15">
        <f t="shared" si="212"/>
        <v>0.18972437021158009</v>
      </c>
      <c r="H6795" s="15">
        <f t="shared" si="213"/>
        <v>0.3422475269593756</v>
      </c>
    </row>
    <row r="6796" spans="1:8">
      <c r="A6796" s="1">
        <v>6795</v>
      </c>
      <c r="B6796" s="444">
        <f>유형화!$F$71*hourly1!B6797/hourly1!$B$8763+유형화!$F$72*hourly1!C6797/hourly1!$C$8763+유형화!$F$73*hourly1!D6797/hourly1!$D$8763+유형화!$F$74*hourly1!E6797/hourly1!$E$8763</f>
        <v>61.059532645817249</v>
      </c>
      <c r="C6796" s="442">
        <f>hourly1!$F6797*유형화!$G$71/hourly1!$F$8763+유형화!$G$72*hourly1!$G6797/hourly1!$F$8763+유형화!$G$74*hourly1!I6797/hourly1!$I$8763</f>
        <v>0.24028158171055894</v>
      </c>
      <c r="D6796" s="14">
        <v>194.75532200000001</v>
      </c>
      <c r="E6796" s="14">
        <v>0.66596</v>
      </c>
      <c r="F6796" s="1">
        <v>612670</v>
      </c>
      <c r="G6796" s="15">
        <f t="shared" si="212"/>
        <v>0.22285801906205038</v>
      </c>
      <c r="H6796" s="15">
        <f t="shared" si="213"/>
        <v>0.38922275958947561</v>
      </c>
    </row>
    <row r="6797" spans="1:8">
      <c r="A6797" s="1">
        <v>6796</v>
      </c>
      <c r="B6797" s="444">
        <f>유형화!$F$71*hourly1!B6798/hourly1!$B$8763+유형화!$F$72*hourly1!C6798/hourly1!$C$8763+유형화!$F$73*hourly1!D6798/hourly1!$D$8763+유형화!$F$74*hourly1!E6798/hourly1!$E$8763</f>
        <v>61.197193066407827</v>
      </c>
      <c r="C6797" s="442">
        <f>hourly1!$F6798*유형화!$G$71/hourly1!$F$8763+유형화!$G$72*hourly1!$G6798/hourly1!$F$8763+유형화!$G$74*hourly1!I6798/hourly1!$I$8763</f>
        <v>0.24034709644338836</v>
      </c>
      <c r="D6797" s="14">
        <v>211.78571600000009</v>
      </c>
      <c r="E6797" s="14">
        <v>4.4304000000000003E-2</v>
      </c>
      <c r="F6797" s="1">
        <v>498678</v>
      </c>
      <c r="G6797" s="15">
        <f t="shared" si="212"/>
        <v>0.24234585555201416</v>
      </c>
      <c r="H6797" s="15">
        <f t="shared" si="213"/>
        <v>0.4154807452831985</v>
      </c>
    </row>
    <row r="6798" spans="1:8">
      <c r="A6798" s="1">
        <v>6797</v>
      </c>
      <c r="B6798" s="444">
        <f>유형화!$F$71*hourly1!B6799/hourly1!$B$8763+유형화!$F$72*hourly1!C6799/hourly1!$C$8763+유형화!$F$73*hourly1!D6799/hourly1!$D$8763+유형화!$F$74*hourly1!E6799/hourly1!$E$8763</f>
        <v>61.326896695932462</v>
      </c>
      <c r="C6798" s="442">
        <f>hourly1!$F6799*유형화!$G$71/hourly1!$F$8763+유형화!$G$72*hourly1!$G6799/hourly1!$F$8763+유형화!$G$74*hourly1!I6799/hourly1!$I$8763</f>
        <v>0.23786364804482807</v>
      </c>
      <c r="D6798" s="14">
        <v>215.26524699999999</v>
      </c>
      <c r="E6798" s="14">
        <v>1.5599999999999999E-2</v>
      </c>
      <c r="F6798" s="1">
        <v>560498</v>
      </c>
      <c r="G6798" s="15">
        <f t="shared" si="212"/>
        <v>0.24632747401543656</v>
      </c>
      <c r="H6798" s="15">
        <f t="shared" si="213"/>
        <v>0.42072731337936559</v>
      </c>
    </row>
    <row r="6799" spans="1:8">
      <c r="A6799" s="1">
        <v>6798</v>
      </c>
      <c r="B6799" s="444">
        <f>유형화!$F$71*hourly1!B6800/hourly1!$B$8763+유형화!$F$72*hourly1!C6800/hourly1!$C$8763+유형화!$F$73*hourly1!D6800/hourly1!$D$8763+유형화!$F$74*hourly1!E6800/hourly1!$E$8763</f>
        <v>63.292878042120996</v>
      </c>
      <c r="C6799" s="442">
        <f>hourly1!$F6800*유형화!$G$71/hourly1!$F$8763+유형화!$G$72*hourly1!$G6800/hourly1!$F$8763+유형화!$G$74*hourly1!I6800/hourly1!$I$8763</f>
        <v>0.42293739021287857</v>
      </c>
      <c r="D6799" s="14">
        <v>202.52517700000001</v>
      </c>
      <c r="E6799" s="14">
        <v>0</v>
      </c>
      <c r="F6799" s="1">
        <v>899859</v>
      </c>
      <c r="G6799" s="15">
        <f t="shared" si="212"/>
        <v>0.23174904435428537</v>
      </c>
      <c r="H6799" s="15">
        <f t="shared" si="213"/>
        <v>0.40132347172667687</v>
      </c>
    </row>
    <row r="6800" spans="1:8">
      <c r="A6800" s="1">
        <v>6799</v>
      </c>
      <c r="B6800" s="444">
        <f>유형화!$F$71*hourly1!B6801/hourly1!$B$8763+유형화!$F$72*hourly1!C6801/hourly1!$C$8763+유형화!$F$73*hourly1!D6801/hourly1!$D$8763+유형화!$F$74*hourly1!E6801/hourly1!$E$8763</f>
        <v>74.767367230473255</v>
      </c>
      <c r="C6800" s="442">
        <f>hourly1!$F6801*유형화!$G$71/hourly1!$F$8763+유형화!$G$72*hourly1!$G6801/hourly1!$F$8763+유형화!$G$74*hourly1!I6801/hourly1!$I$8763</f>
        <v>3.8694258784202695</v>
      </c>
      <c r="D6800" s="14">
        <v>263.31571899999989</v>
      </c>
      <c r="E6800" s="14">
        <v>1.0560310000000011</v>
      </c>
      <c r="F6800" s="1">
        <v>916738</v>
      </c>
      <c r="G6800" s="15">
        <f t="shared" si="212"/>
        <v>0.3013115067748417</v>
      </c>
      <c r="H6800" s="15">
        <f t="shared" si="213"/>
        <v>0.48936343881120864</v>
      </c>
    </row>
    <row r="6801" spans="1:8">
      <c r="A6801" s="1">
        <v>6800</v>
      </c>
      <c r="B6801" s="444">
        <f>유형화!$F$71*hourly1!B6802/hourly1!$B$8763+유형화!$F$72*hourly1!C6802/hourly1!$C$8763+유형화!$F$73*hourly1!D6802/hourly1!$D$8763+유형화!$F$74*hourly1!E6802/hourly1!$E$8763</f>
        <v>157.89684787097315</v>
      </c>
      <c r="C6801" s="442">
        <f>hourly1!$F6802*유형화!$G$71/hourly1!$F$8763+유형화!$G$72*hourly1!$G6802/hourly1!$F$8763+유형화!$G$74*hourly1!I6802/hourly1!$I$8763</f>
        <v>3.7822589338206454</v>
      </c>
      <c r="D6801" s="14">
        <v>253.43806500000011</v>
      </c>
      <c r="E6801" s="14">
        <v>40.495498000000083</v>
      </c>
      <c r="F6801" s="1">
        <v>933446</v>
      </c>
      <c r="G6801" s="15">
        <f t="shared" si="212"/>
        <v>0.29000853245396385</v>
      </c>
      <c r="H6801" s="15">
        <f t="shared" si="213"/>
        <v>0.47581017153134142</v>
      </c>
    </row>
    <row r="6802" spans="1:8">
      <c r="A6802" s="1">
        <v>6801</v>
      </c>
      <c r="B6802" s="444">
        <f>유형화!$F$71*hourly1!B6803/hourly1!$B$8763+유형화!$F$72*hourly1!C6803/hourly1!$C$8763+유형화!$F$73*hourly1!D6803/hourly1!$D$8763+유형화!$F$74*hourly1!E6803/hourly1!$E$8763</f>
        <v>254.2180371021941</v>
      </c>
      <c r="C6802" s="442">
        <f>hourly1!$F6803*유형화!$G$71/hourly1!$F$8763+유형화!$G$72*hourly1!$G6803/hourly1!$F$8763+유형화!$G$74*hourly1!I6803/hourly1!$I$8763</f>
        <v>2.9932182333998223</v>
      </c>
      <c r="D6802" s="14">
        <v>180.92442199999999</v>
      </c>
      <c r="E6802" s="14">
        <v>105.40274600000011</v>
      </c>
      <c r="F6802" s="1">
        <v>888456</v>
      </c>
      <c r="G6802" s="15">
        <f t="shared" si="212"/>
        <v>0.20703135540946319</v>
      </c>
      <c r="H6802" s="15">
        <f t="shared" si="213"/>
        <v>0.36716329432291361</v>
      </c>
    </row>
    <row r="6803" spans="1:8">
      <c r="A6803" s="1">
        <v>6802</v>
      </c>
      <c r="B6803" s="444">
        <f>유형화!$F$71*hourly1!B6804/hourly1!$B$8763+유형화!$F$72*hourly1!C6804/hourly1!$C$8763+유형화!$F$73*hourly1!D6804/hourly1!$D$8763+유형화!$F$74*hourly1!E6804/hourly1!$E$8763</f>
        <v>311.9083775971601</v>
      </c>
      <c r="C6803" s="442">
        <f>hourly1!$F6804*유형화!$G$71/hourly1!$F$8763+유형화!$G$72*hourly1!$G6804/hourly1!$F$8763+유형화!$G$74*hourly1!I6804/hourly1!$I$8763</f>
        <v>1.8576512062953692</v>
      </c>
      <c r="D6803" s="14">
        <v>195.61660800000001</v>
      </c>
      <c r="E6803" s="14">
        <v>174.80356100000029</v>
      </c>
      <c r="F6803" s="1">
        <v>865929</v>
      </c>
      <c r="G6803" s="15">
        <f t="shared" si="212"/>
        <v>0.22384358643877078</v>
      </c>
      <c r="H6803" s="15">
        <f t="shared" si="213"/>
        <v>0.39057429614949885</v>
      </c>
    </row>
    <row r="6804" spans="1:8">
      <c r="A6804" s="1">
        <v>6803</v>
      </c>
      <c r="B6804" s="444">
        <f>유형화!$F$71*hourly1!B6805/hourly1!$B$8763+유형화!$F$72*hourly1!C6805/hourly1!$C$8763+유형화!$F$73*hourly1!D6805/hourly1!$D$8763+유형화!$F$74*hourly1!E6805/hourly1!$E$8763</f>
        <v>370.48276416821761</v>
      </c>
      <c r="C6804" s="442">
        <f>hourly1!$F6805*유형화!$G$71/hourly1!$F$8763+유형화!$G$72*hourly1!$G6805/hourly1!$F$8763+유형화!$G$74*hourly1!I6805/hourly1!$I$8763</f>
        <v>0.93849156462444949</v>
      </c>
      <c r="D6804" s="14">
        <v>176.98766499999999</v>
      </c>
      <c r="E6804" s="14">
        <v>239.9744419999999</v>
      </c>
      <c r="F6804" s="1">
        <v>860583</v>
      </c>
      <c r="G6804" s="15">
        <f t="shared" si="212"/>
        <v>0.20252653439846838</v>
      </c>
      <c r="H6804" s="15">
        <f t="shared" si="213"/>
        <v>0.36075933111726516</v>
      </c>
    </row>
    <row r="6805" spans="1:8">
      <c r="A6805" s="1">
        <v>6804</v>
      </c>
      <c r="B6805" s="444">
        <f>유형화!$F$71*hourly1!B6806/hourly1!$B$8763+유형화!$F$72*hourly1!C6806/hourly1!$C$8763+유형화!$F$73*hourly1!D6806/hourly1!$D$8763+유형화!$F$74*hourly1!E6806/hourly1!$E$8763</f>
        <v>312.81439159801829</v>
      </c>
      <c r="C6805" s="442">
        <f>hourly1!$F6806*유형화!$G$71/hourly1!$F$8763+유형화!$G$72*hourly1!$G6806/hourly1!$F$8763+유형화!$G$74*hourly1!I6806/hourly1!$I$8763</f>
        <v>0.44862486950104086</v>
      </c>
      <c r="D6805" s="14">
        <v>195.092241</v>
      </c>
      <c r="E6805" s="14">
        <v>339.23547200000019</v>
      </c>
      <c r="F6805" s="1">
        <v>803128</v>
      </c>
      <c r="G6805" s="15">
        <f t="shared" si="212"/>
        <v>0.22324355461585857</v>
      </c>
      <c r="H6805" s="15">
        <f t="shared" si="213"/>
        <v>0.38975176006940793</v>
      </c>
    </row>
    <row r="6806" spans="1:8">
      <c r="A6806" s="1">
        <v>6805</v>
      </c>
      <c r="B6806" s="444">
        <f>유형화!$F$71*hourly1!B6807/hourly1!$B$8763+유형화!$F$72*hourly1!C6807/hourly1!$C$8763+유형화!$F$73*hourly1!D6807/hourly1!$D$8763+유형화!$F$74*hourly1!E6807/hourly1!$E$8763</f>
        <v>191.66609168587183</v>
      </c>
      <c r="C6806" s="442">
        <f>hourly1!$F6807*유형화!$G$71/hourly1!$F$8763+유형화!$G$72*hourly1!$G6807/hourly1!$F$8763+유형화!$G$74*hourly1!I6807/hourly1!$I$8763</f>
        <v>0.55558125622847121</v>
      </c>
      <c r="D6806" s="14">
        <v>215.918407</v>
      </c>
      <c r="E6806" s="14">
        <v>363.15778399999982</v>
      </c>
      <c r="F6806" s="1">
        <v>875334</v>
      </c>
      <c r="G6806" s="15">
        <f t="shared" si="212"/>
        <v>0.24707488334030508</v>
      </c>
      <c r="H6806" s="15">
        <f t="shared" si="213"/>
        <v>0.42170780054877405</v>
      </c>
    </row>
    <row r="6807" spans="1:8">
      <c r="A6807" s="1">
        <v>6806</v>
      </c>
      <c r="B6807" s="444">
        <f>유형화!$F$71*hourly1!B6808/hourly1!$B$8763+유형화!$F$72*hourly1!C6808/hourly1!$C$8763+유형화!$F$73*hourly1!D6808/hourly1!$D$8763+유형화!$F$74*hourly1!E6808/hourly1!$E$8763</f>
        <v>250.51894191242539</v>
      </c>
      <c r="C6807" s="442">
        <f>hourly1!$F6808*유형화!$G$71/hourly1!$F$8763+유형화!$G$72*hourly1!$G6808/hourly1!$F$8763+유형화!$G$74*hourly1!I6808/hourly1!$I$8763</f>
        <v>0.51812068166767578</v>
      </c>
      <c r="D6807" s="14">
        <v>265.41281099999992</v>
      </c>
      <c r="E6807" s="14">
        <v>345.80065599999989</v>
      </c>
      <c r="F6807" s="1">
        <v>854628</v>
      </c>
      <c r="G6807" s="15">
        <f t="shared" si="212"/>
        <v>0.30371120381064787</v>
      </c>
      <c r="H6807" s="15">
        <f t="shared" si="213"/>
        <v>0.49220574325877287</v>
      </c>
    </row>
    <row r="6808" spans="1:8">
      <c r="A6808" s="1">
        <v>6807</v>
      </c>
      <c r="B6808" s="444">
        <f>유형화!$F$71*hourly1!B6809/hourly1!$B$8763+유형화!$F$72*hourly1!C6809/hourly1!$C$8763+유형화!$F$73*hourly1!D6809/hourly1!$D$8763+유형화!$F$74*hourly1!E6809/hourly1!$E$8763</f>
        <v>363.75359985401866</v>
      </c>
      <c r="C6808" s="442">
        <f>hourly1!$F6809*유형화!$G$71/hourly1!$F$8763+유형화!$G$72*hourly1!$G6809/hourly1!$F$8763+유형화!$G$74*hourly1!I6809/hourly1!$I$8763</f>
        <v>0.38996530822477393</v>
      </c>
      <c r="D6808" s="14">
        <v>311.45307600000001</v>
      </c>
      <c r="E6808" s="14">
        <v>310.17319199999991</v>
      </c>
      <c r="F6808" s="1">
        <v>855971</v>
      </c>
      <c r="G6808" s="15">
        <f t="shared" si="212"/>
        <v>0.3563949618185131</v>
      </c>
      <c r="H6808" s="15">
        <f t="shared" si="213"/>
        <v>0.55168027386838092</v>
      </c>
    </row>
    <row r="6809" spans="1:8">
      <c r="A6809" s="1">
        <v>6808</v>
      </c>
      <c r="B6809" s="444">
        <f>유형화!$F$71*hourly1!B6810/hourly1!$B$8763+유형화!$F$72*hourly1!C6810/hourly1!$C$8763+유형화!$F$73*hourly1!D6810/hourly1!$D$8763+유형화!$F$74*hourly1!E6810/hourly1!$E$8763</f>
        <v>306.21308058069809</v>
      </c>
      <c r="C6809" s="442">
        <f>hourly1!$F6810*유형화!$G$71/hourly1!$F$8763+유형화!$G$72*hourly1!$G6810/hourly1!$F$8763+유형화!$G$74*hourly1!I6810/hourly1!$I$8763</f>
        <v>0.36864987803515648</v>
      </c>
      <c r="D6809" s="14">
        <v>328.67625500000003</v>
      </c>
      <c r="E6809" s="14">
        <v>234.5278430000003</v>
      </c>
      <c r="F6809" s="1">
        <v>890161</v>
      </c>
      <c r="G6809" s="15">
        <f t="shared" si="212"/>
        <v>0.37610340169309125</v>
      </c>
      <c r="H6809" s="15">
        <f t="shared" si="213"/>
        <v>0.57258044840104094</v>
      </c>
    </row>
    <row r="6810" spans="1:8">
      <c r="A6810" s="1">
        <v>6809</v>
      </c>
      <c r="B6810" s="444">
        <f>유형화!$F$71*hourly1!B6811/hourly1!$B$8763+유형화!$F$72*hourly1!C6811/hourly1!$C$8763+유형화!$F$73*hourly1!D6811/hourly1!$D$8763+유형화!$F$74*hourly1!E6811/hourly1!$E$8763</f>
        <v>263.26013302677848</v>
      </c>
      <c r="C6810" s="442">
        <f>hourly1!$F6811*유형화!$G$71/hourly1!$F$8763+유형화!$G$72*hourly1!$G6811/hourly1!$F$8763+유형화!$G$74*hourly1!I6811/hourly1!$I$8763</f>
        <v>0.39002707460224323</v>
      </c>
      <c r="D6810" s="14">
        <v>354.44312200000007</v>
      </c>
      <c r="E6810" s="14">
        <v>124.8825409999999</v>
      </c>
      <c r="F6810" s="1">
        <v>860617</v>
      </c>
      <c r="G6810" s="15">
        <f t="shared" si="212"/>
        <v>0.40558836199140508</v>
      </c>
      <c r="H6810" s="15">
        <f t="shared" si="213"/>
        <v>0.60259139941989392</v>
      </c>
    </row>
    <row r="6811" spans="1:8">
      <c r="A6811" s="1">
        <v>6810</v>
      </c>
      <c r="B6811" s="444">
        <f>유형화!$F$71*hourly1!B6812/hourly1!$B$8763+유형화!$F$72*hourly1!C6812/hourly1!$C$8763+유형화!$F$73*hourly1!D6812/hourly1!$D$8763+유형화!$F$74*hourly1!E6812/hourly1!$E$8763</f>
        <v>150.29878328383893</v>
      </c>
      <c r="C6811" s="442">
        <f>hourly1!$F6812*유형화!$G$71/hourly1!$F$8763+유형화!$G$72*hourly1!$G6812/hourly1!$F$8763+유형화!$G$74*hourly1!I6812/hourly1!$I$8763</f>
        <v>0.51833067105387243</v>
      </c>
      <c r="D6811" s="14">
        <v>369.12572699999998</v>
      </c>
      <c r="E6811" s="14">
        <v>26.728493</v>
      </c>
      <c r="F6811" s="1">
        <v>831622</v>
      </c>
      <c r="G6811" s="15">
        <f t="shared" si="212"/>
        <v>0.42238962950680853</v>
      </c>
      <c r="H6811" s="15">
        <f t="shared" si="213"/>
        <v>0.61905434466406539</v>
      </c>
    </row>
    <row r="6812" spans="1:8">
      <c r="A6812" s="1">
        <v>6811</v>
      </c>
      <c r="B6812" s="444">
        <f>유형화!$F$71*hourly1!B6813/hourly1!$B$8763+유형화!$F$72*hourly1!C6813/hourly1!$C$8763+유형화!$F$73*hourly1!D6813/hourly1!$D$8763+유형화!$F$74*hourly1!E6813/hourly1!$E$8763</f>
        <v>118.38663291565636</v>
      </c>
      <c r="C6812" s="442">
        <f>hourly1!$F6813*유형화!$G$71/hourly1!$F$8763+유형화!$G$72*hourly1!$G6813/hourly1!$F$8763+유형화!$G$74*hourly1!I6813/hourly1!$I$8763</f>
        <v>0.64135886476498272</v>
      </c>
      <c r="D6812" s="14">
        <v>455.98927600000002</v>
      </c>
      <c r="E6812" s="14">
        <v>11.931926999999989</v>
      </c>
      <c r="F6812" s="1">
        <v>836865</v>
      </c>
      <c r="G6812" s="15">
        <f t="shared" si="212"/>
        <v>0.52178736744815912</v>
      </c>
      <c r="H6812" s="15">
        <f t="shared" si="213"/>
        <v>0.70800456803428025</v>
      </c>
    </row>
    <row r="6813" spans="1:8">
      <c r="A6813" s="1">
        <v>6812</v>
      </c>
      <c r="B6813" s="444">
        <f>유형화!$F$71*hourly1!B6814/hourly1!$B$8763+유형화!$F$72*hourly1!C6814/hourly1!$C$8763+유형화!$F$73*hourly1!D6814/hourly1!$D$8763+유형화!$F$74*hourly1!E6814/hourly1!$E$8763</f>
        <v>126.68942514885606</v>
      </c>
      <c r="C6813" s="442">
        <f>hourly1!$F6814*유형화!$G$71/hourly1!$F$8763+유형화!$G$72*hourly1!$G6814/hourly1!$F$8763+유형화!$G$74*hourly1!I6814/hourly1!$I$8763</f>
        <v>0.6468281226664484</v>
      </c>
      <c r="D6813" s="14">
        <v>409.16647799999998</v>
      </c>
      <c r="E6813" s="14">
        <v>7.4138920000000006</v>
      </c>
      <c r="F6813" s="1">
        <v>810054</v>
      </c>
      <c r="G6813" s="15">
        <f t="shared" si="212"/>
        <v>0.46820815892094597</v>
      </c>
      <c r="H6813" s="15">
        <f t="shared" si="213"/>
        <v>0.66176476560532282</v>
      </c>
    </row>
    <row r="6814" spans="1:8">
      <c r="A6814" s="1">
        <v>6813</v>
      </c>
      <c r="B6814" s="444">
        <f>유형화!$F$71*hourly1!B6815/hourly1!$B$8763+유형화!$F$72*hourly1!C6815/hourly1!$C$8763+유형화!$F$73*hourly1!D6815/hourly1!$D$8763+유형화!$F$74*hourly1!E6815/hourly1!$E$8763</f>
        <v>64.047893113140859</v>
      </c>
      <c r="C6814" s="442">
        <f>hourly1!$F6815*유형화!$G$71/hourly1!$F$8763+유형화!$G$72*hourly1!$G6815/hourly1!$F$8763+유형화!$G$74*hourly1!I6815/hourly1!$I$8763</f>
        <v>0.64245851814748667</v>
      </c>
      <c r="D6814" s="14">
        <v>362.80985099999998</v>
      </c>
      <c r="E6814" s="14">
        <v>3.9026719999999999</v>
      </c>
      <c r="F6814" s="1">
        <v>806079</v>
      </c>
      <c r="G6814" s="15">
        <f t="shared" si="212"/>
        <v>0.41516238868202865</v>
      </c>
      <c r="H6814" s="15">
        <f t="shared" si="213"/>
        <v>0.61202760956246749</v>
      </c>
    </row>
    <row r="6815" spans="1:8">
      <c r="A6815" s="1">
        <v>6814</v>
      </c>
      <c r="B6815" s="444">
        <f>유형화!$F$71*hourly1!B6816/hourly1!$B$8763+유형화!$F$72*hourly1!C6816/hourly1!$C$8763+유형화!$F$73*hourly1!D6816/hourly1!$D$8763+유형화!$F$74*hourly1!E6816/hourly1!$E$8763</f>
        <v>62.428119850080087</v>
      </c>
      <c r="C6815" s="442">
        <f>hourly1!$F6816*유형화!$G$71/hourly1!$F$8763+유형화!$G$72*hourly1!$G6816/hourly1!$F$8763+유형화!$G$74*hourly1!I6816/hourly1!$I$8763</f>
        <v>0.45989291463178661</v>
      </c>
      <c r="D6815" s="14">
        <v>313.06932599999999</v>
      </c>
      <c r="E6815" s="14">
        <v>1.634952</v>
      </c>
      <c r="F6815" s="1">
        <v>829038</v>
      </c>
      <c r="G6815" s="15">
        <f t="shared" si="212"/>
        <v>0.35824443257807997</v>
      </c>
      <c r="H6815" s="15">
        <f t="shared" si="213"/>
        <v>0.55367135284306468</v>
      </c>
    </row>
    <row r="6816" spans="1:8">
      <c r="A6816" s="1">
        <v>6815</v>
      </c>
      <c r="B6816" s="444">
        <f>유형화!$F$71*hourly1!B6817/hourly1!$B$8763+유형화!$F$72*hourly1!C6817/hourly1!$C$8763+유형화!$F$73*hourly1!D6817/hourly1!$D$8763+유형화!$F$74*hourly1!E6817/hourly1!$E$8763</f>
        <v>61.331132286878351</v>
      </c>
      <c r="C6816" s="442">
        <f>hourly1!$F6817*유형화!$G$71/hourly1!$F$8763+유형화!$G$72*hourly1!$G6817/hourly1!$F$8763+유형화!$G$74*hourly1!I6817/hourly1!$I$8763</f>
        <v>0.35309933690459738</v>
      </c>
      <c r="D6816" s="14">
        <v>266.19964099999999</v>
      </c>
      <c r="E6816" s="14">
        <v>0.24487999999999999</v>
      </c>
      <c r="F6816" s="1">
        <v>860936</v>
      </c>
      <c r="G6816" s="15">
        <f t="shared" si="212"/>
        <v>0.30461157137615452</v>
      </c>
      <c r="H6816" s="15">
        <f t="shared" si="213"/>
        <v>0.49326904293759311</v>
      </c>
    </row>
    <row r="6817" spans="1:8">
      <c r="A6817" s="1">
        <v>6816</v>
      </c>
      <c r="B6817" s="444">
        <f>유형화!$F$71*hourly1!B6818/hourly1!$B$8763+유형화!$F$72*hourly1!C6818/hourly1!$C$8763+유형화!$F$73*hourly1!D6818/hourly1!$D$8763+유형화!$F$74*hourly1!E6818/hourly1!$E$8763</f>
        <v>60.069922086257009</v>
      </c>
      <c r="C6817" s="442">
        <f>hourly1!$F6818*유형화!$G$71/hourly1!$F$8763+유형화!$G$72*hourly1!$G6818/hourly1!$F$8763+유형화!$G$74*hourly1!I6818/hourly1!$I$8763</f>
        <v>0.32121712998066465</v>
      </c>
      <c r="D6817" s="14">
        <v>205.22428199999999</v>
      </c>
      <c r="E6817" s="14">
        <v>0</v>
      </c>
      <c r="F6817" s="1">
        <v>894151</v>
      </c>
      <c r="G6817" s="15">
        <f t="shared" si="212"/>
        <v>0.23483762333309482</v>
      </c>
      <c r="H6817" s="15">
        <f t="shared" si="213"/>
        <v>0.40547921542169968</v>
      </c>
    </row>
    <row r="6818" spans="1:8">
      <c r="A6818" s="1">
        <v>6817</v>
      </c>
      <c r="B6818" s="444">
        <f>유형화!$F$71*hourly1!B6819/hourly1!$B$8763+유형화!$F$72*hourly1!C6819/hourly1!$C$8763+유형화!$F$73*hourly1!D6819/hourly1!$D$8763+유형화!$F$74*hourly1!E6819/hourly1!$E$8763</f>
        <v>60.628960599807691</v>
      </c>
      <c r="C6818" s="442">
        <f>hourly1!$F6819*유형화!$G$71/hourly1!$F$8763+유형화!$G$72*hourly1!$G6819/hourly1!$F$8763+유형화!$G$74*hourly1!I6819/hourly1!$I$8763</f>
        <v>0.26206906021769061</v>
      </c>
      <c r="D6818" s="14">
        <v>183.990139</v>
      </c>
      <c r="E6818" s="14">
        <v>0</v>
      </c>
      <c r="F6818" s="1">
        <v>878523</v>
      </c>
      <c r="G6818" s="15">
        <f t="shared" si="212"/>
        <v>0.21053944756637405</v>
      </c>
      <c r="H6818" s="15">
        <f t="shared" si="213"/>
        <v>0.3721114827900584</v>
      </c>
    </row>
    <row r="6819" spans="1:8">
      <c r="A6819" s="1">
        <v>6818</v>
      </c>
      <c r="B6819" s="444">
        <f>유형화!$F$71*hourly1!B6820/hourly1!$B$8763+유형화!$F$72*hourly1!C6820/hourly1!$C$8763+유형화!$F$73*hourly1!D6820/hourly1!$D$8763+유형화!$F$74*hourly1!E6820/hourly1!$E$8763</f>
        <v>60.881157693244624</v>
      </c>
      <c r="C6819" s="442">
        <f>hourly1!$F6820*유형화!$G$71/hourly1!$F$8763+유형화!$G$72*hourly1!$G6820/hourly1!$F$8763+유형화!$G$74*hourly1!I6820/hourly1!$I$8763</f>
        <v>0.26648030407555268</v>
      </c>
      <c r="D6819" s="14">
        <v>171.737201</v>
      </c>
      <c r="E6819" s="14">
        <v>0.47808</v>
      </c>
      <c r="F6819" s="1">
        <v>737539</v>
      </c>
      <c r="G6819" s="15">
        <f t="shared" si="212"/>
        <v>0.19651844181244596</v>
      </c>
      <c r="H6819" s="15">
        <f t="shared" si="213"/>
        <v>0.3521298573855009</v>
      </c>
    </row>
    <row r="6820" spans="1:8">
      <c r="A6820" s="1">
        <v>6819</v>
      </c>
      <c r="B6820" s="444">
        <f>유형화!$F$71*hourly1!B6821/hourly1!$B$8763+유형화!$F$72*hourly1!C6821/hourly1!$C$8763+유형화!$F$73*hourly1!D6821/hourly1!$D$8763+유형화!$F$74*hourly1!E6821/hourly1!$E$8763</f>
        <v>61.376473347429027</v>
      </c>
      <c r="C6820" s="442">
        <f>hourly1!$F6821*유형화!$G$71/hourly1!$F$8763+유형화!$G$72*hourly1!$G6821/hourly1!$F$8763+유형화!$G$74*hourly1!I6821/hourly1!$I$8763</f>
        <v>0.24949666890734284</v>
      </c>
      <c r="D6820" s="14">
        <v>178.859996</v>
      </c>
      <c r="E6820" s="14">
        <v>0.41576000000000002</v>
      </c>
      <c r="F6820" s="1">
        <v>613925</v>
      </c>
      <c r="G6820" s="15">
        <f t="shared" si="212"/>
        <v>0.20466903799428007</v>
      </c>
      <c r="H6820" s="15">
        <f t="shared" si="213"/>
        <v>0.36381210552743293</v>
      </c>
    </row>
    <row r="6821" spans="1:8">
      <c r="A6821" s="1">
        <v>6820</v>
      </c>
      <c r="B6821" s="444">
        <f>유형화!$F$71*hourly1!B6822/hourly1!$B$8763+유형화!$F$72*hourly1!C6822/hourly1!$C$8763+유형화!$F$73*hourly1!D6822/hourly1!$D$8763+유형화!$F$74*hourly1!E6822/hourly1!$E$8763</f>
        <v>61.580258813627928</v>
      </c>
      <c r="C6821" s="442">
        <f>hourly1!$F6822*유형화!$G$71/hourly1!$F$8763+유형화!$G$72*hourly1!$G6822/hourly1!$F$8763+유형화!$G$74*hourly1!I6822/hourly1!$I$8763</f>
        <v>0.23772544781239185</v>
      </c>
      <c r="D6821" s="14">
        <v>260.50685800000008</v>
      </c>
      <c r="E6821" s="14">
        <v>0</v>
      </c>
      <c r="F6821" s="1">
        <v>504038</v>
      </c>
      <c r="G6821" s="15">
        <f t="shared" si="212"/>
        <v>0.29809733428470248</v>
      </c>
      <c r="H6821" s="15">
        <f t="shared" si="213"/>
        <v>0.48553728881107017</v>
      </c>
    </row>
    <row r="6822" spans="1:8">
      <c r="A6822" s="1">
        <v>6821</v>
      </c>
      <c r="B6822" s="444">
        <f>유형화!$F$71*hourly1!B6823/hourly1!$B$8763+유형화!$F$72*hourly1!C6823/hourly1!$C$8763+유형화!$F$73*hourly1!D6823/hourly1!$D$8763+유형화!$F$74*hourly1!E6823/hourly1!$E$8763</f>
        <v>61.840957337954443</v>
      </c>
      <c r="C6822" s="442">
        <f>hourly1!$F6823*유형화!$G$71/hourly1!$F$8763+유형화!$G$72*hourly1!$G6823/hourly1!$F$8763+유형화!$G$74*hourly1!I6823/hourly1!$I$8763</f>
        <v>0.23779112551719342</v>
      </c>
      <c r="D6822" s="14">
        <v>291.83340199999998</v>
      </c>
      <c r="E6822" s="14">
        <v>0</v>
      </c>
      <c r="F6822" s="1">
        <v>553975</v>
      </c>
      <c r="G6822" s="15">
        <f t="shared" si="212"/>
        <v>0.33394421881759412</v>
      </c>
      <c r="H6822" s="15">
        <f t="shared" si="213"/>
        <v>0.52700076852910316</v>
      </c>
    </row>
    <row r="6823" spans="1:8">
      <c r="A6823" s="1">
        <v>6822</v>
      </c>
      <c r="B6823" s="444">
        <f>유형화!$F$71*hourly1!B6824/hourly1!$B$8763+유형화!$F$72*hourly1!C6824/hourly1!$C$8763+유형화!$F$73*hourly1!D6824/hourly1!$D$8763+유형화!$F$74*hourly1!E6824/hourly1!$E$8763</f>
        <v>63.847029224803876</v>
      </c>
      <c r="C6823" s="442">
        <f>hourly1!$F6824*유형화!$G$71/hourly1!$F$8763+유형화!$G$72*hourly1!$G6824/hourly1!$F$8763+유형화!$G$74*hourly1!I6824/hourly1!$I$8763</f>
        <v>0.27545631138910093</v>
      </c>
      <c r="D6823" s="14">
        <v>283.60027400000001</v>
      </c>
      <c r="E6823" s="14">
        <v>0</v>
      </c>
      <c r="F6823" s="1">
        <v>902765</v>
      </c>
      <c r="G6823" s="15">
        <f t="shared" si="212"/>
        <v>0.32452307141108427</v>
      </c>
      <c r="H6823" s="15">
        <f t="shared" si="213"/>
        <v>0.5163554942259504</v>
      </c>
    </row>
    <row r="6824" spans="1:8">
      <c r="A6824" s="1">
        <v>6823</v>
      </c>
      <c r="B6824" s="444">
        <f>유형화!$F$71*hourly1!B6825/hourly1!$B$8763+유형화!$F$72*hourly1!C6825/hourly1!$C$8763+유형화!$F$73*hourly1!D6825/hourly1!$D$8763+유형화!$F$74*hourly1!E6825/hourly1!$E$8763</f>
        <v>75.336274184802022</v>
      </c>
      <c r="C6824" s="442">
        <f>hourly1!$F6825*유형화!$G$71/hourly1!$F$8763+유형화!$G$72*hourly1!$G6825/hourly1!$F$8763+유형화!$G$74*hourly1!I6825/hourly1!$I$8763</f>
        <v>4.0599927538837139</v>
      </c>
      <c r="D6824" s="14">
        <v>256.35709400000002</v>
      </c>
      <c r="E6824" s="14">
        <v>0.21154600000000001</v>
      </c>
      <c r="F6824" s="1">
        <v>954805</v>
      </c>
      <c r="G6824" s="15">
        <f t="shared" si="212"/>
        <v>0.29334876990598407</v>
      </c>
      <c r="H6824" s="15">
        <f t="shared" si="213"/>
        <v>0.47984410464728527</v>
      </c>
    </row>
    <row r="6825" spans="1:8">
      <c r="A6825" s="1">
        <v>6824</v>
      </c>
      <c r="B6825" s="444">
        <f>유형화!$F$71*hourly1!B6826/hourly1!$B$8763+유형화!$F$72*hourly1!C6826/hourly1!$C$8763+유형화!$F$73*hourly1!D6826/hourly1!$D$8763+유형화!$F$74*hourly1!E6826/hourly1!$E$8763</f>
        <v>110.70201092291177</v>
      </c>
      <c r="C6825" s="442">
        <f>hourly1!$F6826*유형화!$G$71/hourly1!$F$8763+유형화!$G$72*hourly1!$G6826/hourly1!$F$8763+유형화!$G$74*hourly1!I6826/hourly1!$I$8763</f>
        <v>4.2121770408535726</v>
      </c>
      <c r="D6825" s="14">
        <v>275.56608200000011</v>
      </c>
      <c r="E6825" s="14">
        <v>14.08102899999998</v>
      </c>
      <c r="F6825" s="1">
        <v>876719</v>
      </c>
      <c r="G6825" s="15">
        <f t="shared" si="212"/>
        <v>0.31532956596282674</v>
      </c>
      <c r="H6825" s="15">
        <f t="shared" si="213"/>
        <v>0.50579684649696899</v>
      </c>
    </row>
    <row r="6826" spans="1:8">
      <c r="A6826" s="1">
        <v>6825</v>
      </c>
      <c r="B6826" s="444">
        <f>유형화!$F$71*hourly1!B6827/hourly1!$B$8763+유형화!$F$72*hourly1!C6827/hourly1!$C$8763+유형화!$F$73*hourly1!D6827/hourly1!$D$8763+유형화!$F$74*hourly1!E6827/hourly1!$E$8763</f>
        <v>111.74429534276749</v>
      </c>
      <c r="C6826" s="442">
        <f>hourly1!$F6827*유형화!$G$71/hourly1!$F$8763+유형화!$G$72*hourly1!$G6827/hourly1!$F$8763+유형화!$G$74*hourly1!I6827/hourly1!$I$8763</f>
        <v>3.7845175623835399</v>
      </c>
      <c r="D6826" s="14">
        <v>239.66804999999999</v>
      </c>
      <c r="E6826" s="14">
        <v>61.862238999999867</v>
      </c>
      <c r="F6826" s="1">
        <v>878207</v>
      </c>
      <c r="G6826" s="15">
        <f t="shared" si="212"/>
        <v>0.27425153935184599</v>
      </c>
      <c r="H6826" s="15">
        <f t="shared" si="213"/>
        <v>0.45644812932448003</v>
      </c>
    </row>
    <row r="6827" spans="1:8">
      <c r="A6827" s="1">
        <v>6826</v>
      </c>
      <c r="B6827" s="444">
        <f>유형화!$F$71*hourly1!B6828/hourly1!$B$8763+유형화!$F$72*hourly1!C6828/hourly1!$C$8763+유형화!$F$73*hourly1!D6828/hourly1!$D$8763+유형화!$F$74*hourly1!E6828/hourly1!$E$8763</f>
        <v>114.72830317940718</v>
      </c>
      <c r="C6827" s="442">
        <f>hourly1!$F6828*유형화!$G$71/hourly1!$F$8763+유형화!$G$72*hourly1!$G6828/hourly1!$F$8763+유형화!$G$74*hourly1!I6828/hourly1!$I$8763</f>
        <v>2.8404971167534869</v>
      </c>
      <c r="D6827" s="14">
        <v>188.7918490000001</v>
      </c>
      <c r="E6827" s="14">
        <v>114.38684099999981</v>
      </c>
      <c r="F6827" s="1">
        <v>873340</v>
      </c>
      <c r="G6827" s="15">
        <f t="shared" si="212"/>
        <v>0.21603403209285216</v>
      </c>
      <c r="H6827" s="15">
        <f t="shared" si="213"/>
        <v>0.37979416884339284</v>
      </c>
    </row>
    <row r="6828" spans="1:8">
      <c r="A6828" s="1">
        <v>6827</v>
      </c>
      <c r="B6828" s="444">
        <f>유형화!$F$71*hourly1!B6829/hourly1!$B$8763+유형화!$F$72*hourly1!C6829/hourly1!$C$8763+유형화!$F$73*hourly1!D6829/hourly1!$D$8763+유형화!$F$74*hourly1!E6829/hourly1!$E$8763</f>
        <v>117.52316776440972</v>
      </c>
      <c r="C6828" s="442">
        <f>hourly1!$F6829*유형화!$G$71/hourly1!$F$8763+유형화!$G$72*hourly1!$G6829/hourly1!$F$8763+유형화!$G$74*hourly1!I6829/hourly1!$I$8763</f>
        <v>2.1791541644776005</v>
      </c>
      <c r="D6828" s="14">
        <v>182.77170100000001</v>
      </c>
      <c r="E6828" s="14">
        <v>137.17842500000009</v>
      </c>
      <c r="F6828" s="1">
        <v>847500</v>
      </c>
      <c r="G6828" s="15">
        <f t="shared" si="212"/>
        <v>0.20914519206546445</v>
      </c>
      <c r="H6828" s="15">
        <f t="shared" si="213"/>
        <v>0.37014892218402823</v>
      </c>
    </row>
    <row r="6829" spans="1:8">
      <c r="A6829" s="1">
        <v>6828</v>
      </c>
      <c r="B6829" s="444">
        <f>유형화!$F$71*hourly1!B6830/hourly1!$B$8763+유형화!$F$72*hourly1!C6830/hourly1!$C$8763+유형화!$F$73*hourly1!D6830/hourly1!$D$8763+유형화!$F$74*hourly1!E6830/hourly1!$E$8763</f>
        <v>116.16524362238904</v>
      </c>
      <c r="C6829" s="442">
        <f>hourly1!$F6830*유형화!$G$71/hourly1!$F$8763+유형화!$G$72*hourly1!$G6830/hourly1!$F$8763+유형화!$G$74*hourly1!I6830/hourly1!$I$8763</f>
        <v>1.5440112383424778</v>
      </c>
      <c r="D6829" s="14">
        <v>176.158783</v>
      </c>
      <c r="E6829" s="14">
        <v>160.76567199999991</v>
      </c>
      <c r="F6829" s="1">
        <v>854291</v>
      </c>
      <c r="G6829" s="15">
        <f t="shared" si="212"/>
        <v>0.20157804683643815</v>
      </c>
      <c r="H6829" s="15">
        <f t="shared" si="213"/>
        <v>0.35940376972578097</v>
      </c>
    </row>
    <row r="6830" spans="1:8">
      <c r="A6830" s="1">
        <v>6829</v>
      </c>
      <c r="B6830" s="444">
        <f>유형화!$F$71*hourly1!B6831/hourly1!$B$8763+유형화!$F$72*hourly1!C6831/hourly1!$C$8763+유형화!$F$73*hourly1!D6831/hourly1!$D$8763+유형화!$F$74*hourly1!E6831/hourly1!$E$8763</f>
        <v>122.01573677455805</v>
      </c>
      <c r="C6830" s="442">
        <f>hourly1!$F6831*유형화!$G$71/hourly1!$F$8763+유형화!$G$72*hourly1!$G6831/hourly1!$F$8763+유형화!$G$74*hourly1!I6831/hourly1!$I$8763</f>
        <v>0.62259003461315643</v>
      </c>
      <c r="D6830" s="14">
        <v>174.606403</v>
      </c>
      <c r="E6830" s="14">
        <v>157.6383110000001</v>
      </c>
      <c r="F6830" s="1">
        <v>924865</v>
      </c>
      <c r="G6830" s="15">
        <f t="shared" si="212"/>
        <v>0.19980166235524002</v>
      </c>
      <c r="H6830" s="15">
        <f t="shared" si="213"/>
        <v>0.3568581972913219</v>
      </c>
    </row>
    <row r="6831" spans="1:8">
      <c r="A6831" s="1">
        <v>6830</v>
      </c>
      <c r="B6831" s="444">
        <f>유형화!$F$71*hourly1!B6832/hourly1!$B$8763+유형화!$F$72*hourly1!C6832/hourly1!$C$8763+유형화!$F$73*hourly1!D6832/hourly1!$D$8763+유형화!$F$74*hourly1!E6832/hourly1!$E$8763</f>
        <v>110.02229681611843</v>
      </c>
      <c r="C6831" s="442">
        <f>hourly1!$F6832*유형화!$G$71/hourly1!$F$8763+유형화!$G$72*hourly1!$G6832/hourly1!$F$8763+유형화!$G$74*hourly1!I6832/hourly1!$I$8763</f>
        <v>0.60324599488540676</v>
      </c>
      <c r="D6831" s="14">
        <v>175.572891</v>
      </c>
      <c r="E6831" s="14">
        <v>149.47594800000039</v>
      </c>
      <c r="F6831" s="1">
        <v>927310</v>
      </c>
      <c r="G6831" s="15">
        <f t="shared" si="212"/>
        <v>0.20090761211268615</v>
      </c>
      <c r="H6831" s="15">
        <f t="shared" si="213"/>
        <v>0.3584440743066562</v>
      </c>
    </row>
    <row r="6832" spans="1:8">
      <c r="A6832" s="1">
        <v>6831</v>
      </c>
      <c r="B6832" s="444">
        <f>유형화!$F$71*hourly1!B6833/hourly1!$B$8763+유형화!$F$72*hourly1!C6833/hourly1!$C$8763+유형화!$F$73*hourly1!D6833/hourly1!$D$8763+유형화!$F$74*hourly1!E6833/hourly1!$E$8763</f>
        <v>110.90622089519887</v>
      </c>
      <c r="C6832" s="442">
        <f>hourly1!$F6833*유형화!$G$71/hourly1!$F$8763+유형화!$G$72*hourly1!$G6833/hourly1!$F$8763+유형화!$G$74*hourly1!I6833/hourly1!$I$8763</f>
        <v>0.67071223559609316</v>
      </c>
      <c r="D6832" s="14">
        <v>155.68328500000001</v>
      </c>
      <c r="E6832" s="14">
        <v>135.39814899999999</v>
      </c>
      <c r="F6832" s="1">
        <v>888754</v>
      </c>
      <c r="G6832" s="15">
        <f t="shared" si="212"/>
        <v>0.17814798661149103</v>
      </c>
      <c r="H6832" s="15">
        <f t="shared" si="213"/>
        <v>0.32509860554648962</v>
      </c>
    </row>
    <row r="6833" spans="1:8">
      <c r="A6833" s="1">
        <v>6832</v>
      </c>
      <c r="B6833" s="444">
        <f>유형화!$F$71*hourly1!B6834/hourly1!$B$8763+유형화!$F$72*hourly1!C6834/hourly1!$C$8763+유형화!$F$73*hourly1!D6834/hourly1!$D$8763+유형화!$F$74*hourly1!E6834/hourly1!$E$8763</f>
        <v>109.51687356017429</v>
      </c>
      <c r="C6833" s="442">
        <f>hourly1!$F6834*유형화!$G$71/hourly1!$F$8763+유형화!$G$72*hourly1!$G6834/hourly1!$F$8763+유형화!$G$74*hourly1!I6834/hourly1!$I$8763</f>
        <v>0.69176658468622609</v>
      </c>
      <c r="D6833" s="14">
        <v>160.10554999999999</v>
      </c>
      <c r="E6833" s="14">
        <v>94.243938999999983</v>
      </c>
      <c r="F6833" s="1">
        <v>916482</v>
      </c>
      <c r="G6833" s="15">
        <f t="shared" si="212"/>
        <v>0.18320837319064409</v>
      </c>
      <c r="H6833" s="15">
        <f t="shared" si="213"/>
        <v>0.33264369467945099</v>
      </c>
    </row>
    <row r="6834" spans="1:8">
      <c r="A6834" s="1">
        <v>6833</v>
      </c>
      <c r="B6834" s="444">
        <f>유형화!$F$71*hourly1!B6835/hourly1!$B$8763+유형화!$F$72*hourly1!C6835/hourly1!$C$8763+유형화!$F$73*hourly1!D6835/hourly1!$D$8763+유형화!$F$74*hourly1!E6835/hourly1!$E$8763</f>
        <v>108.16193231308175</v>
      </c>
      <c r="C6834" s="442">
        <f>hourly1!$F6835*유형화!$G$71/hourly1!$F$8763+유형화!$G$72*hourly1!$G6835/hourly1!$F$8763+유형화!$G$74*hourly1!I6835/hourly1!$I$8763</f>
        <v>1.0773692715491419</v>
      </c>
      <c r="D6834" s="14">
        <v>136.30916099999999</v>
      </c>
      <c r="E6834" s="14">
        <v>49.472870000000029</v>
      </c>
      <c r="F6834" s="1">
        <v>867418</v>
      </c>
      <c r="G6834" s="15">
        <f t="shared" si="212"/>
        <v>0.15597822585033178</v>
      </c>
      <c r="H6834" s="15">
        <f t="shared" si="213"/>
        <v>0.29111928374673829</v>
      </c>
    </row>
    <row r="6835" spans="1:8">
      <c r="A6835" s="1">
        <v>6834</v>
      </c>
      <c r="B6835" s="444">
        <f>유형화!$F$71*hourly1!B6836/hourly1!$B$8763+유형화!$F$72*hourly1!C6836/hourly1!$C$8763+유형화!$F$73*hourly1!D6836/hourly1!$D$8763+유형화!$F$74*hourly1!E6836/hourly1!$E$8763</f>
        <v>108.01764714894043</v>
      </c>
      <c r="C6835" s="442">
        <f>hourly1!$F6836*유형화!$G$71/hourly1!$F$8763+유형화!$G$72*hourly1!$G6836/hourly1!$F$8763+유형화!$G$74*hourly1!I6836/hourly1!$I$8763</f>
        <v>1.5392928738029734</v>
      </c>
      <c r="D6835" s="14">
        <v>128.538251</v>
      </c>
      <c r="E6835" s="14">
        <v>12.695424999999981</v>
      </c>
      <c r="F6835" s="1">
        <v>870082</v>
      </c>
      <c r="G6835" s="15">
        <f t="shared" si="212"/>
        <v>0.14708599332428315</v>
      </c>
      <c r="H6835" s="15">
        <f t="shared" si="213"/>
        <v>0.27705169030152993</v>
      </c>
    </row>
    <row r="6836" spans="1:8">
      <c r="A6836" s="1">
        <v>6835</v>
      </c>
      <c r="B6836" s="444">
        <f>유형화!$F$71*hourly1!B6837/hourly1!$B$8763+유형화!$F$72*hourly1!C6837/hourly1!$C$8763+유형화!$F$73*hourly1!D6837/hourly1!$D$8763+유형화!$F$74*hourly1!E6837/hourly1!$E$8763</f>
        <v>119.40927894637387</v>
      </c>
      <c r="C6836" s="442">
        <f>hourly1!$F6837*유형화!$G$71/hourly1!$F$8763+유형화!$G$72*hourly1!$G6837/hourly1!$F$8763+유형화!$G$74*hourly1!I6837/hourly1!$I$8763</f>
        <v>1.239830082170805</v>
      </c>
      <c r="D6836" s="14">
        <v>161.53163000000001</v>
      </c>
      <c r="E6836" s="14">
        <v>6.4435520000000004</v>
      </c>
      <c r="F6836" s="1">
        <v>856291</v>
      </c>
      <c r="G6836" s="15">
        <f t="shared" si="212"/>
        <v>0.18484023290343804</v>
      </c>
      <c r="H6836" s="15">
        <f t="shared" si="213"/>
        <v>0.33506058054246879</v>
      </c>
    </row>
    <row r="6837" spans="1:8">
      <c r="A6837" s="1">
        <v>6836</v>
      </c>
      <c r="B6837" s="444">
        <f>유형화!$F$71*hourly1!B6838/hourly1!$B$8763+유형화!$F$72*hourly1!C6838/hourly1!$C$8763+유형화!$F$73*hourly1!D6838/hourly1!$D$8763+유형화!$F$74*hourly1!E6838/hourly1!$E$8763</f>
        <v>128.13348173450993</v>
      </c>
      <c r="C6837" s="442">
        <f>hourly1!$F6838*유형화!$G$71/hourly1!$F$8763+유형화!$G$72*hourly1!$G6838/hourly1!$F$8763+유형화!$G$74*hourly1!I6838/hourly1!$I$8763</f>
        <v>1.2166806468918934</v>
      </c>
      <c r="D6837" s="14">
        <v>139.076673</v>
      </c>
      <c r="E6837" s="14">
        <v>1.313472</v>
      </c>
      <c r="F6837" s="1">
        <v>860558</v>
      </c>
      <c r="G6837" s="15">
        <f t="shared" si="212"/>
        <v>0.15914508278505757</v>
      </c>
      <c r="H6837" s="15">
        <f t="shared" si="213"/>
        <v>0.29606746287917735</v>
      </c>
    </row>
    <row r="6838" spans="1:8">
      <c r="A6838" s="1">
        <v>6837</v>
      </c>
      <c r="B6838" s="444">
        <f>유형화!$F$71*hourly1!B6839/hourly1!$B$8763+유형화!$F$72*hourly1!C6839/hourly1!$C$8763+유형화!$F$73*hourly1!D6839/hourly1!$D$8763+유형화!$F$74*hourly1!E6839/hourly1!$E$8763</f>
        <v>65.918759762446285</v>
      </c>
      <c r="C6838" s="442">
        <f>hourly1!$F6839*유형화!$G$71/hourly1!$F$8763+유형화!$G$72*hourly1!$G6839/hourly1!$F$8763+유형화!$G$74*hourly1!I6839/hourly1!$I$8763</f>
        <v>2.3370769390470199</v>
      </c>
      <c r="D6838" s="14">
        <v>133.50500700000001</v>
      </c>
      <c r="E6838" s="14">
        <v>0.63893600000000006</v>
      </c>
      <c r="F6838" s="1">
        <v>864991</v>
      </c>
      <c r="G6838" s="15">
        <f t="shared" si="212"/>
        <v>0.15276943956830699</v>
      </c>
      <c r="H6838" s="15">
        <f t="shared" si="213"/>
        <v>0.28607266861217062</v>
      </c>
    </row>
    <row r="6839" spans="1:8">
      <c r="A6839" s="1">
        <v>6838</v>
      </c>
      <c r="B6839" s="444">
        <f>유형화!$F$71*hourly1!B6840/hourly1!$B$8763+유형화!$F$72*hourly1!C6840/hourly1!$C$8763+유형화!$F$73*hourly1!D6840/hourly1!$D$8763+유형화!$F$74*hourly1!E6840/hourly1!$E$8763</f>
        <v>64.666394753397412</v>
      </c>
      <c r="C6839" s="442">
        <f>hourly1!$F6840*유형화!$G$71/hourly1!$F$8763+유형화!$G$72*hourly1!$G6840/hourly1!$F$8763+유형화!$G$74*hourly1!I6840/hourly1!$I$8763</f>
        <v>0.41656396380957794</v>
      </c>
      <c r="D6839" s="14">
        <v>114.187679</v>
      </c>
      <c r="E6839" s="14">
        <v>7.7759999999999996E-2</v>
      </c>
      <c r="F6839" s="1">
        <v>509089</v>
      </c>
      <c r="G6839" s="15">
        <f t="shared" si="212"/>
        <v>0.13066467032532897</v>
      </c>
      <c r="H6839" s="15">
        <f t="shared" si="213"/>
        <v>0.25037994105665601</v>
      </c>
    </row>
    <row r="6840" spans="1:8">
      <c r="A6840" s="1">
        <v>6839</v>
      </c>
      <c r="B6840" s="444">
        <f>유형화!$F$71*hourly1!B6841/hourly1!$B$8763+유형화!$F$72*hourly1!C6841/hourly1!$C$8763+유형화!$F$73*hourly1!D6841/hourly1!$D$8763+유형화!$F$74*hourly1!E6841/hourly1!$E$8763</f>
        <v>63.425294050105101</v>
      </c>
      <c r="C6840" s="442">
        <f>hourly1!$F6841*유형화!$G$71/hourly1!$F$8763+유형화!$G$72*hourly1!$G6841/hourly1!$F$8763+유형화!$G$74*hourly1!I6841/hourly1!$I$8763</f>
        <v>0.37996925933714837</v>
      </c>
      <c r="D6840" s="14">
        <v>155.88865100000001</v>
      </c>
      <c r="E6840" s="14">
        <v>0</v>
      </c>
      <c r="F6840" s="1">
        <v>886614</v>
      </c>
      <c r="G6840" s="15">
        <f t="shared" si="212"/>
        <v>0.17838298640237066</v>
      </c>
      <c r="H6840" s="15">
        <f t="shared" si="213"/>
        <v>0.32545068926560267</v>
      </c>
    </row>
    <row r="6841" spans="1:8">
      <c r="A6841" s="1">
        <v>6840</v>
      </c>
      <c r="B6841" s="444">
        <f>유형화!$F$71*hourly1!B6842/hourly1!$B$8763+유형화!$F$72*hourly1!C6842/hourly1!$C$8763+유형화!$F$73*hourly1!D6842/hourly1!$D$8763+유형화!$F$74*hourly1!E6842/hourly1!$E$8763</f>
        <v>61.921607314488668</v>
      </c>
      <c r="C6841" s="442">
        <f>hourly1!$F6842*유형화!$G$71/hourly1!$F$8763+유형화!$G$72*hourly1!$G6842/hourly1!$F$8763+유형화!$G$74*hourly1!I6842/hourly1!$I$8763</f>
        <v>0.3160475775360978</v>
      </c>
      <c r="D6841" s="14">
        <v>238.592208</v>
      </c>
      <c r="E6841" s="14">
        <v>8.0000000000000007E-5</v>
      </c>
      <c r="F6841" s="1">
        <v>896542</v>
      </c>
      <c r="G6841" s="15">
        <f t="shared" si="212"/>
        <v>0.27302045609064635</v>
      </c>
      <c r="H6841" s="15">
        <f t="shared" si="213"/>
        <v>0.45491183528432905</v>
      </c>
    </row>
    <row r="6842" spans="1:8">
      <c r="A6842" s="1">
        <v>6841</v>
      </c>
      <c r="B6842" s="444">
        <f>유형화!$F$71*hourly1!B6843/hourly1!$B$8763+유형화!$F$72*hourly1!C6843/hourly1!$C$8763+유형화!$F$73*hourly1!D6843/hourly1!$D$8763+유형화!$F$74*hourly1!E6843/hourly1!$E$8763</f>
        <v>62.082694461268424</v>
      </c>
      <c r="C6842" s="442">
        <f>hourly1!$F6843*유형화!$G$71/hourly1!$F$8763+유형화!$G$72*hourly1!$G6843/hourly1!$F$8763+유형화!$G$74*hourly1!I6843/hourly1!$I$8763</f>
        <v>0.2760721009861058</v>
      </c>
      <c r="D6842" s="14">
        <v>282.15159799999998</v>
      </c>
      <c r="E6842" s="14">
        <v>0</v>
      </c>
      <c r="F6842" s="1">
        <v>875255</v>
      </c>
      <c r="G6842" s="15">
        <f t="shared" si="212"/>
        <v>0.32286535515302617</v>
      </c>
      <c r="H6842" s="15">
        <f t="shared" si="213"/>
        <v>0.51446419760577433</v>
      </c>
    </row>
    <row r="6843" spans="1:8">
      <c r="A6843" s="1">
        <v>6842</v>
      </c>
      <c r="B6843" s="444">
        <f>유형화!$F$71*hourly1!B6844/hourly1!$B$8763+유형화!$F$72*hourly1!C6844/hourly1!$C$8763+유형화!$F$73*hourly1!D6844/hourly1!$D$8763+유형화!$F$74*hourly1!E6844/hourly1!$E$8763</f>
        <v>62.03768773464973</v>
      </c>
      <c r="C6843" s="442">
        <f>hourly1!$F6844*유형화!$G$71/hourly1!$F$8763+유형화!$G$72*hourly1!$G6844/hourly1!$F$8763+유형화!$G$74*hourly1!I6844/hourly1!$I$8763</f>
        <v>0.2615038734180577</v>
      </c>
      <c r="D6843" s="14">
        <v>279.93416100000002</v>
      </c>
      <c r="E6843" s="14">
        <v>7.0080000000000003E-2</v>
      </c>
      <c r="F6843" s="1">
        <v>772556</v>
      </c>
      <c r="G6843" s="15">
        <f t="shared" si="212"/>
        <v>0.32032794764015271</v>
      </c>
      <c r="H6843" s="15">
        <f t="shared" si="213"/>
        <v>0.51155858978015611</v>
      </c>
    </row>
    <row r="6844" spans="1:8">
      <c r="A6844" s="1">
        <v>6843</v>
      </c>
      <c r="B6844" s="444">
        <f>유형화!$F$71*hourly1!B6845/hourly1!$B$8763+유형화!$F$72*hourly1!C6845/hourly1!$C$8763+유형화!$F$73*hourly1!D6845/hourly1!$D$8763+유형화!$F$74*hourly1!E6845/hourly1!$E$8763</f>
        <v>62.231146685516897</v>
      </c>
      <c r="C6844" s="442">
        <f>hourly1!$F6845*유형화!$G$71/hourly1!$F$8763+유형화!$G$72*hourly1!$G6845/hourly1!$F$8763+유형화!$G$74*hourly1!I6845/hourly1!$I$8763</f>
        <v>0.25215783824160087</v>
      </c>
      <c r="D6844" s="14">
        <v>278.85883700000011</v>
      </c>
      <c r="E6844" s="14">
        <v>0</v>
      </c>
      <c r="F6844" s="1">
        <v>623179</v>
      </c>
      <c r="G6844" s="15">
        <f t="shared" si="212"/>
        <v>0.31909745712503412</v>
      </c>
      <c r="H6844" s="15">
        <f t="shared" si="213"/>
        <v>0.5101448759067998</v>
      </c>
    </row>
    <row r="6845" spans="1:8">
      <c r="A6845" s="1">
        <v>6844</v>
      </c>
      <c r="B6845" s="444">
        <f>유형화!$F$71*hourly1!B6846/hourly1!$B$8763+유형화!$F$72*hourly1!C6846/hourly1!$C$8763+유형화!$F$73*hourly1!D6846/hourly1!$D$8763+유형화!$F$74*hourly1!E6846/hourly1!$E$8763</f>
        <v>62.291121990070167</v>
      </c>
      <c r="C6845" s="442">
        <f>hourly1!$F6846*유형화!$G$71/hourly1!$F$8763+유형화!$G$72*hourly1!$G6846/hourly1!$F$8763+유형화!$G$74*hourly1!I6846/hourly1!$I$8763</f>
        <v>0.23796998725669666</v>
      </c>
      <c r="D6845" s="14">
        <v>267.23151100000001</v>
      </c>
      <c r="E6845" s="14">
        <v>8.0000000000000007E-5</v>
      </c>
      <c r="F6845" s="1">
        <v>502570</v>
      </c>
      <c r="G6845" s="15">
        <f t="shared" si="212"/>
        <v>0.30579233758971952</v>
      </c>
      <c r="H6845" s="15">
        <f t="shared" si="213"/>
        <v>0.49466090077782526</v>
      </c>
    </row>
    <row r="6846" spans="1:8">
      <c r="A6846" s="1">
        <v>6845</v>
      </c>
      <c r="B6846" s="444">
        <f>유형화!$F$71*hourly1!B6847/hourly1!$B$8763+유형화!$F$72*hourly1!C6847/hourly1!$C$8763+유형화!$F$73*hourly1!D6847/hourly1!$D$8763+유형화!$F$74*hourly1!E6847/hourly1!$E$8763</f>
        <v>62.357503124602189</v>
      </c>
      <c r="C6846" s="442">
        <f>hourly1!$F6847*유형화!$G$71/hourly1!$F$8763+유형화!$G$72*hourly1!$G6847/hourly1!$F$8763+유형화!$G$74*hourly1!I6847/hourly1!$I$8763</f>
        <v>0.23836258673775668</v>
      </c>
      <c r="D6846" s="14">
        <v>231.39934299999999</v>
      </c>
      <c r="E6846" s="14">
        <v>0</v>
      </c>
      <c r="F6846" s="1">
        <v>571772</v>
      </c>
      <c r="G6846" s="15">
        <f t="shared" si="212"/>
        <v>0.26478967898623035</v>
      </c>
      <c r="H6846" s="15">
        <f t="shared" si="213"/>
        <v>0.4445507395475416</v>
      </c>
    </row>
    <row r="6847" spans="1:8">
      <c r="A6847" s="1">
        <v>6846</v>
      </c>
      <c r="B6847" s="444">
        <f>유형화!$F$71*hourly1!B6848/hourly1!$B$8763+유형화!$F$72*hourly1!C6848/hourly1!$C$8763+유형화!$F$73*hourly1!D6848/hourly1!$D$8763+유형화!$F$74*hourly1!E6848/hourly1!$E$8763</f>
        <v>64.290293903524699</v>
      </c>
      <c r="C6847" s="442">
        <f>hourly1!$F6848*유형화!$G$71/hourly1!$F$8763+유형화!$G$72*hourly1!$G6848/hourly1!$F$8763+유형화!$G$74*hourly1!I6848/hourly1!$I$8763</f>
        <v>0.25321772646288487</v>
      </c>
      <c r="D6847" s="14">
        <v>218.08181400000001</v>
      </c>
      <c r="E6847" s="14">
        <v>0</v>
      </c>
      <c r="F6847" s="1">
        <v>885946</v>
      </c>
      <c r="G6847" s="15">
        <f t="shared" si="212"/>
        <v>0.24955046446175436</v>
      </c>
      <c r="H6847" s="15">
        <f t="shared" si="213"/>
        <v>0.42494558287571421</v>
      </c>
    </row>
    <row r="6848" spans="1:8">
      <c r="A6848" s="1">
        <v>6847</v>
      </c>
      <c r="B6848" s="444">
        <f>유형화!$F$71*hourly1!B6849/hourly1!$B$8763+유형화!$F$72*hourly1!C6849/hourly1!$C$8763+유형화!$F$73*hourly1!D6849/hourly1!$D$8763+유형화!$F$74*hourly1!E6849/hourly1!$E$8763</f>
        <v>75.777443262611996</v>
      </c>
      <c r="C6848" s="442">
        <f>hourly1!$F6849*유형화!$G$71/hourly1!$F$8763+유형화!$G$72*hourly1!$G6849/hourly1!$F$8763+유형화!$G$74*hourly1!I6849/hourly1!$I$8763</f>
        <v>5.3675526592925591</v>
      </c>
      <c r="D6848" s="14">
        <v>235.829928</v>
      </c>
      <c r="E6848" s="14">
        <v>2.876794000000003</v>
      </c>
      <c r="F6848" s="1">
        <v>943768</v>
      </c>
      <c r="G6848" s="15">
        <f t="shared" si="212"/>
        <v>0.26985958612019839</v>
      </c>
      <c r="H6848" s="15">
        <f t="shared" si="213"/>
        <v>0.45095139854587785</v>
      </c>
    </row>
    <row r="6849" spans="1:8">
      <c r="A6849" s="1">
        <v>6848</v>
      </c>
      <c r="B6849" s="444">
        <f>유형화!$F$71*hourly1!B6850/hourly1!$B$8763+유형화!$F$72*hourly1!C6850/hourly1!$C$8763+유형화!$F$73*hourly1!D6850/hourly1!$D$8763+유형화!$F$74*hourly1!E6850/hourly1!$E$8763</f>
        <v>65.282227297829508</v>
      </c>
      <c r="C6849" s="442">
        <f>hourly1!$F6850*유형화!$G$71/hourly1!$F$8763+유형화!$G$72*hourly1!$G6850/hourly1!$F$8763+유형화!$G$74*hourly1!I6850/hourly1!$I$8763</f>
        <v>5.5121664907232155</v>
      </c>
      <c r="D6849" s="14">
        <v>250.32799299999999</v>
      </c>
      <c r="E6849" s="14">
        <v>167.58975100000009</v>
      </c>
      <c r="F6849" s="1">
        <v>934198</v>
      </c>
      <c r="G6849" s="15">
        <f t="shared" si="212"/>
        <v>0.28644968498349332</v>
      </c>
      <c r="H6849" s="15">
        <f t="shared" si="213"/>
        <v>0.47148538455448619</v>
      </c>
    </row>
    <row r="6850" spans="1:8">
      <c r="A6850" s="1">
        <v>6849</v>
      </c>
      <c r="B6850" s="444">
        <f>유형화!$F$71*hourly1!B6851/hourly1!$B$8763+유형화!$F$72*hourly1!C6851/hourly1!$C$8763+유형화!$F$73*hourly1!D6851/hourly1!$D$8763+유형화!$F$74*hourly1!E6851/hourly1!$E$8763</f>
        <v>66.484747639310129</v>
      </c>
      <c r="C6850" s="442">
        <f>hourly1!$F6851*유형화!$G$71/hourly1!$F$8763+유형화!$G$72*hourly1!$G6851/hourly1!$F$8763+유형화!$G$74*hourly1!I6851/hourly1!$I$8763</f>
        <v>5.0450290891343554</v>
      </c>
      <c r="D6850" s="14">
        <v>231.90007900000001</v>
      </c>
      <c r="E6850" s="14">
        <v>595.12922799999978</v>
      </c>
      <c r="F6850" s="1">
        <v>888831</v>
      </c>
      <c r="G6850" s="15">
        <f t="shared" ref="G6850:G6913" si="214">D6850/$I$1</f>
        <v>0.26536266991601382</v>
      </c>
      <c r="H6850" s="15">
        <f t="shared" ref="H6850:H6913" si="215">G6850/(1-$H$1*(1-G6850))</f>
        <v>0.44527713164087207</v>
      </c>
    </row>
    <row r="6851" spans="1:8">
      <c r="A6851" s="1">
        <v>6850</v>
      </c>
      <c r="B6851" s="444">
        <f>유형화!$F$71*hourly1!B6852/hourly1!$B$8763+유형화!$F$72*hourly1!C6852/hourly1!$C$8763+유형화!$F$73*hourly1!D6852/hourly1!$D$8763+유형화!$F$74*hourly1!E6852/hourly1!$E$8763</f>
        <v>69.437310641628471</v>
      </c>
      <c r="C6851" s="442">
        <f>hourly1!$F6852*유형화!$G$71/hourly1!$F$8763+유형화!$G$72*hourly1!$G6852/hourly1!$F$8763+유형화!$G$74*hourly1!I6852/hourly1!$I$8763</f>
        <v>4.1095449524368304</v>
      </c>
      <c r="D6851" s="14">
        <v>188.88928899999999</v>
      </c>
      <c r="E6851" s="14">
        <v>1011.9448609999999</v>
      </c>
      <c r="F6851" s="1">
        <v>881353</v>
      </c>
      <c r="G6851" s="15">
        <f t="shared" si="214"/>
        <v>0.21614553243674203</v>
      </c>
      <c r="H6851" s="15">
        <f t="shared" si="215"/>
        <v>0.37994922683103305</v>
      </c>
    </row>
    <row r="6852" spans="1:8">
      <c r="A6852" s="1">
        <v>6851</v>
      </c>
      <c r="B6852" s="444">
        <f>유형화!$F$71*hourly1!B6853/hourly1!$B$8763+유형화!$F$72*hourly1!C6853/hourly1!$C$8763+유형화!$F$73*hourly1!D6853/hourly1!$D$8763+유형화!$F$74*hourly1!E6853/hourly1!$E$8763</f>
        <v>71.761880542358028</v>
      </c>
      <c r="C6852" s="442">
        <f>hourly1!$F6853*유형화!$G$71/hourly1!$F$8763+유형화!$G$72*hourly1!$G6853/hourly1!$F$8763+유형화!$G$74*hourly1!I6853/hourly1!$I$8763</f>
        <v>3.1431304466190721</v>
      </c>
      <c r="D6852" s="14">
        <v>148.52753899999999</v>
      </c>
      <c r="E6852" s="14">
        <v>1230.907516000002</v>
      </c>
      <c r="F6852" s="1">
        <v>861254</v>
      </c>
      <c r="G6852" s="15">
        <f t="shared" si="214"/>
        <v>0.16995968468425951</v>
      </c>
      <c r="H6852" s="15">
        <f t="shared" si="215"/>
        <v>0.31272606971829264</v>
      </c>
    </row>
    <row r="6853" spans="1:8">
      <c r="A6853" s="1">
        <v>6852</v>
      </c>
      <c r="B6853" s="444">
        <f>유형화!$F$71*hourly1!B6854/hourly1!$B$8763+유형화!$F$72*hourly1!C6854/hourly1!$C$8763+유형화!$F$73*hourly1!D6854/hourly1!$D$8763+유형화!$F$74*hourly1!E6854/hourly1!$E$8763</f>
        <v>70.370401537560113</v>
      </c>
      <c r="C6853" s="442">
        <f>hourly1!$F6854*유형화!$G$71/hourly1!$F$8763+유형화!$G$72*hourly1!$G6854/hourly1!$F$8763+유형화!$G$74*hourly1!I6854/hourly1!$I$8763</f>
        <v>2.3761430319920667</v>
      </c>
      <c r="D6853" s="14">
        <v>167.40503899999999</v>
      </c>
      <c r="E6853" s="14">
        <v>1343.6939720000021</v>
      </c>
      <c r="F6853" s="1">
        <v>873510</v>
      </c>
      <c r="G6853" s="15">
        <f t="shared" si="214"/>
        <v>0.19156115986676495</v>
      </c>
      <c r="H6853" s="15">
        <f t="shared" si="215"/>
        <v>0.34493234962889213</v>
      </c>
    </row>
    <row r="6854" spans="1:8">
      <c r="A6854" s="1">
        <v>6853</v>
      </c>
      <c r="B6854" s="444">
        <f>유형화!$F$71*hourly1!B6855/hourly1!$B$8763+유형화!$F$72*hourly1!C6855/hourly1!$C$8763+유형화!$F$73*hourly1!D6855/hourly1!$D$8763+유형화!$F$74*hourly1!E6855/hourly1!$E$8763</f>
        <v>76.221727880452306</v>
      </c>
      <c r="C6854" s="442">
        <f>hourly1!$F6855*유형화!$G$71/hourly1!$F$8763+유형화!$G$72*hourly1!$G6855/hourly1!$F$8763+유형화!$G$74*hourly1!I6855/hourly1!$I$8763</f>
        <v>0.77554803102109271</v>
      </c>
      <c r="D6854" s="14">
        <v>190.38258099999999</v>
      </c>
      <c r="E6854" s="14">
        <v>1362.559848000001</v>
      </c>
      <c r="F6854" s="1">
        <v>901866</v>
      </c>
      <c r="G6854" s="15">
        <f t="shared" si="214"/>
        <v>0.21785430266999506</v>
      </c>
      <c r="H6854" s="15">
        <f t="shared" si="215"/>
        <v>0.38232135362384601</v>
      </c>
    </row>
    <row r="6855" spans="1:8">
      <c r="A6855" s="1">
        <v>6854</v>
      </c>
      <c r="B6855" s="444">
        <f>유형화!$F$71*hourly1!B6856/hourly1!$B$8763+유형화!$F$72*hourly1!C6856/hourly1!$C$8763+유형화!$F$73*hourly1!D6856/hourly1!$D$8763+유형화!$F$74*hourly1!E6856/hourly1!$E$8763</f>
        <v>64.228608934889266</v>
      </c>
      <c r="C6855" s="442">
        <f>hourly1!$F6856*유형화!$G$71/hourly1!$F$8763+유형화!$G$72*hourly1!$G6856/hourly1!$F$8763+유형화!$G$74*hourly1!I6856/hourly1!$I$8763</f>
        <v>1.210659402920544</v>
      </c>
      <c r="D6855" s="14">
        <v>210.75816599999999</v>
      </c>
      <c r="E6855" s="14">
        <v>1235.5302589999981</v>
      </c>
      <c r="F6855" s="1">
        <v>892077</v>
      </c>
      <c r="G6855" s="15">
        <f t="shared" si="214"/>
        <v>0.24117003270344917</v>
      </c>
      <c r="H6855" s="15">
        <f t="shared" si="215"/>
        <v>0.41392382350141038</v>
      </c>
    </row>
    <row r="6856" spans="1:8">
      <c r="A6856" s="1">
        <v>6855</v>
      </c>
      <c r="B6856" s="444">
        <f>유형화!$F$71*hourly1!B6857/hourly1!$B$8763+유형화!$F$72*hourly1!C6857/hourly1!$C$8763+유형화!$F$73*hourly1!D6857/hourly1!$D$8763+유형화!$F$74*hourly1!E6857/hourly1!$E$8763</f>
        <v>65.144508060569706</v>
      </c>
      <c r="C6856" s="442">
        <f>hourly1!$F6857*유형화!$G$71/hourly1!$F$8763+유형화!$G$72*hourly1!$G6857/hourly1!$F$8763+유형화!$G$74*hourly1!I6857/hourly1!$I$8763</f>
        <v>0.96862940104380546</v>
      </c>
      <c r="D6856" s="14">
        <v>230.57418699999999</v>
      </c>
      <c r="E6856" s="14">
        <v>1031.596820999999</v>
      </c>
      <c r="F6856" s="1">
        <v>905687</v>
      </c>
      <c r="G6856" s="15">
        <f t="shared" si="214"/>
        <v>0.26384545507651269</v>
      </c>
      <c r="H6856" s="15">
        <f t="shared" si="215"/>
        <v>0.44335204951482915</v>
      </c>
    </row>
    <row r="6857" spans="1:8">
      <c r="A6857" s="1">
        <v>6856</v>
      </c>
      <c r="B6857" s="444">
        <f>유형화!$F$71*hourly1!B6858/hourly1!$B$8763+유형화!$F$72*hourly1!C6858/hourly1!$C$8763+유형화!$F$73*hourly1!D6858/hourly1!$D$8763+유형화!$F$74*hourly1!E6858/hourly1!$E$8763</f>
        <v>63.755121049796394</v>
      </c>
      <c r="C6857" s="442">
        <f>hourly1!$F6858*유형화!$G$71/hourly1!$F$8763+유형화!$G$72*hourly1!$G6858/hourly1!$F$8763+유형화!$G$74*hourly1!I6858/hourly1!$I$8763</f>
        <v>0.9523128916438478</v>
      </c>
      <c r="D6857" s="14">
        <v>231.78230300000001</v>
      </c>
      <c r="E6857" s="14">
        <v>703.38296300000002</v>
      </c>
      <c r="F6857" s="1">
        <v>910561</v>
      </c>
      <c r="G6857" s="15">
        <f t="shared" si="214"/>
        <v>0.26522789913910511</v>
      </c>
      <c r="H6857" s="15">
        <f t="shared" si="215"/>
        <v>0.44510634913055436</v>
      </c>
    </row>
    <row r="6858" spans="1:8">
      <c r="A6858" s="1">
        <v>6857</v>
      </c>
      <c r="B6858" s="444">
        <f>유형화!$F$71*hourly1!B6859/hourly1!$B$8763+유형화!$F$72*hourly1!C6859/hourly1!$C$8763+유형화!$F$73*hourly1!D6859/hourly1!$D$8763+유형화!$F$74*hourly1!E6859/hourly1!$E$8763</f>
        <v>62.368193935445092</v>
      </c>
      <c r="C6858" s="442">
        <f>hourly1!$F6859*유형화!$G$71/hourly1!$F$8763+유형화!$G$72*hourly1!$G6859/hourly1!$F$8763+유형화!$G$74*hourly1!I6859/hourly1!$I$8763</f>
        <v>1.1889204900611323</v>
      </c>
      <c r="D6858" s="14">
        <v>201.92425499999999</v>
      </c>
      <c r="E6858" s="14">
        <v>313.06793500000009</v>
      </c>
      <c r="F6858" s="1">
        <v>857640</v>
      </c>
      <c r="G6858" s="15">
        <f t="shared" si="214"/>
        <v>0.231061410839804</v>
      </c>
      <c r="H6858" s="15">
        <f t="shared" si="215"/>
        <v>0.40039491745313277</v>
      </c>
    </row>
    <row r="6859" spans="1:8">
      <c r="A6859" s="1">
        <v>6858</v>
      </c>
      <c r="B6859" s="444">
        <f>유형화!$F$71*hourly1!B6860/hourly1!$B$8763+유형화!$F$72*hourly1!C6860/hourly1!$C$8763+유형화!$F$73*hourly1!D6860/hourly1!$D$8763+유형화!$F$74*hourly1!E6860/hourly1!$E$8763</f>
        <v>62.02844799856824</v>
      </c>
      <c r="C6859" s="442">
        <f>hourly1!$F6860*유형화!$G$71/hourly1!$F$8763+유형화!$G$72*hourly1!$G6860/hourly1!$F$8763+유형화!$G$74*hourly1!I6860/hourly1!$I$8763</f>
        <v>1.8372602346181273</v>
      </c>
      <c r="D6859" s="14">
        <v>172.21210600000001</v>
      </c>
      <c r="E6859" s="14">
        <v>53.534261999999963</v>
      </c>
      <c r="F6859" s="1">
        <v>852049</v>
      </c>
      <c r="G6859" s="15">
        <f t="shared" si="214"/>
        <v>0.19706187439470249</v>
      </c>
      <c r="H6859" s="15">
        <f t="shared" si="215"/>
        <v>0.35291459548198278</v>
      </c>
    </row>
    <row r="6860" spans="1:8">
      <c r="A6860" s="1">
        <v>6859</v>
      </c>
      <c r="B6860" s="444">
        <f>유형화!$F$71*hourly1!B6861/hourly1!$B$8763+유형화!$F$72*hourly1!C6861/hourly1!$C$8763+유형화!$F$73*hourly1!D6861/hourly1!$D$8763+유형화!$F$74*hourly1!E6861/hourly1!$E$8763</f>
        <v>73.430099726002254</v>
      </c>
      <c r="C6860" s="442">
        <f>hourly1!$F6861*유형화!$G$71/hourly1!$F$8763+유형화!$G$72*hourly1!$G6861/hourly1!$F$8763+유형화!$G$74*hourly1!I6861/hourly1!$I$8763</f>
        <v>1.3765074230126704</v>
      </c>
      <c r="D6860" s="14">
        <v>264.81740600000012</v>
      </c>
      <c r="E6860" s="14">
        <v>18.144155000000001</v>
      </c>
      <c r="F6860" s="1">
        <v>846339</v>
      </c>
      <c r="G6860" s="15">
        <f t="shared" si="214"/>
        <v>0.30302988338521891</v>
      </c>
      <c r="H6860" s="15">
        <f t="shared" si="215"/>
        <v>0.49139999481518043</v>
      </c>
    </row>
    <row r="6861" spans="1:8">
      <c r="A6861" s="1">
        <v>6860</v>
      </c>
      <c r="B6861" s="444">
        <f>유형화!$F$71*hourly1!B6862/hourly1!$B$8763+유형화!$F$72*hourly1!C6862/hourly1!$C$8763+유형화!$F$73*hourly1!D6862/hourly1!$D$8763+유형화!$F$74*hourly1!E6862/hourly1!$E$8763</f>
        <v>82.173841016950732</v>
      </c>
      <c r="C6861" s="442">
        <f>hourly1!$F6862*유형화!$G$71/hourly1!$F$8763+유형화!$G$72*hourly1!$G6862/hourly1!$F$8763+유형화!$G$74*hourly1!I6862/hourly1!$I$8763</f>
        <v>1.4113583273824268</v>
      </c>
      <c r="D6861" s="14">
        <v>279.00089300000002</v>
      </c>
      <c r="E6861" s="14">
        <v>20.864827999999989</v>
      </c>
      <c r="F6861" s="1">
        <v>870029</v>
      </c>
      <c r="G6861" s="15">
        <f t="shared" si="214"/>
        <v>0.31926001144411897</v>
      </c>
      <c r="H6861" s="15">
        <f t="shared" si="215"/>
        <v>0.51033181034946862</v>
      </c>
    </row>
    <row r="6862" spans="1:8">
      <c r="A6862" s="1">
        <v>6861</v>
      </c>
      <c r="B6862" s="444">
        <f>유형화!$F$71*hourly1!B6863/hourly1!$B$8763+유형화!$F$72*hourly1!C6863/hourly1!$C$8763+유형화!$F$73*hourly1!D6863/hourly1!$D$8763+유형화!$F$74*hourly1!E6863/hourly1!$E$8763</f>
        <v>65.714397194447486</v>
      </c>
      <c r="C6862" s="442">
        <f>hourly1!$F6863*유형화!$G$71/hourly1!$F$8763+유형화!$G$72*hourly1!$G6863/hourly1!$F$8763+유형화!$G$74*hourly1!I6863/hourly1!$I$8763</f>
        <v>2.460016801949183</v>
      </c>
      <c r="D6862" s="14">
        <v>271.20508199999989</v>
      </c>
      <c r="E6862" s="14">
        <v>22.115676000000001</v>
      </c>
      <c r="F6862" s="1">
        <v>849221</v>
      </c>
      <c r="G6862" s="15">
        <f t="shared" si="214"/>
        <v>0.31033928476717526</v>
      </c>
      <c r="H6862" s="15">
        <f t="shared" si="215"/>
        <v>0.49999352564763749</v>
      </c>
    </row>
    <row r="6863" spans="1:8">
      <c r="A6863" s="1">
        <v>6862</v>
      </c>
      <c r="B6863" s="444">
        <f>유형화!$F$71*hourly1!B6864/hourly1!$B$8763+유형화!$F$72*hourly1!C6864/hourly1!$C$8763+유형화!$F$73*hourly1!D6864/hourly1!$D$8763+유형화!$F$74*hourly1!E6864/hourly1!$E$8763</f>
        <v>64.427557566627854</v>
      </c>
      <c r="C6863" s="442">
        <f>hourly1!$F6864*유형화!$G$71/hourly1!$F$8763+유형화!$G$72*hourly1!$G6864/hourly1!$F$8763+유형화!$G$74*hourly1!I6864/hourly1!$I$8763</f>
        <v>0.40670888567791541</v>
      </c>
      <c r="D6863" s="14">
        <v>209.889453</v>
      </c>
      <c r="E6863" s="14">
        <v>17.154992</v>
      </c>
      <c r="F6863" s="1">
        <v>893774</v>
      </c>
      <c r="G6863" s="15">
        <f t="shared" si="214"/>
        <v>0.24017596662954005</v>
      </c>
      <c r="H6863" s="15">
        <f t="shared" si="215"/>
        <v>0.41260486950347075</v>
      </c>
    </row>
    <row r="6864" spans="1:8">
      <c r="A6864" s="1">
        <v>6863</v>
      </c>
      <c r="B6864" s="444">
        <f>유형화!$F$71*hourly1!B6865/hourly1!$B$8763+유형화!$F$72*hourly1!C6865/hourly1!$C$8763+유형화!$F$73*hourly1!D6865/hourly1!$D$8763+유형화!$F$74*hourly1!E6865/hourly1!$E$8763</f>
        <v>63.140057878624624</v>
      </c>
      <c r="C6864" s="442">
        <f>hourly1!$F6865*유형화!$G$71/hourly1!$F$8763+유형화!$G$72*hourly1!$G6865/hourly1!$F$8763+유형화!$G$74*hourly1!I6865/hourly1!$I$8763</f>
        <v>0.39158753123617718</v>
      </c>
      <c r="D6864" s="14">
        <v>177.41363000000001</v>
      </c>
      <c r="E6864" s="14">
        <v>9.3667079999999991</v>
      </c>
      <c r="F6864" s="1">
        <v>886905</v>
      </c>
      <c r="G6864" s="15">
        <f t="shared" si="214"/>
        <v>0.2030139650633401</v>
      </c>
      <c r="H6864" s="15">
        <f t="shared" si="215"/>
        <v>0.36145497873305471</v>
      </c>
    </row>
    <row r="6865" spans="1:8">
      <c r="A6865" s="1">
        <v>6864</v>
      </c>
      <c r="B6865" s="444">
        <f>유형화!$F$71*hourly1!B6866/hourly1!$B$8763+유형화!$F$72*hourly1!C6866/hourly1!$C$8763+유형화!$F$73*hourly1!D6866/hourly1!$D$8763+유형화!$F$74*hourly1!E6866/hourly1!$E$8763</f>
        <v>61.605903774860408</v>
      </c>
      <c r="C6865" s="442">
        <f>hourly1!$F6866*유형화!$G$71/hourly1!$F$8763+유형화!$G$72*hourly1!$G6866/hourly1!$F$8763+유형화!$G$74*hourly1!I6866/hourly1!$I$8763</f>
        <v>0.31592763016454939</v>
      </c>
      <c r="D6865" s="14">
        <v>155.61426800000001</v>
      </c>
      <c r="E6865" s="14">
        <v>2.41716</v>
      </c>
      <c r="F6865" s="1">
        <v>921656</v>
      </c>
      <c r="G6865" s="15">
        <f t="shared" si="214"/>
        <v>0.17806901063412797</v>
      </c>
      <c r="H6865" s="15">
        <f t="shared" si="215"/>
        <v>0.32498024408309956</v>
      </c>
    </row>
    <row r="6866" spans="1:8">
      <c r="A6866" s="1">
        <v>6865</v>
      </c>
      <c r="B6866" s="444">
        <f>유형화!$F$71*hourly1!B6867/hourly1!$B$8763+유형화!$F$72*hourly1!C6867/hourly1!$C$8763+유형화!$F$73*hourly1!D6867/hourly1!$D$8763+유형화!$F$74*hourly1!E6867/hourly1!$E$8763</f>
        <v>61.8347859555819</v>
      </c>
      <c r="C6866" s="442">
        <f>hourly1!$F6867*유형화!$G$71/hourly1!$F$8763+유형화!$G$72*hourly1!$G6867/hourly1!$F$8763+유형화!$G$74*hourly1!I6867/hourly1!$I$8763</f>
        <v>0.26364842160040197</v>
      </c>
      <c r="D6866" s="14">
        <v>172.136976</v>
      </c>
      <c r="E6866" s="14">
        <v>0.19367999999999999</v>
      </c>
      <c r="F6866" s="1">
        <v>869521</v>
      </c>
      <c r="G6866" s="15">
        <f t="shared" si="214"/>
        <v>0.19697590332700488</v>
      </c>
      <c r="H6866" s="15">
        <f t="shared" si="215"/>
        <v>0.35279050581105897</v>
      </c>
    </row>
    <row r="6867" spans="1:8">
      <c r="A6867" s="1">
        <v>6866</v>
      </c>
      <c r="B6867" s="444">
        <f>유형화!$F$71*hourly1!B6868/hourly1!$B$8763+유형화!$F$72*hourly1!C6868/hourly1!$C$8763+유형화!$F$73*hourly1!D6868/hourly1!$D$8763+유형화!$F$74*hourly1!E6868/hourly1!$E$8763</f>
        <v>61.80620498894249</v>
      </c>
      <c r="C6867" s="442">
        <f>hourly1!$F6868*유형화!$G$71/hourly1!$F$8763+유형화!$G$72*hourly1!$G6868/hourly1!$F$8763+유형화!$G$74*hourly1!I6868/hourly1!$I$8763</f>
        <v>0.24440672827120191</v>
      </c>
      <c r="D6867" s="14">
        <v>185.45915099999999</v>
      </c>
      <c r="E6867" s="14">
        <v>0.67668000000000006</v>
      </c>
      <c r="F6867" s="1">
        <v>760334</v>
      </c>
      <c r="G6867" s="15">
        <f t="shared" si="214"/>
        <v>0.21222043425745088</v>
      </c>
      <c r="H6867" s="15">
        <f t="shared" si="215"/>
        <v>0.37447058573495218</v>
      </c>
    </row>
    <row r="6868" spans="1:8">
      <c r="A6868" s="1">
        <v>6867</v>
      </c>
      <c r="B6868" s="444">
        <f>유형화!$F$71*hourly1!B6869/hourly1!$B$8763+유형화!$F$72*hourly1!C6869/hourly1!$C$8763+유형화!$F$73*hourly1!D6869/hourly1!$D$8763+유형화!$F$74*hourly1!E6869/hourly1!$E$8763</f>
        <v>61.995389779604253</v>
      </c>
      <c r="C6868" s="442">
        <f>hourly1!$F6869*유형화!$G$71/hourly1!$F$8763+유형화!$G$72*hourly1!$G6869/hourly1!$F$8763+유형화!$G$74*hourly1!I6869/hourly1!$I$8763</f>
        <v>0.24065242443332849</v>
      </c>
      <c r="D6868" s="14">
        <v>188.497017</v>
      </c>
      <c r="E6868" s="14">
        <v>0.49356000000000011</v>
      </c>
      <c r="F6868" s="1">
        <v>620788</v>
      </c>
      <c r="G6868" s="15">
        <f t="shared" si="214"/>
        <v>0.21569665658597834</v>
      </c>
      <c r="H6868" s="15">
        <f t="shared" si="215"/>
        <v>0.379324793791953</v>
      </c>
    </row>
    <row r="6869" spans="1:8">
      <c r="A6869" s="1">
        <v>6868</v>
      </c>
      <c r="B6869" s="444">
        <f>유형화!$F$71*hourly1!B6870/hourly1!$B$8763+유형화!$F$72*hourly1!C6870/hourly1!$C$8763+유형화!$F$73*hourly1!D6870/hourly1!$D$8763+유형화!$F$74*hourly1!E6870/hourly1!$E$8763</f>
        <v>62.058456185673165</v>
      </c>
      <c r="C6869" s="442">
        <f>hourly1!$F6870*유형화!$G$71/hourly1!$F$8763+유형화!$G$72*hourly1!$G6870/hourly1!$F$8763+유형화!$G$74*hourly1!I6870/hourly1!$I$8763</f>
        <v>0.24071973185785225</v>
      </c>
      <c r="D6869" s="14">
        <v>201.22652299999999</v>
      </c>
      <c r="E6869" s="14">
        <v>8.0000000000000007E-5</v>
      </c>
      <c r="F6869" s="1">
        <v>510499</v>
      </c>
      <c r="G6869" s="15">
        <f t="shared" si="214"/>
        <v>0.23026299788882848</v>
      </c>
      <c r="H6869" s="15">
        <f t="shared" si="215"/>
        <v>0.39931524267586832</v>
      </c>
    </row>
    <row r="6870" spans="1:8">
      <c r="A6870" s="1">
        <v>6869</v>
      </c>
      <c r="B6870" s="444">
        <f>유형화!$F$71*hourly1!B6871/hourly1!$B$8763+유형화!$F$72*hourly1!C6871/hourly1!$C$8763+유형화!$F$73*hourly1!D6871/hourly1!$D$8763+유형화!$F$74*hourly1!E6871/hourly1!$E$8763</f>
        <v>62.246959274833806</v>
      </c>
      <c r="C6870" s="442">
        <f>hourly1!$F6871*유형화!$G$71/hourly1!$F$8763+유형화!$G$72*hourly1!$G6871/hourly1!$F$8763+유형화!$G$74*hourly1!I6871/hourly1!$I$8763</f>
        <v>0.23824247639423604</v>
      </c>
      <c r="D6870" s="14">
        <v>284.86084399999999</v>
      </c>
      <c r="E6870" s="14">
        <v>0</v>
      </c>
      <c r="F6870" s="1">
        <v>558409</v>
      </c>
      <c r="G6870" s="15">
        <f t="shared" si="214"/>
        <v>0.3259655384523138</v>
      </c>
      <c r="H6870" s="15">
        <f t="shared" si="215"/>
        <v>0.51799675271841905</v>
      </c>
    </row>
    <row r="6871" spans="1:8">
      <c r="A6871" s="1">
        <v>6870</v>
      </c>
      <c r="B6871" s="444">
        <f>유형화!$F$71*hourly1!B6872/hourly1!$B$8763+유형화!$F$72*hourly1!C6872/hourly1!$C$8763+유형화!$F$73*hourly1!D6872/hourly1!$D$8763+유형화!$F$74*hourly1!E6872/hourly1!$E$8763</f>
        <v>64.205290415287578</v>
      </c>
      <c r="C6871" s="442">
        <f>hourly1!$F6872*유형화!$G$71/hourly1!$F$8763+유형화!$G$72*hourly1!$G6872/hourly1!$F$8763+유형화!$G$74*hourly1!I6872/hourly1!$I$8763</f>
        <v>0.42376854727116153</v>
      </c>
      <c r="D6871" s="14">
        <v>284.19086299999992</v>
      </c>
      <c r="E6871" s="14">
        <v>0</v>
      </c>
      <c r="F6871" s="1">
        <v>889352</v>
      </c>
      <c r="G6871" s="15">
        <f t="shared" si="214"/>
        <v>0.32519888089997628</v>
      </c>
      <c r="H6871" s="15">
        <f t="shared" si="215"/>
        <v>0.51712495498676725</v>
      </c>
    </row>
    <row r="6872" spans="1:8">
      <c r="A6872" s="1">
        <v>6871</v>
      </c>
      <c r="B6872" s="444">
        <f>유형화!$F$71*hourly1!B6873/hourly1!$B$8763+유형화!$F$72*hourly1!C6873/hourly1!$C$8763+유형화!$F$73*hourly1!D6873/hourly1!$D$8763+유형화!$F$74*hourly1!E6873/hourly1!$E$8763</f>
        <v>75.692472236351094</v>
      </c>
      <c r="C6872" s="442">
        <f>hourly1!$F6873*유형화!$G$71/hourly1!$F$8763+유형화!$G$72*hourly1!$G6873/hourly1!$F$8763+유형화!$G$74*hourly1!I6873/hourly1!$I$8763</f>
        <v>5.6347951586444376</v>
      </c>
      <c r="D6872" s="14">
        <v>240.396513</v>
      </c>
      <c r="E6872" s="14">
        <v>0.95277400000000156</v>
      </c>
      <c r="F6872" s="1">
        <v>931936</v>
      </c>
      <c r="G6872" s="15">
        <f t="shared" si="214"/>
        <v>0.27508511770787164</v>
      </c>
      <c r="H6872" s="15">
        <f t="shared" si="215"/>
        <v>0.45748640432616444</v>
      </c>
    </row>
    <row r="6873" spans="1:8">
      <c r="A6873" s="1">
        <v>6872</v>
      </c>
      <c r="B6873" s="444">
        <f>유형화!$F$71*hourly1!B6874/hourly1!$B$8763+유형화!$F$72*hourly1!C6874/hourly1!$C$8763+유형화!$F$73*hourly1!D6874/hourly1!$D$8763+유형화!$F$74*hourly1!E6874/hourly1!$E$8763</f>
        <v>166.94702682764216</v>
      </c>
      <c r="C6873" s="442">
        <f>hourly1!$F6874*유형화!$G$71/hourly1!$F$8763+유형화!$G$72*hourly1!$G6874/hourly1!$F$8763+유형화!$G$74*hourly1!I6874/hourly1!$I$8763</f>
        <v>5.4281831221147767</v>
      </c>
      <c r="D6873" s="14">
        <v>176.55920699999999</v>
      </c>
      <c r="E6873" s="14">
        <v>84.465448999999992</v>
      </c>
      <c r="F6873" s="1">
        <v>903474</v>
      </c>
      <c r="G6873" s="15">
        <f t="shared" si="214"/>
        <v>0.20203625100004452</v>
      </c>
      <c r="H6873" s="15">
        <f t="shared" si="215"/>
        <v>0.36005894159125879</v>
      </c>
    </row>
    <row r="6874" spans="1:8">
      <c r="A6874" s="1">
        <v>6873</v>
      </c>
      <c r="B6874" s="444">
        <f>유형화!$F$71*hourly1!B6875/hourly1!$B$8763+유형화!$F$72*hourly1!C6875/hourly1!$C$8763+유형화!$F$73*hourly1!D6875/hourly1!$D$8763+유형화!$F$74*hourly1!E6875/hourly1!$E$8763</f>
        <v>262.10173822518249</v>
      </c>
      <c r="C6874" s="442">
        <f>hourly1!$F6875*유형화!$G$71/hourly1!$F$8763+유형화!$G$72*hourly1!$G6875/hourly1!$F$8763+유형화!$G$74*hourly1!I6875/hourly1!$I$8763</f>
        <v>4.3938758779350531</v>
      </c>
      <c r="D6874" s="14">
        <v>139.15911200000011</v>
      </c>
      <c r="E6874" s="14">
        <v>325.03423499999963</v>
      </c>
      <c r="F6874" s="1">
        <v>853110</v>
      </c>
      <c r="G6874" s="15">
        <f t="shared" si="214"/>
        <v>0.15923941752284451</v>
      </c>
      <c r="H6874" s="15">
        <f t="shared" si="215"/>
        <v>0.29621436807556967</v>
      </c>
    </row>
    <row r="6875" spans="1:8">
      <c r="A6875" s="1">
        <v>6874</v>
      </c>
      <c r="B6875" s="444">
        <f>유형화!$F$71*hourly1!B6876/hourly1!$B$8763+유형화!$F$72*hourly1!C6876/hourly1!$C$8763+유형화!$F$73*hourly1!D6876/hourly1!$D$8763+유형화!$F$74*hourly1!E6876/hourly1!$E$8763</f>
        <v>317.68977621465712</v>
      </c>
      <c r="C6875" s="442">
        <f>hourly1!$F6876*유형화!$G$71/hourly1!$F$8763+유형화!$G$72*hourly1!$G6876/hourly1!$F$8763+유형화!$G$74*hourly1!I6876/hourly1!$I$8763</f>
        <v>3.150811397155433</v>
      </c>
      <c r="D6875" s="14">
        <v>163.83825699999991</v>
      </c>
      <c r="E6875" s="14">
        <v>668.55153899999982</v>
      </c>
      <c r="F6875" s="1">
        <v>892097</v>
      </c>
      <c r="G6875" s="15">
        <f t="shared" si="214"/>
        <v>0.18747970030620825</v>
      </c>
      <c r="H6875" s="15">
        <f t="shared" si="215"/>
        <v>0.33895319260839601</v>
      </c>
    </row>
    <row r="6876" spans="1:8">
      <c r="A6876" s="1">
        <v>6875</v>
      </c>
      <c r="B6876" s="444">
        <f>유형화!$F$71*hourly1!B6877/hourly1!$B$8763+유형화!$F$72*hourly1!C6877/hourly1!$C$8763+유형화!$F$73*hourly1!D6877/hourly1!$D$8763+유형화!$F$74*hourly1!E6877/hourly1!$E$8763</f>
        <v>374.15399005442725</v>
      </c>
      <c r="C6876" s="442">
        <f>hourly1!$F6877*유형화!$G$71/hourly1!$F$8763+유형화!$G$72*hourly1!$G6877/hourly1!$F$8763+유형화!$G$74*hourly1!I6877/hourly1!$I$8763</f>
        <v>2.1358663640783764</v>
      </c>
      <c r="D6876" s="14">
        <v>189.335759</v>
      </c>
      <c r="E6876" s="14">
        <v>918.73724099999868</v>
      </c>
      <c r="F6876" s="1">
        <v>889847</v>
      </c>
      <c r="G6876" s="15">
        <f t="shared" si="214"/>
        <v>0.21665642692090217</v>
      </c>
      <c r="H6876" s="15">
        <f t="shared" si="215"/>
        <v>0.38065927509349123</v>
      </c>
    </row>
    <row r="6877" spans="1:8">
      <c r="A6877" s="1">
        <v>6876</v>
      </c>
      <c r="B6877" s="444">
        <f>유형화!$F$71*hourly1!B6878/hourly1!$B$8763+유형화!$F$72*hourly1!C6878/hourly1!$C$8763+유형화!$F$73*hourly1!D6878/hourly1!$D$8763+유형화!$F$74*hourly1!E6878/hourly1!$E$8763</f>
        <v>315.20096002258919</v>
      </c>
      <c r="C6877" s="442">
        <f>hourly1!$F6878*유형화!$G$71/hourly1!$F$8763+유형화!$G$72*hourly1!$G6878/hourly1!$F$8763+유형화!$G$74*hourly1!I6878/hourly1!$I$8763</f>
        <v>1.3453133652413982</v>
      </c>
      <c r="D6877" s="14">
        <v>147.941023</v>
      </c>
      <c r="E6877" s="14">
        <v>1171.6461049999989</v>
      </c>
      <c r="F6877" s="1">
        <v>863943</v>
      </c>
      <c r="G6877" s="15">
        <f t="shared" si="214"/>
        <v>0.16928853591889639</v>
      </c>
      <c r="H6877" s="15">
        <f t="shared" si="215"/>
        <v>0.31170286455299911</v>
      </c>
    </row>
    <row r="6878" spans="1:8">
      <c r="A6878" s="1">
        <v>6877</v>
      </c>
      <c r="B6878" s="444">
        <f>유형화!$F$71*hourly1!B6879/hourly1!$B$8763+유형화!$F$72*hourly1!C6879/hourly1!$C$8763+유형화!$F$73*hourly1!D6879/hourly1!$D$8763+유형화!$F$74*hourly1!E6879/hourly1!$E$8763</f>
        <v>194.38814020737581</v>
      </c>
      <c r="C6878" s="442">
        <f>hourly1!$F6879*유형화!$G$71/hourly1!$F$8763+유형화!$G$72*hourly1!$G6879/hourly1!$F$8763+유형화!$G$74*hourly1!I6879/hourly1!$I$8763</f>
        <v>0.55604531891934639</v>
      </c>
      <c r="D6878" s="14">
        <v>176.42278400000001</v>
      </c>
      <c r="E6878" s="14">
        <v>1145.9506740000011</v>
      </c>
      <c r="F6878" s="1">
        <v>859329</v>
      </c>
      <c r="G6878" s="15">
        <f t="shared" si="214"/>
        <v>0.20188014250851638</v>
      </c>
      <c r="H6878" s="15">
        <f t="shared" si="215"/>
        <v>0.3598357930262705</v>
      </c>
    </row>
    <row r="6879" spans="1:8">
      <c r="A6879" s="1">
        <v>6878</v>
      </c>
      <c r="B6879" s="444">
        <f>유형화!$F$71*hourly1!B6880/hourly1!$B$8763+유형화!$F$72*hourly1!C6880/hourly1!$C$8763+유형화!$F$73*hourly1!D6880/hourly1!$D$8763+유형화!$F$74*hourly1!E6880/hourly1!$E$8763</f>
        <v>251.52638852448842</v>
      </c>
      <c r="C6879" s="442">
        <f>hourly1!$F6880*유형화!$G$71/hourly1!$F$8763+유형화!$G$72*hourly1!$G6880/hourly1!$F$8763+유형화!$G$74*hourly1!I6880/hourly1!$I$8763</f>
        <v>0.53011004074743406</v>
      </c>
      <c r="D6879" s="14">
        <v>198.90656100000001</v>
      </c>
      <c r="E6879" s="14">
        <v>1043.5087319999991</v>
      </c>
      <c r="F6879" s="1">
        <v>866416</v>
      </c>
      <c r="G6879" s="15">
        <f t="shared" si="214"/>
        <v>0.22760827127951289</v>
      </c>
      <c r="H6879" s="15">
        <f t="shared" si="215"/>
        <v>0.39571346552094772</v>
      </c>
    </row>
    <row r="6880" spans="1:8">
      <c r="A6880" s="1">
        <v>6879</v>
      </c>
      <c r="B6880" s="444">
        <f>유형화!$F$71*hourly1!B6881/hourly1!$B$8763+유형화!$F$72*hourly1!C6881/hourly1!$C$8763+유형화!$F$73*hourly1!D6881/hourly1!$D$8763+유형화!$F$74*hourly1!E6881/hourly1!$E$8763</f>
        <v>363.94960165969161</v>
      </c>
      <c r="C6880" s="442">
        <f>hourly1!$F6881*유형화!$G$71/hourly1!$F$8763+유형화!$G$72*hourly1!$G6881/hourly1!$F$8763+유형화!$G$74*hourly1!I6881/hourly1!$I$8763</f>
        <v>0.40493428387249347</v>
      </c>
      <c r="D6880" s="14">
        <v>157.058437</v>
      </c>
      <c r="E6880" s="14">
        <v>901.12290599999915</v>
      </c>
      <c r="F6880" s="1">
        <v>867849</v>
      </c>
      <c r="G6880" s="15">
        <f t="shared" si="214"/>
        <v>0.17972156954356214</v>
      </c>
      <c r="H6880" s="15">
        <f t="shared" si="215"/>
        <v>0.32745303212572013</v>
      </c>
    </row>
    <row r="6881" spans="1:8">
      <c r="A6881" s="1">
        <v>6880</v>
      </c>
      <c r="B6881" s="444">
        <f>유형화!$F$71*hourly1!B6882/hourly1!$B$8763+유형화!$F$72*hourly1!C6882/hourly1!$C$8763+유형화!$F$73*hourly1!D6882/hourly1!$D$8763+유형화!$F$74*hourly1!E6882/hourly1!$E$8763</f>
        <v>306.46845173403443</v>
      </c>
      <c r="C6881" s="442">
        <f>hourly1!$F6882*유형화!$G$71/hourly1!$F$8763+유형화!$G$72*hourly1!$G6882/hourly1!$F$8763+유형화!$G$74*hourly1!I6882/hourly1!$I$8763</f>
        <v>0.38570016874000035</v>
      </c>
      <c r="D6881" s="14">
        <v>160.98121599999999</v>
      </c>
      <c r="E6881" s="14">
        <v>637.96229400000004</v>
      </c>
      <c r="F6881" s="1">
        <v>870865</v>
      </c>
      <c r="G6881" s="15">
        <f t="shared" si="214"/>
        <v>0.18421039556474891</v>
      </c>
      <c r="H6881" s="15">
        <f t="shared" si="215"/>
        <v>0.3341286847032377</v>
      </c>
    </row>
    <row r="6882" spans="1:8">
      <c r="A6882" s="1">
        <v>6881</v>
      </c>
      <c r="B6882" s="444">
        <f>유형화!$F$71*hourly1!B6883/hourly1!$B$8763+유형화!$F$72*hourly1!C6883/hourly1!$C$8763+유형화!$F$73*hourly1!D6883/hourly1!$D$8763+유형화!$F$74*hourly1!E6883/hourly1!$E$8763</f>
        <v>263.76394289808002</v>
      </c>
      <c r="C6882" s="442">
        <f>hourly1!$F6883*유형화!$G$71/hourly1!$F$8763+유형화!$G$72*hourly1!$G6883/hourly1!$F$8763+유형화!$G$74*hourly1!I6883/hourly1!$I$8763</f>
        <v>0.61299432637527085</v>
      </c>
      <c r="D6882" s="14">
        <v>150.257935</v>
      </c>
      <c r="E6882" s="14">
        <v>287.0658659999998</v>
      </c>
      <c r="F6882" s="1">
        <v>835810</v>
      </c>
      <c r="G6882" s="15">
        <f t="shared" si="214"/>
        <v>0.17193977242097819</v>
      </c>
      <c r="H6882" s="15">
        <f t="shared" si="215"/>
        <v>0.31573674486566566</v>
      </c>
    </row>
    <row r="6883" spans="1:8">
      <c r="A6883" s="1">
        <v>6882</v>
      </c>
      <c r="B6883" s="444">
        <f>유형화!$F$71*hourly1!B6884/hourly1!$B$8763+유형화!$F$72*hourly1!C6884/hourly1!$C$8763+유형화!$F$73*hourly1!D6884/hourly1!$D$8763+유형화!$F$74*hourly1!E6884/hourly1!$E$8763</f>
        <v>152.22048178105564</v>
      </c>
      <c r="C6883" s="442">
        <f>hourly1!$F6884*유형화!$G$71/hourly1!$F$8763+유형화!$G$72*hourly1!$G6884/hourly1!$F$8763+유형화!$G$74*hourly1!I6884/hourly1!$I$8763</f>
        <v>1.2403223390128728</v>
      </c>
      <c r="D6883" s="14">
        <v>148.66631000000001</v>
      </c>
      <c r="E6883" s="14">
        <v>42.697590999999967</v>
      </c>
      <c r="F6883" s="1">
        <v>860452</v>
      </c>
      <c r="G6883" s="15">
        <f t="shared" si="214"/>
        <v>0.17011847998620902</v>
      </c>
      <c r="H6883" s="15">
        <f t="shared" si="215"/>
        <v>0.31296795905151664</v>
      </c>
    </row>
    <row r="6884" spans="1:8">
      <c r="A6884" s="1">
        <v>6883</v>
      </c>
      <c r="B6884" s="444">
        <f>유형화!$F$71*hourly1!B6885/hourly1!$B$8763+유형화!$F$72*hourly1!C6885/hourly1!$C$8763+유형화!$F$73*hourly1!D6885/hourly1!$D$8763+유형화!$F$74*hourly1!E6885/hourly1!$E$8763</f>
        <v>118.39461495492604</v>
      </c>
      <c r="C6884" s="442">
        <f>hourly1!$F6885*유형화!$G$71/hourly1!$F$8763+유형화!$G$72*hourly1!$G6885/hourly1!$F$8763+유형화!$G$74*hourly1!I6885/hourly1!$I$8763</f>
        <v>0.96927199953023957</v>
      </c>
      <c r="D6884" s="14">
        <v>236.12581399999999</v>
      </c>
      <c r="E6884" s="14">
        <v>17.928364999999999</v>
      </c>
      <c r="F6884" s="1">
        <v>837442</v>
      </c>
      <c r="G6884" s="15">
        <f t="shared" si="214"/>
        <v>0.27019816771658828</v>
      </c>
      <c r="H6884" s="15">
        <f t="shared" si="215"/>
        <v>0.45137672707461868</v>
      </c>
    </row>
    <row r="6885" spans="1:8">
      <c r="A6885" s="1">
        <v>6884</v>
      </c>
      <c r="B6885" s="444">
        <f>유형화!$F$71*hourly1!B6886/hourly1!$B$8763+유형화!$F$72*hourly1!C6886/hourly1!$C$8763+유형화!$F$73*hourly1!D6886/hourly1!$D$8763+유형화!$F$74*hourly1!E6886/hourly1!$E$8763</f>
        <v>127.30043528637283</v>
      </c>
      <c r="C6885" s="442">
        <f>hourly1!$F6886*유형화!$G$71/hourly1!$F$8763+유형화!$G$72*hourly1!$G6886/hourly1!$F$8763+유형화!$G$74*hourly1!I6886/hourly1!$I$8763</f>
        <v>1.1979953398758258</v>
      </c>
      <c r="D6885" s="14">
        <v>270.05452700000001</v>
      </c>
      <c r="E6885" s="14">
        <v>20.066271999999991</v>
      </c>
      <c r="F6885" s="1">
        <v>849179</v>
      </c>
      <c r="G6885" s="15">
        <f t="shared" si="214"/>
        <v>0.30902270761031625</v>
      </c>
      <c r="H6885" s="15">
        <f t="shared" si="215"/>
        <v>0.49845387906649041</v>
      </c>
    </row>
    <row r="6886" spans="1:8">
      <c r="A6886" s="1">
        <v>6885</v>
      </c>
      <c r="B6886" s="444">
        <f>유형화!$F$71*hourly1!B6887/hourly1!$B$8763+유형화!$F$72*hourly1!C6887/hourly1!$C$8763+유형화!$F$73*hourly1!D6887/hourly1!$D$8763+유형화!$F$74*hourly1!E6887/hourly1!$E$8763</f>
        <v>65.338051076309824</v>
      </c>
      <c r="C6886" s="442">
        <f>hourly1!$F6887*유형화!$G$71/hourly1!$F$8763+유형화!$G$72*hourly1!$G6887/hourly1!$F$8763+유형화!$G$74*hourly1!I6887/hourly1!$I$8763</f>
        <v>2.4831363318712016</v>
      </c>
      <c r="D6886" s="14">
        <v>261.209743</v>
      </c>
      <c r="E6886" s="14">
        <v>21.564775999999998</v>
      </c>
      <c r="F6886" s="1">
        <v>816566</v>
      </c>
      <c r="G6886" s="15">
        <f t="shared" si="214"/>
        <v>0.29890164380045686</v>
      </c>
      <c r="H6886" s="15">
        <f t="shared" si="215"/>
        <v>0.48649680411370383</v>
      </c>
    </row>
    <row r="6887" spans="1:8">
      <c r="A6887" s="1">
        <v>6886</v>
      </c>
      <c r="B6887" s="444">
        <f>유형화!$F$71*hourly1!B6888/hourly1!$B$8763+유형화!$F$72*hourly1!C6888/hourly1!$C$8763+유형화!$F$73*hourly1!D6888/hourly1!$D$8763+유형화!$F$74*hourly1!E6888/hourly1!$E$8763</f>
        <v>64.321605283054836</v>
      </c>
      <c r="C6887" s="442">
        <f>hourly1!$F6888*유형화!$G$71/hourly1!$F$8763+유형화!$G$72*hourly1!$G6888/hourly1!$F$8763+유형화!$G$74*hourly1!I6888/hourly1!$I$8763</f>
        <v>0.46024403774591766</v>
      </c>
      <c r="D6887" s="14">
        <v>206.65557000000001</v>
      </c>
      <c r="E6887" s="14">
        <v>17.34572799999999</v>
      </c>
      <c r="F6887" s="1">
        <v>851239</v>
      </c>
      <c r="G6887" s="15">
        <f t="shared" si="214"/>
        <v>0.23647544254702774</v>
      </c>
      <c r="H6887" s="15">
        <f t="shared" si="215"/>
        <v>0.4076730574901406</v>
      </c>
    </row>
    <row r="6888" spans="1:8">
      <c r="A6888" s="1">
        <v>6887</v>
      </c>
      <c r="B6888" s="444">
        <f>유형화!$F$71*hourly1!B6889/hourly1!$B$8763+유형화!$F$72*hourly1!C6889/hourly1!$C$8763+유형화!$F$73*hourly1!D6889/hourly1!$D$8763+유형화!$F$74*hourly1!E6889/hourly1!$E$8763</f>
        <v>63.272975243797383</v>
      </c>
      <c r="C6888" s="442">
        <f>hourly1!$F6889*유형화!$G$71/hourly1!$F$8763+유형화!$G$72*hourly1!$G6889/hourly1!$F$8763+유형화!$G$74*hourly1!I6889/hourly1!$I$8763</f>
        <v>0.35333825381586015</v>
      </c>
      <c r="D6888" s="14">
        <v>174.07836</v>
      </c>
      <c r="E6888" s="14">
        <v>9.9555600000000002</v>
      </c>
      <c r="F6888" s="1">
        <v>821669</v>
      </c>
      <c r="G6888" s="15">
        <f t="shared" si="214"/>
        <v>0.19919742409488797</v>
      </c>
      <c r="H6888" s="15">
        <f t="shared" si="215"/>
        <v>0.35599029316490954</v>
      </c>
    </row>
    <row r="6889" spans="1:8">
      <c r="A6889" s="1">
        <v>6888</v>
      </c>
      <c r="B6889" s="444">
        <f>유형화!$F$71*hourly1!B6890/hourly1!$B$8763+유형화!$F$72*hourly1!C6890/hourly1!$C$8763+유형화!$F$73*hourly1!D6890/hourly1!$D$8763+유형화!$F$74*hourly1!E6890/hourly1!$E$8763</f>
        <v>61.922649704614713</v>
      </c>
      <c r="C6889" s="442">
        <f>hourly1!$F6890*유형화!$G$71/hourly1!$F$8763+유형화!$G$72*hourly1!$G6890/hourly1!$F$8763+유형화!$G$74*hourly1!I6890/hourly1!$I$8763</f>
        <v>0.32143029732031864</v>
      </c>
      <c r="D6889" s="14">
        <v>173.60937000000001</v>
      </c>
      <c r="E6889" s="14">
        <v>1.9981199999999999</v>
      </c>
      <c r="F6889" s="1">
        <v>858055</v>
      </c>
      <c r="G6889" s="15">
        <f t="shared" si="214"/>
        <v>0.19866076003207017</v>
      </c>
      <c r="H6889" s="15">
        <f t="shared" si="215"/>
        <v>0.35521858507434972</v>
      </c>
    </row>
    <row r="6890" spans="1:8">
      <c r="A6890" s="1">
        <v>6889</v>
      </c>
      <c r="B6890" s="444">
        <f>유형화!$F$71*hourly1!B6891/hourly1!$B$8763+유형화!$F$72*hourly1!C6891/hourly1!$C$8763+유형화!$F$73*hourly1!D6891/hourly1!$D$8763+유형화!$F$74*hourly1!E6891/hourly1!$E$8763</f>
        <v>62.412114989302758</v>
      </c>
      <c r="C6890" s="442">
        <f>hourly1!$F6891*유형화!$G$71/hourly1!$F$8763+유형화!$G$72*hourly1!$G6891/hourly1!$F$8763+유형화!$G$74*hourly1!I6891/hourly1!$I$8763</f>
        <v>0.26371116580970377</v>
      </c>
      <c r="D6890" s="14">
        <v>151.31509600000001</v>
      </c>
      <c r="E6890" s="14">
        <v>0.20100000000000001</v>
      </c>
      <c r="F6890" s="1">
        <v>798235</v>
      </c>
      <c r="G6890" s="15">
        <f t="shared" si="214"/>
        <v>0.17314947906144504</v>
      </c>
      <c r="H6890" s="15">
        <f t="shared" si="215"/>
        <v>0.31757015594345717</v>
      </c>
    </row>
    <row r="6891" spans="1:8">
      <c r="A6891" s="1">
        <v>6890</v>
      </c>
      <c r="B6891" s="444">
        <f>유형화!$F$71*hourly1!B6892/hourly1!$B$8763+유형화!$F$72*hourly1!C6892/hourly1!$C$8763+유형화!$F$73*hourly1!D6892/hourly1!$D$8763+유형화!$F$74*hourly1!E6892/hourly1!$E$8763</f>
        <v>62.663540209082342</v>
      </c>
      <c r="C6891" s="442">
        <f>hourly1!$F6892*유형화!$G$71/hourly1!$F$8763+유형화!$G$72*hourly1!$G6892/hourly1!$F$8763+유형화!$G$74*hourly1!I6892/hourly1!$I$8763</f>
        <v>0.24450467442650153</v>
      </c>
      <c r="D6891" s="14">
        <v>162.02736200000001</v>
      </c>
      <c r="E6891" s="14">
        <v>0.67963999999999991</v>
      </c>
      <c r="F6891" s="1">
        <v>736428</v>
      </c>
      <c r="G6891" s="15">
        <f t="shared" si="214"/>
        <v>0.18540749776876309</v>
      </c>
      <c r="H6891" s="15">
        <f t="shared" si="215"/>
        <v>0.33589889413923446</v>
      </c>
    </row>
    <row r="6892" spans="1:8">
      <c r="A6892" s="1">
        <v>6891</v>
      </c>
      <c r="B6892" s="444">
        <f>유형화!$F$71*hourly1!B6893/hourly1!$B$8763+유형화!$F$72*hourly1!C6893/hourly1!$C$8763+유형화!$F$73*hourly1!D6893/hourly1!$D$8763+유형화!$F$74*hourly1!E6893/hourly1!$E$8763</f>
        <v>63.189124852670822</v>
      </c>
      <c r="C6892" s="442">
        <f>hourly1!$F6893*유형화!$G$71/hourly1!$F$8763+유형화!$G$72*hourly1!$G6893/hourly1!$F$8763+유형화!$G$74*hourly1!I6893/hourly1!$I$8763</f>
        <v>0.24203043394437126</v>
      </c>
      <c r="D6892" s="14">
        <v>168.503726</v>
      </c>
      <c r="E6892" s="14">
        <v>0.47483999999999998</v>
      </c>
      <c r="F6892" s="1">
        <v>614502</v>
      </c>
      <c r="G6892" s="15">
        <f t="shared" si="214"/>
        <v>0.19281838460329476</v>
      </c>
      <c r="H6892" s="15">
        <f t="shared" si="215"/>
        <v>0.34676440235236511</v>
      </c>
    </row>
    <row r="6893" spans="1:8">
      <c r="A6893" s="1">
        <v>6892</v>
      </c>
      <c r="B6893" s="444">
        <f>유형화!$F$71*hourly1!B6894/hourly1!$B$8763+유형화!$F$72*hourly1!C6894/hourly1!$C$8763+유형화!$F$73*hourly1!D6894/hourly1!$D$8763+유형화!$F$74*hourly1!E6894/hourly1!$E$8763</f>
        <v>63.561402403119274</v>
      </c>
      <c r="C6893" s="442">
        <f>hourly1!$F6894*유형화!$G$71/hourly1!$F$8763+유형화!$G$72*hourly1!$G6894/hourly1!$F$8763+유형화!$G$74*hourly1!I6894/hourly1!$I$8763</f>
        <v>0.24988095681782002</v>
      </c>
      <c r="D6893" s="14">
        <v>191.06150099999999</v>
      </c>
      <c r="E6893" s="14">
        <v>0</v>
      </c>
      <c r="F6893" s="1">
        <v>514762</v>
      </c>
      <c r="G6893" s="15">
        <f t="shared" si="214"/>
        <v>0.21863118909727125</v>
      </c>
      <c r="H6893" s="15">
        <f t="shared" si="215"/>
        <v>0.38339724725032071</v>
      </c>
    </row>
    <row r="6894" spans="1:8">
      <c r="A6894" s="1">
        <v>6893</v>
      </c>
      <c r="B6894" s="444">
        <f>유형화!$F$71*hourly1!B6895/hourly1!$B$8763+유형화!$F$72*hourly1!C6895/hourly1!$C$8763+유형화!$F$73*hourly1!D6895/hourly1!$D$8763+유형화!$F$74*hourly1!E6895/hourly1!$E$8763</f>
        <v>63.996353209035469</v>
      </c>
      <c r="C6894" s="442">
        <f>hourly1!$F6895*유형화!$G$71/hourly1!$F$8763+유형화!$G$72*hourly1!$G6895/hourly1!$F$8763+유형화!$G$74*hourly1!I6895/hourly1!$I$8763</f>
        <v>0.3785558849081353</v>
      </c>
      <c r="D6894" s="14">
        <v>200.72973300000001</v>
      </c>
      <c r="E6894" s="14">
        <v>8.0000000000000007E-5</v>
      </c>
      <c r="F6894" s="1">
        <v>572232</v>
      </c>
      <c r="G6894" s="15">
        <f t="shared" si="214"/>
        <v>0.22969452235679744</v>
      </c>
      <c r="H6894" s="15">
        <f t="shared" si="215"/>
        <v>0.39854550401474226</v>
      </c>
    </row>
    <row r="6895" spans="1:8">
      <c r="A6895" s="1">
        <v>6894</v>
      </c>
      <c r="B6895" s="444">
        <f>유형화!$F$71*hourly1!B6896/hourly1!$B$8763+유형화!$F$72*hourly1!C6896/hourly1!$C$8763+유형화!$F$73*hourly1!D6896/hourly1!$D$8763+유형화!$F$74*hourly1!E6896/hourly1!$E$8763</f>
        <v>66.205370157587737</v>
      </c>
      <c r="C6895" s="442">
        <f>hourly1!$F6896*유형화!$G$71/hourly1!$F$8763+유형화!$G$72*hourly1!$G6896/hourly1!$F$8763+유형화!$G$74*hourly1!I6896/hourly1!$I$8763</f>
        <v>0.90762605834916432</v>
      </c>
      <c r="D6895" s="14">
        <v>256.38221600000003</v>
      </c>
      <c r="E6895" s="14">
        <v>0</v>
      </c>
      <c r="F6895" s="1">
        <v>907733</v>
      </c>
      <c r="G6895" s="15">
        <f t="shared" si="214"/>
        <v>0.29337751694661635</v>
      </c>
      <c r="H6895" s="15">
        <f t="shared" si="215"/>
        <v>0.47987871660853176</v>
      </c>
    </row>
    <row r="6896" spans="1:8">
      <c r="A6896" s="1">
        <v>6895</v>
      </c>
      <c r="B6896" s="444">
        <f>유형화!$F$71*hourly1!B6897/hourly1!$B$8763+유형화!$F$72*hourly1!C6897/hourly1!$C$8763+유형화!$F$73*hourly1!D6897/hourly1!$D$8763+유형화!$F$74*hourly1!E6897/hourly1!$E$8763</f>
        <v>77.769234380311261</v>
      </c>
      <c r="C6896" s="442">
        <f>hourly1!$F6897*유형화!$G$71/hourly1!$F$8763+유형화!$G$72*hourly1!$G6897/hourly1!$F$8763+유형화!$G$74*hourly1!I6897/hourly1!$I$8763</f>
        <v>7.4985336694081957</v>
      </c>
      <c r="D6896" s="14">
        <v>245.51797199999999</v>
      </c>
      <c r="E6896" s="14">
        <v>0.58597800000000044</v>
      </c>
      <c r="F6896" s="1">
        <v>925598</v>
      </c>
      <c r="G6896" s="15">
        <f t="shared" si="214"/>
        <v>0.2809455902008775</v>
      </c>
      <c r="H6896" s="15">
        <f t="shared" si="215"/>
        <v>0.46474153961206732</v>
      </c>
    </row>
    <row r="6897" spans="1:8">
      <c r="A6897" s="1">
        <v>6896</v>
      </c>
      <c r="B6897" s="444">
        <f>유형화!$F$71*hourly1!B6898/hourly1!$B$8763+유형화!$F$72*hourly1!C6898/hourly1!$C$8763+유형화!$F$73*hourly1!D6898/hourly1!$D$8763+유형화!$F$74*hourly1!E6898/hourly1!$E$8763</f>
        <v>170.07526123722425</v>
      </c>
      <c r="C6897" s="442">
        <f>hourly1!$F6898*유형화!$G$71/hourly1!$F$8763+유형화!$G$72*hourly1!$G6898/hourly1!$F$8763+유형화!$G$74*hourly1!I6898/hourly1!$I$8763</f>
        <v>7.439989818232208</v>
      </c>
      <c r="D6897" s="14">
        <v>228.52050700000001</v>
      </c>
      <c r="E6897" s="14">
        <v>43.724589000000009</v>
      </c>
      <c r="F6897" s="1">
        <v>909018</v>
      </c>
      <c r="G6897" s="15">
        <f t="shared" si="214"/>
        <v>0.26149543428176725</v>
      </c>
      <c r="H6897" s="15">
        <f t="shared" si="215"/>
        <v>0.44035960104170419</v>
      </c>
    </row>
    <row r="6898" spans="1:8">
      <c r="A6898" s="1">
        <v>6897</v>
      </c>
      <c r="B6898" s="444">
        <f>유형화!$F$71*hourly1!B6899/hourly1!$B$8763+유형화!$F$72*hourly1!C6899/hourly1!$C$8763+유형화!$F$73*hourly1!D6899/hourly1!$D$8763+유형화!$F$74*hourly1!E6899/hourly1!$E$8763</f>
        <v>266.49632154180188</v>
      </c>
      <c r="C6898" s="442">
        <f>hourly1!$F6899*유형화!$G$71/hourly1!$F$8763+유형화!$G$72*hourly1!$G6899/hourly1!$F$8763+유형화!$G$74*hourly1!I6899/hourly1!$I$8763</f>
        <v>6.7103342303079323</v>
      </c>
      <c r="D6898" s="14">
        <v>244.13816800000001</v>
      </c>
      <c r="E6898" s="14">
        <v>149.10004599999999</v>
      </c>
      <c r="F6898" s="1">
        <v>878815</v>
      </c>
      <c r="G6898" s="15">
        <f t="shared" si="214"/>
        <v>0.27936668399705172</v>
      </c>
      <c r="H6898" s="15">
        <f t="shared" si="215"/>
        <v>0.46279451381038378</v>
      </c>
    </row>
    <row r="6899" spans="1:8">
      <c r="A6899" s="1">
        <v>6898</v>
      </c>
      <c r="B6899" s="444">
        <f>유형화!$F$71*hourly1!B6900/hourly1!$B$8763+유형화!$F$72*hourly1!C6900/hourly1!$C$8763+유형화!$F$73*hourly1!D6900/hourly1!$D$8763+유형화!$F$74*hourly1!E6900/hourly1!$E$8763</f>
        <v>323.58302798163095</v>
      </c>
      <c r="C6899" s="442">
        <f>hourly1!$F6900*유형화!$G$71/hourly1!$F$8763+유형화!$G$72*hourly1!$G6900/hourly1!$F$8763+유형화!$G$74*hourly1!I6900/hourly1!$I$8763</f>
        <v>5.7865976022834111</v>
      </c>
      <c r="D6899" s="14">
        <v>239.94723200000001</v>
      </c>
      <c r="E6899" s="14">
        <v>306.51569599999988</v>
      </c>
      <c r="F6899" s="1">
        <v>855880</v>
      </c>
      <c r="G6899" s="15">
        <f t="shared" si="214"/>
        <v>0.27457100660356909</v>
      </c>
      <c r="H6899" s="15">
        <f t="shared" si="215"/>
        <v>0.45684623336895447</v>
      </c>
    </row>
    <row r="6900" spans="1:8">
      <c r="A6900" s="1">
        <v>6899</v>
      </c>
      <c r="B6900" s="444">
        <f>유형화!$F$71*hourly1!B6901/hourly1!$B$8763+유형화!$F$72*hourly1!C6901/hourly1!$C$8763+유형화!$F$73*hourly1!D6901/hourly1!$D$8763+유형화!$F$74*hourly1!E6901/hourly1!$E$8763</f>
        <v>380.28579406415696</v>
      </c>
      <c r="C6900" s="442">
        <f>hourly1!$F6901*유형화!$G$71/hourly1!$F$8763+유형화!$G$72*hourly1!$G6901/hourly1!$F$8763+유형화!$G$74*hourly1!I6901/hourly1!$I$8763</f>
        <v>4.9982992391960153</v>
      </c>
      <c r="D6900" s="14">
        <v>243.71558300000001</v>
      </c>
      <c r="E6900" s="14">
        <v>526.14472900000101</v>
      </c>
      <c r="F6900" s="1">
        <v>854180</v>
      </c>
      <c r="G6900" s="15">
        <f t="shared" si="214"/>
        <v>0.27888312105757357</v>
      </c>
      <c r="H6900" s="15">
        <f t="shared" si="215"/>
        <v>0.46219708785537361</v>
      </c>
    </row>
    <row r="6901" spans="1:8">
      <c r="A6901" s="1">
        <v>6900</v>
      </c>
      <c r="B6901" s="444">
        <f>유형화!$F$71*hourly1!B6902/hourly1!$B$8763+유형화!$F$72*hourly1!C6902/hourly1!$C$8763+유형화!$F$73*hourly1!D6902/hourly1!$D$8763+유형화!$F$74*hourly1!E6902/hourly1!$E$8763</f>
        <v>320.82052847473904</v>
      </c>
      <c r="C6901" s="442">
        <f>hourly1!$F6902*유형화!$G$71/hourly1!$F$8763+유형화!$G$72*hourly1!$G6902/hourly1!$F$8763+유형화!$G$74*hourly1!I6902/hourly1!$I$8763</f>
        <v>4.3072020865233522</v>
      </c>
      <c r="D6901" s="14">
        <v>252.44562499999989</v>
      </c>
      <c r="E6901" s="14">
        <v>678.9785350000011</v>
      </c>
      <c r="F6901" s="1">
        <v>847353</v>
      </c>
      <c r="G6901" s="15">
        <f t="shared" si="214"/>
        <v>0.28887288588899868</v>
      </c>
      <c r="H6901" s="15">
        <f t="shared" si="215"/>
        <v>0.47443313050182445</v>
      </c>
    </row>
    <row r="6902" spans="1:8">
      <c r="A6902" s="1">
        <v>6901</v>
      </c>
      <c r="B6902" s="444">
        <f>유형화!$F$71*hourly1!B6903/hourly1!$B$8763+유형화!$F$72*hourly1!C6903/hourly1!$C$8763+유형화!$F$73*hourly1!D6903/hourly1!$D$8763+유형화!$F$74*hourly1!E6903/hourly1!$E$8763</f>
        <v>199.69902772742481</v>
      </c>
      <c r="C6902" s="442">
        <f>hourly1!$F6903*유형화!$G$71/hourly1!$F$8763+유형화!$G$72*hourly1!$G6903/hourly1!$F$8763+유형화!$G$74*hourly1!I6903/hourly1!$I$8763</f>
        <v>2.9964969850227798</v>
      </c>
      <c r="D6902" s="14">
        <v>229.500845</v>
      </c>
      <c r="E6902" s="14">
        <v>725.47268699999881</v>
      </c>
      <c r="F6902" s="1">
        <v>874242</v>
      </c>
      <c r="G6902" s="15">
        <f t="shared" si="214"/>
        <v>0.26261723255894731</v>
      </c>
      <c r="H6902" s="15">
        <f t="shared" si="215"/>
        <v>0.44178968981573563</v>
      </c>
    </row>
    <row r="6903" spans="1:8">
      <c r="A6903" s="1">
        <v>6902</v>
      </c>
      <c r="B6903" s="444">
        <f>유형화!$F$71*hourly1!B6904/hourly1!$B$8763+유형화!$F$72*hourly1!C6904/hourly1!$C$8763+유형화!$F$73*hourly1!D6904/hourly1!$D$8763+유형화!$F$74*hourly1!E6904/hourly1!$E$8763</f>
        <v>257.07248470374014</v>
      </c>
      <c r="C6903" s="442">
        <f>hourly1!$F6904*유형화!$G$71/hourly1!$F$8763+유형화!$G$72*hourly1!$G6904/hourly1!$F$8763+유형화!$G$74*hourly1!I6904/hourly1!$I$8763</f>
        <v>3.417544772066138</v>
      </c>
      <c r="D6903" s="14">
        <v>224.08579499999999</v>
      </c>
      <c r="E6903" s="14">
        <v>663.15762700000016</v>
      </c>
      <c r="F6903" s="1">
        <v>862767</v>
      </c>
      <c r="G6903" s="15">
        <f t="shared" si="214"/>
        <v>0.25642080463220773</v>
      </c>
      <c r="H6903" s="15">
        <f t="shared" si="215"/>
        <v>0.43385306799732026</v>
      </c>
    </row>
    <row r="6904" spans="1:8">
      <c r="A6904" s="1">
        <v>6903</v>
      </c>
      <c r="B6904" s="444">
        <f>유형화!$F$71*hourly1!B6905/hourly1!$B$8763+유형화!$F$72*hourly1!C6905/hourly1!$C$8763+유형화!$F$73*hourly1!D6905/hourly1!$D$8763+유형화!$F$74*hourly1!E6905/hourly1!$E$8763</f>
        <v>369.01710370941072</v>
      </c>
      <c r="C6904" s="442">
        <f>hourly1!$F6905*유형화!$G$71/hourly1!$F$8763+유형화!$G$72*hourly1!$G6905/hourly1!$F$8763+유형화!$G$74*hourly1!I6905/hourly1!$I$8763</f>
        <v>3.3059584330941285</v>
      </c>
      <c r="D6904" s="14">
        <v>237.907937</v>
      </c>
      <c r="E6904" s="14">
        <v>554.68355999999972</v>
      </c>
      <c r="F6904" s="1">
        <v>863785</v>
      </c>
      <c r="G6904" s="15">
        <f t="shared" si="214"/>
        <v>0.27223744652769527</v>
      </c>
      <c r="H6904" s="15">
        <f t="shared" si="215"/>
        <v>0.45393289675303189</v>
      </c>
    </row>
    <row r="6905" spans="1:8">
      <c r="A6905" s="1">
        <v>6904</v>
      </c>
      <c r="B6905" s="444">
        <f>유형화!$F$71*hourly1!B6906/hourly1!$B$8763+유형화!$F$72*hourly1!C6906/hourly1!$C$8763+유형화!$F$73*hourly1!D6906/hourly1!$D$8763+유형화!$F$74*hourly1!E6906/hourly1!$E$8763</f>
        <v>311.96024624080297</v>
      </c>
      <c r="C6905" s="442">
        <f>hourly1!$F6906*유형화!$G$71/hourly1!$F$8763+유형화!$G$72*hourly1!$G6906/hourly1!$F$8763+유형화!$G$74*hourly1!I6906/hourly1!$I$8763</f>
        <v>3.2804266735254148</v>
      </c>
      <c r="D6905" s="14">
        <v>234.729208</v>
      </c>
      <c r="E6905" s="14">
        <v>373.36973899999998</v>
      </c>
      <c r="F6905" s="1">
        <v>886653</v>
      </c>
      <c r="G6905" s="15">
        <f t="shared" si="214"/>
        <v>0.26860003502694518</v>
      </c>
      <c r="H6905" s="15">
        <f t="shared" si="215"/>
        <v>0.44936681506696075</v>
      </c>
    </row>
    <row r="6906" spans="1:8">
      <c r="A6906" s="1">
        <v>6905</v>
      </c>
      <c r="B6906" s="444">
        <f>유형화!$F$71*hourly1!B6907/hourly1!$B$8763+유형화!$F$72*hourly1!C6907/hourly1!$C$8763+유형화!$F$73*hourly1!D6907/hourly1!$D$8763+유형화!$F$74*hourly1!E6907/hourly1!$E$8763</f>
        <v>270.01953524388546</v>
      </c>
      <c r="C6906" s="442">
        <f>hourly1!$F6907*유형화!$G$71/hourly1!$F$8763+유형화!$G$72*hourly1!$G6907/hourly1!$F$8763+유형화!$G$74*hourly1!I6907/hourly1!$I$8763</f>
        <v>3.5666402512466528</v>
      </c>
      <c r="D6906" s="14">
        <v>243.127993</v>
      </c>
      <c r="E6906" s="14">
        <v>173.6614889999997</v>
      </c>
      <c r="F6906" s="1">
        <v>867887</v>
      </c>
      <c r="G6906" s="15">
        <f t="shared" si="214"/>
        <v>0.27821074331674517</v>
      </c>
      <c r="H6906" s="15">
        <f t="shared" si="215"/>
        <v>0.46136551166488166</v>
      </c>
    </row>
    <row r="6907" spans="1:8">
      <c r="A6907" s="1">
        <v>6906</v>
      </c>
      <c r="B6907" s="444">
        <f>유형화!$F$71*hourly1!B6908/hourly1!$B$8763+유형화!$F$72*hourly1!C6908/hourly1!$C$8763+유형화!$F$73*hourly1!D6908/hourly1!$D$8763+유형화!$F$74*hourly1!E6908/hourly1!$E$8763</f>
        <v>159.46153316034849</v>
      </c>
      <c r="C6907" s="442">
        <f>hourly1!$F6908*유형화!$G$71/hourly1!$F$8763+유형화!$G$72*hourly1!$G6908/hourly1!$F$8763+유형화!$G$74*hourly1!I6908/hourly1!$I$8763</f>
        <v>3.9680479599747365</v>
      </c>
      <c r="D6907" s="14">
        <v>254.928042</v>
      </c>
      <c r="E6907" s="14">
        <v>34.30490200000002</v>
      </c>
      <c r="F6907" s="1">
        <v>853908</v>
      </c>
      <c r="G6907" s="15">
        <f t="shared" si="214"/>
        <v>0.2917135093411577</v>
      </c>
      <c r="H6907" s="15">
        <f t="shared" si="215"/>
        <v>0.47787226925786419</v>
      </c>
    </row>
    <row r="6908" spans="1:8">
      <c r="A6908" s="1">
        <v>6907</v>
      </c>
      <c r="B6908" s="444">
        <f>유형화!$F$71*hourly1!B6909/hourly1!$B$8763+유형화!$F$72*hourly1!C6909/hourly1!$C$8763+유형화!$F$73*hourly1!D6909/hourly1!$D$8763+유형화!$F$74*hourly1!E6909/hourly1!$E$8763</f>
        <v>122.84753604974154</v>
      </c>
      <c r="C6908" s="442">
        <f>hourly1!$F6909*유형화!$G$71/hourly1!$F$8763+유형화!$G$72*hourly1!$G6909/hourly1!$F$8763+유형화!$G$74*hourly1!I6909/hourly1!$I$8763</f>
        <v>3.5408269575959421</v>
      </c>
      <c r="D6908" s="14">
        <v>328.26741900000007</v>
      </c>
      <c r="E6908" s="14">
        <v>15.621085000000001</v>
      </c>
      <c r="F6908" s="1">
        <v>833314</v>
      </c>
      <c r="G6908" s="15">
        <f t="shared" si="214"/>
        <v>0.37563557169930428</v>
      </c>
      <c r="H6908" s="15">
        <f t="shared" si="215"/>
        <v>0.57209232543849675</v>
      </c>
    </row>
    <row r="6909" spans="1:8">
      <c r="A6909" s="1">
        <v>6908</v>
      </c>
      <c r="B6909" s="444">
        <f>유형화!$F$71*hourly1!B6910/hourly1!$B$8763+유형화!$F$72*hourly1!C6910/hourly1!$C$8763+유형화!$F$73*hourly1!D6910/hourly1!$D$8763+유형화!$F$74*hourly1!E6910/hourly1!$E$8763</f>
        <v>131.66622122317787</v>
      </c>
      <c r="C6909" s="442">
        <f>hourly1!$F6910*유형화!$G$71/hourly1!$F$8763+유형화!$G$72*hourly1!$G6910/hourly1!$F$8763+유형화!$G$74*hourly1!I6910/hourly1!$I$8763</f>
        <v>3.5073860867297606</v>
      </c>
      <c r="D6909" s="14">
        <v>353.33519000000001</v>
      </c>
      <c r="E6909" s="14">
        <v>15.818732000000001</v>
      </c>
      <c r="F6909" s="1">
        <v>833622</v>
      </c>
      <c r="G6909" s="15">
        <f t="shared" si="214"/>
        <v>0.40432055822491564</v>
      </c>
      <c r="H6909" s="15">
        <f t="shared" si="215"/>
        <v>0.60133076374248551</v>
      </c>
    </row>
    <row r="6910" spans="1:8">
      <c r="A6910" s="1">
        <v>6909</v>
      </c>
      <c r="B6910" s="444">
        <f>유형화!$F$71*hourly1!B6911/hourly1!$B$8763+유형화!$F$72*hourly1!C6911/hourly1!$C$8763+유형화!$F$73*hourly1!D6911/hourly1!$D$8763+유형화!$F$74*hourly1!E6911/hourly1!$E$8763</f>
        <v>68.182643558133591</v>
      </c>
      <c r="C6910" s="442">
        <f>hourly1!$F6911*유형화!$G$71/hourly1!$F$8763+유형화!$G$72*hourly1!$G6911/hourly1!$F$8763+유형화!$G$74*hourly1!I6911/hourly1!$I$8763</f>
        <v>4.4915868646788741</v>
      </c>
      <c r="D6910" s="14">
        <v>363.86505599999998</v>
      </c>
      <c r="E6910" s="14">
        <v>13.573487999999999</v>
      </c>
      <c r="F6910" s="1">
        <v>862098</v>
      </c>
      <c r="G6910" s="15">
        <f t="shared" si="214"/>
        <v>0.41636985707667601</v>
      </c>
      <c r="H6910" s="15">
        <f t="shared" si="215"/>
        <v>0.61320730346687513</v>
      </c>
    </row>
    <row r="6911" spans="1:8">
      <c r="A6911" s="1">
        <v>6910</v>
      </c>
      <c r="B6911" s="444">
        <f>유형화!$F$71*hourly1!B6912/hourly1!$B$8763+유형화!$F$72*hourly1!C6912/hourly1!$C$8763+유형화!$F$73*hourly1!D6912/hourly1!$D$8763+유형화!$F$74*hourly1!E6912/hourly1!$E$8763</f>
        <v>66.836481472171826</v>
      </c>
      <c r="C6911" s="442">
        <f>hourly1!$F6912*유형화!$G$71/hourly1!$F$8763+유형화!$G$72*hourly1!$G6912/hourly1!$F$8763+유형화!$G$74*hourly1!I6912/hourly1!$I$8763</f>
        <v>0.460768807496442</v>
      </c>
      <c r="D6911" s="14">
        <v>308.79761999999999</v>
      </c>
      <c r="E6911" s="14">
        <v>9.5240720000000021</v>
      </c>
      <c r="F6911" s="1">
        <v>865008</v>
      </c>
      <c r="G6911" s="15">
        <f t="shared" si="214"/>
        <v>0.35335633027926078</v>
      </c>
      <c r="H6911" s="15">
        <f t="shared" si="215"/>
        <v>0.54839533471200963</v>
      </c>
    </row>
    <row r="6912" spans="1:8">
      <c r="A6912" s="1">
        <v>6911</v>
      </c>
      <c r="B6912" s="444">
        <f>유형화!$F$71*hourly1!B6913/hourly1!$B$8763+유형화!$F$72*hourly1!C6913/hourly1!$C$8763+유형화!$F$73*hourly1!D6913/hourly1!$D$8763+유형화!$F$74*hourly1!E6913/hourly1!$E$8763</f>
        <v>65.528386463685109</v>
      </c>
      <c r="C6912" s="442">
        <f>hourly1!$F6913*유형화!$G$71/hourly1!$F$8763+유형화!$G$72*hourly1!$G6913/hourly1!$F$8763+유형화!$G$74*hourly1!I6913/hourly1!$I$8763</f>
        <v>0.35365458241392544</v>
      </c>
      <c r="D6912" s="14">
        <v>258.39506499999999</v>
      </c>
      <c r="E6912" s="14">
        <v>3.238048</v>
      </c>
      <c r="F6912" s="1">
        <v>888749</v>
      </c>
      <c r="G6912" s="15">
        <f t="shared" si="214"/>
        <v>0.29568081493202913</v>
      </c>
      <c r="H6912" s="15">
        <f t="shared" si="215"/>
        <v>0.48264612324027079</v>
      </c>
    </row>
    <row r="6913" spans="1:8">
      <c r="A6913" s="1">
        <v>6912</v>
      </c>
      <c r="B6913" s="444">
        <f>유형화!$F$71*hourly1!B6914/hourly1!$B$8763+유형화!$F$72*hourly1!C6914/hourly1!$C$8763+유형화!$F$73*hourly1!D6914/hourly1!$D$8763+유형화!$F$74*hourly1!E6914/hourly1!$E$8763</f>
        <v>63.959552148633911</v>
      </c>
      <c r="C6913" s="442">
        <f>hourly1!$F6914*유형화!$G$71/hourly1!$F$8763+유형화!$G$72*hourly1!$G6914/hourly1!$F$8763+유형화!$G$74*hourly1!I6914/hourly1!$I$8763</f>
        <v>0.32220987374939714</v>
      </c>
      <c r="D6913" s="14">
        <v>251.833383</v>
      </c>
      <c r="E6913" s="14">
        <v>0.28232000000000002</v>
      </c>
      <c r="F6913" s="1">
        <v>863250</v>
      </c>
      <c r="G6913" s="15">
        <f t="shared" si="214"/>
        <v>0.28817229892734142</v>
      </c>
      <c r="H6913" s="15">
        <f t="shared" si="215"/>
        <v>0.47358221595667632</v>
      </c>
    </row>
    <row r="6914" spans="1:8">
      <c r="A6914" s="1">
        <v>6913</v>
      </c>
      <c r="B6914" s="444">
        <f>유형화!$F$71*hourly1!B6915/hourly1!$B$8763+유형화!$F$72*hourly1!C6915/hourly1!$C$8763+유형화!$F$73*hourly1!D6915/hourly1!$D$8763+유형화!$F$74*hourly1!E6915/hourly1!$E$8763</f>
        <v>63.999815819834794</v>
      </c>
      <c r="C6914" s="442">
        <f>hourly1!$F6915*유형화!$G$71/hourly1!$F$8763+유형화!$G$72*hourly1!$G6915/hourly1!$F$8763+유형화!$G$74*hourly1!I6915/hourly1!$I$8763</f>
        <v>0.26696734581450976</v>
      </c>
      <c r="D6914" s="14">
        <v>238.335632</v>
      </c>
      <c r="E6914" s="14">
        <v>0.19184000000000001</v>
      </c>
      <c r="F6914" s="1">
        <v>842782</v>
      </c>
      <c r="G6914" s="15">
        <f t="shared" ref="G6914:G6977" si="216">D6914/$I$1</f>
        <v>0.27272685682716197</v>
      </c>
      <c r="H6914" s="15">
        <f t="shared" ref="H6914:H6977" si="217">G6914/(1-$H$1*(1-G6914))</f>
        <v>0.45454493467011797</v>
      </c>
    </row>
    <row r="6915" spans="1:8">
      <c r="A6915" s="1">
        <v>6914</v>
      </c>
      <c r="B6915" s="444">
        <f>유형화!$F$71*hourly1!B6916/hourly1!$B$8763+유형화!$F$72*hourly1!C6916/hourly1!$C$8763+유형화!$F$73*hourly1!D6916/hourly1!$D$8763+유형화!$F$74*hourly1!E6916/hourly1!$E$8763</f>
        <v>63.821094606182236</v>
      </c>
      <c r="C6915" s="442">
        <f>hourly1!$F6916*유형화!$G$71/hourly1!$F$8763+유형화!$G$72*hourly1!$G6916/hourly1!$F$8763+유형화!$G$74*hourly1!I6916/hourly1!$I$8763</f>
        <v>0.25561455525821425</v>
      </c>
      <c r="D6915" s="14">
        <v>255.989766</v>
      </c>
      <c r="E6915" s="14">
        <v>0.55391999999999997</v>
      </c>
      <c r="F6915" s="1">
        <v>734098</v>
      </c>
      <c r="G6915" s="15">
        <f t="shared" si="216"/>
        <v>0.29292843741090585</v>
      </c>
      <c r="H6915" s="15">
        <f t="shared" si="217"/>
        <v>0.47933781211010851</v>
      </c>
    </row>
    <row r="6916" spans="1:8">
      <c r="A6916" s="1">
        <v>6915</v>
      </c>
      <c r="B6916" s="444">
        <f>유형화!$F$71*hourly1!B6917/hourly1!$B$8763+유형화!$F$72*hourly1!C6917/hourly1!$C$8763+유형화!$F$73*hourly1!D6917/hourly1!$D$8763+유형화!$F$74*hourly1!E6917/hourly1!$E$8763</f>
        <v>63.851103899776376</v>
      </c>
      <c r="C6916" s="442">
        <f>hourly1!$F6917*유형화!$G$71/hourly1!$F$8763+유형화!$G$72*hourly1!$G6917/hourly1!$F$8763+유형화!$G$74*hourly1!I6917/hourly1!$I$8763</f>
        <v>0.28262773005434011</v>
      </c>
      <c r="D6916" s="14">
        <v>247.57993400000001</v>
      </c>
      <c r="E6916" s="14">
        <v>0.48743999999999998</v>
      </c>
      <c r="F6916" s="1">
        <v>611222</v>
      </c>
      <c r="G6916" s="15">
        <f t="shared" si="216"/>
        <v>0.28330508806713467</v>
      </c>
      <c r="H6916" s="15">
        <f t="shared" si="217"/>
        <v>0.46764074742949568</v>
      </c>
    </row>
    <row r="6917" spans="1:8">
      <c r="A6917" s="1">
        <v>6916</v>
      </c>
      <c r="B6917" s="444">
        <f>유형화!$F$71*hourly1!B6918/hourly1!$B$8763+유형화!$F$72*hourly1!C6918/hourly1!$C$8763+유형화!$F$73*hourly1!D6918/hourly1!$D$8763+유형화!$F$74*hourly1!E6918/hourly1!$E$8763</f>
        <v>63.909521029469914</v>
      </c>
      <c r="C6917" s="442">
        <f>hourly1!$F6918*유형화!$G$71/hourly1!$F$8763+유형화!$G$72*hourly1!$G6918/hourly1!$F$8763+유형화!$G$74*hourly1!I6918/hourly1!$I$8763</f>
        <v>0.37002601336851881</v>
      </c>
      <c r="D6917" s="14">
        <v>224.760728</v>
      </c>
      <c r="E6917" s="14">
        <v>1.6799999999999999E-2</v>
      </c>
      <c r="F6917" s="1">
        <v>517611</v>
      </c>
      <c r="G6917" s="15">
        <f t="shared" si="216"/>
        <v>0.25719312874553601</v>
      </c>
      <c r="H6917" s="15">
        <f t="shared" si="217"/>
        <v>0.43484727980929888</v>
      </c>
    </row>
    <row r="6918" spans="1:8">
      <c r="A6918" s="1">
        <v>6917</v>
      </c>
      <c r="B6918" s="444">
        <f>유형화!$F$71*hourly1!B6919/hourly1!$B$8763+유형화!$F$72*hourly1!C6919/hourly1!$C$8763+유형화!$F$73*hourly1!D6919/hourly1!$D$8763+유형화!$F$74*hourly1!E6919/hourly1!$E$8763</f>
        <v>63.938639422160506</v>
      </c>
      <c r="C6918" s="442">
        <f>hourly1!$F6919*유형화!$G$71/hourly1!$F$8763+유형화!$G$72*hourly1!$G6919/hourly1!$F$8763+유형화!$G$74*hourly1!I6919/hourly1!$I$8763</f>
        <v>0.56718551253789051</v>
      </c>
      <c r="D6918" s="14">
        <v>232.23259999999999</v>
      </c>
      <c r="E6918" s="14">
        <v>8.0000000000000007E-5</v>
      </c>
      <c r="F6918" s="1">
        <v>584809</v>
      </c>
      <c r="G6918" s="15">
        <f t="shared" si="216"/>
        <v>0.26574317284962057</v>
      </c>
      <c r="H6918" s="15">
        <f t="shared" si="217"/>
        <v>0.4457590785146075</v>
      </c>
    </row>
    <row r="6919" spans="1:8">
      <c r="A6919" s="1">
        <v>6918</v>
      </c>
      <c r="B6919" s="444">
        <f>유형화!$F$71*hourly1!B6920/hourly1!$B$8763+유형화!$F$72*hourly1!C6920/hourly1!$C$8763+유형화!$F$73*hourly1!D6920/hourly1!$D$8763+유형화!$F$74*hourly1!E6920/hourly1!$E$8763</f>
        <v>65.745391167987677</v>
      </c>
      <c r="C6919" s="442">
        <f>hourly1!$F6920*유형화!$G$71/hourly1!$F$8763+유형화!$G$72*hourly1!$G6920/hourly1!$F$8763+유형화!$G$74*hourly1!I6920/hourly1!$I$8763</f>
        <v>0.85834512664379747</v>
      </c>
      <c r="D6919" s="14">
        <v>219.64883699999999</v>
      </c>
      <c r="E6919" s="14">
        <v>0</v>
      </c>
      <c r="F6919" s="1">
        <v>889710</v>
      </c>
      <c r="G6919" s="15">
        <f t="shared" si="216"/>
        <v>0.25134360489056723</v>
      </c>
      <c r="H6919" s="15">
        <f t="shared" si="217"/>
        <v>0.42728144901458326</v>
      </c>
    </row>
    <row r="6920" spans="1:8">
      <c r="A6920" s="1">
        <v>6919</v>
      </c>
      <c r="B6920" s="444">
        <f>유형화!$F$71*hourly1!B6921/hourly1!$B$8763+유형화!$F$72*hourly1!C6921/hourly1!$C$8763+유형화!$F$73*hourly1!D6921/hourly1!$D$8763+유형화!$F$74*hourly1!E6921/hourly1!$E$8763</f>
        <v>77.384682595956434</v>
      </c>
      <c r="C6920" s="442">
        <f>hourly1!$F6921*유형화!$G$71/hourly1!$F$8763+유형화!$G$72*hourly1!$G6921/hourly1!$F$8763+유형화!$G$74*hourly1!I6921/hourly1!$I$8763</f>
        <v>7.4062569015918305</v>
      </c>
      <c r="D6920" s="14">
        <v>202.603486</v>
      </c>
      <c r="E6920" s="14">
        <v>0.18826499999999999</v>
      </c>
      <c r="F6920" s="1">
        <v>986012</v>
      </c>
      <c r="G6920" s="15">
        <f t="shared" si="216"/>
        <v>0.23183865314358831</v>
      </c>
      <c r="H6920" s="15">
        <f t="shared" si="217"/>
        <v>0.40144438647501446</v>
      </c>
    </row>
    <row r="6921" spans="1:8">
      <c r="A6921" s="1">
        <v>6920</v>
      </c>
      <c r="B6921" s="444">
        <f>유형화!$F$71*hourly1!B6922/hourly1!$B$8763+유형화!$F$72*hourly1!C6922/hourly1!$C$8763+유형화!$F$73*hourly1!D6922/hourly1!$D$8763+유형화!$F$74*hourly1!E6922/hourly1!$E$8763</f>
        <v>169.88024411149735</v>
      </c>
      <c r="C6921" s="442">
        <f>hourly1!$F6922*유형화!$G$71/hourly1!$F$8763+유형화!$G$72*hourly1!$G6922/hourly1!$F$8763+유형화!$G$74*hourly1!I6922/hourly1!$I$8763</f>
        <v>7.1099125786479336</v>
      </c>
      <c r="D6921" s="14">
        <v>194.588122</v>
      </c>
      <c r="E6921" s="14">
        <v>32.526254000000051</v>
      </c>
      <c r="F6921" s="1">
        <v>981722</v>
      </c>
      <c r="G6921" s="15">
        <f t="shared" si="216"/>
        <v>0.2226666925277892</v>
      </c>
      <c r="H6921" s="15">
        <f t="shared" si="217"/>
        <v>0.38896009140917026</v>
      </c>
    </row>
    <row r="6922" spans="1:8">
      <c r="A6922" s="1">
        <v>6921</v>
      </c>
      <c r="B6922" s="444">
        <f>유형화!$F$71*hourly1!B6923/hourly1!$B$8763+유형화!$F$72*hourly1!C6923/hourly1!$C$8763+유형화!$F$73*hourly1!D6923/hourly1!$D$8763+유형화!$F$74*hourly1!E6923/hourly1!$E$8763</f>
        <v>265.27910563925246</v>
      </c>
      <c r="C6922" s="442">
        <f>hourly1!$F6923*유형화!$G$71/hourly1!$F$8763+유형화!$G$72*hourly1!$G6923/hourly1!$F$8763+유형화!$G$74*hourly1!I6923/hourly1!$I$8763</f>
        <v>6.0520875825321045</v>
      </c>
      <c r="D6922" s="14">
        <v>196.34359799999999</v>
      </c>
      <c r="E6922" s="14">
        <v>121.44098700000001</v>
      </c>
      <c r="F6922" s="1">
        <v>914371</v>
      </c>
      <c r="G6922" s="15">
        <f t="shared" si="216"/>
        <v>0.22467547924464704</v>
      </c>
      <c r="H6922" s="15">
        <f t="shared" si="217"/>
        <v>0.39171310625335898</v>
      </c>
    </row>
    <row r="6923" spans="1:8">
      <c r="A6923" s="1">
        <v>6922</v>
      </c>
      <c r="B6923" s="444">
        <f>유형화!$F$71*hourly1!B6924/hourly1!$B$8763+유형화!$F$72*hourly1!C6924/hourly1!$C$8763+유형화!$F$73*hourly1!D6924/hourly1!$D$8763+유형화!$F$74*hourly1!E6924/hourly1!$E$8763</f>
        <v>321.26087493858631</v>
      </c>
      <c r="C6923" s="442">
        <f>hourly1!$F6924*유형화!$G$71/hourly1!$F$8763+유형화!$G$72*hourly1!$G6924/hourly1!$F$8763+유형화!$G$74*hourly1!I6924/hourly1!$I$8763</f>
        <v>4.825087412025443</v>
      </c>
      <c r="D6923" s="14">
        <v>184.608037</v>
      </c>
      <c r="E6923" s="14">
        <v>241.43609800000019</v>
      </c>
      <c r="F6923" s="1">
        <v>900472</v>
      </c>
      <c r="G6923" s="15">
        <f t="shared" si="216"/>
        <v>0.21124650667442965</v>
      </c>
      <c r="H6923" s="15">
        <f t="shared" si="217"/>
        <v>0.37310471095062081</v>
      </c>
    </row>
    <row r="6924" spans="1:8">
      <c r="A6924" s="1">
        <v>6923</v>
      </c>
      <c r="B6924" s="444">
        <f>유형화!$F$71*hourly1!B6925/hourly1!$B$8763+유형화!$F$72*hourly1!C6925/hourly1!$C$8763+유형화!$F$73*hourly1!D6925/hourly1!$D$8763+유형화!$F$74*hourly1!E6925/hourly1!$E$8763</f>
        <v>377.00159789315535</v>
      </c>
      <c r="C6924" s="442">
        <f>hourly1!$F6925*유형화!$G$71/hourly1!$F$8763+유형화!$G$72*hourly1!$G6925/hourly1!$F$8763+유형화!$G$74*hourly1!I6925/hourly1!$I$8763</f>
        <v>3.9321939631160139</v>
      </c>
      <c r="D6924" s="14">
        <v>181.90445800000001</v>
      </c>
      <c r="E6924" s="14">
        <v>384.72799700000007</v>
      </c>
      <c r="F6924" s="1">
        <v>895258</v>
      </c>
      <c r="G6924" s="15">
        <f t="shared" si="216"/>
        <v>0.20815280810881226</v>
      </c>
      <c r="H6924" s="15">
        <f t="shared" si="217"/>
        <v>0.36874878953929185</v>
      </c>
    </row>
    <row r="6925" spans="1:8">
      <c r="A6925" s="1">
        <v>6924</v>
      </c>
      <c r="B6925" s="444">
        <f>유형화!$F$71*hourly1!B6926/hourly1!$B$8763+유형화!$F$72*hourly1!C6926/hourly1!$C$8763+유형화!$F$73*hourly1!D6926/hourly1!$D$8763+유형화!$F$74*hourly1!E6926/hourly1!$E$8763</f>
        <v>317.45041266639305</v>
      </c>
      <c r="C6925" s="442">
        <f>hourly1!$F6926*유형화!$G$71/hourly1!$F$8763+유형화!$G$72*hourly1!$G6926/hourly1!$F$8763+유형화!$G$74*hourly1!I6926/hourly1!$I$8763</f>
        <v>3.2329718427686962</v>
      </c>
      <c r="D6925" s="14">
        <v>169.16973400000001</v>
      </c>
      <c r="E6925" s="14">
        <v>477.20300599999979</v>
      </c>
      <c r="F6925" s="1">
        <v>898960</v>
      </c>
      <c r="G6925" s="15">
        <f t="shared" si="216"/>
        <v>0.19358049586184861</v>
      </c>
      <c r="H6925" s="15">
        <f t="shared" si="217"/>
        <v>0.34787274940489965</v>
      </c>
    </row>
    <row r="6926" spans="1:8">
      <c r="A6926" s="1">
        <v>6925</v>
      </c>
      <c r="B6926" s="444">
        <f>유형화!$F$71*hourly1!B6927/hourly1!$B$8763+유형화!$F$72*hourly1!C6927/hourly1!$C$8763+유형화!$F$73*hourly1!D6927/hourly1!$D$8763+유형화!$F$74*hourly1!E6927/hourly1!$E$8763</f>
        <v>196.07620264779447</v>
      </c>
      <c r="C6926" s="442">
        <f>hourly1!$F6927*유형화!$G$71/hourly1!$F$8763+유형화!$G$72*hourly1!$G6927/hourly1!$F$8763+유형화!$G$74*hourly1!I6927/hourly1!$I$8763</f>
        <v>1.8170326423430276</v>
      </c>
      <c r="D6926" s="14">
        <v>155.06860800000001</v>
      </c>
      <c r="E6926" s="14">
        <v>534.72319799999991</v>
      </c>
      <c r="F6926" s="1">
        <v>861488</v>
      </c>
      <c r="G6926" s="15">
        <f t="shared" si="216"/>
        <v>0.17744461328553382</v>
      </c>
      <c r="H6926" s="15">
        <f t="shared" si="217"/>
        <v>0.32404379736541861</v>
      </c>
    </row>
    <row r="6927" spans="1:8">
      <c r="A6927" s="1">
        <v>6926</v>
      </c>
      <c r="B6927" s="444">
        <f>유형화!$F$71*hourly1!B6928/hourly1!$B$8763+유형화!$F$72*hourly1!C6928/hourly1!$C$8763+유형화!$F$73*hourly1!D6928/hourly1!$D$8763+유형화!$F$74*hourly1!E6928/hourly1!$E$8763</f>
        <v>252.75968392593728</v>
      </c>
      <c r="C6927" s="442">
        <f>hourly1!$F6928*유형화!$G$71/hourly1!$F$8763+유형화!$G$72*hourly1!$G6928/hourly1!$F$8763+유형화!$G$74*hourly1!I6928/hourly1!$I$8763</f>
        <v>1.9371934256890451</v>
      </c>
      <c r="D6927" s="14">
        <v>153.51746199999999</v>
      </c>
      <c r="E6927" s="14">
        <v>573.69809700000053</v>
      </c>
      <c r="F6927" s="1">
        <v>858638</v>
      </c>
      <c r="G6927" s="15">
        <f t="shared" si="216"/>
        <v>0.17566964086739356</v>
      </c>
      <c r="H6927" s="15">
        <f t="shared" si="217"/>
        <v>0.3213753364483507</v>
      </c>
    </row>
    <row r="6928" spans="1:8">
      <c r="A6928" s="1">
        <v>6927</v>
      </c>
      <c r="B6928" s="444">
        <f>유형화!$F$71*hourly1!B6929/hourly1!$B$8763+유형화!$F$72*hourly1!C6929/hourly1!$C$8763+유형화!$F$73*hourly1!D6929/hourly1!$D$8763+유형화!$F$74*hourly1!E6929/hourly1!$E$8763</f>
        <v>364.43055108594501</v>
      </c>
      <c r="C6928" s="442">
        <f>hourly1!$F6929*유형화!$G$71/hourly1!$F$8763+유형화!$G$72*hourly1!$G6929/hourly1!$F$8763+유형화!$G$74*hourly1!I6929/hourly1!$I$8763</f>
        <v>1.6896416889357884</v>
      </c>
      <c r="D6928" s="14">
        <v>184.67581300000001</v>
      </c>
      <c r="E6928" s="14">
        <v>510.17821000000009</v>
      </c>
      <c r="F6928" s="1">
        <v>817073</v>
      </c>
      <c r="G6928" s="15">
        <f t="shared" si="216"/>
        <v>0.21132406257865266</v>
      </c>
      <c r="H6928" s="15">
        <f t="shared" si="217"/>
        <v>0.3732135731376347</v>
      </c>
    </row>
    <row r="6929" spans="1:8">
      <c r="A6929" s="1">
        <v>6928</v>
      </c>
      <c r="B6929" s="444">
        <f>유형화!$F$71*hourly1!B6930/hourly1!$B$8763+유형화!$F$72*hourly1!C6930/hourly1!$C$8763+유형화!$F$73*hourly1!D6930/hourly1!$D$8763+유형화!$F$74*hourly1!E6930/hourly1!$E$8763</f>
        <v>307.10554326601982</v>
      </c>
      <c r="C6929" s="442">
        <f>hourly1!$F6930*유형화!$G$71/hourly1!$F$8763+유형화!$G$72*hourly1!$G6930/hourly1!$F$8763+유형화!$G$74*hourly1!I6930/hourly1!$I$8763</f>
        <v>1.6783223076338036</v>
      </c>
      <c r="D6929" s="14">
        <v>187.65436600000001</v>
      </c>
      <c r="E6929" s="14">
        <v>410.65749899999969</v>
      </c>
      <c r="F6929" s="1">
        <v>829383</v>
      </c>
      <c r="G6929" s="15">
        <f t="shared" si="216"/>
        <v>0.21473241319230793</v>
      </c>
      <c r="H6929" s="15">
        <f t="shared" si="217"/>
        <v>0.3779815957431098</v>
      </c>
    </row>
    <row r="6930" spans="1:8">
      <c r="A6930" s="1">
        <v>6929</v>
      </c>
      <c r="B6930" s="444">
        <f>유형화!$F$71*hourly1!B6931/hourly1!$B$8763+유형화!$F$72*hourly1!C6931/hourly1!$C$8763+유형화!$F$73*hourly1!D6931/hourly1!$D$8763+유형화!$F$74*hourly1!E6931/hourly1!$E$8763</f>
        <v>265.22504923503431</v>
      </c>
      <c r="C6930" s="442">
        <f>hourly1!$F6931*유형화!$G$71/hourly1!$F$8763+유형화!$G$72*hourly1!$G6931/hourly1!$F$8763+유형화!$G$74*hourly1!I6931/hourly1!$I$8763</f>
        <v>2.0275453315416256</v>
      </c>
      <c r="D6930" s="14">
        <v>167.9409</v>
      </c>
      <c r="E6930" s="14">
        <v>209.1468340000001</v>
      </c>
      <c r="F6930" s="1">
        <v>853869</v>
      </c>
      <c r="G6930" s="15">
        <f t="shared" si="216"/>
        <v>0.19217434424461013</v>
      </c>
      <c r="H6930" s="15">
        <f t="shared" si="217"/>
        <v>0.34582646359818381</v>
      </c>
    </row>
    <row r="6931" spans="1:8">
      <c r="A6931" s="1">
        <v>6930</v>
      </c>
      <c r="B6931" s="444">
        <f>유형화!$F$71*hourly1!B6932/hourly1!$B$8763+유형화!$F$72*hourly1!C6932/hourly1!$C$8763+유형화!$F$73*hourly1!D6932/hourly1!$D$8763+유형화!$F$74*hourly1!E6932/hourly1!$E$8763</f>
        <v>155.11598546228822</v>
      </c>
      <c r="C6931" s="442">
        <f>hourly1!$F6932*유형화!$G$71/hourly1!$F$8763+유형화!$G$72*hourly1!$G6932/hourly1!$F$8763+유형화!$G$74*hourly1!I6932/hourly1!$I$8763</f>
        <v>2.6249630166330813</v>
      </c>
      <c r="D6931" s="14">
        <v>173.07954000000001</v>
      </c>
      <c r="E6931" s="14">
        <v>40.382232000000023</v>
      </c>
      <c r="F6931" s="1">
        <v>805570</v>
      </c>
      <c r="G6931" s="15">
        <f t="shared" si="216"/>
        <v>0.19805447691216835</v>
      </c>
      <c r="H6931" s="15">
        <f t="shared" si="217"/>
        <v>0.35434578618146234</v>
      </c>
    </row>
    <row r="6932" spans="1:8">
      <c r="A6932" s="1">
        <v>6931</v>
      </c>
      <c r="B6932" s="444">
        <f>유형화!$F$71*hourly1!B6933/hourly1!$B$8763+유형화!$F$72*hourly1!C6933/hourly1!$C$8763+유형화!$F$73*hourly1!D6933/hourly1!$D$8763+유형화!$F$74*hourly1!E6933/hourly1!$E$8763</f>
        <v>120.42662285430495</v>
      </c>
      <c r="C6932" s="442">
        <f>hourly1!$F6933*유형화!$G$71/hourly1!$F$8763+유형화!$G$72*hourly1!$G6933/hourly1!$F$8763+유형화!$G$74*hourly1!I6933/hourly1!$I$8763</f>
        <v>2.204535989831879</v>
      </c>
      <c r="D6932" s="14">
        <v>243.14123699999999</v>
      </c>
      <c r="E6932" s="14">
        <v>15.450507</v>
      </c>
      <c r="F6932" s="1">
        <v>826314</v>
      </c>
      <c r="G6932" s="15">
        <f t="shared" si="216"/>
        <v>0.27822589839222212</v>
      </c>
      <c r="H6932" s="15">
        <f t="shared" si="217"/>
        <v>0.46138426623329887</v>
      </c>
    </row>
    <row r="6933" spans="1:8">
      <c r="A6933" s="1">
        <v>6932</v>
      </c>
      <c r="B6933" s="444">
        <f>유형화!$F$71*hourly1!B6934/hourly1!$B$8763+유형화!$F$72*hourly1!C6934/hourly1!$C$8763+유형화!$F$73*hourly1!D6934/hourly1!$D$8763+유형화!$F$74*hourly1!E6934/hourly1!$E$8763</f>
        <v>129.26926496620908</v>
      </c>
      <c r="C6933" s="442">
        <f>hourly1!$F6934*유형화!$G$71/hourly1!$F$8763+유형화!$G$72*hourly1!$G6934/hourly1!$F$8763+유형화!$G$74*hourly1!I6934/hourly1!$I$8763</f>
        <v>2.2236922858476413</v>
      </c>
      <c r="D6933" s="14">
        <v>240.858206</v>
      </c>
      <c r="E6933" s="14">
        <v>14.940032000000009</v>
      </c>
      <c r="F6933" s="1">
        <v>845923</v>
      </c>
      <c r="G6933" s="15">
        <f t="shared" si="216"/>
        <v>0.27561343183216969</v>
      </c>
      <c r="H6933" s="15">
        <f t="shared" si="217"/>
        <v>0.45814363391826435</v>
      </c>
    </row>
    <row r="6934" spans="1:8">
      <c r="A6934" s="1">
        <v>6933</v>
      </c>
      <c r="B6934" s="444">
        <f>유형화!$F$71*hourly1!B6935/hourly1!$B$8763+유형화!$F$72*hourly1!C6935/hourly1!$C$8763+유형화!$F$73*hourly1!D6935/hourly1!$D$8763+유형화!$F$74*hourly1!E6935/hourly1!$E$8763</f>
        <v>66.586928226355624</v>
      </c>
      <c r="C6934" s="442">
        <f>hourly1!$F6935*유형화!$G$71/hourly1!$F$8763+유형화!$G$72*hourly1!$G6935/hourly1!$F$8763+유형화!$G$74*hourly1!I6935/hourly1!$I$8763</f>
        <v>3.2723424488438217</v>
      </c>
      <c r="D6934" s="14">
        <v>211.77953900000011</v>
      </c>
      <c r="E6934" s="14">
        <v>11.56392</v>
      </c>
      <c r="F6934" s="1">
        <v>840351</v>
      </c>
      <c r="G6934" s="15">
        <f t="shared" si="216"/>
        <v>0.24233878722664259</v>
      </c>
      <c r="H6934" s="15">
        <f t="shared" si="217"/>
        <v>0.41547139633935737</v>
      </c>
    </row>
    <row r="6935" spans="1:8">
      <c r="A6935" s="1">
        <v>6934</v>
      </c>
      <c r="B6935" s="444">
        <f>유형화!$F$71*hourly1!B6936/hourly1!$B$8763+유형화!$F$72*hourly1!C6936/hourly1!$C$8763+유형화!$F$73*hourly1!D6936/hourly1!$D$8763+유형화!$F$74*hourly1!E6936/hourly1!$E$8763</f>
        <v>65.298378934453851</v>
      </c>
      <c r="C6935" s="442">
        <f>hourly1!$F6936*유형화!$G$71/hourly1!$F$8763+유형화!$G$72*hourly1!$G6936/hourly1!$F$8763+유형화!$G$74*hourly1!I6936/hourly1!$I$8763</f>
        <v>0.46041507683075467</v>
      </c>
      <c r="D6935" s="14">
        <v>150.22313700000001</v>
      </c>
      <c r="E6935" s="14">
        <v>4.9075360000000003</v>
      </c>
      <c r="F6935" s="1">
        <v>894531</v>
      </c>
      <c r="G6935" s="15">
        <f t="shared" si="216"/>
        <v>0.17189995315818382</v>
      </c>
      <c r="H6935" s="15">
        <f t="shared" si="217"/>
        <v>0.31567631929583873</v>
      </c>
    </row>
    <row r="6936" spans="1:8">
      <c r="A6936" s="1">
        <v>6935</v>
      </c>
      <c r="B6936" s="444">
        <f>유형화!$F$71*hourly1!B6937/hourly1!$B$8763+유형화!$F$72*hourly1!C6937/hourly1!$C$8763+유형화!$F$73*hourly1!D6937/hourly1!$D$8763+유형화!$F$74*hourly1!E6937/hourly1!$E$8763</f>
        <v>64.093960264316834</v>
      </c>
      <c r="C6936" s="442">
        <f>hourly1!$F6937*유형화!$G$71/hourly1!$F$8763+유형화!$G$72*hourly1!$G6937/hourly1!$F$8763+유형화!$G$74*hourly1!I6937/hourly1!$I$8763</f>
        <v>0.35343383687756275</v>
      </c>
      <c r="D6936" s="14">
        <v>133.09971200000001</v>
      </c>
      <c r="E6936" s="14">
        <v>1.3917520000000001</v>
      </c>
      <c r="F6936" s="1">
        <v>928028</v>
      </c>
      <c r="G6936" s="15">
        <f t="shared" si="216"/>
        <v>0.15230566153180355</v>
      </c>
      <c r="H6936" s="15">
        <f t="shared" si="217"/>
        <v>0.28534050195577437</v>
      </c>
    </row>
    <row r="6937" spans="1:8">
      <c r="A6937" s="1">
        <v>6936</v>
      </c>
      <c r="B6937" s="444">
        <f>유형화!$F$71*hourly1!B6938/hourly1!$B$8763+유형화!$F$72*hourly1!C6938/hourly1!$C$8763+유형화!$F$73*hourly1!D6938/hourly1!$D$8763+유형화!$F$74*hourly1!E6938/hourly1!$E$8763</f>
        <v>62.567384228562396</v>
      </c>
      <c r="C6937" s="442">
        <f>hourly1!$F6938*유형화!$G$71/hourly1!$F$8763+유형화!$G$72*hourly1!$G6938/hourly1!$F$8763+유형화!$G$74*hourly1!I6938/hourly1!$I$8763</f>
        <v>0.32149450827737036</v>
      </c>
      <c r="D6937" s="14">
        <v>98.494737000000001</v>
      </c>
      <c r="E6937" s="14">
        <v>0.52749599999999996</v>
      </c>
      <c r="F6937" s="1">
        <v>938897</v>
      </c>
      <c r="G6937" s="15">
        <f t="shared" si="216"/>
        <v>0.11270727675343135</v>
      </c>
      <c r="H6937" s="15">
        <f t="shared" si="217"/>
        <v>0.22013612844409691</v>
      </c>
    </row>
    <row r="6938" spans="1:8">
      <c r="A6938" s="1">
        <v>6937</v>
      </c>
      <c r="B6938" s="444">
        <f>유형화!$F$71*hourly1!B6939/hourly1!$B$8763+유형화!$F$72*hourly1!C6939/hourly1!$C$8763+유형화!$F$73*hourly1!D6939/hourly1!$D$8763+유형화!$F$74*hourly1!E6939/hourly1!$E$8763</f>
        <v>62.975532262760083</v>
      </c>
      <c r="C6938" s="442">
        <f>hourly1!$F6939*유형화!$G$71/hourly1!$F$8763+유형화!$G$72*hourly1!$G6939/hourly1!$F$8763+유형화!$G$74*hourly1!I6939/hourly1!$I$8763</f>
        <v>0.26375239771867354</v>
      </c>
      <c r="D6938" s="14">
        <v>88.602947</v>
      </c>
      <c r="E6938" s="14">
        <v>0.42592799999999997</v>
      </c>
      <c r="F6938" s="1">
        <v>864542</v>
      </c>
      <c r="G6938" s="15">
        <f t="shared" si="216"/>
        <v>0.10138812664374758</v>
      </c>
      <c r="H6938" s="15">
        <f t="shared" si="217"/>
        <v>0.20046549963977506</v>
      </c>
    </row>
    <row r="6939" spans="1:8">
      <c r="A6939" s="1">
        <v>6938</v>
      </c>
      <c r="B6939" s="444">
        <f>유형화!$F$71*hourly1!B6940/hourly1!$B$8763+유형화!$F$72*hourly1!C6940/hourly1!$C$8763+유형화!$F$73*hourly1!D6940/hourly1!$D$8763+유형화!$F$74*hourly1!E6940/hourly1!$E$8763</f>
        <v>63.169456501953405</v>
      </c>
      <c r="C6939" s="442">
        <f>hourly1!$F6940*유형화!$G$71/hourly1!$F$8763+유형화!$G$72*hourly1!$G6940/hourly1!$F$8763+유형화!$G$74*hourly1!I6940/hourly1!$I$8763</f>
        <v>0.24488439912175677</v>
      </c>
      <c r="D6939" s="14">
        <v>104.563281</v>
      </c>
      <c r="E6939" s="14">
        <v>0.60631999999999997</v>
      </c>
      <c r="F6939" s="1">
        <v>751523</v>
      </c>
      <c r="G6939" s="15">
        <f t="shared" si="216"/>
        <v>0.11965149620038897</v>
      </c>
      <c r="H6939" s="15">
        <f t="shared" si="217"/>
        <v>0.23196891342371095</v>
      </c>
    </row>
    <row r="6940" spans="1:8">
      <c r="A6940" s="1">
        <v>6939</v>
      </c>
      <c r="B6940" s="444">
        <f>유형화!$F$71*hourly1!B6941/hourly1!$B$8763+유형화!$F$72*hourly1!C6941/hourly1!$C$8763+유형화!$F$73*hourly1!D6941/hourly1!$D$8763+유형화!$F$74*hourly1!E6941/hourly1!$E$8763</f>
        <v>63.642972135647078</v>
      </c>
      <c r="C6940" s="442">
        <f>hourly1!$F6941*유형화!$G$71/hourly1!$F$8763+유형화!$G$72*hourly1!$G6941/hourly1!$F$8763+유형화!$G$74*hourly1!I6941/hourly1!$I$8763</f>
        <v>0.24596588112935897</v>
      </c>
      <c r="D6940" s="14">
        <v>136.517416</v>
      </c>
      <c r="E6940" s="14">
        <v>0.48240000000000011</v>
      </c>
      <c r="F6940" s="1">
        <v>636841</v>
      </c>
      <c r="G6940" s="15">
        <f t="shared" si="216"/>
        <v>0.15621653151655521</v>
      </c>
      <c r="H6940" s="15">
        <f t="shared" si="217"/>
        <v>0.29149275282614101</v>
      </c>
    </row>
    <row r="6941" spans="1:8">
      <c r="A6941" s="1">
        <v>6940</v>
      </c>
      <c r="B6941" s="444">
        <f>유형화!$F$71*hourly1!B6942/hourly1!$B$8763+유형화!$F$72*hourly1!C6942/hourly1!$C$8763+유형화!$F$73*hourly1!D6942/hourly1!$D$8763+유형화!$F$74*hourly1!E6942/hourly1!$E$8763</f>
        <v>64.007999844734442</v>
      </c>
      <c r="C6941" s="442">
        <f>hourly1!$F6942*유형화!$G$71/hourly1!$F$8763+유형화!$G$72*hourly1!$G6942/hourly1!$F$8763+유형화!$G$74*hourly1!I6942/hourly1!$I$8763</f>
        <v>0.29542217067682736</v>
      </c>
      <c r="D6941" s="14">
        <v>150.53387599999999</v>
      </c>
      <c r="E6941" s="14">
        <v>0</v>
      </c>
      <c r="F6941" s="1">
        <v>518400</v>
      </c>
      <c r="G6941" s="15">
        <f t="shared" si="216"/>
        <v>0.17225553100465374</v>
      </c>
      <c r="H6941" s="15">
        <f t="shared" si="217"/>
        <v>0.31621573521148644</v>
      </c>
    </row>
    <row r="6942" spans="1:8">
      <c r="A6942" s="1">
        <v>6941</v>
      </c>
      <c r="B6942" s="444">
        <f>유형화!$F$71*hourly1!B6943/hourly1!$B$8763+유형화!$F$72*hourly1!C6943/hourly1!$C$8763+유형화!$F$73*hourly1!D6943/hourly1!$D$8763+유형화!$F$74*hourly1!E6943/hourly1!$E$8763</f>
        <v>64.350206784522527</v>
      </c>
      <c r="C6942" s="442">
        <f>hourly1!$F6943*유형화!$G$71/hourly1!$F$8763+유형화!$G$72*hourly1!$G6943/hourly1!$F$8763+유형화!$G$74*hourly1!I6943/hourly1!$I$8763</f>
        <v>0.56598310532690677</v>
      </c>
      <c r="D6942" s="14">
        <v>154.133893</v>
      </c>
      <c r="E6942" s="14">
        <v>5.4799999999999996E-3</v>
      </c>
      <c r="F6942" s="1">
        <v>561479</v>
      </c>
      <c r="G6942" s="15">
        <f t="shared" si="216"/>
        <v>0.17637502129108457</v>
      </c>
      <c r="H6942" s="15">
        <f t="shared" si="217"/>
        <v>0.32243693287840303</v>
      </c>
    </row>
    <row r="6943" spans="1:8">
      <c r="A6943" s="1">
        <v>6942</v>
      </c>
      <c r="B6943" s="444">
        <f>유형화!$F$71*hourly1!B6944/hourly1!$B$8763+유형화!$F$72*hourly1!C6944/hourly1!$C$8763+유형화!$F$73*hourly1!D6944/hourly1!$D$8763+유형화!$F$74*hourly1!E6944/hourly1!$E$8763</f>
        <v>66.437790693719791</v>
      </c>
      <c r="C6943" s="442">
        <f>hourly1!$F6944*유형화!$G$71/hourly1!$F$8763+유형화!$G$72*hourly1!$G6944/hourly1!$F$8763+유형화!$G$74*hourly1!I6944/hourly1!$I$8763</f>
        <v>1.0952835581646727</v>
      </c>
      <c r="D6943" s="14">
        <v>135.43671499999999</v>
      </c>
      <c r="E6943" s="14">
        <v>0</v>
      </c>
      <c r="F6943" s="1">
        <v>907898</v>
      </c>
      <c r="G6943" s="15">
        <f t="shared" si="216"/>
        <v>0.15497988811402794</v>
      </c>
      <c r="H6943" s="15">
        <f t="shared" si="217"/>
        <v>0.28955271557624873</v>
      </c>
    </row>
    <row r="6944" spans="1:8">
      <c r="A6944" s="1">
        <v>6943</v>
      </c>
      <c r="B6944" s="444">
        <f>유형화!$F$71*hourly1!B6945/hourly1!$B$8763+유형화!$F$72*hourly1!C6945/hourly1!$C$8763+유형화!$F$73*hourly1!D6945/hourly1!$D$8763+유형화!$F$74*hourly1!E6945/hourly1!$E$8763</f>
        <v>78.033669638792063</v>
      </c>
      <c r="C6944" s="442">
        <f>hourly1!$F6945*유형화!$G$71/hourly1!$F$8763+유형화!$G$72*hourly1!$G6945/hourly1!$F$8763+유형화!$G$74*hourly1!I6945/hourly1!$I$8763</f>
        <v>7.6627750303122744</v>
      </c>
      <c r="D6944" s="14">
        <v>139.18871200000001</v>
      </c>
      <c r="E6944" s="14">
        <v>0.82259800000000027</v>
      </c>
      <c r="F6944" s="1">
        <v>1038790</v>
      </c>
      <c r="G6944" s="15">
        <f t="shared" si="216"/>
        <v>0.15927328872747437</v>
      </c>
      <c r="H6944" s="15">
        <f t="shared" si="217"/>
        <v>0.29626710796160449</v>
      </c>
    </row>
    <row r="6945" spans="1:8">
      <c r="A6945" s="1">
        <v>6944</v>
      </c>
      <c r="B6945" s="444">
        <f>유형화!$F$71*hourly1!B6946/hourly1!$B$8763+유형화!$F$72*hourly1!C6946/hourly1!$C$8763+유형화!$F$73*hourly1!D6946/hourly1!$D$8763+유형화!$F$74*hourly1!E6946/hourly1!$E$8763</f>
        <v>170.96594212073882</v>
      </c>
      <c r="C6945" s="442">
        <f>hourly1!$F6946*유형화!$G$71/hourly1!$F$8763+유형화!$G$72*hourly1!$G6946/hourly1!$F$8763+유형화!$G$74*hourly1!I6946/hourly1!$I$8763</f>
        <v>7.4956215232367311</v>
      </c>
      <c r="D6945" s="14">
        <v>136.65448799999999</v>
      </c>
      <c r="E6945" s="14">
        <v>85.630932000000058</v>
      </c>
      <c r="F6945" s="1">
        <v>1060767</v>
      </c>
      <c r="G6945" s="15">
        <f t="shared" si="216"/>
        <v>0.15637338265713083</v>
      </c>
      <c r="H6945" s="15">
        <f t="shared" si="217"/>
        <v>0.29173846791852287</v>
      </c>
    </row>
    <row r="6946" spans="1:8">
      <c r="A6946" s="1">
        <v>6945</v>
      </c>
      <c r="B6946" s="444">
        <f>유형화!$F$71*hourly1!B6947/hourly1!$B$8763+유형화!$F$72*hourly1!C6947/hourly1!$C$8763+유형화!$F$73*hourly1!D6947/hourly1!$D$8763+유형화!$F$74*hourly1!E6947/hourly1!$E$8763</f>
        <v>266.99383739659834</v>
      </c>
      <c r="C6946" s="442">
        <f>hourly1!$F6947*유형화!$G$71/hourly1!$F$8763+유형화!$G$72*hourly1!$G6947/hourly1!$F$8763+유형화!$G$74*hourly1!I6947/hourly1!$I$8763</f>
        <v>6.6236826030844558</v>
      </c>
      <c r="D6946" s="14">
        <v>127.981874</v>
      </c>
      <c r="E6946" s="14">
        <v>344.91220100000032</v>
      </c>
      <c r="F6946" s="1">
        <v>1022995</v>
      </c>
      <c r="G6946" s="15">
        <f t="shared" si="216"/>
        <v>0.14644933253987755</v>
      </c>
      <c r="H6946" s="15">
        <f t="shared" si="217"/>
        <v>0.2760345376672268</v>
      </c>
    </row>
    <row r="6947" spans="1:8">
      <c r="A6947" s="1">
        <v>6946</v>
      </c>
      <c r="B6947" s="444">
        <f>유형화!$F$71*hourly1!B6948/hourly1!$B$8763+유형화!$F$72*hourly1!C6948/hourly1!$C$8763+유형화!$F$73*hourly1!D6948/hourly1!$D$8763+유형화!$F$74*hourly1!E6948/hourly1!$E$8763</f>
        <v>323.51581004948912</v>
      </c>
      <c r="C6947" s="442">
        <f>hourly1!$F6948*유형화!$G$71/hourly1!$F$8763+유형화!$G$72*hourly1!$G6948/hourly1!$F$8763+유형화!$G$74*hourly1!I6948/hourly1!$I$8763</f>
        <v>5.5513799918171278</v>
      </c>
      <c r="D6947" s="14">
        <v>134.89764299999999</v>
      </c>
      <c r="E6947" s="14">
        <v>635.22781299999963</v>
      </c>
      <c r="F6947" s="1">
        <v>932059</v>
      </c>
      <c r="G6947" s="15">
        <f t="shared" si="216"/>
        <v>0.15436302939705884</v>
      </c>
      <c r="H6947" s="15">
        <f t="shared" si="217"/>
        <v>0.28858314775703481</v>
      </c>
    </row>
    <row r="6948" spans="1:8">
      <c r="A6948" s="1">
        <v>6947</v>
      </c>
      <c r="B6948" s="444">
        <f>유형화!$F$71*hourly1!B6949/hourly1!$B$8763+유형화!$F$72*hourly1!C6949/hourly1!$C$8763+유형화!$F$73*hourly1!D6949/hourly1!$D$8763+유형화!$F$74*hourly1!E6949/hourly1!$E$8763</f>
        <v>379.30889056485296</v>
      </c>
      <c r="C6948" s="442">
        <f>hourly1!$F6949*유형화!$G$71/hourly1!$F$8763+유형화!$G$72*hourly1!$G6949/hourly1!$F$8763+유형화!$G$74*hourly1!I6949/hourly1!$I$8763</f>
        <v>4.5496023607209501</v>
      </c>
      <c r="D6948" s="14">
        <v>130.469829</v>
      </c>
      <c r="E6948" s="14">
        <v>883.4874429999993</v>
      </c>
      <c r="F6948" s="1">
        <v>856293</v>
      </c>
      <c r="G6948" s="15">
        <f t="shared" si="216"/>
        <v>0.1492962931113351</v>
      </c>
      <c r="H6948" s="15">
        <f t="shared" si="217"/>
        <v>0.28057255506705947</v>
      </c>
    </row>
    <row r="6949" spans="1:8">
      <c r="A6949" s="1">
        <v>6948</v>
      </c>
      <c r="B6949" s="444">
        <f>유형화!$F$71*hourly1!B6950/hourly1!$B$8763+유형화!$F$72*hourly1!C6950/hourly1!$C$8763+유형화!$F$73*hourly1!D6950/hourly1!$D$8763+유형화!$F$74*hourly1!E6950/hourly1!$E$8763</f>
        <v>319.3665240968096</v>
      </c>
      <c r="C6949" s="442">
        <f>hourly1!$F6950*유형화!$G$71/hourly1!$F$8763+유형화!$G$72*hourly1!$G6950/hourly1!$F$8763+유형화!$G$74*hourly1!I6950/hourly1!$I$8763</f>
        <v>3.7362752510570734</v>
      </c>
      <c r="D6949" s="14">
        <v>125.78398799999999</v>
      </c>
      <c r="E6949" s="14">
        <v>949.11599699999886</v>
      </c>
      <c r="F6949" s="1">
        <v>843592</v>
      </c>
      <c r="G6949" s="15">
        <f t="shared" si="216"/>
        <v>0.14393429718652162</v>
      </c>
      <c r="H6949" s="15">
        <f t="shared" si="217"/>
        <v>0.27200326236830824</v>
      </c>
    </row>
    <row r="6950" spans="1:8">
      <c r="A6950" s="1">
        <v>6949</v>
      </c>
      <c r="B6950" s="444">
        <f>유형화!$F$71*hourly1!B6951/hourly1!$B$8763+유형화!$F$72*hourly1!C6951/hourly1!$C$8763+유형화!$F$73*hourly1!D6951/hourly1!$D$8763+유형화!$F$74*hourly1!E6951/hourly1!$E$8763</f>
        <v>197.65544533007193</v>
      </c>
      <c r="C6950" s="442">
        <f>hourly1!$F6951*유형화!$G$71/hourly1!$F$8763+유형화!$G$72*hourly1!$G6951/hourly1!$F$8763+유형화!$G$74*hourly1!I6951/hourly1!$I$8763</f>
        <v>2.2032583710557199</v>
      </c>
      <c r="D6950" s="14">
        <v>134.77202600000001</v>
      </c>
      <c r="E6950" s="14">
        <v>1023.728920000001</v>
      </c>
      <c r="F6950" s="1">
        <v>815987</v>
      </c>
      <c r="G6950" s="15">
        <f t="shared" si="216"/>
        <v>0.15421928618381556</v>
      </c>
      <c r="H6950" s="15">
        <f t="shared" si="217"/>
        <v>0.28835703794815815</v>
      </c>
    </row>
    <row r="6951" spans="1:8">
      <c r="A6951" s="1">
        <v>6950</v>
      </c>
      <c r="B6951" s="444">
        <f>유형화!$F$71*hourly1!B6952/hourly1!$B$8763+유형화!$F$72*hourly1!C6952/hourly1!$C$8763+유형화!$F$73*hourly1!D6952/hourly1!$D$8763+유형화!$F$74*hourly1!E6952/hourly1!$E$8763</f>
        <v>254.6665977964181</v>
      </c>
      <c r="C6951" s="442">
        <f>hourly1!$F6952*유형화!$G$71/hourly1!$F$8763+유형화!$G$72*hourly1!$G6952/hourly1!$F$8763+유형화!$G$74*hourly1!I6952/hourly1!$I$8763</f>
        <v>2.5215510258433063</v>
      </c>
      <c r="D6951" s="14">
        <v>157.37557699999999</v>
      </c>
      <c r="E6951" s="14">
        <v>916.56438400000036</v>
      </c>
      <c r="F6951" s="1">
        <v>836898</v>
      </c>
      <c r="G6951" s="15">
        <f t="shared" si="216"/>
        <v>0.18008447203803332</v>
      </c>
      <c r="H6951" s="15">
        <f t="shared" si="217"/>
        <v>0.32799496086792035</v>
      </c>
    </row>
    <row r="6952" spans="1:8">
      <c r="A6952" s="1">
        <v>6951</v>
      </c>
      <c r="B6952" s="444">
        <f>유형화!$F$71*hourly1!B6953/hourly1!$B$8763+유형화!$F$72*hourly1!C6953/hourly1!$C$8763+유형화!$F$73*hourly1!D6953/hourly1!$D$8763+유형화!$F$74*hourly1!E6953/hourly1!$E$8763</f>
        <v>366.38098925279616</v>
      </c>
      <c r="C6952" s="442">
        <f>hourly1!$F6953*유형화!$G$71/hourly1!$F$8763+유형화!$G$72*hourly1!$G6953/hourly1!$F$8763+유형화!$G$74*hourly1!I6953/hourly1!$I$8763</f>
        <v>2.3411389339684314</v>
      </c>
      <c r="D6952" s="14">
        <v>150.20909</v>
      </c>
      <c r="E6952" s="14">
        <v>715.9369199999993</v>
      </c>
      <c r="F6952" s="1">
        <v>833739</v>
      </c>
      <c r="G6952" s="15">
        <f t="shared" si="216"/>
        <v>0.17188387921185147</v>
      </c>
      <c r="H6952" s="15">
        <f t="shared" si="217"/>
        <v>0.3156519257704225</v>
      </c>
    </row>
    <row r="6953" spans="1:8">
      <c r="A6953" s="1">
        <v>6952</v>
      </c>
      <c r="B6953" s="444">
        <f>유형화!$F$71*hourly1!B6954/hourly1!$B$8763+유형화!$F$72*hourly1!C6954/hourly1!$C$8763+유형화!$F$73*hourly1!D6954/hourly1!$D$8763+유형화!$F$74*hourly1!E6954/hourly1!$E$8763</f>
        <v>309.42040318506849</v>
      </c>
      <c r="C6953" s="442">
        <f>hourly1!$F6954*유형화!$G$71/hourly1!$F$8763+유형화!$G$72*hourly1!$G6954/hourly1!$F$8763+유형화!$G$74*hourly1!I6954/hourly1!$I$8763</f>
        <v>2.3670659820557467</v>
      </c>
      <c r="D6953" s="14">
        <v>152.61274700000001</v>
      </c>
      <c r="E6953" s="14">
        <v>494.35668700000048</v>
      </c>
      <c r="F6953" s="1">
        <v>847465</v>
      </c>
      <c r="G6953" s="15">
        <f t="shared" si="216"/>
        <v>0.1746343777965558</v>
      </c>
      <c r="H6953" s="15">
        <f t="shared" si="217"/>
        <v>0.31981453548538674</v>
      </c>
    </row>
    <row r="6954" spans="1:8">
      <c r="A6954" s="1">
        <v>6953</v>
      </c>
      <c r="B6954" s="444">
        <f>유형화!$F$71*hourly1!B6955/hourly1!$B$8763+유형화!$F$72*hourly1!C6955/hourly1!$C$8763+유형화!$F$73*hourly1!D6955/hourly1!$D$8763+유형화!$F$74*hourly1!E6955/hourly1!$E$8763</f>
        <v>267.60033892630355</v>
      </c>
      <c r="C6954" s="442">
        <f>hourly1!$F6955*유형화!$G$71/hourly1!$F$8763+유형화!$G$72*hourly1!$G6955/hourly1!$F$8763+유형화!$G$74*hourly1!I6955/hourly1!$I$8763</f>
        <v>2.7244495830141502</v>
      </c>
      <c r="D6954" s="14">
        <v>156.03323499999999</v>
      </c>
      <c r="E6954" s="14">
        <v>253.32177700000011</v>
      </c>
      <c r="F6954" s="1">
        <v>837039</v>
      </c>
      <c r="G6954" s="15">
        <f t="shared" si="216"/>
        <v>0.17854843350541857</v>
      </c>
      <c r="H6954" s="15">
        <f t="shared" si="217"/>
        <v>0.32569846747890613</v>
      </c>
    </row>
    <row r="6955" spans="1:8">
      <c r="A6955" s="1">
        <v>6954</v>
      </c>
      <c r="B6955" s="444">
        <f>유형화!$F$71*hourly1!B6956/hourly1!$B$8763+유형화!$F$72*hourly1!C6956/hourly1!$C$8763+유형화!$F$73*hourly1!D6956/hourly1!$D$8763+유형화!$F$74*hourly1!E6956/hourly1!$E$8763</f>
        <v>157.53462631938774</v>
      </c>
      <c r="C6955" s="442">
        <f>hourly1!$F6956*유형화!$G$71/hourly1!$F$8763+유형화!$G$72*hourly1!$G6956/hourly1!$F$8763+유형화!$G$74*hourly1!I6956/hourly1!$I$8763</f>
        <v>3.3112970689598749</v>
      </c>
      <c r="D6955" s="14">
        <v>151.22935799999999</v>
      </c>
      <c r="E6955" s="14">
        <v>37.101952999999973</v>
      </c>
      <c r="F6955" s="1">
        <v>792415</v>
      </c>
      <c r="G6955" s="15">
        <f t="shared" si="216"/>
        <v>0.17305136928635839</v>
      </c>
      <c r="H6955" s="15">
        <f t="shared" si="217"/>
        <v>0.31742162916435424</v>
      </c>
    </row>
    <row r="6956" spans="1:8">
      <c r="A6956" s="1">
        <v>6955</v>
      </c>
      <c r="B6956" s="444">
        <f>유형화!$F$71*hourly1!B6957/hourly1!$B$8763+유형화!$F$72*hourly1!C6957/hourly1!$C$8763+유형화!$F$73*hourly1!D6957/hourly1!$D$8763+유형화!$F$74*hourly1!E6957/hourly1!$E$8763</f>
        <v>121.72971150467765</v>
      </c>
      <c r="C6956" s="442">
        <f>hourly1!$F6957*유형화!$G$71/hourly1!$F$8763+유형화!$G$72*hourly1!$G6957/hourly1!$F$8763+유형화!$G$74*hourly1!I6957/hourly1!$I$8763</f>
        <v>2.8168089776204357</v>
      </c>
      <c r="D6956" s="14">
        <v>203.22899899999999</v>
      </c>
      <c r="E6956" s="14">
        <v>17.886167</v>
      </c>
      <c r="F6956" s="1">
        <v>829868</v>
      </c>
      <c r="G6956" s="15">
        <f t="shared" si="216"/>
        <v>0.23255442607675395</v>
      </c>
      <c r="H6956" s="15">
        <f t="shared" si="217"/>
        <v>0.40240948338925847</v>
      </c>
    </row>
    <row r="6957" spans="1:8">
      <c r="A6957" s="1">
        <v>6956</v>
      </c>
      <c r="B6957" s="444">
        <f>유형화!$F$71*hourly1!B6958/hourly1!$B$8763+유형화!$F$72*hourly1!C6958/hourly1!$C$8763+유형화!$F$73*hourly1!D6958/hourly1!$D$8763+유형화!$F$74*hourly1!E6958/hourly1!$E$8763</f>
        <v>130.44328119215075</v>
      </c>
      <c r="C6957" s="442">
        <f>hourly1!$F6958*유형화!$G$71/hourly1!$F$8763+유형화!$G$72*hourly1!$G6958/hourly1!$F$8763+유형화!$G$74*hourly1!I6958/hourly1!$I$8763</f>
        <v>2.7377197388235261</v>
      </c>
      <c r="D6957" s="14">
        <v>216.45491399999989</v>
      </c>
      <c r="E6957" s="14">
        <v>18.364348</v>
      </c>
      <c r="F6957" s="1">
        <v>854058</v>
      </c>
      <c r="G6957" s="15">
        <f t="shared" si="216"/>
        <v>0.24768880693430523</v>
      </c>
      <c r="H6957" s="15">
        <f t="shared" si="217"/>
        <v>0.42251214614910404</v>
      </c>
    </row>
    <row r="6958" spans="1:8">
      <c r="A6958" s="1">
        <v>6957</v>
      </c>
      <c r="B6958" s="444">
        <f>유형화!$F$71*hourly1!B6959/hourly1!$B$8763+유형화!$F$72*hourly1!C6959/hourly1!$C$8763+유형화!$F$73*hourly1!D6959/hourly1!$D$8763+유형화!$F$74*hourly1!E6959/hourly1!$E$8763</f>
        <v>67.245365311164363</v>
      </c>
      <c r="C6958" s="442">
        <f>hourly1!$F6959*유형화!$G$71/hourly1!$F$8763+유형화!$G$72*hourly1!$G6959/hourly1!$F$8763+유형화!$G$74*hourly1!I6959/hourly1!$I$8763</f>
        <v>3.7068202672012966</v>
      </c>
      <c r="D6958" s="14">
        <v>254.54047600000001</v>
      </c>
      <c r="E6958" s="14">
        <v>20.103096000000011</v>
      </c>
      <c r="F6958" s="1">
        <v>863522</v>
      </c>
      <c r="G6958" s="15">
        <f t="shared" si="216"/>
        <v>0.2912700185542112</v>
      </c>
      <c r="H6958" s="15">
        <f t="shared" si="217"/>
        <v>0.4773364957191471</v>
      </c>
    </row>
    <row r="6959" spans="1:8">
      <c r="A6959" s="1">
        <v>6958</v>
      </c>
      <c r="B6959" s="444">
        <f>유형화!$F$71*hourly1!B6960/hourly1!$B$8763+유형화!$F$72*hourly1!C6960/hourly1!$C$8763+유형화!$F$73*hourly1!D6960/hourly1!$D$8763+유형화!$F$74*hourly1!E6960/hourly1!$E$8763</f>
        <v>65.859678965682818</v>
      </c>
      <c r="C6959" s="442">
        <f>hourly1!$F6960*유형화!$G$71/hourly1!$F$8763+유형화!$G$72*hourly1!$G6960/hourly1!$F$8763+유형화!$G$74*hourly1!I6960/hourly1!$I$8763</f>
        <v>0.46054227645506657</v>
      </c>
      <c r="D6959" s="14">
        <v>245.6497700000001</v>
      </c>
      <c r="E6959" s="14">
        <v>15.364768</v>
      </c>
      <c r="F6959" s="1">
        <v>906151</v>
      </c>
      <c r="G6959" s="15">
        <f t="shared" si="216"/>
        <v>0.28109640631668237</v>
      </c>
      <c r="H6959" s="15">
        <f t="shared" si="217"/>
        <v>0.46492722563880629</v>
      </c>
    </row>
    <row r="6960" spans="1:8">
      <c r="A6960" s="1">
        <v>6959</v>
      </c>
      <c r="B6960" s="444">
        <f>유형화!$F$71*hourly1!B6961/hourly1!$B$8763+유형화!$F$72*hourly1!C6961/hourly1!$C$8763+유형화!$F$73*hourly1!D6961/hourly1!$D$8763+유형화!$F$74*hourly1!E6961/hourly1!$E$8763</f>
        <v>64.453891443133955</v>
      </c>
      <c r="C6960" s="442">
        <f>hourly1!$F6961*유형화!$G$71/hourly1!$F$8763+유형화!$G$72*hourly1!$G6961/hourly1!$F$8763+유형화!$G$74*hourly1!I6961/hourly1!$I$8763</f>
        <v>0.35349405502129527</v>
      </c>
      <c r="D6960" s="14">
        <v>246.735209</v>
      </c>
      <c r="E6960" s="14">
        <v>7.5462559999999987</v>
      </c>
      <c r="F6960" s="1">
        <v>1005020</v>
      </c>
      <c r="G6960" s="15">
        <f t="shared" si="216"/>
        <v>0.28233847140054524</v>
      </c>
      <c r="H6960" s="15">
        <f t="shared" si="217"/>
        <v>0.46645453076428711</v>
      </c>
    </row>
    <row r="6961" spans="1:8">
      <c r="A6961" s="1">
        <v>6960</v>
      </c>
      <c r="B6961" s="444">
        <f>유형화!$F$71*hourly1!B6962/hourly1!$B$8763+유형화!$F$72*hourly1!C6962/hourly1!$C$8763+유형화!$F$73*hourly1!D6962/hourly1!$D$8763+유형화!$F$74*hourly1!E6962/hourly1!$E$8763</f>
        <v>62.844432768256972</v>
      </c>
      <c r="C6961" s="442">
        <f>hourly1!$F6962*유형화!$G$71/hourly1!$F$8763+유형화!$G$72*hourly1!$G6962/hourly1!$F$8763+유형화!$G$74*hourly1!I6962/hourly1!$I$8763</f>
        <v>0.32153671801817341</v>
      </c>
      <c r="D6961" s="14">
        <v>250.54483900000011</v>
      </c>
      <c r="E6961" s="14">
        <v>1.2776799999999999</v>
      </c>
      <c r="F6961" s="1">
        <v>965190</v>
      </c>
      <c r="G6961" s="15">
        <f t="shared" si="216"/>
        <v>0.28669782130914173</v>
      </c>
      <c r="H6961" s="15">
        <f t="shared" si="217"/>
        <v>0.47178782863333446</v>
      </c>
    </row>
    <row r="6962" spans="1:8">
      <c r="A6962" s="1">
        <v>6961</v>
      </c>
      <c r="B6962" s="444">
        <f>유형화!$F$71*hourly1!B6963/hourly1!$B$8763+유형화!$F$72*hourly1!C6963/hourly1!$C$8763+유형화!$F$73*hourly1!D6963/hourly1!$D$8763+유형화!$F$74*hourly1!E6963/hourly1!$E$8763</f>
        <v>62.834658106521346</v>
      </c>
      <c r="C6962" s="442">
        <f>hourly1!$F6963*유형화!$G$71/hourly1!$F$8763+유형화!$G$72*hourly1!$G6963/hourly1!$F$8763+유형화!$G$74*hourly1!I6963/hourly1!$I$8763</f>
        <v>0.2637520717747292</v>
      </c>
      <c r="D6962" s="14">
        <v>281.36015500000002</v>
      </c>
      <c r="E6962" s="14">
        <v>0.19136</v>
      </c>
      <c r="F6962" s="1">
        <v>897944</v>
      </c>
      <c r="G6962" s="15">
        <f t="shared" si="216"/>
        <v>0.32195970894336562</v>
      </c>
      <c r="H6962" s="15">
        <f t="shared" si="217"/>
        <v>0.51342861834350551</v>
      </c>
    </row>
    <row r="6963" spans="1:8">
      <c r="A6963" s="1">
        <v>6962</v>
      </c>
      <c r="B6963" s="444">
        <f>유형화!$F$71*hourly1!B6964/hourly1!$B$8763+유형화!$F$72*hourly1!C6964/hourly1!$C$8763+유형화!$F$73*hourly1!D6964/hourly1!$D$8763+유형화!$F$74*hourly1!E6964/hourly1!$E$8763</f>
        <v>62.601797530266914</v>
      </c>
      <c r="C6963" s="442">
        <f>hourly1!$F6964*유형화!$G$71/hourly1!$F$8763+유형화!$G$72*hourly1!$G6964/hourly1!$F$8763+유형화!$G$74*hourly1!I6964/hourly1!$I$8763</f>
        <v>0.24450467442650162</v>
      </c>
      <c r="D6963" s="14">
        <v>327.83527400000003</v>
      </c>
      <c r="E6963" s="14">
        <v>0.67019999999999991</v>
      </c>
      <c r="F6963" s="1">
        <v>766697</v>
      </c>
      <c r="G6963" s="15">
        <f t="shared" si="216"/>
        <v>0.37514106927616853</v>
      </c>
      <c r="H6963" s="15">
        <f t="shared" si="217"/>
        <v>0.57157595700202257</v>
      </c>
    </row>
    <row r="6964" spans="1:8">
      <c r="A6964" s="1">
        <v>6963</v>
      </c>
      <c r="B6964" s="444">
        <f>유형화!$F$71*hourly1!B6965/hourly1!$B$8763+유형화!$F$72*hourly1!C6965/hourly1!$C$8763+유형화!$F$73*hourly1!D6965/hourly1!$D$8763+유형화!$F$74*hourly1!E6965/hourly1!$E$8763</f>
        <v>62.615287284839276</v>
      </c>
      <c r="C6964" s="442">
        <f>hourly1!$F6965*유형화!$G$71/hourly1!$F$8763+유형화!$G$72*hourly1!$G6965/hourly1!$F$8763+유형화!$G$74*hourly1!I6965/hourly1!$I$8763</f>
        <v>0.24104021624120808</v>
      </c>
      <c r="D6964" s="14">
        <v>342.10622500000011</v>
      </c>
      <c r="E6964" s="14">
        <v>0.47423999999999999</v>
      </c>
      <c r="F6964" s="1">
        <v>603622</v>
      </c>
      <c r="G6964" s="15">
        <f t="shared" si="216"/>
        <v>0.39147128216756055</v>
      </c>
      <c r="H6964" s="15">
        <f t="shared" si="217"/>
        <v>0.58840502898872959</v>
      </c>
    </row>
    <row r="6965" spans="1:8">
      <c r="A6965" s="1">
        <v>6964</v>
      </c>
      <c r="B6965" s="444">
        <f>유형화!$F$71*hourly1!B6966/hourly1!$B$8763+유형화!$F$72*hourly1!C6966/hourly1!$C$8763+유형화!$F$73*hourly1!D6966/hourly1!$D$8763+유형화!$F$74*hourly1!E6966/hourly1!$E$8763</f>
        <v>62.589649537379287</v>
      </c>
      <c r="C6965" s="442">
        <f>hourly1!$F6966*유형화!$G$71/hourly1!$F$8763+유형화!$G$72*hourly1!$G6966/hourly1!$F$8763+유형화!$G$74*hourly1!I6966/hourly1!$I$8763</f>
        <v>0.24162414481764558</v>
      </c>
      <c r="D6965" s="14">
        <v>329.03646400000002</v>
      </c>
      <c r="E6965" s="14">
        <v>1.2239999999999999E-2</v>
      </c>
      <c r="F6965" s="1">
        <v>501522</v>
      </c>
      <c r="G6965" s="15">
        <f t="shared" si="216"/>
        <v>0.3765155879345965</v>
      </c>
      <c r="H6965" s="15">
        <f t="shared" si="217"/>
        <v>0.57301019717624968</v>
      </c>
    </row>
    <row r="6966" spans="1:8">
      <c r="A6966" s="1">
        <v>6965</v>
      </c>
      <c r="B6966" s="444">
        <f>유형화!$F$71*hourly1!B6967/hourly1!$B$8763+유형화!$F$72*hourly1!C6967/hourly1!$C$8763+유형화!$F$73*hourly1!D6967/hourly1!$D$8763+유형화!$F$74*hourly1!E6967/hourly1!$E$8763</f>
        <v>62.622277430390419</v>
      </c>
      <c r="C6966" s="442">
        <f>hourly1!$F6967*유형화!$G$71/hourly1!$F$8763+유형화!$G$72*hourly1!$G6967/hourly1!$F$8763+유형화!$G$74*hourly1!I6967/hourly1!$I$8763</f>
        <v>0.24136648612957751</v>
      </c>
      <c r="D6966" s="14">
        <v>308.36790100000007</v>
      </c>
      <c r="E6966" s="14">
        <v>8.0000000000000002E-3</v>
      </c>
      <c r="F6966" s="1">
        <v>560907</v>
      </c>
      <c r="G6966" s="15">
        <f t="shared" si="216"/>
        <v>0.3528646039217479</v>
      </c>
      <c r="H6966" s="15">
        <f t="shared" si="217"/>
        <v>0.54786214706841985</v>
      </c>
    </row>
    <row r="6967" spans="1:8">
      <c r="A6967" s="1">
        <v>6966</v>
      </c>
      <c r="B6967" s="444">
        <f>유형화!$F$71*hourly1!B6968/hourly1!$B$8763+유형화!$F$72*hourly1!C6968/hourly1!$C$8763+유형화!$F$73*hourly1!D6968/hourly1!$D$8763+유형화!$F$74*hourly1!E6968/hourly1!$E$8763</f>
        <v>64.535576596021741</v>
      </c>
      <c r="C6967" s="442">
        <f>hourly1!$F6968*유형화!$G$71/hourly1!$F$8763+유형화!$G$72*hourly1!$G6968/hourly1!$F$8763+유형화!$G$74*hourly1!I6968/hourly1!$I$8763</f>
        <v>0.42804216129849093</v>
      </c>
      <c r="D6967" s="14">
        <v>311.64441499999998</v>
      </c>
      <c r="E6967" s="14">
        <v>0</v>
      </c>
      <c r="F6967" s="1">
        <v>883318</v>
      </c>
      <c r="G6967" s="15">
        <f t="shared" si="216"/>
        <v>0.35661391054900943</v>
      </c>
      <c r="H6967" s="15">
        <f t="shared" si="217"/>
        <v>0.55191631397179419</v>
      </c>
    </row>
    <row r="6968" spans="1:8">
      <c r="A6968" s="1">
        <v>6967</v>
      </c>
      <c r="B6968" s="444">
        <f>유형화!$F$71*hourly1!B6969/hourly1!$B$8763+유형화!$F$72*hourly1!C6969/hourly1!$C$8763+유형화!$F$73*hourly1!D6969/hourly1!$D$8763+유형화!$F$74*hourly1!E6969/hourly1!$E$8763</f>
        <v>76.134283339913466</v>
      </c>
      <c r="C6968" s="442">
        <f>hourly1!$F6969*유형화!$G$71/hourly1!$F$8763+유형화!$G$72*hourly1!$G6969/hourly1!$F$8763+유형화!$G$74*hourly1!I6969/hourly1!$I$8763</f>
        <v>6.1868312609236682</v>
      </c>
      <c r="D6968" s="14">
        <v>291.879865</v>
      </c>
      <c r="E6968" s="14">
        <v>0.13514499999999999</v>
      </c>
      <c r="F6968" s="1">
        <v>914804</v>
      </c>
      <c r="G6968" s="15">
        <f t="shared" si="216"/>
        <v>0.33399738631018611</v>
      </c>
      <c r="H6968" s="15">
        <f t="shared" si="217"/>
        <v>0.52706035028394183</v>
      </c>
    </row>
    <row r="6969" spans="1:8">
      <c r="A6969" s="1">
        <v>6968</v>
      </c>
      <c r="B6969" s="444">
        <f>유형화!$F$71*hourly1!B6970/hourly1!$B$8763+유형화!$F$72*hourly1!C6970/hourly1!$C$8763+유형화!$F$73*hourly1!D6970/hourly1!$D$8763+유형화!$F$74*hourly1!E6970/hourly1!$E$8763</f>
        <v>167.21408429242624</v>
      </c>
      <c r="C6969" s="442">
        <f>hourly1!$F6970*유형화!$G$71/hourly1!$F$8763+유형화!$G$72*hourly1!$G6970/hourly1!$F$8763+유형화!$G$74*hourly1!I6970/hourly1!$I$8763</f>
        <v>6.1181709245725884</v>
      </c>
      <c r="D6969" s="14">
        <v>317.79687899999999</v>
      </c>
      <c r="E6969" s="14">
        <v>21.920760999999999</v>
      </c>
      <c r="F6969" s="1">
        <v>924065</v>
      </c>
      <c r="G6969" s="15">
        <f t="shared" si="216"/>
        <v>0.36365415943828283</v>
      </c>
      <c r="H6969" s="15">
        <f t="shared" si="217"/>
        <v>0.55945951326370602</v>
      </c>
    </row>
    <row r="6970" spans="1:8">
      <c r="A6970" s="1">
        <v>6969</v>
      </c>
      <c r="B6970" s="444">
        <f>유형화!$F$71*hourly1!B6971/hourly1!$B$8763+유형화!$F$72*hourly1!C6971/hourly1!$C$8763+유형화!$F$73*hourly1!D6971/hourly1!$D$8763+유형화!$F$74*hourly1!E6971/hourly1!$E$8763</f>
        <v>262.98910798712018</v>
      </c>
      <c r="C6970" s="442">
        <f>hourly1!$F6971*유형화!$G$71/hourly1!$F$8763+유형화!$G$72*hourly1!$G6971/hourly1!$F$8763+유형화!$G$74*hourly1!I6971/hourly1!$I$8763</f>
        <v>5.3126697290143499</v>
      </c>
      <c r="D6970" s="14">
        <v>329.1315669999999</v>
      </c>
      <c r="E6970" s="14">
        <v>100.26857100000009</v>
      </c>
      <c r="F6970" s="1">
        <v>876012</v>
      </c>
      <c r="G6970" s="15">
        <f t="shared" si="216"/>
        <v>0.37662441405533703</v>
      </c>
      <c r="H6970" s="15">
        <f t="shared" si="217"/>
        <v>0.57312361071018869</v>
      </c>
    </row>
    <row r="6971" spans="1:8">
      <c r="A6971" s="1">
        <v>6970</v>
      </c>
      <c r="B6971" s="444">
        <f>유형화!$F$71*hourly1!B6972/hourly1!$B$8763+유형화!$F$72*hourly1!C6972/hourly1!$C$8763+유형화!$F$73*hourly1!D6972/hourly1!$D$8763+유형화!$F$74*hourly1!E6972/hourly1!$E$8763</f>
        <v>319.51900136221445</v>
      </c>
      <c r="C6971" s="442">
        <f>hourly1!$F6972*유형화!$G$71/hourly1!$F$8763+유형화!$G$72*hourly1!$G6972/hourly1!$F$8763+유형화!$G$74*hourly1!I6972/hourly1!$I$8763</f>
        <v>4.3439785862307776</v>
      </c>
      <c r="D6971" s="14">
        <v>312.01592399999993</v>
      </c>
      <c r="E6971" s="14">
        <v>193.7613179999997</v>
      </c>
      <c r="F6971" s="1">
        <v>838526</v>
      </c>
      <c r="G6971" s="15">
        <f t="shared" si="216"/>
        <v>0.35703902735174159</v>
      </c>
      <c r="H6971" s="15">
        <f t="shared" si="217"/>
        <v>0.552374364681672</v>
      </c>
    </row>
    <row r="6972" spans="1:8">
      <c r="A6972" s="1">
        <v>6971</v>
      </c>
      <c r="B6972" s="444">
        <f>유형화!$F$71*hourly1!B6973/hourly1!$B$8763+유형화!$F$72*hourly1!C6973/hourly1!$C$8763+유형화!$F$73*hourly1!D6973/hourly1!$D$8763+유형화!$F$74*hourly1!E6973/hourly1!$E$8763</f>
        <v>375.40152544278828</v>
      </c>
      <c r="C6972" s="442">
        <f>hourly1!$F6973*유형화!$G$71/hourly1!$F$8763+유형화!$G$72*hourly1!$G6973/hourly1!$F$8763+유형화!$G$74*hourly1!I6973/hourly1!$I$8763</f>
        <v>3.4676593868953582</v>
      </c>
      <c r="D6972" s="14">
        <v>322.17721899999992</v>
      </c>
      <c r="E6972" s="14">
        <v>309.62013999999982</v>
      </c>
      <c r="F6972" s="1">
        <v>850387</v>
      </c>
      <c r="G6972" s="15">
        <f t="shared" si="216"/>
        <v>0.36866657134668884</v>
      </c>
      <c r="H6972" s="15">
        <f t="shared" si="217"/>
        <v>0.56477546998253714</v>
      </c>
    </row>
    <row r="6973" spans="1:8">
      <c r="A6973" s="1">
        <v>6972</v>
      </c>
      <c r="B6973" s="444">
        <f>유형화!$F$71*hourly1!B6974/hourly1!$B$8763+유형화!$F$72*hourly1!C6974/hourly1!$C$8763+유형화!$F$73*hourly1!D6974/hourly1!$D$8763+유형화!$F$74*hourly1!E6974/hourly1!$E$8763</f>
        <v>315.96801848679542</v>
      </c>
      <c r="C6973" s="442">
        <f>hourly1!$F6974*유형화!$G$71/hourly1!$F$8763+유형화!$G$72*hourly1!$G6974/hourly1!$F$8763+유형화!$G$74*hourly1!I6974/hourly1!$I$8763</f>
        <v>2.7273221269963597</v>
      </c>
      <c r="D6973" s="14">
        <v>274.99507299999999</v>
      </c>
      <c r="E6973" s="14">
        <v>438.57169899999928</v>
      </c>
      <c r="F6973" s="1">
        <v>841541</v>
      </c>
      <c r="G6973" s="15">
        <f t="shared" si="216"/>
        <v>0.31467616181807823</v>
      </c>
      <c r="H6973" s="15">
        <f t="shared" si="217"/>
        <v>0.50503989567423258</v>
      </c>
    </row>
    <row r="6974" spans="1:8">
      <c r="A6974" s="1">
        <v>6973</v>
      </c>
      <c r="B6974" s="444">
        <f>유형화!$F$71*hourly1!B6975/hourly1!$B$8763+유형화!$F$72*hourly1!C6975/hourly1!$C$8763+유형화!$F$73*hourly1!D6975/hourly1!$D$8763+유형화!$F$74*hourly1!E6975/hourly1!$E$8763</f>
        <v>194.73968537566333</v>
      </c>
      <c r="C6974" s="442">
        <f>hourly1!$F6975*유형화!$G$71/hourly1!$F$8763+유형화!$G$72*hourly1!$G6975/hourly1!$F$8763+유형화!$G$74*hourly1!I6975/hourly1!$I$8763</f>
        <v>1.2046597527355121</v>
      </c>
      <c r="D6974" s="14">
        <v>247.083234</v>
      </c>
      <c r="E6974" s="14">
        <v>404.61916799999972</v>
      </c>
      <c r="F6974" s="1">
        <v>884076</v>
      </c>
      <c r="G6974" s="15">
        <f t="shared" si="216"/>
        <v>0.2827367155218744</v>
      </c>
      <c r="H6974" s="15">
        <f t="shared" si="217"/>
        <v>0.46694350195459233</v>
      </c>
    </row>
    <row r="6975" spans="1:8">
      <c r="A6975" s="1">
        <v>6974</v>
      </c>
      <c r="B6975" s="444">
        <f>유형화!$F$71*hourly1!B6976/hourly1!$B$8763+유형화!$F$72*hourly1!C6976/hourly1!$C$8763+유형화!$F$73*hourly1!D6976/hourly1!$D$8763+유형화!$F$74*hourly1!E6976/hourly1!$E$8763</f>
        <v>251.88023849308919</v>
      </c>
      <c r="C6975" s="442">
        <f>hourly1!$F6976*유형화!$G$71/hourly1!$F$8763+유형화!$G$72*hourly1!$G6976/hourly1!$F$8763+유형화!$G$74*hourly1!I6976/hourly1!$I$8763</f>
        <v>1.5602872492073403</v>
      </c>
      <c r="D6975" s="14">
        <v>232.235826</v>
      </c>
      <c r="E6975" s="14">
        <v>331.55388099999948</v>
      </c>
      <c r="F6975" s="1">
        <v>860000</v>
      </c>
      <c r="G6975" s="15">
        <f t="shared" si="216"/>
        <v>0.26574686435320627</v>
      </c>
      <c r="H6975" s="15">
        <f t="shared" si="217"/>
        <v>0.44576375253379913</v>
      </c>
    </row>
    <row r="6976" spans="1:8">
      <c r="A6976" s="1">
        <v>6975</v>
      </c>
      <c r="B6976" s="444">
        <f>유형화!$F$71*hourly1!B6977/hourly1!$B$8763+유형화!$F$72*hourly1!C6977/hourly1!$C$8763+유형화!$F$73*hourly1!D6977/hourly1!$D$8763+유형화!$F$74*hourly1!E6977/hourly1!$E$8763</f>
        <v>363.9921809518645</v>
      </c>
      <c r="C6976" s="442">
        <f>hourly1!$F6977*유형화!$G$71/hourly1!$F$8763+유형화!$G$72*hourly1!$G6977/hourly1!$F$8763+유형화!$G$74*hourly1!I6977/hourly1!$I$8763</f>
        <v>1.4012430644971272</v>
      </c>
      <c r="D6976" s="14">
        <v>224.868009</v>
      </c>
      <c r="E6976" s="14">
        <v>259.16963599999951</v>
      </c>
      <c r="F6976" s="1">
        <v>814018</v>
      </c>
      <c r="G6976" s="15">
        <f t="shared" si="216"/>
        <v>0.25731589012066797</v>
      </c>
      <c r="H6976" s="15">
        <f t="shared" si="217"/>
        <v>0.43500517884421747</v>
      </c>
    </row>
    <row r="6977" spans="1:8">
      <c r="A6977" s="1">
        <v>6976</v>
      </c>
      <c r="B6977" s="444">
        <f>유형화!$F$71*hourly1!B6978/hourly1!$B$8763+유형화!$F$72*hourly1!C6978/hourly1!$C$8763+유형화!$F$73*hourly1!D6978/hourly1!$D$8763+유형화!$F$74*hourly1!E6978/hourly1!$E$8763</f>
        <v>306.62516372779385</v>
      </c>
      <c r="C6977" s="442">
        <f>hourly1!$F6978*유형화!$G$71/hourly1!$F$8763+유형화!$G$72*hourly1!$G6978/hourly1!$F$8763+유형화!$G$74*hourly1!I6978/hourly1!$I$8763</f>
        <v>1.4055703777893003</v>
      </c>
      <c r="D6977" s="14">
        <v>229.53132400000001</v>
      </c>
      <c r="E6977" s="14">
        <v>140.92988700000001</v>
      </c>
      <c r="F6977" s="1">
        <v>820393</v>
      </c>
      <c r="G6977" s="15">
        <f t="shared" si="216"/>
        <v>0.26265210960103907</v>
      </c>
      <c r="H6977" s="15">
        <f t="shared" si="217"/>
        <v>0.44183410411932267</v>
      </c>
    </row>
    <row r="6978" spans="1:8">
      <c r="A6978" s="1">
        <v>6977</v>
      </c>
      <c r="B6978" s="444">
        <f>유형화!$F$71*hourly1!B6979/hourly1!$B$8763+유형화!$F$72*hourly1!C6979/hourly1!$C$8763+유형화!$F$73*hourly1!D6979/hourly1!$D$8763+유형화!$F$74*hourly1!E6979/hourly1!$E$8763</f>
        <v>264.39686486956123</v>
      </c>
      <c r="C6978" s="442">
        <f>hourly1!$F6979*유형화!$G$71/hourly1!$F$8763+유형화!$G$72*hourly1!$G6979/hourly1!$F$8763+유형화!$G$74*hourly1!I6979/hourly1!$I$8763</f>
        <v>1.7974813022666234</v>
      </c>
      <c r="D6978" s="14">
        <v>231.28592</v>
      </c>
      <c r="E6978" s="14">
        <v>59.715934000000082</v>
      </c>
      <c r="F6978" s="1">
        <v>724543</v>
      </c>
      <c r="G6978" s="15">
        <f t="shared" ref="G6978:G7041" si="218">D6978/$I$1</f>
        <v>0.26465988933613765</v>
      </c>
      <c r="H6978" s="15">
        <f t="shared" ref="H6978:H7041" si="219">G6978/(1-$H$1*(1-G6978))</f>
        <v>0.44438609581816313</v>
      </c>
    </row>
    <row r="6979" spans="1:8">
      <c r="A6979" s="1">
        <v>6978</v>
      </c>
      <c r="B6979" s="444">
        <f>유형화!$F$71*hourly1!B6980/hourly1!$B$8763+유형화!$F$72*hourly1!C6980/hourly1!$C$8763+유형화!$F$73*hourly1!D6980/hourly1!$D$8763+유형화!$F$74*hourly1!E6980/hourly1!$E$8763</f>
        <v>153.96058437627912</v>
      </c>
      <c r="C6979" s="442">
        <f>hourly1!$F6980*유형화!$G$71/hourly1!$F$8763+유형화!$G$72*hourly1!$G6980/hourly1!$F$8763+유형화!$G$74*hourly1!I6980/hourly1!$I$8763</f>
        <v>2.2754326275856682</v>
      </c>
      <c r="D6979" s="14">
        <v>235.411957</v>
      </c>
      <c r="E6979" s="14">
        <v>9.9565729999999881</v>
      </c>
      <c r="F6979" s="1">
        <v>867454</v>
      </c>
      <c r="G6979" s="15">
        <f t="shared" si="218"/>
        <v>0.26938130296917168</v>
      </c>
      <c r="H6979" s="15">
        <f t="shared" si="219"/>
        <v>0.45035012468823643</v>
      </c>
    </row>
    <row r="6980" spans="1:8">
      <c r="A6980" s="1">
        <v>6979</v>
      </c>
      <c r="B6980" s="444">
        <f>유형화!$F$71*hourly1!B6981/hourly1!$B$8763+유형화!$F$72*hourly1!C6981/hourly1!$C$8763+유형화!$F$73*hourly1!D6981/hourly1!$D$8763+유형화!$F$74*hourly1!E6981/hourly1!$E$8763</f>
        <v>119.69166928460368</v>
      </c>
      <c r="C6980" s="442">
        <f>hourly1!$F6981*유형화!$G$71/hourly1!$F$8763+유형화!$G$72*hourly1!$G6981/hourly1!$F$8763+유형화!$G$74*hourly1!I6981/hourly1!$I$8763</f>
        <v>1.7286205918757092</v>
      </c>
      <c r="D6980" s="14">
        <v>303.03168899999997</v>
      </c>
      <c r="E6980" s="14">
        <v>12.79045600000001</v>
      </c>
      <c r="F6980" s="1">
        <v>858534</v>
      </c>
      <c r="G6980" s="15">
        <f t="shared" si="218"/>
        <v>0.34675839011766424</v>
      </c>
      <c r="H6980" s="15">
        <f t="shared" si="219"/>
        <v>0.54120357055428725</v>
      </c>
    </row>
    <row r="6981" spans="1:8">
      <c r="A6981" s="1">
        <v>6980</v>
      </c>
      <c r="B6981" s="444">
        <f>유형화!$F$71*hourly1!B6982/hourly1!$B$8763+유형화!$F$72*hourly1!C6982/hourly1!$C$8763+유형화!$F$73*hourly1!D6982/hourly1!$D$8763+유형화!$F$74*hourly1!E6982/hourly1!$E$8763</f>
        <v>128.27889335365026</v>
      </c>
      <c r="C6981" s="442">
        <f>hourly1!$F6982*유형화!$G$71/hourly1!$F$8763+유형화!$G$72*hourly1!$G6982/hourly1!$F$8763+유형화!$G$74*hourly1!I6982/hourly1!$I$8763</f>
        <v>1.6473722189049413</v>
      </c>
      <c r="D6981" s="14">
        <v>278.60729900000001</v>
      </c>
      <c r="E6981" s="14">
        <v>6.3337440000000003</v>
      </c>
      <c r="F6981" s="1">
        <v>826863</v>
      </c>
      <c r="G6981" s="15">
        <f t="shared" si="218"/>
        <v>0.31880962283212144</v>
      </c>
      <c r="H6981" s="15">
        <f t="shared" si="219"/>
        <v>0.50981374070665464</v>
      </c>
    </row>
    <row r="6982" spans="1:8">
      <c r="A6982" s="1">
        <v>6981</v>
      </c>
      <c r="B6982" s="444">
        <f>유형화!$F$71*hourly1!B6983/hourly1!$B$8763+유형화!$F$72*hourly1!C6983/hourly1!$C$8763+유형화!$F$73*hourly1!D6983/hourly1!$D$8763+유형화!$F$74*hourly1!E6983/hourly1!$E$8763</f>
        <v>65.791014672155001</v>
      </c>
      <c r="C6982" s="442">
        <f>hourly1!$F6983*유형화!$G$71/hourly1!$F$8763+유형화!$G$72*hourly1!$G6983/hourly1!$F$8763+유형화!$G$74*hourly1!I6983/hourly1!$I$8763</f>
        <v>2.6253467341416554</v>
      </c>
      <c r="D6982" s="14">
        <v>267.42730499999999</v>
      </c>
      <c r="E6982" s="14">
        <v>5.6796880000000014</v>
      </c>
      <c r="F6982" s="1">
        <v>793072</v>
      </c>
      <c r="G6982" s="15">
        <f t="shared" si="218"/>
        <v>0.30601638416537214</v>
      </c>
      <c r="H6982" s="15">
        <f t="shared" si="219"/>
        <v>0.49492467128442275</v>
      </c>
    </row>
    <row r="6983" spans="1:8">
      <c r="A6983" s="1">
        <v>6982</v>
      </c>
      <c r="B6983" s="444">
        <f>유형화!$F$71*hourly1!B6984/hourly1!$B$8763+유형화!$F$72*hourly1!C6984/hourly1!$C$8763+유형화!$F$73*hourly1!D6984/hourly1!$D$8763+유형화!$F$74*hourly1!E6984/hourly1!$E$8763</f>
        <v>64.360905915627157</v>
      </c>
      <c r="C6983" s="442">
        <f>hourly1!$F6984*유형화!$G$71/hourly1!$F$8763+유형화!$G$72*hourly1!$G6984/hourly1!$F$8763+유형화!$G$74*hourly1!I6984/hourly1!$I$8763</f>
        <v>0.46019922045355999</v>
      </c>
      <c r="D6983" s="14">
        <v>190.69406699999999</v>
      </c>
      <c r="E6983" s="14">
        <v>0.84455199999999986</v>
      </c>
      <c r="F6983" s="1">
        <v>858559</v>
      </c>
      <c r="G6983" s="15">
        <f t="shared" si="218"/>
        <v>0.21821073530666293</v>
      </c>
      <c r="H6983" s="15">
        <f t="shared" si="219"/>
        <v>0.38281516991917436</v>
      </c>
    </row>
    <row r="6984" spans="1:8">
      <c r="A6984" s="1">
        <v>6983</v>
      </c>
      <c r="B6984" s="444">
        <f>유형화!$F$71*hourly1!B6985/hourly1!$B$8763+유형화!$F$72*hourly1!C6985/hourly1!$C$8763+유형화!$F$73*hourly1!D6985/hourly1!$D$8763+유형화!$F$74*hourly1!E6985/hourly1!$E$8763</f>
        <v>62.947305877462313</v>
      </c>
      <c r="C6984" s="442">
        <f>hourly1!$F6985*유형화!$G$71/hourly1!$F$8763+유형화!$G$72*hourly1!$G6985/hourly1!$F$8763+유형화!$G$74*hourly1!I6985/hourly1!$I$8763</f>
        <v>0.35326801289583731</v>
      </c>
      <c r="D6984" s="14">
        <v>149.07221000000001</v>
      </c>
      <c r="E6984" s="14">
        <v>0.18024000000000001</v>
      </c>
      <c r="F6984" s="1">
        <v>880966</v>
      </c>
      <c r="G6984" s="15">
        <f t="shared" si="218"/>
        <v>0.17058295032267196</v>
      </c>
      <c r="H6984" s="15">
        <f t="shared" si="219"/>
        <v>0.3136750303488246</v>
      </c>
    </row>
    <row r="6985" spans="1:8">
      <c r="A6985" s="1">
        <v>6984</v>
      </c>
      <c r="B6985" s="444">
        <f>유형화!$F$71*hourly1!B6986/hourly1!$B$8763+유형화!$F$72*hourly1!C6986/hourly1!$C$8763+유형화!$F$73*hourly1!D6986/hourly1!$D$8763+유형화!$F$74*hourly1!E6986/hourly1!$E$8763</f>
        <v>61.250398245471168</v>
      </c>
      <c r="C6985" s="442">
        <f>hourly1!$F6986*유형화!$G$71/hourly1!$F$8763+유형화!$G$72*hourly1!$G6986/hourly1!$F$8763+유형화!$G$74*hourly1!I6986/hourly1!$I$8763</f>
        <v>0.32133308453889387</v>
      </c>
      <c r="D6985" s="14">
        <v>141.95695000000001</v>
      </c>
      <c r="E6985" s="14">
        <v>0.17904</v>
      </c>
      <c r="F6985" s="1">
        <v>930711</v>
      </c>
      <c r="G6985" s="15">
        <f t="shared" si="218"/>
        <v>0.16244097642215155</v>
      </c>
      <c r="H6985" s="15">
        <f t="shared" si="219"/>
        <v>0.30118332092997607</v>
      </c>
    </row>
    <row r="6986" spans="1:8">
      <c r="A6986" s="1">
        <v>6985</v>
      </c>
      <c r="B6986" s="444">
        <f>유형화!$F$71*hourly1!B6987/hourly1!$B$8763+유형화!$F$72*hourly1!C6987/hourly1!$C$8763+유형화!$F$73*hourly1!D6987/hourly1!$D$8763+유형화!$F$74*hourly1!E6987/hourly1!$E$8763</f>
        <v>61.404437536519794</v>
      </c>
      <c r="C6986" s="442">
        <f>hourly1!$F6987*유형화!$G$71/hourly1!$F$8763+유형화!$G$72*hourly1!$G6987/hourly1!$F$8763+유형화!$G$74*hourly1!I6987/hourly1!$I$8763</f>
        <v>0.26214117531539471</v>
      </c>
      <c r="D6986" s="14">
        <v>140.259647</v>
      </c>
      <c r="E6986" s="14">
        <v>0.14088000000000001</v>
      </c>
      <c r="F6986" s="1">
        <v>867775</v>
      </c>
      <c r="G6986" s="15">
        <f t="shared" si="218"/>
        <v>0.16049875692106866</v>
      </c>
      <c r="H6986" s="15">
        <f t="shared" si="219"/>
        <v>0.29817279416626025</v>
      </c>
    </row>
    <row r="6987" spans="1:8">
      <c r="A6987" s="1">
        <v>6986</v>
      </c>
      <c r="B6987" s="444">
        <f>유형화!$F$71*hourly1!B6988/hourly1!$B$8763+유형화!$F$72*hourly1!C6988/hourly1!$C$8763+유형화!$F$73*hourly1!D6988/hourly1!$D$8763+유형화!$F$74*hourly1!E6988/hourly1!$E$8763</f>
        <v>61.364927704545032</v>
      </c>
      <c r="C6987" s="442">
        <f>hourly1!$F6988*유형화!$G$71/hourly1!$F$8763+유형화!$G$72*hourly1!$G6988/hourly1!$F$8763+유형화!$G$74*hourly1!I6988/hourly1!$I$8763</f>
        <v>0.26653489968624389</v>
      </c>
      <c r="D6987" s="14">
        <v>122.167693</v>
      </c>
      <c r="E6987" s="14">
        <v>0.47720000000000001</v>
      </c>
      <c r="F6987" s="1">
        <v>782251</v>
      </c>
      <c r="G6987" s="15">
        <f t="shared" si="218"/>
        <v>0.13979618002613925</v>
      </c>
      <c r="H6987" s="15">
        <f t="shared" si="219"/>
        <v>0.26532433234403202</v>
      </c>
    </row>
    <row r="6988" spans="1:8">
      <c r="A6988" s="1">
        <v>6987</v>
      </c>
      <c r="B6988" s="444">
        <f>유형화!$F$71*hourly1!B6989/hourly1!$B$8763+유형화!$F$72*hourly1!C6989/hourly1!$C$8763+유형화!$F$73*hourly1!D6989/hourly1!$D$8763+유형화!$F$74*hourly1!E6989/hourly1!$E$8763</f>
        <v>61.519428677033559</v>
      </c>
      <c r="C6988" s="442">
        <f>hourly1!$F6989*유형화!$G$71/hourly1!$F$8763+유형화!$G$72*hourly1!$G6989/hourly1!$F$8763+유형화!$G$74*hourly1!I6989/hourly1!$I$8763</f>
        <v>0.24953545623672951</v>
      </c>
      <c r="D6988" s="14">
        <v>114.586688</v>
      </c>
      <c r="E6988" s="14">
        <v>0.42168</v>
      </c>
      <c r="F6988" s="1">
        <v>634680</v>
      </c>
      <c r="G6988" s="15">
        <f t="shared" si="218"/>
        <v>0.13112125530803834</v>
      </c>
      <c r="H6988" s="15">
        <f t="shared" si="219"/>
        <v>0.25113400455118079</v>
      </c>
    </row>
    <row r="6989" spans="1:8">
      <c r="A6989" s="1">
        <v>6988</v>
      </c>
      <c r="B6989" s="444">
        <f>유형화!$F$71*hourly1!B6990/hourly1!$B$8763+유형화!$F$72*hourly1!C6990/hourly1!$C$8763+유형화!$F$73*hourly1!D6990/hourly1!$D$8763+유형화!$F$74*hourly1!E6990/hourly1!$E$8763</f>
        <v>61.628468455235989</v>
      </c>
      <c r="C6989" s="442">
        <f>hourly1!$F6990*유형화!$G$71/hourly1!$F$8763+유형화!$G$72*hourly1!$G6990/hourly1!$F$8763+유형화!$G$74*hourly1!I6990/hourly1!$I$8763</f>
        <v>0.23780457070490096</v>
      </c>
      <c r="D6989" s="14">
        <v>115.170829</v>
      </c>
      <c r="E6989" s="14">
        <v>0</v>
      </c>
      <c r="F6989" s="1">
        <v>512223</v>
      </c>
      <c r="G6989" s="15">
        <f t="shared" si="218"/>
        <v>0.1317896863669489</v>
      </c>
      <c r="H6989" s="15">
        <f t="shared" si="219"/>
        <v>0.252236630708295</v>
      </c>
    </row>
    <row r="6990" spans="1:8">
      <c r="A6990" s="1">
        <v>6989</v>
      </c>
      <c r="B6990" s="444">
        <f>유형화!$F$71*hourly1!B6991/hourly1!$B$8763+유형화!$F$72*hourly1!C6991/hourly1!$C$8763+유형화!$F$73*hourly1!D6991/hourly1!$D$8763+유형화!$F$74*hourly1!E6991/hourly1!$E$8763</f>
        <v>61.699401480214618</v>
      </c>
      <c r="C6990" s="442">
        <f>hourly1!$F6991*유형화!$G$71/hourly1!$F$8763+유형화!$G$72*hourly1!$G6991/hourly1!$F$8763+유형화!$G$74*hourly1!I6991/hourly1!$I$8763</f>
        <v>0.23784123939864876</v>
      </c>
      <c r="D6990" s="14">
        <v>106.91815099999999</v>
      </c>
      <c r="E6990" s="14">
        <v>8.0000000000000007E-5</v>
      </c>
      <c r="F6990" s="1">
        <v>571933</v>
      </c>
      <c r="G6990" s="15">
        <f t="shared" si="218"/>
        <v>0.12234616794521887</v>
      </c>
      <c r="H6990" s="15">
        <f t="shared" si="219"/>
        <v>0.23651351300903251</v>
      </c>
    </row>
    <row r="6991" spans="1:8">
      <c r="A6991" s="1">
        <v>6990</v>
      </c>
      <c r="B6991" s="444">
        <f>유형화!$F$71*hourly1!B6992/hourly1!$B$8763+유형화!$F$72*hourly1!C6992/hourly1!$C$8763+유형화!$F$73*hourly1!D6992/hourly1!$D$8763+유형화!$F$74*hourly1!E6992/hourly1!$E$8763</f>
        <v>63.547203198445011</v>
      </c>
      <c r="C6991" s="442">
        <f>hourly1!$F6992*유형화!$G$71/hourly1!$F$8763+유형화!$G$72*hourly1!$G6992/hourly1!$F$8763+유형화!$G$74*hourly1!I6992/hourly1!$I$8763</f>
        <v>0.27544897765035137</v>
      </c>
      <c r="D6991" s="14">
        <v>104.608402</v>
      </c>
      <c r="E6991" s="14">
        <v>0</v>
      </c>
      <c r="F6991" s="1">
        <v>884722</v>
      </c>
      <c r="G6991" s="15">
        <f t="shared" si="218"/>
        <v>0.11970312804579804</v>
      </c>
      <c r="H6991" s="15">
        <f t="shared" si="219"/>
        <v>0.23205623660744876</v>
      </c>
    </row>
    <row r="6992" spans="1:8">
      <c r="A6992" s="1">
        <v>6991</v>
      </c>
      <c r="B6992" s="444">
        <f>유형화!$F$71*hourly1!B6993/hourly1!$B$8763+유형화!$F$72*hourly1!C6993/hourly1!$C$8763+유형화!$F$73*hourly1!D6993/hourly1!$D$8763+유형화!$F$74*hourly1!E6993/hourly1!$E$8763</f>
        <v>75.058529516061341</v>
      </c>
      <c r="C6992" s="442">
        <f>hourly1!$F6993*유형화!$G$71/hourly1!$F$8763+유형화!$G$72*hourly1!$G6993/hourly1!$F$8763+유형화!$G$74*hourly1!I6993/hourly1!$I$8763</f>
        <v>4.4652479864177783</v>
      </c>
      <c r="D6992" s="14">
        <v>97.474816000000004</v>
      </c>
      <c r="E6992" s="14">
        <v>0.59328700000000045</v>
      </c>
      <c r="F6992" s="1">
        <v>901947</v>
      </c>
      <c r="G6992" s="15">
        <f t="shared" si="218"/>
        <v>0.11154018375014087</v>
      </c>
      <c r="H6992" s="15">
        <f t="shared" si="219"/>
        <v>0.21813007938905055</v>
      </c>
    </row>
    <row r="6993" spans="1:8">
      <c r="A6993" s="1">
        <v>6992</v>
      </c>
      <c r="B6993" s="444">
        <f>유형화!$F$71*hourly1!B6994/hourly1!$B$8763+유형화!$F$72*hourly1!C6994/hourly1!$C$8763+유형화!$F$73*hourly1!D6994/hourly1!$D$8763+유형화!$F$74*hourly1!E6994/hourly1!$E$8763</f>
        <v>112.05426143286229</v>
      </c>
      <c r="C6993" s="442">
        <f>hourly1!$F6994*유형화!$G$71/hourly1!$F$8763+유형화!$G$72*hourly1!$G6994/hourly1!$F$8763+유형화!$G$74*hourly1!I6994/hourly1!$I$8763</f>
        <v>4.5854164294464823</v>
      </c>
      <c r="D6993" s="14">
        <v>96.850035999999989</v>
      </c>
      <c r="E6993" s="14">
        <v>84.319838000000075</v>
      </c>
      <c r="F6993" s="1">
        <v>935990</v>
      </c>
      <c r="G6993" s="15">
        <f t="shared" si="218"/>
        <v>0.11082524958700878</v>
      </c>
      <c r="H6993" s="15">
        <f t="shared" si="219"/>
        <v>0.21689873068296461</v>
      </c>
    </row>
    <row r="6994" spans="1:8">
      <c r="A6994" s="1">
        <v>6993</v>
      </c>
      <c r="B6994" s="444">
        <f>유형화!$F$71*hourly1!B6995/hourly1!$B$8763+유형화!$F$72*hourly1!C6995/hourly1!$C$8763+유형화!$F$73*hourly1!D6995/hourly1!$D$8763+유형화!$F$74*hourly1!E6995/hourly1!$E$8763</f>
        <v>112.02364507588911</v>
      </c>
      <c r="C6994" s="442">
        <f>hourly1!$F6995*유형화!$G$71/hourly1!$F$8763+유형화!$G$72*hourly1!$G6995/hourly1!$F$8763+유형화!$G$74*hourly1!I6995/hourly1!$I$8763</f>
        <v>3.8749002699388519</v>
      </c>
      <c r="D6994" s="14">
        <v>87.482599000000008</v>
      </c>
      <c r="E6994" s="14">
        <v>360.00022399999989</v>
      </c>
      <c r="F6994" s="1">
        <v>871277</v>
      </c>
      <c r="G6994" s="15">
        <f t="shared" si="218"/>
        <v>0.10010611528007286</v>
      </c>
      <c r="H6994" s="15">
        <f t="shared" si="219"/>
        <v>0.19820702424442244</v>
      </c>
    </row>
    <row r="6995" spans="1:8">
      <c r="A6995" s="1">
        <v>6994</v>
      </c>
      <c r="B6995" s="444">
        <f>유형화!$F$71*hourly1!B6996/hourly1!$B$8763+유형화!$F$72*hourly1!C6996/hourly1!$C$8763+유형화!$F$73*hourly1!D6996/hourly1!$D$8763+유형화!$F$74*hourly1!E6996/hourly1!$E$8763</f>
        <v>114.40257249600587</v>
      </c>
      <c r="C6995" s="442">
        <f>hourly1!$F6996*유형화!$G$71/hourly1!$F$8763+유형화!$G$72*hourly1!$G6996/hourly1!$F$8763+유형화!$G$74*hourly1!I6996/hourly1!$I$8763</f>
        <v>2.7721876590585741</v>
      </c>
      <c r="D6995" s="14">
        <v>70.870764000000008</v>
      </c>
      <c r="E6995" s="14">
        <v>654.43793500000015</v>
      </c>
      <c r="F6995" s="1">
        <v>849505</v>
      </c>
      <c r="G6995" s="15">
        <f t="shared" si="218"/>
        <v>8.109723478803868E-2</v>
      </c>
      <c r="H6995" s="15">
        <f t="shared" si="219"/>
        <v>0.16396414139691562</v>
      </c>
    </row>
    <row r="6996" spans="1:8">
      <c r="A6996" s="1">
        <v>6995</v>
      </c>
      <c r="B6996" s="444">
        <f>유형화!$F$71*hourly1!B6997/hourly1!$B$8763+유형화!$F$72*hourly1!C6997/hourly1!$C$8763+유형화!$F$73*hourly1!D6997/hourly1!$D$8763+유형화!$F$74*hourly1!E6997/hourly1!$E$8763</f>
        <v>117.52399013447457</v>
      </c>
      <c r="C6996" s="442">
        <f>hourly1!$F6997*유형화!$G$71/hourly1!$F$8763+유형화!$G$72*hourly1!$G6997/hourly1!$F$8763+유형화!$G$74*hourly1!I6997/hourly1!$I$8763</f>
        <v>1.7842352663091356</v>
      </c>
      <c r="D6996" s="14">
        <v>70.632756999999998</v>
      </c>
      <c r="E6996" s="14">
        <v>871.64945899999861</v>
      </c>
      <c r="F6996" s="1">
        <v>848236</v>
      </c>
      <c r="G6996" s="15">
        <f t="shared" si="218"/>
        <v>8.082488398397232E-2</v>
      </c>
      <c r="H6996" s="15">
        <f t="shared" si="219"/>
        <v>0.16346300218039164</v>
      </c>
    </row>
    <row r="6997" spans="1:8">
      <c r="A6997" s="1">
        <v>6996</v>
      </c>
      <c r="B6997" s="444">
        <f>유형화!$F$71*hourly1!B6998/hourly1!$B$8763+유형화!$F$72*hourly1!C6998/hourly1!$C$8763+유형화!$F$73*hourly1!D6998/hourly1!$D$8763+유형화!$F$74*hourly1!E6998/hourly1!$E$8763</f>
        <v>116.16632568826384</v>
      </c>
      <c r="C6997" s="442">
        <f>hourly1!$F6998*유형화!$G$71/hourly1!$F$8763+유형화!$G$72*hourly1!$G6998/hourly1!$F$8763+유형화!$G$74*hourly1!I6998/hourly1!$I$8763</f>
        <v>1.2263461886198717</v>
      </c>
      <c r="D6997" s="14">
        <v>73.654897000000005</v>
      </c>
      <c r="E6997" s="14">
        <v>957.60546699999998</v>
      </c>
      <c r="F6997" s="1">
        <v>846778</v>
      </c>
      <c r="G6997" s="15">
        <f t="shared" si="218"/>
        <v>8.4283111090742657E-2</v>
      </c>
      <c r="H6997" s="15">
        <f t="shared" si="219"/>
        <v>0.16980385075850937</v>
      </c>
    </row>
    <row r="6998" spans="1:8">
      <c r="A6998" s="1">
        <v>6997</v>
      </c>
      <c r="B6998" s="444">
        <f>유형화!$F$71*hourly1!B6999/hourly1!$B$8763+유형화!$F$72*hourly1!C6999/hourly1!$C$8763+유형화!$F$73*hourly1!D6999/hourly1!$D$8763+유형화!$F$74*hourly1!E6999/hourly1!$E$8763</f>
        <v>122.01701721917655</v>
      </c>
      <c r="C6998" s="442">
        <f>hourly1!$F6999*유형화!$G$71/hourly1!$F$8763+유형화!$G$72*hourly1!$G6999/hourly1!$F$8763+유형화!$G$74*hourly1!I6999/hourly1!$I$8763</f>
        <v>0.62213330566103164</v>
      </c>
      <c r="D6998" s="14">
        <v>70.484785000000002</v>
      </c>
      <c r="E6998" s="14">
        <v>879.81133000000113</v>
      </c>
      <c r="F6998" s="1">
        <v>866243</v>
      </c>
      <c r="G6998" s="15">
        <f t="shared" si="218"/>
        <v>8.0655560001151205E-2</v>
      </c>
      <c r="H6998" s="15">
        <f t="shared" si="219"/>
        <v>0.16315128441344612</v>
      </c>
    </row>
    <row r="6999" spans="1:8">
      <c r="A6999" s="1">
        <v>6998</v>
      </c>
      <c r="B6999" s="444">
        <f>유형화!$F$71*hourly1!B7000/hourly1!$B$8763+유형화!$F$72*hourly1!C7000/hourly1!$C$8763+유형화!$F$73*hourly1!D7000/hourly1!$D$8763+유형화!$F$74*hourly1!E7000/hourly1!$E$8763</f>
        <v>110.02323821342949</v>
      </c>
      <c r="C6999" s="442">
        <f>hourly1!$F7000*유형화!$G$71/hourly1!$F$8763+유형화!$G$72*hourly1!$G7000/hourly1!$F$8763+유형화!$G$74*hourly1!I7000/hourly1!$I$8763</f>
        <v>0.54003250778960643</v>
      </c>
      <c r="D6999" s="14">
        <v>74.199250000000021</v>
      </c>
      <c r="E6999" s="14">
        <v>714.48222699999974</v>
      </c>
      <c r="F6999" s="1">
        <v>859463</v>
      </c>
      <c r="G6999" s="15">
        <f t="shared" si="218"/>
        <v>8.4906012842564813E-2</v>
      </c>
      <c r="H6999" s="15">
        <f t="shared" si="219"/>
        <v>0.17094081384039297</v>
      </c>
    </row>
    <row r="7000" spans="1:8">
      <c r="A7000" s="1">
        <v>6999</v>
      </c>
      <c r="B7000" s="444">
        <f>유형화!$F$71*hourly1!B7001/hourly1!$B$8763+유형화!$F$72*hourly1!C7001/hourly1!$C$8763+유형화!$F$73*hourly1!D7001/hourly1!$D$8763+유형화!$F$74*hourly1!E7001/hourly1!$E$8763</f>
        <v>110.90688095538248</v>
      </c>
      <c r="C7000" s="442">
        <f>hourly1!$F7001*유형화!$G$71/hourly1!$F$8763+유형화!$G$72*hourly1!$G7001/hourly1!$F$8763+유형화!$G$74*hourly1!I7001/hourly1!$I$8763</f>
        <v>0.47686970497716263</v>
      </c>
      <c r="D7000" s="14">
        <v>84.73388700000001</v>
      </c>
      <c r="E7000" s="14">
        <v>567.39371600000004</v>
      </c>
      <c r="F7000" s="1">
        <v>843344</v>
      </c>
      <c r="G7000" s="15">
        <f t="shared" si="218"/>
        <v>9.696077113747692E-2</v>
      </c>
      <c r="H7000" s="15">
        <f t="shared" si="219"/>
        <v>0.19263917253613932</v>
      </c>
    </row>
    <row r="7001" spans="1:8">
      <c r="A7001" s="1">
        <v>7000</v>
      </c>
      <c r="B7001" s="444">
        <f>유형화!$F$71*hourly1!B7002/hourly1!$B$8763+유형화!$F$72*hourly1!C7002/hourly1!$C$8763+유형화!$F$73*hourly1!D7002/hourly1!$D$8763+유형화!$F$74*hourly1!E7002/hourly1!$E$8763</f>
        <v>109.51760215119664</v>
      </c>
      <c r="C7001" s="442">
        <f>hourly1!$F7002*유형화!$G$71/hourly1!$F$8763+유형화!$G$72*hourly1!$G7002/hourly1!$F$8763+유형화!$G$74*hourly1!I7002/hourly1!$I$8763</f>
        <v>0.43353765768748187</v>
      </c>
      <c r="D7001" s="14">
        <v>93.90078699999998</v>
      </c>
      <c r="E7001" s="14">
        <v>403.50782499999968</v>
      </c>
      <c r="F7001" s="1">
        <v>860002</v>
      </c>
      <c r="G7001" s="15">
        <f t="shared" si="218"/>
        <v>0.10745043146593718</v>
      </c>
      <c r="H7001" s="15">
        <f t="shared" si="219"/>
        <v>0.21106051665929257</v>
      </c>
    </row>
    <row r="7002" spans="1:8">
      <c r="A7002" s="1">
        <v>7001</v>
      </c>
      <c r="B7002" s="444">
        <f>유형화!$F$71*hourly1!B7003/hourly1!$B$8763+유형화!$F$72*hourly1!C7003/hourly1!$C$8763+유형화!$F$73*hourly1!D7003/hourly1!$D$8763+유형화!$F$74*hourly1!E7003/hourly1!$E$8763</f>
        <v>108.16077810948197</v>
      </c>
      <c r="C7002" s="442">
        <f>hourly1!$F7003*유형화!$G$71/hourly1!$F$8763+유형화!$G$72*hourly1!$G7003/hourly1!$F$8763+유형화!$G$74*hourly1!I7003/hourly1!$I$8763</f>
        <v>0.85704542516540183</v>
      </c>
      <c r="D7002" s="14">
        <v>102.02376700000001</v>
      </c>
      <c r="E7002" s="14">
        <v>210.6930720000002</v>
      </c>
      <c r="F7002" s="1">
        <v>870339</v>
      </c>
      <c r="G7002" s="15">
        <f t="shared" si="218"/>
        <v>0.11674553679651531</v>
      </c>
      <c r="H7002" s="15">
        <f t="shared" si="219"/>
        <v>0.22703861559620292</v>
      </c>
    </row>
    <row r="7003" spans="1:8">
      <c r="A7003" s="1">
        <v>7002</v>
      </c>
      <c r="B7003" s="444">
        <f>유형화!$F$71*hourly1!B7004/hourly1!$B$8763+유형화!$F$72*hourly1!C7004/hourly1!$C$8763+유형화!$F$73*hourly1!D7004/hourly1!$D$8763+유형화!$F$74*hourly1!E7004/hourly1!$E$8763</f>
        <v>107.55588635753321</v>
      </c>
      <c r="C7003" s="442">
        <f>hourly1!$F7004*유형화!$G$71/hourly1!$F$8763+유형화!$G$72*hourly1!$G7004/hourly1!$F$8763+유형화!$G$74*hourly1!I7004/hourly1!$I$8763</f>
        <v>1.322414010453854</v>
      </c>
      <c r="D7003" s="14">
        <v>97.881029000000012</v>
      </c>
      <c r="E7003" s="14">
        <v>36.789060000000021</v>
      </c>
      <c r="F7003" s="1">
        <v>872073</v>
      </c>
      <c r="G7003" s="15">
        <f t="shared" si="218"/>
        <v>0.11200501225170682</v>
      </c>
      <c r="H7003" s="15">
        <f t="shared" si="219"/>
        <v>0.21892964956983285</v>
      </c>
    </row>
    <row r="7004" spans="1:8">
      <c r="A7004" s="1">
        <v>7003</v>
      </c>
      <c r="B7004" s="444">
        <f>유형화!$F$71*hourly1!B7005/hourly1!$B$8763+유형화!$F$72*hourly1!C7005/hourly1!$C$8763+유형화!$F$73*hourly1!D7005/hourly1!$D$8763+유형화!$F$74*hourly1!E7005/hourly1!$E$8763</f>
        <v>118.39122808873796</v>
      </c>
      <c r="C7004" s="442">
        <f>hourly1!$F7005*유형화!$G$71/hourly1!$F$8763+유형화!$G$72*hourly1!$G7005/hourly1!$F$8763+유형화!$G$74*hourly1!I7005/hourly1!$I$8763</f>
        <v>0.89574776466846884</v>
      </c>
      <c r="D7004" s="14">
        <v>133.11832999999999</v>
      </c>
      <c r="E7004" s="14">
        <v>16.937369</v>
      </c>
      <c r="F7004" s="1">
        <v>851063</v>
      </c>
      <c r="G7004" s="15">
        <f t="shared" si="218"/>
        <v>0.1523269660617968</v>
      </c>
      <c r="H7004" s="15">
        <f t="shared" si="219"/>
        <v>0.2853741507638291</v>
      </c>
    </row>
    <row r="7005" spans="1:8">
      <c r="A7005" s="1">
        <v>7004</v>
      </c>
      <c r="B7005" s="444">
        <f>유형화!$F$71*hourly1!B7006/hourly1!$B$8763+유형화!$F$72*hourly1!C7006/hourly1!$C$8763+유형화!$F$73*hourly1!D7006/hourly1!$D$8763+유형화!$F$74*hourly1!E7006/hourly1!$E$8763</f>
        <v>127.10128106211802</v>
      </c>
      <c r="C7005" s="442">
        <f>hourly1!$F7006*유형화!$G$71/hourly1!$F$8763+유형화!$G$72*hourly1!$G7006/hourly1!$F$8763+유형화!$G$74*hourly1!I7006/hourly1!$I$8763</f>
        <v>0.86913460457813962</v>
      </c>
      <c r="D7005" s="14">
        <v>120.251829</v>
      </c>
      <c r="E7005" s="14">
        <v>18.863396000000002</v>
      </c>
      <c r="F7005" s="1">
        <v>827701</v>
      </c>
      <c r="G7005" s="15">
        <f t="shared" si="218"/>
        <v>0.13760386172927497</v>
      </c>
      <c r="H7005" s="15">
        <f t="shared" si="219"/>
        <v>0.26176249002919272</v>
      </c>
    </row>
    <row r="7006" spans="1:8">
      <c r="A7006" s="1">
        <v>7005</v>
      </c>
      <c r="B7006" s="444">
        <f>유형화!$F$71*hourly1!B7007/hourly1!$B$8763+유형화!$F$72*hourly1!C7007/hourly1!$C$8763+유형화!$F$73*hourly1!D7007/hourly1!$D$8763+유형화!$F$74*hourly1!E7007/hourly1!$E$8763</f>
        <v>64.978458944800138</v>
      </c>
      <c r="C7006" s="442">
        <f>hourly1!$F7007*유형화!$G$71/hourly1!$F$8763+유형화!$G$72*hourly1!$G7007/hourly1!$F$8763+유형화!$G$74*hourly1!I7007/hourly1!$I$8763</f>
        <v>2.0181997852810851</v>
      </c>
      <c r="D7006" s="14">
        <v>103.89188900000001</v>
      </c>
      <c r="E7006" s="14">
        <v>18.762927999999999</v>
      </c>
      <c r="F7006" s="1">
        <v>862114</v>
      </c>
      <c r="G7006" s="15">
        <f t="shared" si="218"/>
        <v>0.11888322404434433</v>
      </c>
      <c r="H7006" s="15">
        <f t="shared" si="219"/>
        <v>0.23066842396634177</v>
      </c>
    </row>
    <row r="7007" spans="1:8">
      <c r="A7007" s="1">
        <v>7006</v>
      </c>
      <c r="B7007" s="444">
        <f>유형화!$F$71*hourly1!B7008/hourly1!$B$8763+유형화!$F$72*hourly1!C7008/hourly1!$C$8763+유형화!$F$73*hourly1!D7008/hourly1!$D$8763+유형화!$F$74*hourly1!E7008/hourly1!$E$8763</f>
        <v>63.812049641958225</v>
      </c>
      <c r="C7007" s="442">
        <f>hourly1!$F7008*유형화!$G$71/hourly1!$F$8763+유형화!$G$72*hourly1!$G7008/hourly1!$F$8763+유형화!$G$74*hourly1!I7008/hourly1!$I$8763</f>
        <v>0.41645713568179266</v>
      </c>
      <c r="D7007" s="14">
        <v>61.363910000000011</v>
      </c>
      <c r="E7007" s="14">
        <v>12.999888</v>
      </c>
      <c r="F7007" s="1">
        <v>867581</v>
      </c>
      <c r="G7007" s="15">
        <f t="shared" si="218"/>
        <v>7.021856596299815E-2</v>
      </c>
      <c r="H7007" s="15">
        <f t="shared" si="219"/>
        <v>0.14370786214328413</v>
      </c>
    </row>
    <row r="7008" spans="1:8">
      <c r="A7008" s="1">
        <v>7007</v>
      </c>
      <c r="B7008" s="444">
        <f>유형화!$F$71*hourly1!B7009/hourly1!$B$8763+유형화!$F$72*hourly1!C7009/hourly1!$C$8763+유형화!$F$73*hourly1!D7009/hourly1!$D$8763+유형화!$F$74*hourly1!E7009/hourly1!$E$8763</f>
        <v>62.584550506711999</v>
      </c>
      <c r="C7008" s="442">
        <f>hourly1!$F7009*유형화!$G$71/hourly1!$F$8763+유형화!$G$72*hourly1!$G7009/hourly1!$F$8763+유형화!$G$74*hourly1!I7009/hourly1!$I$8763</f>
        <v>0.37986837968634801</v>
      </c>
      <c r="D7008" s="14">
        <v>41.417741000000007</v>
      </c>
      <c r="E7008" s="14">
        <v>5.3940479999999997</v>
      </c>
      <c r="F7008" s="1">
        <v>886862</v>
      </c>
      <c r="G7008" s="15">
        <f t="shared" si="218"/>
        <v>4.7394215564928524E-2</v>
      </c>
      <c r="H7008" s="15">
        <f t="shared" si="219"/>
        <v>9.9553704894231265E-2</v>
      </c>
    </row>
    <row r="7009" spans="1:8">
      <c r="A7009" s="1">
        <v>7008</v>
      </c>
      <c r="B7009" s="444">
        <f>유형화!$F$71*hourly1!B7010/hourly1!$B$8763+유형화!$F$72*hourly1!C7010/hourly1!$C$8763+유형화!$F$73*hourly1!D7010/hourly1!$D$8763+유형화!$F$74*hourly1!E7010/hourly1!$E$8763</f>
        <v>61.153387432910144</v>
      </c>
      <c r="C7009" s="442">
        <f>hourly1!$F7010*유형화!$G$71/hourly1!$F$8763+유형화!$G$72*hourly1!$G7010/hourly1!$F$8763+유형화!$G$74*hourly1!I7010/hourly1!$I$8763</f>
        <v>0.31597375123268556</v>
      </c>
      <c r="D7009" s="14">
        <v>39.959502999999998</v>
      </c>
      <c r="E7009" s="14">
        <v>0.94791999999999998</v>
      </c>
      <c r="F7009" s="1">
        <v>912909</v>
      </c>
      <c r="G7009" s="15">
        <f t="shared" si="218"/>
        <v>4.5725557534618017E-2</v>
      </c>
      <c r="H7009" s="15">
        <f t="shared" si="219"/>
        <v>9.6234133047797529E-2</v>
      </c>
    </row>
    <row r="7010" spans="1:8">
      <c r="A7010" s="1">
        <v>7009</v>
      </c>
      <c r="B7010" s="444">
        <f>유형화!$F$71*hourly1!B7011/hourly1!$B$8763+유형화!$F$72*hourly1!C7011/hourly1!$C$8763+유형화!$F$73*hourly1!D7011/hourly1!$D$8763+유형화!$F$74*hourly1!E7011/hourly1!$E$8763</f>
        <v>61.503471812266689</v>
      </c>
      <c r="C7010" s="442">
        <f>hourly1!$F7011*유형화!$G$71/hourly1!$F$8763+유형화!$G$72*hourly1!$G7011/hourly1!$F$8763+유형화!$G$74*hourly1!I7011/hourly1!$I$8763</f>
        <v>0.27602288345049769</v>
      </c>
      <c r="D7010" s="14">
        <v>45.139718999999999</v>
      </c>
      <c r="E7010" s="14">
        <v>0.192</v>
      </c>
      <c r="F7010" s="1">
        <v>852108</v>
      </c>
      <c r="G7010" s="15">
        <f t="shared" si="218"/>
        <v>5.1653265513111869E-2</v>
      </c>
      <c r="H7010" s="15">
        <f t="shared" si="219"/>
        <v>0.10796877473224106</v>
      </c>
    </row>
    <row r="7011" spans="1:8">
      <c r="A7011" s="1">
        <v>7010</v>
      </c>
      <c r="B7011" s="444">
        <f>유형화!$F$71*hourly1!B7012/hourly1!$B$8763+유형화!$F$72*hourly1!C7012/hourly1!$C$8763+유형화!$F$73*hourly1!D7012/hourly1!$D$8763+유형화!$F$74*hourly1!E7012/hourly1!$E$8763</f>
        <v>61.66873934020937</v>
      </c>
      <c r="C7011" s="442">
        <f>hourly1!$F7012*유형화!$G$71/hourly1!$F$8763+유형화!$G$72*hourly1!$G7012/hourly1!$F$8763+유형화!$G$74*hourly1!I7012/hourly1!$I$8763</f>
        <v>0.26147030119178183</v>
      </c>
      <c r="D7011" s="14">
        <v>48.307467000000003</v>
      </c>
      <c r="E7011" s="14">
        <v>0.63695999999999997</v>
      </c>
      <c r="F7011" s="1">
        <v>756650</v>
      </c>
      <c r="G7011" s="15">
        <f t="shared" si="218"/>
        <v>5.5278111483522741E-2</v>
      </c>
      <c r="H7011" s="15">
        <f t="shared" si="219"/>
        <v>0.11506613392245314</v>
      </c>
    </row>
    <row r="7012" spans="1:8">
      <c r="A7012" s="1">
        <v>7011</v>
      </c>
      <c r="B7012" s="444">
        <f>유형화!$F$71*hourly1!B7013/hourly1!$B$8763+유형화!$F$72*hourly1!C7013/hourly1!$C$8763+유형화!$F$73*hourly1!D7013/hourly1!$D$8763+유형화!$F$74*hourly1!E7013/hourly1!$E$8763</f>
        <v>62.016230368352666</v>
      </c>
      <c r="C7012" s="442">
        <f>hourly1!$F7013*유형화!$G$71/hourly1!$F$8763+유형화!$G$72*hourly1!$G7013/hourly1!$F$8763+유형화!$G$74*hourly1!I7013/hourly1!$I$8763</f>
        <v>0.25213290352985235</v>
      </c>
      <c r="D7012" s="14">
        <v>59.094213000000003</v>
      </c>
      <c r="E7012" s="14">
        <v>0.49127999999999988</v>
      </c>
      <c r="F7012" s="1">
        <v>629414</v>
      </c>
      <c r="G7012" s="15">
        <f t="shared" si="218"/>
        <v>6.7621357465193502E-2</v>
      </c>
      <c r="H7012" s="15">
        <f t="shared" si="219"/>
        <v>0.13879824101351196</v>
      </c>
    </row>
    <row r="7013" spans="1:8">
      <c r="A7013" s="1">
        <v>7012</v>
      </c>
      <c r="B7013" s="444">
        <f>유형화!$F$71*hourly1!B7014/hourly1!$B$8763+유형화!$F$72*hourly1!C7014/hourly1!$C$8763+유형화!$F$73*hourly1!D7014/hourly1!$D$8763+유형화!$F$74*hourly1!E7014/hourly1!$E$8763</f>
        <v>62.191333875097179</v>
      </c>
      <c r="C7013" s="442">
        <f>hourly1!$F7014*유형화!$G$71/hourly1!$F$8763+유형화!$G$72*hourly1!$G7014/hourly1!$F$8763+유형화!$G$74*hourly1!I7014/hourly1!$I$8763</f>
        <v>0.23794089675965679</v>
      </c>
      <c r="D7013" s="14">
        <v>58.213957000000001</v>
      </c>
      <c r="E7013" s="14">
        <v>8.0000000000000007E-5</v>
      </c>
      <c r="F7013" s="1">
        <v>502066</v>
      </c>
      <c r="G7013" s="15">
        <f t="shared" si="218"/>
        <v>6.6614082765776128E-2</v>
      </c>
      <c r="H7013" s="15">
        <f t="shared" si="219"/>
        <v>0.1368863870073089</v>
      </c>
    </row>
    <row r="7014" spans="1:8">
      <c r="A7014" s="1">
        <v>7013</v>
      </c>
      <c r="B7014" s="444">
        <f>유형화!$F$71*hourly1!B7015/hourly1!$B$8763+유형화!$F$72*hourly1!C7015/hourly1!$C$8763+유형화!$F$73*hourly1!D7015/hourly1!$D$8763+유형화!$F$74*hourly1!E7015/hourly1!$E$8763</f>
        <v>62.386228366691533</v>
      </c>
      <c r="C7014" s="442">
        <f>hourly1!$F7015*유형화!$G$71/hourly1!$F$8763+유형화!$G$72*hourly1!$G7015/hourly1!$F$8763+유형화!$G$74*hourly1!I7015/hourly1!$I$8763</f>
        <v>0.23805391782238616</v>
      </c>
      <c r="D7014" s="14">
        <v>61.756067000000023</v>
      </c>
      <c r="E7014" s="14">
        <v>0</v>
      </c>
      <c r="F7014" s="1">
        <v>569815</v>
      </c>
      <c r="G7014" s="15">
        <f t="shared" si="218"/>
        <v>7.0667310219554691E-2</v>
      </c>
      <c r="H7014" s="15">
        <f t="shared" si="219"/>
        <v>0.14455323684919988</v>
      </c>
    </row>
    <row r="7015" spans="1:8">
      <c r="A7015" s="1">
        <v>7014</v>
      </c>
      <c r="B7015" s="444">
        <f>유형화!$F$71*hourly1!B7016/hourly1!$B$8763+유형화!$F$72*hourly1!C7016/hourly1!$C$8763+유형화!$F$73*hourly1!D7016/hourly1!$D$8763+유형화!$F$74*hourly1!E7016/hourly1!$E$8763</f>
        <v>64.332011149884039</v>
      </c>
      <c r="C7015" s="442">
        <f>hourly1!$F7016*유형화!$G$71/hourly1!$F$8763+유형화!$G$72*hourly1!$G7016/hourly1!$F$8763+유형화!$G$74*hourly1!I7016/hourly1!$I$8763</f>
        <v>0.25280491845727071</v>
      </c>
      <c r="D7015" s="14">
        <v>70.623177999999996</v>
      </c>
      <c r="E7015" s="14">
        <v>0</v>
      </c>
      <c r="F7015" s="1">
        <v>878445</v>
      </c>
      <c r="G7015" s="15">
        <f t="shared" si="218"/>
        <v>8.081392275866317E-2</v>
      </c>
      <c r="H7015" s="15">
        <f t="shared" si="219"/>
        <v>0.16344282661677162</v>
      </c>
    </row>
    <row r="7016" spans="1:8">
      <c r="A7016" s="1">
        <v>7015</v>
      </c>
      <c r="B7016" s="444">
        <f>유형화!$F$71*hourly1!B7017/hourly1!$B$8763+유형화!$F$72*hourly1!C7017/hourly1!$C$8763+유형화!$F$73*hourly1!D7017/hourly1!$D$8763+유형화!$F$74*hourly1!E7017/hourly1!$E$8763</f>
        <v>75.876401793747647</v>
      </c>
      <c r="C7016" s="442">
        <f>hourly1!$F7017*유형화!$G$71/hourly1!$F$8763+유형화!$G$72*hourly1!$G7017/hourly1!$F$8763+유형화!$G$74*hourly1!I7017/hourly1!$I$8763</f>
        <v>5.3195139814453718</v>
      </c>
      <c r="D7016" s="14">
        <v>77.334359000000006</v>
      </c>
      <c r="E7016" s="14">
        <v>1.526104000000003</v>
      </c>
      <c r="F7016" s="1">
        <v>906831</v>
      </c>
      <c r="G7016" s="15">
        <f t="shared" si="218"/>
        <v>8.8493510088383867E-2</v>
      </c>
      <c r="H7016" s="15">
        <f t="shared" si="219"/>
        <v>0.17745855219944753</v>
      </c>
    </row>
    <row r="7017" spans="1:8">
      <c r="A7017" s="1">
        <v>7016</v>
      </c>
      <c r="B7017" s="444">
        <f>유형화!$F$71*hourly1!B7018/hourly1!$B$8763+유형화!$F$72*hourly1!C7018/hourly1!$C$8763+유형화!$F$73*hourly1!D7018/hourly1!$D$8763+유형화!$F$74*hourly1!E7018/hourly1!$E$8763</f>
        <v>65.334812092457966</v>
      </c>
      <c r="C7017" s="442">
        <f>hourly1!$F7018*유형화!$G$71/hourly1!$F$8763+유형화!$G$72*hourly1!$G7018/hourly1!$F$8763+유형화!$G$74*hourly1!I7018/hourly1!$I$8763</f>
        <v>5.48573194791443</v>
      </c>
      <c r="D7017" s="14">
        <v>82.585215000000005</v>
      </c>
      <c r="E7017" s="14">
        <v>133.41648299999989</v>
      </c>
      <c r="F7017" s="1">
        <v>865549</v>
      </c>
      <c r="G7017" s="15">
        <f t="shared" si="218"/>
        <v>9.4502051239008136E-2</v>
      </c>
      <c r="H7017" s="15">
        <f t="shared" si="219"/>
        <v>0.18826005049556363</v>
      </c>
    </row>
    <row r="7018" spans="1:8">
      <c r="A7018" s="1">
        <v>7017</v>
      </c>
      <c r="B7018" s="444">
        <f>유형화!$F$71*hourly1!B7019/hourly1!$B$8763+유형화!$F$72*hourly1!C7019/hourly1!$C$8763+유형화!$F$73*hourly1!D7019/hourly1!$D$8763+유형화!$F$74*hourly1!E7019/hourly1!$E$8763</f>
        <v>66.316089638293121</v>
      </c>
      <c r="C7018" s="442">
        <f>hourly1!$F7019*유형화!$G$71/hourly1!$F$8763+유형화!$G$72*hourly1!$G7019/hourly1!$F$8763+유형화!$G$74*hourly1!I7019/hourly1!$I$8763</f>
        <v>4.8489190479800452</v>
      </c>
      <c r="D7018" s="14">
        <v>65.248230000000007</v>
      </c>
      <c r="E7018" s="14">
        <v>531.36129300000027</v>
      </c>
      <c r="F7018" s="1">
        <v>820435</v>
      </c>
      <c r="G7018" s="15">
        <f t="shared" si="218"/>
        <v>7.4663383448412501E-2</v>
      </c>
      <c r="H7018" s="15">
        <f t="shared" si="219"/>
        <v>0.15204383248291461</v>
      </c>
    </row>
    <row r="7019" spans="1:8">
      <c r="A7019" s="1">
        <v>7018</v>
      </c>
      <c r="B7019" s="444">
        <f>유형화!$F$71*hourly1!B7020/hourly1!$B$8763+유형화!$F$72*hourly1!C7020/hourly1!$C$8763+유형화!$F$73*hourly1!D7020/hourly1!$D$8763+유형화!$F$74*hourly1!E7020/hourly1!$E$8763</f>
        <v>69.353122309683684</v>
      </c>
      <c r="C7019" s="442">
        <f>hourly1!$F7020*유형화!$G$71/hourly1!$F$8763+유형화!$G$72*hourly1!$G7020/hourly1!$F$8763+유형화!$G$74*hourly1!I7020/hourly1!$I$8763</f>
        <v>3.9400170252121449</v>
      </c>
      <c r="D7019" s="14">
        <v>65.966534999999993</v>
      </c>
      <c r="E7019" s="14">
        <v>883.33660400000088</v>
      </c>
      <c r="F7019" s="1">
        <v>854503</v>
      </c>
      <c r="G7019" s="15">
        <f t="shared" si="218"/>
        <v>7.5485338030903265E-2</v>
      </c>
      <c r="H7019" s="15">
        <f t="shared" si="219"/>
        <v>0.15357627075468788</v>
      </c>
    </row>
    <row r="7020" spans="1:8">
      <c r="A7020" s="1">
        <v>7019</v>
      </c>
      <c r="B7020" s="444">
        <f>유형화!$F$71*hourly1!B7021/hourly1!$B$8763+유형화!$F$72*hourly1!C7021/hourly1!$C$8763+유형화!$F$73*hourly1!D7021/hourly1!$D$8763+유형화!$F$74*hourly1!E7021/hourly1!$E$8763</f>
        <v>71.946329491374442</v>
      </c>
      <c r="C7020" s="442">
        <f>hourly1!$F7021*유형화!$G$71/hourly1!$F$8763+유형화!$G$72*hourly1!$G7021/hourly1!$F$8763+유형화!$G$74*hourly1!I7021/hourly1!$I$8763</f>
        <v>3.3513687804594494</v>
      </c>
      <c r="D7020" s="14">
        <v>70.773838000000012</v>
      </c>
      <c r="E7020" s="14">
        <v>1107.121206</v>
      </c>
      <c r="F7020" s="1">
        <v>840604</v>
      </c>
      <c r="G7020" s="15">
        <f t="shared" si="218"/>
        <v>8.0986322613039896E-2</v>
      </c>
      <c r="H7020" s="15">
        <f t="shared" si="219"/>
        <v>0.16376009404233358</v>
      </c>
    </row>
    <row r="7021" spans="1:8">
      <c r="A7021" s="1">
        <v>7020</v>
      </c>
      <c r="B7021" s="444">
        <f>유형화!$F$71*hourly1!B7022/hourly1!$B$8763+유형화!$F$72*hourly1!C7022/hourly1!$C$8763+유형화!$F$73*hourly1!D7022/hourly1!$D$8763+유형화!$F$74*hourly1!E7022/hourly1!$E$8763</f>
        <v>70.370401537560113</v>
      </c>
      <c r="C7021" s="442">
        <f>hourly1!$F7022*유형화!$G$71/hourly1!$F$8763+유형화!$G$72*hourly1!$G7022/hourly1!$F$8763+유형화!$G$74*hourly1!I7022/hourly1!$I$8763</f>
        <v>2.7086010476323921</v>
      </c>
      <c r="D7021" s="14">
        <v>90.115915999999999</v>
      </c>
      <c r="E7021" s="14">
        <v>1216.4441059999999</v>
      </c>
      <c r="F7021" s="1">
        <v>844877</v>
      </c>
      <c r="G7021" s="15">
        <f t="shared" si="218"/>
        <v>0.10311941321799735</v>
      </c>
      <c r="H7021" s="15">
        <f t="shared" si="219"/>
        <v>0.20350547228692029</v>
      </c>
    </row>
    <row r="7022" spans="1:8">
      <c r="A7022" s="1">
        <v>7021</v>
      </c>
      <c r="B7022" s="444">
        <f>유형화!$F$71*hourly1!B7023/hourly1!$B$8763+유형화!$F$72*hourly1!C7023/hourly1!$C$8763+유형화!$F$73*hourly1!D7023/hourly1!$D$8763+유형화!$F$74*hourly1!E7023/hourly1!$E$8763</f>
        <v>76.221727880452306</v>
      </c>
      <c r="C7022" s="442">
        <f>hourly1!$F7023*유형화!$G$71/hourly1!$F$8763+유형화!$G$72*hourly1!$G7023/hourly1!$F$8763+유형화!$G$74*hourly1!I7023/hourly1!$I$8763</f>
        <v>0.89934895633845036</v>
      </c>
      <c r="D7022" s="14">
        <v>105.00701599999999</v>
      </c>
      <c r="E7022" s="14">
        <v>1205.861781000001</v>
      </c>
      <c r="F7022" s="1">
        <v>896681</v>
      </c>
      <c r="G7022" s="15">
        <f t="shared" si="218"/>
        <v>0.1201592610310132</v>
      </c>
      <c r="H7022" s="15">
        <f t="shared" si="219"/>
        <v>0.23282726135791218</v>
      </c>
    </row>
    <row r="7023" spans="1:8">
      <c r="A7023" s="1">
        <v>7022</v>
      </c>
      <c r="B7023" s="444">
        <f>유형화!$F$71*hourly1!B7024/hourly1!$B$8763+유형화!$F$72*hourly1!C7024/hourly1!$C$8763+유형화!$F$73*hourly1!D7024/hourly1!$D$8763+유형화!$F$74*hourly1!E7024/hourly1!$E$8763</f>
        <v>64.230181537293959</v>
      </c>
      <c r="C7023" s="442">
        <f>hourly1!$F7024*유형화!$G$71/hourly1!$F$8763+유형화!$G$72*hourly1!$G7024/hourly1!$F$8763+유형화!$G$74*hourly1!I7024/hourly1!$I$8763</f>
        <v>1.5605211954734433</v>
      </c>
      <c r="D7023" s="14">
        <v>134.629762</v>
      </c>
      <c r="E7023" s="14">
        <v>1130.7272210000019</v>
      </c>
      <c r="F7023" s="1">
        <v>888971</v>
      </c>
      <c r="G7023" s="15">
        <f t="shared" si="218"/>
        <v>0.15405649385086023</v>
      </c>
      <c r="H7023" s="15">
        <f t="shared" si="219"/>
        <v>0.28810088290684283</v>
      </c>
    </row>
    <row r="7024" spans="1:8">
      <c r="A7024" s="1">
        <v>7023</v>
      </c>
      <c r="B7024" s="444">
        <f>유형화!$F$71*hourly1!B7025/hourly1!$B$8763+유형화!$F$72*hourly1!C7025/hourly1!$C$8763+유형화!$F$73*hourly1!D7025/hourly1!$D$8763+유형화!$F$74*hourly1!E7025/hourly1!$E$8763</f>
        <v>65.147292576754168</v>
      </c>
      <c r="C7024" s="442">
        <f>hourly1!$F7025*유형화!$G$71/hourly1!$F$8763+유형화!$G$72*hourly1!$G7025/hourly1!$F$8763+유형화!$G$74*hourly1!I7025/hourly1!$I$8763</f>
        <v>1.551076643739784</v>
      </c>
      <c r="D7024" s="14">
        <v>138.72463200000001</v>
      </c>
      <c r="E7024" s="14">
        <v>981.04237099999762</v>
      </c>
      <c r="F7024" s="1">
        <v>861060</v>
      </c>
      <c r="G7024" s="15">
        <f t="shared" si="218"/>
        <v>0.15874224316515431</v>
      </c>
      <c r="H7024" s="15">
        <f t="shared" si="219"/>
        <v>0.29543981126059204</v>
      </c>
    </row>
    <row r="7025" spans="1:8">
      <c r="A7025" s="1">
        <v>7024</v>
      </c>
      <c r="B7025" s="444">
        <f>유형화!$F$71*hourly1!B7026/hourly1!$B$8763+유형화!$F$72*hourly1!C7026/hourly1!$C$8763+유형화!$F$73*hourly1!D7026/hourly1!$D$8763+유형화!$F$74*hourly1!E7026/hourly1!$E$8763</f>
        <v>63.760780254321524</v>
      </c>
      <c r="C7025" s="442">
        <f>hourly1!$F7026*유형화!$G$71/hourly1!$F$8763+유형화!$G$72*hourly1!$G7026/hourly1!$F$8763+유형화!$G$74*hourly1!I7026/hourly1!$I$8763</f>
        <v>1.527820950734998</v>
      </c>
      <c r="D7025" s="14">
        <v>140.319683</v>
      </c>
      <c r="E7025" s="14">
        <v>716.10056400000008</v>
      </c>
      <c r="F7025" s="1">
        <v>835270</v>
      </c>
      <c r="G7025" s="15">
        <f t="shared" si="218"/>
        <v>0.1605674559629999</v>
      </c>
      <c r="H7025" s="15">
        <f t="shared" si="219"/>
        <v>0.2982794845786419</v>
      </c>
    </row>
    <row r="7026" spans="1:8">
      <c r="A7026" s="1">
        <v>7025</v>
      </c>
      <c r="B7026" s="444">
        <f>유형화!$F$71*hourly1!B7027/hourly1!$B$8763+유형화!$F$72*hourly1!C7027/hourly1!$C$8763+유형화!$F$73*hourly1!D7027/hourly1!$D$8763+유형화!$F$74*hourly1!E7027/hourly1!$E$8763</f>
        <v>62.808565891393975</v>
      </c>
      <c r="C7026" s="442">
        <f>hourly1!$F7027*유형화!$G$71/hourly1!$F$8763+유형화!$G$72*hourly1!$G7027/hourly1!$F$8763+유형화!$G$74*hourly1!I7027/hourly1!$I$8763</f>
        <v>1.7439619584799253</v>
      </c>
      <c r="D7026" s="14">
        <v>136.99861799999999</v>
      </c>
      <c r="E7026" s="14">
        <v>347.90825200000052</v>
      </c>
      <c r="F7026" s="1">
        <v>812712</v>
      </c>
      <c r="G7026" s="15">
        <f t="shared" si="218"/>
        <v>0.15676716973987778</v>
      </c>
      <c r="H7026" s="15">
        <f t="shared" si="219"/>
        <v>0.29235500650805463</v>
      </c>
    </row>
    <row r="7027" spans="1:8">
      <c r="A7027" s="1">
        <v>7026</v>
      </c>
      <c r="B7027" s="444">
        <f>유형화!$F$71*hourly1!B7028/hourly1!$B$8763+유형화!$F$72*hourly1!C7028/hourly1!$C$8763+유형화!$F$73*hourly1!D7028/hourly1!$D$8763+유형화!$F$74*hourly1!E7028/hourly1!$E$8763</f>
        <v>62.904037670015775</v>
      </c>
      <c r="C7027" s="442">
        <f>hourly1!$F7028*유형화!$G$71/hourly1!$F$8763+유형화!$G$72*hourly1!$G7028/hourly1!$F$8763+유형화!$G$74*hourly1!I7028/hourly1!$I$8763</f>
        <v>2.2641050161990783</v>
      </c>
      <c r="D7027" s="14">
        <v>139.99322799999999</v>
      </c>
      <c r="E7027" s="14">
        <v>48.300782000000027</v>
      </c>
      <c r="F7027" s="1">
        <v>869081</v>
      </c>
      <c r="G7027" s="15">
        <f t="shared" si="218"/>
        <v>0.16019389433774733</v>
      </c>
      <c r="H7027" s="15">
        <f t="shared" si="219"/>
        <v>0.29769915824929771</v>
      </c>
    </row>
    <row r="7028" spans="1:8">
      <c r="A7028" s="1">
        <v>7027</v>
      </c>
      <c r="B7028" s="444">
        <f>유형화!$F$71*hourly1!B7029/hourly1!$B$8763+유형화!$F$72*hourly1!C7029/hourly1!$C$8763+유형화!$F$73*hourly1!D7029/hourly1!$D$8763+유형화!$F$74*hourly1!E7029/hourly1!$E$8763</f>
        <v>74.206031130381774</v>
      </c>
      <c r="C7028" s="442">
        <f>hourly1!$F7029*유형화!$G$71/hourly1!$F$8763+유형화!$G$72*hourly1!$G7029/hourly1!$F$8763+유형화!$G$74*hourly1!I7029/hourly1!$I$8763</f>
        <v>1.8009125141695856</v>
      </c>
      <c r="D7028" s="14">
        <v>191.090689</v>
      </c>
      <c r="E7028" s="14">
        <v>18.247139000000001</v>
      </c>
      <c r="F7028" s="1">
        <v>838828</v>
      </c>
      <c r="G7028" s="15">
        <f t="shared" si="218"/>
        <v>0.21866458885135029</v>
      </c>
      <c r="H7028" s="15">
        <f t="shared" si="219"/>
        <v>0.38344346571768523</v>
      </c>
    </row>
    <row r="7029" spans="1:8">
      <c r="A7029" s="1">
        <v>7028</v>
      </c>
      <c r="B7029" s="444">
        <f>유형화!$F$71*hourly1!B7030/hourly1!$B$8763+유형화!$F$72*hourly1!C7030/hourly1!$C$8763+유형화!$F$73*hourly1!D7030/hourly1!$D$8763+유형화!$F$74*hourly1!E7030/hourly1!$E$8763</f>
        <v>82.86835417802493</v>
      </c>
      <c r="C7029" s="442">
        <f>hourly1!$F7030*유형화!$G$71/hourly1!$F$8763+유형화!$G$72*hourly1!$G7030/hourly1!$F$8763+유형화!$G$74*hourly1!I7030/hourly1!$I$8763</f>
        <v>1.8309191581513109</v>
      </c>
      <c r="D7029" s="14">
        <v>199.362908</v>
      </c>
      <c r="E7029" s="14">
        <v>20.898668000000001</v>
      </c>
      <c r="F7029" s="1">
        <v>843437</v>
      </c>
      <c r="G7029" s="15">
        <f t="shared" si="218"/>
        <v>0.22813046798962339</v>
      </c>
      <c r="H7029" s="15">
        <f t="shared" si="219"/>
        <v>0.39642339534191329</v>
      </c>
    </row>
    <row r="7030" spans="1:8">
      <c r="A7030" s="1">
        <v>7029</v>
      </c>
      <c r="B7030" s="444">
        <f>유형화!$F$71*hourly1!B7031/hourly1!$B$8763+유형화!$F$72*hourly1!C7031/hourly1!$C$8763+유형화!$F$73*hourly1!D7031/hourly1!$D$8763+유형화!$F$74*hourly1!E7031/hourly1!$E$8763</f>
        <v>66.294247441656609</v>
      </c>
      <c r="C7030" s="442">
        <f>hourly1!$F7031*유형화!$G$71/hourly1!$F$8763+유형화!$G$72*hourly1!$G7031/hourly1!$F$8763+유형화!$G$74*hourly1!I7031/hourly1!$I$8763</f>
        <v>2.7927303576419553</v>
      </c>
      <c r="D7030" s="14">
        <v>187.95341099999999</v>
      </c>
      <c r="E7030" s="14">
        <v>21.489380000000001</v>
      </c>
      <c r="F7030" s="1">
        <v>830149</v>
      </c>
      <c r="G7030" s="15">
        <f t="shared" si="218"/>
        <v>0.21507460962435412</v>
      </c>
      <c r="H7030" s="15">
        <f t="shared" si="219"/>
        <v>0.37845856483257101</v>
      </c>
    </row>
    <row r="7031" spans="1:8">
      <c r="A7031" s="1">
        <v>7030</v>
      </c>
      <c r="B7031" s="444">
        <f>유형화!$F$71*hourly1!B7032/hourly1!$B$8763+유형화!$F$72*hourly1!C7032/hourly1!$C$8763+유형화!$F$73*hourly1!D7032/hourly1!$D$8763+유형화!$F$74*hourly1!E7032/hourly1!$E$8763</f>
        <v>64.951656173081631</v>
      </c>
      <c r="C7031" s="442">
        <f>hourly1!$F7032*유형화!$G$71/hourly1!$F$8763+유형화!$G$72*hourly1!$G7032/hourly1!$F$8763+유형화!$G$74*hourly1!I7032/hourly1!$I$8763</f>
        <v>0.4067880900564107</v>
      </c>
      <c r="D7031" s="14">
        <v>151.20931999999999</v>
      </c>
      <c r="E7031" s="14">
        <v>17.131191999999999</v>
      </c>
      <c r="F7031" s="1">
        <v>855173</v>
      </c>
      <c r="G7031" s="15">
        <f t="shared" si="218"/>
        <v>0.17302843985398084</v>
      </c>
      <c r="H7031" s="15">
        <f t="shared" si="219"/>
        <v>0.31738691243398343</v>
      </c>
    </row>
    <row r="7032" spans="1:8">
      <c r="A7032" s="1">
        <v>7031</v>
      </c>
      <c r="B7032" s="444">
        <f>유형화!$F$71*hourly1!B7033/hourly1!$B$8763+유형화!$F$72*hourly1!C7033/hourly1!$C$8763+유형화!$F$73*hourly1!D7033/hourly1!$D$8763+유형화!$F$74*hourly1!E7033/hourly1!$E$8763</f>
        <v>63.63634017832382</v>
      </c>
      <c r="C7032" s="442">
        <f>hourly1!$F7033*유형화!$G$71/hourly1!$F$8763+유형화!$G$72*hourly1!$G7033/hourly1!$F$8763+유형화!$G$74*hourly1!I7033/hourly1!$I$8763</f>
        <v>0.3916675504745335</v>
      </c>
      <c r="D7032" s="14">
        <v>126.69082299999999</v>
      </c>
      <c r="E7032" s="14">
        <v>9.8075120000000009</v>
      </c>
      <c r="F7032" s="1">
        <v>848698</v>
      </c>
      <c r="G7032" s="15">
        <f t="shared" si="218"/>
        <v>0.14497198616796128</v>
      </c>
      <c r="H7032" s="15">
        <f t="shared" si="219"/>
        <v>0.27366909439166731</v>
      </c>
    </row>
    <row r="7033" spans="1:8">
      <c r="A7033" s="1">
        <v>7032</v>
      </c>
      <c r="B7033" s="444">
        <f>유형화!$F$71*hourly1!B7034/hourly1!$B$8763+유형화!$F$72*hourly1!C7034/hourly1!$C$8763+유형화!$F$73*hourly1!D7034/hourly1!$D$8763+유형화!$F$74*hourly1!E7034/hourly1!$E$8763</f>
        <v>62.032086240304565</v>
      </c>
      <c r="C7033" s="442">
        <f>hourly1!$F7034*유형화!$G$71/hourly1!$F$8763+유형화!$G$72*hourly1!$G7034/hourly1!$F$8763+유형화!$G$74*hourly1!I7034/hourly1!$I$8763</f>
        <v>0.31597872187783804</v>
      </c>
      <c r="D7033" s="14">
        <v>119.484668</v>
      </c>
      <c r="E7033" s="14">
        <v>2.8106</v>
      </c>
      <c r="F7033" s="1">
        <v>866396</v>
      </c>
      <c r="G7033" s="15">
        <f t="shared" si="218"/>
        <v>0.13672600135038548</v>
      </c>
      <c r="H7033" s="15">
        <f t="shared" si="219"/>
        <v>0.26033165154072757</v>
      </c>
    </row>
    <row r="7034" spans="1:8">
      <c r="A7034" s="1">
        <v>7033</v>
      </c>
      <c r="B7034" s="444">
        <f>유형화!$F$71*hourly1!B7035/hourly1!$B$8763+유형화!$F$72*hourly1!C7035/hourly1!$C$8763+유형화!$F$73*hourly1!D7035/hourly1!$D$8763+유형화!$F$74*hourly1!E7035/hourly1!$E$8763</f>
        <v>62.234616510088721</v>
      </c>
      <c r="C7034" s="442">
        <f>hourly1!$F7035*유형화!$G$71/hourly1!$F$8763+유형화!$G$72*hourly1!$G7035/hourly1!$F$8763+유형화!$G$74*hourly1!I7035/hourly1!$I$8763</f>
        <v>0.26368541623809433</v>
      </c>
      <c r="D7034" s="14">
        <v>104.108102</v>
      </c>
      <c r="E7034" s="14">
        <v>0.19308</v>
      </c>
      <c r="F7034" s="1">
        <v>862397</v>
      </c>
      <c r="G7034" s="15">
        <f t="shared" si="218"/>
        <v>0.11913063602970442</v>
      </c>
      <c r="H7034" s="15">
        <f t="shared" si="219"/>
        <v>0.23108746229116484</v>
      </c>
    </row>
    <row r="7035" spans="1:8">
      <c r="A7035" s="1">
        <v>7034</v>
      </c>
      <c r="B7035" s="444">
        <f>유형화!$F$71*hourly1!B7036/hourly1!$B$8763+유형화!$F$72*hourly1!C7036/hourly1!$C$8763+유형화!$F$73*hourly1!D7036/hourly1!$D$8763+유형화!$F$74*hourly1!E7036/hourly1!$E$8763</f>
        <v>62.129270183405566</v>
      </c>
      <c r="C7035" s="442">
        <f>hourly1!$F7036*유형화!$G$71/hourly1!$F$8763+유형화!$G$72*hourly1!$G7036/hourly1!$F$8763+유형화!$G$74*hourly1!I7036/hourly1!$I$8763</f>
        <v>0.24443997455353317</v>
      </c>
      <c r="D7035" s="14">
        <v>101.72864199999999</v>
      </c>
      <c r="E7035" s="14">
        <v>0.6552</v>
      </c>
      <c r="F7035" s="1">
        <v>752736</v>
      </c>
      <c r="G7035" s="15">
        <f t="shared" si="218"/>
        <v>0.11640782601048764</v>
      </c>
      <c r="H7035" s="15">
        <f t="shared" si="219"/>
        <v>0.22646366141715016</v>
      </c>
    </row>
    <row r="7036" spans="1:8">
      <c r="A7036" s="1">
        <v>7035</v>
      </c>
      <c r="B7036" s="444">
        <f>유형화!$F$71*hourly1!B7037/hourly1!$B$8763+유형화!$F$72*hourly1!C7037/hourly1!$C$8763+유형화!$F$73*hourly1!D7037/hourly1!$D$8763+유형화!$F$74*hourly1!E7037/hourly1!$E$8763</f>
        <v>62.353301102121762</v>
      </c>
      <c r="C7036" s="442">
        <f>hourly1!$F7037*유형화!$G$71/hourly1!$F$8763+유형화!$G$72*hourly1!$G7037/hourly1!$F$8763+유형화!$G$74*hourly1!I7037/hourly1!$I$8763</f>
        <v>0.24072559884885184</v>
      </c>
      <c r="D7036" s="14">
        <v>115.892414</v>
      </c>
      <c r="E7036" s="14">
        <v>0.49424000000000001</v>
      </c>
      <c r="F7036" s="1">
        <v>623052</v>
      </c>
      <c r="G7036" s="15">
        <f t="shared" si="218"/>
        <v>0.13261539424508786</v>
      </c>
      <c r="H7036" s="15">
        <f t="shared" si="219"/>
        <v>0.2535965561068248</v>
      </c>
    </row>
    <row r="7037" spans="1:8">
      <c r="A7037" s="1">
        <v>7036</v>
      </c>
      <c r="B7037" s="444">
        <f>유형화!$F$71*hourly1!B7038/hourly1!$B$8763+유형화!$F$72*hourly1!C7038/hourly1!$C$8763+유형화!$F$73*hourly1!D7038/hourly1!$D$8763+유형화!$F$74*hourly1!E7038/hourly1!$E$8763</f>
        <v>62.528318043596286</v>
      </c>
      <c r="C7037" s="442">
        <f>hourly1!$F7038*유형화!$G$71/hourly1!$F$8763+유형화!$G$72*hourly1!$G7038/hourly1!$F$8763+유형화!$G$74*hourly1!I7038/hourly1!$I$8763</f>
        <v>0.24079502490901444</v>
      </c>
      <c r="D7037" s="14">
        <v>135.45632599999999</v>
      </c>
      <c r="E7037" s="14">
        <v>5.4000000000000003E-3</v>
      </c>
      <c r="F7037" s="1">
        <v>510507</v>
      </c>
      <c r="G7037" s="15">
        <f t="shared" si="218"/>
        <v>0.15500232893139274</v>
      </c>
      <c r="H7037" s="15">
        <f t="shared" si="219"/>
        <v>0.28958796449251178</v>
      </c>
    </row>
    <row r="7038" spans="1:8">
      <c r="A7038" s="1">
        <v>7037</v>
      </c>
      <c r="B7038" s="444">
        <f>유형화!$F$71*hourly1!B7039/hourly1!$B$8763+유형화!$F$72*hourly1!C7039/hourly1!$C$8763+유형화!$F$73*hourly1!D7039/hourly1!$D$8763+유형화!$F$74*hourly1!E7039/hourly1!$E$8763</f>
        <v>62.629339713666532</v>
      </c>
      <c r="C7038" s="442">
        <f>hourly1!$F7039*유형화!$G$71/hourly1!$F$8763+유형화!$G$72*hourly1!$G7039/hourly1!$F$8763+유형화!$G$74*hourly1!I7039/hourly1!$I$8763</f>
        <v>0.23856027174005034</v>
      </c>
      <c r="D7038" s="14">
        <v>152.418926</v>
      </c>
      <c r="E7038" s="14">
        <v>0</v>
      </c>
      <c r="F7038" s="1">
        <v>568700</v>
      </c>
      <c r="G7038" s="15">
        <f t="shared" si="218"/>
        <v>0.17441258891977926</v>
      </c>
      <c r="H7038" s="15">
        <f t="shared" si="219"/>
        <v>0.31947973489186099</v>
      </c>
    </row>
    <row r="7039" spans="1:8">
      <c r="A7039" s="1">
        <v>7038</v>
      </c>
      <c r="B7039" s="444">
        <f>유형화!$F$71*hourly1!B7040/hourly1!$B$8763+유형화!$F$72*hourly1!C7040/hourly1!$C$8763+유형화!$F$73*hourly1!D7040/hourly1!$D$8763+유형화!$F$74*hourly1!E7040/hourly1!$E$8763</f>
        <v>64.575876336085102</v>
      </c>
      <c r="C7039" s="442">
        <f>hourly1!$F7040*유형화!$G$71/hourly1!$F$8763+유형화!$G$72*hourly1!$G7040/hourly1!$F$8763+유형화!$G$74*hourly1!I7040/hourly1!$I$8763</f>
        <v>0.42411698134775266</v>
      </c>
      <c r="D7039" s="14">
        <v>184.00842299999999</v>
      </c>
      <c r="E7039" s="14">
        <v>8.0000000000000007E-5</v>
      </c>
      <c r="F7039" s="1">
        <v>876364</v>
      </c>
      <c r="G7039" s="15">
        <f t="shared" si="218"/>
        <v>0.21056036990101779</v>
      </c>
      <c r="H7039" s="15">
        <f t="shared" si="219"/>
        <v>0.37214089265370154</v>
      </c>
    </row>
    <row r="7040" spans="1:8">
      <c r="A7040" s="1">
        <v>7039</v>
      </c>
      <c r="B7040" s="444">
        <f>유형화!$F$71*hourly1!B7041/hourly1!$B$8763+유형화!$F$72*hourly1!C7041/hourly1!$C$8763+유형화!$F$73*hourly1!D7041/hourly1!$D$8763+유형화!$F$74*hourly1!E7041/hourly1!$E$8763</f>
        <v>76.085492989619254</v>
      </c>
      <c r="C7040" s="442">
        <f>hourly1!$F7041*유형화!$G$71/hourly1!$F$8763+유형화!$G$72*hourly1!$G7041/hourly1!$F$8763+유형화!$G$74*hourly1!I7041/hourly1!$I$8763</f>
        <v>5.8376959159369068</v>
      </c>
      <c r="D7040" s="14">
        <v>200.95817700000001</v>
      </c>
      <c r="E7040" s="14">
        <v>1.542817000000003</v>
      </c>
      <c r="F7040" s="1">
        <v>899336</v>
      </c>
      <c r="G7040" s="15">
        <f t="shared" si="218"/>
        <v>0.22995593024431391</v>
      </c>
      <c r="H7040" s="15">
        <f t="shared" si="219"/>
        <v>0.3988995644714764</v>
      </c>
    </row>
    <row r="7041" spans="1:8">
      <c r="A7041" s="1">
        <v>7040</v>
      </c>
      <c r="B7041" s="444">
        <f>유형화!$F$71*hourly1!B7042/hourly1!$B$8763+유형화!$F$72*hourly1!C7042/hourly1!$C$8763+유형화!$F$73*hourly1!D7042/hourly1!$D$8763+유형화!$F$74*hourly1!E7042/hourly1!$E$8763</f>
        <v>169.67065877220961</v>
      </c>
      <c r="C7041" s="442">
        <f>hourly1!$F7042*유형화!$G$71/hourly1!$F$8763+유형화!$G$72*hourly1!$G7042/hourly1!$F$8763+유형화!$G$74*hourly1!I7042/hourly1!$I$8763</f>
        <v>5.7762096872886008</v>
      </c>
      <c r="D7041" s="14">
        <v>203.811668</v>
      </c>
      <c r="E7041" s="14">
        <v>127.7846599999999</v>
      </c>
      <c r="F7041" s="1">
        <v>874925</v>
      </c>
      <c r="G7041" s="15">
        <f t="shared" si="218"/>
        <v>0.23322117272981263</v>
      </c>
      <c r="H7041" s="15">
        <f t="shared" si="219"/>
        <v>0.40330729466987653</v>
      </c>
    </row>
    <row r="7042" spans="1:8">
      <c r="A7042" s="1">
        <v>7041</v>
      </c>
      <c r="B7042" s="444">
        <f>유형화!$F$71*hourly1!B7043/hourly1!$B$8763+유형화!$F$72*hourly1!C7043/hourly1!$C$8763+유형화!$F$73*hourly1!D7043/hourly1!$D$8763+유형화!$F$74*hourly1!E7043/hourly1!$E$8763</f>
        <v>265.22491578024301</v>
      </c>
      <c r="C7042" s="442">
        <f>hourly1!$F7043*유형화!$G$71/hourly1!$F$8763+유형화!$G$72*hourly1!$G7043/hourly1!$F$8763+유형화!$G$74*hourly1!I7043/hourly1!$I$8763</f>
        <v>4.9351037605031438</v>
      </c>
      <c r="D7042" s="14">
        <v>224.07561999999999</v>
      </c>
      <c r="E7042" s="14">
        <v>515.2853719999996</v>
      </c>
      <c r="F7042" s="1">
        <v>817101</v>
      </c>
      <c r="G7042" s="15">
        <f t="shared" ref="G7042:G7105" si="220">D7042/$I$1</f>
        <v>0.2564091614056162</v>
      </c>
      <c r="H7042" s="15">
        <f t="shared" ref="H7042:H7105" si="221">G7042/(1-$H$1*(1-G7042))</f>
        <v>0.43383806875237801</v>
      </c>
    </row>
    <row r="7043" spans="1:8">
      <c r="A7043" s="1">
        <v>7042</v>
      </c>
      <c r="B7043" s="444">
        <f>유형화!$F$71*hourly1!B7044/hourly1!$B$8763+유형화!$F$72*hourly1!C7044/hourly1!$C$8763+유형화!$F$73*hourly1!D7044/hourly1!$D$8763+유형화!$F$74*hourly1!E7044/hourly1!$E$8763</f>
        <v>321.37338814824676</v>
      </c>
      <c r="C7043" s="442">
        <f>hourly1!$F7044*유형화!$G$71/hourly1!$F$8763+유형화!$G$72*hourly1!$G7044/hourly1!$F$8763+유형화!$G$74*hourly1!I7044/hourly1!$I$8763</f>
        <v>3.8908207574463329</v>
      </c>
      <c r="D7043" s="14">
        <v>257.48816799999997</v>
      </c>
      <c r="E7043" s="14">
        <v>894.54638400000033</v>
      </c>
      <c r="F7043" s="1">
        <v>835371</v>
      </c>
      <c r="G7043" s="15">
        <f t="shared" si="220"/>
        <v>0.29464305500414734</v>
      </c>
      <c r="H7043" s="15">
        <f t="shared" si="221"/>
        <v>0.48140067531772551</v>
      </c>
    </row>
    <row r="7044" spans="1:8">
      <c r="A7044" s="1">
        <v>7043</v>
      </c>
      <c r="B7044" s="444">
        <f>유형화!$F$71*hourly1!B7045/hourly1!$B$8763+유형화!$F$72*hourly1!C7045/hourly1!$C$8763+유형화!$F$73*hourly1!D7045/hourly1!$D$8763+유형화!$F$74*hourly1!E7045/hourly1!$E$8763</f>
        <v>376.64170278320086</v>
      </c>
      <c r="C7044" s="442">
        <f>hourly1!$F7045*유형화!$G$71/hourly1!$F$8763+유형화!$G$72*hourly1!$G7045/hourly1!$F$8763+유형화!$G$74*hourly1!I7045/hourly1!$I$8763</f>
        <v>2.8577420774791489</v>
      </c>
      <c r="D7044" s="14">
        <v>268.13302499999998</v>
      </c>
      <c r="E7044" s="14">
        <v>1137.8856630000021</v>
      </c>
      <c r="F7044" s="1">
        <v>840685</v>
      </c>
      <c r="G7044" s="15">
        <f t="shared" si="220"/>
        <v>0.30682393776440792</v>
      </c>
      <c r="H7044" s="15">
        <f t="shared" si="221"/>
        <v>0.49587453404359405</v>
      </c>
    </row>
    <row r="7045" spans="1:8">
      <c r="A7045" s="1">
        <v>7044</v>
      </c>
      <c r="B7045" s="444">
        <f>유형화!$F$71*hourly1!B7046/hourly1!$B$8763+유형화!$F$72*hourly1!C7046/hourly1!$C$8763+유형화!$F$73*hourly1!D7046/hourly1!$D$8763+유형화!$F$74*hourly1!E7046/hourly1!$E$8763</f>
        <v>317.06537034550826</v>
      </c>
      <c r="C7045" s="442">
        <f>hourly1!$F7046*유형화!$G$71/hourly1!$F$8763+유형화!$G$72*hourly1!$G7046/hourly1!$F$8763+유형화!$G$74*hourly1!I7046/hourly1!$I$8763</f>
        <v>1.9721999682922637</v>
      </c>
      <c r="D7045" s="14">
        <v>292.817409</v>
      </c>
      <c r="E7045" s="14">
        <v>1254.5680299999999</v>
      </c>
      <c r="F7045" s="1">
        <v>868480</v>
      </c>
      <c r="G7045" s="15">
        <f t="shared" si="220"/>
        <v>0.3350702155221319</v>
      </c>
      <c r="H7045" s="15">
        <f t="shared" si="221"/>
        <v>0.52826143451050289</v>
      </c>
    </row>
    <row r="7046" spans="1:8">
      <c r="A7046" s="1">
        <v>7045</v>
      </c>
      <c r="B7046" s="444">
        <f>유형화!$F$71*hourly1!B7047/hourly1!$B$8763+유형화!$F$72*hourly1!C7047/hourly1!$C$8763+유형화!$F$73*hourly1!D7047/hourly1!$D$8763+유형화!$F$74*hourly1!E7047/hourly1!$E$8763</f>
        <v>195.76591304442638</v>
      </c>
      <c r="C7046" s="442">
        <f>hourly1!$F7047*유형화!$G$71/hourly1!$F$8763+유형화!$G$72*hourly1!$G7047/hourly1!$F$8763+유형화!$G$74*hourly1!I7047/hourly1!$I$8763</f>
        <v>0.58728321615113688</v>
      </c>
      <c r="D7046" s="14">
        <v>303.89766500000002</v>
      </c>
      <c r="E7046" s="14">
        <v>1263.6275300000009</v>
      </c>
      <c r="F7046" s="1">
        <v>901399</v>
      </c>
      <c r="G7046" s="15">
        <f t="shared" si="220"/>
        <v>0.3477493242494426</v>
      </c>
      <c r="H7046" s="15">
        <f t="shared" si="221"/>
        <v>0.54228888450213664</v>
      </c>
    </row>
    <row r="7047" spans="1:8">
      <c r="A7047" s="1">
        <v>7046</v>
      </c>
      <c r="B7047" s="444">
        <f>유형화!$F$71*hourly1!B7048/hourly1!$B$8763+유형화!$F$72*hourly1!C7048/hourly1!$C$8763+유형화!$F$73*hourly1!D7048/hourly1!$D$8763+유형화!$F$74*hourly1!E7048/hourly1!$E$8763</f>
        <v>252.71688100681689</v>
      </c>
      <c r="C7047" s="442">
        <f>hourly1!$F7048*유형화!$G$71/hourly1!$F$8763+유형화!$G$72*hourly1!$G7048/hourly1!$F$8763+유형화!$G$74*hourly1!I7048/hourly1!$I$8763</f>
        <v>0.84515050834354155</v>
      </c>
      <c r="D7047" s="14">
        <v>313.38389400000011</v>
      </c>
      <c r="E7047" s="14">
        <v>1191.0971270000009</v>
      </c>
      <c r="F7047" s="1">
        <v>890477</v>
      </c>
      <c r="G7047" s="15">
        <f t="shared" si="220"/>
        <v>0.35860439193950033</v>
      </c>
      <c r="H7047" s="15">
        <f t="shared" si="221"/>
        <v>0.55405814559751554</v>
      </c>
    </row>
    <row r="7048" spans="1:8">
      <c r="A7048" s="1">
        <v>7047</v>
      </c>
      <c r="B7048" s="444">
        <f>유형화!$F$71*hourly1!B7049/hourly1!$B$8763+유형화!$F$72*hourly1!C7049/hourly1!$C$8763+유형화!$F$73*hourly1!D7049/hourly1!$D$8763+유형화!$F$74*hourly1!E7049/hourly1!$E$8763</f>
        <v>364.43545284435783</v>
      </c>
      <c r="C7048" s="442">
        <f>hourly1!$F7049*유형화!$G$71/hourly1!$F$8763+유형화!$G$72*hourly1!$G7049/hourly1!$F$8763+유형화!$G$74*hourly1!I7049/hourly1!$I$8763</f>
        <v>0.6744192775620258</v>
      </c>
      <c r="D7048" s="14">
        <v>334.98549700000001</v>
      </c>
      <c r="E7048" s="14">
        <v>1038.8182750000001</v>
      </c>
      <c r="F7048" s="1">
        <v>875103</v>
      </c>
      <c r="G7048" s="15">
        <f t="shared" si="220"/>
        <v>0.38332305124856314</v>
      </c>
      <c r="H7048" s="15">
        <f t="shared" si="221"/>
        <v>0.58006506673629266</v>
      </c>
    </row>
    <row r="7049" spans="1:8">
      <c r="A7049" s="1">
        <v>7048</v>
      </c>
      <c r="B7049" s="444">
        <f>유형화!$F$71*hourly1!B7050/hourly1!$B$8763+유형화!$F$72*hourly1!C7050/hourly1!$C$8763+유형화!$F$73*hourly1!D7050/hourly1!$D$8763+유형화!$F$74*hourly1!E7050/hourly1!$E$8763</f>
        <v>307.05411267499113</v>
      </c>
      <c r="C7049" s="442">
        <f>hourly1!$F7050*유형화!$G$71/hourly1!$F$8763+유형화!$G$72*hourly1!$G7050/hourly1!$F$8763+유형화!$G$74*hourly1!I7050/hourly1!$I$8763</f>
        <v>0.7609824924905868</v>
      </c>
      <c r="D7049" s="14">
        <v>341.31142299999999</v>
      </c>
      <c r="E7049" s="14">
        <v>778.3133109999992</v>
      </c>
      <c r="F7049" s="1">
        <v>846542</v>
      </c>
      <c r="G7049" s="15">
        <f t="shared" si="220"/>
        <v>0.39056179226275284</v>
      </c>
      <c r="H7049" s="15">
        <f t="shared" si="221"/>
        <v>0.58747971317711045</v>
      </c>
    </row>
    <row r="7050" spans="1:8">
      <c r="A7050" s="1">
        <v>7049</v>
      </c>
      <c r="B7050" s="444">
        <f>유형화!$F$71*hourly1!B7051/hourly1!$B$8763+유형화!$F$72*hourly1!C7051/hourly1!$C$8763+유형화!$F$73*hourly1!D7051/hourly1!$D$8763+유형화!$F$74*hourly1!E7051/hourly1!$E$8763</f>
        <v>264.66738133825828</v>
      </c>
      <c r="C7050" s="442">
        <f>hourly1!$F7051*유형화!$G$71/hourly1!$F$8763+유형화!$G$72*hourly1!$G7051/hourly1!$F$8763+유형화!$G$74*hourly1!I7051/hourly1!$I$8763</f>
        <v>1.2487175957034418</v>
      </c>
      <c r="D7050" s="14">
        <v>315.90068100000002</v>
      </c>
      <c r="E7050" s="14">
        <v>369.88487900000001</v>
      </c>
      <c r="F7050" s="1">
        <v>823050</v>
      </c>
      <c r="G7050" s="15">
        <f t="shared" si="220"/>
        <v>0.36148434489514336</v>
      </c>
      <c r="H7050" s="15">
        <f t="shared" si="221"/>
        <v>0.55714428710187269</v>
      </c>
    </row>
    <row r="7051" spans="1:8">
      <c r="A7051" s="1">
        <v>7050</v>
      </c>
      <c r="B7051" s="444">
        <f>유형화!$F$71*hourly1!B7052/hourly1!$B$8763+유형화!$F$72*hourly1!C7052/hourly1!$C$8763+유형화!$F$73*hourly1!D7052/hourly1!$D$8763+유형화!$F$74*hourly1!E7052/hourly1!$E$8763</f>
        <v>153.85283947024018</v>
      </c>
      <c r="C7051" s="442">
        <f>hourly1!$F7052*유형화!$G$71/hourly1!$F$8763+유형화!$G$72*hourly1!$G7052/hourly1!$F$8763+유형화!$G$74*hourly1!I7052/hourly1!$I$8763</f>
        <v>1.9148284559983864</v>
      </c>
      <c r="D7051" s="14">
        <v>289.079748</v>
      </c>
      <c r="E7051" s="14">
        <v>46.444485</v>
      </c>
      <c r="F7051" s="1">
        <v>827372</v>
      </c>
      <c r="G7051" s="15">
        <f t="shared" si="220"/>
        <v>0.33079321955698193</v>
      </c>
      <c r="H7051" s="15">
        <f t="shared" si="221"/>
        <v>0.52345977729853732</v>
      </c>
    </row>
    <row r="7052" spans="1:8">
      <c r="A7052" s="1">
        <v>7051</v>
      </c>
      <c r="B7052" s="444">
        <f>유형화!$F$71*hourly1!B7053/hourly1!$B$8763+유형화!$F$72*hourly1!C7053/hourly1!$C$8763+유형화!$F$73*hourly1!D7053/hourly1!$D$8763+유형화!$F$74*hourly1!E7053/hourly1!$E$8763</f>
        <v>119.08167989589545</v>
      </c>
      <c r="C7052" s="442">
        <f>hourly1!$F7053*유형화!$G$71/hourly1!$F$8763+유형화!$G$72*hourly1!$G7053/hourly1!$F$8763+유형화!$G$74*hourly1!I7053/hourly1!$I$8763</f>
        <v>1.3127958935697885</v>
      </c>
      <c r="D7052" s="14">
        <v>331.61777799999999</v>
      </c>
      <c r="E7052" s="14">
        <v>18.270877000000009</v>
      </c>
      <c r="F7052" s="1">
        <v>847516</v>
      </c>
      <c r="G7052" s="15">
        <f t="shared" si="220"/>
        <v>0.37946937897203542</v>
      </c>
      <c r="H7052" s="15">
        <f t="shared" si="221"/>
        <v>0.5760811887829379</v>
      </c>
    </row>
    <row r="7053" spans="1:8">
      <c r="A7053" s="1">
        <v>7052</v>
      </c>
      <c r="B7053" s="444">
        <f>유형화!$F$71*hourly1!B7054/hourly1!$B$8763+유형화!$F$72*hourly1!C7054/hourly1!$C$8763+유형화!$F$73*hourly1!D7054/hourly1!$D$8763+유형화!$F$74*hourly1!E7054/hourly1!$E$8763</f>
        <v>127.7546793268365</v>
      </c>
      <c r="C7053" s="442">
        <f>hourly1!$F7054*유형화!$G$71/hourly1!$F$8763+유형화!$G$72*hourly1!$G7054/hourly1!$F$8763+유형화!$G$74*hourly1!I7054/hourly1!$I$8763</f>
        <v>1.2694296221659433</v>
      </c>
      <c r="D7053" s="14">
        <v>377.69787000000002</v>
      </c>
      <c r="E7053" s="14">
        <v>20.982996</v>
      </c>
      <c r="F7053" s="1">
        <v>824155</v>
      </c>
      <c r="G7053" s="15">
        <f t="shared" si="220"/>
        <v>0.43219871091458967</v>
      </c>
      <c r="H7053" s="15">
        <f t="shared" si="221"/>
        <v>0.62846135215685062</v>
      </c>
    </row>
    <row r="7054" spans="1:8">
      <c r="A7054" s="1">
        <v>7053</v>
      </c>
      <c r="B7054" s="444">
        <f>유형화!$F$71*hourly1!B7055/hourly1!$B$8763+유형화!$F$72*hourly1!C7055/hourly1!$C$8763+유형화!$F$73*hourly1!D7055/hourly1!$D$8763+유형화!$F$74*hourly1!E7055/hourly1!$E$8763</f>
        <v>65.357044939298618</v>
      </c>
      <c r="C7054" s="442">
        <f>hourly1!$F7055*유형화!$G$71/hourly1!$F$8763+유형화!$G$72*hourly1!$G7055/hourly1!$F$8763+유형화!$G$74*hourly1!I7055/hourly1!$I$8763</f>
        <v>2.3067568184767446</v>
      </c>
      <c r="D7054" s="14">
        <v>388.42215399999998</v>
      </c>
      <c r="E7054" s="14">
        <v>22.161820000000009</v>
      </c>
      <c r="F7054" s="1">
        <v>820230</v>
      </c>
      <c r="G7054" s="15">
        <f t="shared" si="220"/>
        <v>0.44447048178870646</v>
      </c>
      <c r="H7054" s="15">
        <f t="shared" si="221"/>
        <v>0.64002429546566697</v>
      </c>
    </row>
    <row r="7055" spans="1:8">
      <c r="A7055" s="1">
        <v>7054</v>
      </c>
      <c r="B7055" s="444">
        <f>유형화!$F$71*hourly1!B7056/hourly1!$B$8763+유형화!$F$72*hourly1!C7056/hourly1!$C$8763+유형화!$F$73*hourly1!D7056/hourly1!$D$8763+유형화!$F$74*hourly1!E7056/hourly1!$E$8763</f>
        <v>63.96222235094762</v>
      </c>
      <c r="C7055" s="442">
        <f>hourly1!$F7056*유형화!$G$71/hourly1!$F$8763+유형화!$G$72*hourly1!$G7056/hourly1!$F$8763+유형화!$G$74*hourly1!I7056/hourly1!$I$8763</f>
        <v>0.46012710535585599</v>
      </c>
      <c r="D7055" s="14">
        <v>348.54375599999997</v>
      </c>
      <c r="E7055" s="14">
        <v>17.473876000000001</v>
      </c>
      <c r="F7055" s="1">
        <v>865384</v>
      </c>
      <c r="G7055" s="15">
        <f t="shared" si="220"/>
        <v>0.39883773249907195</v>
      </c>
      <c r="H7055" s="15">
        <f t="shared" si="221"/>
        <v>0.59584869711334443</v>
      </c>
    </row>
    <row r="7056" spans="1:8">
      <c r="A7056" s="1">
        <v>7055</v>
      </c>
      <c r="B7056" s="444">
        <f>유형화!$F$71*hourly1!B7057/hourly1!$B$8763+유형화!$F$72*hourly1!C7057/hourly1!$C$8763+유형화!$F$73*hourly1!D7057/hourly1!$D$8763+유형화!$F$74*hourly1!E7057/hourly1!$E$8763</f>
        <v>62.599082651410413</v>
      </c>
      <c r="C7056" s="442">
        <f>hourly1!$F7057*유형화!$G$71/hourly1!$F$8763+유형화!$G$72*hourly1!$G7057/hourly1!$F$8763+유형화!$G$74*hourly1!I7057/hourly1!$I$8763</f>
        <v>0.35322270668756228</v>
      </c>
      <c r="D7056" s="14">
        <v>361.06961600000011</v>
      </c>
      <c r="E7056" s="14">
        <v>9.6511439999999968</v>
      </c>
      <c r="F7056" s="1">
        <v>867189</v>
      </c>
      <c r="G7056" s="15">
        <f t="shared" si="220"/>
        <v>0.41317104220266304</v>
      </c>
      <c r="H7056" s="15">
        <f t="shared" si="221"/>
        <v>0.61007701439662998</v>
      </c>
    </row>
    <row r="7057" spans="1:8">
      <c r="A7057" s="1">
        <v>7056</v>
      </c>
      <c r="B7057" s="444">
        <f>유형화!$F$71*hourly1!B7058/hourly1!$B$8763+유형화!$F$72*hourly1!C7058/hourly1!$C$8763+유형화!$F$73*hourly1!D7058/hourly1!$D$8763+유형화!$F$74*hourly1!E7058/hourly1!$E$8763</f>
        <v>60.946189852319399</v>
      </c>
      <c r="C7057" s="442">
        <f>hourly1!$F7058*유형화!$G$71/hourly1!$F$8763+유형화!$G$72*hourly1!$G7058/hourly1!$F$8763+유형화!$G$74*hourly1!I7058/hourly1!$I$8763</f>
        <v>0.32129690476106187</v>
      </c>
      <c r="D7057" s="14">
        <v>382.68017600000002</v>
      </c>
      <c r="E7057" s="14">
        <v>2.3077999999999999</v>
      </c>
      <c r="F7057" s="1">
        <v>886931</v>
      </c>
      <c r="G7057" s="15">
        <f t="shared" si="220"/>
        <v>0.43789995098401879</v>
      </c>
      <c r="H7057" s="15">
        <f t="shared" si="221"/>
        <v>0.63386138435127204</v>
      </c>
    </row>
    <row r="7058" spans="1:8">
      <c r="A7058" s="1">
        <v>7057</v>
      </c>
      <c r="B7058" s="444">
        <f>유형화!$F$71*hourly1!B7059/hourly1!$B$8763+유형화!$F$72*hourly1!C7059/hourly1!$C$8763+유형화!$F$73*hourly1!D7059/hourly1!$D$8763+유형화!$F$74*hourly1!E7059/hourly1!$E$8763</f>
        <v>61.053076319431007</v>
      </c>
      <c r="C7058" s="442">
        <f>hourly1!$F7059*유형화!$G$71/hourly1!$F$8763+유형화!$G$72*hourly1!$G7059/hourly1!$F$8763+유형화!$G$74*hourly1!I7059/hourly1!$I$8763</f>
        <v>0.26357581758678139</v>
      </c>
      <c r="D7058" s="14">
        <v>421.18375099999997</v>
      </c>
      <c r="E7058" s="14">
        <v>0.1938</v>
      </c>
      <c r="F7058" s="1">
        <v>810425</v>
      </c>
      <c r="G7058" s="15">
        <f t="shared" si="220"/>
        <v>0.48195949381544434</v>
      </c>
      <c r="H7058" s="15">
        <f t="shared" si="221"/>
        <v>0.67399595772340049</v>
      </c>
    </row>
    <row r="7059" spans="1:8">
      <c r="A7059" s="1">
        <v>7058</v>
      </c>
      <c r="B7059" s="444">
        <f>유형화!$F$71*hourly1!B7060/hourly1!$B$8763+유형화!$F$72*hourly1!C7060/hourly1!$C$8763+유형화!$F$73*hourly1!D7060/hourly1!$D$8763+유형화!$F$74*hourly1!E7060/hourly1!$E$8763</f>
        <v>60.968325313231333</v>
      </c>
      <c r="C7059" s="442">
        <f>hourly1!$F7060*유형화!$G$71/hourly1!$F$8763+유형화!$G$72*hourly1!$G7060/hourly1!$F$8763+유형화!$G$74*hourly1!I7060/hourly1!$I$8763</f>
        <v>0.24431220452731858</v>
      </c>
      <c r="D7059" s="14">
        <v>448.81942600000002</v>
      </c>
      <c r="E7059" s="14">
        <v>0.65947999999999996</v>
      </c>
      <c r="F7059" s="1">
        <v>750652</v>
      </c>
      <c r="G7059" s="15">
        <f t="shared" si="220"/>
        <v>0.51358292634964042</v>
      </c>
      <c r="H7059" s="15">
        <f t="shared" si="221"/>
        <v>0.70116523406395859</v>
      </c>
    </row>
    <row r="7060" spans="1:8">
      <c r="A7060" s="1">
        <v>7059</v>
      </c>
      <c r="B7060" s="444">
        <f>유형화!$F$71*hourly1!B7061/hourly1!$B$8763+유형화!$F$72*hourly1!C7061/hourly1!$C$8763+유형화!$F$73*hourly1!D7061/hourly1!$D$8763+유형화!$F$74*hourly1!E7061/hourly1!$E$8763</f>
        <v>61.061877121879284</v>
      </c>
      <c r="C7060" s="442">
        <f>hourly1!$F7061*유형화!$G$71/hourly1!$F$8763+유형화!$G$72*hourly1!$G7061/hourly1!$F$8763+유형화!$G$74*hourly1!I7061/hourly1!$I$8763</f>
        <v>0.24038083164163634</v>
      </c>
      <c r="D7060" s="14">
        <v>492.35466400000001</v>
      </c>
      <c r="E7060" s="14">
        <v>0.48780000000000012</v>
      </c>
      <c r="F7060" s="1">
        <v>618666</v>
      </c>
      <c r="G7060" s="15">
        <f t="shared" si="220"/>
        <v>0.56340018833991812</v>
      </c>
      <c r="H7060" s="15">
        <f t="shared" si="221"/>
        <v>0.74144276196733672</v>
      </c>
    </row>
    <row r="7061" spans="1:8">
      <c r="A7061" s="1">
        <v>7060</v>
      </c>
      <c r="B7061" s="444">
        <f>유형화!$F$71*hourly1!B7062/hourly1!$B$8763+유형화!$F$72*hourly1!C7062/hourly1!$C$8763+유형화!$F$73*hourly1!D7062/hourly1!$D$8763+유형화!$F$74*hourly1!E7062/hourly1!$E$8763</f>
        <v>61.11576760933</v>
      </c>
      <c r="C7061" s="442">
        <f>hourly1!$F7062*유형화!$G$71/hourly1!$F$8763+유형화!$G$72*hourly1!$G7062/hourly1!$F$8763+유형화!$G$74*hourly1!I7062/hourly1!$I$8763</f>
        <v>0.24042711568174471</v>
      </c>
      <c r="D7061" s="14">
        <v>523.95652299999995</v>
      </c>
      <c r="E7061" s="14">
        <v>1.0800000000000001E-2</v>
      </c>
      <c r="F7061" s="1">
        <v>507483</v>
      </c>
      <c r="G7061" s="15">
        <f t="shared" si="220"/>
        <v>0.59956211512627944</v>
      </c>
      <c r="H7061" s="15">
        <f t="shared" si="221"/>
        <v>0.76890678985281691</v>
      </c>
    </row>
    <row r="7062" spans="1:8">
      <c r="A7062" s="1">
        <v>7061</v>
      </c>
      <c r="B7062" s="444">
        <f>유형화!$F$71*hourly1!B7063/hourly1!$B$8763+유형화!$F$72*hourly1!C7063/hourly1!$C$8763+유형화!$F$73*hourly1!D7063/hourly1!$D$8763+유형화!$F$74*hourly1!E7063/hourly1!$E$8763</f>
        <v>61.17156613960659</v>
      </c>
      <c r="C7062" s="442">
        <f>hourly1!$F7063*유형화!$G$71/hourly1!$F$8763+유형화!$G$72*hourly1!$G7063/hourly1!$F$8763+유형화!$G$74*hourly1!I7063/hourly1!$I$8763</f>
        <v>0.23789534609342342</v>
      </c>
      <c r="D7062" s="14">
        <v>553.39271800000017</v>
      </c>
      <c r="E7062" s="14">
        <v>0</v>
      </c>
      <c r="F7062" s="1">
        <v>558932</v>
      </c>
      <c r="G7062" s="15">
        <f t="shared" si="220"/>
        <v>0.63324587811183874</v>
      </c>
      <c r="H7062" s="15">
        <f t="shared" si="221"/>
        <v>0.79325766275620202</v>
      </c>
    </row>
    <row r="7063" spans="1:8">
      <c r="A7063" s="1">
        <v>7062</v>
      </c>
      <c r="B7063" s="444">
        <f>유형화!$F$71*hourly1!B7064/hourly1!$B$8763+유형화!$F$72*hourly1!C7064/hourly1!$C$8763+유형화!$F$73*hourly1!D7064/hourly1!$D$8763+유형화!$F$74*hourly1!E7064/hourly1!$E$8763</f>
        <v>63.051238304735747</v>
      </c>
      <c r="C7063" s="442">
        <f>hourly1!$F7064*유형화!$G$71/hourly1!$F$8763+유형화!$G$72*hourly1!$G7064/hourly1!$F$8763+유형화!$G$74*hourly1!I7064/hourly1!$I$8763</f>
        <v>0.42293681981097586</v>
      </c>
      <c r="D7063" s="14">
        <v>574.46863699999994</v>
      </c>
      <c r="E7063" s="14">
        <v>8.0000000000000007E-5</v>
      </c>
      <c r="F7063" s="1">
        <v>880719</v>
      </c>
      <c r="G7063" s="15">
        <f t="shared" si="220"/>
        <v>0.65736299855824265</v>
      </c>
      <c r="H7063" s="15">
        <f t="shared" si="221"/>
        <v>0.81000958992534</v>
      </c>
    </row>
    <row r="7064" spans="1:8">
      <c r="A7064" s="1">
        <v>7063</v>
      </c>
      <c r="B7064" s="444">
        <f>유형화!$F$71*hourly1!B7065/hourly1!$B$8763+유형화!$F$72*hourly1!C7065/hourly1!$C$8763+유형화!$F$73*hourly1!D7065/hourly1!$D$8763+유형화!$F$74*hourly1!E7065/hourly1!$E$8763</f>
        <v>74.56574950291018</v>
      </c>
      <c r="C7064" s="442">
        <f>hourly1!$F7065*유형화!$G$71/hourly1!$F$8763+유형화!$G$72*hourly1!$G7065/hourly1!$F$8763+유형화!$G$74*hourly1!I7065/hourly1!$I$8763</f>
        <v>4.1700853732444019</v>
      </c>
      <c r="D7064" s="14">
        <v>574.87667599999997</v>
      </c>
      <c r="E7064" s="14">
        <v>0.78458100000000019</v>
      </c>
      <c r="F7064" s="1">
        <v>938805</v>
      </c>
      <c r="G7064" s="15">
        <f t="shared" si="220"/>
        <v>0.6578299165469591</v>
      </c>
      <c r="H7064" s="15">
        <f t="shared" si="221"/>
        <v>0.81032851269405615</v>
      </c>
    </row>
    <row r="7065" spans="1:8">
      <c r="A7065" s="1">
        <v>7064</v>
      </c>
      <c r="B7065" s="444">
        <f>유형화!$F$71*hourly1!B7066/hourly1!$B$8763+유형화!$F$72*hourly1!C7066/hourly1!$C$8763+유형화!$F$73*hourly1!D7066/hourly1!$D$8763+유형화!$F$74*hourly1!E7066/hourly1!$E$8763</f>
        <v>161.70643752059195</v>
      </c>
      <c r="C7065" s="442">
        <f>hourly1!$F7066*유형화!$G$71/hourly1!$F$8763+유형화!$G$72*hourly1!$G7066/hourly1!$F$8763+유형화!$G$74*hourly1!I7066/hourly1!$I$8763</f>
        <v>4.2148157200556655</v>
      </c>
      <c r="D7065" s="14">
        <v>577.22126200000002</v>
      </c>
      <c r="E7065" s="14">
        <v>121.1662800000001</v>
      </c>
      <c r="F7065" s="1">
        <v>895800</v>
      </c>
      <c r="G7065" s="15">
        <f t="shared" si="220"/>
        <v>0.66051282033677505</v>
      </c>
      <c r="H7065" s="15">
        <f t="shared" si="221"/>
        <v>0.81215713463021233</v>
      </c>
    </row>
    <row r="7066" spans="1:8">
      <c r="A7066" s="1">
        <v>7065</v>
      </c>
      <c r="B7066" s="444">
        <f>유형화!$F$71*hourly1!B7067/hourly1!$B$8763+유형화!$F$72*hourly1!C7067/hourly1!$C$8763+유형화!$F$73*hourly1!D7067/hourly1!$D$8763+유형화!$F$74*hourly1!E7067/hourly1!$E$8763</f>
        <v>257.4432354348159</v>
      </c>
      <c r="C7066" s="442">
        <f>hourly1!$F7067*유형화!$G$71/hourly1!$F$8763+유형화!$G$72*hourly1!$G7067/hourly1!$F$8763+유형화!$G$74*hourly1!I7067/hourly1!$I$8763</f>
        <v>3.4946739469532493</v>
      </c>
      <c r="D7066" s="14">
        <v>572.64533800000004</v>
      </c>
      <c r="E7066" s="14">
        <v>520.88647000000026</v>
      </c>
      <c r="F7066" s="1">
        <v>857383</v>
      </c>
      <c r="G7066" s="15">
        <f t="shared" si="220"/>
        <v>0.65527660215518158</v>
      </c>
      <c r="H7066" s="15">
        <f t="shared" si="221"/>
        <v>0.80858203222729552</v>
      </c>
    </row>
    <row r="7067" spans="1:8">
      <c r="A7067" s="1">
        <v>7066</v>
      </c>
      <c r="B7067" s="444">
        <f>유형화!$F$71*hourly1!B7068/hourly1!$B$8763+유형화!$F$72*hourly1!C7068/hourly1!$C$8763+유형화!$F$73*hourly1!D7068/hourly1!$D$8763+유형화!$F$74*hourly1!E7068/hourly1!$E$8763</f>
        <v>313.90307947206259</v>
      </c>
      <c r="C7067" s="442">
        <f>hourly1!$F7068*유형화!$G$71/hourly1!$F$8763+유형화!$G$72*hourly1!$G7068/hourly1!$F$8763+유형화!$G$74*hourly1!I7068/hourly1!$I$8763</f>
        <v>2.4869239634773925</v>
      </c>
      <c r="D7067" s="14">
        <v>567.90002900000002</v>
      </c>
      <c r="E7067" s="14">
        <v>889.59659199999874</v>
      </c>
      <c r="F7067" s="1">
        <v>839873</v>
      </c>
      <c r="G7067" s="15">
        <f t="shared" si="220"/>
        <v>0.64984655714939055</v>
      </c>
      <c r="H7067" s="15">
        <f t="shared" si="221"/>
        <v>0.80484765463099517</v>
      </c>
    </row>
    <row r="7068" spans="1:8">
      <c r="A7068" s="1">
        <v>7067</v>
      </c>
      <c r="B7068" s="444">
        <f>유형화!$F$71*hourly1!B7069/hourly1!$B$8763+유형화!$F$72*hourly1!C7069/hourly1!$C$8763+유형화!$F$73*hourly1!D7069/hourly1!$D$8763+유형화!$F$74*hourly1!E7069/hourly1!$E$8763</f>
        <v>371.34152771531222</v>
      </c>
      <c r="C7068" s="442">
        <f>hourly1!$F7069*유형화!$G$71/hourly1!$F$8763+유형화!$G$72*hourly1!$G7069/hourly1!$F$8763+유형화!$G$74*hourly1!I7069/hourly1!$I$8763</f>
        <v>1.5987417083406656</v>
      </c>
      <c r="D7068" s="14">
        <v>568.34199299999989</v>
      </c>
      <c r="E7068" s="14">
        <v>1095.476491000001</v>
      </c>
      <c r="F7068" s="1">
        <v>824151</v>
      </c>
      <c r="G7068" s="15">
        <f t="shared" si="220"/>
        <v>0.65035229542922413</v>
      </c>
      <c r="H7068" s="15">
        <f t="shared" si="221"/>
        <v>0.80519662975661255</v>
      </c>
    </row>
    <row r="7069" spans="1:8">
      <c r="A7069" s="1">
        <v>7068</v>
      </c>
      <c r="B7069" s="444">
        <f>유형화!$F$71*hourly1!B7070/hourly1!$B$8763+유형화!$F$72*hourly1!C7070/hourly1!$C$8763+유형화!$F$73*hourly1!D7070/hourly1!$D$8763+유형화!$F$74*hourly1!E7070/hourly1!$E$8763</f>
        <v>313.07689717235576</v>
      </c>
      <c r="C7069" s="442">
        <f>hourly1!$F7070*유형화!$G$71/hourly1!$F$8763+유형화!$G$72*hourly1!$G7070/hourly1!$F$8763+유형화!$G$74*hourly1!I7070/hourly1!$I$8763</f>
        <v>0.76219345573011188</v>
      </c>
      <c r="D7069" s="14">
        <v>610.45045299999981</v>
      </c>
      <c r="E7069" s="14">
        <v>1195.900285000002</v>
      </c>
      <c r="F7069" s="1">
        <v>804160</v>
      </c>
      <c r="G7069" s="15">
        <f t="shared" si="220"/>
        <v>0.69853689898708515</v>
      </c>
      <c r="H7069" s="15">
        <f t="shared" si="221"/>
        <v>0.83737813392197469</v>
      </c>
    </row>
    <row r="7070" spans="1:8">
      <c r="A7070" s="1">
        <v>7069</v>
      </c>
      <c r="B7070" s="444">
        <f>유형화!$F$71*hourly1!B7071/hourly1!$B$8763+유형화!$F$72*hourly1!C7071/hourly1!$C$8763+유형화!$F$73*hourly1!D7071/hourly1!$D$8763+유형화!$F$74*hourly1!E7071/hourly1!$E$8763</f>
        <v>192.17372846348383</v>
      </c>
      <c r="C7070" s="442">
        <f>hourly1!$F7071*유형화!$G$71/hourly1!$F$8763+유형화!$G$72*hourly1!$G7071/hourly1!$F$8763+유형화!$G$74*hourly1!I7071/hourly1!$I$8763</f>
        <v>0.55574121321919778</v>
      </c>
      <c r="D7070" s="14">
        <v>651.10001000000022</v>
      </c>
      <c r="E7070" s="14">
        <v>1166.548859999999</v>
      </c>
      <c r="F7070" s="1">
        <v>839807</v>
      </c>
      <c r="G7070" s="15">
        <f t="shared" si="220"/>
        <v>0.7450520835568295</v>
      </c>
      <c r="H7070" s="15">
        <f t="shared" si="221"/>
        <v>0.86656267524320008</v>
      </c>
    </row>
    <row r="7071" spans="1:8">
      <c r="A7071" s="1">
        <v>7070</v>
      </c>
      <c r="B7071" s="444">
        <f>유형화!$F$71*hourly1!B7072/hourly1!$B$8763+유형화!$F$72*hourly1!C7072/hourly1!$C$8763+유형화!$F$73*hourly1!D7072/hourly1!$D$8763+유형화!$F$74*hourly1!E7072/hourly1!$E$8763</f>
        <v>250.54329560838067</v>
      </c>
      <c r="C7071" s="442">
        <f>hourly1!$F7072*유형화!$G$71/hourly1!$F$8763+유형화!$G$72*hourly1!$G7072/hourly1!$F$8763+유형화!$G$74*hourly1!I7072/hourly1!$I$8763</f>
        <v>0.51829367641617941</v>
      </c>
      <c r="D7071" s="14">
        <v>642.93262500000014</v>
      </c>
      <c r="E7071" s="14">
        <v>1057.1992770000011</v>
      </c>
      <c r="F7071" s="1">
        <v>837203</v>
      </c>
      <c r="G7071" s="15">
        <f t="shared" si="220"/>
        <v>0.7357061656978191</v>
      </c>
      <c r="H7071" s="15">
        <f t="shared" si="221"/>
        <v>0.86083912603294044</v>
      </c>
    </row>
    <row r="7072" spans="1:8">
      <c r="A7072" s="1">
        <v>7071</v>
      </c>
      <c r="B7072" s="444">
        <f>유형화!$F$71*hourly1!B7073/hourly1!$B$8763+유형화!$F$72*hourly1!C7073/hourly1!$C$8763+유형화!$F$73*hourly1!D7073/hourly1!$D$8763+유형화!$F$74*hourly1!E7073/hourly1!$E$8763</f>
        <v>363.7579136899729</v>
      </c>
      <c r="C7072" s="442">
        <f>hourly1!$F7073*유형화!$G$71/hourly1!$F$8763+유형화!$G$72*hourly1!$G7073/hourly1!$F$8763+유형화!$G$74*hourly1!I7073/hourly1!$I$8763</f>
        <v>0.39008484816639255</v>
      </c>
      <c r="D7072" s="14">
        <v>611.25428599999998</v>
      </c>
      <c r="E7072" s="14">
        <v>882.50440000000083</v>
      </c>
      <c r="F7072" s="1">
        <v>813977</v>
      </c>
      <c r="G7072" s="15">
        <f t="shared" si="220"/>
        <v>0.69945672304219741</v>
      </c>
      <c r="H7072" s="15">
        <f t="shared" si="221"/>
        <v>0.8379725882650999</v>
      </c>
    </row>
    <row r="7073" spans="1:8">
      <c r="A7073" s="1">
        <v>7072</v>
      </c>
      <c r="B7073" s="444">
        <f>유형화!$F$71*hourly1!B7074/hourly1!$B$8763+유형화!$F$72*hourly1!C7074/hourly1!$C$8763+유형화!$F$73*hourly1!D7074/hourly1!$D$8763+유형화!$F$74*hourly1!E7074/hourly1!$E$8763</f>
        <v>306.21730785138232</v>
      </c>
      <c r="C7073" s="442">
        <f>hourly1!$F7074*유형화!$G$71/hourly1!$F$8763+유형화!$G$72*hourly1!$G7074/hourly1!$F$8763+유형화!$G$74*hourly1!I7074/hourly1!$I$8763</f>
        <v>0.36877316633213442</v>
      </c>
      <c r="D7073" s="14">
        <v>601.1711499999999</v>
      </c>
      <c r="E7073" s="14">
        <v>628.78234500000087</v>
      </c>
      <c r="F7073" s="1">
        <v>825490</v>
      </c>
      <c r="G7073" s="15">
        <f t="shared" si="220"/>
        <v>0.68791861619193506</v>
      </c>
      <c r="H7073" s="15">
        <f t="shared" si="221"/>
        <v>0.83046328903626387</v>
      </c>
    </row>
    <row r="7074" spans="1:8">
      <c r="A7074" s="1">
        <v>7073</v>
      </c>
      <c r="B7074" s="444">
        <f>유형화!$F$71*hourly1!B7075/hourly1!$B$8763+유형화!$F$72*hourly1!C7075/hourly1!$C$8763+유형화!$F$73*hourly1!D7075/hourly1!$D$8763+유형화!$F$74*hourly1!E7075/hourly1!$E$8763</f>
        <v>263.26474984117755</v>
      </c>
      <c r="C7074" s="442">
        <f>hourly1!$F7075*유형화!$G$71/hourly1!$F$8763+유형화!$G$72*hourly1!$G7075/hourly1!$F$8763+유형화!$G$74*hourly1!I7075/hourly1!$I$8763</f>
        <v>0.39015663732015138</v>
      </c>
      <c r="D7074" s="14">
        <v>611.33887400000015</v>
      </c>
      <c r="E7074" s="14">
        <v>297.25522100000018</v>
      </c>
      <c r="F7074" s="1">
        <v>778826</v>
      </c>
      <c r="G7074" s="15">
        <f t="shared" si="220"/>
        <v>0.6995535168752125</v>
      </c>
      <c r="H7074" s="15">
        <f t="shared" si="221"/>
        <v>0.83803510127796121</v>
      </c>
    </row>
    <row r="7075" spans="1:8">
      <c r="A7075" s="1">
        <v>7074</v>
      </c>
      <c r="B7075" s="444">
        <f>유형화!$F$71*hourly1!B7076/hourly1!$B$8763+유형화!$F$72*hourly1!C7076/hourly1!$C$8763+유형화!$F$73*hourly1!D7076/hourly1!$D$8763+유형화!$F$74*hourly1!E7076/hourly1!$E$8763</f>
        <v>150.59799613953541</v>
      </c>
      <c r="C7075" s="442">
        <f>hourly1!$F7076*유형화!$G$71/hourly1!$F$8763+유형화!$G$72*hourly1!$G7076/hourly1!$F$8763+유형화!$G$74*hourly1!I7076/hourly1!$I$8763</f>
        <v>0.53439384052302596</v>
      </c>
      <c r="D7075" s="14">
        <v>575.54833600000006</v>
      </c>
      <c r="E7075" s="14">
        <v>39.351512000000049</v>
      </c>
      <c r="F7075" s="1">
        <v>798872</v>
      </c>
      <c r="G7075" s="15">
        <f t="shared" si="220"/>
        <v>0.65859849537472148</v>
      </c>
      <c r="H7075" s="15">
        <f t="shared" si="221"/>
        <v>0.81085304210779319</v>
      </c>
    </row>
    <row r="7076" spans="1:8">
      <c r="A7076" s="1">
        <v>7075</v>
      </c>
      <c r="B7076" s="444">
        <f>유형화!$F$71*hourly1!B7077/hourly1!$B$8763+유형화!$F$72*hourly1!C7077/hourly1!$C$8763+유형화!$F$73*hourly1!D7077/hourly1!$D$8763+유형화!$F$74*hourly1!E7077/hourly1!$E$8763</f>
        <v>118.38941743184083</v>
      </c>
      <c r="C7076" s="442">
        <f>hourly1!$F7077*유형화!$G$71/hourly1!$F$8763+유형화!$G$72*hourly1!$G7077/hourly1!$F$8763+유형화!$G$74*hourly1!I7077/hourly1!$I$8763</f>
        <v>0.64155402370170722</v>
      </c>
      <c r="D7076" s="14">
        <v>603.36806400000023</v>
      </c>
      <c r="E7076" s="14">
        <v>17.624642000000009</v>
      </c>
      <c r="F7076" s="1">
        <v>780916</v>
      </c>
      <c r="G7076" s="15">
        <f t="shared" si="220"/>
        <v>0.69043253928816628</v>
      </c>
      <c r="H7076" s="15">
        <f t="shared" si="221"/>
        <v>0.83210920232795416</v>
      </c>
    </row>
    <row r="7077" spans="1:8">
      <c r="A7077" s="1">
        <v>7076</v>
      </c>
      <c r="B7077" s="444">
        <f>유형화!$F$71*hourly1!B7078/hourly1!$B$8763+유형화!$F$72*hourly1!C7078/hourly1!$C$8763+유형화!$F$73*hourly1!D7078/hourly1!$D$8763+유형화!$F$74*hourly1!E7078/hourly1!$E$8763</f>
        <v>126.69134040545444</v>
      </c>
      <c r="C7077" s="442">
        <f>hourly1!$F7078*유형화!$G$71/hourly1!$F$8763+유형화!$G$72*hourly1!$G7078/hourly1!$F$8763+유형화!$G$74*hourly1!I7078/hourly1!$I$8763</f>
        <v>0.64694041035530281</v>
      </c>
      <c r="D7077" s="14">
        <v>579.01048500000002</v>
      </c>
      <c r="E7077" s="14">
        <v>20.485208</v>
      </c>
      <c r="F7077" s="1">
        <v>783062</v>
      </c>
      <c r="G7077" s="15">
        <f t="shared" si="220"/>
        <v>0.66256022365980338</v>
      </c>
      <c r="H7077" s="15">
        <f t="shared" si="221"/>
        <v>0.81354815225647648</v>
      </c>
    </row>
    <row r="7078" spans="1:8">
      <c r="A7078" s="1">
        <v>7077</v>
      </c>
      <c r="B7078" s="444">
        <f>유형화!$F$71*hourly1!B7079/hourly1!$B$8763+유형화!$F$72*hourly1!C7079/hourly1!$C$8763+유형화!$F$73*hourly1!D7079/hourly1!$D$8763+유형화!$F$74*hourly1!E7079/hourly1!$E$8763</f>
        <v>64.047893113140859</v>
      </c>
      <c r="C7078" s="442">
        <f>hourly1!$F7079*유형화!$G$71/hourly1!$F$8763+유형화!$G$72*hourly1!$G7079/hourly1!$F$8763+유형화!$G$74*hourly1!I7079/hourly1!$I$8763</f>
        <v>0.94857276636755683</v>
      </c>
      <c r="D7078" s="14">
        <v>564.46023500000001</v>
      </c>
      <c r="E7078" s="14">
        <v>21.128748000000009</v>
      </c>
      <c r="F7078" s="1">
        <v>824613</v>
      </c>
      <c r="G7078" s="15">
        <f t="shared" si="220"/>
        <v>0.64591040963388635</v>
      </c>
      <c r="H7078" s="15">
        <f t="shared" si="221"/>
        <v>0.80212335033208726</v>
      </c>
    </row>
    <row r="7079" spans="1:8">
      <c r="A7079" s="1">
        <v>7078</v>
      </c>
      <c r="B7079" s="444">
        <f>유형화!$F$71*hourly1!B7080/hourly1!$B$8763+유형화!$F$72*hourly1!C7080/hourly1!$C$8763+유형화!$F$73*hourly1!D7080/hourly1!$D$8763+유형화!$F$74*hourly1!E7080/hourly1!$E$8763</f>
        <v>62.427643741095181</v>
      </c>
      <c r="C7079" s="442">
        <f>hourly1!$F7080*유형화!$G$71/hourly1!$F$8763+유형화!$G$72*hourly1!$G7080/hourly1!$F$8763+유형화!$G$74*hourly1!I7080/hourly1!$I$8763</f>
        <v>0.4598687132939131</v>
      </c>
      <c r="D7079" s="14">
        <v>508.64451899999989</v>
      </c>
      <c r="E7079" s="14">
        <v>14.990831999999999</v>
      </c>
      <c r="F7079" s="1">
        <v>818245</v>
      </c>
      <c r="G7079" s="15">
        <f t="shared" si="220"/>
        <v>0.58204062793780498</v>
      </c>
      <c r="H7079" s="15">
        <f t="shared" si="221"/>
        <v>0.7557768339540224</v>
      </c>
    </row>
    <row r="7080" spans="1:8">
      <c r="A7080" s="1">
        <v>7079</v>
      </c>
      <c r="B7080" s="444">
        <f>유형화!$F$71*hourly1!B7081/hourly1!$B$8763+유형화!$F$72*hourly1!C7081/hourly1!$C$8763+유형화!$F$73*hourly1!D7081/hourly1!$D$8763+유형화!$F$74*hourly1!E7081/hourly1!$E$8763</f>
        <v>61.195690101331074</v>
      </c>
      <c r="C7080" s="442">
        <f>hourly1!$F7081*유형화!$G$71/hourly1!$F$8763+유형화!$G$72*hourly1!$G7081/hourly1!$F$8763+유형화!$G$74*hourly1!I7081/hourly1!$I$8763</f>
        <v>0.35305924579943226</v>
      </c>
      <c r="D7080" s="14">
        <v>425.04196899999999</v>
      </c>
      <c r="E7080" s="14">
        <v>8.4263359999999974</v>
      </c>
      <c r="F7080" s="1">
        <v>850038</v>
      </c>
      <c r="G7080" s="15">
        <f t="shared" si="220"/>
        <v>0.48637444284872183</v>
      </c>
      <c r="H7080" s="15">
        <f t="shared" si="221"/>
        <v>0.67786817267450594</v>
      </c>
    </row>
    <row r="7081" spans="1:8">
      <c r="A7081" s="1">
        <v>7080</v>
      </c>
      <c r="B7081" s="444">
        <f>유형화!$F$71*hourly1!B7082/hourly1!$B$8763+유형화!$F$72*hourly1!C7082/hourly1!$C$8763+유형화!$F$73*hourly1!D7082/hourly1!$D$8763+유형화!$F$74*hourly1!E7082/hourly1!$E$8763</f>
        <v>59.64256738278182</v>
      </c>
      <c r="C7081" s="442">
        <f>hourly1!$F7082*유형화!$G$71/hourly1!$F$8763+유형화!$G$72*hourly1!$G7082/hourly1!$F$8763+유형화!$G$74*hourly1!I7082/hourly1!$I$8763</f>
        <v>0.32115748223883489</v>
      </c>
      <c r="D7081" s="14">
        <v>392.99160499999988</v>
      </c>
      <c r="E7081" s="14">
        <v>1.79484</v>
      </c>
      <c r="F7081" s="1">
        <v>823002</v>
      </c>
      <c r="G7081" s="15">
        <f t="shared" si="220"/>
        <v>0.44969929293288191</v>
      </c>
      <c r="H7081" s="15">
        <f t="shared" si="221"/>
        <v>0.64488308161711949</v>
      </c>
    </row>
    <row r="7082" spans="1:8">
      <c r="A7082" s="1">
        <v>7081</v>
      </c>
      <c r="B7082" s="444">
        <f>유형화!$F$71*hourly1!B7083/hourly1!$B$8763+유형화!$F$72*hourly1!C7083/hourly1!$C$8763+유형화!$F$73*hourly1!D7083/hourly1!$D$8763+유형화!$F$74*hourly1!E7083/hourly1!$E$8763</f>
        <v>59.944936263946438</v>
      </c>
      <c r="C7082" s="442">
        <f>hourly1!$F7083*유형화!$G$71/hourly1!$F$8763+유형화!$G$72*hourly1!$G7083/hourly1!$F$8763+유형화!$G$74*hourly1!I7083/hourly1!$I$8763</f>
        <v>0.26347518239394019</v>
      </c>
      <c r="D7082" s="14">
        <v>385.52838000000008</v>
      </c>
      <c r="E7082" s="14">
        <v>0.1812</v>
      </c>
      <c r="F7082" s="1">
        <v>807972</v>
      </c>
      <c r="G7082" s="15">
        <f t="shared" si="220"/>
        <v>0.44115914356887981</v>
      </c>
      <c r="H7082" s="15">
        <f t="shared" si="221"/>
        <v>0.63692642272711741</v>
      </c>
    </row>
    <row r="7083" spans="1:8">
      <c r="A7083" s="1">
        <v>7082</v>
      </c>
      <c r="B7083" s="444">
        <f>유형화!$F$71*hourly1!B7084/hourly1!$B$8763+유형화!$F$72*hourly1!C7084/hourly1!$C$8763+유형화!$F$73*hourly1!D7084/hourly1!$D$8763+유형화!$F$74*hourly1!E7084/hourly1!$E$8763</f>
        <v>59.981250394704347</v>
      </c>
      <c r="C7083" s="442">
        <f>hourly1!$F7084*유형화!$G$71/hourly1!$F$8763+유형화!$G$72*hourly1!$G7084/hourly1!$F$8763+유형화!$G$74*hourly1!I7084/hourly1!$I$8763</f>
        <v>0.2441965759130339</v>
      </c>
      <c r="D7083" s="14">
        <v>368.552862</v>
      </c>
      <c r="E7083" s="14">
        <v>0.64584000000000008</v>
      </c>
      <c r="F7083" s="1">
        <v>689879</v>
      </c>
      <c r="G7083" s="15">
        <f t="shared" si="220"/>
        <v>0.42173410154598612</v>
      </c>
      <c r="H7083" s="15">
        <f t="shared" si="221"/>
        <v>0.618420381042037</v>
      </c>
    </row>
    <row r="7084" spans="1:8">
      <c r="A7084" s="1">
        <v>7083</v>
      </c>
      <c r="B7084" s="444">
        <f>유형화!$F$71*hourly1!B7085/hourly1!$B$8763+유형화!$F$72*hourly1!C7085/hourly1!$C$8763+유형화!$F$73*hourly1!D7085/hourly1!$D$8763+유형화!$F$74*hourly1!E7085/hourly1!$E$8763</f>
        <v>60.224257141978079</v>
      </c>
      <c r="C7084" s="442">
        <f>hourly1!$F7085*유형화!$G$71/hourly1!$F$8763+유형화!$G$72*hourly1!$G7085/hourly1!$F$8763+유형화!$G$74*hourly1!I7085/hourly1!$I$8763</f>
        <v>0.24009261570877855</v>
      </c>
      <c r="D7084" s="14">
        <v>334.11231600000008</v>
      </c>
      <c r="E7084" s="14">
        <v>0.47039999999999998</v>
      </c>
      <c r="F7084" s="1">
        <v>584106</v>
      </c>
      <c r="G7084" s="15">
        <f t="shared" si="220"/>
        <v>0.38232387245363086</v>
      </c>
      <c r="H7084" s="15">
        <f t="shared" si="221"/>
        <v>0.57903458432096988</v>
      </c>
    </row>
    <row r="7085" spans="1:8">
      <c r="A7085" s="1">
        <v>7084</v>
      </c>
      <c r="B7085" s="444">
        <f>유형화!$F$71*hourly1!B7086/hourly1!$B$8763+유형화!$F$72*hourly1!C7086/hourly1!$C$8763+유형화!$F$73*hourly1!D7086/hourly1!$D$8763+유형화!$F$74*hourly1!E7086/hourly1!$E$8763</f>
        <v>60.371309894361822</v>
      </c>
      <c r="C7085" s="442">
        <f>hourly1!$F7086*유형화!$G$71/hourly1!$F$8763+유형화!$G$72*hourly1!$G7086/hourly1!$F$8763+유형화!$G$74*hourly1!I7086/hourly1!$I$8763</f>
        <v>0.24014346296410874</v>
      </c>
      <c r="D7085" s="14">
        <v>308.3552279999999</v>
      </c>
      <c r="E7085" s="14">
        <v>8.0000000000000007E-5</v>
      </c>
      <c r="F7085" s="1">
        <v>514025</v>
      </c>
      <c r="G7085" s="15">
        <f t="shared" si="220"/>
        <v>0.35285010224011676</v>
      </c>
      <c r="H7085" s="15">
        <f t="shared" si="221"/>
        <v>0.5478464158393056</v>
      </c>
    </row>
    <row r="7086" spans="1:8">
      <c r="A7086" s="1">
        <v>7085</v>
      </c>
      <c r="B7086" s="444">
        <f>유형화!$F$71*hourly1!B7087/hourly1!$B$8763+유형화!$F$72*hourly1!C7087/hourly1!$C$8763+유형화!$F$73*hourly1!D7087/hourly1!$D$8763+유형화!$F$74*hourly1!E7087/hourly1!$E$8763</f>
        <v>60.46969853747008</v>
      </c>
      <c r="C7086" s="442">
        <f>hourly1!$F7087*유형화!$G$71/hourly1!$F$8763+유형화!$G$72*hourly1!$G7087/hourly1!$F$8763+유형화!$G$74*hourly1!I7087/hourly1!$I$8763</f>
        <v>0.23772667010218346</v>
      </c>
      <c r="D7086" s="14">
        <v>305.67356500000011</v>
      </c>
      <c r="E7086" s="14">
        <v>0</v>
      </c>
      <c r="F7086" s="1">
        <v>560470</v>
      </c>
      <c r="G7086" s="15">
        <f t="shared" si="220"/>
        <v>0.34978148209749521</v>
      </c>
      <c r="H7086" s="15">
        <f t="shared" si="221"/>
        <v>0.54450883082907342</v>
      </c>
    </row>
    <row r="7087" spans="1:8">
      <c r="A7087" s="1">
        <v>7086</v>
      </c>
      <c r="B7087" s="444">
        <f>유형화!$F$71*hourly1!B7088/hourly1!$B$8763+유형화!$F$72*hourly1!C7088/hourly1!$C$8763+유형화!$F$73*hourly1!D7088/hourly1!$D$8763+유형화!$F$74*hourly1!E7088/hourly1!$E$8763</f>
        <v>62.404397359218478</v>
      </c>
      <c r="C7087" s="442">
        <f>hourly1!$F7088*유형화!$G$71/hourly1!$F$8763+유형화!$G$72*hourly1!$G7088/hourly1!$F$8763+유형화!$G$74*hourly1!I7088/hourly1!$I$8763</f>
        <v>0.42274451288376502</v>
      </c>
      <c r="D7087" s="14">
        <v>244.61307799999989</v>
      </c>
      <c r="E7087" s="14">
        <v>0</v>
      </c>
      <c r="F7087" s="1">
        <v>858299</v>
      </c>
      <c r="G7087" s="15">
        <f t="shared" si="220"/>
        <v>0.27991012230079537</v>
      </c>
      <c r="H7087" s="15">
        <f t="shared" si="221"/>
        <v>0.46346528585637425</v>
      </c>
    </row>
    <row r="7088" spans="1:8">
      <c r="A7088" s="1">
        <v>7087</v>
      </c>
      <c r="B7088" s="444">
        <f>유형화!$F$71*hourly1!B7089/hourly1!$B$8763+유형화!$F$72*hourly1!C7089/hourly1!$C$8763+유형화!$F$73*hourly1!D7089/hourly1!$D$8763+유형화!$F$74*hourly1!E7089/hourly1!$E$8763</f>
        <v>73.944030520119256</v>
      </c>
      <c r="C7088" s="442">
        <f>hourly1!$F7089*유형화!$G$71/hourly1!$F$8763+유형화!$G$72*hourly1!$G7089/hourly1!$F$8763+유형화!$G$74*hourly1!I7089/hourly1!$I$8763</f>
        <v>2.8552948903444051</v>
      </c>
      <c r="D7088" s="14">
        <v>207.53533200000001</v>
      </c>
      <c r="E7088" s="14">
        <v>1.25556</v>
      </c>
      <c r="F7088" s="1">
        <v>947347</v>
      </c>
      <c r="G7088" s="15">
        <f t="shared" si="220"/>
        <v>0.23748215196350297</v>
      </c>
      <c r="H7088" s="15">
        <f t="shared" si="221"/>
        <v>0.40901815639620032</v>
      </c>
    </row>
    <row r="7089" spans="1:8">
      <c r="A7089" s="1">
        <v>7088</v>
      </c>
      <c r="B7089" s="444">
        <f>유형화!$F$71*hourly1!B7090/hourly1!$B$8763+유형화!$F$72*hourly1!C7090/hourly1!$C$8763+유형화!$F$73*hourly1!D7090/hourly1!$D$8763+유형화!$F$74*hourly1!E7090/hourly1!$E$8763</f>
        <v>157.09933285927784</v>
      </c>
      <c r="C7089" s="442">
        <f>hourly1!$F7090*유형화!$G$71/hourly1!$F$8763+유형화!$G$72*hourly1!$G7090/hourly1!$F$8763+유형화!$G$74*hourly1!I7090/hourly1!$I$8763</f>
        <v>3.1025003116567098</v>
      </c>
      <c r="D7089" s="14">
        <v>180.86145099999999</v>
      </c>
      <c r="E7089" s="14">
        <v>120.92939700000009</v>
      </c>
      <c r="F7089" s="1">
        <v>929070</v>
      </c>
      <c r="G7089" s="15">
        <f t="shared" si="220"/>
        <v>0.20695929785450529</v>
      </c>
      <c r="H7089" s="15">
        <f t="shared" si="221"/>
        <v>0.36706130168463952</v>
      </c>
    </row>
    <row r="7090" spans="1:8">
      <c r="A7090" s="1">
        <v>7089</v>
      </c>
      <c r="B7090" s="444">
        <f>유형화!$F$71*hourly1!B7091/hourly1!$B$8763+유형화!$F$72*hourly1!C7091/hourly1!$C$8763+유형화!$F$73*hourly1!D7091/hourly1!$D$8763+유형화!$F$74*hourly1!E7091/hourly1!$E$8763</f>
        <v>254.19765098111307</v>
      </c>
      <c r="C7090" s="442">
        <f>hourly1!$F7091*유형화!$G$71/hourly1!$F$8763+유형화!$G$72*hourly1!$G7091/hourly1!$F$8763+유형화!$G$74*hourly1!I7091/hourly1!$I$8763</f>
        <v>2.6732178768013908</v>
      </c>
      <c r="D7090" s="14">
        <v>143.59439</v>
      </c>
      <c r="E7090" s="14">
        <v>515.78786999999977</v>
      </c>
      <c r="F7090" s="1">
        <v>890285</v>
      </c>
      <c r="G7090" s="15">
        <f t="shared" si="220"/>
        <v>0.16431469484476269</v>
      </c>
      <c r="H7090" s="15">
        <f t="shared" si="221"/>
        <v>0.30407638771819095</v>
      </c>
    </row>
    <row r="7091" spans="1:8">
      <c r="A7091" s="1">
        <v>7090</v>
      </c>
      <c r="B7091" s="444">
        <f>유형화!$F$71*hourly1!B7092/hourly1!$B$8763+유형화!$F$72*hourly1!C7092/hourly1!$C$8763+유형화!$F$73*hourly1!D7092/hourly1!$D$8763+유형화!$F$74*hourly1!E7092/hourly1!$E$8763</f>
        <v>311.69770658511129</v>
      </c>
      <c r="C7091" s="442">
        <f>hourly1!$F7092*유형화!$G$71/hourly1!$F$8763+유형화!$G$72*hourly1!$G7092/hourly1!$F$8763+유형화!$G$74*hourly1!I7092/hourly1!$I$8763</f>
        <v>1.6536225199832348</v>
      </c>
      <c r="D7091" s="14">
        <v>136.10645299999999</v>
      </c>
      <c r="E7091" s="14">
        <v>874.01681700000006</v>
      </c>
      <c r="F7091" s="1">
        <v>897878</v>
      </c>
      <c r="G7091" s="15">
        <f t="shared" si="220"/>
        <v>0.15574626760208413</v>
      </c>
      <c r="H7091" s="15">
        <f t="shared" si="221"/>
        <v>0.29075558671856705</v>
      </c>
    </row>
    <row r="7092" spans="1:8">
      <c r="A7092" s="1">
        <v>7091</v>
      </c>
      <c r="B7092" s="444">
        <f>유형화!$F$71*hourly1!B7093/hourly1!$B$8763+유형화!$F$72*hourly1!C7093/hourly1!$C$8763+유형화!$F$73*hourly1!D7093/hourly1!$D$8763+유형화!$F$74*hourly1!E7093/hourly1!$E$8763</f>
        <v>370.39592116799332</v>
      </c>
      <c r="C7092" s="442">
        <f>hourly1!$F7093*유형화!$G$71/hourly1!$F$8763+유형화!$G$72*hourly1!$G7093/hourly1!$F$8763+유형화!$G$74*hourly1!I7093/hourly1!$I$8763</f>
        <v>0.70201238812126898</v>
      </c>
      <c r="D7092" s="14">
        <v>108.82007299999999</v>
      </c>
      <c r="E7092" s="14">
        <v>1052.449325</v>
      </c>
      <c r="F7092" s="1">
        <v>854796</v>
      </c>
      <c r="G7092" s="15">
        <f t="shared" si="220"/>
        <v>0.12452253244698346</v>
      </c>
      <c r="H7092" s="15">
        <f t="shared" si="221"/>
        <v>0.24016501493606632</v>
      </c>
    </row>
    <row r="7093" spans="1:8">
      <c r="A7093" s="1">
        <v>7092</v>
      </c>
      <c r="B7093" s="444">
        <f>유형화!$F$71*hourly1!B7094/hourly1!$B$8763+유형화!$F$72*hourly1!C7094/hourly1!$C$8763+유형화!$F$73*hourly1!D7094/hourly1!$D$8763+유형화!$F$74*hourly1!E7094/hourly1!$E$8763</f>
        <v>312.81589206269803</v>
      </c>
      <c r="C7093" s="442">
        <f>hourly1!$F7094*유형화!$G$71/hourly1!$F$8763+유형화!$G$72*hourly1!$G7094/hourly1!$F$8763+유형화!$G$74*hourly1!I7094/hourly1!$I$8763</f>
        <v>0.44435272222146222</v>
      </c>
      <c r="D7093" s="14">
        <v>94.28913799999998</v>
      </c>
      <c r="E7093" s="14">
        <v>1166.8378950000031</v>
      </c>
      <c r="F7093" s="1">
        <v>842810</v>
      </c>
      <c r="G7093" s="15">
        <f t="shared" si="220"/>
        <v>0.10789482052638485</v>
      </c>
      <c r="H7093" s="15">
        <f t="shared" si="221"/>
        <v>0.21183171322700348</v>
      </c>
    </row>
    <row r="7094" spans="1:8">
      <c r="A7094" s="1">
        <v>7093</v>
      </c>
      <c r="B7094" s="444">
        <f>유형화!$F$71*hourly1!B7095/hourly1!$B$8763+유형화!$F$72*hourly1!C7095/hourly1!$C$8763+유형화!$F$73*hourly1!D7095/hourly1!$D$8763+유형화!$F$74*hourly1!E7095/hourly1!$E$8763</f>
        <v>191.66941723499372</v>
      </c>
      <c r="C7094" s="442">
        <f>hourly1!$F7095*유형화!$G$71/hourly1!$F$8763+유형화!$G$72*hourly1!$G7095/hourly1!$F$8763+유형화!$G$74*hourly1!I7095/hourly1!$I$8763</f>
        <v>0.55556495903124992</v>
      </c>
      <c r="D7094" s="14">
        <v>88.38770199999999</v>
      </c>
      <c r="E7094" s="14">
        <v>1190.8433050000019</v>
      </c>
      <c r="F7094" s="1">
        <v>828126</v>
      </c>
      <c r="G7094" s="15">
        <f t="shared" si="220"/>
        <v>0.10114182233832267</v>
      </c>
      <c r="H7094" s="15">
        <f t="shared" si="221"/>
        <v>0.20003208263987324</v>
      </c>
    </row>
    <row r="7095" spans="1:8">
      <c r="A7095" s="1">
        <v>7094</v>
      </c>
      <c r="B7095" s="444">
        <f>유형화!$F$71*hourly1!B7096/hourly1!$B$8763+유형화!$F$72*hourly1!C7096/hourly1!$C$8763+유형화!$F$73*hourly1!D7096/hourly1!$D$8763+유형화!$F$74*hourly1!E7096/hourly1!$E$8763</f>
        <v>250.52045319776389</v>
      </c>
      <c r="C7095" s="442">
        <f>hourly1!$F7096*유형화!$G$71/hourly1!$F$8763+유형화!$G$72*hourly1!$G7096/hourly1!$F$8763+유형화!$G$74*hourly1!I7096/hourly1!$I$8763</f>
        <v>0.51811782965816289</v>
      </c>
      <c r="D7095" s="14">
        <v>80.728481000000016</v>
      </c>
      <c r="E7095" s="14">
        <v>1101.868764000001</v>
      </c>
      <c r="F7095" s="1">
        <v>844948</v>
      </c>
      <c r="G7095" s="15">
        <f t="shared" si="220"/>
        <v>9.2377395250582028E-2</v>
      </c>
      <c r="H7095" s="15">
        <f t="shared" si="221"/>
        <v>0.18445686779937565</v>
      </c>
    </row>
    <row r="7096" spans="1:8">
      <c r="A7096" s="1">
        <v>7095</v>
      </c>
      <c r="B7096" s="444">
        <f>유형화!$F$71*hourly1!B7097/hourly1!$B$8763+유형화!$F$72*hourly1!C7097/hourly1!$C$8763+유형화!$F$73*hourly1!D7097/hourly1!$D$8763+유형화!$F$74*hourly1!E7097/hourly1!$E$8763</f>
        <v>363.75486947797845</v>
      </c>
      <c r="C7096" s="442">
        <f>hourly1!$F7097*유형화!$G$71/hourly1!$F$8763+유형화!$G$72*hourly1!$G7097/hourly1!$F$8763+유형화!$G$74*hourly1!I7097/hourly1!$I$8763</f>
        <v>0.38995683368221878</v>
      </c>
      <c r="D7096" s="14">
        <v>69.821165999999991</v>
      </c>
      <c r="E7096" s="14">
        <v>925.67153700000028</v>
      </c>
      <c r="F7096" s="1">
        <v>841334</v>
      </c>
      <c r="G7096" s="15">
        <f t="shared" si="220"/>
        <v>7.9896182469214275E-2</v>
      </c>
      <c r="H7096" s="15">
        <f t="shared" si="221"/>
        <v>0.16175185919525545</v>
      </c>
    </row>
    <row r="7097" spans="1:8">
      <c r="A7097" s="1">
        <v>7096</v>
      </c>
      <c r="B7097" s="444">
        <f>유형화!$F$71*hourly1!B7098/hourly1!$B$8763+유형화!$F$72*hourly1!C7098/hourly1!$C$8763+유형화!$F$73*hourly1!D7098/hourly1!$D$8763+유형화!$F$74*hourly1!E7098/hourly1!$E$8763</f>
        <v>306.21455940406031</v>
      </c>
      <c r="C7097" s="442">
        <f>hourly1!$F7098*유형화!$G$71/hourly1!$F$8763+유형화!$G$72*hourly1!$G7098/hourly1!$F$8763+유형화!$G$74*hourly1!I7098/hourly1!$I$8763</f>
        <v>0.36866112310123916</v>
      </c>
      <c r="D7097" s="14">
        <v>51.623489999999997</v>
      </c>
      <c r="E7097" s="14">
        <v>621.94510399999945</v>
      </c>
      <c r="F7097" s="1">
        <v>824531</v>
      </c>
      <c r="G7097" s="15">
        <f t="shared" si="220"/>
        <v>5.9072628158883207E-2</v>
      </c>
      <c r="H7097" s="15">
        <f t="shared" si="221"/>
        <v>0.12243286872892485</v>
      </c>
    </row>
    <row r="7098" spans="1:8">
      <c r="A7098" s="1">
        <v>7097</v>
      </c>
      <c r="B7098" s="444">
        <f>유형화!$F$71*hourly1!B7099/hourly1!$B$8763+유형화!$F$72*hourly1!C7099/hourly1!$C$8763+유형화!$F$73*hourly1!D7099/hourly1!$D$8763+유형화!$F$74*hourly1!E7099/hourly1!$E$8763</f>
        <v>263.26175973247689</v>
      </c>
      <c r="C7098" s="442">
        <f>hourly1!$F7099*유형화!$G$71/hourly1!$F$8763+유형화!$G$72*hourly1!$G7099/hourly1!$F$8763+유형화!$G$74*hourly1!I7099/hourly1!$I$8763</f>
        <v>0.39003774926642309</v>
      </c>
      <c r="D7098" s="14">
        <v>60.961748999999983</v>
      </c>
      <c r="E7098" s="14">
        <v>250.89017500000031</v>
      </c>
      <c r="F7098" s="1">
        <v>823046</v>
      </c>
      <c r="G7098" s="15">
        <f t="shared" si="220"/>
        <v>6.9758374154714628E-2</v>
      </c>
      <c r="H7098" s="15">
        <f t="shared" si="221"/>
        <v>0.14284003432739786</v>
      </c>
    </row>
    <row r="7099" spans="1:8">
      <c r="A7099" s="1">
        <v>7098</v>
      </c>
      <c r="B7099" s="444">
        <f>유형화!$F$71*hourly1!B7100/hourly1!$B$8763+유형화!$F$72*hourly1!C7100/hourly1!$C$8763+유형화!$F$73*hourly1!D7100/hourly1!$D$8763+유형화!$F$74*hourly1!E7100/hourly1!$E$8763</f>
        <v>150.30058672696359</v>
      </c>
      <c r="C7099" s="442">
        <f>hourly1!$F7100*유형화!$G$71/hourly1!$F$8763+유형화!$G$72*hourly1!$G7100/hourly1!$F$8763+유형화!$G$74*hourly1!I7100/hourly1!$I$8763</f>
        <v>0.51831249967897075</v>
      </c>
      <c r="D7099" s="14">
        <v>72.223380999999989</v>
      </c>
      <c r="E7099" s="14">
        <v>30.756925999999961</v>
      </c>
      <c r="F7099" s="1">
        <v>806662</v>
      </c>
      <c r="G7099" s="15">
        <f t="shared" si="220"/>
        <v>8.2645030976990316E-2</v>
      </c>
      <c r="H7099" s="15">
        <f t="shared" si="221"/>
        <v>0.16680640993966053</v>
      </c>
    </row>
    <row r="7100" spans="1:8">
      <c r="A7100" s="1">
        <v>7099</v>
      </c>
      <c r="B7100" s="444">
        <f>유형화!$F$71*hourly1!B7101/hourly1!$B$8763+유형화!$F$72*hourly1!C7101/hourly1!$C$8763+유형화!$F$73*hourly1!D7101/hourly1!$D$8763+유형화!$F$74*hourly1!E7101/hourly1!$E$8763</f>
        <v>118.38746610637995</v>
      </c>
      <c r="C7100" s="442">
        <f>hourly1!$F7101*유형화!$G$71/hourly1!$F$8763+유형화!$G$72*hourly1!$G7101/hourly1!$F$8763+유형화!$G$74*hourly1!I7101/hourly1!$I$8763</f>
        <v>0.64127542311520913</v>
      </c>
      <c r="D7100" s="14">
        <v>121.764009</v>
      </c>
      <c r="E7100" s="14">
        <v>17.32101900000001</v>
      </c>
      <c r="F7100" s="1">
        <v>775498</v>
      </c>
      <c r="G7100" s="15">
        <f t="shared" si="220"/>
        <v>0.13933424545283374</v>
      </c>
      <c r="H7100" s="15">
        <f t="shared" si="221"/>
        <v>0.26457518714702949</v>
      </c>
    </row>
    <row r="7101" spans="1:8">
      <c r="A7101" s="1">
        <v>7100</v>
      </c>
      <c r="B7101" s="444">
        <f>유형화!$F$71*hourly1!B7102/hourly1!$B$8763+유형화!$F$72*hourly1!C7102/hourly1!$C$8763+유형화!$F$73*hourly1!D7102/hourly1!$D$8763+유형화!$F$74*hourly1!E7102/hourly1!$E$8763</f>
        <v>126.68992289915846</v>
      </c>
      <c r="C7101" s="442">
        <f>hourly1!$F7102*유형화!$G$71/hourly1!$F$8763+유형화!$G$72*hourly1!$G7102/hourly1!$F$8763+유형화!$G$74*hourly1!I7102/hourly1!$I$8763</f>
        <v>0.64668886311619278</v>
      </c>
      <c r="D7101" s="14">
        <v>114.85568600000001</v>
      </c>
      <c r="E7101" s="14">
        <v>20.292663999999998</v>
      </c>
      <c r="F7101" s="1">
        <v>815326</v>
      </c>
      <c r="G7101" s="15">
        <f t="shared" si="220"/>
        <v>0.13142906903449278</v>
      </c>
      <c r="H7101" s="15">
        <f t="shared" si="221"/>
        <v>0.25164195873909023</v>
      </c>
    </row>
    <row r="7102" spans="1:8">
      <c r="A7102" s="1">
        <v>7101</v>
      </c>
      <c r="B7102" s="444">
        <f>유형화!$F$71*hourly1!B7103/hourly1!$B$8763+유형화!$F$72*hourly1!C7103/hourly1!$C$8763+유형화!$F$73*hourly1!D7103/hourly1!$D$8763+유형화!$F$74*hourly1!E7103/hourly1!$E$8763</f>
        <v>64.047893113140859</v>
      </c>
      <c r="C7102" s="442">
        <f>hourly1!$F7103*유형화!$G$71/hourly1!$F$8763+유형화!$G$72*hourly1!$G7103/hourly1!$F$8763+유형화!$G$74*hourly1!I7103/hourly1!$I$8763</f>
        <v>0.55102896012865843</v>
      </c>
      <c r="D7102" s="14">
        <v>96.611301999999981</v>
      </c>
      <c r="E7102" s="14">
        <v>22.103795999999999</v>
      </c>
      <c r="F7102" s="1">
        <v>839186</v>
      </c>
      <c r="G7102" s="15">
        <f t="shared" si="220"/>
        <v>0.11055206687869357</v>
      </c>
      <c r="H7102" s="15">
        <f t="shared" si="221"/>
        <v>0.21642772078695569</v>
      </c>
    </row>
    <row r="7103" spans="1:8">
      <c r="A7103" s="1">
        <v>7102</v>
      </c>
      <c r="B7103" s="444">
        <f>유형화!$F$71*hourly1!B7104/hourly1!$B$8763+유형화!$F$72*hourly1!C7104/hourly1!$C$8763+유형화!$F$73*hourly1!D7104/hourly1!$D$8763+유형화!$F$74*hourly1!E7104/hourly1!$E$8763</f>
        <v>62.427643741095181</v>
      </c>
      <c r="C7103" s="442">
        <f>hourly1!$F7104*유형화!$G$71/hourly1!$F$8763+유형화!$G$72*hourly1!$G7104/hourly1!$F$8763+유형화!$G$74*hourly1!I7104/hourly1!$I$8763</f>
        <v>0.45974403973516975</v>
      </c>
      <c r="D7103" s="14">
        <v>39.797286</v>
      </c>
      <c r="E7103" s="14">
        <v>17.079371999999999</v>
      </c>
      <c r="F7103" s="1">
        <v>895142</v>
      </c>
      <c r="G7103" s="15">
        <f t="shared" si="220"/>
        <v>4.5539933034568728E-2</v>
      </c>
      <c r="H7103" s="15">
        <f t="shared" si="221"/>
        <v>9.5864065166892734E-2</v>
      </c>
    </row>
    <row r="7104" spans="1:8">
      <c r="A7104" s="1">
        <v>7103</v>
      </c>
      <c r="B7104" s="444">
        <f>유형화!$F$71*hourly1!B7105/hourly1!$B$8763+유형화!$F$72*hourly1!C7105/hourly1!$C$8763+유형화!$F$73*hourly1!D7105/hourly1!$D$8763+유형화!$F$74*hourly1!E7105/hourly1!$E$8763</f>
        <v>60.807390762163259</v>
      </c>
      <c r="C7104" s="442">
        <f>hourly1!$F7105*유형화!$G$71/hourly1!$F$8763+유형화!$G$72*hourly1!$G7105/hourly1!$F$8763+유형화!$G$74*hourly1!I7105/hourly1!$I$8763</f>
        <v>0.35297963399100651</v>
      </c>
      <c r="D7104" s="14">
        <v>31.575092000000001</v>
      </c>
      <c r="E7104" s="14">
        <v>9.0751120000000007</v>
      </c>
      <c r="F7104" s="1">
        <v>919791</v>
      </c>
      <c r="G7104" s="15">
        <f t="shared" si="220"/>
        <v>3.6131297376417751E-2</v>
      </c>
      <c r="H7104" s="15">
        <f t="shared" si="221"/>
        <v>7.6896007752610795E-2</v>
      </c>
    </row>
    <row r="7105" spans="1:8">
      <c r="A7105" s="1">
        <v>7104</v>
      </c>
      <c r="B7105" s="444">
        <f>유형화!$F$71*hourly1!B7106/hourly1!$B$8763+유형화!$F$72*hourly1!C7106/hourly1!$C$8763+유형화!$F$73*hourly1!D7106/hourly1!$D$8763+유형화!$F$74*hourly1!E7106/hourly1!$E$8763</f>
        <v>58.946467191757947</v>
      </c>
      <c r="C7105" s="442">
        <f>hourly1!$F7106*유형화!$G$71/hourly1!$F$8763+유형화!$G$72*hourly1!$G7106/hourly1!$F$8763+유형화!$G$74*hourly1!I7106/hourly1!$I$8763</f>
        <v>0.32109962718869944</v>
      </c>
      <c r="D7105" s="14">
        <v>27.525489</v>
      </c>
      <c r="E7105" s="14">
        <v>1.82552</v>
      </c>
      <c r="F7105" s="1">
        <v>936473</v>
      </c>
      <c r="G7105" s="15">
        <f t="shared" si="220"/>
        <v>3.149734697496101E-2</v>
      </c>
      <c r="H7105" s="15">
        <f t="shared" si="221"/>
        <v>6.7399444330580205E-2</v>
      </c>
    </row>
    <row r="7106" spans="1:8">
      <c r="A7106" s="1">
        <v>7105</v>
      </c>
      <c r="B7106" s="444">
        <f>유형화!$F$71*hourly1!B7107/hourly1!$B$8763+유형화!$F$72*hourly1!C7107/hourly1!$C$8763+유형화!$F$73*hourly1!D7107/hourly1!$D$8763+유형화!$F$74*hourly1!E7107/hourly1!$E$8763</f>
        <v>59.327091076987259</v>
      </c>
      <c r="C7106" s="442">
        <f>hourly1!$F7107*유형화!$G$71/hourly1!$F$8763+유형화!$G$72*hourly1!$G7107/hourly1!$F$8763+유형화!$G$74*hourly1!I7107/hourly1!$I$8763</f>
        <v>0.26343329859708153</v>
      </c>
      <c r="D7106" s="14">
        <v>24.806811</v>
      </c>
      <c r="E7106" s="14">
        <v>0.20172000000000001</v>
      </c>
      <c r="F7106" s="1">
        <v>834862</v>
      </c>
      <c r="G7106" s="15">
        <f t="shared" ref="G7106:G7169" si="222">D7106/$I$1</f>
        <v>2.8386370662089946E-2</v>
      </c>
      <c r="H7106" s="15">
        <f t="shared" ref="H7106:H7169" si="223">G7106/(1-$H$1*(1-G7106))</f>
        <v>6.0965653685220111E-2</v>
      </c>
    </row>
    <row r="7107" spans="1:8">
      <c r="A7107" s="1">
        <v>7106</v>
      </c>
      <c r="B7107" s="444">
        <f>유형화!$F$71*hourly1!B7108/hourly1!$B$8763+유형화!$F$72*hourly1!C7108/hourly1!$C$8763+유형화!$F$73*hourly1!D7108/hourly1!$D$8763+유형화!$F$74*hourly1!E7108/hourly1!$E$8763</f>
        <v>59.5101874436602</v>
      </c>
      <c r="C7107" s="442">
        <f>hourly1!$F7108*유형화!$G$71/hourly1!$F$8763+유형화!$G$72*hourly1!$G7108/hourly1!$F$8763+유형화!$G$74*hourly1!I7108/hourly1!$I$8763</f>
        <v>0.24415216605060588</v>
      </c>
      <c r="D7107" s="14">
        <v>16.944782</v>
      </c>
      <c r="E7107" s="14">
        <v>0.63271999999999995</v>
      </c>
      <c r="F7107" s="1">
        <v>740092</v>
      </c>
      <c r="G7107" s="15">
        <f t="shared" si="222"/>
        <v>1.9389870896356239E-2</v>
      </c>
      <c r="H7107" s="15">
        <f t="shared" si="223"/>
        <v>4.2091096416413454E-2</v>
      </c>
    </row>
    <row r="7108" spans="1:8">
      <c r="A7108" s="1">
        <v>7107</v>
      </c>
      <c r="B7108" s="444">
        <f>유형화!$F$71*hourly1!B7109/hourly1!$B$8763+유형화!$F$72*hourly1!C7109/hourly1!$C$8763+유형화!$F$73*hourly1!D7109/hourly1!$D$8763+유형화!$F$74*hourly1!E7109/hourly1!$E$8763</f>
        <v>59.918198416180424</v>
      </c>
      <c r="C7108" s="442">
        <f>hourly1!$F7109*유형화!$G$71/hourly1!$F$8763+유형화!$G$72*hourly1!$G7109/hourly1!$F$8763+유형화!$G$74*hourly1!I7109/hourly1!$I$8763</f>
        <v>0.23998399488929889</v>
      </c>
      <c r="D7108" s="14">
        <v>15.043338</v>
      </c>
      <c r="E7108" s="14">
        <v>0.50304000000000004</v>
      </c>
      <c r="F7108" s="1">
        <v>630530</v>
      </c>
      <c r="G7108" s="15">
        <f t="shared" si="222"/>
        <v>1.7214053368774521E-2</v>
      </c>
      <c r="H7108" s="15">
        <f t="shared" si="223"/>
        <v>3.7465206518466548E-2</v>
      </c>
    </row>
    <row r="7109" spans="1:8">
      <c r="A7109" s="1">
        <v>7108</v>
      </c>
      <c r="B7109" s="444">
        <f>유형화!$F$71*hourly1!B7110/hourly1!$B$8763+유형화!$F$72*hourly1!C7110/hourly1!$C$8763+유형화!$F$73*hourly1!D7110/hourly1!$D$8763+유형화!$F$74*hourly1!E7110/hourly1!$E$8763</f>
        <v>60.09491780796462</v>
      </c>
      <c r="C7109" s="442">
        <f>hourly1!$F7110*유형화!$G$71/hourly1!$F$8763+유형화!$G$72*hourly1!$G7110/hourly1!$F$8763+유형화!$G$74*hourly1!I7110/hourly1!$I$8763</f>
        <v>0.24003044190137945</v>
      </c>
      <c r="D7109" s="14">
        <v>12.187503</v>
      </c>
      <c r="E7109" s="14">
        <v>0</v>
      </c>
      <c r="F7109" s="1">
        <v>522593</v>
      </c>
      <c r="G7109" s="15">
        <f t="shared" si="222"/>
        <v>1.3946128650044264E-2</v>
      </c>
      <c r="H7109" s="15">
        <f t="shared" si="223"/>
        <v>3.0471993690482924E-2</v>
      </c>
    </row>
    <row r="7110" spans="1:8">
      <c r="A7110" s="1">
        <v>7109</v>
      </c>
      <c r="B7110" s="444">
        <f>유형화!$F$71*hourly1!B7111/hourly1!$B$8763+유형화!$F$72*hourly1!C7111/hourly1!$C$8763+유형화!$F$73*hourly1!D7111/hourly1!$D$8763+유형화!$F$74*hourly1!E7111/hourly1!$E$8763</f>
        <v>60.314771952404129</v>
      </c>
      <c r="C7110" s="442">
        <f>hourly1!$F7111*유형화!$G$71/hourly1!$F$8763+유형화!$G$72*hourly1!$G7111/hourly1!$F$8763+유형화!$G$74*hourly1!I7111/hourly1!$I$8763</f>
        <v>0.23767525244495041</v>
      </c>
      <c r="D7110" s="14">
        <v>14.839922</v>
      </c>
      <c r="E7110" s="14">
        <v>0</v>
      </c>
      <c r="F7110" s="1">
        <v>551408</v>
      </c>
      <c r="G7110" s="15">
        <f t="shared" si="222"/>
        <v>1.6981284957929624E-2</v>
      </c>
      <c r="H7110" s="15">
        <f t="shared" si="223"/>
        <v>3.6968902773361297E-2</v>
      </c>
    </row>
    <row r="7111" spans="1:8">
      <c r="A7111" s="1">
        <v>7110</v>
      </c>
      <c r="B7111" s="444">
        <f>유형화!$F$71*hourly1!B7112/hourly1!$B$8763+유형화!$F$72*hourly1!C7112/hourly1!$C$8763+유형화!$F$73*hourly1!D7112/hourly1!$D$8763+유형화!$F$74*hourly1!E7112/hourly1!$E$8763</f>
        <v>62.278776724928044</v>
      </c>
      <c r="C7111" s="442">
        <f>hourly1!$F7112*유형화!$G$71/hourly1!$F$8763+유형화!$G$72*hourly1!$G7112/hourly1!$F$8763+유형화!$G$74*hourly1!I7112/hourly1!$I$8763</f>
        <v>0.42270205868500371</v>
      </c>
      <c r="D7111" s="14">
        <v>19.903925999999998</v>
      </c>
      <c r="E7111" s="14">
        <v>8.0000000000000007E-5</v>
      </c>
      <c r="F7111" s="1">
        <v>911225</v>
      </c>
      <c r="G7111" s="15">
        <f t="shared" si="222"/>
        <v>2.277601184073234E-2</v>
      </c>
      <c r="H7111" s="15">
        <f t="shared" si="223"/>
        <v>4.924257690591085E-2</v>
      </c>
    </row>
    <row r="7112" spans="1:8">
      <c r="A7112" s="1">
        <v>7111</v>
      </c>
      <c r="B7112" s="444">
        <f>유형화!$F$71*hourly1!B7113/hourly1!$B$8763+유형화!$F$72*hourly1!C7113/hourly1!$C$8763+유형화!$F$73*hourly1!D7113/hourly1!$D$8763+유형화!$F$74*hourly1!E7113/hourly1!$E$8763</f>
        <v>73.837118804803922</v>
      </c>
      <c r="C7112" s="442">
        <f>hourly1!$F7113*유형화!$G$71/hourly1!$F$8763+유형화!$G$72*hourly1!$G7113/hourly1!$F$8763+유형화!$G$74*hourly1!I7113/hourly1!$I$8763</f>
        <v>2.342857228957445</v>
      </c>
      <c r="D7112" s="14">
        <v>20.85675100000001</v>
      </c>
      <c r="E7112" s="14">
        <v>0.64552900000000024</v>
      </c>
      <c r="F7112" s="1">
        <v>1049005</v>
      </c>
      <c r="G7112" s="15">
        <f t="shared" si="222"/>
        <v>2.3866327062068374E-2</v>
      </c>
      <c r="H7112" s="15">
        <f t="shared" si="223"/>
        <v>5.153306515325818E-2</v>
      </c>
    </row>
    <row r="7113" spans="1:8">
      <c r="A7113" s="1">
        <v>7112</v>
      </c>
      <c r="B7113" s="444">
        <f>유형화!$F$71*hourly1!B7114/hourly1!$B$8763+유형화!$F$72*hourly1!C7114/hourly1!$C$8763+유형화!$F$73*hourly1!D7114/hourly1!$D$8763+유형화!$F$74*hourly1!E7114/hourly1!$E$8763</f>
        <v>155.72579811357011</v>
      </c>
      <c r="C7113" s="442">
        <f>hourly1!$F7114*유형화!$G$71/hourly1!$F$8763+유형화!$G$72*hourly1!$G7114/hourly1!$F$8763+유형화!$G$74*hourly1!I7114/hourly1!$I$8763</f>
        <v>2.6407424518986127</v>
      </c>
      <c r="D7113" s="14">
        <v>21.238738999999999</v>
      </c>
      <c r="E7113" s="14">
        <v>76.536917000000017</v>
      </c>
      <c r="F7113" s="1">
        <v>1073507</v>
      </c>
      <c r="G7113" s="15">
        <f t="shared" si="222"/>
        <v>2.4303434957818056E-2</v>
      </c>
      <c r="H7113" s="15">
        <f t="shared" si="223"/>
        <v>5.2449658192824558E-2</v>
      </c>
    </row>
    <row r="7114" spans="1:8">
      <c r="A7114" s="1">
        <v>7113</v>
      </c>
      <c r="B7114" s="444">
        <f>유형화!$F$71*hourly1!B7115/hourly1!$B$8763+유형화!$F$72*hourly1!C7115/hourly1!$C$8763+유형화!$F$73*hourly1!D7115/hourly1!$D$8763+유형화!$F$74*hourly1!E7115/hourly1!$E$8763</f>
        <v>252.83360234624109</v>
      </c>
      <c r="C7114" s="442">
        <f>hourly1!$F7115*유형화!$G$71/hourly1!$F$8763+유형화!$G$72*hourly1!$G7115/hourly1!$F$8763+유형화!$G$74*hourly1!I7115/hourly1!$I$8763</f>
        <v>2.141220482281466</v>
      </c>
      <c r="D7114" s="14">
        <v>19.259180000000001</v>
      </c>
      <c r="E7114" s="14">
        <v>327.98900800000041</v>
      </c>
      <c r="F7114" s="1">
        <v>967582</v>
      </c>
      <c r="G7114" s="15">
        <f t="shared" si="222"/>
        <v>2.2038230634639392E-2</v>
      </c>
      <c r="H7114" s="15">
        <f t="shared" si="223"/>
        <v>4.7689305082925848E-2</v>
      </c>
    </row>
    <row r="7115" spans="1:8">
      <c r="A7115" s="1">
        <v>7114</v>
      </c>
      <c r="B7115" s="444">
        <f>유형화!$F$71*hourly1!B7116/hourly1!$B$8763+유형화!$F$72*hourly1!C7116/hourly1!$C$8763+유형화!$F$73*hourly1!D7116/hourly1!$D$8763+유형화!$F$74*hourly1!E7116/hourly1!$E$8763</f>
        <v>311.24995133301013</v>
      </c>
      <c r="C7115" s="442">
        <f>hourly1!$F7116*유형화!$G$71/hourly1!$F$8763+유형화!$G$72*hourly1!$G7116/hourly1!$F$8763+유형화!$G$74*hourly1!I7116/hourly1!$I$8763</f>
        <v>1.2601696361908137</v>
      </c>
      <c r="D7115" s="14">
        <v>8.1148490000000013</v>
      </c>
      <c r="E7115" s="14">
        <v>612.92697499999986</v>
      </c>
      <c r="F7115" s="1">
        <v>927478</v>
      </c>
      <c r="G7115" s="15">
        <f t="shared" si="222"/>
        <v>9.2858010479819428E-3</v>
      </c>
      <c r="H7115" s="15">
        <f t="shared" si="223"/>
        <v>2.0403547208782926E-2</v>
      </c>
    </row>
    <row r="7116" spans="1:8">
      <c r="A7116" s="1">
        <v>7115</v>
      </c>
      <c r="B7116" s="444">
        <f>유형화!$F$71*hourly1!B7117/hourly1!$B$8763+유형화!$F$72*hourly1!C7117/hourly1!$C$8763+유형화!$F$73*hourly1!D7117/hourly1!$D$8763+유형화!$F$74*hourly1!E7117/hourly1!$E$8763</f>
        <v>370.39125025030052</v>
      </c>
      <c r="C7116" s="442">
        <f>hourly1!$F7117*유형화!$G$71/hourly1!$F$8763+유형화!$G$72*hourly1!$G7117/hourly1!$F$8763+유형화!$G$74*hourly1!I7117/hourly1!$I$8763</f>
        <v>0.67832596019391789</v>
      </c>
      <c r="D7116" s="14">
        <v>6.1533740000000003</v>
      </c>
      <c r="E7116" s="14">
        <v>831.32786100000033</v>
      </c>
      <c r="F7116" s="1">
        <v>886340</v>
      </c>
      <c r="G7116" s="15">
        <f t="shared" si="222"/>
        <v>7.0412901999562568E-3</v>
      </c>
      <c r="H7116" s="15">
        <f t="shared" si="223"/>
        <v>1.5513799465949411E-2</v>
      </c>
    </row>
    <row r="7117" spans="1:8">
      <c r="A7117" s="1">
        <v>7116</v>
      </c>
      <c r="B7117" s="444">
        <f>유형화!$F$71*hourly1!B7118/hourly1!$B$8763+유형화!$F$72*hourly1!C7118/hourly1!$C$8763+유형화!$F$73*hourly1!D7118/hourly1!$D$8763+유형화!$F$74*hourly1!E7118/hourly1!$E$8763</f>
        <v>312.81554219473185</v>
      </c>
      <c r="C7117" s="442">
        <f>hourly1!$F7118*유형화!$G$71/hourly1!$F$8763+유형화!$G$72*hourly1!$G7118/hourly1!$F$8763+유형화!$G$74*hourly1!I7118/hourly1!$I$8763</f>
        <v>0.44514248439880488</v>
      </c>
      <c r="D7117" s="14">
        <v>10.682098</v>
      </c>
      <c r="E7117" s="14">
        <v>941.2820990000007</v>
      </c>
      <c r="F7117" s="1">
        <v>884892</v>
      </c>
      <c r="G7117" s="15">
        <f t="shared" si="222"/>
        <v>1.2223497541734393E-2</v>
      </c>
      <c r="H7117" s="15">
        <f t="shared" si="223"/>
        <v>2.6763485931694496E-2</v>
      </c>
    </row>
    <row r="7118" spans="1:8">
      <c r="A7118" s="1">
        <v>7117</v>
      </c>
      <c r="B7118" s="444">
        <f>유형화!$F$71*hourly1!B7119/hourly1!$B$8763+유형화!$F$72*hourly1!C7119/hourly1!$C$8763+유형화!$F$73*hourly1!D7119/hourly1!$D$8763+유형화!$F$74*hourly1!E7119/hourly1!$E$8763</f>
        <v>191.66731081342411</v>
      </c>
      <c r="C7118" s="442">
        <f>hourly1!$F7119*유형화!$G$71/hourly1!$F$8763+유형화!$G$72*hourly1!$G7119/hourly1!$F$8763+유형화!$G$74*hourly1!I7119/hourly1!$I$8763</f>
        <v>0.55564970445680051</v>
      </c>
      <c r="D7118" s="14">
        <v>18.625153000000001</v>
      </c>
      <c r="E7118" s="14">
        <v>938.5085590000017</v>
      </c>
      <c r="F7118" s="1">
        <v>831018</v>
      </c>
      <c r="G7118" s="15">
        <f t="shared" si="222"/>
        <v>2.1312715152952817E-2</v>
      </c>
      <c r="H7118" s="15">
        <f t="shared" si="223"/>
        <v>4.615919419183899E-2</v>
      </c>
    </row>
    <row r="7119" spans="1:8">
      <c r="A7119" s="1">
        <v>7118</v>
      </c>
      <c r="B7119" s="444">
        <f>유형화!$F$71*hourly1!B7120/hourly1!$B$8763+유형화!$F$72*hourly1!C7120/hourly1!$C$8763+유형화!$F$73*hourly1!D7120/hourly1!$D$8763+유형화!$F$74*hourly1!E7120/hourly1!$E$8763</f>
        <v>250.52044598399135</v>
      </c>
      <c r="C7119" s="442">
        <f>hourly1!$F7120*유형화!$G$71/hourly1!$F$8763+유형화!$G$72*hourly1!$G7120/hourly1!$F$8763+유형화!$G$74*hourly1!I7120/hourly1!$I$8763</f>
        <v>0.51821056071035176</v>
      </c>
      <c r="D7119" s="14">
        <v>25.718717000000009</v>
      </c>
      <c r="E7119" s="14">
        <v>852.00382899999852</v>
      </c>
      <c r="F7119" s="1">
        <v>814082</v>
      </c>
      <c r="G7119" s="15">
        <f t="shared" si="222"/>
        <v>2.9429862375917413E-2</v>
      </c>
      <c r="H7119" s="15">
        <f t="shared" si="223"/>
        <v>6.3128956231793487E-2</v>
      </c>
    </row>
    <row r="7120" spans="1:8">
      <c r="A7120" s="1">
        <v>7119</v>
      </c>
      <c r="B7120" s="444">
        <f>유형화!$F$71*hourly1!B7121/hourly1!$B$8763+유형화!$F$72*hourly1!C7121/hourly1!$C$8763+유형화!$F$73*hourly1!D7121/hourly1!$D$8763+유형화!$F$74*hourly1!E7121/hourly1!$E$8763</f>
        <v>363.75522655971713</v>
      </c>
      <c r="C7120" s="442">
        <f>hourly1!$F7121*유형화!$G$71/hourly1!$F$8763+유형화!$G$72*hourly1!$G7121/hourly1!$F$8763+유형화!$G$74*hourly1!I7121/hourly1!$I$8763</f>
        <v>0.39003212673338183</v>
      </c>
      <c r="D7120" s="14">
        <v>30.516295</v>
      </c>
      <c r="E7120" s="14">
        <v>774.35533299999918</v>
      </c>
      <c r="F7120" s="1">
        <v>838687</v>
      </c>
      <c r="G7120" s="15">
        <f t="shared" si="222"/>
        <v>3.4919718665316637E-2</v>
      </c>
      <c r="H7120" s="15">
        <f t="shared" si="223"/>
        <v>7.4423025666966611E-2</v>
      </c>
    </row>
    <row r="7121" spans="1:8">
      <c r="A7121" s="1">
        <v>7120</v>
      </c>
      <c r="B7121" s="444">
        <f>유형화!$F$71*hourly1!B7122/hourly1!$B$8763+유형화!$F$72*hourly1!C7122/hourly1!$C$8763+유형화!$F$73*hourly1!D7122/hourly1!$D$8763+유형화!$F$74*hourly1!E7122/hourly1!$E$8763</f>
        <v>306.21451972831159</v>
      </c>
      <c r="C7121" s="442">
        <f>hourly1!$F7122*유형화!$G$71/hourly1!$F$8763+유형화!$G$72*hourly1!$G7122/hourly1!$F$8763+유형화!$G$74*hourly1!I7122/hourly1!$I$8763</f>
        <v>0.36870569593563846</v>
      </c>
      <c r="D7121" s="14">
        <v>33.616490000000013</v>
      </c>
      <c r="E7121" s="14">
        <v>620.38007399999879</v>
      </c>
      <c r="F7121" s="1">
        <v>816518</v>
      </c>
      <c r="G7121" s="15">
        <f t="shared" si="222"/>
        <v>3.8467263909836714E-2</v>
      </c>
      <c r="H7121" s="15">
        <f t="shared" si="223"/>
        <v>8.1644259356812895E-2</v>
      </c>
    </row>
    <row r="7122" spans="1:8">
      <c r="A7122" s="1">
        <v>7121</v>
      </c>
      <c r="B7122" s="444">
        <f>유형화!$F$71*hourly1!B7123/hourly1!$B$8763+유형화!$F$72*hourly1!C7123/hourly1!$C$8763+유형화!$F$73*hourly1!D7123/hourly1!$D$8763+유형화!$F$74*hourly1!E7123/hourly1!$E$8763</f>
        <v>263.26144954025943</v>
      </c>
      <c r="C7122" s="442">
        <f>hourly1!$F7123*유형화!$G$71/hourly1!$F$8763+유형화!$G$72*hourly1!$G7123/hourly1!$F$8763+유형화!$G$74*hourly1!I7123/hourly1!$I$8763</f>
        <v>0.39006651381951785</v>
      </c>
      <c r="D7122" s="14">
        <v>35.387631000000013</v>
      </c>
      <c r="E7122" s="14">
        <v>300.78822700000012</v>
      </c>
      <c r="F7122" s="1">
        <v>824119</v>
      </c>
      <c r="G7122" s="15">
        <f t="shared" si="222"/>
        <v>4.0493976046307001E-2</v>
      </c>
      <c r="H7122" s="15">
        <f t="shared" si="223"/>
        <v>8.5742967821130084E-2</v>
      </c>
    </row>
    <row r="7123" spans="1:8">
      <c r="A7123" s="1">
        <v>7122</v>
      </c>
      <c r="B7123" s="444">
        <f>유형화!$F$71*hourly1!B7124/hourly1!$B$8763+유형화!$F$72*hourly1!C7124/hourly1!$C$8763+유형화!$F$73*hourly1!D7124/hourly1!$D$8763+유형화!$F$74*hourly1!E7124/hourly1!$E$8763</f>
        <v>150.29995552186995</v>
      </c>
      <c r="C7123" s="442">
        <f>hourly1!$F7124*유형화!$G$71/hourly1!$F$8763+유형화!$G$72*hourly1!$G7124/hourly1!$F$8763+유형화!$G$74*hourly1!I7124/hourly1!$I$8763</f>
        <v>0.51835234632617588</v>
      </c>
      <c r="D7123" s="14">
        <v>44.454923000000022</v>
      </c>
      <c r="E7123" s="14">
        <v>36.150664999999996</v>
      </c>
      <c r="F7123" s="1">
        <v>807946</v>
      </c>
      <c r="G7123" s="15">
        <f t="shared" si="222"/>
        <v>5.0869655193997658E-2</v>
      </c>
      <c r="H7123" s="15">
        <f t="shared" si="223"/>
        <v>0.10642670198996142</v>
      </c>
    </row>
    <row r="7124" spans="1:8">
      <c r="A7124" s="1">
        <v>7123</v>
      </c>
      <c r="B7124" s="444">
        <f>유형화!$F$71*hourly1!B7125/hourly1!$B$8763+유형화!$F$72*hourly1!C7125/hourly1!$C$8763+유형화!$F$73*hourly1!D7125/hourly1!$D$8763+유형화!$F$74*hourly1!E7125/hourly1!$E$8763</f>
        <v>118.38730379649873</v>
      </c>
      <c r="C7124" s="442">
        <f>hourly1!$F7125*유형화!$G$71/hourly1!$F$8763+유형화!$G$72*hourly1!$G7125/hourly1!$F$8763+유형화!$G$74*hourly1!I7125/hourly1!$I$8763</f>
        <v>0.64138803674800804</v>
      </c>
      <c r="D7124" s="14">
        <v>79.067836</v>
      </c>
      <c r="E7124" s="14">
        <v>18.216988000000001</v>
      </c>
      <c r="F7124" s="1">
        <v>857196</v>
      </c>
      <c r="G7124" s="15">
        <f t="shared" si="222"/>
        <v>9.0477123405557427E-2</v>
      </c>
      <c r="H7124" s="15">
        <f t="shared" si="223"/>
        <v>0.18104027067625422</v>
      </c>
    </row>
    <row r="7125" spans="1:8">
      <c r="A7125" s="1">
        <v>7124</v>
      </c>
      <c r="B7125" s="444">
        <f>유형화!$F$71*hourly1!B7126/hourly1!$B$8763+유형화!$F$72*hourly1!C7126/hourly1!$C$8763+유형화!$F$73*hourly1!D7126/hourly1!$D$8763+유형화!$F$74*hourly1!E7126/hourly1!$E$8763</f>
        <v>126.68987240275096</v>
      </c>
      <c r="C7125" s="442">
        <f>hourly1!$F7126*유형화!$G$71/hourly1!$F$8763+유형화!$G$72*hourly1!$G7126/hourly1!$F$8763+유형화!$G$74*hourly1!I7126/hourly1!$I$8763</f>
        <v>0.64682828563842065</v>
      </c>
      <c r="D7125" s="14">
        <v>72.819010999999989</v>
      </c>
      <c r="E7125" s="14">
        <v>19.962027999999989</v>
      </c>
      <c r="F7125" s="1">
        <v>860823</v>
      </c>
      <c r="G7125" s="15">
        <f t="shared" si="222"/>
        <v>8.3326608869346605E-2</v>
      </c>
      <c r="H7125" s="15">
        <f t="shared" si="223"/>
        <v>0.16805491847986392</v>
      </c>
    </row>
    <row r="7126" spans="1:8">
      <c r="A7126" s="1">
        <v>7125</v>
      </c>
      <c r="B7126" s="444">
        <f>유형화!$F$71*hourly1!B7127/hourly1!$B$8763+유형화!$F$72*hourly1!C7127/hourly1!$C$8763+유형화!$F$73*hourly1!D7127/hourly1!$D$8763+유형화!$F$74*hourly1!E7127/hourly1!$E$8763</f>
        <v>64.047893113140859</v>
      </c>
      <c r="C7126" s="442">
        <f>hourly1!$F7127*유형화!$G$71/hourly1!$F$8763+유형화!$G$72*hourly1!$G7127/hourly1!$F$8763+유형화!$G$74*hourly1!I7127/hourly1!$I$8763</f>
        <v>0.5866531665065633</v>
      </c>
      <c r="D7126" s="14">
        <v>90.734825999999998</v>
      </c>
      <c r="E7126" s="14">
        <v>20.503312000000001</v>
      </c>
      <c r="F7126" s="1">
        <v>911801</v>
      </c>
      <c r="G7126" s="15">
        <f t="shared" si="222"/>
        <v>0.10382763035507611</v>
      </c>
      <c r="H7126" s="15">
        <f t="shared" si="223"/>
        <v>0.20474574315487404</v>
      </c>
    </row>
    <row r="7127" spans="1:8">
      <c r="A7127" s="1">
        <v>7126</v>
      </c>
      <c r="B7127" s="444">
        <f>유형화!$F$71*hourly1!B7128/hourly1!$B$8763+유형화!$F$72*hourly1!C7128/hourly1!$C$8763+유형화!$F$73*hourly1!D7128/hourly1!$D$8763+유형화!$F$74*hourly1!E7128/hourly1!$E$8763</f>
        <v>62.521015205430679</v>
      </c>
      <c r="C7127" s="442">
        <f>hourly1!$F7128*유형화!$G$71/hourly1!$F$8763+유형화!$G$72*hourly1!$G7128/hourly1!$F$8763+유형화!$G$74*hourly1!I7128/hourly1!$I$8763</f>
        <v>0.45985958686346834</v>
      </c>
      <c r="D7127" s="14">
        <v>74.175268000000017</v>
      </c>
      <c r="E7127" s="14">
        <v>14.047112</v>
      </c>
      <c r="F7127" s="1">
        <v>957680</v>
      </c>
      <c r="G7127" s="15">
        <f t="shared" si="222"/>
        <v>8.4878570301029813E-2</v>
      </c>
      <c r="H7127" s="15">
        <f t="shared" si="223"/>
        <v>0.1708907568561023</v>
      </c>
    </row>
    <row r="7128" spans="1:8">
      <c r="A7128" s="1">
        <v>7127</v>
      </c>
      <c r="B7128" s="444">
        <f>유형화!$F$71*hourly1!B7129/hourly1!$B$8763+유형화!$F$72*hourly1!C7129/hourly1!$C$8763+유형화!$F$73*hourly1!D7129/hourly1!$D$8763+유형화!$F$74*hourly1!E7129/hourly1!$E$8763</f>
        <v>61.441066572870596</v>
      </c>
      <c r="C7128" s="442">
        <f>hourly1!$F7129*유형화!$G$71/hourly1!$F$8763+유형화!$G$72*hourly1!$G7129/hourly1!$F$8763+유형화!$G$74*hourly1!I7129/hourly1!$I$8763</f>
        <v>0.35307146869734907</v>
      </c>
      <c r="D7128" s="14">
        <v>61.733607999999997</v>
      </c>
      <c r="E7128" s="14">
        <v>5.9876560000000003</v>
      </c>
      <c r="F7128" s="1">
        <v>1010293</v>
      </c>
      <c r="G7128" s="15">
        <f t="shared" si="222"/>
        <v>7.064161044304168E-2</v>
      </c>
      <c r="H7128" s="15">
        <f t="shared" si="223"/>
        <v>0.14450484491991361</v>
      </c>
    </row>
    <row r="7129" spans="1:8">
      <c r="A7129" s="1">
        <v>7128</v>
      </c>
      <c r="B7129" s="444">
        <f>유형화!$F$71*hourly1!B7130/hourly1!$B$8763+유형화!$F$72*hourly1!C7130/hourly1!$C$8763+유형화!$F$73*hourly1!D7130/hourly1!$D$8763+유형화!$F$74*hourly1!E7130/hourly1!$E$8763</f>
        <v>60.064273702390615</v>
      </c>
      <c r="C7129" s="442">
        <f>hourly1!$F7130*유형화!$G$71/hourly1!$F$8763+유형화!$G$72*hourly1!$G7130/hourly1!$F$8763+유형화!$G$74*hourly1!I7130/hourly1!$I$8763</f>
        <v>0.32118771353968029</v>
      </c>
      <c r="D7129" s="14">
        <v>73.160800999999992</v>
      </c>
      <c r="E7129" s="14">
        <v>1.00664</v>
      </c>
      <c r="F7129" s="1">
        <v>988600</v>
      </c>
      <c r="G7129" s="15">
        <f t="shared" si="222"/>
        <v>8.371771829605186E-2</v>
      </c>
      <c r="H7129" s="15">
        <f t="shared" si="223"/>
        <v>0.16877049727731369</v>
      </c>
    </row>
    <row r="7130" spans="1:8">
      <c r="A7130" s="1">
        <v>7129</v>
      </c>
      <c r="B7130" s="444">
        <f>유형화!$F$71*hourly1!B7131/hourly1!$B$8763+유형화!$F$72*hourly1!C7131/hourly1!$C$8763+유형화!$F$73*hourly1!D7131/hourly1!$D$8763+유형화!$F$74*hourly1!E7131/hourly1!$E$8763</f>
        <v>60.485558016308232</v>
      </c>
      <c r="C7130" s="442">
        <f>hourly1!$F7131*유형화!$G$71/hourly1!$F$8763+유형화!$G$72*hourly1!$G7131/hourly1!$F$8763+유형화!$G$74*hourly1!I7131/hourly1!$I$8763</f>
        <v>0.26350663598457719</v>
      </c>
      <c r="D7130" s="14">
        <v>85.590598999999997</v>
      </c>
      <c r="E7130" s="14">
        <v>0.20136000000000001</v>
      </c>
      <c r="F7130" s="1">
        <v>882348</v>
      </c>
      <c r="G7130" s="15">
        <f t="shared" si="222"/>
        <v>9.794110449764401E-2</v>
      </c>
      <c r="H7130" s="15">
        <f t="shared" si="223"/>
        <v>0.19437864836896734</v>
      </c>
    </row>
    <row r="7131" spans="1:8">
      <c r="A7131" s="1">
        <v>7130</v>
      </c>
      <c r="B7131" s="444">
        <f>유형화!$F$71*hourly1!B7132/hourly1!$B$8763+유형화!$F$72*hourly1!C7132/hourly1!$C$8763+유형화!$F$73*hourly1!D7132/hourly1!$D$8763+유형화!$F$74*hourly1!E7132/hourly1!$E$8763</f>
        <v>60.664997000324384</v>
      </c>
      <c r="C7131" s="442">
        <f>hourly1!$F7132*유형화!$G$71/hourly1!$F$8763+유형화!$G$72*hourly1!$G7132/hourly1!$F$8763+유형화!$G$74*hourly1!I7132/hourly1!$I$8763</f>
        <v>0.24424448967286436</v>
      </c>
      <c r="D7131" s="14">
        <v>95.963667999999998</v>
      </c>
      <c r="E7131" s="14">
        <v>0.62407999999999997</v>
      </c>
      <c r="F7131" s="1">
        <v>759205</v>
      </c>
      <c r="G7131" s="15">
        <f t="shared" si="222"/>
        <v>0.10981098094155431</v>
      </c>
      <c r="H7131" s="15">
        <f t="shared" si="223"/>
        <v>0.21514857569288184</v>
      </c>
    </row>
    <row r="7132" spans="1:8">
      <c r="A7132" s="1">
        <v>7131</v>
      </c>
      <c r="B7132" s="444">
        <f>유형화!$F$71*hourly1!B7133/hourly1!$B$8763+유형화!$F$72*hourly1!C7133/hourly1!$C$8763+유형화!$F$73*hourly1!D7133/hourly1!$D$8763+유형화!$F$74*hourly1!E7133/hourly1!$E$8763</f>
        <v>61.025454784533906</v>
      </c>
      <c r="C7132" s="442">
        <f>hourly1!$F7133*유형화!$G$71/hourly1!$F$8763+유형화!$G$72*hourly1!$G7133/hourly1!$F$8763+유형화!$G$74*hourly1!I7133/hourly1!$I$8763</f>
        <v>0.2402275565017705</v>
      </c>
      <c r="D7132" s="14">
        <v>120.606283</v>
      </c>
      <c r="E7132" s="14">
        <v>0.48071999999999998</v>
      </c>
      <c r="F7132" s="1">
        <v>608319</v>
      </c>
      <c r="G7132" s="15">
        <f t="shared" si="222"/>
        <v>0.13800946253893406</v>
      </c>
      <c r="H7132" s="15">
        <f t="shared" si="223"/>
        <v>0.26242269782693789</v>
      </c>
    </row>
    <row r="7133" spans="1:8">
      <c r="A7133" s="1">
        <v>7132</v>
      </c>
      <c r="B7133" s="444">
        <f>유형화!$F$71*hourly1!B7134/hourly1!$B$8763+유형화!$F$72*hourly1!C7134/hourly1!$C$8763+유형화!$F$73*hourly1!D7134/hourly1!$D$8763+유형화!$F$74*hourly1!E7134/hourly1!$E$8763</f>
        <v>61.219126541689782</v>
      </c>
      <c r="C7133" s="442">
        <f>hourly1!$F7134*유형화!$G$71/hourly1!$F$8763+유형화!$G$72*hourly1!$G7134/hourly1!$F$8763+유형화!$G$74*hourly1!I7134/hourly1!$I$8763</f>
        <v>0.24030358292680762</v>
      </c>
      <c r="D7133" s="14">
        <v>171.718795</v>
      </c>
      <c r="E7133" s="14">
        <v>0</v>
      </c>
      <c r="F7133" s="1">
        <v>492854</v>
      </c>
      <c r="G7133" s="15">
        <f t="shared" si="222"/>
        <v>0.19649737987351287</v>
      </c>
      <c r="H7133" s="15">
        <f t="shared" si="223"/>
        <v>0.35209942619411527</v>
      </c>
    </row>
    <row r="7134" spans="1:8">
      <c r="A7134" s="1">
        <v>7133</v>
      </c>
      <c r="B7134" s="444">
        <f>유형화!$F$71*hourly1!B7135/hourly1!$B$8763+유형화!$F$72*hourly1!C7135/hourly1!$C$8763+유형화!$F$73*hourly1!D7135/hourly1!$D$8763+유형화!$F$74*hourly1!E7135/hourly1!$E$8763</f>
        <v>61.384606875921179</v>
      </c>
      <c r="C7134" s="442">
        <f>hourly1!$F7135*유형화!$G$71/hourly1!$F$8763+유형화!$G$72*hourly1!$G7135/hourly1!$F$8763+유형화!$G$74*hourly1!I7135/hourly1!$I$8763</f>
        <v>0.23784621004380124</v>
      </c>
      <c r="D7134" s="14">
        <v>201.51779199999999</v>
      </c>
      <c r="E7134" s="14">
        <v>0</v>
      </c>
      <c r="F7134" s="1">
        <v>548096</v>
      </c>
      <c r="G7134" s="15">
        <f t="shared" si="222"/>
        <v>0.23059629626387462</v>
      </c>
      <c r="H7134" s="15">
        <f t="shared" si="223"/>
        <v>0.39976615399591753</v>
      </c>
    </row>
    <row r="7135" spans="1:8">
      <c r="A7135" s="1">
        <v>7134</v>
      </c>
      <c r="B7135" s="444">
        <f>유형화!$F$71*hourly1!B7136/hourly1!$B$8763+유형화!$F$72*hourly1!C7136/hourly1!$C$8763+유형화!$F$73*hourly1!D7136/hourly1!$D$8763+유형화!$F$74*hourly1!E7136/hourly1!$E$8763</f>
        <v>63.371223218341925</v>
      </c>
      <c r="C7135" s="442">
        <f>hourly1!$F7136*유형화!$G$71/hourly1!$F$8763+유형화!$G$72*hourly1!$G7136/hourly1!$F$8763+유형화!$G$74*hourly1!I7136/hourly1!$I$8763</f>
        <v>0.42293453820336485</v>
      </c>
      <c r="D7135" s="14">
        <v>193.46294399999999</v>
      </c>
      <c r="E7135" s="14">
        <v>5.8400000000000006E-3</v>
      </c>
      <c r="F7135" s="1">
        <v>849057</v>
      </c>
      <c r="G7135" s="15">
        <f t="shared" si="222"/>
        <v>0.22137915420741303</v>
      </c>
      <c r="H7135" s="15">
        <f t="shared" si="223"/>
        <v>0.38718994248052718</v>
      </c>
    </row>
    <row r="7136" spans="1:8">
      <c r="A7136" s="1">
        <v>7135</v>
      </c>
      <c r="B7136" s="444">
        <f>유형화!$F$71*hourly1!B7137/hourly1!$B$8763+유형화!$F$72*hourly1!C7137/hourly1!$C$8763+유형화!$F$73*hourly1!D7137/hourly1!$D$8763+유형화!$F$74*hourly1!E7137/hourly1!$E$8763</f>
        <v>74.932548193145962</v>
      </c>
      <c r="C7136" s="442">
        <f>hourly1!$F7137*유형화!$G$71/hourly1!$F$8763+유형화!$G$72*hourly1!$G7137/hourly1!$F$8763+유형화!$G$74*hourly1!I7137/hourly1!$I$8763</f>
        <v>3.7699925223881277</v>
      </c>
      <c r="D7136" s="14">
        <v>181.558753</v>
      </c>
      <c r="E7136" s="14">
        <v>0.71920500000000009</v>
      </c>
      <c r="F7136" s="1">
        <v>896799</v>
      </c>
      <c r="G7136" s="15">
        <f t="shared" si="222"/>
        <v>0.20775721875757569</v>
      </c>
      <c r="H7136" s="15">
        <f t="shared" si="223"/>
        <v>0.36818990616433794</v>
      </c>
    </row>
    <row r="7137" spans="1:8">
      <c r="A7137" s="1">
        <v>7136</v>
      </c>
      <c r="B7137" s="444">
        <f>유형화!$F$71*hourly1!B7138/hourly1!$B$8763+유형화!$F$72*hourly1!C7138/hourly1!$C$8763+유형화!$F$73*hourly1!D7138/hourly1!$D$8763+유형화!$F$74*hourly1!E7138/hourly1!$E$8763</f>
        <v>158.64852296532615</v>
      </c>
      <c r="C7137" s="442">
        <f>hourly1!$F7138*유형화!$G$71/hourly1!$F$8763+유형화!$G$72*hourly1!$G7138/hourly1!$F$8763+유형화!$G$74*hourly1!I7138/hourly1!$I$8763</f>
        <v>3.8881434538868338</v>
      </c>
      <c r="D7137" s="14">
        <v>142.99024600000001</v>
      </c>
      <c r="E7137" s="14">
        <v>97.229102000000012</v>
      </c>
      <c r="F7137" s="1">
        <v>848399</v>
      </c>
      <c r="G7137" s="15">
        <f t="shared" si="222"/>
        <v>0.16362337440388547</v>
      </c>
      <c r="H7137" s="15">
        <f t="shared" si="223"/>
        <v>0.30301025765325823</v>
      </c>
    </row>
    <row r="7138" spans="1:8">
      <c r="A7138" s="1">
        <v>7137</v>
      </c>
      <c r="B7138" s="444">
        <f>유형화!$F$71*hourly1!B7139/hourly1!$B$8763+유형화!$F$72*hourly1!C7139/hourly1!$C$8763+유형화!$F$73*hourly1!D7139/hourly1!$D$8763+유형화!$F$74*hourly1!E7139/hourly1!$E$8763</f>
        <v>255.36470952347983</v>
      </c>
      <c r="C7138" s="442">
        <f>hourly1!$F7139*유형화!$G$71/hourly1!$F$8763+유형화!$G$72*hourly1!$G7139/hourly1!$F$8763+유형화!$G$74*hourly1!I7139/hourly1!$I$8763</f>
        <v>3.2423191817209234</v>
      </c>
      <c r="D7138" s="14">
        <v>120.23870599999999</v>
      </c>
      <c r="E7138" s="14">
        <v>437.53192799999982</v>
      </c>
      <c r="F7138" s="1">
        <v>863310</v>
      </c>
      <c r="G7138" s="15">
        <f t="shared" si="222"/>
        <v>0.13758884511378985</v>
      </c>
      <c r="H7138" s="15">
        <f t="shared" si="223"/>
        <v>0.26173803630668163</v>
      </c>
    </row>
    <row r="7139" spans="1:8">
      <c r="A7139" s="1">
        <v>7138</v>
      </c>
      <c r="B7139" s="444">
        <f>유형화!$F$71*hourly1!B7140/hourly1!$B$8763+유형화!$F$72*hourly1!C7140/hourly1!$C$8763+유형화!$F$73*hourly1!D7140/hourly1!$D$8763+유형화!$F$74*hourly1!E7140/hourly1!$E$8763</f>
        <v>312.9365024880903</v>
      </c>
      <c r="C7139" s="442">
        <f>hourly1!$F7140*유형화!$G$71/hourly1!$F$8763+유형화!$G$72*hourly1!$G7140/hourly1!$F$8763+유형화!$G$74*hourly1!I7140/hourly1!$I$8763</f>
        <v>2.4069774921066367</v>
      </c>
      <c r="D7139" s="14">
        <v>75.747859000000005</v>
      </c>
      <c r="E7139" s="14">
        <v>817.45397400000002</v>
      </c>
      <c r="F7139" s="1">
        <v>862485</v>
      </c>
      <c r="G7139" s="15">
        <f t="shared" si="222"/>
        <v>8.6678082178064969E-2</v>
      </c>
      <c r="H7139" s="15">
        <f t="shared" si="223"/>
        <v>0.17416675552574221</v>
      </c>
    </row>
    <row r="7140" spans="1:8">
      <c r="A7140" s="1">
        <v>7139</v>
      </c>
      <c r="B7140" s="444">
        <f>유형화!$F$71*hourly1!B7141/hourly1!$B$8763+유형화!$F$72*hourly1!C7141/hourly1!$C$8763+유형화!$F$73*hourly1!D7141/hourly1!$D$8763+유형화!$F$74*hourly1!E7141/hourly1!$E$8763</f>
        <v>371.05273154710369</v>
      </c>
      <c r="C7140" s="442">
        <f>hourly1!$F7141*유형화!$G$71/hourly1!$F$8763+유형화!$G$72*hourly1!$G7141/hourly1!$F$8763+유형화!$G$74*hourly1!I7141/hourly1!$I$8763</f>
        <v>1.7837034887638146</v>
      </c>
      <c r="D7140" s="14">
        <v>55.282155999999993</v>
      </c>
      <c r="E7140" s="14">
        <v>1077.8713649999991</v>
      </c>
      <c r="F7140" s="1">
        <v>851551</v>
      </c>
      <c r="G7140" s="15">
        <f t="shared" si="222"/>
        <v>6.3259230346676951E-2</v>
      </c>
      <c r="H7140" s="15">
        <f t="shared" si="223"/>
        <v>0.13048720914520165</v>
      </c>
    </row>
    <row r="7141" spans="1:8">
      <c r="A7141" s="1">
        <v>7140</v>
      </c>
      <c r="B7141" s="444">
        <f>유형화!$F$71*hourly1!B7142/hourly1!$B$8763+유형화!$F$72*hourly1!C7142/hourly1!$C$8763+유형화!$F$73*hourly1!D7142/hourly1!$D$8763+유형화!$F$74*hourly1!E7142/hourly1!$E$8763</f>
        <v>313.11680376181795</v>
      </c>
      <c r="C7141" s="442">
        <f>hourly1!$F7142*유형화!$G$71/hourly1!$F$8763+유형화!$G$72*hourly1!$G7142/hourly1!$F$8763+유형화!$G$74*hourly1!I7142/hourly1!$I$8763</f>
        <v>1.2022713984827376</v>
      </c>
      <c r="D7141" s="14">
        <v>54.682944999999997</v>
      </c>
      <c r="E7141" s="14">
        <v>1211.291635000003</v>
      </c>
      <c r="F7141" s="1">
        <v>852696</v>
      </c>
      <c r="G7141" s="15">
        <f t="shared" si="222"/>
        <v>6.2573554725138911E-2</v>
      </c>
      <c r="H7141" s="15">
        <f t="shared" si="223"/>
        <v>0.12917332439852314</v>
      </c>
    </row>
    <row r="7142" spans="1:8">
      <c r="A7142" s="1">
        <v>7141</v>
      </c>
      <c r="B7142" s="444">
        <f>유형화!$F$71*hourly1!B7143/hourly1!$B$8763+유형화!$F$72*hourly1!C7143/hourly1!$C$8763+유형화!$F$73*hourly1!D7143/hourly1!$D$8763+유형화!$F$74*hourly1!E7143/hourly1!$E$8763</f>
        <v>192.06955076794543</v>
      </c>
      <c r="C7142" s="442">
        <f>hourly1!$F7143*유형화!$G$71/hourly1!$F$8763+유형화!$G$72*hourly1!$G7143/hourly1!$F$8763+유형화!$G$74*hourly1!I7143/hourly1!$I$8763</f>
        <v>0.55596733683064181</v>
      </c>
      <c r="D7142" s="14">
        <v>65.513658000000007</v>
      </c>
      <c r="E7142" s="14">
        <v>1252.991867</v>
      </c>
      <c r="F7142" s="1">
        <v>895033</v>
      </c>
      <c r="G7142" s="15">
        <f t="shared" si="222"/>
        <v>7.4967112032957181E-2</v>
      </c>
      <c r="H7142" s="15">
        <f t="shared" si="223"/>
        <v>0.15261042749851941</v>
      </c>
    </row>
    <row r="7143" spans="1:8">
      <c r="A7143" s="1">
        <v>7142</v>
      </c>
      <c r="B7143" s="444">
        <f>유형화!$F$71*hourly1!B7144/hourly1!$B$8763+유형화!$F$72*hourly1!C7144/hourly1!$C$8763+유형화!$F$73*hourly1!D7144/hourly1!$D$8763+유형화!$F$74*hourly1!E7144/hourly1!$E$8763</f>
        <v>250.52784010080245</v>
      </c>
      <c r="C7143" s="442">
        <f>hourly1!$F7144*유형화!$G$71/hourly1!$F$8763+유형화!$G$72*hourly1!$G7144/hourly1!$F$8763+유형화!$G$74*hourly1!I7144/hourly1!$I$8763</f>
        <v>0.52250169422469317</v>
      </c>
      <c r="D7143" s="14">
        <v>61.689270999999998</v>
      </c>
      <c r="E7143" s="14">
        <v>1192.686157000001</v>
      </c>
      <c r="F7143" s="1">
        <v>865930</v>
      </c>
      <c r="G7143" s="15">
        <f t="shared" si="222"/>
        <v>7.0590875726836311E-2</v>
      </c>
      <c r="H7143" s="15">
        <f t="shared" si="223"/>
        <v>0.14440930471391952</v>
      </c>
    </row>
    <row r="7144" spans="1:8">
      <c r="A7144" s="1">
        <v>7143</v>
      </c>
      <c r="B7144" s="444">
        <f>유형화!$F$71*hourly1!B7145/hourly1!$B$8763+유형화!$F$72*hourly1!C7145/hourly1!$C$8763+유형화!$F$73*hourly1!D7145/hourly1!$D$8763+유형화!$F$74*hourly1!E7145/hourly1!$E$8763</f>
        <v>363.75804714476408</v>
      </c>
      <c r="C7144" s="442">
        <f>hourly1!$F7145*유형화!$G$71/hourly1!$F$8763+유형화!$G$72*hourly1!$G7145/hourly1!$F$8763+유형화!$G$74*hourly1!I7145/hourly1!$I$8763</f>
        <v>0.39979056248552225</v>
      </c>
      <c r="D7144" s="14">
        <v>68.538722000000007</v>
      </c>
      <c r="E7144" s="14">
        <v>1029.9873050000001</v>
      </c>
      <c r="F7144" s="1">
        <v>856945</v>
      </c>
      <c r="G7144" s="15">
        <f t="shared" si="222"/>
        <v>7.8428685065482173E-2</v>
      </c>
      <c r="H7144" s="15">
        <f t="shared" si="223"/>
        <v>0.15904075258265937</v>
      </c>
    </row>
    <row r="7145" spans="1:8">
      <c r="A7145" s="1">
        <v>7144</v>
      </c>
      <c r="B7145" s="444">
        <f>유형화!$F$71*hourly1!B7146/hourly1!$B$8763+유형화!$F$72*hourly1!C7146/hourly1!$C$8763+유형화!$F$73*hourly1!D7146/hourly1!$D$8763+유형화!$F$74*hourly1!E7146/hourly1!$E$8763</f>
        <v>306.22054322834794</v>
      </c>
      <c r="C7145" s="442">
        <f>hourly1!$F7146*유형화!$G$71/hourly1!$F$8763+유형화!$G$72*hourly1!$G7146/hourly1!$F$8763+유형화!$G$74*hourly1!I7146/hourly1!$I$8763</f>
        <v>0.38989498581876419</v>
      </c>
      <c r="D7145" s="14">
        <v>81.229881000000006</v>
      </c>
      <c r="E7145" s="14">
        <v>734.81613699999934</v>
      </c>
      <c r="F7145" s="1">
        <v>853585</v>
      </c>
      <c r="G7145" s="15">
        <f t="shared" si="222"/>
        <v>9.2951145993874731E-2</v>
      </c>
      <c r="H7145" s="15">
        <f t="shared" si="223"/>
        <v>0.18548564289749295</v>
      </c>
    </row>
    <row r="7146" spans="1:8">
      <c r="A7146" s="1">
        <v>7145</v>
      </c>
      <c r="B7146" s="444">
        <f>유형화!$F$71*hourly1!B7147/hourly1!$B$8763+유형화!$F$72*hourly1!C7147/hourly1!$C$8763+유형화!$F$73*hourly1!D7147/hourly1!$D$8763+유형화!$F$74*hourly1!E7147/hourly1!$E$8763</f>
        <v>263.27761921131508</v>
      </c>
      <c r="C7146" s="442">
        <f>hourly1!$F7147*유형화!$G$71/hourly1!$F$8763+유형화!$G$72*hourly1!$G7147/hourly1!$F$8763+유형화!$G$74*hourly1!I7147/hourly1!$I$8763</f>
        <v>0.58535713189754257</v>
      </c>
      <c r="D7146" s="14">
        <v>84.307245000000009</v>
      </c>
      <c r="E7146" s="14">
        <v>313.99164600000051</v>
      </c>
      <c r="F7146" s="1">
        <v>846770</v>
      </c>
      <c r="G7146" s="15">
        <f t="shared" si="222"/>
        <v>9.6472565783229033E-2</v>
      </c>
      <c r="H7146" s="15">
        <f t="shared" si="223"/>
        <v>0.19177152390614838</v>
      </c>
    </row>
    <row r="7147" spans="1:8">
      <c r="A7147" s="1">
        <v>7146</v>
      </c>
      <c r="B7147" s="444">
        <f>유형화!$F$71*hourly1!B7148/hourly1!$B$8763+유형화!$F$72*hourly1!C7148/hourly1!$C$8763+유형화!$F$73*hourly1!D7148/hourly1!$D$8763+유형화!$F$74*hourly1!E7148/hourly1!$E$8763</f>
        <v>150.71621183635605</v>
      </c>
      <c r="C7147" s="442">
        <f>hourly1!$F7148*유형화!$G$71/hourly1!$F$8763+유형화!$G$72*hourly1!$G7148/hourly1!$F$8763+유형화!$G$74*hourly1!I7148/hourly1!$I$8763</f>
        <v>1.0333363632929622</v>
      </c>
      <c r="D7147" s="14">
        <v>68.034665000000004</v>
      </c>
      <c r="E7147" s="14">
        <v>36.573250000000023</v>
      </c>
      <c r="F7147" s="1">
        <v>819703</v>
      </c>
      <c r="G7147" s="15">
        <f t="shared" si="222"/>
        <v>7.7851893923854942E-2</v>
      </c>
      <c r="H7147" s="15">
        <f t="shared" si="223"/>
        <v>0.15797273710911353</v>
      </c>
    </row>
    <row r="7148" spans="1:8">
      <c r="A7148" s="1">
        <v>7147</v>
      </c>
      <c r="B7148" s="444">
        <f>유형화!$F$71*hourly1!B7149/hourly1!$B$8763+유형화!$F$72*hourly1!C7149/hourly1!$C$8763+유형화!$F$73*hourly1!D7149/hourly1!$D$8763+유형화!$F$74*hourly1!E7149/hourly1!$E$8763</f>
        <v>118.76696824998574</v>
      </c>
      <c r="C7148" s="442">
        <f>hourly1!$F7149*유형화!$G$71/hourly1!$F$8763+유형화!$G$72*hourly1!$G7149/hourly1!$F$8763+유형화!$G$74*hourly1!I7149/hourly1!$I$8763</f>
        <v>0.71845397850990056</v>
      </c>
      <c r="D7148" s="14">
        <v>115.493134</v>
      </c>
      <c r="E7148" s="14">
        <v>18.283678000000009</v>
      </c>
      <c r="F7148" s="1">
        <v>829753</v>
      </c>
      <c r="G7148" s="15">
        <f t="shared" si="222"/>
        <v>0.13215849915776853</v>
      </c>
      <c r="H7148" s="15">
        <f t="shared" si="223"/>
        <v>0.25284435049490728</v>
      </c>
    </row>
    <row r="7149" spans="1:8">
      <c r="A7149" s="1">
        <v>7148</v>
      </c>
      <c r="B7149" s="444">
        <f>유형화!$F$71*hourly1!B7150/hourly1!$B$8763+유형화!$F$72*hourly1!C7150/hourly1!$C$8763+유형화!$F$73*hourly1!D7150/hourly1!$D$8763+유형화!$F$74*hourly1!E7150/hourly1!$E$8763</f>
        <v>127.55491193191932</v>
      </c>
      <c r="C7149" s="442">
        <f>hourly1!$F7150*유형화!$G$71/hourly1!$F$8763+유형화!$G$72*hourly1!$G7150/hourly1!$F$8763+유형화!$G$74*hourly1!I7150/hourly1!$I$8763</f>
        <v>0.7971995094174148</v>
      </c>
      <c r="D7149" s="14">
        <v>116.06259900000001</v>
      </c>
      <c r="E7149" s="14">
        <v>20.926239999999989</v>
      </c>
      <c r="F7149" s="1">
        <v>823523</v>
      </c>
      <c r="G7149" s="15">
        <f t="shared" si="222"/>
        <v>0.13281013650724835</v>
      </c>
      <c r="H7149" s="15">
        <f t="shared" si="223"/>
        <v>0.25391694879971466</v>
      </c>
    </row>
    <row r="7150" spans="1:8">
      <c r="A7150" s="1">
        <v>7149</v>
      </c>
      <c r="B7150" s="444">
        <f>유형화!$F$71*hourly1!B7151/hourly1!$B$8763+유형화!$F$72*hourly1!C7151/hourly1!$C$8763+유형화!$F$73*hourly1!D7151/hourly1!$D$8763+유형화!$F$74*hourly1!E7151/hourly1!$E$8763</f>
        <v>65.306061602164846</v>
      </c>
      <c r="C7150" s="442">
        <f>hourly1!$F7151*유형화!$G$71/hourly1!$F$8763+유형화!$G$72*hourly1!$G7151/hourly1!$F$8763+유형화!$G$74*hourly1!I7151/hourly1!$I$8763</f>
        <v>1.8923936528176184</v>
      </c>
      <c r="D7150" s="14">
        <v>82.250669000000002</v>
      </c>
      <c r="E7150" s="14">
        <v>22.128524000000009</v>
      </c>
      <c r="F7150" s="1">
        <v>813921</v>
      </c>
      <c r="G7150" s="15">
        <f t="shared" si="222"/>
        <v>9.4119231103057588E-2</v>
      </c>
      <c r="H7150" s="15">
        <f t="shared" si="223"/>
        <v>0.18757610206298916</v>
      </c>
    </row>
    <row r="7151" spans="1:8">
      <c r="A7151" s="1">
        <v>7150</v>
      </c>
      <c r="B7151" s="444">
        <f>유형화!$F$71*hourly1!B7152/hourly1!$B$8763+유형화!$F$72*hourly1!C7152/hourly1!$C$8763+유형화!$F$73*hourly1!D7152/hourly1!$D$8763+유형화!$F$74*hourly1!E7152/hourly1!$E$8763</f>
        <v>64.034251869346022</v>
      </c>
      <c r="C7151" s="442">
        <f>hourly1!$F7152*유형화!$G$71/hourly1!$F$8763+유형화!$G$72*hourly1!$G7152/hourly1!$F$8763+유형화!$G$74*hourly1!I7152/hourly1!$I$8763</f>
        <v>0.46010820060707935</v>
      </c>
      <c r="D7151" s="14">
        <v>31.173128999999999</v>
      </c>
      <c r="E7151" s="14">
        <v>17.076443999999999</v>
      </c>
      <c r="F7151" s="1">
        <v>849542</v>
      </c>
      <c r="G7151" s="15">
        <f t="shared" si="222"/>
        <v>3.5671332139030093E-2</v>
      </c>
      <c r="H7151" s="15">
        <f t="shared" si="223"/>
        <v>7.5957988210429706E-2</v>
      </c>
    </row>
    <row r="7152" spans="1:8">
      <c r="A7152" s="1">
        <v>7151</v>
      </c>
      <c r="B7152" s="444">
        <f>유형화!$F$71*hourly1!B7153/hourly1!$B$8763+유형화!$F$72*hourly1!C7153/hourly1!$C$8763+유형화!$F$73*hourly1!D7153/hourly1!$D$8763+유형화!$F$74*hourly1!E7153/hourly1!$E$8763</f>
        <v>62.775931891099575</v>
      </c>
      <c r="C7152" s="442">
        <f>hourly1!$F7153*유형화!$G$71/hourly1!$F$8763+유형화!$G$72*hourly1!$G7153/hourly1!$F$8763+유형화!$G$74*hourly1!I7153/hourly1!$I$8763</f>
        <v>0.353227106930812</v>
      </c>
      <c r="D7152" s="14">
        <v>19.441246</v>
      </c>
      <c r="E7152" s="14">
        <v>9.7858280000000022</v>
      </c>
      <c r="F7152" s="1">
        <v>869856</v>
      </c>
      <c r="G7152" s="15">
        <f t="shared" si="222"/>
        <v>2.2246568294847471E-2</v>
      </c>
      <c r="H7152" s="15">
        <f t="shared" si="223"/>
        <v>4.8128200619452555E-2</v>
      </c>
    </row>
    <row r="7153" spans="1:8">
      <c r="A7153" s="1">
        <v>7152</v>
      </c>
      <c r="B7153" s="444">
        <f>유형화!$F$71*hourly1!B7154/hourly1!$B$8763+유형화!$F$72*hourly1!C7154/hourly1!$C$8763+유형화!$F$73*hourly1!D7154/hourly1!$D$8763+유형화!$F$74*hourly1!E7154/hourly1!$E$8763</f>
        <v>61.210282456606514</v>
      </c>
      <c r="C7153" s="442">
        <f>hourly1!$F7154*유형화!$G$71/hourly1!$F$8763+유형화!$G$72*hourly1!$G7154/hourly1!$F$8763+유형화!$G$74*hourly1!I7154/hourly1!$I$8763</f>
        <v>0.32131197966849151</v>
      </c>
      <c r="D7153" s="14">
        <v>15.931372</v>
      </c>
      <c r="E7153" s="14">
        <v>2.3172799999999998</v>
      </c>
      <c r="F7153" s="1">
        <v>907188</v>
      </c>
      <c r="G7153" s="15">
        <f t="shared" si="222"/>
        <v>1.8230228413786891E-2</v>
      </c>
      <c r="H7153" s="15">
        <f t="shared" si="223"/>
        <v>3.9628637557481909E-2</v>
      </c>
    </row>
    <row r="7154" spans="1:8">
      <c r="A7154" s="1">
        <v>7153</v>
      </c>
      <c r="B7154" s="444">
        <f>유형화!$F$71*hourly1!B7155/hourly1!$B$8763+유형화!$F$72*hourly1!C7155/hourly1!$C$8763+유형화!$F$73*hourly1!D7155/hourly1!$D$8763+유형화!$F$74*hourly1!E7155/hourly1!$E$8763</f>
        <v>61.528070776486871</v>
      </c>
      <c r="C7154" s="442">
        <f>hourly1!$F7155*유형화!$G$71/hourly1!$F$8763+유형화!$G$72*hourly1!$G7155/hourly1!$F$8763+유형화!$G$74*hourly1!I7155/hourly1!$I$8763</f>
        <v>0.26213604169826998</v>
      </c>
      <c r="D7154" s="14">
        <v>18.673988999999999</v>
      </c>
      <c r="E7154" s="14">
        <v>0.23088</v>
      </c>
      <c r="F7154" s="1">
        <v>843981</v>
      </c>
      <c r="G7154" s="15">
        <f t="shared" si="222"/>
        <v>2.1368598063402439E-2</v>
      </c>
      <c r="H7154" s="15">
        <f t="shared" si="223"/>
        <v>4.6277145156658962E-2</v>
      </c>
    </row>
    <row r="7155" spans="1:8">
      <c r="A7155" s="1">
        <v>7154</v>
      </c>
      <c r="B7155" s="444">
        <f>유형화!$F$71*hourly1!B7156/hourly1!$B$8763+유형화!$F$72*hourly1!C7156/hourly1!$C$8763+유형화!$F$73*hourly1!D7156/hourly1!$D$8763+유형화!$F$74*hourly1!E7156/hourly1!$E$8763</f>
        <v>61.404574598197264</v>
      </c>
      <c r="C7155" s="442">
        <f>hourly1!$F7156*유형화!$G$71/hourly1!$F$8763+유형화!$G$72*hourly1!$G7156/hourly1!$F$8763+유형화!$G$74*hourly1!I7156/hourly1!$I$8763</f>
        <v>0.26652626217171654</v>
      </c>
      <c r="D7155" s="14">
        <v>19.024522000000001</v>
      </c>
      <c r="E7155" s="14">
        <v>0.62183999999999995</v>
      </c>
      <c r="F7155" s="1">
        <v>748410</v>
      </c>
      <c r="G7155" s="15">
        <f t="shared" si="222"/>
        <v>2.1769712082745533E-2</v>
      </c>
      <c r="H7155" s="15">
        <f t="shared" si="223"/>
        <v>4.7123308035921845E-2</v>
      </c>
    </row>
    <row r="7156" spans="1:8">
      <c r="A7156" s="1">
        <v>7155</v>
      </c>
      <c r="B7156" s="444">
        <f>유형화!$F$71*hourly1!B7157/hourly1!$B$8763+유형화!$F$72*hourly1!C7157/hourly1!$C$8763+유형화!$F$73*hourly1!D7157/hourly1!$D$8763+유형화!$F$74*hourly1!E7157/hourly1!$E$8763</f>
        <v>61.584446408563359</v>
      </c>
      <c r="C7156" s="442">
        <f>hourly1!$F7157*유형화!$G$71/hourly1!$F$8763+유형화!$G$72*hourly1!$G7157/hourly1!$F$8763+유형화!$G$74*hourly1!I7157/hourly1!$I$8763</f>
        <v>0.24952763358206331</v>
      </c>
      <c r="D7156" s="14">
        <v>23.330788999999999</v>
      </c>
      <c r="E7156" s="14">
        <v>0.48343999999999998</v>
      </c>
      <c r="F7156" s="1">
        <v>614573</v>
      </c>
      <c r="G7156" s="15">
        <f t="shared" si="222"/>
        <v>2.6697362445862582E-2</v>
      </c>
      <c r="H7156" s="15">
        <f t="shared" si="223"/>
        <v>5.7452781540214333E-2</v>
      </c>
    </row>
    <row r="7157" spans="1:8">
      <c r="A7157" s="1">
        <v>7156</v>
      </c>
      <c r="B7157" s="444">
        <f>유형화!$F$71*hourly1!B7158/hourly1!$B$8763+유형화!$F$72*hourly1!C7158/hourly1!$C$8763+유형화!$F$73*hourly1!D7158/hourly1!$D$8763+유형화!$F$74*hourly1!E7158/hourly1!$E$8763</f>
        <v>61.78570705438775</v>
      </c>
      <c r="C7157" s="442">
        <f>hourly1!$F7158*유형화!$G$71/hourly1!$F$8763+유형화!$G$72*hourly1!$G7158/hourly1!$F$8763+유형화!$G$74*hourly1!I7158/hourly1!$I$8763</f>
        <v>0.23779935560179025</v>
      </c>
      <c r="D7157" s="14">
        <v>18.583600000000001</v>
      </c>
      <c r="E7157" s="14">
        <v>2.2200000000000001E-2</v>
      </c>
      <c r="F7157" s="1">
        <v>491534</v>
      </c>
      <c r="G7157" s="15">
        <f t="shared" si="222"/>
        <v>2.1265166160858596E-2</v>
      </c>
      <c r="H7157" s="15">
        <f t="shared" si="223"/>
        <v>4.6058821099421651E-2</v>
      </c>
    </row>
    <row r="7158" spans="1:8">
      <c r="A7158" s="1">
        <v>7157</v>
      </c>
      <c r="B7158" s="444">
        <f>유형화!$F$71*hourly1!B7159/hourly1!$B$8763+유형화!$F$72*hourly1!C7159/hourly1!$C$8763+유형화!$F$73*hourly1!D7159/hourly1!$D$8763+유형화!$F$74*hourly1!E7159/hourly1!$E$8763</f>
        <v>61.715459337796489</v>
      </c>
      <c r="C7158" s="442">
        <f>hourly1!$F7159*유형화!$G$71/hourly1!$F$8763+유형화!$G$72*hourly1!$G7159/hourly1!$F$8763+유형화!$G$74*hourly1!I7159/hourly1!$I$8763</f>
        <v>0.23782143830402502</v>
      </c>
      <c r="D7158" s="14">
        <v>10.850987999999999</v>
      </c>
      <c r="E7158" s="14">
        <v>0</v>
      </c>
      <c r="F7158" s="1">
        <v>546930</v>
      </c>
      <c r="G7158" s="15">
        <f t="shared" si="222"/>
        <v>1.2416757938692322E-2</v>
      </c>
      <c r="H7158" s="15">
        <f t="shared" si="223"/>
        <v>2.7180306075578465E-2</v>
      </c>
    </row>
    <row r="7159" spans="1:8">
      <c r="A7159" s="1">
        <v>7158</v>
      </c>
      <c r="B7159" s="444">
        <f>유형화!$F$71*hourly1!B7160/hourly1!$B$8763+유형화!$F$72*hourly1!C7160/hourly1!$C$8763+유형화!$F$73*hourly1!D7160/hourly1!$D$8763+유형화!$F$74*hourly1!E7160/hourly1!$E$8763</f>
        <v>64.447781377827653</v>
      </c>
      <c r="C7159" s="442">
        <f>hourly1!$F7160*유형화!$G$71/hourly1!$F$8763+유형화!$G$72*hourly1!$G7160/hourly1!$F$8763+유형화!$G$74*hourly1!I7160/hourly1!$I$8763</f>
        <v>0.2755217446359442</v>
      </c>
      <c r="D7159" s="14">
        <v>6.3793859999999993</v>
      </c>
      <c r="E7159" s="14">
        <v>0</v>
      </c>
      <c r="F7159" s="1">
        <v>823245</v>
      </c>
      <c r="G7159" s="15">
        <f t="shared" si="222"/>
        <v>7.2999151560652967E-3</v>
      </c>
      <c r="H7159" s="15">
        <f t="shared" si="223"/>
        <v>1.6078578695326657E-2</v>
      </c>
    </row>
    <row r="7160" spans="1:8">
      <c r="A7160" s="1">
        <v>7159</v>
      </c>
      <c r="B7160" s="444">
        <f>유형화!$F$71*hourly1!B7161/hourly1!$B$8763+유형화!$F$72*hourly1!C7161/hourly1!$C$8763+유형화!$F$73*hourly1!D7161/hourly1!$D$8763+유형화!$F$74*hourly1!E7161/hourly1!$E$8763</f>
        <v>75.064019196932762</v>
      </c>
      <c r="C7160" s="442">
        <f>hourly1!$F7161*유형화!$G$71/hourly1!$F$8763+유형화!$G$72*hourly1!$G7161/hourly1!$F$8763+유형화!$G$74*hourly1!I7161/hourly1!$I$8763</f>
        <v>4.3502378507675425</v>
      </c>
      <c r="D7160" s="14">
        <v>7.3397379999999997</v>
      </c>
      <c r="E7160" s="14">
        <v>0.77179600000000015</v>
      </c>
      <c r="F7160" s="1">
        <v>901796</v>
      </c>
      <c r="G7160" s="15">
        <f t="shared" si="222"/>
        <v>8.3988435043354306E-3</v>
      </c>
      <c r="H7160" s="15">
        <f t="shared" si="223"/>
        <v>1.8474451751854908E-2</v>
      </c>
    </row>
    <row r="7161" spans="1:8">
      <c r="A7161" s="1">
        <v>7160</v>
      </c>
      <c r="B7161" s="444">
        <f>유형화!$F$71*hourly1!B7162/hourly1!$B$8763+유형화!$F$72*hourly1!C7162/hourly1!$C$8763+유형화!$F$73*hourly1!D7162/hourly1!$D$8763+유형화!$F$74*hourly1!E7162/hourly1!$E$8763</f>
        <v>111.28112897221229</v>
      </c>
      <c r="C7161" s="442">
        <f>hourly1!$F7162*유형화!$G$71/hourly1!$F$8763+유형화!$G$72*hourly1!$G7162/hourly1!$F$8763+유형화!$G$74*hourly1!I7162/hourly1!$I$8763</f>
        <v>4.9022257133430056</v>
      </c>
      <c r="D7161" s="14">
        <v>4.891737</v>
      </c>
      <c r="E7161" s="14">
        <v>76.348716000000081</v>
      </c>
      <c r="F7161" s="1">
        <v>878262</v>
      </c>
      <c r="G7161" s="15">
        <f t="shared" si="222"/>
        <v>5.5976021933435895E-3</v>
      </c>
      <c r="H7161" s="15">
        <f t="shared" si="223"/>
        <v>1.235459187450569E-2</v>
      </c>
    </row>
    <row r="7162" spans="1:8">
      <c r="A7162" s="1">
        <v>7161</v>
      </c>
      <c r="B7162" s="444">
        <f>유형화!$F$71*hourly1!B7163/hourly1!$B$8763+유형화!$F$72*hourly1!C7163/hourly1!$C$8763+유형화!$F$73*hourly1!D7163/hourly1!$D$8763+유형화!$F$74*hourly1!E7163/hourly1!$E$8763</f>
        <v>113.60334222583397</v>
      </c>
      <c r="C7162" s="442">
        <f>hourly1!$F7163*유형화!$G$71/hourly1!$F$8763+유형화!$G$72*hourly1!$G7163/hourly1!$F$8763+유형화!$G$74*hourly1!I7163/hourly1!$I$8763</f>
        <v>5.3541644302893143</v>
      </c>
      <c r="D7162" s="14">
        <v>3.72878</v>
      </c>
      <c r="E7162" s="14">
        <v>279.60384299999998</v>
      </c>
      <c r="F7162" s="1">
        <v>854370</v>
      </c>
      <c r="G7162" s="15">
        <f t="shared" si="222"/>
        <v>4.2668334594635222E-3</v>
      </c>
      <c r="H7162" s="15">
        <f t="shared" si="223"/>
        <v>9.4326606308184121E-3</v>
      </c>
    </row>
    <row r="7163" spans="1:8">
      <c r="A7163" s="1">
        <v>7162</v>
      </c>
      <c r="B7163" s="444">
        <f>유형화!$F$71*hourly1!B7164/hourly1!$B$8763+유형화!$F$72*hourly1!C7164/hourly1!$C$8763+유형화!$F$73*hourly1!D7164/hourly1!$D$8763+유형화!$F$74*hourly1!E7164/hourly1!$E$8763</f>
        <v>116.85037863531721</v>
      </c>
      <c r="C7163" s="442">
        <f>hourly1!$F7164*유형화!$G$71/hourly1!$F$8763+유형화!$G$72*hourly1!$G7164/hourly1!$F$8763+유형화!$G$74*hourly1!I7164/hourly1!$I$8763</f>
        <v>4.8170751394695825</v>
      </c>
      <c r="D7163" s="14">
        <v>3.4591530000000001</v>
      </c>
      <c r="E7163" s="14">
        <v>619.99710900000059</v>
      </c>
      <c r="F7163" s="1">
        <v>824516</v>
      </c>
      <c r="G7163" s="15">
        <f t="shared" si="222"/>
        <v>3.9582999699107006E-3</v>
      </c>
      <c r="H7163" s="15">
        <f t="shared" si="223"/>
        <v>8.7538716057073106E-3</v>
      </c>
    </row>
    <row r="7164" spans="1:8">
      <c r="A7164" s="1">
        <v>7163</v>
      </c>
      <c r="B7164" s="444">
        <f>유형화!$F$71*hourly1!B7165/hourly1!$B$8763+유형화!$F$72*hourly1!C7165/hourly1!$C$8763+유형화!$F$73*hourly1!D7165/hourly1!$D$8763+유형화!$F$74*hourly1!E7165/hourly1!$E$8763</f>
        <v>119.8552649928437</v>
      </c>
      <c r="C7164" s="442">
        <f>hourly1!$F7165*유형화!$G$71/hourly1!$F$8763+유형화!$G$72*hourly1!$G7165/hourly1!$F$8763+유형화!$G$74*hourly1!I7165/hourly1!$I$8763</f>
        <v>4.5593285280225997</v>
      </c>
      <c r="D7164" s="14">
        <v>4.6128410000000004</v>
      </c>
      <c r="E7164" s="14">
        <v>871.00581399999919</v>
      </c>
      <c r="F7164" s="1">
        <v>823801</v>
      </c>
      <c r="G7164" s="15">
        <f t="shared" si="222"/>
        <v>5.2784622106922842E-3</v>
      </c>
      <c r="H7164" s="15">
        <f t="shared" si="223"/>
        <v>1.1654726096644171E-2</v>
      </c>
    </row>
    <row r="7165" spans="1:8">
      <c r="A7165" s="1">
        <v>7164</v>
      </c>
      <c r="B7165" s="444">
        <f>유형화!$F$71*hourly1!B7166/hourly1!$B$8763+유형화!$F$72*hourly1!C7166/hourly1!$C$8763+유형화!$F$73*hourly1!D7166/hourly1!$D$8763+유형화!$F$74*hourly1!E7166/hourly1!$E$8763</f>
        <v>118.5644577901499</v>
      </c>
      <c r="C7165" s="442">
        <f>hourly1!$F7166*유형화!$G$71/hourly1!$F$8763+유형화!$G$72*hourly1!$G7166/hourly1!$F$8763+유형화!$G$74*hourly1!I7166/hourly1!$I$8763</f>
        <v>4.5129380672163943</v>
      </c>
      <c r="D7165" s="14">
        <v>3.9659629999999999</v>
      </c>
      <c r="E7165" s="14">
        <v>971.57627599999978</v>
      </c>
      <c r="F7165" s="1">
        <v>814242</v>
      </c>
      <c r="G7165" s="15">
        <f t="shared" si="222"/>
        <v>4.5382413624280131E-3</v>
      </c>
      <c r="H7165" s="15">
        <f t="shared" si="223"/>
        <v>1.0029350610775447E-2</v>
      </c>
    </row>
    <row r="7166" spans="1:8">
      <c r="A7166" s="1">
        <v>7165</v>
      </c>
      <c r="B7166" s="444">
        <f>유형화!$F$71*hourly1!B7167/hourly1!$B$8763+유형화!$F$72*hourly1!C7167/hourly1!$C$8763+유형화!$F$73*hourly1!D7167/hourly1!$D$8763+유형화!$F$74*hourly1!E7167/hourly1!$E$8763</f>
        <v>124.23100695737737</v>
      </c>
      <c r="C7166" s="442">
        <f>hourly1!$F7167*유형화!$G$71/hourly1!$F$8763+유형화!$G$72*hourly1!$G7167/hourly1!$F$8763+유형화!$G$74*hourly1!I7167/hourly1!$I$8763</f>
        <v>3.0695588683993744</v>
      </c>
      <c r="D7166" s="14">
        <v>7.8008749999999996</v>
      </c>
      <c r="E7166" s="14">
        <v>961.71579400000098</v>
      </c>
      <c r="F7166" s="1">
        <v>833163</v>
      </c>
      <c r="G7166" s="15">
        <f t="shared" si="222"/>
        <v>8.9265213992492185E-3</v>
      </c>
      <c r="H7166" s="15">
        <f t="shared" si="223"/>
        <v>1.9622627570103347E-2</v>
      </c>
    </row>
    <row r="7167" spans="1:8">
      <c r="A7167" s="1">
        <v>7166</v>
      </c>
      <c r="B7167" s="444">
        <f>유형화!$F$71*hourly1!B7168/hourly1!$B$8763+유형화!$F$72*hourly1!C7168/hourly1!$C$8763+유형화!$F$73*hourly1!D7168/hourly1!$D$8763+유형화!$F$74*hourly1!E7168/hourly1!$E$8763</f>
        <v>111.4072617843501</v>
      </c>
      <c r="C7167" s="442">
        <f>hourly1!$F7168*유형화!$G$71/hourly1!$F$8763+유형화!$G$72*hourly1!$G7168/hourly1!$F$8763+유형화!$G$74*hourly1!I7168/hourly1!$I$8763</f>
        <v>2.7241849980172623</v>
      </c>
      <c r="D7167" s="14">
        <v>8.4246569999999998</v>
      </c>
      <c r="E7167" s="14">
        <v>899.15265200000044</v>
      </c>
      <c r="F7167" s="1">
        <v>847408</v>
      </c>
      <c r="G7167" s="15">
        <f t="shared" si="222"/>
        <v>9.6403135535224858E-3</v>
      </c>
      <c r="H7167" s="15">
        <f t="shared" si="223"/>
        <v>2.1173440709833655E-2</v>
      </c>
    </row>
    <row r="7168" spans="1:8">
      <c r="A7168" s="1">
        <v>7167</v>
      </c>
      <c r="B7168" s="444">
        <f>유형화!$F$71*hourly1!B7169/hourly1!$B$8763+유형화!$F$72*hourly1!C7169/hourly1!$C$8763+유형화!$F$73*hourly1!D7169/hourly1!$D$8763+유형화!$F$74*hourly1!E7169/hourly1!$E$8763</f>
        <v>111.97160492108429</v>
      </c>
      <c r="C7168" s="442">
        <f>hourly1!$F7169*유형화!$G$71/hourly1!$F$8763+유형화!$G$72*hourly1!$G7169/hourly1!$F$8763+유형화!$G$74*hourly1!I7169/hourly1!$I$8763</f>
        <v>2.4852265289008142</v>
      </c>
      <c r="D7168" s="14">
        <v>9.353389</v>
      </c>
      <c r="E7168" s="14">
        <v>694.43230900000151</v>
      </c>
      <c r="F7168" s="1">
        <v>844207</v>
      </c>
      <c r="G7168" s="15">
        <f t="shared" si="222"/>
        <v>1.0703059216306151E-2</v>
      </c>
      <c r="H7168" s="15">
        <f t="shared" si="223"/>
        <v>2.3477455309712736E-2</v>
      </c>
    </row>
    <row r="7169" spans="1:8">
      <c r="A7169" s="1">
        <v>7168</v>
      </c>
      <c r="B7169" s="444">
        <f>유형화!$F$71*hourly1!B7170/hourly1!$B$8763+유형화!$F$72*hourly1!C7170/hourly1!$C$8763+유형화!$F$73*hourly1!D7170/hourly1!$D$8763+유형화!$F$74*hourly1!E7170/hourly1!$E$8763</f>
        <v>110.55970372634286</v>
      </c>
      <c r="C7169" s="442">
        <f>hourly1!$F7170*유형화!$G$71/hourly1!$F$8763+유형화!$G$72*hourly1!$G7170/hourly1!$F$8763+유형화!$G$74*hourly1!I7170/hourly1!$I$8763</f>
        <v>2.3598978228299519</v>
      </c>
      <c r="D7169" s="14">
        <v>13.234638</v>
      </c>
      <c r="E7169" s="14">
        <v>477.15318200000007</v>
      </c>
      <c r="F7169" s="1">
        <v>865430</v>
      </c>
      <c r="G7169" s="15">
        <f t="shared" si="222"/>
        <v>1.5144362564240151E-2</v>
      </c>
      <c r="H7169" s="15">
        <f t="shared" si="223"/>
        <v>3.3042529202194477E-2</v>
      </c>
    </row>
    <row r="7170" spans="1:8">
      <c r="A7170" s="1">
        <v>7169</v>
      </c>
      <c r="B7170" s="444">
        <f>유형화!$F$71*hourly1!B7171/hourly1!$B$8763+유형화!$F$72*hourly1!C7171/hourly1!$C$8763+유형화!$F$73*hourly1!D7171/hourly1!$D$8763+유형화!$F$74*hourly1!E7171/hourly1!$E$8763</f>
        <v>109.40529453405237</v>
      </c>
      <c r="C7170" s="442">
        <f>hourly1!$F7171*유형화!$G$71/hourly1!$F$8763+유형화!$G$72*hourly1!$G7171/hourly1!$F$8763+유형화!$G$74*hourly1!I7171/hourly1!$I$8763</f>
        <v>2.4903225809859131</v>
      </c>
      <c r="D7170" s="14">
        <v>14.8048</v>
      </c>
      <c r="E7170" s="14">
        <v>214.10420099999999</v>
      </c>
      <c r="F7170" s="1">
        <v>856583</v>
      </c>
      <c r="G7170" s="15">
        <f t="shared" ref="G7170:G7233" si="224">D7170/$I$1</f>
        <v>1.6941094942760245E-2</v>
      </c>
      <c r="H7170" s="15">
        <f t="shared" ref="H7170:H7233" si="225">G7170/(1-$H$1*(1-G7170))</f>
        <v>3.6883182488400702E-2</v>
      </c>
    </row>
    <row r="7171" spans="1:8">
      <c r="A7171" s="1">
        <v>7170</v>
      </c>
      <c r="B7171" s="444">
        <f>유형화!$F$71*hourly1!B7172/hourly1!$B$8763+유형화!$F$72*hourly1!C7172/hourly1!$C$8763+유형화!$F$73*hourly1!D7172/hourly1!$D$8763+유형화!$F$74*hourly1!E7172/hourly1!$E$8763</f>
        <v>109.15484788693556</v>
      </c>
      <c r="C7171" s="442">
        <f>hourly1!$F7172*유형화!$G$71/hourly1!$F$8763+유형화!$G$72*hourly1!$G7172/hourly1!$F$8763+유형화!$G$74*hourly1!I7172/hourly1!$I$8763</f>
        <v>2.5923230715243464</v>
      </c>
      <c r="D7171" s="14">
        <v>10.513370999999999</v>
      </c>
      <c r="E7171" s="14">
        <v>26.653624000000011</v>
      </c>
      <c r="F7171" s="1">
        <v>836058</v>
      </c>
      <c r="G7171" s="15">
        <f t="shared" si="224"/>
        <v>1.2030423665261417E-2</v>
      </c>
      <c r="H7171" s="15">
        <f t="shared" si="225"/>
        <v>2.6346874293900802E-2</v>
      </c>
    </row>
    <row r="7172" spans="1:8">
      <c r="A7172" s="1">
        <v>7171</v>
      </c>
      <c r="B7172" s="444">
        <f>유형화!$F$71*hourly1!B7173/hourly1!$B$8763+유형화!$F$72*hourly1!C7173/hourly1!$C$8763+유형화!$F$73*hourly1!D7173/hourly1!$D$8763+유형화!$F$74*hourly1!E7173/hourly1!$E$8763</f>
        <v>120.42174995098216</v>
      </c>
      <c r="C7172" s="442">
        <f>hourly1!$F7173*유형화!$G$71/hourly1!$F$8763+유형화!$G$72*hourly1!$G7173/hourly1!$F$8763+유형화!$G$74*hourly1!I7173/hourly1!$I$8763</f>
        <v>2.1955322772830468</v>
      </c>
      <c r="D7172" s="14">
        <v>30.90539600000001</v>
      </c>
      <c r="E7172" s="14">
        <v>18.125422</v>
      </c>
      <c r="F7172" s="1">
        <v>846710</v>
      </c>
      <c r="G7172" s="15">
        <f t="shared" si="224"/>
        <v>3.5364965948854625E-2</v>
      </c>
      <c r="H7172" s="15">
        <f t="shared" si="225"/>
        <v>7.5332646416464824E-2</v>
      </c>
    </row>
    <row r="7173" spans="1:8">
      <c r="A7173" s="1">
        <v>7172</v>
      </c>
      <c r="B7173" s="444">
        <f>유형화!$F$71*hourly1!B7174/hourly1!$B$8763+유형화!$F$72*hourly1!C7174/hourly1!$C$8763+유형화!$F$73*hourly1!D7174/hourly1!$D$8763+유형화!$F$74*hourly1!E7174/hourly1!$E$8763</f>
        <v>129.0105430155472</v>
      </c>
      <c r="C7173" s="442">
        <f>hourly1!$F7174*유형화!$G$71/hourly1!$F$8763+유형화!$G$72*hourly1!$G7174/hourly1!$F$8763+유형화!$G$74*hourly1!I7174/hourly1!$I$8763</f>
        <v>2.0619178316869506</v>
      </c>
      <c r="D7173" s="14">
        <v>38.800829</v>
      </c>
      <c r="E7173" s="14">
        <v>19.718983999999999</v>
      </c>
      <c r="F7173" s="1">
        <v>830585</v>
      </c>
      <c r="G7173" s="15">
        <f t="shared" si="224"/>
        <v>4.4399689826732217E-2</v>
      </c>
      <c r="H7173" s="15">
        <f t="shared" si="225"/>
        <v>9.3587339893537971E-2</v>
      </c>
    </row>
    <row r="7174" spans="1:8">
      <c r="A7174" s="1">
        <v>7173</v>
      </c>
      <c r="B7174" s="444">
        <f>유형화!$F$71*hourly1!B7175/hourly1!$B$8763+유형화!$F$72*hourly1!C7175/hourly1!$C$8763+유형화!$F$73*hourly1!D7175/hourly1!$D$8763+유형화!$F$74*hourly1!E7175/hourly1!$E$8763</f>
        <v>66.6202847103891</v>
      </c>
      <c r="C7174" s="442">
        <f>hourly1!$F7175*유형화!$G$71/hourly1!$F$8763+유형화!$G$72*hourly1!$G7175/hourly1!$F$8763+유형화!$G$74*hourly1!I7175/hourly1!$I$8763</f>
        <v>3.0315621160500088</v>
      </c>
      <c r="D7174" s="14">
        <v>34.847769</v>
      </c>
      <c r="E7174" s="14">
        <v>17.781867999999999</v>
      </c>
      <c r="F7174" s="1">
        <v>816019</v>
      </c>
      <c r="G7174" s="15">
        <f t="shared" si="224"/>
        <v>3.9876213334349486E-2</v>
      </c>
      <c r="H7174" s="15">
        <f t="shared" si="225"/>
        <v>8.4495690733578918E-2</v>
      </c>
    </row>
    <row r="7175" spans="1:8">
      <c r="A7175" s="1">
        <v>7174</v>
      </c>
      <c r="B7175" s="444">
        <f>유형화!$F$71*hourly1!B7176/hourly1!$B$8763+유형화!$F$72*hourly1!C7176/hourly1!$C$8763+유형화!$F$73*hourly1!D7176/hourly1!$D$8763+유형화!$F$74*hourly1!E7176/hourly1!$E$8763</f>
        <v>65.335299022101623</v>
      </c>
      <c r="C7175" s="442">
        <f>hourly1!$F7176*유형화!$G$71/hourly1!$F$8763+유형화!$G$72*hourly1!$G7176/hourly1!$F$8763+유형화!$G$74*hourly1!I7176/hourly1!$I$8763</f>
        <v>0.41671161641640164</v>
      </c>
      <c r="D7175" s="14">
        <v>17.118352000000002</v>
      </c>
      <c r="E7175" s="14">
        <v>12.823896</v>
      </c>
      <c r="F7175" s="1">
        <v>858770</v>
      </c>
      <c r="G7175" s="15">
        <f t="shared" si="224"/>
        <v>1.9588486605397557E-2</v>
      </c>
      <c r="H7175" s="15">
        <f t="shared" si="225"/>
        <v>4.2512165910055549E-2</v>
      </c>
    </row>
    <row r="7176" spans="1:8">
      <c r="A7176" s="1">
        <v>7175</v>
      </c>
      <c r="B7176" s="444">
        <f>유형화!$F$71*hourly1!B7177/hourly1!$B$8763+유형화!$F$72*hourly1!C7177/hourly1!$C$8763+유형화!$F$73*hourly1!D7177/hourly1!$D$8763+유형화!$F$74*hourly1!E7177/hourly1!$E$8763</f>
        <v>64.120117403396719</v>
      </c>
      <c r="C7176" s="442">
        <f>hourly1!$F7177*유형화!$G$71/hourly1!$F$8763+유형화!$G$72*hourly1!$G7177/hourly1!$F$8763+유형화!$G$74*hourly1!I7177/hourly1!$I$8763</f>
        <v>0.38010477053204228</v>
      </c>
      <c r="D7176" s="14">
        <v>6.9817239999999998</v>
      </c>
      <c r="E7176" s="14">
        <v>5.827948000000001</v>
      </c>
      <c r="F7176" s="1">
        <v>845103</v>
      </c>
      <c r="G7176" s="15">
        <f t="shared" si="224"/>
        <v>7.9891689957411003E-3</v>
      </c>
      <c r="H7176" s="15">
        <f t="shared" si="225"/>
        <v>1.7582028461278459E-2</v>
      </c>
    </row>
    <row r="7177" spans="1:8">
      <c r="A7177" s="1">
        <v>7176</v>
      </c>
      <c r="B7177" s="444">
        <f>유형화!$F$71*hourly1!B7178/hourly1!$B$8763+유형화!$F$72*hourly1!C7178/hourly1!$C$8763+유형화!$F$73*hourly1!D7178/hourly1!$D$8763+유형화!$F$74*hourly1!E7178/hourly1!$E$8763</f>
        <v>62.25186824701909</v>
      </c>
      <c r="C7177" s="442">
        <f>hourly1!$F7178*유형화!$G$71/hourly1!$F$8763+유형화!$G$72*hourly1!$G7178/hourly1!$F$8763+유형화!$G$74*hourly1!I7178/hourly1!$I$8763</f>
        <v>0.31611032174539966</v>
      </c>
      <c r="D7177" s="14">
        <v>9.3903639999999999</v>
      </c>
      <c r="E7177" s="14">
        <v>0.79112000000000005</v>
      </c>
      <c r="F7177" s="1">
        <v>888694</v>
      </c>
      <c r="G7177" s="15">
        <f t="shared" si="224"/>
        <v>1.0745369614657265E-2</v>
      </c>
      <c r="H7177" s="15">
        <f t="shared" si="225"/>
        <v>2.356906125247046E-2</v>
      </c>
    </row>
    <row r="7178" spans="1:8">
      <c r="A7178" s="1">
        <v>7177</v>
      </c>
      <c r="B7178" s="444">
        <f>유형화!$F$71*hourly1!B7179/hourly1!$B$8763+유형화!$F$72*hourly1!C7179/hourly1!$C$8763+유형화!$F$73*hourly1!D7179/hourly1!$D$8763+유형화!$F$74*hourly1!E7179/hourly1!$E$8763</f>
        <v>62.487015589155611</v>
      </c>
      <c r="C7178" s="442">
        <f>hourly1!$F7179*유형화!$G$71/hourly1!$F$8763+유형화!$G$72*hourly1!$G7179/hourly1!$F$8763+유형화!$G$74*hourly1!I7179/hourly1!$I$8763</f>
        <v>0.27612783740060259</v>
      </c>
      <c r="D7178" s="14">
        <v>9.3830540000000013</v>
      </c>
      <c r="E7178" s="14">
        <v>0.17976</v>
      </c>
      <c r="F7178" s="1">
        <v>832238</v>
      </c>
      <c r="G7178" s="15">
        <f t="shared" si="224"/>
        <v>1.073700480027061E-2</v>
      </c>
      <c r="H7178" s="15">
        <f t="shared" si="225"/>
        <v>2.3550951393951827E-2</v>
      </c>
    </row>
    <row r="7179" spans="1:8">
      <c r="A7179" s="1">
        <v>7178</v>
      </c>
      <c r="B7179" s="444">
        <f>유형화!$F$71*hourly1!B7180/hourly1!$B$8763+유형화!$F$72*hourly1!C7180/hourly1!$C$8763+유형화!$F$73*hourly1!D7180/hourly1!$D$8763+유형화!$F$74*hourly1!E7180/hourly1!$E$8763</f>
        <v>62.598728070068766</v>
      </c>
      <c r="C7179" s="442">
        <f>hourly1!$F7180*유형화!$G$71/hourly1!$F$8763+유형화!$G$72*hourly1!$G7180/hourly1!$F$8763+유형화!$G$74*hourly1!I7180/hourly1!$I$8763</f>
        <v>0.2615664546553873</v>
      </c>
      <c r="D7179" s="14">
        <v>7.6511879999999994</v>
      </c>
      <c r="E7179" s="14">
        <v>0.65144000000000002</v>
      </c>
      <c r="F7179" s="1">
        <v>726863</v>
      </c>
      <c r="G7179" s="15">
        <f t="shared" si="224"/>
        <v>8.755234946294977E-3</v>
      </c>
      <c r="H7179" s="15">
        <f t="shared" si="225"/>
        <v>1.9250085521077025E-2</v>
      </c>
    </row>
    <row r="7180" spans="1:8">
      <c r="A7180" s="1">
        <v>7179</v>
      </c>
      <c r="B7180" s="444">
        <f>유형화!$F$71*hourly1!B7181/hourly1!$B$8763+유형화!$F$72*hourly1!C7181/hourly1!$C$8763+유형화!$F$73*hourly1!D7181/hourly1!$D$8763+유형화!$F$74*hourly1!E7181/hourly1!$E$8763</f>
        <v>62.884094089454223</v>
      </c>
      <c r="C7180" s="442">
        <f>hourly1!$F7181*유형화!$G$71/hourly1!$F$8763+유형화!$G$72*hourly1!$G7181/hourly1!$F$8763+유형화!$G$74*hourly1!I7181/hourly1!$I$8763</f>
        <v>0.25282993465500525</v>
      </c>
      <c r="D7180" s="14">
        <v>12.822526999999999</v>
      </c>
      <c r="E7180" s="14">
        <v>0.47736000000000001</v>
      </c>
      <c r="F7180" s="1">
        <v>608545</v>
      </c>
      <c r="G7180" s="15">
        <f t="shared" si="224"/>
        <v>1.4672784996292196E-2</v>
      </c>
      <c r="H7180" s="15">
        <f t="shared" si="225"/>
        <v>3.2031750560720933E-2</v>
      </c>
    </row>
    <row r="7181" spans="1:8">
      <c r="A7181" s="1">
        <v>7180</v>
      </c>
      <c r="B7181" s="444">
        <f>유형화!$F$71*hourly1!B7182/hourly1!$B$8763+유형화!$F$72*hourly1!C7182/hourly1!$C$8763+유형화!$F$73*hourly1!D7182/hourly1!$D$8763+유형화!$F$74*hourly1!E7182/hourly1!$E$8763</f>
        <v>62.997018484147141</v>
      </c>
      <c r="C7181" s="442">
        <f>hourly1!$F7182*유형화!$G$71/hourly1!$F$8763+유형화!$G$72*hourly1!$G7182/hourly1!$F$8763+유형화!$G$74*hourly1!I7182/hourly1!$I$8763</f>
        <v>0.24154282180351153</v>
      </c>
      <c r="D7181" s="14">
        <v>25.522138000000002</v>
      </c>
      <c r="E7181" s="14">
        <v>0</v>
      </c>
      <c r="F7181" s="1">
        <v>487847</v>
      </c>
      <c r="G7181" s="15">
        <f t="shared" si="224"/>
        <v>2.9204917526763557E-2</v>
      </c>
      <c r="H7181" s="15">
        <f t="shared" si="225"/>
        <v>6.2663064939598237E-2</v>
      </c>
    </row>
    <row r="7182" spans="1:8">
      <c r="A7182" s="1">
        <v>7181</v>
      </c>
      <c r="B7182" s="444">
        <f>유형화!$F$71*hourly1!B7183/hourly1!$B$8763+유형화!$F$72*hourly1!C7183/hourly1!$C$8763+유형화!$F$73*hourly1!D7183/hourly1!$D$8763+유형화!$F$74*hourly1!E7183/hourly1!$E$8763</f>
        <v>63.149441890156076</v>
      </c>
      <c r="C7182" s="442">
        <f>hourly1!$F7183*유형화!$G$71/hourly1!$F$8763+유형화!$G$72*hourly1!$G7183/hourly1!$F$8763+유형화!$G$74*hourly1!I7183/hourly1!$I$8763</f>
        <v>0.25696697816961983</v>
      </c>
      <c r="D7182" s="14">
        <v>21.716761000000002</v>
      </c>
      <c r="E7182" s="14">
        <v>8.0000000000000007E-5</v>
      </c>
      <c r="F7182" s="1">
        <v>554571</v>
      </c>
      <c r="G7182" s="15">
        <f t="shared" si="224"/>
        <v>2.4850434315237827E-2</v>
      </c>
      <c r="H7182" s="15">
        <f t="shared" si="225"/>
        <v>5.3595349065301327E-2</v>
      </c>
    </row>
    <row r="7183" spans="1:8">
      <c r="A7183" s="1">
        <v>7182</v>
      </c>
      <c r="B7183" s="444">
        <f>유형화!$F$71*hourly1!B7184/hourly1!$B$8763+유형화!$F$72*hourly1!C7184/hourly1!$C$8763+유형화!$F$73*hourly1!D7184/hourly1!$D$8763+유형화!$F$74*hourly1!E7184/hourly1!$E$8763</f>
        <v>65.091819772729224</v>
      </c>
      <c r="C7183" s="442">
        <f>hourly1!$F7184*유형화!$G$71/hourly1!$F$8763+유형화!$G$72*hourly1!$G7184/hourly1!$F$8763+유형화!$G$74*hourly1!I7184/hourly1!$I$8763</f>
        <v>0.30549033466215775</v>
      </c>
      <c r="D7183" s="14">
        <v>24.658622999999999</v>
      </c>
      <c r="E7183" s="14">
        <v>1.5599999999999999E-2</v>
      </c>
      <c r="F7183" s="1">
        <v>839569</v>
      </c>
      <c r="G7183" s="15">
        <f t="shared" si="224"/>
        <v>2.8216799511018822E-2</v>
      </c>
      <c r="H7183" s="15">
        <f t="shared" si="225"/>
        <v>6.0613605416867888E-2</v>
      </c>
    </row>
    <row r="7184" spans="1:8">
      <c r="A7184" s="1">
        <v>7183</v>
      </c>
      <c r="B7184" s="444">
        <f>유형화!$F$71*hourly1!B7185/hourly1!$B$8763+유형화!$F$72*hourly1!C7185/hourly1!$C$8763+유형화!$F$73*hourly1!D7185/hourly1!$D$8763+유형화!$F$74*hourly1!E7185/hourly1!$E$8763</f>
        <v>76.55882106522796</v>
      </c>
      <c r="C7184" s="442">
        <f>hourly1!$F7185*유형화!$G$71/hourly1!$F$8763+유형화!$G$72*hourly1!$G7185/hourly1!$F$8763+유형화!$G$74*hourly1!I7185/hourly1!$I$8763</f>
        <v>6.3035187855978991</v>
      </c>
      <c r="D7184" s="14">
        <v>22.930897000000002</v>
      </c>
      <c r="E7184" s="14">
        <v>0.48359399999999991</v>
      </c>
      <c r="F7184" s="1">
        <v>926563</v>
      </c>
      <c r="G7184" s="15">
        <f t="shared" si="224"/>
        <v>2.6239767048501575E-2</v>
      </c>
      <c r="H7184" s="15">
        <f t="shared" si="225"/>
        <v>5.649863551024599E-2</v>
      </c>
    </row>
    <row r="7185" spans="1:8">
      <c r="A7185" s="1">
        <v>7184</v>
      </c>
      <c r="B7185" s="444">
        <f>유형화!$F$71*hourly1!B7186/hourly1!$B$8763+유형화!$F$72*hourly1!C7186/hourly1!$C$8763+유형화!$F$73*hourly1!D7186/hourly1!$D$8763+유형화!$F$74*hourly1!E7186/hourly1!$E$8763</f>
        <v>66.088452939816833</v>
      </c>
      <c r="C7185" s="442">
        <f>hourly1!$F7186*유형화!$G$71/hourly1!$F$8763+유형화!$G$72*hourly1!$G7186/hourly1!$F$8763+유형화!$G$74*hourly1!I7186/hourly1!$I$8763</f>
        <v>6.4570079891492576</v>
      </c>
      <c r="D7185" s="14">
        <v>16.755317999999999</v>
      </c>
      <c r="E7185" s="14">
        <v>72.310445999999956</v>
      </c>
      <c r="F7185" s="1">
        <v>903600</v>
      </c>
      <c r="G7185" s="15">
        <f t="shared" si="224"/>
        <v>1.9173067723585575E-2</v>
      </c>
      <c r="H7185" s="15">
        <f t="shared" si="225"/>
        <v>4.1631241090925121E-2</v>
      </c>
    </row>
    <row r="7186" spans="1:8">
      <c r="A7186" s="1">
        <v>7185</v>
      </c>
      <c r="B7186" s="444">
        <f>유형화!$F$71*hourly1!B7187/hourly1!$B$8763+유형화!$F$72*hourly1!C7187/hourly1!$C$8763+유형화!$F$73*hourly1!D7187/hourly1!$D$8763+유형화!$F$74*hourly1!E7187/hourly1!$E$8763</f>
        <v>67.115797636828006</v>
      </c>
      <c r="C7186" s="442">
        <f>hourly1!$F7187*유형화!$G$71/hourly1!$F$8763+유형화!$G$72*hourly1!$G7187/hourly1!$F$8763+유형화!$G$74*hourly1!I7187/hourly1!$I$8763</f>
        <v>5.8148157918420686</v>
      </c>
      <c r="D7186" s="14">
        <v>21.627313000000001</v>
      </c>
      <c r="E7186" s="14">
        <v>328.99887699999999</v>
      </c>
      <c r="F7186" s="1">
        <v>848625</v>
      </c>
      <c r="G7186" s="15">
        <f t="shared" si="224"/>
        <v>2.4748079196597925E-2</v>
      </c>
      <c r="H7186" s="15">
        <f t="shared" si="225"/>
        <v>5.3381079221559269E-2</v>
      </c>
    </row>
    <row r="7187" spans="1:8">
      <c r="A7187" s="1">
        <v>7186</v>
      </c>
      <c r="B7187" s="444">
        <f>유형화!$F$71*hourly1!B7188/hourly1!$B$8763+유형화!$F$72*hourly1!C7188/hourly1!$C$8763+유형화!$F$73*hourly1!D7188/hourly1!$D$8763+유형화!$F$74*hourly1!E7188/hourly1!$E$8763</f>
        <v>70.108764978910926</v>
      </c>
      <c r="C7187" s="442">
        <f>hourly1!$F7188*유형화!$G$71/hourly1!$F$8763+유형화!$G$72*hourly1!$G7188/hourly1!$F$8763+유형화!$G$74*hourly1!I7188/hourly1!$I$8763</f>
        <v>4.861606660474739</v>
      </c>
      <c r="D7187" s="14">
        <v>33.826976000000002</v>
      </c>
      <c r="E7187" s="14">
        <v>620.32339600000068</v>
      </c>
      <c r="F7187" s="1">
        <v>854455</v>
      </c>
      <c r="G7187" s="15">
        <f t="shared" si="224"/>
        <v>3.8708122503679367E-2</v>
      </c>
      <c r="H7187" s="15">
        <f t="shared" si="225"/>
        <v>8.2132373377895848E-2</v>
      </c>
    </row>
    <row r="7188" spans="1:8">
      <c r="A7188" s="1">
        <v>7187</v>
      </c>
      <c r="B7188" s="444">
        <f>유형화!$F$71*hourly1!B7189/hourly1!$B$8763+유형화!$F$72*hourly1!C7189/hourly1!$C$8763+유형화!$F$73*hourly1!D7189/hourly1!$D$8763+유형화!$F$74*hourly1!E7189/hourly1!$E$8763</f>
        <v>72.364854537311359</v>
      </c>
      <c r="C7188" s="442">
        <f>hourly1!$F7189*유형화!$G$71/hourly1!$F$8763+유형화!$G$72*hourly1!$G7189/hourly1!$F$8763+유형화!$G$74*hourly1!I7189/hourly1!$I$8763</f>
        <v>3.9375206205417936</v>
      </c>
      <c r="D7188" s="14">
        <v>32.103776999999987</v>
      </c>
      <c r="E7188" s="14">
        <v>836.66446300000166</v>
      </c>
      <c r="F7188" s="1">
        <v>832539</v>
      </c>
      <c r="G7188" s="15">
        <f t="shared" si="224"/>
        <v>3.6736270275735061E-2</v>
      </c>
      <c r="H7188" s="15">
        <f t="shared" si="225"/>
        <v>7.8128208520728895E-2</v>
      </c>
    </row>
    <row r="7189" spans="1:8">
      <c r="A7189" s="1">
        <v>7188</v>
      </c>
      <c r="B7189" s="444">
        <f>유형화!$F$71*hourly1!B7190/hourly1!$B$8763+유형화!$F$72*hourly1!C7190/hourly1!$C$8763+유형화!$F$73*hourly1!D7190/hourly1!$D$8763+유형화!$F$74*hourly1!E7190/hourly1!$E$8763</f>
        <v>70.373734300454458</v>
      </c>
      <c r="C7189" s="442">
        <f>hourly1!$F7190*유형화!$G$71/hourly1!$F$8763+유형화!$G$72*hourly1!$G7190/hourly1!$F$8763+유형화!$G$74*hourly1!I7190/hourly1!$I$8763</f>
        <v>3.2031603577236956</v>
      </c>
      <c r="D7189" s="14">
        <v>34.084187999999997</v>
      </c>
      <c r="E7189" s="14">
        <v>935.93774499999893</v>
      </c>
      <c r="F7189" s="1">
        <v>851585</v>
      </c>
      <c r="G7189" s="15">
        <f t="shared" si="224"/>
        <v>3.9002449540344306E-2</v>
      </c>
      <c r="H7189" s="15">
        <f t="shared" si="225"/>
        <v>8.2728471915670898E-2</v>
      </c>
    </row>
    <row r="7190" spans="1:8">
      <c r="A7190" s="1">
        <v>7189</v>
      </c>
      <c r="B7190" s="444">
        <f>유형화!$F$71*hourly1!B7191/hourly1!$B$8763+유형화!$F$72*hourly1!C7191/hourly1!$C$8763+유형화!$F$73*hourly1!D7191/hourly1!$D$8763+유형화!$F$74*hourly1!E7191/hourly1!$E$8763</f>
        <v>76.240321379067424</v>
      </c>
      <c r="C7190" s="442">
        <f>hourly1!$F7191*유형화!$G$71/hourly1!$F$8763+유형화!$G$72*hourly1!$G7191/hourly1!$F$8763+유형화!$G$74*hourly1!I7191/hourly1!$I$8763</f>
        <v>1.5140793984959979</v>
      </c>
      <c r="D7190" s="14">
        <v>40.060826000000013</v>
      </c>
      <c r="E7190" s="14">
        <v>959.01218400000039</v>
      </c>
      <c r="F7190" s="1">
        <v>862110</v>
      </c>
      <c r="G7190" s="15">
        <f t="shared" si="224"/>
        <v>4.5841501185520807E-2</v>
      </c>
      <c r="H7190" s="15">
        <f t="shared" si="225"/>
        <v>9.6465201928466443E-2</v>
      </c>
    </row>
    <row r="7191" spans="1:8">
      <c r="A7191" s="1">
        <v>7190</v>
      </c>
      <c r="B7191" s="444">
        <f>유형화!$F$71*hourly1!B7192/hourly1!$B$8763+유형화!$F$72*hourly1!C7192/hourly1!$C$8763+유형화!$F$73*hourly1!D7192/hourly1!$D$8763+유형화!$F$74*hourly1!E7192/hourly1!$E$8763</f>
        <v>64.284371396303357</v>
      </c>
      <c r="C7191" s="442">
        <f>hourly1!$F7192*유형화!$G$71/hourly1!$F$8763+유형화!$G$72*hourly1!$G7192/hourly1!$F$8763+유형화!$G$74*hourly1!I7192/hourly1!$I$8763</f>
        <v>1.8855250360767501</v>
      </c>
      <c r="D7191" s="14">
        <v>46.872683000000009</v>
      </c>
      <c r="E7191" s="14">
        <v>931.15977899999928</v>
      </c>
      <c r="F7191" s="1">
        <v>836882</v>
      </c>
      <c r="G7191" s="15">
        <f t="shared" si="224"/>
        <v>5.363629180569169E-2</v>
      </c>
      <c r="H7191" s="15">
        <f t="shared" si="225"/>
        <v>0.11185880338870251</v>
      </c>
    </row>
    <row r="7192" spans="1:8">
      <c r="A7192" s="1">
        <v>7191</v>
      </c>
      <c r="B7192" s="444">
        <f>유형화!$F$71*hourly1!B7193/hourly1!$B$8763+유형화!$F$72*hourly1!C7193/hourly1!$C$8763+유형화!$F$73*hourly1!D7193/hourly1!$D$8763+유형화!$F$74*hourly1!E7193/hourly1!$E$8763</f>
        <v>65.306738590290493</v>
      </c>
      <c r="C7192" s="442">
        <f>hourly1!$F7193*유형화!$G$71/hourly1!$F$8763+유형화!$G$72*hourly1!$G7193/hourly1!$F$8763+유형화!$G$74*hourly1!I7193/hourly1!$I$8763</f>
        <v>1.9100901273922937</v>
      </c>
      <c r="D7192" s="14">
        <v>52.971052999999998</v>
      </c>
      <c r="E7192" s="14">
        <v>818.67639900000177</v>
      </c>
      <c r="F7192" s="1">
        <v>839292</v>
      </c>
      <c r="G7192" s="15">
        <f t="shared" si="224"/>
        <v>6.061464106850379E-2</v>
      </c>
      <c r="H7192" s="15">
        <f t="shared" si="225"/>
        <v>0.12540837772649477</v>
      </c>
    </row>
    <row r="7193" spans="1:8">
      <c r="A7193" s="1">
        <v>7192</v>
      </c>
      <c r="B7193" s="444">
        <f>유형화!$F$71*hourly1!B7194/hourly1!$B$8763+유형화!$F$72*hourly1!C7194/hourly1!$C$8763+유형화!$F$73*hourly1!D7194/hourly1!$D$8763+유형화!$F$74*hourly1!E7194/hourly1!$E$8763</f>
        <v>64.246606190784036</v>
      </c>
      <c r="C7193" s="442">
        <f>hourly1!$F7194*유형화!$G$71/hourly1!$F$8763+유형화!$G$72*hourly1!$G7194/hourly1!$F$8763+유형화!$G$74*hourly1!I7194/hourly1!$I$8763</f>
        <v>2.015046603562717</v>
      </c>
      <c r="D7193" s="14">
        <v>54.960470000000001</v>
      </c>
      <c r="E7193" s="14">
        <v>605.81496399999958</v>
      </c>
      <c r="F7193" s="1">
        <v>889201</v>
      </c>
      <c r="G7193" s="15">
        <f t="shared" si="224"/>
        <v>6.2891125875981183E-2</v>
      </c>
      <c r="H7193" s="15">
        <f t="shared" si="225"/>
        <v>0.1297821052886533</v>
      </c>
    </row>
    <row r="7194" spans="1:8">
      <c r="A7194" s="1">
        <v>7193</v>
      </c>
      <c r="B7194" s="444">
        <f>유형화!$F$71*hourly1!B7195/hourly1!$B$8763+유형화!$F$72*hourly1!C7195/hourly1!$C$8763+유형화!$F$73*hourly1!D7195/hourly1!$D$8763+유형화!$F$74*hourly1!E7195/hourly1!$E$8763</f>
        <v>63.499035732982712</v>
      </c>
      <c r="C7194" s="442">
        <f>hourly1!$F7195*유형화!$G$71/hourly1!$F$8763+유형화!$G$72*hourly1!$G7195/hourly1!$F$8763+유형화!$G$74*hourly1!I7195/hourly1!$I$8763</f>
        <v>2.3389014102759398</v>
      </c>
      <c r="D7194" s="14">
        <v>65.303832999999997</v>
      </c>
      <c r="E7194" s="14">
        <v>264.88434099999989</v>
      </c>
      <c r="F7194" s="1">
        <v>832884</v>
      </c>
      <c r="G7194" s="15">
        <f t="shared" si="224"/>
        <v>7.4727009819731419E-2</v>
      </c>
      <c r="H7194" s="15">
        <f t="shared" si="225"/>
        <v>0.15216255716210039</v>
      </c>
    </row>
    <row r="7195" spans="1:8">
      <c r="A7195" s="1">
        <v>7194</v>
      </c>
      <c r="B7195" s="444">
        <f>유형화!$F$71*hourly1!B7196/hourly1!$B$8763+유형화!$F$72*hourly1!C7196/hourly1!$C$8763+유형화!$F$73*hourly1!D7196/hourly1!$D$8763+유형화!$F$74*hourly1!E7196/hourly1!$E$8763</f>
        <v>63.591481334041355</v>
      </c>
      <c r="C7195" s="442">
        <f>hourly1!$F7196*유형화!$G$71/hourly1!$F$8763+유형화!$G$72*hourly1!$G7196/hourly1!$F$8763+유형화!$G$74*hourly1!I7196/hourly1!$I$8763</f>
        <v>2.8629973531810995</v>
      </c>
      <c r="D7195" s="14">
        <v>76.011561999999998</v>
      </c>
      <c r="E7195" s="14">
        <v>27.777882999999981</v>
      </c>
      <c r="F7195" s="1">
        <v>840975</v>
      </c>
      <c r="G7195" s="15">
        <f t="shared" si="224"/>
        <v>8.6979836849501974E-2</v>
      </c>
      <c r="H7195" s="15">
        <f t="shared" si="225"/>
        <v>0.17471482251721471</v>
      </c>
    </row>
    <row r="7196" spans="1:8">
      <c r="A7196" s="1">
        <v>7195</v>
      </c>
      <c r="B7196" s="444">
        <f>유형화!$F$71*hourly1!B7197/hourly1!$B$8763+유형화!$F$72*hourly1!C7197/hourly1!$C$8763+유형화!$F$73*hourly1!D7197/hourly1!$D$8763+유형화!$F$74*hourly1!E7197/hourly1!$E$8763</f>
        <v>74.669548475392375</v>
      </c>
      <c r="C7196" s="442">
        <f>hourly1!$F7197*유형화!$G$71/hourly1!$F$8763+유형화!$G$72*hourly1!$G7197/hourly1!$F$8763+유형화!$G$74*hourly1!I7197/hourly1!$I$8763</f>
        <v>2.2484187194156662</v>
      </c>
      <c r="D7196" s="14">
        <v>111.39894700000001</v>
      </c>
      <c r="E7196" s="14">
        <v>17.440289</v>
      </c>
      <c r="F7196" s="1">
        <v>857843</v>
      </c>
      <c r="G7196" s="15">
        <f t="shared" si="224"/>
        <v>0.12747353139863535</v>
      </c>
      <c r="H7196" s="15">
        <f t="shared" si="225"/>
        <v>0.24508935225846742</v>
      </c>
    </row>
    <row r="7197" spans="1:8">
      <c r="A7197" s="1">
        <v>7196</v>
      </c>
      <c r="B7197" s="444">
        <f>유형화!$F$71*hourly1!B7198/hourly1!$B$8763+유형화!$F$72*hourly1!C7198/hourly1!$C$8763+유형화!$F$73*hourly1!D7198/hourly1!$D$8763+유형화!$F$74*hourly1!E7198/hourly1!$E$8763</f>
        <v>83.148991569537557</v>
      </c>
      <c r="C7197" s="442">
        <f>hourly1!$F7198*유형화!$G$71/hourly1!$F$8763+유형화!$G$72*hourly1!$G7198/hourly1!$F$8763+유형화!$G$74*hourly1!I7198/hourly1!$I$8763</f>
        <v>2.127903227572129</v>
      </c>
      <c r="D7197" s="14">
        <v>106.676686</v>
      </c>
      <c r="E7197" s="14">
        <v>19.756664000000001</v>
      </c>
      <c r="F7197" s="1">
        <v>851032</v>
      </c>
      <c r="G7197" s="15">
        <f t="shared" si="224"/>
        <v>0.12206986016055757</v>
      </c>
      <c r="H7197" s="15">
        <f t="shared" si="225"/>
        <v>0.2360487148326105</v>
      </c>
    </row>
    <row r="7198" spans="1:8">
      <c r="A7198" s="1">
        <v>7197</v>
      </c>
      <c r="B7198" s="444">
        <f>유형화!$F$71*hourly1!B7199/hourly1!$B$8763+유형화!$F$72*hourly1!C7199/hourly1!$C$8763+유형화!$F$73*hourly1!D7199/hourly1!$D$8763+유형화!$F$74*hourly1!E7199/hourly1!$E$8763</f>
        <v>66.411922105539844</v>
      </c>
      <c r="C7198" s="442">
        <f>hourly1!$F7199*유형화!$G$71/hourly1!$F$8763+유형화!$G$72*hourly1!$G7199/hourly1!$F$8763+유형화!$G$74*hourly1!I7199/hourly1!$I$8763</f>
        <v>2.9452786425117492</v>
      </c>
      <c r="D7198" s="14">
        <v>99.492034999999987</v>
      </c>
      <c r="E7198" s="14">
        <v>20.518304000000001</v>
      </c>
      <c r="F7198" s="1">
        <v>840937</v>
      </c>
      <c r="G7198" s="15">
        <f t="shared" si="224"/>
        <v>0.11384848231542642</v>
      </c>
      <c r="H7198" s="15">
        <f t="shared" si="225"/>
        <v>0.22209282301559097</v>
      </c>
    </row>
    <row r="7199" spans="1:8">
      <c r="A7199" s="1">
        <v>7198</v>
      </c>
      <c r="B7199" s="444">
        <f>유형화!$F$71*hourly1!B7200/hourly1!$B$8763+유형화!$F$72*hourly1!C7200/hourly1!$C$8763+유형화!$F$73*hourly1!D7200/hourly1!$D$8763+유형화!$F$74*hourly1!E7200/hourly1!$E$8763</f>
        <v>64.921816403141207</v>
      </c>
      <c r="C7199" s="442">
        <f>hourly1!$F7200*유형화!$G$71/hourly1!$F$8763+유형화!$G$72*hourly1!$G7200/hourly1!$F$8763+유형화!$G$74*hourly1!I7200/hourly1!$I$8763</f>
        <v>0.40680063889827112</v>
      </c>
      <c r="D7199" s="14">
        <v>81.783958999999982</v>
      </c>
      <c r="E7199" s="14">
        <v>14.594328000000001</v>
      </c>
      <c r="F7199" s="1">
        <v>883507</v>
      </c>
      <c r="G7199" s="15">
        <f t="shared" si="224"/>
        <v>9.358517603843422E-2</v>
      </c>
      <c r="H7199" s="15">
        <f t="shared" si="225"/>
        <v>0.18662099703438284</v>
      </c>
    </row>
    <row r="7200" spans="1:8">
      <c r="A7200" s="1">
        <v>7199</v>
      </c>
      <c r="B7200" s="444">
        <f>유형화!$F$71*hourly1!B7201/hourly1!$B$8763+유형화!$F$72*hourly1!C7201/hourly1!$C$8763+유형화!$F$73*hourly1!D7201/hourly1!$D$8763+유형화!$F$74*hourly1!E7201/hourly1!$E$8763</f>
        <v>63.417445465626642</v>
      </c>
      <c r="C7200" s="442">
        <f>hourly1!$F7201*유형화!$G$71/hourly1!$F$8763+유형화!$G$72*hourly1!$G7201/hourly1!$F$8763+유형화!$G$74*hourly1!I7201/hourly1!$I$8763</f>
        <v>0.39164693452004945</v>
      </c>
      <c r="D7200" s="14">
        <v>81.202517999999984</v>
      </c>
      <c r="E7200" s="14">
        <v>6.2702240000000007</v>
      </c>
      <c r="F7200" s="1">
        <v>863762</v>
      </c>
      <c r="G7200" s="15">
        <f t="shared" si="224"/>
        <v>9.29198345826487E-2</v>
      </c>
      <c r="H7200" s="15">
        <f t="shared" si="225"/>
        <v>0.18542953277937779</v>
      </c>
    </row>
    <row r="7201" spans="1:8">
      <c r="A7201" s="1">
        <v>7200</v>
      </c>
      <c r="B7201" s="444">
        <f>유형화!$F$71*hourly1!B7202/hourly1!$B$8763+유형화!$F$72*hourly1!C7202/hourly1!$C$8763+유형화!$F$73*hourly1!D7202/hourly1!$D$8763+유형화!$F$74*hourly1!E7202/hourly1!$E$8763</f>
        <v>61.655105310187032</v>
      </c>
      <c r="C7201" s="442">
        <f>hourly1!$F7202*유형화!$G$71/hourly1!$F$8763+유형화!$G$72*hourly1!$G7202/hourly1!$F$8763+유형화!$G$74*hourly1!I7202/hourly1!$I$8763</f>
        <v>0.31594539410952061</v>
      </c>
      <c r="D7201" s="14">
        <v>85.678428999999994</v>
      </c>
      <c r="E7201" s="14">
        <v>0.90232000000000001</v>
      </c>
      <c r="F7201" s="1">
        <v>887541</v>
      </c>
      <c r="G7201" s="15">
        <f t="shared" si="224"/>
        <v>9.8041608143003806E-2</v>
      </c>
      <c r="H7201" s="15">
        <f t="shared" si="225"/>
        <v>0.19455676882869802</v>
      </c>
    </row>
    <row r="7202" spans="1:8">
      <c r="A7202" s="1">
        <v>7201</v>
      </c>
      <c r="B7202" s="444">
        <f>유형화!$F$71*hourly1!B7203/hourly1!$B$8763+유형화!$F$72*hourly1!C7203/hourly1!$C$8763+유형화!$F$73*hourly1!D7203/hourly1!$D$8763+유형화!$F$74*hourly1!E7203/hourly1!$E$8763</f>
        <v>61.626325964803911</v>
      </c>
      <c r="C7202" s="442">
        <f>hourly1!$F7203*유형화!$G$71/hourly1!$F$8763+유형화!$G$72*hourly1!$G7203/hourly1!$F$8763+유형화!$G$74*hourly1!I7203/hourly1!$I$8763</f>
        <v>0.26364108786165252</v>
      </c>
      <c r="D7202" s="14">
        <v>99.463218000000012</v>
      </c>
      <c r="E7202" s="14">
        <v>0.20568</v>
      </c>
      <c r="F7202" s="1">
        <v>839235</v>
      </c>
      <c r="G7202" s="15">
        <f t="shared" si="224"/>
        <v>0.11381550709570275</v>
      </c>
      <c r="H7202" s="15">
        <f t="shared" si="225"/>
        <v>0.22203635141005446</v>
      </c>
    </row>
    <row r="7203" spans="1:8">
      <c r="A7203" s="1">
        <v>7202</v>
      </c>
      <c r="B7203" s="444">
        <f>유형화!$F$71*hourly1!B7204/hourly1!$B$8763+유형화!$F$72*hourly1!C7204/hourly1!$C$8763+유형화!$F$73*hourly1!D7204/hourly1!$D$8763+유형화!$F$74*hourly1!E7204/hourly1!$E$8763</f>
        <v>61.418637847683272</v>
      </c>
      <c r="C7203" s="442">
        <f>hourly1!$F7204*유형화!$G$71/hourly1!$F$8763+유형화!$G$72*hourly1!$G7204/hourly1!$F$8763+유형화!$G$74*hourly1!I7204/hourly1!$I$8763</f>
        <v>0.2443764969703564</v>
      </c>
      <c r="D7203" s="14">
        <v>127.798039</v>
      </c>
      <c r="E7203" s="14">
        <v>0.63215999999999994</v>
      </c>
      <c r="F7203" s="1">
        <v>729672</v>
      </c>
      <c r="G7203" s="15">
        <f t="shared" si="224"/>
        <v>0.14623897061747385</v>
      </c>
      <c r="H7203" s="15">
        <f t="shared" si="225"/>
        <v>0.27569816056884161</v>
      </c>
    </row>
    <row r="7204" spans="1:8">
      <c r="A7204" s="1">
        <v>7203</v>
      </c>
      <c r="B7204" s="444">
        <f>유형화!$F$71*hourly1!B7205/hourly1!$B$8763+유형화!$F$72*hourly1!C7205/hourly1!$C$8763+유형화!$F$73*hourly1!D7205/hourly1!$D$8763+유형화!$F$74*hourly1!E7205/hourly1!$E$8763</f>
        <v>61.3998567909832</v>
      </c>
      <c r="C7204" s="442">
        <f>hourly1!$F7205*유형화!$G$71/hourly1!$F$8763+유형화!$G$72*hourly1!$G7205/hourly1!$F$8763+유형화!$G$74*hourly1!I7205/hourly1!$I$8763</f>
        <v>0.24051699472441981</v>
      </c>
      <c r="D7204" s="14">
        <v>160.30790099999999</v>
      </c>
      <c r="E7204" s="14">
        <v>0.49212000000000011</v>
      </c>
      <c r="F7204" s="1">
        <v>604893</v>
      </c>
      <c r="G7204" s="15">
        <f t="shared" si="224"/>
        <v>0.18343992292470077</v>
      </c>
      <c r="H7204" s="15">
        <f t="shared" si="225"/>
        <v>0.33298711370013645</v>
      </c>
    </row>
    <row r="7205" spans="1:8">
      <c r="A7205" s="1">
        <v>7204</v>
      </c>
      <c r="B7205" s="444">
        <f>유형화!$F$71*hourly1!B7206/hourly1!$B$8763+유형화!$F$72*hourly1!C7206/hourly1!$C$8763+유형화!$F$73*hourly1!D7206/hourly1!$D$8763+유형화!$F$74*hourly1!E7206/hourly1!$E$8763</f>
        <v>61.40806606408659</v>
      </c>
      <c r="C7205" s="442">
        <f>hourly1!$F7206*유형화!$G$71/hourly1!$F$8763+유형화!$G$72*hourly1!$G7206/hourly1!$F$8763+유형화!$G$74*hourly1!I7206/hourly1!$I$8763</f>
        <v>0.24055545610986206</v>
      </c>
      <c r="D7205" s="14">
        <v>168.907904</v>
      </c>
      <c r="E7205" s="14">
        <v>8.0000000000000007E-5</v>
      </c>
      <c r="F7205" s="1">
        <v>504830</v>
      </c>
      <c r="G7205" s="15">
        <f t="shared" si="224"/>
        <v>0.19328088445954239</v>
      </c>
      <c r="H7205" s="15">
        <f t="shared" si="225"/>
        <v>0.34743722038265357</v>
      </c>
    </row>
    <row r="7206" spans="1:8">
      <c r="A7206" s="1">
        <v>7205</v>
      </c>
      <c r="B7206" s="444">
        <f>유형화!$F$71*hourly1!B7207/hourly1!$B$8763+유형화!$F$72*hourly1!C7207/hourly1!$C$8763+유형화!$F$73*hourly1!D7207/hourly1!$D$8763+유형화!$F$74*hourly1!E7207/hourly1!$E$8763</f>
        <v>61.402190446386491</v>
      </c>
      <c r="C7206" s="442">
        <f>hourly1!$F7207*유형화!$G$71/hourly1!$F$8763+유형화!$G$72*hourly1!$G7207/hourly1!$F$8763+유형화!$G$74*hourly1!I7207/hourly1!$I$8763</f>
        <v>0.23796240905998886</v>
      </c>
      <c r="D7206" s="14">
        <v>192.94067899999999</v>
      </c>
      <c r="E7206" s="14">
        <v>0</v>
      </c>
      <c r="F7206" s="1">
        <v>559900</v>
      </c>
      <c r="G7206" s="15">
        <f t="shared" si="224"/>
        <v>0.22078152769774856</v>
      </c>
      <c r="H7206" s="15">
        <f t="shared" si="225"/>
        <v>0.38636681557867336</v>
      </c>
    </row>
    <row r="7207" spans="1:8">
      <c r="A7207" s="1">
        <v>7206</v>
      </c>
      <c r="B7207" s="444">
        <f>유형화!$F$71*hourly1!B7208/hourly1!$B$8763+유형화!$F$72*hourly1!C7208/hourly1!$C$8763+유형화!$F$73*hourly1!D7208/hourly1!$D$8763+유형화!$F$74*hourly1!E7208/hourly1!$E$8763</f>
        <v>63.261505345524625</v>
      </c>
      <c r="C7207" s="442">
        <f>hourly1!$F7208*유형화!$G$71/hourly1!$F$8763+유형화!$G$72*hourly1!$G7208/hourly1!$F$8763+유형화!$G$74*hourly1!I7208/hourly1!$I$8763</f>
        <v>0.42300836450677715</v>
      </c>
      <c r="D7207" s="14">
        <v>199.86405000000011</v>
      </c>
      <c r="E7207" s="14">
        <v>0</v>
      </c>
      <c r="F7207" s="1">
        <v>868253</v>
      </c>
      <c r="G7207" s="15">
        <f t="shared" si="224"/>
        <v>0.22870392350417315</v>
      </c>
      <c r="H7207" s="15">
        <f t="shared" si="225"/>
        <v>0.39720219590769629</v>
      </c>
    </row>
    <row r="7208" spans="1:8">
      <c r="A7208" s="1">
        <v>7207</v>
      </c>
      <c r="B7208" s="444">
        <f>유형화!$F$71*hourly1!B7209/hourly1!$B$8763+유형화!$F$72*hourly1!C7209/hourly1!$C$8763+유형화!$F$73*hourly1!D7209/hourly1!$D$8763+유형화!$F$74*hourly1!E7209/hourly1!$E$8763</f>
        <v>74.755078569021904</v>
      </c>
      <c r="C7208" s="442">
        <f>hourly1!$F7209*유형화!$G$71/hourly1!$F$8763+유형화!$G$72*hourly1!$G7209/hourly1!$F$8763+유형화!$G$74*hourly1!I7209/hourly1!$I$8763</f>
        <v>4.6229539267781679</v>
      </c>
      <c r="D7208" s="14">
        <v>228.59557799999999</v>
      </c>
      <c r="E7208" s="14">
        <v>0.45871699999999987</v>
      </c>
      <c r="F7208" s="1">
        <v>917118</v>
      </c>
      <c r="G7208" s="15">
        <f t="shared" si="224"/>
        <v>0.26158133783591503</v>
      </c>
      <c r="H7208" s="15">
        <f t="shared" si="225"/>
        <v>0.44046921751155343</v>
      </c>
    </row>
    <row r="7209" spans="1:8">
      <c r="A7209" s="1">
        <v>7208</v>
      </c>
      <c r="B7209" s="444">
        <f>유형화!$F$71*hourly1!B7210/hourly1!$B$8763+유형화!$F$72*hourly1!C7210/hourly1!$C$8763+유형화!$F$73*hourly1!D7210/hourly1!$D$8763+유형화!$F$74*hourly1!E7210/hourly1!$E$8763</f>
        <v>168.47759818687163</v>
      </c>
      <c r="C7209" s="442">
        <f>hourly1!$F7210*유형화!$G$71/hourly1!$F$8763+유형화!$G$72*hourly1!$G7210/hourly1!$F$8763+유형화!$G$74*hourly1!I7210/hourly1!$I$8763</f>
        <v>4.6346094377728484</v>
      </c>
      <c r="D7209" s="14">
        <v>223.87632199999999</v>
      </c>
      <c r="E7209" s="14">
        <v>80.918849999999978</v>
      </c>
      <c r="F7209" s="1">
        <v>880751</v>
      </c>
      <c r="G7209" s="15">
        <f t="shared" si="224"/>
        <v>0.25618110521168569</v>
      </c>
      <c r="H7209" s="15">
        <f t="shared" si="225"/>
        <v>0.43354421258914672</v>
      </c>
    </row>
    <row r="7210" spans="1:8">
      <c r="A7210" s="1">
        <v>7209</v>
      </c>
      <c r="B7210" s="444">
        <f>유형화!$F$71*hourly1!B7211/hourly1!$B$8763+유형화!$F$72*hourly1!C7211/hourly1!$C$8763+유형화!$F$73*hourly1!D7211/hourly1!$D$8763+유형화!$F$74*hourly1!E7211/hourly1!$E$8763</f>
        <v>264.63189679133774</v>
      </c>
      <c r="C7210" s="442">
        <f>hourly1!$F7211*유형화!$G$71/hourly1!$F$8763+유형화!$G$72*hourly1!$G7211/hourly1!$F$8763+유형화!$G$74*hourly1!I7211/hourly1!$I$8763</f>
        <v>4.1148954037705527</v>
      </c>
      <c r="D7210" s="14">
        <v>206.57221699999999</v>
      </c>
      <c r="E7210" s="14">
        <v>420.38810299999977</v>
      </c>
      <c r="F7210" s="1">
        <v>858609</v>
      </c>
      <c r="G7210" s="15">
        <f t="shared" si="224"/>
        <v>0.23638006192136821</v>
      </c>
      <c r="H7210" s="15">
        <f t="shared" si="225"/>
        <v>0.40754548298680288</v>
      </c>
    </row>
    <row r="7211" spans="1:8">
      <c r="A7211" s="1">
        <v>7210</v>
      </c>
      <c r="B7211" s="444">
        <f>유형화!$F$71*hourly1!B7212/hourly1!$B$8763+유형화!$F$72*hourly1!C7212/hourly1!$C$8763+유형화!$F$73*hourly1!D7212/hourly1!$D$8763+유형화!$F$74*hourly1!E7212/hourly1!$E$8763</f>
        <v>321.21986464193185</v>
      </c>
      <c r="C7211" s="442">
        <f>hourly1!$F7212*유형화!$G$71/hourly1!$F$8763+유형화!$G$72*hourly1!$G7212/hourly1!$F$8763+유형화!$G$74*hourly1!I7212/hourly1!$I$8763</f>
        <v>3.3602782137223492</v>
      </c>
      <c r="D7211" s="14">
        <v>202.74394599999999</v>
      </c>
      <c r="E7211" s="14">
        <v>767.46044699999982</v>
      </c>
      <c r="F7211" s="1">
        <v>816098</v>
      </c>
      <c r="G7211" s="15">
        <f t="shared" si="224"/>
        <v>0.23199938116393712</v>
      </c>
      <c r="H7211" s="15">
        <f t="shared" si="225"/>
        <v>0.40166121515457393</v>
      </c>
    </row>
    <row r="7212" spans="1:8">
      <c r="A7212" s="1">
        <v>7211</v>
      </c>
      <c r="B7212" s="444">
        <f>유형화!$F$71*hourly1!B7213/hourly1!$B$8763+유형화!$F$72*hourly1!C7213/hourly1!$C$8763+유형화!$F$73*hourly1!D7213/hourly1!$D$8763+유형화!$F$74*hourly1!E7213/hourly1!$E$8763</f>
        <v>377.17611708432753</v>
      </c>
      <c r="C7212" s="442">
        <f>hourly1!$F7213*유형화!$G$71/hourly1!$F$8763+유형화!$G$72*hourly1!$G7213/hourly1!$F$8763+유형화!$G$74*hourly1!I7213/hourly1!$I$8763</f>
        <v>2.5275448905233246</v>
      </c>
      <c r="D7212" s="14">
        <v>196.98205300000001</v>
      </c>
      <c r="E7212" s="14">
        <v>920.21907400000021</v>
      </c>
      <c r="F7212" s="1">
        <v>816328</v>
      </c>
      <c r="G7212" s="15">
        <f t="shared" si="224"/>
        <v>0.22540606167545868</v>
      </c>
      <c r="H7212" s="15">
        <f t="shared" si="225"/>
        <v>0.39271173128451581</v>
      </c>
    </row>
    <row r="7213" spans="1:8">
      <c r="A7213" s="1">
        <v>7212</v>
      </c>
      <c r="B7213" s="444">
        <f>유형화!$F$71*hourly1!B7214/hourly1!$B$8763+유형화!$F$72*hourly1!C7214/hourly1!$C$8763+유형화!$F$73*hourly1!D7214/hourly1!$D$8763+유형화!$F$74*hourly1!E7214/hourly1!$E$8763</f>
        <v>317.76135150928599</v>
      </c>
      <c r="C7213" s="442">
        <f>hourly1!$F7214*유형화!$G$71/hourly1!$F$8763+유형화!$G$72*hourly1!$G7214/hourly1!$F$8763+유형화!$G$74*hourly1!I7214/hourly1!$I$8763</f>
        <v>1.7883800509924384</v>
      </c>
      <c r="D7213" s="14">
        <v>159.59024400000001</v>
      </c>
      <c r="E7213" s="14">
        <v>953.71638599999801</v>
      </c>
      <c r="F7213" s="1">
        <v>848643</v>
      </c>
      <c r="G7213" s="15">
        <f t="shared" si="224"/>
        <v>0.18261870984696002</v>
      </c>
      <c r="H7213" s="15">
        <f t="shared" si="225"/>
        <v>0.33176842797790368</v>
      </c>
    </row>
    <row r="7214" spans="1:8">
      <c r="A7214" s="1">
        <v>7213</v>
      </c>
      <c r="B7214" s="444">
        <f>유형화!$F$71*hourly1!B7215/hourly1!$B$8763+유형화!$F$72*hourly1!C7215/hourly1!$C$8763+유형화!$F$73*hourly1!D7215/hourly1!$D$8763+유형화!$F$74*hourly1!E7215/hourly1!$E$8763</f>
        <v>196.1322248050185</v>
      </c>
      <c r="C7214" s="442">
        <f>hourly1!$F7215*유형화!$G$71/hourly1!$F$8763+유형화!$G$72*hourly1!$G7215/hourly1!$F$8763+유형화!$G$74*hourly1!I7215/hourly1!$I$8763</f>
        <v>0.55640613886582491</v>
      </c>
      <c r="D7214" s="14">
        <v>144.67364499999999</v>
      </c>
      <c r="E7214" s="14">
        <v>850.80224599999838</v>
      </c>
      <c r="F7214" s="1">
        <v>875603</v>
      </c>
      <c r="G7214" s="15">
        <f t="shared" si="224"/>
        <v>0.16554968359317188</v>
      </c>
      <c r="H7214" s="15">
        <f t="shared" si="225"/>
        <v>0.3059772144856106</v>
      </c>
    </row>
    <row r="7215" spans="1:8">
      <c r="A7215" s="1">
        <v>7214</v>
      </c>
      <c r="B7215" s="444">
        <f>유형화!$F$71*hourly1!B7216/hourly1!$B$8763+유형화!$F$72*hourly1!C7216/hourly1!$C$8763+유형화!$F$73*hourly1!D7216/hourly1!$D$8763+유형화!$F$74*hourly1!E7216/hourly1!$E$8763</f>
        <v>252.87869674461899</v>
      </c>
      <c r="C7215" s="442">
        <f>hourly1!$F7216*유형화!$G$71/hourly1!$F$8763+유형화!$G$72*hourly1!$G7216/hourly1!$F$8763+유형화!$G$74*hourly1!I7216/hourly1!$I$8763</f>
        <v>0.52396819751664658</v>
      </c>
      <c r="D7215" s="14">
        <v>141.15082899999999</v>
      </c>
      <c r="E7215" s="14">
        <v>713.08303200000137</v>
      </c>
      <c r="F7215" s="1">
        <v>855492</v>
      </c>
      <c r="G7215" s="15">
        <f t="shared" si="224"/>
        <v>0.16151853421446533</v>
      </c>
      <c r="H7215" s="15">
        <f t="shared" si="225"/>
        <v>0.29975498272489226</v>
      </c>
    </row>
    <row r="7216" spans="1:8">
      <c r="A7216" s="1">
        <v>7215</v>
      </c>
      <c r="B7216" s="444">
        <f>유형화!$F$71*hourly1!B7217/hourly1!$B$8763+유형화!$F$72*hourly1!C7217/hourly1!$C$8763+유형화!$F$73*hourly1!D7217/hourly1!$D$8763+유형화!$F$74*hourly1!E7217/hourly1!$E$8763</f>
        <v>364.55957301396859</v>
      </c>
      <c r="C7216" s="442">
        <f>hourly1!$F7217*유형화!$G$71/hourly1!$F$8763+유형화!$G$72*hourly1!$G7217/hourly1!$F$8763+유형화!$G$74*hourly1!I7217/hourly1!$I$8763</f>
        <v>0.3950382182898195</v>
      </c>
      <c r="D7216" s="14">
        <v>176.944514</v>
      </c>
      <c r="E7216" s="14">
        <v>602.00351400000022</v>
      </c>
      <c r="F7216" s="1">
        <v>828983</v>
      </c>
      <c r="G7216" s="15">
        <f t="shared" si="224"/>
        <v>0.2024771568190431</v>
      </c>
      <c r="H7216" s="15">
        <f t="shared" si="225"/>
        <v>0.36068882373294398</v>
      </c>
    </row>
    <row r="7217" spans="1:8">
      <c r="A7217" s="1">
        <v>7216</v>
      </c>
      <c r="B7217" s="444">
        <f>유형화!$F$71*hourly1!B7218/hourly1!$B$8763+유형화!$F$72*hourly1!C7218/hourly1!$C$8763+유형화!$F$73*hourly1!D7218/hourly1!$D$8763+유형화!$F$74*hourly1!E7218/hourly1!$E$8763</f>
        <v>307.0623075205495</v>
      </c>
      <c r="C7217" s="442">
        <f>hourly1!$F7218*유형화!$G$71/hourly1!$F$8763+유형화!$G$72*hourly1!$G7218/hourly1!$F$8763+유형화!$G$74*hourly1!I7218/hourly1!$I$8763</f>
        <v>0.37198314378281805</v>
      </c>
      <c r="D7217" s="14">
        <v>165.89551299999999</v>
      </c>
      <c r="E7217" s="14">
        <v>419.35102900000061</v>
      </c>
      <c r="F7217" s="1">
        <v>866716</v>
      </c>
      <c r="G7217" s="15">
        <f t="shared" si="224"/>
        <v>0.1898338131086483</v>
      </c>
      <c r="H7217" s="15">
        <f t="shared" si="225"/>
        <v>0.34240777301082514</v>
      </c>
    </row>
    <row r="7218" spans="1:8">
      <c r="A7218" s="1">
        <v>7217</v>
      </c>
      <c r="B7218" s="444">
        <f>유형화!$F$71*hourly1!B7219/hourly1!$B$8763+유형화!$F$72*hourly1!C7219/hourly1!$C$8763+유형화!$F$73*hourly1!D7219/hourly1!$D$8763+유형화!$F$74*hourly1!E7219/hourly1!$E$8763</f>
        <v>264.48819122939335</v>
      </c>
      <c r="C7218" s="442">
        <f>hourly1!$F7219*유형화!$G$71/hourly1!$F$8763+유형화!$G$72*hourly1!$G7219/hourly1!$F$8763+유형화!$G$74*hourly1!I7219/hourly1!$I$8763</f>
        <v>0.44726429799102474</v>
      </c>
      <c r="D7218" s="14">
        <v>188.827956</v>
      </c>
      <c r="E7218" s="14">
        <v>173.41220599999971</v>
      </c>
      <c r="F7218" s="1">
        <v>837061</v>
      </c>
      <c r="G7218" s="15">
        <f t="shared" si="224"/>
        <v>0.21607534924101335</v>
      </c>
      <c r="H7218" s="15">
        <f t="shared" si="225"/>
        <v>0.37985163044723064</v>
      </c>
    </row>
    <row r="7219" spans="1:8">
      <c r="A7219" s="1">
        <v>7218</v>
      </c>
      <c r="B7219" s="444">
        <f>유형화!$F$71*hourly1!B7220/hourly1!$B$8763+유형화!$F$72*hourly1!C7220/hourly1!$C$8763+유형화!$F$73*hourly1!D7220/hourly1!$D$8763+유형화!$F$74*hourly1!E7220/hourly1!$E$8763</f>
        <v>152.78590087638133</v>
      </c>
      <c r="C7219" s="442">
        <f>hourly1!$F7220*유형화!$G$71/hourly1!$F$8763+유형화!$G$72*hourly1!$G7220/hourly1!$F$8763+유형화!$G$74*hourly1!I7220/hourly1!$I$8763</f>
        <v>0.91930234827030177</v>
      </c>
      <c r="D7219" s="14">
        <v>197.22773400000011</v>
      </c>
      <c r="E7219" s="14">
        <v>23.72858099999997</v>
      </c>
      <c r="F7219" s="1">
        <v>837956</v>
      </c>
      <c r="G7219" s="15">
        <f t="shared" si="224"/>
        <v>0.22568719381818497</v>
      </c>
      <c r="H7219" s="15">
        <f t="shared" si="225"/>
        <v>0.39309563525648439</v>
      </c>
    </row>
    <row r="7220" spans="1:8">
      <c r="A7220" s="1">
        <v>7219</v>
      </c>
      <c r="B7220" s="444">
        <f>유형화!$F$71*hourly1!B7221/hourly1!$B$8763+유형화!$F$72*hourly1!C7221/hourly1!$C$8763+유형화!$F$73*hourly1!D7221/hourly1!$D$8763+유형화!$F$74*hourly1!E7221/hourly1!$E$8763</f>
        <v>118.39087461388552</v>
      </c>
      <c r="C7220" s="442">
        <f>hourly1!$F7221*유형화!$G$71/hourly1!$F$8763+유형화!$G$72*hourly1!$G7221/hourly1!$F$8763+유형화!$G$74*hourly1!I7221/hourly1!$I$8763</f>
        <v>0.64749907827604725</v>
      </c>
      <c r="D7220" s="14">
        <v>266.31325500000008</v>
      </c>
      <c r="E7220" s="14">
        <v>18.053305999999999</v>
      </c>
      <c r="F7220" s="1">
        <v>853137</v>
      </c>
      <c r="G7220" s="15">
        <f t="shared" si="224"/>
        <v>0.30474157958706105</v>
      </c>
      <c r="H7220" s="15">
        <f t="shared" si="225"/>
        <v>0.49342243678427844</v>
      </c>
    </row>
    <row r="7221" spans="1:8">
      <c r="A7221" s="1">
        <v>7220</v>
      </c>
      <c r="B7221" s="444">
        <f>유형화!$F$71*hourly1!B7222/hourly1!$B$8763+유형화!$F$72*hourly1!C7222/hourly1!$C$8763+유형화!$F$73*hourly1!D7222/hourly1!$D$8763+유형화!$F$74*hourly1!E7222/hourly1!$E$8763</f>
        <v>126.6943737967901</v>
      </c>
      <c r="C7221" s="442">
        <f>hourly1!$F7222*유형화!$G$71/hourly1!$F$8763+유형화!$G$72*hourly1!$G7222/hourly1!$F$8763+유형화!$G$74*hourly1!I7222/hourly1!$I$8763</f>
        <v>0.64967149466563912</v>
      </c>
      <c r="D7221" s="14">
        <v>272.36050699999998</v>
      </c>
      <c r="E7221" s="14">
        <v>19.005624000000001</v>
      </c>
      <c r="F7221" s="1">
        <v>843199</v>
      </c>
      <c r="G7221" s="15">
        <f t="shared" si="224"/>
        <v>0.31166143465263402</v>
      </c>
      <c r="H7221" s="15">
        <f t="shared" si="225"/>
        <v>0.50153607811729639</v>
      </c>
    </row>
    <row r="7222" spans="1:8">
      <c r="A7222" s="1">
        <v>7221</v>
      </c>
      <c r="B7222" s="444">
        <f>유형화!$F$71*hourly1!B7223/hourly1!$B$8763+유형화!$F$72*hourly1!C7223/hourly1!$C$8763+유형화!$F$73*hourly1!D7223/hourly1!$D$8763+유형화!$F$74*hourly1!E7223/hourly1!$E$8763</f>
        <v>64.052665023648672</v>
      </c>
      <c r="C7222" s="442">
        <f>hourly1!$F7223*유형화!$G$71/hourly1!$F$8763+유형화!$G$72*hourly1!$G7223/hourly1!$F$8763+유형화!$G$74*hourly1!I7223/hourly1!$I$8763</f>
        <v>1.3655272678708401</v>
      </c>
      <c r="D7222" s="14">
        <v>267.29287399999998</v>
      </c>
      <c r="E7222" s="14">
        <v>19.330168</v>
      </c>
      <c r="F7222" s="1">
        <v>819589</v>
      </c>
      <c r="G7222" s="15">
        <f t="shared" si="224"/>
        <v>0.30586255511437177</v>
      </c>
      <c r="H7222" s="15">
        <f t="shared" si="225"/>
        <v>0.49474357933113994</v>
      </c>
    </row>
    <row r="7223" spans="1:8">
      <c r="A7223" s="1">
        <v>7222</v>
      </c>
      <c r="B7223" s="444">
        <f>유형화!$F$71*hourly1!B7224/hourly1!$B$8763+유형화!$F$72*hourly1!C7224/hourly1!$C$8763+유형화!$F$73*hourly1!D7224/hourly1!$D$8763+유형화!$F$74*hourly1!E7224/hourly1!$E$8763</f>
        <v>62.699303592733322</v>
      </c>
      <c r="C7223" s="442">
        <f>hourly1!$F7224*유형화!$G$71/hourly1!$F$8763+유형화!$G$72*hourly1!$G7224/hourly1!$F$8763+유형화!$G$74*hourly1!I7224/hourly1!$I$8763</f>
        <v>0.45990375226793878</v>
      </c>
      <c r="D7223" s="14">
        <v>208.22146599999999</v>
      </c>
      <c r="E7223" s="14">
        <v>13.04468</v>
      </c>
      <c r="F7223" s="1">
        <v>868351</v>
      </c>
      <c r="G7223" s="15">
        <f t="shared" si="224"/>
        <v>0.23826729335261027</v>
      </c>
      <c r="H7223" s="15">
        <f t="shared" si="225"/>
        <v>0.41006543136932883</v>
      </c>
    </row>
    <row r="7224" spans="1:8">
      <c r="A7224" s="1">
        <v>7223</v>
      </c>
      <c r="B7224" s="444">
        <f>유형화!$F$71*hourly1!B7225/hourly1!$B$8763+유형화!$F$72*hourly1!C7225/hourly1!$C$8763+유형화!$F$73*hourly1!D7225/hourly1!$D$8763+유형화!$F$74*hourly1!E7225/hourly1!$E$8763</f>
        <v>61.406022066072453</v>
      </c>
      <c r="C7224" s="442">
        <f>hourly1!$F7225*유형화!$G$71/hourly1!$F$8763+유형화!$G$72*hourly1!$G7225/hourly1!$F$8763+유형화!$G$74*hourly1!I7225/hourly1!$I$8763</f>
        <v>0.35307562448264052</v>
      </c>
      <c r="D7224" s="14">
        <v>182.07526999999999</v>
      </c>
      <c r="E7224" s="14">
        <v>5.3559919999999996</v>
      </c>
      <c r="F7224" s="1">
        <v>898608</v>
      </c>
      <c r="G7224" s="15">
        <f t="shared" si="224"/>
        <v>0.20834826784547619</v>
      </c>
      <c r="H7224" s="15">
        <f t="shared" si="225"/>
        <v>0.369024773460218</v>
      </c>
    </row>
    <row r="7225" spans="1:8">
      <c r="A7225" s="1">
        <v>7224</v>
      </c>
      <c r="B7225" s="444">
        <f>유형화!$F$71*hourly1!B7226/hourly1!$B$8763+유형화!$F$72*hourly1!C7226/hourly1!$C$8763+유형화!$F$73*hourly1!D7226/hourly1!$D$8763+유형화!$F$74*hourly1!E7226/hourly1!$E$8763</f>
        <v>59.819546470375954</v>
      </c>
      <c r="C7225" s="442">
        <f>hourly1!$F7226*유형화!$G$71/hourly1!$F$8763+유형화!$G$72*hourly1!$G7226/hourly1!$F$8763+유형화!$G$74*hourly1!I7226/hourly1!$I$8763</f>
        <v>0.32116734204315378</v>
      </c>
      <c r="D7225" s="14">
        <v>203.578215</v>
      </c>
      <c r="E7225" s="14">
        <v>1.15604</v>
      </c>
      <c r="F7225" s="1">
        <v>890406</v>
      </c>
      <c r="G7225" s="15">
        <f t="shared" si="224"/>
        <v>0.23295403305635051</v>
      </c>
      <c r="H7225" s="15">
        <f t="shared" si="225"/>
        <v>0.40294771306322158</v>
      </c>
    </row>
    <row r="7226" spans="1:8">
      <c r="A7226" s="1">
        <v>7225</v>
      </c>
      <c r="B7226" s="444">
        <f>유형화!$F$71*hourly1!B7227/hourly1!$B$8763+유형화!$F$72*hourly1!C7227/hourly1!$C$8763+유형화!$F$73*hourly1!D7227/hourly1!$D$8763+유형화!$F$74*hourly1!E7227/hourly1!$E$8763</f>
        <v>60.103329066697967</v>
      </c>
      <c r="C7226" s="442">
        <f>hourly1!$F7227*유형화!$G$71/hourly1!$F$8763+유형화!$G$72*hourly1!$G7227/hourly1!$F$8763+유형화!$G$74*hourly1!I7227/hourly1!$I$8763</f>
        <v>0.26348487922628672</v>
      </c>
      <c r="D7226" s="14">
        <v>219.34716499999999</v>
      </c>
      <c r="E7226" s="14">
        <v>0.192</v>
      </c>
      <c r="F7226" s="1">
        <v>790303</v>
      </c>
      <c r="G7226" s="15">
        <f t="shared" si="224"/>
        <v>0.25099840238911009</v>
      </c>
      <c r="H7226" s="15">
        <f t="shared" si="225"/>
        <v>0.4268323738470145</v>
      </c>
    </row>
    <row r="7227" spans="1:8">
      <c r="A7227" s="1">
        <v>7226</v>
      </c>
      <c r="B7227" s="444">
        <f>유형화!$F$71*hourly1!B7228/hourly1!$B$8763+유형화!$F$72*hourly1!C7228/hourly1!$C$8763+유형화!$F$73*hourly1!D7228/hourly1!$D$8763+유형화!$F$74*hourly1!E7228/hourly1!$E$8763</f>
        <v>60.162799407176337</v>
      </c>
      <c r="C7227" s="442">
        <f>hourly1!$F7228*유형화!$G$71/hourly1!$F$8763+유형화!$G$72*hourly1!$G7228/hourly1!$F$8763+유형화!$G$74*hourly1!I7228/hourly1!$I$8763</f>
        <v>0.24421613254969932</v>
      </c>
      <c r="D7227" s="14">
        <v>221.85066499999999</v>
      </c>
      <c r="E7227" s="14">
        <v>0.63031999999999999</v>
      </c>
      <c r="F7227" s="1">
        <v>718795</v>
      </c>
      <c r="G7227" s="15">
        <f t="shared" si="224"/>
        <v>0.25386315106448565</v>
      </c>
      <c r="H7227" s="15">
        <f t="shared" si="225"/>
        <v>0.43055037690843906</v>
      </c>
    </row>
    <row r="7228" spans="1:8">
      <c r="A7228" s="1">
        <v>7227</v>
      </c>
      <c r="B7228" s="444">
        <f>유형화!$F$71*hourly1!B7229/hourly1!$B$8763+유형화!$F$72*hourly1!C7229/hourly1!$C$8763+유형화!$F$73*hourly1!D7229/hourly1!$D$8763+유형화!$F$74*hourly1!E7229/hourly1!$E$8763</f>
        <v>60.444389016658782</v>
      </c>
      <c r="C7228" s="442">
        <f>hourly1!$F7229*유형화!$G$71/hourly1!$F$8763+유형화!$G$72*hourly1!$G7229/hourly1!$F$8763+유형화!$G$74*hourly1!I7229/hourly1!$I$8763</f>
        <v>0.24016741984402407</v>
      </c>
      <c r="D7228" s="14">
        <v>248.04066599999999</v>
      </c>
      <c r="E7228" s="14">
        <v>0.48875999999999997</v>
      </c>
      <c r="F7228" s="1">
        <v>597304</v>
      </c>
      <c r="G7228" s="15">
        <f t="shared" si="224"/>
        <v>0.2838323025215797</v>
      </c>
      <c r="H7228" s="15">
        <f t="shared" si="225"/>
        <v>0.46828685963481637</v>
      </c>
    </row>
    <row r="7229" spans="1:8">
      <c r="A7229" s="1">
        <v>7228</v>
      </c>
      <c r="B7229" s="444">
        <f>유형화!$F$71*hourly1!B7230/hourly1!$B$8763+유형화!$F$72*hourly1!C7230/hourly1!$C$8763+유형화!$F$73*hourly1!D7230/hourly1!$D$8763+유형화!$F$74*hourly1!E7230/hourly1!$E$8763</f>
        <v>60.528851471958511</v>
      </c>
      <c r="C7229" s="442">
        <f>hourly1!$F7230*유형화!$G$71/hourly1!$F$8763+유형화!$G$72*hourly1!$G7230/hourly1!$F$8763+유형화!$G$74*hourly1!I7230/hourly1!$I$8763</f>
        <v>0.24021150376250747</v>
      </c>
      <c r="D7229" s="14">
        <v>229.9807319999999</v>
      </c>
      <c r="E7229" s="14">
        <v>0</v>
      </c>
      <c r="F7229" s="1">
        <v>489430</v>
      </c>
      <c r="G7229" s="15">
        <f t="shared" si="224"/>
        <v>0.26316636603111815</v>
      </c>
      <c r="H7229" s="15">
        <f t="shared" si="225"/>
        <v>0.44248865338690802</v>
      </c>
    </row>
    <row r="7230" spans="1:8">
      <c r="A7230" s="1">
        <v>7229</v>
      </c>
      <c r="B7230" s="444">
        <f>유형화!$F$71*hourly1!B7231/hourly1!$B$8763+유형화!$F$72*hourly1!C7231/hourly1!$C$8763+유형화!$F$73*hourly1!D7231/hourly1!$D$8763+유형화!$F$74*hourly1!E7231/hourly1!$E$8763</f>
        <v>60.652809331688026</v>
      </c>
      <c r="C7230" s="442">
        <f>hourly1!$F7231*유형화!$G$71/hourly1!$F$8763+유형화!$G$72*hourly1!$G7231/hourly1!$F$8763+유형화!$G$74*hourly1!I7231/hourly1!$I$8763</f>
        <v>0.23777067253468076</v>
      </c>
      <c r="D7230" s="14">
        <v>270.373941</v>
      </c>
      <c r="E7230" s="14">
        <v>1.8079999999999999E-2</v>
      </c>
      <c r="F7230" s="1">
        <v>554232</v>
      </c>
      <c r="G7230" s="15">
        <f t="shared" si="224"/>
        <v>0.3093882122371972</v>
      </c>
      <c r="H7230" s="15">
        <f t="shared" si="225"/>
        <v>0.49888167215690399</v>
      </c>
    </row>
    <row r="7231" spans="1:8">
      <c r="A7231" s="1">
        <v>7230</v>
      </c>
      <c r="B7231" s="444">
        <f>유형화!$F$71*hourly1!B7232/hourly1!$B$8763+유형화!$F$72*hourly1!C7232/hourly1!$C$8763+유형화!$F$73*hourly1!D7232/hourly1!$D$8763+유형화!$F$74*hourly1!E7232/hourly1!$E$8763</f>
        <v>62.573058967121753</v>
      </c>
      <c r="C7231" s="442">
        <f>hourly1!$F7232*유형화!$G$71/hourly1!$F$8763+유형화!$G$72*hourly1!$G7232/hourly1!$F$8763+유형화!$G$74*hourly1!I7232/hourly1!$I$8763</f>
        <v>0.42278175197941564</v>
      </c>
      <c r="D7231" s="14">
        <v>323.68359400000003</v>
      </c>
      <c r="E7231" s="14">
        <v>0</v>
      </c>
      <c r="F7231" s="1">
        <v>857107</v>
      </c>
      <c r="G7231" s="15">
        <f t="shared" si="224"/>
        <v>0.37039031242352893</v>
      </c>
      <c r="H7231" s="15">
        <f t="shared" si="225"/>
        <v>0.56659323766590242</v>
      </c>
    </row>
    <row r="7232" spans="1:8">
      <c r="A7232" s="1">
        <v>7231</v>
      </c>
      <c r="B7232" s="444">
        <f>유형화!$F$71*hourly1!B7233/hourly1!$B$8763+유형화!$F$72*hourly1!C7233/hourly1!$C$8763+유형화!$F$73*hourly1!D7233/hourly1!$D$8763+유형화!$F$74*hourly1!E7233/hourly1!$E$8763</f>
        <v>74.093434962337554</v>
      </c>
      <c r="C7232" s="442">
        <f>hourly1!$F7233*유형화!$G$71/hourly1!$F$8763+유형화!$G$72*hourly1!$G7233/hourly1!$F$8763+유형화!$G$74*hourly1!I7233/hourly1!$I$8763</f>
        <v>3.2886928564139994</v>
      </c>
      <c r="D7232" s="14">
        <v>399.88449800000001</v>
      </c>
      <c r="E7232" s="14">
        <v>0.43114500000000011</v>
      </c>
      <c r="F7232" s="1">
        <v>902367</v>
      </c>
      <c r="G7232" s="15">
        <f t="shared" si="224"/>
        <v>0.4575868128415122</v>
      </c>
      <c r="H7232" s="15">
        <f t="shared" si="225"/>
        <v>0.65213707494975193</v>
      </c>
    </row>
    <row r="7233" spans="1:8">
      <c r="A7233" s="1">
        <v>7232</v>
      </c>
      <c r="B7233" s="444">
        <f>유형화!$F$71*hourly1!B7234/hourly1!$B$8763+유형화!$F$72*hourly1!C7234/hourly1!$C$8763+유형화!$F$73*hourly1!D7234/hourly1!$D$8763+유형화!$F$74*hourly1!E7234/hourly1!$E$8763</f>
        <v>159.67945762064457</v>
      </c>
      <c r="C7233" s="442">
        <f>hourly1!$F7234*유형화!$G$71/hourly1!$F$8763+유형화!$G$72*hourly1!$G7234/hourly1!$F$8763+유형화!$G$74*hourly1!I7234/hourly1!$I$8763</f>
        <v>3.4725085364425552</v>
      </c>
      <c r="D7233" s="14">
        <v>428.73944799999998</v>
      </c>
      <c r="E7233" s="14">
        <v>75.698932999999869</v>
      </c>
      <c r="F7233" s="1">
        <v>851467</v>
      </c>
      <c r="G7233" s="15">
        <f t="shared" si="224"/>
        <v>0.49060545865358662</v>
      </c>
      <c r="H7233" s="15">
        <f t="shared" si="225"/>
        <v>0.68155455100507034</v>
      </c>
    </row>
    <row r="7234" spans="1:8">
      <c r="A7234" s="1">
        <v>7233</v>
      </c>
      <c r="B7234" s="444">
        <f>유형화!$F$71*hourly1!B7235/hourly1!$B$8763+유형화!$F$72*hourly1!C7235/hourly1!$C$8763+유형화!$F$73*hourly1!D7235/hourly1!$D$8763+유형화!$F$74*hourly1!E7235/hourly1!$E$8763</f>
        <v>255.74249118234474</v>
      </c>
      <c r="C7234" s="442">
        <f>hourly1!$F7235*유형화!$G$71/hourly1!$F$8763+유형화!$G$72*hourly1!$G7235/hourly1!$F$8763+유형화!$G$74*hourly1!I7235/hourly1!$I$8763</f>
        <v>2.8629022590353137</v>
      </c>
      <c r="D7234" s="14">
        <v>416.64503000000002</v>
      </c>
      <c r="E7234" s="14">
        <v>385.72716400000019</v>
      </c>
      <c r="F7234" s="1">
        <v>854836</v>
      </c>
      <c r="G7234" s="15">
        <f t="shared" ref="G7234:G7297" si="226">D7234/$I$1</f>
        <v>0.47676584693202145</v>
      </c>
      <c r="H7234" s="15">
        <f t="shared" ref="H7234:H7297" si="227">G7234/(1-$H$1*(1-G7234))</f>
        <v>0.66940697124285109</v>
      </c>
    </row>
    <row r="7235" spans="1:8">
      <c r="A7235" s="1">
        <v>7234</v>
      </c>
      <c r="B7235" s="444">
        <f>유형화!$F$71*hourly1!B7236/hourly1!$B$8763+유형화!$F$72*hourly1!C7236/hourly1!$C$8763+유형화!$F$73*hourly1!D7236/hourly1!$D$8763+유형화!$F$74*hourly1!E7236/hourly1!$E$8763</f>
        <v>312.96711052480185</v>
      </c>
      <c r="C7235" s="442">
        <f>hourly1!$F7236*유형화!$G$71/hourly1!$F$8763+유형화!$G$72*hourly1!$G7236/hourly1!$F$8763+유형화!$G$74*hourly1!I7236/hourly1!$I$8763</f>
        <v>1.9593123891876563</v>
      </c>
      <c r="D7235" s="14">
        <v>382.77499399999999</v>
      </c>
      <c r="E7235" s="14">
        <v>654.22844100000043</v>
      </c>
      <c r="F7235" s="1">
        <v>856540</v>
      </c>
      <c r="G7235" s="15">
        <f t="shared" si="226"/>
        <v>0.43800845097998509</v>
      </c>
      <c r="H7235" s="15">
        <f t="shared" si="227"/>
        <v>0.63396367678693877</v>
      </c>
    </row>
    <row r="7236" spans="1:8">
      <c r="A7236" s="1">
        <v>7235</v>
      </c>
      <c r="B7236" s="444">
        <f>유형화!$F$71*hourly1!B7237/hourly1!$B$8763+유형화!$F$72*hourly1!C7237/hourly1!$C$8763+유형화!$F$73*hourly1!D7237/hourly1!$D$8763+유형화!$F$74*hourly1!E7237/hourly1!$E$8763</f>
        <v>370.79952813240317</v>
      </c>
      <c r="C7236" s="442">
        <f>hourly1!$F7237*유형화!$G$71/hourly1!$F$8763+유형화!$G$72*hourly1!$G7237/hourly1!$F$8763+유형화!$G$74*hourly1!I7237/hourly1!$I$8763</f>
        <v>1.1240429776430547</v>
      </c>
      <c r="D7236" s="14">
        <v>392.49298600000009</v>
      </c>
      <c r="E7236" s="14">
        <v>789.30383900000038</v>
      </c>
      <c r="F7236" s="1">
        <v>847179</v>
      </c>
      <c r="G7236" s="15">
        <f t="shared" si="226"/>
        <v>0.44912872448080821</v>
      </c>
      <c r="H7236" s="15">
        <f t="shared" si="227"/>
        <v>0.64435483915293601</v>
      </c>
    </row>
    <row r="7237" spans="1:8">
      <c r="A7237" s="1">
        <v>7236</v>
      </c>
      <c r="B7237" s="444">
        <f>유형화!$F$71*hourly1!B7238/hourly1!$B$8763+유형화!$F$72*hourly1!C7238/hourly1!$C$8763+유형화!$F$73*hourly1!D7238/hourly1!$D$8763+유형화!$F$74*hourly1!E7238/hourly1!$E$8763</f>
        <v>312.90442669257317</v>
      </c>
      <c r="C7237" s="442">
        <f>hourly1!$F7238*유형화!$G$71/hourly1!$F$8763+유형화!$G$72*hourly1!$G7238/hourly1!$F$8763+유형화!$G$74*hourly1!I7238/hourly1!$I$8763</f>
        <v>0.46320776454658902</v>
      </c>
      <c r="D7237" s="14">
        <v>444.24859600000002</v>
      </c>
      <c r="E7237" s="14">
        <v>939.87347000000216</v>
      </c>
      <c r="F7237" s="1">
        <v>820324</v>
      </c>
      <c r="G7237" s="15">
        <f t="shared" si="226"/>
        <v>0.5083525372192762</v>
      </c>
      <c r="H7237" s="15">
        <f t="shared" si="227"/>
        <v>0.69676095205179756</v>
      </c>
    </row>
    <row r="7238" spans="1:8">
      <c r="A7238" s="1">
        <v>7237</v>
      </c>
      <c r="B7238" s="444">
        <f>유형화!$F$71*hourly1!B7239/hourly1!$B$8763+유형화!$F$72*hourly1!C7239/hourly1!$C$8763+유형화!$F$73*hourly1!D7239/hourly1!$D$8763+유형화!$F$74*hourly1!E7239/hourly1!$E$8763</f>
        <v>192.01312103257524</v>
      </c>
      <c r="C7238" s="442">
        <f>hourly1!$F7239*유형화!$G$71/hourly1!$F$8763+유형화!$G$72*hourly1!$G7239/hourly1!$F$8763+유형화!$G$74*hourly1!I7239/hourly1!$I$8763</f>
        <v>0.55560936889367785</v>
      </c>
      <c r="D7238" s="14">
        <v>524.09919899999989</v>
      </c>
      <c r="E7238" s="14">
        <v>965.57487800000149</v>
      </c>
      <c r="F7238" s="1">
        <v>857371</v>
      </c>
      <c r="G7238" s="15">
        <f t="shared" si="226"/>
        <v>0.59972537890978561</v>
      </c>
      <c r="H7238" s="15">
        <f t="shared" si="227"/>
        <v>0.76902760778181456</v>
      </c>
    </row>
    <row r="7239" spans="1:8">
      <c r="A7239" s="1">
        <v>7238</v>
      </c>
      <c r="B7239" s="444">
        <f>유형화!$F$71*hourly1!B7240/hourly1!$B$8763+유형화!$F$72*hourly1!C7240/hourly1!$C$8763+유형화!$F$73*hourly1!D7240/hourly1!$D$8763+유형화!$F$74*hourly1!E7240/hourly1!$E$8763</f>
        <v>250.52326296215207</v>
      </c>
      <c r="C7239" s="442">
        <f>hourly1!$F7240*유형화!$G$71/hourly1!$F$8763+유형화!$G$72*hourly1!$G7240/hourly1!$F$8763+유형화!$G$74*hourly1!I7240/hourly1!$I$8763</f>
        <v>0.51818513708268665</v>
      </c>
      <c r="D7239" s="14">
        <v>588.68267100000003</v>
      </c>
      <c r="E7239" s="14">
        <v>902.70265400000085</v>
      </c>
      <c r="F7239" s="1">
        <v>840576</v>
      </c>
      <c r="G7239" s="15">
        <f t="shared" si="226"/>
        <v>0.67362808147146158</v>
      </c>
      <c r="H7239" s="15">
        <f t="shared" si="227"/>
        <v>0.82100161034778618</v>
      </c>
    </row>
    <row r="7240" spans="1:8">
      <c r="A7240" s="1">
        <v>7239</v>
      </c>
      <c r="B7240" s="444">
        <f>유형화!$F$71*hourly1!B7241/hourly1!$B$8763+유형화!$F$72*hourly1!C7241/hourly1!$C$8763+유형화!$F$73*hourly1!D7241/hourly1!$D$8763+유형화!$F$74*hourly1!E7241/hourly1!$E$8763</f>
        <v>363.75675587948678</v>
      </c>
      <c r="C7240" s="442">
        <f>hourly1!$F7241*유형화!$G$71/hourly1!$F$8763+유형화!$G$72*hourly1!$G7241/hourly1!$F$8763+유형화!$G$74*hourly1!I7241/hourly1!$I$8763</f>
        <v>0.39001199969481359</v>
      </c>
      <c r="D7240" s="14">
        <v>611.00423999999975</v>
      </c>
      <c r="E7240" s="14">
        <v>757.71084799999926</v>
      </c>
      <c r="F7240" s="1">
        <v>816101</v>
      </c>
      <c r="G7240" s="15">
        <f t="shared" si="226"/>
        <v>0.69917059604108556</v>
      </c>
      <c r="H7240" s="15">
        <f t="shared" si="227"/>
        <v>0.8377877503034048</v>
      </c>
    </row>
    <row r="7241" spans="1:8">
      <c r="A7241" s="1">
        <v>7240</v>
      </c>
      <c r="B7241" s="444">
        <f>유형화!$F$71*hourly1!B7242/hourly1!$B$8763+유형화!$F$72*hourly1!C7242/hourly1!$C$8763+유형화!$F$73*hourly1!D7242/hourly1!$D$8763+유형화!$F$74*hourly1!E7242/hourly1!$E$8763</f>
        <v>306.2160634756263</v>
      </c>
      <c r="C7241" s="442">
        <f>hourly1!$F7242*유형화!$G$71/hourly1!$F$8763+유형화!$G$72*hourly1!$G7242/hourly1!$F$8763+유형화!$G$74*hourly1!I7242/hourly1!$I$8763</f>
        <v>0.36869648801920846</v>
      </c>
      <c r="D7241" s="14">
        <v>653.80201399999976</v>
      </c>
      <c r="E7241" s="14">
        <v>594.45154699999989</v>
      </c>
      <c r="F7241" s="1">
        <v>810775</v>
      </c>
      <c r="G7241" s="15">
        <f t="shared" si="226"/>
        <v>0.74814397985395675</v>
      </c>
      <c r="H7241" s="15">
        <f t="shared" si="227"/>
        <v>0.86844115270173194</v>
      </c>
    </row>
    <row r="7242" spans="1:8">
      <c r="A7242" s="1">
        <v>7241</v>
      </c>
      <c r="B7242" s="444">
        <f>유형화!$F$71*hourly1!B7243/hourly1!$B$8763+유형화!$F$72*hourly1!C7243/hourly1!$C$8763+유형화!$F$73*hourly1!D7243/hourly1!$D$8763+유형화!$F$74*hourly1!E7243/hourly1!$E$8763</f>
        <v>263.26354874805662</v>
      </c>
      <c r="C7242" s="442">
        <f>hourly1!$F7243*유형화!$G$71/hourly1!$F$8763+유형화!$G$72*hourly1!$G7243/hourly1!$F$8763+유형화!$G$74*hourly1!I7243/hourly1!$I$8763</f>
        <v>0.39008224061483721</v>
      </c>
      <c r="D7242" s="14">
        <v>659.24316500000032</v>
      </c>
      <c r="E7242" s="14">
        <v>280.22973800000011</v>
      </c>
      <c r="F7242" s="1">
        <v>828088</v>
      </c>
      <c r="G7242" s="15">
        <f t="shared" si="226"/>
        <v>0.75437027508853638</v>
      </c>
      <c r="H7242" s="15">
        <f t="shared" si="227"/>
        <v>0.87220151511190025</v>
      </c>
    </row>
    <row r="7243" spans="1:8">
      <c r="A7243" s="1">
        <v>7242</v>
      </c>
      <c r="B7243" s="444">
        <f>유형화!$F$71*hourly1!B7244/hourly1!$B$8763+유형화!$F$72*hourly1!C7244/hourly1!$C$8763+유형화!$F$73*hourly1!D7244/hourly1!$D$8763+유형화!$F$74*hourly1!E7244/hourly1!$E$8763</f>
        <v>150.34205870505798</v>
      </c>
      <c r="C7243" s="442">
        <f>hourly1!$F7244*유형화!$G$71/hourly1!$F$8763+유형화!$G$72*hourly1!$G7244/hourly1!$F$8763+유형화!$G$74*hourly1!I7244/hourly1!$I$8763</f>
        <v>0.51846202646347572</v>
      </c>
      <c r="D7243" s="14">
        <v>642.42545600000017</v>
      </c>
      <c r="E7243" s="14">
        <v>26.76371300000001</v>
      </c>
      <c r="F7243" s="1">
        <v>798071</v>
      </c>
      <c r="G7243" s="15">
        <f t="shared" si="226"/>
        <v>0.73512581350251593</v>
      </c>
      <c r="H7243" s="15">
        <f t="shared" si="227"/>
        <v>0.86048144032940499</v>
      </c>
    </row>
    <row r="7244" spans="1:8">
      <c r="A7244" s="1">
        <v>7243</v>
      </c>
      <c r="B7244" s="444">
        <f>유형화!$F$71*hourly1!B7245/hourly1!$B$8763+유형화!$F$72*hourly1!C7245/hourly1!$C$8763+유형화!$F$73*hourly1!D7245/hourly1!$D$8763+유형화!$F$74*hourly1!E7245/hourly1!$E$8763</f>
        <v>118.38863473752471</v>
      </c>
      <c r="C7244" s="442">
        <f>hourly1!$F7245*유형화!$G$71/hourly1!$F$8763+유형화!$G$72*hourly1!$G7245/hourly1!$F$8763+유형화!$G$74*hourly1!I7245/hourly1!$I$8763</f>
        <v>0.64138608108434225</v>
      </c>
      <c r="D7244" s="14">
        <v>690.99021800000014</v>
      </c>
      <c r="E7244" s="14">
        <v>18.287694999999999</v>
      </c>
      <c r="F7244" s="1">
        <v>822607</v>
      </c>
      <c r="G7244" s="15">
        <f t="shared" si="226"/>
        <v>0.79069834699939223</v>
      </c>
      <c r="H7244" s="15">
        <f t="shared" si="227"/>
        <v>0.89356149034181831</v>
      </c>
    </row>
    <row r="7245" spans="1:8">
      <c r="A7245" s="1">
        <v>7244</v>
      </c>
      <c r="B7245" s="444">
        <f>유형화!$F$71*hourly1!B7246/hourly1!$B$8763+유형화!$F$72*hourly1!C7246/hourly1!$C$8763+유형화!$F$73*hourly1!D7246/hourly1!$D$8763+유형화!$F$74*hourly1!E7246/hourly1!$E$8763</f>
        <v>126.69080658628955</v>
      </c>
      <c r="C7245" s="442">
        <f>hourly1!$F7246*유형화!$G$71/hourly1!$F$8763+유형화!$G$72*hourly1!$G7246/hourly1!$F$8763+유형화!$G$74*hourly1!I7246/hourly1!$I$8763</f>
        <v>0.64679813582356127</v>
      </c>
      <c r="D7245" s="14">
        <v>713.73990200000026</v>
      </c>
      <c r="E7245" s="14">
        <v>20.018039999999999</v>
      </c>
      <c r="F7245" s="1">
        <v>842472</v>
      </c>
      <c r="G7245" s="15">
        <f t="shared" si="226"/>
        <v>0.81673075247341387</v>
      </c>
      <c r="H7245" s="15">
        <f t="shared" si="227"/>
        <v>0.90828404597927781</v>
      </c>
    </row>
    <row r="7246" spans="1:8">
      <c r="A7246" s="1">
        <v>7245</v>
      </c>
      <c r="B7246" s="444">
        <f>유형화!$F$71*hourly1!B7247/hourly1!$B$8763+유형화!$F$72*hourly1!C7247/hourly1!$C$8763+유형화!$F$73*hourly1!D7247/hourly1!$D$8763+유형화!$F$74*hourly1!E7247/hourly1!$E$8763</f>
        <v>64.047893113140859</v>
      </c>
      <c r="C7246" s="442">
        <f>hourly1!$F7247*유형화!$G$71/hourly1!$F$8763+유형화!$G$72*hourly1!$G7247/hourly1!$F$8763+유형화!$G$74*hourly1!I7247/hourly1!$I$8763</f>
        <v>0.60931050791537844</v>
      </c>
      <c r="D7246" s="14">
        <v>704.2626859999998</v>
      </c>
      <c r="E7246" s="14">
        <v>21.960571999999999</v>
      </c>
      <c r="F7246" s="1">
        <v>821218</v>
      </c>
      <c r="G7246" s="15">
        <f t="shared" si="226"/>
        <v>0.80588599833630603</v>
      </c>
      <c r="H7246" s="15">
        <f t="shared" si="227"/>
        <v>0.90220818047102946</v>
      </c>
    </row>
    <row r="7247" spans="1:8">
      <c r="A7247" s="1">
        <v>7246</v>
      </c>
      <c r="B7247" s="444">
        <f>유형화!$F$71*hourly1!B7248/hourly1!$B$8763+유형화!$F$72*hourly1!C7248/hourly1!$C$8763+유형화!$F$73*hourly1!D7248/hourly1!$D$8763+유형화!$F$74*hourly1!E7248/hourly1!$E$8763</f>
        <v>62.427643741095181</v>
      </c>
      <c r="C7247" s="442">
        <f>hourly1!$F7248*유형화!$G$71/hourly1!$F$8763+유형화!$G$72*hourly1!$G7248/hourly1!$F$8763+유형화!$G$74*hourly1!I7248/hourly1!$I$8763</f>
        <v>0.45980270964516701</v>
      </c>
      <c r="D7247" s="14">
        <v>603.79213000000004</v>
      </c>
      <c r="E7247" s="14">
        <v>15.368688000000001</v>
      </c>
      <c r="F7247" s="1">
        <v>842244</v>
      </c>
      <c r="G7247" s="15">
        <f t="shared" si="226"/>
        <v>0.69091779693217314</v>
      </c>
      <c r="H7247" s="15">
        <f t="shared" si="227"/>
        <v>0.83242627833115279</v>
      </c>
    </row>
    <row r="7248" spans="1:8">
      <c r="A7248" s="1">
        <v>7247</v>
      </c>
      <c r="B7248" s="444">
        <f>유형화!$F$71*hourly1!B7249/hourly1!$B$8763+유형화!$F$72*hourly1!C7249/hourly1!$C$8763+유형화!$F$73*hourly1!D7249/hourly1!$D$8763+유형화!$F$74*hourly1!E7249/hourly1!$E$8763</f>
        <v>60.809749665770298</v>
      </c>
      <c r="C7248" s="442">
        <f>hourly1!$F7249*유형화!$G$71/hourly1!$F$8763+유형화!$G$72*hourly1!$G7249/hourly1!$F$8763+유형화!$G$74*hourly1!I7249/hourly1!$I$8763</f>
        <v>0.35302192521779646</v>
      </c>
      <c r="D7248" s="14">
        <v>538.94300100000009</v>
      </c>
      <c r="E7248" s="14">
        <v>7.5119320000000007</v>
      </c>
      <c r="F7248" s="1">
        <v>871760</v>
      </c>
      <c r="G7248" s="15">
        <f t="shared" si="226"/>
        <v>0.61671110374183591</v>
      </c>
      <c r="H7248" s="15">
        <f t="shared" si="227"/>
        <v>0.78144710226252501</v>
      </c>
    </row>
    <row r="7249" spans="1:8">
      <c r="A7249" s="1">
        <v>7248</v>
      </c>
      <c r="B7249" s="444">
        <f>유형화!$F$71*hourly1!B7250/hourly1!$B$8763+유형화!$F$72*hourly1!C7250/hourly1!$C$8763+유형화!$F$73*hourly1!D7250/hourly1!$D$8763+유형화!$F$74*hourly1!E7250/hourly1!$E$8763</f>
        <v>59.245990239671862</v>
      </c>
      <c r="C7249" s="442">
        <f>hourly1!$F7250*유형화!$G$71/hourly1!$F$8763+유형화!$G$72*hourly1!$G7250/hourly1!$F$8763+유형화!$G$74*hourly1!I7250/hourly1!$I$8763</f>
        <v>0.32113042889144683</v>
      </c>
      <c r="D7249" s="14">
        <v>517.10395700000015</v>
      </c>
      <c r="E7249" s="14">
        <v>1.3218000000000001</v>
      </c>
      <c r="F7249" s="1">
        <v>830323</v>
      </c>
      <c r="G7249" s="15">
        <f t="shared" si="226"/>
        <v>0.59172074130106544</v>
      </c>
      <c r="H7249" s="15">
        <f t="shared" si="227"/>
        <v>0.76307109738793644</v>
      </c>
    </row>
    <row r="7250" spans="1:8">
      <c r="A7250" s="1">
        <v>7249</v>
      </c>
      <c r="B7250" s="444">
        <f>유형화!$F$71*hourly1!B7251/hourly1!$B$8763+유형화!$F$72*hourly1!C7251/hourly1!$C$8763+유형화!$F$73*hourly1!D7251/hourly1!$D$8763+유형화!$F$74*hourly1!E7251/hourly1!$E$8763</f>
        <v>59.644883003753868</v>
      </c>
      <c r="C7250" s="442">
        <f>hourly1!$F7251*유형화!$G$71/hourly1!$F$8763+유형화!$G$72*hourly1!$G7251/hourly1!$F$8763+유형화!$G$74*hourly1!I7251/hourly1!$I$8763</f>
        <v>0.26345896668270496</v>
      </c>
      <c r="D7250" s="14">
        <v>493.41874000000013</v>
      </c>
      <c r="E7250" s="14">
        <v>0.2064</v>
      </c>
      <c r="F7250" s="1">
        <v>820602</v>
      </c>
      <c r="G7250" s="15">
        <f t="shared" si="226"/>
        <v>0.56461780779727755</v>
      </c>
      <c r="H7250" s="15">
        <f t="shared" si="227"/>
        <v>0.74239088084205607</v>
      </c>
    </row>
    <row r="7251" spans="1:8">
      <c r="A7251" s="1">
        <v>7250</v>
      </c>
      <c r="B7251" s="444">
        <f>유형화!$F$71*hourly1!B7252/hourly1!$B$8763+유형화!$F$72*hourly1!C7252/hourly1!$C$8763+유형화!$F$73*hourly1!D7252/hourly1!$D$8763+유형화!$F$74*hourly1!E7252/hourly1!$E$8763</f>
        <v>59.772819259016352</v>
      </c>
      <c r="C7251" s="442">
        <f>hourly1!$F7252*유형화!$G$71/hourly1!$F$8763+유형화!$G$72*hourly1!$G7252/hourly1!$F$8763+유형화!$G$74*hourly1!I7252/hourly1!$I$8763</f>
        <v>0.24417978979989599</v>
      </c>
      <c r="D7251" s="14">
        <v>476.81934700000011</v>
      </c>
      <c r="E7251" s="14">
        <v>0.6313200000000001</v>
      </c>
      <c r="F7251" s="1">
        <v>712842</v>
      </c>
      <c r="G7251" s="15">
        <f t="shared" si="226"/>
        <v>0.5456231646541625</v>
      </c>
      <c r="H7251" s="15">
        <f t="shared" si="227"/>
        <v>0.72740760595412168</v>
      </c>
    </row>
    <row r="7252" spans="1:8">
      <c r="A7252" s="1">
        <v>7251</v>
      </c>
      <c r="B7252" s="444">
        <f>유형화!$F$71*hourly1!B7253/hourly1!$B$8763+유형화!$F$72*hourly1!C7253/hourly1!$C$8763+유형화!$F$73*hourly1!D7253/hourly1!$D$8763+유형화!$F$74*hourly1!E7253/hourly1!$E$8763</f>
        <v>60.082502905494543</v>
      </c>
      <c r="C7252" s="442">
        <f>hourly1!$F7253*유형화!$G$71/hourly1!$F$8763+유형화!$G$72*hourly1!$G7253/hourly1!$F$8763+유형화!$G$74*hourly1!I7253/hourly1!$I$8763</f>
        <v>0.24005024299600319</v>
      </c>
      <c r="D7252" s="14">
        <v>452.17723299999989</v>
      </c>
      <c r="E7252" s="14">
        <v>0.41855999999999999</v>
      </c>
      <c r="F7252" s="1">
        <v>594264</v>
      </c>
      <c r="G7252" s="15">
        <f t="shared" si="226"/>
        <v>0.51742525634980674</v>
      </c>
      <c r="H7252" s="15">
        <f t="shared" si="227"/>
        <v>0.70437871384680895</v>
      </c>
    </row>
    <row r="7253" spans="1:8">
      <c r="A7253" s="1">
        <v>7252</v>
      </c>
      <c r="B7253" s="444">
        <f>유형화!$F$71*hourly1!B7254/hourly1!$B$8763+유형화!$F$72*hourly1!C7254/hourly1!$C$8763+유형화!$F$73*hourly1!D7254/hourly1!$D$8763+유형화!$F$74*hourly1!E7254/hourly1!$E$8763</f>
        <v>60.244556697789115</v>
      </c>
      <c r="C7253" s="442">
        <f>hourly1!$F7254*유형화!$G$71/hourly1!$F$8763+유형화!$G$72*hourly1!$G7254/hourly1!$F$8763+유형화!$G$74*hourly1!I7254/hourly1!$I$8763</f>
        <v>0.24009954201759756</v>
      </c>
      <c r="D7253" s="14">
        <v>444.1320859999999</v>
      </c>
      <c r="E7253" s="14">
        <v>7.1999999999999998E-3</v>
      </c>
      <c r="F7253" s="1">
        <v>493931</v>
      </c>
      <c r="G7253" s="15">
        <f t="shared" si="226"/>
        <v>0.50821921512294366</v>
      </c>
      <c r="H7253" s="15">
        <f t="shared" si="227"/>
        <v>0.69664823336643056</v>
      </c>
    </row>
    <row r="7254" spans="1:8">
      <c r="A7254" s="1">
        <v>7253</v>
      </c>
      <c r="B7254" s="444">
        <f>유형화!$F$71*hourly1!B7255/hourly1!$B$8763+유형화!$F$72*hourly1!C7255/hourly1!$C$8763+유형화!$F$73*hourly1!D7255/hourly1!$D$8763+유형화!$F$74*hourly1!E7255/hourly1!$E$8763</f>
        <v>60.435570179779255</v>
      </c>
      <c r="C7254" s="442">
        <f>hourly1!$F7255*유형화!$G$71/hourly1!$F$8763+유형화!$G$72*hourly1!$G7255/hourly1!$F$8763+유형화!$G$74*hourly1!I7255/hourly1!$I$8763</f>
        <v>0.23771265451257317</v>
      </c>
      <c r="D7254" s="14">
        <v>450.70786499999991</v>
      </c>
      <c r="E7254" s="14">
        <v>0</v>
      </c>
      <c r="F7254" s="1">
        <v>548336</v>
      </c>
      <c r="G7254" s="15">
        <f t="shared" si="226"/>
        <v>0.51574386228883651</v>
      </c>
      <c r="H7254" s="15">
        <f t="shared" si="227"/>
        <v>0.70297478111492062</v>
      </c>
    </row>
    <row r="7255" spans="1:8">
      <c r="A7255" s="1">
        <v>7254</v>
      </c>
      <c r="B7255" s="444">
        <f>유형화!$F$71*hourly1!B7256/hourly1!$B$8763+유형화!$F$72*hourly1!C7256/hourly1!$C$8763+유형화!$F$73*hourly1!D7256/hourly1!$D$8763+유형화!$F$74*hourly1!E7256/hourly1!$E$8763</f>
        <v>62.395318826529</v>
      </c>
      <c r="C7255" s="442">
        <f>hourly1!$F7256*유형화!$G$71/hourly1!$F$8763+유형화!$G$72*hourly1!$G7256/hourly1!$F$8763+유형화!$G$74*hourly1!I7256/hourly1!$I$8763</f>
        <v>0.42273840143480712</v>
      </c>
      <c r="D7255" s="14">
        <v>440.60961800000001</v>
      </c>
      <c r="E7255" s="14">
        <v>0</v>
      </c>
      <c r="F7255" s="1">
        <v>845562</v>
      </c>
      <c r="G7255" s="15">
        <f t="shared" si="226"/>
        <v>0.50418846395975114</v>
      </c>
      <c r="H7255" s="15">
        <f t="shared" si="227"/>
        <v>0.69322965775065593</v>
      </c>
    </row>
    <row r="7256" spans="1:8">
      <c r="A7256" s="1">
        <v>7255</v>
      </c>
      <c r="B7256" s="444">
        <f>유형화!$F$71*hourly1!B7257/hourly1!$B$8763+유형화!$F$72*hourly1!C7257/hourly1!$C$8763+유형화!$F$73*hourly1!D7257/hourly1!$D$8763+유형화!$F$74*hourly1!E7257/hourly1!$E$8763</f>
        <v>73.94166079585348</v>
      </c>
      <c r="C7256" s="442">
        <f>hourly1!$F7257*유형화!$G$71/hourly1!$F$8763+유형화!$G$72*hourly1!$G7257/hourly1!$F$8763+유형화!$G$74*hourly1!I7257/hourly1!$I$8763</f>
        <v>2.6994306147560021</v>
      </c>
      <c r="D7256" s="14">
        <v>435.88751500000001</v>
      </c>
      <c r="E7256" s="14">
        <v>0.7010660000000003</v>
      </c>
      <c r="F7256" s="1">
        <v>975606</v>
      </c>
      <c r="G7256" s="15">
        <f t="shared" si="226"/>
        <v>0.49878497352067108</v>
      </c>
      <c r="H7256" s="15">
        <f t="shared" si="227"/>
        <v>0.68861399979966531</v>
      </c>
    </row>
    <row r="7257" spans="1:8">
      <c r="A7257" s="1">
        <v>7256</v>
      </c>
      <c r="B7257" s="444">
        <f>유형화!$F$71*hourly1!B7258/hourly1!$B$8763+유형화!$F$72*hourly1!C7258/hourly1!$C$8763+유형화!$F$73*hourly1!D7258/hourly1!$D$8763+유형화!$F$74*hourly1!E7258/hourly1!$E$8763</f>
        <v>156.93199497862807</v>
      </c>
      <c r="C7257" s="442">
        <f>hourly1!$F7258*유형화!$G$71/hourly1!$F$8763+유형화!$G$72*hourly1!$G7258/hourly1!$F$8763+유형화!$G$74*hourly1!I7258/hourly1!$I$8763</f>
        <v>2.9685868939775824</v>
      </c>
      <c r="D7257" s="14">
        <v>445.60754100000003</v>
      </c>
      <c r="E7257" s="14">
        <v>111.46437900000009</v>
      </c>
      <c r="F7257" s="1">
        <v>944393</v>
      </c>
      <c r="G7257" s="15">
        <f t="shared" si="226"/>
        <v>0.50990757452251501</v>
      </c>
      <c r="H7257" s="15">
        <f t="shared" si="227"/>
        <v>0.69807400468894831</v>
      </c>
    </row>
    <row r="7258" spans="1:8">
      <c r="A7258" s="1">
        <v>7257</v>
      </c>
      <c r="B7258" s="444">
        <f>유형화!$F$71*hourly1!B7259/hourly1!$B$8763+유형화!$F$72*hourly1!C7259/hourly1!$C$8763+유형화!$F$73*hourly1!D7259/hourly1!$D$8763+유형화!$F$74*hourly1!E7259/hourly1!$E$8763</f>
        <v>254.06817097853596</v>
      </c>
      <c r="C7258" s="442">
        <f>hourly1!$F7259*유형화!$G$71/hourly1!$F$8763+유형화!$G$72*hourly1!$G7259/hourly1!$F$8763+유형화!$G$74*hourly1!I7259/hourly1!$I$8763</f>
        <v>2.5339117165617582</v>
      </c>
      <c r="D7258" s="14">
        <v>399.41898700000002</v>
      </c>
      <c r="E7258" s="14">
        <v>566.07217900000092</v>
      </c>
      <c r="F7258" s="1">
        <v>890800</v>
      </c>
      <c r="G7258" s="15">
        <f t="shared" si="226"/>
        <v>0.45705412978953586</v>
      </c>
      <c r="H7258" s="15">
        <f t="shared" si="227"/>
        <v>0.6516500025193096</v>
      </c>
    </row>
    <row r="7259" spans="1:8">
      <c r="A7259" s="1">
        <v>7258</v>
      </c>
      <c r="B7259" s="444">
        <f>유형화!$F$71*hourly1!B7260/hourly1!$B$8763+유형화!$F$72*hourly1!C7260/hourly1!$C$8763+유형화!$F$73*hourly1!D7260/hourly1!$D$8763+유형화!$F$74*hourly1!E7260/hourly1!$E$8763</f>
        <v>311.72813788439657</v>
      </c>
      <c r="C7259" s="442">
        <f>hourly1!$F7260*유형화!$G$71/hourly1!$F$8763+유형화!$G$72*hourly1!$G7260/hourly1!$F$8763+유형화!$G$74*hourly1!I7260/hourly1!$I$8763</f>
        <v>1.6060227256572257</v>
      </c>
      <c r="D7259" s="14">
        <v>353.52257900000001</v>
      </c>
      <c r="E7259" s="14">
        <v>983.39585900000088</v>
      </c>
      <c r="F7259" s="1">
        <v>885074</v>
      </c>
      <c r="G7259" s="15">
        <f t="shared" si="226"/>
        <v>0.4045349869804698</v>
      </c>
      <c r="H7259" s="15">
        <f t="shared" si="227"/>
        <v>0.60154416381697262</v>
      </c>
    </row>
    <row r="7260" spans="1:8">
      <c r="A7260" s="1">
        <v>7259</v>
      </c>
      <c r="B7260" s="444">
        <f>유형화!$F$71*hourly1!B7261/hourly1!$B$8763+유형화!$F$72*hourly1!C7261/hourly1!$C$8763+유형화!$F$73*hourly1!D7261/hourly1!$D$8763+유형화!$F$74*hourly1!E7261/hourly1!$E$8763</f>
        <v>370.40712415668366</v>
      </c>
      <c r="C7260" s="442">
        <f>hourly1!$F7261*유형화!$G$71/hourly1!$F$8763+유형화!$G$72*hourly1!$G7261/hourly1!$F$8763+유형화!$G$74*hourly1!I7261/hourly1!$I$8763</f>
        <v>0.67791331516027586</v>
      </c>
      <c r="D7260" s="14">
        <v>341.74174799999997</v>
      </c>
      <c r="E7260" s="14">
        <v>1208.1798360000021</v>
      </c>
      <c r="F7260" s="1">
        <v>846880</v>
      </c>
      <c r="G7260" s="15">
        <f t="shared" si="226"/>
        <v>0.39105421206452273</v>
      </c>
      <c r="H7260" s="15">
        <f t="shared" si="227"/>
        <v>0.58798087429985735</v>
      </c>
    </row>
    <row r="7261" spans="1:8">
      <c r="A7261" s="1">
        <v>7260</v>
      </c>
      <c r="B7261" s="444">
        <f>유형화!$F$71*hourly1!B7262/hourly1!$B$8763+유형화!$F$72*hourly1!C7262/hourly1!$C$8763+유형화!$F$73*hourly1!D7262/hourly1!$D$8763+유형화!$F$74*hourly1!E7262/hourly1!$E$8763</f>
        <v>312.8198920995485</v>
      </c>
      <c r="C7261" s="442">
        <f>hourly1!$F7262*유형화!$G$71/hourly1!$F$8763+유형화!$G$72*hourly1!$G7262/hourly1!$F$8763+유형화!$G$74*hourly1!I7262/hourly1!$I$8763</f>
        <v>0.44536339290713811</v>
      </c>
      <c r="D7261" s="14">
        <v>356.09312299999999</v>
      </c>
      <c r="E7261" s="14">
        <v>1328.0247510000011</v>
      </c>
      <c r="F7261" s="1">
        <v>838894</v>
      </c>
      <c r="G7261" s="15">
        <f t="shared" si="226"/>
        <v>0.40747645393433224</v>
      </c>
      <c r="H7261" s="15">
        <f t="shared" si="227"/>
        <v>0.6044639821191492</v>
      </c>
    </row>
    <row r="7262" spans="1:8">
      <c r="A7262" s="1">
        <v>7261</v>
      </c>
      <c r="B7262" s="444">
        <f>유형화!$F$71*hourly1!B7263/hourly1!$B$8763+유형화!$F$72*hourly1!C7263/hourly1!$C$8763+유형화!$F$73*hourly1!D7263/hourly1!$D$8763+유형화!$F$74*hourly1!E7263/hourly1!$E$8763</f>
        <v>191.68748773510265</v>
      </c>
      <c r="C7262" s="442">
        <f>hourly1!$F7263*유형화!$G$71/hourly1!$F$8763+유형화!$G$72*hourly1!$G7263/hourly1!$F$8763+유형화!$G$74*hourly1!I7263/hourly1!$I$8763</f>
        <v>0.5556524749803281</v>
      </c>
      <c r="D7262" s="14">
        <v>334.22064599999999</v>
      </c>
      <c r="E7262" s="14">
        <v>1356.5976610000021</v>
      </c>
      <c r="F7262" s="1">
        <v>826808</v>
      </c>
      <c r="G7262" s="15">
        <f t="shared" si="226"/>
        <v>0.38244783419679174</v>
      </c>
      <c r="H7262" s="15">
        <f t="shared" si="227"/>
        <v>0.57916252289956327</v>
      </c>
    </row>
    <row r="7263" spans="1:8">
      <c r="A7263" s="1">
        <v>7262</v>
      </c>
      <c r="B7263" s="444">
        <f>유형화!$F$71*hourly1!B7264/hourly1!$B$8763+유형화!$F$72*hourly1!C7264/hourly1!$C$8763+유형화!$F$73*hourly1!D7264/hourly1!$D$8763+유형화!$F$74*hourly1!E7264/hourly1!$E$8763</f>
        <v>250.52132606423623</v>
      </c>
      <c r="C7263" s="442">
        <f>hourly1!$F7264*유형화!$G$71/hourly1!$F$8763+유형화!$G$72*hourly1!$G7264/hourly1!$F$8763+유형화!$G$74*hourly1!I7264/hourly1!$I$8763</f>
        <v>0.5182297914030729</v>
      </c>
      <c r="D7263" s="14">
        <v>348.74231600000002</v>
      </c>
      <c r="E7263" s="14">
        <v>1291.603383000001</v>
      </c>
      <c r="F7263" s="1">
        <v>821205</v>
      </c>
      <c r="G7263" s="15">
        <f t="shared" si="226"/>
        <v>0.3990649442014817</v>
      </c>
      <c r="H7263" s="15">
        <f t="shared" si="227"/>
        <v>0.59607685823722856</v>
      </c>
    </row>
    <row r="7264" spans="1:8">
      <c r="A7264" s="1">
        <v>7263</v>
      </c>
      <c r="B7264" s="444">
        <f>유형화!$F$71*hourly1!B7265/hourly1!$B$8763+유형화!$F$72*hourly1!C7265/hourly1!$C$8763+유형화!$F$73*hourly1!D7265/hourly1!$D$8763+유형화!$F$74*hourly1!E7265/hourly1!$E$8763</f>
        <v>363.75631583936439</v>
      </c>
      <c r="C7264" s="442">
        <f>hourly1!$F7265*유형화!$G$71/hourly1!$F$8763+유형화!$G$72*hourly1!$G7265/hourly1!$F$8763+유형화!$G$74*hourly1!I7265/hourly1!$I$8763</f>
        <v>0.3900641507259216</v>
      </c>
      <c r="D7264" s="14">
        <v>381.89246600000001</v>
      </c>
      <c r="E7264" s="14">
        <v>1129.4855829999999</v>
      </c>
      <c r="F7264" s="1">
        <v>825509</v>
      </c>
      <c r="G7264" s="15">
        <f t="shared" si="226"/>
        <v>0.43699857643675288</v>
      </c>
      <c r="H7264" s="15">
        <f t="shared" si="227"/>
        <v>0.63301089600757365</v>
      </c>
    </row>
    <row r="7265" spans="1:8">
      <c r="A7265" s="1">
        <v>7264</v>
      </c>
      <c r="B7265" s="444">
        <f>유형화!$F$71*hourly1!B7266/hourly1!$B$8763+유형화!$F$72*hourly1!C7266/hourly1!$C$8763+유형화!$F$73*hourly1!D7266/hourly1!$D$8763+유형화!$F$74*hourly1!E7266/hourly1!$E$8763</f>
        <v>306.21600937233256</v>
      </c>
      <c r="C7265" s="442">
        <f>hourly1!$F7266*유형화!$G$71/hourly1!$F$8763+유형화!$G$72*hourly1!$G7266/hourly1!$F$8763+유형화!$G$74*hourly1!I7266/hourly1!$I$8763</f>
        <v>0.36876452881760718</v>
      </c>
      <c r="D7265" s="14">
        <v>404.38635399999998</v>
      </c>
      <c r="E7265" s="14">
        <v>826.22426300000029</v>
      </c>
      <c r="F7265" s="1">
        <v>833617</v>
      </c>
      <c r="G7265" s="15">
        <f t="shared" si="226"/>
        <v>0.46273827519930388</v>
      </c>
      <c r="H7265" s="15">
        <f t="shared" si="227"/>
        <v>0.65682654436575993</v>
      </c>
    </row>
    <row r="7266" spans="1:8">
      <c r="A7266" s="1">
        <v>7265</v>
      </c>
      <c r="B7266" s="444">
        <f>유형화!$F$71*hourly1!B7267/hourly1!$B$8763+유형화!$F$72*hourly1!C7267/hourly1!$C$8763+유형화!$F$73*hourly1!D7267/hourly1!$D$8763+유형화!$F$74*hourly1!E7267/hourly1!$E$8763</f>
        <v>263.26347661033162</v>
      </c>
      <c r="C7266" s="442">
        <f>hourly1!$F7267*유형화!$G$71/hourly1!$F$8763+유형화!$G$72*hourly1!$G7267/hourly1!$F$8763+유형화!$G$74*hourly1!I7267/hourly1!$I$8763</f>
        <v>0.39015737069402634</v>
      </c>
      <c r="D7266" s="14">
        <v>398.73659099999998</v>
      </c>
      <c r="E7266" s="14">
        <v>353.98455200000029</v>
      </c>
      <c r="F7266" s="1">
        <v>817119</v>
      </c>
      <c r="G7266" s="15">
        <f t="shared" si="226"/>
        <v>0.45627326578431049</v>
      </c>
      <c r="H7266" s="15">
        <f t="shared" si="227"/>
        <v>0.6509352635557627</v>
      </c>
    </row>
    <row r="7267" spans="1:8">
      <c r="A7267" s="1">
        <v>7266</v>
      </c>
      <c r="B7267" s="444">
        <f>유형화!$F$71*hourly1!B7268/hourly1!$B$8763+유형화!$F$72*hourly1!C7268/hourly1!$C$8763+유형화!$F$73*hourly1!D7268/hourly1!$D$8763+유형화!$F$74*hourly1!E7268/hourly1!$E$8763</f>
        <v>150.31643899202922</v>
      </c>
      <c r="C7267" s="442">
        <f>hourly1!$F7268*유형화!$G$71/hourly1!$F$8763+유형화!$G$72*hourly1!$G7268/hourly1!$F$8763+유형화!$G$74*hourly1!I7268/hourly1!$I$8763</f>
        <v>0.52087498948405409</v>
      </c>
      <c r="D7267" s="14">
        <v>397.65818200000001</v>
      </c>
      <c r="E7267" s="14">
        <v>28.330920000000031</v>
      </c>
      <c r="F7267" s="1">
        <v>784328</v>
      </c>
      <c r="G7267" s="15">
        <f t="shared" si="226"/>
        <v>0.4550392451115472</v>
      </c>
      <c r="H7267" s="15">
        <f t="shared" si="227"/>
        <v>0.64980395461017038</v>
      </c>
    </row>
    <row r="7268" spans="1:8">
      <c r="A7268" s="1">
        <v>7267</v>
      </c>
      <c r="B7268" s="444">
        <f>유형화!$F$71*hourly1!B7269/hourly1!$B$8763+유형화!$F$72*hourly1!C7269/hourly1!$C$8763+유형화!$F$73*hourly1!D7269/hourly1!$D$8763+유형화!$F$74*hourly1!E7269/hourly1!$E$8763</f>
        <v>118.38831372464853</v>
      </c>
      <c r="C7268" s="442">
        <f>hourly1!$F7269*유형화!$G$71/hourly1!$F$8763+유형화!$G$72*hourly1!$G7269/hourly1!$F$8763+유형화!$G$74*hourly1!I7269/hourly1!$I$8763</f>
        <v>0.6415250146906526</v>
      </c>
      <c r="D7268" s="14">
        <v>478.92007699999999</v>
      </c>
      <c r="E7268" s="14">
        <v>18.226407999999999</v>
      </c>
      <c r="F7268" s="1">
        <v>809543</v>
      </c>
      <c r="G7268" s="15">
        <f t="shared" si="226"/>
        <v>0.54802702464410513</v>
      </c>
      <c r="H7268" s="15">
        <f t="shared" si="227"/>
        <v>0.72932683558040035</v>
      </c>
    </row>
    <row r="7269" spans="1:8">
      <c r="A7269" s="1">
        <v>7268</v>
      </c>
      <c r="B7269" s="444">
        <f>유형화!$F$71*hourly1!B7270/hourly1!$B$8763+유형화!$F$72*hourly1!C7270/hourly1!$C$8763+유형화!$F$73*hourly1!D7270/hourly1!$D$8763+유형화!$F$74*hourly1!E7270/hourly1!$E$8763</f>
        <v>126.69057213868335</v>
      </c>
      <c r="C7269" s="442">
        <f>hourly1!$F7270*유형화!$G$71/hourly1!$F$8763+유형화!$G$72*hourly1!$G7270/hourly1!$F$8763+유형화!$G$74*hourly1!I7270/hourly1!$I$8763</f>
        <v>0.64694000292537224</v>
      </c>
      <c r="D7269" s="14">
        <v>444.24212499999987</v>
      </c>
      <c r="E7269" s="14">
        <v>21.127859999999991</v>
      </c>
      <c r="F7269" s="1">
        <v>827113</v>
      </c>
      <c r="G7269" s="15">
        <f t="shared" si="226"/>
        <v>0.50834513247045299</v>
      </c>
      <c r="H7269" s="15">
        <f t="shared" si="227"/>
        <v>0.69675469221679398</v>
      </c>
    </row>
    <row r="7270" spans="1:8">
      <c r="A7270" s="1">
        <v>7269</v>
      </c>
      <c r="B7270" s="444">
        <f>유형화!$F$71*hourly1!B7271/hourly1!$B$8763+유형화!$F$72*hourly1!C7271/hourly1!$C$8763+유형화!$F$73*hourly1!D7271/hourly1!$D$8763+유형화!$F$74*hourly1!E7271/hourly1!$E$8763</f>
        <v>64.047893113140859</v>
      </c>
      <c r="C7270" s="442">
        <f>hourly1!$F7271*유형화!$G$71/hourly1!$F$8763+유형화!$G$72*hourly1!$G7271/hourly1!$F$8763+유형화!$G$74*hourly1!I7271/hourly1!$I$8763</f>
        <v>0.82153122486874197</v>
      </c>
      <c r="D7270" s="14">
        <v>472.31061100000011</v>
      </c>
      <c r="E7270" s="14">
        <v>22.303415999999999</v>
      </c>
      <c r="F7270" s="1">
        <v>789067</v>
      </c>
      <c r="G7270" s="15">
        <f t="shared" si="226"/>
        <v>0.54046382952988925</v>
      </c>
      <c r="H7270" s="15">
        <f t="shared" si="227"/>
        <v>0.72326548860713258</v>
      </c>
    </row>
    <row r="7271" spans="1:8">
      <c r="A7271" s="1">
        <v>7270</v>
      </c>
      <c r="B7271" s="444">
        <f>유형화!$F$71*hourly1!B7272/hourly1!$B$8763+유형화!$F$72*hourly1!C7272/hourly1!$C$8763+유형화!$F$73*hourly1!D7272/hourly1!$D$8763+유형화!$F$74*hourly1!E7272/hourly1!$E$8763</f>
        <v>62.61397548473375</v>
      </c>
      <c r="C7271" s="442">
        <f>hourly1!$F7272*유형화!$G$71/hourly1!$F$8763+유형화!$G$72*hourly1!$G7272/hourly1!$F$8763+유형화!$G$74*hourly1!I7272/hourly1!$I$8763</f>
        <v>0.45988867736050909</v>
      </c>
      <c r="D7271" s="14">
        <v>359.86647699999997</v>
      </c>
      <c r="E7271" s="14">
        <v>17.649076000000001</v>
      </c>
      <c r="F7271" s="1">
        <v>878694</v>
      </c>
      <c r="G7271" s="15">
        <f t="shared" si="226"/>
        <v>0.41179429330849765</v>
      </c>
      <c r="H7271" s="15">
        <f t="shared" si="227"/>
        <v>0.60872474670857557</v>
      </c>
    </row>
    <row r="7272" spans="1:8">
      <c r="A7272" s="1">
        <v>7271</v>
      </c>
      <c r="B7272" s="444">
        <f>유형화!$F$71*hourly1!B7273/hourly1!$B$8763+유형화!$F$72*hourly1!C7273/hourly1!$C$8763+유형화!$F$73*hourly1!D7273/hourly1!$D$8763+유형화!$F$74*hourly1!E7273/hourly1!$E$8763</f>
        <v>61.429784232682806</v>
      </c>
      <c r="C7272" s="442">
        <f>hourly1!$F7273*유형화!$G$71/hourly1!$F$8763+유형화!$G$72*hourly1!$G7273/hourly1!$F$8763+유형화!$G$74*hourly1!I7273/hourly1!$I$8763</f>
        <v>0.35307855797814031</v>
      </c>
      <c r="D7272" s="14">
        <v>269.15227800000002</v>
      </c>
      <c r="E7272" s="14">
        <v>10.697124000000001</v>
      </c>
      <c r="F7272" s="1">
        <v>879408</v>
      </c>
      <c r="G7272" s="15">
        <f t="shared" si="226"/>
        <v>0.30799026637699939</v>
      </c>
      <c r="H7272" s="15">
        <f t="shared" si="227"/>
        <v>0.49724399155481691</v>
      </c>
    </row>
    <row r="7273" spans="1:8">
      <c r="A7273" s="1">
        <v>7272</v>
      </c>
      <c r="B7273" s="444">
        <f>유형화!$F$71*hourly1!B7274/hourly1!$B$8763+유형화!$F$72*hourly1!C7274/hourly1!$C$8763+유형화!$F$73*hourly1!D7274/hourly1!$D$8763+유형화!$F$74*hourly1!E7274/hourly1!$E$8763</f>
        <v>59.92710021144368</v>
      </c>
      <c r="C7273" s="442">
        <f>hourly1!$F7274*유형화!$G$71/hourly1!$F$8763+유형화!$G$72*hourly1!$G7274/hourly1!$F$8763+유형화!$G$74*hourly1!I7274/hourly1!$I$8763</f>
        <v>0.3211789945391661</v>
      </c>
      <c r="D7273" s="14">
        <v>258.06312500000001</v>
      </c>
      <c r="E7273" s="14">
        <v>2.5018400000000001</v>
      </c>
      <c r="F7273" s="1">
        <v>921643</v>
      </c>
      <c r="G7273" s="15">
        <f t="shared" si="226"/>
        <v>0.29530097683524298</v>
      </c>
      <c r="H7273" s="15">
        <f t="shared" si="227"/>
        <v>0.48219053709306964</v>
      </c>
    </row>
    <row r="7274" spans="1:8">
      <c r="A7274" s="1">
        <v>7273</v>
      </c>
      <c r="B7274" s="444">
        <f>유형화!$F$71*hourly1!B7275/hourly1!$B$8763+유형화!$F$72*hourly1!C7275/hourly1!$C$8763+유형화!$F$73*hourly1!D7275/hourly1!$D$8763+유형화!$F$74*hourly1!E7275/hourly1!$E$8763</f>
        <v>60.301960292446637</v>
      </c>
      <c r="C7274" s="442">
        <f>hourly1!$F7275*유형화!$G$71/hourly1!$F$8763+유형화!$G$72*hourly1!$G7275/hourly1!$F$8763+유형화!$G$74*hourly1!I7275/hourly1!$I$8763</f>
        <v>0.26349742806814719</v>
      </c>
      <c r="D7274" s="14">
        <v>267.985885</v>
      </c>
      <c r="E7274" s="14">
        <v>0.22084000000000001</v>
      </c>
      <c r="F7274" s="1">
        <v>872301</v>
      </c>
      <c r="G7274" s="15">
        <f t="shared" si="226"/>
        <v>0.30665556583706832</v>
      </c>
      <c r="H7274" s="15">
        <f t="shared" si="227"/>
        <v>0.49567660372128386</v>
      </c>
    </row>
    <row r="7275" spans="1:8">
      <c r="A7275" s="1">
        <v>7274</v>
      </c>
      <c r="B7275" s="444">
        <f>유형화!$F$71*hourly1!B7276/hourly1!$B$8763+유형화!$F$72*hourly1!C7276/hourly1!$C$8763+유형화!$F$73*hourly1!D7276/hourly1!$D$8763+유형화!$F$74*hourly1!E7276/hourly1!$E$8763</f>
        <v>60.40131197418345</v>
      </c>
      <c r="C7275" s="442">
        <f>hourly1!$F7276*유형화!$G$71/hourly1!$F$8763+유형화!$G$72*hourly1!$G7276/hourly1!$F$8763+유형화!$G$74*hourly1!I7276/hourly1!$I$8763</f>
        <v>0.24422778504571249</v>
      </c>
      <c r="D7275" s="14">
        <v>305.899338</v>
      </c>
      <c r="E7275" s="14">
        <v>0.66160000000000008</v>
      </c>
      <c r="F7275" s="1">
        <v>756711</v>
      </c>
      <c r="G7275" s="15">
        <f t="shared" si="226"/>
        <v>0.35003983356651269</v>
      </c>
      <c r="H7275" s="15">
        <f t="shared" si="227"/>
        <v>0.54479050279332608</v>
      </c>
    </row>
    <row r="7276" spans="1:8">
      <c r="A7276" s="1">
        <v>7275</v>
      </c>
      <c r="B7276" s="444">
        <f>유형화!$F$71*hourly1!B7277/hourly1!$B$8763+유형화!$F$72*hourly1!C7277/hourly1!$C$8763+유형화!$F$73*hourly1!D7277/hourly1!$D$8763+유형화!$F$74*hourly1!E7277/hourly1!$E$8763</f>
        <v>60.670154847660889</v>
      </c>
      <c r="C7276" s="442">
        <f>hourly1!$F7277*유형화!$G$71/hourly1!$F$8763+유형화!$G$72*hourly1!$G7277/hourly1!$F$8763+유형화!$G$74*hourly1!I7277/hourly1!$I$8763</f>
        <v>0.24017304237706533</v>
      </c>
      <c r="D7276" s="14">
        <v>316.93672700000002</v>
      </c>
      <c r="E7276" s="14">
        <v>0.50519999999999998</v>
      </c>
      <c r="F7276" s="1">
        <v>604402</v>
      </c>
      <c r="G7276" s="15">
        <f t="shared" si="226"/>
        <v>0.36266988969487496</v>
      </c>
      <c r="H7276" s="15">
        <f t="shared" si="227"/>
        <v>0.55841033640955962</v>
      </c>
    </row>
    <row r="7277" spans="1:8">
      <c r="A7277" s="1">
        <v>7276</v>
      </c>
      <c r="B7277" s="444">
        <f>유형화!$F$71*hourly1!B7278/hourly1!$B$8763+유형화!$F$72*hourly1!C7278/hourly1!$C$8763+유형화!$F$73*hourly1!D7278/hourly1!$D$8763+유형화!$F$74*hourly1!E7278/hourly1!$E$8763</f>
        <v>60.844028406194383</v>
      </c>
      <c r="C7277" s="442">
        <f>hourly1!$F7278*유형화!$G$71/hourly1!$F$8763+유형화!$G$72*hourly1!$G7278/hourly1!$F$8763+유형화!$G$74*hourly1!I7278/hourly1!$I$8763</f>
        <v>0.24023700887615873</v>
      </c>
      <c r="D7277" s="14">
        <v>308.40509600000001</v>
      </c>
      <c r="E7277" s="14">
        <v>0</v>
      </c>
      <c r="F7277" s="1">
        <v>506054</v>
      </c>
      <c r="G7277" s="15">
        <f t="shared" si="226"/>
        <v>0.35290716606553879</v>
      </c>
      <c r="H7277" s="15">
        <f t="shared" si="227"/>
        <v>0.54790831565955989</v>
      </c>
    </row>
    <row r="7278" spans="1:8">
      <c r="A7278" s="1">
        <v>7277</v>
      </c>
      <c r="B7278" s="444">
        <f>유형화!$F$71*hourly1!B7279/hourly1!$B$8763+유형화!$F$72*hourly1!C7279/hourly1!$C$8763+유형화!$F$73*hourly1!D7279/hourly1!$D$8763+유형화!$F$74*hourly1!E7279/hourly1!$E$8763</f>
        <v>60.959910447611726</v>
      </c>
      <c r="C7278" s="442">
        <f>hourly1!$F7279*유형화!$G$71/hourly1!$F$8763+유형화!$G$72*hourly1!$G7279/hourly1!$F$8763+유형화!$G$74*hourly1!I7279/hourly1!$I$8763</f>
        <v>0.23779316266684616</v>
      </c>
      <c r="D7278" s="14">
        <v>305.91525999999999</v>
      </c>
      <c r="E7278" s="14">
        <v>0</v>
      </c>
      <c r="F7278" s="1">
        <v>548611</v>
      </c>
      <c r="G7278" s="15">
        <f t="shared" si="226"/>
        <v>0.35005805307057075</v>
      </c>
      <c r="H7278" s="15">
        <f t="shared" si="227"/>
        <v>0.54481036220645618</v>
      </c>
    </row>
    <row r="7279" spans="1:8">
      <c r="A7279" s="1">
        <v>7278</v>
      </c>
      <c r="B7279" s="444">
        <f>유형화!$F$71*hourly1!B7280/hourly1!$B$8763+유형화!$F$72*hourly1!C7280/hourly1!$C$8763+유형화!$F$73*hourly1!D7280/hourly1!$D$8763+유형화!$F$74*hourly1!E7280/hourly1!$E$8763</f>
        <v>62.933365262108794</v>
      </c>
      <c r="C7279" s="442">
        <f>hourly1!$F7280*유형화!$G$71/hourly1!$F$8763+유형화!$G$72*hourly1!$G7280/hourly1!$F$8763+유형화!$G$74*hourly1!I7280/hourly1!$I$8763</f>
        <v>0.42285199289943842</v>
      </c>
      <c r="D7279" s="14">
        <v>288.90345900000011</v>
      </c>
      <c r="E7279" s="14">
        <v>0</v>
      </c>
      <c r="F7279" s="1">
        <v>892669</v>
      </c>
      <c r="G7279" s="15">
        <f t="shared" si="226"/>
        <v>0.33059149250316411</v>
      </c>
      <c r="H7279" s="15">
        <f t="shared" si="227"/>
        <v>0.52323242133510139</v>
      </c>
    </row>
    <row r="7280" spans="1:8">
      <c r="A7280" s="1">
        <v>7279</v>
      </c>
      <c r="B7280" s="444">
        <f>유형화!$F$71*hourly1!B7281/hourly1!$B$8763+유형화!$F$72*hourly1!C7281/hourly1!$C$8763+유형화!$F$73*hourly1!D7281/hourly1!$D$8763+유형화!$F$74*hourly1!E7281/hourly1!$E$8763</f>
        <v>74.448879174660547</v>
      </c>
      <c r="C7280" s="442">
        <f>hourly1!$F7281*유형화!$G$71/hourly1!$F$8763+유형화!$G$72*hourly1!$G7281/hourly1!$F$8763+유형화!$G$74*hourly1!I7281/hourly1!$I$8763</f>
        <v>3.3245013026064827</v>
      </c>
      <c r="D7280" s="14">
        <v>270.12032800000009</v>
      </c>
      <c r="E7280" s="14">
        <v>0.71825699999999992</v>
      </c>
      <c r="F7280" s="1">
        <v>1006733</v>
      </c>
      <c r="G7280" s="15">
        <f t="shared" si="226"/>
        <v>0.30909800352706829</v>
      </c>
      <c r="H7280" s="15">
        <f t="shared" si="227"/>
        <v>0.49854202942909365</v>
      </c>
    </row>
    <row r="7281" spans="1:8">
      <c r="A7281" s="1">
        <v>7280</v>
      </c>
      <c r="B7281" s="444">
        <f>유형화!$F$71*hourly1!B7282/hourly1!$B$8763+유형화!$F$72*hourly1!C7282/hourly1!$C$8763+유형화!$F$73*hourly1!D7282/hourly1!$D$8763+유형화!$F$74*hourly1!E7282/hourly1!$E$8763</f>
        <v>158.31228542228067</v>
      </c>
      <c r="C7281" s="442">
        <f>hourly1!$F7282*유형화!$G$71/hourly1!$F$8763+유형화!$G$72*hourly1!$G7282/hourly1!$F$8763+유형화!$G$74*hourly1!I7282/hourly1!$I$8763</f>
        <v>3.6847645368278936</v>
      </c>
      <c r="D7281" s="14">
        <v>288.26086800000002</v>
      </c>
      <c r="E7281" s="14">
        <v>110.883647</v>
      </c>
      <c r="F7281" s="1">
        <v>1022717</v>
      </c>
      <c r="G7281" s="15">
        <f t="shared" si="226"/>
        <v>0.3298561772580838</v>
      </c>
      <c r="H7281" s="15">
        <f t="shared" si="227"/>
        <v>0.52240300973296694</v>
      </c>
    </row>
    <row r="7282" spans="1:8">
      <c r="A7282" s="1">
        <v>7281</v>
      </c>
      <c r="B7282" s="444">
        <f>유형화!$F$71*hourly1!B7283/hourly1!$B$8763+유형화!$F$72*hourly1!C7283/hourly1!$C$8763+유형화!$F$73*hourly1!D7283/hourly1!$D$8763+유형화!$F$74*hourly1!E7283/hourly1!$E$8763</f>
        <v>255.61576684086208</v>
      </c>
      <c r="C7282" s="442">
        <f>hourly1!$F7283*유형화!$G$71/hourly1!$F$8763+유형화!$G$72*hourly1!$G7283/hourly1!$F$8763+유형화!$G$74*hourly1!I7283/hourly1!$I$8763</f>
        <v>3.2976521591003962</v>
      </c>
      <c r="D7282" s="14">
        <v>247.23328500000011</v>
      </c>
      <c r="E7282" s="14">
        <v>575.09526700000049</v>
      </c>
      <c r="F7282" s="1">
        <v>969618</v>
      </c>
      <c r="G7282" s="15">
        <f t="shared" si="226"/>
        <v>0.28290841849910192</v>
      </c>
      <c r="H7282" s="15">
        <f t="shared" si="227"/>
        <v>0.46715421278837416</v>
      </c>
    </row>
    <row r="7283" spans="1:8">
      <c r="A7283" s="1">
        <v>7282</v>
      </c>
      <c r="B7283" s="444">
        <f>유형화!$F$71*hourly1!B7284/hourly1!$B$8763+유형화!$F$72*hourly1!C7284/hourly1!$C$8763+유형화!$F$73*hourly1!D7284/hourly1!$D$8763+유형화!$F$74*hourly1!E7284/hourly1!$E$8763</f>
        <v>313.51652947272567</v>
      </c>
      <c r="C7283" s="442">
        <f>hourly1!$F7284*유형화!$G$71/hourly1!$F$8763+유형화!$G$72*hourly1!$G7284/hourly1!$F$8763+유형화!$G$74*hourly1!I7284/hourly1!$I$8763</f>
        <v>2.6711201830610567</v>
      </c>
      <c r="D7283" s="14">
        <v>219.44446600000001</v>
      </c>
      <c r="E7283" s="14">
        <v>982.11336899999935</v>
      </c>
      <c r="F7283" s="1">
        <v>907397</v>
      </c>
      <c r="G7283" s="15">
        <f t="shared" si="226"/>
        <v>0.25110974367565403</v>
      </c>
      <c r="H7283" s="15">
        <f t="shared" si="227"/>
        <v>0.42697724980291868</v>
      </c>
    </row>
    <row r="7284" spans="1:8">
      <c r="A7284" s="1">
        <v>7283</v>
      </c>
      <c r="B7284" s="444">
        <f>유형화!$F$71*hourly1!B7285/hourly1!$B$8763+유형화!$F$72*hourly1!C7285/hourly1!$C$8763+유형화!$F$73*hourly1!D7285/hourly1!$D$8763+유형화!$F$74*hourly1!E7285/hourly1!$E$8763</f>
        <v>371.48418728024427</v>
      </c>
      <c r="C7284" s="442">
        <f>hourly1!$F7285*유형화!$G$71/hourly1!$F$8763+유형화!$G$72*hourly1!$G7285/hourly1!$F$8763+유형화!$G$74*hourly1!I7285/hourly1!$I$8763</f>
        <v>2.1709574076491864</v>
      </c>
      <c r="D7284" s="14">
        <v>182.66011900000001</v>
      </c>
      <c r="E7284" s="14">
        <v>1192.8401549999969</v>
      </c>
      <c r="F7284" s="1">
        <v>860562</v>
      </c>
      <c r="G7284" s="15">
        <f t="shared" si="226"/>
        <v>0.20901750906698402</v>
      </c>
      <c r="H7284" s="15">
        <f t="shared" si="227"/>
        <v>0.3699689287035472</v>
      </c>
    </row>
    <row r="7285" spans="1:8">
      <c r="A7285" s="1">
        <v>7284</v>
      </c>
      <c r="B7285" s="444">
        <f>유형화!$F$71*hourly1!B7286/hourly1!$B$8763+유형화!$F$72*hourly1!C7286/hourly1!$C$8763+유형화!$F$73*hourly1!D7286/hourly1!$D$8763+유형화!$F$74*hourly1!E7286/hourly1!$E$8763</f>
        <v>313.75528394500935</v>
      </c>
      <c r="C7285" s="442">
        <f>hourly1!$F7286*유형화!$G$71/hourly1!$F$8763+유형화!$G$72*hourly1!$G7286/hourly1!$F$8763+유형화!$G$74*hourly1!I7286/hourly1!$I$8763</f>
        <v>1.9283015119131584</v>
      </c>
      <c r="D7285" s="14">
        <v>149.04458700000001</v>
      </c>
      <c r="E7285" s="14">
        <v>1304.728251999999</v>
      </c>
      <c r="F7285" s="1">
        <v>840138</v>
      </c>
      <c r="G7285" s="15">
        <f t="shared" si="226"/>
        <v>0.17055134139410796</v>
      </c>
      <c r="H7285" s="15">
        <f t="shared" si="227"/>
        <v>0.31362693259148722</v>
      </c>
    </row>
    <row r="7286" spans="1:8">
      <c r="A7286" s="1">
        <v>7285</v>
      </c>
      <c r="B7286" s="444">
        <f>유형화!$F$71*hourly1!B7287/hourly1!$B$8763+유형화!$F$72*hourly1!C7287/hourly1!$C$8763+유형화!$F$73*hourly1!D7287/hourly1!$D$8763+유형화!$F$74*hourly1!E7287/hourly1!$E$8763</f>
        <v>193.32783828421566</v>
      </c>
      <c r="C7286" s="442">
        <f>hourly1!$F7287*유형화!$G$71/hourly1!$F$8763+유형화!$G$72*hourly1!$G7287/hourly1!$F$8763+유형화!$G$74*hourly1!I7287/hourly1!$I$8763</f>
        <v>0.78907560106057806</v>
      </c>
      <c r="D7286" s="14">
        <v>162.559651</v>
      </c>
      <c r="E7286" s="14">
        <v>1309.0082829999981</v>
      </c>
      <c r="F7286" s="1">
        <v>842714</v>
      </c>
      <c r="G7286" s="15">
        <f t="shared" si="226"/>
        <v>0.1860165947161036</v>
      </c>
      <c r="H7286" s="15">
        <f t="shared" si="227"/>
        <v>0.33679797343724283</v>
      </c>
    </row>
    <row r="7287" spans="1:8">
      <c r="A7287" s="1">
        <v>7286</v>
      </c>
      <c r="B7287" s="444">
        <f>유형화!$F$71*hourly1!B7288/hourly1!$B$8763+유형화!$F$72*hourly1!C7288/hourly1!$C$8763+유형화!$F$73*hourly1!D7288/hourly1!$D$8763+유형화!$F$74*hourly1!E7288/hourly1!$E$8763</f>
        <v>251.25640948184244</v>
      </c>
      <c r="C7287" s="442">
        <f>hourly1!$F7288*유형화!$G$71/hourly1!$F$8763+유형화!$G$72*hourly1!$G7288/hourly1!$F$8763+유형화!$G$74*hourly1!I7288/hourly1!$I$8763</f>
        <v>1.2836841286874832</v>
      </c>
      <c r="D7287" s="14">
        <v>187.257418</v>
      </c>
      <c r="E7287" s="14">
        <v>1238.7059520000021</v>
      </c>
      <c r="F7287" s="1">
        <v>825249</v>
      </c>
      <c r="G7287" s="15">
        <f t="shared" si="226"/>
        <v>0.21427818660665066</v>
      </c>
      <c r="H7287" s="15">
        <f t="shared" si="227"/>
        <v>0.37734798550477877</v>
      </c>
    </row>
    <row r="7288" spans="1:8">
      <c r="A7288" s="1">
        <v>7287</v>
      </c>
      <c r="B7288" s="444">
        <f>유형화!$F$71*hourly1!B7289/hourly1!$B$8763+유형화!$F$72*hourly1!C7289/hourly1!$C$8763+유형화!$F$73*hourly1!D7289/hourly1!$D$8763+유형화!$F$74*hourly1!E7289/hourly1!$E$8763</f>
        <v>363.97848921166218</v>
      </c>
      <c r="C7288" s="442">
        <f>hourly1!$F7289*유형화!$G$71/hourly1!$F$8763+유형화!$G$72*hourly1!$G7289/hourly1!$F$8763+유형화!$G$74*hourly1!I7289/hourly1!$I$8763</f>
        <v>1.2229760097205042</v>
      </c>
      <c r="D7288" s="14">
        <v>193.292429</v>
      </c>
      <c r="E7288" s="14">
        <v>1071.4473789999979</v>
      </c>
      <c r="F7288" s="1">
        <v>840906</v>
      </c>
      <c r="G7288" s="15">
        <f t="shared" si="226"/>
        <v>0.22118403432709283</v>
      </c>
      <c r="H7288" s="15">
        <f t="shared" si="227"/>
        <v>0.38692130274904862</v>
      </c>
    </row>
    <row r="7289" spans="1:8">
      <c r="A7289" s="1">
        <v>7288</v>
      </c>
      <c r="B7289" s="444">
        <f>유형화!$F$71*hourly1!B7290/hourly1!$B$8763+유형화!$F$72*hourly1!C7290/hourly1!$C$8763+유형화!$F$73*hourly1!D7290/hourly1!$D$8763+유형화!$F$74*hourly1!E7290/hourly1!$E$8763</f>
        <v>306.49916797733346</v>
      </c>
      <c r="C7289" s="442">
        <f>hourly1!$F7290*유형화!$G$71/hourly1!$F$8763+유형화!$G$72*hourly1!$G7290/hourly1!$F$8763+유형화!$G$74*hourly1!I7290/hourly1!$I$8763</f>
        <v>1.1329669154114819</v>
      </c>
      <c r="D7289" s="14">
        <v>222.75308100000001</v>
      </c>
      <c r="E7289" s="14">
        <v>760.93599700000027</v>
      </c>
      <c r="F7289" s="1">
        <v>827672</v>
      </c>
      <c r="G7289" s="15">
        <f t="shared" si="226"/>
        <v>0.25489578339547736</v>
      </c>
      <c r="H7289" s="15">
        <f t="shared" si="227"/>
        <v>0.43188570725887537</v>
      </c>
    </row>
    <row r="7290" spans="1:8">
      <c r="A7290" s="1">
        <v>7289</v>
      </c>
      <c r="B7290" s="444">
        <f>유형화!$F$71*hourly1!B7291/hourly1!$B$8763+유형화!$F$72*hourly1!C7291/hourly1!$C$8763+유형화!$F$73*hourly1!D7291/hourly1!$D$8763+유형화!$F$74*hourly1!E7291/hourly1!$E$8763</f>
        <v>263.8420211647184</v>
      </c>
      <c r="C7290" s="442">
        <f>hourly1!$F7291*유형화!$G$71/hourly1!$F$8763+유형화!$G$72*hourly1!$G7291/hourly1!$F$8763+유형화!$G$74*hourly1!I7291/hourly1!$I$8763</f>
        <v>1.2774115819349812</v>
      </c>
      <c r="D7290" s="14">
        <v>254.04613199999989</v>
      </c>
      <c r="E7290" s="14">
        <v>303.5997799999999</v>
      </c>
      <c r="F7290" s="1">
        <v>852043</v>
      </c>
      <c r="G7290" s="15">
        <f t="shared" si="226"/>
        <v>0.29070434197375178</v>
      </c>
      <c r="H7290" s="15">
        <f t="shared" si="227"/>
        <v>0.47665248971006385</v>
      </c>
    </row>
    <row r="7291" spans="1:8">
      <c r="A7291" s="1">
        <v>7290</v>
      </c>
      <c r="B7291" s="444">
        <f>유형화!$F$71*hourly1!B7292/hourly1!$B$8763+유형화!$F$72*hourly1!C7292/hourly1!$C$8763+유형화!$F$73*hourly1!D7292/hourly1!$D$8763+유형화!$F$74*hourly1!E7292/hourly1!$E$8763</f>
        <v>152.35308895401099</v>
      </c>
      <c r="C7291" s="442">
        <f>hourly1!$F7292*유형화!$G$71/hourly1!$F$8763+유형화!$G$72*hourly1!$G7292/hourly1!$F$8763+유형화!$G$74*hourly1!I7292/hourly1!$I$8763</f>
        <v>1.644586131553974</v>
      </c>
      <c r="D7291" s="14">
        <v>288.05047300000001</v>
      </c>
      <c r="E7291" s="14">
        <v>24.798034999999992</v>
      </c>
      <c r="F7291" s="1">
        <v>826312</v>
      </c>
      <c r="G7291" s="15">
        <f t="shared" si="226"/>
        <v>0.32961542279530942</v>
      </c>
      <c r="H7291" s="15">
        <f t="shared" si="227"/>
        <v>0.52213121562180764</v>
      </c>
    </row>
    <row r="7292" spans="1:8">
      <c r="A7292" s="1">
        <v>7291</v>
      </c>
      <c r="B7292" s="444">
        <f>유형화!$F$71*hourly1!B7293/hourly1!$B$8763+유형화!$F$72*hourly1!C7293/hourly1!$C$8763+유형화!$F$73*hourly1!D7293/hourly1!$D$8763+유형화!$F$74*hourly1!E7293/hourly1!$E$8763</f>
        <v>119.62580393480529</v>
      </c>
      <c r="C7292" s="442">
        <f>hourly1!$F7293*유형화!$G$71/hourly1!$F$8763+유형화!$G$72*hourly1!$G7293/hourly1!$F$8763+유형화!$G$74*hourly1!I7293/hourly1!$I$8763</f>
        <v>1.2007233277186919</v>
      </c>
      <c r="D7292" s="14">
        <v>385.80745100000013</v>
      </c>
      <c r="E7292" s="14">
        <v>18.184553000000001</v>
      </c>
      <c r="F7292" s="1">
        <v>831825</v>
      </c>
      <c r="G7292" s="15">
        <f t="shared" si="226"/>
        <v>0.44147848380358556</v>
      </c>
      <c r="H7292" s="15">
        <f t="shared" si="227"/>
        <v>0.63722588630046129</v>
      </c>
    </row>
    <row r="7293" spans="1:8">
      <c r="A7293" s="1">
        <v>7292</v>
      </c>
      <c r="B7293" s="444">
        <f>유형화!$F$71*hourly1!B7294/hourly1!$B$8763+유형화!$F$72*hourly1!C7294/hourly1!$C$8763+유형화!$F$73*hourly1!D7294/hourly1!$D$8763+유형화!$F$74*hourly1!E7294/hourly1!$E$8763</f>
        <v>128.20787015651538</v>
      </c>
      <c r="C7293" s="442">
        <f>hourly1!$F7294*유형화!$G$71/hourly1!$F$8763+유형화!$G$72*hourly1!$G7294/hourly1!$F$8763+유형화!$G$74*hourly1!I7294/hourly1!$I$8763</f>
        <v>1.1993986915285486</v>
      </c>
      <c r="D7293" s="14">
        <v>394.64408500000002</v>
      </c>
      <c r="E7293" s="14">
        <v>21.020799999999991</v>
      </c>
      <c r="F7293" s="1">
        <v>855489</v>
      </c>
      <c r="G7293" s="15">
        <f t="shared" si="226"/>
        <v>0.45159022158919709</v>
      </c>
      <c r="H7293" s="15">
        <f t="shared" si="227"/>
        <v>0.64663034343569659</v>
      </c>
    </row>
    <row r="7294" spans="1:8">
      <c r="A7294" s="1">
        <v>7293</v>
      </c>
      <c r="B7294" s="444">
        <f>유형화!$F$71*hourly1!B7295/hourly1!$B$8763+유형화!$F$72*hourly1!C7295/hourly1!$C$8763+유형화!$F$73*hourly1!D7295/hourly1!$D$8763+유형화!$F$74*hourly1!E7295/hourly1!$E$8763</f>
        <v>65.827170099917936</v>
      </c>
      <c r="C7294" s="442">
        <f>hourly1!$F7295*유형화!$G$71/hourly1!$F$8763+유형화!$G$72*hourly1!$G7295/hourly1!$F$8763+유형화!$G$74*hourly1!I7295/hourly1!$I$8763</f>
        <v>2.2799232387939967</v>
      </c>
      <c r="D7294" s="14">
        <v>396.14343300000002</v>
      </c>
      <c r="E7294" s="14">
        <v>22.06757600000001</v>
      </c>
      <c r="F7294" s="1">
        <v>851976</v>
      </c>
      <c r="G7294" s="15">
        <f t="shared" si="226"/>
        <v>0.45330592168782979</v>
      </c>
      <c r="H7294" s="15">
        <f t="shared" si="227"/>
        <v>0.64821119311103936</v>
      </c>
    </row>
    <row r="7295" spans="1:8">
      <c r="A7295" s="1">
        <v>7294</v>
      </c>
      <c r="B7295" s="444">
        <f>유형화!$F$71*hourly1!B7296/hourly1!$B$8763+유형화!$F$72*hourly1!C7296/hourly1!$C$8763+유형화!$F$73*hourly1!D7296/hourly1!$D$8763+유형화!$F$74*hourly1!E7296/hourly1!$E$8763</f>
        <v>64.494616795774746</v>
      </c>
      <c r="C7295" s="442">
        <f>hourly1!$F7296*유형화!$G$71/hourly1!$F$8763+유형화!$G$72*hourly1!$G7296/hourly1!$F$8763+유형화!$G$74*hourly1!I7296/hourly1!$I$8763</f>
        <v>0.460179256386964</v>
      </c>
      <c r="D7295" s="14">
        <v>342.24700999999999</v>
      </c>
      <c r="E7295" s="14">
        <v>17.374051999999999</v>
      </c>
      <c r="F7295" s="1">
        <v>911384</v>
      </c>
      <c r="G7295" s="15">
        <f t="shared" si="226"/>
        <v>0.39163238208458168</v>
      </c>
      <c r="H7295" s="15">
        <f t="shared" si="227"/>
        <v>0.5885687871415517</v>
      </c>
    </row>
    <row r="7296" spans="1:8">
      <c r="A7296" s="1">
        <v>7295</v>
      </c>
      <c r="B7296" s="444">
        <f>유형화!$F$71*hourly1!B7297/hourly1!$B$8763+유형화!$F$72*hourly1!C7297/hourly1!$C$8763+유형화!$F$73*hourly1!D7297/hourly1!$D$8763+유형화!$F$74*hourly1!E7297/hourly1!$E$8763</f>
        <v>63.104255925714121</v>
      </c>
      <c r="C7296" s="442">
        <f>hourly1!$F7297*유형화!$G$71/hourly1!$F$8763+유형화!$G$72*hourly1!$G7297/hourly1!$F$8763+유형화!$G$74*hourly1!I7297/hourly1!$I$8763</f>
        <v>0.35326287927871264</v>
      </c>
      <c r="D7296" s="14">
        <v>325.13538799999998</v>
      </c>
      <c r="E7296" s="14">
        <v>10.008092</v>
      </c>
      <c r="F7296" s="1">
        <v>987159</v>
      </c>
      <c r="G7296" s="15">
        <f t="shared" si="226"/>
        <v>0.37205159660104764</v>
      </c>
      <c r="H7296" s="15">
        <f t="shared" si="227"/>
        <v>0.56834015913504432</v>
      </c>
    </row>
    <row r="7297" spans="1:8">
      <c r="A7297" s="1">
        <v>7296</v>
      </c>
      <c r="B7297" s="444">
        <f>유형화!$F$71*hourly1!B7298/hourly1!$B$8763+유형화!$F$72*hourly1!C7298/hourly1!$C$8763+유형화!$F$73*hourly1!D7298/hourly1!$D$8763+유형화!$F$74*hourly1!E7298/hourly1!$E$8763</f>
        <v>61.456405553599637</v>
      </c>
      <c r="C7297" s="442">
        <f>hourly1!$F7298*유형화!$G$71/hourly1!$F$8763+유형화!$G$72*hourly1!$G7298/hourly1!$F$8763+유형화!$G$74*hourly1!I7298/hourly1!$I$8763</f>
        <v>0.32133772924010112</v>
      </c>
      <c r="D7297" s="14">
        <v>350.83826499999998</v>
      </c>
      <c r="E7297" s="14">
        <v>2.6351999999999989</v>
      </c>
      <c r="F7297" s="1">
        <v>998311</v>
      </c>
      <c r="G7297" s="15">
        <f t="shared" si="226"/>
        <v>0.40146333330529821</v>
      </c>
      <c r="H7297" s="15">
        <f t="shared" si="227"/>
        <v>0.5984800844674788</v>
      </c>
    </row>
    <row r="7298" spans="1:8">
      <c r="A7298" s="1">
        <v>7297</v>
      </c>
      <c r="B7298" s="444">
        <f>유형화!$F$71*hourly1!B7299/hourly1!$B$8763+유형화!$F$72*hourly1!C7299/hourly1!$C$8763+유형화!$F$73*hourly1!D7299/hourly1!$D$8763+유형화!$F$74*hourly1!E7299/hourly1!$E$8763</f>
        <v>61.604305924251967</v>
      </c>
      <c r="C7298" s="442">
        <f>hourly1!$F7299*유형화!$G$71/hourly1!$F$8763+유형화!$G$72*hourly1!$G7299/hourly1!$F$8763+유형화!$G$74*hourly1!I7299/hourly1!$I$8763</f>
        <v>0.26361362708433461</v>
      </c>
      <c r="D7298" s="14">
        <v>342.68115599999999</v>
      </c>
      <c r="E7298" s="14">
        <v>0.20011999999999999</v>
      </c>
      <c r="F7298" s="1">
        <v>904167</v>
      </c>
      <c r="G7298" s="15">
        <f t="shared" ref="G7298:G7361" si="228">D7298/$I$1</f>
        <v>0.39212917424692229</v>
      </c>
      <c r="H7298" s="15">
        <f t="shared" ref="H7298:H7361" si="229">G7298/(1-$H$1*(1-G7298))</f>
        <v>0.58907350214484744</v>
      </c>
    </row>
    <row r="7299" spans="1:8">
      <c r="A7299" s="1">
        <v>7298</v>
      </c>
      <c r="B7299" s="444">
        <f>유형화!$F$71*hourly1!B7300/hourly1!$B$8763+유형화!$F$72*hourly1!C7300/hourly1!$C$8763+유형화!$F$73*hourly1!D7300/hourly1!$D$8763+유형화!$F$74*hourly1!E7300/hourly1!$E$8763</f>
        <v>61.518292507865034</v>
      </c>
      <c r="C7299" s="442">
        <f>hourly1!$F7300*유형화!$G$71/hourly1!$F$8763+유형화!$G$72*hourly1!$G7300/hourly1!$F$8763+유형화!$G$74*hourly1!I7300/hourly1!$I$8763</f>
        <v>0.24435824410946869</v>
      </c>
      <c r="D7299" s="14">
        <v>339.15317900000002</v>
      </c>
      <c r="E7299" s="14">
        <v>0.65556000000000003</v>
      </c>
      <c r="F7299" s="1">
        <v>771230</v>
      </c>
      <c r="G7299" s="15">
        <f t="shared" si="228"/>
        <v>0.38809211914905711</v>
      </c>
      <c r="H7299" s="15">
        <f t="shared" si="229"/>
        <v>0.58496002688891613</v>
      </c>
    </row>
    <row r="7300" spans="1:8">
      <c r="A7300" s="1">
        <v>7299</v>
      </c>
      <c r="B7300" s="444">
        <f>유형화!$F$71*hourly1!B7301/hourly1!$B$8763+유형화!$F$72*hourly1!C7301/hourly1!$C$8763+유형화!$F$73*hourly1!D7301/hourly1!$D$8763+유형화!$F$74*hourly1!E7301/hourly1!$E$8763</f>
        <v>61.675307480069335</v>
      </c>
      <c r="C7300" s="442">
        <f>hourly1!$F7301*유형화!$G$71/hourly1!$F$8763+유형화!$G$72*hourly1!$G7301/hourly1!$F$8763+유형화!$G$74*hourly1!I7301/hourly1!$I$8763</f>
        <v>0.2405126759671562</v>
      </c>
      <c r="D7300" s="14">
        <v>357.45424400000002</v>
      </c>
      <c r="E7300" s="14">
        <v>0.50299999999999989</v>
      </c>
      <c r="F7300" s="1">
        <v>614064</v>
      </c>
      <c r="G7300" s="15">
        <f t="shared" si="228"/>
        <v>0.40903398122883033</v>
      </c>
      <c r="H7300" s="15">
        <f t="shared" si="229"/>
        <v>0.60600437840348209</v>
      </c>
    </row>
    <row r="7301" spans="1:8">
      <c r="A7301" s="1">
        <v>7300</v>
      </c>
      <c r="B7301" s="444">
        <f>유형화!$F$71*hourly1!B7302/hourly1!$B$8763+유형화!$F$72*hourly1!C7302/hourly1!$C$8763+유형화!$F$73*hourly1!D7302/hourly1!$D$8763+유형화!$F$74*hourly1!E7302/hourly1!$E$8763</f>
        <v>61.736364850497388</v>
      </c>
      <c r="C7301" s="442">
        <f>hourly1!$F7302*유형화!$G$71/hourly1!$F$8763+유형화!$G$72*hourly1!$G7302/hourly1!$F$8763+유형화!$G$74*hourly1!I7302/hourly1!$I$8763</f>
        <v>0.24057452383061093</v>
      </c>
      <c r="D7301" s="14">
        <v>367.10276699999997</v>
      </c>
      <c r="E7301" s="14">
        <v>0</v>
      </c>
      <c r="F7301" s="1">
        <v>490456</v>
      </c>
      <c r="G7301" s="15">
        <f t="shared" si="228"/>
        <v>0.42007476152984113</v>
      </c>
      <c r="H7301" s="15">
        <f t="shared" si="229"/>
        <v>0.61681262688583693</v>
      </c>
    </row>
    <row r="7302" spans="1:8">
      <c r="A7302" s="1">
        <v>7301</v>
      </c>
      <c r="B7302" s="444">
        <f>유형화!$F$71*hourly1!B7303/hourly1!$B$8763+유형화!$F$72*hourly1!C7303/hourly1!$C$8763+유형화!$F$73*hourly1!D7303/hourly1!$D$8763+유형화!$F$74*hourly1!E7303/hourly1!$E$8763</f>
        <v>61.806828980263617</v>
      </c>
      <c r="C7302" s="442">
        <f>hourly1!$F7303*유형화!$G$71/hourly1!$F$8763+유형화!$G$72*hourly1!$G7303/hourly1!$F$8763+유형화!$G$74*hourly1!I7303/hourly1!$I$8763</f>
        <v>0.2379939441366119</v>
      </c>
      <c r="D7302" s="14">
        <v>379.23178699999988</v>
      </c>
      <c r="E7302" s="14">
        <v>0</v>
      </c>
      <c r="F7302" s="1">
        <v>563889</v>
      </c>
      <c r="G7302" s="15">
        <f t="shared" si="228"/>
        <v>0.43395396823189969</v>
      </c>
      <c r="H7302" s="15">
        <f t="shared" si="229"/>
        <v>0.63012911501148861</v>
      </c>
    </row>
    <row r="7303" spans="1:8">
      <c r="A7303" s="1">
        <v>7302</v>
      </c>
      <c r="B7303" s="444">
        <f>유형화!$F$71*hourly1!B7304/hourly1!$B$8763+유형화!$F$72*hourly1!C7304/hourly1!$C$8763+유형화!$F$73*hourly1!D7304/hourly1!$D$8763+유형화!$F$74*hourly1!E7304/hourly1!$E$8763</f>
        <v>63.739619759186141</v>
      </c>
      <c r="C7303" s="442">
        <f>hourly1!$F7304*유형화!$G$71/hourly1!$F$8763+유형화!$G$72*hourly1!$G7304/hourly1!$F$8763+유형화!$G$74*hourly1!I7304/hourly1!$I$8763</f>
        <v>0.42308577619357801</v>
      </c>
      <c r="D7303" s="14">
        <v>389.16534300000001</v>
      </c>
      <c r="E7303" s="14">
        <v>0</v>
      </c>
      <c r="F7303" s="1">
        <v>886271</v>
      </c>
      <c r="G7303" s="15">
        <f t="shared" si="228"/>
        <v>0.44532091106903549</v>
      </c>
      <c r="H7303" s="15">
        <f t="shared" si="229"/>
        <v>0.64081728121153225</v>
      </c>
    </row>
    <row r="7304" spans="1:8">
      <c r="A7304" s="1">
        <v>7303</v>
      </c>
      <c r="B7304" s="444">
        <f>유형화!$F$71*hourly1!B7305/hourly1!$B$8763+유형화!$F$72*hourly1!C7305/hourly1!$C$8763+유형화!$F$73*hourly1!D7305/hourly1!$D$8763+유형화!$F$74*hourly1!E7305/hourly1!$E$8763</f>
        <v>75.180864276978653</v>
      </c>
      <c r="C7304" s="442">
        <f>hourly1!$F7305*유형화!$G$71/hourly1!$F$8763+유형화!$G$72*hourly1!$G7305/hourly1!$F$8763+유형화!$G$74*hourly1!I7305/hourly1!$I$8763</f>
        <v>4.874512003524317</v>
      </c>
      <c r="D7304" s="14">
        <v>396.41280499999999</v>
      </c>
      <c r="E7304" s="14">
        <v>0.52892299999999992</v>
      </c>
      <c r="F7304" s="1">
        <v>911499</v>
      </c>
      <c r="G7304" s="15">
        <f t="shared" si="228"/>
        <v>0.45361416338153188</v>
      </c>
      <c r="H7304" s="15">
        <f t="shared" si="229"/>
        <v>0.64849475567318093</v>
      </c>
    </row>
    <row r="7305" spans="1:8">
      <c r="A7305" s="1">
        <v>7304</v>
      </c>
      <c r="B7305" s="444">
        <f>유형화!$F$71*hourly1!B7306/hourly1!$B$8763+유형화!$F$72*hourly1!C7306/hourly1!$C$8763+유형화!$F$73*hourly1!D7306/hourly1!$D$8763+유형화!$F$74*hourly1!E7306/hourly1!$E$8763</f>
        <v>172.93646343022607</v>
      </c>
      <c r="C7305" s="442">
        <f>hourly1!$F7306*유형화!$G$71/hourly1!$F$8763+유형화!$G$72*hourly1!$G7306/hourly1!$F$8763+유형화!$G$74*hourly1!I7306/hourly1!$I$8763</f>
        <v>5.1530997967217793</v>
      </c>
      <c r="D7305" s="14">
        <v>383.00632800000011</v>
      </c>
      <c r="E7305" s="14">
        <v>74.945908000000017</v>
      </c>
      <c r="F7305" s="1">
        <v>879068</v>
      </c>
      <c r="G7305" s="15">
        <f t="shared" si="228"/>
        <v>0.43827316588714293</v>
      </c>
      <c r="H7305" s="15">
        <f t="shared" si="229"/>
        <v>0.63421317255027987</v>
      </c>
    </row>
    <row r="7306" spans="1:8">
      <c r="A7306" s="1">
        <v>7305</v>
      </c>
      <c r="B7306" s="444">
        <f>유형화!$F$71*hourly1!B7307/hourly1!$B$8763+유형화!$F$72*hourly1!C7307/hourly1!$C$8763+유형화!$F$73*hourly1!D7307/hourly1!$D$8763+유형화!$F$74*hourly1!E7307/hourly1!$E$8763</f>
        <v>277.67273830111304</v>
      </c>
      <c r="C7306" s="442">
        <f>hourly1!$F7307*유형화!$G$71/hourly1!$F$8763+유형화!$G$72*hourly1!$G7307/hourly1!$F$8763+유형화!$G$74*hourly1!I7307/hourly1!$I$8763</f>
        <v>4.7922345440350211</v>
      </c>
      <c r="D7306" s="14">
        <v>348.18164899999988</v>
      </c>
      <c r="E7306" s="14">
        <v>392.9824059999998</v>
      </c>
      <c r="F7306" s="1">
        <v>861223</v>
      </c>
      <c r="G7306" s="15">
        <f t="shared" si="228"/>
        <v>0.39842337438099945</v>
      </c>
      <c r="H7306" s="15">
        <f t="shared" si="229"/>
        <v>0.5954323881457354</v>
      </c>
    </row>
    <row r="7307" spans="1:8">
      <c r="A7307" s="1">
        <v>7306</v>
      </c>
      <c r="B7307" s="444">
        <f>유형화!$F$71*hourly1!B7308/hourly1!$B$8763+유형화!$F$72*hourly1!C7308/hourly1!$C$8763+유형화!$F$73*hourly1!D7308/hourly1!$D$8763+유형화!$F$74*hourly1!E7308/hourly1!$E$8763</f>
        <v>342.71174884039175</v>
      </c>
      <c r="C7307" s="442">
        <f>hourly1!$F7308*유형화!$G$71/hourly1!$F$8763+유형화!$G$72*hourly1!$G7308/hourly1!$F$8763+유형화!$G$74*hourly1!I7308/hourly1!$I$8763</f>
        <v>4.1609111920126436</v>
      </c>
      <c r="D7307" s="14">
        <v>323.97745200000003</v>
      </c>
      <c r="E7307" s="14">
        <v>698.84548699999857</v>
      </c>
      <c r="F7307" s="1">
        <v>862556</v>
      </c>
      <c r="G7307" s="15">
        <f t="shared" si="228"/>
        <v>0.37072657338468273</v>
      </c>
      <c r="H7307" s="15">
        <f t="shared" si="229"/>
        <v>0.56694722657037888</v>
      </c>
    </row>
    <row r="7308" spans="1:8">
      <c r="A7308" s="1">
        <v>7307</v>
      </c>
      <c r="B7308" s="444">
        <f>유형화!$F$71*hourly1!B7309/hourly1!$B$8763+유형화!$F$72*hourly1!C7309/hourly1!$C$8763+유형화!$F$73*hourly1!D7309/hourly1!$D$8763+유형화!$F$74*hourly1!E7309/hourly1!$E$8763</f>
        <v>407.3933152087551</v>
      </c>
      <c r="C7308" s="442">
        <f>hourly1!$F7309*유형화!$G$71/hourly1!$F$8763+유형화!$G$72*hourly1!$G7309/hourly1!$F$8763+유형화!$G$74*hourly1!I7309/hourly1!$I$8763</f>
        <v>3.6451914380773034</v>
      </c>
      <c r="D7308" s="14">
        <v>323.99012299999998</v>
      </c>
      <c r="E7308" s="14">
        <v>841.83589999999901</v>
      </c>
      <c r="F7308" s="1">
        <v>859912</v>
      </c>
      <c r="G7308" s="15">
        <f t="shared" si="228"/>
        <v>0.37074107277771867</v>
      </c>
      <c r="H7308" s="15">
        <f t="shared" si="229"/>
        <v>0.56696248587967624</v>
      </c>
    </row>
    <row r="7309" spans="1:8">
      <c r="A7309" s="1">
        <v>7308</v>
      </c>
      <c r="B7309" s="444">
        <f>유형화!$F$71*hourly1!B7310/hourly1!$B$8763+유형화!$F$72*hourly1!C7310/hourly1!$C$8763+유형화!$F$73*hourly1!D7310/hourly1!$D$8763+유형화!$F$74*hourly1!E7310/hourly1!$E$8763</f>
        <v>341.75388994438191</v>
      </c>
      <c r="C7309" s="442">
        <f>hourly1!$F7310*유형화!$G$71/hourly1!$F$8763+유형화!$G$72*hourly1!$G7310/hourly1!$F$8763+유형화!$G$74*hourly1!I7310/hourly1!$I$8763</f>
        <v>3.2236170885917179</v>
      </c>
      <c r="D7309" s="14">
        <v>325.60091799999998</v>
      </c>
      <c r="E7309" s="14">
        <v>910.03013000000033</v>
      </c>
      <c r="F7309" s="1">
        <v>873798</v>
      </c>
      <c r="G7309" s="15">
        <f t="shared" si="228"/>
        <v>0.37258430139467558</v>
      </c>
      <c r="H7309" s="15">
        <f t="shared" si="229"/>
        <v>0.56889929214370505</v>
      </c>
    </row>
    <row r="7310" spans="1:8">
      <c r="A7310" s="1">
        <v>7309</v>
      </c>
      <c r="B7310" s="444">
        <f>유형화!$F$71*hourly1!B7311/hourly1!$B$8763+유형화!$F$72*hourly1!C7311/hourly1!$C$8763+유형화!$F$73*hourly1!D7311/hourly1!$D$8763+유형화!$F$74*hourly1!E7311/hourly1!$E$8763</f>
        <v>199.55306425468828</v>
      </c>
      <c r="C7310" s="442">
        <f>hourly1!$F7311*유형화!$G$71/hourly1!$F$8763+유형화!$G$72*hourly1!$G7311/hourly1!$F$8763+유형화!$G$74*hourly1!I7311/hourly1!$I$8763</f>
        <v>1.9684005212180864</v>
      </c>
      <c r="D7310" s="14">
        <v>339.87424600000003</v>
      </c>
      <c r="E7310" s="14">
        <v>917.2434570000006</v>
      </c>
      <c r="F7310" s="1">
        <v>887102</v>
      </c>
      <c r="G7310" s="15">
        <f t="shared" si="228"/>
        <v>0.38891723428111508</v>
      </c>
      <c r="H7310" s="15">
        <f t="shared" si="229"/>
        <v>0.58580299827482107</v>
      </c>
    </row>
    <row r="7311" spans="1:8">
      <c r="A7311" s="1">
        <v>7310</v>
      </c>
      <c r="B7311" s="444">
        <f>유형화!$F$71*hourly1!B7312/hourly1!$B$8763+유형화!$F$72*hourly1!C7312/hourly1!$C$8763+유형화!$F$73*hourly1!D7312/hourly1!$D$8763+유형화!$F$74*hourly1!E7312/hourly1!$E$8763</f>
        <v>271.85903030308413</v>
      </c>
      <c r="C7311" s="442">
        <f>hourly1!$F7312*유형화!$G$71/hourly1!$F$8763+유형화!$G$72*hourly1!$G7312/hourly1!$F$8763+유형화!$G$74*hourly1!I7312/hourly1!$I$8763</f>
        <v>2.5352820663901081</v>
      </c>
      <c r="D7311" s="14">
        <v>341.77671499999991</v>
      </c>
      <c r="E7311" s="14">
        <v>930.61862599999984</v>
      </c>
      <c r="F7311" s="1">
        <v>880469</v>
      </c>
      <c r="G7311" s="15">
        <f t="shared" si="228"/>
        <v>0.39109422471358668</v>
      </c>
      <c r="H7311" s="15">
        <f t="shared" si="229"/>
        <v>0.58802157931417964</v>
      </c>
    </row>
    <row r="7312" spans="1:8">
      <c r="A7312" s="1">
        <v>7311</v>
      </c>
      <c r="B7312" s="444">
        <f>유형화!$F$71*hourly1!B7313/hourly1!$B$8763+유형화!$F$72*hourly1!C7313/hourly1!$C$8763+유형화!$F$73*hourly1!D7313/hourly1!$D$8763+유형화!$F$74*hourly1!E7313/hourly1!$E$8763</f>
        <v>398.57892699545511</v>
      </c>
      <c r="C7312" s="442">
        <f>hourly1!$F7313*유형화!$G$71/hourly1!$F$8763+유형화!$G$72*hourly1!$G7313/hourly1!$F$8763+유형화!$G$74*hourly1!I7313/hourly1!$I$8763</f>
        <v>2.5223960355192281</v>
      </c>
      <c r="D7312" s="14">
        <v>330.63784099999992</v>
      </c>
      <c r="E7312" s="14">
        <v>800.66125699999918</v>
      </c>
      <c r="F7312" s="1">
        <v>851923</v>
      </c>
      <c r="G7312" s="15">
        <f t="shared" si="228"/>
        <v>0.37834803955813417</v>
      </c>
      <c r="H7312" s="15">
        <f t="shared" si="229"/>
        <v>0.57491714228400037</v>
      </c>
    </row>
    <row r="7313" spans="1:8">
      <c r="A7313" s="1">
        <v>7312</v>
      </c>
      <c r="B7313" s="444">
        <f>유형화!$F$71*hourly1!B7314/hourly1!$B$8763+유형화!$F$72*hourly1!C7314/hourly1!$C$8763+유형화!$F$73*hourly1!D7314/hourly1!$D$8763+유형화!$F$74*hourly1!E7314/hourly1!$E$8763</f>
        <v>334.41336201781377</v>
      </c>
      <c r="C7313" s="442">
        <f>hourly1!$F7314*유형화!$G$71/hourly1!$F$8763+유형화!$G$72*hourly1!$G7314/hourly1!$F$8763+유형화!$G$74*hourly1!I7314/hourly1!$I$8763</f>
        <v>2.547117253984144</v>
      </c>
      <c r="D7313" s="14">
        <v>313.08758399999999</v>
      </c>
      <c r="E7313" s="14">
        <v>561.16502900000023</v>
      </c>
      <c r="F7313" s="1">
        <v>852424</v>
      </c>
      <c r="G7313" s="15">
        <f t="shared" si="228"/>
        <v>0.35826532516098991</v>
      </c>
      <c r="H7313" s="15">
        <f t="shared" si="229"/>
        <v>0.55369380934685841</v>
      </c>
    </row>
    <row r="7314" spans="1:8">
      <c r="A7314" s="1">
        <v>7313</v>
      </c>
      <c r="B7314" s="444">
        <f>유형화!$F$71*hourly1!B7315/hourly1!$B$8763+유형화!$F$72*hourly1!C7315/hourly1!$C$8763+유형화!$F$73*hourly1!D7315/hourly1!$D$8763+유형화!$F$74*hourly1!E7315/hourly1!$E$8763</f>
        <v>292.1752235738935</v>
      </c>
      <c r="C7314" s="442">
        <f>hourly1!$F7315*유형화!$G$71/hourly1!$F$8763+유형화!$G$72*hourly1!$G7315/hourly1!$F$8763+유형화!$G$74*hourly1!I7315/hourly1!$I$8763</f>
        <v>2.720859391952295</v>
      </c>
      <c r="D7314" s="14">
        <v>278.27979399999998</v>
      </c>
      <c r="E7314" s="14">
        <v>226.27437900000049</v>
      </c>
      <c r="F7314" s="1">
        <v>878919</v>
      </c>
      <c r="G7314" s="15">
        <f t="shared" si="228"/>
        <v>0.31843485969454249</v>
      </c>
      <c r="H7314" s="15">
        <f t="shared" si="229"/>
        <v>0.50938234801695836</v>
      </c>
    </row>
    <row r="7315" spans="1:8">
      <c r="A7315" s="1">
        <v>7314</v>
      </c>
      <c r="B7315" s="444">
        <f>유형화!$F$71*hourly1!B7316/hourly1!$B$8763+유형화!$F$72*hourly1!C7316/hourly1!$C$8763+유형화!$F$73*hourly1!D7316/hourly1!$D$8763+유형화!$F$74*hourly1!E7316/hourly1!$E$8763</f>
        <v>167.16808206520275</v>
      </c>
      <c r="C7315" s="442">
        <f>hourly1!$F7316*유형화!$G$71/hourly1!$F$8763+유형화!$G$72*hourly1!$G7316/hourly1!$F$8763+유형화!$G$74*hourly1!I7316/hourly1!$I$8763</f>
        <v>3.1791579271422163</v>
      </c>
      <c r="D7315" s="14">
        <v>258.51511599999998</v>
      </c>
      <c r="E7315" s="14">
        <v>21.115313000000022</v>
      </c>
      <c r="F7315" s="1">
        <v>850574</v>
      </c>
      <c r="G7315" s="15">
        <f t="shared" si="228"/>
        <v>0.29581818898564505</v>
      </c>
      <c r="H7315" s="15">
        <f t="shared" si="229"/>
        <v>0.48281081619447408</v>
      </c>
    </row>
    <row r="7316" spans="1:8">
      <c r="A7316" s="1">
        <v>7315</v>
      </c>
      <c r="B7316" s="444">
        <f>유형화!$F$71*hourly1!B7317/hourly1!$B$8763+유형화!$F$72*hourly1!C7317/hourly1!$C$8763+유형화!$F$73*hourly1!D7317/hourly1!$D$8763+유형화!$F$74*hourly1!E7317/hourly1!$E$8763</f>
        <v>120.63746339000747</v>
      </c>
      <c r="C7316" s="442">
        <f>hourly1!$F7317*유형화!$G$71/hourly1!$F$8763+유형화!$G$72*hourly1!$G7317/hourly1!$F$8763+유형화!$G$74*hourly1!I7317/hourly1!$I$8763</f>
        <v>2.3641209970318728</v>
      </c>
      <c r="D7316" s="14">
        <v>311.73132900000002</v>
      </c>
      <c r="E7316" s="14">
        <v>18.726027999999999</v>
      </c>
      <c r="F7316" s="1">
        <v>861589</v>
      </c>
      <c r="G7316" s="15">
        <f t="shared" si="228"/>
        <v>0.35671336601790166</v>
      </c>
      <c r="H7316" s="15">
        <f t="shared" si="229"/>
        <v>0.55202350398427957</v>
      </c>
    </row>
    <row r="7317" spans="1:8">
      <c r="A7317" s="1">
        <v>7316</v>
      </c>
      <c r="B7317" s="444">
        <f>유형화!$F$71*hourly1!B7318/hourly1!$B$8763+유형화!$F$72*hourly1!C7318/hourly1!$C$8763+유형화!$F$73*hourly1!D7318/hourly1!$D$8763+유형화!$F$74*hourly1!E7318/hourly1!$E$8763</f>
        <v>128.99095401632727</v>
      </c>
      <c r="C7317" s="442">
        <f>hourly1!$F7318*유형화!$G$71/hourly1!$F$8763+유형화!$G$72*hourly1!$G7318/hourly1!$F$8763+유형화!$G$74*hourly1!I7318/hourly1!$I$8763</f>
        <v>2.1398176195446679</v>
      </c>
      <c r="D7317" s="14">
        <v>329.81100099999998</v>
      </c>
      <c r="E7317" s="14">
        <v>20.529104</v>
      </c>
      <c r="F7317" s="1">
        <v>842414</v>
      </c>
      <c r="G7317" s="15">
        <f t="shared" si="228"/>
        <v>0.37740188865150454</v>
      </c>
      <c r="H7317" s="15">
        <f t="shared" si="229"/>
        <v>0.57393325801595785</v>
      </c>
    </row>
    <row r="7318" spans="1:8">
      <c r="A7318" s="1">
        <v>7317</v>
      </c>
      <c r="B7318" s="444">
        <f>유형화!$F$71*hourly1!B7319/hourly1!$B$8763+유형화!$F$72*hourly1!C7319/hourly1!$C$8763+유형화!$F$73*hourly1!D7319/hourly1!$D$8763+유형화!$F$74*hourly1!E7319/hourly1!$E$8763</f>
        <v>66.366323849576261</v>
      </c>
      <c r="C7318" s="442">
        <f>hourly1!$F7319*유형화!$G$71/hourly1!$F$8763+유형화!$G$72*hourly1!$G7319/hourly1!$F$8763+유형화!$G$74*hourly1!I7319/hourly1!$I$8763</f>
        <v>2.9927996398891947</v>
      </c>
      <c r="D7318" s="14">
        <v>310.29954300000003</v>
      </c>
      <c r="E7318" s="14">
        <v>21.063036</v>
      </c>
      <c r="F7318" s="1">
        <v>801357</v>
      </c>
      <c r="G7318" s="15">
        <f t="shared" si="228"/>
        <v>0.35507497694383688</v>
      </c>
      <c r="H7318" s="15">
        <f t="shared" si="229"/>
        <v>0.55025538300971033</v>
      </c>
    </row>
    <row r="7319" spans="1:8">
      <c r="A7319" s="1">
        <v>7318</v>
      </c>
      <c r="B7319" s="444">
        <f>유형화!$F$71*hourly1!B7320/hourly1!$B$8763+유형화!$F$72*hourly1!C7320/hourly1!$C$8763+유형화!$F$73*hourly1!D7320/hourly1!$D$8763+유형화!$F$74*hourly1!E7320/hourly1!$E$8763</f>
        <v>64.951584035356646</v>
      </c>
      <c r="C7319" s="442">
        <f>hourly1!$F7320*유형화!$G$71/hourly1!$F$8763+유형화!$G$72*hourly1!$G7320/hourly1!$F$8763+유형화!$G$74*hourly1!I7320/hourly1!$I$8763</f>
        <v>0.46034222835917571</v>
      </c>
      <c r="D7319" s="14">
        <v>249.77779200000001</v>
      </c>
      <c r="E7319" s="14">
        <v>13.950716</v>
      </c>
      <c r="F7319" s="1">
        <v>868230</v>
      </c>
      <c r="G7319" s="15">
        <f t="shared" si="228"/>
        <v>0.2858200913801619</v>
      </c>
      <c r="H7319" s="15">
        <f t="shared" si="229"/>
        <v>0.47071738637178612</v>
      </c>
    </row>
    <row r="7320" spans="1:8">
      <c r="A7320" s="1">
        <v>7319</v>
      </c>
      <c r="B7320" s="444">
        <f>유형화!$F$71*hourly1!B7321/hourly1!$B$8763+유형화!$F$72*hourly1!C7321/hourly1!$C$8763+유형화!$F$73*hourly1!D7321/hourly1!$D$8763+유형화!$F$74*hourly1!E7321/hourly1!$E$8763</f>
        <v>63.30830469460922</v>
      </c>
      <c r="C7320" s="442">
        <f>hourly1!$F7321*유형화!$G$71/hourly1!$F$8763+유형화!$G$72*hourly1!$G7321/hourly1!$F$8763+유형화!$G$74*hourly1!I7321/hourly1!$I$8763</f>
        <v>0.3533353203203603</v>
      </c>
      <c r="D7320" s="14">
        <v>177.51668900000001</v>
      </c>
      <c r="E7320" s="14">
        <v>7.1675359999999984</v>
      </c>
      <c r="F7320" s="1">
        <v>880560</v>
      </c>
      <c r="G7320" s="15">
        <f t="shared" si="228"/>
        <v>0.20313189521462252</v>
      </c>
      <c r="H7320" s="15">
        <f t="shared" si="229"/>
        <v>0.36162318563588974</v>
      </c>
    </row>
    <row r="7321" spans="1:8">
      <c r="A7321" s="1">
        <v>7320</v>
      </c>
      <c r="B7321" s="444">
        <f>유형화!$F$71*hourly1!B7322/hourly1!$B$8763+유형화!$F$72*hourly1!C7322/hourly1!$C$8763+유형화!$F$73*hourly1!D7322/hourly1!$D$8763+유형화!$F$74*hourly1!E7322/hourly1!$E$8763</f>
        <v>61.513563879992212</v>
      </c>
      <c r="C7321" s="442">
        <f>hourly1!$F7322*유형화!$G$71/hourly1!$F$8763+유형화!$G$72*hourly1!$G7322/hourly1!$F$8763+유형화!$G$74*hourly1!I7322/hourly1!$I$8763</f>
        <v>0.32138034641083552</v>
      </c>
      <c r="D7321" s="14">
        <v>165.06345300000001</v>
      </c>
      <c r="E7321" s="14">
        <v>1.22584</v>
      </c>
      <c r="F7321" s="1">
        <v>351988</v>
      </c>
      <c r="G7321" s="15">
        <f t="shared" si="228"/>
        <v>0.18888168896931021</v>
      </c>
      <c r="H7321" s="15">
        <f t="shared" si="229"/>
        <v>0.34101250837990743</v>
      </c>
    </row>
    <row r="7322" spans="1:8">
      <c r="A7322" s="1">
        <v>7321</v>
      </c>
      <c r="B7322" s="444">
        <f>유형화!$F$71*hourly1!B7323/hourly1!$B$8763+유형화!$F$72*hourly1!C7323/hourly1!$C$8763+유형화!$F$73*hourly1!D7323/hourly1!$D$8763+유형화!$F$74*hourly1!E7323/hourly1!$E$8763</f>
        <v>61.665475108153757</v>
      </c>
      <c r="C7322" s="442">
        <f>hourly1!$F7323*유형화!$G$71/hourly1!$F$8763+유형화!$G$72*hourly1!$G7323/hourly1!$F$8763+유형화!$G$74*hourly1!I7323/hourly1!$I$8763</f>
        <v>0.26217491051364267</v>
      </c>
      <c r="D7322" s="14">
        <v>157.479716</v>
      </c>
      <c r="E7322" s="14">
        <v>0.18048</v>
      </c>
      <c r="F7322" s="1">
        <v>840231</v>
      </c>
      <c r="G7322" s="15">
        <f t="shared" si="228"/>
        <v>0.18020363803056574</v>
      </c>
      <c r="H7322" s="15">
        <f t="shared" si="229"/>
        <v>0.32817282763751887</v>
      </c>
    </row>
    <row r="7323" spans="1:8">
      <c r="A7323" s="1">
        <v>7322</v>
      </c>
      <c r="B7323" s="444">
        <f>유형화!$F$71*hourly1!B7324/hourly1!$B$8763+유형화!$F$72*hourly1!C7324/hourly1!$C$8763+유형화!$F$73*hourly1!D7324/hourly1!$D$8763+유형화!$F$74*hourly1!E7324/hourly1!$E$8763</f>
        <v>61.484593369637878</v>
      </c>
      <c r="C7323" s="442">
        <f>hourly1!$F7324*유형화!$G$71/hourly1!$F$8763+유형화!$G$72*hourly1!$G7324/hourly1!$F$8763+유형화!$G$74*hourly1!I7324/hourly1!$I$8763</f>
        <v>0.26655958994003409</v>
      </c>
      <c r="D7323" s="14">
        <v>139.215361</v>
      </c>
      <c r="E7323" s="14">
        <v>0.66047999999999996</v>
      </c>
      <c r="F7323" s="1">
        <v>719311</v>
      </c>
      <c r="G7323" s="15">
        <f t="shared" si="228"/>
        <v>0.1593037831103184</v>
      </c>
      <c r="H7323" s="15">
        <f t="shared" si="229"/>
        <v>0.29631458676821615</v>
      </c>
    </row>
    <row r="7324" spans="1:8">
      <c r="A7324" s="1">
        <v>7323</v>
      </c>
      <c r="B7324" s="444">
        <f>유형화!$F$71*hourly1!B7325/hourly1!$B$8763+유형화!$F$72*hourly1!C7325/hourly1!$C$8763+유형화!$F$73*hourly1!D7325/hourly1!$D$8763+유형화!$F$74*hourly1!E7325/hourly1!$E$8763</f>
        <v>61.369356960859164</v>
      </c>
      <c r="C7324" s="442">
        <f>hourly1!$F7325*유형화!$G$71/hourly1!$F$8763+유형화!$G$72*hourly1!$G7325/hourly1!$F$8763+유형화!$G$74*hourly1!I7325/hourly1!$I$8763</f>
        <v>0.24953847121821543</v>
      </c>
      <c r="D7324" s="14">
        <v>144.338593</v>
      </c>
      <c r="E7324" s="14">
        <v>0.46848000000000001</v>
      </c>
      <c r="F7324" s="1">
        <v>609620</v>
      </c>
      <c r="G7324" s="15">
        <f t="shared" si="228"/>
        <v>0.16516628444270975</v>
      </c>
      <c r="H7324" s="15">
        <f t="shared" si="229"/>
        <v>0.3053876186356419</v>
      </c>
    </row>
    <row r="7325" spans="1:8">
      <c r="A7325" s="1">
        <v>7324</v>
      </c>
      <c r="B7325" s="444">
        <f>유형화!$F$71*hourly1!B7326/hourly1!$B$8763+유형화!$F$72*hourly1!C7326/hourly1!$C$8763+유형화!$F$73*hourly1!D7326/hourly1!$D$8763+유형화!$F$74*hourly1!E7326/hourly1!$E$8763</f>
        <v>61.395138983769122</v>
      </c>
      <c r="C7325" s="442">
        <f>hourly1!$F7326*유형화!$G$71/hourly1!$F$8763+유형화!$G$72*hourly1!$G7326/hourly1!$F$8763+유형화!$G$74*hourly1!I7326/hourly1!$I$8763</f>
        <v>0.23779153294712396</v>
      </c>
      <c r="D7325" s="14">
        <v>135.23173600000001</v>
      </c>
      <c r="E7325" s="14">
        <v>8.0000000000000007E-5</v>
      </c>
      <c r="F7325" s="1">
        <v>508415</v>
      </c>
      <c r="G7325" s="15">
        <f t="shared" si="228"/>
        <v>0.15474533116626291</v>
      </c>
      <c r="H7325" s="15">
        <f t="shared" si="229"/>
        <v>0.289184187905074</v>
      </c>
    </row>
    <row r="7326" spans="1:8">
      <c r="A7326" s="1">
        <v>7325</v>
      </c>
      <c r="B7326" s="444">
        <f>유형화!$F$71*hourly1!B7327/hourly1!$B$8763+유형화!$F$72*hourly1!C7327/hourly1!$C$8763+유형화!$F$73*hourly1!D7327/hourly1!$D$8763+유형화!$F$74*hourly1!E7327/hourly1!$E$8763</f>
        <v>61.333309739683713</v>
      </c>
      <c r="C7326" s="442">
        <f>hourly1!$F7327*유형화!$G$71/hourly1!$F$8763+유형화!$G$72*hourly1!$G7327/hourly1!$F$8763+유형화!$G$74*hourly1!I7327/hourly1!$I$8763</f>
        <v>0.2378055485367343</v>
      </c>
      <c r="D7326" s="14">
        <v>95.688429999999997</v>
      </c>
      <c r="E7326" s="14">
        <v>0</v>
      </c>
      <c r="F7326" s="1">
        <v>567199</v>
      </c>
      <c r="G7326" s="15">
        <f t="shared" si="228"/>
        <v>0.10949602679898869</v>
      </c>
      <c r="H7326" s="15">
        <f t="shared" si="229"/>
        <v>0.21460433292248052</v>
      </c>
    </row>
    <row r="7327" spans="1:8">
      <c r="A7327" s="1">
        <v>7326</v>
      </c>
      <c r="B7327" s="444">
        <f>유형화!$F$71*hourly1!B7328/hourly1!$B$8763+유형화!$F$72*hourly1!C7328/hourly1!$C$8763+유형화!$F$73*hourly1!D7328/hourly1!$D$8763+유형화!$F$74*hourly1!E7328/hourly1!$E$8763</f>
        <v>63.188159313645222</v>
      </c>
      <c r="C7327" s="442">
        <f>hourly1!$F7328*유형화!$G$71/hourly1!$F$8763+유형화!$G$72*hourly1!$G7328/hourly1!$F$8763+유형화!$G$74*hourly1!I7328/hourly1!$I$8763</f>
        <v>0.27543080627544969</v>
      </c>
      <c r="D7327" s="14">
        <v>60.864348000000021</v>
      </c>
      <c r="E7327" s="14">
        <v>1.6799999999999999E-2</v>
      </c>
      <c r="F7327" s="1">
        <v>859894</v>
      </c>
      <c r="G7327" s="15">
        <f t="shared" si="228"/>
        <v>6.9646918438425381E-2</v>
      </c>
      <c r="H7327" s="15">
        <f t="shared" si="229"/>
        <v>0.14262971626621454</v>
      </c>
    </row>
    <row r="7328" spans="1:8">
      <c r="A7328" s="1">
        <v>7327</v>
      </c>
      <c r="B7328" s="444">
        <f>유형화!$F$71*hourly1!B7329/hourly1!$B$8763+유형화!$F$72*hourly1!C7329/hourly1!$C$8763+유형화!$F$73*hourly1!D7329/hourly1!$D$8763+유형화!$F$74*hourly1!E7329/hourly1!$E$8763</f>
        <v>74.73184300780396</v>
      </c>
      <c r="C7328" s="442">
        <f>hourly1!$F7329*유형화!$G$71/hourly1!$F$8763+유형화!$G$72*hourly1!$G7329/hourly1!$F$8763+유형화!$G$74*hourly1!I7329/hourly1!$I$8763</f>
        <v>4.1543802531981999</v>
      </c>
      <c r="D7328" s="14">
        <v>60.027228000000008</v>
      </c>
      <c r="E7328" s="14">
        <v>0.35420199999999991</v>
      </c>
      <c r="F7328" s="1">
        <v>905923</v>
      </c>
      <c r="G7328" s="15">
        <f t="shared" si="228"/>
        <v>6.8689004153971445E-2</v>
      </c>
      <c r="H7328" s="15">
        <f t="shared" si="229"/>
        <v>0.14081994278810583</v>
      </c>
    </row>
    <row r="7329" spans="1:8">
      <c r="A7329" s="1">
        <v>7328</v>
      </c>
      <c r="B7329" s="444">
        <f>유형화!$F$71*hourly1!B7330/hourly1!$B$8763+유형화!$F$72*hourly1!C7330/hourly1!$C$8763+유형화!$F$73*hourly1!D7330/hourly1!$D$8763+유형화!$F$74*hourly1!E7330/hourly1!$E$8763</f>
        <v>111.94573383250732</v>
      </c>
      <c r="C7329" s="442">
        <f>hourly1!$F7330*유형화!$G$71/hourly1!$F$8763+유형화!$G$72*hourly1!$G7330/hourly1!$F$8763+유형화!$G$74*hourly1!I7330/hourly1!$I$8763</f>
        <v>4.737336375877411</v>
      </c>
      <c r="D7329" s="14">
        <v>37.239213999999997</v>
      </c>
      <c r="E7329" s="14">
        <v>63.589523000000042</v>
      </c>
      <c r="F7329" s="1">
        <v>870209</v>
      </c>
      <c r="G7329" s="15">
        <f t="shared" si="228"/>
        <v>4.261273775854902E-2</v>
      </c>
      <c r="H7329" s="15">
        <f t="shared" si="229"/>
        <v>9.0007196817019672E-2</v>
      </c>
    </row>
    <row r="7330" spans="1:8">
      <c r="A7330" s="1">
        <v>7329</v>
      </c>
      <c r="B7330" s="444">
        <f>유형화!$F$71*hourly1!B7331/hourly1!$B$8763+유형화!$F$72*hourly1!C7331/hourly1!$C$8763+유형화!$F$73*hourly1!D7331/hourly1!$D$8763+유형화!$F$74*hourly1!E7331/hourly1!$E$8763</f>
        <v>113.16130028155166</v>
      </c>
      <c r="C7330" s="442">
        <f>hourly1!$F7331*유형화!$G$71/hourly1!$F$8763+유형화!$G$72*hourly1!$G7331/hourly1!$F$8763+유형화!$G$74*hourly1!I7331/hourly1!$I$8763</f>
        <v>4.6725167185094705</v>
      </c>
      <c r="D7330" s="14">
        <v>17.720483000000002</v>
      </c>
      <c r="E7330" s="14">
        <v>302.88059099999981</v>
      </c>
      <c r="F7330" s="1">
        <v>877449</v>
      </c>
      <c r="G7330" s="15">
        <f t="shared" si="228"/>
        <v>2.0277503575500441E-2</v>
      </c>
      <c r="H7330" s="15">
        <f t="shared" si="229"/>
        <v>4.3971350025449114E-2</v>
      </c>
    </row>
    <row r="7331" spans="1:8">
      <c r="A7331" s="1">
        <v>7330</v>
      </c>
      <c r="B7331" s="444">
        <f>유형화!$F$71*hourly1!B7332/hourly1!$B$8763+유형화!$F$72*hourly1!C7332/hourly1!$C$8763+유형화!$F$73*hourly1!D7332/hourly1!$D$8763+유형화!$F$74*hourly1!E7332/hourly1!$E$8763</f>
        <v>116.61496438359826</v>
      </c>
      <c r="C7331" s="442">
        <f>hourly1!$F7332*유형화!$G$71/hourly1!$F$8763+유형화!$G$72*hourly1!$G7332/hourly1!$F$8763+유형화!$G$74*hourly1!I7332/hourly1!$I$8763</f>
        <v>4.3110179122807359</v>
      </c>
      <c r="D7331" s="14">
        <v>9.2921750000000003</v>
      </c>
      <c r="E7331" s="14">
        <v>572.78377899999964</v>
      </c>
      <c r="F7331" s="1">
        <v>833980</v>
      </c>
      <c r="G7331" s="15">
        <f t="shared" si="228"/>
        <v>1.0633012191974441E-2</v>
      </c>
      <c r="H7331" s="15">
        <f t="shared" si="229"/>
        <v>2.3325776435774596E-2</v>
      </c>
    </row>
    <row r="7332" spans="1:8">
      <c r="A7332" s="1">
        <v>7331</v>
      </c>
      <c r="B7332" s="444">
        <f>유형화!$F$71*hourly1!B7333/hourly1!$B$8763+유형화!$F$72*hourly1!C7333/hourly1!$C$8763+유형화!$F$73*hourly1!D7333/hourly1!$D$8763+유형화!$F$74*hourly1!E7333/hourly1!$E$8763</f>
        <v>119.29502177928575</v>
      </c>
      <c r="C7332" s="442">
        <f>hourly1!$F7333*유형화!$G$71/hourly1!$F$8763+유형화!$G$72*hourly1!$G7333/hourly1!$F$8763+유형화!$G$74*hourly1!I7333/hourly1!$I$8763</f>
        <v>3.9249368211933819</v>
      </c>
      <c r="D7332" s="14">
        <v>7.5027169999999987</v>
      </c>
      <c r="E7332" s="14">
        <v>730.57982400000003</v>
      </c>
      <c r="F7332" s="1">
        <v>831905</v>
      </c>
      <c r="G7332" s="15">
        <f t="shared" si="228"/>
        <v>8.5853399590444524E-3</v>
      </c>
      <c r="H7332" s="15">
        <f t="shared" si="229"/>
        <v>1.8880417373551398E-2</v>
      </c>
    </row>
    <row r="7333" spans="1:8">
      <c r="A7333" s="1">
        <v>7332</v>
      </c>
      <c r="B7333" s="444">
        <f>유형화!$F$71*hourly1!B7334/hourly1!$B$8763+유형화!$F$72*hourly1!C7334/hourly1!$C$8763+유형화!$F$73*hourly1!D7334/hourly1!$D$8763+유형화!$F$74*hourly1!E7334/hourly1!$E$8763</f>
        <v>117.74706883522099</v>
      </c>
      <c r="C7333" s="442">
        <f>hourly1!$F7334*유형화!$G$71/hourly1!$F$8763+유형화!$G$72*hourly1!$G7334/hourly1!$F$8763+유형화!$G$74*hourly1!I7334/hourly1!$I$8763</f>
        <v>3.7823748068928897</v>
      </c>
      <c r="D7333" s="14">
        <v>5.1326830000000001</v>
      </c>
      <c r="E7333" s="14">
        <v>815.88459000000068</v>
      </c>
      <c r="F7333" s="1">
        <v>868951</v>
      </c>
      <c r="G7333" s="15">
        <f t="shared" si="228"/>
        <v>5.8733160876264113E-3</v>
      </c>
      <c r="H7333" s="15">
        <f t="shared" si="229"/>
        <v>1.29587888951438E-2</v>
      </c>
    </row>
    <row r="7334" spans="1:8">
      <c r="A7334" s="1">
        <v>7333</v>
      </c>
      <c r="B7334" s="444">
        <f>유형화!$F$71*hourly1!B7335/hourly1!$B$8763+유형화!$F$72*hourly1!C7335/hourly1!$C$8763+유형화!$F$73*hourly1!D7335/hourly1!$D$8763+유형화!$F$74*hourly1!E7335/hourly1!$E$8763</f>
        <v>124.28975592060588</v>
      </c>
      <c r="C7334" s="442">
        <f>hourly1!$F7335*유형화!$G$71/hourly1!$F$8763+유형화!$G$72*hourly1!$G7335/hourly1!$F$8763+유형화!$G$74*hourly1!I7335/hourly1!$I$8763</f>
        <v>2.8507324899823079</v>
      </c>
      <c r="D7334" s="14">
        <v>19.213857999999998</v>
      </c>
      <c r="E7334" s="14">
        <v>792.0136239999988</v>
      </c>
      <c r="F7334" s="1">
        <v>856573</v>
      </c>
      <c r="G7334" s="15">
        <f t="shared" si="228"/>
        <v>2.1986368785442117E-2</v>
      </c>
      <c r="H7334" s="15">
        <f t="shared" si="229"/>
        <v>4.758001623202246E-2</v>
      </c>
    </row>
    <row r="7335" spans="1:8">
      <c r="A7335" s="1">
        <v>7334</v>
      </c>
      <c r="B7335" s="444">
        <f>유형화!$F$71*hourly1!B7336/hourly1!$B$8763+유형화!$F$72*hourly1!C7336/hourly1!$C$8763+유형화!$F$73*hourly1!D7336/hourly1!$D$8763+유형화!$F$74*hourly1!E7336/hourly1!$E$8763</f>
        <v>110.70281525854534</v>
      </c>
      <c r="C7335" s="442">
        <f>hourly1!$F7336*유형화!$G$71/hourly1!$F$8763+유형화!$G$72*hourly1!$G7336/hourly1!$F$8763+유형화!$G$74*hourly1!I7336/hourly1!$I$8763</f>
        <v>2.2075125099323603</v>
      </c>
      <c r="D7335" s="14">
        <v>33.574472</v>
      </c>
      <c r="E7335" s="14">
        <v>695.29745300000138</v>
      </c>
      <c r="F7335" s="1">
        <v>833334</v>
      </c>
      <c r="G7335" s="15">
        <f t="shared" si="228"/>
        <v>3.8419182819426502E-2</v>
      </c>
      <c r="H7335" s="15">
        <f t="shared" si="229"/>
        <v>8.1546787349111513E-2</v>
      </c>
    </row>
    <row r="7336" spans="1:8">
      <c r="A7336" s="1">
        <v>7335</v>
      </c>
      <c r="B7336" s="444">
        <f>유형화!$F$71*hourly1!B7337/hourly1!$B$8763+유형화!$F$72*hourly1!C7337/hourly1!$C$8763+유형화!$F$73*hourly1!D7337/hourly1!$D$8763+유형화!$F$74*hourly1!E7337/hourly1!$E$8763</f>
        <v>111.07776440521532</v>
      </c>
      <c r="C7336" s="442">
        <f>hourly1!$F7337*유형화!$G$71/hourly1!$F$8763+유형화!$G$72*hourly1!$G7337/hourly1!$F$8763+유형화!$G$74*hourly1!I7337/hourly1!$I$8763</f>
        <v>1.7370807114112186</v>
      </c>
      <c r="D7336" s="14">
        <v>44.247629000000003</v>
      </c>
      <c r="E7336" s="14">
        <v>608.66305100000011</v>
      </c>
      <c r="F7336" s="1">
        <v>867840</v>
      </c>
      <c r="G7336" s="15">
        <f t="shared" si="228"/>
        <v>5.063244919762723E-2</v>
      </c>
      <c r="H7336" s="15">
        <f t="shared" si="229"/>
        <v>0.10595935402719929</v>
      </c>
    </row>
    <row r="7337" spans="1:8">
      <c r="A7337" s="1">
        <v>7336</v>
      </c>
      <c r="B7337" s="444">
        <f>유형화!$F$71*hourly1!B7338/hourly1!$B$8763+유형화!$F$72*hourly1!C7338/hourly1!$C$8763+유형화!$F$73*hourly1!D7338/hourly1!$D$8763+유형화!$F$74*hourly1!E7338/hourly1!$E$8763</f>
        <v>109.52549041142386</v>
      </c>
      <c r="C7337" s="442">
        <f>hourly1!$F7338*유형화!$G$71/hourly1!$F$8763+유형화!$G$72*hourly1!$G7338/hourly1!$F$8763+유형화!$G$74*hourly1!I7338/hourly1!$I$8763</f>
        <v>1.3979332667134634</v>
      </c>
      <c r="D7337" s="14">
        <v>55.746430999999987</v>
      </c>
      <c r="E7337" s="14">
        <v>413.60809399999982</v>
      </c>
      <c r="F7337" s="1">
        <v>837679</v>
      </c>
      <c r="G7337" s="15">
        <f t="shared" si="228"/>
        <v>6.3790499047000487E-2</v>
      </c>
      <c r="H7337" s="15">
        <f t="shared" si="229"/>
        <v>0.13150381624722851</v>
      </c>
    </row>
    <row r="7338" spans="1:8">
      <c r="A7338" s="1">
        <v>7337</v>
      </c>
      <c r="B7338" s="444">
        <f>유형화!$F$71*hourly1!B7339/hourly1!$B$8763+유형화!$F$72*hourly1!C7339/hourly1!$C$8763+유형화!$F$73*hourly1!D7339/hourly1!$D$8763+유형화!$F$74*hourly1!E7339/hourly1!$E$8763</f>
        <v>108.39898769804415</v>
      </c>
      <c r="C7338" s="442">
        <f>hourly1!$F7339*유형화!$G$71/hourly1!$F$8763+유형화!$G$72*hourly1!$G7339/hourly1!$F$8763+유형화!$G$74*hourly1!I7339/hourly1!$I$8763</f>
        <v>1.6250730898910406</v>
      </c>
      <c r="D7338" s="14">
        <v>78.434674000000001</v>
      </c>
      <c r="E7338" s="14">
        <v>157.8606080000001</v>
      </c>
      <c r="F7338" s="1">
        <v>857174</v>
      </c>
      <c r="G7338" s="15">
        <f t="shared" si="228"/>
        <v>8.9752597741168311E-2</v>
      </c>
      <c r="H7338" s="15">
        <f t="shared" si="229"/>
        <v>0.17973384253937205</v>
      </c>
    </row>
    <row r="7339" spans="1:8">
      <c r="A7339" s="1">
        <v>7338</v>
      </c>
      <c r="B7339" s="444">
        <f>유형화!$F$71*hourly1!B7340/hourly1!$B$8763+유형화!$F$72*hourly1!C7340/hourly1!$C$8763+유형화!$F$73*hourly1!D7340/hourly1!$D$8763+유형화!$F$74*hourly1!E7340/hourly1!$E$8763</f>
        <v>108.42560041128064</v>
      </c>
      <c r="C7339" s="442">
        <f>hourly1!$F7340*유형화!$G$71/hourly1!$F$8763+유형화!$G$72*hourly1!$G7340/hourly1!$F$8763+유형화!$G$74*hourly1!I7340/hourly1!$I$8763</f>
        <v>1.9915827953494072</v>
      </c>
      <c r="D7339" s="14">
        <v>108.100897</v>
      </c>
      <c r="E7339" s="14">
        <v>18.117378999999971</v>
      </c>
      <c r="F7339" s="1">
        <v>813975</v>
      </c>
      <c r="G7339" s="15">
        <f t="shared" si="228"/>
        <v>0.12369958118141051</v>
      </c>
      <c r="H7339" s="15">
        <f t="shared" si="229"/>
        <v>0.23878625225298919</v>
      </c>
    </row>
    <row r="7340" spans="1:8">
      <c r="A7340" s="1">
        <v>7339</v>
      </c>
      <c r="B7340" s="444">
        <f>유형화!$F$71*hourly1!B7341/hourly1!$B$8763+유형화!$F$72*hourly1!C7341/hourly1!$C$8763+유형화!$F$73*hourly1!D7341/hourly1!$D$8763+유형화!$F$74*hourly1!E7341/hourly1!$E$8763</f>
        <v>119.57201444016957</v>
      </c>
      <c r="C7340" s="442">
        <f>hourly1!$F7341*유형화!$G$71/hourly1!$F$8763+유형화!$G$72*hourly1!$G7341/hourly1!$F$8763+유형화!$G$74*hourly1!I7341/hourly1!$I$8763</f>
        <v>1.4598462374710084</v>
      </c>
      <c r="D7340" s="14">
        <v>204.639917</v>
      </c>
      <c r="E7340" s="14">
        <v>18.309467999999999</v>
      </c>
      <c r="F7340" s="1">
        <v>847362</v>
      </c>
      <c r="G7340" s="15">
        <f t="shared" si="228"/>
        <v>0.23416893595155466</v>
      </c>
      <c r="H7340" s="15">
        <f t="shared" si="229"/>
        <v>0.40458155235582149</v>
      </c>
    </row>
    <row r="7341" spans="1:8">
      <c r="A7341" s="1">
        <v>7340</v>
      </c>
      <c r="B7341" s="444">
        <f>유형화!$F$71*hourly1!B7342/hourly1!$B$8763+유형화!$F$72*hourly1!C7342/hourly1!$C$8763+유형화!$F$73*hourly1!D7342/hourly1!$D$8763+유형화!$F$74*hourly1!E7342/hourly1!$E$8763</f>
        <v>128.14069190012228</v>
      </c>
      <c r="C7341" s="442">
        <f>hourly1!$F7342*유형화!$G$71/hourly1!$F$8763+유형화!$G$72*hourly1!$G7342/hourly1!$F$8763+유형화!$G$74*hourly1!I7342/hourly1!$I$8763</f>
        <v>1.2941629005568012</v>
      </c>
      <c r="D7341" s="14">
        <v>207.52070900000001</v>
      </c>
      <c r="E7341" s="14">
        <v>14.270576</v>
      </c>
      <c r="F7341" s="1">
        <v>862152</v>
      </c>
      <c r="G7341" s="15">
        <f t="shared" si="228"/>
        <v>0.23746541890183731</v>
      </c>
      <c r="H7341" s="15">
        <f t="shared" si="229"/>
        <v>0.40899581974658739</v>
      </c>
    </row>
    <row r="7342" spans="1:8">
      <c r="A7342" s="1">
        <v>7341</v>
      </c>
      <c r="B7342" s="444">
        <f>유형화!$F$71*hourly1!B7343/hourly1!$B$8763+유형화!$F$72*hourly1!C7343/hourly1!$C$8763+유형화!$F$73*hourly1!D7343/hourly1!$D$8763+유형화!$F$74*hourly1!E7343/hourly1!$E$8763</f>
        <v>65.766639334882271</v>
      </c>
      <c r="C7342" s="442">
        <f>hourly1!$F7343*유형화!$G$71/hourly1!$F$8763+유형화!$G$72*hourly1!$G7343/hourly1!$F$8763+유형화!$G$74*hourly1!I7343/hourly1!$I$8763</f>
        <v>2.2938168438830635</v>
      </c>
      <c r="D7342" s="14">
        <v>248.24123700000001</v>
      </c>
      <c r="E7342" s="14">
        <v>15.539172000000001</v>
      </c>
      <c r="F7342" s="1">
        <v>828976</v>
      </c>
      <c r="G7342" s="15">
        <f t="shared" si="228"/>
        <v>0.28406181540616882</v>
      </c>
      <c r="H7342" s="15">
        <f t="shared" si="229"/>
        <v>0.46856793931301771</v>
      </c>
    </row>
    <row r="7343" spans="1:8">
      <c r="A7343" s="1">
        <v>7342</v>
      </c>
      <c r="B7343" s="444">
        <f>유형화!$F$71*hourly1!B7344/hourly1!$B$8763+유형화!$F$72*hourly1!C7344/hourly1!$C$8763+유형화!$F$73*hourly1!D7344/hourly1!$D$8763+유형화!$F$74*hourly1!E7344/hourly1!$E$8763</f>
        <v>64.383705043608941</v>
      </c>
      <c r="C7343" s="442">
        <f>hourly1!$F7344*유형화!$G$71/hourly1!$F$8763+유형화!$G$72*hourly1!$G7344/hourly1!$F$8763+유형화!$G$74*hourly1!I7344/hourly1!$I$8763</f>
        <v>0.41650594578747024</v>
      </c>
      <c r="D7343" s="14">
        <v>211.358473</v>
      </c>
      <c r="E7343" s="14">
        <v>10.5936</v>
      </c>
      <c r="F7343" s="1">
        <v>825839</v>
      </c>
      <c r="G7343" s="15">
        <f t="shared" si="228"/>
        <v>0.2418569624749965</v>
      </c>
      <c r="H7343" s="15">
        <f t="shared" si="229"/>
        <v>0.41483381532537139</v>
      </c>
    </row>
    <row r="7344" spans="1:8">
      <c r="A7344" s="1">
        <v>7343</v>
      </c>
      <c r="B7344" s="444">
        <f>유형화!$F$71*hourly1!B7345/hourly1!$B$8763+유형화!$F$72*hourly1!C7345/hourly1!$C$8763+유형화!$F$73*hourly1!D7345/hourly1!$D$8763+유형화!$F$74*hourly1!E7345/hourly1!$E$8763</f>
        <v>62.961073362275869</v>
      </c>
      <c r="C7344" s="442">
        <f>hourly1!$F7345*유형화!$G$71/hourly1!$F$8763+유형화!$G$72*hourly1!$G7345/hourly1!$F$8763+유형화!$G$74*hourly1!I7345/hourly1!$I$8763</f>
        <v>0.37989168467837442</v>
      </c>
      <c r="D7344" s="14">
        <v>172.77815000000001</v>
      </c>
      <c r="E7344" s="14">
        <v>4.4792800000000002</v>
      </c>
      <c r="F7344" s="1">
        <v>826340</v>
      </c>
      <c r="G7344" s="15">
        <f t="shared" si="228"/>
        <v>0.19770959710259317</v>
      </c>
      <c r="H7344" s="15">
        <f t="shared" si="229"/>
        <v>0.35384883593228222</v>
      </c>
    </row>
    <row r="7345" spans="1:8">
      <c r="A7345" s="1">
        <v>7344</v>
      </c>
      <c r="B7345" s="444">
        <f>유형화!$F$71*hourly1!B7346/hourly1!$B$8763+유형화!$F$72*hourly1!C7346/hourly1!$C$8763+유형화!$F$73*hourly1!D7346/hourly1!$D$8763+유형화!$F$74*hourly1!E7346/hourly1!$E$8763</f>
        <v>61.317403371324318</v>
      </c>
      <c r="C7345" s="442">
        <f>hourly1!$F7346*유형화!$G$71/hourly1!$F$8763+유형화!$G$72*hourly1!$G7346/hourly1!$F$8763+유형화!$G$74*hourly1!I7346/hourly1!$I$8763</f>
        <v>0.31597521798043549</v>
      </c>
      <c r="D7345" s="14">
        <v>145.98507499999999</v>
      </c>
      <c r="E7345" s="14">
        <v>0.57959999999999989</v>
      </c>
      <c r="F7345" s="1">
        <v>871890</v>
      </c>
      <c r="G7345" s="15">
        <f t="shared" si="228"/>
        <v>0.16705034960289739</v>
      </c>
      <c r="H7345" s="15">
        <f t="shared" si="229"/>
        <v>0.308280543713705</v>
      </c>
    </row>
    <row r="7346" spans="1:8">
      <c r="A7346" s="1">
        <v>7345</v>
      </c>
      <c r="B7346" s="444">
        <f>유형화!$F$71*hourly1!B7347/hourly1!$B$8763+유형화!$F$72*hourly1!C7347/hourly1!$C$8763+유형화!$F$73*hourly1!D7347/hourly1!$D$8763+유형화!$F$74*hourly1!E7347/hourly1!$E$8763</f>
        <v>61.594332883772665</v>
      </c>
      <c r="C7346" s="442">
        <f>hourly1!$F7347*유형화!$G$71/hourly1!$F$8763+유형화!$G$72*hourly1!$G7347/hourly1!$F$8763+유형화!$G$74*hourly1!I7347/hourly1!$I$8763</f>
        <v>0.27601978698302565</v>
      </c>
      <c r="D7346" s="14">
        <v>143.39400599999999</v>
      </c>
      <c r="E7346" s="14">
        <v>0.25031999999999999</v>
      </c>
      <c r="F7346" s="1">
        <v>820767</v>
      </c>
      <c r="G7346" s="15">
        <f t="shared" si="228"/>
        <v>0.16408539594379742</v>
      </c>
      <c r="H7346" s="15">
        <f t="shared" si="229"/>
        <v>0.30372293734729583</v>
      </c>
    </row>
    <row r="7347" spans="1:8">
      <c r="A7347" s="1">
        <v>7346</v>
      </c>
      <c r="B7347" s="444">
        <f>유형화!$F$71*hourly1!B7348/hourly1!$B$8763+유형화!$F$72*hourly1!C7348/hourly1!$C$8763+유형화!$F$73*hourly1!D7348/hourly1!$D$8763+유형화!$F$74*hourly1!E7348/hourly1!$E$8763</f>
        <v>61.687278735530739</v>
      </c>
      <c r="C7347" s="442">
        <f>hourly1!$F7348*유형화!$G$71/hourly1!$F$8763+유형화!$G$72*hourly1!$G7348/hourly1!$F$8763+유형화!$G$74*hourly1!I7348/hourly1!$I$8763</f>
        <v>0.26145987098556023</v>
      </c>
      <c r="D7347" s="14">
        <v>149.46422100000001</v>
      </c>
      <c r="E7347" s="14">
        <v>0.66352</v>
      </c>
      <c r="F7347" s="1">
        <v>731586</v>
      </c>
      <c r="G7347" s="15">
        <f t="shared" si="228"/>
        <v>0.17103152751180023</v>
      </c>
      <c r="H7347" s="15">
        <f t="shared" si="229"/>
        <v>0.31435727693278809</v>
      </c>
    </row>
    <row r="7348" spans="1:8">
      <c r="A7348" s="1">
        <v>7347</v>
      </c>
      <c r="B7348" s="444">
        <f>유형화!$F$71*hourly1!B7349/hourly1!$B$8763+유형화!$F$72*hourly1!C7349/hourly1!$C$8763+유형화!$F$73*hourly1!D7349/hourly1!$D$8763+유형화!$F$74*hourly1!E7349/hourly1!$E$8763</f>
        <v>62.043332511629863</v>
      </c>
      <c r="C7348" s="442">
        <f>hourly1!$F7349*유형화!$G$71/hourly1!$F$8763+유형화!$G$72*hourly1!$G7349/hourly1!$F$8763+유형화!$G$74*hourly1!I7349/hourly1!$I$8763</f>
        <v>0.25212051765996418</v>
      </c>
      <c r="D7348" s="14">
        <v>173.677065</v>
      </c>
      <c r="E7348" s="14">
        <v>0.42359999999999998</v>
      </c>
      <c r="F7348" s="1">
        <v>609226</v>
      </c>
      <c r="G7348" s="15">
        <f t="shared" si="228"/>
        <v>0.1987382232481994</v>
      </c>
      <c r="H7348" s="15">
        <f t="shared" si="229"/>
        <v>0.355330025337594</v>
      </c>
    </row>
    <row r="7349" spans="1:8">
      <c r="A7349" s="1">
        <v>7348</v>
      </c>
      <c r="B7349" s="444">
        <f>유형화!$F$71*hourly1!B7350/hourly1!$B$8763+유형화!$F$72*hourly1!C7350/hourly1!$C$8763+유형화!$F$73*hourly1!D7350/hourly1!$D$8763+유형화!$F$74*hourly1!E7350/hourly1!$E$8763</f>
        <v>62.170619527367485</v>
      </c>
      <c r="C7349" s="442">
        <f>hourly1!$F7350*유형화!$G$71/hourly1!$F$8763+유형화!$G$72*hourly1!$G7350/hourly1!$F$8763+유형화!$G$74*hourly1!I7350/hourly1!$I$8763</f>
        <v>0.23791270260846395</v>
      </c>
      <c r="D7349" s="14">
        <v>215.752982</v>
      </c>
      <c r="E7349" s="14">
        <v>9.0799999999999995E-3</v>
      </c>
      <c r="F7349" s="1">
        <v>500106</v>
      </c>
      <c r="G7349" s="15">
        <f t="shared" si="228"/>
        <v>0.24688558793402426</v>
      </c>
      <c r="H7349" s="15">
        <f t="shared" si="229"/>
        <v>0.4214596039416762</v>
      </c>
    </row>
    <row r="7350" spans="1:8">
      <c r="A7350" s="1">
        <v>7349</v>
      </c>
      <c r="B7350" s="444">
        <f>유형화!$F$71*hourly1!B7351/hourly1!$B$8763+유형화!$F$72*hourly1!C7351/hourly1!$C$8763+유형화!$F$73*hourly1!D7351/hourly1!$D$8763+유형화!$F$74*hourly1!E7351/hourly1!$E$8763</f>
        <v>62.298930898799888</v>
      </c>
      <c r="C7350" s="442">
        <f>hourly1!$F7351*유형화!$G$71/hourly1!$F$8763+유형화!$G$72*hourly1!$G7351/hourly1!$F$8763+유형화!$G$74*hourly1!I7351/hourly1!$I$8763</f>
        <v>0.23795955705047514</v>
      </c>
      <c r="D7350" s="14">
        <v>248.19932900000001</v>
      </c>
      <c r="E7350" s="14">
        <v>1.5599999999999999E-2</v>
      </c>
      <c r="F7350" s="1">
        <v>553209</v>
      </c>
      <c r="G7350" s="15">
        <f t="shared" si="228"/>
        <v>0.28401386018847852</v>
      </c>
      <c r="H7350" s="15">
        <f t="shared" si="229"/>
        <v>0.46850921922489808</v>
      </c>
    </row>
    <row r="7351" spans="1:8">
      <c r="A7351" s="1">
        <v>7350</v>
      </c>
      <c r="B7351" s="444">
        <f>유형화!$F$71*hourly1!B7352/hourly1!$B$8763+유형화!$F$72*hourly1!C7352/hourly1!$C$8763+유형화!$F$73*hourly1!D7352/hourly1!$D$8763+유형화!$F$74*hourly1!E7352/hourly1!$E$8763</f>
        <v>64.251115905084831</v>
      </c>
      <c r="C7351" s="442">
        <f>hourly1!$F7352*유형화!$G$71/hourly1!$F$8763+유형화!$G$72*hourly1!$G7352/hourly1!$F$8763+유형화!$G$74*hourly1!I7352/hourly1!$I$8763</f>
        <v>0.25239993310632253</v>
      </c>
      <c r="D7351" s="14">
        <v>238.08427599999999</v>
      </c>
      <c r="E7351" s="14">
        <v>0</v>
      </c>
      <c r="F7351" s="1">
        <v>865738</v>
      </c>
      <c r="G7351" s="15">
        <f t="shared" si="228"/>
        <v>0.27243923079638593</v>
      </c>
      <c r="H7351" s="15">
        <f t="shared" si="229"/>
        <v>0.45418530703906157</v>
      </c>
    </row>
    <row r="7352" spans="1:8">
      <c r="A7352" s="1">
        <v>7351</v>
      </c>
      <c r="B7352" s="444">
        <f>유형화!$F$71*hourly1!B7353/hourly1!$B$8763+유형화!$F$72*hourly1!C7353/hourly1!$C$8763+유형화!$F$73*hourly1!D7353/hourly1!$D$8763+유형화!$F$74*hourly1!E7353/hourly1!$E$8763</f>
        <v>75.885343264759655</v>
      </c>
      <c r="C7352" s="442">
        <f>hourly1!$F7353*유형화!$G$71/hourly1!$F$8763+유형화!$G$72*hourly1!$G7353/hourly1!$F$8763+유형화!$G$74*hourly1!I7353/hourly1!$I$8763</f>
        <v>5.1174170019198639</v>
      </c>
      <c r="D7352" s="14">
        <v>209.56911099999999</v>
      </c>
      <c r="E7352" s="14">
        <v>0.35034799999999999</v>
      </c>
      <c r="F7352" s="1">
        <v>935136</v>
      </c>
      <c r="G7352" s="15">
        <f t="shared" si="228"/>
        <v>0.23980940009462204</v>
      </c>
      <c r="H7352" s="15">
        <f t="shared" si="229"/>
        <v>0.41211787352208917</v>
      </c>
    </row>
    <row r="7353" spans="1:8">
      <c r="A7353" s="1">
        <v>7352</v>
      </c>
      <c r="B7353" s="444">
        <f>유형화!$F$71*hourly1!B7354/hourly1!$B$8763+유형화!$F$72*hourly1!C7354/hourly1!$C$8763+유형화!$F$73*hourly1!D7354/hourly1!$D$8763+유형화!$F$74*hourly1!E7354/hourly1!$E$8763</f>
        <v>65.62607176397475</v>
      </c>
      <c r="C7353" s="442">
        <f>hourly1!$F7354*유형화!$G$71/hourly1!$F$8763+유형화!$G$72*hourly1!$G7354/hourly1!$F$8763+유형화!$G$74*hourly1!I7354/hourly1!$I$8763</f>
        <v>5.5018348010588172</v>
      </c>
      <c r="D7353" s="14">
        <v>215.072025</v>
      </c>
      <c r="E7353" s="14">
        <v>48.981000999999978</v>
      </c>
      <c r="F7353" s="1">
        <v>874651</v>
      </c>
      <c r="G7353" s="15">
        <f t="shared" si="228"/>
        <v>0.24610637057283483</v>
      </c>
      <c r="H7353" s="15">
        <f t="shared" si="229"/>
        <v>0.42043699539486118</v>
      </c>
    </row>
    <row r="7354" spans="1:8">
      <c r="A7354" s="1">
        <v>7353</v>
      </c>
      <c r="B7354" s="444">
        <f>유형화!$F$71*hourly1!B7355/hourly1!$B$8763+유형화!$F$72*hourly1!C7355/hourly1!$C$8763+유형화!$F$73*hourly1!D7355/hourly1!$D$8763+유형화!$F$74*hourly1!E7355/hourly1!$E$8763</f>
        <v>66.142591195929555</v>
      </c>
      <c r="C7354" s="442">
        <f>hourly1!$F7355*유형화!$G$71/hourly1!$F$8763+유형화!$G$72*hourly1!$G7355/hourly1!$F$8763+유형화!$G$74*hourly1!I7355/hourly1!$I$8763</f>
        <v>4.5751678554879112</v>
      </c>
      <c r="D7354" s="14">
        <v>172.089384</v>
      </c>
      <c r="E7354" s="14">
        <v>260.25266000000039</v>
      </c>
      <c r="F7354" s="1">
        <v>889754</v>
      </c>
      <c r="G7354" s="15">
        <f t="shared" si="228"/>
        <v>0.19692144392258767</v>
      </c>
      <c r="H7354" s="15">
        <f t="shared" si="229"/>
        <v>0.35271188884558452</v>
      </c>
    </row>
    <row r="7355" spans="1:8">
      <c r="A7355" s="1">
        <v>7354</v>
      </c>
      <c r="B7355" s="444">
        <f>유형화!$F$71*hourly1!B7356/hourly1!$B$8763+유형화!$F$72*hourly1!C7356/hourly1!$C$8763+유형화!$F$73*hourly1!D7356/hourly1!$D$8763+유형화!$F$74*hourly1!E7356/hourly1!$E$8763</f>
        <v>68.97565805680874</v>
      </c>
      <c r="C7355" s="442">
        <f>hourly1!$F7356*유형화!$G$71/hourly1!$F$8763+유형화!$G$72*hourly1!$G7356/hourly1!$F$8763+유형화!$G$74*hourly1!I7356/hourly1!$I$8763</f>
        <v>3.4966454189010947</v>
      </c>
      <c r="D7355" s="14">
        <v>201.49620400000001</v>
      </c>
      <c r="E7355" s="14">
        <v>512.8942390000002</v>
      </c>
      <c r="F7355" s="1">
        <v>821588</v>
      </c>
      <c r="G7355" s="15">
        <f t="shared" si="228"/>
        <v>0.23057159317044384</v>
      </c>
      <c r="H7355" s="15">
        <f t="shared" si="229"/>
        <v>0.39973274361145839</v>
      </c>
    </row>
    <row r="7356" spans="1:8">
      <c r="A7356" s="1">
        <v>7355</v>
      </c>
      <c r="B7356" s="444">
        <f>유형화!$F$71*hourly1!B7357/hourly1!$B$8763+유형화!$F$72*hourly1!C7357/hourly1!$C$8763+유형화!$F$73*hourly1!D7357/hourly1!$D$8763+유형화!$F$74*hourly1!E7357/hourly1!$E$8763</f>
        <v>71.759788548333432</v>
      </c>
      <c r="C7356" s="442">
        <f>hourly1!$F7357*유형화!$G$71/hourly1!$F$8763+유형화!$G$72*hourly1!$G7357/hourly1!$F$8763+유형화!$G$74*hourly1!I7357/hourly1!$I$8763</f>
        <v>2.6298542129491</v>
      </c>
      <c r="D7356" s="14">
        <v>285.17689100000001</v>
      </c>
      <c r="E7356" s="14">
        <v>656.15360899999962</v>
      </c>
      <c r="F7356" s="1">
        <v>840522</v>
      </c>
      <c r="G7356" s="15">
        <f t="shared" si="228"/>
        <v>0.32632719022966811</v>
      </c>
      <c r="H7356" s="15">
        <f t="shared" si="229"/>
        <v>0.51840759635211575</v>
      </c>
    </row>
    <row r="7357" spans="1:8">
      <c r="A7357" s="1">
        <v>7356</v>
      </c>
      <c r="B7357" s="444">
        <f>유형화!$F$71*hourly1!B7358/hourly1!$B$8763+유형화!$F$72*hourly1!C7358/hourly1!$C$8763+유형화!$F$73*hourly1!D7358/hourly1!$D$8763+유형화!$F$74*hourly1!E7358/hourly1!$E$8763</f>
        <v>70.370401537560113</v>
      </c>
      <c r="C7357" s="442">
        <f>hourly1!$F7358*유형화!$G$71/hourly1!$F$8763+유형화!$G$72*hourly1!$G7358/hourly1!$F$8763+유형화!$G$74*hourly1!I7358/hourly1!$I$8763</f>
        <v>1.8173522303805356</v>
      </c>
      <c r="D7357" s="14">
        <v>327.86453599999999</v>
      </c>
      <c r="E7357" s="14">
        <v>771.74521400000219</v>
      </c>
      <c r="F7357" s="1">
        <v>841759</v>
      </c>
      <c r="G7357" s="15">
        <f t="shared" si="228"/>
        <v>0.37517455370825908</v>
      </c>
      <c r="H7357" s="15">
        <f t="shared" si="229"/>
        <v>0.57161093556357001</v>
      </c>
    </row>
    <row r="7358" spans="1:8">
      <c r="A7358" s="1">
        <v>7357</v>
      </c>
      <c r="B7358" s="444">
        <f>유형화!$F$71*hourly1!B7359/hourly1!$B$8763+유형화!$F$72*hourly1!C7359/hourly1!$C$8763+유형화!$F$73*hourly1!D7359/hourly1!$D$8763+유형화!$F$74*hourly1!E7359/hourly1!$E$8763</f>
        <v>76.221727880452306</v>
      </c>
      <c r="C7358" s="442">
        <f>hourly1!$F7359*유형화!$G$71/hourly1!$F$8763+유형화!$G$72*hourly1!$G7359/hourly1!$F$8763+유형화!$G$74*hourly1!I7359/hourly1!$I$8763</f>
        <v>0.65560147433255034</v>
      </c>
      <c r="D7358" s="14">
        <v>396.53022199999998</v>
      </c>
      <c r="E7358" s="14">
        <v>741.26836799999967</v>
      </c>
      <c r="F7358" s="1">
        <v>839251</v>
      </c>
      <c r="G7358" s="15">
        <f t="shared" si="228"/>
        <v>0.45374852335565474</v>
      </c>
      <c r="H7358" s="15">
        <f t="shared" si="229"/>
        <v>0.64861831520967295</v>
      </c>
    </row>
    <row r="7359" spans="1:8">
      <c r="A7359" s="1">
        <v>7358</v>
      </c>
      <c r="B7359" s="444">
        <f>유형화!$F$71*hourly1!B7360/hourly1!$B$8763+유형화!$F$72*hourly1!C7360/hourly1!$C$8763+유형화!$F$73*hourly1!D7360/hourly1!$D$8763+유형화!$F$74*hourly1!E7360/hourly1!$E$8763</f>
        <v>64.228608934889266</v>
      </c>
      <c r="C7359" s="442">
        <f>hourly1!$F7360*유형화!$G$71/hourly1!$F$8763+유형화!$G$72*hourly1!$G7360/hourly1!$F$8763+유형화!$G$74*hourly1!I7360/hourly1!$I$8763</f>
        <v>0.63362641508540207</v>
      </c>
      <c r="D7359" s="14">
        <v>463.51053400000012</v>
      </c>
      <c r="E7359" s="14">
        <v>612.26379499999973</v>
      </c>
      <c r="F7359" s="1">
        <v>858922</v>
      </c>
      <c r="G7359" s="15">
        <f t="shared" si="228"/>
        <v>0.53039392382629302</v>
      </c>
      <c r="H7359" s="15">
        <f t="shared" si="229"/>
        <v>0.71508967478467211</v>
      </c>
    </row>
    <row r="7360" spans="1:8">
      <c r="A7360" s="1">
        <v>7359</v>
      </c>
      <c r="B7360" s="444">
        <f>유형화!$F$71*hourly1!B7361/hourly1!$B$8763+유형화!$F$72*hourly1!C7361/hourly1!$C$8763+유형화!$F$73*hourly1!D7361/hourly1!$D$8763+유형화!$F$74*hourly1!E7361/hourly1!$E$8763</f>
        <v>65.144508060569706</v>
      </c>
      <c r="C7360" s="442">
        <f>hourly1!$F7361*유형화!$G$71/hourly1!$F$8763+유형화!$G$72*hourly1!$G7361/hourly1!$F$8763+유형화!$G$74*hourly1!I7361/hourly1!$I$8763</f>
        <v>0.59352748726645832</v>
      </c>
      <c r="D7360" s="14">
        <v>498.50363800000008</v>
      </c>
      <c r="E7360" s="14">
        <v>502.24593300000049</v>
      </c>
      <c r="F7360" s="1">
        <v>838383</v>
      </c>
      <c r="G7360" s="15">
        <f t="shared" si="228"/>
        <v>0.57043644363107815</v>
      </c>
      <c r="H7360" s="15">
        <f t="shared" si="229"/>
        <v>0.7468986968990845</v>
      </c>
    </row>
    <row r="7361" spans="1:8">
      <c r="A7361" s="1">
        <v>7360</v>
      </c>
      <c r="B7361" s="444">
        <f>유형화!$F$71*hourly1!B7362/hourly1!$B$8763+유형화!$F$72*hourly1!C7362/hourly1!$C$8763+유형화!$F$73*hourly1!D7362/hourly1!$D$8763+유형화!$F$74*hourly1!E7362/hourly1!$E$8763</f>
        <v>63.755121049796394</v>
      </c>
      <c r="C7361" s="442">
        <f>hourly1!$F7362*유형화!$G$71/hourly1!$F$8763+유형화!$G$72*hourly1!$G7362/hourly1!$F$8763+유형화!$G$74*hourly1!I7362/hourly1!$I$8763</f>
        <v>0.74643724397061972</v>
      </c>
      <c r="D7361" s="14">
        <v>503.46481899999992</v>
      </c>
      <c r="E7361" s="14">
        <v>364.05583699999983</v>
      </c>
      <c r="F7361" s="1">
        <v>836249</v>
      </c>
      <c r="G7361" s="15">
        <f t="shared" si="228"/>
        <v>0.57611351041679737</v>
      </c>
      <c r="H7361" s="15">
        <f t="shared" si="229"/>
        <v>0.75126057468866903</v>
      </c>
    </row>
    <row r="7362" spans="1:8">
      <c r="A7362" s="1">
        <v>7361</v>
      </c>
      <c r="B7362" s="444">
        <f>유형화!$F$71*hourly1!B7363/hourly1!$B$8763+유형화!$F$72*hourly1!C7363/hourly1!$C$8763+유형화!$F$73*hourly1!D7363/hourly1!$D$8763+유형화!$F$74*hourly1!E7363/hourly1!$E$8763</f>
        <v>62.366112762079254</v>
      </c>
      <c r="C7362" s="442">
        <f>hourly1!$F7363*유형화!$G$71/hourly1!$F$8763+유형화!$G$72*hourly1!$G7363/hourly1!$F$8763+유형화!$G$74*hourly1!I7363/hourly1!$I$8763</f>
        <v>1.2069165886067124</v>
      </c>
      <c r="D7362" s="14">
        <v>538.40246300000024</v>
      </c>
      <c r="E7362" s="14">
        <v>157.08523100000011</v>
      </c>
      <c r="F7362" s="1">
        <v>822115</v>
      </c>
      <c r="G7362" s="15">
        <f t="shared" ref="G7362:G7425" si="230">D7362/$I$1</f>
        <v>0.61609256748479979</v>
      </c>
      <c r="H7362" s="15">
        <f t="shared" ref="H7362:H7425" si="231">G7362/(1-$H$1*(1-G7362))</f>
        <v>0.78100000649261347</v>
      </c>
    </row>
    <row r="7363" spans="1:8">
      <c r="A7363" s="1">
        <v>7362</v>
      </c>
      <c r="B7363" s="444">
        <f>유형화!$F$71*hourly1!B7364/hourly1!$B$8763+유형화!$F$72*hourly1!C7364/hourly1!$C$8763+유형화!$F$73*hourly1!D7364/hourly1!$D$8763+유형화!$F$74*hourly1!E7364/hourly1!$E$8763</f>
        <v>62.188640637558166</v>
      </c>
      <c r="C7363" s="442">
        <f>hourly1!$F7364*유형화!$G$71/hourly1!$F$8763+유형화!$G$72*hourly1!$G7364/hourly1!$F$8763+유형화!$G$74*hourly1!I7364/hourly1!$I$8763</f>
        <v>1.8753951871999373</v>
      </c>
      <c r="D7363" s="14">
        <v>533.12199699999985</v>
      </c>
      <c r="E7363" s="14">
        <v>16.212755999999992</v>
      </c>
      <c r="F7363" s="1">
        <v>812542</v>
      </c>
      <c r="G7363" s="15">
        <f t="shared" si="230"/>
        <v>0.61005014368657062</v>
      </c>
      <c r="H7363" s="15">
        <f t="shared" si="231"/>
        <v>0.77661199934156022</v>
      </c>
    </row>
    <row r="7364" spans="1:8">
      <c r="A7364" s="1">
        <v>7363</v>
      </c>
      <c r="B7364" s="444">
        <f>유형화!$F$71*hourly1!B7365/hourly1!$B$8763+유형화!$F$72*hourly1!C7365/hourly1!$C$8763+유형화!$F$73*hourly1!D7365/hourly1!$D$8763+유형화!$F$74*hourly1!E7365/hourly1!$E$8763</f>
        <v>73.505981398914898</v>
      </c>
      <c r="C7364" s="442">
        <f>hourly1!$F7365*유형화!$G$71/hourly1!$F$8763+유형화!$G$72*hourly1!$G7365/hourly1!$F$8763+유형화!$G$74*hourly1!I7365/hourly1!$I$8763</f>
        <v>1.3418113420165174</v>
      </c>
      <c r="D7364" s="14">
        <v>582.29805599999997</v>
      </c>
      <c r="E7364" s="14">
        <v>16.015999999999998</v>
      </c>
      <c r="F7364" s="1">
        <v>827242</v>
      </c>
      <c r="G7364" s="15">
        <f t="shared" si="230"/>
        <v>0.66632218278401067</v>
      </c>
      <c r="H7364" s="15">
        <f t="shared" si="231"/>
        <v>0.81609404690112197</v>
      </c>
    </row>
    <row r="7365" spans="1:8">
      <c r="A7365" s="1">
        <v>7364</v>
      </c>
      <c r="B7365" s="444">
        <f>유형화!$F$71*hourly1!B7366/hourly1!$B$8763+유형화!$F$72*hourly1!C7366/hourly1!$C$8763+유형화!$F$73*hourly1!D7366/hourly1!$D$8763+유형화!$F$74*hourly1!E7366/hourly1!$E$8763</f>
        <v>82.15246300215118</v>
      </c>
      <c r="C7365" s="442">
        <f>hourly1!$F7366*유형화!$G$71/hourly1!$F$8763+유형화!$G$72*hourly1!$G7366/hourly1!$F$8763+유형화!$G$74*hourly1!I7366/hourly1!$I$8763</f>
        <v>1.3103581588094348</v>
      </c>
      <c r="D7365" s="14">
        <v>584.68990699999995</v>
      </c>
      <c r="E7365" s="14">
        <v>12.809892</v>
      </c>
      <c r="F7365" s="1">
        <v>811378</v>
      </c>
      <c r="G7365" s="15">
        <f t="shared" si="230"/>
        <v>0.66905917179297647</v>
      </c>
      <c r="H7365" s="15">
        <f t="shared" si="231"/>
        <v>0.81793820210831591</v>
      </c>
    </row>
    <row r="7366" spans="1:8">
      <c r="A7366" s="1">
        <v>7365</v>
      </c>
      <c r="B7366" s="444">
        <f>유형화!$F$71*hourly1!B7367/hourly1!$B$8763+유형화!$F$72*hourly1!C7367/hourly1!$C$8763+유형화!$F$73*hourly1!D7367/hourly1!$D$8763+유형화!$F$74*hourly1!E7367/hourly1!$E$8763</f>
        <v>65.549324438362277</v>
      </c>
      <c r="C7366" s="442">
        <f>hourly1!$F7367*유형화!$G$71/hourly1!$F$8763+유형화!$G$72*hourly1!$G7367/hourly1!$F$8763+유형화!$G$74*hourly1!I7367/hourly1!$I$8763</f>
        <v>2.2412047650656803</v>
      </c>
      <c r="D7366" s="14">
        <v>604.34344600000009</v>
      </c>
      <c r="E7366" s="14">
        <v>13.11998</v>
      </c>
      <c r="F7366" s="1">
        <v>819661</v>
      </c>
      <c r="G7366" s="15">
        <f t="shared" si="230"/>
        <v>0.69154866642716561</v>
      </c>
      <c r="H7366" s="15">
        <f t="shared" si="231"/>
        <v>0.83283819496524825</v>
      </c>
    </row>
    <row r="7367" spans="1:8">
      <c r="A7367" s="1">
        <v>7366</v>
      </c>
      <c r="B7367" s="444">
        <f>유형화!$F$71*hourly1!B7368/hourly1!$B$8763+유형화!$F$72*hourly1!C7368/hourly1!$C$8763+유형화!$F$73*hourly1!D7368/hourly1!$D$8763+유형화!$F$74*hourly1!E7368/hourly1!$E$8763</f>
        <v>64.177979072607926</v>
      </c>
      <c r="C7367" s="442">
        <f>hourly1!$F7368*유형화!$G$71/hourly1!$F$8763+유형화!$G$72*hourly1!$G7368/hourly1!$F$8763+유형화!$G$74*hourly1!I7368/hourly1!$I$8763</f>
        <v>0.40667115766634826</v>
      </c>
      <c r="D7367" s="14">
        <v>618.48160100000007</v>
      </c>
      <c r="E7367" s="14">
        <v>9.3848760000000002</v>
      </c>
      <c r="F7367" s="1">
        <v>842106</v>
      </c>
      <c r="G7367" s="15">
        <f t="shared" si="230"/>
        <v>0.70772692119389402</v>
      </c>
      <c r="H7367" s="15">
        <f t="shared" si="231"/>
        <v>0.84328517633301403</v>
      </c>
    </row>
    <row r="7368" spans="1:8">
      <c r="A7368" s="1">
        <v>7367</v>
      </c>
      <c r="B7368" s="444">
        <f>유형화!$F$71*hourly1!B7369/hourly1!$B$8763+유형화!$F$72*hourly1!C7369/hourly1!$C$8763+유형화!$F$73*hourly1!D7369/hourly1!$D$8763+유형화!$F$74*hourly1!E7369/hourly1!$E$8763</f>
        <v>62.836783669011425</v>
      </c>
      <c r="C7368" s="442">
        <f>hourly1!$F7369*유형화!$G$71/hourly1!$F$8763+유형화!$G$72*hourly1!$G7369/hourly1!$F$8763+유형화!$G$74*hourly1!I7369/hourly1!$I$8763</f>
        <v>0.39154157314001403</v>
      </c>
      <c r="D7368" s="14">
        <v>567.93198700000005</v>
      </c>
      <c r="E7368" s="14">
        <v>3.30694</v>
      </c>
      <c r="F7368" s="1">
        <v>831551</v>
      </c>
      <c r="G7368" s="15">
        <f t="shared" si="230"/>
        <v>0.64988312660741643</v>
      </c>
      <c r="H7368" s="15">
        <f t="shared" si="231"/>
        <v>0.80487289675757268</v>
      </c>
    </row>
    <row r="7369" spans="1:8">
      <c r="A7369" s="1">
        <v>7368</v>
      </c>
      <c r="B7369" s="444">
        <f>유형화!$F$71*hourly1!B7370/hourly1!$B$8763+유형화!$F$72*hourly1!C7370/hourly1!$C$8763+유형화!$F$73*hourly1!D7370/hourly1!$D$8763+유형화!$F$74*hourly1!E7370/hourly1!$E$8763</f>
        <v>61.195209278970715</v>
      </c>
      <c r="C7369" s="442">
        <f>hourly1!$F7370*유형화!$G$71/hourly1!$F$8763+유형화!$G$72*hourly1!$G7370/hourly1!$F$8763+유형화!$G$74*hourly1!I7370/hourly1!$I$8763</f>
        <v>0.31588199801232991</v>
      </c>
      <c r="D7369" s="14">
        <v>580.54249900000002</v>
      </c>
      <c r="E7369" s="14">
        <v>1.0620639999999999</v>
      </c>
      <c r="F7369" s="1">
        <v>872980</v>
      </c>
      <c r="G7369" s="15">
        <f t="shared" si="230"/>
        <v>0.66431330337905914</v>
      </c>
      <c r="H7369" s="15">
        <f t="shared" si="231"/>
        <v>0.81473615137998179</v>
      </c>
    </row>
    <row r="7370" spans="1:8">
      <c r="A7370" s="1">
        <v>7369</v>
      </c>
      <c r="B7370" s="444">
        <f>유형화!$F$71*hourly1!B7371/hourly1!$B$8763+유형화!$F$72*hourly1!C7371/hourly1!$C$8763+유형화!$F$73*hourly1!D7371/hourly1!$D$8763+유형화!$F$74*hourly1!E7371/hourly1!$E$8763</f>
        <v>61.310167957508227</v>
      </c>
      <c r="C7370" s="442">
        <f>hourly1!$F7371*유형화!$G$71/hourly1!$F$8763+유형화!$G$72*hourly1!$G7371/hourly1!$F$8763+유형화!$G$74*hourly1!I7371/hourly1!$I$8763</f>
        <v>0.2636005078405716</v>
      </c>
      <c r="D7370" s="14">
        <v>612.07587399999989</v>
      </c>
      <c r="E7370" s="14">
        <v>0.70867199999999997</v>
      </c>
      <c r="F7370" s="1">
        <v>852509</v>
      </c>
      <c r="G7370" s="15">
        <f t="shared" si="230"/>
        <v>0.70039686409860014</v>
      </c>
      <c r="H7370" s="15">
        <f t="shared" si="231"/>
        <v>0.83857942869534075</v>
      </c>
    </row>
    <row r="7371" spans="1:8">
      <c r="A7371" s="1">
        <v>7370</v>
      </c>
      <c r="B7371" s="444">
        <f>유형화!$F$71*hourly1!B7372/hourly1!$B$8763+유형화!$F$72*hourly1!C7372/hourly1!$C$8763+유형화!$F$73*hourly1!D7372/hourly1!$D$8763+유형화!$F$74*hourly1!E7372/hourly1!$E$8763</f>
        <v>61.091904449904668</v>
      </c>
      <c r="C7371" s="442">
        <f>hourly1!$F7372*유형화!$G$71/hourly1!$F$8763+유형화!$G$72*hourly1!$G7372/hourly1!$F$8763+유형화!$G$74*hourly1!I7372/hourly1!$I$8763</f>
        <v>0.24432915361242868</v>
      </c>
      <c r="D7371" s="14">
        <v>628.45397300000013</v>
      </c>
      <c r="E7371" s="14">
        <v>0.95841599999999993</v>
      </c>
      <c r="F7371" s="1">
        <v>761198</v>
      </c>
      <c r="G7371" s="15">
        <f t="shared" si="230"/>
        <v>0.71913828108099309</v>
      </c>
      <c r="H7371" s="15">
        <f t="shared" si="231"/>
        <v>0.8505217280688534</v>
      </c>
    </row>
    <row r="7372" spans="1:8">
      <c r="A7372" s="1">
        <v>7371</v>
      </c>
      <c r="B7372" s="444">
        <f>유형화!$F$71*hourly1!B7373/hourly1!$B$8763+유형화!$F$72*hourly1!C7373/hourly1!$C$8763+유형화!$F$73*hourly1!D7373/hourly1!$D$8763+유형화!$F$74*hourly1!E7373/hourly1!$E$8763</f>
        <v>61.15544335807224</v>
      </c>
      <c r="C7372" s="442">
        <f>hourly1!$F7373*유형화!$G$71/hourly1!$F$8763+유형화!$G$72*hourly1!$G7373/hourly1!$F$8763+유형화!$G$74*hourly1!I7373/hourly1!$I$8763</f>
        <v>0.24041236671825938</v>
      </c>
      <c r="D7372" s="14">
        <v>619.87408700000015</v>
      </c>
      <c r="E7372" s="14">
        <v>0.75575999999999988</v>
      </c>
      <c r="F7372" s="1">
        <v>623661</v>
      </c>
      <c r="G7372" s="15">
        <f t="shared" si="230"/>
        <v>0.70932033937802785</v>
      </c>
      <c r="H7372" s="15">
        <f t="shared" si="231"/>
        <v>0.84430214251475377</v>
      </c>
    </row>
    <row r="7373" spans="1:8">
      <c r="A7373" s="1">
        <v>7372</v>
      </c>
      <c r="B7373" s="444">
        <f>유형화!$F$71*hourly1!B7374/hourly1!$B$8763+유형화!$F$72*hourly1!C7374/hourly1!$C$8763+유형화!$F$73*hourly1!D7374/hourly1!$D$8763+유형화!$F$74*hourly1!E7374/hourly1!$E$8763</f>
        <v>61.178029679765324</v>
      </c>
      <c r="C7373" s="442">
        <f>hourly1!$F7374*유형화!$G$71/hourly1!$F$8763+유형화!$G$72*hourly1!$G7374/hourly1!$F$8763+유형화!$G$74*hourly1!I7374/hourly1!$I$8763</f>
        <v>0.24045351714124305</v>
      </c>
      <c r="D7373" s="14">
        <v>559.12325899999985</v>
      </c>
      <c r="E7373" s="14">
        <v>0.28992000000000001</v>
      </c>
      <c r="F7373" s="1">
        <v>517293</v>
      </c>
      <c r="G7373" s="15">
        <f t="shared" si="230"/>
        <v>0.63980332158654796</v>
      </c>
      <c r="H7373" s="15">
        <f t="shared" si="231"/>
        <v>0.79786736832297844</v>
      </c>
    </row>
    <row r="7374" spans="1:8">
      <c r="A7374" s="1">
        <v>7373</v>
      </c>
      <c r="B7374" s="444">
        <f>유형화!$F$71*hourly1!B7375/hourly1!$B$8763+유형화!$F$72*hourly1!C7375/hourly1!$C$8763+유형화!$F$73*hourly1!D7375/hourly1!$D$8763+유형화!$F$74*hourly1!E7375/hourly1!$E$8763</f>
        <v>61.207112003593394</v>
      </c>
      <c r="C7374" s="442">
        <f>hourly1!$F7375*유형화!$G$71/hourly1!$F$8763+유형화!$G$72*hourly1!$G7375/hourly1!$F$8763+유형화!$G$74*hourly1!I7375/hourly1!$I$8763</f>
        <v>0.23790765047732546</v>
      </c>
      <c r="D7374" s="14">
        <v>507.24412500000022</v>
      </c>
      <c r="E7374" s="14">
        <v>0.28044000000000002</v>
      </c>
      <c r="F7374" s="1">
        <v>581406</v>
      </c>
      <c r="G7374" s="15">
        <f t="shared" si="230"/>
        <v>0.58043816064940756</v>
      </c>
      <c r="H7374" s="15">
        <f t="shared" si="231"/>
        <v>0.75455958462252193</v>
      </c>
    </row>
    <row r="7375" spans="1:8">
      <c r="A7375" s="1">
        <v>7374</v>
      </c>
      <c r="B7375" s="444">
        <f>유형화!$F$71*hourly1!B7376/hourly1!$B$8763+유형화!$F$72*hourly1!C7376/hourly1!$C$8763+유형화!$F$73*hourly1!D7376/hourly1!$D$8763+유형화!$F$74*hourly1!E7376/hourly1!$E$8763</f>
        <v>63.042671949893666</v>
      </c>
      <c r="C7375" s="442">
        <f>hourly1!$F7376*유형화!$G$71/hourly1!$F$8763+유형화!$G$72*hourly1!$G7376/hourly1!$F$8763+유형화!$G$74*hourly1!I7376/hourly1!$I$8763</f>
        <v>0.42294456097965594</v>
      </c>
      <c r="D7375" s="14">
        <v>495.72570699999977</v>
      </c>
      <c r="E7375" s="14">
        <v>0.28067999999999999</v>
      </c>
      <c r="F7375" s="1">
        <v>897240</v>
      </c>
      <c r="G7375" s="15">
        <f t="shared" si="230"/>
        <v>0.56725766426118174</v>
      </c>
      <c r="H7375" s="15">
        <f t="shared" si="231"/>
        <v>0.74444072401148709</v>
      </c>
    </row>
    <row r="7376" spans="1:8">
      <c r="A7376" s="1">
        <v>7375</v>
      </c>
      <c r="B7376" s="444">
        <f>유형화!$F$71*hourly1!B7377/hourly1!$B$8763+유형화!$F$72*hourly1!C7377/hourly1!$C$8763+유형화!$F$73*hourly1!D7377/hourly1!$D$8763+유형화!$F$74*hourly1!E7377/hourly1!$E$8763</f>
        <v>74.565031732546586</v>
      </c>
      <c r="C7376" s="442">
        <f>hourly1!$F7377*유형화!$G$71/hourly1!$F$8763+유형화!$G$72*hourly1!$G7377/hourly1!$F$8763+유형화!$G$74*hourly1!I7377/hourly1!$I$8763</f>
        <v>4.2107705927333789</v>
      </c>
      <c r="D7376" s="14">
        <v>470.66910200000012</v>
      </c>
      <c r="E7376" s="14">
        <v>0.5127400000000002</v>
      </c>
      <c r="F7376" s="1">
        <v>920252</v>
      </c>
      <c r="G7376" s="15">
        <f t="shared" si="230"/>
        <v>0.5385854549609389</v>
      </c>
      <c r="H7376" s="15">
        <f t="shared" si="231"/>
        <v>0.72174963321371832</v>
      </c>
    </row>
    <row r="7377" spans="1:8">
      <c r="A7377" s="1">
        <v>7376</v>
      </c>
      <c r="B7377" s="444">
        <f>유형화!$F$71*hourly1!B7378/hourly1!$B$8763+유형화!$F$72*hourly1!C7378/hourly1!$C$8763+유형화!$F$73*hourly1!D7378/hourly1!$D$8763+유형화!$F$74*hourly1!E7378/hourly1!$E$8763</f>
        <v>177.11613764345375</v>
      </c>
      <c r="C7377" s="442">
        <f>hourly1!$F7378*유형화!$G$71/hourly1!$F$8763+유형화!$G$72*hourly1!$G7378/hourly1!$F$8763+유형화!$G$74*hourly1!I7378/hourly1!$I$8763</f>
        <v>4.4376853516173371</v>
      </c>
      <c r="D7377" s="14">
        <v>427.44995200000011</v>
      </c>
      <c r="E7377" s="14">
        <v>53.418137000000058</v>
      </c>
      <c r="F7377" s="1">
        <v>919478</v>
      </c>
      <c r="G7377" s="15">
        <f t="shared" si="230"/>
        <v>0.48912989166421106</v>
      </c>
      <c r="H7377" s="15">
        <f t="shared" si="231"/>
        <v>0.68027163610264985</v>
      </c>
    </row>
    <row r="7378" spans="1:8">
      <c r="A7378" s="1">
        <v>7377</v>
      </c>
      <c r="B7378" s="444">
        <f>유형화!$F$71*hourly1!B7379/hourly1!$B$8763+유형화!$F$72*hourly1!C7379/hourly1!$C$8763+유형화!$F$73*hourly1!D7379/hourly1!$D$8763+유형화!$F$74*hourly1!E7379/hourly1!$E$8763</f>
        <v>278.96118660019988</v>
      </c>
      <c r="C7378" s="442">
        <f>hourly1!$F7379*유형화!$G$71/hourly1!$F$8763+유형화!$G$72*hourly1!$G7379/hourly1!$F$8763+유형화!$G$74*hourly1!I7379/hourly1!$I$8763</f>
        <v>3.4068543810909007</v>
      </c>
      <c r="D7378" s="14">
        <v>387.11856899999998</v>
      </c>
      <c r="E7378" s="14">
        <v>324.664331</v>
      </c>
      <c r="F7378" s="1">
        <v>862750</v>
      </c>
      <c r="G7378" s="15">
        <f t="shared" si="230"/>
        <v>0.44297879279250535</v>
      </c>
      <c r="H7378" s="15">
        <f t="shared" si="231"/>
        <v>0.63863078174732346</v>
      </c>
    </row>
    <row r="7379" spans="1:8">
      <c r="A7379" s="1">
        <v>7378</v>
      </c>
      <c r="B7379" s="444">
        <f>유형화!$F$71*hourly1!B7380/hourly1!$B$8763+유형화!$F$72*hourly1!C7380/hourly1!$C$8763+유형화!$F$73*hourly1!D7380/hourly1!$D$8763+유형화!$F$74*hourly1!E7380/hourly1!$E$8763</f>
        <v>342.16662930087705</v>
      </c>
      <c r="C7379" s="442">
        <f>hourly1!$F7380*유형화!$G$71/hourly1!$F$8763+유형화!$G$72*hourly1!$G7380/hourly1!$F$8763+유형화!$G$74*hourly1!I7380/hourly1!$I$8763</f>
        <v>2.3576537802585631</v>
      </c>
      <c r="D7379" s="14">
        <v>305.41453799999999</v>
      </c>
      <c r="E7379" s="14">
        <v>690.84580500000209</v>
      </c>
      <c r="F7379" s="1">
        <v>886897</v>
      </c>
      <c r="G7379" s="15">
        <f t="shared" si="230"/>
        <v>0.34948507816095165</v>
      </c>
      <c r="H7379" s="15">
        <f t="shared" si="231"/>
        <v>0.54418551800030091</v>
      </c>
    </row>
    <row r="7380" spans="1:8">
      <c r="A7380" s="1">
        <v>7379</v>
      </c>
      <c r="B7380" s="444">
        <f>유형화!$F$71*hourly1!B7381/hourly1!$B$8763+유형화!$F$72*hourly1!C7381/hourly1!$C$8763+유형화!$F$73*hourly1!D7381/hourly1!$D$8763+유형화!$F$74*hourly1!E7381/hourly1!$E$8763</f>
        <v>406.17200549031264</v>
      </c>
      <c r="C7380" s="442">
        <f>hourly1!$F7381*유형화!$G$71/hourly1!$F$8763+유형화!$G$72*hourly1!$G7381/hourly1!$F$8763+유형화!$G$74*hourly1!I7381/hourly1!$I$8763</f>
        <v>1.4187463357987364</v>
      </c>
      <c r="D7380" s="14">
        <v>262.02335699999998</v>
      </c>
      <c r="E7380" s="14">
        <v>962.2893070000008</v>
      </c>
      <c r="F7380" s="1">
        <v>834694</v>
      </c>
      <c r="G7380" s="15">
        <f t="shared" si="230"/>
        <v>0.29983266022896371</v>
      </c>
      <c r="H7380" s="15">
        <f t="shared" si="231"/>
        <v>0.48760575274508117</v>
      </c>
    </row>
    <row r="7381" spans="1:8">
      <c r="A7381" s="1">
        <v>7380</v>
      </c>
      <c r="B7381" s="444">
        <f>유형화!$F$71*hourly1!B7382/hourly1!$B$8763+유형화!$F$72*hourly1!C7382/hourly1!$C$8763+유형화!$F$73*hourly1!D7382/hourly1!$D$8763+유형화!$F$74*hourly1!E7382/hourly1!$E$8763</f>
        <v>340.37583937709019</v>
      </c>
      <c r="C7381" s="442">
        <f>hourly1!$F7382*유형화!$G$71/hourly1!$F$8763+유형화!$G$72*hourly1!$G7382/hourly1!$F$8763+유형화!$G$74*hourly1!I7382/hourly1!$I$8763</f>
        <v>0.66491214459103609</v>
      </c>
      <c r="D7381" s="14">
        <v>270.904901</v>
      </c>
      <c r="E7381" s="14">
        <v>1129.013302999999</v>
      </c>
      <c r="F7381" s="1">
        <v>855387</v>
      </c>
      <c r="G7381" s="15">
        <f t="shared" si="230"/>
        <v>0.30999578841322173</v>
      </c>
      <c r="H7381" s="15">
        <f t="shared" si="231"/>
        <v>0.4995921767202498</v>
      </c>
    </row>
    <row r="7382" spans="1:8">
      <c r="A7382" s="1">
        <v>7381</v>
      </c>
      <c r="B7382" s="444">
        <f>유형화!$F$71*hourly1!B7383/hourly1!$B$8763+유형화!$F$72*hourly1!C7383/hourly1!$C$8763+유형화!$F$73*hourly1!D7383/hourly1!$D$8763+유형화!$F$74*hourly1!E7383/hourly1!$E$8763</f>
        <v>198.28261792487174</v>
      </c>
      <c r="C7382" s="442">
        <f>hourly1!$F7383*유형화!$G$71/hourly1!$F$8763+유형화!$G$72*hourly1!$G7383/hourly1!$F$8763+유형화!$G$74*hourly1!I7383/hourly1!$I$8763</f>
        <v>0.55570902625468577</v>
      </c>
      <c r="D7382" s="14">
        <v>265.084722</v>
      </c>
      <c r="E7382" s="14">
        <v>1117.553897</v>
      </c>
      <c r="F7382" s="1">
        <v>897960</v>
      </c>
      <c r="G7382" s="15">
        <f t="shared" si="230"/>
        <v>0.30333577240335607</v>
      </c>
      <c r="H7382" s="15">
        <f t="shared" si="231"/>
        <v>0.49176186875513361</v>
      </c>
    </row>
    <row r="7383" spans="1:8">
      <c r="A7383" s="1">
        <v>7382</v>
      </c>
      <c r="B7383" s="444">
        <f>유형화!$F$71*hourly1!B7384/hourly1!$B$8763+유형화!$F$72*hourly1!C7384/hourly1!$C$8763+유형화!$F$73*hourly1!D7384/hourly1!$D$8763+유형화!$F$74*hourly1!E7384/hourly1!$E$8763</f>
        <v>270.10592848981815</v>
      </c>
      <c r="C7383" s="442">
        <f>hourly1!$F7384*유형화!$G$71/hourly1!$F$8763+유형화!$G$72*hourly1!$G7384/hourly1!$F$8763+유형화!$G$74*hourly1!I7384/hourly1!$I$8763</f>
        <v>0.51828846131306938</v>
      </c>
      <c r="D7383" s="14">
        <v>257.64313600000003</v>
      </c>
      <c r="E7383" s="14">
        <v>1047.690382999999</v>
      </c>
      <c r="F7383" s="1">
        <v>882743</v>
      </c>
      <c r="G7383" s="15">
        <f t="shared" si="230"/>
        <v>0.29482038449195469</v>
      </c>
      <c r="H7383" s="15">
        <f t="shared" si="231"/>
        <v>0.48161365846798809</v>
      </c>
    </row>
    <row r="7384" spans="1:8">
      <c r="A7384" s="1">
        <v>7383</v>
      </c>
      <c r="B7384" s="444">
        <f>유형화!$F$71*hourly1!B7385/hourly1!$B$8763+유형화!$F$72*hourly1!C7385/hourly1!$C$8763+유형화!$F$73*hourly1!D7385/hourly1!$D$8763+유형화!$F$74*hourly1!E7385/hourly1!$E$8763</f>
        <v>396.83889293107035</v>
      </c>
      <c r="C7384" s="442">
        <f>hourly1!$F7385*유형화!$G$71/hourly1!$F$8763+유형화!$G$72*hourly1!$G7385/hourly1!$F$8763+유형화!$G$74*hourly1!I7385/hourly1!$I$8763</f>
        <v>0.39009511540064112</v>
      </c>
      <c r="D7384" s="14">
        <v>265.58846799999992</v>
      </c>
      <c r="E7384" s="14">
        <v>884.19774800000005</v>
      </c>
      <c r="F7384" s="1">
        <v>854228</v>
      </c>
      <c r="G7384" s="15">
        <f t="shared" si="230"/>
        <v>0.3039122076684751</v>
      </c>
      <c r="H7384" s="15">
        <f t="shared" si="231"/>
        <v>0.49244326908130287</v>
      </c>
    </row>
    <row r="7385" spans="1:8">
      <c r="A7385" s="1">
        <v>7384</v>
      </c>
      <c r="B7385" s="444">
        <f>유형화!$F$71*hourly1!B7386/hourly1!$B$8763+유형화!$F$72*hourly1!C7386/hourly1!$C$8763+유형화!$F$73*hourly1!D7386/hourly1!$D$8763+유형화!$F$74*hourly1!E7386/hourly1!$E$8763</f>
        <v>332.00351114250378</v>
      </c>
      <c r="C7385" s="442">
        <f>hourly1!$F7386*유형화!$G$71/hourly1!$F$8763+유형화!$G$72*hourly1!$G7386/hourly1!$F$8763+유형화!$G$74*hourly1!I7386/hourly1!$I$8763</f>
        <v>0.36877992966898204</v>
      </c>
      <c r="D7385" s="14">
        <v>252.63363000000001</v>
      </c>
      <c r="E7385" s="14">
        <v>617.96130099999993</v>
      </c>
      <c r="F7385" s="1">
        <v>866932</v>
      </c>
      <c r="G7385" s="15">
        <f t="shared" si="230"/>
        <v>0.28908801953178453</v>
      </c>
      <c r="H7385" s="15">
        <f t="shared" si="231"/>
        <v>0.47469421008723628</v>
      </c>
    </row>
    <row r="7386" spans="1:8">
      <c r="A7386" s="1">
        <v>7385</v>
      </c>
      <c r="B7386" s="444">
        <f>유형화!$F$71*hourly1!B7387/hourly1!$B$8763+유형화!$F$72*hourly1!C7387/hourly1!$C$8763+유형화!$F$73*hourly1!D7387/hourly1!$D$8763+유형화!$F$74*hourly1!E7387/hourly1!$E$8763</f>
        <v>289.25069167212661</v>
      </c>
      <c r="C7386" s="442">
        <f>hourly1!$F7387*유형화!$G$71/hourly1!$F$8763+유형화!$G$72*hourly1!$G7387/hourly1!$F$8763+유형화!$G$74*hourly1!I7387/hourly1!$I$8763</f>
        <v>0.3928312518421177</v>
      </c>
      <c r="D7386" s="14">
        <v>247.01019500000001</v>
      </c>
      <c r="E7386" s="14">
        <v>223.696957</v>
      </c>
      <c r="F7386" s="1">
        <v>863644</v>
      </c>
      <c r="G7386" s="15">
        <f t="shared" si="230"/>
        <v>0.28265313718015256</v>
      </c>
      <c r="H7386" s="15">
        <f t="shared" si="231"/>
        <v>0.46684091231825198</v>
      </c>
    </row>
    <row r="7387" spans="1:8">
      <c r="A7387" s="1">
        <v>7386</v>
      </c>
      <c r="B7387" s="444">
        <f>유형화!$F$71*hourly1!B7388/hourly1!$B$8763+유형화!$F$72*hourly1!C7388/hourly1!$C$8763+유형화!$F$73*hourly1!D7388/hourly1!$D$8763+유형화!$F$74*hourly1!E7388/hourly1!$E$8763</f>
        <v>162.89472980230838</v>
      </c>
      <c r="C7387" s="442">
        <f>hourly1!$F7388*유형화!$G$71/hourly1!$F$8763+유형화!$G$72*hourly1!$G7388/hourly1!$F$8763+유형화!$G$74*hourly1!I7388/hourly1!$I$8763</f>
        <v>0.58506891596468558</v>
      </c>
      <c r="D7387" s="14">
        <v>233.27898300000001</v>
      </c>
      <c r="E7387" s="14">
        <v>19.32358099999999</v>
      </c>
      <c r="F7387" s="1">
        <v>843436</v>
      </c>
      <c r="G7387" s="15">
        <f t="shared" si="230"/>
        <v>0.26694054625213132</v>
      </c>
      <c r="H7387" s="15">
        <f t="shared" si="231"/>
        <v>0.44727347222663438</v>
      </c>
    </row>
    <row r="7388" spans="1:8">
      <c r="A7388" s="1">
        <v>7387</v>
      </c>
      <c r="B7388" s="444">
        <f>유형화!$F$71*hourly1!B7389/hourly1!$B$8763+유형화!$F$72*hourly1!C7389/hourly1!$C$8763+유형화!$F$73*hourly1!D7389/hourly1!$D$8763+유형화!$F$74*hourly1!E7389/hourly1!$E$8763</f>
        <v>118.39009913334193</v>
      </c>
      <c r="C7388" s="442">
        <f>hourly1!$F7389*유형화!$G$71/hourly1!$F$8763+유형화!$G$72*hourly1!$G7389/hourly1!$F$8763+유형화!$G$74*hourly1!I7389/hourly1!$I$8763</f>
        <v>0.64202493121541448</v>
      </c>
      <c r="D7388" s="14">
        <v>333.45109200000002</v>
      </c>
      <c r="E7388" s="14">
        <v>19.324624</v>
      </c>
      <c r="F7388" s="1">
        <v>865629</v>
      </c>
      <c r="G7388" s="15">
        <f t="shared" si="230"/>
        <v>0.38156723551409555</v>
      </c>
      <c r="H7388" s="15">
        <f t="shared" si="231"/>
        <v>0.57825310042000433</v>
      </c>
    </row>
    <row r="7389" spans="1:8">
      <c r="A7389" s="1">
        <v>7388</v>
      </c>
      <c r="B7389" s="444">
        <f>유형화!$F$71*hourly1!B7390/hourly1!$B$8763+유형화!$F$72*hourly1!C7390/hourly1!$C$8763+유형화!$F$73*hourly1!D7390/hourly1!$D$8763+유형화!$F$74*hourly1!E7390/hourly1!$E$8763</f>
        <v>126.69191750725432</v>
      </c>
      <c r="C7389" s="442">
        <f>hourly1!$F7390*유형화!$G$71/hourly1!$F$8763+유형화!$G$72*hourly1!$G7390/hourly1!$F$8763+유형화!$G$74*hourly1!I7390/hourly1!$I$8763</f>
        <v>0.64748392188263149</v>
      </c>
      <c r="D7389" s="14">
        <v>368.71486700000008</v>
      </c>
      <c r="E7389" s="14">
        <v>22.215388000000001</v>
      </c>
      <c r="F7389" s="1">
        <v>824301</v>
      </c>
      <c r="G7389" s="15">
        <f t="shared" si="230"/>
        <v>0.42191948345497526</v>
      </c>
      <c r="H7389" s="15">
        <f t="shared" si="231"/>
        <v>0.61859973257183143</v>
      </c>
    </row>
    <row r="7390" spans="1:8">
      <c r="A7390" s="1">
        <v>7389</v>
      </c>
      <c r="B7390" s="444">
        <f>유형화!$F$71*hourly1!B7391/hourly1!$B$8763+유형화!$F$72*hourly1!C7391/hourly1!$C$8763+유형화!$F$73*hourly1!D7391/hourly1!$D$8763+유형화!$F$74*hourly1!E7391/hourly1!$E$8763</f>
        <v>64.047893113140859</v>
      </c>
      <c r="C7390" s="442">
        <f>hourly1!$F7391*유형화!$G$71/hourly1!$F$8763+유형화!$G$72*hourly1!$G7391/hourly1!$F$8763+유형화!$G$74*hourly1!I7391/hourly1!$I$8763</f>
        <v>1.1748489195784009</v>
      </c>
      <c r="D7390" s="14">
        <v>381.98426699999987</v>
      </c>
      <c r="E7390" s="14">
        <v>22.521571999999999</v>
      </c>
      <c r="F7390" s="1">
        <v>824227</v>
      </c>
      <c r="G7390" s="15">
        <f t="shared" si="230"/>
        <v>0.43710362408730125</v>
      </c>
      <c r="H7390" s="15">
        <f t="shared" si="231"/>
        <v>0.63311007617543069</v>
      </c>
    </row>
    <row r="7391" spans="1:8">
      <c r="A7391" s="1">
        <v>7390</v>
      </c>
      <c r="B7391" s="444">
        <f>유형화!$F$71*hourly1!B7392/hourly1!$B$8763+유형화!$F$72*hourly1!C7392/hourly1!$C$8763+유형화!$F$73*hourly1!D7392/hourly1!$D$8763+유형화!$F$74*hourly1!E7392/hourly1!$E$8763</f>
        <v>62.607894274517434</v>
      </c>
      <c r="C7391" s="442">
        <f>hourly1!$F7392*유형화!$G$71/hourly1!$F$8763+유형화!$G$72*hourly1!$G7392/hourly1!$F$8763+유형화!$G$74*hourly1!I7392/hourly1!$I$8763</f>
        <v>0.45991344910028542</v>
      </c>
      <c r="D7391" s="14">
        <v>305.93048800000003</v>
      </c>
      <c r="E7391" s="14">
        <v>16.09848400000001</v>
      </c>
      <c r="F7391" s="1">
        <v>881897</v>
      </c>
      <c r="G7391" s="15">
        <f t="shared" si="230"/>
        <v>0.35007547843219594</v>
      </c>
      <c r="H7391" s="15">
        <f t="shared" si="231"/>
        <v>0.5448293554181125</v>
      </c>
    </row>
    <row r="7392" spans="1:8">
      <c r="A7392" s="1">
        <v>7391</v>
      </c>
      <c r="B7392" s="444">
        <f>유형화!$F$71*hourly1!B7393/hourly1!$B$8763+유형화!$F$72*hourly1!C7393/hourly1!$C$8763+유형화!$F$73*hourly1!D7393/hourly1!$D$8763+유형화!$F$74*hourly1!E7393/hourly1!$E$8763</f>
        <v>61.387947959077231</v>
      </c>
      <c r="C7392" s="442">
        <f>hourly1!$F7393*유형화!$G$71/hourly1!$F$8763+유형화!$G$72*hourly1!$G7393/hourly1!$F$8763+유형화!$G$74*hourly1!I7393/hourly1!$I$8763</f>
        <v>0.35308841778245914</v>
      </c>
      <c r="D7392" s="14">
        <v>315.4648289999999</v>
      </c>
      <c r="E7392" s="14">
        <v>8.1911799999999975</v>
      </c>
      <c r="F7392" s="1">
        <v>844737</v>
      </c>
      <c r="G7392" s="15">
        <f t="shared" si="230"/>
        <v>0.3609856005613466</v>
      </c>
      <c r="H7392" s="15">
        <f t="shared" si="231"/>
        <v>0.55661091472969382</v>
      </c>
    </row>
    <row r="7393" spans="1:8">
      <c r="A7393" s="1">
        <v>7392</v>
      </c>
      <c r="B7393" s="444">
        <f>유형화!$F$71*hourly1!B7394/hourly1!$B$8763+유형화!$F$72*hourly1!C7394/hourly1!$C$8763+유형화!$F$73*hourly1!D7394/hourly1!$D$8763+유형화!$F$74*hourly1!E7394/hourly1!$E$8763</f>
        <v>59.902569778062229</v>
      </c>
      <c r="C7393" s="442">
        <f>hourly1!$F7394*유형화!$G$71/hourly1!$F$8763+유형화!$G$72*hourly1!$G7394/hourly1!$F$8763+유형화!$G$74*hourly1!I7394/hourly1!$I$8763</f>
        <v>0.32118763205369422</v>
      </c>
      <c r="D7393" s="14">
        <v>313.93156099999999</v>
      </c>
      <c r="E7393" s="14">
        <v>1.6814</v>
      </c>
      <c r="F7393" s="1">
        <v>867956</v>
      </c>
      <c r="G7393" s="15">
        <f t="shared" si="230"/>
        <v>0.35923108589308395</v>
      </c>
      <c r="H7393" s="15">
        <f t="shared" si="231"/>
        <v>0.55473099253120273</v>
      </c>
    </row>
    <row r="7394" spans="1:8">
      <c r="A7394" s="1">
        <v>7393</v>
      </c>
      <c r="B7394" s="444">
        <f>유형화!$F$71*hourly1!B7395/hourly1!$B$8763+유형화!$F$72*hourly1!C7395/hourly1!$C$8763+유형화!$F$73*hourly1!D7395/hourly1!$D$8763+유형화!$F$74*hourly1!E7395/hourly1!$E$8763</f>
        <v>60.361867066161167</v>
      </c>
      <c r="C7394" s="442">
        <f>hourly1!$F7395*유형화!$G$71/hourly1!$F$8763+유형화!$G$72*hourly1!$G7395/hourly1!$F$8763+유형화!$G$74*hourly1!I7395/hourly1!$I$8763</f>
        <v>0.26351250297557677</v>
      </c>
      <c r="D7394" s="14">
        <v>319.83038199999999</v>
      </c>
      <c r="E7394" s="14">
        <v>0.18840000000000001</v>
      </c>
      <c r="F7394" s="1">
        <v>842626</v>
      </c>
      <c r="G7394" s="15">
        <f t="shared" si="230"/>
        <v>0.36598109174330468</v>
      </c>
      <c r="H7394" s="15">
        <f t="shared" si="231"/>
        <v>0.56193295806578203</v>
      </c>
    </row>
    <row r="7395" spans="1:8">
      <c r="A7395" s="1">
        <v>7394</v>
      </c>
      <c r="B7395" s="444">
        <f>유형화!$F$71*hourly1!B7396/hourly1!$B$8763+유형화!$F$72*hourly1!C7396/hourly1!$C$8763+유형화!$F$73*hourly1!D7396/hourly1!$D$8763+유형화!$F$74*hourly1!E7396/hourly1!$E$8763</f>
        <v>60.532721660904009</v>
      </c>
      <c r="C7395" s="442">
        <f>hourly1!$F7396*유형화!$G$71/hourly1!$F$8763+유형화!$G$72*hourly1!$G7396/hourly1!$F$8763+유형화!$G$74*hourly1!I7396/hourly1!$I$8763</f>
        <v>0.24425606068289135</v>
      </c>
      <c r="D7395" s="14">
        <v>345.5926530000001</v>
      </c>
      <c r="E7395" s="14">
        <v>0.15959999999999999</v>
      </c>
      <c r="F7395" s="1">
        <v>738105</v>
      </c>
      <c r="G7395" s="15">
        <f t="shared" si="230"/>
        <v>0.39546079285052133</v>
      </c>
      <c r="H7395" s="15">
        <f t="shared" si="231"/>
        <v>0.59244757627039579</v>
      </c>
    </row>
    <row r="7396" spans="1:8">
      <c r="A7396" s="1">
        <v>7395</v>
      </c>
      <c r="B7396" s="444">
        <f>유형화!$F$71*hourly1!B7397/hourly1!$B$8763+유형화!$F$72*hourly1!C7397/hourly1!$C$8763+유형화!$F$73*hourly1!D7397/hourly1!$D$8763+유형화!$F$74*hourly1!E7397/hourly1!$E$8763</f>
        <v>60.986103655554103</v>
      </c>
      <c r="C7396" s="442">
        <f>hourly1!$F7397*유형화!$G$71/hourly1!$F$8763+유형화!$G$72*hourly1!$G7397/hourly1!$F$8763+유형화!$G$74*hourly1!I7397/hourly1!$I$8763</f>
        <v>0.24029698256193294</v>
      </c>
      <c r="D7396" s="14">
        <v>337.24221799999998</v>
      </c>
      <c r="E7396" s="14">
        <v>1.5679999999999999E-2</v>
      </c>
      <c r="F7396" s="1">
        <v>630327</v>
      </c>
      <c r="G7396" s="15">
        <f t="shared" si="230"/>
        <v>0.38590541134260836</v>
      </c>
      <c r="H7396" s="15">
        <f t="shared" si="231"/>
        <v>0.5827204086519816</v>
      </c>
    </row>
    <row r="7397" spans="1:8">
      <c r="A7397" s="1">
        <v>7396</v>
      </c>
      <c r="B7397" s="444">
        <f>유형화!$F$71*hourly1!B7398/hourly1!$B$8763+유형화!$F$72*hourly1!C7398/hourly1!$C$8763+유형화!$F$73*hourly1!D7398/hourly1!$D$8763+유형화!$F$74*hourly1!E7398/hourly1!$E$8763</f>
        <v>61.139656016959087</v>
      </c>
      <c r="C7397" s="442">
        <f>hourly1!$F7398*유형화!$G$71/hourly1!$F$8763+유형화!$G$72*hourly1!$G7398/hourly1!$F$8763+유형화!$G$74*hourly1!I7398/hourly1!$I$8763</f>
        <v>0.24036502336033175</v>
      </c>
      <c r="D7397" s="14">
        <v>325.00833799999998</v>
      </c>
      <c r="E7397" s="14">
        <v>0</v>
      </c>
      <c r="F7397" s="1">
        <v>509370</v>
      </c>
      <c r="G7397" s="15">
        <f t="shared" si="230"/>
        <v>0.37190621360955312</v>
      </c>
      <c r="H7397" s="15">
        <f t="shared" si="231"/>
        <v>0.56818747654818291</v>
      </c>
    </row>
    <row r="7398" spans="1:8">
      <c r="A7398" s="1">
        <v>7397</v>
      </c>
      <c r="B7398" s="444">
        <f>유형화!$F$71*hourly1!B7399/hourly1!$B$8763+유형화!$F$72*hourly1!C7399/hourly1!$C$8763+유형화!$F$73*hourly1!D7399/hourly1!$D$8763+유형화!$F$74*hourly1!E7399/hourly1!$E$8763</f>
        <v>61.324977832447836</v>
      </c>
      <c r="C7398" s="442">
        <f>hourly1!$F7399*유형화!$G$71/hourly1!$F$8763+유형화!$G$72*hourly1!$G7399/hourly1!$F$8763+유형화!$G$74*hourly1!I7399/hourly1!$I$8763</f>
        <v>0.23787880443824383</v>
      </c>
      <c r="D7398" s="14">
        <v>314.00712900000008</v>
      </c>
      <c r="E7398" s="14">
        <v>5.4000000000000003E-3</v>
      </c>
      <c r="F7398" s="1">
        <v>584177</v>
      </c>
      <c r="G7398" s="15">
        <f t="shared" si="230"/>
        <v>0.35931755816306638</v>
      </c>
      <c r="H7398" s="15">
        <f t="shared" si="231"/>
        <v>0.55482377683589124</v>
      </c>
    </row>
    <row r="7399" spans="1:8">
      <c r="A7399" s="1">
        <v>7398</v>
      </c>
      <c r="B7399" s="444">
        <f>유형화!$F$71*hourly1!B7400/hourly1!$B$8763+유형화!$F$72*hourly1!C7400/hourly1!$C$8763+유형화!$F$73*hourly1!D7400/hourly1!$D$8763+유형화!$F$74*hourly1!E7400/hourly1!$E$8763</f>
        <v>63.320182171028151</v>
      </c>
      <c r="C7399" s="442">
        <f>hourly1!$F7400*유형화!$G$71/hourly1!$F$8763+유형화!$G$72*hourly1!$G7400/hourly1!$F$8763+유형화!$G$74*hourly1!I7400/hourly1!$I$8763</f>
        <v>0.42295385038207123</v>
      </c>
      <c r="D7399" s="14">
        <v>327.41515399999997</v>
      </c>
      <c r="E7399" s="14">
        <v>0</v>
      </c>
      <c r="F7399" s="1">
        <v>893312</v>
      </c>
      <c r="G7399" s="15">
        <f t="shared" si="230"/>
        <v>0.3746603270299137</v>
      </c>
      <c r="H7399" s="15">
        <f t="shared" si="231"/>
        <v>0.57107354676752198</v>
      </c>
    </row>
    <row r="7400" spans="1:8">
      <c r="A7400" s="1">
        <v>7399</v>
      </c>
      <c r="B7400" s="444">
        <f>유형화!$F$71*hourly1!B7401/hourly1!$B$8763+유형화!$F$72*hourly1!C7401/hourly1!$C$8763+유형화!$F$73*hourly1!D7401/hourly1!$D$8763+유형화!$F$74*hourly1!E7401/hourly1!$E$8763</f>
        <v>74.943480665367574</v>
      </c>
      <c r="C7400" s="442">
        <f>hourly1!$F7401*유형화!$G$71/hourly1!$F$8763+유형화!$G$72*hourly1!$G7401/hourly1!$F$8763+유형화!$G$74*hourly1!I7401/hourly1!$I$8763</f>
        <v>4.1816110770632067</v>
      </c>
      <c r="D7400" s="14">
        <v>310.00387599999999</v>
      </c>
      <c r="E7400" s="14">
        <v>0.43250599999999989</v>
      </c>
      <c r="F7400" s="1">
        <v>912814</v>
      </c>
      <c r="G7400" s="15">
        <f t="shared" si="230"/>
        <v>0.35473664594858928</v>
      </c>
      <c r="H7400" s="15">
        <f t="shared" si="231"/>
        <v>0.54988964674940644</v>
      </c>
    </row>
    <row r="7401" spans="1:8">
      <c r="A7401" s="1">
        <v>7400</v>
      </c>
      <c r="B7401" s="444">
        <f>유형화!$F$71*hourly1!B7402/hourly1!$B$8763+유형화!$F$72*hourly1!C7402/hourly1!$C$8763+유형화!$F$73*hourly1!D7402/hourly1!$D$8763+유형화!$F$74*hourly1!E7402/hourly1!$E$8763</f>
        <v>173.00175167822451</v>
      </c>
      <c r="C7401" s="442">
        <f>hourly1!$F7402*유형화!$G$71/hourly1!$F$8763+유형화!$G$72*hourly1!$G7402/hourly1!$F$8763+유형화!$G$74*hourly1!I7402/hourly1!$I$8763</f>
        <v>4.4406664349330489</v>
      </c>
      <c r="D7401" s="14">
        <v>288.06749000000008</v>
      </c>
      <c r="E7401" s="14">
        <v>72.543991999999946</v>
      </c>
      <c r="F7401" s="1">
        <v>878364</v>
      </c>
      <c r="G7401" s="15">
        <f t="shared" si="230"/>
        <v>0.32963489530507939</v>
      </c>
      <c r="H7401" s="15">
        <f t="shared" si="231"/>
        <v>0.52215320289357681</v>
      </c>
    </row>
    <row r="7402" spans="1:8">
      <c r="A7402" s="1">
        <v>7401</v>
      </c>
      <c r="B7402" s="444">
        <f>유형화!$F$71*hourly1!B7403/hourly1!$B$8763+유형화!$F$72*hourly1!C7403/hourly1!$C$8763+유형화!$F$73*hourly1!D7403/hourly1!$D$8763+유형화!$F$74*hourly1!E7403/hourly1!$E$8763</f>
        <v>275.46721031805311</v>
      </c>
      <c r="C7402" s="442">
        <f>hourly1!$F7403*유형화!$G$71/hourly1!$F$8763+유형화!$G$72*hourly1!$G7403/hourly1!$F$8763+유형화!$G$74*hourly1!I7403/hourly1!$I$8763</f>
        <v>3.5246223284549081</v>
      </c>
      <c r="D7402" s="14">
        <v>248.50130899999999</v>
      </c>
      <c r="E7402" s="14">
        <v>439.48851700000051</v>
      </c>
      <c r="F7402" s="1">
        <v>842183</v>
      </c>
      <c r="G7402" s="15">
        <f t="shared" si="230"/>
        <v>0.28435941513355134</v>
      </c>
      <c r="H7402" s="15">
        <f t="shared" si="231"/>
        <v>0.46893222929173828</v>
      </c>
    </row>
    <row r="7403" spans="1:8">
      <c r="A7403" s="1">
        <v>7402</v>
      </c>
      <c r="B7403" s="444">
        <f>유형화!$F$71*hourly1!B7404/hourly1!$B$8763+유형화!$F$72*hourly1!C7404/hourly1!$C$8763+유형화!$F$73*hourly1!D7404/hourly1!$D$8763+유형화!$F$74*hourly1!E7404/hourly1!$E$8763</f>
        <v>339.34106675090459</v>
      </c>
      <c r="C7403" s="442">
        <f>hourly1!$F7404*유형화!$G$71/hourly1!$F$8763+유형화!$G$72*hourly1!$G7404/hourly1!$F$8763+유형화!$G$74*hourly1!I7404/hourly1!$I$8763</f>
        <v>2.5070629804855877</v>
      </c>
      <c r="D7403" s="14">
        <v>197.850202</v>
      </c>
      <c r="E7403" s="14">
        <v>864.33170800000119</v>
      </c>
      <c r="F7403" s="1">
        <v>864603</v>
      </c>
      <c r="G7403" s="15">
        <f t="shared" si="230"/>
        <v>0.22639948236560392</v>
      </c>
      <c r="H7403" s="15">
        <f t="shared" si="231"/>
        <v>0.39406738591548118</v>
      </c>
    </row>
    <row r="7404" spans="1:8">
      <c r="A7404" s="1">
        <v>7403</v>
      </c>
      <c r="B7404" s="444">
        <f>유형화!$F$71*hourly1!B7405/hourly1!$B$8763+유형화!$F$72*hourly1!C7405/hourly1!$C$8763+유형화!$F$73*hourly1!D7405/hourly1!$D$8763+유형화!$F$74*hourly1!E7405/hourly1!$E$8763</f>
        <v>404.1379092037954</v>
      </c>
      <c r="C7404" s="442">
        <f>hourly1!$F7405*유형화!$G$71/hourly1!$F$8763+유형화!$G$72*hourly1!$G7405/hourly1!$F$8763+유형화!$G$74*hourly1!I7405/hourly1!$I$8763</f>
        <v>1.6437348474571225</v>
      </c>
      <c r="D7404" s="14">
        <v>157.83469199999999</v>
      </c>
      <c r="E7404" s="14">
        <v>1113.7422359999989</v>
      </c>
      <c r="F7404" s="1">
        <v>825363</v>
      </c>
      <c r="G7404" s="15">
        <f t="shared" si="230"/>
        <v>0.18060983616349569</v>
      </c>
      <c r="H7404" s="15">
        <f t="shared" si="231"/>
        <v>0.32877879873006333</v>
      </c>
    </row>
    <row r="7405" spans="1:8">
      <c r="A7405" s="1">
        <v>7404</v>
      </c>
      <c r="B7405" s="444">
        <f>유형화!$F$71*hourly1!B7406/hourly1!$B$8763+유형화!$F$72*hourly1!C7406/hourly1!$C$8763+유형화!$F$73*hourly1!D7406/hourly1!$D$8763+유형화!$F$74*hourly1!E7406/hourly1!$E$8763</f>
        <v>338.73821202709536</v>
      </c>
      <c r="C7405" s="442">
        <f>hourly1!$F7406*유형화!$G$71/hourly1!$F$8763+유형화!$G$72*hourly1!$G7406/hourly1!$F$8763+유형화!$G$74*hourly1!I7406/hourly1!$I$8763</f>
        <v>0.83238018757294163</v>
      </c>
      <c r="D7405" s="14">
        <v>147.79917499999999</v>
      </c>
      <c r="E7405" s="14">
        <v>1251.9133850000001</v>
      </c>
      <c r="F7405" s="1">
        <v>862380</v>
      </c>
      <c r="G7405" s="15">
        <f t="shared" si="230"/>
        <v>0.16912621961368179</v>
      </c>
      <c r="H7405" s="15">
        <f t="shared" si="231"/>
        <v>0.31145519504330627</v>
      </c>
    </row>
    <row r="7406" spans="1:8">
      <c r="A7406" s="1">
        <v>7405</v>
      </c>
      <c r="B7406" s="444">
        <f>유형화!$F$71*hourly1!B7407/hourly1!$B$8763+유형화!$F$72*hourly1!C7407/hourly1!$C$8763+유형화!$F$73*hourly1!D7407/hourly1!$D$8763+유형화!$F$74*hourly1!E7407/hourly1!$E$8763</f>
        <v>195.93719685863289</v>
      </c>
      <c r="C7406" s="442">
        <f>hourly1!$F7407*유형화!$G$71/hourly1!$F$8763+유형화!$G$72*hourly1!$G7407/hourly1!$F$8763+유형화!$G$74*hourly1!I7407/hourly1!$I$8763</f>
        <v>0.55582620310270658</v>
      </c>
      <c r="D7406" s="14">
        <v>130.99131199999999</v>
      </c>
      <c r="E7406" s="14">
        <v>1270.3266870000009</v>
      </c>
      <c r="F7406" s="1">
        <v>874365</v>
      </c>
      <c r="G7406" s="15">
        <f t="shared" si="230"/>
        <v>0.14989302478039077</v>
      </c>
      <c r="H7406" s="15">
        <f t="shared" si="231"/>
        <v>0.28152035383345064</v>
      </c>
    </row>
    <row r="7407" spans="1:8">
      <c r="A7407" s="1">
        <v>7406</v>
      </c>
      <c r="B7407" s="444">
        <f>유형화!$F$71*hourly1!B7408/hourly1!$B$8763+유형화!$F$72*hourly1!C7408/hourly1!$C$8763+유형화!$F$73*hourly1!D7408/hourly1!$D$8763+유형화!$F$74*hourly1!E7408/hourly1!$E$8763</f>
        <v>268.90549542898663</v>
      </c>
      <c r="C7407" s="442">
        <f>hourly1!$F7408*유형화!$G$71/hourly1!$F$8763+유형화!$G$72*hourly1!$G7408/hourly1!$F$8763+유형화!$G$74*hourly1!I7408/hourly1!$I$8763</f>
        <v>0.51952052942299509</v>
      </c>
      <c r="D7407" s="14">
        <v>132.04777100000001</v>
      </c>
      <c r="E7407" s="14">
        <v>1207.524585000001</v>
      </c>
      <c r="F7407" s="1">
        <v>904900</v>
      </c>
      <c r="G7407" s="15">
        <f t="shared" si="230"/>
        <v>0.15110192812404513</v>
      </c>
      <c r="H7407" s="15">
        <f t="shared" si="231"/>
        <v>0.28343689807490269</v>
      </c>
    </row>
    <row r="7408" spans="1:8">
      <c r="A7408" s="1">
        <v>7407</v>
      </c>
      <c r="B7408" s="444">
        <f>유형화!$F$71*hourly1!B7409/hourly1!$B$8763+유형화!$F$72*hourly1!C7409/hourly1!$C$8763+유형화!$F$73*hourly1!D7409/hourly1!$D$8763+유형화!$F$74*hourly1!E7409/hourly1!$E$8763</f>
        <v>396.79824332304082</v>
      </c>
      <c r="C7408" s="442">
        <f>hourly1!$F7409*유형화!$G$71/hourly1!$F$8763+유형화!$G$72*hourly1!$G7409/hourly1!$F$8763+유형화!$G$74*hourly1!I7409/hourly1!$I$8763</f>
        <v>0.39470078482135351</v>
      </c>
      <c r="D7408" s="14">
        <v>142.46718000000001</v>
      </c>
      <c r="E7408" s="14">
        <v>1044.934839999999</v>
      </c>
      <c r="F7408" s="1">
        <v>793570</v>
      </c>
      <c r="G7408" s="15">
        <f t="shared" si="230"/>
        <v>0.16302483131196058</v>
      </c>
      <c r="H7408" s="15">
        <f t="shared" si="231"/>
        <v>0.30208599213681142</v>
      </c>
    </row>
    <row r="7409" spans="1:8">
      <c r="A7409" s="1">
        <v>7408</v>
      </c>
      <c r="B7409" s="444">
        <f>유형화!$F$71*hourly1!B7410/hourly1!$B$8763+유형화!$F$72*hourly1!C7410/hourly1!$C$8763+유형화!$F$73*hourly1!D7410/hourly1!$D$8763+유형화!$F$74*hourly1!E7410/hourly1!$E$8763</f>
        <v>331.93229678039768</v>
      </c>
      <c r="C7409" s="442">
        <f>hourly1!$F7410*유형화!$G$71/hourly1!$F$8763+유형화!$G$72*hourly1!$G7410/hourly1!$F$8763+유형화!$G$74*hourly1!I7410/hourly1!$I$8763</f>
        <v>0.38795089316224118</v>
      </c>
      <c r="D7409" s="14">
        <v>190.580704</v>
      </c>
      <c r="E7409" s="14">
        <v>734.72231199999965</v>
      </c>
      <c r="F7409" s="1">
        <v>860175</v>
      </c>
      <c r="G7409" s="15">
        <f t="shared" si="230"/>
        <v>0.21808101431441745</v>
      </c>
      <c r="H7409" s="15">
        <f t="shared" si="231"/>
        <v>0.38263548849086321</v>
      </c>
    </row>
    <row r="7410" spans="1:8">
      <c r="A7410" s="1">
        <v>7409</v>
      </c>
      <c r="B7410" s="444">
        <f>유형화!$F$71*hourly1!B7411/hourly1!$B$8763+유형화!$F$72*hourly1!C7411/hourly1!$C$8763+유형화!$F$73*hourly1!D7411/hourly1!$D$8763+유형화!$F$74*hourly1!E7411/hourly1!$E$8763</f>
        <v>288.9679695003619</v>
      </c>
      <c r="C7410" s="442">
        <f>hourly1!$F7411*유형화!$G$71/hourly1!$F$8763+유형화!$G$72*hourly1!$G7411/hourly1!$F$8763+유형화!$G$74*hourly1!I7411/hourly1!$I$8763</f>
        <v>0.689906259623422</v>
      </c>
      <c r="D7410" s="14">
        <v>217.84987599999999</v>
      </c>
      <c r="E7410" s="14">
        <v>271.00107500000001</v>
      </c>
      <c r="F7410" s="1">
        <v>814596</v>
      </c>
      <c r="G7410" s="15">
        <f t="shared" si="230"/>
        <v>0.24928505839893458</v>
      </c>
      <c r="H7410" s="15">
        <f t="shared" si="231"/>
        <v>0.42459918023606052</v>
      </c>
    </row>
    <row r="7411" spans="1:8">
      <c r="A7411" s="1">
        <v>7410</v>
      </c>
      <c r="B7411" s="444">
        <f>유형화!$F$71*hourly1!B7412/hourly1!$B$8763+유형화!$F$72*hourly1!C7412/hourly1!$C$8763+유형화!$F$73*hourly1!D7412/hourly1!$D$8763+유형화!$F$74*hourly1!E7412/hourly1!$E$8763</f>
        <v>162.40846743260971</v>
      </c>
      <c r="C7411" s="442">
        <f>hourly1!$F7412*유형화!$G$71/hourly1!$F$8763+유형화!$G$72*hourly1!$G7412/hourly1!$F$8763+유형화!$G$74*hourly1!I7412/hourly1!$I$8763</f>
        <v>1.2846705980352846</v>
      </c>
      <c r="D7411" s="14">
        <v>253.973176</v>
      </c>
      <c r="E7411" s="14">
        <v>20.368442000000002</v>
      </c>
      <c r="F7411" s="1">
        <v>838257</v>
      </c>
      <c r="G7411" s="15">
        <f t="shared" si="230"/>
        <v>0.29062085860871867</v>
      </c>
      <c r="H7411" s="15">
        <f t="shared" si="231"/>
        <v>0.47655148401718839</v>
      </c>
    </row>
    <row r="7412" spans="1:8">
      <c r="A7412" s="1">
        <v>7411</v>
      </c>
      <c r="B7412" s="444">
        <f>유형화!$F$71*hourly1!B7413/hourly1!$B$8763+유형화!$F$72*hourly1!C7413/hourly1!$C$8763+유형화!$F$73*hourly1!D7413/hourly1!$D$8763+유형화!$F$74*hourly1!E7413/hourly1!$E$8763</f>
        <v>118.87108823534412</v>
      </c>
      <c r="C7412" s="442">
        <f>hourly1!$F7413*유형화!$G$71/hourly1!$F$8763+유형화!$G$72*hourly1!$G7413/hourly1!$F$8763+유형화!$G$74*hourly1!I7413/hourly1!$I$8763</f>
        <v>0.92204981126384544</v>
      </c>
      <c r="D7412" s="14">
        <v>321.45000599999997</v>
      </c>
      <c r="E7412" s="14">
        <v>19.322980000000001</v>
      </c>
      <c r="F7412" s="1">
        <v>869092</v>
      </c>
      <c r="G7412" s="15">
        <f t="shared" si="230"/>
        <v>0.36783442336248046</v>
      </c>
      <c r="H7412" s="15">
        <f t="shared" si="231"/>
        <v>0.56389603888411477</v>
      </c>
    </row>
    <row r="7413" spans="1:8">
      <c r="A7413" s="1">
        <v>7412</v>
      </c>
      <c r="B7413" s="444">
        <f>유형화!$F$71*hourly1!B7414/hourly1!$B$8763+유형화!$F$72*hourly1!C7414/hourly1!$C$8763+유형화!$F$73*hourly1!D7414/hourly1!$D$8763+유형화!$F$74*hourly1!E7414/hourly1!$E$8763</f>
        <v>127.69463188455826</v>
      </c>
      <c r="C7413" s="442">
        <f>hourly1!$F7414*유형화!$G$71/hourly1!$F$8763+유형화!$G$72*hourly1!$G7414/hourly1!$F$8763+유형화!$G$74*hourly1!I7414/hourly1!$I$8763</f>
        <v>1.0335966295325862</v>
      </c>
      <c r="D7413" s="14">
        <v>327.24317899999988</v>
      </c>
      <c r="E7413" s="14">
        <v>21.054272000000001</v>
      </c>
      <c r="F7413" s="1">
        <v>826048</v>
      </c>
      <c r="G7413" s="15">
        <f t="shared" si="230"/>
        <v>0.374463536475311</v>
      </c>
      <c r="H7413" s="15">
        <f t="shared" si="231"/>
        <v>0.57086776964574559</v>
      </c>
    </row>
    <row r="7414" spans="1:8">
      <c r="A7414" s="1">
        <v>7413</v>
      </c>
      <c r="B7414" s="444">
        <f>유형화!$F$71*hourly1!B7415/hourly1!$B$8763+유형화!$F$72*hourly1!C7415/hourly1!$C$8763+유형화!$F$73*hourly1!D7415/hourly1!$D$8763+유형화!$F$74*hourly1!E7415/hourly1!$E$8763</f>
        <v>65.485129076897337</v>
      </c>
      <c r="C7414" s="442">
        <f>hourly1!$F7415*유형화!$G$71/hourly1!$F$8763+유형화!$G$72*hourly1!$G7415/hourly1!$F$8763+유형화!$G$74*hourly1!I7415/hourly1!$I$8763</f>
        <v>2.2011855305411401</v>
      </c>
      <c r="D7414" s="14">
        <v>344.12302499999998</v>
      </c>
      <c r="E7414" s="14">
        <v>19.258859999999999</v>
      </c>
      <c r="F7414" s="1">
        <v>836698</v>
      </c>
      <c r="G7414" s="15">
        <f t="shared" si="230"/>
        <v>0.39377910127221288</v>
      </c>
      <c r="H7414" s="15">
        <f t="shared" si="231"/>
        <v>0.59074677311843005</v>
      </c>
    </row>
    <row r="7415" spans="1:8">
      <c r="A7415" s="1">
        <v>7414</v>
      </c>
      <c r="B7415" s="444">
        <f>유형화!$F$71*hourly1!B7416/hourly1!$B$8763+유형화!$F$72*hourly1!C7416/hourly1!$C$8763+유형화!$F$73*hourly1!D7416/hourly1!$D$8763+유형화!$F$74*hourly1!E7416/hourly1!$E$8763</f>
        <v>64.297251587099595</v>
      </c>
      <c r="C7415" s="442">
        <f>hourly1!$F7416*유형화!$G$71/hourly1!$F$8763+유형화!$G$72*hourly1!$G7416/hourly1!$F$8763+유형화!$G$74*hourly1!I7416/hourly1!$I$8763</f>
        <v>0.46017950084492154</v>
      </c>
      <c r="D7415" s="14">
        <v>277.69791600000008</v>
      </c>
      <c r="E7415" s="14">
        <v>13.628824</v>
      </c>
      <c r="F7415" s="1">
        <v>868997</v>
      </c>
      <c r="G7415" s="15">
        <f t="shared" si="230"/>
        <v>0.3177690181807698</v>
      </c>
      <c r="H7415" s="15">
        <f t="shared" si="231"/>
        <v>0.5086151906783275</v>
      </c>
    </row>
    <row r="7416" spans="1:8">
      <c r="A7416" s="1">
        <v>7415</v>
      </c>
      <c r="B7416" s="444">
        <f>유형화!$F$71*hourly1!B7417/hourly1!$B$8763+유형화!$F$72*hourly1!C7417/hourly1!$C$8763+유형화!$F$73*hourly1!D7417/hourly1!$D$8763+유형화!$F$74*hourly1!E7417/hourly1!$E$8763</f>
        <v>63.078758846817855</v>
      </c>
      <c r="C7416" s="442">
        <f>hourly1!$F7417*유형화!$G$71/hourly1!$F$8763+유형화!$G$72*hourly1!$G7417/hourly1!$F$8763+유형화!$G$74*hourly1!I7417/hourly1!$I$8763</f>
        <v>0.35327909498994781</v>
      </c>
      <c r="D7416" s="14">
        <v>274.90966900000012</v>
      </c>
      <c r="E7416" s="14">
        <v>8.5389839999999992</v>
      </c>
      <c r="F7416" s="1">
        <v>867129</v>
      </c>
      <c r="G7416" s="15">
        <f t="shared" si="230"/>
        <v>0.31457843423834131</v>
      </c>
      <c r="H7416" s="15">
        <f t="shared" si="231"/>
        <v>0.50492660587468008</v>
      </c>
    </row>
    <row r="7417" spans="1:8">
      <c r="A7417" s="1">
        <v>7416</v>
      </c>
      <c r="B7417" s="444">
        <f>유형화!$F$71*hourly1!B7418/hourly1!$B$8763+유형화!$F$72*hourly1!C7418/hourly1!$C$8763+유형화!$F$73*hourly1!D7418/hourly1!$D$8763+유형화!$F$74*hourly1!E7418/hourly1!$E$8763</f>
        <v>61.552799588612039</v>
      </c>
      <c r="C7417" s="442">
        <f>hourly1!$F7418*유형화!$G$71/hourly1!$F$8763+유형화!$G$72*hourly1!$G7418/hourly1!$F$8763+유형화!$G$74*hourly1!I7418/hourly1!$I$8763</f>
        <v>0.32136152314804495</v>
      </c>
      <c r="D7417" s="14">
        <v>280.33597600000002</v>
      </c>
      <c r="E7417" s="14">
        <v>1.9368799999999999</v>
      </c>
      <c r="F7417" s="1">
        <v>874034</v>
      </c>
      <c r="G7417" s="15">
        <f t="shared" si="230"/>
        <v>0.32078774352151723</v>
      </c>
      <c r="H7417" s="15">
        <f t="shared" si="231"/>
        <v>0.51208606654434263</v>
      </c>
    </row>
    <row r="7418" spans="1:8">
      <c r="A7418" s="1">
        <v>7417</v>
      </c>
      <c r="B7418" s="444">
        <f>유형화!$F$71*hourly1!B7419/hourly1!$B$8763+유형화!$F$72*hourly1!C7419/hourly1!$C$8763+유형화!$F$73*hourly1!D7419/hourly1!$D$8763+유형화!$F$74*hourly1!E7419/hourly1!$E$8763</f>
        <v>61.816769558766673</v>
      </c>
      <c r="C7418" s="442">
        <f>hourly1!$F7419*유형화!$G$71/hourly1!$F$8763+유형화!$G$72*hourly1!$G7419/hourly1!$F$8763+유형화!$G$74*hourly1!I7419/hourly1!$I$8763</f>
        <v>0.26363994705784694</v>
      </c>
      <c r="D7418" s="14">
        <v>283.35895199999999</v>
      </c>
      <c r="E7418" s="14">
        <v>0.58368000000000009</v>
      </c>
      <c r="F7418" s="1">
        <v>821105</v>
      </c>
      <c r="G7418" s="15">
        <f t="shared" si="230"/>
        <v>0.32424692726095883</v>
      </c>
      <c r="H7418" s="15">
        <f t="shared" si="231"/>
        <v>0.51604082101304871</v>
      </c>
    </row>
    <row r="7419" spans="1:8">
      <c r="A7419" s="1">
        <v>7418</v>
      </c>
      <c r="B7419" s="444">
        <f>유형화!$F$71*hourly1!B7420/hourly1!$B$8763+유형화!$F$72*hourly1!C7420/hourly1!$C$8763+유형화!$F$73*hourly1!D7420/hourly1!$D$8763+유형화!$F$74*hourly1!E7420/hourly1!$E$8763</f>
        <v>61.832106039098683</v>
      </c>
      <c r="C7419" s="442">
        <f>hourly1!$F7420*유형화!$G$71/hourly1!$F$8763+유형화!$G$72*hourly1!$G7420/hourly1!$F$8763+유형화!$G$74*hourly1!I7420/hourly1!$I$8763</f>
        <v>0.24439825372864687</v>
      </c>
      <c r="D7419" s="14">
        <v>307.89276200000012</v>
      </c>
      <c r="E7419" s="14">
        <v>0.56159999999999999</v>
      </c>
      <c r="F7419" s="1">
        <v>724151</v>
      </c>
      <c r="G7419" s="15">
        <f t="shared" si="230"/>
        <v>0.35232090357388723</v>
      </c>
      <c r="H7419" s="15">
        <f t="shared" si="231"/>
        <v>0.54727208159121821</v>
      </c>
    </row>
    <row r="7420" spans="1:8">
      <c r="A7420" s="1">
        <v>7419</v>
      </c>
      <c r="B7420" s="444">
        <f>유형화!$F$71*hourly1!B7421/hourly1!$B$8763+유형화!$F$72*hourly1!C7421/hourly1!$C$8763+유형화!$F$73*hourly1!D7421/hourly1!$D$8763+유형화!$F$74*hourly1!E7421/hourly1!$E$8763</f>
        <v>62.107733465611027</v>
      </c>
      <c r="C7420" s="442">
        <f>hourly1!$F7421*유형화!$G$71/hourly1!$F$8763+유형화!$G$72*hourly1!$G7421/hourly1!$F$8763+유형화!$G$74*hourly1!I7421/hourly1!$I$8763</f>
        <v>0.24064166828316239</v>
      </c>
      <c r="D7420" s="14">
        <v>314.66520200000002</v>
      </c>
      <c r="E7420" s="14">
        <v>0.40319999999999989</v>
      </c>
      <c r="F7420" s="1">
        <v>637703</v>
      </c>
      <c r="G7420" s="15">
        <f t="shared" si="230"/>
        <v>0.36007058942132497</v>
      </c>
      <c r="H7420" s="15">
        <f t="shared" si="231"/>
        <v>0.55563119983742026</v>
      </c>
    </row>
    <row r="7421" spans="1:8">
      <c r="A7421" s="1">
        <v>7420</v>
      </c>
      <c r="B7421" s="444">
        <f>유형화!$F$71*hourly1!B7422/hourly1!$B$8763+유형화!$F$72*hourly1!C7422/hourly1!$C$8763+유형화!$F$73*hourly1!D7422/hourly1!$D$8763+유형화!$F$74*hourly1!E7422/hourly1!$E$8763</f>
        <v>62.165201984221042</v>
      </c>
      <c r="C7421" s="442">
        <f>hourly1!$F7422*유형화!$G$71/hourly1!$F$8763+유형화!$G$72*hourly1!$G7422/hourly1!$F$8763+유형화!$G$74*hourly1!I7422/hourly1!$I$8763</f>
        <v>0.2407110128573389</v>
      </c>
      <c r="D7421" s="14">
        <v>340.80109499999998</v>
      </c>
      <c r="E7421" s="14">
        <v>0.39263999999999999</v>
      </c>
      <c r="F7421" s="1">
        <v>523121</v>
      </c>
      <c r="G7421" s="15">
        <f t="shared" si="230"/>
        <v>0.38997782523179331</v>
      </c>
      <c r="H7421" s="15">
        <f t="shared" si="231"/>
        <v>0.58688485019010928</v>
      </c>
    </row>
    <row r="7422" spans="1:8">
      <c r="A7422" s="1">
        <v>7421</v>
      </c>
      <c r="B7422" s="444">
        <f>유형화!$F$71*hourly1!B7423/hourly1!$B$8763+유형화!$F$72*hourly1!C7423/hourly1!$C$8763+유형화!$F$73*hourly1!D7423/hourly1!$D$8763+유형화!$F$74*hourly1!E7423/hourly1!$E$8763</f>
        <v>62.281545707078294</v>
      </c>
      <c r="C7422" s="442">
        <f>hourly1!$F7423*유형화!$G$71/hourly1!$F$8763+유형화!$G$72*hourly1!$G7423/hourly1!$F$8763+유형화!$G$74*hourly1!I7423/hourly1!$I$8763</f>
        <v>0.23808545289900929</v>
      </c>
      <c r="D7422" s="14">
        <v>350.97631000000018</v>
      </c>
      <c r="E7422" s="14">
        <v>0.10544000000000001</v>
      </c>
      <c r="F7422" s="1">
        <v>592955</v>
      </c>
      <c r="G7422" s="15">
        <f t="shared" si="230"/>
        <v>0.4016212978472965</v>
      </c>
      <c r="H7422" s="15">
        <f t="shared" si="231"/>
        <v>0.59863803588046405</v>
      </c>
    </row>
    <row r="7423" spans="1:8">
      <c r="A7423" s="1">
        <v>7422</v>
      </c>
      <c r="B7423" s="444">
        <f>유형화!$F$71*hourly1!B7424/hourly1!$B$8763+유형화!$F$72*hourly1!C7424/hourly1!$C$8763+유형화!$F$73*hourly1!D7424/hourly1!$D$8763+유형화!$F$74*hourly1!E7424/hourly1!$E$8763</f>
        <v>64.236940842125136</v>
      </c>
      <c r="C7423" s="442">
        <f>hourly1!$F7424*유형화!$G$71/hourly1!$F$8763+유형화!$G$72*hourly1!$G7424/hourly1!$F$8763+유형화!$G$74*hourly1!I7424/hourly1!$I$8763</f>
        <v>0.42366970477001464</v>
      </c>
      <c r="D7423" s="14">
        <v>324.792596</v>
      </c>
      <c r="E7423" s="14">
        <v>5.4000000000000003E-3</v>
      </c>
      <c r="F7423" s="1">
        <v>867917</v>
      </c>
      <c r="G7423" s="15">
        <f t="shared" si="230"/>
        <v>0.37165934058829375</v>
      </c>
      <c r="H7423" s="15">
        <f t="shared" si="231"/>
        <v>0.56792812270300652</v>
      </c>
    </row>
    <row r="7424" spans="1:8">
      <c r="A7424" s="1">
        <v>7423</v>
      </c>
      <c r="B7424" s="444">
        <f>유형화!$F$71*hourly1!B7425/hourly1!$B$8763+유형화!$F$72*hourly1!C7425/hourly1!$C$8763+유형화!$F$73*hourly1!D7425/hourly1!$D$8763+유형화!$F$74*hourly1!E7425/hourly1!$E$8763</f>
        <v>75.83805698603139</v>
      </c>
      <c r="C7424" s="442">
        <f>hourly1!$F7425*유형화!$G$71/hourly1!$F$8763+유형화!$G$72*hourly1!$G7425/hourly1!$F$8763+유형화!$G$74*hourly1!I7425/hourly1!$I$8763</f>
        <v>5.6674791876716659</v>
      </c>
      <c r="D7424" s="14">
        <v>322.80355200000002</v>
      </c>
      <c r="E7424" s="14">
        <v>0.44447399999999992</v>
      </c>
      <c r="F7424" s="1">
        <v>976372</v>
      </c>
      <c r="G7424" s="15">
        <f t="shared" si="230"/>
        <v>0.36938328260376663</v>
      </c>
      <c r="H7424" s="15">
        <f t="shared" si="231"/>
        <v>0.56553191730391161</v>
      </c>
    </row>
    <row r="7425" spans="1:8">
      <c r="A7425" s="1">
        <v>7424</v>
      </c>
      <c r="B7425" s="444">
        <f>유형화!$F$71*hourly1!B7426/hourly1!$B$8763+유형화!$F$72*hourly1!C7426/hourly1!$C$8763+유형화!$F$73*hourly1!D7426/hourly1!$D$8763+유형화!$F$74*hourly1!E7426/hourly1!$E$8763</f>
        <v>175.79111551779911</v>
      </c>
      <c r="C7425" s="442">
        <f>hourly1!$F7426*유형화!$G$71/hourly1!$F$8763+유형화!$G$72*hourly1!$G7426/hourly1!$F$8763+유형화!$G$74*hourly1!I7426/hourly1!$I$8763</f>
        <v>5.8765571531128806</v>
      </c>
      <c r="D7425" s="14">
        <v>312.71554900000001</v>
      </c>
      <c r="E7425" s="14">
        <v>66.814551000000051</v>
      </c>
      <c r="F7425" s="1">
        <v>938441</v>
      </c>
      <c r="G7425" s="15">
        <f t="shared" si="230"/>
        <v>0.35783960645779705</v>
      </c>
      <c r="H7425" s="15">
        <f t="shared" si="231"/>
        <v>0.55323606581936347</v>
      </c>
    </row>
    <row r="7426" spans="1:8">
      <c r="A7426" s="1">
        <v>7425</v>
      </c>
      <c r="B7426" s="444">
        <f>유형화!$F$71*hourly1!B7427/hourly1!$B$8763+유형화!$F$72*hourly1!C7427/hourly1!$C$8763+유형화!$F$73*hourly1!D7427/hourly1!$D$8763+유형화!$F$74*hourly1!E7427/hourly1!$E$8763</f>
        <v>278.65927579358885</v>
      </c>
      <c r="C7426" s="442">
        <f>hourly1!$F7427*유형화!$G$71/hourly1!$F$8763+유형화!$G$72*hourly1!$G7427/hourly1!$F$8763+유형화!$G$74*hourly1!I7427/hourly1!$I$8763</f>
        <v>4.9331353850227604</v>
      </c>
      <c r="D7426" s="14">
        <v>298.08914299999998</v>
      </c>
      <c r="E7426" s="14">
        <v>397.99469700000031</v>
      </c>
      <c r="F7426" s="1">
        <v>919183</v>
      </c>
      <c r="G7426" s="15">
        <f t="shared" ref="G7426:G7489" si="232">D7426/$I$1</f>
        <v>0.34110264731499484</v>
      </c>
      <c r="H7426" s="15">
        <f t="shared" ref="H7426:H7489" si="233">G7426/(1-$H$1*(1-G7426))</f>
        <v>0.53497364101745903</v>
      </c>
    </row>
    <row r="7427" spans="1:8">
      <c r="A7427" s="1">
        <v>7426</v>
      </c>
      <c r="B7427" s="444">
        <f>유형화!$F$71*hourly1!B7428/hourly1!$B$8763+유형화!$F$72*hourly1!C7428/hourly1!$C$8763+유형화!$F$73*hourly1!D7428/hourly1!$D$8763+유형화!$F$74*hourly1!E7428/hourly1!$E$8763</f>
        <v>342.23872013634173</v>
      </c>
      <c r="C7427" s="442">
        <f>hourly1!$F7428*유형화!$G$71/hourly1!$F$8763+유형화!$G$72*hourly1!$G7428/hourly1!$F$8763+유형화!$G$74*hourly1!I7428/hourly1!$I$8763</f>
        <v>3.8349679809615047</v>
      </c>
      <c r="D7427" s="14">
        <v>270.72264100000012</v>
      </c>
      <c r="E7427" s="14">
        <v>790.55082399999981</v>
      </c>
      <c r="F7427" s="1">
        <v>905181</v>
      </c>
      <c r="G7427" s="15">
        <f t="shared" si="232"/>
        <v>0.30978722875930775</v>
      </c>
      <c r="H7427" s="15">
        <f t="shared" si="233"/>
        <v>0.49934837162646334</v>
      </c>
    </row>
    <row r="7428" spans="1:8">
      <c r="A7428" s="1">
        <v>7427</v>
      </c>
      <c r="B7428" s="444">
        <f>유형화!$F$71*hourly1!B7429/hourly1!$B$8763+유형화!$F$72*hourly1!C7429/hourly1!$C$8763+유형화!$F$73*hourly1!D7429/hourly1!$D$8763+유형화!$F$74*hourly1!E7429/hourly1!$E$8763</f>
        <v>405.65759137343821</v>
      </c>
      <c r="C7428" s="442">
        <f>hourly1!$F7429*유형화!$G$71/hourly1!$F$8763+유형화!$G$72*hourly1!$G7429/hourly1!$F$8763+유형화!$G$74*hourly1!I7429/hourly1!$I$8763</f>
        <v>2.8727719231584889</v>
      </c>
      <c r="D7428" s="14">
        <v>238.07737200000011</v>
      </c>
      <c r="E7428" s="14">
        <v>1044.557519</v>
      </c>
      <c r="F7428" s="1">
        <v>875081</v>
      </c>
      <c r="G7428" s="15">
        <f t="shared" si="232"/>
        <v>0.27243133056676561</v>
      </c>
      <c r="H7428" s="15">
        <f t="shared" si="233"/>
        <v>0.45417542646348641</v>
      </c>
    </row>
    <row r="7429" spans="1:8">
      <c r="A7429" s="1">
        <v>7428</v>
      </c>
      <c r="B7429" s="444">
        <f>유형화!$F$71*hourly1!B7430/hourly1!$B$8763+유형화!$F$72*hourly1!C7430/hourly1!$C$8763+유형화!$F$73*hourly1!D7430/hourly1!$D$8763+유형화!$F$74*hourly1!E7430/hourly1!$E$8763</f>
        <v>339.70602256616485</v>
      </c>
      <c r="C7429" s="442">
        <f>hourly1!$F7430*유형화!$G$71/hourly1!$F$8763+유형화!$G$72*hourly1!$G7430/hourly1!$F$8763+유형화!$G$74*hourly1!I7430/hourly1!$I$8763</f>
        <v>2.0621167389790367</v>
      </c>
      <c r="D7429" s="14">
        <v>200.014217</v>
      </c>
      <c r="E7429" s="14">
        <v>1160.044629</v>
      </c>
      <c r="F7429" s="1">
        <v>847358</v>
      </c>
      <c r="G7429" s="15">
        <f t="shared" si="232"/>
        <v>0.22887575921990505</v>
      </c>
      <c r="H7429" s="15">
        <f t="shared" si="233"/>
        <v>0.39743539707609793</v>
      </c>
    </row>
    <row r="7430" spans="1:8">
      <c r="A7430" s="1">
        <v>7429</v>
      </c>
      <c r="B7430" s="444">
        <f>유형화!$F$71*hourly1!B7431/hourly1!$B$8763+유형화!$F$72*hourly1!C7431/hourly1!$C$8763+유형화!$F$73*hourly1!D7431/hourly1!$D$8763+유형화!$F$74*hourly1!E7431/hourly1!$E$8763</f>
        <v>196.95025939258608</v>
      </c>
      <c r="C7430" s="442">
        <f>hourly1!$F7431*유형화!$G$71/hourly1!$F$8763+유형화!$G$72*hourly1!$G7431/hourly1!$F$8763+유형화!$G$74*hourly1!I7431/hourly1!$I$8763</f>
        <v>0.61501468991478925</v>
      </c>
      <c r="D7430" s="14">
        <v>171.82853600000001</v>
      </c>
      <c r="E7430" s="14">
        <v>1175.7475699999991</v>
      </c>
      <c r="F7430" s="1">
        <v>836958</v>
      </c>
      <c r="G7430" s="15">
        <f t="shared" si="232"/>
        <v>0.19662295622038103</v>
      </c>
      <c r="H7430" s="15">
        <f t="shared" si="233"/>
        <v>0.35228084559185308</v>
      </c>
    </row>
    <row r="7431" spans="1:8">
      <c r="A7431" s="1">
        <v>7430</v>
      </c>
      <c r="B7431" s="444">
        <f>유형화!$F$71*hourly1!B7432/hourly1!$B$8763+유형화!$F$72*hourly1!C7432/hourly1!$C$8763+유형화!$F$73*hourly1!D7432/hourly1!$D$8763+유형화!$F$74*hourly1!E7432/hourly1!$E$8763</f>
        <v>269.17624273840369</v>
      </c>
      <c r="C7431" s="442">
        <f>hourly1!$F7432*유형화!$G$71/hourly1!$F$8763+유형화!$G$72*hourly1!$G7432/hourly1!$F$8763+유형화!$G$74*hourly1!I7432/hourly1!$I$8763</f>
        <v>0.96613283340148215</v>
      </c>
      <c r="D7431" s="14">
        <v>178.013892</v>
      </c>
      <c r="E7431" s="14">
        <v>1125.4084680000001</v>
      </c>
      <c r="F7431" s="1">
        <v>862545</v>
      </c>
      <c r="G7431" s="15">
        <f t="shared" si="232"/>
        <v>0.20370084334150199</v>
      </c>
      <c r="H7431" s="15">
        <f t="shared" si="233"/>
        <v>0.3624341459710439</v>
      </c>
    </row>
    <row r="7432" spans="1:8">
      <c r="A7432" s="1">
        <v>7431</v>
      </c>
      <c r="B7432" s="444">
        <f>유형화!$F$71*hourly1!B7433/hourly1!$B$8763+유형화!$F$72*hourly1!C7433/hourly1!$C$8763+유형화!$F$73*hourly1!D7433/hourly1!$D$8763+유형화!$F$74*hourly1!E7433/hourly1!$E$8763</f>
        <v>396.81626693362853</v>
      </c>
      <c r="C7432" s="442">
        <f>hourly1!$F7433*유형화!$G$71/hourly1!$F$8763+유형화!$G$72*hourly1!$G7433/hourly1!$F$8763+유형화!$G$74*hourly1!I7433/hourly1!$I$8763</f>
        <v>1.0031792961808841</v>
      </c>
      <c r="D7432" s="14">
        <v>195.59820300000001</v>
      </c>
      <c r="E7432" s="14">
        <v>956.69087299999842</v>
      </c>
      <c r="F7432" s="1">
        <v>862976</v>
      </c>
      <c r="G7432" s="15">
        <f t="shared" si="232"/>
        <v>0.22382252564413516</v>
      </c>
      <c r="H7432" s="15">
        <f t="shared" si="233"/>
        <v>0.39054544161638677</v>
      </c>
    </row>
    <row r="7433" spans="1:8">
      <c r="A7433" s="1">
        <v>7432</v>
      </c>
      <c r="B7433" s="444">
        <f>유형화!$F$71*hourly1!B7434/hourly1!$B$8763+유형화!$F$72*hourly1!C7434/hourly1!$C$8763+유형화!$F$73*hourly1!D7434/hourly1!$D$8763+유형화!$F$74*hourly1!E7434/hourly1!$E$8763</f>
        <v>332.04632848916913</v>
      </c>
      <c r="C7433" s="442">
        <f>hourly1!$F7434*유형화!$G$71/hourly1!$F$8763+유형화!$G$72*hourly1!$G7434/hourly1!$F$8763+유형화!$G$74*hourly1!I7434/hourly1!$I$8763</f>
        <v>1.29910559601605</v>
      </c>
      <c r="D7433" s="14">
        <v>212.61778200000001</v>
      </c>
      <c r="E7433" s="14">
        <v>669.61546500000122</v>
      </c>
      <c r="F7433" s="1">
        <v>860506</v>
      </c>
      <c r="G7433" s="15">
        <f t="shared" si="232"/>
        <v>0.24329798655713691</v>
      </c>
      <c r="H7433" s="15">
        <f t="shared" si="233"/>
        <v>0.41673894650046434</v>
      </c>
    </row>
    <row r="7434" spans="1:8">
      <c r="A7434" s="1">
        <v>7433</v>
      </c>
      <c r="B7434" s="444">
        <f>유형화!$F$71*hourly1!B7435/hourly1!$B$8763+유형화!$F$72*hourly1!C7435/hourly1!$C$8763+유형화!$F$73*hourly1!D7435/hourly1!$D$8763+유형화!$F$74*hourly1!E7435/hourly1!$E$8763</f>
        <v>290.03540584452315</v>
      </c>
      <c r="C7434" s="442">
        <f>hourly1!$F7435*유형화!$G$71/hourly1!$F$8763+유형화!$G$72*hourly1!$G7435/hourly1!$F$8763+유형화!$G$74*hourly1!I7435/hourly1!$I$8763</f>
        <v>1.8457852984845713</v>
      </c>
      <c r="D7434" s="14">
        <v>234.187894</v>
      </c>
      <c r="E7434" s="14">
        <v>232.54672600000009</v>
      </c>
      <c r="F7434" s="1">
        <v>842512</v>
      </c>
      <c r="G7434" s="15">
        <f t="shared" si="232"/>
        <v>0.26798061079508489</v>
      </c>
      <c r="H7434" s="15">
        <f t="shared" si="233"/>
        <v>0.44858619776770298</v>
      </c>
    </row>
    <row r="7435" spans="1:8">
      <c r="A7435" s="1">
        <v>7434</v>
      </c>
      <c r="B7435" s="444">
        <f>유형화!$F$71*hourly1!B7436/hourly1!$B$8763+유형화!$F$72*hourly1!C7436/hourly1!$C$8763+유형화!$F$73*hourly1!D7436/hourly1!$D$8763+유형화!$F$74*hourly1!E7436/hourly1!$E$8763</f>
        <v>164.88657863018764</v>
      </c>
      <c r="C7435" s="442">
        <f>hourly1!$F7436*유형화!$G$71/hourly1!$F$8763+유형화!$G$72*hourly1!$G7436/hourly1!$F$8763+유형화!$G$74*hourly1!I7436/hourly1!$I$8763</f>
        <v>2.3396000711208145</v>
      </c>
      <c r="D7435" s="14">
        <v>281.22874600000011</v>
      </c>
      <c r="E7435" s="14">
        <v>17.59132199999997</v>
      </c>
      <c r="F7435" s="1">
        <v>830680</v>
      </c>
      <c r="G7435" s="15">
        <f t="shared" si="232"/>
        <v>0.32180933795927047</v>
      </c>
      <c r="H7435" s="15">
        <f t="shared" si="233"/>
        <v>0.51325651435690522</v>
      </c>
    </row>
    <row r="7436" spans="1:8">
      <c r="A7436" s="1">
        <v>7435</v>
      </c>
      <c r="B7436" s="444">
        <f>유형화!$F$71*hourly1!B7437/hourly1!$B$8763+유형화!$F$72*hourly1!C7437/hourly1!$C$8763+유형화!$F$73*hourly1!D7437/hourly1!$D$8763+유형화!$F$74*hourly1!E7437/hourly1!$E$8763</f>
        <v>120.01418262547061</v>
      </c>
      <c r="C7436" s="442">
        <f>hourly1!$F7437*유형화!$G$71/hourly1!$F$8763+유형화!$G$72*hourly1!$G7437/hourly1!$F$8763+유형화!$G$74*hourly1!I7437/hourly1!$I$8763</f>
        <v>1.8922712608664869</v>
      </c>
      <c r="D7436" s="14">
        <v>350.5514970000001</v>
      </c>
      <c r="E7436" s="14">
        <v>22.329339999999998</v>
      </c>
      <c r="F7436" s="1">
        <v>798127</v>
      </c>
      <c r="G7436" s="15">
        <f t="shared" si="232"/>
        <v>0.4011351854130914</v>
      </c>
      <c r="H7436" s="15">
        <f t="shared" si="233"/>
        <v>0.59815183303502995</v>
      </c>
    </row>
    <row r="7437" spans="1:8">
      <c r="A7437" s="1">
        <v>7436</v>
      </c>
      <c r="B7437" s="444">
        <f>유형화!$F$71*hourly1!B7438/hourly1!$B$8763+유형화!$F$72*hourly1!C7438/hourly1!$C$8763+유형화!$F$73*hourly1!D7438/hourly1!$D$8763+유형화!$F$74*hourly1!E7438/hourly1!$E$8763</f>
        <v>128.61293069608368</v>
      </c>
      <c r="C7437" s="442">
        <f>hourly1!$F7438*유형화!$G$71/hourly1!$F$8763+유형화!$G$72*hourly1!$G7438/hourly1!$F$8763+유형화!$G$74*hourly1!I7438/hourly1!$I$8763</f>
        <v>1.8506034018710624</v>
      </c>
      <c r="D7437" s="14">
        <v>350.25414400000011</v>
      </c>
      <c r="E7437" s="14">
        <v>25.15723599999999</v>
      </c>
      <c r="F7437" s="1">
        <v>811056</v>
      </c>
      <c r="G7437" s="15">
        <f t="shared" si="232"/>
        <v>0.40079492513233689</v>
      </c>
      <c r="H7437" s="15">
        <f t="shared" si="233"/>
        <v>0.59781127875657314</v>
      </c>
    </row>
    <row r="7438" spans="1:8">
      <c r="A7438" s="1">
        <v>7437</v>
      </c>
      <c r="B7438" s="444">
        <f>유형화!$F$71*hourly1!B7439/hourly1!$B$8763+유형화!$F$72*hourly1!C7439/hourly1!$C$8763+유형화!$F$73*hourly1!D7439/hourly1!$D$8763+유형화!$F$74*hourly1!E7439/hourly1!$E$8763</f>
        <v>66.280112054445624</v>
      </c>
      <c r="C7438" s="442">
        <f>hourly1!$F7439*유형화!$G$71/hourly1!$F$8763+유형화!$G$72*hourly1!$G7439/hourly1!$F$8763+유형화!$G$74*hourly1!I7439/hourly1!$I$8763</f>
        <v>2.9270522645694257</v>
      </c>
      <c r="D7438" s="14">
        <v>359.90250699999979</v>
      </c>
      <c r="E7438" s="14">
        <v>22.530311999999999</v>
      </c>
      <c r="F7438" s="1">
        <v>836323</v>
      </c>
      <c r="G7438" s="15">
        <f t="shared" si="232"/>
        <v>0.41183552234575477</v>
      </c>
      <c r="H7438" s="15">
        <f t="shared" si="233"/>
        <v>0.60876528658473639</v>
      </c>
    </row>
    <row r="7439" spans="1:8">
      <c r="A7439" s="1">
        <v>7438</v>
      </c>
      <c r="B7439" s="444">
        <f>유형화!$F$71*hourly1!B7440/hourly1!$B$8763+유형화!$F$72*hourly1!C7440/hourly1!$C$8763+유형화!$F$73*hourly1!D7440/hourly1!$D$8763+유형화!$F$74*hourly1!E7440/hourly1!$E$8763</f>
        <v>64.897379748802237</v>
      </c>
      <c r="C7439" s="442">
        <f>hourly1!$F7440*유형화!$G$71/hourly1!$F$8763+유형화!$G$72*hourly1!$G7440/hourly1!$F$8763+유형화!$G$74*hourly1!I7440/hourly1!$I$8763</f>
        <v>0.46031411569396907</v>
      </c>
      <c r="D7439" s="14">
        <v>336.70316700000001</v>
      </c>
      <c r="E7439" s="14">
        <v>12.403</v>
      </c>
      <c r="F7439" s="1">
        <v>916729</v>
      </c>
      <c r="G7439" s="15">
        <f t="shared" si="232"/>
        <v>0.38528857665588584</v>
      </c>
      <c r="H7439" s="15">
        <f t="shared" si="233"/>
        <v>0.58208717707871305</v>
      </c>
    </row>
    <row r="7440" spans="1:8">
      <c r="A7440" s="1">
        <v>7439</v>
      </c>
      <c r="B7440" s="444">
        <f>유형화!$F$71*hourly1!B7441/hourly1!$B$8763+유형화!$F$72*hourly1!C7441/hourly1!$C$8763+유형화!$F$73*hourly1!D7441/hourly1!$D$8763+유형화!$F$74*hourly1!E7441/hourly1!$E$8763</f>
        <v>63.510928743435855</v>
      </c>
      <c r="C7440" s="442">
        <f>hourly1!$F7441*유형화!$G$71/hourly1!$F$8763+유형화!$G$72*hourly1!$G7441/hourly1!$F$8763+유형화!$G$74*hourly1!I7441/hourly1!$I$8763</f>
        <v>0.35335015076983245</v>
      </c>
      <c r="D7440" s="14">
        <v>319.77970199999987</v>
      </c>
      <c r="E7440" s="14">
        <v>5.9114999999999993</v>
      </c>
      <c r="F7440" s="1">
        <v>929273</v>
      </c>
      <c r="G7440" s="15">
        <f t="shared" si="232"/>
        <v>0.36592309874835027</v>
      </c>
      <c r="H7440" s="15">
        <f t="shared" si="233"/>
        <v>0.56187143173246101</v>
      </c>
    </row>
    <row r="7441" spans="1:8">
      <c r="A7441" s="1">
        <v>7440</v>
      </c>
      <c r="B7441" s="444">
        <f>유형화!$F$71*hourly1!B7442/hourly1!$B$8763+유형화!$F$72*hourly1!C7442/hourly1!$C$8763+유형화!$F$73*hourly1!D7442/hourly1!$D$8763+유형화!$F$74*hourly1!E7442/hourly1!$E$8763</f>
        <v>61.912777656950389</v>
      </c>
      <c r="C7441" s="442">
        <f>hourly1!$F7442*유형화!$G$71/hourly1!$F$8763+유형화!$G$72*hourly1!$G7442/hourly1!$F$8763+유형화!$G$74*hourly1!I7442/hourly1!$I$8763</f>
        <v>0.32141774847845828</v>
      </c>
      <c r="D7441" s="14">
        <v>330.13843300000002</v>
      </c>
      <c r="E7441" s="14">
        <v>1.6998</v>
      </c>
      <c r="F7441" s="1">
        <v>990844</v>
      </c>
      <c r="G7441" s="15">
        <f t="shared" si="232"/>
        <v>0.37777656825536937</v>
      </c>
      <c r="H7441" s="15">
        <f t="shared" si="233"/>
        <v>0.57432306635955843</v>
      </c>
    </row>
    <row r="7442" spans="1:8">
      <c r="A7442" s="1">
        <v>7441</v>
      </c>
      <c r="B7442" s="444">
        <f>유형화!$F$71*hourly1!B7443/hourly1!$B$8763+유형화!$F$72*hourly1!C7443/hourly1!$C$8763+유형화!$F$73*hourly1!D7443/hourly1!$D$8763+유형화!$F$74*hourly1!E7443/hourly1!$E$8763</f>
        <v>62.084187712175627</v>
      </c>
      <c r="C7442" s="442">
        <f>hourly1!$F7443*유형화!$G$71/hourly1!$F$8763+유형화!$G$72*hourly1!$G7443/hourly1!$F$8763+유형화!$G$74*hourly1!I7443/hourly1!$I$8763</f>
        <v>0.2636759638637059</v>
      </c>
      <c r="D7442" s="14">
        <v>374.15297299999997</v>
      </c>
      <c r="E7442" s="14">
        <v>0.18768000000000001</v>
      </c>
      <c r="F7442" s="1">
        <v>885043</v>
      </c>
      <c r="G7442" s="15">
        <f t="shared" si="232"/>
        <v>0.42814229430380757</v>
      </c>
      <c r="H7442" s="15">
        <f t="shared" si="233"/>
        <v>0.62458916368498807</v>
      </c>
    </row>
    <row r="7443" spans="1:8">
      <c r="A7443" s="1">
        <v>7442</v>
      </c>
      <c r="B7443" s="444">
        <f>유형화!$F$71*hourly1!B7444/hourly1!$B$8763+유형화!$F$72*hourly1!C7444/hourly1!$C$8763+유형화!$F$73*hourly1!D7444/hourly1!$D$8763+유형화!$F$74*hourly1!E7444/hourly1!$E$8763</f>
        <v>62.03765166578723</v>
      </c>
      <c r="C7443" s="442">
        <f>hourly1!$F7444*유형화!$G$71/hourly1!$F$8763+유형화!$G$72*hourly1!$G7444/hourly1!$F$8763+유형화!$G$74*hourly1!I7444/hourly1!$I$8763</f>
        <v>0.24443475945042237</v>
      </c>
      <c r="D7443" s="14">
        <v>396.84653800000012</v>
      </c>
      <c r="E7443" s="14">
        <v>0.15692</v>
      </c>
      <c r="F7443" s="1">
        <v>798349</v>
      </c>
      <c r="G7443" s="15">
        <f t="shared" si="232"/>
        <v>0.45411048294902423</v>
      </c>
      <c r="H7443" s="15">
        <f t="shared" si="233"/>
        <v>0.64895104907089274</v>
      </c>
    </row>
    <row r="7444" spans="1:8">
      <c r="A7444" s="1">
        <v>7443</v>
      </c>
      <c r="B7444" s="444">
        <f>유형화!$F$71*hourly1!B7445/hourly1!$B$8763+유형화!$F$72*hourly1!C7445/hourly1!$C$8763+유형화!$F$73*hourly1!D7445/hourly1!$D$8763+유형화!$F$74*hourly1!E7445/hourly1!$E$8763</f>
        <v>62.235521838537288</v>
      </c>
      <c r="C7444" s="442">
        <f>hourly1!$F7445*유형화!$G$71/hourly1!$F$8763+유형화!$G$72*hourly1!$G7445/hourly1!$F$8763+유형화!$G$74*hourly1!I7445/hourly1!$I$8763</f>
        <v>0.24071239811910269</v>
      </c>
      <c r="D7444" s="14">
        <v>412.78635700000001</v>
      </c>
      <c r="E7444" s="14">
        <v>1.0800000000000001E-2</v>
      </c>
      <c r="F7444" s="1">
        <v>640032</v>
      </c>
      <c r="G7444" s="15">
        <f t="shared" si="232"/>
        <v>0.47235037724340251</v>
      </c>
      <c r="H7444" s="15">
        <f t="shared" si="233"/>
        <v>0.66547651485153592</v>
      </c>
    </row>
    <row r="7445" spans="1:8">
      <c r="A7445" s="1">
        <v>7444</v>
      </c>
      <c r="B7445" s="444">
        <f>유형화!$F$71*hourly1!B7446/hourly1!$B$8763+유형화!$F$72*hourly1!C7446/hourly1!$C$8763+유형화!$F$73*hourly1!D7446/hourly1!$D$8763+유형화!$F$74*hourly1!E7446/hourly1!$E$8763</f>
        <v>62.273120020799936</v>
      </c>
      <c r="C7445" s="442">
        <f>hourly1!$F7446*유형화!$G$71/hourly1!$F$8763+유형화!$G$72*hourly1!$G7446/hourly1!$F$8763+유형화!$G$74*hourly1!I7446/hourly1!$I$8763</f>
        <v>0.24077196437494636</v>
      </c>
      <c r="D7445" s="14">
        <v>409.66001900000009</v>
      </c>
      <c r="E7445" s="14">
        <v>0</v>
      </c>
      <c r="F7445" s="1">
        <v>529223</v>
      </c>
      <c r="G7445" s="15">
        <f t="shared" si="232"/>
        <v>0.4687729166305501</v>
      </c>
      <c r="H7445" s="15">
        <f t="shared" si="233"/>
        <v>0.66227223912268429</v>
      </c>
    </row>
    <row r="7446" spans="1:8">
      <c r="A7446" s="1">
        <v>7445</v>
      </c>
      <c r="B7446" s="444">
        <f>유형화!$F$71*hourly1!B7447/hourly1!$B$8763+유형화!$F$72*hourly1!C7447/hourly1!$C$8763+유형화!$F$73*hourly1!D7447/hourly1!$D$8763+유형화!$F$74*hourly1!E7447/hourly1!$E$8763</f>
        <v>62.335951979262617</v>
      </c>
      <c r="C7446" s="442">
        <f>hourly1!$F7447*유형화!$G$71/hourly1!$F$8763+유형화!$G$72*hourly1!$G7447/hourly1!$F$8763+유형화!$G$74*hourly1!I7447/hourly1!$I$8763</f>
        <v>0.23855611595475901</v>
      </c>
      <c r="D7446" s="14">
        <v>387.35012</v>
      </c>
      <c r="E7446" s="14">
        <v>1.6799999999999999E-2</v>
      </c>
      <c r="F7446" s="1">
        <v>568467</v>
      </c>
      <c r="G7446" s="15">
        <f t="shared" si="232"/>
        <v>0.44324375601221055</v>
      </c>
      <c r="H7446" s="15">
        <f t="shared" si="233"/>
        <v>0.63887854716988512</v>
      </c>
    </row>
    <row r="7447" spans="1:8">
      <c r="A7447" s="1">
        <v>7446</v>
      </c>
      <c r="B7447" s="444">
        <f>유형화!$F$71*hourly1!B7448/hourly1!$B$8763+유형화!$F$72*hourly1!C7448/hourly1!$C$8763+유형화!$F$73*hourly1!D7448/hourly1!$D$8763+유형화!$F$74*hourly1!E7448/hourly1!$E$8763</f>
        <v>64.258390994649687</v>
      </c>
      <c r="C7447" s="442">
        <f>hourly1!$F7448*유형화!$G$71/hourly1!$F$8763+유형화!$G$72*hourly1!$G7448/hourly1!$F$8763+유형화!$G$74*hourly1!I7448/hourly1!$I$8763</f>
        <v>0.42412953018961308</v>
      </c>
      <c r="D7447" s="14">
        <v>320.99683100000021</v>
      </c>
      <c r="E7447" s="14">
        <v>5.8400000000000006E-3</v>
      </c>
      <c r="F7447" s="1">
        <v>944519</v>
      </c>
      <c r="G7447" s="15">
        <f t="shared" si="232"/>
        <v>0.36731585636389341</v>
      </c>
      <c r="H7447" s="15">
        <f t="shared" si="233"/>
        <v>0.56334738220944847</v>
      </c>
    </row>
    <row r="7448" spans="1:8">
      <c r="A7448" s="1">
        <v>7447</v>
      </c>
      <c r="B7448" s="444">
        <f>유형화!$F$71*hourly1!B7449/hourly1!$B$8763+유형화!$F$72*hourly1!C7449/hourly1!$C$8763+유형화!$F$73*hourly1!D7449/hourly1!$D$8763+유형화!$F$74*hourly1!E7449/hourly1!$E$8763</f>
        <v>75.871078029643698</v>
      </c>
      <c r="C7448" s="442">
        <f>hourly1!$F7449*유형화!$G$71/hourly1!$F$8763+유형화!$G$72*hourly1!$G7449/hourly1!$F$8763+유형화!$G$74*hourly1!I7449/hourly1!$I$8763</f>
        <v>5.8548340485347747</v>
      </c>
      <c r="D7448" s="14">
        <v>265.49707000000001</v>
      </c>
      <c r="E7448" s="14">
        <v>0.158114</v>
      </c>
      <c r="F7448" s="1">
        <v>1092052</v>
      </c>
      <c r="G7448" s="15">
        <f t="shared" si="232"/>
        <v>0.30380762116980053</v>
      </c>
      <c r="H7448" s="15">
        <f t="shared" si="233"/>
        <v>0.49231969006340365</v>
      </c>
    </row>
    <row r="7449" spans="1:8">
      <c r="A7449" s="1">
        <v>7448</v>
      </c>
      <c r="B7449" s="444">
        <f>유형화!$F$71*hourly1!B7450/hourly1!$B$8763+유형화!$F$72*hourly1!C7450/hourly1!$C$8763+유형화!$F$73*hourly1!D7450/hourly1!$D$8763+유형화!$F$74*hourly1!E7450/hourly1!$E$8763</f>
        <v>176.44655528013467</v>
      </c>
      <c r="C7449" s="442">
        <f>hourly1!$F7450*유형화!$G$71/hourly1!$F$8763+유형화!$G$72*hourly1!$G7450/hourly1!$F$8763+유형화!$G$74*hourly1!I7450/hourly1!$I$8763</f>
        <v>6.0120166858923891</v>
      </c>
      <c r="D7449" s="14">
        <v>229.82629100000011</v>
      </c>
      <c r="E7449" s="14">
        <v>37.200313000000023</v>
      </c>
      <c r="F7449" s="1">
        <v>1109514</v>
      </c>
      <c r="G7449" s="15">
        <f t="shared" si="232"/>
        <v>0.2629896395880692</v>
      </c>
      <c r="H7449" s="15">
        <f t="shared" si="233"/>
        <v>0.44226378492779939</v>
      </c>
    </row>
    <row r="7450" spans="1:8">
      <c r="A7450" s="1">
        <v>7449</v>
      </c>
      <c r="B7450" s="444">
        <f>유형화!$F$71*hourly1!B7451/hourly1!$B$8763+유형화!$F$72*hourly1!C7451/hourly1!$C$8763+유형화!$F$73*hourly1!D7451/hourly1!$D$8763+유형화!$F$74*hourly1!E7451/hourly1!$E$8763</f>
        <v>279.79224204712739</v>
      </c>
      <c r="C7450" s="442">
        <f>hourly1!$F7451*유형화!$G$71/hourly1!$F$8763+유형화!$G$72*hourly1!$G7451/hourly1!$F$8763+유형화!$G$74*hourly1!I7451/hourly1!$I$8763</f>
        <v>5.2631082410588252</v>
      </c>
      <c r="D7450" s="14">
        <v>224.88451699999999</v>
      </c>
      <c r="E7450" s="14">
        <v>234.86184299999971</v>
      </c>
      <c r="F7450" s="1">
        <v>980181</v>
      </c>
      <c r="G7450" s="15">
        <f t="shared" si="232"/>
        <v>0.25733478018303391</v>
      </c>
      <c r="H7450" s="15">
        <f t="shared" si="233"/>
        <v>0.43502947255853108</v>
      </c>
    </row>
    <row r="7451" spans="1:8">
      <c r="A7451" s="1">
        <v>7450</v>
      </c>
      <c r="B7451" s="444">
        <f>유형화!$F$71*hourly1!B7452/hourly1!$B$8763+유형화!$F$72*hourly1!C7452/hourly1!$C$8763+유형화!$F$73*hourly1!D7452/hourly1!$D$8763+유형화!$F$74*hourly1!E7452/hourly1!$E$8763</f>
        <v>343.31536846798372</v>
      </c>
      <c r="C7451" s="442">
        <f>hourly1!$F7452*유형화!$G$71/hourly1!$F$8763+유형화!$G$72*hourly1!$G7452/hourly1!$F$8763+유형화!$G$74*hourly1!I7452/hourly1!$I$8763</f>
        <v>4.164809644559929</v>
      </c>
      <c r="D7451" s="14">
        <v>201.44840500000001</v>
      </c>
      <c r="E7451" s="14">
        <v>493.4496249999998</v>
      </c>
      <c r="F7451" s="1">
        <v>935565</v>
      </c>
      <c r="G7451" s="15">
        <f t="shared" si="232"/>
        <v>0.23051689689645372</v>
      </c>
      <c r="H7451" s="15">
        <f t="shared" si="233"/>
        <v>0.39965876251649918</v>
      </c>
    </row>
    <row r="7452" spans="1:8">
      <c r="A7452" s="1">
        <v>7451</v>
      </c>
      <c r="B7452" s="444">
        <f>유형화!$F$71*hourly1!B7453/hourly1!$B$8763+유형화!$F$72*hourly1!C7453/hourly1!$C$8763+유형화!$F$73*hourly1!D7453/hourly1!$D$8763+유형화!$F$74*hourly1!E7453/hourly1!$E$8763</f>
        <v>406.06593417949341</v>
      </c>
      <c r="C7452" s="442">
        <f>hourly1!$F7453*유형화!$G$71/hourly1!$F$8763+유형화!$G$72*hourly1!$G7453/hourly1!$F$8763+유형화!$G$74*hourly1!I7453/hourly1!$I$8763</f>
        <v>3.0464768220309724</v>
      </c>
      <c r="D7452" s="14">
        <v>174.12204199999991</v>
      </c>
      <c r="E7452" s="14">
        <v>663.39762199999996</v>
      </c>
      <c r="F7452" s="1">
        <v>849906</v>
      </c>
      <c r="G7452" s="15">
        <f t="shared" si="232"/>
        <v>0.19924740929626106</v>
      </c>
      <c r="H7452" s="15">
        <f t="shared" si="233"/>
        <v>0.3560621290586013</v>
      </c>
    </row>
    <row r="7453" spans="1:8">
      <c r="A7453" s="1">
        <v>7452</v>
      </c>
      <c r="B7453" s="444">
        <f>유형화!$F$71*hourly1!B7454/hourly1!$B$8763+유형화!$F$72*hourly1!C7454/hourly1!$C$8763+유형화!$F$73*hourly1!D7454/hourly1!$D$8763+유형화!$F$74*hourly1!E7454/hourly1!$E$8763</f>
        <v>340.21264220185452</v>
      </c>
      <c r="C7453" s="442">
        <f>hourly1!$F7454*유형화!$G$71/hourly1!$F$8763+유형화!$G$72*hourly1!$G7454/hourly1!$F$8763+유형화!$G$74*hourly1!I7454/hourly1!$I$8763</f>
        <v>2.4422971038684835</v>
      </c>
      <c r="D7453" s="14">
        <v>174.98129599999999</v>
      </c>
      <c r="E7453" s="14">
        <v>762.58254499999953</v>
      </c>
      <c r="F7453" s="1">
        <v>841030</v>
      </c>
      <c r="G7453" s="15">
        <f t="shared" si="232"/>
        <v>0.2002306514605556</v>
      </c>
      <c r="H7453" s="15">
        <f t="shared" si="233"/>
        <v>0.35747375526158365</v>
      </c>
    </row>
    <row r="7454" spans="1:8">
      <c r="A7454" s="1">
        <v>7453</v>
      </c>
      <c r="B7454" s="444">
        <f>유형화!$F$71*hourly1!B7455/hourly1!$B$8763+유형화!$F$72*hourly1!C7455/hourly1!$C$8763+유형화!$F$73*hourly1!D7455/hourly1!$D$8763+유형화!$F$74*hourly1!E7455/hourly1!$E$8763</f>
        <v>197.82423678588017</v>
      </c>
      <c r="C7454" s="442">
        <f>hourly1!$F7455*유형화!$G$71/hourly1!$F$8763+유형화!$G$72*hourly1!$G7455/hourly1!$F$8763+유형화!$G$74*hourly1!I7455/hourly1!$I$8763</f>
        <v>1.1921135999126913</v>
      </c>
      <c r="D7454" s="14">
        <v>198.21575100000001</v>
      </c>
      <c r="E7454" s="14">
        <v>766.61469800000157</v>
      </c>
      <c r="F7454" s="1">
        <v>867314</v>
      </c>
      <c r="G7454" s="15">
        <f t="shared" si="232"/>
        <v>0.22681777915551202</v>
      </c>
      <c r="H7454" s="15">
        <f t="shared" si="233"/>
        <v>0.39463743637004278</v>
      </c>
    </row>
    <row r="7455" spans="1:8">
      <c r="A7455" s="1">
        <v>7454</v>
      </c>
      <c r="B7455" s="444">
        <f>유형화!$F$71*hourly1!B7456/hourly1!$B$8763+유형화!$F$72*hourly1!C7456/hourly1!$C$8763+유형화!$F$73*hourly1!D7456/hourly1!$D$8763+유형화!$F$74*hourly1!E7456/hourly1!$E$8763</f>
        <v>270.13801174300568</v>
      </c>
      <c r="C7455" s="442">
        <f>hourly1!$F7456*유형화!$G$71/hourly1!$F$8763+유형화!$G$72*hourly1!$G7456/hourly1!$F$8763+유형화!$G$74*hourly1!I7456/hourly1!$I$8763</f>
        <v>1.9338529076886271</v>
      </c>
      <c r="D7455" s="14">
        <v>209.99681600000011</v>
      </c>
      <c r="E7455" s="14">
        <v>626.61212500000192</v>
      </c>
      <c r="F7455" s="1">
        <v>918594</v>
      </c>
      <c r="G7455" s="15">
        <f t="shared" si="232"/>
        <v>0.24029882183706336</v>
      </c>
      <c r="H7455" s="15">
        <f t="shared" si="233"/>
        <v>0.41276801131371371</v>
      </c>
    </row>
    <row r="7456" spans="1:8">
      <c r="A7456" s="1">
        <v>7455</v>
      </c>
      <c r="B7456" s="444">
        <f>유형화!$F$71*hourly1!B7457/hourly1!$B$8763+유형화!$F$72*hourly1!C7457/hourly1!$C$8763+유형화!$F$73*hourly1!D7457/hourly1!$D$8763+유형화!$F$74*hourly1!E7457/hourly1!$E$8763</f>
        <v>398.0817321535348</v>
      </c>
      <c r="C7456" s="442">
        <f>hourly1!$F7457*유형화!$G$71/hourly1!$F$8763+유형화!$G$72*hourly1!$G7457/hourly1!$F$8763+유형화!$G$74*hourly1!I7457/hourly1!$I$8763</f>
        <v>2.3533953226246589</v>
      </c>
      <c r="D7456" s="14">
        <v>207.811464</v>
      </c>
      <c r="E7456" s="14">
        <v>441.05250399999977</v>
      </c>
      <c r="F7456" s="1">
        <v>896651</v>
      </c>
      <c r="G7456" s="15">
        <f t="shared" si="232"/>
        <v>0.2377981291079922</v>
      </c>
      <c r="H7456" s="15">
        <f t="shared" si="233"/>
        <v>0.40943981545432145</v>
      </c>
    </row>
    <row r="7457" spans="1:8">
      <c r="A7457" s="1">
        <v>7456</v>
      </c>
      <c r="B7457" s="444">
        <f>유형화!$F$71*hourly1!B7458/hourly1!$B$8763+유형화!$F$72*hourly1!C7458/hourly1!$C$8763+유형화!$F$73*hourly1!D7458/hourly1!$D$8763+유형화!$F$74*hourly1!E7458/hourly1!$E$8763</f>
        <v>334.67271517356932</v>
      </c>
      <c r="C7457" s="442">
        <f>hourly1!$F7458*유형화!$G$71/hourly1!$F$8763+유형화!$G$72*hourly1!$G7458/hourly1!$F$8763+유형화!$G$74*hourly1!I7458/hourly1!$I$8763</f>
        <v>2.6294066104274263</v>
      </c>
      <c r="D7457" s="14">
        <v>222.32445100000001</v>
      </c>
      <c r="E7457" s="14">
        <v>240.81478499999989</v>
      </c>
      <c r="F7457" s="1">
        <v>851407</v>
      </c>
      <c r="G7457" s="15">
        <f t="shared" si="232"/>
        <v>0.25440530317789151</v>
      </c>
      <c r="H7457" s="15">
        <f t="shared" si="233"/>
        <v>0.43125177197792408</v>
      </c>
    </row>
    <row r="7458" spans="1:8">
      <c r="A7458" s="1">
        <v>7457</v>
      </c>
      <c r="B7458" s="444">
        <f>유형화!$F$71*hourly1!B7459/hourly1!$B$8763+유형화!$F$72*hourly1!C7459/hourly1!$C$8763+유형화!$F$73*hourly1!D7459/hourly1!$D$8763+유형화!$F$74*hourly1!E7459/hourly1!$E$8763</f>
        <v>292.67605776403929</v>
      </c>
      <c r="C7458" s="442">
        <f>hourly1!$F7459*유형화!$G$71/hourly1!$F$8763+유형화!$G$72*hourly1!$G7459/hourly1!$F$8763+유형화!$G$74*hourly1!I7459/hourly1!$I$8763</f>
        <v>2.8710409163556343</v>
      </c>
      <c r="D7458" s="14">
        <v>243.96835100000001</v>
      </c>
      <c r="E7458" s="14">
        <v>67.701523000000194</v>
      </c>
      <c r="F7458" s="1">
        <v>836729</v>
      </c>
      <c r="G7458" s="15">
        <f t="shared" si="232"/>
        <v>0.27917236283635422</v>
      </c>
      <c r="H7458" s="15">
        <f t="shared" si="233"/>
        <v>0.46255449974861956</v>
      </c>
    </row>
    <row r="7459" spans="1:8">
      <c r="A7459" s="1">
        <v>7458</v>
      </c>
      <c r="B7459" s="444">
        <f>유형화!$F$71*hourly1!B7460/hourly1!$B$8763+유형화!$F$72*hourly1!C7460/hourly1!$C$8763+유형화!$F$73*hourly1!D7460/hourly1!$D$8763+유형화!$F$74*hourly1!E7460/hourly1!$E$8763</f>
        <v>166.94912964232557</v>
      </c>
      <c r="C7459" s="442">
        <f>hourly1!$F7460*유형화!$G$71/hourly1!$F$8763+유형화!$G$72*hourly1!$G7460/hourly1!$F$8763+유형화!$G$74*hourly1!I7460/hourly1!$I$8763</f>
        <v>3.0851789985620677</v>
      </c>
      <c r="D7459" s="14">
        <v>269.62119999999999</v>
      </c>
      <c r="E7459" s="14">
        <v>7.9560559999999931</v>
      </c>
      <c r="F7459" s="1">
        <v>843821</v>
      </c>
      <c r="G7459" s="15">
        <f t="shared" si="232"/>
        <v>0.30852685262759028</v>
      </c>
      <c r="H7459" s="15">
        <f t="shared" si="233"/>
        <v>0.49787307793181651</v>
      </c>
    </row>
    <row r="7460" spans="1:8">
      <c r="A7460" s="1">
        <v>7459</v>
      </c>
      <c r="B7460" s="444">
        <f>유형화!$F$71*hourly1!B7461/hourly1!$B$8763+유형화!$F$72*hourly1!C7461/hourly1!$C$8763+유형화!$F$73*hourly1!D7461/hourly1!$D$8763+유형화!$F$74*hourly1!E7461/hourly1!$E$8763</f>
        <v>120.91045418267159</v>
      </c>
      <c r="C7460" s="442">
        <f>hourly1!$F7461*유형화!$G$71/hourly1!$F$8763+유형화!$G$72*hourly1!$G7461/hourly1!$F$8763+유형화!$G$74*hourly1!I7461/hourly1!$I$8763</f>
        <v>2.5865955030469241</v>
      </c>
      <c r="D7460" s="14">
        <v>358.97647500000011</v>
      </c>
      <c r="E7460" s="14">
        <v>17.218416000000001</v>
      </c>
      <c r="F7460" s="1">
        <v>885226</v>
      </c>
      <c r="G7460" s="15">
        <f t="shared" si="232"/>
        <v>0.41077586628609652</v>
      </c>
      <c r="H7460" s="15">
        <f t="shared" si="233"/>
        <v>0.60772247968214355</v>
      </c>
    </row>
    <row r="7461" spans="1:8">
      <c r="A7461" s="1">
        <v>7460</v>
      </c>
      <c r="B7461" s="444">
        <f>유형화!$F$71*hourly1!B7462/hourly1!$B$8763+유형화!$F$72*hourly1!C7462/hourly1!$C$8763+유형화!$F$73*hourly1!D7462/hourly1!$D$8763+유형화!$F$74*hourly1!E7462/hourly1!$E$8763</f>
        <v>129.53378678995986</v>
      </c>
      <c r="C7461" s="442">
        <f>hourly1!$F7462*유형화!$G$71/hourly1!$F$8763+유형화!$G$72*hourly1!$G7462/hourly1!$F$8763+유형화!$G$74*hourly1!I7462/hourly1!$I$8763</f>
        <v>2.4976851657745565</v>
      </c>
      <c r="D7461" s="14">
        <v>386.84856999999988</v>
      </c>
      <c r="E7461" s="14">
        <v>18.991748000000001</v>
      </c>
      <c r="F7461" s="1">
        <v>922868</v>
      </c>
      <c r="G7461" s="15">
        <f t="shared" si="232"/>
        <v>0.44266983362429962</v>
      </c>
      <c r="H7461" s="15">
        <f t="shared" si="233"/>
        <v>0.63834174448703129</v>
      </c>
    </row>
    <row r="7462" spans="1:8">
      <c r="A7462" s="1">
        <v>7461</v>
      </c>
      <c r="B7462" s="444">
        <f>유형화!$F$71*hourly1!B7463/hourly1!$B$8763+유형화!$F$72*hourly1!C7463/hourly1!$C$8763+유형화!$F$73*hourly1!D7463/hourly1!$D$8763+유형화!$F$74*hourly1!E7463/hourly1!$E$8763</f>
        <v>66.800228658480165</v>
      </c>
      <c r="C7462" s="442">
        <f>hourly1!$F7463*유형화!$G$71/hourly1!$F$8763+유형화!$G$72*hourly1!$G7463/hourly1!$F$8763+유형화!$G$74*hourly1!I7463/hourly1!$I$8763</f>
        <v>3.4414622127640935</v>
      </c>
      <c r="D7462" s="14">
        <v>403.96527300000002</v>
      </c>
      <c r="E7462" s="14">
        <v>13.975488</v>
      </c>
      <c r="F7462" s="1">
        <v>899127</v>
      </c>
      <c r="G7462" s="15">
        <f t="shared" si="232"/>
        <v>0.46225643328319616</v>
      </c>
      <c r="H7462" s="15">
        <f t="shared" si="233"/>
        <v>0.65638951458335759</v>
      </c>
    </row>
    <row r="7463" spans="1:8">
      <c r="A7463" s="1">
        <v>7462</v>
      </c>
      <c r="B7463" s="444">
        <f>유형화!$F$71*hourly1!B7464/hourly1!$B$8763+유형화!$F$72*hourly1!C7464/hourly1!$C$8763+유형화!$F$73*hourly1!D7464/hourly1!$D$8763+유형화!$F$74*hourly1!E7464/hourly1!$E$8763</f>
        <v>65.397878498526879</v>
      </c>
      <c r="C7463" s="442">
        <f>hourly1!$F7464*유형화!$G$71/hourly1!$F$8763+유형화!$G$72*hourly1!$G7464/hourly1!$F$8763+유형화!$G$74*hourly1!I7464/hourly1!$I$8763</f>
        <v>0.46043740399094785</v>
      </c>
      <c r="D7463" s="14">
        <v>361.19369400000011</v>
      </c>
      <c r="E7463" s="14">
        <v>6.3170879999999983</v>
      </c>
      <c r="F7463" s="1">
        <v>940789</v>
      </c>
      <c r="G7463" s="15">
        <f t="shared" si="232"/>
        <v>0.41331302434212508</v>
      </c>
      <c r="H7463" s="15">
        <f t="shared" si="233"/>
        <v>0.61021629983966463</v>
      </c>
    </row>
    <row r="7464" spans="1:8">
      <c r="A7464" s="1">
        <v>7463</v>
      </c>
      <c r="B7464" s="444">
        <f>유형화!$F$71*hourly1!B7465/hourly1!$B$8763+유형화!$F$72*hourly1!C7465/hourly1!$C$8763+유형화!$F$73*hourly1!D7465/hourly1!$D$8763+유형화!$F$74*hourly1!E7465/hourly1!$E$8763</f>
        <v>64.029429462430713</v>
      </c>
      <c r="C7464" s="442">
        <f>hourly1!$F7465*유형화!$G$71/hourly1!$F$8763+유형화!$G$72*hourly1!$G7465/hourly1!$F$8763+유형화!$G$74*hourly1!I7465/hourly1!$I$8763</f>
        <v>0.35343033298016019</v>
      </c>
      <c r="D7464" s="14">
        <v>337.48616500000003</v>
      </c>
      <c r="E7464" s="14">
        <v>3.3593359999999999</v>
      </c>
      <c r="F7464" s="1">
        <v>1048725</v>
      </c>
      <c r="G7464" s="15">
        <f t="shared" si="232"/>
        <v>0.38618455927354983</v>
      </c>
      <c r="H7464" s="15">
        <f t="shared" si="233"/>
        <v>0.58300676378666816</v>
      </c>
    </row>
    <row r="7465" spans="1:8">
      <c r="A7465" s="1">
        <v>7464</v>
      </c>
      <c r="B7465" s="444">
        <f>유형화!$F$71*hourly1!B7466/hourly1!$B$8763+유형화!$F$72*hourly1!C7466/hourly1!$C$8763+유형화!$F$73*hourly1!D7466/hourly1!$D$8763+유형화!$F$74*hourly1!E7466/hourly1!$E$8763</f>
        <v>62.376316643278507</v>
      </c>
      <c r="C7465" s="442">
        <f>hourly1!$F7466*유형화!$G$71/hourly1!$F$8763+유형화!$G$72*hourly1!$G7466/hourly1!$F$8763+유형화!$G$74*hourly1!I7466/hourly1!$I$8763</f>
        <v>0.32147747770627416</v>
      </c>
      <c r="D7465" s="14">
        <v>320.72705500000012</v>
      </c>
      <c r="E7465" s="14">
        <v>0.97395999999999994</v>
      </c>
      <c r="F7465" s="1">
        <v>1052288</v>
      </c>
      <c r="G7465" s="15">
        <f t="shared" si="232"/>
        <v>0.36700715237401987</v>
      </c>
      <c r="H7465" s="15">
        <f t="shared" si="233"/>
        <v>0.56302053779337713</v>
      </c>
    </row>
    <row r="7466" spans="1:8">
      <c r="A7466" s="1">
        <v>7465</v>
      </c>
      <c r="B7466" s="444">
        <f>유형화!$F$71*hourly1!B7467/hourly1!$B$8763+유형화!$F$72*hourly1!C7467/hourly1!$C$8763+유형화!$F$73*hourly1!D7467/hourly1!$D$8763+유형화!$F$74*hourly1!E7467/hourly1!$E$8763</f>
        <v>62.620798607028199</v>
      </c>
      <c r="C7466" s="442">
        <f>hourly1!$F7467*유형화!$G$71/hourly1!$F$8763+유형화!$G$72*hourly1!$G7467/hourly1!$F$8763+유형화!$G$74*hourly1!I7467/hourly1!$I$8763</f>
        <v>0.26372534437128631</v>
      </c>
      <c r="D7466" s="14">
        <v>328.79929399999997</v>
      </c>
      <c r="E7466" s="14">
        <v>0.20064000000000001</v>
      </c>
      <c r="F7466" s="1">
        <v>932539</v>
      </c>
      <c r="G7466" s="15">
        <f t="shared" si="232"/>
        <v>0.37624419490749883</v>
      </c>
      <c r="H7466" s="15">
        <f t="shared" si="233"/>
        <v>0.57272727392124911</v>
      </c>
    </row>
    <row r="7467" spans="1:8">
      <c r="A7467" s="1">
        <v>7466</v>
      </c>
      <c r="B7467" s="444">
        <f>유형화!$F$71*hourly1!B7468/hourly1!$B$8763+유형화!$F$72*hourly1!C7468/hourly1!$C$8763+유형화!$F$73*hourly1!D7468/hourly1!$D$8763+유형화!$F$74*hourly1!E7468/hourly1!$E$8763</f>
        <v>62.612167328233639</v>
      </c>
      <c r="C7467" s="442">
        <f>hourly1!$F7468*유형화!$G$71/hourly1!$F$8763+유형화!$G$72*hourly1!$G7468/hourly1!$F$8763+유형화!$G$74*hourly1!I7468/hourly1!$I$8763</f>
        <v>0.24449457016422438</v>
      </c>
      <c r="D7467" s="14">
        <v>338.57025599999997</v>
      </c>
      <c r="E7467" s="14">
        <v>0.14671999999999999</v>
      </c>
      <c r="F7467" s="1">
        <v>795636</v>
      </c>
      <c r="G7467" s="15">
        <f t="shared" si="232"/>
        <v>0.38742508184444513</v>
      </c>
      <c r="H7467" s="15">
        <f t="shared" si="233"/>
        <v>0.58427771083744451</v>
      </c>
    </row>
    <row r="7468" spans="1:8">
      <c r="A7468" s="1">
        <v>7467</v>
      </c>
      <c r="B7468" s="444">
        <f>유형화!$F$71*hourly1!B7469/hourly1!$B$8763+유형화!$F$72*hourly1!C7469/hourly1!$C$8763+유형화!$F$73*hourly1!D7469/hourly1!$D$8763+유형화!$F$74*hourly1!E7469/hourly1!$E$8763</f>
        <v>62.842784421241006</v>
      </c>
      <c r="C7468" s="442">
        <f>hourly1!$F7469*유형화!$G$71/hourly1!$F$8763+유형화!$G$72*hourly1!$G7469/hourly1!$F$8763+유형화!$G$74*hourly1!I7469/hourly1!$I$8763</f>
        <v>0.241218018662892</v>
      </c>
      <c r="D7468" s="14">
        <v>353.51215800000011</v>
      </c>
      <c r="E7468" s="14">
        <v>1.2239999999999999E-2</v>
      </c>
      <c r="F7468" s="1">
        <v>610828</v>
      </c>
      <c r="G7468" s="15">
        <f t="shared" si="232"/>
        <v>0.40452306225670476</v>
      </c>
      <c r="H7468" s="15">
        <f t="shared" si="233"/>
        <v>0.60153229826529087</v>
      </c>
    </row>
    <row r="7469" spans="1:8">
      <c r="A7469" s="1">
        <v>7468</v>
      </c>
      <c r="B7469" s="444">
        <f>유형화!$F$71*hourly1!B7470/hourly1!$B$8763+유형화!$F$72*hourly1!C7470/hourly1!$C$8763+유형화!$F$73*hourly1!D7470/hourly1!$D$8763+유형화!$F$74*hourly1!E7470/hourly1!$E$8763</f>
        <v>62.942392191901575</v>
      </c>
      <c r="C7469" s="442">
        <f>hourly1!$F7470*유형화!$G$71/hourly1!$F$8763+유형화!$G$72*hourly1!$G7470/hourly1!$F$8763+유형화!$G$74*hourly1!I7470/hourly1!$I$8763</f>
        <v>0.24346385392596645</v>
      </c>
      <c r="D7469" s="14">
        <v>387.34755400000012</v>
      </c>
      <c r="E7469" s="14">
        <v>0</v>
      </c>
      <c r="F7469" s="1">
        <v>511618</v>
      </c>
      <c r="G7469" s="15">
        <f t="shared" si="232"/>
        <v>0.44324081974494445</v>
      </c>
      <c r="H7469" s="15">
        <f t="shared" si="233"/>
        <v>0.6388758020553712</v>
      </c>
    </row>
    <row r="7470" spans="1:8">
      <c r="A7470" s="1">
        <v>7469</v>
      </c>
      <c r="B7470" s="444">
        <f>유형화!$F$71*hourly1!B7471/hourly1!$B$8763+유형화!$F$72*hourly1!C7471/hourly1!$C$8763+유형화!$F$73*hourly1!D7471/hourly1!$D$8763+유형화!$F$74*hourly1!E7471/hourly1!$E$8763</f>
        <v>63.101574902741689</v>
      </c>
      <c r="C7470" s="442">
        <f>hourly1!$F7471*유형화!$G$71/hourly1!$F$8763+유형화!$G$72*hourly1!$G7471/hourly1!$F$8763+유형화!$G$74*hourly1!I7471/hourly1!$I$8763</f>
        <v>0.24933663043063015</v>
      </c>
      <c r="D7470" s="14">
        <v>430.91453999999987</v>
      </c>
      <c r="E7470" s="14">
        <v>0</v>
      </c>
      <c r="F7470" s="1">
        <v>575423</v>
      </c>
      <c r="G7470" s="15">
        <f t="shared" si="232"/>
        <v>0.49309441089078243</v>
      </c>
      <c r="H7470" s="15">
        <f t="shared" si="233"/>
        <v>0.68371199954014994</v>
      </c>
    </row>
    <row r="7471" spans="1:8">
      <c r="A7471" s="1">
        <v>7470</v>
      </c>
      <c r="B7471" s="444">
        <f>유형화!$F$71*hourly1!B7472/hourly1!$B$8763+유형화!$F$72*hourly1!C7472/hourly1!$C$8763+유형화!$F$73*hourly1!D7472/hourly1!$D$8763+유형화!$F$74*hourly1!E7472/hourly1!$E$8763</f>
        <v>65.102131860515968</v>
      </c>
      <c r="C7471" s="442">
        <f>hourly1!$F7472*유형화!$G$71/hourly1!$F$8763+유형화!$G$72*hourly1!$G7472/hourly1!$F$8763+유형화!$G$74*hourly1!I7472/hourly1!$I$8763</f>
        <v>0.45330550602897091</v>
      </c>
      <c r="D7471" s="14">
        <v>442.08599400000003</v>
      </c>
      <c r="E7471" s="14">
        <v>1.5679999999999999E-2</v>
      </c>
      <c r="F7471" s="1">
        <v>911985</v>
      </c>
      <c r="G7471" s="15">
        <f t="shared" si="232"/>
        <v>0.50587787725727718</v>
      </c>
      <c r="H7471" s="15">
        <f t="shared" si="233"/>
        <v>0.69466502289730281</v>
      </c>
    </row>
    <row r="7472" spans="1:8">
      <c r="A7472" s="1">
        <v>7471</v>
      </c>
      <c r="B7472" s="444">
        <f>유형화!$F$71*hourly1!B7473/hourly1!$B$8763+유형화!$F$72*hourly1!C7473/hourly1!$C$8763+유형화!$F$73*hourly1!D7473/hourly1!$D$8763+유형화!$F$74*hourly1!E7473/hourly1!$E$8763</f>
        <v>76.843793934012197</v>
      </c>
      <c r="C7472" s="442">
        <f>hourly1!$F7473*유형화!$G$71/hourly1!$F$8763+유형화!$G$72*hourly1!$G7473/hourly1!$F$8763+유형화!$G$74*hourly1!I7473/hourly1!$I$8763</f>
        <v>6.7105917260240355</v>
      </c>
      <c r="D7472" s="14">
        <v>462.86224600000003</v>
      </c>
      <c r="E7472" s="14">
        <v>0.12114900000000001</v>
      </c>
      <c r="F7472" s="1">
        <v>912513</v>
      </c>
      <c r="G7472" s="15">
        <f t="shared" si="232"/>
        <v>0.52965208951861886</v>
      </c>
      <c r="H7472" s="15">
        <f t="shared" si="233"/>
        <v>0.71448254389723675</v>
      </c>
    </row>
    <row r="7473" spans="1:8">
      <c r="A7473" s="1">
        <v>7472</v>
      </c>
      <c r="B7473" s="444">
        <f>유형화!$F$71*hourly1!B7474/hourly1!$B$8763+유형화!$F$72*hourly1!C7474/hourly1!$C$8763+유형화!$F$73*hourly1!D7474/hourly1!$D$8763+유형화!$F$74*hourly1!E7474/hourly1!$E$8763</f>
        <v>179.65814122405169</v>
      </c>
      <c r="C7473" s="442">
        <f>hourly1!$F7474*유형화!$G$71/hourly1!$F$8763+유형화!$G$72*hourly1!$G7474/hourly1!$F$8763+유형화!$G$74*hourly1!I7474/hourly1!$I$8763</f>
        <v>6.8926628725760359</v>
      </c>
      <c r="D7473" s="14">
        <v>466.48921000000001</v>
      </c>
      <c r="E7473" s="14">
        <v>26.595709999999968</v>
      </c>
      <c r="F7473" s="1">
        <v>906779</v>
      </c>
      <c r="G7473" s="15">
        <f t="shared" si="232"/>
        <v>0.533802415188535</v>
      </c>
      <c r="H7473" s="15">
        <f t="shared" si="233"/>
        <v>0.71787068357880079</v>
      </c>
    </row>
    <row r="7474" spans="1:8">
      <c r="A7474" s="1">
        <v>7473</v>
      </c>
      <c r="B7474" s="444">
        <f>유형화!$F$71*hourly1!B7475/hourly1!$B$8763+유형화!$F$72*hourly1!C7475/hourly1!$C$8763+유형화!$F$73*hourly1!D7475/hourly1!$D$8763+유형화!$F$74*hourly1!E7475/hourly1!$E$8763</f>
        <v>282.81010573748102</v>
      </c>
      <c r="C7474" s="442">
        <f>hourly1!$F7475*유형화!$G$71/hourly1!$F$8763+유형화!$G$72*hourly1!$G7475/hourly1!$F$8763+유형화!$G$74*hourly1!I7475/hourly1!$I$8763</f>
        <v>6.0880092942452899</v>
      </c>
      <c r="D7474" s="14">
        <v>507.00437299999999</v>
      </c>
      <c r="E7474" s="14">
        <v>209.76165499999999</v>
      </c>
      <c r="F7474" s="1">
        <v>921096</v>
      </c>
      <c r="G7474" s="15">
        <f t="shared" si="232"/>
        <v>0.58016381304628428</v>
      </c>
      <c r="H7474" s="15">
        <f t="shared" si="233"/>
        <v>0.75435090788059989</v>
      </c>
    </row>
    <row r="7475" spans="1:8">
      <c r="A7475" s="1">
        <v>7474</v>
      </c>
      <c r="B7475" s="444">
        <f>유형화!$F$71*hourly1!B7476/hourly1!$B$8763+유형화!$F$72*hourly1!C7476/hourly1!$C$8763+유형화!$F$73*hourly1!D7476/hourly1!$D$8763+유형화!$F$74*hourly1!E7476/hourly1!$E$8763</f>
        <v>346.67037863671766</v>
      </c>
      <c r="C7475" s="442">
        <f>hourly1!$F7476*유형화!$G$71/hourly1!$F$8763+유형화!$G$72*hourly1!$G7476/hourly1!$F$8763+유형화!$G$74*hourly1!I7476/hourly1!$I$8763</f>
        <v>5.0173070677450902</v>
      </c>
      <c r="D7475" s="14">
        <v>535.37605399999995</v>
      </c>
      <c r="E7475" s="14">
        <v>499.59502200000111</v>
      </c>
      <c r="F7475" s="1">
        <v>884273</v>
      </c>
      <c r="G7475" s="15">
        <f t="shared" si="232"/>
        <v>0.61262945537219926</v>
      </c>
      <c r="H7475" s="15">
        <f t="shared" si="233"/>
        <v>0.77848962866611782</v>
      </c>
    </row>
    <row r="7476" spans="1:8">
      <c r="A7476" s="1">
        <v>7475</v>
      </c>
      <c r="B7476" s="444">
        <f>유형화!$F$71*hourly1!B7477/hourly1!$B$8763+유형화!$F$72*hourly1!C7477/hourly1!$C$8763+유형화!$F$73*hourly1!D7477/hourly1!$D$8763+유형화!$F$74*hourly1!E7477/hourly1!$E$8763</f>
        <v>409.85724052271451</v>
      </c>
      <c r="C7476" s="442">
        <f>hourly1!$F7477*유형화!$G$71/hourly1!$F$8763+유형화!$G$72*hourly1!$G7477/hourly1!$F$8763+유형화!$G$74*hourly1!I7477/hourly1!$I$8763</f>
        <v>4.1556642278812674</v>
      </c>
      <c r="D7476" s="14">
        <v>511.47200199999997</v>
      </c>
      <c r="E7476" s="14">
        <v>811.07449399999916</v>
      </c>
      <c r="F7476" s="1">
        <v>858010</v>
      </c>
      <c r="G7476" s="15">
        <f t="shared" si="232"/>
        <v>0.58527610953512765</v>
      </c>
      <c r="H7476" s="15">
        <f t="shared" si="233"/>
        <v>0.75822606432102357</v>
      </c>
    </row>
    <row r="7477" spans="1:8">
      <c r="A7477" s="1">
        <v>7476</v>
      </c>
      <c r="B7477" s="444">
        <f>유형화!$F$71*hourly1!B7478/hourly1!$B$8763+유형화!$F$72*hourly1!C7478/hourly1!$C$8763+유형화!$F$73*hourly1!D7478/hourly1!$D$8763+유형화!$F$74*hourly1!E7478/hourly1!$E$8763</f>
        <v>342.65600465730677</v>
      </c>
      <c r="C7477" s="442">
        <f>hourly1!$F7478*유형화!$G$71/hourly1!$F$8763+유형화!$G$72*hourly1!$G7478/hourly1!$F$8763+유형화!$G$74*hourly1!I7478/hourly1!$I$8763</f>
        <v>3.3726000356254291</v>
      </c>
      <c r="D7477" s="14">
        <v>546.85273700000005</v>
      </c>
      <c r="E7477" s="14">
        <v>1031.4646479999999</v>
      </c>
      <c r="F7477" s="1">
        <v>879794</v>
      </c>
      <c r="G7477" s="15">
        <f t="shared" si="232"/>
        <v>0.62576219450619386</v>
      </c>
      <c r="H7477" s="15">
        <f t="shared" si="233"/>
        <v>0.7879456783360379</v>
      </c>
    </row>
    <row r="7478" spans="1:8">
      <c r="A7478" s="1">
        <v>7477</v>
      </c>
      <c r="B7478" s="444">
        <f>유형화!$F$71*hourly1!B7479/hourly1!$B$8763+유형화!$F$72*hourly1!C7479/hourly1!$C$8763+유형화!$F$73*hourly1!D7479/hourly1!$D$8763+유형화!$F$74*hourly1!E7479/hourly1!$E$8763</f>
        <v>200.1682800215718</v>
      </c>
      <c r="C7478" s="442">
        <f>hourly1!$F7479*유형화!$G$71/hourly1!$F$8763+유형화!$G$72*hourly1!$G7479/hourly1!$F$8763+유형화!$G$74*hourly1!I7479/hourly1!$I$8763</f>
        <v>2.1223338233937388</v>
      </c>
      <c r="D7478" s="14">
        <v>651.86268300000006</v>
      </c>
      <c r="E7478" s="14">
        <v>1121.1148360000011</v>
      </c>
      <c r="F7478" s="1">
        <v>908166</v>
      </c>
      <c r="G7478" s="15">
        <f t="shared" si="232"/>
        <v>0.74592480832874652</v>
      </c>
      <c r="H7478" s="15">
        <f t="shared" si="233"/>
        <v>0.86709365029656049</v>
      </c>
    </row>
    <row r="7479" spans="1:8">
      <c r="A7479" s="1">
        <v>7478</v>
      </c>
      <c r="B7479" s="444">
        <f>유형화!$F$71*hourly1!B7480/hourly1!$B$8763+유형화!$F$72*hourly1!C7480/hourly1!$C$8763+유형화!$F$73*hourly1!D7480/hourly1!$D$8763+유형화!$F$74*hourly1!E7480/hourly1!$E$8763</f>
        <v>272.42330240858251</v>
      </c>
      <c r="C7479" s="442">
        <f>hourly1!$F7480*유형화!$G$71/hourly1!$F$8763+유형화!$G$72*hourly1!$G7480/hourly1!$F$8763+유형화!$G$74*hourly1!I7480/hourly1!$I$8763</f>
        <v>2.7112774548460612</v>
      </c>
      <c r="D7479" s="14">
        <v>687.97195499999998</v>
      </c>
      <c r="E7479" s="14">
        <v>1069.8487549999979</v>
      </c>
      <c r="F7479" s="1">
        <v>894014</v>
      </c>
      <c r="G7479" s="15">
        <f t="shared" si="232"/>
        <v>0.78724455633384982</v>
      </c>
      <c r="H7479" s="15">
        <f t="shared" si="233"/>
        <v>0.89157233337507291</v>
      </c>
    </row>
    <row r="7480" spans="1:8">
      <c r="A7480" s="1">
        <v>7479</v>
      </c>
      <c r="B7480" s="444">
        <f>유형화!$F$71*hourly1!B7481/hourly1!$B$8763+유형화!$F$72*hourly1!C7481/hourly1!$C$8763+유형화!$F$73*hourly1!D7481/hourly1!$D$8763+유형화!$F$74*hourly1!E7481/hourly1!$E$8763</f>
        <v>398.88175395117338</v>
      </c>
      <c r="C7480" s="442">
        <f>hourly1!$F7481*유형화!$G$71/hourly1!$F$8763+유형화!$G$72*hourly1!$G7481/hourly1!$F$8763+유형화!$G$74*hourly1!I7481/hourly1!$I$8763</f>
        <v>2.5488797958636309</v>
      </c>
      <c r="D7480" s="14">
        <v>687.24487399999998</v>
      </c>
      <c r="E7480" s="14">
        <v>923.2972179999997</v>
      </c>
      <c r="F7480" s="1">
        <v>864211</v>
      </c>
      <c r="G7480" s="15">
        <f t="shared" si="232"/>
        <v>0.78641255939690524</v>
      </c>
      <c r="H7480" s="15">
        <f t="shared" si="233"/>
        <v>0.89109187783822486</v>
      </c>
    </row>
    <row r="7481" spans="1:8">
      <c r="A7481" s="1">
        <v>7480</v>
      </c>
      <c r="B7481" s="444">
        <f>유형화!$F$71*hourly1!B7482/hourly1!$B$8763+유형화!$F$72*hourly1!C7482/hourly1!$C$8763+유형화!$F$73*hourly1!D7482/hourly1!$D$8763+유형화!$F$74*hourly1!E7482/hourly1!$E$8763</f>
        <v>334.57570075412207</v>
      </c>
      <c r="C7481" s="442">
        <f>hourly1!$F7482*유형화!$G$71/hourly1!$F$8763+유형화!$G$72*hourly1!$G7482/hourly1!$F$8763+유형화!$G$74*hourly1!I7482/hourly1!$I$8763</f>
        <v>2.4907943848454597</v>
      </c>
      <c r="D7481" s="14">
        <v>648.30049700000006</v>
      </c>
      <c r="E7481" s="14">
        <v>649.46298699999954</v>
      </c>
      <c r="F7481" s="1">
        <v>896114</v>
      </c>
      <c r="G7481" s="15">
        <f t="shared" si="232"/>
        <v>0.7418486079592872</v>
      </c>
      <c r="H7481" s="15">
        <f t="shared" si="233"/>
        <v>0.86460855393154157</v>
      </c>
    </row>
    <row r="7482" spans="1:8">
      <c r="A7482" s="1">
        <v>7481</v>
      </c>
      <c r="B7482" s="444">
        <f>유형화!$F$71*hourly1!B7483/hourly1!$B$8763+유형화!$F$72*hourly1!C7483/hourly1!$C$8763+유형화!$F$73*hourly1!D7483/hourly1!$D$8763+유형화!$F$74*hourly1!E7483/hourly1!$E$8763</f>
        <v>292.95209998247026</v>
      </c>
      <c r="C7482" s="442">
        <f>hourly1!$F7483*유형화!$G$71/hourly1!$F$8763+유형화!$G$72*hourly1!$G7483/hourly1!$F$8763+유형화!$G$74*hourly1!I7483/hourly1!$I$8763</f>
        <v>2.9044258878353291</v>
      </c>
      <c r="D7482" s="14">
        <v>639.18296300000009</v>
      </c>
      <c r="E7482" s="14">
        <v>229.54985200000019</v>
      </c>
      <c r="F7482" s="1">
        <v>856382</v>
      </c>
      <c r="G7482" s="15">
        <f t="shared" si="232"/>
        <v>0.73141543701892697</v>
      </c>
      <c r="H7482" s="15">
        <f t="shared" si="233"/>
        <v>0.85818830967988813</v>
      </c>
    </row>
    <row r="7483" spans="1:8">
      <c r="A7483" s="1">
        <v>7482</v>
      </c>
      <c r="B7483" s="444">
        <f>유형화!$F$71*hourly1!B7484/hourly1!$B$8763+유형화!$F$72*hourly1!C7484/hourly1!$C$8763+유형화!$F$73*hourly1!D7484/hourly1!$D$8763+유형화!$F$74*hourly1!E7484/hourly1!$E$8763</f>
        <v>167.70208518129706</v>
      </c>
      <c r="C7483" s="442">
        <f>hourly1!$F7484*유형화!$G$71/hourly1!$F$8763+유형화!$G$72*hourly1!$G7484/hourly1!$F$8763+유형화!$G$74*hourly1!I7484/hourly1!$I$8763</f>
        <v>3.2782851403245568</v>
      </c>
      <c r="D7483" s="14">
        <v>594.69936399999995</v>
      </c>
      <c r="E7483" s="14">
        <v>16.700849999999971</v>
      </c>
      <c r="F7483" s="1">
        <v>837658</v>
      </c>
      <c r="G7483" s="15">
        <f t="shared" si="232"/>
        <v>0.68051296795114646</v>
      </c>
      <c r="H7483" s="15">
        <f t="shared" si="233"/>
        <v>0.82558257813005265</v>
      </c>
    </row>
    <row r="7484" spans="1:8">
      <c r="A7484" s="1">
        <v>7483</v>
      </c>
      <c r="B7484" s="444">
        <f>유형화!$F$71*hourly1!B7485/hourly1!$B$8763+유형화!$F$72*hourly1!C7485/hourly1!$C$8763+유형화!$F$73*hourly1!D7485/hourly1!$D$8763+유형화!$F$74*hourly1!E7485/hourly1!$E$8763</f>
        <v>121.52697564237729</v>
      </c>
      <c r="C7484" s="442">
        <f>hourly1!$F7485*유형화!$G$71/hourly1!$F$8763+유형화!$G$72*hourly1!$G7485/hourly1!$F$8763+유형화!$G$74*hourly1!I7485/hourly1!$I$8763</f>
        <v>2.8223153931315581</v>
      </c>
      <c r="D7484" s="14">
        <v>586.07298600000013</v>
      </c>
      <c r="E7484" s="14">
        <v>22.218371999999999</v>
      </c>
      <c r="F7484" s="1">
        <v>843671</v>
      </c>
      <c r="G7484" s="15">
        <f t="shared" si="232"/>
        <v>0.67064182557096341</v>
      </c>
      <c r="H7484" s="15">
        <f t="shared" si="233"/>
        <v>0.81900148407897011</v>
      </c>
    </row>
    <row r="7485" spans="1:8">
      <c r="A7485" s="1">
        <v>7484</v>
      </c>
      <c r="B7485" s="444">
        <f>유형화!$F$71*hourly1!B7486/hourly1!$B$8763+유형화!$F$72*hourly1!C7486/hourly1!$C$8763+유형화!$F$73*hourly1!D7486/hourly1!$D$8763+유형화!$F$74*hourly1!E7486/hourly1!$E$8763</f>
        <v>130.26931746146104</v>
      </c>
      <c r="C7485" s="442">
        <f>hourly1!$F7486*유형화!$G$71/hourly1!$F$8763+유형화!$G$72*hourly1!$G7486/hourly1!$F$8763+유형화!$G$74*hourly1!I7486/hourly1!$I$8763</f>
        <v>2.7493838058467475</v>
      </c>
      <c r="D7485" s="14">
        <v>557.18652400000008</v>
      </c>
      <c r="E7485" s="14">
        <v>25.112672</v>
      </c>
      <c r="F7485" s="1">
        <v>822299</v>
      </c>
      <c r="G7485" s="15">
        <f t="shared" si="232"/>
        <v>0.63758712065752743</v>
      </c>
      <c r="H7485" s="15">
        <f t="shared" si="233"/>
        <v>0.79631408485103339</v>
      </c>
    </row>
    <row r="7486" spans="1:8">
      <c r="A7486" s="1">
        <v>7485</v>
      </c>
      <c r="B7486" s="444">
        <f>유형화!$F$71*hourly1!B7487/hourly1!$B$8763+유형화!$F$72*hourly1!C7487/hourly1!$C$8763+유형화!$F$73*hourly1!D7487/hourly1!$D$8763+유형화!$F$74*hourly1!E7487/hourly1!$E$8763</f>
        <v>67.251648507010643</v>
      </c>
      <c r="C7486" s="442">
        <f>hourly1!$F7487*유형화!$G$71/hourly1!$F$8763+유형화!$G$72*hourly1!$G7487/hourly1!$F$8763+유형화!$G$74*hourly1!I7487/hourly1!$I$8763</f>
        <v>3.7568326986039398</v>
      </c>
      <c r="D7486" s="14">
        <v>537.40801599999986</v>
      </c>
      <c r="E7486" s="14">
        <v>22.642016000000002</v>
      </c>
      <c r="F7486" s="1">
        <v>839860</v>
      </c>
      <c r="G7486" s="15">
        <f t="shared" si="232"/>
        <v>0.61495462431484482</v>
      </c>
      <c r="H7486" s="15">
        <f t="shared" si="233"/>
        <v>0.78017646037124277</v>
      </c>
    </row>
    <row r="7487" spans="1:8">
      <c r="A7487" s="1">
        <v>7486</v>
      </c>
      <c r="B7487" s="444">
        <f>유형화!$F$71*hourly1!B7488/hourly1!$B$8763+유형화!$F$72*hourly1!C7488/hourly1!$C$8763+유형화!$F$73*hourly1!D7488/hourly1!$D$8763+유형화!$F$74*hourly1!E7488/hourly1!$E$8763</f>
        <v>65.900371856347377</v>
      </c>
      <c r="C7487" s="442">
        <f>hourly1!$F7488*유형화!$G$71/hourly1!$F$8763+유형화!$G$72*hourly1!$G7488/hourly1!$F$8763+유형화!$G$74*hourly1!I7488/hourly1!$I$8763</f>
        <v>0.4605383651277335</v>
      </c>
      <c r="D7487" s="14">
        <v>437.66575999999998</v>
      </c>
      <c r="E7487" s="14">
        <v>15.914455999999999</v>
      </c>
      <c r="F7487" s="1">
        <v>831565</v>
      </c>
      <c r="G7487" s="15">
        <f t="shared" si="232"/>
        <v>0.50081981474625248</v>
      </c>
      <c r="H7487" s="15">
        <f t="shared" si="233"/>
        <v>0.6903565989796463</v>
      </c>
    </row>
    <row r="7488" spans="1:8">
      <c r="A7488" s="1">
        <v>7487</v>
      </c>
      <c r="B7488" s="444">
        <f>유형화!$F$71*hourly1!B7489/hourly1!$B$8763+유형화!$F$72*hourly1!C7489/hourly1!$C$8763+유형화!$F$73*hourly1!D7489/hourly1!$D$8763+유형화!$F$74*hourly1!E7489/hourly1!$E$8763</f>
        <v>64.581448975340265</v>
      </c>
      <c r="C7488" s="442">
        <f>hourly1!$F7489*유형화!$G$71/hourly1!$F$8763+유형화!$G$72*hourly1!$G7489/hourly1!$F$8763+유형화!$G$74*hourly1!I7489/hourly1!$I$8763</f>
        <v>0.35350269253582334</v>
      </c>
      <c r="D7488" s="14">
        <v>375.53965799999997</v>
      </c>
      <c r="E7488" s="14">
        <v>7.2362639999999994</v>
      </c>
      <c r="F7488" s="1">
        <v>884686</v>
      </c>
      <c r="G7488" s="15">
        <f t="shared" si="232"/>
        <v>0.4297290744184124</v>
      </c>
      <c r="H7488" s="15">
        <f t="shared" si="233"/>
        <v>0.62610687548662769</v>
      </c>
    </row>
    <row r="7489" spans="1:8">
      <c r="A7489" s="1">
        <v>7488</v>
      </c>
      <c r="B7489" s="444">
        <f>유형화!$F$71*hourly1!B7490/hourly1!$B$8763+유형화!$F$72*hourly1!C7490/hourly1!$C$8763+유형화!$F$73*hourly1!D7490/hourly1!$D$8763+유형화!$F$74*hourly1!E7490/hourly1!$E$8763</f>
        <v>62.99731785570583</v>
      </c>
      <c r="C7489" s="442">
        <f>hourly1!$F7490*유형화!$G$71/hourly1!$F$8763+유형화!$G$72*hourly1!$G7490/hourly1!$F$8763+유형화!$G$74*hourly1!I7490/hourly1!$I$8763</f>
        <v>0.32154885943010242</v>
      </c>
      <c r="D7489" s="14">
        <v>318.58795800000001</v>
      </c>
      <c r="E7489" s="14">
        <v>1.7353959999999999</v>
      </c>
      <c r="F7489" s="1">
        <v>994025</v>
      </c>
      <c r="G7489" s="15">
        <f t="shared" si="232"/>
        <v>0.36455938912367031</v>
      </c>
      <c r="H7489" s="15">
        <f t="shared" si="233"/>
        <v>0.56042289628362052</v>
      </c>
    </row>
    <row r="7490" spans="1:8">
      <c r="A7490" s="1">
        <v>7489</v>
      </c>
      <c r="B7490" s="444">
        <f>유형화!$F$71*hourly1!B7491/hourly1!$B$8763+유형화!$F$72*hourly1!C7491/hourly1!$C$8763+유형화!$F$73*hourly1!D7491/hourly1!$D$8763+유형화!$F$74*hourly1!E7491/hourly1!$E$8763</f>
        <v>63.130650012797261</v>
      </c>
      <c r="C7490" s="442">
        <f>hourly1!$F7491*유형화!$G$71/hourly1!$F$8763+유형화!$G$72*hourly1!$G7491/hourly1!$F$8763+유형화!$G$74*hourly1!I7491/hourly1!$I$8763</f>
        <v>0.26230553254937095</v>
      </c>
      <c r="D7490" s="14">
        <v>298.07991299999998</v>
      </c>
      <c r="E7490" s="14">
        <v>0.192</v>
      </c>
      <c r="F7490" s="1">
        <v>906944</v>
      </c>
      <c r="G7490" s="15">
        <f t="shared" ref="G7490:G7553" si="234">D7490/$I$1</f>
        <v>0.34109208544949704</v>
      </c>
      <c r="H7490" s="15">
        <f t="shared" ref="H7490:H7553" si="235">G7490/(1-$H$1*(1-G7490))</f>
        <v>0.53496195001662616</v>
      </c>
    </row>
    <row r="7491" spans="1:8">
      <c r="A7491" s="1">
        <v>7490</v>
      </c>
      <c r="B7491" s="444">
        <f>유형화!$F$71*hourly1!B7492/hourly1!$B$8763+유형화!$F$72*hourly1!C7492/hourly1!$C$8763+유형화!$F$73*hourly1!D7492/hourly1!$D$8763+유형화!$F$74*hourly1!E7492/hourly1!$E$8763</f>
        <v>63.066519575284801</v>
      </c>
      <c r="C7491" s="442">
        <f>hourly1!$F7492*유형화!$G$71/hourly1!$F$8763+유형화!$G$72*hourly1!$G7492/hourly1!$F$8763+유형화!$G$74*hourly1!I7492/hourly1!$I$8763</f>
        <v>0.26724390925135438</v>
      </c>
      <c r="D7491" s="14">
        <v>278.47911299999998</v>
      </c>
      <c r="E7491" s="14">
        <v>0.18551999999999999</v>
      </c>
      <c r="F7491" s="1">
        <v>790483</v>
      </c>
      <c r="G7491" s="15">
        <f t="shared" si="234"/>
        <v>0.31866293991871952</v>
      </c>
      <c r="H7491" s="15">
        <f t="shared" si="235"/>
        <v>0.50964492676786599</v>
      </c>
    </row>
    <row r="7492" spans="1:8">
      <c r="A7492" s="1">
        <v>7491</v>
      </c>
      <c r="B7492" s="444">
        <f>유형화!$F$71*hourly1!B7493/hourly1!$B$8763+유형화!$F$72*hourly1!C7493/hourly1!$C$8763+유형화!$F$73*hourly1!D7493/hourly1!$D$8763+유형화!$F$74*hourly1!E7493/hourly1!$E$8763</f>
        <v>63.28634125774807</v>
      </c>
      <c r="C7492" s="442">
        <f>hourly1!$F7493*유형화!$G$71/hourly1!$F$8763+유형화!$G$72*hourly1!$G7493/hourly1!$F$8763+유형화!$G$74*hourly1!I7493/hourly1!$I$8763</f>
        <v>0.25434867046405357</v>
      </c>
      <c r="D7492" s="14">
        <v>252.83814899999999</v>
      </c>
      <c r="E7492" s="14">
        <v>1.2239999999999999E-2</v>
      </c>
      <c r="F7492" s="1">
        <v>635923</v>
      </c>
      <c r="G7492" s="15">
        <f t="shared" si="234"/>
        <v>0.28932205010272083</v>
      </c>
      <c r="H7492" s="15">
        <f t="shared" si="235"/>
        <v>0.47497810721931155</v>
      </c>
    </row>
    <row r="7493" spans="1:8">
      <c r="A7493" s="1">
        <v>7492</v>
      </c>
      <c r="B7493" s="444">
        <f>유형화!$F$71*hourly1!B7494/hourly1!$B$8763+유형화!$F$72*hourly1!C7494/hourly1!$C$8763+유형화!$F$73*hourly1!D7494/hourly1!$D$8763+유형화!$F$74*hourly1!E7494/hourly1!$E$8763</f>
        <v>63.298871580578108</v>
      </c>
      <c r="C7493" s="442">
        <f>hourly1!$F7494*유형화!$G$71/hourly1!$F$8763+유형화!$G$72*hourly1!$G7494/hourly1!$F$8763+유형화!$G$74*hourly1!I7494/hourly1!$I$8763</f>
        <v>0.25820401692469874</v>
      </c>
      <c r="D7493" s="14">
        <v>233.69186400000001</v>
      </c>
      <c r="E7493" s="14">
        <v>0</v>
      </c>
      <c r="F7493" s="1">
        <v>522516</v>
      </c>
      <c r="G7493" s="15">
        <f t="shared" si="234"/>
        <v>0.26741300492911863</v>
      </c>
      <c r="H7493" s="15">
        <f t="shared" si="235"/>
        <v>0.44787010140136152</v>
      </c>
    </row>
    <row r="7494" spans="1:8">
      <c r="A7494" s="1">
        <v>7493</v>
      </c>
      <c r="B7494" s="444">
        <f>유형화!$F$71*hourly1!B7495/hourly1!$B$8763+유형화!$F$72*hourly1!C7495/hourly1!$C$8763+유형화!$F$73*hourly1!D7495/hourly1!$D$8763+유형화!$F$74*hourly1!E7495/hourly1!$E$8763</f>
        <v>63.375135583433199</v>
      </c>
      <c r="C7494" s="442">
        <f>hourly1!$F7495*유형화!$G$71/hourly1!$F$8763+유형화!$G$72*hourly1!$G7495/hourly1!$F$8763+유형화!$G$74*hourly1!I7495/hourly1!$I$8763</f>
        <v>0.32140845907604204</v>
      </c>
      <c r="D7494" s="14">
        <v>238.221281</v>
      </c>
      <c r="E7494" s="14">
        <v>1.6799999999999999E-2</v>
      </c>
      <c r="F7494" s="1">
        <v>561388</v>
      </c>
      <c r="G7494" s="15">
        <f t="shared" si="234"/>
        <v>0.27259600526903216</v>
      </c>
      <c r="H7494" s="15">
        <f t="shared" si="235"/>
        <v>0.45438135047625683</v>
      </c>
    </row>
    <row r="7495" spans="1:8">
      <c r="A7495" s="1">
        <v>7494</v>
      </c>
      <c r="B7495" s="444">
        <f>유형화!$F$71*hourly1!B7496/hourly1!$B$8763+유형화!$F$72*hourly1!C7496/hourly1!$C$8763+유형화!$F$73*hourly1!D7496/hourly1!$D$8763+유형화!$F$74*hourly1!E7496/hourly1!$E$8763</f>
        <v>65.224870592693222</v>
      </c>
      <c r="C7495" s="442">
        <f>hourly1!$F7496*유형화!$G$71/hourly1!$F$8763+유형화!$G$72*hourly1!$G7496/hourly1!$F$8763+유형화!$G$74*hourly1!I7496/hourly1!$I$8763</f>
        <v>0.42279397487733072</v>
      </c>
      <c r="D7495" s="14">
        <v>225.70721700000001</v>
      </c>
      <c r="E7495" s="14">
        <v>8.0000000000000007E-5</v>
      </c>
      <c r="F7495" s="1">
        <v>897328</v>
      </c>
      <c r="G7495" s="15">
        <f t="shared" si="234"/>
        <v>0.25827619369820531</v>
      </c>
      <c r="H7495" s="15">
        <f t="shared" si="235"/>
        <v>0.43623910479438271</v>
      </c>
    </row>
    <row r="7496" spans="1:8">
      <c r="A7496" s="1">
        <v>7495</v>
      </c>
      <c r="B7496" s="444">
        <f>유형화!$F$71*hourly1!B7497/hourly1!$B$8763+유형화!$F$72*hourly1!C7497/hourly1!$C$8763+유형화!$F$73*hourly1!D7497/hourly1!$D$8763+유형화!$F$74*hourly1!E7497/hourly1!$E$8763</f>
        <v>76.812067762563444</v>
      </c>
      <c r="C7496" s="442">
        <f>hourly1!$F7497*유형화!$G$71/hourly1!$F$8763+유형화!$G$72*hourly1!$G7497/hourly1!$F$8763+유형화!$G$74*hourly1!I7497/hourly1!$I$8763</f>
        <v>6.7636461107740136</v>
      </c>
      <c r="D7496" s="14">
        <v>168.24247799999989</v>
      </c>
      <c r="E7496" s="14">
        <v>0.40417400000000009</v>
      </c>
      <c r="F7496" s="1">
        <v>933489</v>
      </c>
      <c r="G7496" s="15">
        <f t="shared" si="234"/>
        <v>0.19251943918210648</v>
      </c>
      <c r="H7496" s="15">
        <f t="shared" si="235"/>
        <v>0.34632918621316078</v>
      </c>
    </row>
    <row r="7497" spans="1:8">
      <c r="A7497" s="1">
        <v>7496</v>
      </c>
      <c r="B7497" s="444">
        <f>유형화!$F$71*hourly1!B7498/hourly1!$B$8763+유형화!$F$72*hourly1!C7498/hourly1!$C$8763+유형화!$F$73*hourly1!D7498/hourly1!$D$8763+유형화!$F$74*hourly1!E7498/hourly1!$E$8763</f>
        <v>116.18594602454317</v>
      </c>
      <c r="C7497" s="442">
        <f>hourly1!$F7498*유형화!$G$71/hourly1!$F$8763+유형화!$G$72*hourly1!$G7498/hourly1!$F$8763+유형화!$G$74*hourly1!I7498/hourly1!$I$8763</f>
        <v>7.0174627345970775</v>
      </c>
      <c r="D7497" s="14">
        <v>136.82215299999999</v>
      </c>
      <c r="E7497" s="14">
        <v>64.012033999999957</v>
      </c>
      <c r="F7497" s="1">
        <v>890843</v>
      </c>
      <c r="G7497" s="15">
        <f t="shared" si="234"/>
        <v>0.15656524128970795</v>
      </c>
      <c r="H7497" s="15">
        <f t="shared" si="235"/>
        <v>0.29203891646160107</v>
      </c>
    </row>
    <row r="7498" spans="1:8">
      <c r="A7498" s="1">
        <v>7497</v>
      </c>
      <c r="B7498" s="444">
        <f>유형화!$F$71*hourly1!B7499/hourly1!$B$8763+유형화!$F$72*hourly1!C7499/hourly1!$C$8763+유형화!$F$73*hourly1!D7499/hourly1!$D$8763+유형화!$F$74*hourly1!E7499/hourly1!$E$8763</f>
        <v>117.32796445607815</v>
      </c>
      <c r="C7498" s="442">
        <f>hourly1!$F7499*유형화!$G$71/hourly1!$F$8763+유형화!$G$72*hourly1!$G7499/hourly1!$F$8763+유형화!$G$74*hourly1!I7499/hourly1!$I$8763</f>
        <v>6.8969135890412776</v>
      </c>
      <c r="D7498" s="14">
        <v>79.140585000000002</v>
      </c>
      <c r="E7498" s="14">
        <v>436.77386500000028</v>
      </c>
      <c r="F7498" s="1">
        <v>873211</v>
      </c>
      <c r="G7498" s="15">
        <f t="shared" si="234"/>
        <v>9.0560369901017734E-2</v>
      </c>
      <c r="H7498" s="15">
        <f t="shared" si="235"/>
        <v>0.18119024313069679</v>
      </c>
    </row>
    <row r="7499" spans="1:8">
      <c r="A7499" s="1">
        <v>7498</v>
      </c>
      <c r="B7499" s="444">
        <f>유형화!$F$71*hourly1!B7500/hourly1!$B$8763+유형화!$F$72*hourly1!C7500/hourly1!$C$8763+유형화!$F$73*hourly1!D7500/hourly1!$D$8763+유형화!$F$74*hourly1!E7500/hourly1!$E$8763</f>
        <v>120.39620390729758</v>
      </c>
      <c r="C7499" s="442">
        <f>hourly1!$F7500*유형화!$G$71/hourly1!$F$8763+유형화!$G$72*hourly1!$G7500/hourly1!$F$8763+유형화!$G$74*hourly1!I7500/hourly1!$I$8763</f>
        <v>6.3322120384555571</v>
      </c>
      <c r="D7499" s="14">
        <v>60.733035999999998</v>
      </c>
      <c r="E7499" s="14">
        <v>862.52274100000045</v>
      </c>
      <c r="F7499" s="1">
        <v>875553</v>
      </c>
      <c r="G7499" s="15">
        <f t="shared" si="234"/>
        <v>6.9496658451183121E-2</v>
      </c>
      <c r="H7499" s="15">
        <f t="shared" si="235"/>
        <v>0.14234609055703601</v>
      </c>
    </row>
    <row r="7500" spans="1:8">
      <c r="A7500" s="1">
        <v>7499</v>
      </c>
      <c r="B7500" s="444">
        <f>유형화!$F$71*hourly1!B7501/hourly1!$B$8763+유형화!$F$72*hourly1!C7501/hourly1!$C$8763+유형화!$F$73*hourly1!D7501/hourly1!$D$8763+유형화!$F$74*hourly1!E7501/hourly1!$E$8763</f>
        <v>122.5734397185159</v>
      </c>
      <c r="C7500" s="442">
        <f>hourly1!$F7501*유형화!$G$71/hourly1!$F$8763+유형화!$G$72*hourly1!$G7501/hourly1!$F$8763+유형화!$G$74*hourly1!I7501/hourly1!$I$8763</f>
        <v>5.6847674989419188</v>
      </c>
      <c r="D7500" s="14">
        <v>44.503745000000002</v>
      </c>
      <c r="E7500" s="14">
        <v>1074.1384829999979</v>
      </c>
      <c r="F7500" s="1">
        <v>840928</v>
      </c>
      <c r="G7500" s="15">
        <f t="shared" si="234"/>
        <v>5.0925522084282908E-2</v>
      </c>
      <c r="H7500" s="15">
        <f t="shared" si="235"/>
        <v>0.10653673492932449</v>
      </c>
    </row>
    <row r="7501" spans="1:8">
      <c r="A7501" s="1">
        <v>7500</v>
      </c>
      <c r="B7501" s="444">
        <f>유형화!$F$71*hourly1!B7502/hourly1!$B$8763+유형화!$F$72*hourly1!C7502/hourly1!$C$8763+유형화!$F$73*hourly1!D7502/hourly1!$D$8763+유형화!$F$74*hourly1!E7502/hourly1!$E$8763</f>
        <v>119.63399694899451</v>
      </c>
      <c r="C7501" s="442">
        <f>hourly1!$F7502*유형화!$G$71/hourly1!$F$8763+유형화!$G$72*hourly1!$G7502/hourly1!$F$8763+유형화!$G$74*hourly1!I7502/hourly1!$I$8763</f>
        <v>4.854836071375165</v>
      </c>
      <c r="D7501" s="14">
        <v>42.352744999999999</v>
      </c>
      <c r="E7501" s="14">
        <v>1204.0149899999999</v>
      </c>
      <c r="F7501" s="1">
        <v>849758</v>
      </c>
      <c r="G7501" s="15">
        <f t="shared" si="234"/>
        <v>4.8464138261341883E-2</v>
      </c>
      <c r="H7501" s="15">
        <f t="shared" si="235"/>
        <v>0.1016754470098319</v>
      </c>
    </row>
    <row r="7502" spans="1:8">
      <c r="A7502" s="1">
        <v>7501</v>
      </c>
      <c r="B7502" s="444">
        <f>유형화!$F$71*hourly1!B7503/hourly1!$B$8763+유형화!$F$72*hourly1!C7503/hourly1!$C$8763+유형화!$F$73*hourly1!D7503/hourly1!$D$8763+유형화!$F$74*hourly1!E7503/hourly1!$E$8763</f>
        <v>124.63609995892189</v>
      </c>
      <c r="C7502" s="442">
        <f>hourly1!$F7503*유형화!$G$71/hourly1!$F$8763+유형화!$G$72*hourly1!$G7503/hourly1!$F$8763+유형화!$G$74*hourly1!I7503/hourly1!$I$8763</f>
        <v>3.1007332880479881</v>
      </c>
      <c r="D7502" s="14">
        <v>35.523645000000002</v>
      </c>
      <c r="E7502" s="14">
        <v>1220.471231000002</v>
      </c>
      <c r="F7502" s="1">
        <v>850813</v>
      </c>
      <c r="G7502" s="15">
        <f t="shared" si="234"/>
        <v>4.0649616520176589E-2</v>
      </c>
      <c r="H7502" s="15">
        <f t="shared" si="235"/>
        <v>8.605692652446259E-2</v>
      </c>
    </row>
    <row r="7503" spans="1:8">
      <c r="A7503" s="1">
        <v>7502</v>
      </c>
      <c r="B7503" s="444">
        <f>유형화!$F$71*hourly1!B7504/hourly1!$B$8763+유형화!$F$72*hourly1!C7504/hourly1!$C$8763+유형화!$F$73*hourly1!D7504/hourly1!$D$8763+유형화!$F$74*hourly1!E7504/hourly1!$E$8763</f>
        <v>111.81174882900477</v>
      </c>
      <c r="C7503" s="442">
        <f>hourly1!$F7504*유형화!$G$71/hourly1!$F$8763+유형화!$G$72*hourly1!$G7504/hourly1!$F$8763+유형화!$G$74*hourly1!I7504/hourly1!$I$8763</f>
        <v>3.0310608957494689</v>
      </c>
      <c r="D7503" s="14">
        <v>21.195938000000002</v>
      </c>
      <c r="E7503" s="14">
        <v>1146.0225020000009</v>
      </c>
      <c r="F7503" s="1">
        <v>864498</v>
      </c>
      <c r="G7503" s="15">
        <f t="shared" si="234"/>
        <v>2.4254457882501603E-2</v>
      </c>
      <c r="H7503" s="15">
        <f t="shared" si="235"/>
        <v>5.2347003072852193E-2</v>
      </c>
    </row>
    <row r="7504" spans="1:8">
      <c r="A7504" s="1">
        <v>7503</v>
      </c>
      <c r="B7504" s="444">
        <f>유형화!$F$71*hourly1!B7505/hourly1!$B$8763+유형화!$F$72*hourly1!C7505/hourly1!$C$8763+유형화!$F$73*hourly1!D7505/hourly1!$D$8763+유형화!$F$74*hourly1!E7505/hourly1!$E$8763</f>
        <v>112.88998669099345</v>
      </c>
      <c r="C7504" s="442">
        <f>hourly1!$F7505*유형화!$G$71/hourly1!$F$8763+유형화!$G$72*hourly1!$G7505/hourly1!$F$8763+유형화!$G$74*hourly1!I7505/hourly1!$I$8763</f>
        <v>3.215589333698488</v>
      </c>
      <c r="D7504" s="14">
        <v>17.401978</v>
      </c>
      <c r="E7504" s="14">
        <v>967.65098800000078</v>
      </c>
      <c r="F7504" s="1">
        <v>843242</v>
      </c>
      <c r="G7504" s="15">
        <f t="shared" si="234"/>
        <v>1.9913039115004933E-2</v>
      </c>
      <c r="H7504" s="15">
        <f t="shared" si="235"/>
        <v>4.3199794567910864E-2</v>
      </c>
    </row>
    <row r="7505" spans="1:8">
      <c r="A7505" s="1">
        <v>7504</v>
      </c>
      <c r="B7505" s="444">
        <f>유형화!$F$71*hourly1!B7506/hourly1!$B$8763+유형화!$F$72*hourly1!C7506/hourly1!$C$8763+유형화!$F$73*hourly1!D7506/hourly1!$D$8763+유형화!$F$74*hourly1!E7506/hourly1!$E$8763</f>
        <v>111.5697941860266</v>
      </c>
      <c r="C7505" s="442">
        <f>hourly1!$F7506*유형화!$G$71/hourly1!$F$8763+유형화!$G$72*hourly1!$G7506/hourly1!$F$8763+유형화!$G$74*hourly1!I7506/hourly1!$I$8763</f>
        <v>3.0660433185008009</v>
      </c>
      <c r="D7505" s="14">
        <v>15.637935000000001</v>
      </c>
      <c r="E7505" s="14">
        <v>644.42744500000038</v>
      </c>
      <c r="F7505" s="1">
        <v>857085</v>
      </c>
      <c r="G7505" s="15">
        <f t="shared" si="234"/>
        <v>1.7894449201861118E-2</v>
      </c>
      <c r="H7505" s="15">
        <f t="shared" si="235"/>
        <v>3.8914347236543918E-2</v>
      </c>
    </row>
    <row r="7506" spans="1:8">
      <c r="A7506" s="1">
        <v>7505</v>
      </c>
      <c r="B7506" s="444">
        <f>유형화!$F$71*hourly1!B7507/hourly1!$B$8763+유형화!$F$72*hourly1!C7507/hourly1!$C$8763+유형화!$F$73*hourly1!D7507/hourly1!$D$8763+유형화!$F$74*hourly1!E7507/hourly1!$E$8763</f>
        <v>110.97163538421607</v>
      </c>
      <c r="C7506" s="442">
        <f>hourly1!$F7507*유형화!$G$71/hourly1!$F$8763+유형화!$G$72*hourly1!$G7507/hourly1!$F$8763+유형화!$G$74*hourly1!I7507/hourly1!$I$8763</f>
        <v>3.5374663940429336</v>
      </c>
      <c r="D7506" s="14">
        <v>10.78974</v>
      </c>
      <c r="E7506" s="14">
        <v>214.28570000000011</v>
      </c>
      <c r="F7506" s="1">
        <v>818093</v>
      </c>
      <c r="G7506" s="15">
        <f t="shared" si="234"/>
        <v>1.2346672008247185E-2</v>
      </c>
      <c r="H7506" s="15">
        <f t="shared" si="235"/>
        <v>2.7029168566284966E-2</v>
      </c>
    </row>
    <row r="7507" spans="1:8">
      <c r="A7507" s="1">
        <v>7506</v>
      </c>
      <c r="B7507" s="444">
        <f>유형화!$F$71*hourly1!B7508/hourly1!$B$8763+유형화!$F$72*hourly1!C7508/hourly1!$C$8763+유형화!$F$73*hourly1!D7508/hourly1!$D$8763+유형화!$F$74*hourly1!E7508/hourly1!$E$8763</f>
        <v>110.98496754228269</v>
      </c>
      <c r="C7507" s="442">
        <f>hourly1!$F7508*유형화!$G$71/hourly1!$F$8763+유형화!$G$72*hourly1!$G7508/hourly1!$F$8763+유형화!$G$74*hourly1!I7508/hourly1!$I$8763</f>
        <v>3.7277623286025681</v>
      </c>
      <c r="D7507" s="14">
        <v>12.892715000000001</v>
      </c>
      <c r="E7507" s="14">
        <v>15.786855999999981</v>
      </c>
      <c r="F7507" s="1">
        <v>822151</v>
      </c>
      <c r="G7507" s="15">
        <f t="shared" si="234"/>
        <v>1.4753100945973548E-2</v>
      </c>
      <c r="H7507" s="15">
        <f t="shared" si="235"/>
        <v>3.2203980510096354E-2</v>
      </c>
    </row>
    <row r="7508" spans="1:8">
      <c r="A7508" s="1">
        <v>7507</v>
      </c>
      <c r="B7508" s="444">
        <f>유형화!$F$71*hourly1!B7509/hourly1!$B$8763+유형화!$F$72*hourly1!C7509/hourly1!$C$8763+유형화!$F$73*hourly1!D7509/hourly1!$D$8763+유형화!$F$74*hourly1!E7509/hourly1!$E$8763</f>
        <v>122.34698680360945</v>
      </c>
      <c r="C7508" s="442">
        <f>hourly1!$F7509*유형화!$G$71/hourly1!$F$8763+유형화!$G$72*hourly1!$G7509/hourly1!$F$8763+유형화!$G$74*hourly1!I7509/hourly1!$I$8763</f>
        <v>3.2218525910485818</v>
      </c>
      <c r="D7508" s="14">
        <v>72.340327000000016</v>
      </c>
      <c r="E7508" s="14">
        <v>22.739964000000001</v>
      </c>
      <c r="F7508" s="1">
        <v>832002</v>
      </c>
      <c r="G7508" s="15">
        <f t="shared" si="234"/>
        <v>8.27788519870125E-2</v>
      </c>
      <c r="H7508" s="15">
        <f t="shared" si="235"/>
        <v>0.16705169115156443</v>
      </c>
    </row>
    <row r="7509" spans="1:8">
      <c r="A7509" s="1">
        <v>7508</v>
      </c>
      <c r="B7509" s="444">
        <f>유형화!$F$71*hourly1!B7510/hourly1!$B$8763+유형화!$F$72*hourly1!C7510/hourly1!$C$8763+유형화!$F$73*hourly1!D7510/hourly1!$D$8763+유형화!$F$74*hourly1!E7510/hourly1!$E$8763</f>
        <v>131.02851652053008</v>
      </c>
      <c r="C7509" s="442">
        <f>hourly1!$F7510*유형화!$G$71/hourly1!$F$8763+유형화!$G$72*hourly1!$G7510/hourly1!$F$8763+유형화!$G$74*hourly1!I7510/hourly1!$I$8763</f>
        <v>3.0194842631893408</v>
      </c>
      <c r="D7509" s="14">
        <v>57.607111000000017</v>
      </c>
      <c r="E7509" s="14">
        <v>25.580760000000001</v>
      </c>
      <c r="F7509" s="1">
        <v>842506</v>
      </c>
      <c r="G7509" s="15">
        <f t="shared" si="234"/>
        <v>6.5919670433178992E-2</v>
      </c>
      <c r="H7509" s="15">
        <f t="shared" si="235"/>
        <v>0.13556582336480699</v>
      </c>
    </row>
    <row r="7510" spans="1:8">
      <c r="A7510" s="1">
        <v>7509</v>
      </c>
      <c r="B7510" s="444">
        <f>유형화!$F$71*hourly1!B7511/hourly1!$B$8763+유형화!$F$72*hourly1!C7511/hourly1!$C$8763+유형화!$F$73*hourly1!D7511/hourly1!$D$8763+유형화!$F$74*hourly1!E7511/hourly1!$E$8763</f>
        <v>67.581007717978736</v>
      </c>
      <c r="C7510" s="442">
        <f>hourly1!$F7511*유형화!$G$71/hourly1!$F$8763+유형화!$G$72*hourly1!$G7511/hourly1!$F$8763+유형화!$G$74*hourly1!I7511/hourly1!$I$8763</f>
        <v>3.9178502294396802</v>
      </c>
      <c r="D7510" s="14">
        <v>74.722530000000006</v>
      </c>
      <c r="E7510" s="14">
        <v>23.388580000000001</v>
      </c>
      <c r="F7510" s="1">
        <v>842057</v>
      </c>
      <c r="G7510" s="15">
        <f t="shared" si="234"/>
        <v>8.5504800814144799E-2</v>
      </c>
      <c r="H7510" s="15">
        <f t="shared" si="235"/>
        <v>0.17203228524094205</v>
      </c>
    </row>
    <row r="7511" spans="1:8">
      <c r="A7511" s="1">
        <v>7510</v>
      </c>
      <c r="B7511" s="444">
        <f>유형화!$F$71*hourly1!B7512/hourly1!$B$8763+유형화!$F$72*hourly1!C7512/hourly1!$C$8763+유형화!$F$73*hourly1!D7512/hourly1!$D$8763+유형화!$F$74*hourly1!E7512/hourly1!$E$8763</f>
        <v>66.181763087086111</v>
      </c>
      <c r="C7511" s="442">
        <f>hourly1!$F7512*유형화!$G$71/hourly1!$F$8763+유형화!$G$72*hourly1!$G7512/hourly1!$F$8763+유형화!$G$74*hourly1!I7512/hourly1!$I$8763</f>
        <v>0.41687996646369718</v>
      </c>
      <c r="D7511" s="14">
        <v>73.058671000000004</v>
      </c>
      <c r="E7511" s="14">
        <v>15.748256</v>
      </c>
      <c r="F7511" s="1">
        <v>849659</v>
      </c>
      <c r="G7511" s="15">
        <f t="shared" si="234"/>
        <v>8.3600851197103962E-2</v>
      </c>
      <c r="H7511" s="15">
        <f t="shared" si="235"/>
        <v>0.16855674076746782</v>
      </c>
    </row>
    <row r="7512" spans="1:8">
      <c r="A7512" s="1">
        <v>7511</v>
      </c>
      <c r="B7512" s="444">
        <f>유형화!$F$71*hourly1!B7513/hourly1!$B$8763+유형화!$F$72*hourly1!C7513/hourly1!$C$8763+유형화!$F$73*hourly1!D7513/hourly1!$D$8763+유형화!$F$74*hourly1!E7513/hourly1!$E$8763</f>
        <v>64.773010704040317</v>
      </c>
      <c r="C7512" s="442">
        <f>hourly1!$F7513*유형화!$G$71/hourly1!$F$8763+유형화!$G$72*hourly1!$G7513/hourly1!$F$8763+유형화!$G$74*hourly1!I7513/hourly1!$I$8763</f>
        <v>0.38021982874442511</v>
      </c>
      <c r="D7512" s="14">
        <v>80.514220999999992</v>
      </c>
      <c r="E7512" s="14">
        <v>7.2931999999999997</v>
      </c>
      <c r="F7512" s="1">
        <v>838977</v>
      </c>
      <c r="G7512" s="15">
        <f t="shared" si="234"/>
        <v>9.2132218078149017E-2</v>
      </c>
      <c r="H7512" s="15">
        <f t="shared" si="235"/>
        <v>0.18401685254319688</v>
      </c>
    </row>
    <row r="7513" spans="1:8">
      <c r="A7513" s="1">
        <v>7512</v>
      </c>
      <c r="B7513" s="444">
        <f>유형화!$F$71*hourly1!B7514/hourly1!$B$8763+유형화!$F$72*hourly1!C7514/hourly1!$C$8763+유형화!$F$73*hourly1!D7514/hourly1!$D$8763+유형화!$F$74*hourly1!E7514/hourly1!$E$8763</f>
        <v>63.110249464171233</v>
      </c>
      <c r="C7513" s="442">
        <f>hourly1!$F7514*유형화!$G$71/hourly1!$F$8763+유형화!$G$72*hourly1!$G7514/hourly1!$F$8763+유형화!$G$74*hourly1!I7514/hourly1!$I$8763</f>
        <v>0.31621274962993523</v>
      </c>
      <c r="D7513" s="14">
        <v>137.65927900000011</v>
      </c>
      <c r="E7513" s="14">
        <v>1.8168800000000001</v>
      </c>
      <c r="F7513" s="1">
        <v>893950</v>
      </c>
      <c r="G7513" s="15">
        <f t="shared" si="234"/>
        <v>0.15752316243994674</v>
      </c>
      <c r="H7513" s="15">
        <f t="shared" si="235"/>
        <v>0.29353724289518451</v>
      </c>
    </row>
    <row r="7514" spans="1:8">
      <c r="A7514" s="1">
        <v>7513</v>
      </c>
      <c r="B7514" s="444">
        <f>유형화!$F$71*hourly1!B7515/hourly1!$B$8763+유형화!$F$72*hourly1!C7515/hourly1!$C$8763+유형화!$F$73*hourly1!D7515/hourly1!$D$8763+유형화!$F$74*hourly1!E7515/hourly1!$E$8763</f>
        <v>63.309136778843566</v>
      </c>
      <c r="C7514" s="442">
        <f>hourly1!$F7515*유형화!$G$71/hourly1!$F$8763+유형화!$G$72*hourly1!$G7515/hourly1!$F$8763+유형화!$G$74*hourly1!I7515/hourly1!$I$8763</f>
        <v>0.27630995857955004</v>
      </c>
      <c r="D7514" s="14">
        <v>171.84094300000001</v>
      </c>
      <c r="E7514" s="14">
        <v>0.20896000000000001</v>
      </c>
      <c r="F7514" s="1">
        <v>854615</v>
      </c>
      <c r="G7514" s="15">
        <f t="shared" si="234"/>
        <v>0.19663715351888927</v>
      </c>
      <c r="H7514" s="15">
        <f t="shared" si="235"/>
        <v>0.35230135351915015</v>
      </c>
    </row>
    <row r="7515" spans="1:8">
      <c r="A7515" s="1">
        <v>7514</v>
      </c>
      <c r="B7515" s="444">
        <f>유형화!$F$71*hourly1!B7516/hourly1!$B$8763+유형화!$F$72*hourly1!C7516/hourly1!$C$8763+유형화!$F$73*hourly1!D7516/hourly1!$D$8763+유형화!$F$74*hourly1!E7516/hourly1!$E$8763</f>
        <v>63.318658958541739</v>
      </c>
      <c r="C7515" s="442">
        <f>hourly1!$F7516*유형화!$G$71/hourly1!$F$8763+유형화!$G$72*hourly1!$G7516/hourly1!$F$8763+유형화!$G$74*hourly1!I7516/hourly1!$I$8763</f>
        <v>0.26390966567185864</v>
      </c>
      <c r="D7515" s="14">
        <v>214.01348999999999</v>
      </c>
      <c r="E7515" s="14">
        <v>0.14616000000000001</v>
      </c>
      <c r="F7515" s="1">
        <v>753853</v>
      </c>
      <c r="G7515" s="15">
        <f t="shared" si="234"/>
        <v>0.2448950916676666</v>
      </c>
      <c r="H7515" s="15">
        <f t="shared" si="235"/>
        <v>0.4188443930130733</v>
      </c>
    </row>
    <row r="7516" spans="1:8">
      <c r="A7516" s="1">
        <v>7515</v>
      </c>
      <c r="B7516" s="444">
        <f>유형화!$F$71*hourly1!B7517/hourly1!$B$8763+유형화!$F$72*hourly1!C7517/hourly1!$C$8763+유형화!$F$73*hourly1!D7517/hourly1!$D$8763+유형화!$F$74*hourly1!E7517/hourly1!$E$8763</f>
        <v>63.495212433558471</v>
      </c>
      <c r="C7516" s="442">
        <f>hourly1!$F7517*유형화!$G$71/hourly1!$F$8763+유형화!$G$72*hourly1!$G7517/hourly1!$F$8763+유형화!$G$74*hourly1!I7517/hourly1!$I$8763</f>
        <v>0.26744004601991217</v>
      </c>
      <c r="D7516" s="14">
        <v>255.589057</v>
      </c>
      <c r="E7516" s="14">
        <v>3.6360000000000003E-2</v>
      </c>
      <c r="F7516" s="1">
        <v>625144</v>
      </c>
      <c r="G7516" s="15">
        <f t="shared" si="234"/>
        <v>0.29246990712252513</v>
      </c>
      <c r="H7516" s="15">
        <f t="shared" si="235"/>
        <v>0.47878507310631979</v>
      </c>
    </row>
    <row r="7517" spans="1:8">
      <c r="A7517" s="1">
        <v>7516</v>
      </c>
      <c r="B7517" s="444">
        <f>유형화!$F$71*hourly1!B7518/hourly1!$B$8763+유형화!$F$72*hourly1!C7518/hourly1!$C$8763+유형화!$F$73*hourly1!D7518/hourly1!$D$8763+유형화!$F$74*hourly1!E7518/hourly1!$E$8763</f>
        <v>63.561074176470591</v>
      </c>
      <c r="C7517" s="442">
        <f>hourly1!$F7518*유형화!$G$71/hourly1!$F$8763+유형화!$G$72*hourly1!$G7518/hourly1!$F$8763+유형화!$G$74*hourly1!I7518/hourly1!$I$8763</f>
        <v>0.3030308431435127</v>
      </c>
      <c r="D7517" s="14">
        <v>256.42770100000001</v>
      </c>
      <c r="E7517" s="14">
        <v>0</v>
      </c>
      <c r="F7517" s="1">
        <v>507172</v>
      </c>
      <c r="G7517" s="15">
        <f t="shared" si="234"/>
        <v>0.29342956531629855</v>
      </c>
      <c r="H7517" s="15">
        <f t="shared" si="235"/>
        <v>0.47994137924010577</v>
      </c>
    </row>
    <row r="7518" spans="1:8">
      <c r="A7518" s="1">
        <v>7517</v>
      </c>
      <c r="B7518" s="444">
        <f>유형화!$F$71*hourly1!B7519/hourly1!$B$8763+유형화!$F$72*hourly1!C7519/hourly1!$C$8763+유형화!$F$73*hourly1!D7519/hourly1!$D$8763+유형화!$F$74*hourly1!E7519/hourly1!$E$8763</f>
        <v>63.649053345863379</v>
      </c>
      <c r="C7518" s="442">
        <f>hourly1!$F7519*유형화!$G$71/hourly1!$F$8763+유형화!$G$72*hourly1!$G7519/hourly1!$F$8763+유형화!$G$74*hourly1!I7519/hourly1!$I$8763</f>
        <v>0.4654652523056767</v>
      </c>
      <c r="D7518" s="14">
        <v>302.65724000000012</v>
      </c>
      <c r="E7518" s="14">
        <v>0</v>
      </c>
      <c r="F7518" s="1">
        <v>567730</v>
      </c>
      <c r="G7518" s="15">
        <f t="shared" si="234"/>
        <v>0.34632990908041822</v>
      </c>
      <c r="H7518" s="15">
        <f t="shared" si="235"/>
        <v>0.54073370756255046</v>
      </c>
    </row>
    <row r="7519" spans="1:8">
      <c r="A7519" s="1">
        <v>7518</v>
      </c>
      <c r="B7519" s="444">
        <f>유형화!$F$71*hourly1!B7520/hourly1!$B$8763+유형화!$F$72*hourly1!C7520/hourly1!$C$8763+유형화!$F$73*hourly1!D7520/hourly1!$D$8763+유형화!$F$74*hourly1!E7520/hourly1!$E$8763</f>
        <v>65.513324106708041</v>
      </c>
      <c r="C7519" s="442">
        <f>hourly1!$F7520*유형화!$G$71/hourly1!$F$8763+유형화!$G$72*hourly1!$G7520/hourly1!$F$8763+유형화!$G$74*hourly1!I7520/hourly1!$I$8763</f>
        <v>0.68607910731396959</v>
      </c>
      <c r="D7519" s="14">
        <v>305.65363100000008</v>
      </c>
      <c r="E7519" s="14">
        <v>1.6799999999999999E-2</v>
      </c>
      <c r="F7519" s="1">
        <v>896973</v>
      </c>
      <c r="G7519" s="15">
        <f t="shared" si="234"/>
        <v>0.34975867167205282</v>
      </c>
      <c r="H7519" s="15">
        <f t="shared" si="235"/>
        <v>0.54448395539837435</v>
      </c>
    </row>
    <row r="7520" spans="1:8">
      <c r="A7520" s="1">
        <v>7519</v>
      </c>
      <c r="B7520" s="444">
        <f>유형화!$F$71*hourly1!B7521/hourly1!$B$8763+유형화!$F$72*hourly1!C7521/hourly1!$C$8763+유형화!$F$73*hourly1!D7521/hourly1!$D$8763+유형화!$F$74*hourly1!E7521/hourly1!$E$8763</f>
        <v>77.101581701135572</v>
      </c>
      <c r="C7520" s="442">
        <f>hourly1!$F7521*유형화!$G$71/hourly1!$F$8763+유형화!$G$72*hourly1!$G7521/hourly1!$F$8763+유형화!$G$74*hourly1!I7521/hourly1!$I$8763</f>
        <v>7.0490095452021881</v>
      </c>
      <c r="D7520" s="14">
        <v>323.61552299999988</v>
      </c>
      <c r="E7520" s="14">
        <v>0.31349199999999999</v>
      </c>
      <c r="F7520" s="1">
        <v>914790</v>
      </c>
      <c r="G7520" s="15">
        <f t="shared" si="234"/>
        <v>0.37031241895155692</v>
      </c>
      <c r="H7520" s="15">
        <f t="shared" si="235"/>
        <v>0.56651120901404128</v>
      </c>
    </row>
    <row r="7521" spans="1:8">
      <c r="A7521" s="1">
        <v>7520</v>
      </c>
      <c r="B7521" s="444">
        <f>유형화!$F$71*hourly1!B7522/hourly1!$B$8763+유형화!$F$72*hourly1!C7522/hourly1!$C$8763+유형화!$F$73*hourly1!D7522/hourly1!$D$8763+유형화!$F$74*hourly1!E7522/hourly1!$E$8763</f>
        <v>66.974325843961111</v>
      </c>
      <c r="C7521" s="442">
        <f>hourly1!$F7522*유형화!$G$71/hourly1!$F$8763+유형화!$G$72*hourly1!$G7522/hourly1!$F$8763+유형화!$G$74*hourly1!I7522/hourly1!$I$8763</f>
        <v>7.4110297802560243</v>
      </c>
      <c r="D7521" s="14">
        <v>383.44167700000008</v>
      </c>
      <c r="E7521" s="14">
        <v>49.617267000000012</v>
      </c>
      <c r="F7521" s="1">
        <v>880534</v>
      </c>
      <c r="G7521" s="15">
        <f t="shared" si="234"/>
        <v>0.43877133463932028</v>
      </c>
      <c r="H7521" s="15">
        <f t="shared" si="235"/>
        <v>0.63468241532316094</v>
      </c>
    </row>
    <row r="7522" spans="1:8">
      <c r="A7522" s="1">
        <v>7521</v>
      </c>
      <c r="B7522" s="444">
        <f>유형화!$F$71*hourly1!B7523/hourly1!$B$8763+유형화!$F$72*hourly1!C7523/hourly1!$C$8763+유형화!$F$73*hourly1!D7523/hourly1!$D$8763+유형화!$F$74*hourly1!E7523/hourly1!$E$8763</f>
        <v>67.975913766266046</v>
      </c>
      <c r="C7522" s="442">
        <f>hourly1!$F7523*유형화!$G$71/hourly1!$F$8763+유형화!$G$72*hourly1!$G7523/hourly1!$F$8763+유형화!$G$74*hourly1!I7523/hourly1!$I$8763</f>
        <v>6.7765879595453677</v>
      </c>
      <c r="D7522" s="14">
        <v>400.004481</v>
      </c>
      <c r="E7522" s="14">
        <v>341.39085099999988</v>
      </c>
      <c r="F7522" s="1">
        <v>880971</v>
      </c>
      <c r="G7522" s="15">
        <f t="shared" si="234"/>
        <v>0.45772410908290129</v>
      </c>
      <c r="H7522" s="15">
        <f t="shared" si="235"/>
        <v>0.65226254937315276</v>
      </c>
    </row>
    <row r="7523" spans="1:8">
      <c r="A7523" s="1">
        <v>7522</v>
      </c>
      <c r="B7523" s="444">
        <f>유형화!$F$71*hourly1!B7524/hourly1!$B$8763+유형화!$F$72*hourly1!C7524/hourly1!$C$8763+유형화!$F$73*hourly1!D7524/hourly1!$D$8763+유형화!$F$74*hourly1!E7524/hourly1!$E$8763</f>
        <v>71.004199738502081</v>
      </c>
      <c r="C7523" s="442">
        <f>hourly1!$F7524*유형화!$G$71/hourly1!$F$8763+유형화!$G$72*hourly1!$G7524/hourly1!$F$8763+유형화!$G$74*hourly1!I7524/hourly1!$I$8763</f>
        <v>5.9294623370222892</v>
      </c>
      <c r="D7523" s="14">
        <v>401.39896399999998</v>
      </c>
      <c r="E7523" s="14">
        <v>631.76114499999983</v>
      </c>
      <c r="F7523" s="1">
        <v>867885</v>
      </c>
      <c r="G7523" s="15">
        <f t="shared" si="234"/>
        <v>0.45931981242905012</v>
      </c>
      <c r="H7523" s="15">
        <f t="shared" si="235"/>
        <v>0.6537188772822512</v>
      </c>
    </row>
    <row r="7524" spans="1:8">
      <c r="A7524" s="1">
        <v>7523</v>
      </c>
      <c r="B7524" s="444">
        <f>유형화!$F$71*hourly1!B7525/hourly1!$B$8763+유형화!$F$72*hourly1!C7525/hourly1!$C$8763+유형화!$F$73*hourly1!D7525/hourly1!$D$8763+유형화!$F$74*hourly1!E7525/hourly1!$E$8763</f>
        <v>73.518217732589576</v>
      </c>
      <c r="C7524" s="442">
        <f>hourly1!$F7525*유형화!$G$71/hourly1!$F$8763+유형화!$G$72*hourly1!$G7525/hourly1!$F$8763+유형화!$G$74*hourly1!I7525/hourly1!$I$8763</f>
        <v>5.2630704315612729</v>
      </c>
      <c r="D7524" s="14">
        <v>411.650397</v>
      </c>
      <c r="E7524" s="14">
        <v>690.70008400000052</v>
      </c>
      <c r="F7524" s="1">
        <v>855601</v>
      </c>
      <c r="G7524" s="15">
        <f t="shared" si="234"/>
        <v>0.47105050110788038</v>
      </c>
      <c r="H7524" s="15">
        <f t="shared" si="235"/>
        <v>0.6643142928899316</v>
      </c>
    </row>
    <row r="7525" spans="1:8">
      <c r="A7525" s="1">
        <v>7524</v>
      </c>
      <c r="B7525" s="444">
        <f>유형화!$F$71*hourly1!B7526/hourly1!$B$8763+유형화!$F$72*hourly1!C7526/hourly1!$C$8763+유형화!$F$73*hourly1!D7526/hourly1!$D$8763+유형화!$F$74*hourly1!E7526/hourly1!$E$8763</f>
        <v>71.603101802777829</v>
      </c>
      <c r="C7525" s="442">
        <f>hourly1!$F7526*유형화!$G$71/hourly1!$F$8763+유형화!$G$72*hourly1!$G7526/hourly1!$F$8763+유형화!$G$74*hourly1!I7526/hourly1!$I$8763</f>
        <v>4.6175465167401484</v>
      </c>
      <c r="D7525" s="14">
        <v>433.02465999999998</v>
      </c>
      <c r="E7525" s="14">
        <v>733.06803400000081</v>
      </c>
      <c r="F7525" s="1">
        <v>839723</v>
      </c>
      <c r="G7525" s="15">
        <f t="shared" si="234"/>
        <v>0.49550901583381568</v>
      </c>
      <c r="H7525" s="15">
        <f t="shared" si="235"/>
        <v>0.68579719063754141</v>
      </c>
    </row>
    <row r="7526" spans="1:8">
      <c r="A7526" s="1">
        <v>7525</v>
      </c>
      <c r="B7526" s="444">
        <f>유형화!$F$71*hourly1!B7527/hourly1!$B$8763+유형화!$F$72*hourly1!C7527/hourly1!$C$8763+유형화!$F$73*hourly1!D7527/hourly1!$D$8763+유형화!$F$74*hourly1!E7527/hourly1!$E$8763</f>
        <v>77.662455310098082</v>
      </c>
      <c r="C7526" s="442">
        <f>hourly1!$F7527*유형화!$G$71/hourly1!$F$8763+유형화!$G$72*hourly1!$G7527/hourly1!$F$8763+유형화!$G$74*hourly1!I7527/hourly1!$I$8763</f>
        <v>3.1555301691248681</v>
      </c>
      <c r="D7526" s="14">
        <v>497.65453799999989</v>
      </c>
      <c r="E7526" s="14">
        <v>708.17263199999945</v>
      </c>
      <c r="F7526" s="1">
        <v>869642</v>
      </c>
      <c r="G7526" s="15">
        <f t="shared" si="234"/>
        <v>0.56946482066312853</v>
      </c>
      <c r="H7526" s="15">
        <f t="shared" si="235"/>
        <v>0.74614859002268141</v>
      </c>
    </row>
    <row r="7527" spans="1:8">
      <c r="A7527" s="1">
        <v>7526</v>
      </c>
      <c r="B7527" s="444">
        <f>유형화!$F$71*hourly1!B7528/hourly1!$B$8763+유형화!$F$72*hourly1!C7528/hourly1!$C$8763+유형화!$F$73*hourly1!D7528/hourly1!$D$8763+유형화!$F$74*hourly1!E7528/hourly1!$E$8763</f>
        <v>65.801258229102999</v>
      </c>
      <c r="C7527" s="442">
        <f>hourly1!$F7528*유형화!$G$71/hourly1!$F$8763+유형화!$G$72*hourly1!$G7528/hourly1!$F$8763+유형화!$G$74*hourly1!I7528/hourly1!$I$8763</f>
        <v>3.5606256076401785</v>
      </c>
      <c r="D7527" s="14">
        <v>479.32525799999991</v>
      </c>
      <c r="E7527" s="14">
        <v>562.9567940000004</v>
      </c>
      <c r="F7527" s="1">
        <v>849168</v>
      </c>
      <c r="G7527" s="15">
        <f t="shared" si="234"/>
        <v>0.54849067223069869</v>
      </c>
      <c r="H7527" s="15">
        <f t="shared" si="235"/>
        <v>0.72969623277568685</v>
      </c>
    </row>
    <row r="7528" spans="1:8">
      <c r="A7528" s="1">
        <v>7527</v>
      </c>
      <c r="B7528" s="444">
        <f>유형화!$F$71*hourly1!B7529/hourly1!$B$8763+유형화!$F$72*hourly1!C7529/hourly1!$C$8763+유형화!$F$73*hourly1!D7529/hourly1!$D$8763+유형화!$F$74*hourly1!E7529/hourly1!$E$8763</f>
        <v>66.770037914084355</v>
      </c>
      <c r="C7528" s="442">
        <f>hourly1!$F7529*유형화!$G$71/hourly1!$F$8763+유형화!$G$72*hourly1!$G7529/hourly1!$F$8763+유형화!$G$74*hourly1!I7529/hourly1!$I$8763</f>
        <v>3.5225309906214908</v>
      </c>
      <c r="D7528" s="14">
        <v>491.67822200000012</v>
      </c>
      <c r="E7528" s="14">
        <v>391.71921799999973</v>
      </c>
      <c r="F7528" s="1">
        <v>843909</v>
      </c>
      <c r="G7528" s="15">
        <f t="shared" si="234"/>
        <v>0.5626261374817324</v>
      </c>
      <c r="H7528" s="15">
        <f t="shared" si="235"/>
        <v>0.74083916550985218</v>
      </c>
    </row>
    <row r="7529" spans="1:8">
      <c r="A7529" s="1">
        <v>7528</v>
      </c>
      <c r="B7529" s="444">
        <f>유형화!$F$71*hourly1!B7530/hourly1!$B$8763+유형화!$F$72*hourly1!C7530/hourly1!$C$8763+유형화!$F$73*hourly1!D7530/hourly1!$D$8763+유형화!$F$74*hourly1!E7530/hourly1!$E$8763</f>
        <v>65.694139814782233</v>
      </c>
      <c r="C7529" s="442">
        <f>hourly1!$F7530*유형화!$G$71/hourly1!$F$8763+유형화!$G$72*hourly1!$G7530/hourly1!$F$8763+유형화!$G$74*hourly1!I7530/hourly1!$I$8763</f>
        <v>3.5670217686336021</v>
      </c>
      <c r="D7529" s="14">
        <v>503.52623800000009</v>
      </c>
      <c r="E7529" s="14">
        <v>206.04886500000001</v>
      </c>
      <c r="F7529" s="1">
        <v>822266</v>
      </c>
      <c r="G7529" s="15">
        <f t="shared" si="234"/>
        <v>0.57618379202210723</v>
      </c>
      <c r="H7529" s="15">
        <f t="shared" si="235"/>
        <v>0.75131435178786243</v>
      </c>
    </row>
    <row r="7530" spans="1:8">
      <c r="A7530" s="1">
        <v>7529</v>
      </c>
      <c r="B7530" s="444">
        <f>유형화!$F$71*hourly1!B7531/hourly1!$B$8763+유형화!$F$72*hourly1!C7531/hourly1!$C$8763+유형화!$F$73*hourly1!D7531/hourly1!$D$8763+유형화!$F$74*hourly1!E7531/hourly1!$E$8763</f>
        <v>64.919438358613718</v>
      </c>
      <c r="C7530" s="442">
        <f>hourly1!$F7531*유형화!$G$71/hourly1!$F$8763+유형화!$G$72*hourly1!$G7531/hourly1!$F$8763+유형화!$G$74*hourly1!I7531/hourly1!$I$8763</f>
        <v>3.7882986751108332</v>
      </c>
      <c r="D7530" s="14">
        <v>511.73743300000012</v>
      </c>
      <c r="E7530" s="14">
        <v>53.574020000000083</v>
      </c>
      <c r="F7530" s="1">
        <v>887187</v>
      </c>
      <c r="G7530" s="15">
        <f t="shared" si="234"/>
        <v>0.58557984155256482</v>
      </c>
      <c r="H7530" s="15">
        <f t="shared" si="235"/>
        <v>0.75845540702837111</v>
      </c>
    </row>
    <row r="7531" spans="1:8">
      <c r="A7531" s="1">
        <v>7530</v>
      </c>
      <c r="B7531" s="444">
        <f>유형화!$F$71*hourly1!B7532/hourly1!$B$8763+유형화!$F$72*hourly1!C7532/hourly1!$C$8763+유형화!$F$73*hourly1!D7532/hourly1!$D$8763+유형화!$F$74*hourly1!E7532/hourly1!$E$8763</f>
        <v>64.849444230549125</v>
      </c>
      <c r="C7531" s="442">
        <f>hourly1!$F7532*유형화!$G$71/hourly1!$F$8763+유형화!$G$72*hourly1!$G7532/hourly1!$F$8763+유형화!$G$74*hourly1!I7532/hourly1!$I$8763</f>
        <v>4.0644823057742157</v>
      </c>
      <c r="D7531" s="14">
        <v>553.76483599999983</v>
      </c>
      <c r="E7531" s="14">
        <v>7.8028389999999979</v>
      </c>
      <c r="F7531" s="1">
        <v>828721</v>
      </c>
      <c r="G7531" s="15">
        <f t="shared" si="234"/>
        <v>0.63367169179171989</v>
      </c>
      <c r="H7531" s="15">
        <f t="shared" si="235"/>
        <v>0.79355826245391459</v>
      </c>
    </row>
    <row r="7532" spans="1:8">
      <c r="A7532" s="1">
        <v>7531</v>
      </c>
      <c r="B7532" s="444">
        <f>유형화!$F$71*hourly1!B7533/hourly1!$B$8763+유형화!$F$72*hourly1!C7533/hourly1!$C$8763+유형화!$F$73*hourly1!D7533/hourly1!$D$8763+유형화!$F$74*hourly1!E7533/hourly1!$E$8763</f>
        <v>76.007205523578321</v>
      </c>
      <c r="C7532" s="442">
        <f>hourly1!$F7533*유형화!$G$71/hourly1!$F$8763+유형화!$G$72*hourly1!$G7533/hourly1!$F$8763+유형화!$G$74*hourly1!I7533/hourly1!$I$8763</f>
        <v>3.4988903578183308</v>
      </c>
      <c r="D7532" s="14">
        <v>661.23291700000016</v>
      </c>
      <c r="E7532" s="14">
        <v>20.035499999999999</v>
      </c>
      <c r="F7532" s="1">
        <v>830969</v>
      </c>
      <c r="G7532" s="15">
        <f t="shared" si="234"/>
        <v>0.75664714323566062</v>
      </c>
      <c r="H7532" s="15">
        <f t="shared" si="235"/>
        <v>0.8735692016814488</v>
      </c>
    </row>
    <row r="7533" spans="1:8">
      <c r="A7533" s="1">
        <v>7532</v>
      </c>
      <c r="B7533" s="444">
        <f>유형화!$F$71*hourly1!B7534/hourly1!$B$8763+유형화!$F$72*hourly1!C7534/hourly1!$C$8763+유형화!$F$73*hourly1!D7534/hourly1!$D$8763+유형화!$F$74*hourly1!E7534/hourly1!$E$8763</f>
        <v>84.61685360443677</v>
      </c>
      <c r="C7533" s="442">
        <f>hourly1!$F7534*유형화!$G$71/hourly1!$F$8763+유형화!$G$72*hourly1!$G7534/hourly1!$F$8763+유형화!$G$74*hourly1!I7534/hourly1!$I$8763</f>
        <v>3.447445076835995</v>
      </c>
      <c r="D7533" s="14">
        <v>715.17984499999989</v>
      </c>
      <c r="E7533" s="14">
        <v>15.963051999999999</v>
      </c>
      <c r="F7533" s="1">
        <v>846302</v>
      </c>
      <c r="G7533" s="15">
        <f t="shared" si="234"/>
        <v>0.81837847558180821</v>
      </c>
      <c r="H7533" s="15">
        <f t="shared" si="235"/>
        <v>0.90920015007348554</v>
      </c>
    </row>
    <row r="7534" spans="1:8">
      <c r="A7534" s="1">
        <v>7533</v>
      </c>
      <c r="B7534" s="444">
        <f>유형화!$F$71*hourly1!B7535/hourly1!$B$8763+유형화!$F$72*hourly1!C7535/hourly1!$C$8763+유형화!$F$73*hourly1!D7535/hourly1!$D$8763+유형화!$F$74*hourly1!E7535/hourly1!$E$8763</f>
        <v>68.049495352240882</v>
      </c>
      <c r="C7534" s="442">
        <f>hourly1!$F7535*유형화!$G$71/hourly1!$F$8763+유형화!$G$72*hourly1!$G7535/hourly1!$F$8763+유형화!$G$74*hourly1!I7535/hourly1!$I$8763</f>
        <v>4.3153701602846581</v>
      </c>
      <c r="D7534" s="14">
        <v>790.83224399999972</v>
      </c>
      <c r="E7534" s="14">
        <v>11.770659999999999</v>
      </c>
      <c r="F7534" s="1">
        <v>817817</v>
      </c>
      <c r="G7534" s="15">
        <f t="shared" si="234"/>
        <v>0.90494732312494142</v>
      </c>
      <c r="H7534" s="15">
        <f t="shared" si="235"/>
        <v>0.95486677688608645</v>
      </c>
    </row>
    <row r="7535" spans="1:8">
      <c r="A7535" s="1">
        <v>7534</v>
      </c>
      <c r="B7535" s="444">
        <f>유형화!$F$71*hourly1!B7536/hourly1!$B$8763+유형화!$F$72*hourly1!C7536/hourly1!$C$8763+유형화!$F$73*hourly1!D7536/hourly1!$D$8763+유형화!$F$74*hourly1!E7536/hourly1!$E$8763</f>
        <v>66.534062094599705</v>
      </c>
      <c r="C7535" s="442">
        <f>hourly1!$F7536*유형화!$G$71/hourly1!$F$8763+유형화!$G$72*hourly1!$G7536/hourly1!$F$8763+유형화!$G$74*hourly1!I7536/hourly1!$I$8763</f>
        <v>0.40710205556087808</v>
      </c>
      <c r="D7535" s="14">
        <v>757.58556199999998</v>
      </c>
      <c r="E7535" s="14">
        <v>4.4962799999999996</v>
      </c>
      <c r="F7535" s="1">
        <v>854651</v>
      </c>
      <c r="G7535" s="15">
        <f t="shared" si="234"/>
        <v>0.86690322956786847</v>
      </c>
      <c r="H7535" s="15">
        <f t="shared" si="235"/>
        <v>0.93537574986395233</v>
      </c>
    </row>
    <row r="7536" spans="1:8">
      <c r="A7536" s="1">
        <v>7535</v>
      </c>
      <c r="B7536" s="444">
        <f>유형화!$F$71*hourly1!B7537/hourly1!$B$8763+유형화!$F$72*hourly1!C7537/hourly1!$C$8763+유형화!$F$73*hourly1!D7537/hourly1!$D$8763+유형화!$F$74*hourly1!E7537/hourly1!$E$8763</f>
        <v>65.11125367584043</v>
      </c>
      <c r="C7536" s="442">
        <f>hourly1!$F7537*유형화!$G$71/hourly1!$F$8763+유형화!$G$72*hourly1!$G7537/hourly1!$F$8763+유형화!$G$74*hourly1!I7537/hourly1!$I$8763</f>
        <v>0.39194941050047583</v>
      </c>
      <c r="D7536" s="14">
        <v>715.64346</v>
      </c>
      <c r="E7536" s="14">
        <v>2.2782800000000001</v>
      </c>
      <c r="F7536" s="1">
        <v>845939</v>
      </c>
      <c r="G7536" s="15">
        <f t="shared" si="234"/>
        <v>0.81890898904581244</v>
      </c>
      <c r="H7536" s="15">
        <f t="shared" si="235"/>
        <v>0.90949471346076716</v>
      </c>
    </row>
    <row r="7537" spans="1:8">
      <c r="A7537" s="1">
        <v>7536</v>
      </c>
      <c r="B7537" s="444">
        <f>유형화!$F$71*hourly1!B7538/hourly1!$B$8763+유형화!$F$72*hourly1!C7538/hourly1!$C$8763+유형화!$F$73*hourly1!D7538/hourly1!$D$8763+유형화!$F$74*hourly1!E7538/hourly1!$E$8763</f>
        <v>63.483006730490857</v>
      </c>
      <c r="C7537" s="442">
        <f>hourly1!$F7538*유형화!$G$71/hourly1!$F$8763+유형화!$G$72*hourly1!$G7538/hourly1!$F$8763+유형화!$G$74*hourly1!I7538/hourly1!$I$8763</f>
        <v>0.31616891016941007</v>
      </c>
      <c r="D7537" s="14">
        <v>747.33553200000017</v>
      </c>
      <c r="E7537" s="14">
        <v>0.2964</v>
      </c>
      <c r="F7537" s="1">
        <v>885579</v>
      </c>
      <c r="G7537" s="15">
        <f t="shared" si="234"/>
        <v>0.85517414633836597</v>
      </c>
      <c r="H7537" s="15">
        <f t="shared" si="235"/>
        <v>0.9291878818488053</v>
      </c>
    </row>
    <row r="7538" spans="1:8">
      <c r="A7538" s="1">
        <v>7537</v>
      </c>
      <c r="B7538" s="444">
        <f>유형화!$F$71*hourly1!B7539/hourly1!$B$8763+유형화!$F$72*hourly1!C7539/hourly1!$C$8763+유형화!$F$73*hourly1!D7539/hourly1!$D$8763+유형화!$F$74*hourly1!E7539/hourly1!$E$8763</f>
        <v>65.871194646987618</v>
      </c>
      <c r="C7538" s="442">
        <f>hourly1!$F7539*유형화!$G$71/hourly1!$F$8763+유형화!$G$72*hourly1!$G7539/hourly1!$F$8763+유형화!$G$74*hourly1!I7539/hourly1!$I$8763</f>
        <v>0.26453686330691856</v>
      </c>
      <c r="D7538" s="14">
        <v>761.81015200000002</v>
      </c>
      <c r="E7538" s="14">
        <v>0.17327999999999999</v>
      </c>
      <c r="F7538" s="1">
        <v>847829</v>
      </c>
      <c r="G7538" s="15">
        <f t="shared" si="234"/>
        <v>0.87173741714785846</v>
      </c>
      <c r="H7538" s="15">
        <f t="shared" si="235"/>
        <v>0.93790110731404941</v>
      </c>
    </row>
    <row r="7539" spans="1:8">
      <c r="A7539" s="1">
        <v>7538</v>
      </c>
      <c r="B7539" s="444">
        <f>유형화!$F$71*hourly1!B7540/hourly1!$B$8763+유형화!$F$72*hourly1!C7540/hourly1!$C$8763+유형화!$F$73*hourly1!D7540/hourly1!$D$8763+유형화!$F$74*hourly1!E7540/hourly1!$E$8763</f>
        <v>65.7961461647985</v>
      </c>
      <c r="C7539" s="442">
        <f>hourly1!$F7540*유형화!$G$71/hourly1!$F$8763+유형화!$G$72*hourly1!$G7540/hourly1!$F$8763+유형화!$G$74*hourly1!I7540/hourly1!$I$8763</f>
        <v>0.25263322748454475</v>
      </c>
      <c r="D7539" s="14">
        <v>796.30202600000007</v>
      </c>
      <c r="E7539" s="14">
        <v>0</v>
      </c>
      <c r="F7539" s="1">
        <v>727568</v>
      </c>
      <c r="G7539" s="15">
        <f t="shared" si="234"/>
        <v>0.91120638073991811</v>
      </c>
      <c r="H7539" s="15">
        <f t="shared" si="235"/>
        <v>0.95799131456173092</v>
      </c>
    </row>
    <row r="7540" spans="1:8">
      <c r="A7540" s="1">
        <v>7539</v>
      </c>
      <c r="B7540" s="444">
        <f>유형화!$F$71*hourly1!B7541/hourly1!$B$8763+유형화!$F$72*hourly1!C7541/hourly1!$C$8763+유형화!$F$73*hourly1!D7541/hourly1!$D$8763+유형화!$F$74*hourly1!E7541/hourly1!$E$8763</f>
        <v>65.903252651971357</v>
      </c>
      <c r="C7540" s="442">
        <f>hourly1!$F7541*유형화!$G$71/hourly1!$F$8763+유형화!$G$72*hourly1!$G7541/hourly1!$F$8763+유형화!$G$74*hourly1!I7541/hourly1!$I$8763</f>
        <v>0.28702487683660577</v>
      </c>
      <c r="D7540" s="14">
        <v>783.85831699999994</v>
      </c>
      <c r="E7540" s="14">
        <v>0</v>
      </c>
      <c r="F7540" s="1">
        <v>634689</v>
      </c>
      <c r="G7540" s="15">
        <f t="shared" si="234"/>
        <v>0.89696707621644711</v>
      </c>
      <c r="H7540" s="15">
        <f t="shared" si="235"/>
        <v>0.95084994358848873</v>
      </c>
    </row>
    <row r="7541" spans="1:8">
      <c r="A7541" s="1">
        <v>7540</v>
      </c>
      <c r="B7541" s="444">
        <f>유형화!$F$71*hourly1!B7542/hourly1!$B$8763+유형화!$F$72*hourly1!C7542/hourly1!$C$8763+유형화!$F$73*hourly1!D7542/hourly1!$D$8763+유형화!$F$74*hourly1!E7542/hourly1!$E$8763</f>
        <v>65.886368817438409</v>
      </c>
      <c r="C7541" s="442">
        <f>hourly1!$F7542*유형화!$G$71/hourly1!$F$8763+유형화!$G$72*hourly1!$G7542/hourly1!$F$8763+유형화!$G$74*hourly1!I7542/hourly1!$I$8763</f>
        <v>0.39177592683605567</v>
      </c>
      <c r="D7541" s="14">
        <v>770.68394499999988</v>
      </c>
      <c r="E7541" s="14">
        <v>4.2919999999999993E-2</v>
      </c>
      <c r="F7541" s="1">
        <v>513649</v>
      </c>
      <c r="G7541" s="15">
        <f t="shared" si="234"/>
        <v>0.88189167588255257</v>
      </c>
      <c r="H7541" s="15">
        <f t="shared" si="235"/>
        <v>0.94315887889187822</v>
      </c>
    </row>
    <row r="7542" spans="1:8">
      <c r="A7542" s="1">
        <v>7541</v>
      </c>
      <c r="B7542" s="444">
        <f>유형화!$F$71*hourly1!B7543/hourly1!$B$8763+유형화!$F$72*hourly1!C7543/hourly1!$C$8763+유형화!$F$73*hourly1!D7543/hourly1!$D$8763+유형화!$F$74*hourly1!E7543/hourly1!$E$8763</f>
        <v>66.005331139712638</v>
      </c>
      <c r="C7542" s="442">
        <f>hourly1!$F7543*유형화!$G$71/hourly1!$F$8763+유형화!$G$72*hourly1!$G7543/hourly1!$F$8763+유형화!$G$74*hourly1!I7543/hourly1!$I$8763</f>
        <v>0.73507247497436834</v>
      </c>
      <c r="D7542" s="14">
        <v>749.33805600000005</v>
      </c>
      <c r="E7542" s="14">
        <v>0</v>
      </c>
      <c r="F7542" s="1">
        <v>562852</v>
      </c>
      <c r="G7542" s="15">
        <f t="shared" si="234"/>
        <v>0.8574656294525691</v>
      </c>
      <c r="H7542" s="15">
        <f t="shared" si="235"/>
        <v>0.93040359974734776</v>
      </c>
    </row>
    <row r="7543" spans="1:8">
      <c r="A7543" s="1">
        <v>7542</v>
      </c>
      <c r="B7543" s="444">
        <f>유형화!$F$71*hourly1!B7544/hourly1!$B$8763+유형화!$F$72*hourly1!C7544/hourly1!$C$8763+유형화!$F$73*hourly1!D7544/hourly1!$D$8763+유형화!$F$74*hourly1!E7544/hourly1!$E$8763</f>
        <v>67.879484768880332</v>
      </c>
      <c r="C7543" s="442">
        <f>hourly1!$F7544*유형화!$G$71/hourly1!$F$8763+유형화!$G$72*hourly1!$G7544/hourly1!$F$8763+유형화!$G$74*hourly1!I7544/hourly1!$I$8763</f>
        <v>1.1224287402582906</v>
      </c>
      <c r="D7543" s="14">
        <v>699.04103699999996</v>
      </c>
      <c r="E7543" s="14">
        <v>0</v>
      </c>
      <c r="F7543" s="1">
        <v>877371</v>
      </c>
      <c r="G7543" s="15">
        <f t="shared" si="234"/>
        <v>0.79991087868141264</v>
      </c>
      <c r="H7543" s="15">
        <f t="shared" si="235"/>
        <v>0.89882577098567695</v>
      </c>
    </row>
    <row r="7544" spans="1:8">
      <c r="A7544" s="1">
        <v>7543</v>
      </c>
      <c r="B7544" s="444">
        <f>유형화!$F$71*hourly1!B7545/hourly1!$B$8763+유형화!$F$72*hourly1!C7545/hourly1!$C$8763+유형화!$F$73*hourly1!D7545/hourly1!$D$8763+유형화!$F$74*hourly1!E7545/hourly1!$E$8763</f>
        <v>79.54174124159843</v>
      </c>
      <c r="C7544" s="442">
        <f>hourly1!$F7545*유형화!$G$71/hourly1!$F$8763+유형화!$G$72*hourly1!$G7545/hourly1!$F$8763+유형화!$G$74*hourly1!I7545/hourly1!$I$8763</f>
        <v>7.7154302152163066</v>
      </c>
      <c r="D7544" s="14">
        <v>667.4652450000001</v>
      </c>
      <c r="E7544" s="14">
        <v>0.36023699999999997</v>
      </c>
      <c r="F7544" s="1">
        <v>910289</v>
      </c>
      <c r="G7544" s="15">
        <f t="shared" si="234"/>
        <v>0.76377878029677737</v>
      </c>
      <c r="H7544" s="15">
        <f t="shared" si="235"/>
        <v>0.87782761010875798</v>
      </c>
    </row>
    <row r="7545" spans="1:8">
      <c r="A7545" s="1">
        <v>7544</v>
      </c>
      <c r="B7545" s="444">
        <f>유형화!$F$71*hourly1!B7546/hourly1!$B$8763+유형화!$F$72*hourly1!C7546/hourly1!$C$8763+유형화!$F$73*hourly1!D7546/hourly1!$D$8763+유형화!$F$74*hourly1!E7546/hourly1!$E$8763</f>
        <v>188.63497775572759</v>
      </c>
      <c r="C7545" s="442">
        <f>hourly1!$F7546*유형화!$G$71/hourly1!$F$8763+유형화!$G$72*hourly1!$G7546/hourly1!$F$8763+유형화!$G$74*hourly1!I7546/hourly1!$I$8763</f>
        <v>7.8324717965001627</v>
      </c>
      <c r="D7545" s="14">
        <v>616.69582100000014</v>
      </c>
      <c r="E7545" s="14">
        <v>57.373468000000081</v>
      </c>
      <c r="F7545" s="1">
        <v>881502</v>
      </c>
      <c r="G7545" s="15">
        <f t="shared" si="234"/>
        <v>0.70568345768699881</v>
      </c>
      <c r="H7545" s="15">
        <f t="shared" si="235"/>
        <v>0.84197786541638664</v>
      </c>
    </row>
    <row r="7546" spans="1:8">
      <c r="A7546" s="1">
        <v>7545</v>
      </c>
      <c r="B7546" s="444">
        <f>유형화!$F$71*hourly1!B7547/hourly1!$B$8763+유형화!$F$72*hourly1!C7547/hourly1!$C$8763+유형화!$F$73*hourly1!D7547/hourly1!$D$8763+유형화!$F$74*hourly1!E7547/hourly1!$E$8763</f>
        <v>292.78780270692863</v>
      </c>
      <c r="C7546" s="442">
        <f>hourly1!$F7547*유형화!$G$71/hourly1!$F$8763+유형화!$G$72*hourly1!$G7547/hourly1!$F$8763+유형화!$G$74*hourly1!I7547/hourly1!$I$8763</f>
        <v>6.891948321963878</v>
      </c>
      <c r="D7546" s="14">
        <v>539.33636799999999</v>
      </c>
      <c r="E7546" s="14">
        <v>423.2360180000004</v>
      </c>
      <c r="F7546" s="1">
        <v>850497</v>
      </c>
      <c r="G7546" s="15">
        <f t="shared" si="234"/>
        <v>0.61716123259831124</v>
      </c>
      <c r="H7546" s="15">
        <f t="shared" si="235"/>
        <v>0.78177222608006214</v>
      </c>
    </row>
    <row r="7547" spans="1:8">
      <c r="A7547" s="1">
        <v>7546</v>
      </c>
      <c r="B7547" s="444">
        <f>유형화!$F$71*hourly1!B7548/hourly1!$B$8763+유형화!$F$72*hourly1!C7548/hourly1!$C$8763+유형화!$F$73*hourly1!D7548/hourly1!$D$8763+유형화!$F$74*hourly1!E7548/hourly1!$E$8763</f>
        <v>357.41370574341693</v>
      </c>
      <c r="C7547" s="442">
        <f>hourly1!$F7548*유형화!$G$71/hourly1!$F$8763+유형화!$G$72*hourly1!$G7548/hourly1!$F$8763+유형화!$G$74*hourly1!I7548/hourly1!$I$8763</f>
        <v>5.971943996560964</v>
      </c>
      <c r="D7547" s="14">
        <v>460.87264499999998</v>
      </c>
      <c r="E7547" s="14">
        <v>875.52579599999967</v>
      </c>
      <c r="F7547" s="1">
        <v>865886</v>
      </c>
      <c r="G7547" s="15">
        <f t="shared" si="234"/>
        <v>0.52737539416041002</v>
      </c>
      <c r="H7547" s="15">
        <f t="shared" si="235"/>
        <v>0.71261507442691363</v>
      </c>
    </row>
    <row r="7548" spans="1:8">
      <c r="A7548" s="1">
        <v>7547</v>
      </c>
      <c r="B7548" s="444">
        <f>유형화!$F$71*hourly1!B7549/hourly1!$B$8763+유형화!$F$72*hourly1!C7549/hourly1!$C$8763+유형화!$F$73*hourly1!D7549/hourly1!$D$8763+유형화!$F$74*hourly1!E7549/hourly1!$E$8763</f>
        <v>421.19624128659854</v>
      </c>
      <c r="C7548" s="442">
        <f>hourly1!$F7549*유형화!$G$71/hourly1!$F$8763+유형화!$G$72*hourly1!$G7549/hourly1!$F$8763+유형화!$G$74*hourly1!I7549/hourly1!$I$8763</f>
        <v>5.3073493460095014</v>
      </c>
      <c r="D7548" s="14">
        <v>376.14699200000001</v>
      </c>
      <c r="E7548" s="14">
        <v>1131.686508</v>
      </c>
      <c r="F7548" s="1">
        <v>820890</v>
      </c>
      <c r="G7548" s="15">
        <f t="shared" si="234"/>
        <v>0.43042404516816701</v>
      </c>
      <c r="H7548" s="15">
        <f t="shared" si="235"/>
        <v>0.62677038127416729</v>
      </c>
    </row>
    <row r="7549" spans="1:8">
      <c r="A7549" s="1">
        <v>7548</v>
      </c>
      <c r="B7549" s="444">
        <f>유형화!$F$71*hourly1!B7550/hourly1!$B$8763+유형화!$F$72*hourly1!C7550/hourly1!$C$8763+유형화!$F$73*hourly1!D7550/hourly1!$D$8763+유형화!$F$74*hourly1!E7550/hourly1!$E$8763</f>
        <v>353.26733776171307</v>
      </c>
      <c r="C7549" s="442">
        <f>hourly1!$F7550*유형화!$G$71/hourly1!$F$8763+유형화!$G$72*hourly1!$G7550/hourly1!$F$8763+유형화!$G$74*hourly1!I7550/hourly1!$I$8763</f>
        <v>4.5150694961549673</v>
      </c>
      <c r="D7549" s="14">
        <v>326.71373499999999</v>
      </c>
      <c r="E7549" s="14">
        <v>1271.573396</v>
      </c>
      <c r="F7549" s="1">
        <v>777193</v>
      </c>
      <c r="G7549" s="15">
        <f t="shared" si="234"/>
        <v>0.37385769505422639</v>
      </c>
      <c r="H7549" s="15">
        <f t="shared" si="235"/>
        <v>0.5702338355292057</v>
      </c>
    </row>
    <row r="7550" spans="1:8">
      <c r="A7550" s="1">
        <v>7549</v>
      </c>
      <c r="B7550" s="444">
        <f>유형화!$F$71*hourly1!B7551/hourly1!$B$8763+유형화!$F$72*hourly1!C7551/hourly1!$C$8763+유형화!$F$73*hourly1!D7551/hourly1!$D$8763+유형화!$F$74*hourly1!E7551/hourly1!$E$8763</f>
        <v>208.8416295373458</v>
      </c>
      <c r="C7550" s="442">
        <f>hourly1!$F7551*유형화!$G$71/hourly1!$F$8763+유형화!$G$72*hourly1!$G7551/hourly1!$F$8763+유형화!$G$74*hourly1!I7551/hourly1!$I$8763</f>
        <v>2.9097238621940082</v>
      </c>
      <c r="D7550" s="14">
        <v>275.60741000000007</v>
      </c>
      <c r="E7550" s="14">
        <v>1293.740591</v>
      </c>
      <c r="F7550" s="1">
        <v>812272</v>
      </c>
      <c r="G7550" s="15">
        <f t="shared" si="234"/>
        <v>0.31537685748799382</v>
      </c>
      <c r="H7550" s="15">
        <f t="shared" si="235"/>
        <v>0.50585159856957851</v>
      </c>
    </row>
    <row r="7551" spans="1:8">
      <c r="A7551" s="1">
        <v>7550</v>
      </c>
      <c r="B7551" s="444">
        <f>유형화!$F$71*hourly1!B7552/hourly1!$B$8763+유형화!$F$72*hourly1!C7552/hourly1!$C$8763+유형화!$F$73*hourly1!D7552/hourly1!$D$8763+유형화!$F$74*hourly1!E7552/hourly1!$E$8763</f>
        <v>279.30473280127563</v>
      </c>
      <c r="C7551" s="442">
        <f>hourly1!$F7552*유형화!$G$71/hourly1!$F$8763+유형화!$G$72*hourly1!$G7552/hourly1!$F$8763+유형화!$G$74*hourly1!I7552/hourly1!$I$8763</f>
        <v>3.0693111510016111</v>
      </c>
      <c r="D7551" s="14">
        <v>261.89843200000013</v>
      </c>
      <c r="E7551" s="14">
        <v>1237.379278000001</v>
      </c>
      <c r="F7551" s="1">
        <v>846706</v>
      </c>
      <c r="G7551" s="15">
        <f t="shared" si="234"/>
        <v>0.29968970886955854</v>
      </c>
      <c r="H7551" s="15">
        <f t="shared" si="235"/>
        <v>0.48743560111965434</v>
      </c>
    </row>
    <row r="7552" spans="1:8">
      <c r="A7552" s="1">
        <v>7551</v>
      </c>
      <c r="B7552" s="444">
        <f>유형화!$F$71*hourly1!B7553/hourly1!$B$8763+유형화!$F$72*hourly1!C7553/hourly1!$C$8763+유형화!$F$73*hourly1!D7553/hourly1!$D$8763+유형화!$F$74*hourly1!E7553/hourly1!$E$8763</f>
        <v>404.88324116071612</v>
      </c>
      <c r="C7552" s="442">
        <f>hourly1!$F7553*유형화!$G$71/hourly1!$F$8763+유형화!$G$72*hourly1!$G7553/hourly1!$F$8763+유형화!$G$74*hourly1!I7553/hourly1!$I$8763</f>
        <v>2.8464242444108852</v>
      </c>
      <c r="D7552" s="14">
        <v>258.32641599999999</v>
      </c>
      <c r="E7552" s="14">
        <v>1062.1529510000009</v>
      </c>
      <c r="F7552" s="1">
        <v>791102</v>
      </c>
      <c r="G7552" s="15">
        <f t="shared" si="234"/>
        <v>0.29560226005612905</v>
      </c>
      <c r="H7552" s="15">
        <f t="shared" si="235"/>
        <v>0.48255192828558779</v>
      </c>
    </row>
    <row r="7553" spans="1:8">
      <c r="A7553" s="1">
        <v>7552</v>
      </c>
      <c r="B7553" s="444">
        <f>유형화!$F$71*hourly1!B7554/hourly1!$B$8763+유형화!$F$72*hourly1!C7554/hourly1!$C$8763+유형화!$F$73*hourly1!D7554/hourly1!$D$8763+유형화!$F$74*hourly1!E7554/hourly1!$E$8763</f>
        <v>340.29834319461804</v>
      </c>
      <c r="C7553" s="442">
        <f>hourly1!$F7554*유형화!$G$71/hourly1!$F$8763+유형화!$G$72*hourly1!$G7554/hourly1!$F$8763+유형화!$G$74*hourly1!I7554/hourly1!$I$8763</f>
        <v>2.925429226698161</v>
      </c>
      <c r="D7553" s="14">
        <v>235.47003100000001</v>
      </c>
      <c r="E7553" s="14">
        <v>723.94091599999979</v>
      </c>
      <c r="F7553" s="1">
        <v>828862</v>
      </c>
      <c r="G7553" s="15">
        <f t="shared" si="234"/>
        <v>0.26944775689949868</v>
      </c>
      <c r="H7553" s="15">
        <f t="shared" si="235"/>
        <v>0.45043369890701551</v>
      </c>
    </row>
    <row r="7554" spans="1:8">
      <c r="A7554" s="1">
        <v>7553</v>
      </c>
      <c r="B7554" s="444">
        <f>유형화!$F$71*hourly1!B7555/hourly1!$B$8763+유형화!$F$72*hourly1!C7555/hourly1!$C$8763+유형화!$F$73*hourly1!D7555/hourly1!$D$8763+유형화!$F$74*hourly1!E7555/hourly1!$E$8763</f>
        <v>298.28053861100835</v>
      </c>
      <c r="C7554" s="442">
        <f>hourly1!$F7555*유형화!$G$71/hourly1!$F$8763+유형화!$G$72*hourly1!$G7555/hourly1!$F$8763+유형화!$G$74*hourly1!I7555/hourly1!$I$8763</f>
        <v>3.3355855153525784</v>
      </c>
      <c r="D7554" s="14">
        <v>190.55053000000001</v>
      </c>
      <c r="E7554" s="14">
        <v>236.19711800000039</v>
      </c>
      <c r="F7554" s="1">
        <v>802997</v>
      </c>
      <c r="G7554" s="15">
        <f t="shared" ref="G7554:G7617" si="236">D7554/$I$1</f>
        <v>0.21804648628304907</v>
      </c>
      <c r="H7554" s="15">
        <f t="shared" ref="H7554:H7617" si="237">G7554/(1-$H$1*(1-G7554))</f>
        <v>0.3825876548344298</v>
      </c>
    </row>
    <row r="7555" spans="1:8">
      <c r="A7555" s="1">
        <v>7554</v>
      </c>
      <c r="B7555" s="444">
        <f>유형화!$F$71*hourly1!B7556/hourly1!$B$8763+유형화!$F$72*hourly1!C7556/hourly1!$C$8763+유형화!$F$73*hourly1!D7556/hourly1!$D$8763+유형화!$F$74*hourly1!E7556/hourly1!$E$8763</f>
        <v>172.83555357362951</v>
      </c>
      <c r="C7555" s="442">
        <f>hourly1!$F7556*유형화!$G$71/hourly1!$F$8763+유형화!$G$72*hourly1!$G7556/hourly1!$F$8763+유형화!$G$74*hourly1!I7556/hourly1!$I$8763</f>
        <v>3.756262378187182</v>
      </c>
      <c r="D7555" s="14">
        <v>149.34148999999999</v>
      </c>
      <c r="E7555" s="14">
        <v>15.07096699999998</v>
      </c>
      <c r="F7555" s="1">
        <v>834473</v>
      </c>
      <c r="G7555" s="15">
        <f t="shared" si="236"/>
        <v>0.17089108674100831</v>
      </c>
      <c r="H7555" s="15">
        <f t="shared" si="237"/>
        <v>0.31414374537545026</v>
      </c>
    </row>
    <row r="7556" spans="1:8">
      <c r="A7556" s="1">
        <v>7555</v>
      </c>
      <c r="B7556" s="444">
        <f>유형화!$F$71*hourly1!B7557/hourly1!$B$8763+유형화!$F$72*hourly1!C7557/hourly1!$C$8763+유형화!$F$73*hourly1!D7557/hourly1!$D$8763+유형화!$F$74*hourly1!E7557/hourly1!$E$8763</f>
        <v>123.33741612634827</v>
      </c>
      <c r="C7556" s="442">
        <f>hourly1!$F7557*유형화!$G$71/hourly1!$F$8763+유형화!$G$72*hourly1!$G7557/hourly1!$F$8763+유형화!$G$74*hourly1!I7557/hourly1!$I$8763</f>
        <v>3.2257507991379097</v>
      </c>
      <c r="D7556" s="14">
        <v>191.12045000000001</v>
      </c>
      <c r="E7556" s="14">
        <v>22.653767999999999</v>
      </c>
      <c r="F7556" s="1">
        <v>800921</v>
      </c>
      <c r="G7556" s="15">
        <f t="shared" si="236"/>
        <v>0.21869864428787031</v>
      </c>
      <c r="H7556" s="15">
        <f t="shared" si="237"/>
        <v>0.38349058845039519</v>
      </c>
    </row>
    <row r="7557" spans="1:8">
      <c r="A7557" s="1">
        <v>7556</v>
      </c>
      <c r="B7557" s="444">
        <f>유형화!$F$71*hourly1!B7558/hourly1!$B$8763+유형화!$F$72*hourly1!C7558/hourly1!$C$8763+유형화!$F$73*hourly1!D7558/hourly1!$D$8763+유형화!$F$74*hourly1!E7558/hourly1!$E$8763</f>
        <v>131.93194053316344</v>
      </c>
      <c r="C7557" s="442">
        <f>hourly1!$F7558*유형화!$G$71/hourly1!$F$8763+유형화!$G$72*hourly1!$G7558/hourly1!$F$8763+유형화!$G$74*hourly1!I7558/hourly1!$I$8763</f>
        <v>3.1250343647685481</v>
      </c>
      <c r="D7557" s="14">
        <v>177.239789</v>
      </c>
      <c r="E7557" s="14">
        <v>25.530272000000011</v>
      </c>
      <c r="F7557" s="1">
        <v>832141</v>
      </c>
      <c r="G7557" s="15">
        <f t="shared" si="236"/>
        <v>0.20281503924968883</v>
      </c>
      <c r="H7557" s="15">
        <f t="shared" si="237"/>
        <v>0.36117115751490331</v>
      </c>
    </row>
    <row r="7558" spans="1:8">
      <c r="A7558" s="1">
        <v>7557</v>
      </c>
      <c r="B7558" s="444">
        <f>유형화!$F$71*hourly1!B7559/hourly1!$B$8763+유형화!$F$72*hourly1!C7559/hourly1!$C$8763+유형화!$F$73*hourly1!D7559/hourly1!$D$8763+유형화!$F$74*hourly1!E7559/hourly1!$E$8763</f>
        <v>67.57403199997259</v>
      </c>
      <c r="C7558" s="442">
        <f>hourly1!$F7559*유형화!$G$71/hourly1!$F$8763+유형화!$G$72*hourly1!$G7559/hourly1!$F$8763+유형화!$G$74*hourly1!I7559/hourly1!$I$8763</f>
        <v>4.0497016442403977</v>
      </c>
      <c r="D7558" s="14">
        <v>168.60080500000001</v>
      </c>
      <c r="E7558" s="14">
        <v>23.231648</v>
      </c>
      <c r="F7558" s="1">
        <v>516538</v>
      </c>
      <c r="G7558" s="15">
        <f t="shared" si="236"/>
        <v>0.19292947185580397</v>
      </c>
      <c r="H7558" s="15">
        <f t="shared" si="237"/>
        <v>0.34692606182509494</v>
      </c>
    </row>
    <row r="7559" spans="1:8">
      <c r="A7559" s="1">
        <v>7558</v>
      </c>
      <c r="B7559" s="444">
        <f>유형화!$F$71*hourly1!B7560/hourly1!$B$8763+유형화!$F$72*hourly1!C7560/hourly1!$C$8763+유형화!$F$73*hourly1!D7560/hourly1!$D$8763+유형화!$F$74*hourly1!E7560/hourly1!$E$8763</f>
        <v>66.147999024906454</v>
      </c>
      <c r="C7559" s="442">
        <f>hourly1!$F7560*유형화!$G$71/hourly1!$F$8763+유형화!$G$72*hourly1!$G7560/hourly1!$F$8763+유형화!$G$74*hourly1!I7560/hourly1!$I$8763</f>
        <v>0.46061031725346607</v>
      </c>
      <c r="D7559" s="14">
        <v>129.18263999999999</v>
      </c>
      <c r="E7559" s="14">
        <v>15.922712000000001</v>
      </c>
      <c r="F7559" s="1">
        <v>476237</v>
      </c>
      <c r="G7559" s="15">
        <f t="shared" si="236"/>
        <v>0.14782336601618512</v>
      </c>
      <c r="H7559" s="15">
        <f t="shared" si="237"/>
        <v>0.27822806832677804</v>
      </c>
    </row>
    <row r="7560" spans="1:8">
      <c r="A7560" s="1">
        <v>7559</v>
      </c>
      <c r="B7560" s="444">
        <f>유형화!$F$71*hourly1!B7561/hourly1!$B$8763+유형화!$F$72*hourly1!C7561/hourly1!$C$8763+유형화!$F$73*hourly1!D7561/hourly1!$D$8763+유형화!$F$74*hourly1!E7561/hourly1!$E$8763</f>
        <v>64.710889302168709</v>
      </c>
      <c r="C7560" s="442">
        <f>hourly1!$F7561*유형화!$G$71/hourly1!$F$8763+유형화!$G$72*hourly1!$G7561/hourly1!$F$8763+유형화!$G$74*hourly1!I7561/hourly1!$I$8763</f>
        <v>0.35353422761244568</v>
      </c>
      <c r="D7560" s="14">
        <v>128.54315800000001</v>
      </c>
      <c r="E7560" s="14">
        <v>7.7625159999999997</v>
      </c>
      <c r="F7560" s="1">
        <v>456744</v>
      </c>
      <c r="G7560" s="15">
        <f t="shared" si="236"/>
        <v>0.14709160839188853</v>
      </c>
      <c r="H7560" s="15">
        <f t="shared" si="237"/>
        <v>0.2770606551705696</v>
      </c>
    </row>
    <row r="7561" spans="1:8">
      <c r="A7561" s="1">
        <v>7560</v>
      </c>
      <c r="B7561" s="444">
        <f>유형화!$F$71*hourly1!B7562/hourly1!$B$8763+유형화!$F$72*hourly1!C7562/hourly1!$C$8763+유형화!$F$73*hourly1!D7562/hourly1!$D$8763+유형화!$F$74*hourly1!E7562/hourly1!$E$8763</f>
        <v>63.055211986893255</v>
      </c>
      <c r="C7561" s="442">
        <f>hourly1!$F7562*유형화!$G$71/hourly1!$F$8763+유형화!$G$72*hourly1!$G7562/hourly1!$F$8763+유형화!$G$74*hourly1!I7562/hourly1!$I$8763</f>
        <v>0.32156768269289293</v>
      </c>
      <c r="D7561" s="14">
        <v>152.71023099999999</v>
      </c>
      <c r="E7561" s="14">
        <v>1.8108</v>
      </c>
      <c r="F7561" s="1">
        <v>477310</v>
      </c>
      <c r="G7561" s="15">
        <f t="shared" si="236"/>
        <v>0.17474592848953371</v>
      </c>
      <c r="H7561" s="15">
        <f t="shared" si="237"/>
        <v>0.31998286989771491</v>
      </c>
    </row>
    <row r="7562" spans="1:8">
      <c r="A7562" s="1">
        <v>7561</v>
      </c>
      <c r="B7562" s="444">
        <f>유형화!$F$71*hourly1!B7563/hourly1!$B$8763+유형화!$F$72*hourly1!C7563/hourly1!$C$8763+유형화!$F$73*hourly1!D7563/hourly1!$D$8763+유형화!$F$74*hourly1!E7563/hourly1!$E$8763</f>
        <v>63.217074614216607</v>
      </c>
      <c r="C7562" s="442">
        <f>hourly1!$F7563*유형화!$G$71/hourly1!$F$8763+유형화!$G$72*hourly1!$G7563/hourly1!$F$8763+유형화!$G$74*hourly1!I7563/hourly1!$I$8763</f>
        <v>0.26395774240366143</v>
      </c>
      <c r="D7562" s="14">
        <v>173.547822</v>
      </c>
      <c r="E7562" s="14">
        <v>0.20136000000000001</v>
      </c>
      <c r="F7562" s="1">
        <v>853322</v>
      </c>
      <c r="G7562" s="15">
        <f t="shared" si="236"/>
        <v>0.19859033081238892</v>
      </c>
      <c r="H7562" s="15">
        <f t="shared" si="237"/>
        <v>0.35511724933356253</v>
      </c>
    </row>
    <row r="7563" spans="1:8">
      <c r="A7563" s="1">
        <v>7562</v>
      </c>
      <c r="B7563" s="444">
        <f>유형화!$F$71*hourly1!B7564/hourly1!$B$8763+유형화!$F$72*hourly1!C7564/hourly1!$C$8763+유형화!$F$73*hourly1!D7564/hourly1!$D$8763+유형화!$F$74*hourly1!E7564/hourly1!$E$8763</f>
        <v>63.07738351666768</v>
      </c>
      <c r="C7563" s="442">
        <f>hourly1!$F7564*유형화!$G$71/hourly1!$F$8763+유형화!$G$72*hourly1!$G7564/hourly1!$F$8763+유형화!$G$74*hourly1!I7564/hourly1!$I$8763</f>
        <v>0.2455169748318996</v>
      </c>
      <c r="D7563" s="14">
        <v>185.89538400000001</v>
      </c>
      <c r="E7563" s="14">
        <v>0.1424</v>
      </c>
      <c r="F7563" s="1">
        <v>736757</v>
      </c>
      <c r="G7563" s="15">
        <f t="shared" si="236"/>
        <v>0.21271961456857735</v>
      </c>
      <c r="H7563" s="15">
        <f t="shared" si="237"/>
        <v>0.37516965569381999</v>
      </c>
    </row>
    <row r="7564" spans="1:8">
      <c r="A7564" s="1">
        <v>7563</v>
      </c>
      <c r="B7564" s="444">
        <f>유형화!$F$71*hourly1!B7565/hourly1!$B$8763+유형화!$F$72*hourly1!C7565/hourly1!$C$8763+유형화!$F$73*hourly1!D7565/hourly1!$D$8763+유형화!$F$74*hourly1!E7565/hourly1!$E$8763</f>
        <v>63.289670413756163</v>
      </c>
      <c r="C7564" s="442">
        <f>hourly1!$F7565*유형화!$G$71/hourly1!$F$8763+유형화!$G$72*hourly1!$G7565/hourly1!$F$8763+유형화!$G$74*hourly1!I7565/hourly1!$I$8763</f>
        <v>0.24643336623165046</v>
      </c>
      <c r="D7564" s="14">
        <v>170.076561</v>
      </c>
      <c r="E7564" s="14">
        <v>4.2840000000000003E-2</v>
      </c>
      <c r="F7564" s="1">
        <v>631482</v>
      </c>
      <c r="G7564" s="15">
        <f t="shared" si="236"/>
        <v>0.19461817568890863</v>
      </c>
      <c r="H7564" s="15">
        <f t="shared" si="237"/>
        <v>0.34937917719858697</v>
      </c>
    </row>
    <row r="7565" spans="1:8">
      <c r="A7565" s="1">
        <v>7564</v>
      </c>
      <c r="B7565" s="444">
        <f>유형화!$F$71*hourly1!B7566/hourly1!$B$8763+유형화!$F$72*hourly1!C7566/hourly1!$C$8763+유형화!$F$73*hourly1!D7566/hourly1!$D$8763+유형화!$F$74*hourly1!E7566/hourly1!$E$8763</f>
        <v>63.461246385748858</v>
      </c>
      <c r="C7565" s="442">
        <f>hourly1!$F7566*유형화!$G$71/hourly1!$F$8763+유형화!$G$72*hourly1!$G7566/hourly1!$F$8763+유형화!$G$74*hourly1!I7566/hourly1!$I$8763</f>
        <v>0.26596058645616699</v>
      </c>
      <c r="D7565" s="14">
        <v>168.534018</v>
      </c>
      <c r="E7565" s="14">
        <v>0</v>
      </c>
      <c r="F7565" s="1">
        <v>515201</v>
      </c>
      <c r="G7565" s="15">
        <f t="shared" si="236"/>
        <v>0.1928530476617627</v>
      </c>
      <c r="H7565" s="15">
        <f t="shared" si="237"/>
        <v>0.3468148495027441</v>
      </c>
    </row>
    <row r="7566" spans="1:8">
      <c r="A7566" s="1">
        <v>7565</v>
      </c>
      <c r="B7566" s="444">
        <f>유형화!$F$71*hourly1!B7567/hourly1!$B$8763+유형화!$F$72*hourly1!C7567/hourly1!$C$8763+유형화!$F$73*hourly1!D7567/hourly1!$D$8763+유형화!$F$74*hourly1!E7567/hourly1!$E$8763</f>
        <v>63.626618513392742</v>
      </c>
      <c r="C7566" s="442">
        <f>hourly1!$F7567*유형화!$G$71/hourly1!$F$8763+유형화!$G$72*hourly1!$G7567/hourly1!$F$8763+유형화!$G$74*hourly1!I7567/hourly1!$I$8763</f>
        <v>0.33209322751823761</v>
      </c>
      <c r="D7566" s="14">
        <v>170.701391</v>
      </c>
      <c r="E7566" s="14">
        <v>2.3400000000000001E-2</v>
      </c>
      <c r="F7566" s="1">
        <v>576441</v>
      </c>
      <c r="G7566" s="15">
        <f t="shared" si="236"/>
        <v>0.19533316706691339</v>
      </c>
      <c r="H7566" s="15">
        <f t="shared" si="237"/>
        <v>0.35041535450191108</v>
      </c>
    </row>
    <row r="7567" spans="1:8">
      <c r="A7567" s="1">
        <v>7566</v>
      </c>
      <c r="B7567" s="444">
        <f>유형화!$F$71*hourly1!B7568/hourly1!$B$8763+유형화!$F$72*hourly1!C7568/hourly1!$C$8763+유형화!$F$73*hourly1!D7568/hourly1!$D$8763+유형화!$F$74*hourly1!E7568/hourly1!$E$8763</f>
        <v>65.587676459851011</v>
      </c>
      <c r="C7567" s="442">
        <f>hourly1!$F7568*유형화!$G$71/hourly1!$F$8763+유형화!$G$72*hourly1!$G7568/hourly1!$F$8763+유형화!$G$74*hourly1!I7568/hourly1!$I$8763</f>
        <v>0.59476933369471763</v>
      </c>
      <c r="D7567" s="14">
        <v>169.047371</v>
      </c>
      <c r="E7567" s="14">
        <v>0</v>
      </c>
      <c r="F7567" s="1">
        <v>909631</v>
      </c>
      <c r="G7567" s="15">
        <f t="shared" si="236"/>
        <v>0.19344047619251967</v>
      </c>
      <c r="H7567" s="15">
        <f t="shared" si="237"/>
        <v>0.34766924243321029</v>
      </c>
    </row>
    <row r="7568" spans="1:8">
      <c r="A7568" s="1">
        <v>7567</v>
      </c>
      <c r="B7568" s="444">
        <f>유형화!$F$71*hourly1!B7569/hourly1!$B$8763+유형화!$F$72*hourly1!C7569/hourly1!$C$8763+유형화!$F$73*hourly1!D7569/hourly1!$D$8763+유형화!$F$74*hourly1!E7569/hourly1!$E$8763</f>
        <v>77.275437225237837</v>
      </c>
      <c r="C7568" s="442">
        <f>hourly1!$F7569*유형화!$G$71/hourly1!$F$8763+유형화!$G$72*hourly1!$G7569/hourly1!$F$8763+유형화!$G$74*hourly1!I7569/hourly1!$I$8763</f>
        <v>7.193108792630583</v>
      </c>
      <c r="D7568" s="14">
        <v>178.77908300000001</v>
      </c>
      <c r="E7568" s="14">
        <v>0.39346599999999998</v>
      </c>
      <c r="F7568" s="1">
        <v>920533</v>
      </c>
      <c r="G7568" s="15">
        <f t="shared" si="236"/>
        <v>0.20457644945440767</v>
      </c>
      <c r="H7568" s="15">
        <f t="shared" si="237"/>
        <v>0.36368044394874877</v>
      </c>
    </row>
    <row r="7569" spans="1:8">
      <c r="A7569" s="1">
        <v>7568</v>
      </c>
      <c r="B7569" s="444">
        <f>유형화!$F$71*hourly1!B7570/hourly1!$B$8763+유형화!$F$72*hourly1!C7570/hourly1!$C$8763+유형화!$F$73*hourly1!D7570/hourly1!$D$8763+유형화!$F$74*hourly1!E7570/hourly1!$E$8763</f>
        <v>183.66059468830656</v>
      </c>
      <c r="C7569" s="442">
        <f>hourly1!$F7570*유형화!$G$71/hourly1!$F$8763+유형화!$G$72*hourly1!$G7570/hourly1!$F$8763+유형화!$G$74*hourly1!I7570/hourly1!$I$8763</f>
        <v>7.2992893512843038</v>
      </c>
      <c r="D7569" s="14">
        <v>134.53038100000001</v>
      </c>
      <c r="E7569" s="14">
        <v>55.092995999999928</v>
      </c>
      <c r="F7569" s="1">
        <v>910104</v>
      </c>
      <c r="G7569" s="15">
        <f t="shared" si="236"/>
        <v>0.15394277242561258</v>
      </c>
      <c r="H7569" s="15">
        <f t="shared" si="237"/>
        <v>0.28792189043367122</v>
      </c>
    </row>
    <row r="7570" spans="1:8">
      <c r="A7570" s="1">
        <v>7569</v>
      </c>
      <c r="B7570" s="444">
        <f>유형화!$F$71*hourly1!B7571/hourly1!$B$8763+유형화!$F$72*hourly1!C7571/hourly1!$C$8763+유형화!$F$73*hourly1!D7571/hourly1!$D$8763+유형화!$F$74*hourly1!E7571/hourly1!$E$8763</f>
        <v>286.23886230246802</v>
      </c>
      <c r="C7570" s="442">
        <f>hourly1!$F7571*유형화!$G$71/hourly1!$F$8763+유형화!$G$72*hourly1!$G7571/hourly1!$F$8763+유형화!$G$74*hourly1!I7571/hourly1!$I$8763</f>
        <v>6.3213898031548075</v>
      </c>
      <c r="D7570" s="14">
        <v>76.183104</v>
      </c>
      <c r="E7570" s="14">
        <v>368.19891599999983</v>
      </c>
      <c r="F7570" s="1">
        <v>873746</v>
      </c>
      <c r="G7570" s="15">
        <f t="shared" si="236"/>
        <v>8.7176131923307157E-2</v>
      </c>
      <c r="H7570" s="15">
        <f t="shared" si="237"/>
        <v>0.17507115061393369</v>
      </c>
    </row>
    <row r="7571" spans="1:8">
      <c r="A7571" s="1">
        <v>7570</v>
      </c>
      <c r="B7571" s="444">
        <f>유형화!$F$71*hourly1!B7572/hourly1!$B$8763+유형화!$F$72*hourly1!C7572/hourly1!$C$8763+유형화!$F$73*hourly1!D7572/hourly1!$D$8763+유형화!$F$74*hourly1!E7572/hourly1!$E$8763</f>
        <v>349.61013520534277</v>
      </c>
      <c r="C7571" s="442">
        <f>hourly1!$F7572*유형화!$G$71/hourly1!$F$8763+유형화!$G$72*hourly1!$G7572/hourly1!$F$8763+유형화!$G$74*hourly1!I7572/hourly1!$I$8763</f>
        <v>5.1541985537584445</v>
      </c>
      <c r="D7571" s="14">
        <v>45.900301000000013</v>
      </c>
      <c r="E7571" s="14">
        <v>734.32336500000054</v>
      </c>
      <c r="F7571" s="1">
        <v>872937</v>
      </c>
      <c r="G7571" s="15">
        <f t="shared" si="236"/>
        <v>5.2523597559053364E-2</v>
      </c>
      <c r="H7571" s="15">
        <f t="shared" si="237"/>
        <v>0.10967825441410889</v>
      </c>
    </row>
    <row r="7572" spans="1:8">
      <c r="A7572" s="1">
        <v>7571</v>
      </c>
      <c r="B7572" s="444">
        <f>유형화!$F$71*hourly1!B7573/hourly1!$B$8763+유형화!$F$72*hourly1!C7573/hourly1!$C$8763+유형화!$F$73*hourly1!D7573/hourly1!$D$8763+유형화!$F$74*hourly1!E7573/hourly1!$E$8763</f>
        <v>412.33749060383821</v>
      </c>
      <c r="C7572" s="442">
        <f>hourly1!$F7573*유형화!$G$71/hourly1!$F$8763+유형화!$G$72*hourly1!$G7573/hourly1!$F$8763+유형화!$G$74*hourly1!I7573/hourly1!$I$8763</f>
        <v>4.1978211657653093</v>
      </c>
      <c r="D7572" s="14">
        <v>21.625254000000002</v>
      </c>
      <c r="E7572" s="14">
        <v>961.38005299999918</v>
      </c>
      <c r="F7572" s="1">
        <v>827404</v>
      </c>
      <c r="G7572" s="15">
        <f t="shared" si="236"/>
        <v>2.4745723088140725E-2</v>
      </c>
      <c r="H7572" s="15">
        <f t="shared" si="237"/>
        <v>5.3376146339736384E-2</v>
      </c>
    </row>
    <row r="7573" spans="1:8">
      <c r="A7573" s="1">
        <v>7572</v>
      </c>
      <c r="B7573" s="444">
        <f>유형화!$F$71*hourly1!B7574/hourly1!$B$8763+유형화!$F$72*hourly1!C7574/hourly1!$C$8763+유형화!$F$73*hourly1!D7574/hourly1!$D$8763+유형화!$F$74*hourly1!E7574/hourly1!$E$8763</f>
        <v>345.09617141154217</v>
      </c>
      <c r="C7573" s="442">
        <f>hourly1!$F7574*유형화!$G$71/hourly1!$F$8763+유형화!$G$72*hourly1!$G7574/hourly1!$F$8763+유형화!$G$74*hourly1!I7574/hourly1!$I$8763</f>
        <v>3.4910271231310483</v>
      </c>
      <c r="D7573" s="14">
        <v>11.356178999999999</v>
      </c>
      <c r="E7573" s="14">
        <v>1117.9524799999999</v>
      </c>
      <c r="F7573" s="1">
        <v>811594</v>
      </c>
      <c r="G7573" s="15">
        <f t="shared" si="236"/>
        <v>1.2994846713632071E-2</v>
      </c>
      <c r="H7573" s="15">
        <f t="shared" si="237"/>
        <v>2.8425959272758834E-2</v>
      </c>
    </row>
    <row r="7574" spans="1:8">
      <c r="A7574" s="1">
        <v>7573</v>
      </c>
      <c r="B7574" s="444">
        <f>유형화!$F$71*hourly1!B7575/hourly1!$B$8763+유형화!$F$72*hourly1!C7575/hourly1!$C$8763+유형화!$F$73*hourly1!D7575/hourly1!$D$8763+유형화!$F$74*hourly1!E7575/hourly1!$E$8763</f>
        <v>202.24613505206551</v>
      </c>
      <c r="C7574" s="442">
        <f>hourly1!$F7575*유형화!$G$71/hourly1!$F$8763+유형화!$G$72*hourly1!$G7575/hourly1!$F$8763+유형화!$G$74*hourly1!I7575/hourly1!$I$8763</f>
        <v>2.1888540932917175</v>
      </c>
      <c r="D7574" s="14">
        <v>16.307583999999999</v>
      </c>
      <c r="E7574" s="14">
        <v>1127.895056000001</v>
      </c>
      <c r="F7574" s="1">
        <v>816281</v>
      </c>
      <c r="G7574" s="15">
        <f t="shared" si="236"/>
        <v>1.866072684744393E-2</v>
      </c>
      <c r="H7574" s="15">
        <f t="shared" si="237"/>
        <v>4.0543581907506253E-2</v>
      </c>
    </row>
    <row r="7575" spans="1:8">
      <c r="A7575" s="1">
        <v>7574</v>
      </c>
      <c r="B7575" s="444">
        <f>유형화!$F$71*hourly1!B7576/hourly1!$B$8763+유형화!$F$72*hourly1!C7576/hourly1!$C$8763+유형화!$F$73*hourly1!D7576/hourly1!$D$8763+유형화!$F$74*hourly1!E7576/hourly1!$E$8763</f>
        <v>273.79037000724526</v>
      </c>
      <c r="C7575" s="442">
        <f>hourly1!$F7576*유형화!$G$71/hourly1!$F$8763+유형화!$G$72*hourly1!$G7576/hourly1!$F$8763+유형화!$G$74*hourly1!I7576/hourly1!$I$8763</f>
        <v>2.6249208883782642</v>
      </c>
      <c r="D7575" s="14">
        <v>36.770453000000003</v>
      </c>
      <c r="E7575" s="14">
        <v>1045.140863000001</v>
      </c>
      <c r="F7575" s="1">
        <v>825115</v>
      </c>
      <c r="G7575" s="15">
        <f t="shared" si="236"/>
        <v>4.2076335739848113E-2</v>
      </c>
      <c r="H7575" s="15">
        <f t="shared" si="237"/>
        <v>8.8929617544632827E-2</v>
      </c>
    </row>
    <row r="7576" spans="1:8">
      <c r="A7576" s="1">
        <v>7575</v>
      </c>
      <c r="B7576" s="444">
        <f>유형화!$F$71*hourly1!B7577/hourly1!$B$8763+유형화!$F$72*hourly1!C7577/hourly1!$C$8763+유형화!$F$73*hourly1!D7577/hourly1!$D$8763+유형화!$F$74*hourly1!E7577/hourly1!$E$8763</f>
        <v>400.35972248134311</v>
      </c>
      <c r="C7576" s="442">
        <f>hourly1!$F7577*유형화!$G$71/hourly1!$F$8763+유형화!$G$72*hourly1!$G7577/hourly1!$F$8763+유형화!$G$74*hourly1!I7577/hourly1!$I$8763</f>
        <v>2.5942711569941888</v>
      </c>
      <c r="D7576" s="14">
        <v>62.654724999999999</v>
      </c>
      <c r="E7576" s="14">
        <v>872.00282600000082</v>
      </c>
      <c r="F7576" s="1">
        <v>818890</v>
      </c>
      <c r="G7576" s="15">
        <f t="shared" si="236"/>
        <v>7.1695642280715302E-2</v>
      </c>
      <c r="H7576" s="15">
        <f t="shared" si="237"/>
        <v>0.14648726260569508</v>
      </c>
    </row>
    <row r="7577" spans="1:8">
      <c r="A7577" s="1">
        <v>7576</v>
      </c>
      <c r="B7577" s="444">
        <f>유형화!$F$71*hourly1!B7578/hourly1!$B$8763+유형화!$F$72*hourly1!C7578/hourly1!$C$8763+유형화!$F$73*hourly1!D7578/hourly1!$D$8763+유형화!$F$74*hourly1!E7578/hourly1!$E$8763</f>
        <v>336.55040244477215</v>
      </c>
      <c r="C7577" s="442">
        <f>hourly1!$F7578*유형화!$G$71/hourly1!$F$8763+유형화!$G$72*hourly1!$G7578/hourly1!$F$8763+유형화!$G$74*hourly1!I7578/hourly1!$I$8763</f>
        <v>2.7832287657180133</v>
      </c>
      <c r="D7577" s="14">
        <v>95.76020699999998</v>
      </c>
      <c r="E7577" s="14">
        <v>606.51015599999994</v>
      </c>
      <c r="F7577" s="1">
        <v>841297</v>
      </c>
      <c r="G7577" s="15">
        <f t="shared" si="236"/>
        <v>0.10957816103732397</v>
      </c>
      <c r="H7577" s="15">
        <f t="shared" si="237"/>
        <v>0.21474629702775941</v>
      </c>
    </row>
    <row r="7578" spans="1:8">
      <c r="A7578" s="1">
        <v>7577</v>
      </c>
      <c r="B7578" s="444">
        <f>유형화!$F$71*hourly1!B7579/hourly1!$B$8763+유형화!$F$72*hourly1!C7579/hourly1!$C$8763+유형화!$F$73*hourly1!D7579/hourly1!$D$8763+유형화!$F$74*hourly1!E7579/hourly1!$E$8763</f>
        <v>294.82888913899706</v>
      </c>
      <c r="C7578" s="442">
        <f>hourly1!$F7579*유형화!$G$71/hourly1!$F$8763+유형화!$G$72*hourly1!$G7579/hourly1!$F$8763+유형화!$G$74*hourly1!I7579/hourly1!$I$8763</f>
        <v>3.1507482455162092</v>
      </c>
      <c r="D7578" s="14">
        <v>116.503106</v>
      </c>
      <c r="E7578" s="14">
        <v>210.67402200000021</v>
      </c>
      <c r="F7578" s="1">
        <v>846279</v>
      </c>
      <c r="G7578" s="15">
        <f t="shared" si="236"/>
        <v>0.13331420754569201</v>
      </c>
      <c r="H7578" s="15">
        <f t="shared" si="237"/>
        <v>0.25474564444929193</v>
      </c>
    </row>
    <row r="7579" spans="1:8">
      <c r="A7579" s="1">
        <v>7578</v>
      </c>
      <c r="B7579" s="444">
        <f>유형화!$F$71*hourly1!B7580/hourly1!$B$8763+유형화!$F$72*hourly1!C7580/hourly1!$C$8763+유형화!$F$73*hourly1!D7580/hourly1!$D$8763+유형화!$F$74*hourly1!E7580/hourly1!$E$8763</f>
        <v>169.30545432569605</v>
      </c>
      <c r="C7579" s="442">
        <f>hourly1!$F7580*유형화!$G$71/hourly1!$F$8763+유형화!$G$72*hourly1!$G7580/hourly1!$F$8763+유형화!$G$74*hourly1!I7580/hourly1!$I$8763</f>
        <v>3.4554364889794211</v>
      </c>
      <c r="D7579" s="14">
        <v>148.246601</v>
      </c>
      <c r="E7579" s="14">
        <v>14.755354000000001</v>
      </c>
      <c r="F7579" s="1">
        <v>806063</v>
      </c>
      <c r="G7579" s="15">
        <f t="shared" si="236"/>
        <v>0.16963820804620772</v>
      </c>
      <c r="H7579" s="15">
        <f t="shared" si="237"/>
        <v>0.31223613345470036</v>
      </c>
    </row>
    <row r="7580" spans="1:8">
      <c r="A7580" s="1">
        <v>7579</v>
      </c>
      <c r="B7580" s="444">
        <f>유형화!$F$71*hourly1!B7581/hourly1!$B$8763+유형화!$F$72*hourly1!C7581/hourly1!$C$8763+유형화!$F$73*hourly1!D7581/hourly1!$D$8763+유형화!$F$74*hourly1!E7581/hourly1!$E$8763</f>
        <v>122.10031185302019</v>
      </c>
      <c r="C7580" s="442">
        <f>hourly1!$F7581*유형화!$G$71/hourly1!$F$8763+유형화!$G$72*hourly1!$G7581/hourly1!$F$8763+유형화!$G$74*hourly1!I7581/hourly1!$I$8763</f>
        <v>2.9507263881128836</v>
      </c>
      <c r="D7580" s="14">
        <v>214.78664000000001</v>
      </c>
      <c r="E7580" s="14">
        <v>22.617567999999999</v>
      </c>
      <c r="F7580" s="1">
        <v>817585</v>
      </c>
      <c r="G7580" s="15">
        <f t="shared" si="236"/>
        <v>0.24577980524400639</v>
      </c>
      <c r="H7580" s="15">
        <f t="shared" si="237"/>
        <v>0.42000798086311336</v>
      </c>
    </row>
    <row r="7581" spans="1:8">
      <c r="A7581" s="1">
        <v>7580</v>
      </c>
      <c r="B7581" s="444">
        <f>유형화!$F$71*hourly1!B7582/hourly1!$B$8763+유형화!$F$72*hourly1!C7582/hourly1!$C$8763+유형화!$F$73*hourly1!D7582/hourly1!$D$8763+유형화!$F$74*hourly1!E7582/hourly1!$E$8763</f>
        <v>130.84492240355468</v>
      </c>
      <c r="C7581" s="442">
        <f>hourly1!$F7582*유형화!$G$71/hourly1!$F$8763+유형화!$G$72*hourly1!$G7582/hourly1!$F$8763+유형화!$G$74*hourly1!I7582/hourly1!$I$8763</f>
        <v>2.8921581726270418</v>
      </c>
      <c r="D7581" s="14">
        <v>255.15481199999999</v>
      </c>
      <c r="E7581" s="14">
        <v>25.439140000000009</v>
      </c>
      <c r="F7581" s="1">
        <v>845533</v>
      </c>
      <c r="G7581" s="15">
        <f t="shared" si="236"/>
        <v>0.29197300167473667</v>
      </c>
      <c r="H7581" s="15">
        <f t="shared" si="237"/>
        <v>0.47818555894174219</v>
      </c>
    </row>
    <row r="7582" spans="1:8">
      <c r="A7582" s="1">
        <v>7581</v>
      </c>
      <c r="B7582" s="444">
        <f>유형화!$F$71*hourly1!B7583/hourly1!$B$8763+유형화!$F$72*hourly1!C7583/hourly1!$C$8763+유형화!$F$73*hourly1!D7583/hourly1!$D$8763+유형화!$F$74*hourly1!E7583/hourly1!$E$8763</f>
        <v>67.323425543371599</v>
      </c>
      <c r="C7582" s="442">
        <f>hourly1!$F7583*유형화!$G$71/hourly1!$F$8763+유형화!$G$72*hourly1!$G7583/hourly1!$F$8763+유형화!$G$74*hourly1!I7583/hourly1!$I$8763</f>
        <v>3.8402503100108425</v>
      </c>
      <c r="D7582" s="14">
        <v>315.32204000000002</v>
      </c>
      <c r="E7582" s="14">
        <v>22.337488</v>
      </c>
      <c r="F7582" s="1">
        <v>804585</v>
      </c>
      <c r="G7582" s="15">
        <f t="shared" si="236"/>
        <v>0.36082220747222821</v>
      </c>
      <c r="H7582" s="15">
        <f t="shared" si="237"/>
        <v>0.55643607905265469</v>
      </c>
    </row>
    <row r="7583" spans="1:8">
      <c r="A7583" s="1">
        <v>7582</v>
      </c>
      <c r="B7583" s="444">
        <f>유형화!$F$71*hourly1!B7584/hourly1!$B$8763+유형화!$F$72*hourly1!C7584/hourly1!$C$8763+유형화!$F$73*hourly1!D7584/hourly1!$D$8763+유형화!$F$74*hourly1!E7584/hourly1!$E$8763</f>
        <v>65.957349838427476</v>
      </c>
      <c r="C7583" s="442">
        <f>hourly1!$F7584*유형화!$G$71/hourly1!$F$8763+유형화!$G$72*hourly1!$G7584/hourly1!$F$8763+유형화!$G$74*hourly1!I7584/hourly1!$I$8763</f>
        <v>0.4605602033720107</v>
      </c>
      <c r="D7583" s="14">
        <v>227.301197</v>
      </c>
      <c r="E7583" s="14">
        <v>15.324712</v>
      </c>
      <c r="F7583" s="1">
        <v>793980</v>
      </c>
      <c r="G7583" s="15">
        <f t="shared" si="236"/>
        <v>0.26010018095347798</v>
      </c>
      <c r="H7583" s="15">
        <f t="shared" si="237"/>
        <v>0.43857675477718588</v>
      </c>
    </row>
    <row r="7584" spans="1:8">
      <c r="A7584" s="1">
        <v>7583</v>
      </c>
      <c r="B7584" s="444">
        <f>유형화!$F$71*hourly1!B7585/hourly1!$B$8763+유형화!$F$72*hourly1!C7585/hourly1!$C$8763+유형화!$F$73*hourly1!D7585/hourly1!$D$8763+유형화!$F$74*hourly1!E7585/hourly1!$E$8763</f>
        <v>64.587663640347799</v>
      </c>
      <c r="C7584" s="442">
        <f>hourly1!$F7585*유형화!$G$71/hourly1!$F$8763+유형화!$G$72*hourly1!$G7585/hourly1!$F$8763+유형화!$G$74*hourly1!I7585/hourly1!$I$8763</f>
        <v>0.35351149302232282</v>
      </c>
      <c r="D7584" s="14">
        <v>210.50727800000001</v>
      </c>
      <c r="E7584" s="14">
        <v>6.3690959999999999</v>
      </c>
      <c r="F7584" s="1">
        <v>852842</v>
      </c>
      <c r="G7584" s="15">
        <f t="shared" si="236"/>
        <v>0.24088294220388154</v>
      </c>
      <c r="H7584" s="15">
        <f t="shared" si="237"/>
        <v>0.41354315827271582</v>
      </c>
    </row>
    <row r="7585" spans="1:8">
      <c r="A7585" s="1">
        <v>7584</v>
      </c>
      <c r="B7585" s="444">
        <f>유형화!$F$71*hourly1!B7586/hourly1!$B$8763+유형화!$F$72*hourly1!C7586/hourly1!$C$8763+유형화!$F$73*hourly1!D7586/hourly1!$D$8763+유형화!$F$74*hourly1!E7586/hourly1!$E$8763</f>
        <v>62.958709745293369</v>
      </c>
      <c r="C7585" s="442">
        <f>hourly1!$F7586*유형화!$G$71/hourly1!$F$8763+유형화!$G$72*hourly1!$G7586/hourly1!$F$8763+유형화!$G$74*hourly1!I7586/hourly1!$I$8763</f>
        <v>0.3215513040096864</v>
      </c>
      <c r="D7585" s="14">
        <v>207.45697700000011</v>
      </c>
      <c r="E7585" s="14">
        <v>1.61436</v>
      </c>
      <c r="F7585" s="1">
        <v>830304</v>
      </c>
      <c r="G7585" s="15">
        <f t="shared" si="236"/>
        <v>0.23739249053651723</v>
      </c>
      <c r="H7585" s="15">
        <f t="shared" si="237"/>
        <v>0.40889846077294711</v>
      </c>
    </row>
    <row r="7586" spans="1:8">
      <c r="A7586" s="1">
        <v>7585</v>
      </c>
      <c r="B7586" s="444">
        <f>유형화!$F$71*hourly1!B7587/hourly1!$B$8763+유형화!$F$72*hourly1!C7587/hourly1!$C$8763+유형화!$F$73*hourly1!D7587/hourly1!$D$8763+유형화!$F$74*hourly1!E7587/hourly1!$E$8763</f>
        <v>63.19877327338768</v>
      </c>
      <c r="C7586" s="442">
        <f>hourly1!$F7587*유형화!$G$71/hourly1!$F$8763+유형화!$G$72*hourly1!$G7587/hourly1!$F$8763+유형화!$G$74*hourly1!I7587/hourly1!$I$8763</f>
        <v>0.26378222158958853</v>
      </c>
      <c r="D7586" s="14">
        <v>225.88736299999999</v>
      </c>
      <c r="E7586" s="14">
        <v>0.20064000000000001</v>
      </c>
      <c r="F7586" s="1">
        <v>819047</v>
      </c>
      <c r="G7586" s="15">
        <f t="shared" si="236"/>
        <v>0.25848233430730222</v>
      </c>
      <c r="H7586" s="15">
        <f t="shared" si="237"/>
        <v>0.43650369474289741</v>
      </c>
    </row>
    <row r="7587" spans="1:8">
      <c r="A7587" s="1">
        <v>7586</v>
      </c>
      <c r="B7587" s="444">
        <f>유형화!$F$71*hourly1!B7588/hourly1!$B$8763+유형화!$F$72*hourly1!C7588/hourly1!$C$8763+유형화!$F$73*hourly1!D7588/hourly1!$D$8763+유형화!$F$74*hourly1!E7588/hourly1!$E$8763</f>
        <v>63.199552360817485</v>
      </c>
      <c r="C7587" s="442">
        <f>hourly1!$F7588*유형화!$G$71/hourly1!$F$8763+유형화!$G$72*hourly1!$G7588/hourly1!$F$8763+유형화!$G$74*hourly1!I7588/hourly1!$I$8763</f>
        <v>0.24519901651411294</v>
      </c>
      <c r="D7587" s="14">
        <v>245.941937</v>
      </c>
      <c r="E7587" s="14">
        <v>0.14136000000000001</v>
      </c>
      <c r="F7587" s="1">
        <v>737535</v>
      </c>
      <c r="G7587" s="15">
        <f t="shared" si="236"/>
        <v>0.28143073227084181</v>
      </c>
      <c r="H7587" s="15">
        <f t="shared" si="237"/>
        <v>0.46533866886277309</v>
      </c>
    </row>
    <row r="7588" spans="1:8">
      <c r="A7588" s="1">
        <v>7587</v>
      </c>
      <c r="B7588" s="444">
        <f>유형화!$F$71*hourly1!B7589/hourly1!$B$8763+유형화!$F$72*hourly1!C7589/hourly1!$C$8763+유형화!$F$73*hourly1!D7589/hourly1!$D$8763+유형화!$F$74*hourly1!E7589/hourly1!$E$8763</f>
        <v>63.575829948116457</v>
      </c>
      <c r="C7588" s="442">
        <f>hourly1!$F7589*유형화!$G$71/hourly1!$F$8763+유형화!$G$72*hourly1!$G7589/hourly1!$F$8763+유형화!$G$74*hourly1!I7589/hourly1!$I$8763</f>
        <v>0.24836099871898007</v>
      </c>
      <c r="D7588" s="14">
        <v>219.34879599999999</v>
      </c>
      <c r="E7588" s="14">
        <v>3.0679999999999999E-2</v>
      </c>
      <c r="F7588" s="1">
        <v>615523</v>
      </c>
      <c r="G7588" s="15">
        <f t="shared" si="236"/>
        <v>0.25100026873825709</v>
      </c>
      <c r="H7588" s="15">
        <f t="shared" si="237"/>
        <v>0.42683480256694944</v>
      </c>
    </row>
    <row r="7589" spans="1:8">
      <c r="A7589" s="1">
        <v>7588</v>
      </c>
      <c r="B7589" s="444">
        <f>유형화!$F$71*hourly1!B7590/hourly1!$B$8763+유형화!$F$72*hourly1!C7590/hourly1!$C$8763+유형화!$F$73*hourly1!D7590/hourly1!$D$8763+유형화!$F$74*hourly1!E7590/hourly1!$E$8763</f>
        <v>63.779160946647941</v>
      </c>
      <c r="C7589" s="442">
        <f>hourly1!$F7590*유형화!$G$71/hourly1!$F$8763+유형화!$G$72*hourly1!$G7590/hourly1!$F$8763+유형화!$G$74*hourly1!I7590/hourly1!$I$8763</f>
        <v>0.28297070456986134</v>
      </c>
      <c r="D7589" s="14">
        <v>195.68192500000001</v>
      </c>
      <c r="E7589" s="14">
        <v>1.2959999999999999E-2</v>
      </c>
      <c r="F7589" s="1">
        <v>516742</v>
      </c>
      <c r="G7589" s="15">
        <f t="shared" si="236"/>
        <v>0.22391832851555507</v>
      </c>
      <c r="H7589" s="15">
        <f t="shared" si="237"/>
        <v>0.39067668779714204</v>
      </c>
    </row>
    <row r="7590" spans="1:8">
      <c r="A7590" s="1">
        <v>7589</v>
      </c>
      <c r="B7590" s="444">
        <f>유형화!$F$71*hourly1!B7591/hourly1!$B$8763+유형화!$F$72*hourly1!C7591/hourly1!$C$8763+유형화!$F$73*hourly1!D7591/hourly1!$D$8763+유형화!$F$74*hourly1!E7591/hourly1!$E$8763</f>
        <v>64.05539793693643</v>
      </c>
      <c r="C7590" s="442">
        <f>hourly1!$F7591*유형화!$G$71/hourly1!$F$8763+유형화!$G$72*hourly1!$G7591/hourly1!$F$8763+유형화!$G$74*hourly1!I7591/hourly1!$I$8763</f>
        <v>0.4390870977992769</v>
      </c>
      <c r="D7590" s="14">
        <v>176.676107</v>
      </c>
      <c r="E7590" s="14">
        <v>1.7999999999999999E-2</v>
      </c>
      <c r="F7590" s="1">
        <v>586799</v>
      </c>
      <c r="G7590" s="15">
        <f t="shared" si="236"/>
        <v>0.20217001937238382</v>
      </c>
      <c r="H7590" s="15">
        <f t="shared" si="237"/>
        <v>0.36025010185254647</v>
      </c>
    </row>
    <row r="7591" spans="1:8">
      <c r="A7591" s="1">
        <v>7590</v>
      </c>
      <c r="B7591" s="444">
        <f>유형화!$F$71*hourly1!B7592/hourly1!$B$8763+유형화!$F$72*hourly1!C7592/hourly1!$C$8763+유형화!$F$73*hourly1!D7592/hourly1!$D$8763+유형화!$F$74*hourly1!E7592/hourly1!$E$8763</f>
        <v>66.042136913489642</v>
      </c>
      <c r="C7591" s="442">
        <f>hourly1!$F7592*유형화!$G$71/hourly1!$F$8763+유형화!$G$72*hourly1!$G7592/hourly1!$F$8763+유형화!$G$74*hourly1!I7592/hourly1!$I$8763</f>
        <v>0.86162640433232329</v>
      </c>
      <c r="D7591" s="14">
        <v>199.78184200000001</v>
      </c>
      <c r="E7591" s="14">
        <v>0</v>
      </c>
      <c r="F7591" s="1">
        <v>870625</v>
      </c>
      <c r="G7591" s="15">
        <f t="shared" si="236"/>
        <v>0.22860985309909804</v>
      </c>
      <c r="H7591" s="15">
        <f t="shared" si="237"/>
        <v>0.39707449893384927</v>
      </c>
    </row>
    <row r="7592" spans="1:8">
      <c r="A7592" s="1">
        <v>7591</v>
      </c>
      <c r="B7592" s="444">
        <f>유형화!$F$71*hourly1!B7593/hourly1!$B$8763+유형화!$F$72*hourly1!C7593/hourly1!$C$8763+유형화!$F$73*hourly1!D7593/hourly1!$D$8763+유형화!$F$74*hourly1!E7593/hourly1!$E$8763</f>
        <v>77.798060615215633</v>
      </c>
      <c r="C7592" s="442">
        <f>hourly1!$F7593*유형화!$G$71/hourly1!$F$8763+유형화!$G$72*hourly1!$G7593/hourly1!$F$8763+유형화!$G$74*hourly1!I7593/hourly1!$I$8763</f>
        <v>7.5253089866108862</v>
      </c>
      <c r="D7592" s="14">
        <v>208.02380900000011</v>
      </c>
      <c r="E7592" s="14">
        <v>0.12336900000000001</v>
      </c>
      <c r="F7592" s="1">
        <v>940397</v>
      </c>
      <c r="G7592" s="15">
        <f t="shared" si="236"/>
        <v>0.23804111495080144</v>
      </c>
      <c r="H7592" s="15">
        <f t="shared" si="237"/>
        <v>0.40976389889551146</v>
      </c>
    </row>
    <row r="7593" spans="1:8">
      <c r="A7593" s="1">
        <v>7592</v>
      </c>
      <c r="B7593" s="444">
        <f>유형화!$F$71*hourly1!B7594/hourly1!$B$8763+유형화!$F$72*hourly1!C7594/hourly1!$C$8763+유형화!$F$73*hourly1!D7594/hourly1!$D$8763+유형화!$F$74*hourly1!E7594/hourly1!$E$8763</f>
        <v>183.19753902473582</v>
      </c>
      <c r="C7593" s="442">
        <f>hourly1!$F7594*유형화!$G$71/hourly1!$F$8763+유형화!$G$72*hourly1!$G7594/hourly1!$F$8763+유형화!$G$74*hourly1!I7594/hourly1!$I$8763</f>
        <v>7.6809728881594452</v>
      </c>
      <c r="D7593" s="14">
        <v>222.27561800000001</v>
      </c>
      <c r="E7593" s="14">
        <v>28.414895000000001</v>
      </c>
      <c r="F7593" s="1">
        <v>971308</v>
      </c>
      <c r="G7593" s="15">
        <f t="shared" si="236"/>
        <v>0.25434942370033425</v>
      </c>
      <c r="H7593" s="15">
        <f t="shared" si="237"/>
        <v>0.43117951214682182</v>
      </c>
    </row>
    <row r="7594" spans="1:8">
      <c r="A7594" s="1">
        <v>7593</v>
      </c>
      <c r="B7594" s="444">
        <f>유형화!$F$71*hourly1!B7595/hourly1!$B$8763+유형화!$F$72*hourly1!C7595/hourly1!$C$8763+유형화!$F$73*hourly1!D7595/hourly1!$D$8763+유형화!$F$74*hourly1!E7595/hourly1!$E$8763</f>
        <v>285.88994294737</v>
      </c>
      <c r="C7594" s="442">
        <f>hourly1!$F7595*유형화!$G$71/hourly1!$F$8763+유형화!$G$72*hourly1!$G7595/hourly1!$F$8763+유형화!$G$74*hourly1!I7595/hourly1!$I$8763</f>
        <v>6.676088277899038</v>
      </c>
      <c r="D7594" s="14">
        <v>234.999865</v>
      </c>
      <c r="E7594" s="14">
        <v>225.1484309999999</v>
      </c>
      <c r="F7594" s="1">
        <v>902674</v>
      </c>
      <c r="G7594" s="15">
        <f t="shared" si="236"/>
        <v>0.2689097471428753</v>
      </c>
      <c r="H7594" s="15">
        <f t="shared" si="237"/>
        <v>0.44975679012007874</v>
      </c>
    </row>
    <row r="7595" spans="1:8">
      <c r="A7595" s="1">
        <v>7594</v>
      </c>
      <c r="B7595" s="444">
        <f>유형화!$F$71*hourly1!B7596/hourly1!$B$8763+유형화!$F$72*hourly1!C7596/hourly1!$C$8763+유형화!$F$73*hourly1!D7596/hourly1!$D$8763+유형화!$F$74*hourly1!E7596/hourly1!$E$8763</f>
        <v>349.61651218023155</v>
      </c>
      <c r="C7595" s="442">
        <f>hourly1!$F7596*유형화!$G$71/hourly1!$F$8763+유형화!$G$72*hourly1!$G7596/hourly1!$F$8763+유형화!$G$74*hourly1!I7596/hourly1!$I$8763</f>
        <v>5.576523878091967</v>
      </c>
      <c r="D7595" s="14">
        <v>195.177483</v>
      </c>
      <c r="E7595" s="14">
        <v>462.95189599999998</v>
      </c>
      <c r="F7595" s="1">
        <v>868926</v>
      </c>
      <c r="G7595" s="15">
        <f t="shared" si="236"/>
        <v>0.22334109681940814</v>
      </c>
      <c r="H7595" s="15">
        <f t="shared" si="237"/>
        <v>0.38988553745776672</v>
      </c>
    </row>
    <row r="7596" spans="1:8">
      <c r="A7596" s="1">
        <v>7595</v>
      </c>
      <c r="B7596" s="444">
        <f>유형화!$F$71*hourly1!B7597/hourly1!$B$8763+유형화!$F$72*hourly1!C7597/hourly1!$C$8763+유형화!$F$73*hourly1!D7597/hourly1!$D$8763+유형화!$F$74*hourly1!E7597/hourly1!$E$8763</f>
        <v>412.98907821165966</v>
      </c>
      <c r="C7596" s="442">
        <f>hourly1!$F7597*유형화!$G$71/hourly1!$F$8763+유형화!$G$72*hourly1!$G7597/hourly1!$F$8763+유형화!$G$74*hourly1!I7597/hourly1!$I$8763</f>
        <v>4.7555911924288869</v>
      </c>
      <c r="D7596" s="14">
        <v>77.72262099999999</v>
      </c>
      <c r="E7596" s="14">
        <v>588.10400899999945</v>
      </c>
      <c r="F7596" s="1">
        <v>863141</v>
      </c>
      <c r="G7596" s="15">
        <f t="shared" si="236"/>
        <v>8.8937797306358146E-2</v>
      </c>
      <c r="H7596" s="15">
        <f t="shared" si="237"/>
        <v>0.17826214233559146</v>
      </c>
    </row>
    <row r="7597" spans="1:8">
      <c r="A7597" s="1">
        <v>7596</v>
      </c>
      <c r="B7597" s="444">
        <f>유형화!$F$71*hourly1!B7598/hourly1!$B$8763+유형화!$F$72*hourly1!C7598/hourly1!$C$8763+유형화!$F$73*hourly1!D7598/hourly1!$D$8763+유형화!$F$74*hourly1!E7598/hourly1!$E$8763</f>
        <v>346.11164334550983</v>
      </c>
      <c r="C7597" s="442">
        <f>hourly1!$F7598*유형화!$G$71/hourly1!$F$8763+유형화!$G$72*hourly1!$G7598/hourly1!$F$8763+유형화!$G$74*hourly1!I7598/hourly1!$I$8763</f>
        <v>4.1250593137895493</v>
      </c>
      <c r="D7597" s="14">
        <v>78.793549999999996</v>
      </c>
      <c r="E7597" s="14">
        <v>697.7817050000009</v>
      </c>
      <c r="F7597" s="1">
        <v>863381</v>
      </c>
      <c r="G7597" s="15">
        <f t="shared" si="236"/>
        <v>9.0163258634167742E-2</v>
      </c>
      <c r="H7597" s="15">
        <f t="shared" si="237"/>
        <v>0.18047458141271844</v>
      </c>
    </row>
    <row r="7598" spans="1:8">
      <c r="A7598" s="1">
        <v>7597</v>
      </c>
      <c r="B7598" s="444">
        <f>유형화!$F$71*hourly1!B7599/hourly1!$B$8763+유형화!$F$72*hourly1!C7599/hourly1!$C$8763+유형화!$F$73*hourly1!D7599/hourly1!$D$8763+유형화!$F$74*hourly1!E7599/hourly1!$E$8763</f>
        <v>202.9405760754147</v>
      </c>
      <c r="C7598" s="442">
        <f>hourly1!$F7599*유형화!$G$71/hourly1!$F$8763+유형화!$G$72*hourly1!$G7599/hourly1!$F$8763+유형화!$G$74*hourly1!I7599/hourly1!$I$8763</f>
        <v>2.7201540492565592</v>
      </c>
      <c r="D7598" s="14">
        <v>104.71896</v>
      </c>
      <c r="E7598" s="14">
        <v>633.42381699999942</v>
      </c>
      <c r="F7598" s="1">
        <v>800399</v>
      </c>
      <c r="G7598" s="15">
        <f t="shared" si="236"/>
        <v>0.11982963928368585</v>
      </c>
      <c r="H7598" s="15">
        <f t="shared" si="237"/>
        <v>0.23227016012530502</v>
      </c>
    </row>
    <row r="7599" spans="1:8">
      <c r="A7599" s="1">
        <v>7598</v>
      </c>
      <c r="B7599" s="444">
        <f>유형화!$F$71*hourly1!B7600/hourly1!$B$8763+유형화!$F$72*hourly1!C7600/hourly1!$C$8763+유형화!$F$73*hourly1!D7600/hourly1!$D$8763+유형화!$F$74*hourly1!E7600/hourly1!$E$8763</f>
        <v>274.42635422515212</v>
      </c>
      <c r="C7599" s="442">
        <f>hourly1!$F7600*유형화!$G$71/hourly1!$F$8763+유형화!$G$72*hourly1!$G7600/hourly1!$F$8763+유형화!$G$74*hourly1!I7600/hourly1!$I$8763</f>
        <v>3.0490472159767172</v>
      </c>
      <c r="D7599" s="14">
        <v>182.27407700000001</v>
      </c>
      <c r="E7599" s="14">
        <v>592.05134300000077</v>
      </c>
      <c r="F7599" s="1">
        <v>793927</v>
      </c>
      <c r="G7599" s="15">
        <f t="shared" si="236"/>
        <v>0.20857576218935694</v>
      </c>
      <c r="H7599" s="15">
        <f t="shared" si="237"/>
        <v>0.36934585707077178</v>
      </c>
    </row>
    <row r="7600" spans="1:8">
      <c r="A7600" s="1">
        <v>7599</v>
      </c>
      <c r="B7600" s="444">
        <f>유형화!$F$71*hourly1!B7601/hourly1!$B$8763+유형화!$F$72*hourly1!C7601/hourly1!$C$8763+유형화!$F$73*hourly1!D7601/hourly1!$D$8763+유형화!$F$74*hourly1!E7601/hourly1!$E$8763</f>
        <v>400.80292584299775</v>
      </c>
      <c r="C7600" s="442">
        <f>hourly1!$F7601*유형화!$G$71/hourly1!$F$8763+유형화!$G$72*hourly1!$G7601/hourly1!$F$8763+유형화!$G$74*hourly1!I7601/hourly1!$I$8763</f>
        <v>2.8982367012466232</v>
      </c>
      <c r="D7600" s="14">
        <v>220.520003</v>
      </c>
      <c r="E7600" s="14">
        <v>456.74948499999982</v>
      </c>
      <c r="F7600" s="1">
        <v>752296</v>
      </c>
      <c r="G7600" s="15">
        <f t="shared" si="236"/>
        <v>0.25234047792613035</v>
      </c>
      <c r="H7600" s="15">
        <f t="shared" si="237"/>
        <v>0.42857665891186297</v>
      </c>
    </row>
    <row r="7601" spans="1:8">
      <c r="A7601" s="1">
        <v>7600</v>
      </c>
      <c r="B7601" s="444">
        <f>유형화!$F$71*hourly1!B7602/hourly1!$B$8763+유형화!$F$72*hourly1!C7602/hourly1!$C$8763+유형화!$F$73*hourly1!D7602/hourly1!$D$8763+유형화!$F$74*hourly1!E7602/hourly1!$E$8763</f>
        <v>336.58486984977037</v>
      </c>
      <c r="C7601" s="442">
        <f>hourly1!$F7602*유형화!$G$71/hourly1!$F$8763+유형화!$G$72*hourly1!$G7602/hourly1!$F$8763+유형화!$G$74*hourly1!I7602/hourly1!$I$8763</f>
        <v>2.9067004876514995</v>
      </c>
      <c r="D7601" s="14">
        <v>259.81170100000003</v>
      </c>
      <c r="E7601" s="14">
        <v>286.80711999999949</v>
      </c>
      <c r="F7601" s="1">
        <v>762892</v>
      </c>
      <c r="G7601" s="15">
        <f t="shared" si="236"/>
        <v>0.29730186789967022</v>
      </c>
      <c r="H7601" s="15">
        <f t="shared" si="237"/>
        <v>0.48458696211464358</v>
      </c>
    </row>
    <row r="7602" spans="1:8">
      <c r="A7602" s="1">
        <v>7601</v>
      </c>
      <c r="B7602" s="444">
        <f>유형화!$F$71*hourly1!B7603/hourly1!$B$8763+유형화!$F$72*hourly1!C7603/hourly1!$C$8763+유형화!$F$73*hourly1!D7603/hourly1!$D$8763+유형화!$F$74*hourly1!E7603/hourly1!$E$8763</f>
        <v>295.19152908938736</v>
      </c>
      <c r="C7602" s="442">
        <f>hourly1!$F7603*유형화!$G$71/hourly1!$F$8763+유형화!$G$72*hourly1!$G7603/hourly1!$F$8763+유형화!$G$74*hourly1!I7603/hourly1!$I$8763</f>
        <v>3.402080687566837</v>
      </c>
      <c r="D7602" s="14">
        <v>326.36596700000001</v>
      </c>
      <c r="E7602" s="14">
        <v>90.789399000000046</v>
      </c>
      <c r="F7602" s="1">
        <v>795677</v>
      </c>
      <c r="G7602" s="15">
        <f t="shared" si="236"/>
        <v>0.37345974501734286</v>
      </c>
      <c r="H7602" s="15">
        <f t="shared" si="237"/>
        <v>0.56981708190037794</v>
      </c>
    </row>
    <row r="7603" spans="1:8">
      <c r="A7603" s="1">
        <v>7602</v>
      </c>
      <c r="B7603" s="444">
        <f>유형화!$F$71*hourly1!B7604/hourly1!$B$8763+유형화!$F$72*hourly1!C7604/hourly1!$C$8763+유형화!$F$73*hourly1!D7604/hourly1!$D$8763+유형화!$F$74*hourly1!E7604/hourly1!$E$8763</f>
        <v>169.89762569633274</v>
      </c>
      <c r="C7603" s="442">
        <f>hourly1!$F7604*유형화!$G$71/hourly1!$F$8763+유형화!$G$72*hourly1!$G7604/hourly1!$F$8763+유형화!$G$74*hourly1!I7604/hourly1!$I$8763</f>
        <v>3.7534444298156564</v>
      </c>
      <c r="D7603" s="14">
        <v>350.72652900000003</v>
      </c>
      <c r="E7603" s="14">
        <v>9.4369799999999842</v>
      </c>
      <c r="F7603" s="1">
        <v>757978</v>
      </c>
      <c r="G7603" s="15">
        <f t="shared" si="236"/>
        <v>0.40133547408500997</v>
      </c>
      <c r="H7603" s="15">
        <f t="shared" si="237"/>
        <v>0.59835220590958882</v>
      </c>
    </row>
    <row r="7604" spans="1:8">
      <c r="A7604" s="1">
        <v>7603</v>
      </c>
      <c r="B7604" s="444">
        <f>유형화!$F$71*hourly1!B7605/hourly1!$B$8763+유형화!$F$72*hourly1!C7605/hourly1!$C$8763+유형화!$F$73*hourly1!D7605/hourly1!$D$8763+유형화!$F$74*hourly1!E7605/hourly1!$E$8763</f>
        <v>122.64165858951807</v>
      </c>
      <c r="C7604" s="442">
        <f>hourly1!$F7605*유형화!$G$71/hourly1!$F$8763+유형화!$G$72*hourly1!$G7605/hourly1!$F$8763+유형화!$G$74*hourly1!I7605/hourly1!$I$8763</f>
        <v>3.2623556078726255</v>
      </c>
      <c r="D7604" s="14">
        <v>385.72936800000002</v>
      </c>
      <c r="E7604" s="14">
        <v>19.750340000000001</v>
      </c>
      <c r="F7604" s="1">
        <v>751366</v>
      </c>
      <c r="G7604" s="15">
        <f t="shared" si="236"/>
        <v>0.44138913362550702</v>
      </c>
      <c r="H7604" s="15">
        <f t="shared" si="237"/>
        <v>0.63714211283564359</v>
      </c>
    </row>
    <row r="7605" spans="1:8">
      <c r="A7605" s="1">
        <v>7604</v>
      </c>
      <c r="B7605" s="444">
        <f>유형화!$F$71*hourly1!B7606/hourly1!$B$8763+유형화!$F$72*hourly1!C7606/hourly1!$C$8763+유형화!$F$73*hourly1!D7606/hourly1!$D$8763+유형화!$F$74*hourly1!E7606/hourly1!$E$8763</f>
        <v>131.40915844019062</v>
      </c>
      <c r="C7605" s="442">
        <f>hourly1!$F7606*유형화!$G$71/hourly1!$F$8763+유형화!$G$72*hourly1!$G7606/hourly1!$F$8763+유형화!$G$74*hourly1!I7606/hourly1!$I$8763</f>
        <v>3.2121089857459131</v>
      </c>
      <c r="D7605" s="14">
        <v>409.29668699999991</v>
      </c>
      <c r="E7605" s="14">
        <v>16.023060000000001</v>
      </c>
      <c r="F7605" s="1">
        <v>836539</v>
      </c>
      <c r="G7605" s="15">
        <f t="shared" si="236"/>
        <v>0.46835715674809669</v>
      </c>
      <c r="H7605" s="15">
        <f t="shared" si="237"/>
        <v>0.66189869363352216</v>
      </c>
    </row>
    <row r="7606" spans="1:8">
      <c r="A7606" s="1">
        <v>7605</v>
      </c>
      <c r="B7606" s="444">
        <f>유형화!$F$71*hourly1!B7607/hourly1!$B$8763+유형화!$F$72*hourly1!C7607/hourly1!$C$8763+유형화!$F$73*hourly1!D7607/hourly1!$D$8763+유형화!$F$74*hourly1!E7607/hourly1!$E$8763</f>
        <v>67.74986049085318</v>
      </c>
      <c r="C7606" s="442">
        <f>hourly1!$F7607*유형화!$G$71/hourly1!$F$8763+유형화!$G$72*hourly1!$G7607/hourly1!$F$8763+유형화!$G$74*hourly1!I7607/hourly1!$I$8763</f>
        <v>4.1585866412869805</v>
      </c>
      <c r="D7606" s="14">
        <v>424.89686799999993</v>
      </c>
      <c r="E7606" s="14">
        <v>10.282944000000001</v>
      </c>
      <c r="F7606" s="1">
        <v>812512</v>
      </c>
      <c r="G7606" s="15">
        <f t="shared" si="236"/>
        <v>0.48620840414389027</v>
      </c>
      <c r="H7606" s="15">
        <f t="shared" si="237"/>
        <v>0.67772301963858061</v>
      </c>
    </row>
    <row r="7607" spans="1:8">
      <c r="A7607" s="1">
        <v>7606</v>
      </c>
      <c r="B7607" s="444">
        <f>유형화!$F$71*hourly1!B7608/hourly1!$B$8763+유형화!$F$72*hourly1!C7608/hourly1!$C$8763+유형화!$F$73*hourly1!D7608/hourly1!$D$8763+유형화!$F$74*hourly1!E7608/hourly1!$E$8763</f>
        <v>66.395362890769334</v>
      </c>
      <c r="C7607" s="442">
        <f>hourly1!$F7608*유형화!$G$71/hourly1!$F$8763+유형화!$G$72*hourly1!$G7608/hourly1!$F$8763+유형화!$G$74*hourly1!I7608/hourly1!$I$8763</f>
        <v>0.4606588829011854</v>
      </c>
      <c r="D7607" s="14">
        <v>389.31185599999992</v>
      </c>
      <c r="E7607" s="14">
        <v>4.429108000000002</v>
      </c>
      <c r="F7607" s="1">
        <v>859833</v>
      </c>
      <c r="G7607" s="15">
        <f t="shared" si="236"/>
        <v>0.44548856552187155</v>
      </c>
      <c r="H7607" s="15">
        <f t="shared" si="237"/>
        <v>0.64097348524209252</v>
      </c>
    </row>
    <row r="7608" spans="1:8">
      <c r="A7608" s="1">
        <v>7607</v>
      </c>
      <c r="B7608" s="444">
        <f>유형화!$F$71*hourly1!B7609/hourly1!$B$8763+유형화!$F$72*hourly1!C7609/hourly1!$C$8763+유형화!$F$73*hourly1!D7609/hourly1!$D$8763+유형화!$F$74*hourly1!E7609/hourly1!$E$8763</f>
        <v>64.977589685214056</v>
      </c>
      <c r="C7608" s="442">
        <f>hourly1!$F7609*유형화!$G$71/hourly1!$F$8763+유형화!$G$72*hourly1!$G7609/hourly1!$F$8763+유형화!$G$74*hourly1!I7609/hourly1!$I$8763</f>
        <v>0.35357057036224904</v>
      </c>
      <c r="D7608" s="14">
        <v>352.93075700000003</v>
      </c>
      <c r="E7608" s="14">
        <v>1.5355639999999999</v>
      </c>
      <c r="F7608" s="1">
        <v>911003</v>
      </c>
      <c r="G7608" s="15">
        <f t="shared" si="236"/>
        <v>0.4038577665728173</v>
      </c>
      <c r="H7608" s="15">
        <f t="shared" si="237"/>
        <v>0.60086993700915614</v>
      </c>
    </row>
    <row r="7609" spans="1:8">
      <c r="A7609" s="1">
        <v>7608</v>
      </c>
      <c r="B7609" s="444">
        <f>유형화!$F$71*hourly1!B7610/hourly1!$B$8763+유형화!$F$72*hourly1!C7610/hourly1!$C$8763+유형화!$F$73*hourly1!D7610/hourly1!$D$8763+유형화!$F$74*hourly1!E7610/hourly1!$E$8763</f>
        <v>63.350132647953046</v>
      </c>
      <c r="C7609" s="442">
        <f>hourly1!$F7610*유형화!$G$71/hourly1!$F$8763+유형화!$G$72*hourly1!$G7610/hourly1!$F$8763+유형화!$G$74*hourly1!I7610/hourly1!$I$8763</f>
        <v>0.3216021512650159</v>
      </c>
      <c r="D7609" s="14">
        <v>372.78211700000003</v>
      </c>
      <c r="E7609" s="14">
        <v>0.2248</v>
      </c>
      <c r="F7609" s="1">
        <v>911339</v>
      </c>
      <c r="G7609" s="15">
        <f t="shared" si="236"/>
        <v>0.42657362727359766</v>
      </c>
      <c r="H7609" s="15">
        <f t="shared" si="237"/>
        <v>0.62308497308156818</v>
      </c>
    </row>
    <row r="7610" spans="1:8">
      <c r="A7610" s="1">
        <v>7609</v>
      </c>
      <c r="B7610" s="444">
        <f>유형화!$F$71*hourly1!B7611/hourly1!$B$8763+유형화!$F$72*hourly1!C7611/hourly1!$C$8763+유형화!$F$73*hourly1!D7611/hourly1!$D$8763+유형화!$F$74*hourly1!E7611/hourly1!$E$8763</f>
        <v>63.549467216520355</v>
      </c>
      <c r="C7610" s="442">
        <f>hourly1!$F7611*유형화!$G$71/hourly1!$F$8763+유형화!$G$72*hourly1!$G7611/hourly1!$F$8763+유형화!$G$74*hourly1!I7611/hourly1!$I$8763</f>
        <v>0.2643248367710701</v>
      </c>
      <c r="D7610" s="14">
        <v>388.1309950000001</v>
      </c>
      <c r="E7610" s="14">
        <v>0.18451999999999999</v>
      </c>
      <c r="F7610" s="1">
        <v>837278</v>
      </c>
      <c r="G7610" s="15">
        <f t="shared" si="236"/>
        <v>0.44413730928638034</v>
      </c>
      <c r="H7610" s="15">
        <f t="shared" si="237"/>
        <v>0.63971333631006511</v>
      </c>
    </row>
    <row r="7611" spans="1:8">
      <c r="A7611" s="1">
        <v>7610</v>
      </c>
      <c r="B7611" s="444">
        <f>유형화!$F$71*hourly1!B7612/hourly1!$B$8763+유형화!$F$72*hourly1!C7612/hourly1!$C$8763+유형화!$F$73*hourly1!D7612/hourly1!$D$8763+유형화!$F$74*hourly1!E7612/hourly1!$E$8763</f>
        <v>63.485787639789066</v>
      </c>
      <c r="C7611" s="442">
        <f>hourly1!$F7612*유형화!$G$71/hourly1!$F$8763+유형화!$G$72*hourly1!$G7612/hourly1!$F$8763+유형화!$G$74*hourly1!I7612/hourly1!$I$8763</f>
        <v>0.24779532300343046</v>
      </c>
      <c r="D7611" s="14">
        <v>383.21434499999998</v>
      </c>
      <c r="E7611" s="14">
        <v>9.6479999999999996E-2</v>
      </c>
      <c r="F7611" s="1">
        <v>770065</v>
      </c>
      <c r="G7611" s="15">
        <f t="shared" si="236"/>
        <v>0.43851119921057224</v>
      </c>
      <c r="H7611" s="15">
        <f t="shared" si="237"/>
        <v>0.6344374309711156</v>
      </c>
    </row>
    <row r="7612" spans="1:8">
      <c r="A7612" s="1">
        <v>7611</v>
      </c>
      <c r="B7612" s="444">
        <f>유형화!$F$71*hourly1!B7613/hourly1!$B$8763+유형화!$F$72*hourly1!C7613/hourly1!$C$8763+유형화!$F$73*hourly1!D7613/hourly1!$D$8763+유형화!$F$74*hourly1!E7613/hourly1!$E$8763</f>
        <v>63.834036114044714</v>
      </c>
      <c r="C7612" s="442">
        <f>hourly1!$F7613*유형화!$G$71/hourly1!$F$8763+유형화!$G$72*hourly1!$G7613/hourly1!$F$8763+유형화!$G$74*hourly1!I7613/hourly1!$I$8763</f>
        <v>0.2623210148867311</v>
      </c>
      <c r="D7612" s="14">
        <v>433.43285100000003</v>
      </c>
      <c r="E7612" s="14">
        <v>0</v>
      </c>
      <c r="F7612" s="1">
        <v>617627</v>
      </c>
      <c r="G7612" s="15">
        <f t="shared" si="236"/>
        <v>0.49597610775574513</v>
      </c>
      <c r="H7612" s="15">
        <f t="shared" si="237"/>
        <v>0.68619967476947363</v>
      </c>
    </row>
    <row r="7613" spans="1:8">
      <c r="A7613" s="1">
        <v>7612</v>
      </c>
      <c r="B7613" s="444">
        <f>유형화!$F$71*hourly1!B7614/hourly1!$B$8763+유형화!$F$72*hourly1!C7614/hourly1!$C$8763+유형화!$F$73*hourly1!D7614/hourly1!$D$8763+유형화!$F$74*hourly1!E7614/hourly1!$E$8763</f>
        <v>63.967891269642287</v>
      </c>
      <c r="C7613" s="442">
        <f>hourly1!$F7614*유형화!$G$71/hourly1!$F$8763+유형화!$G$72*hourly1!$G7614/hourly1!$F$8763+유형화!$G$74*hourly1!I7614/hourly1!$I$8763</f>
        <v>0.33215263080210999</v>
      </c>
      <c r="D7613" s="14">
        <v>499.50262599999991</v>
      </c>
      <c r="E7613" s="14">
        <v>0</v>
      </c>
      <c r="F7613" s="1">
        <v>528388</v>
      </c>
      <c r="G7613" s="15">
        <f t="shared" si="236"/>
        <v>0.57157958305576984</v>
      </c>
      <c r="H7613" s="15">
        <f t="shared" si="237"/>
        <v>0.74777987403485358</v>
      </c>
    </row>
    <row r="7614" spans="1:8">
      <c r="A7614" s="1">
        <v>7613</v>
      </c>
      <c r="B7614" s="444">
        <f>유형화!$F$71*hourly1!B7615/hourly1!$B$8763+유형화!$F$72*hourly1!C7615/hourly1!$C$8763+유형화!$F$73*hourly1!D7615/hourly1!$D$8763+유형화!$F$74*hourly1!E7615/hourly1!$E$8763</f>
        <v>64.108794280970983</v>
      </c>
      <c r="C7614" s="442">
        <f>hourly1!$F7615*유형화!$G$71/hourly1!$F$8763+유형화!$G$72*hourly1!$G7615/hourly1!$F$8763+유형화!$G$74*hourly1!I7615/hourly1!$I$8763</f>
        <v>0.54592793739840784</v>
      </c>
      <c r="D7614" s="14">
        <v>498.45006800000021</v>
      </c>
      <c r="E7614" s="14">
        <v>1.0800000000000001E-2</v>
      </c>
      <c r="F7614" s="1">
        <v>570826</v>
      </c>
      <c r="G7614" s="15">
        <f t="shared" si="236"/>
        <v>0.57037514361648278</v>
      </c>
      <c r="H7614" s="15">
        <f t="shared" si="237"/>
        <v>0.74685140343343837</v>
      </c>
    </row>
    <row r="7615" spans="1:8">
      <c r="A7615" s="1">
        <v>7614</v>
      </c>
      <c r="B7615" s="444">
        <f>유형화!$F$71*hourly1!B7616/hourly1!$B$8763+유형화!$F$72*hourly1!C7616/hourly1!$C$8763+유형화!$F$73*hourly1!D7616/hourly1!$D$8763+유형화!$F$74*hourly1!E7616/hourly1!$E$8763</f>
        <v>66.120629972046814</v>
      </c>
      <c r="C7615" s="442">
        <f>hourly1!$F7616*유형화!$G$71/hourly1!$F$8763+유형화!$G$72*hourly1!$G7616/hourly1!$F$8763+유형화!$G$74*hourly1!I7616/hourly1!$I$8763</f>
        <v>0.99695148523475607</v>
      </c>
      <c r="D7615" s="14">
        <v>510.76689499999998</v>
      </c>
      <c r="E7615" s="14">
        <v>1.3520000000000001E-2</v>
      </c>
      <c r="F7615" s="1">
        <v>923185</v>
      </c>
      <c r="G7615" s="15">
        <f t="shared" si="236"/>
        <v>0.58446925739043099</v>
      </c>
      <c r="H7615" s="15">
        <f t="shared" si="237"/>
        <v>0.75761634206851169</v>
      </c>
    </row>
    <row r="7616" spans="1:8">
      <c r="A7616" s="1">
        <v>7615</v>
      </c>
      <c r="B7616" s="444">
        <f>유형화!$F$71*hourly1!B7617/hourly1!$B$8763+유형화!$F$72*hourly1!C7617/hourly1!$C$8763+유형화!$F$73*hourly1!D7617/hourly1!$D$8763+유형화!$F$74*hourly1!E7617/hourly1!$E$8763</f>
        <v>77.818901203964046</v>
      </c>
      <c r="C7616" s="442">
        <f>hourly1!$F7617*유형화!$G$71/hourly1!$F$8763+유형화!$G$72*hourly1!$G7617/hourly1!$F$8763+유형화!$G$74*hourly1!I7617/hourly1!$I$8763</f>
        <v>7.5783526152106955</v>
      </c>
      <c r="D7616" s="14">
        <v>529.15788799999996</v>
      </c>
      <c r="E7616" s="14">
        <v>0.15301799999999999</v>
      </c>
      <c r="F7616" s="1">
        <v>1039881</v>
      </c>
      <c r="G7616" s="15">
        <f t="shared" si="236"/>
        <v>0.6055140238516219</v>
      </c>
      <c r="H7616" s="15">
        <f t="shared" si="237"/>
        <v>0.77329339337585257</v>
      </c>
    </row>
    <row r="7617" spans="1:8">
      <c r="A7617" s="1">
        <v>7616</v>
      </c>
      <c r="B7617" s="444">
        <f>유형화!$F$71*hourly1!B7618/hourly1!$B$8763+유형화!$F$72*hourly1!C7618/hourly1!$C$8763+유형화!$F$73*hourly1!D7618/hourly1!$D$8763+유형화!$F$74*hourly1!E7618/hourly1!$E$8763</f>
        <v>183.15990477361066</v>
      </c>
      <c r="C7617" s="442">
        <f>hourly1!$F7618*유형화!$G$71/hourly1!$F$8763+유형화!$G$72*hourly1!$G7618/hourly1!$F$8763+유형화!$G$74*hourly1!I7618/hourly1!$I$8763</f>
        <v>7.7592920843876607</v>
      </c>
      <c r="D7617" s="14">
        <v>500.52503000000002</v>
      </c>
      <c r="E7617" s="14">
        <v>37.186814999999967</v>
      </c>
      <c r="F7617" s="1">
        <v>1090877</v>
      </c>
      <c r="G7617" s="15">
        <f t="shared" si="236"/>
        <v>0.57274951734963797</v>
      </c>
      <c r="H7617" s="15">
        <f t="shared" si="237"/>
        <v>0.74868020599998419</v>
      </c>
    </row>
    <row r="7618" spans="1:8">
      <c r="A7618" s="1">
        <v>7617</v>
      </c>
      <c r="B7618" s="444">
        <f>유형화!$F$71*hourly1!B7619/hourly1!$B$8763+유형화!$F$72*hourly1!C7619/hourly1!$C$8763+유형화!$F$73*hourly1!D7619/hourly1!$D$8763+유형화!$F$74*hourly1!E7619/hourly1!$E$8763</f>
        <v>285.73382248295553</v>
      </c>
      <c r="C7618" s="442">
        <f>hourly1!$F7619*유형화!$G$71/hourly1!$F$8763+유형화!$G$72*hourly1!$G7619/hourly1!$F$8763+유형화!$G$74*hourly1!I7619/hourly1!$I$8763</f>
        <v>6.6938746315163735</v>
      </c>
      <c r="D7618" s="14">
        <v>473.22064499999982</v>
      </c>
      <c r="E7618" s="14">
        <v>317.61234400000018</v>
      </c>
      <c r="F7618" s="1">
        <v>973461</v>
      </c>
      <c r="G7618" s="15">
        <f t="shared" ref="G7618:G7681" si="238">D7618/$I$1</f>
        <v>0.54150517911888296</v>
      </c>
      <c r="H7618" s="15">
        <f t="shared" ref="H7618:H7681" si="239">G7618/(1-$H$1*(1-G7618))</f>
        <v>0.7241040570953573</v>
      </c>
    </row>
    <row r="7619" spans="1:8">
      <c r="A7619" s="1">
        <v>7618</v>
      </c>
      <c r="B7619" s="444">
        <f>유형화!$F$71*hourly1!B7620/hourly1!$B$8763+유형화!$F$72*hourly1!C7620/hourly1!$C$8763+유형화!$F$73*hourly1!D7620/hourly1!$D$8763+유형화!$F$74*hourly1!E7620/hourly1!$E$8763</f>
        <v>349.0516954349095</v>
      </c>
      <c r="C7619" s="442">
        <f>hourly1!$F7620*유형화!$G$71/hourly1!$F$8763+유형화!$G$72*hourly1!$G7620/hourly1!$F$8763+유형화!$G$74*hourly1!I7620/hourly1!$I$8763</f>
        <v>5.4717056021539889</v>
      </c>
      <c r="D7619" s="14">
        <v>487.10031099999981</v>
      </c>
      <c r="E7619" s="14">
        <v>726.167462</v>
      </c>
      <c r="F7619" s="1">
        <v>908701</v>
      </c>
      <c r="G7619" s="15">
        <f t="shared" si="238"/>
        <v>0.55738764558109799</v>
      </c>
      <c r="H7619" s="15">
        <f t="shared" si="239"/>
        <v>0.73673639141599323</v>
      </c>
    </row>
    <row r="7620" spans="1:8">
      <c r="A7620" s="1">
        <v>7619</v>
      </c>
      <c r="B7620" s="444">
        <f>유형화!$F$71*hourly1!B7621/hourly1!$B$8763+유형화!$F$72*hourly1!C7621/hourly1!$C$8763+유형화!$F$73*hourly1!D7621/hourly1!$D$8763+유형화!$F$74*hourly1!E7621/hourly1!$E$8763</f>
        <v>411.93546706249185</v>
      </c>
      <c r="C7620" s="442">
        <f>hourly1!$F7621*유형화!$G$71/hourly1!$F$8763+유형화!$G$72*hourly1!$G7621/hourly1!$F$8763+유형화!$G$74*hourly1!I7621/hourly1!$I$8763</f>
        <v>4.5097603582162078</v>
      </c>
      <c r="D7620" s="14">
        <v>482.86475200000001</v>
      </c>
      <c r="E7620" s="14">
        <v>994.52030099999899</v>
      </c>
      <c r="F7620" s="1">
        <v>881505</v>
      </c>
      <c r="G7620" s="15">
        <f t="shared" si="238"/>
        <v>0.55254090620233842</v>
      </c>
      <c r="H7620" s="15">
        <f t="shared" si="239"/>
        <v>0.73291250782331385</v>
      </c>
    </row>
    <row r="7621" spans="1:8">
      <c r="A7621" s="1">
        <v>7620</v>
      </c>
      <c r="B7621" s="444">
        <f>유형화!$F$71*hourly1!B7622/hourly1!$B$8763+유형화!$F$72*hourly1!C7622/hourly1!$C$8763+유형화!$F$73*hourly1!D7622/hourly1!$D$8763+유형화!$F$74*hourly1!E7622/hourly1!$E$8763</f>
        <v>344.53940884321469</v>
      </c>
      <c r="C7621" s="442">
        <f>hourly1!$F7622*유형화!$G$71/hourly1!$F$8763+유형화!$G$72*hourly1!$G7622/hourly1!$F$8763+유형화!$G$74*hourly1!I7622/hourly1!$I$8763</f>
        <v>3.7158502182376476</v>
      </c>
      <c r="D7621" s="14">
        <v>509.17234599999989</v>
      </c>
      <c r="E7621" s="14">
        <v>1146.9641560000009</v>
      </c>
      <c r="F7621" s="1">
        <v>850627</v>
      </c>
      <c r="G7621" s="15">
        <f t="shared" si="238"/>
        <v>0.58264461902990705</v>
      </c>
      <c r="H7621" s="15">
        <f t="shared" si="239"/>
        <v>0.75623490865166698</v>
      </c>
    </row>
    <row r="7622" spans="1:8">
      <c r="A7622" s="1">
        <v>7621</v>
      </c>
      <c r="B7622" s="444">
        <f>유형화!$F$71*hourly1!B7623/hourly1!$B$8763+유형화!$F$72*hourly1!C7623/hourly1!$C$8763+유형화!$F$73*hourly1!D7623/hourly1!$D$8763+유형화!$F$74*hourly1!E7623/hourly1!$E$8763</f>
        <v>201.17072388240697</v>
      </c>
      <c r="C7622" s="442">
        <f>hourly1!$F7623*유형화!$G$71/hourly1!$F$8763+유형화!$G$72*hourly1!$G7623/hourly1!$F$8763+유형화!$G$74*hourly1!I7623/hourly1!$I$8763</f>
        <v>2.2041415161731397</v>
      </c>
      <c r="D7622" s="14">
        <v>536.08956400000011</v>
      </c>
      <c r="E7622" s="14">
        <v>1179.776674</v>
      </c>
      <c r="F7622" s="1">
        <v>845041</v>
      </c>
      <c r="G7622" s="15">
        <f t="shared" si="238"/>
        <v>0.61344592304839962</v>
      </c>
      <c r="H7622" s="15">
        <f t="shared" si="239"/>
        <v>0.7790825726567171</v>
      </c>
    </row>
    <row r="7623" spans="1:8">
      <c r="A7623" s="1">
        <v>7622</v>
      </c>
      <c r="B7623" s="444">
        <f>유형화!$F$71*hourly1!B7624/hourly1!$B$8763+유형화!$F$72*hourly1!C7624/hourly1!$C$8763+유형화!$F$73*hourly1!D7624/hourly1!$D$8763+유형화!$F$74*hourly1!E7624/hourly1!$E$8763</f>
        <v>272.58350586823116</v>
      </c>
      <c r="C7623" s="442">
        <f>hourly1!$F7624*유형화!$G$71/hourly1!$F$8763+유형화!$G$72*hourly1!$G7624/hourly1!$F$8763+유형화!$G$74*hourly1!I7624/hourly1!$I$8763</f>
        <v>2.5466748665655734</v>
      </c>
      <c r="D7623" s="14">
        <v>552.09735600000022</v>
      </c>
      <c r="E7623" s="14">
        <v>1094.680157999999</v>
      </c>
      <c r="F7623" s="1">
        <v>859739</v>
      </c>
      <c r="G7623" s="15">
        <f t="shared" si="238"/>
        <v>0.63176359867359955</v>
      </c>
      <c r="H7623" s="15">
        <f t="shared" si="239"/>
        <v>0.79220988262345959</v>
      </c>
    </row>
    <row r="7624" spans="1:8">
      <c r="A7624" s="1">
        <v>7623</v>
      </c>
      <c r="B7624" s="444">
        <f>유형화!$F$71*hourly1!B7625/hourly1!$B$8763+유형화!$F$72*hourly1!C7625/hourly1!$C$8763+유형화!$F$73*hourly1!D7625/hourly1!$D$8763+유형화!$F$74*hourly1!E7625/hourly1!$E$8763</f>
        <v>398.88015249367868</v>
      </c>
      <c r="C7624" s="442">
        <f>hourly1!$F7625*유형화!$G$71/hourly1!$F$8763+유형화!$G$72*hourly1!$G7625/hourly1!$F$8763+유형화!$G$74*hourly1!I7625/hourly1!$I$8763</f>
        <v>2.3341855718020126</v>
      </c>
      <c r="D7624" s="14">
        <v>561.68659500000001</v>
      </c>
      <c r="E7624" s="14">
        <v>906.47400000000027</v>
      </c>
      <c r="F7624" s="1">
        <v>830758</v>
      </c>
      <c r="G7624" s="15">
        <f t="shared" si="238"/>
        <v>0.64273654044436412</v>
      </c>
      <c r="H7624" s="15">
        <f t="shared" si="239"/>
        <v>0.79991594658031706</v>
      </c>
    </row>
    <row r="7625" spans="1:8">
      <c r="A7625" s="1">
        <v>7624</v>
      </c>
      <c r="B7625" s="444">
        <f>유형화!$F$71*hourly1!B7626/hourly1!$B$8763+유형화!$F$72*hourly1!C7626/hourly1!$C$8763+유형화!$F$73*hourly1!D7626/hourly1!$D$8763+유형화!$F$74*hourly1!E7626/hourly1!$E$8763</f>
        <v>334.91583734120303</v>
      </c>
      <c r="C7625" s="442">
        <f>hourly1!$F7626*유형화!$G$71/hourly1!$F$8763+유형화!$G$72*hourly1!$G7626/hourly1!$F$8763+유형화!$G$74*hourly1!I7626/hourly1!$I$8763</f>
        <v>2.4284355227719492</v>
      </c>
      <c r="D7625" s="14">
        <v>526.3315849999999</v>
      </c>
      <c r="E7625" s="14">
        <v>557.35105100000033</v>
      </c>
      <c r="F7625" s="1">
        <v>839075</v>
      </c>
      <c r="G7625" s="15">
        <f t="shared" si="238"/>
        <v>0.60227989252529468</v>
      </c>
      <c r="H7625" s="15">
        <f t="shared" si="239"/>
        <v>0.77091437367985571</v>
      </c>
    </row>
    <row r="7626" spans="1:8">
      <c r="A7626" s="1">
        <v>7625</v>
      </c>
      <c r="B7626" s="444">
        <f>유형화!$F$71*hourly1!B7627/hourly1!$B$8763+유형화!$F$72*hourly1!C7627/hourly1!$C$8763+유형화!$F$73*hourly1!D7627/hourly1!$D$8763+유형화!$F$74*hourly1!E7627/hourly1!$E$8763</f>
        <v>293.54045166056898</v>
      </c>
      <c r="C7626" s="442">
        <f>hourly1!$F7627*유형화!$G$71/hourly1!$F$8763+유형화!$G$72*hourly1!$G7627/hourly1!$F$8763+유형화!$G$74*hourly1!I7627/hourly1!$I$8763</f>
        <v>2.9116673844486201</v>
      </c>
      <c r="D7626" s="14">
        <v>469.93163199999998</v>
      </c>
      <c r="E7626" s="14">
        <v>160.795615</v>
      </c>
      <c r="F7626" s="1">
        <v>843726</v>
      </c>
      <c r="G7626" s="15">
        <f t="shared" si="238"/>
        <v>0.53774156991774757</v>
      </c>
      <c r="H7626" s="15">
        <f t="shared" si="239"/>
        <v>0.72106724752003615</v>
      </c>
    </row>
    <row r="7627" spans="1:8">
      <c r="A7627" s="1">
        <v>7626</v>
      </c>
      <c r="B7627" s="444">
        <f>유형화!$F$71*hourly1!B7628/hourly1!$B$8763+유형화!$F$72*hourly1!C7628/hourly1!$C$8763+유형화!$F$73*hourly1!D7628/hourly1!$D$8763+유형화!$F$74*hourly1!E7628/hourly1!$E$8763</f>
        <v>168.7048103792597</v>
      </c>
      <c r="C7627" s="442">
        <f>hourly1!$F7628*유형화!$G$71/hourly1!$F$8763+유형화!$G$72*hourly1!$G7628/hourly1!$F$8763+유형화!$G$74*hourly1!I7628/hourly1!$I$8763</f>
        <v>3.4359552268510685</v>
      </c>
      <c r="D7627" s="14">
        <v>412.55607900000012</v>
      </c>
      <c r="E7627" s="14">
        <v>11.484094999999989</v>
      </c>
      <c r="F7627" s="1">
        <v>806759</v>
      </c>
      <c r="G7627" s="15">
        <f t="shared" si="238"/>
        <v>0.47208687071435607</v>
      </c>
      <c r="H7627" s="15">
        <f t="shared" si="239"/>
        <v>0.66524110235481504</v>
      </c>
    </row>
    <row r="7628" spans="1:8">
      <c r="A7628" s="1">
        <v>7627</v>
      </c>
      <c r="B7628" s="444">
        <f>유형화!$F$71*hourly1!B7629/hourly1!$B$8763+유형화!$F$72*hourly1!C7629/hourly1!$C$8763+유형화!$F$73*hourly1!D7629/hourly1!$D$8763+유형화!$F$74*hourly1!E7629/hourly1!$E$8763</f>
        <v>121.92611728161049</v>
      </c>
      <c r="C7628" s="442">
        <f>hourly1!$F7629*유형화!$G$71/hourly1!$F$8763+유형화!$G$72*hourly1!$G7629/hourly1!$F$8763+유형화!$G$74*hourly1!I7629/hourly1!$I$8763</f>
        <v>2.9173151781456532</v>
      </c>
      <c r="D7628" s="14">
        <v>440.84364900000003</v>
      </c>
      <c r="E7628" s="14">
        <v>20.512820000000008</v>
      </c>
      <c r="F7628" s="1">
        <v>812326</v>
      </c>
      <c r="G7628" s="15">
        <f t="shared" si="238"/>
        <v>0.50445626503714158</v>
      </c>
      <c r="H7628" s="15">
        <f t="shared" si="239"/>
        <v>0.69345743238106949</v>
      </c>
    </row>
    <row r="7629" spans="1:8">
      <c r="A7629" s="1">
        <v>7628</v>
      </c>
      <c r="B7629" s="444">
        <f>유형화!$F$71*hourly1!B7630/hourly1!$B$8763+유형화!$F$72*hourly1!C7630/hourly1!$C$8763+유형화!$F$73*hourly1!D7630/hourly1!$D$8763+유형화!$F$74*hourly1!E7630/hourly1!$E$8763</f>
        <v>130.70424301917348</v>
      </c>
      <c r="C7629" s="442">
        <f>hourly1!$F7630*유형화!$G$71/hourly1!$F$8763+유형화!$G$72*hourly1!$G7630/hourly1!$F$8763+유형화!$G$74*hourly1!I7630/hourly1!$I$8763</f>
        <v>2.8674000410104203</v>
      </c>
      <c r="D7629" s="14">
        <v>464.67140699999987</v>
      </c>
      <c r="E7629" s="14">
        <v>25.549136000000001</v>
      </c>
      <c r="F7629" s="1">
        <v>868774</v>
      </c>
      <c r="G7629" s="15">
        <f t="shared" si="238"/>
        <v>0.53172230784427932</v>
      </c>
      <c r="H7629" s="15">
        <f t="shared" si="239"/>
        <v>0.71617518148503967</v>
      </c>
    </row>
    <row r="7630" spans="1:8">
      <c r="A7630" s="1">
        <v>7629</v>
      </c>
      <c r="B7630" s="444">
        <f>유형화!$F$71*hourly1!B7631/hourly1!$B$8763+유형화!$F$72*hourly1!C7631/hourly1!$C$8763+유형화!$F$73*hourly1!D7631/hourly1!$D$8763+유형화!$F$74*hourly1!E7631/hourly1!$E$8763</f>
        <v>67.242753925519878</v>
      </c>
      <c r="C7630" s="442">
        <f>hourly1!$F7631*유형화!$G$71/hourly1!$F$8763+유형화!$G$72*hourly1!$G7631/hourly1!$F$8763+유형화!$G$74*hourly1!I7631/hourly1!$I$8763</f>
        <v>3.8067066038301949</v>
      </c>
      <c r="D7630" s="14">
        <v>476.00468799999999</v>
      </c>
      <c r="E7630" s="14">
        <v>22.411923999999999</v>
      </c>
      <c r="F7630" s="1">
        <v>879856</v>
      </c>
      <c r="G7630" s="15">
        <f t="shared" si="238"/>
        <v>0.54469095243481636</v>
      </c>
      <c r="H7630" s="15">
        <f t="shared" si="239"/>
        <v>0.72666151059503237</v>
      </c>
    </row>
    <row r="7631" spans="1:8">
      <c r="A7631" s="1">
        <v>7630</v>
      </c>
      <c r="B7631" s="444">
        <f>유형화!$F$71*hourly1!B7632/hourly1!$B$8763+유형화!$F$72*hourly1!C7632/hourly1!$C$8763+유형화!$F$73*hourly1!D7632/hourly1!$D$8763+유형화!$F$74*hourly1!E7632/hourly1!$E$8763</f>
        <v>65.850340737183402</v>
      </c>
      <c r="C7631" s="442">
        <f>hourly1!$F7632*유형화!$G$71/hourly1!$F$8763+유형화!$G$72*hourly1!$G7632/hourly1!$F$8763+유형화!$G$74*hourly1!I7632/hourly1!$I$8763</f>
        <v>0.46053852809970569</v>
      </c>
      <c r="D7631" s="14">
        <v>484.46608800000013</v>
      </c>
      <c r="E7631" s="14">
        <v>15.700264000000001</v>
      </c>
      <c r="F7631" s="1">
        <v>917855</v>
      </c>
      <c r="G7631" s="15">
        <f t="shared" si="238"/>
        <v>0.55437331090968078</v>
      </c>
      <c r="H7631" s="15">
        <f t="shared" si="239"/>
        <v>0.73436137683475489</v>
      </c>
    </row>
    <row r="7632" spans="1:8">
      <c r="A7632" s="1">
        <v>7631</v>
      </c>
      <c r="B7632" s="444">
        <f>유형화!$F$71*hourly1!B7633/hourly1!$B$8763+유형화!$F$72*hourly1!C7633/hourly1!$C$8763+유형화!$F$73*hourly1!D7633/hourly1!$D$8763+유형화!$F$74*hourly1!E7633/hourly1!$E$8763</f>
        <v>64.453051038637881</v>
      </c>
      <c r="C7632" s="442">
        <f>hourly1!$F7633*유형화!$G$71/hourly1!$F$8763+유형화!$G$72*hourly1!$G7633/hourly1!$F$8763+유형화!$G$74*hourly1!I7633/hourly1!$I$8763</f>
        <v>0.3534924253015731</v>
      </c>
      <c r="D7632" s="14">
        <v>463.51273800000001</v>
      </c>
      <c r="E7632" s="14">
        <v>8.5698800000000013</v>
      </c>
      <c r="F7632" s="1">
        <v>1051744</v>
      </c>
      <c r="G7632" s="15">
        <f t="shared" si="238"/>
        <v>0.53039644585788093</v>
      </c>
      <c r="H7632" s="15">
        <f t="shared" si="239"/>
        <v>0.71509173772258561</v>
      </c>
    </row>
    <row r="7633" spans="1:8">
      <c r="A7633" s="1">
        <v>7632</v>
      </c>
      <c r="B7633" s="444">
        <f>유형화!$F$71*hourly1!B7634/hourly1!$B$8763+유형화!$F$72*hourly1!C7634/hourly1!$C$8763+유형화!$F$73*hourly1!D7634/hourly1!$D$8763+유형화!$F$74*hourly1!E7634/hourly1!$E$8763</f>
        <v>62.753824178788435</v>
      </c>
      <c r="C7633" s="442">
        <f>hourly1!$F7634*유형화!$G$71/hourly1!$F$8763+유형화!$G$72*hourly1!$G7634/hourly1!$F$8763+유형화!$G$74*hourly1!I7634/hourly1!$I$8763</f>
        <v>0.32152685821385374</v>
      </c>
      <c r="D7633" s="14">
        <v>479.225776</v>
      </c>
      <c r="E7633" s="14">
        <v>1.69676</v>
      </c>
      <c r="F7633" s="1">
        <v>1008396</v>
      </c>
      <c r="G7633" s="15">
        <f t="shared" si="238"/>
        <v>0.54837683523140834</v>
      </c>
      <c r="H7633" s="15">
        <f t="shared" si="239"/>
        <v>0.72960555980493358</v>
      </c>
    </row>
    <row r="7634" spans="1:8">
      <c r="A7634" s="1">
        <v>7633</v>
      </c>
      <c r="B7634" s="444">
        <f>유형화!$F$71*hourly1!B7635/hourly1!$B$8763+유형화!$F$72*hourly1!C7635/hourly1!$C$8763+유형화!$F$73*hourly1!D7635/hourly1!$D$8763+유형화!$F$74*hourly1!E7635/hourly1!$E$8763</f>
        <v>62.956282310847605</v>
      </c>
      <c r="C7634" s="442">
        <f>hourly1!$F7635*유형화!$G$71/hourly1!$F$8763+유형화!$G$72*hourly1!$G7635/hourly1!$F$8763+유형화!$G$74*hourly1!I7635/hourly1!$I$8763</f>
        <v>0.26376046483129811</v>
      </c>
      <c r="D7634" s="14">
        <v>506.53644900000018</v>
      </c>
      <c r="E7634" s="14">
        <v>0.63144</v>
      </c>
      <c r="F7634" s="1">
        <v>936448</v>
      </c>
      <c r="G7634" s="15">
        <f t="shared" si="238"/>
        <v>0.57962836880455237</v>
      </c>
      <c r="H7634" s="15">
        <f t="shared" si="239"/>
        <v>0.75394339751874928</v>
      </c>
    </row>
    <row r="7635" spans="1:8">
      <c r="A7635" s="1">
        <v>7634</v>
      </c>
      <c r="B7635" s="444">
        <f>유형화!$F$71*hourly1!B7636/hourly1!$B$8763+유형화!$F$72*hourly1!C7636/hourly1!$C$8763+유형화!$F$73*hourly1!D7636/hourly1!$D$8763+유형화!$F$74*hourly1!E7636/hourly1!$E$8763</f>
        <v>62.872768466631427</v>
      </c>
      <c r="C7635" s="442">
        <f>hourly1!$F7636*유형화!$G$71/hourly1!$F$8763+유형화!$G$72*hourly1!$G7636/hourly1!$F$8763+유형화!$G$74*hourly1!I7636/hourly1!$I$8763</f>
        <v>0.24510620397593799</v>
      </c>
      <c r="D7635" s="14">
        <v>570.25902700000006</v>
      </c>
      <c r="E7635" s="14">
        <v>0.15</v>
      </c>
      <c r="F7635" s="1">
        <v>779220</v>
      </c>
      <c r="G7635" s="15">
        <f t="shared" si="238"/>
        <v>0.65254595255410941</v>
      </c>
      <c r="H7635" s="15">
        <f t="shared" si="239"/>
        <v>0.80670754307463632</v>
      </c>
    </row>
    <row r="7636" spans="1:8">
      <c r="A7636" s="1">
        <v>7635</v>
      </c>
      <c r="B7636" s="444">
        <f>유형화!$F$71*hourly1!B7637/hourly1!$B$8763+유형화!$F$72*hourly1!C7637/hourly1!$C$8763+유형화!$F$73*hourly1!D7637/hourly1!$D$8763+유형화!$F$74*hourly1!E7637/hourly1!$E$8763</f>
        <v>63.016362215102063</v>
      </c>
      <c r="C7636" s="442">
        <f>hourly1!$F7637*유형화!$G$71/hourly1!$F$8763+유형화!$G$72*hourly1!$G7637/hourly1!$F$8763+유형화!$G$74*hourly1!I7637/hourly1!$I$8763</f>
        <v>0.24373357253997815</v>
      </c>
      <c r="D7636" s="14">
        <v>574.53994399999999</v>
      </c>
      <c r="E7636" s="14">
        <v>2.9760000000000002E-2</v>
      </c>
      <c r="F7636" s="1">
        <v>598729</v>
      </c>
      <c r="G7636" s="15">
        <f t="shared" si="238"/>
        <v>0.65744459497677477</v>
      </c>
      <c r="H7636" s="15">
        <f t="shared" si="239"/>
        <v>0.81006533794011903</v>
      </c>
    </row>
    <row r="7637" spans="1:8">
      <c r="A7637" s="1">
        <v>7636</v>
      </c>
      <c r="B7637" s="444">
        <f>유형화!$F$71*hourly1!B7638/hourly1!$B$8763+유형화!$F$72*hourly1!C7638/hourly1!$C$8763+유형화!$F$73*hourly1!D7638/hourly1!$D$8763+유형화!$F$74*hourly1!E7638/hourly1!$E$8763</f>
        <v>63.109023122846487</v>
      </c>
      <c r="C7637" s="442">
        <f>hourly1!$F7638*유형화!$G$71/hourly1!$F$8763+유형화!$G$72*hourly1!$G7638/hourly1!$F$8763+유형화!$G$74*hourly1!I7638/hourly1!$I$8763</f>
        <v>0.24810879959198121</v>
      </c>
      <c r="D7637" s="14">
        <v>549.76616000000013</v>
      </c>
      <c r="E7637" s="14">
        <v>3.0679999999999999E-2</v>
      </c>
      <c r="F7637" s="1">
        <v>510428</v>
      </c>
      <c r="G7637" s="15">
        <f t="shared" si="238"/>
        <v>0.62909601702668883</v>
      </c>
      <c r="H7637" s="15">
        <f t="shared" si="239"/>
        <v>0.79031884011665121</v>
      </c>
    </row>
    <row r="7638" spans="1:8">
      <c r="A7638" s="1">
        <v>7637</v>
      </c>
      <c r="B7638" s="444">
        <f>유형화!$F$71*hourly1!B7639/hourly1!$B$8763+유형화!$F$72*hourly1!C7639/hourly1!$C$8763+유형화!$F$73*hourly1!D7639/hourly1!$D$8763+유형화!$F$74*hourly1!E7639/hourly1!$E$8763</f>
        <v>63.343845845220571</v>
      </c>
      <c r="C7638" s="442">
        <f>hourly1!$F7639*유형화!$G$71/hourly1!$F$8763+유형화!$G$72*hourly1!$G7639/hourly1!$F$8763+유형화!$G$74*hourly1!I7639/hourly1!$I$8763</f>
        <v>0.27679398533702121</v>
      </c>
      <c r="D7638" s="14">
        <v>575.32351000000017</v>
      </c>
      <c r="E7638" s="14">
        <v>7.2000000000000005E-4</v>
      </c>
      <c r="F7638" s="1">
        <v>570504</v>
      </c>
      <c r="G7638" s="15">
        <f t="shared" si="238"/>
        <v>0.65834122755539259</v>
      </c>
      <c r="H7638" s="15">
        <f t="shared" si="239"/>
        <v>0.81067752620350986</v>
      </c>
    </row>
    <row r="7639" spans="1:8">
      <c r="A7639" s="1">
        <v>7638</v>
      </c>
      <c r="B7639" s="444">
        <f>유형화!$F$71*hourly1!B7640/hourly1!$B$8763+유형화!$F$72*hourly1!C7640/hourly1!$C$8763+유형화!$F$73*hourly1!D7640/hourly1!$D$8763+유형화!$F$74*hourly1!E7640/hourly1!$E$8763</f>
        <v>65.299143594338659</v>
      </c>
      <c r="C7639" s="442">
        <f>hourly1!$F7640*유형화!$G$71/hourly1!$F$8763+유형화!$G$72*hourly1!$G7640/hourly1!$F$8763+유형화!$G$74*hourly1!I7640/hourly1!$I$8763</f>
        <v>0.50952635471305008</v>
      </c>
      <c r="D7639" s="14">
        <v>553.02063800000008</v>
      </c>
      <c r="E7639" s="14">
        <v>2.5200000000000001E-3</v>
      </c>
      <c r="F7639" s="1">
        <v>887622</v>
      </c>
      <c r="G7639" s="15">
        <f t="shared" si="238"/>
        <v>0.63282010791526033</v>
      </c>
      <c r="H7639" s="15">
        <f t="shared" si="239"/>
        <v>0.79295691735312235</v>
      </c>
    </row>
    <row r="7640" spans="1:8">
      <c r="A7640" s="1">
        <v>7639</v>
      </c>
      <c r="B7640" s="444">
        <f>유형화!$F$71*hourly1!B7641/hourly1!$B$8763+유형화!$F$72*hourly1!C7641/hourly1!$C$8763+유형화!$F$73*hourly1!D7641/hourly1!$D$8763+유형화!$F$74*hourly1!E7641/hourly1!$E$8763</f>
        <v>76.888450792664756</v>
      </c>
      <c r="C7640" s="442">
        <f>hourly1!$F7641*유형화!$G$71/hourly1!$F$8763+유형화!$G$72*hourly1!$G7641/hourly1!$F$8763+유형화!$G$74*hourly1!I7641/hourly1!$I$8763</f>
        <v>6.8922965930684974</v>
      </c>
      <c r="D7640" s="14">
        <v>513.77670200000011</v>
      </c>
      <c r="E7640" s="14">
        <v>0.175037</v>
      </c>
      <c r="F7640" s="1">
        <v>924036</v>
      </c>
      <c r="G7640" s="15">
        <f t="shared" si="238"/>
        <v>0.58791337187670489</v>
      </c>
      <c r="H7640" s="15">
        <f t="shared" si="239"/>
        <v>0.76021410994777727</v>
      </c>
    </row>
    <row r="7641" spans="1:8">
      <c r="A7641" s="1">
        <v>7640</v>
      </c>
      <c r="B7641" s="444">
        <f>유형화!$F$71*hourly1!B7642/hourly1!$B$8763+유형화!$F$72*hourly1!C7642/hourly1!$C$8763+유형화!$F$73*hourly1!D7642/hourly1!$D$8763+유형화!$F$74*hourly1!E7642/hourly1!$E$8763</f>
        <v>181.08768009255212</v>
      </c>
      <c r="C7641" s="442">
        <f>hourly1!$F7642*유형화!$G$71/hourly1!$F$8763+유형화!$G$72*hourly1!$G7642/hourly1!$F$8763+유형화!$G$74*hourly1!I7642/hourly1!$I$8763</f>
        <v>7.0883832477447868</v>
      </c>
      <c r="D7641" s="14">
        <v>484.15312799999992</v>
      </c>
      <c r="E7641" s="14">
        <v>38.463354999999957</v>
      </c>
      <c r="F7641" s="1">
        <v>883727</v>
      </c>
      <c r="G7641" s="15">
        <f t="shared" si="238"/>
        <v>0.55401519157856594</v>
      </c>
      <c r="H7641" s="15">
        <f t="shared" si="239"/>
        <v>0.73407851872564733</v>
      </c>
    </row>
    <row r="7642" spans="1:8">
      <c r="A7642" s="1">
        <v>7641</v>
      </c>
      <c r="B7642" s="444">
        <f>유형화!$F$71*hourly1!B7643/hourly1!$B$8763+유형화!$F$72*hourly1!C7643/hourly1!$C$8763+유형화!$F$73*hourly1!D7643/hourly1!$D$8763+유형화!$F$74*hourly1!E7643/hourly1!$E$8763</f>
        <v>283.60583173359663</v>
      </c>
      <c r="C7642" s="442">
        <f>hourly1!$F7643*유형화!$G$71/hourly1!$F$8763+유형화!$G$72*hourly1!$G7643/hourly1!$F$8763+유형화!$G$74*hourly1!I7643/hourly1!$I$8763</f>
        <v>6.0706308594743872</v>
      </c>
      <c r="D7642" s="14">
        <v>453.18717900000001</v>
      </c>
      <c r="E7642" s="14">
        <v>318.33396199999959</v>
      </c>
      <c r="F7642" s="1">
        <v>861949</v>
      </c>
      <c r="G7642" s="15">
        <f t="shared" si="238"/>
        <v>0.51858093498599656</v>
      </c>
      <c r="H7642" s="15">
        <f t="shared" si="239"/>
        <v>0.70534163598804256</v>
      </c>
    </row>
    <row r="7643" spans="1:8">
      <c r="A7643" s="1">
        <v>7642</v>
      </c>
      <c r="B7643" s="444">
        <f>유형화!$F$71*hourly1!B7644/hourly1!$B$8763+유형화!$F$72*hourly1!C7644/hourly1!$C$8763+유형화!$F$73*hourly1!D7644/hourly1!$D$8763+유형화!$F$74*hourly1!E7644/hourly1!$E$8763</f>
        <v>346.97754828348013</v>
      </c>
      <c r="C7643" s="442">
        <f>hourly1!$F7644*유형화!$G$71/hourly1!$F$8763+유형화!$G$72*hourly1!$G7644/hourly1!$F$8763+유형화!$G$74*hourly1!I7644/hourly1!$I$8763</f>
        <v>4.8799808539958596</v>
      </c>
      <c r="D7643" s="14">
        <v>504.72232099999991</v>
      </c>
      <c r="E7643" s="14">
        <v>687.10975600000017</v>
      </c>
      <c r="F7643" s="1">
        <v>861826</v>
      </c>
      <c r="G7643" s="15">
        <f t="shared" si="238"/>
        <v>0.57755246675343885</v>
      </c>
      <c r="H7643" s="15">
        <f t="shared" si="239"/>
        <v>0.7523605355484061</v>
      </c>
    </row>
    <row r="7644" spans="1:8">
      <c r="A7644" s="1">
        <v>7643</v>
      </c>
      <c r="B7644" s="444">
        <f>유형화!$F$71*hourly1!B7645/hourly1!$B$8763+유형화!$F$72*hourly1!C7645/hourly1!$C$8763+유형화!$F$73*hourly1!D7645/hourly1!$D$8763+유형화!$F$74*hourly1!E7645/hourly1!$E$8763</f>
        <v>409.81823204792835</v>
      </c>
      <c r="C7644" s="442">
        <f>hourly1!$F7645*유형화!$G$71/hourly1!$F$8763+유형화!$G$72*hourly1!$G7645/hourly1!$F$8763+유형화!$G$74*hourly1!I7645/hourly1!$I$8763</f>
        <v>3.9398913738215682</v>
      </c>
      <c r="D7644" s="14">
        <v>540.56434899999999</v>
      </c>
      <c r="E7644" s="14">
        <v>858.06501700000013</v>
      </c>
      <c r="F7644" s="1">
        <v>839957</v>
      </c>
      <c r="G7644" s="15">
        <f t="shared" si="238"/>
        <v>0.61856640812982167</v>
      </c>
      <c r="H7644" s="15">
        <f t="shared" si="239"/>
        <v>0.78278586046135024</v>
      </c>
    </row>
    <row r="7645" spans="1:8">
      <c r="A7645" s="1">
        <v>7644</v>
      </c>
      <c r="B7645" s="444">
        <f>유형화!$F$71*hourly1!B7646/hourly1!$B$8763+유형화!$F$72*hourly1!C7646/hourly1!$C$8763+유형화!$F$73*hourly1!D7646/hourly1!$D$8763+유형화!$F$74*hourly1!E7646/hourly1!$E$8763</f>
        <v>342.42711526281283</v>
      </c>
      <c r="C7645" s="442">
        <f>hourly1!$F7646*유형화!$G$71/hourly1!$F$8763+유형화!$G$72*hourly1!$G7646/hourly1!$F$8763+유형화!$G$74*hourly1!I7646/hourly1!$I$8763</f>
        <v>3.1154726361868597</v>
      </c>
      <c r="D7645" s="14">
        <v>542.62915600000008</v>
      </c>
      <c r="E7645" s="14">
        <v>978.64995099999896</v>
      </c>
      <c r="F7645" s="1">
        <v>832512</v>
      </c>
      <c r="G7645" s="15">
        <f t="shared" si="238"/>
        <v>0.62092916152233479</v>
      </c>
      <c r="H7645" s="15">
        <f t="shared" si="239"/>
        <v>0.78448578864354046</v>
      </c>
    </row>
    <row r="7646" spans="1:8">
      <c r="A7646" s="1">
        <v>7645</v>
      </c>
      <c r="B7646" s="444">
        <f>유형화!$F$71*hourly1!B7647/hourly1!$B$8763+유형화!$F$72*hourly1!C7647/hourly1!$C$8763+유형화!$F$73*hourly1!D7647/hourly1!$D$8763+유형화!$F$74*hourly1!E7647/hourly1!$E$8763</f>
        <v>199.4003559046657</v>
      </c>
      <c r="C7646" s="442">
        <f>hourly1!$F7647*유형화!$G$71/hourly1!$F$8763+유형화!$G$72*hourly1!$G7647/hourly1!$F$8763+유형화!$G$74*hourly1!I7647/hourly1!$I$8763</f>
        <v>1.6601057894957982</v>
      </c>
      <c r="D7646" s="14">
        <v>532.05094499999984</v>
      </c>
      <c r="E7646" s="14">
        <v>1000.055836</v>
      </c>
      <c r="F7646" s="1">
        <v>848383</v>
      </c>
      <c r="G7646" s="15">
        <f t="shared" si="238"/>
        <v>0.60882454161017419</v>
      </c>
      <c r="H7646" s="15">
        <f t="shared" si="239"/>
        <v>0.775717434209511</v>
      </c>
    </row>
    <row r="7647" spans="1:8">
      <c r="A7647" s="1">
        <v>7646</v>
      </c>
      <c r="B7647" s="444">
        <f>유형화!$F$71*hourly1!B7648/hourly1!$B$8763+유형화!$F$72*hourly1!C7648/hourly1!$C$8763+유형화!$F$73*hourly1!D7648/hourly1!$D$8763+유형화!$F$74*hourly1!E7648/hourly1!$E$8763</f>
        <v>271.09120357210679</v>
      </c>
      <c r="C7647" s="442">
        <f>hourly1!$F7648*유형화!$G$71/hourly1!$F$8763+유형화!$G$72*hourly1!$G7648/hourly1!$F$8763+유형화!$G$74*hourly1!I7648/hourly1!$I$8763</f>
        <v>2.0951513207184833</v>
      </c>
      <c r="D7647" s="14">
        <v>480.48030100000011</v>
      </c>
      <c r="E7647" s="14">
        <v>928.0612560000003</v>
      </c>
      <c r="F7647" s="1">
        <v>808448</v>
      </c>
      <c r="G7647" s="15">
        <f t="shared" si="238"/>
        <v>0.54981238499453033</v>
      </c>
      <c r="H7647" s="15">
        <f t="shared" si="239"/>
        <v>0.73074789314686206</v>
      </c>
    </row>
    <row r="7648" spans="1:8">
      <c r="A7648" s="1">
        <v>7647</v>
      </c>
      <c r="B7648" s="444">
        <f>유형화!$F$71*hourly1!B7649/hourly1!$B$8763+유형화!$F$72*hourly1!C7649/hourly1!$C$8763+유형화!$F$73*hourly1!D7649/hourly1!$D$8763+유형화!$F$74*hourly1!E7649/hourly1!$E$8763</f>
        <v>397.77177799058791</v>
      </c>
      <c r="C7648" s="442">
        <f>hourly1!$F7649*유형화!$G$71/hourly1!$F$8763+유형화!$G$72*hourly1!$G7649/hourly1!$F$8763+유형화!$G$74*hourly1!I7649/hourly1!$I$8763</f>
        <v>2.0342247378227469</v>
      </c>
      <c r="D7648" s="14">
        <v>502.99209499999989</v>
      </c>
      <c r="E7648" s="14">
        <v>780.58947900000089</v>
      </c>
      <c r="F7648" s="1">
        <v>804806</v>
      </c>
      <c r="G7648" s="15">
        <f t="shared" si="238"/>
        <v>0.5755725735472873</v>
      </c>
      <c r="H7648" s="15">
        <f t="shared" si="239"/>
        <v>0.75084648663922937</v>
      </c>
    </row>
    <row r="7649" spans="1:8">
      <c r="A7649" s="1">
        <v>7648</v>
      </c>
      <c r="B7649" s="444">
        <f>유형화!$F$71*hourly1!B7650/hourly1!$B$8763+유형화!$F$72*hourly1!C7650/hourly1!$C$8763+유형화!$F$73*hourly1!D7650/hourly1!$D$8763+유형화!$F$74*hourly1!E7650/hourly1!$E$8763</f>
        <v>333.91314821210284</v>
      </c>
      <c r="C7649" s="442">
        <f>hourly1!$F7650*유형화!$G$71/hourly1!$F$8763+유형화!$G$72*hourly1!$G7650/hourly1!$F$8763+유형화!$G$74*hourly1!I7650/hourly1!$I$8763</f>
        <v>2.1788303391688144</v>
      </c>
      <c r="D7649" s="14">
        <v>504.18853300000001</v>
      </c>
      <c r="E7649" s="14">
        <v>494.19658199999992</v>
      </c>
      <c r="F7649" s="1">
        <v>816998</v>
      </c>
      <c r="G7649" s="15">
        <f t="shared" si="238"/>
        <v>0.57694165450421531</v>
      </c>
      <c r="H7649" s="15">
        <f t="shared" si="239"/>
        <v>0.75189389821654162</v>
      </c>
    </row>
    <row r="7650" spans="1:8">
      <c r="A7650" s="1">
        <v>7649</v>
      </c>
      <c r="B7650" s="444">
        <f>유형화!$F$71*hourly1!B7651/hourly1!$B$8763+유형화!$F$72*hourly1!C7651/hourly1!$C$8763+유형화!$F$73*hourly1!D7651/hourly1!$D$8763+유형화!$F$74*hourly1!E7651/hourly1!$E$8763</f>
        <v>292.39300375873967</v>
      </c>
      <c r="C7650" s="442">
        <f>hourly1!$F7651*유형화!$G$71/hourly1!$F$8763+유형화!$G$72*hourly1!$G7651/hourly1!$F$8763+유형화!$G$74*hourly1!I7651/hourly1!$I$8763</f>
        <v>2.628301090053923</v>
      </c>
      <c r="D7650" s="14">
        <v>508.79659600000008</v>
      </c>
      <c r="E7650" s="14">
        <v>149.42482600000019</v>
      </c>
      <c r="F7650" s="1">
        <v>814690</v>
      </c>
      <c r="G7650" s="15">
        <f t="shared" si="238"/>
        <v>0.58221464926167388</v>
      </c>
      <c r="H7650" s="15">
        <f t="shared" si="239"/>
        <v>0.7559088545111563</v>
      </c>
    </row>
    <row r="7651" spans="1:8">
      <c r="A7651" s="1">
        <v>7650</v>
      </c>
      <c r="B7651" s="444">
        <f>유형화!$F$71*hourly1!B7652/hourly1!$B$8763+유형화!$F$72*hourly1!C7652/hourly1!$C$8763+유형화!$F$73*hourly1!D7652/hourly1!$D$8763+유형화!$F$74*hourly1!E7652/hourly1!$E$8763</f>
        <v>167.33852547491315</v>
      </c>
      <c r="C7651" s="442">
        <f>hourly1!$F7652*유형화!$G$71/hourly1!$F$8763+유형화!$G$72*hourly1!$G7652/hourly1!$F$8763+유형화!$G$74*hourly1!I7652/hourly1!$I$8763</f>
        <v>3.0850206712910713</v>
      </c>
      <c r="D7651" s="14">
        <v>452.92296499999992</v>
      </c>
      <c r="E7651" s="14">
        <v>11.57477999999996</v>
      </c>
      <c r="F7651" s="1">
        <v>811567</v>
      </c>
      <c r="G7651" s="15">
        <f t="shared" si="238"/>
        <v>0.5182785955785606</v>
      </c>
      <c r="H7651" s="15">
        <f t="shared" si="239"/>
        <v>0.70508988484166291</v>
      </c>
    </row>
    <row r="7652" spans="1:8">
      <c r="A7652" s="1">
        <v>7651</v>
      </c>
      <c r="B7652" s="444">
        <f>유형화!$F$71*hourly1!B7653/hourly1!$B$8763+유형화!$F$72*hourly1!C7653/hourly1!$C$8763+유형화!$F$73*hourly1!D7653/hourly1!$D$8763+유형화!$F$74*hourly1!E7653/hourly1!$E$8763</f>
        <v>121.21439205935465</v>
      </c>
      <c r="C7652" s="442">
        <f>hourly1!$F7653*유형화!$G$71/hourly1!$F$8763+유형화!$G$72*hourly1!$G7653/hourly1!$F$8763+유형화!$G$74*hourly1!I7653/hourly1!$I$8763</f>
        <v>2.5652729835765062</v>
      </c>
      <c r="D7652" s="14">
        <v>424.55443900000012</v>
      </c>
      <c r="E7652" s="14">
        <v>17.390775999999999</v>
      </c>
      <c r="F7652" s="1">
        <v>792703</v>
      </c>
      <c r="G7652" s="15">
        <f t="shared" si="238"/>
        <v>0.4858165635111123</v>
      </c>
      <c r="H7652" s="15">
        <f t="shared" si="239"/>
        <v>0.67738032128591996</v>
      </c>
    </row>
    <row r="7653" spans="1:8">
      <c r="A7653" s="1">
        <v>7652</v>
      </c>
      <c r="B7653" s="444">
        <f>유형화!$F$71*hourly1!B7654/hourly1!$B$8763+유형화!$F$72*hourly1!C7654/hourly1!$C$8763+유형화!$F$73*hourly1!D7654/hourly1!$D$8763+유형화!$F$74*hourly1!E7654/hourly1!$E$8763</f>
        <v>129.88569625375854</v>
      </c>
      <c r="C7653" s="442">
        <f>hourly1!$F7654*유형화!$G$71/hourly1!$F$8763+유형화!$G$72*hourly1!$G7654/hourly1!$F$8763+유형화!$G$74*hourly1!I7654/hourly1!$I$8763</f>
        <v>2.4804204854402583</v>
      </c>
      <c r="D7653" s="14">
        <v>419.70859800000011</v>
      </c>
      <c r="E7653" s="14">
        <v>18.57426000000001</v>
      </c>
      <c r="F7653" s="1">
        <v>828312</v>
      </c>
      <c r="G7653" s="15">
        <f t="shared" si="238"/>
        <v>0.4802714799937044</v>
      </c>
      <c r="H7653" s="15">
        <f t="shared" si="239"/>
        <v>0.67250849448555661</v>
      </c>
    </row>
    <row r="7654" spans="1:8">
      <c r="A7654" s="1">
        <v>7653</v>
      </c>
      <c r="B7654" s="444">
        <f>유형화!$F$71*hourly1!B7655/hourly1!$B$8763+유형화!$F$72*hourly1!C7655/hourly1!$C$8763+유형화!$F$73*hourly1!D7655/hourly1!$D$8763+유형화!$F$74*hourly1!E7655/hourly1!$E$8763</f>
        <v>66.835020683240856</v>
      </c>
      <c r="C7654" s="442">
        <f>hourly1!$F7655*유형화!$G$71/hourly1!$F$8763+유형화!$G$72*hourly1!$G7655/hourly1!$F$8763+유형화!$G$74*hourly1!I7655/hourly1!$I$8763</f>
        <v>3.4585938264830802</v>
      </c>
      <c r="D7654" s="14">
        <v>400.57519600000001</v>
      </c>
      <c r="E7654" s="14">
        <v>16.740416</v>
      </c>
      <c r="F7654" s="1">
        <v>796211</v>
      </c>
      <c r="G7654" s="15">
        <f t="shared" si="238"/>
        <v>0.45837717680419826</v>
      </c>
      <c r="H7654" s="15">
        <f t="shared" si="239"/>
        <v>0.65285901553185588</v>
      </c>
    </row>
    <row r="7655" spans="1:8">
      <c r="A7655" s="1">
        <v>7654</v>
      </c>
      <c r="B7655" s="444">
        <f>유형화!$F$71*hourly1!B7656/hourly1!$B$8763+유형화!$F$72*hourly1!C7656/hourly1!$C$8763+유형화!$F$73*hourly1!D7656/hourly1!$D$8763+유형화!$F$74*hourly1!E7656/hourly1!$E$8763</f>
        <v>65.484530333779944</v>
      </c>
      <c r="C7655" s="442">
        <f>hourly1!$F7656*유형화!$G$71/hourly1!$F$8763+유형화!$G$72*hourly1!$G7656/hourly1!$F$8763+유형화!$G$74*hourly1!I7656/hourly1!$I$8763</f>
        <v>0.46045329375823851</v>
      </c>
      <c r="D7655" s="14">
        <v>375.61743199999978</v>
      </c>
      <c r="E7655" s="14">
        <v>10.237708</v>
      </c>
      <c r="F7655" s="1">
        <v>846665</v>
      </c>
      <c r="G7655" s="15">
        <f t="shared" si="238"/>
        <v>0.42981807100857738</v>
      </c>
      <c r="H7655" s="15">
        <f t="shared" si="239"/>
        <v>0.62619188399186865</v>
      </c>
    </row>
    <row r="7656" spans="1:8">
      <c r="A7656" s="1">
        <v>7655</v>
      </c>
      <c r="B7656" s="444">
        <f>유형화!$F$71*hourly1!B7657/hourly1!$B$8763+유형화!$F$72*hourly1!C7657/hourly1!$C$8763+유형화!$F$73*hourly1!D7657/hourly1!$D$8763+유형화!$F$74*hourly1!E7657/hourly1!$E$8763</f>
        <v>64.131893887000672</v>
      </c>
      <c r="C7656" s="442">
        <f>hourly1!$F7657*유형화!$G$71/hourly1!$F$8763+유형화!$G$72*hourly1!$G7657/hourly1!$F$8763+유형화!$G$74*hourly1!I7657/hourly1!$I$8763</f>
        <v>0.35344182250420197</v>
      </c>
      <c r="D7656" s="14">
        <v>368.62565799999999</v>
      </c>
      <c r="E7656" s="14">
        <v>10.168544000000001</v>
      </c>
      <c r="F7656" s="1">
        <v>873041</v>
      </c>
      <c r="G7656" s="15">
        <f t="shared" si="238"/>
        <v>0.4218174018234267</v>
      </c>
      <c r="H7656" s="15">
        <f t="shared" si="239"/>
        <v>0.61850097823836114</v>
      </c>
    </row>
    <row r="7657" spans="1:8">
      <c r="A7657" s="1">
        <v>7656</v>
      </c>
      <c r="B7657" s="444">
        <f>유형화!$F$71*hourly1!B7658/hourly1!$B$8763+유형화!$F$72*hourly1!C7658/hourly1!$C$8763+유형화!$F$73*hourly1!D7658/hourly1!$D$8763+유형화!$F$74*hourly1!E7658/hourly1!$E$8763</f>
        <v>62.471935197747314</v>
      </c>
      <c r="C7657" s="442">
        <f>hourly1!$F7658*유형화!$G$71/hourly1!$F$8763+유형화!$G$72*hourly1!$G7658/hourly1!$F$8763+유형화!$G$74*hourly1!I7658/hourly1!$I$8763</f>
        <v>0.32148758196855132</v>
      </c>
      <c r="D7657" s="14">
        <v>348.66891500000003</v>
      </c>
      <c r="E7657" s="14">
        <v>7.7375200000000017</v>
      </c>
      <c r="F7657" s="1">
        <v>889467</v>
      </c>
      <c r="G7657" s="15">
        <f t="shared" si="238"/>
        <v>0.39898095162408154</v>
      </c>
      <c r="H7657" s="15">
        <f t="shared" si="239"/>
        <v>0.59599252461481955</v>
      </c>
    </row>
    <row r="7658" spans="1:8">
      <c r="A7658" s="1">
        <v>7657</v>
      </c>
      <c r="B7658" s="444">
        <f>유형화!$F$71*hourly1!B7659/hourly1!$B$8763+유형화!$F$72*hourly1!C7659/hourly1!$C$8763+유형화!$F$73*hourly1!D7659/hourly1!$D$8763+유형화!$F$74*hourly1!E7659/hourly1!$E$8763</f>
        <v>62.717080828566871</v>
      </c>
      <c r="C7658" s="442">
        <f>hourly1!$F7659*유형화!$G$71/hourly1!$F$8763+유형화!$G$72*hourly1!$G7659/hourly1!$F$8763+유형화!$G$74*hourly1!I7659/hourly1!$I$8763</f>
        <v>0.26226511550026232</v>
      </c>
      <c r="D7658" s="14">
        <v>319.17180499999989</v>
      </c>
      <c r="E7658" s="14">
        <v>4.2268800000000004</v>
      </c>
      <c r="F7658" s="1">
        <v>870453</v>
      </c>
      <c r="G7658" s="15">
        <f t="shared" si="238"/>
        <v>0.36522748375912928</v>
      </c>
      <c r="H7658" s="15">
        <f t="shared" si="239"/>
        <v>0.56113296505445298</v>
      </c>
    </row>
    <row r="7659" spans="1:8">
      <c r="A7659" s="1">
        <v>7658</v>
      </c>
      <c r="B7659" s="444">
        <f>유형화!$F$71*hourly1!B7660/hourly1!$B$8763+유형화!$F$72*hourly1!C7660/hourly1!$C$8763+유형화!$F$73*hourly1!D7660/hourly1!$D$8763+유형화!$F$74*hourly1!E7660/hourly1!$E$8763</f>
        <v>62.650046847623734</v>
      </c>
      <c r="C7659" s="442">
        <f>hourly1!$F7660*유형화!$G$71/hourly1!$F$8763+유형화!$G$72*hourly1!$G7660/hourly1!$F$8763+유형화!$G$74*hourly1!I7660/hourly1!$I$8763</f>
        <v>0.26666299565640289</v>
      </c>
      <c r="D7659" s="14">
        <v>335.31154199999992</v>
      </c>
      <c r="E7659" s="14">
        <v>0.16439999999999999</v>
      </c>
      <c r="F7659" s="1">
        <v>763835</v>
      </c>
      <c r="G7659" s="15">
        <f t="shared" si="238"/>
        <v>0.38369614371185956</v>
      </c>
      <c r="H7659" s="15">
        <f t="shared" si="239"/>
        <v>0.58044940861066863</v>
      </c>
    </row>
    <row r="7660" spans="1:8">
      <c r="A7660" s="1">
        <v>7659</v>
      </c>
      <c r="B7660" s="444">
        <f>유형화!$F$71*hourly1!B7661/hourly1!$B$8763+유형화!$F$72*hourly1!C7661/hourly1!$C$8763+유형화!$F$73*hourly1!D7661/hourly1!$D$8763+유형화!$F$74*hourly1!E7661/hourly1!$E$8763</f>
        <v>62.862239965669744</v>
      </c>
      <c r="C7660" s="442">
        <f>hourly1!$F7661*유형화!$G$71/hourly1!$F$8763+유형화!$G$72*hourly1!$G7661/hourly1!$F$8763+유형화!$G$74*hourly1!I7661/hourly1!$I$8763</f>
        <v>0.25018612183578787</v>
      </c>
      <c r="D7660" s="14">
        <v>381.96419400000002</v>
      </c>
      <c r="E7660" s="14">
        <v>0</v>
      </c>
      <c r="F7660" s="1">
        <v>629705</v>
      </c>
      <c r="G7660" s="15">
        <f t="shared" si="238"/>
        <v>0.43708065460451301</v>
      </c>
      <c r="H7660" s="15">
        <f t="shared" si="239"/>
        <v>0.6330883910812205</v>
      </c>
    </row>
    <row r="7661" spans="1:8">
      <c r="A7661" s="1">
        <v>7660</v>
      </c>
      <c r="B7661" s="444">
        <f>유형화!$F$71*hourly1!B7662/hourly1!$B$8763+유형화!$F$72*hourly1!C7662/hourly1!$C$8763+유형화!$F$73*hourly1!D7662/hourly1!$D$8763+유형화!$F$74*hourly1!E7662/hourly1!$E$8763</f>
        <v>62.942659101484011</v>
      </c>
      <c r="C7661" s="442">
        <f>hourly1!$F7662*유형화!$G$71/hourly1!$F$8763+유형화!$G$72*hourly1!$G7662/hourly1!$F$8763+유형화!$G$74*hourly1!I7662/hourly1!$I$8763</f>
        <v>0.2407801944595431</v>
      </c>
      <c r="D7661" s="14">
        <v>393.835804</v>
      </c>
      <c r="E7661" s="14">
        <v>0</v>
      </c>
      <c r="F7661" s="1">
        <v>511633</v>
      </c>
      <c r="G7661" s="15">
        <f t="shared" si="238"/>
        <v>0.45066530769901081</v>
      </c>
      <c r="H7661" s="15">
        <f t="shared" si="239"/>
        <v>0.6457763522732004</v>
      </c>
    </row>
    <row r="7662" spans="1:8">
      <c r="A7662" s="1">
        <v>7661</v>
      </c>
      <c r="B7662" s="444">
        <f>유형화!$F$71*hourly1!B7663/hourly1!$B$8763+유형화!$F$72*hourly1!C7663/hourly1!$C$8763+유형화!$F$73*hourly1!D7663/hourly1!$D$8763+유형화!$F$74*hourly1!E7663/hourly1!$E$8763</f>
        <v>63.03768612660793</v>
      </c>
      <c r="C7662" s="442">
        <f>hourly1!$F7663*유형화!$G$71/hourly1!$F$8763+유형화!$G$72*hourly1!$G7663/hourly1!$F$8763+유형화!$G$74*hourly1!I7663/hourly1!$I$8763</f>
        <v>0.24888568698351823</v>
      </c>
      <c r="D7662" s="14">
        <v>402.27784500000013</v>
      </c>
      <c r="E7662" s="14">
        <v>0</v>
      </c>
      <c r="F7662" s="1">
        <v>564898</v>
      </c>
      <c r="G7662" s="15">
        <f t="shared" si="238"/>
        <v>0.46032551371946884</v>
      </c>
      <c r="H7662" s="15">
        <f t="shared" si="239"/>
        <v>0.65463486880853039</v>
      </c>
    </row>
    <row r="7663" spans="1:8">
      <c r="A7663" s="1">
        <v>7662</v>
      </c>
      <c r="B7663" s="444">
        <f>유형화!$F$71*hourly1!B7664/hourly1!$B$8763+유형화!$F$72*hourly1!C7664/hourly1!$C$8763+유형화!$F$73*hourly1!D7664/hourly1!$D$8763+유형화!$F$74*hourly1!E7664/hourly1!$E$8763</f>
        <v>64.897610589522188</v>
      </c>
      <c r="C7663" s="442">
        <f>hourly1!$F7664*유형화!$G$71/hourly1!$F$8763+유형화!$G$72*hourly1!$G7664/hourly1!$F$8763+유형화!$G$74*hourly1!I7664/hourly1!$I$8763</f>
        <v>0.30563464634355186</v>
      </c>
      <c r="D7663" s="14">
        <v>371.52594799999991</v>
      </c>
      <c r="E7663" s="14">
        <v>0</v>
      </c>
      <c r="F7663" s="1">
        <v>875442</v>
      </c>
      <c r="G7663" s="15">
        <f t="shared" si="238"/>
        <v>0.42513619628546179</v>
      </c>
      <c r="H7663" s="15">
        <f t="shared" si="239"/>
        <v>0.62170329179087536</v>
      </c>
    </row>
    <row r="7664" spans="1:8">
      <c r="A7664" s="1">
        <v>7663</v>
      </c>
      <c r="B7664" s="444">
        <f>유형화!$F$71*hourly1!B7665/hourly1!$B$8763+유형화!$F$72*hourly1!C7665/hourly1!$C$8763+유형화!$F$73*hourly1!D7665/hourly1!$D$8763+유형화!$F$74*hourly1!E7665/hourly1!$E$8763</f>
        <v>76.501006285538026</v>
      </c>
      <c r="C7664" s="442">
        <f>hourly1!$F7665*유형화!$G$71/hourly1!$F$8763+유형화!$G$72*hourly1!$G7665/hourly1!$F$8763+유형화!$G$74*hourly1!I7665/hourly1!$I$8763</f>
        <v>6.3203810881328</v>
      </c>
      <c r="D7664" s="14">
        <v>300.96416499999998</v>
      </c>
      <c r="E7664" s="14">
        <v>0.138297</v>
      </c>
      <c r="F7664" s="1">
        <v>918659</v>
      </c>
      <c r="G7664" s="15">
        <f t="shared" si="238"/>
        <v>0.34439252766896949</v>
      </c>
      <c r="H7664" s="15">
        <f t="shared" si="239"/>
        <v>0.53860489383770183</v>
      </c>
    </row>
    <row r="7665" spans="1:8">
      <c r="A7665" s="1">
        <v>7664</v>
      </c>
      <c r="B7665" s="444">
        <f>유형화!$F$71*hourly1!B7666/hourly1!$B$8763+유형화!$F$72*hourly1!C7666/hourly1!$C$8763+유형화!$F$73*hourly1!D7666/hourly1!$D$8763+유형화!$F$74*hourly1!E7666/hourly1!$E$8763</f>
        <v>115.94034592605617</v>
      </c>
      <c r="C7665" s="442">
        <f>hourly1!$F7666*유형화!$G$71/hourly1!$F$8763+유형화!$G$72*hourly1!$G7666/hourly1!$F$8763+유형화!$G$74*hourly1!I7666/hourly1!$I$8763</f>
        <v>6.6922508602712414</v>
      </c>
      <c r="D7665" s="14">
        <v>247.04189600000001</v>
      </c>
      <c r="E7665" s="14">
        <v>36.911688000000026</v>
      </c>
      <c r="F7665" s="1">
        <v>880490</v>
      </c>
      <c r="G7665" s="15">
        <f t="shared" si="238"/>
        <v>0.28268941255373276</v>
      </c>
      <c r="H7665" s="15">
        <f t="shared" si="239"/>
        <v>0.4668854410467953</v>
      </c>
    </row>
    <row r="7666" spans="1:8">
      <c r="A7666" s="1">
        <v>7665</v>
      </c>
      <c r="B7666" s="444">
        <f>유형화!$F$71*hourly1!B7667/hourly1!$B$8763+유형화!$F$72*hourly1!C7667/hourly1!$C$8763+유형화!$F$73*hourly1!D7667/hourly1!$D$8763+유형화!$F$74*hourly1!E7667/hourly1!$E$8763</f>
        <v>115.51447254634022</v>
      </c>
      <c r="C7666" s="442">
        <f>hourly1!$F7667*유형화!$G$71/hourly1!$F$8763+유형화!$G$72*hourly1!$G7667/hourly1!$F$8763+유형화!$G$74*hourly1!I7667/hourly1!$I$8763</f>
        <v>5.8358717706519325</v>
      </c>
      <c r="D7666" s="14">
        <v>184.49535299999999</v>
      </c>
      <c r="E7666" s="14">
        <v>363.9163470000002</v>
      </c>
      <c r="F7666" s="1">
        <v>858916</v>
      </c>
      <c r="G7666" s="15">
        <f t="shared" si="238"/>
        <v>0.21111756266015524</v>
      </c>
      <c r="H7666" s="15">
        <f t="shared" si="239"/>
        <v>0.37292368097371553</v>
      </c>
    </row>
    <row r="7667" spans="1:8">
      <c r="A7667" s="1">
        <v>7666</v>
      </c>
      <c r="B7667" s="444">
        <f>유형화!$F$71*hourly1!B7668/hourly1!$B$8763+유형화!$F$72*hourly1!C7668/hourly1!$C$8763+유형화!$F$73*hourly1!D7668/hourly1!$D$8763+유형화!$F$74*hourly1!E7668/hourly1!$E$8763</f>
        <v>117.27157638396486</v>
      </c>
      <c r="C7667" s="442">
        <f>hourly1!$F7668*유형화!$G$71/hourly1!$F$8763+유형화!$G$72*hourly1!$G7668/hourly1!$F$8763+유형화!$G$74*hourly1!I7668/hourly1!$I$8763</f>
        <v>4.6419441543542357</v>
      </c>
      <c r="D7667" s="14">
        <v>176.60928200000001</v>
      </c>
      <c r="E7667" s="14">
        <v>829.78742300000067</v>
      </c>
      <c r="F7667" s="1">
        <v>842834</v>
      </c>
      <c r="G7667" s="15">
        <f t="shared" si="238"/>
        <v>0.20209355169503934</v>
      </c>
      <c r="H7667" s="15">
        <f t="shared" si="239"/>
        <v>0.36014083267349339</v>
      </c>
    </row>
    <row r="7668" spans="1:8">
      <c r="A7668" s="1">
        <v>7667</v>
      </c>
      <c r="B7668" s="444">
        <f>유형화!$F$71*hourly1!B7669/hourly1!$B$8763+유형화!$F$72*hourly1!C7669/hourly1!$C$8763+유형화!$F$73*hourly1!D7669/hourly1!$D$8763+유형화!$F$74*hourly1!E7669/hourly1!$E$8763</f>
        <v>118.6269110255564</v>
      </c>
      <c r="C7668" s="442">
        <f>hourly1!$F7669*유형화!$G$71/hourly1!$F$8763+유형화!$G$72*hourly1!$G7669/hourly1!$F$8763+유형화!$G$74*hourly1!I7669/hourly1!$I$8763</f>
        <v>3.5539348748069717</v>
      </c>
      <c r="D7668" s="14">
        <v>149.67020500000001</v>
      </c>
      <c r="E7668" s="14">
        <v>1092.8028010000021</v>
      </c>
      <c r="F7668" s="1">
        <v>822871</v>
      </c>
      <c r="G7668" s="15">
        <f t="shared" si="238"/>
        <v>0.17126723447850625</v>
      </c>
      <c r="H7668" s="15">
        <f t="shared" si="239"/>
        <v>0.31471551864328629</v>
      </c>
    </row>
    <row r="7669" spans="1:8">
      <c r="A7669" s="1">
        <v>7668</v>
      </c>
      <c r="B7669" s="444">
        <f>유형화!$F$71*hourly1!B7670/hourly1!$B$8763+유형화!$F$72*hourly1!C7670/hourly1!$C$8763+유형화!$F$73*hourly1!D7670/hourly1!$D$8763+유형화!$F$74*hourly1!E7670/hourly1!$E$8763</f>
        <v>116.480059868</v>
      </c>
      <c r="C7669" s="442">
        <f>hourly1!$F7670*유형화!$G$71/hourly1!$F$8763+유형화!$G$72*hourly1!$G7670/hourly1!$F$8763+유형화!$G$74*hourly1!I7670/hourly1!$I$8763</f>
        <v>2.7413823709270209</v>
      </c>
      <c r="D7669" s="14">
        <v>117.246655</v>
      </c>
      <c r="E7669" s="14">
        <v>1227.8627240000001</v>
      </c>
      <c r="F7669" s="1">
        <v>808537</v>
      </c>
      <c r="G7669" s="15">
        <f t="shared" si="238"/>
        <v>0.13416504877310437</v>
      </c>
      <c r="H7669" s="15">
        <f t="shared" si="239"/>
        <v>0.25614244219095172</v>
      </c>
    </row>
    <row r="7670" spans="1:8">
      <c r="A7670" s="1">
        <v>7669</v>
      </c>
      <c r="B7670" s="444">
        <f>유형화!$F$71*hourly1!B7671/hourly1!$B$8763+유형화!$F$72*hourly1!C7671/hourly1!$C$8763+유형화!$F$73*hourly1!D7671/hourly1!$D$8763+유형화!$F$74*hourly1!E7671/hourly1!$E$8763</f>
        <v>122.11349060568644</v>
      </c>
      <c r="C7670" s="442">
        <f>hourly1!$F7671*유형화!$G$71/hourly1!$F$8763+유형화!$G$72*hourly1!$G7671/hourly1!$F$8763+유형화!$G$74*hourly1!I7671/hourly1!$I$8763</f>
        <v>1.0758986939578832</v>
      </c>
      <c r="D7670" s="14">
        <v>57.732109999999999</v>
      </c>
      <c r="E7670" s="14">
        <v>1252.782726000002</v>
      </c>
      <c r="F7670" s="1">
        <v>820939</v>
      </c>
      <c r="G7670" s="15">
        <f t="shared" si="238"/>
        <v>6.6062706470595908E-2</v>
      </c>
      <c r="H7670" s="15">
        <f t="shared" si="239"/>
        <v>0.1358380045518916</v>
      </c>
    </row>
    <row r="7671" spans="1:8">
      <c r="A7671" s="1">
        <v>7670</v>
      </c>
      <c r="B7671" s="444">
        <f>유형화!$F$71*hourly1!B7672/hourly1!$B$8763+유형화!$F$72*hourly1!C7672/hourly1!$C$8763+유형화!$F$73*hourly1!D7672/hourly1!$D$8763+유형화!$F$74*hourly1!E7672/hourly1!$E$8763</f>
        <v>110.04608783781877</v>
      </c>
      <c r="C7671" s="442">
        <f>hourly1!$F7672*유형화!$G$71/hourly1!$F$8763+유형화!$G$72*hourly1!$G7672/hourly1!$F$8763+유형화!$G$74*hourly1!I7672/hourly1!$I$8763</f>
        <v>1.4769153514386439</v>
      </c>
      <c r="D7671" s="14">
        <v>64.761184999999983</v>
      </c>
      <c r="E7671" s="14">
        <v>1166.924897000001</v>
      </c>
      <c r="F7671" s="1">
        <v>797899</v>
      </c>
      <c r="G7671" s="15">
        <f t="shared" si="238"/>
        <v>7.4106059095067844E-2</v>
      </c>
      <c r="H7671" s="15">
        <f t="shared" si="239"/>
        <v>0.15100316018520676</v>
      </c>
    </row>
    <row r="7672" spans="1:8">
      <c r="A7672" s="1">
        <v>7671</v>
      </c>
      <c r="B7672" s="444">
        <f>유형화!$F$71*hourly1!B7673/hourly1!$B$8763+유형화!$F$72*hourly1!C7673/hourly1!$C$8763+유형화!$F$73*hourly1!D7673/hourly1!$D$8763+유형화!$F$74*hourly1!E7673/hourly1!$E$8763</f>
        <v>110.92457994620779</v>
      </c>
      <c r="C7672" s="442">
        <f>hourly1!$F7673*유형화!$G$71/hourly1!$F$8763+유형화!$G$72*hourly1!$G7673/hourly1!$F$8763+유형화!$G$74*hourly1!I7673/hourly1!$I$8763</f>
        <v>1.477898153917063</v>
      </c>
      <c r="D7672" s="14">
        <v>68.502187000000021</v>
      </c>
      <c r="E7672" s="14">
        <v>969.80891200000121</v>
      </c>
      <c r="F7672" s="1">
        <v>828544</v>
      </c>
      <c r="G7672" s="15">
        <f t="shared" si="238"/>
        <v>7.8386878158010709E-2</v>
      </c>
      <c r="H7672" s="15">
        <f t="shared" si="239"/>
        <v>0.15896338700287191</v>
      </c>
    </row>
    <row r="7673" spans="1:8">
      <c r="A7673" s="1">
        <v>7672</v>
      </c>
      <c r="B7673" s="444">
        <f>유형화!$F$71*hourly1!B7674/hourly1!$B$8763+유형화!$F$72*hourly1!C7674/hourly1!$C$8763+유형화!$F$73*hourly1!D7674/hourly1!$D$8763+유형화!$F$74*hourly1!E7674/hourly1!$E$8763</f>
        <v>109.54900730976927</v>
      </c>
      <c r="C7673" s="442">
        <f>hourly1!$F7674*유형화!$G$71/hourly1!$F$8763+유형화!$G$72*hourly1!$G7674/hourly1!$F$8763+유형화!$G$74*hourly1!I7674/hourly1!$I$8763</f>
        <v>1.6528424546382325</v>
      </c>
      <c r="D7673" s="14">
        <v>58.33112400000001</v>
      </c>
      <c r="E7673" s="14">
        <v>622.2405599999995</v>
      </c>
      <c r="F7673" s="1">
        <v>852096</v>
      </c>
      <c r="G7673" s="15">
        <f t="shared" si="238"/>
        <v>6.6748156665535574E-2</v>
      </c>
      <c r="H7673" s="15">
        <f t="shared" si="239"/>
        <v>0.13714111658084857</v>
      </c>
    </row>
    <row r="7674" spans="1:8">
      <c r="A7674" s="1">
        <v>7673</v>
      </c>
      <c r="B7674" s="444">
        <f>유형화!$F$71*hourly1!B7675/hourly1!$B$8763+유형화!$F$72*hourly1!C7675/hourly1!$C$8763+유형화!$F$73*hourly1!D7675/hourly1!$D$8763+유형화!$F$74*hourly1!E7675/hourly1!$E$8763</f>
        <v>108.98695343931418</v>
      </c>
      <c r="C7674" s="442">
        <f>hourly1!$F7675*유형화!$G$71/hourly1!$F$8763+유형화!$G$72*hourly1!$G7675/hourly1!$F$8763+유형화!$G$74*hourly1!I7675/hourly1!$I$8763</f>
        <v>2.2367337919799946</v>
      </c>
      <c r="D7674" s="14">
        <v>74.590074000000001</v>
      </c>
      <c r="E7674" s="14">
        <v>180.11716400000029</v>
      </c>
      <c r="F7674" s="1">
        <v>868381</v>
      </c>
      <c r="G7674" s="15">
        <f t="shared" si="238"/>
        <v>8.5353231750615516E-2</v>
      </c>
      <c r="H7674" s="15">
        <f t="shared" si="239"/>
        <v>0.17175614172757678</v>
      </c>
    </row>
    <row r="7675" spans="1:8">
      <c r="A7675" s="1">
        <v>7674</v>
      </c>
      <c r="B7675" s="444">
        <f>유형화!$F$71*hourly1!B7676/hourly1!$B$8763+유형화!$F$72*hourly1!C7676/hourly1!$C$8763+유형화!$F$73*hourly1!D7676/hourly1!$D$8763+유형화!$F$74*hourly1!E7676/hourly1!$E$8763</f>
        <v>109.24191812099353</v>
      </c>
      <c r="C7675" s="442">
        <f>hourly1!$F7676*유형화!$G$71/hourly1!$F$8763+유형화!$G$72*hourly1!$G7676/hourly1!$F$8763+유형화!$G$74*hourly1!I7676/hourly1!$I$8763</f>
        <v>2.7400908995332238</v>
      </c>
      <c r="D7675" s="14">
        <v>110.599047</v>
      </c>
      <c r="E7675" s="14">
        <v>11.510474999999991</v>
      </c>
      <c r="F7675" s="1">
        <v>807749</v>
      </c>
      <c r="G7675" s="15">
        <f t="shared" si="238"/>
        <v>0.1265582078654087</v>
      </c>
      <c r="H7675" s="15">
        <f t="shared" si="239"/>
        <v>0.24356524137684671</v>
      </c>
    </row>
    <row r="7676" spans="1:8">
      <c r="A7676" s="1">
        <v>7675</v>
      </c>
      <c r="B7676" s="444">
        <f>유형화!$F$71*hourly1!B7677/hourly1!$B$8763+유형화!$F$72*hourly1!C7677/hourly1!$C$8763+유형화!$F$73*hourly1!D7677/hourly1!$D$8763+유형화!$F$74*hourly1!E7677/hourly1!$E$8763</f>
        <v>120.65587293742388</v>
      </c>
      <c r="C7676" s="442">
        <f>hourly1!$F7677*유형화!$G$71/hourly1!$F$8763+유형화!$G$72*hourly1!$G7677/hourly1!$F$8763+유형화!$G$74*hourly1!I7677/hourly1!$I$8763</f>
        <v>2.3586959860208703</v>
      </c>
      <c r="D7676" s="14">
        <v>125.81997</v>
      </c>
      <c r="E7676" s="14">
        <v>16.729123999999992</v>
      </c>
      <c r="F7676" s="1">
        <v>848514</v>
      </c>
      <c r="G7676" s="15">
        <f t="shared" si="238"/>
        <v>0.14397547129750121</v>
      </c>
      <c r="H7676" s="15">
        <f t="shared" si="239"/>
        <v>0.27206942881338686</v>
      </c>
    </row>
    <row r="7677" spans="1:8">
      <c r="A7677" s="1">
        <v>7676</v>
      </c>
      <c r="B7677" s="444">
        <f>유형화!$F$71*hourly1!B7678/hourly1!$B$8763+유형화!$F$72*hourly1!C7678/hourly1!$C$8763+유형화!$F$73*hourly1!D7678/hourly1!$D$8763+유형화!$F$74*hourly1!E7678/hourly1!$E$8763</f>
        <v>129.61122303084596</v>
      </c>
      <c r="C7677" s="442">
        <f>hourly1!$F7678*유형화!$G$71/hourly1!$F$8763+유형화!$G$72*hourly1!$G7678/hourly1!$F$8763+유형화!$G$74*hourly1!I7678/hourly1!$I$8763</f>
        <v>2.3483941202273879</v>
      </c>
      <c r="D7677" s="14">
        <v>124.60083899999999</v>
      </c>
      <c r="E7677" s="14">
        <v>20.167012</v>
      </c>
      <c r="F7677" s="1">
        <v>787191</v>
      </c>
      <c r="G7677" s="15">
        <f t="shared" si="238"/>
        <v>0.14258042279845615</v>
      </c>
      <c r="H7677" s="15">
        <f t="shared" si="239"/>
        <v>0.26982443866270955</v>
      </c>
    </row>
    <row r="7678" spans="1:8">
      <c r="A7678" s="1">
        <v>7677</v>
      </c>
      <c r="B7678" s="444">
        <f>유형화!$F$71*hourly1!B7679/hourly1!$B$8763+유형화!$F$72*hourly1!C7679/hourly1!$C$8763+유형화!$F$73*hourly1!D7679/hourly1!$D$8763+유형화!$F$74*hourly1!E7679/hourly1!$E$8763</f>
        <v>66.957878442664338</v>
      </c>
      <c r="C7678" s="442">
        <f>hourly1!$F7679*유형화!$G$71/hourly1!$F$8763+유형화!$G$72*hourly1!$G7679/hourly1!$F$8763+유형화!$G$74*hourly1!I7679/hourly1!$I$8763</f>
        <v>3.4376853373080758</v>
      </c>
      <c r="D7678" s="14">
        <v>150.77410800000001</v>
      </c>
      <c r="E7678" s="14">
        <v>18.087803999999991</v>
      </c>
      <c r="F7678" s="1">
        <v>803162</v>
      </c>
      <c r="G7678" s="15">
        <f t="shared" si="238"/>
        <v>0.17253042787055464</v>
      </c>
      <c r="H7678" s="15">
        <f t="shared" si="239"/>
        <v>0.3166324917122193</v>
      </c>
    </row>
    <row r="7679" spans="1:8">
      <c r="A7679" s="1">
        <v>7678</v>
      </c>
      <c r="B7679" s="444">
        <f>유형화!$F$71*hourly1!B7680/hourly1!$B$8763+유형화!$F$72*hourly1!C7680/hourly1!$C$8763+유형화!$F$73*hourly1!D7680/hourly1!$D$8763+유형화!$F$74*hourly1!E7680/hourly1!$E$8763</f>
        <v>65.742887988930661</v>
      </c>
      <c r="C7679" s="442">
        <f>hourly1!$F7680*유형화!$G$71/hourly1!$F$8763+유형화!$G$72*hourly1!$G7680/hourly1!$F$8763+유형화!$G$74*hourly1!I7680/hourly1!$I$8763</f>
        <v>0.41677672371930058</v>
      </c>
      <c r="D7679" s="14">
        <v>144.39367300000001</v>
      </c>
      <c r="E7679" s="14">
        <v>12.850099999999999</v>
      </c>
      <c r="F7679" s="1">
        <v>852365</v>
      </c>
      <c r="G7679" s="15">
        <f t="shared" si="238"/>
        <v>0.16522931234646038</v>
      </c>
      <c r="H7679" s="15">
        <f t="shared" si="239"/>
        <v>0.30548457528402995</v>
      </c>
    </row>
    <row r="7680" spans="1:8">
      <c r="A7680" s="1">
        <v>7679</v>
      </c>
      <c r="B7680" s="444">
        <f>유형화!$F$71*hourly1!B7681/hourly1!$B$8763+유형화!$F$72*hourly1!C7681/hourly1!$C$8763+유형화!$F$73*hourly1!D7681/hourly1!$D$8763+유형화!$F$74*hourly1!E7681/hourly1!$E$8763</f>
        <v>64.518577341128818</v>
      </c>
      <c r="C7680" s="442">
        <f>hourly1!$F7681*유형화!$G$71/hourly1!$F$8763+유형화!$G$72*hourly1!$G7681/hourly1!$F$8763+유형화!$G$74*hourly1!I7681/hourly1!$I$8763</f>
        <v>0.38015594373131778</v>
      </c>
      <c r="D7680" s="14">
        <v>168.58039500000001</v>
      </c>
      <c r="E7680" s="14">
        <v>11.513292</v>
      </c>
      <c r="F7680" s="1">
        <v>806688</v>
      </c>
      <c r="G7680" s="15">
        <f t="shared" si="238"/>
        <v>0.19290611674477365</v>
      </c>
      <c r="H7680" s="15">
        <f t="shared" si="239"/>
        <v>0.34689207730173471</v>
      </c>
    </row>
    <row r="7681" spans="1:8">
      <c r="A7681" s="1">
        <v>7680</v>
      </c>
      <c r="B7681" s="444">
        <f>유형화!$F$71*hourly1!B7682/hourly1!$B$8763+유형화!$F$72*hourly1!C7682/hourly1!$C$8763+유형화!$F$73*hourly1!D7682/hourly1!$D$8763+유형화!$F$74*hourly1!E7682/hourly1!$E$8763</f>
        <v>63.026392965761396</v>
      </c>
      <c r="C7681" s="442">
        <f>hourly1!$F7682*유형화!$G$71/hourly1!$F$8763+유형화!$G$72*hourly1!$G7682/hourly1!$F$8763+유형화!$G$74*hourly1!I7682/hourly1!$I$8763</f>
        <v>0.31618422953479719</v>
      </c>
      <c r="D7681" s="14">
        <v>149.276252</v>
      </c>
      <c r="E7681" s="14">
        <v>7.1960559999999996</v>
      </c>
      <c r="F7681" s="1">
        <v>913170</v>
      </c>
      <c r="G7681" s="15">
        <f t="shared" si="238"/>
        <v>0.17081643506372285</v>
      </c>
      <c r="H7681" s="15">
        <f t="shared" si="239"/>
        <v>0.3140302174046295</v>
      </c>
    </row>
    <row r="7682" spans="1:8">
      <c r="A7682" s="1">
        <v>7681</v>
      </c>
      <c r="B7682" s="444">
        <f>유형화!$F$71*hourly1!B7683/hourly1!$B$8763+유형화!$F$72*hourly1!C7683/hourly1!$C$8763+유형화!$F$73*hourly1!D7683/hourly1!$D$8763+유형화!$F$74*hourly1!E7683/hourly1!$E$8763</f>
        <v>63.431835835272096</v>
      </c>
      <c r="C7682" s="442">
        <f>hourly1!$F7683*유형화!$G$71/hourly1!$F$8763+유형화!$G$72*hourly1!$G7683/hourly1!$F$8763+유형화!$G$74*hourly1!I7683/hourly1!$I$8763</f>
        <v>0.27639413360319776</v>
      </c>
      <c r="D7682" s="14">
        <v>140.63933900000001</v>
      </c>
      <c r="E7682" s="14">
        <v>4.8871200000000004</v>
      </c>
      <c r="F7682" s="1">
        <v>843292</v>
      </c>
      <c r="G7682" s="15">
        <f t="shared" ref="G7682:G7745" si="240">D7682/$I$1</f>
        <v>0.16093323750986463</v>
      </c>
      <c r="H7682" s="15">
        <f t="shared" ref="H7682:H7745" si="241">G7682/(1-$H$1*(1-G7682))</f>
        <v>0.2988472955048827</v>
      </c>
    </row>
    <row r="7683" spans="1:8">
      <c r="A7683" s="1">
        <v>7682</v>
      </c>
      <c r="B7683" s="444">
        <f>유형화!$F$71*hourly1!B7684/hourly1!$B$8763+유형화!$F$72*hourly1!C7684/hourly1!$C$8763+유형화!$F$73*hourly1!D7684/hourly1!$D$8763+유형화!$F$74*hourly1!E7684/hourly1!$E$8763</f>
        <v>63.589655143110008</v>
      </c>
      <c r="C7683" s="442">
        <f>hourly1!$F7684*유형화!$G$71/hourly1!$F$8763+유형화!$G$72*hourly1!$G7684/hourly1!$F$8763+유형화!$G$74*hourly1!I7684/hourly1!$I$8763</f>
        <v>0.26543304618211511</v>
      </c>
      <c r="D7683" s="14">
        <v>129.172616</v>
      </c>
      <c r="E7683" s="14">
        <v>4.1023200000000006</v>
      </c>
      <c r="F7683" s="1">
        <v>754091</v>
      </c>
      <c r="G7683" s="15">
        <f t="shared" si="240"/>
        <v>0.14781189557850907</v>
      </c>
      <c r="H7683" s="15">
        <f t="shared" si="241"/>
        <v>0.27820978255197426</v>
      </c>
    </row>
    <row r="7684" spans="1:8">
      <c r="A7684" s="1">
        <v>7683</v>
      </c>
      <c r="B7684" s="444">
        <f>유형화!$F$71*hourly1!B7685/hourly1!$B$8763+유형화!$F$72*hourly1!C7685/hourly1!$C$8763+유형화!$F$73*hourly1!D7685/hourly1!$D$8763+유형화!$F$74*hourly1!E7685/hourly1!$E$8763</f>
        <v>63.972526118472636</v>
      </c>
      <c r="C7684" s="442">
        <f>hourly1!$F7685*유형화!$G$71/hourly1!$F$8763+유형화!$G$72*hourly1!$G7685/hourly1!$F$8763+유형화!$G$74*hourly1!I7685/hourly1!$I$8763</f>
        <v>0.30913406201688493</v>
      </c>
      <c r="D7684" s="14">
        <v>126.781239</v>
      </c>
      <c r="E7684" s="14">
        <v>6.8879999999999997E-2</v>
      </c>
      <c r="F7684" s="1">
        <v>629116</v>
      </c>
      <c r="G7684" s="15">
        <f t="shared" si="240"/>
        <v>0.1450754489665364</v>
      </c>
      <c r="H7684" s="15">
        <f t="shared" si="241"/>
        <v>0.27383498943786955</v>
      </c>
    </row>
    <row r="7685" spans="1:8">
      <c r="A7685" s="1">
        <v>7684</v>
      </c>
      <c r="B7685" s="444">
        <f>유형화!$F$71*hourly1!B7686/hourly1!$B$8763+유형화!$F$72*hourly1!C7686/hourly1!$C$8763+유형화!$F$73*hourly1!D7686/hourly1!$D$8763+유형화!$F$74*hourly1!E7686/hourly1!$E$8763</f>
        <v>64.161992246261832</v>
      </c>
      <c r="C7685" s="442">
        <f>hourly1!$F7686*유형화!$G$71/hourly1!$F$8763+유형화!$G$72*hourly1!$G7686/hourly1!$F$8763+유형화!$G$74*hourly1!I7686/hourly1!$I$8763</f>
        <v>0.58880097412835108</v>
      </c>
      <c r="D7685" s="14">
        <v>155.99482800000001</v>
      </c>
      <c r="E7685" s="14">
        <v>3.0599999999999999E-2</v>
      </c>
      <c r="F7685" s="1">
        <v>515270</v>
      </c>
      <c r="G7685" s="15">
        <f t="shared" si="240"/>
        <v>0.17850448447311376</v>
      </c>
      <c r="H7685" s="15">
        <f t="shared" si="241"/>
        <v>0.32563265620125564</v>
      </c>
    </row>
    <row r="7686" spans="1:8">
      <c r="A7686" s="1">
        <v>7685</v>
      </c>
      <c r="B7686" s="444">
        <f>유형화!$F$71*hourly1!B7687/hourly1!$B$8763+유형화!$F$72*hourly1!C7687/hourly1!$C$8763+유형화!$F$73*hourly1!D7687/hourly1!$D$8763+유형화!$F$74*hourly1!E7687/hourly1!$E$8763</f>
        <v>64.300980000992112</v>
      </c>
      <c r="C7686" s="442">
        <f>hourly1!$F7687*유형화!$G$71/hourly1!$F$8763+유형화!$G$72*hourly1!$G7687/hourly1!$F$8763+유형화!$G$74*hourly1!I7687/hourly1!$I$8763</f>
        <v>1.075870581292669</v>
      </c>
      <c r="D7686" s="14">
        <v>175.168533</v>
      </c>
      <c r="E7686" s="14">
        <v>0</v>
      </c>
      <c r="F7686" s="1">
        <v>565499</v>
      </c>
      <c r="G7686" s="15">
        <f t="shared" si="240"/>
        <v>0.20044490628289685</v>
      </c>
      <c r="H7686" s="15">
        <f t="shared" si="241"/>
        <v>0.35778099611733277</v>
      </c>
    </row>
    <row r="7687" spans="1:8">
      <c r="A7687" s="1">
        <v>7686</v>
      </c>
      <c r="B7687" s="444">
        <f>유형화!$F$71*hourly1!B7688/hourly1!$B$8763+유형화!$F$72*hourly1!C7688/hourly1!$C$8763+유형화!$F$73*hourly1!D7688/hourly1!$D$8763+유형화!$F$74*hourly1!E7688/hourly1!$E$8763</f>
        <v>66.245922379688565</v>
      </c>
      <c r="C7687" s="442">
        <f>hourly1!$F7688*유형화!$G$71/hourly1!$F$8763+유형화!$G$72*hourly1!$G7688/hourly1!$F$8763+유형화!$G$74*hourly1!I7688/hourly1!$I$8763</f>
        <v>1.3834768379183537</v>
      </c>
      <c r="D7687" s="14">
        <v>151.26653899999999</v>
      </c>
      <c r="E7687" s="14">
        <v>0</v>
      </c>
      <c r="F7687" s="1">
        <v>893681</v>
      </c>
      <c r="G7687" s="15">
        <f t="shared" si="240"/>
        <v>0.17309391540998498</v>
      </c>
      <c r="H7687" s="15">
        <f t="shared" si="241"/>
        <v>0.31748604265332808</v>
      </c>
    </row>
    <row r="7688" spans="1:8">
      <c r="A7688" s="1">
        <v>7687</v>
      </c>
      <c r="B7688" s="444">
        <f>유형화!$F$71*hourly1!B7689/hourly1!$B$8763+유형화!$F$72*hourly1!C7689/hourly1!$C$8763+유형화!$F$73*hourly1!D7689/hourly1!$D$8763+유형화!$F$74*hourly1!E7689/hourly1!$E$8763</f>
        <v>77.902249131412773</v>
      </c>
      <c r="C7688" s="442">
        <f>hourly1!$F7689*유형화!$G$71/hourly1!$F$8763+유형화!$G$72*hourly1!$G7689/hourly1!$F$8763+유형화!$G$74*hourly1!I7689/hourly1!$I$8763</f>
        <v>7.7682806405430602</v>
      </c>
      <c r="D7688" s="14">
        <v>108.69547300000001</v>
      </c>
      <c r="E7688" s="14">
        <v>0.125892</v>
      </c>
      <c r="F7688" s="1">
        <v>915429</v>
      </c>
      <c r="G7688" s="15">
        <f t="shared" si="240"/>
        <v>0.12437995298425059</v>
      </c>
      <c r="H7688" s="15">
        <f t="shared" si="241"/>
        <v>0.23992631144217022</v>
      </c>
    </row>
    <row r="7689" spans="1:8">
      <c r="A7689" s="1">
        <v>7688</v>
      </c>
      <c r="B7689" s="444">
        <f>유형화!$F$71*hourly1!B7690/hourly1!$B$8763+유형화!$F$72*hourly1!C7690/hourly1!$C$8763+유형화!$F$73*hourly1!D7690/hourly1!$D$8763+유형화!$F$74*hourly1!E7690/hourly1!$E$8763</f>
        <v>67.760486377743632</v>
      </c>
      <c r="C7689" s="442">
        <f>hourly1!$F7690*유형화!$G$71/hourly1!$F$8763+유형화!$G$72*hourly1!$G7690/hourly1!$F$8763+유형화!$G$74*hourly1!I7690/hourly1!$I$8763</f>
        <v>8.1108894469586428</v>
      </c>
      <c r="D7689" s="14">
        <v>87.414238999999981</v>
      </c>
      <c r="E7689" s="14">
        <v>23.985589999999991</v>
      </c>
      <c r="F7689" s="1">
        <v>879645</v>
      </c>
      <c r="G7689" s="15">
        <f t="shared" si="240"/>
        <v>0.10002789110613687</v>
      </c>
      <c r="H7689" s="15">
        <f t="shared" si="241"/>
        <v>0.19806901525936044</v>
      </c>
    </row>
    <row r="7690" spans="1:8">
      <c r="A7690" s="1">
        <v>7689</v>
      </c>
      <c r="B7690" s="444">
        <f>유형화!$F$71*hourly1!B7691/hourly1!$B$8763+유형화!$F$72*hourly1!C7691/hourly1!$C$8763+유형화!$F$73*hourly1!D7691/hourly1!$D$8763+유형화!$F$74*hourly1!E7691/hourly1!$E$8763</f>
        <v>68.653117480229852</v>
      </c>
      <c r="C7690" s="442">
        <f>hourly1!$F7691*유형화!$G$71/hourly1!$F$8763+유형화!$G$72*hourly1!$G7691/hourly1!$F$8763+유형화!$G$74*hourly1!I7691/hourly1!$I$8763</f>
        <v>7.3754183671779385</v>
      </c>
      <c r="D7690" s="14">
        <v>66.747783999999996</v>
      </c>
      <c r="E7690" s="14">
        <v>194.47569100000001</v>
      </c>
      <c r="F7690" s="1">
        <v>887157</v>
      </c>
      <c r="G7690" s="15">
        <f t="shared" si="240"/>
        <v>7.6379319272320681E-2</v>
      </c>
      <c r="H7690" s="15">
        <f t="shared" si="241"/>
        <v>0.15523979722756187</v>
      </c>
    </row>
    <row r="7691" spans="1:8">
      <c r="A7691" s="1">
        <v>7690</v>
      </c>
      <c r="B7691" s="444">
        <f>유형화!$F$71*hourly1!B7692/hourly1!$B$8763+유형화!$F$72*hourly1!C7692/hourly1!$C$8763+유형화!$F$73*hourly1!D7692/hourly1!$D$8763+유형화!$F$74*hourly1!E7692/hourly1!$E$8763</f>
        <v>71.659700817903897</v>
      </c>
      <c r="C7691" s="442">
        <f>hourly1!$F7692*유형화!$G$71/hourly1!$F$8763+유형화!$G$72*hourly1!$G7692/hourly1!$F$8763+유형화!$G$74*hourly1!I7692/hourly1!$I$8763</f>
        <v>6.4341028488566989</v>
      </c>
      <c r="D7691" s="14">
        <v>107.37979</v>
      </c>
      <c r="E7691" s="14">
        <v>417.74861800000048</v>
      </c>
      <c r="F7691" s="1">
        <v>854510</v>
      </c>
      <c r="G7691" s="15">
        <f t="shared" si="240"/>
        <v>0.12287442027745442</v>
      </c>
      <c r="H7691" s="15">
        <f t="shared" si="241"/>
        <v>0.23740136639853721</v>
      </c>
    </row>
    <row r="7692" spans="1:8">
      <c r="A7692" s="1">
        <v>7691</v>
      </c>
      <c r="B7692" s="444">
        <f>유형화!$F$71*hourly1!B7693/hourly1!$B$8763+유형화!$F$72*hourly1!C7693/hourly1!$C$8763+유형화!$F$73*hourly1!D7693/hourly1!$D$8763+유형화!$F$74*hourly1!E7693/hourly1!$E$8763</f>
        <v>73.919072642791193</v>
      </c>
      <c r="C7692" s="442">
        <f>hourly1!$F7693*유형화!$G$71/hourly1!$F$8763+유형화!$G$72*hourly1!$G7693/hourly1!$F$8763+유형화!$G$74*hourly1!I7693/hourly1!$I$8763</f>
        <v>5.5272846672114948</v>
      </c>
      <c r="D7692" s="14">
        <v>91.585788000000022</v>
      </c>
      <c r="E7692" s="14">
        <v>528.07934699999998</v>
      </c>
      <c r="F7692" s="1">
        <v>764436</v>
      </c>
      <c r="G7692" s="15">
        <f t="shared" si="240"/>
        <v>0.10480138400488438</v>
      </c>
      <c r="H7692" s="15">
        <f t="shared" si="241"/>
        <v>0.2064479293518359</v>
      </c>
    </row>
    <row r="7693" spans="1:8">
      <c r="A7693" s="1">
        <v>7692</v>
      </c>
      <c r="B7693" s="444">
        <f>유형화!$F$71*hourly1!B7694/hourly1!$B$8763+유형화!$F$72*hourly1!C7694/hourly1!$C$8763+유형화!$F$73*hourly1!D7694/hourly1!$D$8763+유형화!$F$74*hourly1!E7694/hourly1!$E$8763</f>
        <v>71.990420068885825</v>
      </c>
      <c r="C7693" s="442">
        <f>hourly1!$F7694*유형화!$G$71/hourly1!$F$8763+유형화!$G$72*hourly1!$G7694/hourly1!$F$8763+유형화!$G$74*hourly1!I7694/hourly1!$I$8763</f>
        <v>4.8819775051134133</v>
      </c>
      <c r="D7693" s="14">
        <v>91.329103000000032</v>
      </c>
      <c r="E7693" s="14">
        <v>510.07916000000012</v>
      </c>
      <c r="F7693" s="1">
        <v>809484</v>
      </c>
      <c r="G7693" s="15">
        <f t="shared" si="240"/>
        <v>0.10450766001297755</v>
      </c>
      <c r="H7693" s="15">
        <f t="shared" si="241"/>
        <v>0.2059348586786503</v>
      </c>
    </row>
    <row r="7694" spans="1:8">
      <c r="A7694" s="1">
        <v>7693</v>
      </c>
      <c r="B7694" s="444">
        <f>유형화!$F$71*hourly1!B7695/hourly1!$B$8763+유형화!$F$72*hourly1!C7695/hourly1!$C$8763+유형화!$F$73*hourly1!D7695/hourly1!$D$8763+유형화!$F$74*hourly1!E7695/hourly1!$E$8763</f>
        <v>77.966945040377297</v>
      </c>
      <c r="C7694" s="442">
        <f>hourly1!$F7695*유형화!$G$71/hourly1!$F$8763+유형화!$G$72*hourly1!$G7695/hourly1!$F$8763+유형화!$G$74*hourly1!I7695/hourly1!$I$8763</f>
        <v>3.34657887122416</v>
      </c>
      <c r="D7694" s="14">
        <v>114.540145</v>
      </c>
      <c r="E7694" s="14">
        <v>440.19887500000033</v>
      </c>
      <c r="F7694" s="1">
        <v>796924</v>
      </c>
      <c r="G7694" s="15">
        <f t="shared" si="240"/>
        <v>0.13106799627165008</v>
      </c>
      <c r="H7694" s="15">
        <f t="shared" si="241"/>
        <v>0.25104608306280385</v>
      </c>
    </row>
    <row r="7695" spans="1:8">
      <c r="A7695" s="1">
        <v>7694</v>
      </c>
      <c r="B7695" s="444">
        <f>유형화!$F$71*hourly1!B7696/hourly1!$B$8763+유형화!$F$72*hourly1!C7696/hourly1!$C$8763+유형화!$F$73*hourly1!D7696/hourly1!$D$8763+유형화!$F$74*hourly1!E7696/hourly1!$E$8763</f>
        <v>66.193384474581322</v>
      </c>
      <c r="C7695" s="442">
        <f>hourly1!$F7696*유형화!$G$71/hourly1!$F$8763+유형화!$G$72*hourly1!$G7696/hourly1!$F$8763+유형화!$G$74*hourly1!I7696/hourly1!$I$8763</f>
        <v>3.792972140871985</v>
      </c>
      <c r="D7695" s="14">
        <v>154.40687199999999</v>
      </c>
      <c r="E7695" s="14">
        <v>383.32771499999978</v>
      </c>
      <c r="F7695" s="1">
        <v>835799</v>
      </c>
      <c r="G7695" s="15">
        <f t="shared" si="240"/>
        <v>0.17668739046570223</v>
      </c>
      <c r="H7695" s="15">
        <f t="shared" si="241"/>
        <v>0.32290656706870635</v>
      </c>
    </row>
    <row r="7696" spans="1:8">
      <c r="A7696" s="1">
        <v>7695</v>
      </c>
      <c r="B7696" s="444">
        <f>유형화!$F$71*hourly1!B7697/hourly1!$B$8763+유형화!$F$72*hourly1!C7697/hourly1!$C$8763+유형화!$F$73*hourly1!D7697/hourly1!$D$8763+유형화!$F$74*hourly1!E7697/hourly1!$E$8763</f>
        <v>67.214716492214905</v>
      </c>
      <c r="C7696" s="442">
        <f>hourly1!$F7697*유형화!$G$71/hourly1!$F$8763+유형화!$G$72*hourly1!$G7697/hourly1!$F$8763+유형화!$G$74*hourly1!I7697/hourly1!$I$8763</f>
        <v>3.7705408415886286</v>
      </c>
      <c r="D7696" s="14">
        <v>173.28378699999999</v>
      </c>
      <c r="E7696" s="14">
        <v>279.26835799999998</v>
      </c>
      <c r="F7696" s="1">
        <v>831719</v>
      </c>
      <c r="G7696" s="15">
        <f t="shared" si="240"/>
        <v>0.19828819623419724</v>
      </c>
      <c r="H7696" s="15">
        <f t="shared" si="241"/>
        <v>0.3546823694157028</v>
      </c>
    </row>
    <row r="7697" spans="1:8">
      <c r="A7697" s="1">
        <v>7696</v>
      </c>
      <c r="B7697" s="444">
        <f>유형화!$F$71*hourly1!B7698/hourly1!$B$8763+유형화!$F$72*hourly1!C7698/hourly1!$C$8763+유형화!$F$73*hourly1!D7698/hourly1!$D$8763+유형화!$F$74*hourly1!E7698/hourly1!$E$8763</f>
        <v>66.181051424005787</v>
      </c>
      <c r="C7697" s="442">
        <f>hourly1!$F7698*유형화!$G$71/hourly1!$F$8763+유형화!$G$72*hourly1!$G7698/hourly1!$F$8763+유형화!$G$74*hourly1!I7698/hourly1!$I$8763</f>
        <v>3.8580151513278529</v>
      </c>
      <c r="D7697" s="14">
        <v>187.00505000000001</v>
      </c>
      <c r="E7697" s="14">
        <v>140.99632000000011</v>
      </c>
      <c r="F7697" s="1">
        <v>818444</v>
      </c>
      <c r="G7697" s="15">
        <f t="shared" si="240"/>
        <v>0.2139894025468515</v>
      </c>
      <c r="H7697" s="15">
        <f t="shared" si="241"/>
        <v>0.37694486455416498</v>
      </c>
    </row>
    <row r="7698" spans="1:8">
      <c r="A7698" s="1">
        <v>7697</v>
      </c>
      <c r="B7698" s="444">
        <f>유형화!$F$71*hourly1!B7699/hourly1!$B$8763+유형화!$F$72*hourly1!C7699/hourly1!$C$8763+유형화!$F$73*hourly1!D7699/hourly1!$D$8763+유형화!$F$74*hourly1!E7699/hourly1!$E$8763</f>
        <v>65.436485502450111</v>
      </c>
      <c r="C7698" s="442">
        <f>hourly1!$F7699*유형화!$G$71/hourly1!$F$8763+유형화!$G$72*hourly1!$G7699/hourly1!$F$8763+유형화!$G$74*hourly1!I7699/hourly1!$I$8763</f>
        <v>4.1067625319552459</v>
      </c>
      <c r="D7698" s="14">
        <v>220.34649200000001</v>
      </c>
      <c r="E7698" s="14">
        <v>35.407485000000008</v>
      </c>
      <c r="F7698" s="1">
        <v>811476</v>
      </c>
      <c r="G7698" s="15">
        <f t="shared" si="240"/>
        <v>0.25214192973063881</v>
      </c>
      <c r="H7698" s="15">
        <f t="shared" si="241"/>
        <v>0.42831888307781563</v>
      </c>
    </row>
    <row r="7699" spans="1:8">
      <c r="A7699" s="1">
        <v>7698</v>
      </c>
      <c r="B7699" s="444">
        <f>유형화!$F$71*hourly1!B7700/hourly1!$B$8763+유형화!$F$72*hourly1!C7700/hourly1!$C$8763+유형화!$F$73*hourly1!D7700/hourly1!$D$8763+유형화!$F$74*hourly1!E7700/hourly1!$E$8763</f>
        <v>65.441568711664587</v>
      </c>
      <c r="C7699" s="442">
        <f>hourly1!$F7700*유형화!$G$71/hourly1!$F$8763+유형화!$G$72*hourly1!$G7700/hourly1!$F$8763+유형화!$G$74*hourly1!I7700/hourly1!$I$8763</f>
        <v>4.4774438309863296</v>
      </c>
      <c r="D7699" s="14">
        <v>237.99545499999999</v>
      </c>
      <c r="E7699" s="14">
        <v>6.8487999999999927</v>
      </c>
      <c r="F7699" s="1">
        <v>805743</v>
      </c>
      <c r="G7699" s="15">
        <f t="shared" si="240"/>
        <v>0.27233759315224954</v>
      </c>
      <c r="H7699" s="15">
        <f t="shared" si="241"/>
        <v>0.45405818101951345</v>
      </c>
    </row>
    <row r="7700" spans="1:8">
      <c r="A7700" s="1">
        <v>7699</v>
      </c>
      <c r="B7700" s="444">
        <f>유형화!$F$71*hourly1!B7701/hourly1!$B$8763+유형화!$F$72*hourly1!C7701/hourly1!$C$8763+유형화!$F$73*hourly1!D7701/hourly1!$D$8763+유형화!$F$74*hourly1!E7701/hourly1!$E$8763</f>
        <v>76.678569688704528</v>
      </c>
      <c r="C7700" s="442">
        <f>hourly1!$F7701*유형화!$G$71/hourly1!$F$8763+유형화!$G$72*hourly1!$G7701/hourly1!$F$8763+유형화!$G$74*hourly1!I7701/hourly1!$I$8763</f>
        <v>3.9835553950186378</v>
      </c>
      <c r="D7700" s="14">
        <v>278.60649899999999</v>
      </c>
      <c r="E7700" s="14">
        <v>14.402848000000001</v>
      </c>
      <c r="F7700" s="1">
        <v>823145</v>
      </c>
      <c r="G7700" s="15">
        <f t="shared" si="240"/>
        <v>0.31880870739415845</v>
      </c>
      <c r="H7700" s="15">
        <f t="shared" si="241"/>
        <v>0.50981268728555684</v>
      </c>
    </row>
    <row r="7701" spans="1:8">
      <c r="A7701" s="1">
        <v>7700</v>
      </c>
      <c r="B7701" s="444">
        <f>유형화!$F$71*hourly1!B7702/hourly1!$B$8763+유형화!$F$72*hourly1!C7702/hourly1!$C$8763+유형화!$F$73*hourly1!D7702/hourly1!$D$8763+유형화!$F$74*hourly1!E7702/hourly1!$E$8763</f>
        <v>85.282706447374082</v>
      </c>
      <c r="C7701" s="442">
        <f>hourly1!$F7702*유형화!$G$71/hourly1!$F$8763+유형화!$G$72*hourly1!$G7702/hourly1!$F$8763+유형화!$G$74*hourly1!I7702/hourly1!$I$8763</f>
        <v>3.9436917172415833</v>
      </c>
      <c r="D7701" s="14">
        <v>319.88816899999989</v>
      </c>
      <c r="E7701" s="14">
        <v>14.207100000000009</v>
      </c>
      <c r="F7701" s="1">
        <v>805772</v>
      </c>
      <c r="G7701" s="15">
        <f t="shared" si="240"/>
        <v>0.3660472172602624</v>
      </c>
      <c r="H7701" s="15">
        <f t="shared" si="241"/>
        <v>0.56200310505831186</v>
      </c>
    </row>
    <row r="7702" spans="1:8">
      <c r="A7702" s="1">
        <v>7701</v>
      </c>
      <c r="B7702" s="444">
        <f>유형화!$F$71*hourly1!B7703/hourly1!$B$8763+유형화!$F$72*hourly1!C7703/hourly1!$C$8763+유형화!$F$73*hourly1!D7703/hourly1!$D$8763+유형화!$F$74*hourly1!E7703/hourly1!$E$8763</f>
        <v>68.708563642143261</v>
      </c>
      <c r="C7702" s="442">
        <f>hourly1!$F7703*유형화!$G$71/hourly1!$F$8763+유형화!$G$72*hourly1!$G7703/hourly1!$F$8763+유형화!$G$74*hourly1!I7703/hourly1!$I$8763</f>
        <v>4.8034206957497299</v>
      </c>
      <c r="D7702" s="14">
        <v>336.92055800000003</v>
      </c>
      <c r="E7702" s="14">
        <v>9.2755480000000006</v>
      </c>
      <c r="F7702" s="1">
        <v>802361</v>
      </c>
      <c r="G7702" s="15">
        <f t="shared" si="240"/>
        <v>0.38553733662364642</v>
      </c>
      <c r="H7702" s="15">
        <f t="shared" si="241"/>
        <v>0.58234262774745282</v>
      </c>
    </row>
    <row r="7703" spans="1:8">
      <c r="A7703" s="1">
        <v>7702</v>
      </c>
      <c r="B7703" s="444">
        <f>유형화!$F$71*hourly1!B7704/hourly1!$B$8763+유형화!$F$72*hourly1!C7704/hourly1!$C$8763+유형화!$F$73*hourly1!D7704/hourly1!$D$8763+유형화!$F$74*hourly1!E7704/hourly1!$E$8763</f>
        <v>67.378704682028257</v>
      </c>
      <c r="C7703" s="442">
        <f>hourly1!$F7704*유형화!$G$71/hourly1!$F$8763+유형화!$G$72*hourly1!$G7704/hourly1!$F$8763+유형화!$G$74*hourly1!I7704/hourly1!$I$8763</f>
        <v>0.40725508624278561</v>
      </c>
      <c r="D7703" s="14">
        <v>334.21990699999998</v>
      </c>
      <c r="E7703" s="14">
        <v>2.0002800000000001</v>
      </c>
      <c r="F7703" s="1">
        <v>825784</v>
      </c>
      <c r="G7703" s="15">
        <f t="shared" si="240"/>
        <v>0.38244698856097342</v>
      </c>
      <c r="H7703" s="15">
        <f t="shared" si="241"/>
        <v>0.57916165022427035</v>
      </c>
    </row>
    <row r="7704" spans="1:8">
      <c r="A7704" s="1">
        <v>7703</v>
      </c>
      <c r="B7704" s="444">
        <f>유형화!$F$71*hourly1!B7705/hourly1!$B$8763+유형화!$F$72*hourly1!C7705/hourly1!$C$8763+유형화!$F$73*hourly1!D7705/hourly1!$D$8763+유형화!$F$74*hourly1!E7705/hourly1!$E$8763</f>
        <v>66.037779794900501</v>
      </c>
      <c r="C7704" s="442">
        <f>hourly1!$F7705*유형화!$G$71/hourly1!$F$8763+유형화!$G$72*hourly1!$G7705/hourly1!$F$8763+유형화!$G$74*hourly1!I7705/hourly1!$I$8763</f>
        <v>0.39234127660766083</v>
      </c>
      <c r="D7704" s="14">
        <v>339.80454900000012</v>
      </c>
      <c r="E7704" s="14">
        <v>0.59460000000000002</v>
      </c>
      <c r="F7704" s="1">
        <v>828026</v>
      </c>
      <c r="G7704" s="15">
        <f t="shared" si="240"/>
        <v>0.38883748018148356</v>
      </c>
      <c r="H7704" s="15">
        <f t="shared" si="241"/>
        <v>0.58572156853851132</v>
      </c>
    </row>
    <row r="7705" spans="1:8">
      <c r="A7705" s="1">
        <v>7704</v>
      </c>
      <c r="B7705" s="444">
        <f>유형화!$F$71*hourly1!B7706/hourly1!$B$8763+유형화!$F$72*hourly1!C7706/hourly1!$C$8763+유형화!$F$73*hourly1!D7706/hourly1!$D$8763+유형화!$F$74*hourly1!E7706/hourly1!$E$8763</f>
        <v>64.447888477925929</v>
      </c>
      <c r="C7705" s="442">
        <f>hourly1!$F7706*유형화!$G$71/hourly1!$F$8763+유형화!$G$72*hourly1!$G7706/hourly1!$F$8763+유형화!$G$74*hourly1!I7706/hourly1!$I$8763</f>
        <v>0.32077800200153805</v>
      </c>
      <c r="D7705" s="14">
        <v>495.68407600000012</v>
      </c>
      <c r="E7705" s="14">
        <v>0.66239999999999999</v>
      </c>
      <c r="F7705" s="1">
        <v>865302</v>
      </c>
      <c r="G7705" s="15">
        <f t="shared" si="240"/>
        <v>0.56721002601388659</v>
      </c>
      <c r="H7705" s="15">
        <f t="shared" si="241"/>
        <v>0.74440380222362657</v>
      </c>
    </row>
    <row r="7706" spans="1:8">
      <c r="A7706" s="1">
        <v>7705</v>
      </c>
      <c r="B7706" s="444">
        <f>유형화!$F$71*hourly1!B7707/hourly1!$B$8763+유형화!$F$72*hourly1!C7707/hourly1!$C$8763+유형화!$F$73*hourly1!D7707/hourly1!$D$8763+유형화!$F$74*hourly1!E7707/hourly1!$E$8763</f>
        <v>67.855761171529551</v>
      </c>
      <c r="C7706" s="442">
        <f>hourly1!$F7707*유형화!$G$71/hourly1!$F$8763+유형화!$G$72*hourly1!$G7707/hourly1!$F$8763+유형화!$G$74*hourly1!I7707/hourly1!$I$8763</f>
        <v>0.30551518788792009</v>
      </c>
      <c r="D7706" s="14">
        <v>538.63779999999997</v>
      </c>
      <c r="E7706" s="14">
        <v>0.38072</v>
      </c>
      <c r="F7706" s="1">
        <v>829238</v>
      </c>
      <c r="G7706" s="15">
        <f t="shared" si="240"/>
        <v>0.61636186301466445</v>
      </c>
      <c r="H7706" s="15">
        <f t="shared" si="241"/>
        <v>0.78119470842410987</v>
      </c>
    </row>
    <row r="7707" spans="1:8">
      <c r="A7707" s="1">
        <v>7706</v>
      </c>
      <c r="B7707" s="444">
        <f>유형화!$F$71*hourly1!B7708/hourly1!$B$8763+유형화!$F$72*hourly1!C7708/hourly1!$C$8763+유형화!$F$73*hourly1!D7708/hourly1!$D$8763+유형화!$F$74*hourly1!E7708/hourly1!$E$8763</f>
        <v>67.729599504301689</v>
      </c>
      <c r="C7707" s="442">
        <f>hourly1!$F7708*유형화!$G$71/hourly1!$F$8763+유형화!$G$72*hourly1!$G7708/hourly1!$F$8763+유형화!$G$74*hourly1!I7708/hourly1!$I$8763</f>
        <v>0.49643180120373342</v>
      </c>
      <c r="D7707" s="14">
        <v>610.81734300000016</v>
      </c>
      <c r="E7707" s="14">
        <v>0.14424000000000001</v>
      </c>
      <c r="F7707" s="1">
        <v>755917</v>
      </c>
      <c r="G7707" s="15">
        <f t="shared" si="240"/>
        <v>0.69895673027987903</v>
      </c>
      <c r="H7707" s="15">
        <f t="shared" si="241"/>
        <v>0.83764954755071497</v>
      </c>
    </row>
    <row r="7708" spans="1:8">
      <c r="A7708" s="1">
        <v>7707</v>
      </c>
      <c r="B7708" s="444">
        <f>유형화!$F$71*hourly1!B7709/hourly1!$B$8763+유형화!$F$72*hourly1!C7709/hourly1!$C$8763+유형화!$F$73*hourly1!D7709/hourly1!$D$8763+유형화!$F$74*hourly1!E7709/hourly1!$E$8763</f>
        <v>67.893027520257263</v>
      </c>
      <c r="C7708" s="442">
        <f>hourly1!$F7709*유형화!$G$71/hourly1!$F$8763+유형화!$G$72*hourly1!$G7709/hourly1!$F$8763+유형화!$G$74*hourly1!I7709/hourly1!$I$8763</f>
        <v>0.96182760281154533</v>
      </c>
      <c r="D7708" s="14">
        <v>646.77065499999992</v>
      </c>
      <c r="E7708" s="14">
        <v>0</v>
      </c>
      <c r="F7708" s="1">
        <v>615741</v>
      </c>
      <c r="G7708" s="15">
        <f t="shared" si="240"/>
        <v>0.74009801365410077</v>
      </c>
      <c r="H7708" s="15">
        <f t="shared" si="241"/>
        <v>0.86353729580968819</v>
      </c>
    </row>
    <row r="7709" spans="1:8">
      <c r="A7709" s="1">
        <v>7708</v>
      </c>
      <c r="B7709" s="444">
        <f>유형화!$F$71*hourly1!B7710/hourly1!$B$8763+유형화!$F$72*hourly1!C7710/hourly1!$C$8763+유형화!$F$73*hourly1!D7710/hourly1!$D$8763+유형화!$F$74*hourly1!E7710/hourly1!$E$8763</f>
        <v>67.818451540166834</v>
      </c>
      <c r="C7709" s="442">
        <f>hourly1!$F7710*유형화!$G$71/hourly1!$F$8763+유형화!$G$72*hourly1!$G7710/hourly1!$F$8763+유형화!$G$74*hourly1!I7710/hourly1!$I$8763</f>
        <v>1.2931174353550516</v>
      </c>
      <c r="D7709" s="14">
        <v>623.680385</v>
      </c>
      <c r="E7709" s="14">
        <v>0</v>
      </c>
      <c r="F7709" s="1">
        <v>495742</v>
      </c>
      <c r="G7709" s="15">
        <f t="shared" si="240"/>
        <v>0.7136758764875083</v>
      </c>
      <c r="H7709" s="15">
        <f t="shared" si="241"/>
        <v>0.84707117849133151</v>
      </c>
    </row>
    <row r="7710" spans="1:8">
      <c r="A7710" s="1">
        <v>7709</v>
      </c>
      <c r="B7710" s="444">
        <f>유형화!$F$71*hourly1!B7711/hourly1!$B$8763+유형화!$F$72*hourly1!C7711/hourly1!$C$8763+유형화!$F$73*hourly1!D7711/hourly1!$D$8763+유형화!$F$74*hourly1!E7711/hourly1!$E$8763</f>
        <v>67.955524038298748</v>
      </c>
      <c r="C7710" s="442">
        <f>hourly1!$F7711*유형화!$G$71/hourly1!$F$8763+유형화!$G$72*hourly1!$G7711/hourly1!$F$8763+유형화!$G$74*hourly1!I7711/hourly1!$I$8763</f>
        <v>1.6410264977369085</v>
      </c>
      <c r="D7710" s="14">
        <v>587.73536300000001</v>
      </c>
      <c r="E7710" s="14">
        <v>0</v>
      </c>
      <c r="F7710" s="1">
        <v>557132</v>
      </c>
      <c r="G7710" s="15">
        <f t="shared" si="240"/>
        <v>0.6725440793391777</v>
      </c>
      <c r="H7710" s="15">
        <f t="shared" si="241"/>
        <v>0.82027649684881165</v>
      </c>
    </row>
    <row r="7711" spans="1:8">
      <c r="A7711" s="1">
        <v>7710</v>
      </c>
      <c r="B7711" s="444">
        <f>유형화!$F$71*hourly1!B7712/hourly1!$B$8763+유형화!$F$72*hourly1!C7712/hourly1!$C$8763+유형화!$F$73*hourly1!D7712/hourly1!$D$8763+유형화!$F$74*hourly1!E7712/hourly1!$E$8763</f>
        <v>69.875261495885113</v>
      </c>
      <c r="C7711" s="442">
        <f>hourly1!$F7712*유형화!$G$71/hourly1!$F$8763+유형화!$G$72*hourly1!$G7712/hourly1!$F$8763+유형화!$G$74*hourly1!I7712/hourly1!$I$8763</f>
        <v>1.9988154914761989</v>
      </c>
      <c r="D7711" s="14">
        <v>586.77345300000002</v>
      </c>
      <c r="E7711" s="14">
        <v>0</v>
      </c>
      <c r="F7711" s="1">
        <v>871157</v>
      </c>
      <c r="G7711" s="15">
        <f t="shared" si="240"/>
        <v>0.67144336817547468</v>
      </c>
      <c r="H7711" s="15">
        <f t="shared" si="241"/>
        <v>0.81953912644344429</v>
      </c>
    </row>
    <row r="7712" spans="1:8">
      <c r="A7712" s="1">
        <v>7711</v>
      </c>
      <c r="B7712" s="444">
        <f>유형화!$F$71*hourly1!B7713/hourly1!$B$8763+유형화!$F$72*hourly1!C7713/hourly1!$C$8763+유형화!$F$73*hourly1!D7713/hourly1!$D$8763+유형화!$F$74*hourly1!E7713/hourly1!$E$8763</f>
        <v>81.539703741670237</v>
      </c>
      <c r="C7712" s="442">
        <f>hourly1!$F7713*유형화!$G$71/hourly1!$F$8763+유형화!$G$72*hourly1!$G7713/hourly1!$F$8763+유형화!$G$74*hourly1!I7713/hourly1!$I$8763</f>
        <v>8.4868313997667517</v>
      </c>
      <c r="D7712" s="14">
        <v>537.85418300000015</v>
      </c>
      <c r="E7712" s="14">
        <v>0.103731</v>
      </c>
      <c r="F7712" s="1">
        <v>869388</v>
      </c>
      <c r="G7712" s="15">
        <f t="shared" si="240"/>
        <v>0.6154651720768769</v>
      </c>
      <c r="H7712" s="15">
        <f t="shared" si="241"/>
        <v>0.78054611295378806</v>
      </c>
    </row>
    <row r="7713" spans="1:8">
      <c r="A7713" s="1">
        <v>7712</v>
      </c>
      <c r="B7713" s="444">
        <f>유형화!$F$71*hourly1!B7714/hourly1!$B$8763+유형화!$F$72*hourly1!C7714/hourly1!$C$8763+유형화!$F$73*hourly1!D7714/hourly1!$D$8763+유형화!$F$74*hourly1!E7714/hourly1!$E$8763</f>
        <v>189.80373153463157</v>
      </c>
      <c r="C7713" s="442">
        <f>hourly1!$F7714*유형화!$G$71/hourly1!$F$8763+유형화!$G$72*hourly1!$G7714/hourly1!$F$8763+유형화!$G$74*hourly1!I7714/hourly1!$I$8763</f>
        <v>8.623309833316533</v>
      </c>
      <c r="D7713" s="14">
        <v>507.49563799999999</v>
      </c>
      <c r="E7713" s="14">
        <v>23.076174999999981</v>
      </c>
      <c r="F7713" s="1">
        <v>842672</v>
      </c>
      <c r="G7713" s="15">
        <f t="shared" si="240"/>
        <v>0.5807259663348836</v>
      </c>
      <c r="H7713" s="15">
        <f t="shared" si="241"/>
        <v>0.75477841000143919</v>
      </c>
    </row>
    <row r="7714" spans="1:8">
      <c r="A7714" s="1">
        <v>7713</v>
      </c>
      <c r="B7714" s="444">
        <f>유형화!$F$71*hourly1!B7715/hourly1!$B$8763+유형화!$F$72*hourly1!C7715/hourly1!$C$8763+유형화!$F$73*hourly1!D7715/hourly1!$D$8763+유형화!$F$74*hourly1!E7715/hourly1!$E$8763</f>
        <v>294.70383117896148</v>
      </c>
      <c r="C7714" s="442">
        <f>hourly1!$F7715*유형화!$G$71/hourly1!$F$8763+유형화!$G$72*hourly1!$G7715/hourly1!$F$8763+유형화!$G$74*hourly1!I7715/hourly1!$I$8763</f>
        <v>7.6463044309125907</v>
      </c>
      <c r="D7714" s="14">
        <v>501.2126780000001</v>
      </c>
      <c r="E7714" s="14">
        <v>279.45561500000002</v>
      </c>
      <c r="F7714" s="1">
        <v>856460</v>
      </c>
      <c r="G7714" s="15">
        <f t="shared" si="240"/>
        <v>0.57353639120509037</v>
      </c>
      <c r="H7714" s="15">
        <f t="shared" si="241"/>
        <v>0.74928489942952592</v>
      </c>
    </row>
    <row r="7715" spans="1:8">
      <c r="A7715" s="1">
        <v>7714</v>
      </c>
      <c r="B7715" s="444">
        <f>유형화!$F$71*hourly1!B7716/hourly1!$B$8763+유형화!$F$72*hourly1!C7716/hourly1!$C$8763+유형화!$F$73*hourly1!D7716/hourly1!$D$8763+유형화!$F$74*hourly1!E7716/hourly1!$E$8763</f>
        <v>359.08115122203463</v>
      </c>
      <c r="C7715" s="442">
        <f>hourly1!$F7716*유형화!$G$71/hourly1!$F$8763+유형화!$G$72*hourly1!$G7716/hourly1!$F$8763+유형화!$G$74*hourly1!I7716/hourly1!$I$8763</f>
        <v>6.4531699992036611</v>
      </c>
      <c r="D7715" s="14">
        <v>502.42650900000012</v>
      </c>
      <c r="E7715" s="14">
        <v>697.2946590000015</v>
      </c>
      <c r="F7715" s="1">
        <v>821248</v>
      </c>
      <c r="G7715" s="15">
        <f t="shared" si="240"/>
        <v>0.57492537492763074</v>
      </c>
      <c r="H7715" s="15">
        <f t="shared" si="241"/>
        <v>0.75035063251062983</v>
      </c>
    </row>
    <row r="7716" spans="1:8">
      <c r="A7716" s="1">
        <v>7715</v>
      </c>
      <c r="B7716" s="444">
        <f>유형화!$F$71*hourly1!B7717/hourly1!$B$8763+유형화!$F$72*hourly1!C7717/hourly1!$C$8763+유형화!$F$73*hourly1!D7717/hourly1!$D$8763+유형화!$F$74*hourly1!E7717/hourly1!$E$8763</f>
        <v>422.15090111840306</v>
      </c>
      <c r="C7716" s="442">
        <f>hourly1!$F7717*유형화!$G$71/hourly1!$F$8763+유형화!$G$72*hourly1!$G7717/hourly1!$F$8763+유형화!$G$74*hourly1!I7717/hourly1!$I$8763</f>
        <v>5.4759209537012499</v>
      </c>
      <c r="D7716" s="14">
        <v>506.37255399999981</v>
      </c>
      <c r="E7716" s="14">
        <v>1012.214256000001</v>
      </c>
      <c r="F7716" s="1">
        <v>812978</v>
      </c>
      <c r="G7716" s="15">
        <f t="shared" si="240"/>
        <v>0.57944082417337528</v>
      </c>
      <c r="H7716" s="15">
        <f t="shared" si="241"/>
        <v>0.75380058915543358</v>
      </c>
    </row>
    <row r="7717" spans="1:8">
      <c r="A7717" s="1">
        <v>7716</v>
      </c>
      <c r="B7717" s="444">
        <f>유형화!$F$71*hourly1!B7718/hourly1!$B$8763+유형화!$F$72*hourly1!C7718/hourly1!$C$8763+유형화!$F$73*hourly1!D7718/hourly1!$D$8763+유형화!$F$74*hourly1!E7718/hourly1!$E$8763</f>
        <v>354.37569783725883</v>
      </c>
      <c r="C7717" s="442">
        <f>hourly1!$F7718*유형화!$G$71/hourly1!$F$8763+유형화!$G$72*hourly1!$G7718/hourly1!$F$8763+유형화!$G$74*hourly1!I7718/hourly1!$I$8763</f>
        <v>4.7123891967730307</v>
      </c>
      <c r="D7717" s="14">
        <v>506.28359999999998</v>
      </c>
      <c r="E7717" s="14">
        <v>1164.8794469999989</v>
      </c>
      <c r="F7717" s="1">
        <v>823681</v>
      </c>
      <c r="G7717" s="15">
        <f t="shared" si="240"/>
        <v>0.57933903433767775</v>
      </c>
      <c r="H7717" s="15">
        <f t="shared" si="241"/>
        <v>0.75372306387899368</v>
      </c>
    </row>
    <row r="7718" spans="1:8">
      <c r="A7718" s="1">
        <v>7717</v>
      </c>
      <c r="B7718" s="444">
        <f>유형화!$F$71*hourly1!B7719/hourly1!$B$8763+유형화!$F$72*hourly1!C7719/hourly1!$C$8763+유형화!$F$73*hourly1!D7719/hourly1!$D$8763+유형화!$F$74*hourly1!E7719/hourly1!$E$8763</f>
        <v>210.39021007961799</v>
      </c>
      <c r="C7718" s="442">
        <f>hourly1!$F7719*유형화!$G$71/hourly1!$F$8763+유형화!$G$72*hourly1!$G7719/hourly1!$F$8763+유형화!$G$74*hourly1!I7719/hourly1!$I$8763</f>
        <v>3.310707028934472</v>
      </c>
      <c r="D7718" s="14">
        <v>478.793815</v>
      </c>
      <c r="E7718" s="14">
        <v>1190.2243260000021</v>
      </c>
      <c r="F7718" s="1">
        <v>804168</v>
      </c>
      <c r="G7718" s="15">
        <f t="shared" si="240"/>
        <v>0.5478825433590041</v>
      </c>
      <c r="H7718" s="15">
        <f t="shared" si="241"/>
        <v>0.72921167324134517</v>
      </c>
    </row>
    <row r="7719" spans="1:8">
      <c r="A7719" s="1">
        <v>7718</v>
      </c>
      <c r="B7719" s="444">
        <f>유형화!$F$71*hourly1!B7720/hourly1!$B$8763+유형화!$F$72*hourly1!C7720/hourly1!$C$8763+유형화!$F$73*hourly1!D7720/hourly1!$D$8763+유형화!$F$74*hourly1!E7720/hourly1!$E$8763</f>
        <v>281.54058387703344</v>
      </c>
      <c r="C7719" s="442">
        <f>hourly1!$F7720*유형화!$G$71/hourly1!$F$8763+유형화!$G$72*hourly1!$G7720/hourly1!$F$8763+유형화!$G$74*hourly1!I7720/hourly1!$I$8763</f>
        <v>3.6981909012726364</v>
      </c>
      <c r="D7719" s="14">
        <v>478.92982500000011</v>
      </c>
      <c r="E7719" s="14">
        <v>1161.6252340000001</v>
      </c>
      <c r="F7719" s="1">
        <v>797735</v>
      </c>
      <c r="G7719" s="15">
        <f t="shared" si="240"/>
        <v>0.5480381792556841</v>
      </c>
      <c r="H7719" s="15">
        <f t="shared" si="241"/>
        <v>0.72933572562330673</v>
      </c>
    </row>
    <row r="7720" spans="1:8">
      <c r="A7720" s="1">
        <v>7719</v>
      </c>
      <c r="B7720" s="444">
        <f>유형화!$F$71*hourly1!B7721/hourly1!$B$8763+유형화!$F$72*hourly1!C7721/hourly1!$C$8763+유형화!$F$73*hourly1!D7721/hourly1!$D$8763+유형화!$F$74*hourly1!E7721/hourly1!$E$8763</f>
        <v>407.63870748331982</v>
      </c>
      <c r="C7720" s="442">
        <f>hourly1!$F7721*유형화!$G$71/hourly1!$F$8763+유형화!$G$72*hourly1!$G7721/hourly1!$F$8763+유형화!$G$74*hourly1!I7721/hourly1!$I$8763</f>
        <v>3.6248116299801572</v>
      </c>
      <c r="D7720" s="14">
        <v>485.32739600000002</v>
      </c>
      <c r="E7720" s="14">
        <v>949.16655600000138</v>
      </c>
      <c r="F7720" s="1">
        <v>839157</v>
      </c>
      <c r="G7720" s="15">
        <f t="shared" si="240"/>
        <v>0.55535890346094507</v>
      </c>
      <c r="H7720" s="15">
        <f t="shared" si="241"/>
        <v>0.7351390788257246</v>
      </c>
    </row>
    <row r="7721" spans="1:8">
      <c r="A7721" s="1">
        <v>7720</v>
      </c>
      <c r="B7721" s="444">
        <f>유형화!$F$71*hourly1!B7722/hourly1!$B$8763+유형화!$F$72*hourly1!C7722/hourly1!$C$8763+유형화!$F$73*hourly1!D7722/hourly1!$D$8763+유형화!$F$74*hourly1!E7722/hourly1!$E$8763</f>
        <v>343.20841148252521</v>
      </c>
      <c r="C7721" s="442">
        <f>hourly1!$F7722*유형화!$G$71/hourly1!$F$8763+유형화!$G$72*hourly1!$G7722/hourly1!$F$8763+유형화!$G$74*hourly1!I7722/hourly1!$I$8763</f>
        <v>3.7294081825499492</v>
      </c>
      <c r="D7721" s="14">
        <v>498.54652800000002</v>
      </c>
      <c r="E7721" s="14">
        <v>605.33425499999987</v>
      </c>
      <c r="F7721" s="1">
        <v>825476</v>
      </c>
      <c r="G7721" s="15">
        <f t="shared" si="240"/>
        <v>0.57048552254886786</v>
      </c>
      <c r="H7721" s="15">
        <f t="shared" si="241"/>
        <v>0.74693655867828579</v>
      </c>
    </row>
    <row r="7722" spans="1:8">
      <c r="A7722" s="1">
        <v>7721</v>
      </c>
      <c r="B7722" s="444">
        <f>유형화!$F$71*hourly1!B7723/hourly1!$B$8763+유형화!$F$72*hourly1!C7723/hourly1!$C$8763+유형화!$F$73*hourly1!D7723/hourly1!$D$8763+유형화!$F$74*hourly1!E7723/hourly1!$E$8763</f>
        <v>301.06861118530566</v>
      </c>
      <c r="C7722" s="442">
        <f>hourly1!$F7723*유형화!$G$71/hourly1!$F$8763+유형화!$G$72*hourly1!$G7723/hourly1!$F$8763+유형화!$G$74*hourly1!I7723/hourly1!$I$8763</f>
        <v>4.0766481634998799</v>
      </c>
      <c r="D7722" s="14">
        <v>517.26699599999984</v>
      </c>
      <c r="E7722" s="14">
        <v>168.116839</v>
      </c>
      <c r="F7722" s="1">
        <v>824345</v>
      </c>
      <c r="G7722" s="15">
        <f t="shared" si="240"/>
        <v>0.59190730641362133</v>
      </c>
      <c r="H7722" s="15">
        <f t="shared" si="241"/>
        <v>0.76321069625934856</v>
      </c>
    </row>
    <row r="7723" spans="1:8">
      <c r="A7723" s="1">
        <v>7722</v>
      </c>
      <c r="B7723" s="444">
        <f>유형화!$F$71*hourly1!B7724/hourly1!$B$8763+유형화!$F$72*hourly1!C7724/hourly1!$C$8763+유형화!$F$73*hourly1!D7724/hourly1!$D$8763+유형화!$F$74*hourly1!E7724/hourly1!$E$8763</f>
        <v>175.32297775150312</v>
      </c>
      <c r="C7723" s="442">
        <f>hourly1!$F7724*유형화!$G$71/hourly1!$F$8763+유형화!$G$72*hourly1!$G7724/hourly1!$F$8763+유형화!$G$74*hourly1!I7724/hourly1!$I$8763</f>
        <v>4.4259945571906734</v>
      </c>
      <c r="D7723" s="14">
        <v>572.47927300000015</v>
      </c>
      <c r="E7723" s="14">
        <v>9.976548999999979</v>
      </c>
      <c r="F7723" s="1">
        <v>801728</v>
      </c>
      <c r="G7723" s="15">
        <f t="shared" si="240"/>
        <v>0.65508657439853057</v>
      </c>
      <c r="H7723" s="15">
        <f t="shared" si="241"/>
        <v>0.80845181020976875</v>
      </c>
    </row>
    <row r="7724" spans="1:8">
      <c r="A7724" s="1">
        <v>7723</v>
      </c>
      <c r="B7724" s="444">
        <f>유형화!$F$71*hourly1!B7725/hourly1!$B$8763+유형화!$F$72*hourly1!C7725/hourly1!$C$8763+유형화!$F$73*hourly1!D7725/hourly1!$D$8763+유형화!$F$74*hourly1!E7725/hourly1!$E$8763</f>
        <v>125.05470877293122</v>
      </c>
      <c r="C7724" s="442">
        <f>hourly1!$F7725*유형화!$G$71/hourly1!$F$8763+유형화!$G$72*hourly1!$G7725/hourly1!$F$8763+유형화!$G$74*hourly1!I7725/hourly1!$I$8763</f>
        <v>4.0372323327024731</v>
      </c>
      <c r="D7724" s="14">
        <v>593.05088400000011</v>
      </c>
      <c r="E7724" s="14">
        <v>16.110112000000001</v>
      </c>
      <c r="F7724" s="1">
        <v>826135</v>
      </c>
      <c r="G7724" s="15">
        <f t="shared" si="240"/>
        <v>0.67862661648464651</v>
      </c>
      <c r="H7724" s="15">
        <f t="shared" si="241"/>
        <v>0.82433165584183377</v>
      </c>
    </row>
    <row r="7725" spans="1:8">
      <c r="A7725" s="1">
        <v>7724</v>
      </c>
      <c r="B7725" s="444">
        <f>유형화!$F$71*hourly1!B7726/hourly1!$B$8763+유형화!$F$72*hourly1!C7726/hourly1!$C$8763+유형화!$F$73*hourly1!D7726/hourly1!$D$8763+유형화!$F$74*hourly1!E7726/hourly1!$E$8763</f>
        <v>133.97527405536511</v>
      </c>
      <c r="C7725" s="442">
        <f>hourly1!$F7726*유형화!$G$71/hourly1!$F$8763+유형화!$G$72*hourly1!$G7726/hourly1!$F$8763+유형화!$G$74*hourly1!I7726/hourly1!$I$8763</f>
        <v>4.1064900428176978</v>
      </c>
      <c r="D7725" s="14">
        <v>571.09370400000012</v>
      </c>
      <c r="E7725" s="14">
        <v>18.438220000000001</v>
      </c>
      <c r="F7725" s="1">
        <v>796352</v>
      </c>
      <c r="G7725" s="15">
        <f t="shared" si="240"/>
        <v>0.653501071319884</v>
      </c>
      <c r="H7725" s="15">
        <f t="shared" si="241"/>
        <v>0.80736398752210836</v>
      </c>
    </row>
    <row r="7726" spans="1:8">
      <c r="A7726" s="1">
        <v>7725</v>
      </c>
      <c r="B7726" s="444">
        <f>유형화!$F$71*hourly1!B7727/hourly1!$B$8763+유형화!$F$72*hourly1!C7727/hourly1!$C$8763+유형화!$F$73*hourly1!D7727/hourly1!$D$8763+유형화!$F$74*hourly1!E7727/hourly1!$E$8763</f>
        <v>68.955916687347397</v>
      </c>
      <c r="C7726" s="442">
        <f>hourly1!$F7727*유형화!$G$71/hourly1!$F$8763+유형화!$G$72*hourly1!$G7727/hourly1!$F$8763+유형화!$G$74*hourly1!I7727/hourly1!$I$8763</f>
        <v>5.1409388281552904</v>
      </c>
      <c r="D7726" s="14">
        <v>597.40911099999994</v>
      </c>
      <c r="E7726" s="14">
        <v>18.056984</v>
      </c>
      <c r="F7726" s="1">
        <v>763336</v>
      </c>
      <c r="G7726" s="15">
        <f t="shared" si="240"/>
        <v>0.68361372454345848</v>
      </c>
      <c r="H7726" s="15">
        <f t="shared" si="241"/>
        <v>0.82763199734162474</v>
      </c>
    </row>
    <row r="7727" spans="1:8">
      <c r="A7727" s="1">
        <v>7726</v>
      </c>
      <c r="B7727" s="444">
        <f>유형화!$F$71*hourly1!B7728/hourly1!$B$8763+유형화!$F$72*hourly1!C7728/hourly1!$C$8763+유형화!$F$73*hourly1!D7728/hourly1!$D$8763+유형화!$F$74*hourly1!E7728/hourly1!$E$8763</f>
        <v>67.69343796925547</v>
      </c>
      <c r="C7727" s="442">
        <f>hourly1!$F7728*유형화!$G$71/hourly1!$F$8763+유형화!$G$72*hourly1!$G7728/hourly1!$F$8763+유형화!$G$74*hourly1!I7728/hourly1!$I$8763</f>
        <v>0.46094677289009883</v>
      </c>
      <c r="D7727" s="14">
        <v>592.35309400000006</v>
      </c>
      <c r="E7727" s="14">
        <v>12.64124</v>
      </c>
      <c r="F7727" s="1">
        <v>814045</v>
      </c>
      <c r="G7727" s="15">
        <f t="shared" si="240"/>
        <v>0.6778281371644187</v>
      </c>
      <c r="H7727" s="15">
        <f t="shared" si="241"/>
        <v>0.82380119894266834</v>
      </c>
    </row>
    <row r="7728" spans="1:8">
      <c r="A7728" s="1">
        <v>7727</v>
      </c>
      <c r="B7728" s="444">
        <f>유형화!$F$71*hourly1!B7729/hourly1!$B$8763+유형화!$F$72*hourly1!C7729/hourly1!$C$8763+유형화!$F$73*hourly1!D7729/hourly1!$D$8763+유형화!$F$74*hourly1!E7729/hourly1!$E$8763</f>
        <v>66.573867691246932</v>
      </c>
      <c r="C7728" s="442">
        <f>hourly1!$F7729*유형화!$G$71/hourly1!$F$8763+유형화!$G$72*hourly1!$G7729/hourly1!$F$8763+유형화!$G$74*hourly1!I7729/hourly1!$I$8763</f>
        <v>0.3552921247907167</v>
      </c>
      <c r="D7728" s="14">
        <v>621.19147199999998</v>
      </c>
      <c r="E7728" s="14">
        <v>10.596572</v>
      </c>
      <c r="F7728" s="1">
        <v>796014</v>
      </c>
      <c r="G7728" s="15">
        <f t="shared" si="240"/>
        <v>0.71082781967909003</v>
      </c>
      <c r="H7728" s="15">
        <f t="shared" si="241"/>
        <v>0.84526230940338554</v>
      </c>
    </row>
    <row r="7729" spans="1:8">
      <c r="A7729" s="1">
        <v>7728</v>
      </c>
      <c r="B7729" s="444">
        <f>유형화!$F$71*hourly1!B7730/hourly1!$B$8763+유형화!$F$72*hourly1!C7730/hourly1!$C$8763+유형화!$F$73*hourly1!D7730/hourly1!$D$8763+유형화!$F$74*hourly1!E7730/hourly1!$E$8763</f>
        <v>65.336048147952255</v>
      </c>
      <c r="C7729" s="442">
        <f>hourly1!$F7730*유형화!$G$71/hourly1!$F$8763+유형화!$G$72*hourly1!$G7730/hourly1!$F$8763+유형화!$G$74*hourly1!I7730/hourly1!$I$8763</f>
        <v>0.36151463914774851</v>
      </c>
      <c r="D7729" s="14">
        <v>664.466995</v>
      </c>
      <c r="E7729" s="14">
        <v>6.4238</v>
      </c>
      <c r="F7729" s="1">
        <v>827907</v>
      </c>
      <c r="G7729" s="15">
        <f t="shared" si="240"/>
        <v>0.76034789045617623</v>
      </c>
      <c r="H7729" s="15">
        <f t="shared" si="241"/>
        <v>0.8757837767355946</v>
      </c>
    </row>
    <row r="7730" spans="1:8">
      <c r="A7730" s="1">
        <v>7729</v>
      </c>
      <c r="B7730" s="444">
        <f>유형화!$F$71*hourly1!B7731/hourly1!$B$8763+유형화!$F$72*hourly1!C7731/hourly1!$C$8763+유형화!$F$73*hourly1!D7731/hourly1!$D$8763+유형화!$F$74*hourly1!E7731/hourly1!$E$8763</f>
        <v>65.978200141345397</v>
      </c>
      <c r="C7730" s="442">
        <f>hourly1!$F7731*유형화!$G$71/hourly1!$F$8763+유형화!$G$72*hourly1!$G7731/hourly1!$F$8763+유형화!$G$74*hourly1!I7731/hourly1!$I$8763</f>
        <v>0.7104755226382653</v>
      </c>
      <c r="D7730" s="14">
        <v>697.09938199999999</v>
      </c>
      <c r="E7730" s="14">
        <v>4.8878400000000006</v>
      </c>
      <c r="F7730" s="1">
        <v>825926</v>
      </c>
      <c r="G7730" s="15">
        <f t="shared" si="240"/>
        <v>0.79768904780891958</v>
      </c>
      <c r="H7730" s="15">
        <f t="shared" si="241"/>
        <v>0.89756165162350177</v>
      </c>
    </row>
    <row r="7731" spans="1:8">
      <c r="A7731" s="1">
        <v>7730</v>
      </c>
      <c r="B7731" s="444">
        <f>유형화!$F$71*hourly1!B7732/hourly1!$B$8763+유형화!$F$72*hourly1!C7732/hourly1!$C$8763+유형화!$F$73*hourly1!D7732/hourly1!$D$8763+유형화!$F$74*hourly1!E7732/hourly1!$E$8763</f>
        <v>66.522583876065241</v>
      </c>
      <c r="C7731" s="442">
        <f>hourly1!$F7732*유형화!$G$71/hourly1!$F$8763+유형화!$G$72*hourly1!$G7732/hourly1!$F$8763+유형화!$G$74*hourly1!I7732/hourly1!$I$8763</f>
        <v>1.4191901899650499</v>
      </c>
      <c r="D7731" s="14">
        <v>643.48576500000013</v>
      </c>
      <c r="E7731" s="14">
        <v>4.2387600000000001</v>
      </c>
      <c r="F7731" s="1">
        <v>730772</v>
      </c>
      <c r="G7731" s="15">
        <f t="shared" si="240"/>
        <v>0.73633912239136701</v>
      </c>
      <c r="H7731" s="15">
        <f t="shared" si="241"/>
        <v>0.861228928736268</v>
      </c>
    </row>
    <row r="7732" spans="1:8">
      <c r="A7732" s="1">
        <v>7731</v>
      </c>
      <c r="B7732" s="444">
        <f>유형화!$F$71*hourly1!B7733/hourly1!$B$8763+유형화!$F$72*hourly1!C7733/hourly1!$C$8763+유형화!$F$73*hourly1!D7733/hourly1!$D$8763+유형화!$F$74*hourly1!E7733/hourly1!$E$8763</f>
        <v>67.378155328829195</v>
      </c>
      <c r="C7732" s="442">
        <f>hourly1!$F7733*유형화!$G$71/hourly1!$F$8763+유형화!$G$72*hourly1!$G7733/hourly1!$F$8763+유형화!$G$74*hourly1!I7733/hourly1!$I$8763</f>
        <v>2.125518295730763</v>
      </c>
      <c r="D7732" s="14">
        <v>634.16326100000015</v>
      </c>
      <c r="E7732" s="14">
        <v>0.11255999999999999</v>
      </c>
      <c r="F7732" s="1">
        <v>609486</v>
      </c>
      <c r="G7732" s="15">
        <f t="shared" si="240"/>
        <v>0.72567140480191883</v>
      </c>
      <c r="H7732" s="15">
        <f t="shared" si="241"/>
        <v>0.85461657529551671</v>
      </c>
    </row>
    <row r="7733" spans="1:8">
      <c r="A7733" s="1">
        <v>7732</v>
      </c>
      <c r="B7733" s="444">
        <f>유형화!$F$71*hourly1!B7734/hourly1!$B$8763+유형화!$F$72*hourly1!C7734/hourly1!$C$8763+유형화!$F$73*hourly1!D7734/hourly1!$D$8763+유형화!$F$74*hourly1!E7734/hourly1!$E$8763</f>
        <v>67.845557290330262</v>
      </c>
      <c r="C7733" s="442">
        <f>hourly1!$F7734*유형화!$G$71/hourly1!$F$8763+유형화!$G$72*hourly1!$G7734/hourly1!$F$8763+유형화!$G$74*hourly1!I7734/hourly1!$I$8763</f>
        <v>2.6154437422501542</v>
      </c>
      <c r="D7733" s="14">
        <v>630.92252300000007</v>
      </c>
      <c r="E7733" s="14">
        <v>0</v>
      </c>
      <c r="F7733" s="1">
        <v>505124</v>
      </c>
      <c r="G7733" s="15">
        <f t="shared" si="240"/>
        <v>0.7219630365603612</v>
      </c>
      <c r="H7733" s="15">
        <f t="shared" si="241"/>
        <v>0.85229649823628029</v>
      </c>
    </row>
    <row r="7734" spans="1:8">
      <c r="A7734" s="1">
        <v>7733</v>
      </c>
      <c r="B7734" s="444">
        <f>유형화!$F$71*hourly1!B7735/hourly1!$B$8763+유형화!$F$72*hourly1!C7735/hourly1!$C$8763+유형화!$F$73*hourly1!D7735/hourly1!$D$8763+유형화!$F$74*hourly1!E7735/hourly1!$E$8763</f>
        <v>68.305478569750363</v>
      </c>
      <c r="C7734" s="442">
        <f>hourly1!$F7735*유형화!$G$71/hourly1!$F$8763+유형화!$G$72*hourly1!$G7735/hourly1!$F$8763+유형화!$G$74*hourly1!I7735/hourly1!$I$8763</f>
        <v>3.0776237809022695</v>
      </c>
      <c r="D7734" s="14">
        <v>607.21577599999989</v>
      </c>
      <c r="E7734" s="14">
        <v>0</v>
      </c>
      <c r="F7734" s="1">
        <v>561520</v>
      </c>
      <c r="G7734" s="15">
        <f t="shared" si="240"/>
        <v>0.69483546633239468</v>
      </c>
      <c r="H7734" s="15">
        <f t="shared" si="241"/>
        <v>0.83497870410586006</v>
      </c>
    </row>
    <row r="7735" spans="1:8">
      <c r="A7735" s="1">
        <v>7734</v>
      </c>
      <c r="B7735" s="444">
        <f>유형화!$F$71*hourly1!B7736/hourly1!$B$8763+유형화!$F$72*hourly1!C7736/hourly1!$C$8763+유형화!$F$73*hourly1!D7736/hourly1!$D$8763+유형화!$F$74*hourly1!E7736/hourly1!$E$8763</f>
        <v>70.514654221297576</v>
      </c>
      <c r="C7735" s="442">
        <f>hourly1!$F7736*유형화!$G$71/hourly1!$F$8763+유형화!$G$72*hourly1!$G7736/hourly1!$F$8763+유형화!$G$74*hourly1!I7736/hourly1!$I$8763</f>
        <v>3.5046677957192425</v>
      </c>
      <c r="D7735" s="14">
        <v>530.97088600000006</v>
      </c>
      <c r="E7735" s="14">
        <v>0</v>
      </c>
      <c r="F7735" s="1">
        <v>876811</v>
      </c>
      <c r="G7735" s="15">
        <f t="shared" si="240"/>
        <v>0.60758863284661246</v>
      </c>
      <c r="H7735" s="15">
        <f t="shared" si="241"/>
        <v>0.77481378883874108</v>
      </c>
    </row>
    <row r="7736" spans="1:8">
      <c r="A7736" s="1">
        <v>7735</v>
      </c>
      <c r="B7736" s="444">
        <f>유형화!$F$71*hourly1!B7737/hourly1!$B$8763+유형화!$F$72*hourly1!C7737/hourly1!$C$8763+유형화!$F$73*hourly1!D7737/hourly1!$D$8763+유형화!$F$74*hourly1!E7737/hourly1!$E$8763</f>
        <v>82.590663829444708</v>
      </c>
      <c r="C7736" s="442">
        <f>hourly1!$F7737*유형화!$G$71/hourly1!$F$8763+유형화!$G$72*hourly1!$G7737/hourly1!$F$8763+유형화!$G$74*hourly1!I7737/hourly1!$I$8763</f>
        <v>10.043188147796483</v>
      </c>
      <c r="D7736" s="14">
        <v>541.97397699999999</v>
      </c>
      <c r="E7736" s="14">
        <v>0.14526500000000001</v>
      </c>
      <c r="F7736" s="1">
        <v>884346</v>
      </c>
      <c r="G7736" s="15">
        <f t="shared" si="240"/>
        <v>0.62017944186090712</v>
      </c>
      <c r="H7736" s="15">
        <f t="shared" si="241"/>
        <v>0.78394699337783535</v>
      </c>
    </row>
    <row r="7737" spans="1:8">
      <c r="A7737" s="1">
        <v>7736</v>
      </c>
      <c r="B7737" s="444">
        <f>유형화!$F$71*hourly1!B7738/hourly1!$B$8763+유형화!$F$72*hourly1!C7738/hourly1!$C$8763+유형화!$F$73*hourly1!D7738/hourly1!$D$8763+유형화!$F$74*hourly1!E7738/hourly1!$E$8763</f>
        <v>191.30347123020204</v>
      </c>
      <c r="C7737" s="442">
        <f>hourly1!$F7738*유형화!$G$71/hourly1!$F$8763+유형화!$G$72*hourly1!$G7738/hourly1!$F$8763+유형화!$G$74*hourly1!I7738/hourly1!$I$8763</f>
        <v>10.174943409133668</v>
      </c>
      <c r="D7737" s="14">
        <v>491.66348499999998</v>
      </c>
      <c r="E7737" s="14">
        <v>29.79423299999997</v>
      </c>
      <c r="F7737" s="1">
        <v>867967</v>
      </c>
      <c r="G7737" s="15">
        <f t="shared" si="240"/>
        <v>0.56260927397015681</v>
      </c>
      <c r="H7737" s="15">
        <f t="shared" si="241"/>
        <v>0.740826007994282</v>
      </c>
    </row>
    <row r="7738" spans="1:8">
      <c r="A7738" s="1">
        <v>7737</v>
      </c>
      <c r="B7738" s="444">
        <f>유형화!$F$71*hourly1!B7739/hourly1!$B$8763+유형화!$F$72*hourly1!C7739/hourly1!$C$8763+유형화!$F$73*hourly1!D7739/hourly1!$D$8763+유형화!$F$74*hourly1!E7739/hourly1!$E$8763</f>
        <v>295.81693791681136</v>
      </c>
      <c r="C7738" s="442">
        <f>hourly1!$F7739*유형화!$G$71/hourly1!$F$8763+유형화!$G$72*hourly1!$G7739/hourly1!$F$8763+유형화!$G$74*hourly1!I7739/hourly1!$I$8763</f>
        <v>9.2624604032202598</v>
      </c>
      <c r="D7738" s="14">
        <v>383.06813199999999</v>
      </c>
      <c r="E7738" s="14">
        <v>335.99478299999981</v>
      </c>
      <c r="F7738" s="1">
        <v>876032</v>
      </c>
      <c r="G7738" s="15">
        <f t="shared" si="240"/>
        <v>0.43834388804697222</v>
      </c>
      <c r="H7738" s="15">
        <f t="shared" si="241"/>
        <v>0.63427981091619168</v>
      </c>
    </row>
    <row r="7739" spans="1:8">
      <c r="A7739" s="1">
        <v>7738</v>
      </c>
      <c r="B7739" s="444">
        <f>유형화!$F$71*hourly1!B7740/hourly1!$B$8763+유형화!$F$72*hourly1!C7740/hourly1!$C$8763+유형화!$F$73*hourly1!D7740/hourly1!$D$8763+유형화!$F$74*hourly1!E7740/hourly1!$E$8763</f>
        <v>360.76698821363749</v>
      </c>
      <c r="C7739" s="442">
        <f>hourly1!$F7740*유형화!$G$71/hourly1!$F$8763+유형화!$G$72*hourly1!$G7740/hourly1!$F$8763+유형화!$G$74*hourly1!I7740/hourly1!$I$8763</f>
        <v>8.1514735423388558</v>
      </c>
      <c r="D7739" s="14">
        <v>409.12914100000012</v>
      </c>
      <c r="E7739" s="14">
        <v>788.90745199999958</v>
      </c>
      <c r="F7739" s="1">
        <v>839130</v>
      </c>
      <c r="G7739" s="15">
        <f t="shared" si="240"/>
        <v>0.46816543428691676</v>
      </c>
      <c r="H7739" s="15">
        <f t="shared" si="241"/>
        <v>0.6617263564624869</v>
      </c>
    </row>
    <row r="7740" spans="1:8">
      <c r="A7740" s="1">
        <v>7739</v>
      </c>
      <c r="B7740" s="444">
        <f>유형화!$F$71*hourly1!B7741/hourly1!$B$8763+유형화!$F$72*hourly1!C7741/hourly1!$C$8763+유형화!$F$73*hourly1!D7741/hourly1!$D$8763+유형화!$F$74*hourly1!E7741/hourly1!$E$8763</f>
        <v>424.34460572833791</v>
      </c>
      <c r="C7740" s="442">
        <f>hourly1!$F7741*유형화!$G$71/hourly1!$F$8763+유형화!$G$72*hourly1!$G7741/hourly1!$F$8763+유형화!$G$74*hourly1!I7741/hourly1!$I$8763</f>
        <v>7.2549115943349216</v>
      </c>
      <c r="D7740" s="14">
        <v>436.65828099999999</v>
      </c>
      <c r="E7740" s="14">
        <v>1065.671221999999</v>
      </c>
      <c r="F7740" s="1">
        <v>806264</v>
      </c>
      <c r="G7740" s="15">
        <f t="shared" si="240"/>
        <v>0.49966695909188114</v>
      </c>
      <c r="H7740" s="15">
        <f t="shared" si="241"/>
        <v>0.68936997615651041</v>
      </c>
    </row>
    <row r="7741" spans="1:8">
      <c r="A7741" s="1">
        <v>7740</v>
      </c>
      <c r="B7741" s="444">
        <f>유형화!$F$71*hourly1!B7742/hourly1!$B$8763+유형화!$F$72*hourly1!C7742/hourly1!$C$8763+유형화!$F$73*hourly1!D7742/hourly1!$D$8763+유형화!$F$74*hourly1!E7742/hourly1!$E$8763</f>
        <v>356.93257621674883</v>
      </c>
      <c r="C7741" s="442">
        <f>hourly1!$F7742*유형화!$G$71/hourly1!$F$8763+유형화!$G$72*hourly1!$G7742/hourly1!$F$8763+유형화!$G$74*hourly1!I7742/hourly1!$I$8763</f>
        <v>6.5092293426632706</v>
      </c>
      <c r="D7741" s="14">
        <v>417.68072999999998</v>
      </c>
      <c r="E7741" s="14">
        <v>1192.6367130000001</v>
      </c>
      <c r="F7741" s="1">
        <v>823537</v>
      </c>
      <c r="G7741" s="15">
        <f t="shared" si="240"/>
        <v>0.47795099580483408</v>
      </c>
      <c r="H7741" s="15">
        <f t="shared" si="241"/>
        <v>0.6704573799666127</v>
      </c>
    </row>
    <row r="7742" spans="1:8">
      <c r="A7742" s="1">
        <v>7741</v>
      </c>
      <c r="B7742" s="444">
        <f>유형화!$F$71*hourly1!B7743/hourly1!$B$8763+유형화!$F$72*hourly1!C7743/hourly1!$C$8763+유형화!$F$73*hourly1!D7743/hourly1!$D$8763+유형화!$F$74*hourly1!E7743/hourly1!$E$8763</f>
        <v>213.45221484389049</v>
      </c>
      <c r="C7742" s="442">
        <f>hourly1!$F7743*유형화!$G$71/hourly1!$F$8763+유형화!$G$72*hourly1!$G7743/hourly1!$F$8763+유형화!$G$74*hourly1!I7743/hourly1!$I$8763</f>
        <v>5.2057664711498699</v>
      </c>
      <c r="D7742" s="14">
        <v>379.56461700000011</v>
      </c>
      <c r="E7742" s="14">
        <v>1172.452709000002</v>
      </c>
      <c r="F7742" s="1">
        <v>836381</v>
      </c>
      <c r="G7742" s="15">
        <f t="shared" si="240"/>
        <v>0.43433482475341995</v>
      </c>
      <c r="H7742" s="15">
        <f t="shared" si="241"/>
        <v>0.63049036978799333</v>
      </c>
    </row>
    <row r="7743" spans="1:8">
      <c r="A7743" s="1">
        <v>7742</v>
      </c>
      <c r="B7743" s="444">
        <f>유형화!$F$71*hourly1!B7744/hourly1!$B$8763+유형화!$F$72*hourly1!C7744/hourly1!$C$8763+유형화!$F$73*hourly1!D7744/hourly1!$D$8763+유형화!$F$74*hourly1!E7744/hourly1!$E$8763</f>
        <v>285.24953418652439</v>
      </c>
      <c r="C7743" s="442">
        <f>hourly1!$F7744*유형화!$G$71/hourly1!$F$8763+유형화!$G$72*hourly1!$G7744/hourly1!$F$8763+유형화!$G$74*hourly1!I7744/hourly1!$I$8763</f>
        <v>5.5617862411588126</v>
      </c>
      <c r="D7743" s="14">
        <v>367.67559399999988</v>
      </c>
      <c r="E7743" s="14">
        <v>1050.235455999999</v>
      </c>
      <c r="F7743" s="1">
        <v>836179</v>
      </c>
      <c r="G7743" s="15">
        <f t="shared" si="240"/>
        <v>0.42073024600736025</v>
      </c>
      <c r="H7743" s="15">
        <f t="shared" si="241"/>
        <v>0.61744824815342014</v>
      </c>
    </row>
    <row r="7744" spans="1:8">
      <c r="A7744" s="1">
        <v>7743</v>
      </c>
      <c r="B7744" s="444">
        <f>유형화!$F$71*hourly1!B7745/hourly1!$B$8763+유형화!$F$72*hourly1!C7745/hourly1!$C$8763+유형화!$F$73*hourly1!D7745/hourly1!$D$8763+유형화!$F$74*hourly1!E7745/hourly1!$E$8763</f>
        <v>412.05696640127957</v>
      </c>
      <c r="C7744" s="442">
        <f>hourly1!$F7745*유형화!$G$71/hourly1!$F$8763+유형화!$G$72*hourly1!$G7745/hourly1!$F$8763+유형화!$G$74*hourly1!I7745/hourly1!$I$8763</f>
        <v>5.4439492751645657</v>
      </c>
      <c r="D7744" s="14">
        <v>348.50034799999992</v>
      </c>
      <c r="E7744" s="14">
        <v>821.47263099999941</v>
      </c>
      <c r="F7744" s="1">
        <v>843743</v>
      </c>
      <c r="G7744" s="15">
        <f t="shared" si="240"/>
        <v>0.39878806083520102</v>
      </c>
      <c r="H7744" s="15">
        <f t="shared" si="241"/>
        <v>0.5957988065441735</v>
      </c>
    </row>
    <row r="7745" spans="1:8">
      <c r="A7745" s="1">
        <v>7744</v>
      </c>
      <c r="B7745" s="444">
        <f>유형화!$F$71*hourly1!B7746/hourly1!$B$8763+유형화!$F$72*hourly1!C7746/hourly1!$C$8763+유형화!$F$73*hourly1!D7746/hourly1!$D$8763+유형화!$F$74*hourly1!E7746/hourly1!$E$8763</f>
        <v>347.60319317788839</v>
      </c>
      <c r="C7745" s="442">
        <f>hourly1!$F7746*유형화!$G$71/hourly1!$F$8763+유형화!$G$72*hourly1!$G7746/hourly1!$F$8763+유형화!$G$74*hourly1!I7746/hourly1!$I$8763</f>
        <v>5.5284068107261639</v>
      </c>
      <c r="D7745" s="14">
        <v>324.36616600000002</v>
      </c>
      <c r="E7745" s="14">
        <v>436.20031600000021</v>
      </c>
      <c r="F7745" s="1">
        <v>845957</v>
      </c>
      <c r="G7745" s="15">
        <f t="shared" si="240"/>
        <v>0.37117137782510612</v>
      </c>
      <c r="H7745" s="15">
        <f t="shared" si="241"/>
        <v>0.56741517394230223</v>
      </c>
    </row>
    <row r="7746" spans="1:8">
      <c r="A7746" s="1">
        <v>7745</v>
      </c>
      <c r="B7746" s="444">
        <f>유형화!$F$71*hourly1!B7747/hourly1!$B$8763+유형화!$F$72*hourly1!C7747/hourly1!$C$8763+유형화!$F$73*hourly1!D7747/hourly1!$D$8763+유형화!$F$74*hourly1!E7747/hourly1!$E$8763</f>
        <v>305.65872741238564</v>
      </c>
      <c r="C7746" s="442">
        <f>hourly1!$F7747*유형화!$G$71/hourly1!$F$8763+유형화!$G$72*hourly1!$G7747/hourly1!$F$8763+유형화!$G$74*hourly1!I7747/hourly1!$I$8763</f>
        <v>5.8929012047761438</v>
      </c>
      <c r="D7746" s="14">
        <v>363.60858600000012</v>
      </c>
      <c r="E7746" s="14">
        <v>98.705170000000081</v>
      </c>
      <c r="F7746" s="1">
        <v>808409</v>
      </c>
      <c r="G7746" s="15">
        <f t="shared" ref="G7746:G7809" si="242">D7746/$I$1</f>
        <v>0.41607637910872192</v>
      </c>
      <c r="H7746" s="15">
        <f t="shared" ref="H7746:H7809" si="243">G7746/(1-$H$1*(1-G7746))</f>
        <v>0.61292078847933751</v>
      </c>
    </row>
    <row r="7747" spans="1:8">
      <c r="A7747" s="1">
        <v>7746</v>
      </c>
      <c r="B7747" s="444">
        <f>유형화!$F$71*hourly1!B7748/hourly1!$B$8763+유형화!$F$72*hourly1!C7748/hourly1!$C$8763+유형화!$F$73*hourly1!D7748/hourly1!$D$8763+유형화!$F$74*hourly1!E7748/hourly1!$E$8763</f>
        <v>179.70390178989643</v>
      </c>
      <c r="C7747" s="442">
        <f>hourly1!$F7748*유형화!$G$71/hourly1!$F$8763+유형화!$G$72*hourly1!$G7748/hourly1!$F$8763+유형화!$G$74*hourly1!I7748/hourly1!$I$8763</f>
        <v>6.2382889277758933</v>
      </c>
      <c r="D7747" s="14">
        <v>322.77705400000002</v>
      </c>
      <c r="E7747" s="14">
        <v>9.1329929999999724</v>
      </c>
      <c r="F7747" s="1">
        <v>809361</v>
      </c>
      <c r="G7747" s="15">
        <f t="shared" si="242"/>
        <v>0.36935296100983811</v>
      </c>
      <c r="H7747" s="15">
        <f t="shared" si="243"/>
        <v>0.56549993311086355</v>
      </c>
    </row>
    <row r="7748" spans="1:8">
      <c r="A7748" s="1">
        <v>7747</v>
      </c>
      <c r="B7748" s="444">
        <f>유형화!$F$71*hourly1!B7749/hourly1!$B$8763+유형화!$F$72*hourly1!C7749/hourly1!$C$8763+유형화!$F$73*hourly1!D7749/hourly1!$D$8763+유형화!$F$74*hourly1!E7749/hourly1!$E$8763</f>
        <v>127.83934037774671</v>
      </c>
      <c r="C7748" s="442">
        <f>hourly1!$F7749*유형화!$G$71/hourly1!$F$8763+유형화!$G$72*hourly1!$G7749/hourly1!$F$8763+유형화!$G$74*hourly1!I7749/hourly1!$I$8763</f>
        <v>5.6583776919395135</v>
      </c>
      <c r="D7748" s="14">
        <v>321.68824999999998</v>
      </c>
      <c r="E7748" s="14">
        <v>17.513504000000001</v>
      </c>
      <c r="F7748" s="1">
        <v>791932</v>
      </c>
      <c r="G7748" s="15">
        <f t="shared" si="242"/>
        <v>0.36810704536504335</v>
      </c>
      <c r="H7748" s="15">
        <f t="shared" si="243"/>
        <v>0.56418428731284553</v>
      </c>
    </row>
    <row r="7749" spans="1:8">
      <c r="A7749" s="1">
        <v>7748</v>
      </c>
      <c r="B7749" s="444">
        <f>유형화!$F$71*hourly1!B7750/hourly1!$B$8763+유형화!$F$72*hourly1!C7750/hourly1!$C$8763+유형화!$F$73*hourly1!D7750/hourly1!$D$8763+유형화!$F$74*hourly1!E7750/hourly1!$E$8763</f>
        <v>136.34775037535994</v>
      </c>
      <c r="C7749" s="442">
        <f>hourly1!$F7750*유형화!$G$71/hourly1!$F$8763+유형화!$G$72*hourly1!$G7750/hourly1!$F$8763+유형화!$G$74*hourly1!I7750/hourly1!$I$8763</f>
        <v>5.4901705710636231</v>
      </c>
      <c r="D7749" s="14">
        <v>333.749348</v>
      </c>
      <c r="E7749" s="14">
        <v>19.746780000000001</v>
      </c>
      <c r="F7749" s="1">
        <v>824591</v>
      </c>
      <c r="G7749" s="15">
        <f t="shared" si="242"/>
        <v>0.38190852909545075</v>
      </c>
      <c r="H7749" s="15">
        <f t="shared" si="243"/>
        <v>0.57860572363180673</v>
      </c>
    </row>
    <row r="7750" spans="1:8">
      <c r="A7750" s="1">
        <v>7749</v>
      </c>
      <c r="B7750" s="444">
        <f>유형화!$F$71*hourly1!B7751/hourly1!$B$8763+유형화!$F$72*hourly1!C7751/hourly1!$C$8763+유형화!$F$73*hourly1!D7751/hourly1!$D$8763+유형화!$F$74*hourly1!E7751/hourly1!$E$8763</f>
        <v>70.631257639964772</v>
      </c>
      <c r="C7750" s="442">
        <f>hourly1!$F7751*유형화!$G$71/hourly1!$F$8763+유형화!$G$72*hourly1!$G7751/hourly1!$F$8763+유형화!$G$74*hourly1!I7751/hourly1!$I$8763</f>
        <v>6.2763432907174517</v>
      </c>
      <c r="D7750" s="14">
        <v>349.69511599999998</v>
      </c>
      <c r="E7750" s="14">
        <v>17.342112</v>
      </c>
      <c r="F7750" s="1">
        <v>838672</v>
      </c>
      <c r="G7750" s="15">
        <f t="shared" si="242"/>
        <v>0.40015523081538129</v>
      </c>
      <c r="H7750" s="15">
        <f t="shared" si="243"/>
        <v>0.59717051674470378</v>
      </c>
    </row>
    <row r="7751" spans="1:8">
      <c r="A7751" s="1">
        <v>7750</v>
      </c>
      <c r="B7751" s="444">
        <f>유형화!$F$71*hourly1!B7752/hourly1!$B$8763+유형화!$F$72*hourly1!C7752/hourly1!$C$8763+유형화!$F$73*hourly1!D7752/hourly1!$D$8763+유형화!$F$74*hourly1!E7752/hourly1!$E$8763</f>
        <v>69.358401910133679</v>
      </c>
      <c r="C7751" s="442">
        <f>hourly1!$F7752*유형화!$G$71/hourly1!$F$8763+유형화!$G$72*hourly1!$G7752/hourly1!$F$8763+유형화!$G$74*hourly1!I7752/hourly1!$I$8763</f>
        <v>0.46822534562706775</v>
      </c>
      <c r="D7751" s="14">
        <v>374.06562200000002</v>
      </c>
      <c r="E7751" s="14">
        <v>11.836548000000001</v>
      </c>
      <c r="F7751" s="1">
        <v>816623</v>
      </c>
      <c r="G7751" s="15">
        <f t="shared" si="242"/>
        <v>0.42804233877692816</v>
      </c>
      <c r="H7751" s="15">
        <f t="shared" si="243"/>
        <v>0.62449342955722831</v>
      </c>
    </row>
    <row r="7752" spans="1:8">
      <c r="A7752" s="1">
        <v>7751</v>
      </c>
      <c r="B7752" s="444">
        <f>유형화!$F$71*hourly1!B7753/hourly1!$B$8763+유형화!$F$72*hourly1!C7753/hourly1!$C$8763+유형화!$F$73*hourly1!D7753/hourly1!$D$8763+유형화!$F$74*hourly1!E7753/hourly1!$E$8763</f>
        <v>68.046570167492675</v>
      </c>
      <c r="C7752" s="442">
        <f>hourly1!$F7753*유형화!$G$71/hourly1!$F$8763+유형화!$G$72*hourly1!$G7753/hourly1!$F$8763+유형화!$G$74*hourly1!I7753/hourly1!$I$8763</f>
        <v>0.42256475479841382</v>
      </c>
      <c r="D7752" s="14">
        <v>389.76172500000001</v>
      </c>
      <c r="E7752" s="14">
        <v>9.8651400000000002</v>
      </c>
      <c r="F7752" s="1">
        <v>851923</v>
      </c>
      <c r="G7752" s="15">
        <f t="shared" si="242"/>
        <v>0.44600334947307696</v>
      </c>
      <c r="H7752" s="15">
        <f t="shared" si="243"/>
        <v>0.64145285169293209</v>
      </c>
    </row>
    <row r="7753" spans="1:8">
      <c r="A7753" s="1">
        <v>7752</v>
      </c>
      <c r="B7753" s="444">
        <f>유형화!$F$71*hourly1!B7754/hourly1!$B$8763+유형화!$F$72*hourly1!C7754/hourly1!$C$8763+유형화!$F$73*hourly1!D7754/hourly1!$D$8763+유형화!$F$74*hourly1!E7754/hourly1!$E$8763</f>
        <v>66.595868590878382</v>
      </c>
      <c r="C7753" s="442">
        <f>hourly1!$F7754*유형화!$G$71/hourly1!$F$8763+유형화!$G$72*hourly1!$G7754/hourly1!$F$8763+유형화!$G$74*hourly1!I7754/hourly1!$I$8763</f>
        <v>0.84279800792465398</v>
      </c>
      <c r="D7753" s="14">
        <v>442.64723699999979</v>
      </c>
      <c r="E7753" s="14">
        <v>5.96516</v>
      </c>
      <c r="F7753" s="1">
        <v>844108</v>
      </c>
      <c r="G7753" s="15">
        <f t="shared" si="242"/>
        <v>0.50652010619309229</v>
      </c>
      <c r="H7753" s="15">
        <f t="shared" si="243"/>
        <v>0.69520971524093811</v>
      </c>
    </row>
    <row r="7754" spans="1:8">
      <c r="A7754" s="1">
        <v>7753</v>
      </c>
      <c r="B7754" s="444">
        <f>유형화!$F$71*hourly1!B7755/hourly1!$B$8763+유형화!$F$72*hourly1!C7755/hourly1!$C$8763+유형화!$F$73*hourly1!D7755/hourly1!$D$8763+유형화!$F$74*hourly1!E7755/hourly1!$E$8763</f>
        <v>66.652298326248626</v>
      </c>
      <c r="C7754" s="442">
        <f>hourly1!$F7755*유형화!$G$71/hourly1!$F$8763+유형화!$G$72*hourly1!$G7755/hourly1!$F$8763+유형화!$G$74*hourly1!I7755/hourly1!$I$8763</f>
        <v>1.1202198181469141</v>
      </c>
      <c r="D7754" s="14">
        <v>461.07662399999998</v>
      </c>
      <c r="E7754" s="14">
        <v>4.8886399999999997</v>
      </c>
      <c r="F7754" s="1">
        <v>793910</v>
      </c>
      <c r="G7754" s="15">
        <f t="shared" si="242"/>
        <v>0.52760880681072131</v>
      </c>
      <c r="H7754" s="15">
        <f t="shared" si="243"/>
        <v>0.71280682287497354</v>
      </c>
    </row>
    <row r="7755" spans="1:8">
      <c r="A7755" s="1">
        <v>7754</v>
      </c>
      <c r="B7755" s="444">
        <f>유형화!$F$71*hourly1!B7756/hourly1!$B$8763+유형화!$F$72*hourly1!C7756/hourly1!$C$8763+유형화!$F$73*hourly1!D7756/hourly1!$D$8763+유형화!$F$74*hourly1!E7756/hourly1!$E$8763</f>
        <v>66.434334190203742</v>
      </c>
      <c r="C7755" s="442">
        <f>hourly1!$F7756*유형화!$G$71/hourly1!$F$8763+유형화!$G$72*hourly1!$G7756/hourly1!$F$8763+유형화!$G$74*hourly1!I7756/hourly1!$I$8763</f>
        <v>1.3954598410911947</v>
      </c>
      <c r="D7755" s="14">
        <v>460.172121</v>
      </c>
      <c r="E7755" s="14">
        <v>3.96156</v>
      </c>
      <c r="F7755" s="1">
        <v>711101</v>
      </c>
      <c r="G7755" s="15">
        <f t="shared" si="242"/>
        <v>0.52657378633094376</v>
      </c>
      <c r="H7755" s="15">
        <f t="shared" si="243"/>
        <v>0.71195604690189918</v>
      </c>
    </row>
    <row r="7756" spans="1:8">
      <c r="A7756" s="1">
        <v>7755</v>
      </c>
      <c r="B7756" s="444">
        <f>유형화!$F$71*hourly1!B7757/hourly1!$B$8763+유형화!$F$72*hourly1!C7757/hourly1!$C$8763+유형화!$F$73*hourly1!D7757/hourly1!$D$8763+유형화!$F$74*hourly1!E7757/hourly1!$E$8763</f>
        <v>66.426817439260219</v>
      </c>
      <c r="C7756" s="442">
        <f>hourly1!$F7757*유형화!$G$71/hourly1!$F$8763+유형화!$G$72*hourly1!$G7757/hourly1!$F$8763+유형화!$G$74*hourly1!I7757/hourly1!$I$8763</f>
        <v>1.6311246466492291</v>
      </c>
      <c r="D7756" s="14">
        <v>462.83574599999992</v>
      </c>
      <c r="E7756" s="14">
        <v>5.8319999999999997E-2</v>
      </c>
      <c r="F7756" s="1">
        <v>600342</v>
      </c>
      <c r="G7756" s="15">
        <f t="shared" si="242"/>
        <v>0.52962176563609531</v>
      </c>
      <c r="H7756" s="15">
        <f t="shared" si="243"/>
        <v>0.71445771205412789</v>
      </c>
    </row>
    <row r="7757" spans="1:8">
      <c r="A7757" s="1">
        <v>7756</v>
      </c>
      <c r="B7757" s="444">
        <f>유형화!$F$71*hourly1!B7758/hourly1!$B$8763+유형화!$F$72*hourly1!C7758/hourly1!$C$8763+유형화!$F$73*hourly1!D7758/hourly1!$D$8763+유형화!$F$74*hourly1!E7758/hourly1!$E$8763</f>
        <v>66.506872279563297</v>
      </c>
      <c r="C7757" s="442">
        <f>hourly1!$F7758*유형화!$G$71/hourly1!$F$8763+유형화!$G$72*hourly1!$G7758/hourly1!$F$8763+유형화!$G$74*hourly1!I7758/hourly1!$I$8763</f>
        <v>1.9021009153704922</v>
      </c>
      <c r="D7757" s="14">
        <v>469.45281100000011</v>
      </c>
      <c r="E7757" s="14">
        <v>0</v>
      </c>
      <c r="F7757" s="1">
        <v>511079</v>
      </c>
      <c r="G7757" s="15">
        <f t="shared" si="242"/>
        <v>0.53719365626666238</v>
      </c>
      <c r="H7757" s="15">
        <f t="shared" si="243"/>
        <v>0.72062373643295929</v>
      </c>
    </row>
    <row r="7758" spans="1:8">
      <c r="A7758" s="1">
        <v>7757</v>
      </c>
      <c r="B7758" s="444">
        <f>유형화!$F$71*hourly1!B7759/hourly1!$B$8763+유형화!$F$72*hourly1!C7759/hourly1!$C$8763+유형화!$F$73*hourly1!D7759/hourly1!$D$8763+유형화!$F$74*hourly1!E7759/hourly1!$E$8763</f>
        <v>66.589087644729744</v>
      </c>
      <c r="C7758" s="442">
        <f>hourly1!$F7759*유형화!$G$71/hourly1!$F$8763+유형화!$G$72*hourly1!$G7759/hourly1!$F$8763+유형화!$G$74*hourly1!I7759/hourly1!$I$8763</f>
        <v>2.1551040645942572</v>
      </c>
      <c r="D7758" s="14">
        <v>495.44771900000001</v>
      </c>
      <c r="E7758" s="14">
        <v>0</v>
      </c>
      <c r="F7758" s="1">
        <v>573933</v>
      </c>
      <c r="G7758" s="15">
        <f t="shared" si="242"/>
        <v>0.56693956330061868</v>
      </c>
      <c r="H7758" s="15">
        <f t="shared" si="243"/>
        <v>0.74419413329531026</v>
      </c>
    </row>
    <row r="7759" spans="1:8">
      <c r="A7759" s="1">
        <v>7758</v>
      </c>
      <c r="B7759" s="444">
        <f>유형화!$F$71*hourly1!B7760/hourly1!$B$8763+유형화!$F$72*hourly1!C7760/hourly1!$C$8763+유형화!$F$73*hourly1!D7760/hourly1!$D$8763+유형화!$F$74*hourly1!E7760/hourly1!$E$8763</f>
        <v>68.484529116540813</v>
      </c>
      <c r="C7759" s="442">
        <f>hourly1!$F7760*유형화!$G$71/hourly1!$F$8763+유형화!$G$72*hourly1!$G7760/hourly1!$F$8763+유형화!$G$74*hourly1!I7760/hourly1!$I$8763</f>
        <v>2.4397926320855086</v>
      </c>
      <c r="D7759" s="14">
        <v>510.78197499999999</v>
      </c>
      <c r="E7759" s="14">
        <v>5.7600000000000004E-3</v>
      </c>
      <c r="F7759" s="1">
        <v>860956</v>
      </c>
      <c r="G7759" s="15">
        <f t="shared" si="242"/>
        <v>0.58448651339603308</v>
      </c>
      <c r="H7759" s="15">
        <f t="shared" si="243"/>
        <v>0.75762938943215785</v>
      </c>
    </row>
    <row r="7760" spans="1:8">
      <c r="A7760" s="1">
        <v>7759</v>
      </c>
      <c r="B7760" s="444">
        <f>유형화!$F$71*hourly1!B7761/hourly1!$B$8763+유형화!$F$72*hourly1!C7761/hourly1!$C$8763+유형화!$F$73*hourly1!D7761/hourly1!$D$8763+유형화!$F$74*hourly1!E7761/hourly1!$E$8763</f>
        <v>80.035780058050563</v>
      </c>
      <c r="C7760" s="442">
        <f>hourly1!$F7761*유형화!$G$71/hourly1!$F$8763+유형화!$G$72*hourly1!$G7761/hourly1!$F$8763+유형화!$G$74*hourly1!I7761/hourly1!$I$8763</f>
        <v>8.8173038463836431</v>
      </c>
      <c r="D7760" s="14">
        <v>480.05402099999998</v>
      </c>
      <c r="E7760" s="14">
        <v>8.5361000000000006E-2</v>
      </c>
      <c r="F7760" s="1">
        <v>927118</v>
      </c>
      <c r="G7760" s="15">
        <f t="shared" si="242"/>
        <v>0.54932459387596055</v>
      </c>
      <c r="H7760" s="15">
        <f t="shared" si="243"/>
        <v>0.73036000420828995</v>
      </c>
    </row>
    <row r="7761" spans="1:8">
      <c r="A7761" s="1">
        <v>7760</v>
      </c>
      <c r="B7761" s="444">
        <f>유형화!$F$71*hourly1!B7762/hourly1!$B$8763+유형화!$F$72*hourly1!C7762/hourly1!$C$8763+유형화!$F$73*hourly1!D7762/hourly1!$D$8763+유형화!$F$74*hourly1!E7762/hourly1!$E$8763</f>
        <v>188.31115511515213</v>
      </c>
      <c r="C7761" s="442">
        <f>hourly1!$F7762*유형화!$G$71/hourly1!$F$8763+유형화!$G$72*hourly1!$G7762/hourly1!$F$8763+유형화!$G$74*hourly1!I7762/hourly1!$I$8763</f>
        <v>8.9135142686933087</v>
      </c>
      <c r="D7761" s="14">
        <v>444.71321999999998</v>
      </c>
      <c r="E7761" s="14">
        <v>19.532419000000012</v>
      </c>
      <c r="F7761" s="1">
        <v>948352</v>
      </c>
      <c r="G7761" s="15">
        <f t="shared" si="242"/>
        <v>0.50888420527941103</v>
      </c>
      <c r="H7761" s="15">
        <f t="shared" si="243"/>
        <v>0.69721023162489282</v>
      </c>
    </row>
    <row r="7762" spans="1:8">
      <c r="A7762" s="1">
        <v>7761</v>
      </c>
      <c r="B7762" s="444">
        <f>유형화!$F$71*hourly1!B7763/hourly1!$B$8763+유형화!$F$72*hourly1!C7763/hourly1!$C$8763+유형화!$F$73*hourly1!D7763/hourly1!$D$8763+유형화!$F$74*hourly1!E7763/hourly1!$E$8763</f>
        <v>291.7429707188918</v>
      </c>
      <c r="C7762" s="442">
        <f>hourly1!$F7763*유형화!$G$71/hourly1!$F$8763+유형화!$G$72*hourly1!$G7763/hourly1!$F$8763+유형화!$G$74*hourly1!I7763/hourly1!$I$8763</f>
        <v>7.8633929577039678</v>
      </c>
      <c r="D7762" s="14">
        <v>434.28414600000002</v>
      </c>
      <c r="E7762" s="14">
        <v>240.26735199999999</v>
      </c>
      <c r="F7762" s="1">
        <v>863416</v>
      </c>
      <c r="G7762" s="15">
        <f t="shared" si="242"/>
        <v>0.49695024245660546</v>
      </c>
      <c r="H7762" s="15">
        <f t="shared" si="243"/>
        <v>0.68703814804501451</v>
      </c>
    </row>
    <row r="7763" spans="1:8">
      <c r="A7763" s="1">
        <v>7762</v>
      </c>
      <c r="B7763" s="444">
        <f>유형화!$F$71*hourly1!B7764/hourly1!$B$8763+유형화!$F$72*hourly1!C7764/hourly1!$C$8763+유형화!$F$73*hourly1!D7764/hourly1!$D$8763+유형화!$F$74*hourly1!E7764/hourly1!$E$8763</f>
        <v>355.12949353682853</v>
      </c>
      <c r="C7763" s="442">
        <f>hourly1!$F7764*유형화!$G$71/hourly1!$F$8763+유형화!$G$72*hourly1!$G7764/hourly1!$F$8763+유형화!$G$74*hourly1!I7764/hourly1!$I$8763</f>
        <v>6.5686465606383617</v>
      </c>
      <c r="D7763" s="14">
        <v>390.71367300000009</v>
      </c>
      <c r="E7763" s="14">
        <v>612.42250499999875</v>
      </c>
      <c r="F7763" s="1">
        <v>830545</v>
      </c>
      <c r="G7763" s="15">
        <f t="shared" si="242"/>
        <v>0.44709266114554619</v>
      </c>
      <c r="H7763" s="15">
        <f t="shared" si="243"/>
        <v>0.6424659319529642</v>
      </c>
    </row>
    <row r="7764" spans="1:8">
      <c r="A7764" s="1">
        <v>7763</v>
      </c>
      <c r="B7764" s="444">
        <f>유형화!$F$71*hourly1!B7765/hourly1!$B$8763+유형화!$F$72*hourly1!C7765/hourly1!$C$8763+유형화!$F$73*hourly1!D7765/hourly1!$D$8763+유형화!$F$74*hourly1!E7765/hourly1!$E$8763</f>
        <v>417.91703704616594</v>
      </c>
      <c r="C7764" s="442">
        <f>hourly1!$F7765*유형화!$G$71/hourly1!$F$8763+유형화!$G$72*hourly1!$G7765/hourly1!$F$8763+유형화!$G$74*hourly1!I7765/hourly1!$I$8763</f>
        <v>5.532024462565337</v>
      </c>
      <c r="D7764" s="14">
        <v>370.03856799999988</v>
      </c>
      <c r="E7764" s="14">
        <v>943.04758899999979</v>
      </c>
      <c r="F7764" s="1">
        <v>827696</v>
      </c>
      <c r="G7764" s="15">
        <f t="shared" si="242"/>
        <v>0.42343419113875508</v>
      </c>
      <c r="H7764" s="15">
        <f t="shared" si="243"/>
        <v>0.62006316103019377</v>
      </c>
    </row>
    <row r="7765" spans="1:8">
      <c r="A7765" s="1">
        <v>7764</v>
      </c>
      <c r="B7765" s="444">
        <f>유형화!$F$71*hourly1!B7766/hourly1!$B$8763+유형화!$F$72*hourly1!C7766/hourly1!$C$8763+유형화!$F$73*hourly1!D7766/hourly1!$D$8763+유형화!$F$74*hourly1!E7766/hourly1!$E$8763</f>
        <v>350.18671785750797</v>
      </c>
      <c r="C7765" s="442">
        <f>hourly1!$F7766*유형화!$G$71/hourly1!$F$8763+유형화!$G$72*hourly1!$G7766/hourly1!$F$8763+유형화!$G$74*hourly1!I7766/hourly1!$I$8763</f>
        <v>4.6720370105092703</v>
      </c>
      <c r="D7765" s="14">
        <v>316.30392499999988</v>
      </c>
      <c r="E7765" s="14">
        <v>1140.9147149999981</v>
      </c>
      <c r="F7765" s="1">
        <v>827875</v>
      </c>
      <c r="G7765" s="15">
        <f t="shared" si="242"/>
        <v>0.36194577597756905</v>
      </c>
      <c r="H7765" s="15">
        <f t="shared" si="243"/>
        <v>0.55763735405143422</v>
      </c>
    </row>
    <row r="7766" spans="1:8">
      <c r="A7766" s="1">
        <v>7765</v>
      </c>
      <c r="B7766" s="444">
        <f>유형화!$F$71*hourly1!B7767/hourly1!$B$8763+유형화!$F$72*hourly1!C7767/hourly1!$C$8763+유형화!$F$73*hourly1!D7767/hourly1!$D$8763+유형화!$F$74*hourly1!E7767/hourly1!$E$8763</f>
        <v>206.57223081258331</v>
      </c>
      <c r="C7766" s="442">
        <f>hourly1!$F7767*유형화!$G$71/hourly1!$F$8763+유형화!$G$72*hourly1!$G7767/hourly1!$F$8763+유형화!$G$74*hourly1!I7767/hourly1!$I$8763</f>
        <v>3.2488845076215114</v>
      </c>
      <c r="D7766" s="14">
        <v>239.15059099999999</v>
      </c>
      <c r="E7766" s="14">
        <v>1144.659157999999</v>
      </c>
      <c r="F7766" s="1">
        <v>784193</v>
      </c>
      <c r="G7766" s="15">
        <f t="shared" si="242"/>
        <v>0.27365941233574409</v>
      </c>
      <c r="H7766" s="15">
        <f t="shared" si="243"/>
        <v>0.45570963430948019</v>
      </c>
    </row>
    <row r="7767" spans="1:8">
      <c r="A7767" s="1">
        <v>7766</v>
      </c>
      <c r="B7767" s="444">
        <f>유형화!$F$71*hourly1!B7768/hourly1!$B$8763+유형화!$F$72*hourly1!C7768/hourly1!$C$8763+유형화!$F$73*hourly1!D7768/hourly1!$D$8763+유형화!$F$74*hourly1!E7768/hourly1!$E$8763</f>
        <v>278.02607719835572</v>
      </c>
      <c r="C7767" s="442">
        <f>hourly1!$F7768*유형화!$G$71/hourly1!$F$8763+유형화!$G$72*hourly1!$G7768/hourly1!$F$8763+유형화!$G$74*hourly1!I7768/hourly1!$I$8763</f>
        <v>3.6239046909547867</v>
      </c>
      <c r="D7767" s="14">
        <v>247.598085</v>
      </c>
      <c r="E7767" s="14">
        <v>944.5652990000001</v>
      </c>
      <c r="F7767" s="1">
        <v>822833</v>
      </c>
      <c r="G7767" s="15">
        <f t="shared" si="242"/>
        <v>0.28332585821021705</v>
      </c>
      <c r="H7767" s="15">
        <f t="shared" si="243"/>
        <v>0.46766621337211162</v>
      </c>
    </row>
    <row r="7768" spans="1:8">
      <c r="A7768" s="1">
        <v>7767</v>
      </c>
      <c r="B7768" s="444">
        <f>유형화!$F$71*hourly1!B7769/hourly1!$B$8763+유형화!$F$72*hourly1!C7769/hourly1!$C$8763+유형화!$F$73*hourly1!D7769/hourly1!$D$8763+유형화!$F$74*hourly1!E7769/hourly1!$E$8763</f>
        <v>404.38089207834554</v>
      </c>
      <c r="C7768" s="442">
        <f>hourly1!$F7769*유형화!$G$71/hourly1!$F$8763+유형화!$G$72*hourly1!$G7769/hourly1!$F$8763+유형화!$G$74*hourly1!I7769/hourly1!$I$8763</f>
        <v>3.5056863705455781</v>
      </c>
      <c r="D7768" s="14">
        <v>297.32779599999998</v>
      </c>
      <c r="E7768" s="14">
        <v>717.2101490000008</v>
      </c>
      <c r="F7768" s="1">
        <v>802349</v>
      </c>
      <c r="G7768" s="15">
        <f t="shared" si="242"/>
        <v>0.34023143988150123</v>
      </c>
      <c r="H7768" s="15">
        <f t="shared" si="243"/>
        <v>0.53400857911499555</v>
      </c>
    </row>
    <row r="7769" spans="1:8">
      <c r="A7769" s="1">
        <v>7768</v>
      </c>
      <c r="B7769" s="444">
        <f>유형화!$F$71*hourly1!B7770/hourly1!$B$8763+유형화!$F$72*hourly1!C7770/hourly1!$C$8763+유형화!$F$73*hourly1!D7770/hourly1!$D$8763+유형화!$F$74*hourly1!E7770/hourly1!$E$8763</f>
        <v>340.47283353070014</v>
      </c>
      <c r="C7769" s="442">
        <f>hourly1!$F7770*유형화!$G$71/hourly1!$F$8763+유형화!$G$72*hourly1!$G7770/hourly1!$F$8763+유형화!$G$74*hourly1!I7770/hourly1!$I$8763</f>
        <v>3.681275714332755</v>
      </c>
      <c r="D7769" s="14">
        <v>333.41821099999999</v>
      </c>
      <c r="E7769" s="14">
        <v>437.19103200000012</v>
      </c>
      <c r="F7769" s="1">
        <v>815764</v>
      </c>
      <c r="G7769" s="15">
        <f t="shared" si="242"/>
        <v>0.38152960986951989</v>
      </c>
      <c r="H7769" s="15">
        <f t="shared" si="243"/>
        <v>0.5782142134709074</v>
      </c>
    </row>
    <row r="7770" spans="1:8">
      <c r="A7770" s="1">
        <v>7769</v>
      </c>
      <c r="B7770" s="444">
        <f>유형화!$F$71*hourly1!B7771/hourly1!$B$8763+유형화!$F$72*hourly1!C7771/hourly1!$C$8763+유형화!$F$73*hourly1!D7771/hourly1!$D$8763+유형화!$F$74*hourly1!E7771/hourly1!$E$8763</f>
        <v>298.85748531478686</v>
      </c>
      <c r="C7770" s="442">
        <f>hourly1!$F7771*유형화!$G$71/hourly1!$F$8763+유형화!$G$72*hourly1!$G7771/hourly1!$F$8763+유형화!$G$74*hourly1!I7771/hourly1!$I$8763</f>
        <v>4.0981655159630774</v>
      </c>
      <c r="D7770" s="14">
        <v>349.67495700000001</v>
      </c>
      <c r="E7770" s="14">
        <v>117.5413580000001</v>
      </c>
      <c r="F7770" s="1">
        <v>815232</v>
      </c>
      <c r="G7770" s="15">
        <f t="shared" si="242"/>
        <v>0.4001321629230119</v>
      </c>
      <c r="H7770" s="15">
        <f t="shared" si="243"/>
        <v>0.5971473977805285</v>
      </c>
    </row>
    <row r="7771" spans="1:8">
      <c r="A7771" s="1">
        <v>7770</v>
      </c>
      <c r="B7771" s="444">
        <f>유형화!$F$71*hourly1!B7772/hourly1!$B$8763+유형화!$F$72*hourly1!C7772/hourly1!$C$8763+유형화!$F$73*hourly1!D7772/hourly1!$D$8763+유형화!$F$74*hourly1!E7772/hourly1!$E$8763</f>
        <v>173.67982465177445</v>
      </c>
      <c r="C7771" s="442">
        <f>hourly1!$F7772*유형화!$G$71/hourly1!$F$8763+유형화!$G$72*hourly1!$G7772/hourly1!$F$8763+유형화!$G$74*hourly1!I7772/hourly1!$I$8763</f>
        <v>4.5181226945683823</v>
      </c>
      <c r="D7771" s="14">
        <v>383.11298299999999</v>
      </c>
      <c r="E7771" s="14">
        <v>9.6006119999999662</v>
      </c>
      <c r="F7771" s="1">
        <v>754982</v>
      </c>
      <c r="G7771" s="15">
        <f t="shared" si="242"/>
        <v>0.43839521093206879</v>
      </c>
      <c r="H7771" s="15">
        <f t="shared" si="243"/>
        <v>0.63432816550590387</v>
      </c>
    </row>
    <row r="7772" spans="1:8">
      <c r="A7772" s="1">
        <v>7771</v>
      </c>
      <c r="B7772" s="444">
        <f>유형화!$F$71*hourly1!B7773/hourly1!$B$8763+유형화!$F$72*hourly1!C7773/hourly1!$C$8763+유형화!$F$73*hourly1!D7773/hourly1!$D$8763+유형화!$F$74*hourly1!E7773/hourly1!$E$8763</f>
        <v>124.27436975355506</v>
      </c>
      <c r="C7772" s="442">
        <f>hourly1!$F7773*유형화!$G$71/hourly1!$F$8763+유형화!$G$72*hourly1!$G7773/hourly1!$F$8763+유형화!$G$74*hourly1!I7773/hourly1!$I$8763</f>
        <v>3.9042257725627225</v>
      </c>
      <c r="D7772" s="14">
        <v>401.74353800000011</v>
      </c>
      <c r="E7772" s="14">
        <v>17.390304</v>
      </c>
      <c r="F7772" s="1">
        <v>778378</v>
      </c>
      <c r="G7772" s="15">
        <f t="shared" si="242"/>
        <v>0.45971410757986669</v>
      </c>
      <c r="H7772" s="15">
        <f t="shared" si="243"/>
        <v>0.65407817265337354</v>
      </c>
    </row>
    <row r="7773" spans="1:8">
      <c r="A7773" s="1">
        <v>7772</v>
      </c>
      <c r="B7773" s="444">
        <f>유형화!$F$71*hourly1!B7774/hourly1!$B$8763+유형화!$F$72*hourly1!C7774/hourly1!$C$8763+유형화!$F$73*hourly1!D7774/hourly1!$D$8763+유형화!$F$74*hourly1!E7774/hourly1!$E$8763</f>
        <v>132.73377659458538</v>
      </c>
      <c r="C7773" s="442">
        <f>hourly1!$F7774*유형화!$G$71/hourly1!$F$8763+유형화!$G$72*hourly1!$G7774/hourly1!$F$8763+유형화!$G$74*hourly1!I7774/hourly1!$I$8763</f>
        <v>3.7166264537412945</v>
      </c>
      <c r="D7773" s="14">
        <v>359.18081199999989</v>
      </c>
      <c r="E7773" s="14">
        <v>20.006864</v>
      </c>
      <c r="F7773" s="1">
        <v>802885</v>
      </c>
      <c r="G7773" s="15">
        <f t="shared" si="242"/>
        <v>0.41100968859489601</v>
      </c>
      <c r="H7773" s="15">
        <f t="shared" si="243"/>
        <v>0.60795273867407074</v>
      </c>
    </row>
    <row r="7774" spans="1:8">
      <c r="A7774" s="1">
        <v>7773</v>
      </c>
      <c r="B7774" s="444">
        <f>유형화!$F$71*hourly1!B7775/hourly1!$B$8763+유형화!$F$72*hourly1!C7775/hourly1!$C$8763+유형화!$F$73*hourly1!D7775/hourly1!$D$8763+유형화!$F$74*hourly1!E7775/hourly1!$E$8763</f>
        <v>68.205904367555291</v>
      </c>
      <c r="C7774" s="442">
        <f>hourly1!$F7775*유형화!$G$71/hourly1!$F$8763+유형화!$G$72*hourly1!$G7775/hourly1!$F$8763+유형화!$G$74*hourly1!I7775/hourly1!$I$8763</f>
        <v>4.577334893802429</v>
      </c>
      <c r="D7774" s="14">
        <v>345.3315540000001</v>
      </c>
      <c r="E7774" s="14">
        <v>18.022915999999999</v>
      </c>
      <c r="F7774" s="1">
        <v>833691</v>
      </c>
      <c r="G7774" s="15">
        <f t="shared" si="242"/>
        <v>0.39516201792965377</v>
      </c>
      <c r="H7774" s="15">
        <f t="shared" si="243"/>
        <v>0.59214575032441719</v>
      </c>
    </row>
    <row r="7775" spans="1:8">
      <c r="A7775" s="1">
        <v>7774</v>
      </c>
      <c r="B7775" s="444">
        <f>유형화!$F$71*hourly1!B7776/hourly1!$B$8763+유형화!$F$72*hourly1!C7776/hourly1!$C$8763+유형화!$F$73*hourly1!D7776/hourly1!$D$8763+유형화!$F$74*hourly1!E7776/hourly1!$E$8763</f>
        <v>66.688710949424475</v>
      </c>
      <c r="C7775" s="442">
        <f>hourly1!$F7776*유형화!$G$71/hourly1!$F$8763+유형화!$G$72*hourly1!$G7776/hourly1!$F$8763+유형화!$G$74*hourly1!I7776/hourly1!$I$8763</f>
        <v>0.46075951809402665</v>
      </c>
      <c r="D7775" s="14">
        <v>316.66732899999988</v>
      </c>
      <c r="E7775" s="14">
        <v>12.04562</v>
      </c>
      <c r="F7775" s="1">
        <v>881891</v>
      </c>
      <c r="G7775" s="15">
        <f t="shared" si="242"/>
        <v>0.36236161824943891</v>
      </c>
      <c r="H7775" s="15">
        <f t="shared" si="243"/>
        <v>0.55808137640383626</v>
      </c>
    </row>
    <row r="7776" spans="1:8">
      <c r="A7776" s="1">
        <v>7775</v>
      </c>
      <c r="B7776" s="444">
        <f>유형화!$F$71*hourly1!B7777/hourly1!$B$8763+유형화!$F$72*hourly1!C7777/hourly1!$C$8763+유형화!$F$73*hourly1!D7777/hourly1!$D$8763+유형화!$F$74*hourly1!E7777/hourly1!$E$8763</f>
        <v>65.206612534499286</v>
      </c>
      <c r="C7776" s="442">
        <f>hourly1!$F7777*유형화!$G$71/hourly1!$F$8763+유형화!$G$72*hourly1!$G7777/hourly1!$F$8763+유형화!$G$74*hourly1!I7777/hourly1!$I$8763</f>
        <v>0.35362581786082992</v>
      </c>
      <c r="D7776" s="14">
        <v>221.40357399999991</v>
      </c>
      <c r="E7776" s="14">
        <v>11.111140000000001</v>
      </c>
      <c r="F7776" s="1">
        <v>871715</v>
      </c>
      <c r="G7776" s="15">
        <f t="shared" si="242"/>
        <v>0.25335154597160664</v>
      </c>
      <c r="H7776" s="15">
        <f t="shared" si="243"/>
        <v>0.42988785034963667</v>
      </c>
    </row>
    <row r="7777" spans="1:8">
      <c r="A7777" s="1">
        <v>7776</v>
      </c>
      <c r="B7777" s="444">
        <f>유형화!$F$71*hourly1!B7778/hourly1!$B$8763+유형화!$F$72*hourly1!C7778/hourly1!$C$8763+유형화!$F$73*hourly1!D7778/hourly1!$D$8763+유형화!$F$74*hourly1!E7778/hourly1!$E$8763</f>
        <v>63.443222775161132</v>
      </c>
      <c r="C7777" s="442">
        <f>hourly1!$F7778*유형화!$G$71/hourly1!$F$8763+유형화!$G$72*hourly1!$G7778/hourly1!$F$8763+유형화!$G$74*hourly1!I7778/hourly1!$I$8763</f>
        <v>0.32195832651028711</v>
      </c>
      <c r="D7777" s="14">
        <v>221.17552900000001</v>
      </c>
      <c r="E7777" s="14">
        <v>5.0515599999999976</v>
      </c>
      <c r="F7777" s="1">
        <v>954709</v>
      </c>
      <c r="G7777" s="15">
        <f t="shared" si="242"/>
        <v>0.25309059465877431</v>
      </c>
      <c r="H7777" s="15">
        <f t="shared" si="243"/>
        <v>0.42954967573675529</v>
      </c>
    </row>
    <row r="7778" spans="1:8">
      <c r="A7778" s="1">
        <v>7777</v>
      </c>
      <c r="B7778" s="444">
        <f>유형화!$F$71*hourly1!B7779/hourly1!$B$8763+유형화!$F$72*hourly1!C7779/hourly1!$C$8763+유형화!$F$73*hourly1!D7779/hourly1!$D$8763+유형화!$F$74*hourly1!E7779/hourly1!$E$8763</f>
        <v>63.67695982477418</v>
      </c>
      <c r="C7778" s="442">
        <f>hourly1!$F7779*유형화!$G$71/hourly1!$F$8763+유형화!$G$72*hourly1!$G7779/hourly1!$F$8763+유형화!$G$74*hourly1!I7779/hourly1!$I$8763</f>
        <v>0.26576705723916466</v>
      </c>
      <c r="D7778" s="14">
        <v>224.30917600000001</v>
      </c>
      <c r="E7778" s="14">
        <v>0.35615999999999998</v>
      </c>
      <c r="F7778" s="1">
        <v>853462</v>
      </c>
      <c r="G7778" s="15">
        <f t="shared" si="242"/>
        <v>0.25667641894171606</v>
      </c>
      <c r="H7778" s="15">
        <f t="shared" si="243"/>
        <v>0.43418227814372795</v>
      </c>
    </row>
    <row r="7779" spans="1:8">
      <c r="A7779" s="1">
        <v>7778</v>
      </c>
      <c r="B7779" s="444">
        <f>유형화!$F$71*hourly1!B7780/hourly1!$B$8763+유형화!$F$72*hourly1!C7780/hourly1!$C$8763+유형화!$F$73*hourly1!D7780/hourly1!$D$8763+유형화!$F$74*hourly1!E7780/hourly1!$E$8763</f>
        <v>63.769566629224812</v>
      </c>
      <c r="C7779" s="442">
        <f>hourly1!$F7780*유형화!$G$71/hourly1!$F$8763+유형화!$G$72*hourly1!$G7780/hourly1!$F$8763+유형화!$G$74*hourly1!I7780/hourly1!$I$8763</f>
        <v>0.25512669865939608</v>
      </c>
      <c r="D7779" s="14">
        <v>169.35723899999999</v>
      </c>
      <c r="E7779" s="14">
        <v>0.1958</v>
      </c>
      <c r="F7779" s="1">
        <v>764021</v>
      </c>
      <c r="G7779" s="15">
        <f t="shared" si="242"/>
        <v>0.19379505735590741</v>
      </c>
      <c r="H7779" s="15">
        <f t="shared" si="243"/>
        <v>0.34818448746744901</v>
      </c>
    </row>
    <row r="7780" spans="1:8">
      <c r="A7780" s="1">
        <v>7779</v>
      </c>
      <c r="B7780" s="444">
        <f>유형화!$F$71*hourly1!B7781/hourly1!$B$8763+유형화!$F$72*hourly1!C7781/hourly1!$C$8763+유형화!$F$73*hourly1!D7781/hourly1!$D$8763+유형화!$F$74*hourly1!E7781/hourly1!$E$8763</f>
        <v>64.119340816363888</v>
      </c>
      <c r="C7780" s="442">
        <f>hourly1!$F7781*유형화!$G$71/hourly1!$F$8763+유형화!$G$72*hourly1!$G7781/hourly1!$F$8763+유형화!$G$74*hourly1!I7781/hourly1!$I$8763</f>
        <v>0.3044497586195809</v>
      </c>
      <c r="D7780" s="14">
        <v>175.98768100000001</v>
      </c>
      <c r="E7780" s="14">
        <v>1.7999999999999999E-2</v>
      </c>
      <c r="F7780" s="1">
        <v>618363</v>
      </c>
      <c r="G7780" s="15">
        <f t="shared" si="242"/>
        <v>0.20138225525351261</v>
      </c>
      <c r="H7780" s="15">
        <f t="shared" si="243"/>
        <v>0.35912363386116397</v>
      </c>
    </row>
    <row r="7781" spans="1:8">
      <c r="A7781" s="1">
        <v>7780</v>
      </c>
      <c r="B7781" s="444">
        <f>유형화!$F$71*hourly1!B7782/hourly1!$B$8763+유형화!$F$72*hourly1!C7782/hourly1!$C$8763+유형화!$F$73*hourly1!D7782/hourly1!$D$8763+유형화!$F$74*hourly1!E7782/hourly1!$E$8763</f>
        <v>64.276745332283141</v>
      </c>
      <c r="C7781" s="442">
        <f>hourly1!$F7782*유형화!$G$71/hourly1!$F$8763+유형화!$G$72*hourly1!$G7782/hourly1!$F$8763+유형화!$G$74*hourly1!I7782/hourly1!$I$8763</f>
        <v>0.43851767372836647</v>
      </c>
      <c r="D7781" s="14">
        <v>166.43024500000001</v>
      </c>
      <c r="E7781" s="14">
        <v>0</v>
      </c>
      <c r="F7781" s="1">
        <v>514836</v>
      </c>
      <c r="G7781" s="15">
        <f t="shared" si="242"/>
        <v>0.19044570557466828</v>
      </c>
      <c r="H7781" s="15">
        <f t="shared" si="243"/>
        <v>0.3433030638873073</v>
      </c>
    </row>
    <row r="7782" spans="1:8">
      <c r="A7782" s="1">
        <v>7781</v>
      </c>
      <c r="B7782" s="444">
        <f>유형화!$F$71*hourly1!B7783/hourly1!$B$8763+유형화!$F$72*hourly1!C7783/hourly1!$C$8763+유형화!$F$73*hourly1!D7783/hourly1!$D$8763+유형화!$F$74*hourly1!E7783/hourly1!$E$8763</f>
        <v>64.533039848499286</v>
      </c>
      <c r="C7782" s="442">
        <f>hourly1!$F7783*유형화!$G$71/hourly1!$F$8763+유형화!$G$72*hourly1!$G7783/hourly1!$F$8763+유형화!$G$74*hourly1!I7783/hourly1!$I$8763</f>
        <v>0.82782438757572718</v>
      </c>
      <c r="D7782" s="14">
        <v>201.6348539999999</v>
      </c>
      <c r="E7782" s="14">
        <v>0</v>
      </c>
      <c r="F7782" s="1">
        <v>546536</v>
      </c>
      <c r="G7782" s="15">
        <f t="shared" si="242"/>
        <v>0.2307302500124013</v>
      </c>
      <c r="H7782" s="15">
        <f t="shared" si="243"/>
        <v>0.39994729605820084</v>
      </c>
    </row>
    <row r="7783" spans="1:8">
      <c r="A7783" s="1">
        <v>7782</v>
      </c>
      <c r="B7783" s="444">
        <f>유형화!$F$71*hourly1!B7784/hourly1!$B$8763+유형화!$F$72*hourly1!C7784/hourly1!$C$8763+유형화!$F$73*hourly1!D7784/hourly1!$D$8763+유형화!$F$74*hourly1!E7784/hourly1!$E$8763</f>
        <v>66.540330862900959</v>
      </c>
      <c r="C7783" s="442">
        <f>hourly1!$F7784*유형화!$G$71/hourly1!$F$8763+유형화!$G$72*hourly1!$G7784/hourly1!$F$8763+유형화!$G$74*hourly1!I7784/hourly1!$I$8763</f>
        <v>1.2020834917987775</v>
      </c>
      <c r="D7783" s="14">
        <v>230.19367299999999</v>
      </c>
      <c r="E7783" s="14">
        <v>0</v>
      </c>
      <c r="F7783" s="1">
        <v>895236</v>
      </c>
      <c r="G7783" s="15">
        <f t="shared" si="242"/>
        <v>0.26341003387520978</v>
      </c>
      <c r="H7783" s="15">
        <f t="shared" si="243"/>
        <v>0.44279857823236574</v>
      </c>
    </row>
    <row r="7784" spans="1:8">
      <c r="A7784" s="1">
        <v>7783</v>
      </c>
      <c r="B7784" s="444">
        <f>유형화!$F$71*hourly1!B7785/hourly1!$B$8763+유형화!$F$72*hourly1!C7785/hourly1!$C$8763+유형화!$F$73*hourly1!D7785/hourly1!$D$8763+유형화!$F$74*hourly1!E7785/hourly1!$E$8763</f>
        <v>78.318743500391278</v>
      </c>
      <c r="C7784" s="442">
        <f>hourly1!$F7785*유형화!$G$71/hourly1!$F$8763+유형화!$G$72*hourly1!$G7785/hourly1!$F$8763+유형화!$G$74*hourly1!I7785/hourly1!$I$8763</f>
        <v>7.8025376750460813</v>
      </c>
      <c r="D7784" s="14">
        <v>227.61814000000001</v>
      </c>
      <c r="E7784" s="14">
        <v>0.16640199999999999</v>
      </c>
      <c r="F7784" s="1">
        <v>1049354</v>
      </c>
      <c r="G7784" s="15">
        <f t="shared" si="242"/>
        <v>0.26046285802135077</v>
      </c>
      <c r="H7784" s="15">
        <f t="shared" si="243"/>
        <v>0.43904062497490404</v>
      </c>
    </row>
    <row r="7785" spans="1:8">
      <c r="A7785" s="1">
        <v>7784</v>
      </c>
      <c r="B7785" s="444">
        <f>유형화!$F$71*hourly1!B7786/hourly1!$B$8763+유형화!$F$72*hourly1!C7786/hourly1!$C$8763+유형화!$F$73*hourly1!D7786/hourly1!$D$8763+유형화!$F$74*hourly1!E7786/hourly1!$E$8763</f>
        <v>184.72214459410898</v>
      </c>
      <c r="C7785" s="442">
        <f>hourly1!$F7786*유형화!$G$71/hourly1!$F$8763+유형화!$G$72*hourly1!$G7786/hourly1!$F$8763+유형화!$G$74*hourly1!I7786/hourly1!$I$8763</f>
        <v>7.9718669394366399</v>
      </c>
      <c r="D7785" s="14">
        <v>239.77794599999999</v>
      </c>
      <c r="E7785" s="14">
        <v>29.297014999999991</v>
      </c>
      <c r="F7785" s="1">
        <v>1028941</v>
      </c>
      <c r="G7785" s="15">
        <f t="shared" si="242"/>
        <v>0.27437729306481945</v>
      </c>
      <c r="H7785" s="15">
        <f t="shared" si="243"/>
        <v>0.45660486507057574</v>
      </c>
    </row>
    <row r="7786" spans="1:8">
      <c r="A7786" s="1">
        <v>7785</v>
      </c>
      <c r="B7786" s="444">
        <f>유형화!$F$71*hourly1!B7787/hourly1!$B$8763+유형화!$F$72*hourly1!C7787/hourly1!$C$8763+유형화!$F$73*hourly1!D7787/hourly1!$D$8763+유형화!$F$74*hourly1!E7787/hourly1!$E$8763</f>
        <v>288.0515246283685</v>
      </c>
      <c r="C7786" s="442">
        <f>hourly1!$F7787*유형화!$G$71/hourly1!$F$8763+유형화!$G$72*hourly1!$G7787/hourly1!$F$8763+유형화!$G$74*hourly1!I7787/hourly1!$I$8763</f>
        <v>7.1416016637847939</v>
      </c>
      <c r="D7786" s="14">
        <v>193.48309699999999</v>
      </c>
      <c r="E7786" s="14">
        <v>292.02501000000018</v>
      </c>
      <c r="F7786" s="1">
        <v>887373</v>
      </c>
      <c r="G7786" s="15">
        <f t="shared" si="242"/>
        <v>0.22140221523399775</v>
      </c>
      <c r="H7786" s="15">
        <f t="shared" si="243"/>
        <v>0.3872216860824173</v>
      </c>
    </row>
    <row r="7787" spans="1:8">
      <c r="A7787" s="1">
        <v>7786</v>
      </c>
      <c r="B7787" s="444">
        <f>유형화!$F$71*hourly1!B7788/hourly1!$B$8763+유형화!$F$72*hourly1!C7788/hourly1!$C$8763+유형화!$F$73*hourly1!D7788/hourly1!$D$8763+유형화!$F$74*hourly1!E7788/hourly1!$E$8763</f>
        <v>351.84579150924316</v>
      </c>
      <c r="C7787" s="442">
        <f>hourly1!$F7788*유형화!$G$71/hourly1!$F$8763+유형화!$G$72*hourly1!$G7788/hourly1!$F$8763+유형화!$G$74*hourly1!I7788/hourly1!$I$8763</f>
        <v>6.0783415523956839</v>
      </c>
      <c r="D7787" s="14">
        <v>151.73282200000011</v>
      </c>
      <c r="E7787" s="14">
        <v>700.96349000000055</v>
      </c>
      <c r="F7787" s="1">
        <v>862042</v>
      </c>
      <c r="G7787" s="15">
        <f t="shared" si="242"/>
        <v>0.1736274818595957</v>
      </c>
      <c r="H7787" s="15">
        <f t="shared" si="243"/>
        <v>0.31829337619704579</v>
      </c>
    </row>
    <row r="7788" spans="1:8">
      <c r="A7788" s="1">
        <v>7787</v>
      </c>
      <c r="B7788" s="444">
        <f>유형화!$F$71*hourly1!B7789/hourly1!$B$8763+유형화!$F$72*hourly1!C7789/hourly1!$C$8763+유형화!$F$73*hourly1!D7789/hourly1!$D$8763+유형화!$F$74*hourly1!E7789/hourly1!$E$8763</f>
        <v>417.47917548304662</v>
      </c>
      <c r="C7788" s="442">
        <f>hourly1!$F7789*유형화!$G$71/hourly1!$F$8763+유형화!$G$72*hourly1!$G7789/hourly1!$F$8763+유형화!$G$74*hourly1!I7789/hourly1!$I$8763</f>
        <v>5.9107525842103898</v>
      </c>
      <c r="D7788" s="14">
        <v>96.821965000000006</v>
      </c>
      <c r="E7788" s="14">
        <v>962.51964599999928</v>
      </c>
      <c r="F7788" s="1">
        <v>804412</v>
      </c>
      <c r="G7788" s="15">
        <f t="shared" si="242"/>
        <v>0.11079312801318557</v>
      </c>
      <c r="H7788" s="15">
        <f t="shared" si="243"/>
        <v>0.21684336241591107</v>
      </c>
    </row>
    <row r="7789" spans="1:8">
      <c r="A7789" s="1">
        <v>7788</v>
      </c>
      <c r="B7789" s="444">
        <f>유형화!$F$71*hourly1!B7790/hourly1!$B$8763+유형화!$F$72*hourly1!C7790/hourly1!$C$8763+유형화!$F$73*hourly1!D7790/hourly1!$D$8763+유형화!$F$74*hourly1!E7790/hourly1!$E$8763</f>
        <v>349.5902687197796</v>
      </c>
      <c r="C7789" s="442">
        <f>hourly1!$F7790*유형화!$G$71/hourly1!$F$8763+유형화!$G$72*hourly1!$G7790/hourly1!$F$8763+유형화!$G$74*hourly1!I7790/hourly1!$I$8763</f>
        <v>4.9711908887681098</v>
      </c>
      <c r="D7789" s="14">
        <v>76.895441999999974</v>
      </c>
      <c r="E7789" s="14">
        <v>1112.6405930000001</v>
      </c>
      <c r="F7789" s="1">
        <v>819243</v>
      </c>
      <c r="G7789" s="15">
        <f t="shared" si="242"/>
        <v>8.7991258482891591E-2</v>
      </c>
      <c r="H7789" s="15">
        <f t="shared" si="243"/>
        <v>0.17654917195440512</v>
      </c>
    </row>
    <row r="7790" spans="1:8">
      <c r="A7790" s="1">
        <v>7789</v>
      </c>
      <c r="B7790" s="444">
        <f>유형화!$F$71*hourly1!B7791/hourly1!$B$8763+유형화!$F$72*hourly1!C7791/hourly1!$C$8763+유형화!$F$73*hourly1!D7791/hourly1!$D$8763+유형화!$F$74*hourly1!E7791/hourly1!$E$8763</f>
        <v>207.54107292112008</v>
      </c>
      <c r="C7790" s="442">
        <f>hourly1!$F7791*유형화!$G$71/hourly1!$F$8763+유형화!$G$72*hourly1!$G7791/hourly1!$F$8763+유형화!$G$74*hourly1!I7791/hourly1!$I$8763</f>
        <v>4.011822231711017</v>
      </c>
      <c r="D7790" s="14">
        <v>63.908619000000002</v>
      </c>
      <c r="E7790" s="14">
        <v>1164.4353260000009</v>
      </c>
      <c r="F7790" s="1">
        <v>812496</v>
      </c>
      <c r="G7790" s="15">
        <f t="shared" si="242"/>
        <v>7.3130469992143857E-2</v>
      </c>
      <c r="H7790" s="15">
        <f t="shared" si="243"/>
        <v>0.14917834372867489</v>
      </c>
    </row>
    <row r="7791" spans="1:8">
      <c r="A7791" s="1">
        <v>7790</v>
      </c>
      <c r="B7791" s="444">
        <f>유형화!$F$71*hourly1!B7792/hourly1!$B$8763+유형화!$F$72*hourly1!C7792/hourly1!$C$8763+유형화!$F$73*hourly1!D7792/hourly1!$D$8763+유형화!$F$74*hourly1!E7792/hourly1!$E$8763</f>
        <v>278.56332651207435</v>
      </c>
      <c r="C7791" s="442">
        <f>hourly1!$F7792*유형화!$G$71/hourly1!$F$8763+유형화!$G$72*hourly1!$G7792/hourly1!$F$8763+유형화!$G$74*hourly1!I7792/hourly1!$I$8763</f>
        <v>4.2206290932764503</v>
      </c>
      <c r="D7791" s="14">
        <v>89.921044000000009</v>
      </c>
      <c r="E7791" s="14">
        <v>1052.472375000001</v>
      </c>
      <c r="F7791" s="1">
        <v>825375</v>
      </c>
      <c r="G7791" s="15">
        <f t="shared" si="242"/>
        <v>0.10289642168459701</v>
      </c>
      <c r="H7791" s="15">
        <f t="shared" si="243"/>
        <v>0.20311456178797216</v>
      </c>
    </row>
    <row r="7792" spans="1:8">
      <c r="A7792" s="1">
        <v>7791</v>
      </c>
      <c r="B7792" s="444">
        <f>유형화!$F$71*hourly1!B7793/hourly1!$B$8763+유형화!$F$72*hourly1!C7793/hourly1!$C$8763+유형화!$F$73*hourly1!D7793/hourly1!$D$8763+유형화!$F$74*hourly1!E7793/hourly1!$E$8763</f>
        <v>406.66667688733861</v>
      </c>
      <c r="C7792" s="442">
        <f>hourly1!$F7793*유형화!$G$71/hourly1!$F$8763+유형화!$G$72*hourly1!$G7793/hourly1!$F$8763+유형화!$G$74*hourly1!I7793/hourly1!$I$8763</f>
        <v>4.5802741748072675</v>
      </c>
      <c r="D7792" s="14">
        <v>98.794893999999999</v>
      </c>
      <c r="E7792" s="14">
        <v>873.13116200000024</v>
      </c>
      <c r="F7792" s="1">
        <v>821774</v>
      </c>
      <c r="G7792" s="15">
        <f t="shared" si="242"/>
        <v>0.1130507456442461</v>
      </c>
      <c r="H7792" s="15">
        <f t="shared" si="243"/>
        <v>0.22072553972742914</v>
      </c>
    </row>
    <row r="7793" spans="1:8">
      <c r="A7793" s="1">
        <v>7792</v>
      </c>
      <c r="B7793" s="444">
        <f>유형화!$F$71*hourly1!B7794/hourly1!$B$8763+유형화!$F$72*hourly1!C7794/hourly1!$C$8763+유형화!$F$73*hourly1!D7794/hourly1!$D$8763+유형화!$F$74*hourly1!E7794/hourly1!$E$8763</f>
        <v>342.52156656161702</v>
      </c>
      <c r="C7793" s="442">
        <f>hourly1!$F7794*유형화!$G$71/hourly1!$F$8763+유형화!$G$72*hourly1!$G7794/hourly1!$F$8763+유형화!$G$74*hourly1!I7794/hourly1!$I$8763</f>
        <v>4.6305879413865334</v>
      </c>
      <c r="D7793" s="14">
        <v>105.80696399999999</v>
      </c>
      <c r="E7793" s="14">
        <v>524.16909899999985</v>
      </c>
      <c r="F7793" s="1">
        <v>809377</v>
      </c>
      <c r="G7793" s="15">
        <f t="shared" si="242"/>
        <v>0.12107463949051762</v>
      </c>
      <c r="H7793" s="15">
        <f t="shared" si="243"/>
        <v>0.23437231265901279</v>
      </c>
    </row>
    <row r="7794" spans="1:8">
      <c r="A7794" s="1">
        <v>7793</v>
      </c>
      <c r="B7794" s="444">
        <f>유형화!$F$71*hourly1!B7795/hourly1!$B$8763+유형화!$F$72*hourly1!C7795/hourly1!$C$8763+유형화!$F$73*hourly1!D7795/hourly1!$D$8763+유형화!$F$74*hourly1!E7795/hourly1!$E$8763</f>
        <v>300.17836673502728</v>
      </c>
      <c r="C7794" s="442">
        <f>hourly1!$F7795*유형화!$G$71/hourly1!$F$8763+유형화!$G$72*hourly1!$G7795/hourly1!$F$8763+유형화!$G$74*hourly1!I7795/hourly1!$I$8763</f>
        <v>4.7720731183806402</v>
      </c>
      <c r="D7794" s="14">
        <v>110.863091</v>
      </c>
      <c r="E7794" s="14">
        <v>142.10100099999991</v>
      </c>
      <c r="F7794" s="1">
        <v>784392</v>
      </c>
      <c r="G7794" s="15">
        <f t="shared" si="242"/>
        <v>0.12686035274227742</v>
      </c>
      <c r="H7794" s="15">
        <f t="shared" si="243"/>
        <v>0.24406867111400754</v>
      </c>
    </row>
    <row r="7795" spans="1:8">
      <c r="A7795" s="1">
        <v>7794</v>
      </c>
      <c r="B7795" s="444">
        <f>유형화!$F$71*hourly1!B7796/hourly1!$B$8763+유형화!$F$72*hourly1!C7796/hourly1!$C$8763+유형화!$F$73*hourly1!D7796/hourly1!$D$8763+유형화!$F$74*hourly1!E7796/hourly1!$E$8763</f>
        <v>173.64503984078624</v>
      </c>
      <c r="C7795" s="442">
        <f>hourly1!$F7796*유형화!$G$71/hourly1!$F$8763+유형화!$G$72*hourly1!$G7796/hourly1!$F$8763+유형화!$G$74*hourly1!I7796/hourly1!$I$8763</f>
        <v>4.8067435312911622</v>
      </c>
      <c r="D7795" s="14">
        <v>181.51538300000001</v>
      </c>
      <c r="E7795" s="14">
        <v>9.3736369999999862</v>
      </c>
      <c r="F7795" s="1">
        <v>801098</v>
      </c>
      <c r="G7795" s="15">
        <f t="shared" si="242"/>
        <v>0.20770759057700808</v>
      </c>
      <c r="H7795" s="15">
        <f t="shared" si="243"/>
        <v>0.36811976170255023</v>
      </c>
    </row>
    <row r="7796" spans="1:8">
      <c r="A7796" s="1">
        <v>7795</v>
      </c>
      <c r="B7796" s="444">
        <f>유형화!$F$71*hourly1!B7797/hourly1!$B$8763+유형화!$F$72*hourly1!C7797/hourly1!$C$8763+유형화!$F$73*hourly1!D7797/hourly1!$D$8763+유형화!$F$74*hourly1!E7797/hourly1!$E$8763</f>
        <v>124.70481555854589</v>
      </c>
      <c r="C7796" s="442">
        <f>hourly1!$F7797*유형화!$G$71/hourly1!$F$8763+유형화!$G$72*hourly1!$G7797/hourly1!$F$8763+유형화!$G$74*hourly1!I7797/hourly1!$I$8763</f>
        <v>4.3127608975235496</v>
      </c>
      <c r="D7796" s="14">
        <v>239.77325200000001</v>
      </c>
      <c r="E7796" s="14">
        <v>17.571287999999988</v>
      </c>
      <c r="F7796" s="1">
        <v>816214</v>
      </c>
      <c r="G7796" s="15">
        <f t="shared" si="242"/>
        <v>0.27437192173257174</v>
      </c>
      <c r="H7796" s="15">
        <f t="shared" si="243"/>
        <v>0.45659817113696965</v>
      </c>
    </row>
    <row r="7797" spans="1:8">
      <c r="A7797" s="1">
        <v>7796</v>
      </c>
      <c r="B7797" s="444">
        <f>유형화!$F$71*hourly1!B7798/hourly1!$B$8763+유형화!$F$72*hourly1!C7798/hourly1!$C$8763+유형화!$F$73*hourly1!D7798/hourly1!$D$8763+유형화!$F$74*hourly1!E7798/hourly1!$E$8763</f>
        <v>133.29548781084679</v>
      </c>
      <c r="C7797" s="442">
        <f>hourly1!$F7798*유형화!$G$71/hourly1!$F$8763+유형화!$G$72*hourly1!$G7798/hourly1!$F$8763+유형화!$G$74*hourly1!I7798/hourly1!$I$8763</f>
        <v>4.1739511499112689</v>
      </c>
      <c r="D7797" s="14">
        <v>272.28856499999989</v>
      </c>
      <c r="E7797" s="14">
        <v>19.741544000000001</v>
      </c>
      <c r="F7797" s="1">
        <v>810858</v>
      </c>
      <c r="G7797" s="15">
        <f t="shared" si="242"/>
        <v>0.31157911160521878</v>
      </c>
      <c r="H7797" s="15">
        <f t="shared" si="243"/>
        <v>0.50144013720906477</v>
      </c>
    </row>
    <row r="7798" spans="1:8">
      <c r="A7798" s="1">
        <v>7797</v>
      </c>
      <c r="B7798" s="444">
        <f>유형화!$F$71*hourly1!B7799/hourly1!$B$8763+유형화!$F$72*hourly1!C7799/hourly1!$C$8763+유형화!$F$73*hourly1!D7799/hourly1!$D$8763+유형화!$F$74*hourly1!E7799/hourly1!$E$8763</f>
        <v>68.793253331276688</v>
      </c>
      <c r="C7798" s="442">
        <f>hourly1!$F7799*유형화!$G$71/hourly1!$F$8763+유형화!$G$72*hourly1!$G7799/hourly1!$F$8763+유형화!$G$74*hourly1!I7799/hourly1!$I$8763</f>
        <v>5.0867843825928789</v>
      </c>
      <c r="D7798" s="14">
        <v>266.44050299999998</v>
      </c>
      <c r="E7798" s="14">
        <v>18.201356000000001</v>
      </c>
      <c r="F7798" s="1">
        <v>834214</v>
      </c>
      <c r="G7798" s="15">
        <f t="shared" si="242"/>
        <v>0.30488718914945123</v>
      </c>
      <c r="H7798" s="15">
        <f t="shared" si="243"/>
        <v>0.49359419616196432</v>
      </c>
    </row>
    <row r="7799" spans="1:8">
      <c r="A7799" s="1">
        <v>7798</v>
      </c>
      <c r="B7799" s="444">
        <f>유형화!$F$71*hourly1!B7800/hourly1!$B$8763+유형화!$F$72*hourly1!C7800/hourly1!$C$8763+유형화!$F$73*hourly1!D7800/hourly1!$D$8763+유형화!$F$74*hourly1!E7800/hourly1!$E$8763</f>
        <v>67.390232290481038</v>
      </c>
      <c r="C7799" s="442">
        <f>hourly1!$F7800*유형화!$G$71/hourly1!$F$8763+유형화!$G$72*hourly1!$G7800/hourly1!$F$8763+유형화!$G$74*hourly1!I7800/hourly1!$I$8763</f>
        <v>0.46090880042057331</v>
      </c>
      <c r="D7799" s="14">
        <v>274.54299700000001</v>
      </c>
      <c r="E7799" s="14">
        <v>12.203776</v>
      </c>
      <c r="F7799" s="1">
        <v>873772</v>
      </c>
      <c r="G7799" s="15">
        <f t="shared" si="242"/>
        <v>0.31415885240239255</v>
      </c>
      <c r="H7799" s="15">
        <f t="shared" si="243"/>
        <v>0.50443998727361461</v>
      </c>
    </row>
    <row r="7800" spans="1:8">
      <c r="A7800" s="1">
        <v>7799</v>
      </c>
      <c r="B7800" s="444">
        <f>유형화!$F$71*hourly1!B7801/hourly1!$B$8763+유형화!$F$72*hourly1!C7801/hourly1!$C$8763+유형화!$F$73*hourly1!D7801/hourly1!$D$8763+유형화!$F$74*hourly1!E7801/hourly1!$E$8763</f>
        <v>66.043821329368072</v>
      </c>
      <c r="C7800" s="442">
        <f>hourly1!$F7801*유형화!$G$71/hourly1!$F$8763+유형화!$G$72*hourly1!$G7801/hourly1!$F$8763+유형화!$G$74*hourly1!I7801/hourly1!$I$8763</f>
        <v>0.35424543729918184</v>
      </c>
      <c r="D7800" s="14">
        <v>283.59991200000002</v>
      </c>
      <c r="E7800" s="14">
        <v>11.881500000000001</v>
      </c>
      <c r="F7800" s="1">
        <v>966303</v>
      </c>
      <c r="G7800" s="15">
        <f t="shared" si="242"/>
        <v>0.32452265717540602</v>
      </c>
      <c r="H7800" s="15">
        <f t="shared" si="243"/>
        <v>0.51635502230786323</v>
      </c>
    </row>
    <row r="7801" spans="1:8">
      <c r="A7801" s="1">
        <v>7800</v>
      </c>
      <c r="B7801" s="444">
        <f>유형화!$F$71*hourly1!B7802/hourly1!$B$8763+유형화!$F$72*hourly1!C7802/hourly1!$C$8763+유형화!$F$73*hourly1!D7802/hourly1!$D$8763+유형화!$F$74*hourly1!E7802/hourly1!$E$8763</f>
        <v>64.559481931592856</v>
      </c>
      <c r="C7801" s="442">
        <f>hourly1!$F7802*유형화!$G$71/hourly1!$F$8763+유형화!$G$72*hourly1!$G7802/hourly1!$F$8763+유형화!$G$74*hourly1!I7802/hourly1!$I$8763</f>
        <v>0.33062721314220012</v>
      </c>
      <c r="D7801" s="14">
        <v>286.10805800000003</v>
      </c>
      <c r="E7801" s="14">
        <v>7.5860000000000003</v>
      </c>
      <c r="F7801" s="1">
        <v>968422</v>
      </c>
      <c r="G7801" s="15">
        <f t="shared" si="242"/>
        <v>0.32739272225675159</v>
      </c>
      <c r="H7801" s="15">
        <f t="shared" si="243"/>
        <v>0.51961655396460493</v>
      </c>
    </row>
    <row r="7802" spans="1:8">
      <c r="A7802" s="1">
        <v>7801</v>
      </c>
      <c r="B7802" s="444">
        <f>유형화!$F$71*hourly1!B7803/hourly1!$B$8763+유형화!$F$72*hourly1!C7803/hourly1!$C$8763+유형화!$F$73*hourly1!D7803/hourly1!$D$8763+유형화!$F$74*hourly1!E7803/hourly1!$E$8763</f>
        <v>64.92573598200498</v>
      </c>
      <c r="C7802" s="442">
        <f>hourly1!$F7803*유형화!$G$71/hourly1!$F$8763+유형화!$G$72*hourly1!$G7803/hourly1!$F$8763+유형화!$G$74*hourly1!I7803/hourly1!$I$8763</f>
        <v>0.32941861299627295</v>
      </c>
      <c r="D7802" s="14">
        <v>277.691328</v>
      </c>
      <c r="E7802" s="14">
        <v>5.9020799999999998</v>
      </c>
      <c r="F7802" s="1">
        <v>907333</v>
      </c>
      <c r="G7802" s="15">
        <f t="shared" si="242"/>
        <v>0.31776147954914463</v>
      </c>
      <c r="H7802" s="15">
        <f t="shared" si="243"/>
        <v>0.50860649980404438</v>
      </c>
    </row>
    <row r="7803" spans="1:8">
      <c r="A7803" s="1">
        <v>7802</v>
      </c>
      <c r="B7803" s="444">
        <f>유형화!$F$71*hourly1!B7804/hourly1!$B$8763+유형화!$F$72*hourly1!C7804/hourly1!$C$8763+유형화!$F$73*hourly1!D7804/hourly1!$D$8763+유형화!$F$74*hourly1!E7804/hourly1!$E$8763</f>
        <v>65.096911589624014</v>
      </c>
      <c r="C7803" s="442">
        <f>hourly1!$F7804*유형화!$G$71/hourly1!$F$8763+유형화!$G$72*hourly1!$G7804/hourly1!$F$8763+유형화!$G$74*hourly1!I7804/hourly1!$I$8763</f>
        <v>0.61581349703658894</v>
      </c>
      <c r="D7803" s="14">
        <v>320.33391399999999</v>
      </c>
      <c r="E7803" s="14">
        <v>1.3335600000000001</v>
      </c>
      <c r="F7803" s="1">
        <v>760669</v>
      </c>
      <c r="G7803" s="15">
        <f t="shared" si="242"/>
        <v>0.36655728212876876</v>
      </c>
      <c r="H7803" s="15">
        <f t="shared" si="243"/>
        <v>0.56254392677168474</v>
      </c>
    </row>
    <row r="7804" spans="1:8">
      <c r="A7804" s="1">
        <v>7803</v>
      </c>
      <c r="B7804" s="444">
        <f>유형화!$F$71*hourly1!B7805/hourly1!$B$8763+유형화!$F$72*hourly1!C7805/hourly1!$C$8763+유형화!$F$73*hourly1!D7805/hourly1!$D$8763+유형화!$F$74*hourly1!E7805/hourly1!$E$8763</f>
        <v>65.593688032739337</v>
      </c>
      <c r="C7804" s="442">
        <f>hourly1!$F7805*유형화!$G$71/hourly1!$F$8763+유형화!$G$72*hourly1!$G7805/hourly1!$F$8763+유형화!$G$74*hourly1!I7805/hourly1!$I$8763</f>
        <v>1.1722204261245723</v>
      </c>
      <c r="D7804" s="14">
        <v>313.44537999999989</v>
      </c>
      <c r="E7804" s="14">
        <v>8.9999999999999993E-3</v>
      </c>
      <c r="F7804" s="1">
        <v>589987</v>
      </c>
      <c r="G7804" s="15">
        <f t="shared" si="242"/>
        <v>0.3586747502127392</v>
      </c>
      <c r="H7804" s="15">
        <f t="shared" si="243"/>
        <v>0.55413372112740766</v>
      </c>
    </row>
    <row r="7805" spans="1:8">
      <c r="A7805" s="1">
        <v>7804</v>
      </c>
      <c r="B7805" s="444">
        <f>유형화!$F$71*hourly1!B7806/hourly1!$B$8763+유형화!$F$72*hourly1!C7806/hourly1!$C$8763+유형화!$F$73*hourly1!D7806/hourly1!$D$8763+유형화!$F$74*hourly1!E7806/hourly1!$E$8763</f>
        <v>65.920010245485585</v>
      </c>
      <c r="C7805" s="442">
        <f>hourly1!$F7806*유형화!$G$71/hourly1!$F$8763+유형화!$G$72*hourly1!$G7806/hourly1!$F$8763+유형화!$G$74*hourly1!I7806/hourly1!$I$8763</f>
        <v>1.5938622460066452</v>
      </c>
      <c r="D7805" s="14">
        <v>275.88744700000012</v>
      </c>
      <c r="E7805" s="14">
        <v>8.0000000000000007E-5</v>
      </c>
      <c r="F7805" s="1">
        <v>484922</v>
      </c>
      <c r="G7805" s="15">
        <f t="shared" si="242"/>
        <v>0.31569730311403987</v>
      </c>
      <c r="H7805" s="15">
        <f t="shared" si="243"/>
        <v>0.50622247626800754</v>
      </c>
    </row>
    <row r="7806" spans="1:8">
      <c r="A7806" s="1">
        <v>7805</v>
      </c>
      <c r="B7806" s="444">
        <f>유형화!$F$71*hourly1!B7807/hourly1!$B$8763+유형화!$F$72*hourly1!C7807/hourly1!$C$8763+유형화!$F$73*hourly1!D7807/hourly1!$D$8763+유형화!$F$74*hourly1!E7807/hourly1!$E$8763</f>
        <v>66.237528048897232</v>
      </c>
      <c r="C7806" s="442">
        <f>hourly1!$F7807*유형화!$G$71/hourly1!$F$8763+유형화!$G$72*hourly1!$G7807/hourly1!$F$8763+유형화!$G$74*hourly1!I7807/hourly1!$I$8763</f>
        <v>1.978788680670865</v>
      </c>
      <c r="D7806" s="14">
        <v>273.71449899999999</v>
      </c>
      <c r="E7806" s="14">
        <v>0</v>
      </c>
      <c r="F7806" s="1">
        <v>546200</v>
      </c>
      <c r="G7806" s="15">
        <f t="shared" si="242"/>
        <v>0.31321080425058456</v>
      </c>
      <c r="H7806" s="15">
        <f t="shared" si="243"/>
        <v>0.50333913997264179</v>
      </c>
    </row>
    <row r="7807" spans="1:8">
      <c r="A7807" s="1">
        <v>7806</v>
      </c>
      <c r="B7807" s="444">
        <f>유형화!$F$71*hourly1!B7808/hourly1!$B$8763+유형화!$F$72*hourly1!C7808/hourly1!$C$8763+유형화!$F$73*hourly1!D7808/hourly1!$D$8763+유형화!$F$74*hourly1!E7808/hourly1!$E$8763</f>
        <v>68.307109988824251</v>
      </c>
      <c r="C7807" s="442">
        <f>hourly1!$F7808*유형화!$G$71/hourly1!$F$8763+유형화!$G$72*hourly1!$G7808/hourly1!$F$8763+유형화!$G$74*hourly1!I7808/hourly1!$I$8763</f>
        <v>2.3691867363301391</v>
      </c>
      <c r="D7807" s="14">
        <v>249.246972</v>
      </c>
      <c r="E7807" s="14">
        <v>5.4000000000000003E-3</v>
      </c>
      <c r="F7807" s="1">
        <v>851285</v>
      </c>
      <c r="G7807" s="15">
        <f t="shared" si="242"/>
        <v>0.28521267540578088</v>
      </c>
      <c r="H7807" s="15">
        <f t="shared" si="243"/>
        <v>0.46997561049239911</v>
      </c>
    </row>
    <row r="7808" spans="1:8">
      <c r="A7808" s="1">
        <v>7807</v>
      </c>
      <c r="B7808" s="444">
        <f>유형화!$F$71*hourly1!B7809/hourly1!$B$8763+유형화!$F$72*hourly1!C7809/hourly1!$C$8763+유형화!$F$73*hourly1!D7809/hourly1!$D$8763+유형화!$F$74*hourly1!E7809/hourly1!$E$8763</f>
        <v>80.041208421855728</v>
      </c>
      <c r="C7808" s="442">
        <f>hourly1!$F7809*유형화!$G$71/hourly1!$F$8763+유형화!$G$72*hourly1!$G7809/hourly1!$F$8763+유형화!$G$74*hourly1!I7809/hourly1!$I$8763</f>
        <v>8.8657261602534003</v>
      </c>
      <c r="D7808" s="14">
        <v>246.66120000000001</v>
      </c>
      <c r="E7808" s="14">
        <v>7.4561000000000002E-2</v>
      </c>
      <c r="F7808" s="1">
        <v>886845</v>
      </c>
      <c r="G7808" s="15">
        <f t="shared" si="242"/>
        <v>0.28225378309029325</v>
      </c>
      <c r="H7808" s="15">
        <f t="shared" si="243"/>
        <v>0.46635050332300781</v>
      </c>
    </row>
    <row r="7809" spans="1:8">
      <c r="A7809" s="1">
        <v>7808</v>
      </c>
      <c r="B7809" s="444">
        <f>유형화!$F$71*hourly1!B7810/hourly1!$B$8763+유형화!$F$72*hourly1!C7810/hourly1!$C$8763+유형화!$F$73*hourly1!D7810/hourly1!$D$8763+유형화!$F$74*hourly1!E7810/hourly1!$E$8763</f>
        <v>187.50910624744151</v>
      </c>
      <c r="C7809" s="442">
        <f>hourly1!$F7810*유형화!$G$71/hourly1!$F$8763+유형화!$G$72*hourly1!$G7810/hourly1!$F$8763+유형화!$G$74*hourly1!I7810/hourly1!$I$8763</f>
        <v>9.0301282115219994</v>
      </c>
      <c r="D7809" s="14">
        <v>270.90044899999998</v>
      </c>
      <c r="E7809" s="14">
        <v>7.4938179999999877</v>
      </c>
      <c r="F7809" s="1">
        <v>891667</v>
      </c>
      <c r="G7809" s="15">
        <f t="shared" si="242"/>
        <v>0.30999069400095774</v>
      </c>
      <c r="H7809" s="15">
        <f t="shared" si="243"/>
        <v>0.49958622245424172</v>
      </c>
    </row>
    <row r="7810" spans="1:8">
      <c r="A7810" s="1">
        <v>7809</v>
      </c>
      <c r="B7810" s="444">
        <f>유형화!$F$71*hourly1!B7811/hourly1!$B$8763+유형화!$F$72*hourly1!C7811/hourly1!$C$8763+유형화!$F$73*hourly1!D7811/hourly1!$D$8763+유형화!$F$74*hourly1!E7811/hourly1!$E$8763</f>
        <v>291.74610510304228</v>
      </c>
      <c r="C7810" s="442">
        <f>hourly1!$F7811*유형화!$G$71/hourly1!$F$8763+유형화!$G$72*hourly1!$G7811/hourly1!$F$8763+유형화!$G$74*hourly1!I7811/hourly1!$I$8763</f>
        <v>8.3474880819174544</v>
      </c>
      <c r="D7810" s="14">
        <v>251.340881</v>
      </c>
      <c r="E7810" s="14">
        <v>83.986992000000072</v>
      </c>
      <c r="F7810" s="1">
        <v>888640</v>
      </c>
      <c r="G7810" s="15">
        <f t="shared" ref="G7810:G7873" si="244">D7810/$I$1</f>
        <v>0.28760873014279187</v>
      </c>
      <c r="H7810" s="15">
        <f t="shared" ref="H7810:H7873" si="245">G7810/(1-$H$1*(1-G7810))</f>
        <v>0.47289693756948098</v>
      </c>
    </row>
    <row r="7811" spans="1:8">
      <c r="A7811" s="1">
        <v>7810</v>
      </c>
      <c r="B7811" s="444">
        <f>유형화!$F$71*hourly1!B7812/hourly1!$B$8763+유형화!$F$72*hourly1!C7812/hourly1!$C$8763+유형화!$F$73*hourly1!D7812/hourly1!$D$8763+유형화!$F$74*hourly1!E7812/hourly1!$E$8763</f>
        <v>356.07507122905741</v>
      </c>
      <c r="C7811" s="442">
        <f>hourly1!$F7812*유형화!$G$71/hourly1!$F$8763+유형화!$G$72*hourly1!$G7812/hourly1!$F$8763+유형화!$G$74*hourly1!I7812/hourly1!$I$8763</f>
        <v>7.3178261093476911</v>
      </c>
      <c r="D7811" s="14">
        <v>313.72952600000002</v>
      </c>
      <c r="E7811" s="14">
        <v>199.96665600000011</v>
      </c>
      <c r="F7811" s="1">
        <v>816650</v>
      </c>
      <c r="G7811" s="15">
        <f t="shared" si="244"/>
        <v>0.35899989775702268</v>
      </c>
      <c r="H7811" s="15">
        <f t="shared" si="245"/>
        <v>0.55448286190070428</v>
      </c>
    </row>
    <row r="7812" spans="1:8">
      <c r="A7812" s="1">
        <v>7811</v>
      </c>
      <c r="B7812" s="444">
        <f>유형화!$F$71*hourly1!B7813/hourly1!$B$8763+유형화!$F$72*hourly1!C7813/hourly1!$C$8763+유형화!$F$73*hourly1!D7813/hourly1!$D$8763+유형화!$F$74*hourly1!E7813/hourly1!$E$8763</f>
        <v>419.45285642488818</v>
      </c>
      <c r="C7812" s="442">
        <f>hourly1!$F7813*유형화!$G$71/hourly1!$F$8763+유형화!$G$72*hourly1!$G7813/hourly1!$F$8763+유형화!$G$74*hourly1!I7813/hourly1!$I$8763</f>
        <v>6.422650808369319</v>
      </c>
      <c r="D7812" s="14">
        <v>335.15705099999991</v>
      </c>
      <c r="E7812" s="14">
        <v>276.17438799999968</v>
      </c>
      <c r="F7812" s="1">
        <v>809038</v>
      </c>
      <c r="G7812" s="15">
        <f t="shared" si="244"/>
        <v>0.38351936005393766</v>
      </c>
      <c r="H7812" s="15">
        <f t="shared" si="245"/>
        <v>0.58026732435640027</v>
      </c>
    </row>
    <row r="7813" spans="1:8">
      <c r="A7813" s="1">
        <v>7812</v>
      </c>
      <c r="B7813" s="444">
        <f>유형화!$F$71*hourly1!B7814/hourly1!$B$8763+유형화!$F$72*hourly1!C7814/hourly1!$C$8763+유형화!$F$73*hourly1!D7814/hourly1!$D$8763+유형화!$F$74*hourly1!E7814/hourly1!$E$8763</f>
        <v>352.98655970163674</v>
      </c>
      <c r="C7813" s="442">
        <f>hourly1!$F7814*유형화!$G$71/hourly1!$F$8763+유형화!$G$72*hourly1!$G7814/hourly1!$F$8763+유형화!$G$74*hourly1!I7814/hourly1!$I$8763</f>
        <v>5.9332381531605032</v>
      </c>
      <c r="D7813" s="14">
        <v>325.37373600000001</v>
      </c>
      <c r="E7813" s="14">
        <v>371.22205900000012</v>
      </c>
      <c r="F7813" s="1">
        <v>800376</v>
      </c>
      <c r="G7813" s="15">
        <f t="shared" si="244"/>
        <v>0.37232433761054573</v>
      </c>
      <c r="H7813" s="15">
        <f t="shared" si="245"/>
        <v>0.56862649371142826</v>
      </c>
    </row>
    <row r="7814" spans="1:8">
      <c r="A7814" s="1">
        <v>7813</v>
      </c>
      <c r="B7814" s="444">
        <f>유형화!$F$71*hourly1!B7815/hourly1!$B$8763+유형화!$F$72*hourly1!C7815/hourly1!$C$8763+유형화!$F$73*hourly1!D7815/hourly1!$D$8763+유형화!$F$74*hourly1!E7815/hourly1!$E$8763</f>
        <v>210.87299180408604</v>
      </c>
      <c r="C7814" s="442">
        <f>hourly1!$F7815*유형화!$G$71/hourly1!$F$8763+유형화!$G$72*hourly1!$G7815/hourly1!$F$8763+유형화!$G$74*hourly1!I7815/hourly1!$I$8763</f>
        <v>5.0150497429579755</v>
      </c>
      <c r="D7814" s="14">
        <v>285.25697400000001</v>
      </c>
      <c r="E7814" s="14">
        <v>372.66856400000012</v>
      </c>
      <c r="F7814" s="1">
        <v>800161</v>
      </c>
      <c r="G7814" s="15">
        <f t="shared" si="244"/>
        <v>0.32641882900265395</v>
      </c>
      <c r="H7814" s="15">
        <f t="shared" si="245"/>
        <v>0.51851165859875192</v>
      </c>
    </row>
    <row r="7815" spans="1:8">
      <c r="A7815" s="1">
        <v>7814</v>
      </c>
      <c r="B7815" s="444">
        <f>유형화!$F$71*hourly1!B7816/hourly1!$B$8763+유형화!$F$72*hourly1!C7816/hourly1!$C$8763+유형화!$F$73*hourly1!D7816/hourly1!$D$8763+유형화!$F$74*hourly1!E7816/hourly1!$E$8763</f>
        <v>284.0149691611158</v>
      </c>
      <c r="C7815" s="442">
        <f>hourly1!$F7816*유형화!$G$71/hourly1!$F$8763+유형화!$G$72*hourly1!$G7816/hourly1!$F$8763+유형화!$G$74*hourly1!I7816/hourly1!$I$8763</f>
        <v>5.765724722484336</v>
      </c>
      <c r="D7815" s="14">
        <v>352.80323399999997</v>
      </c>
      <c r="E7815" s="14">
        <v>357.83627200000012</v>
      </c>
      <c r="F7815" s="1">
        <v>778349</v>
      </c>
      <c r="G7815" s="15">
        <f t="shared" si="244"/>
        <v>0.40371184232862717</v>
      </c>
      <c r="H7815" s="15">
        <f t="shared" si="245"/>
        <v>0.60072455994244034</v>
      </c>
    </row>
    <row r="7816" spans="1:8">
      <c r="A7816" s="1">
        <v>7815</v>
      </c>
      <c r="B7816" s="444">
        <f>유형화!$F$71*hourly1!B7817/hourly1!$B$8763+유형화!$F$72*hourly1!C7817/hourly1!$C$8763+유형화!$F$73*hourly1!D7817/hourly1!$D$8763+유형화!$F$74*hourly1!E7817/hourly1!$E$8763</f>
        <v>411.07666160824255</v>
      </c>
      <c r="C7816" s="442">
        <f>hourly1!$F7817*유형화!$G$71/hourly1!$F$8763+유형화!$G$72*hourly1!$G7817/hourly1!$F$8763+유형화!$G$74*hourly1!I7817/hourly1!$I$8763</f>
        <v>5.7273664983005865</v>
      </c>
      <c r="D7816" s="14">
        <v>373.80719599999992</v>
      </c>
      <c r="E7816" s="14">
        <v>364.93125400000059</v>
      </c>
      <c r="F7816" s="1">
        <v>784084</v>
      </c>
      <c r="G7816" s="15">
        <f t="shared" si="244"/>
        <v>0.42774662256315427</v>
      </c>
      <c r="H7816" s="15">
        <f t="shared" si="245"/>
        <v>0.62421011231430634</v>
      </c>
    </row>
    <row r="7817" spans="1:8">
      <c r="A7817" s="1">
        <v>7816</v>
      </c>
      <c r="B7817" s="444">
        <f>유형화!$F$71*hourly1!B7818/hourly1!$B$8763+유형화!$F$72*hourly1!C7818/hourly1!$C$8763+유형화!$F$73*hourly1!D7818/hourly1!$D$8763+유형화!$F$74*hourly1!E7818/hourly1!$E$8763</f>
        <v>346.69221634544903</v>
      </c>
      <c r="C7817" s="442">
        <f>hourly1!$F7818*유형화!$G$71/hourly1!$F$8763+유형화!$G$72*hourly1!$G7818/hourly1!$F$8763+유형화!$G$74*hourly1!I7818/hourly1!$I$8763</f>
        <v>5.7638358773263842</v>
      </c>
      <c r="D7817" s="14">
        <v>423.51038199999988</v>
      </c>
      <c r="E7817" s="14">
        <v>230.0371079999999</v>
      </c>
      <c r="F7817" s="1">
        <v>788493</v>
      </c>
      <c r="G7817" s="15">
        <f t="shared" si="244"/>
        <v>0.48462185174447869</v>
      </c>
      <c r="H7817" s="15">
        <f t="shared" si="245"/>
        <v>0.67633417058555245</v>
      </c>
    </row>
    <row r="7818" spans="1:8">
      <c r="A7818" s="1">
        <v>7817</v>
      </c>
      <c r="B7818" s="444">
        <f>유형화!$F$71*hourly1!B7819/hourly1!$B$8763+유형화!$F$72*hourly1!C7819/hourly1!$C$8763+유형화!$F$73*hourly1!D7819/hourly1!$D$8763+유형화!$F$74*hourly1!E7819/hourly1!$E$8763</f>
        <v>304.18783919992325</v>
      </c>
      <c r="C7818" s="442">
        <f>hourly1!$F7819*유형화!$G$71/hourly1!$F$8763+유형화!$G$72*hourly1!$G7819/hourly1!$F$8763+유형화!$G$74*hourly1!I7819/hourly1!$I$8763</f>
        <v>5.896779122854932</v>
      </c>
      <c r="D7818" s="14">
        <v>454.73886900000002</v>
      </c>
      <c r="E7818" s="14">
        <v>67.625695000000007</v>
      </c>
      <c r="F7818" s="1">
        <v>843791</v>
      </c>
      <c r="G7818" s="15">
        <f t="shared" si="244"/>
        <v>0.52035652990195169</v>
      </c>
      <c r="H7818" s="15">
        <f t="shared" si="245"/>
        <v>0.70681783827436684</v>
      </c>
    </row>
    <row r="7819" spans="1:8">
      <c r="A7819" s="1">
        <v>7818</v>
      </c>
      <c r="B7819" s="444">
        <f>유형화!$F$71*hourly1!B7820/hourly1!$B$8763+유형화!$F$72*hourly1!C7820/hourly1!$C$8763+유형화!$F$73*hourly1!D7820/hourly1!$D$8763+유형화!$F$74*hourly1!E7820/hourly1!$E$8763</f>
        <v>177.54955552271394</v>
      </c>
      <c r="C7819" s="442">
        <f>hourly1!$F7820*유형화!$G$71/hourly1!$F$8763+유형화!$G$72*hourly1!$G7820/hourly1!$F$8763+유형화!$G$74*hourly1!I7820/hourly1!$I$8763</f>
        <v>5.9538299063075106</v>
      </c>
      <c r="D7819" s="14">
        <v>488.27552999999989</v>
      </c>
      <c r="E7819" s="14">
        <v>7.9374089999999926</v>
      </c>
      <c r="F7819" s="1">
        <v>816221</v>
      </c>
      <c r="G7819" s="15">
        <f t="shared" si="244"/>
        <v>0.55873244569035563</v>
      </c>
      <c r="H7819" s="15">
        <f t="shared" si="245"/>
        <v>0.73779261399007046</v>
      </c>
    </row>
    <row r="7820" spans="1:8">
      <c r="A7820" s="1">
        <v>7819</v>
      </c>
      <c r="B7820" s="444">
        <f>유형화!$F$71*hourly1!B7821/hourly1!$B$8763+유형화!$F$72*hourly1!C7821/hourly1!$C$8763+유형화!$F$73*hourly1!D7821/hourly1!$D$8763+유형화!$F$74*hourly1!E7821/hourly1!$E$8763</f>
        <v>126.70892058590026</v>
      </c>
      <c r="C7820" s="442">
        <f>hourly1!$F7821*유형화!$G$71/hourly1!$F$8763+유형화!$G$72*hourly1!$G7821/hourly1!$F$8763+유형화!$G$74*hourly1!I7821/hourly1!$I$8763</f>
        <v>5.3211203146894928</v>
      </c>
      <c r="D7820" s="14">
        <v>557.93607100000008</v>
      </c>
      <c r="E7820" s="14">
        <v>12.261528</v>
      </c>
      <c r="F7820" s="1">
        <v>809680</v>
      </c>
      <c r="G7820" s="15">
        <f t="shared" si="244"/>
        <v>0.63844482538106717</v>
      </c>
      <c r="H7820" s="15">
        <f t="shared" si="245"/>
        <v>0.79691579070722107</v>
      </c>
    </row>
    <row r="7821" spans="1:8">
      <c r="A7821" s="1">
        <v>7820</v>
      </c>
      <c r="B7821" s="444">
        <f>유형화!$F$71*hourly1!B7822/hourly1!$B$8763+유형화!$F$72*hourly1!C7822/hourly1!$C$8763+유형화!$F$73*hourly1!D7822/hourly1!$D$8763+유형화!$F$74*hourly1!E7822/hourly1!$E$8763</f>
        <v>135.12407093265173</v>
      </c>
      <c r="C7821" s="442">
        <f>hourly1!$F7822*유형화!$G$71/hourly1!$F$8763+유형화!$G$72*hourly1!$G7822/hourly1!$F$8763+유형화!$G$74*hourly1!I7822/hourly1!$I$8763</f>
        <v>5.0905523760764098</v>
      </c>
      <c r="D7821" s="14">
        <v>609.14955900000007</v>
      </c>
      <c r="E7821" s="14">
        <v>6.9188599999999978</v>
      </c>
      <c r="F7821" s="1">
        <v>799688</v>
      </c>
      <c r="G7821" s="15">
        <f t="shared" si="244"/>
        <v>0.69704828929533225</v>
      </c>
      <c r="H7821" s="15">
        <f t="shared" si="245"/>
        <v>0.83641456154911109</v>
      </c>
    </row>
    <row r="7822" spans="1:8">
      <c r="A7822" s="1">
        <v>7821</v>
      </c>
      <c r="B7822" s="444">
        <f>유형화!$F$71*hourly1!B7823/hourly1!$B$8763+유형화!$F$72*hourly1!C7823/hourly1!$C$8763+유형화!$F$73*hourly1!D7823/hourly1!$D$8763+유형화!$F$74*hourly1!E7823/hourly1!$E$8763</f>
        <v>69.742041152267419</v>
      </c>
      <c r="C7822" s="442">
        <f>hourly1!$F7823*유형화!$G$71/hourly1!$F$8763+유형화!$G$72*hourly1!$G7823/hourly1!$F$8763+유형화!$G$74*hourly1!I7823/hourly1!$I$8763</f>
        <v>5.8709193821921399</v>
      </c>
      <c r="D7822" s="14">
        <v>639.40491699999984</v>
      </c>
      <c r="E7822" s="14">
        <v>3.0492560000000002</v>
      </c>
      <c r="F7822" s="1">
        <v>791695</v>
      </c>
      <c r="G7822" s="15">
        <f t="shared" si="244"/>
        <v>0.73166941841596866</v>
      </c>
      <c r="H7822" s="15">
        <f t="shared" si="245"/>
        <v>0.85834562832227312</v>
      </c>
    </row>
    <row r="7823" spans="1:8">
      <c r="A7823" s="1">
        <v>7822</v>
      </c>
      <c r="B7823" s="444">
        <f>유형화!$F$71*hourly1!B7824/hourly1!$B$8763+유형화!$F$72*hourly1!C7824/hourly1!$C$8763+유형화!$F$73*hourly1!D7824/hourly1!$D$8763+유형화!$F$74*hourly1!E7824/hourly1!$E$8763</f>
        <v>68.260736252317074</v>
      </c>
      <c r="C7823" s="442">
        <f>hourly1!$F7824*유형화!$G$71/hourly1!$F$8763+유형화!$G$72*hourly1!$G7824/hourly1!$F$8763+유형화!$G$74*hourly1!I7824/hourly1!$I$8763</f>
        <v>0.46189469936647204</v>
      </c>
      <c r="D7823" s="14">
        <v>638.94641899999999</v>
      </c>
      <c r="E7823" s="14">
        <v>0.98328000000000004</v>
      </c>
      <c r="F7823" s="1">
        <v>794981</v>
      </c>
      <c r="G7823" s="15">
        <f t="shared" si="244"/>
        <v>0.73114476032203535</v>
      </c>
      <c r="H7823" s="15">
        <f t="shared" si="245"/>
        <v>0.8580205930244561</v>
      </c>
    </row>
    <row r="7824" spans="1:8">
      <c r="A7824" s="1">
        <v>7823</v>
      </c>
      <c r="B7824" s="444">
        <f>유형화!$F$71*hourly1!B7825/hourly1!$B$8763+유형화!$F$72*hourly1!C7825/hourly1!$C$8763+유형화!$F$73*hourly1!D7825/hourly1!$D$8763+유형화!$F$74*hourly1!E7825/hourly1!$E$8763</f>
        <v>67.288781400947087</v>
      </c>
      <c r="C7824" s="442">
        <f>hourly1!$F7825*유형화!$G$71/hourly1!$F$8763+유형화!$G$72*hourly1!$G7825/hourly1!$F$8763+유형화!$G$74*hourly1!I7825/hourly1!$I$8763</f>
        <v>0.37252901840374469</v>
      </c>
      <c r="D7824" s="14">
        <v>693.26970899999992</v>
      </c>
      <c r="E7824" s="14">
        <v>6.4123200000000011</v>
      </c>
      <c r="F7824" s="1">
        <v>809179</v>
      </c>
      <c r="G7824" s="15">
        <f t="shared" si="244"/>
        <v>0.79330676274645828</v>
      </c>
      <c r="H7824" s="15">
        <f t="shared" si="245"/>
        <v>0.89505811541986002</v>
      </c>
    </row>
    <row r="7825" spans="1:8">
      <c r="A7825" s="1">
        <v>7824</v>
      </c>
      <c r="B7825" s="444">
        <f>유형화!$F$71*hourly1!B7826/hourly1!$B$8763+유형화!$F$72*hourly1!C7826/hourly1!$C$8763+유형화!$F$73*hourly1!D7826/hourly1!$D$8763+유형화!$F$74*hourly1!E7826/hourly1!$E$8763</f>
        <v>65.247715503707028</v>
      </c>
      <c r="C7825" s="442">
        <f>hourly1!$F7826*유형화!$G$71/hourly1!$F$8763+유형화!$G$72*hourly1!$G7826/hourly1!$F$8763+유형화!$G$74*hourly1!I7826/hourly1!$I$8763</f>
        <v>0.38381034575022499</v>
      </c>
      <c r="D7825" s="14">
        <v>697.48965800000019</v>
      </c>
      <c r="E7825" s="14">
        <v>5.5104000000000006</v>
      </c>
      <c r="F7825" s="1">
        <v>854493</v>
      </c>
      <c r="G7825" s="15">
        <f t="shared" si="244"/>
        <v>0.79813563964196588</v>
      </c>
      <c r="H7825" s="15">
        <f t="shared" si="245"/>
        <v>0.89781602086621004</v>
      </c>
    </row>
    <row r="7826" spans="1:8">
      <c r="A7826" s="1">
        <v>7825</v>
      </c>
      <c r="B7826" s="444">
        <f>유형화!$F$71*hourly1!B7827/hourly1!$B$8763+유형화!$F$72*hourly1!C7827/hourly1!$C$8763+유형화!$F$73*hourly1!D7827/hourly1!$D$8763+유형화!$F$74*hourly1!E7827/hourly1!$E$8763</f>
        <v>64.840335736280437</v>
      </c>
      <c r="C7826" s="442">
        <f>hourly1!$F7827*유형화!$G$71/hourly1!$F$8763+유형화!$G$72*hourly1!$G7827/hourly1!$F$8763+유형화!$G$74*hourly1!I7827/hourly1!$I$8763</f>
        <v>0.50923528677067842</v>
      </c>
      <c r="D7826" s="14">
        <v>691.61345500000004</v>
      </c>
      <c r="E7826" s="14">
        <v>1.70448</v>
      </c>
      <c r="F7826" s="1">
        <v>831237</v>
      </c>
      <c r="G7826" s="15">
        <f t="shared" si="244"/>
        <v>0.79141151551155309</v>
      </c>
      <c r="H7826" s="15">
        <f t="shared" si="245"/>
        <v>0.89397116531357423</v>
      </c>
    </row>
    <row r="7827" spans="1:8">
      <c r="A7827" s="1">
        <v>7826</v>
      </c>
      <c r="B7827" s="444">
        <f>유형화!$F$71*hourly1!B7828/hourly1!$B$8763+유형화!$F$72*hourly1!C7828/hourly1!$C$8763+유형화!$F$73*hourly1!D7828/hourly1!$D$8763+유형화!$F$74*hourly1!E7828/hourly1!$E$8763</f>
        <v>64.531662017952044</v>
      </c>
      <c r="C7827" s="442">
        <f>hourly1!$F7828*유형화!$G$71/hourly1!$F$8763+유형화!$G$72*hourly1!$G7828/hourly1!$F$8763+유형화!$G$74*hourly1!I7828/hourly1!$I$8763</f>
        <v>0.82937449548942632</v>
      </c>
      <c r="D7827" s="14">
        <v>707.28176200000019</v>
      </c>
      <c r="E7827" s="14">
        <v>0</v>
      </c>
      <c r="F7827" s="1">
        <v>739419</v>
      </c>
      <c r="G7827" s="15">
        <f t="shared" si="244"/>
        <v>0.80934071931567864</v>
      </c>
      <c r="H7827" s="15">
        <f t="shared" si="245"/>
        <v>0.90415250583049112</v>
      </c>
    </row>
    <row r="7828" spans="1:8">
      <c r="A7828" s="1">
        <v>7827</v>
      </c>
      <c r="B7828" s="444">
        <f>유형화!$F$71*hourly1!B7829/hourly1!$B$8763+유형화!$F$72*hourly1!C7829/hourly1!$C$8763+유형화!$F$73*hourly1!D7829/hourly1!$D$8763+유형화!$F$74*hourly1!E7829/hourly1!$E$8763</f>
        <v>64.573346802335152</v>
      </c>
      <c r="C7828" s="442">
        <f>hourly1!$F7829*유형화!$G$71/hourly1!$F$8763+유형화!$G$72*hourly1!$G7829/hourly1!$F$8763+유형화!$G$74*hourly1!I7829/hourly1!$I$8763</f>
        <v>1.1832911936829458</v>
      </c>
      <c r="D7828" s="14">
        <v>696.64102600000001</v>
      </c>
      <c r="E7828" s="14">
        <v>1.2959999999999999E-2</v>
      </c>
      <c r="F7828" s="1">
        <v>612855</v>
      </c>
      <c r="G7828" s="15">
        <f t="shared" si="244"/>
        <v>0.79716455220522464</v>
      </c>
      <c r="H7828" s="15">
        <f t="shared" si="245"/>
        <v>0.89726273045161897</v>
      </c>
    </row>
    <row r="7829" spans="1:8">
      <c r="A7829" s="1">
        <v>7828</v>
      </c>
      <c r="B7829" s="444">
        <f>유형화!$F$71*hourly1!B7830/hourly1!$B$8763+유형화!$F$72*hourly1!C7830/hourly1!$C$8763+유형화!$F$73*hourly1!D7830/hourly1!$D$8763+유형화!$F$74*hourly1!E7830/hourly1!$E$8763</f>
        <v>64.56953793045588</v>
      </c>
      <c r="C7829" s="442">
        <f>hourly1!$F7830*유형화!$G$71/hourly1!$F$8763+유형화!$G$72*hourly1!$G7830/hourly1!$F$8763+유형화!$G$74*hourly1!I7830/hourly1!$I$8763</f>
        <v>1.4744755795286288</v>
      </c>
      <c r="D7829" s="14">
        <v>650.681016</v>
      </c>
      <c r="E7829" s="14">
        <v>8.0000000000000007E-5</v>
      </c>
      <c r="F7829" s="1">
        <v>488057</v>
      </c>
      <c r="G7829" s="15">
        <f t="shared" si="244"/>
        <v>0.74457262978950733</v>
      </c>
      <c r="H7829" s="15">
        <f t="shared" si="245"/>
        <v>0.86627071806225575</v>
      </c>
    </row>
    <row r="7830" spans="1:8">
      <c r="A7830" s="1">
        <v>7829</v>
      </c>
      <c r="B7830" s="444">
        <f>유형화!$F$71*hourly1!B7831/hourly1!$B$8763+유형화!$F$72*hourly1!C7831/hourly1!$C$8763+유형화!$F$73*hourly1!D7831/hourly1!$D$8763+유형화!$F$74*hourly1!E7831/hourly1!$E$8763</f>
        <v>64.585069182645356</v>
      </c>
      <c r="C7830" s="442">
        <f>hourly1!$F7831*유형화!$G$71/hourly1!$F$8763+유형화!$G$72*hourly1!$G7831/hourly1!$F$8763+유형화!$G$74*hourly1!I7831/hourly1!$I$8763</f>
        <v>1.7461783773020234</v>
      </c>
      <c r="D7830" s="14">
        <v>577.84023200000001</v>
      </c>
      <c r="E7830" s="14">
        <v>1.248E-2</v>
      </c>
      <c r="F7830" s="1">
        <v>540085</v>
      </c>
      <c r="G7830" s="15">
        <f t="shared" si="244"/>
        <v>0.66122110613170104</v>
      </c>
      <c r="H7830" s="15">
        <f t="shared" si="245"/>
        <v>0.81263878366645115</v>
      </c>
    </row>
    <row r="7831" spans="1:8">
      <c r="A7831" s="1">
        <v>7830</v>
      </c>
      <c r="B7831" s="444">
        <f>유형화!$F$71*hourly1!B7832/hourly1!$B$8763+유형화!$F$72*hourly1!C7832/hourly1!$C$8763+유형화!$F$73*hourly1!D7832/hourly1!$D$8763+유형화!$F$74*hourly1!E7832/hourly1!$E$8763</f>
        <v>66.452712382133086</v>
      </c>
      <c r="C7831" s="442">
        <f>hourly1!$F7832*유형화!$G$71/hourly1!$F$8763+유형화!$G$72*hourly1!$G7832/hourly1!$F$8763+유형화!$G$74*hourly1!I7832/hourly1!$I$8763</f>
        <v>1.9125360922372454</v>
      </c>
      <c r="D7831" s="14">
        <v>518.051694</v>
      </c>
      <c r="E7831" s="14">
        <v>0</v>
      </c>
      <c r="F7831" s="1">
        <v>847860</v>
      </c>
      <c r="G7831" s="15">
        <f t="shared" si="244"/>
        <v>0.59280523433695687</v>
      </c>
      <c r="H7831" s="15">
        <f t="shared" si="245"/>
        <v>0.76388206175982976</v>
      </c>
    </row>
    <row r="7832" spans="1:8">
      <c r="A7832" s="1">
        <v>7831</v>
      </c>
      <c r="B7832" s="444">
        <f>유형화!$F$71*hourly1!B7833/hourly1!$B$8763+유형화!$F$72*hourly1!C7833/hourly1!$C$8763+유형화!$F$73*hourly1!D7833/hourly1!$D$8763+유형화!$F$74*hourly1!E7833/hourly1!$E$8763</f>
        <v>78.00811484971581</v>
      </c>
      <c r="C7832" s="442">
        <f>hourly1!$F7833*유형화!$G$71/hourly1!$F$8763+유형화!$G$72*hourly1!$G7833/hourly1!$F$8763+유형화!$G$74*hourly1!I7833/hourly1!$I$8763</f>
        <v>8.1175090425259633</v>
      </c>
      <c r="D7832" s="14">
        <v>443.32867600000009</v>
      </c>
      <c r="E7832" s="14">
        <v>0.16006200000000001</v>
      </c>
      <c r="F7832" s="1">
        <v>893517</v>
      </c>
      <c r="G7832" s="15">
        <f t="shared" si="244"/>
        <v>0.50729987510565477</v>
      </c>
      <c r="H7832" s="15">
        <f t="shared" si="245"/>
        <v>0.69587034958993188</v>
      </c>
    </row>
    <row r="7833" spans="1:8">
      <c r="A7833" s="1">
        <v>7832</v>
      </c>
      <c r="B7833" s="444">
        <f>유형화!$F$71*hourly1!B7834/hourly1!$B$8763+유형화!$F$72*hourly1!C7834/hourly1!$C$8763+유형화!$F$73*hourly1!D7834/hourly1!$D$8763+유형화!$F$74*hourly1!E7834/hourly1!$E$8763</f>
        <v>119.80075299604128</v>
      </c>
      <c r="C7833" s="442">
        <f>hourly1!$F7834*유형화!$G$71/hourly1!$F$8763+유형화!$G$72*hourly1!$G7834/hourly1!$F$8763+유형화!$G$74*hourly1!I7834/hourly1!$I$8763</f>
        <v>8.533701568573175</v>
      </c>
      <c r="D7833" s="14">
        <v>388.38572399999998</v>
      </c>
      <c r="E7833" s="14">
        <v>22.910391000000018</v>
      </c>
      <c r="F7833" s="1">
        <v>835030</v>
      </c>
      <c r="G7833" s="15">
        <f t="shared" si="244"/>
        <v>0.44442879503246763</v>
      </c>
      <c r="H7833" s="15">
        <f t="shared" si="245"/>
        <v>0.63998539703970225</v>
      </c>
    </row>
    <row r="7834" spans="1:8">
      <c r="A7834" s="1">
        <v>7833</v>
      </c>
      <c r="B7834" s="444">
        <f>유형화!$F$71*hourly1!B7835/hourly1!$B$8763+유형화!$F$72*hourly1!C7835/hourly1!$C$8763+유형화!$F$73*hourly1!D7835/hourly1!$D$8763+유형화!$F$74*hourly1!E7835/hourly1!$E$8763</f>
        <v>120.39462931738474</v>
      </c>
      <c r="C7834" s="442">
        <f>hourly1!$F7835*유형화!$G$71/hourly1!$F$8763+유형화!$G$72*hourly1!$G7835/hourly1!$F$8763+유형화!$G$74*hourly1!I7835/hourly1!$I$8763</f>
        <v>8.1450238450525667</v>
      </c>
      <c r="D7834" s="14">
        <v>382.83214099999992</v>
      </c>
      <c r="E7834" s="14">
        <v>260.76735700000017</v>
      </c>
      <c r="F7834" s="1">
        <v>787501</v>
      </c>
      <c r="G7834" s="15">
        <f t="shared" si="244"/>
        <v>0.43807384414657247</v>
      </c>
      <c r="H7834" s="15">
        <f t="shared" si="245"/>
        <v>0.63402532011044233</v>
      </c>
    </row>
    <row r="7835" spans="1:8">
      <c r="A7835" s="1">
        <v>7834</v>
      </c>
      <c r="B7835" s="444">
        <f>유형화!$F$71*hourly1!B7836/hourly1!$B$8763+유형화!$F$72*hourly1!C7836/hourly1!$C$8763+유형화!$F$73*hourly1!D7836/hourly1!$D$8763+유형화!$F$74*hourly1!E7836/hourly1!$E$8763</f>
        <v>123.1515043131338</v>
      </c>
      <c r="C7835" s="442">
        <f>hourly1!$F7836*유형화!$G$71/hourly1!$F$8763+유형화!$G$72*hourly1!$G7836/hourly1!$F$8763+유형화!$G$74*hourly1!I7836/hourly1!$I$8763</f>
        <v>7.4375493129483257</v>
      </c>
      <c r="D7835" s="14">
        <v>478.83051800000021</v>
      </c>
      <c r="E7835" s="14">
        <v>553.17199299999993</v>
      </c>
      <c r="F7835" s="1">
        <v>845597</v>
      </c>
      <c r="G7835" s="15">
        <f t="shared" si="244"/>
        <v>0.54792454250844813</v>
      </c>
      <c r="H7835" s="15">
        <f t="shared" si="245"/>
        <v>0.72924515220109065</v>
      </c>
    </row>
    <row r="7836" spans="1:8">
      <c r="A7836" s="1">
        <v>7835</v>
      </c>
      <c r="B7836" s="444">
        <f>유형화!$F$71*hourly1!B7837/hourly1!$B$8763+유형화!$F$72*hourly1!C7837/hourly1!$C$8763+유형화!$F$73*hourly1!D7837/hourly1!$D$8763+유형화!$F$74*hourly1!E7837/hourly1!$E$8763</f>
        <v>124.51196434008563</v>
      </c>
      <c r="C7836" s="442">
        <f>hourly1!$F7837*유형화!$G$71/hourly1!$F$8763+유형화!$G$72*hourly1!$G7837/hourly1!$F$8763+유형화!$G$74*hourly1!I7837/hourly1!$I$8763</f>
        <v>6.3994905354542553</v>
      </c>
      <c r="D7836" s="14">
        <v>582.6756519999999</v>
      </c>
      <c r="E7836" s="14">
        <v>700.10233800000162</v>
      </c>
      <c r="F7836" s="1">
        <v>779275</v>
      </c>
      <c r="G7836" s="15">
        <f t="shared" si="244"/>
        <v>0.66675426492534362</v>
      </c>
      <c r="H7836" s="15">
        <f t="shared" si="245"/>
        <v>0.81638563132347131</v>
      </c>
    </row>
    <row r="7837" spans="1:8">
      <c r="A7837" s="1">
        <v>7836</v>
      </c>
      <c r="B7837" s="444">
        <f>유형화!$F$71*hourly1!B7838/hourly1!$B$8763+유형화!$F$72*hourly1!C7838/hourly1!$C$8763+유형화!$F$73*hourly1!D7838/hourly1!$D$8763+유형화!$F$74*hourly1!E7838/hourly1!$E$8763</f>
        <v>121.76564508101015</v>
      </c>
      <c r="C7837" s="442">
        <f>hourly1!$F7838*유형화!$G$71/hourly1!$F$8763+유형화!$G$72*hourly1!$G7838/hourly1!$F$8763+유형화!$G$74*hourly1!I7838/hourly1!$I$8763</f>
        <v>5.6857340857091101</v>
      </c>
      <c r="D7837" s="14">
        <v>711.93471800000009</v>
      </c>
      <c r="E7837" s="14">
        <v>813.51181400000144</v>
      </c>
      <c r="F7837" s="1">
        <v>767302</v>
      </c>
      <c r="G7837" s="15">
        <f t="shared" si="244"/>
        <v>0.81466508501872659</v>
      </c>
      <c r="H7837" s="15">
        <f t="shared" si="245"/>
        <v>0.90713296058881832</v>
      </c>
    </row>
    <row r="7838" spans="1:8">
      <c r="A7838" s="1">
        <v>7837</v>
      </c>
      <c r="B7838" s="444">
        <f>유형화!$F$71*hourly1!B7839/hourly1!$B$8763+유형화!$F$72*hourly1!C7839/hourly1!$C$8763+유형화!$F$73*hourly1!D7839/hourly1!$D$8763+유형화!$F$74*hourly1!E7839/hourly1!$E$8763</f>
        <v>127.28250486200567</v>
      </c>
      <c r="C7838" s="442">
        <f>hourly1!$F7839*유형화!$G$71/hourly1!$F$8763+유형화!$G$72*hourly1!$G7839/hourly1!$F$8763+유형화!$G$74*hourly1!I7839/hourly1!$I$8763</f>
        <v>4.2989843877965024</v>
      </c>
      <c r="D7838" s="14">
        <v>726.85349399999996</v>
      </c>
      <c r="E7838" s="14">
        <v>818.43110400000091</v>
      </c>
      <c r="F7838" s="1">
        <v>783668</v>
      </c>
      <c r="G7838" s="15">
        <f t="shared" si="244"/>
        <v>0.83173660240807135</v>
      </c>
      <c r="H7838" s="15">
        <f t="shared" si="245"/>
        <v>0.91655947902806389</v>
      </c>
    </row>
    <row r="7839" spans="1:8">
      <c r="A7839" s="1">
        <v>7838</v>
      </c>
      <c r="B7839" s="444">
        <f>유형화!$F$71*hourly1!B7840/hourly1!$B$8763+유형화!$F$72*hourly1!C7840/hourly1!$C$8763+유형화!$F$73*hourly1!D7840/hourly1!$D$8763+유형화!$F$74*hourly1!E7840/hourly1!$E$8763</f>
        <v>115.29817229134552</v>
      </c>
      <c r="C7839" s="442">
        <f>hourly1!$F7840*유형화!$G$71/hourly1!$F$8763+유형화!$G$72*hourly1!$G7840/hourly1!$F$8763+유형화!$G$74*hourly1!I7840/hourly1!$I$8763</f>
        <v>4.7664682677982855</v>
      </c>
      <c r="D7839" s="14">
        <v>680.68598200000019</v>
      </c>
      <c r="E7839" s="14">
        <v>748.00668500000052</v>
      </c>
      <c r="F7839" s="1">
        <v>760473</v>
      </c>
      <c r="G7839" s="15">
        <f t="shared" si="244"/>
        <v>0.77890723598211353</v>
      </c>
      <c r="H7839" s="15">
        <f t="shared" si="245"/>
        <v>0.88673513278463034</v>
      </c>
    </row>
    <row r="7840" spans="1:8">
      <c r="A7840" s="1">
        <v>7839</v>
      </c>
      <c r="B7840" s="444">
        <f>유형화!$F$71*hourly1!B7841/hourly1!$B$8763+유형화!$F$72*hourly1!C7841/hourly1!$C$8763+유형화!$F$73*hourly1!D7841/hourly1!$D$8763+유형화!$F$74*hourly1!E7841/hourly1!$E$8763</f>
        <v>116.13150618389332</v>
      </c>
      <c r="C7840" s="442">
        <f>hourly1!$F7841*유형화!$G$71/hourly1!$F$8763+유형화!$G$72*hourly1!$G7841/hourly1!$F$8763+유형화!$G$74*hourly1!I7841/hourly1!$I$8763</f>
        <v>4.7200493683829361</v>
      </c>
      <c r="D7840" s="14">
        <v>673.78876400000001</v>
      </c>
      <c r="E7840" s="14">
        <v>657.17709899999977</v>
      </c>
      <c r="F7840" s="1">
        <v>814703</v>
      </c>
      <c r="G7840" s="15">
        <f t="shared" si="244"/>
        <v>0.77101476698699589</v>
      </c>
      <c r="H7840" s="15">
        <f t="shared" si="245"/>
        <v>0.88210926449765481</v>
      </c>
    </row>
    <row r="7841" spans="1:8">
      <c r="A7841" s="1">
        <v>7840</v>
      </c>
      <c r="B7841" s="444">
        <f>유형화!$F$71*hourly1!B7842/hourly1!$B$8763+유형화!$F$72*hourly1!C7842/hourly1!$C$8763+유형화!$F$73*hourly1!D7842/hourly1!$D$8763+유형화!$F$74*hourly1!E7842/hourly1!$E$8763</f>
        <v>115.05654587501604</v>
      </c>
      <c r="C7841" s="442">
        <f>hourly1!$F7842*유형화!$G$71/hourly1!$F$8763+유형화!$G$72*hourly1!$G7842/hourly1!$F$8763+유형화!$G$74*hourly1!I7842/hourly1!$I$8763</f>
        <v>4.7351683597310767</v>
      </c>
      <c r="D7841" s="14">
        <v>638.09545400000002</v>
      </c>
      <c r="E7841" s="14">
        <v>407.02897599999977</v>
      </c>
      <c r="F7841" s="1">
        <v>820759</v>
      </c>
      <c r="G7841" s="15">
        <f t="shared" si="244"/>
        <v>0.73017100323933481</v>
      </c>
      <c r="H7841" s="15">
        <f t="shared" si="245"/>
        <v>0.85741674887433961</v>
      </c>
    </row>
    <row r="7842" spans="1:8">
      <c r="A7842" s="1">
        <v>7841</v>
      </c>
      <c r="B7842" s="444">
        <f>유형화!$F$71*hourly1!B7843/hourly1!$B$8763+유형화!$F$72*hourly1!C7843/hourly1!$C$8763+유형화!$F$73*hourly1!D7843/hourly1!$D$8763+유형화!$F$74*hourly1!E7843/hourly1!$E$8763</f>
        <v>114.01153714955291</v>
      </c>
      <c r="C7842" s="442">
        <f>hourly1!$F7843*유형화!$G$71/hourly1!$F$8763+유형화!$G$72*hourly1!$G7843/hourly1!$F$8763+유형화!$G$74*hourly1!I7843/hourly1!$I$8763</f>
        <v>4.8826472384332282</v>
      </c>
      <c r="D7842" s="14">
        <v>606.17098299999998</v>
      </c>
      <c r="E7842" s="14">
        <v>119.9278799999999</v>
      </c>
      <c r="F7842" s="1">
        <v>806028</v>
      </c>
      <c r="G7842" s="15">
        <f t="shared" si="244"/>
        <v>0.69363991236283551</v>
      </c>
      <c r="H7842" s="15">
        <f t="shared" si="245"/>
        <v>0.83420118360713502</v>
      </c>
    </row>
    <row r="7843" spans="1:8">
      <c r="A7843" s="1">
        <v>7842</v>
      </c>
      <c r="B7843" s="444">
        <f>유형화!$F$71*hourly1!B7844/hourly1!$B$8763+유형화!$F$72*hourly1!C7844/hourly1!$C$8763+유형화!$F$73*hourly1!D7844/hourly1!$D$8763+유형화!$F$74*hourly1!E7844/hourly1!$E$8763</f>
        <v>113.85068194998232</v>
      </c>
      <c r="C7843" s="442">
        <f>hourly1!$F7844*유형화!$G$71/hourly1!$F$8763+유형화!$G$72*hourly1!$G7844/hourly1!$F$8763+유형화!$G$74*hourly1!I7844/hourly1!$I$8763</f>
        <v>5.0373351008402159</v>
      </c>
      <c r="D7843" s="14">
        <v>519.59594699999991</v>
      </c>
      <c r="E7843" s="14">
        <v>9.1772019999999639</v>
      </c>
      <c r="F7843" s="1">
        <v>827908</v>
      </c>
      <c r="G7843" s="15">
        <f t="shared" si="244"/>
        <v>0.59457231911274855</v>
      </c>
      <c r="H7843" s="15">
        <f t="shared" si="245"/>
        <v>0.76520078877645126</v>
      </c>
    </row>
    <row r="7844" spans="1:8">
      <c r="A7844" s="1">
        <v>7843</v>
      </c>
      <c r="B7844" s="444">
        <f>유형화!$F$71*hourly1!B7845/hourly1!$B$8763+유형화!$F$72*hourly1!C7845/hourly1!$C$8763+유형화!$F$73*hourly1!D7845/hourly1!$D$8763+유형화!$F$74*hourly1!E7845/hourly1!$E$8763</f>
        <v>125.22161382723104</v>
      </c>
      <c r="C7844" s="442">
        <f>hourly1!$F7845*유형화!$G$71/hourly1!$F$8763+유형화!$G$72*hourly1!$G7845/hourly1!$F$8763+유형화!$G$74*hourly1!I7845/hourly1!$I$8763</f>
        <v>4.5592883554314492</v>
      </c>
      <c r="D7844" s="14">
        <v>487.69685600000003</v>
      </c>
      <c r="E7844" s="14">
        <v>17.463011999999999</v>
      </c>
      <c r="F7844" s="1">
        <v>811099</v>
      </c>
      <c r="G7844" s="15">
        <f t="shared" si="244"/>
        <v>0.55807027050562463</v>
      </c>
      <c r="H7844" s="15">
        <f t="shared" si="245"/>
        <v>0.73727279140324387</v>
      </c>
    </row>
    <row r="7845" spans="1:8">
      <c r="A7845" s="1">
        <v>7844</v>
      </c>
      <c r="B7845" s="444">
        <f>유형화!$F$71*hourly1!B7846/hourly1!$B$8763+유형화!$F$72*hourly1!C7846/hourly1!$C$8763+유형화!$F$73*hourly1!D7846/hourly1!$D$8763+유형화!$F$74*hourly1!E7846/hourly1!$E$8763</f>
        <v>133.1437388925664</v>
      </c>
      <c r="C7845" s="442">
        <f>hourly1!$F7846*유형화!$G$71/hourly1!$F$8763+유형화!$G$72*hourly1!$G7846/hourly1!$F$8763+유형화!$G$74*hourly1!I7846/hourly1!$I$8763</f>
        <v>3.9976272099593362</v>
      </c>
      <c r="D7845" s="14">
        <v>433.83278500000011</v>
      </c>
      <c r="E7845" s="14">
        <v>16.602332000000001</v>
      </c>
      <c r="F7845" s="1">
        <v>805400</v>
      </c>
      <c r="G7845" s="15">
        <f t="shared" si="244"/>
        <v>0.49643375121359928</v>
      </c>
      <c r="H7845" s="15">
        <f t="shared" si="245"/>
        <v>0.68659373995050499</v>
      </c>
    </row>
    <row r="7846" spans="1:8">
      <c r="A7846" s="1">
        <v>7845</v>
      </c>
      <c r="B7846" s="444">
        <f>유형화!$F$71*hourly1!B7847/hourly1!$B$8763+유형화!$F$72*hourly1!C7847/hourly1!$C$8763+유형화!$F$73*hourly1!D7847/hourly1!$D$8763+유형화!$F$74*hourly1!E7847/hourly1!$E$8763</f>
        <v>68.448113992967905</v>
      </c>
      <c r="C7846" s="442">
        <f>hourly1!$F7847*유형화!$G$71/hourly1!$F$8763+유형화!$G$72*hourly1!$G7847/hourly1!$F$8763+유형화!$G$74*hourly1!I7847/hourly1!$I$8763</f>
        <v>4.7029650165358978</v>
      </c>
      <c r="D7846" s="14">
        <v>410.97438399999999</v>
      </c>
      <c r="E7846" s="14">
        <v>10.513408</v>
      </c>
      <c r="F7846" s="1">
        <v>794752</v>
      </c>
      <c r="G7846" s="15">
        <f t="shared" si="244"/>
        <v>0.4702769411533021</v>
      </c>
      <c r="H7846" s="15">
        <f t="shared" si="245"/>
        <v>0.663621538306995</v>
      </c>
    </row>
    <row r="7847" spans="1:8">
      <c r="A7847" s="1">
        <v>7846</v>
      </c>
      <c r="B7847" s="444">
        <f>유형화!$F$71*hourly1!B7848/hourly1!$B$8763+유형화!$F$72*hourly1!C7848/hourly1!$C$8763+유형화!$F$73*hourly1!D7848/hourly1!$D$8763+유형화!$F$74*hourly1!E7848/hourly1!$E$8763</f>
        <v>66.827280305349888</v>
      </c>
      <c r="C7847" s="442">
        <f>hourly1!$F7848*유형화!$G$71/hourly1!$F$8763+유형화!$G$72*hourly1!$G7848/hourly1!$F$8763+유형화!$G$74*hourly1!I7848/hourly1!$I$8763</f>
        <v>0.41705711699749304</v>
      </c>
      <c r="D7847" s="14">
        <v>401.34115600000001</v>
      </c>
      <c r="E7847" s="14">
        <v>5.3722399999999988</v>
      </c>
      <c r="F7847" s="1">
        <v>828091</v>
      </c>
      <c r="G7847" s="15">
        <f t="shared" si="244"/>
        <v>0.45925366288184583</v>
      </c>
      <c r="H7847" s="15">
        <f t="shared" si="245"/>
        <v>0.65365857780144099</v>
      </c>
    </row>
    <row r="7848" spans="1:8">
      <c r="A7848" s="1">
        <v>7847</v>
      </c>
      <c r="B7848" s="444">
        <f>유형화!$F$71*hourly1!B7849/hourly1!$B$8763+유형화!$F$72*hourly1!C7849/hourly1!$C$8763+유형화!$F$73*hourly1!D7849/hourly1!$D$8763+유형화!$F$74*hourly1!E7849/hourly1!$E$8763</f>
        <v>65.209076037807549</v>
      </c>
      <c r="C7848" s="442">
        <f>hourly1!$F7849*유형화!$G$71/hourly1!$F$8763+유형화!$G$72*hourly1!$G7849/hourly1!$F$8763+유형화!$G$74*hourly1!I7849/hourly1!$I$8763</f>
        <v>0.38034303555541776</v>
      </c>
      <c r="D7848" s="14">
        <v>348.34896700000002</v>
      </c>
      <c r="E7848" s="14">
        <v>8.7194999999999965</v>
      </c>
      <c r="F7848" s="1">
        <v>831212</v>
      </c>
      <c r="G7848" s="15">
        <f t="shared" si="244"/>
        <v>0.3986148359423603</v>
      </c>
      <c r="H7848" s="15">
        <f t="shared" si="245"/>
        <v>0.59562478636957528</v>
      </c>
    </row>
    <row r="7849" spans="1:8">
      <c r="A7849" s="1">
        <v>7848</v>
      </c>
      <c r="B7849" s="444">
        <f>유형화!$F$71*hourly1!B7850/hourly1!$B$8763+유형화!$F$72*hourly1!C7850/hourly1!$C$8763+유형화!$F$73*hourly1!D7850/hourly1!$D$8763+유형화!$F$74*hourly1!E7850/hourly1!$E$8763</f>
        <v>63.401115985086854</v>
      </c>
      <c r="C7849" s="442">
        <f>hourly1!$F7850*유형화!$G$71/hourly1!$F$8763+유형화!$G$72*hourly1!$G7850/hourly1!$F$8763+유형화!$G$74*hourly1!I7850/hourly1!$I$8763</f>
        <v>0.31640896788447903</v>
      </c>
      <c r="D7849" s="14">
        <v>315.31186500000001</v>
      </c>
      <c r="E7849" s="14">
        <v>5.3666800000000006</v>
      </c>
      <c r="F7849" s="1">
        <v>872390</v>
      </c>
      <c r="G7849" s="15">
        <f t="shared" si="244"/>
        <v>0.36081056424563668</v>
      </c>
      <c r="H7849" s="15">
        <f t="shared" si="245"/>
        <v>0.55642361858916012</v>
      </c>
    </row>
    <row r="7850" spans="1:8">
      <c r="A7850" s="1">
        <v>7849</v>
      </c>
      <c r="B7850" s="444">
        <f>유형화!$F$71*hourly1!B7851/hourly1!$B$8763+유형화!$F$72*hourly1!C7851/hourly1!$C$8763+유형화!$F$73*hourly1!D7851/hourly1!$D$8763+유형화!$F$74*hourly1!E7851/hourly1!$E$8763</f>
        <v>64.435581782043315</v>
      </c>
      <c r="C7850" s="442">
        <f>hourly1!$F7851*유형화!$G$71/hourly1!$F$8763+유형화!$G$72*hourly1!$G7851/hourly1!$F$8763+유형화!$G$74*hourly1!I7851/hourly1!$I$8763</f>
        <v>0.29575422607021035</v>
      </c>
      <c r="D7850" s="14">
        <v>321.01799199999988</v>
      </c>
      <c r="E7850" s="14">
        <v>2.6135999999999999</v>
      </c>
      <c r="F7850" s="1">
        <v>794825</v>
      </c>
      <c r="G7850" s="15">
        <f t="shared" si="244"/>
        <v>0.36734007084231107</v>
      </c>
      <c r="H7850" s="15">
        <f t="shared" si="245"/>
        <v>0.56337301240797022</v>
      </c>
    </row>
    <row r="7851" spans="1:8">
      <c r="A7851" s="1">
        <v>7850</v>
      </c>
      <c r="B7851" s="444">
        <f>유형화!$F$71*hourly1!B7852/hourly1!$B$8763+유형화!$F$72*hourly1!C7852/hourly1!$C$8763+유형화!$F$73*hourly1!D7852/hourly1!$D$8763+유형화!$F$74*hourly1!E7852/hourly1!$E$8763</f>
        <v>63.633334535588958</v>
      </c>
      <c r="C7851" s="442">
        <f>hourly1!$F7852*유형화!$G$71/hourly1!$F$8763+유형화!$G$72*hourly1!$G7852/hourly1!$F$8763+유형화!$G$74*hourly1!I7852/hourly1!$I$8763</f>
        <v>0.28055594885758861</v>
      </c>
      <c r="D7851" s="14">
        <v>344.49686100000002</v>
      </c>
      <c r="E7851" s="14">
        <v>3.0983999999999998</v>
      </c>
      <c r="F7851" s="1">
        <v>741023</v>
      </c>
      <c r="G7851" s="15">
        <f t="shared" si="244"/>
        <v>0.39420688085511996</v>
      </c>
      <c r="H7851" s="15">
        <f t="shared" si="245"/>
        <v>0.59117986165846659</v>
      </c>
    </row>
    <row r="7852" spans="1:8">
      <c r="A7852" s="1">
        <v>7851</v>
      </c>
      <c r="B7852" s="444">
        <f>유형화!$F$71*hourly1!B7853/hourly1!$B$8763+유형화!$F$72*hourly1!C7853/hourly1!$C$8763+유형화!$F$73*hourly1!D7853/hourly1!$D$8763+유형화!$F$74*hourly1!E7853/hourly1!$E$8763</f>
        <v>63.414079134266821</v>
      </c>
      <c r="C7852" s="442">
        <f>hourly1!$F7853*유형화!$G$71/hourly1!$F$8763+유형화!$G$72*hourly1!$G7853/hourly1!$F$8763+유형화!$G$74*hourly1!I7853/hourly1!$I$8763</f>
        <v>0.29065206253615339</v>
      </c>
      <c r="D7852" s="14">
        <v>389.28485499999999</v>
      </c>
      <c r="E7852" s="14">
        <v>4.3560000000000001E-2</v>
      </c>
      <c r="F7852" s="1">
        <v>603382</v>
      </c>
      <c r="G7852" s="15">
        <f t="shared" si="244"/>
        <v>0.44545766834632389</v>
      </c>
      <c r="H7852" s="15">
        <f t="shared" si="245"/>
        <v>0.64094470138965143</v>
      </c>
    </row>
    <row r="7853" spans="1:8">
      <c r="A7853" s="1">
        <v>7852</v>
      </c>
      <c r="B7853" s="444">
        <f>유형화!$F$71*hourly1!B7854/hourly1!$B$8763+유형화!$F$72*hourly1!C7854/hourly1!$C$8763+유형화!$F$73*hourly1!D7854/hourly1!$D$8763+유형화!$F$74*hourly1!E7854/hourly1!$E$8763</f>
        <v>63.313281091144042</v>
      </c>
      <c r="C7853" s="442">
        <f>hourly1!$F7854*유형화!$G$71/hourly1!$F$8763+유형화!$G$72*hourly1!$G7854/hourly1!$F$8763+유형화!$G$74*hourly1!I7854/hourly1!$I$8763</f>
        <v>0.3195367259751814</v>
      </c>
      <c r="D7853" s="14">
        <v>415.91893899999991</v>
      </c>
      <c r="E7853" s="14">
        <v>0</v>
      </c>
      <c r="F7853" s="1">
        <v>491067</v>
      </c>
      <c r="G7853" s="15">
        <f t="shared" si="244"/>
        <v>0.47593498284955593</v>
      </c>
      <c r="H7853" s="15">
        <f t="shared" si="245"/>
        <v>0.66866942131041784</v>
      </c>
    </row>
    <row r="7854" spans="1:8">
      <c r="A7854" s="1">
        <v>7853</v>
      </c>
      <c r="B7854" s="444">
        <f>유형화!$F$71*hourly1!B7855/hourly1!$B$8763+유형화!$F$72*hourly1!C7855/hourly1!$C$8763+유형화!$F$73*hourly1!D7855/hourly1!$D$8763+유형화!$F$74*hourly1!E7855/hourly1!$E$8763</f>
        <v>63.114736430665367</v>
      </c>
      <c r="C7854" s="442">
        <f>hourly1!$F7855*유형화!$G$71/hourly1!$F$8763+유형화!$G$72*hourly1!$G7855/hourly1!$F$8763+유형화!$G$74*hourly1!I7855/hourly1!$I$8763</f>
        <v>0.35817078022189219</v>
      </c>
      <c r="D7854" s="14">
        <v>427.66065600000002</v>
      </c>
      <c r="E7854" s="14">
        <v>0</v>
      </c>
      <c r="F7854" s="1">
        <v>545216</v>
      </c>
      <c r="G7854" s="15">
        <f t="shared" si="244"/>
        <v>0.4893709997148985</v>
      </c>
      <c r="H7854" s="15">
        <f t="shared" si="245"/>
        <v>0.68048146265963738</v>
      </c>
    </row>
    <row r="7855" spans="1:8">
      <c r="A7855" s="1">
        <v>7854</v>
      </c>
      <c r="B7855" s="444">
        <f>유형화!$F$71*hourly1!B7856/hourly1!$B$8763+유형화!$F$72*hourly1!C7856/hourly1!$C$8763+유형화!$F$73*hourly1!D7856/hourly1!$D$8763+유형화!$F$74*hourly1!E7856/hourly1!$E$8763</f>
        <v>65.092746742495251</v>
      </c>
      <c r="C7855" s="442">
        <f>hourly1!$F7856*유형화!$G$71/hourly1!$F$8763+유형화!$G$72*hourly1!$G7856/hourly1!$F$8763+유형화!$G$74*hourly1!I7856/hourly1!$I$8763</f>
        <v>0.5021971791787091</v>
      </c>
      <c r="D7855" s="14">
        <v>395.00240100000002</v>
      </c>
      <c r="E7855" s="14">
        <v>0</v>
      </c>
      <c r="F7855" s="1">
        <v>865778</v>
      </c>
      <c r="G7855" s="15">
        <f t="shared" si="244"/>
        <v>0.45200024167562242</v>
      </c>
      <c r="H7855" s="15">
        <f t="shared" si="245"/>
        <v>0.64700852515633989</v>
      </c>
    </row>
    <row r="7856" spans="1:8">
      <c r="A7856" s="1">
        <v>7855</v>
      </c>
      <c r="B7856" s="444">
        <f>유형화!$F$71*hourly1!B7857/hourly1!$B$8763+유형화!$F$72*hourly1!C7857/hourly1!$C$8763+유형화!$F$73*hourly1!D7857/hourly1!$D$8763+유형화!$F$74*hourly1!E7857/hourly1!$E$8763</f>
        <v>76.547856131030102</v>
      </c>
      <c r="C7856" s="442">
        <f>hourly1!$F7857*유형화!$G$71/hourly1!$F$8763+유형화!$G$72*hourly1!$G7857/hourly1!$F$8763+유형화!$G$74*hourly1!I7857/hourly1!$I$8763</f>
        <v>6.7314380413916339</v>
      </c>
      <c r="D7856" s="14">
        <v>368.11335800000012</v>
      </c>
      <c r="E7856" s="14">
        <v>0.10147100000000001</v>
      </c>
      <c r="F7856" s="1">
        <v>879204</v>
      </c>
      <c r="G7856" s="15">
        <f t="shared" si="244"/>
        <v>0.42123117823788864</v>
      </c>
      <c r="H7856" s="15">
        <f t="shared" si="245"/>
        <v>0.61793354736138573</v>
      </c>
    </row>
    <row r="7857" spans="1:8">
      <c r="A7857" s="1">
        <v>7856</v>
      </c>
      <c r="B7857" s="444">
        <f>유형화!$F$71*hourly1!B7858/hourly1!$B$8763+유형화!$F$72*hourly1!C7858/hourly1!$C$8763+유형화!$F$73*hourly1!D7858/hourly1!$D$8763+유형화!$F$74*hourly1!E7858/hourly1!$E$8763</f>
        <v>66.57186586937857</v>
      </c>
      <c r="C7857" s="442">
        <f>hourly1!$F7858*유형화!$G$71/hourly1!$F$8763+유형화!$G$72*hourly1!$G7858/hourly1!$F$8763+유형화!$G$74*hourly1!I7858/hourly1!$I$8763</f>
        <v>7.1626172255455494</v>
      </c>
      <c r="D7857" s="14">
        <v>385.16167100000013</v>
      </c>
      <c r="E7857" s="14">
        <v>10.67403599999999</v>
      </c>
      <c r="F7857" s="1">
        <v>834847</v>
      </c>
      <c r="G7857" s="15">
        <f t="shared" si="244"/>
        <v>0.44073951939392547</v>
      </c>
      <c r="H7857" s="15">
        <f t="shared" si="245"/>
        <v>0.63653268619574477</v>
      </c>
    </row>
    <row r="7858" spans="1:8">
      <c r="A7858" s="1">
        <v>7857</v>
      </c>
      <c r="B7858" s="444">
        <f>유형화!$F$71*hourly1!B7859/hourly1!$B$8763+유형화!$F$72*hourly1!C7859/hourly1!$C$8763+유형화!$F$73*hourly1!D7859/hourly1!$D$8763+유형화!$F$74*hourly1!E7859/hourly1!$E$8763</f>
        <v>68.45757374911058</v>
      </c>
      <c r="C7858" s="442">
        <f>hourly1!$F7859*유형화!$G$71/hourly1!$F$8763+유형화!$G$72*hourly1!$G7859/hourly1!$F$8763+유형화!$G$74*hourly1!I7859/hourly1!$I$8763</f>
        <v>7.1568679003098277</v>
      </c>
      <c r="D7858" s="14">
        <v>428.05985599999991</v>
      </c>
      <c r="E7858" s="14">
        <v>135.76829699999999</v>
      </c>
      <c r="F7858" s="1">
        <v>847904</v>
      </c>
      <c r="G7858" s="15">
        <f t="shared" si="244"/>
        <v>0.48982780325842146</v>
      </c>
      <c r="H7858" s="15">
        <f t="shared" si="245"/>
        <v>0.68087878814207348</v>
      </c>
    </row>
    <row r="7859" spans="1:8">
      <c r="A7859" s="1">
        <v>7858</v>
      </c>
      <c r="B7859" s="444">
        <f>유형화!$F$71*hourly1!B7860/hourly1!$B$8763+유형화!$F$72*hourly1!C7860/hourly1!$C$8763+유형화!$F$73*hourly1!D7860/hourly1!$D$8763+유형화!$F$74*hourly1!E7860/hourly1!$E$8763</f>
        <v>72.150547540025428</v>
      </c>
      <c r="C7859" s="442">
        <f>hourly1!$F7860*유형화!$G$71/hourly1!$F$8763+유형화!$G$72*hourly1!$G7860/hourly1!$F$8763+유형화!$G$74*hourly1!I7860/hourly1!$I$8763</f>
        <v>6.8062806380226242</v>
      </c>
      <c r="D7859" s="14">
        <v>516.19629299999997</v>
      </c>
      <c r="E7859" s="14">
        <v>365.89089699999982</v>
      </c>
      <c r="F7859" s="1">
        <v>858722</v>
      </c>
      <c r="G7859" s="15">
        <f t="shared" si="244"/>
        <v>0.59068210369703644</v>
      </c>
      <c r="H7859" s="15">
        <f t="shared" si="245"/>
        <v>0.76229325244917956</v>
      </c>
    </row>
    <row r="7860" spans="1:8">
      <c r="A7860" s="1">
        <v>7859</v>
      </c>
      <c r="B7860" s="444">
        <f>유형화!$F$71*hourly1!B7861/hourly1!$B$8763+유형화!$F$72*hourly1!C7861/hourly1!$C$8763+유형화!$F$73*hourly1!D7861/hourly1!$D$8763+유형화!$F$74*hourly1!E7861/hourly1!$E$8763</f>
        <v>75.256195871812224</v>
      </c>
      <c r="C7860" s="442">
        <f>hourly1!$F7861*유형화!$G$71/hourly1!$F$8763+유형화!$G$72*hourly1!$G7861/hourly1!$F$8763+유형화!$G$74*hourly1!I7861/hourly1!$I$8763</f>
        <v>6.5638924237509633</v>
      </c>
      <c r="D7860" s="14">
        <v>561.67175300000008</v>
      </c>
      <c r="E7860" s="14">
        <v>629.01973100000043</v>
      </c>
      <c r="F7860" s="1">
        <v>785662</v>
      </c>
      <c r="G7860" s="15">
        <f t="shared" si="244"/>
        <v>0.64271955678155623</v>
      </c>
      <c r="H7860" s="15">
        <f t="shared" si="245"/>
        <v>0.79990410876257767</v>
      </c>
    </row>
    <row r="7861" spans="1:8">
      <c r="A7861" s="1">
        <v>7860</v>
      </c>
      <c r="B7861" s="444">
        <f>유형화!$F$71*hourly1!B7862/hourly1!$B$8763+유형화!$F$72*hourly1!C7862/hourly1!$C$8763+유형화!$F$73*hourly1!D7862/hourly1!$D$8763+유형화!$F$74*hourly1!E7862/hourly1!$E$8763</f>
        <v>73.723161009274506</v>
      </c>
      <c r="C7861" s="442">
        <f>hourly1!$F7862*유형화!$G$71/hourly1!$F$8763+유형화!$G$72*hourly1!$G7862/hourly1!$F$8763+유형화!$G$74*hourly1!I7862/hourly1!$I$8763</f>
        <v>6.2566249858555096</v>
      </c>
      <c r="D7861" s="14">
        <v>609.08837500000016</v>
      </c>
      <c r="E7861" s="14">
        <v>667.57122400000094</v>
      </c>
      <c r="F7861" s="1">
        <v>819731</v>
      </c>
      <c r="G7861" s="15">
        <f t="shared" si="244"/>
        <v>0.69697827659992428</v>
      </c>
      <c r="H7861" s="15">
        <f t="shared" si="245"/>
        <v>0.83636919593254233</v>
      </c>
    </row>
    <row r="7862" spans="1:8">
      <c r="A7862" s="1">
        <v>7861</v>
      </c>
      <c r="B7862" s="444">
        <f>유형화!$F$71*hourly1!B7863/hourly1!$B$8763+유형화!$F$72*hourly1!C7863/hourly1!$C$8763+유형화!$F$73*hourly1!D7863/hourly1!$D$8763+유형화!$F$74*hourly1!E7863/hourly1!$E$8763</f>
        <v>79.958270869750393</v>
      </c>
      <c r="C7862" s="442">
        <f>hourly1!$F7863*유형화!$G$71/hourly1!$F$8763+유형화!$G$72*hourly1!$G7863/hourly1!$F$8763+유형화!$G$74*hourly1!I7863/hourly1!$I$8763</f>
        <v>5.0304154738720364</v>
      </c>
      <c r="D7862" s="14">
        <v>627.7274819999999</v>
      </c>
      <c r="E7862" s="14">
        <v>710.36032700000089</v>
      </c>
      <c r="F7862" s="1">
        <v>812353</v>
      </c>
      <c r="G7862" s="15">
        <f t="shared" si="244"/>
        <v>0.71830695927954591</v>
      </c>
      <c r="H7862" s="15">
        <f t="shared" si="245"/>
        <v>0.84999817271257516</v>
      </c>
    </row>
    <row r="7863" spans="1:8">
      <c r="A7863" s="1">
        <v>7862</v>
      </c>
      <c r="B7863" s="444">
        <f>유형화!$F$71*hourly1!B7864/hourly1!$B$8763+유형화!$F$72*hourly1!C7864/hourly1!$C$8763+유형화!$F$73*hourly1!D7864/hourly1!$D$8763+유형화!$F$74*hourly1!E7864/hourly1!$E$8763</f>
        <v>67.136992806918073</v>
      </c>
      <c r="C7863" s="442">
        <f>hourly1!$F7864*유형화!$G$71/hourly1!$F$8763+유형화!$G$72*hourly1!$G7864/hourly1!$F$8763+유형화!$G$74*hourly1!I7864/hourly1!$I$8763</f>
        <v>4.6637377443103354</v>
      </c>
      <c r="D7863" s="14">
        <v>634.7230790000001</v>
      </c>
      <c r="E7863" s="14">
        <v>712.4114870000019</v>
      </c>
      <c r="F7863" s="1">
        <v>770116</v>
      </c>
      <c r="G7863" s="15">
        <f t="shared" si="244"/>
        <v>0.72631200311386268</v>
      </c>
      <c r="H7863" s="15">
        <f t="shared" si="245"/>
        <v>0.85501622614521888</v>
      </c>
    </row>
    <row r="7864" spans="1:8">
      <c r="A7864" s="1">
        <v>7863</v>
      </c>
      <c r="B7864" s="444">
        <f>유형화!$F$71*hourly1!B7865/hourly1!$B$8763+유형화!$F$72*hourly1!C7865/hourly1!$C$8763+유형화!$F$73*hourly1!D7865/hourly1!$D$8763+유형화!$F$74*hourly1!E7865/hourly1!$E$8763</f>
        <v>67.541911571433417</v>
      </c>
      <c r="C7864" s="442">
        <f>hourly1!$F7865*유형화!$G$71/hourly1!$F$8763+유형화!$G$72*hourly1!$G7865/hourly1!$F$8763+유형화!$G$74*hourly1!I7865/hourly1!$I$8763</f>
        <v>4.1774260383027757</v>
      </c>
      <c r="D7864" s="14">
        <v>617.01826899999992</v>
      </c>
      <c r="E7864" s="14">
        <v>619.38312500000006</v>
      </c>
      <c r="F7864" s="1">
        <v>773279</v>
      </c>
      <c r="G7864" s="15">
        <f t="shared" si="244"/>
        <v>0.70605243411235408</v>
      </c>
      <c r="H7864" s="15">
        <f t="shared" si="245"/>
        <v>0.84221417833506484</v>
      </c>
    </row>
    <row r="7865" spans="1:8">
      <c r="A7865" s="1">
        <v>7864</v>
      </c>
      <c r="B7865" s="444">
        <f>유형화!$F$71*hourly1!B7866/hourly1!$B$8763+유형화!$F$72*hourly1!C7866/hourly1!$C$8763+유형화!$F$73*hourly1!D7866/hourly1!$D$8763+유형화!$F$74*hourly1!E7866/hourly1!$E$8763</f>
        <v>65.953889728025189</v>
      </c>
      <c r="C7865" s="442">
        <f>hourly1!$F7866*유형화!$G$71/hourly1!$F$8763+유형화!$G$72*hourly1!$G7866/hourly1!$F$8763+유형화!$G$74*hourly1!I7866/hourly1!$I$8763</f>
        <v>3.7980923128089805</v>
      </c>
      <c r="D7865" s="14">
        <v>607.32091199999991</v>
      </c>
      <c r="E7865" s="14">
        <v>419.35403099999968</v>
      </c>
      <c r="F7865" s="1">
        <v>800467</v>
      </c>
      <c r="G7865" s="15">
        <f t="shared" si="244"/>
        <v>0.69495577318948842</v>
      </c>
      <c r="H7865" s="15">
        <f t="shared" si="245"/>
        <v>0.83505687682274565</v>
      </c>
    </row>
    <row r="7866" spans="1:8">
      <c r="A7866" s="1">
        <v>7865</v>
      </c>
      <c r="B7866" s="444">
        <f>유형화!$F$71*hourly1!B7867/hourly1!$B$8763+유형화!$F$72*hourly1!C7867/hourly1!$C$8763+유형화!$F$73*hourly1!D7867/hourly1!$D$8763+유형화!$F$74*hourly1!E7867/hourly1!$E$8763</f>
        <v>64.854701964211372</v>
      </c>
      <c r="C7866" s="442">
        <f>hourly1!$F7867*유형화!$G$71/hourly1!$F$8763+유형화!$G$72*hourly1!$G7867/hourly1!$F$8763+유형화!$G$74*hourly1!I7867/hourly1!$I$8763</f>
        <v>3.7658811469591371</v>
      </c>
      <c r="D7866" s="14">
        <v>620.09640200000013</v>
      </c>
      <c r="E7866" s="14">
        <v>113.9907130000002</v>
      </c>
      <c r="F7866" s="1">
        <v>803531</v>
      </c>
      <c r="G7866" s="15">
        <f t="shared" si="244"/>
        <v>0.70957473386645054</v>
      </c>
      <c r="H7866" s="15">
        <f t="shared" si="245"/>
        <v>0.84446430815661899</v>
      </c>
    </row>
    <row r="7867" spans="1:8">
      <c r="A7867" s="1">
        <v>7866</v>
      </c>
      <c r="B7867" s="444">
        <f>유형화!$F$71*hourly1!B7868/hourly1!$B$8763+유형화!$F$72*hourly1!C7868/hourly1!$C$8763+유형화!$F$73*hourly1!D7868/hourly1!$D$8763+유형화!$F$74*hourly1!E7868/hourly1!$E$8763</f>
        <v>64.610938877314496</v>
      </c>
      <c r="C7867" s="442">
        <f>hourly1!$F7868*유형화!$G$71/hourly1!$F$8763+유형화!$G$72*hourly1!$G7868/hourly1!$F$8763+유형화!$G$74*hourly1!I7868/hourly1!$I$8763</f>
        <v>3.9663285241819097</v>
      </c>
      <c r="D7867" s="14">
        <v>575.94540400000005</v>
      </c>
      <c r="E7867" s="14">
        <v>9.0711829999999836</v>
      </c>
      <c r="F7867" s="1">
        <v>813019</v>
      </c>
      <c r="G7867" s="15">
        <f t="shared" si="244"/>
        <v>0.65905285927607316</v>
      </c>
      <c r="H7867" s="15">
        <f t="shared" si="245"/>
        <v>0.81116287360554029</v>
      </c>
    </row>
    <row r="7868" spans="1:8">
      <c r="A7868" s="1">
        <v>7867</v>
      </c>
      <c r="B7868" s="444">
        <f>유형화!$F$71*hourly1!B7869/hourly1!$B$8763+유형화!$F$72*hourly1!C7869/hourly1!$C$8763+유형화!$F$73*hourly1!D7869/hourly1!$D$8763+유형화!$F$74*hourly1!E7869/hourly1!$E$8763</f>
        <v>75.846796471413441</v>
      </c>
      <c r="C7868" s="442">
        <f>hourly1!$F7869*유형화!$G$71/hourly1!$F$8763+유형화!$G$72*hourly1!$G7869/hourly1!$F$8763+유형화!$G$74*hourly1!I7869/hourly1!$I$8763</f>
        <v>3.4429158412702501</v>
      </c>
      <c r="D7868" s="14">
        <v>535.55172300000004</v>
      </c>
      <c r="E7868" s="14">
        <v>16.0078</v>
      </c>
      <c r="F7868" s="1">
        <v>805765</v>
      </c>
      <c r="G7868" s="15">
        <f t="shared" si="244"/>
        <v>0.61283047296159598</v>
      </c>
      <c r="H7868" s="15">
        <f t="shared" si="245"/>
        <v>0.77863567662038391</v>
      </c>
    </row>
    <row r="7869" spans="1:8">
      <c r="A7869" s="1">
        <v>7868</v>
      </c>
      <c r="B7869" s="444">
        <f>유형화!$F$71*hourly1!B7870/hourly1!$B$8763+유형화!$F$72*hourly1!C7870/hourly1!$C$8763+유형화!$F$73*hourly1!D7870/hourly1!$D$8763+유형화!$F$74*hourly1!E7870/hourly1!$E$8763</f>
        <v>84.464065902916644</v>
      </c>
      <c r="C7869" s="442">
        <f>hourly1!$F7870*유형화!$G$71/hourly1!$F$8763+유형화!$G$72*hourly1!$G7870/hourly1!$F$8763+유형화!$G$74*hourly1!I7870/hourly1!$I$8763</f>
        <v>3.383109772169469</v>
      </c>
      <c r="D7869" s="14">
        <v>492.827223</v>
      </c>
      <c r="E7869" s="14">
        <v>14.462272</v>
      </c>
      <c r="F7869" s="1">
        <v>820860</v>
      </c>
      <c r="G7869" s="15">
        <f t="shared" si="244"/>
        <v>0.56394093640034826</v>
      </c>
      <c r="H7869" s="15">
        <f t="shared" si="245"/>
        <v>0.74186403030570025</v>
      </c>
    </row>
    <row r="7870" spans="1:8">
      <c r="A7870" s="1">
        <v>7869</v>
      </c>
      <c r="B7870" s="444">
        <f>유형화!$F$71*hourly1!B7871/hourly1!$B$8763+유형화!$F$72*hourly1!C7871/hourly1!$C$8763+유형화!$F$73*hourly1!D7871/hourly1!$D$8763+유형화!$F$74*hourly1!E7871/hourly1!$E$8763</f>
        <v>67.83035897816498</v>
      </c>
      <c r="C7870" s="442">
        <f>hourly1!$F7871*유형화!$G$71/hourly1!$F$8763+유형화!$G$72*hourly1!$G7871/hourly1!$F$8763+유형화!$G$74*hourly1!I7871/hourly1!$I$8763</f>
        <v>4.1840006536057723</v>
      </c>
      <c r="D7870" s="14">
        <v>464.0031009999999</v>
      </c>
      <c r="E7870" s="14">
        <v>11.579167999999999</v>
      </c>
      <c r="F7870" s="1">
        <v>787318</v>
      </c>
      <c r="G7870" s="15">
        <f t="shared" si="244"/>
        <v>0.53095756699017682</v>
      </c>
      <c r="H7870" s="15">
        <f t="shared" si="245"/>
        <v>0.71555052438449362</v>
      </c>
    </row>
    <row r="7871" spans="1:8">
      <c r="A7871" s="1">
        <v>7870</v>
      </c>
      <c r="B7871" s="444">
        <f>유형화!$F$71*hourly1!B7872/hourly1!$B$8763+유형화!$F$72*hourly1!C7872/hourly1!$C$8763+유형화!$F$73*hourly1!D7872/hourly1!$D$8763+유형화!$F$74*hourly1!E7872/hourly1!$E$8763</f>
        <v>66.49489130993237</v>
      </c>
      <c r="C7871" s="442">
        <f>hourly1!$F7872*유형화!$G$71/hourly1!$F$8763+유형화!$G$72*hourly1!$G7872/hourly1!$F$8763+유형화!$G$74*hourly1!I7872/hourly1!$I$8763</f>
        <v>0.40710604837419651</v>
      </c>
      <c r="D7871" s="14">
        <v>449.20464900000002</v>
      </c>
      <c r="E7871" s="14">
        <v>4.5569640000000007</v>
      </c>
      <c r="F7871" s="1">
        <v>793891</v>
      </c>
      <c r="G7871" s="15">
        <f t="shared" si="244"/>
        <v>0.51402373604765295</v>
      </c>
      <c r="H7871" s="15">
        <f t="shared" si="245"/>
        <v>0.70153484049710746</v>
      </c>
    </row>
    <row r="7872" spans="1:8">
      <c r="A7872" s="1">
        <v>7871</v>
      </c>
      <c r="B7872" s="444">
        <f>유형화!$F$71*hourly1!B7873/hourly1!$B$8763+유형화!$F$72*hourly1!C7873/hourly1!$C$8763+유형화!$F$73*hourly1!D7873/hourly1!$D$8763+유형화!$F$74*hourly1!E7873/hourly1!$E$8763</f>
        <v>65.085002757718016</v>
      </c>
      <c r="C7872" s="442">
        <f>hourly1!$F7873*유형화!$G$71/hourly1!$F$8763+유형화!$G$72*hourly1!$G7873/hourly1!$F$8763+유형화!$G$74*hourly1!I7873/hourly1!$I$8763</f>
        <v>0.39195258845393322</v>
      </c>
      <c r="D7872" s="14">
        <v>397.96666199999999</v>
      </c>
      <c r="E7872" s="14">
        <v>7.5721999999999987</v>
      </c>
      <c r="F7872" s="1">
        <v>825637</v>
      </c>
      <c r="G7872" s="15">
        <f t="shared" si="244"/>
        <v>0.45539223799006917</v>
      </c>
      <c r="H7872" s="15">
        <f t="shared" si="245"/>
        <v>0.65012779056086734</v>
      </c>
    </row>
    <row r="7873" spans="1:8">
      <c r="A7873" s="1">
        <v>7872</v>
      </c>
      <c r="B7873" s="444">
        <f>유형화!$F$71*hourly1!B7874/hourly1!$B$8763+유형화!$F$72*hourly1!C7874/hourly1!$C$8763+유형화!$F$73*hourly1!D7874/hourly1!$D$8763+유형화!$F$74*hourly1!E7874/hourly1!$E$8763</f>
        <v>63.428149597525334</v>
      </c>
      <c r="C7873" s="442">
        <f>hourly1!$F7874*유형화!$G$71/hourly1!$F$8763+유형화!$G$72*hourly1!$G7874/hourly1!$F$8763+유형화!$G$74*hourly1!I7874/hourly1!$I$8763</f>
        <v>0.31618765194621445</v>
      </c>
      <c r="D7873" s="14">
        <v>342.16696000000002</v>
      </c>
      <c r="E7873" s="14">
        <v>5.9704800000000002</v>
      </c>
      <c r="F7873" s="1">
        <v>888378</v>
      </c>
      <c r="G7873" s="15">
        <f t="shared" si="244"/>
        <v>0.39154078107341184</v>
      </c>
      <c r="H7873" s="15">
        <f t="shared" si="245"/>
        <v>0.58847568001347095</v>
      </c>
    </row>
    <row r="7874" spans="1:8">
      <c r="A7874" s="1">
        <v>7873</v>
      </c>
      <c r="B7874" s="444">
        <f>유형화!$F$71*hourly1!B7875/hourly1!$B$8763+유형화!$F$72*hourly1!C7875/hourly1!$C$8763+유형화!$F$73*hourly1!D7875/hourly1!$D$8763+유형화!$F$74*hourly1!E7875/hourly1!$E$8763</f>
        <v>67.683957965703129</v>
      </c>
      <c r="C7874" s="442">
        <f>hourly1!$F7875*유형화!$G$71/hourly1!$F$8763+유형화!$G$72*hourly1!$G7875/hourly1!$F$8763+유형화!$G$74*hourly1!I7875/hourly1!$I$8763</f>
        <v>0.26600189985112288</v>
      </c>
      <c r="D7874" s="14">
        <v>299.36883799999993</v>
      </c>
      <c r="E7874" s="14">
        <v>3.8870399999999998</v>
      </c>
      <c r="F7874" s="1">
        <v>832679</v>
      </c>
      <c r="G7874" s="15">
        <f t="shared" ref="G7874:G7937" si="246">D7874/$I$1</f>
        <v>0.34256699904502663</v>
      </c>
      <c r="H7874" s="15">
        <f t="shared" ref="H7874:H7937" si="247">G7874/(1-$H$1*(1-G7874))</f>
        <v>0.53659248230881684</v>
      </c>
    </row>
    <row r="7875" spans="1:8">
      <c r="A7875" s="1">
        <v>7874</v>
      </c>
      <c r="B7875" s="444">
        <f>유형화!$F$71*hourly1!B7876/hourly1!$B$8763+유형화!$F$72*hourly1!C7876/hourly1!$C$8763+유형화!$F$73*hourly1!D7876/hourly1!$D$8763+유형화!$F$74*hourly1!E7876/hourly1!$E$8763</f>
        <v>67.873474589899843</v>
      </c>
      <c r="C7875" s="442">
        <f>hourly1!$F7876*유형화!$G$71/hourly1!$F$8763+유형화!$G$72*hourly1!$G7876/hourly1!$F$8763+유형화!$G$74*hourly1!I7876/hourly1!$I$8763</f>
        <v>0.26973379504281708</v>
      </c>
      <c r="D7875" s="14">
        <v>264.567497</v>
      </c>
      <c r="E7875" s="14">
        <v>0.47616000000000003</v>
      </c>
      <c r="F7875" s="1">
        <v>733150</v>
      </c>
      <c r="G7875" s="15">
        <f t="shared" si="246"/>
        <v>0.30274391315285831</v>
      </c>
      <c r="H7875" s="15">
        <f t="shared" si="247"/>
        <v>0.49106150663910109</v>
      </c>
    </row>
    <row r="7876" spans="1:8">
      <c r="A7876" s="1">
        <v>7875</v>
      </c>
      <c r="B7876" s="444">
        <f>유형화!$F$71*hourly1!B7877/hourly1!$B$8763+유형화!$F$72*hourly1!C7877/hourly1!$C$8763+유형화!$F$73*hourly1!D7877/hourly1!$D$8763+유형화!$F$74*hourly1!E7877/hourly1!$E$8763</f>
        <v>68.40734064431669</v>
      </c>
      <c r="C7876" s="442">
        <f>hourly1!$F7877*유형화!$G$71/hourly1!$F$8763+유형화!$G$72*hourly1!$G7877/hourly1!$F$8763+유형화!$G$74*hourly1!I7877/hourly1!$I$8763</f>
        <v>0.44964108123377194</v>
      </c>
      <c r="D7876" s="14">
        <v>219.14344</v>
      </c>
      <c r="E7876" s="14">
        <v>1.44E-2</v>
      </c>
      <c r="F7876" s="1">
        <v>612733</v>
      </c>
      <c r="G7876" s="15">
        <f t="shared" si="246"/>
        <v>0.25076528039035201</v>
      </c>
      <c r="H7876" s="15">
        <f t="shared" si="247"/>
        <v>0.42652894053037277</v>
      </c>
    </row>
    <row r="7877" spans="1:8">
      <c r="A7877" s="1">
        <v>7876</v>
      </c>
      <c r="B7877" s="444">
        <f>유형화!$F$71*hourly1!B7878/hourly1!$B$8763+유형화!$F$72*hourly1!C7878/hourly1!$C$8763+유형화!$F$73*hourly1!D7878/hourly1!$D$8763+유형화!$F$74*hourly1!E7878/hourly1!$E$8763</f>
        <v>68.625636613896489</v>
      </c>
      <c r="C7877" s="442">
        <f>hourly1!$F7878*유형화!$G$71/hourly1!$F$8763+유형화!$G$72*hourly1!$G7878/hourly1!$F$8763+유형화!$G$74*hourly1!I7878/hourly1!$I$8763</f>
        <v>0.9277914768168658</v>
      </c>
      <c r="D7877" s="14">
        <v>190.57749999999999</v>
      </c>
      <c r="E7877" s="14">
        <v>0</v>
      </c>
      <c r="F7877" s="1">
        <v>496354</v>
      </c>
      <c r="G7877" s="15">
        <f t="shared" si="246"/>
        <v>0.21807734798537573</v>
      </c>
      <c r="H7877" s="15">
        <f t="shared" si="247"/>
        <v>0.38263040946683996</v>
      </c>
    </row>
    <row r="7878" spans="1:8">
      <c r="A7878" s="1">
        <v>7877</v>
      </c>
      <c r="B7878" s="444">
        <f>유형화!$F$71*hourly1!B7879/hourly1!$B$8763+유형화!$F$72*hourly1!C7879/hourly1!$C$8763+유형화!$F$73*hourly1!D7879/hourly1!$D$8763+유형화!$F$74*hourly1!E7879/hourly1!$E$8763</f>
        <v>68.935114667858457</v>
      </c>
      <c r="C7878" s="442">
        <f>hourly1!$F7879*유형화!$G$71/hourly1!$F$8763+유형화!$G$72*hourly1!$G7879/hourly1!$F$8763+유형화!$G$74*hourly1!I7879/hourly1!$I$8763</f>
        <v>1.4039812380882561</v>
      </c>
      <c r="D7878" s="14">
        <v>167.71758299999999</v>
      </c>
      <c r="E7878" s="14">
        <v>0</v>
      </c>
      <c r="F7878" s="1">
        <v>553744</v>
      </c>
      <c r="G7878" s="15">
        <f t="shared" si="246"/>
        <v>0.19191880317013885</v>
      </c>
      <c r="H7878" s="15">
        <f t="shared" si="247"/>
        <v>0.34545397865820793</v>
      </c>
    </row>
    <row r="7879" spans="1:8">
      <c r="A7879" s="1">
        <v>7878</v>
      </c>
      <c r="B7879" s="444">
        <f>유형화!$F$71*hourly1!B7880/hourly1!$B$8763+유형화!$F$72*hourly1!C7880/hourly1!$C$8763+유형화!$F$73*hourly1!D7880/hourly1!$D$8763+유형화!$F$74*hourly1!E7880/hourly1!$E$8763</f>
        <v>70.937410144804915</v>
      </c>
      <c r="C7879" s="442">
        <f>hourly1!$F7880*유형화!$G$71/hourly1!$F$8763+유형화!$G$72*hourly1!$G7880/hourly1!$F$8763+유형화!$G$74*hourly1!I7880/hourly1!$I$8763</f>
        <v>1.8320197893656562</v>
      </c>
      <c r="D7879" s="14">
        <v>155.60902899999999</v>
      </c>
      <c r="E7879" s="14">
        <v>0</v>
      </c>
      <c r="F7879" s="1">
        <v>888520</v>
      </c>
      <c r="G7879" s="15">
        <f t="shared" si="246"/>
        <v>0.17806301565976793</v>
      </c>
      <c r="H7879" s="15">
        <f t="shared" si="247"/>
        <v>0.32497125863610188</v>
      </c>
    </row>
    <row r="7880" spans="1:8">
      <c r="A7880" s="1">
        <v>7879</v>
      </c>
      <c r="B7880" s="444">
        <f>유형화!$F$71*hourly1!B7881/hourly1!$B$8763+유형화!$F$72*hourly1!C7881/hourly1!$C$8763+유형화!$F$73*hourly1!D7881/hourly1!$D$8763+유형화!$F$74*hourly1!E7881/hourly1!$E$8763</f>
        <v>82.762221767006181</v>
      </c>
      <c r="C7880" s="442">
        <f>hourly1!$F7881*유형화!$G$71/hourly1!$F$8763+유형화!$G$72*hourly1!$G7881/hourly1!$F$8763+유형화!$G$74*hourly1!I7881/hourly1!$I$8763</f>
        <v>8.3931259381559844</v>
      </c>
      <c r="D7880" s="14">
        <v>151.38073700000001</v>
      </c>
      <c r="E7880" s="14">
        <v>7.3935999999999988E-2</v>
      </c>
      <c r="F7880" s="1">
        <v>889861</v>
      </c>
      <c r="G7880" s="15">
        <f t="shared" si="246"/>
        <v>0.17322459189060432</v>
      </c>
      <c r="H7880" s="15">
        <f t="shared" si="247"/>
        <v>0.31768384815512229</v>
      </c>
    </row>
    <row r="7881" spans="1:8">
      <c r="A7881" s="1">
        <v>7880</v>
      </c>
      <c r="B7881" s="444">
        <f>유형화!$F$71*hourly1!B7882/hourly1!$B$8763+유형화!$F$72*hourly1!C7882/hourly1!$C$8763+유형화!$F$73*hourly1!D7882/hourly1!$D$8763+유형화!$F$74*hourly1!E7882/hourly1!$E$8763</f>
        <v>190.13654974951274</v>
      </c>
      <c r="C7881" s="442">
        <f>hourly1!$F7882*유형화!$G$71/hourly1!$F$8763+유형화!$G$72*hourly1!$G7882/hourly1!$F$8763+유형화!$G$74*hourly1!I7882/hourly1!$I$8763</f>
        <v>8.6491958939528377</v>
      </c>
      <c r="D7881" s="14">
        <v>209.05679499999999</v>
      </c>
      <c r="E7881" s="14">
        <v>10.32312499999999</v>
      </c>
      <c r="F7881" s="1">
        <v>868376</v>
      </c>
      <c r="G7881" s="15">
        <f t="shared" si="246"/>
        <v>0.23922315820032458</v>
      </c>
      <c r="H7881" s="15">
        <f t="shared" si="247"/>
        <v>0.41133832963036199</v>
      </c>
    </row>
    <row r="7882" spans="1:8">
      <c r="A7882" s="1">
        <v>7881</v>
      </c>
      <c r="B7882" s="444">
        <f>유형화!$F$71*hourly1!B7883/hourly1!$B$8763+유형화!$F$72*hourly1!C7883/hourly1!$C$8763+유형화!$F$73*hourly1!D7883/hourly1!$D$8763+유형화!$F$74*hourly1!E7883/hourly1!$E$8763</f>
        <v>296.07262647613754</v>
      </c>
      <c r="C7882" s="442">
        <f>hourly1!$F7883*유형화!$G$71/hourly1!$F$8763+유형화!$G$72*hourly1!$G7883/hourly1!$F$8763+유형화!$G$74*hourly1!I7883/hourly1!$I$8763</f>
        <v>8.1232291957786504</v>
      </c>
      <c r="D7882" s="14">
        <v>226.96058699999989</v>
      </c>
      <c r="E7882" s="14">
        <v>165.1959150000001</v>
      </c>
      <c r="F7882" s="1">
        <v>877836</v>
      </c>
      <c r="G7882" s="15">
        <f t="shared" si="246"/>
        <v>0.25971042179776793</v>
      </c>
      <c r="H7882" s="15">
        <f t="shared" si="247"/>
        <v>0.43807789813383902</v>
      </c>
    </row>
    <row r="7883" spans="1:8">
      <c r="A7883" s="1">
        <v>7882</v>
      </c>
      <c r="B7883" s="444">
        <f>유형화!$F$71*hourly1!B7884/hourly1!$B$8763+유형화!$F$72*hourly1!C7884/hourly1!$C$8763+유형화!$F$73*hourly1!D7884/hourly1!$D$8763+유형화!$F$74*hourly1!E7884/hourly1!$E$8763</f>
        <v>362.34309290487795</v>
      </c>
      <c r="C7883" s="442">
        <f>hourly1!$F7884*유형화!$G$71/hourly1!$F$8763+유형화!$G$72*hourly1!$G7884/hourly1!$F$8763+유형화!$G$74*hourly1!I7884/hourly1!$I$8763</f>
        <v>7.3219634788062589</v>
      </c>
      <c r="D7883" s="14">
        <v>264.67870299999998</v>
      </c>
      <c r="E7883" s="14">
        <v>483.17681900000008</v>
      </c>
      <c r="F7883" s="1">
        <v>843316</v>
      </c>
      <c r="G7883" s="15">
        <f t="shared" si="246"/>
        <v>0.30287116589549612</v>
      </c>
      <c r="H7883" s="15">
        <f t="shared" si="247"/>
        <v>0.4912121504550962</v>
      </c>
    </row>
    <row r="7884" spans="1:8">
      <c r="A7884" s="1">
        <v>7883</v>
      </c>
      <c r="B7884" s="444">
        <f>유형화!$F$71*hourly1!B7885/hourly1!$B$8763+유형화!$F$72*hourly1!C7885/hourly1!$C$8763+유형화!$F$73*hourly1!D7885/hourly1!$D$8763+유형화!$F$74*hourly1!E7885/hourly1!$E$8763</f>
        <v>426.5338810819585</v>
      </c>
      <c r="C7884" s="442">
        <f>hourly1!$F7885*유형화!$G$71/hourly1!$F$8763+유형화!$G$72*hourly1!$G7885/hourly1!$F$8763+유형화!$G$74*hourly1!I7885/hourly1!$I$8763</f>
        <v>6.6190842674024841</v>
      </c>
      <c r="D7884" s="14">
        <v>310.53701600000022</v>
      </c>
      <c r="E7884" s="14">
        <v>779.35216200000082</v>
      </c>
      <c r="F7884" s="1">
        <v>828622</v>
      </c>
      <c r="G7884" s="15">
        <f t="shared" si="246"/>
        <v>0.35534671669306317</v>
      </c>
      <c r="H7884" s="15">
        <f t="shared" si="247"/>
        <v>0.55054898133415819</v>
      </c>
    </row>
    <row r="7885" spans="1:8">
      <c r="A7885" s="1">
        <v>7884</v>
      </c>
      <c r="B7885" s="444">
        <f>유형화!$F$71*hourly1!B7886/hourly1!$B$8763+유형화!$F$72*hourly1!C7886/hourly1!$C$8763+유형화!$F$73*hourly1!D7886/hourly1!$D$8763+유형화!$F$74*hourly1!E7886/hourly1!$E$8763</f>
        <v>359.38901002796854</v>
      </c>
      <c r="C7885" s="442">
        <f>hourly1!$F7886*유형화!$G$71/hourly1!$F$8763+유형화!$G$72*hourly1!$G7886/hourly1!$F$8763+유형화!$G$74*hourly1!I7886/hourly1!$I$8763</f>
        <v>5.9731844577274682</v>
      </c>
      <c r="D7885" s="14">
        <v>379.31688500000013</v>
      </c>
      <c r="E7885" s="14">
        <v>940.56761600000016</v>
      </c>
      <c r="F7885" s="1">
        <v>775457</v>
      </c>
      <c r="G7885" s="15">
        <f t="shared" si="246"/>
        <v>0.43405134565661624</v>
      </c>
      <c r="H7885" s="15">
        <f t="shared" si="247"/>
        <v>0.63022150157016088</v>
      </c>
    </row>
    <row r="7886" spans="1:8">
      <c r="A7886" s="1">
        <v>7885</v>
      </c>
      <c r="B7886" s="444">
        <f>유형화!$F$71*hourly1!B7887/hourly1!$B$8763+유형화!$F$72*hourly1!C7887/hourly1!$C$8763+유형화!$F$73*hourly1!D7887/hourly1!$D$8763+유형화!$F$74*hourly1!E7887/hourly1!$E$8763</f>
        <v>216.16913076626165</v>
      </c>
      <c r="C7886" s="442">
        <f>hourly1!$F7887*유형화!$G$71/hourly1!$F$8763+유형화!$G$72*hourly1!$G7887/hourly1!$F$8763+유형화!$G$74*hourly1!I7887/hourly1!$I$8763</f>
        <v>4.9291487646384988</v>
      </c>
      <c r="D7886" s="14">
        <v>409.21364699999998</v>
      </c>
      <c r="E7886" s="14">
        <v>972.44490099999894</v>
      </c>
      <c r="F7886" s="1">
        <v>747361</v>
      </c>
      <c r="G7886" s="15">
        <f t="shared" si="246"/>
        <v>0.46826213428754027</v>
      </c>
      <c r="H7886" s="15">
        <f t="shared" si="247"/>
        <v>0.66181328542946971</v>
      </c>
    </row>
    <row r="7887" spans="1:8">
      <c r="A7887" s="1">
        <v>7886</v>
      </c>
      <c r="B7887" s="444">
        <f>유형화!$F$71*hourly1!B7888/hourly1!$B$8763+유형화!$F$72*hourly1!C7888/hourly1!$C$8763+유형화!$F$73*hourly1!D7888/hourly1!$D$8763+유형화!$F$74*hourly1!E7888/hourly1!$E$8763</f>
        <v>287.67339781491302</v>
      </c>
      <c r="C7887" s="442">
        <f>hourly1!$F7888*유형화!$G$71/hourly1!$F$8763+유형화!$G$72*hourly1!$G7888/hourly1!$F$8763+유형화!$G$74*hourly1!I7888/hourly1!$I$8763</f>
        <v>5.2515791148285889</v>
      </c>
      <c r="D7887" s="14">
        <v>407.00252499999999</v>
      </c>
      <c r="E7887" s="14">
        <v>868.18760400000019</v>
      </c>
      <c r="F7887" s="1">
        <v>758987</v>
      </c>
      <c r="G7887" s="15">
        <f t="shared" si="246"/>
        <v>0.46573195301308701</v>
      </c>
      <c r="H7887" s="15">
        <f t="shared" si="247"/>
        <v>0.65953445481515671</v>
      </c>
    </row>
    <row r="7888" spans="1:8">
      <c r="A7888" s="1">
        <v>7887</v>
      </c>
      <c r="B7888" s="444">
        <f>유형화!$F$71*hourly1!B7889/hourly1!$B$8763+유형화!$F$72*hourly1!C7889/hourly1!$C$8763+유형화!$F$73*hourly1!D7889/hourly1!$D$8763+유형화!$F$74*hourly1!E7889/hourly1!$E$8763</f>
        <v>413.93300171858027</v>
      </c>
      <c r="C7888" s="442">
        <f>hourly1!$F7889*유형화!$G$71/hourly1!$F$8763+유형화!$G$72*hourly1!$G7889/hourly1!$F$8763+유형화!$G$74*hourly1!I7889/hourly1!$I$8763</f>
        <v>5.1563882451770828</v>
      </c>
      <c r="D7888" s="14">
        <v>437.85676000000001</v>
      </c>
      <c r="E7888" s="14">
        <v>629.61576800000034</v>
      </c>
      <c r="F7888" s="1">
        <v>758590</v>
      </c>
      <c r="G7888" s="15">
        <f t="shared" si="246"/>
        <v>0.50103837555991215</v>
      </c>
      <c r="H7888" s="15">
        <f t="shared" si="247"/>
        <v>0.69054345057481148</v>
      </c>
    </row>
    <row r="7889" spans="1:8">
      <c r="A7889" s="1">
        <v>7888</v>
      </c>
      <c r="B7889" s="444">
        <f>유형화!$F$71*hourly1!B7890/hourly1!$B$8763+유형화!$F$72*hourly1!C7890/hourly1!$C$8763+유형화!$F$73*hourly1!D7890/hourly1!$D$8763+유형화!$F$74*hourly1!E7890/hourly1!$E$8763</f>
        <v>348.8902492188829</v>
      </c>
      <c r="C7889" s="442">
        <f>hourly1!$F7890*유형화!$G$71/hourly1!$F$8763+유형화!$G$72*hourly1!$G7890/hourly1!$F$8763+유형화!$G$74*hourly1!I7890/hourly1!$I$8763</f>
        <v>5.142218647053074</v>
      </c>
      <c r="D7889" s="14">
        <v>436.73976099999987</v>
      </c>
      <c r="E7889" s="14">
        <v>338.12140499999992</v>
      </c>
      <c r="F7889" s="1">
        <v>834590</v>
      </c>
      <c r="G7889" s="15">
        <f t="shared" si="246"/>
        <v>0.49976019644840974</v>
      </c>
      <c r="H7889" s="15">
        <f t="shared" si="247"/>
        <v>0.68944983356374112</v>
      </c>
    </row>
    <row r="7890" spans="1:8">
      <c r="A7890" s="1">
        <v>7889</v>
      </c>
      <c r="B7890" s="444">
        <f>유형화!$F$71*hourly1!B7891/hourly1!$B$8763+유형화!$F$72*hourly1!C7891/hourly1!$C$8763+유형화!$F$73*hourly1!D7891/hourly1!$D$8763+유형화!$F$74*hourly1!E7891/hourly1!$E$8763</f>
        <v>306.12187324811254</v>
      </c>
      <c r="C7890" s="442">
        <f>hourly1!$F7891*유형화!$G$71/hourly1!$F$8763+유형화!$G$72*hourly1!$G7891/hourly1!$F$8763+유형화!$G$74*hourly1!I7891/hourly1!$I$8763</f>
        <v>5.3360705485604001</v>
      </c>
      <c r="D7890" s="14">
        <v>464.46987200000001</v>
      </c>
      <c r="E7890" s="14">
        <v>95.107411999999954</v>
      </c>
      <c r="F7890" s="1">
        <v>818399</v>
      </c>
      <c r="G7890" s="15">
        <f t="shared" si="246"/>
        <v>0.531491691856945</v>
      </c>
      <c r="H7890" s="15">
        <f t="shared" si="247"/>
        <v>0.71598688383625231</v>
      </c>
    </row>
    <row r="7891" spans="1:8">
      <c r="A7891" s="1">
        <v>7890</v>
      </c>
      <c r="B7891" s="444">
        <f>유형화!$F$71*hourly1!B7892/hourly1!$B$8763+유형화!$F$72*hourly1!C7892/hourly1!$C$8763+유형화!$F$73*hourly1!D7892/hourly1!$D$8763+유형화!$F$74*hourly1!E7892/hourly1!$E$8763</f>
        <v>179.29105037602969</v>
      </c>
      <c r="C7891" s="442">
        <f>hourly1!$F7892*유형화!$G$71/hourly1!$F$8763+유형화!$G$72*hourly1!$G7892/hourly1!$F$8763+유형화!$G$74*hourly1!I7892/hourly1!$I$8763</f>
        <v>5.4399231340770511</v>
      </c>
      <c r="D7891" s="14">
        <v>475.18268900000021</v>
      </c>
      <c r="E7891" s="14">
        <v>8.4647089999999814</v>
      </c>
      <c r="F7891" s="1">
        <v>824134</v>
      </c>
      <c r="G7891" s="15">
        <f t="shared" si="246"/>
        <v>0.54375034107216025</v>
      </c>
      <c r="H7891" s="15">
        <f t="shared" si="247"/>
        <v>0.725907657771373</v>
      </c>
    </row>
    <row r="7892" spans="1:8">
      <c r="A7892" s="1">
        <v>7891</v>
      </c>
      <c r="B7892" s="444">
        <f>유형화!$F$71*hourly1!B7893/hourly1!$B$8763+유형화!$F$72*hourly1!C7893/hourly1!$C$8763+유형화!$F$73*hourly1!D7893/hourly1!$D$8763+유형화!$F$74*hourly1!E7893/hourly1!$E$8763</f>
        <v>127.02535632343712</v>
      </c>
      <c r="C7892" s="442">
        <f>hourly1!$F7893*유형화!$G$71/hourly1!$F$8763+유형화!$G$72*hourly1!$G7893/hourly1!$F$8763+유형화!$G$74*hourly1!I7893/hourly1!$I$8763</f>
        <v>5.0354521226732727</v>
      </c>
      <c r="D7892" s="14">
        <v>482.75610799999998</v>
      </c>
      <c r="E7892" s="14">
        <v>17.585424</v>
      </c>
      <c r="F7892" s="1">
        <v>822249</v>
      </c>
      <c r="G7892" s="15">
        <f t="shared" si="246"/>
        <v>0.55241658514977698</v>
      </c>
      <c r="H7892" s="15">
        <f t="shared" si="247"/>
        <v>0.73281406773856794</v>
      </c>
    </row>
    <row r="7893" spans="1:8">
      <c r="A7893" s="1">
        <v>7892</v>
      </c>
      <c r="B7893" s="444">
        <f>유형화!$F$71*hourly1!B7894/hourly1!$B$8763+유형화!$F$72*hourly1!C7894/hourly1!$C$8763+유형화!$F$73*hourly1!D7894/hourly1!$D$8763+유형화!$F$74*hourly1!E7894/hourly1!$E$8763</f>
        <v>135.72508638837169</v>
      </c>
      <c r="C7893" s="442">
        <f>hourly1!$F7894*유형화!$G$71/hourly1!$F$8763+유형화!$G$72*hourly1!$G7894/hourly1!$F$8763+유형화!$G$74*hourly1!I7894/hourly1!$I$8763</f>
        <v>4.9884369902975747</v>
      </c>
      <c r="D7893" s="14">
        <v>471.48216400000001</v>
      </c>
      <c r="E7893" s="14">
        <v>19.542788000000002</v>
      </c>
      <c r="F7893" s="1">
        <v>826366</v>
      </c>
      <c r="G7893" s="15">
        <f t="shared" si="246"/>
        <v>0.53951583973725126</v>
      </c>
      <c r="H7893" s="15">
        <f t="shared" si="247"/>
        <v>0.72250098150337849</v>
      </c>
    </row>
    <row r="7894" spans="1:8">
      <c r="A7894" s="1">
        <v>7893</v>
      </c>
      <c r="B7894" s="444">
        <f>유형화!$F$71*hourly1!B7895/hourly1!$B$8763+유형화!$F$72*hourly1!C7895/hourly1!$C$8763+유형화!$F$73*hourly1!D7895/hourly1!$D$8763+유형화!$F$74*hourly1!E7895/hourly1!$E$8763</f>
        <v>69.988113752853053</v>
      </c>
      <c r="C7894" s="442">
        <f>hourly1!$F7895*유형화!$G$71/hourly1!$F$8763+유형화!$G$72*hourly1!$G7895/hourly1!$F$8763+유형화!$G$74*hourly1!I7895/hourly1!$I$8763</f>
        <v>5.9628159363973428</v>
      </c>
      <c r="D7894" s="14">
        <v>475.68598600000001</v>
      </c>
      <c r="E7894" s="14">
        <v>17.25094399999999</v>
      </c>
      <c r="F7894" s="1">
        <v>799754</v>
      </c>
      <c r="G7894" s="15">
        <f t="shared" si="246"/>
        <v>0.54432626254772243</v>
      </c>
      <c r="H7894" s="15">
        <f t="shared" si="247"/>
        <v>0.72636935348905651</v>
      </c>
    </row>
    <row r="7895" spans="1:8">
      <c r="A7895" s="1">
        <v>7894</v>
      </c>
      <c r="B7895" s="444">
        <f>유형화!$F$71*hourly1!B7896/hourly1!$B$8763+유형화!$F$72*hourly1!C7896/hourly1!$C$8763+유형화!$F$73*hourly1!D7896/hourly1!$D$8763+유형화!$F$74*hourly1!E7896/hourly1!$E$8763</f>
        <v>69.022965095835488</v>
      </c>
      <c r="C7895" s="442">
        <f>hourly1!$F7896*유형화!$G$71/hourly1!$F$8763+유형화!$G$72*hourly1!$G7896/hourly1!$F$8763+유형화!$G$74*hourly1!I7896/hourly1!$I$8763</f>
        <v>0.46548374962452199</v>
      </c>
      <c r="D7895" s="14">
        <v>478.73227999999978</v>
      </c>
      <c r="E7895" s="14">
        <v>11.459784000000001</v>
      </c>
      <c r="F7895" s="1">
        <v>829989</v>
      </c>
      <c r="G7895" s="15">
        <f t="shared" si="246"/>
        <v>0.5478121290151895</v>
      </c>
      <c r="H7895" s="15">
        <f t="shared" si="247"/>
        <v>0.72915553893830021</v>
      </c>
    </row>
    <row r="7896" spans="1:8">
      <c r="A7896" s="1">
        <v>7895</v>
      </c>
      <c r="B7896" s="444">
        <f>유형화!$F$71*hourly1!B7897/hourly1!$B$8763+유형화!$F$72*hourly1!C7897/hourly1!$C$8763+유형화!$F$73*hourly1!D7897/hourly1!$D$8763+유형화!$F$74*hourly1!E7897/hourly1!$E$8763</f>
        <v>67.928026244023386</v>
      </c>
      <c r="C7896" s="442">
        <f>hourly1!$F7897*유형화!$G$71/hourly1!$F$8763+유형화!$G$72*hourly1!$G7897/hourly1!$F$8763+유형화!$G$74*hourly1!I7897/hourly1!$I$8763</f>
        <v>0.41079581531107379</v>
      </c>
      <c r="D7896" s="14">
        <v>471.58618799999999</v>
      </c>
      <c r="E7896" s="14">
        <v>8.2973599999999994</v>
      </c>
      <c r="F7896" s="1">
        <v>844024</v>
      </c>
      <c r="G7896" s="15">
        <f t="shared" si="246"/>
        <v>0.53963487413557643</v>
      </c>
      <c r="H7896" s="15">
        <f t="shared" si="247"/>
        <v>0.72259703549202681</v>
      </c>
    </row>
    <row r="7897" spans="1:8">
      <c r="A7897" s="1">
        <v>7896</v>
      </c>
      <c r="B7897" s="444">
        <f>유형화!$F$71*hourly1!B7898/hourly1!$B$8763+유형화!$F$72*hourly1!C7898/hourly1!$C$8763+유형화!$F$73*hourly1!D7898/hourly1!$D$8763+유형화!$F$74*hourly1!E7898/hourly1!$E$8763</f>
        <v>66.648958349581747</v>
      </c>
      <c r="C7897" s="442">
        <f>hourly1!$F7898*유형화!$G$71/hourly1!$F$8763+유형화!$G$72*hourly1!$G7898/hourly1!$F$8763+유형화!$G$74*hourly1!I7898/hourly1!$I$8763</f>
        <v>0.91449548994989382</v>
      </c>
      <c r="D7897" s="14">
        <v>475.62639699999988</v>
      </c>
      <c r="E7897" s="14">
        <v>1.3835999999999999</v>
      </c>
      <c r="F7897" s="1">
        <v>871630</v>
      </c>
      <c r="G7897" s="15">
        <f t="shared" si="246"/>
        <v>0.54425807500675283</v>
      </c>
      <c r="H7897" s="15">
        <f t="shared" si="247"/>
        <v>0.72631471033926354</v>
      </c>
    </row>
    <row r="7898" spans="1:8">
      <c r="A7898" s="1">
        <v>7897</v>
      </c>
      <c r="B7898" s="444">
        <f>유형화!$F$71*hourly1!B7899/hourly1!$B$8763+유형화!$F$72*hourly1!C7899/hourly1!$C$8763+유형화!$F$73*hourly1!D7899/hourly1!$D$8763+유형화!$F$74*hourly1!E7899/hourly1!$E$8763</f>
        <v>67.166687194919248</v>
      </c>
      <c r="C7898" s="442">
        <f>hourly1!$F7899*유형화!$G$71/hourly1!$F$8763+유형화!$G$72*hourly1!$G7899/hourly1!$F$8763+유형화!$G$74*hourly1!I7899/hourly1!$I$8763</f>
        <v>1.4357384455095019</v>
      </c>
      <c r="D7898" s="14">
        <v>453.02262900000022</v>
      </c>
      <c r="E7898" s="14">
        <v>0.18912000000000001</v>
      </c>
      <c r="F7898" s="1">
        <v>824039</v>
      </c>
      <c r="G7898" s="15">
        <f t="shared" si="246"/>
        <v>0.51839264083998804</v>
      </c>
      <c r="H7898" s="15">
        <f t="shared" si="247"/>
        <v>0.70518486111453238</v>
      </c>
    </row>
    <row r="7899" spans="1:8">
      <c r="A7899" s="1">
        <v>7898</v>
      </c>
      <c r="B7899" s="444">
        <f>유형화!$F$71*hourly1!B7900/hourly1!$B$8763+유형화!$F$72*hourly1!C7900/hourly1!$C$8763+유형화!$F$73*hourly1!D7900/hourly1!$D$8763+유형화!$F$74*hourly1!E7900/hourly1!$E$8763</f>
        <v>67.495159111870038</v>
      </c>
      <c r="C7899" s="442">
        <f>hourly1!$F7900*유형화!$G$71/hourly1!$F$8763+유형화!$G$72*hourly1!$G7900/hourly1!$F$8763+유형화!$G$74*hourly1!I7900/hourly1!$I$8763</f>
        <v>1.9999659921140336</v>
      </c>
      <c r="D7899" s="14">
        <v>420.37101999999987</v>
      </c>
      <c r="E7899" s="14">
        <v>0.16031999999999999</v>
      </c>
      <c r="F7899" s="1">
        <v>734090</v>
      </c>
      <c r="G7899" s="15">
        <f t="shared" si="246"/>
        <v>0.48102948780158894</v>
      </c>
      <c r="H7899" s="15">
        <f t="shared" si="247"/>
        <v>0.67317692257007788</v>
      </c>
    </row>
    <row r="7900" spans="1:8">
      <c r="A7900" s="1">
        <v>7899</v>
      </c>
      <c r="B7900" s="444">
        <f>유형화!$F$71*hourly1!B7901/hourly1!$B$8763+유형화!$F$72*hourly1!C7901/hourly1!$C$8763+유형화!$F$73*hourly1!D7901/hourly1!$D$8763+유형화!$F$74*hourly1!E7901/hourly1!$E$8763</f>
        <v>67.932292083967084</v>
      </c>
      <c r="C7900" s="442">
        <f>hourly1!$F7901*유형화!$G$71/hourly1!$F$8763+유형화!$G$72*hourly1!$G7901/hourly1!$F$8763+유형화!$G$74*hourly1!I7901/hourly1!$I$8763</f>
        <v>2.4675998063302536</v>
      </c>
      <c r="D7900" s="14">
        <v>381.81170400000002</v>
      </c>
      <c r="E7900" s="14">
        <v>1.0800000000000001E-2</v>
      </c>
      <c r="F7900" s="1">
        <v>631462</v>
      </c>
      <c r="G7900" s="15">
        <f t="shared" si="246"/>
        <v>0.43690616068579596</v>
      </c>
      <c r="H7900" s="15">
        <f t="shared" si="247"/>
        <v>0.63292362845133121</v>
      </c>
    </row>
    <row r="7901" spans="1:8">
      <c r="A7901" s="1">
        <v>7900</v>
      </c>
      <c r="B7901" s="444">
        <f>유형화!$F$71*hourly1!B7902/hourly1!$B$8763+유형화!$F$72*hourly1!C7902/hourly1!$C$8763+유형화!$F$73*hourly1!D7902/hourly1!$D$8763+유형화!$F$74*hourly1!E7902/hourly1!$E$8763</f>
        <v>68.245661968192053</v>
      </c>
      <c r="C7901" s="442">
        <f>hourly1!$F7902*유형화!$G$71/hourly1!$F$8763+유형화!$G$72*hourly1!$G7902/hourly1!$F$8763+유형화!$G$74*hourly1!I7902/hourly1!$I$8763</f>
        <v>2.8522319136126497</v>
      </c>
      <c r="D7901" s="14">
        <v>339.88779399999987</v>
      </c>
      <c r="E7901" s="14">
        <v>3.1759999999999997E-2</v>
      </c>
      <c r="F7901" s="1">
        <v>496624</v>
      </c>
      <c r="G7901" s="15">
        <f t="shared" si="246"/>
        <v>0.3889327372230178</v>
      </c>
      <c r="H7901" s="15">
        <f t="shared" si="247"/>
        <v>0.58581882568503807</v>
      </c>
    </row>
    <row r="7902" spans="1:8">
      <c r="A7902" s="1">
        <v>7901</v>
      </c>
      <c r="B7902" s="444">
        <f>유형화!$F$71*hourly1!B7903/hourly1!$B$8763+유형화!$F$72*hourly1!C7903/hourly1!$C$8763+유형화!$F$73*hourly1!D7903/hourly1!$D$8763+유형화!$F$74*hourly1!E7903/hourly1!$E$8763</f>
        <v>68.610505726080717</v>
      </c>
      <c r="C7902" s="442">
        <f>hourly1!$F7903*유형화!$G$71/hourly1!$F$8763+유형화!$G$72*hourly1!$G7903/hourly1!$F$8763+유형화!$G$74*hourly1!I7903/hourly1!$I$8763</f>
        <v>3.2141763666994145</v>
      </c>
      <c r="D7902" s="14">
        <v>297.89526699999999</v>
      </c>
      <c r="E7902" s="14">
        <v>0</v>
      </c>
      <c r="F7902" s="1">
        <v>555768</v>
      </c>
      <c r="G7902" s="15">
        <f t="shared" si="246"/>
        <v>0.3408807955018584</v>
      </c>
      <c r="H7902" s="15">
        <f t="shared" si="247"/>
        <v>0.53472802696919741</v>
      </c>
    </row>
    <row r="7903" spans="1:8">
      <c r="A7903" s="1">
        <v>7902</v>
      </c>
      <c r="B7903" s="444">
        <f>유형화!$F$71*hourly1!B7904/hourly1!$B$8763+유형화!$F$72*hourly1!C7904/hourly1!$C$8763+유형화!$F$73*hourly1!D7904/hourly1!$D$8763+유형화!$F$74*hourly1!E7904/hourly1!$E$8763</f>
        <v>70.716910367726783</v>
      </c>
      <c r="C7903" s="442">
        <f>hourly1!$F7904*유형화!$G$71/hourly1!$F$8763+유형화!$G$72*hourly1!$G7904/hourly1!$F$8763+유형화!$G$74*hourly1!I7904/hourly1!$I$8763</f>
        <v>3.5530429292030532</v>
      </c>
      <c r="D7903" s="14">
        <v>295.16723699999989</v>
      </c>
      <c r="E7903" s="14">
        <v>0</v>
      </c>
      <c r="F7903" s="1">
        <v>884776</v>
      </c>
      <c r="G7903" s="15">
        <f t="shared" si="246"/>
        <v>0.33775911771920009</v>
      </c>
      <c r="H7903" s="15">
        <f t="shared" si="247"/>
        <v>0.53126199418096154</v>
      </c>
    </row>
    <row r="7904" spans="1:8">
      <c r="A7904" s="1">
        <v>7903</v>
      </c>
      <c r="B7904" s="444">
        <f>유형화!$F$71*hourly1!B7905/hourly1!$B$8763+유형화!$F$72*hourly1!C7905/hourly1!$C$8763+유형화!$F$73*hourly1!D7905/hourly1!$D$8763+유형화!$F$74*hourly1!E7905/hourly1!$E$8763</f>
        <v>82.739938423758034</v>
      </c>
      <c r="C7904" s="442">
        <f>hourly1!$F7905*유형화!$G$71/hourly1!$F$8763+유형화!$G$72*hourly1!$G7905/hourly1!$F$8763+유형화!$G$74*hourly1!I7905/hourly1!$I$8763</f>
        <v>9.9869489647655296</v>
      </c>
      <c r="D7904" s="14">
        <v>284.49207700000011</v>
      </c>
      <c r="E7904" s="14">
        <v>6.7413000000000001E-2</v>
      </c>
      <c r="F7904" s="1">
        <v>930627</v>
      </c>
      <c r="G7904" s="15">
        <f t="shared" si="246"/>
        <v>0.32554355931319978</v>
      </c>
      <c r="H7904" s="15">
        <f t="shared" si="247"/>
        <v>0.51751704755019523</v>
      </c>
    </row>
    <row r="7905" spans="1:8">
      <c r="A7905" s="1">
        <v>7904</v>
      </c>
      <c r="B7905" s="444">
        <f>유형화!$F$71*hourly1!B7906/hourly1!$B$8763+유형화!$F$72*hourly1!C7906/hourly1!$C$8763+유형화!$F$73*hourly1!D7906/hourly1!$D$8763+유형화!$F$74*hourly1!E7906/hourly1!$E$8763</f>
        <v>191.3555871296181</v>
      </c>
      <c r="C7905" s="442">
        <f>hourly1!$F7906*유형화!$G$71/hourly1!$F$8763+유형화!$G$72*hourly1!$G7906/hourly1!$F$8763+유형화!$G$74*hourly1!I7906/hourly1!$I$8763</f>
        <v>10.127721954241149</v>
      </c>
      <c r="D7905" s="14">
        <v>262.19762500000002</v>
      </c>
      <c r="E7905" s="14">
        <v>6.4943540000000084</v>
      </c>
      <c r="F7905" s="1">
        <v>887555</v>
      </c>
      <c r="G7905" s="15">
        <f t="shared" si="246"/>
        <v>0.30003207465762777</v>
      </c>
      <c r="H7905" s="15">
        <f t="shared" si="247"/>
        <v>0.48784303835526921</v>
      </c>
    </row>
    <row r="7906" spans="1:8">
      <c r="A7906" s="1">
        <v>7905</v>
      </c>
      <c r="B7906" s="444">
        <f>유형화!$F$71*hourly1!B7907/hourly1!$B$8763+유형화!$F$72*hourly1!C7907/hourly1!$C$8763+유형화!$F$73*hourly1!D7907/hourly1!$D$8763+유형화!$F$74*hourly1!E7907/hourly1!$E$8763</f>
        <v>295.91055825629803</v>
      </c>
      <c r="C7906" s="442">
        <f>hourly1!$F7907*유형화!$G$71/hourly1!$F$8763+유형화!$G$72*hourly1!$G7907/hourly1!$F$8763+유형화!$G$74*hourly1!I7907/hourly1!$I$8763</f>
        <v>9.0552249988969606</v>
      </c>
      <c r="D7906" s="14">
        <v>198.249844</v>
      </c>
      <c r="E7906" s="14">
        <v>125.2354890000001</v>
      </c>
      <c r="F7906" s="1">
        <v>873460</v>
      </c>
      <c r="G7906" s="15">
        <f t="shared" si="246"/>
        <v>0.22685679168860151</v>
      </c>
      <c r="H7906" s="15">
        <f t="shared" si="247"/>
        <v>0.39469057897336401</v>
      </c>
    </row>
    <row r="7907" spans="1:8">
      <c r="A7907" s="1">
        <v>7906</v>
      </c>
      <c r="B7907" s="444">
        <f>유형화!$F$71*hourly1!B7908/hourly1!$B$8763+유형화!$F$72*hourly1!C7908/hourly1!$C$8763+유형화!$F$73*hourly1!D7908/hourly1!$D$8763+유형화!$F$74*hourly1!E7908/hourly1!$E$8763</f>
        <v>360.16382666059911</v>
      </c>
      <c r="C7907" s="442">
        <f>hourly1!$F7908*유형화!$G$71/hourly1!$F$8763+유형화!$G$72*hourly1!$G7908/hourly1!$F$8763+유형화!$G$74*hourly1!I7908/hourly1!$I$8763</f>
        <v>7.6795217857188733</v>
      </c>
      <c r="D7907" s="14">
        <v>178.02520000000001</v>
      </c>
      <c r="E7907" s="14">
        <v>325.94966599999952</v>
      </c>
      <c r="F7907" s="1">
        <v>861895</v>
      </c>
      <c r="G7907" s="15">
        <f t="shared" si="246"/>
        <v>0.20371378305710861</v>
      </c>
      <c r="H7907" s="15">
        <f t="shared" si="247"/>
        <v>0.362452579322602</v>
      </c>
    </row>
    <row r="7908" spans="1:8">
      <c r="A7908" s="1">
        <v>7907</v>
      </c>
      <c r="B7908" s="444">
        <f>유형화!$F$71*hourly1!B7909/hourly1!$B$8763+유형화!$F$72*hourly1!C7909/hourly1!$C$8763+유형화!$F$73*hourly1!D7909/hourly1!$D$8763+유형화!$F$74*hourly1!E7909/hourly1!$E$8763</f>
        <v>422.89543457798248</v>
      </c>
      <c r="C7908" s="442">
        <f>hourly1!$F7909*유형화!$G$71/hourly1!$F$8763+유형화!$G$72*hourly1!$G7909/hourly1!$F$8763+유형화!$G$74*hourly1!I7909/hourly1!$I$8763</f>
        <v>6.5458977104671376</v>
      </c>
      <c r="D7908" s="14">
        <v>173.135639</v>
      </c>
      <c r="E7908" s="14">
        <v>521.28752400000042</v>
      </c>
      <c r="F7908" s="1">
        <v>810352</v>
      </c>
      <c r="G7908" s="15">
        <f t="shared" si="246"/>
        <v>0.1981186708550243</v>
      </c>
      <c r="H7908" s="15">
        <f t="shared" si="247"/>
        <v>0.35443824840853239</v>
      </c>
    </row>
    <row r="7909" spans="1:8">
      <c r="A7909" s="1">
        <v>7908</v>
      </c>
      <c r="B7909" s="444">
        <f>유형화!$F$71*hourly1!B7910/hourly1!$B$8763+유형화!$F$72*hourly1!C7910/hourly1!$C$8763+유형화!$F$73*hourly1!D7910/hourly1!$D$8763+유형화!$F$74*hourly1!E7910/hourly1!$E$8763</f>
        <v>354.89116516491805</v>
      </c>
      <c r="C7909" s="442">
        <f>hourly1!$F7910*유형화!$G$71/hourly1!$F$8763+유형화!$G$72*hourly1!$G7910/hourly1!$F$8763+유형화!$G$74*hourly1!I7910/hourly1!$I$8763</f>
        <v>5.6098663138869327</v>
      </c>
      <c r="D7909" s="14">
        <v>199.57581899999991</v>
      </c>
      <c r="E7909" s="14">
        <v>671.4638340000007</v>
      </c>
      <c r="F7909" s="1">
        <v>826112</v>
      </c>
      <c r="G7909" s="15">
        <f t="shared" si="246"/>
        <v>0.2283741015047912</v>
      </c>
      <c r="H7909" s="15">
        <f t="shared" si="247"/>
        <v>0.39675437431375815</v>
      </c>
    </row>
    <row r="7910" spans="1:8">
      <c r="A7910" s="1">
        <v>7909</v>
      </c>
      <c r="B7910" s="444">
        <f>유형화!$F$71*hourly1!B7911/hourly1!$B$8763+유형화!$F$72*hourly1!C7911/hourly1!$C$8763+유형화!$F$73*hourly1!D7911/hourly1!$D$8763+유형화!$F$74*hourly1!E7911/hourly1!$E$8763</f>
        <v>210.89156366138369</v>
      </c>
      <c r="C7910" s="442">
        <f>hourly1!$F7911*유형화!$G$71/hourly1!$F$8763+유형화!$G$72*hourly1!$G7911/hourly1!$F$8763+유형화!$G$74*hourly1!I7911/hourly1!$I$8763</f>
        <v>4.1259845871617857</v>
      </c>
      <c r="D7910" s="14">
        <v>201.873763</v>
      </c>
      <c r="E7910" s="14">
        <v>726.45266300000003</v>
      </c>
      <c r="F7910" s="1">
        <v>825645</v>
      </c>
      <c r="G7910" s="15">
        <f t="shared" si="246"/>
        <v>0.23100363297277102</v>
      </c>
      <c r="H7910" s="15">
        <f t="shared" si="247"/>
        <v>0.40031684097681369</v>
      </c>
    </row>
    <row r="7911" spans="1:8">
      <c r="A7911" s="1">
        <v>7910</v>
      </c>
      <c r="B7911" s="444">
        <f>유형화!$F$71*hourly1!B7912/hourly1!$B$8763+유형화!$F$72*hourly1!C7912/hourly1!$C$8763+유형화!$F$73*hourly1!D7912/hourly1!$D$8763+유형화!$F$74*hourly1!E7912/hourly1!$E$8763</f>
        <v>282.18325886893274</v>
      </c>
      <c r="C7911" s="442">
        <f>hourly1!$F7912*유형화!$G$71/hourly1!$F$8763+유형화!$G$72*hourly1!$G7912/hourly1!$F$8763+유형화!$G$74*hourly1!I7912/hourly1!$I$8763</f>
        <v>4.3913837920219727</v>
      </c>
      <c r="D7911" s="14">
        <v>240.89420000000001</v>
      </c>
      <c r="E7911" s="14">
        <v>696.64946300000042</v>
      </c>
      <c r="F7911" s="1">
        <v>826532</v>
      </c>
      <c r="G7911" s="15">
        <f t="shared" si="246"/>
        <v>0.27565461967471871</v>
      </c>
      <c r="H7911" s="15">
        <f t="shared" si="247"/>
        <v>0.45819484544921674</v>
      </c>
    </row>
    <row r="7912" spans="1:8">
      <c r="A7912" s="1">
        <v>7911</v>
      </c>
      <c r="B7912" s="444">
        <f>유형화!$F$71*hourly1!B7913/hourly1!$B$8763+유형화!$F$72*hourly1!C7913/hourly1!$C$8763+유형화!$F$73*hourly1!D7913/hourly1!$D$8763+유형화!$F$74*hourly1!E7913/hourly1!$E$8763</f>
        <v>408.49833668311413</v>
      </c>
      <c r="C7912" s="442">
        <f>hourly1!$F7913*유형화!$G$71/hourly1!$F$8763+유형화!$G$72*hourly1!$G7913/hourly1!$F$8763+유형화!$G$74*hourly1!I7913/hourly1!$I$8763</f>
        <v>4.2462881339554617</v>
      </c>
      <c r="D7912" s="14">
        <v>274.750992</v>
      </c>
      <c r="E7912" s="14">
        <v>598.60813800000039</v>
      </c>
      <c r="F7912" s="1">
        <v>838153</v>
      </c>
      <c r="G7912" s="15">
        <f t="shared" si="246"/>
        <v>0.31439686055127802</v>
      </c>
      <c r="H7912" s="15">
        <f t="shared" si="247"/>
        <v>0.50471606633740007</v>
      </c>
    </row>
    <row r="7913" spans="1:8">
      <c r="A7913" s="1">
        <v>7912</v>
      </c>
      <c r="B7913" s="444">
        <f>유형화!$F$71*hourly1!B7914/hourly1!$B$8763+유형화!$F$72*hourly1!C7914/hourly1!$C$8763+유형화!$F$73*hourly1!D7914/hourly1!$D$8763+유형화!$F$74*hourly1!E7914/hourly1!$E$8763</f>
        <v>344.41984193953084</v>
      </c>
      <c r="C7913" s="442">
        <f>hourly1!$F7914*유형화!$G$71/hourly1!$F$8763+유형화!$G$72*hourly1!$G7914/hourly1!$F$8763+유형화!$G$74*hourly1!I7914/hourly1!$I$8763</f>
        <v>4.410701919206141</v>
      </c>
      <c r="D7913" s="14">
        <v>264.08185099999997</v>
      </c>
      <c r="E7913" s="14">
        <v>399.47081099999951</v>
      </c>
      <c r="F7913" s="1">
        <v>862684</v>
      </c>
      <c r="G7913" s="15">
        <f t="shared" si="246"/>
        <v>0.3021881896716514</v>
      </c>
      <c r="H7913" s="15">
        <f t="shared" si="247"/>
        <v>0.4904032313243914</v>
      </c>
    </row>
    <row r="7914" spans="1:8">
      <c r="A7914" s="1">
        <v>7913</v>
      </c>
      <c r="B7914" s="444">
        <f>유형화!$F$71*hourly1!B7915/hourly1!$B$8763+유형화!$F$72*hourly1!C7915/hourly1!$C$8763+유형화!$F$73*hourly1!D7915/hourly1!$D$8763+유형화!$F$74*hourly1!E7915/hourly1!$E$8763</f>
        <v>302.99493010380775</v>
      </c>
      <c r="C7914" s="442">
        <f>hourly1!$F7915*유형화!$G$71/hourly1!$F$8763+유형화!$G$72*hourly1!$G7915/hourly1!$F$8763+유형화!$G$74*hourly1!I7915/hourly1!$I$8763</f>
        <v>4.9213784239753791</v>
      </c>
      <c r="D7914" s="14">
        <v>216.72092499999991</v>
      </c>
      <c r="E7914" s="14">
        <v>116.969127</v>
      </c>
      <c r="F7914" s="1">
        <v>832527</v>
      </c>
      <c r="G7914" s="15">
        <f t="shared" si="246"/>
        <v>0.24799320264426544</v>
      </c>
      <c r="H7914" s="15">
        <f t="shared" si="247"/>
        <v>0.42291061342923142</v>
      </c>
    </row>
    <row r="7915" spans="1:8">
      <c r="A7915" s="1">
        <v>7914</v>
      </c>
      <c r="B7915" s="444">
        <f>유형화!$F$71*hourly1!B7916/hourly1!$B$8763+유형화!$F$72*hourly1!C7916/hourly1!$C$8763+유형화!$F$73*hourly1!D7916/hourly1!$D$8763+유형화!$F$74*hourly1!E7916/hourly1!$E$8763</f>
        <v>177.76834563570989</v>
      </c>
      <c r="C7915" s="442">
        <f>hourly1!$F7916*유형화!$G$71/hourly1!$F$8763+유형화!$G$72*hourly1!$G7916/hourly1!$F$8763+유형화!$G$74*hourly1!I7916/hourly1!$I$8763</f>
        <v>5.4516448931784263</v>
      </c>
      <c r="D7915" s="14">
        <v>212.21086799999989</v>
      </c>
      <c r="E7915" s="14">
        <v>8.4363909999999827</v>
      </c>
      <c r="F7915" s="1">
        <v>825947</v>
      </c>
      <c r="G7915" s="15">
        <f t="shared" si="246"/>
        <v>0.2428323559030558</v>
      </c>
      <c r="H7915" s="15">
        <f t="shared" si="247"/>
        <v>0.41612391724172604</v>
      </c>
    </row>
    <row r="7916" spans="1:8">
      <c r="A7916" s="1">
        <v>7915</v>
      </c>
      <c r="B7916" s="444">
        <f>유형화!$F$71*hourly1!B7917/hourly1!$B$8763+유형화!$F$72*hourly1!C7917/hourly1!$C$8763+유형화!$F$73*hourly1!D7917/hourly1!$D$8763+유형화!$F$74*hourly1!E7917/hourly1!$E$8763</f>
        <v>126.73495509084765</v>
      </c>
      <c r="C7916" s="442">
        <f>hourly1!$F7917*유형화!$G$71/hourly1!$F$8763+유형화!$G$72*hourly1!$G7917/hourly1!$F$8763+유형화!$G$74*hourly1!I7917/hourly1!$I$8763</f>
        <v>5.0083419795536726</v>
      </c>
      <c r="D7916" s="14">
        <v>233.71638899999999</v>
      </c>
      <c r="E7916" s="14">
        <v>16.060292</v>
      </c>
      <c r="F7916" s="1">
        <v>823242</v>
      </c>
      <c r="G7916" s="15">
        <f t="shared" si="246"/>
        <v>0.26744106882417096</v>
      </c>
      <c r="H7916" s="15">
        <f t="shared" si="247"/>
        <v>0.44790552464516842</v>
      </c>
    </row>
    <row r="7917" spans="1:8">
      <c r="A7917" s="1">
        <v>7916</v>
      </c>
      <c r="B7917" s="444">
        <f>유형화!$F$71*hourly1!B7918/hourly1!$B$8763+유형화!$F$72*hourly1!C7918/hourly1!$C$8763+유형화!$F$73*hourly1!D7918/hourly1!$D$8763+유형화!$F$74*hourly1!E7918/hourly1!$E$8763</f>
        <v>135.52769953837904</v>
      </c>
      <c r="C7917" s="442">
        <f>hourly1!$F7918*유형화!$G$71/hourly1!$F$8763+유형화!$G$72*hourly1!$G7918/hourly1!$F$8763+유형화!$G$74*hourly1!I7918/hourly1!$I$8763</f>
        <v>4.9972744714347339</v>
      </c>
      <c r="D7917" s="14">
        <v>231.84397999999999</v>
      </c>
      <c r="E7917" s="14">
        <v>14.341004</v>
      </c>
      <c r="F7917" s="1">
        <v>817274</v>
      </c>
      <c r="G7917" s="15">
        <f t="shared" si="246"/>
        <v>0.26529847597315787</v>
      </c>
      <c r="H7917" s="15">
        <f t="shared" si="247"/>
        <v>0.44519578990769065</v>
      </c>
    </row>
    <row r="7918" spans="1:8">
      <c r="A7918" s="1">
        <v>7917</v>
      </c>
      <c r="B7918" s="444">
        <f>유형화!$F$71*hourly1!B7919/hourly1!$B$8763+유형화!$F$72*hourly1!C7919/hourly1!$C$8763+유형화!$F$73*hourly1!D7919/hourly1!$D$8763+유형화!$F$74*hourly1!E7919/hourly1!$E$8763</f>
        <v>70.030830106703448</v>
      </c>
      <c r="C7918" s="442">
        <f>hourly1!$F7919*유형화!$G$71/hourly1!$F$8763+유형화!$G$72*hourly1!$G7919/hourly1!$F$8763+유형화!$G$74*hourly1!I7919/hourly1!$I$8763</f>
        <v>5.9596991789147644</v>
      </c>
      <c r="D7918" s="14">
        <v>238.37906399999989</v>
      </c>
      <c r="E7918" s="14">
        <v>9.9585119999999989</v>
      </c>
      <c r="F7918" s="1">
        <v>819598</v>
      </c>
      <c r="G7918" s="15">
        <f t="shared" si="246"/>
        <v>0.27277655595417155</v>
      </c>
      <c r="H7918" s="15">
        <f t="shared" si="247"/>
        <v>0.45460705579616201</v>
      </c>
    </row>
    <row r="7919" spans="1:8">
      <c r="A7919" s="1">
        <v>7918</v>
      </c>
      <c r="B7919" s="444">
        <f>유형화!$F$71*hourly1!B7920/hourly1!$B$8763+유형화!$F$72*hourly1!C7920/hourly1!$C$8763+유형화!$F$73*hourly1!D7920/hourly1!$D$8763+유형화!$F$74*hourly1!E7920/hourly1!$E$8763</f>
        <v>69.015145366447058</v>
      </c>
      <c r="C7919" s="442">
        <f>hourly1!$F7920*유형화!$G$71/hourly1!$F$8763+유형화!$G$72*hourly1!$G7920/hourly1!$F$8763+유형화!$G$74*hourly1!I7920/hourly1!$I$8763</f>
        <v>0.46557476947100268</v>
      </c>
      <c r="D7919" s="14">
        <v>194.764658</v>
      </c>
      <c r="E7919" s="14">
        <v>3.4295040000000001</v>
      </c>
      <c r="F7919" s="1">
        <v>813251</v>
      </c>
      <c r="G7919" s="15">
        <f t="shared" si="246"/>
        <v>0.22286870222307825</v>
      </c>
      <c r="H7919" s="15">
        <f t="shared" si="247"/>
        <v>0.38923742343088003</v>
      </c>
    </row>
    <row r="7920" spans="1:8">
      <c r="A7920" s="1">
        <v>7919</v>
      </c>
      <c r="B7920" s="444">
        <f>유형화!$F$71*hourly1!B7921/hourly1!$B$8763+유형화!$F$72*hourly1!C7921/hourly1!$C$8763+유형화!$F$73*hourly1!D7921/hourly1!$D$8763+유형화!$F$74*hourly1!E7921/hourly1!$E$8763</f>
        <v>67.890218862358267</v>
      </c>
      <c r="C7920" s="442">
        <f>hourly1!$F7921*유형화!$G$71/hourly1!$F$8763+유형화!$G$72*hourly1!$G7921/hourly1!$F$8763+유형화!$G$74*hourly1!I7921/hourly1!$I$8763</f>
        <v>0.4035632821562557</v>
      </c>
      <c r="D7920" s="14">
        <v>160.21984499999999</v>
      </c>
      <c r="E7920" s="14">
        <v>6.6855199999999986</v>
      </c>
      <c r="F7920" s="1">
        <v>872702</v>
      </c>
      <c r="G7920" s="15">
        <f t="shared" si="246"/>
        <v>0.18333916066811645</v>
      </c>
      <c r="H7920" s="15">
        <f t="shared" si="247"/>
        <v>0.33283768940144376</v>
      </c>
    </row>
    <row r="7921" spans="1:8">
      <c r="A7921" s="1">
        <v>7920</v>
      </c>
      <c r="B7921" s="444">
        <f>유형화!$F$71*hourly1!B7922/hourly1!$B$8763+유형화!$F$72*hourly1!C7922/hourly1!$C$8763+유형화!$F$73*hourly1!D7922/hourly1!$D$8763+유형화!$F$74*hourly1!E7922/hourly1!$E$8763</f>
        <v>66.57947168598912</v>
      </c>
      <c r="C7921" s="442">
        <f>hourly1!$F7922*유형화!$G$71/hourly1!$F$8763+유형화!$G$72*hourly1!$G7922/hourly1!$F$8763+유형화!$G$74*hourly1!I7922/hourly1!$I$8763</f>
        <v>0.85859814063065654</v>
      </c>
      <c r="D7921" s="14">
        <v>156.036349</v>
      </c>
      <c r="E7921" s="14">
        <v>6.1081600000000007</v>
      </c>
      <c r="F7921" s="1">
        <v>926657</v>
      </c>
      <c r="G7921" s="15">
        <f t="shared" si="246"/>
        <v>0.17855199684768944</v>
      </c>
      <c r="H7921" s="15">
        <f t="shared" si="247"/>
        <v>0.32570380313515851</v>
      </c>
    </row>
    <row r="7922" spans="1:8">
      <c r="A7922" s="1">
        <v>7921</v>
      </c>
      <c r="B7922" s="444">
        <f>유형화!$F$71*hourly1!B7923/hourly1!$B$8763+유형화!$F$72*hourly1!C7923/hourly1!$C$8763+유형화!$F$73*hourly1!D7923/hourly1!$D$8763+유형화!$F$74*hourly1!E7923/hourly1!$E$8763</f>
        <v>67.20873627481356</v>
      </c>
      <c r="C7922" s="442">
        <f>hourly1!$F7923*유형화!$G$71/hourly1!$F$8763+유형화!$G$72*hourly1!$G7923/hourly1!$F$8763+유형화!$G$74*hourly1!I7923/hourly1!$I$8763</f>
        <v>1.436843558453067</v>
      </c>
      <c r="D7922" s="14">
        <v>137.430137</v>
      </c>
      <c r="E7922" s="14">
        <v>4.9535999999999998</v>
      </c>
      <c r="F7922" s="1">
        <v>826135</v>
      </c>
      <c r="G7922" s="15">
        <f t="shared" si="246"/>
        <v>0.15726095583280744</v>
      </c>
      <c r="H7922" s="15">
        <f t="shared" si="247"/>
        <v>0.29312740657076952</v>
      </c>
    </row>
    <row r="7923" spans="1:8">
      <c r="A7923" s="1">
        <v>7922</v>
      </c>
      <c r="B7923" s="444">
        <f>유형화!$F$71*hourly1!B7924/hourly1!$B$8763+유형화!$F$72*hourly1!C7924/hourly1!$C$8763+유형화!$F$73*hourly1!D7924/hourly1!$D$8763+유형화!$F$74*hourly1!E7924/hourly1!$E$8763</f>
        <v>67.69877505441525</v>
      </c>
      <c r="C7923" s="442">
        <f>hourly1!$F7924*유형화!$G$71/hourly1!$F$8763+유형화!$G$72*hourly1!$G7924/hourly1!$F$8763+유형화!$G$74*hourly1!I7924/hourly1!$I$8763</f>
        <v>2.071901005788765</v>
      </c>
      <c r="D7923" s="14">
        <v>147.86368200000001</v>
      </c>
      <c r="E7923" s="14">
        <v>0.77476</v>
      </c>
      <c r="F7923" s="1">
        <v>696058</v>
      </c>
      <c r="G7923" s="15">
        <f t="shared" si="246"/>
        <v>0.16920003480952864</v>
      </c>
      <c r="H7923" s="15">
        <f t="shared" si="247"/>
        <v>0.31156783568019636</v>
      </c>
    </row>
    <row r="7924" spans="1:8">
      <c r="A7924" s="1">
        <v>7923</v>
      </c>
      <c r="B7924" s="444">
        <f>유형화!$F$71*hourly1!B7925/hourly1!$B$8763+유형화!$F$72*hourly1!C7925/hourly1!$C$8763+유형화!$F$73*hourly1!D7925/hourly1!$D$8763+유형화!$F$74*hourly1!E7925/hourly1!$E$8763</f>
        <v>68.312703162907695</v>
      </c>
      <c r="C7924" s="442">
        <f>hourly1!$F7925*유형화!$G$71/hourly1!$F$8763+유형화!$G$72*hourly1!$G7925/hourly1!$F$8763+유형화!$G$74*hourly1!I7925/hourly1!$I$8763</f>
        <v>2.6385170696180427</v>
      </c>
      <c r="D7924" s="14">
        <v>147.45994999999999</v>
      </c>
      <c r="E7924" s="14">
        <v>0</v>
      </c>
      <c r="F7924" s="1">
        <v>591468</v>
      </c>
      <c r="G7924" s="15">
        <f t="shared" si="246"/>
        <v>0.16873804530994532</v>
      </c>
      <c r="H7924" s="15">
        <f t="shared" si="247"/>
        <v>0.31086257088050073</v>
      </c>
    </row>
    <row r="7925" spans="1:8">
      <c r="A7925" s="1">
        <v>7924</v>
      </c>
      <c r="B7925" s="444">
        <f>유형화!$F$71*hourly1!B7926/hourly1!$B$8763+유형화!$F$72*hourly1!C7926/hourly1!$C$8763+유형화!$F$73*hourly1!D7926/hourly1!$D$8763+유형화!$F$74*hourly1!E7926/hourly1!$E$8763</f>
        <v>68.573271839329252</v>
      </c>
      <c r="C7925" s="442">
        <f>hourly1!$F7926*유형화!$G$71/hourly1!$F$8763+유형화!$G$72*hourly1!$G7926/hourly1!$F$8763+유형화!$G$74*hourly1!I7926/hourly1!$I$8763</f>
        <v>3.0183644012822817</v>
      </c>
      <c r="D7925" s="14">
        <v>161.55000899999999</v>
      </c>
      <c r="E7925" s="14">
        <v>1.6799999999999999E-2</v>
      </c>
      <c r="F7925" s="1">
        <v>519460</v>
      </c>
      <c r="G7925" s="15">
        <f t="shared" si="246"/>
        <v>0.18486126394633984</v>
      </c>
      <c r="H7925" s="15">
        <f t="shared" si="247"/>
        <v>0.3350916774982558</v>
      </c>
    </row>
    <row r="7926" spans="1:8">
      <c r="A7926" s="1">
        <v>7925</v>
      </c>
      <c r="B7926" s="444">
        <f>유형화!$F$71*hourly1!B7927/hourly1!$B$8763+유형화!$F$72*hourly1!C7927/hourly1!$C$8763+유형화!$F$73*hourly1!D7927/hourly1!$D$8763+유형화!$F$74*hourly1!E7927/hourly1!$E$8763</f>
        <v>68.915532882411057</v>
      </c>
      <c r="C7926" s="442">
        <f>hourly1!$F7927*유형화!$G$71/hourly1!$F$8763+유형화!$G$72*hourly1!$G7927/hourly1!$F$8763+유형화!$G$74*hourly1!I7927/hourly1!$I$8763</f>
        <v>3.4086337090835168</v>
      </c>
      <c r="D7926" s="14">
        <v>146.88452799999999</v>
      </c>
      <c r="E7926" s="14">
        <v>0</v>
      </c>
      <c r="F7926" s="1">
        <v>567279</v>
      </c>
      <c r="G7926" s="15">
        <f t="shared" si="246"/>
        <v>0.16807959138053372</v>
      </c>
      <c r="H7926" s="15">
        <f t="shared" si="247"/>
        <v>0.30985624510151305</v>
      </c>
    </row>
    <row r="7927" spans="1:8">
      <c r="A7927" s="1">
        <v>7926</v>
      </c>
      <c r="B7927" s="444">
        <f>유형화!$F$71*hourly1!B7928/hourly1!$B$8763+유형화!$F$72*hourly1!C7928/hourly1!$C$8763+유형화!$F$73*hourly1!D7928/hourly1!$D$8763+유형화!$F$74*hourly1!E7928/hourly1!$E$8763</f>
        <v>71.158505058114187</v>
      </c>
      <c r="C7927" s="442">
        <f>hourly1!$F7928*유형화!$G$71/hourly1!$F$8763+유형화!$G$72*hourly1!$G7928/hourly1!$F$8763+유형화!$G$74*hourly1!I7928/hourly1!$I$8763</f>
        <v>3.8078135909514552</v>
      </c>
      <c r="D7927" s="14">
        <v>142.22426300000001</v>
      </c>
      <c r="E7927" s="14">
        <v>8.0000000000000007E-5</v>
      </c>
      <c r="F7927" s="1">
        <v>869119</v>
      </c>
      <c r="G7927" s="15">
        <f t="shared" si="246"/>
        <v>0.16274686200739646</v>
      </c>
      <c r="H7927" s="15">
        <f t="shared" si="247"/>
        <v>0.30165637058436889</v>
      </c>
    </row>
    <row r="7928" spans="1:8">
      <c r="A7928" s="1">
        <v>7927</v>
      </c>
      <c r="B7928" s="444">
        <f>유형화!$F$71*hourly1!B7929/hourly1!$B$8763+유형화!$F$72*hourly1!C7929/hourly1!$C$8763+유형화!$F$73*hourly1!D7929/hourly1!$D$8763+유형화!$F$74*hourly1!E7929/hourly1!$E$8763</f>
        <v>83.129907751259282</v>
      </c>
      <c r="C7928" s="442">
        <f>hourly1!$F7929*유형화!$G$71/hourly1!$F$8763+유형화!$G$72*hourly1!$G7929/hourly1!$F$8763+유형화!$G$74*hourly1!I7929/hourly1!$I$8763</f>
        <v>10.256566210210513</v>
      </c>
      <c r="D7928" s="14">
        <v>159.11841200000001</v>
      </c>
      <c r="E7928" s="14">
        <v>0.106375</v>
      </c>
      <c r="F7928" s="1">
        <v>1000020</v>
      </c>
      <c r="G7928" s="15">
        <f t="shared" si="246"/>
        <v>0.18207879369077876</v>
      </c>
      <c r="H7928" s="15">
        <f t="shared" si="247"/>
        <v>0.3309660984703639</v>
      </c>
    </row>
    <row r="7929" spans="1:8">
      <c r="A7929" s="1">
        <v>7928</v>
      </c>
      <c r="B7929" s="444">
        <f>유형화!$F$71*hourly1!B7930/hourly1!$B$8763+유형화!$F$72*hourly1!C7930/hourly1!$C$8763+유형화!$F$73*hourly1!D7930/hourly1!$D$8763+유형화!$F$74*hourly1!E7930/hourly1!$E$8763</f>
        <v>191.70190591973034</v>
      </c>
      <c r="C7929" s="442">
        <f>hourly1!$F7930*유형화!$G$71/hourly1!$F$8763+유형화!$G$72*hourly1!$G7930/hourly1!$F$8763+유형화!$G$74*hourly1!I7930/hourly1!$I$8763</f>
        <v>10.384552744690282</v>
      </c>
      <c r="D7929" s="14">
        <v>156.57840400000001</v>
      </c>
      <c r="E7929" s="14">
        <v>16.592465999999991</v>
      </c>
      <c r="F7929" s="1">
        <v>929415</v>
      </c>
      <c r="G7929" s="15">
        <f t="shared" si="246"/>
        <v>0.17917226900396296</v>
      </c>
      <c r="H7929" s="15">
        <f t="shared" si="247"/>
        <v>0.32663200162401812</v>
      </c>
    </row>
    <row r="7930" spans="1:8">
      <c r="A7930" s="1">
        <v>7929</v>
      </c>
      <c r="B7930" s="444">
        <f>유형화!$F$71*hourly1!B7931/hourly1!$B$8763+유형화!$F$72*hourly1!C7931/hourly1!$C$8763+유형화!$F$73*hourly1!D7931/hourly1!$D$8763+유형화!$F$74*hourly1!E7931/hourly1!$E$8763</f>
        <v>296.77116131537974</v>
      </c>
      <c r="C7930" s="442">
        <f>hourly1!$F7931*유형화!$G$71/hourly1!$F$8763+유형화!$G$72*hourly1!$G7931/hourly1!$F$8763+유형화!$G$74*hourly1!I7931/hourly1!$I$8763</f>
        <v>9.6737984831311703</v>
      </c>
      <c r="D7930" s="14">
        <v>128.597793</v>
      </c>
      <c r="E7930" s="14">
        <v>233.41031200000049</v>
      </c>
      <c r="F7930" s="1">
        <v>890345</v>
      </c>
      <c r="G7930" s="15">
        <f t="shared" si="246"/>
        <v>0.14715412708327225</v>
      </c>
      <c r="H7930" s="15">
        <f t="shared" si="247"/>
        <v>0.27716046382148313</v>
      </c>
    </row>
    <row r="7931" spans="1:8">
      <c r="A7931" s="1">
        <v>7930</v>
      </c>
      <c r="B7931" s="444">
        <f>유형화!$F$71*hourly1!B7932/hourly1!$B$8763+유형화!$F$72*hourly1!C7932/hourly1!$C$8763+유형화!$F$73*hourly1!D7932/hourly1!$D$8763+유형화!$F$74*hourly1!E7932/hourly1!$E$8763</f>
        <v>362.06310835977649</v>
      </c>
      <c r="C7931" s="442">
        <f>hourly1!$F7932*유형화!$G$71/hourly1!$F$8763+유형화!$G$72*hourly1!$G7932/hourly1!$F$8763+유형화!$G$74*hourly1!I7932/hourly1!$I$8763</f>
        <v>8.6574575951121044</v>
      </c>
      <c r="D7931" s="14">
        <v>124.94860199999999</v>
      </c>
      <c r="E7931" s="14">
        <v>642.2193549999995</v>
      </c>
      <c r="F7931" s="1">
        <v>867518</v>
      </c>
      <c r="G7931" s="15">
        <f t="shared" si="246"/>
        <v>0.14297836711385245</v>
      </c>
      <c r="H7931" s="15">
        <f t="shared" si="247"/>
        <v>0.27046549727792046</v>
      </c>
    </row>
    <row r="7932" spans="1:8">
      <c r="A7932" s="1">
        <v>7931</v>
      </c>
      <c r="B7932" s="444">
        <f>유형화!$F$71*hourly1!B7933/hourly1!$B$8763+유형화!$F$72*hourly1!C7933/hourly1!$C$8763+유형화!$F$73*hourly1!D7933/hourly1!$D$8763+유형화!$F$74*hourly1!E7933/hourly1!$E$8763</f>
        <v>425.66081623088547</v>
      </c>
      <c r="C7932" s="442">
        <f>hourly1!$F7933*유형화!$G$71/hourly1!$F$8763+유형화!$G$72*hourly1!$G7933/hourly1!$F$8763+유형화!$G$74*hourly1!I7933/hourly1!$I$8763</f>
        <v>7.6569673611105094</v>
      </c>
      <c r="D7932" s="14">
        <v>104.848663</v>
      </c>
      <c r="E7932" s="14">
        <v>936.68518400000062</v>
      </c>
      <c r="F7932" s="1">
        <v>849007</v>
      </c>
      <c r="G7932" s="15">
        <f t="shared" si="246"/>
        <v>0.11997805809632507</v>
      </c>
      <c r="H7932" s="15">
        <f t="shared" si="247"/>
        <v>0.23252105459563055</v>
      </c>
    </row>
    <row r="7933" spans="1:8">
      <c r="A7933" s="1">
        <v>7932</v>
      </c>
      <c r="B7933" s="444">
        <f>유형화!$F$71*hourly1!B7934/hourly1!$B$8763+유형화!$F$72*hourly1!C7934/hourly1!$C$8763+유형화!$F$73*hourly1!D7934/hourly1!$D$8763+유형화!$F$74*hourly1!E7934/hourly1!$E$8763</f>
        <v>357.62483146703102</v>
      </c>
      <c r="C7933" s="442">
        <f>hourly1!$F7934*유형화!$G$71/hourly1!$F$8763+유형화!$G$72*hourly1!$G7934/hourly1!$F$8763+유형화!$G$74*hourly1!I7934/hourly1!$I$8763</f>
        <v>6.6784658760016384</v>
      </c>
      <c r="D7933" s="14">
        <v>117.15680999999999</v>
      </c>
      <c r="E7933" s="14">
        <v>1085.4460579999991</v>
      </c>
      <c r="F7933" s="1">
        <v>842760</v>
      </c>
      <c r="G7933" s="15">
        <f t="shared" si="246"/>
        <v>0.13406223936837533</v>
      </c>
      <c r="H7933" s="15">
        <f t="shared" si="247"/>
        <v>0.25597379599449022</v>
      </c>
    </row>
    <row r="7934" spans="1:8">
      <c r="A7934" s="1">
        <v>7933</v>
      </c>
      <c r="B7934" s="444">
        <f>유형화!$F$71*hourly1!B7935/hourly1!$B$8763+유형화!$F$72*hourly1!C7935/hourly1!$C$8763+유형화!$F$73*hourly1!D7935/hourly1!$D$8763+유형화!$F$74*hourly1!E7935/hourly1!$E$8763</f>
        <v>214.1107889903767</v>
      </c>
      <c r="C7934" s="442">
        <f>hourly1!$F7935*유형화!$G$71/hourly1!$F$8763+유형화!$G$72*hourly1!$G7935/hourly1!$F$8763+유형화!$G$74*hourly1!I7935/hourly1!$I$8763</f>
        <v>5.4202119999818832</v>
      </c>
      <c r="D7934" s="14">
        <v>115.78265500000001</v>
      </c>
      <c r="E7934" s="14">
        <v>1108.4914300000009</v>
      </c>
      <c r="F7934" s="1">
        <v>801561</v>
      </c>
      <c r="G7934" s="15">
        <f t="shared" si="246"/>
        <v>0.13248979730086555</v>
      </c>
      <c r="H7934" s="15">
        <f t="shared" si="247"/>
        <v>0.25338985263036501</v>
      </c>
    </row>
    <row r="7935" spans="1:8">
      <c r="A7935" s="1">
        <v>7934</v>
      </c>
      <c r="B7935" s="444">
        <f>유형화!$F$71*hourly1!B7936/hourly1!$B$8763+유형화!$F$72*hourly1!C7936/hourly1!$C$8763+유형화!$F$73*hourly1!D7936/hourly1!$D$8763+유형화!$F$74*hourly1!E7936/hourly1!$E$8763</f>
        <v>286.12497958252197</v>
      </c>
      <c r="C7935" s="442">
        <f>hourly1!$F7936*유형화!$G$71/hourly1!$F$8763+유형화!$G$72*hourly1!$G7936/hourly1!$F$8763+유형화!$G$74*hourly1!I7936/hourly1!$I$8763</f>
        <v>5.8814177106981314</v>
      </c>
      <c r="D7935" s="14">
        <v>153.22412700000001</v>
      </c>
      <c r="E7935" s="14">
        <v>1034.3692169999999</v>
      </c>
      <c r="F7935" s="1">
        <v>804336</v>
      </c>
      <c r="G7935" s="15">
        <f t="shared" si="246"/>
        <v>0.17533397837380807</v>
      </c>
      <c r="H7935" s="15">
        <f t="shared" si="247"/>
        <v>0.32086963558499715</v>
      </c>
    </row>
    <row r="7936" spans="1:8">
      <c r="A7936" s="1">
        <v>7935</v>
      </c>
      <c r="B7936" s="444">
        <f>유형화!$F$71*hourly1!B7937/hourly1!$B$8763+유형화!$F$72*hourly1!C7937/hourly1!$C$8763+유형화!$F$73*hourly1!D7937/hourly1!$D$8763+유형화!$F$74*hourly1!E7937/hourly1!$E$8763</f>
        <v>412.99360622938275</v>
      </c>
      <c r="C7936" s="442">
        <f>hourly1!$F7937*유형화!$G$71/hourly1!$F$8763+유형화!$G$72*hourly1!$G7937/hourly1!$F$8763+유형화!$G$74*hourly1!I7937/hourly1!$I$8763</f>
        <v>5.7807647539119387</v>
      </c>
      <c r="D7936" s="14">
        <v>164.191599</v>
      </c>
      <c r="E7936" s="14">
        <v>849.06441300000051</v>
      </c>
      <c r="F7936" s="1">
        <v>807062</v>
      </c>
      <c r="G7936" s="15">
        <f t="shared" si="246"/>
        <v>0.18788402865709894</v>
      </c>
      <c r="H7936" s="15">
        <f t="shared" si="247"/>
        <v>0.33954768060602336</v>
      </c>
    </row>
    <row r="7937" spans="1:8">
      <c r="A7937" s="1">
        <v>7936</v>
      </c>
      <c r="B7937" s="444">
        <f>유형화!$F$71*hourly1!B7938/hourly1!$B$8763+유형화!$F$72*hourly1!C7938/hourly1!$C$8763+유형화!$F$73*hourly1!D7938/hourly1!$D$8763+유형화!$F$74*hourly1!E7938/hourly1!$E$8763</f>
        <v>348.34224777725507</v>
      </c>
      <c r="C7937" s="442">
        <f>hourly1!$F7938*유형화!$G$71/hourly1!$F$8763+유형화!$G$72*hourly1!$G7938/hourly1!$F$8763+유형화!$G$74*hourly1!I7938/hourly1!$I$8763</f>
        <v>5.7780557523038363</v>
      </c>
      <c r="D7937" s="14">
        <v>169.953765</v>
      </c>
      <c r="E7937" s="14">
        <v>506.57418599999937</v>
      </c>
      <c r="F7937" s="1">
        <v>782179</v>
      </c>
      <c r="G7937" s="15">
        <f t="shared" si="246"/>
        <v>0.19447766053878224</v>
      </c>
      <c r="H7937" s="15">
        <f t="shared" si="247"/>
        <v>0.34917536828953044</v>
      </c>
    </row>
    <row r="7938" spans="1:8">
      <c r="A7938" s="1">
        <v>7937</v>
      </c>
      <c r="B7938" s="444">
        <f>유형화!$F$71*hourly1!B7939/hourly1!$B$8763+유형화!$F$72*hourly1!C7939/hourly1!$C$8763+유형화!$F$73*hourly1!D7939/hourly1!$D$8763+유형화!$F$74*hourly1!E7939/hourly1!$E$8763</f>
        <v>306.15547860729725</v>
      </c>
      <c r="C7938" s="442">
        <f>hourly1!$F7939*유형화!$G$71/hourly1!$F$8763+유형화!$G$72*hourly1!$G7939/hourly1!$F$8763+유형화!$G$74*hourly1!I7939/hourly1!$I$8763</f>
        <v>6.051480185991676</v>
      </c>
      <c r="D7938" s="14">
        <v>161.854544</v>
      </c>
      <c r="E7938" s="14">
        <v>135.73030399999979</v>
      </c>
      <c r="F7938" s="1">
        <v>763960</v>
      </c>
      <c r="G7938" s="15">
        <f t="shared" ref="G7938:G8001" si="248">D7938/$I$1</f>
        <v>0.18520974257140696</v>
      </c>
      <c r="H7938" s="15">
        <f t="shared" ref="H7938:H8001" si="249">G7938/(1-$H$1*(1-G7938))</f>
        <v>0.33560675579200577</v>
      </c>
    </row>
    <row r="7939" spans="1:8">
      <c r="A7939" s="1">
        <v>7938</v>
      </c>
      <c r="B7939" s="444">
        <f>유형화!$F$71*hourly1!B7940/hourly1!$B$8763+유형화!$F$72*hourly1!C7940/hourly1!$C$8763+유형화!$F$73*hourly1!D7940/hourly1!$D$8763+유형화!$F$74*hourly1!E7940/hourly1!$E$8763</f>
        <v>180.14711236532352</v>
      </c>
      <c r="C7939" s="442">
        <f>hourly1!$F7940*유형화!$G$71/hourly1!$F$8763+유형화!$G$72*hourly1!$G7940/hourly1!$F$8763+유형화!$G$74*hourly1!I7940/hourly1!$I$8763</f>
        <v>6.3821116932534308</v>
      </c>
      <c r="D7939" s="14">
        <v>190.46638899999999</v>
      </c>
      <c r="E7939" s="14">
        <v>8.7561889999999849</v>
      </c>
      <c r="F7939" s="1">
        <v>788775</v>
      </c>
      <c r="G7939" s="15">
        <f t="shared" si="248"/>
        <v>0.21795020395099601</v>
      </c>
      <c r="H7939" s="15">
        <f t="shared" si="249"/>
        <v>0.3824542525739299</v>
      </c>
    </row>
    <row r="7940" spans="1:8">
      <c r="A7940" s="1">
        <v>7939</v>
      </c>
      <c r="B7940" s="444">
        <f>유형화!$F$71*hourly1!B7941/hourly1!$B$8763+유형화!$F$72*hourly1!C7941/hourly1!$C$8763+유형화!$F$73*hourly1!D7941/hourly1!$D$8763+유형화!$F$74*hourly1!E7941/hourly1!$E$8763</f>
        <v>128.21495429797574</v>
      </c>
      <c r="C7940" s="442">
        <f>hourly1!$F7941*유형화!$G$71/hourly1!$F$8763+유형화!$G$72*hourly1!$G7941/hourly1!$F$8763+유형화!$G$74*hourly1!I7941/hourly1!$I$8763</f>
        <v>5.8202892870148188</v>
      </c>
      <c r="D7940" s="14">
        <v>225.90431899999999</v>
      </c>
      <c r="E7940" s="14">
        <v>16.798604000000001</v>
      </c>
      <c r="F7940" s="1">
        <v>754852</v>
      </c>
      <c r="G7940" s="15">
        <f t="shared" si="248"/>
        <v>0.2585017370149274</v>
      </c>
      <c r="H7940" s="15">
        <f t="shared" si="249"/>
        <v>0.43652859369907798</v>
      </c>
    </row>
    <row r="7941" spans="1:8">
      <c r="A7941" s="1">
        <v>7940</v>
      </c>
      <c r="B7941" s="444">
        <f>유형화!$F$71*hourly1!B7942/hourly1!$B$8763+유형화!$F$72*hourly1!C7942/hourly1!$C$8763+유형화!$F$73*hourly1!D7942/hourly1!$D$8763+유형화!$F$74*hourly1!E7942/hourly1!$E$8763</f>
        <v>136.97717727406561</v>
      </c>
      <c r="C7941" s="442">
        <f>hourly1!$F7942*유형화!$G$71/hourly1!$F$8763+유형화!$G$72*hourly1!$G7942/hourly1!$F$8763+유형화!$G$74*hourly1!I7942/hourly1!$I$8763</f>
        <v>5.7009060429482199</v>
      </c>
      <c r="D7941" s="14">
        <v>219.90144100000001</v>
      </c>
      <c r="E7941" s="14">
        <v>19.00487200000001</v>
      </c>
      <c r="F7941" s="1">
        <v>787625</v>
      </c>
      <c r="G7941" s="15">
        <f t="shared" si="248"/>
        <v>0.25163265900456544</v>
      </c>
      <c r="H7941" s="15">
        <f t="shared" si="249"/>
        <v>0.4276572576079824</v>
      </c>
    </row>
    <row r="7942" spans="1:8">
      <c r="A7942" s="1">
        <v>7941</v>
      </c>
      <c r="B7942" s="444">
        <f>유형화!$F$71*hourly1!B7943/hourly1!$B$8763+유형화!$F$72*hourly1!C7943/hourly1!$C$8763+유형화!$F$73*hourly1!D7943/hourly1!$D$8763+유형화!$F$74*hourly1!E7943/hourly1!$E$8763</f>
        <v>71.122230603105024</v>
      </c>
      <c r="C7942" s="442">
        <f>hourly1!$F7943*유형화!$G$71/hourly1!$F$8763+유형화!$G$72*hourly1!$G7943/hourly1!$F$8763+유형화!$G$74*hourly1!I7943/hourly1!$I$8763</f>
        <v>6.5492960020317232</v>
      </c>
      <c r="D7942" s="14">
        <v>211.50099700000001</v>
      </c>
      <c r="E7942" s="14">
        <v>17.74329199999999</v>
      </c>
      <c r="F7942" s="1">
        <v>810043</v>
      </c>
      <c r="G7942" s="15">
        <f t="shared" si="248"/>
        <v>0.24202005232528978</v>
      </c>
      <c r="H7942" s="15">
        <f t="shared" si="249"/>
        <v>0.41504969102042721</v>
      </c>
    </row>
    <row r="7943" spans="1:8">
      <c r="A7943" s="1">
        <v>7942</v>
      </c>
      <c r="B7943" s="444">
        <f>유형화!$F$71*hourly1!B7944/hourly1!$B$8763+유형화!$F$72*hourly1!C7944/hourly1!$C$8763+유형화!$F$73*hourly1!D7944/hourly1!$D$8763+유형화!$F$74*hourly1!E7944/hourly1!$E$8763</f>
        <v>69.83941265345338</v>
      </c>
      <c r="C7943" s="442">
        <f>hourly1!$F7944*유형화!$G$71/hourly1!$F$8763+유형화!$G$72*hourly1!$G7944/hourly1!$F$8763+유형화!$G$74*hourly1!I7944/hourly1!$I$8763</f>
        <v>0.49269599468470604</v>
      </c>
      <c r="D7943" s="14">
        <v>202.19219100000009</v>
      </c>
      <c r="E7943" s="14">
        <v>11.609776</v>
      </c>
      <c r="F7943" s="1">
        <v>858604</v>
      </c>
      <c r="G7943" s="15">
        <f t="shared" si="248"/>
        <v>0.23136800932236271</v>
      </c>
      <c r="H7943" s="15">
        <f t="shared" si="249"/>
        <v>0.40080908674835225</v>
      </c>
    </row>
    <row r="7944" spans="1:8">
      <c r="A7944" s="1">
        <v>7943</v>
      </c>
      <c r="B7944" s="444">
        <f>유형화!$F$71*hourly1!B7945/hourly1!$B$8763+유형화!$F$72*hourly1!C7945/hourly1!$C$8763+유형화!$F$73*hourly1!D7945/hourly1!$D$8763+유형화!$F$74*hourly1!E7945/hourly1!$E$8763</f>
        <v>68.586052143799719</v>
      </c>
      <c r="C7944" s="442">
        <f>hourly1!$F7945*유형화!$G$71/hourly1!$F$8763+유형화!$G$72*hourly1!$G7945/hourly1!$F$8763+유형화!$G$74*hourly1!I7945/hourly1!$I$8763</f>
        <v>0.56619928764804572</v>
      </c>
      <c r="D7944" s="14">
        <v>214.675375</v>
      </c>
      <c r="E7944" s="14">
        <v>10.613239999999999</v>
      </c>
      <c r="F7944" s="1">
        <v>912355</v>
      </c>
      <c r="G7944" s="15">
        <f t="shared" si="248"/>
        <v>0.24565248498781878</v>
      </c>
      <c r="H7944" s="15">
        <f t="shared" si="249"/>
        <v>0.41984064667335103</v>
      </c>
    </row>
    <row r="7945" spans="1:8">
      <c r="A7945" s="1">
        <v>7944</v>
      </c>
      <c r="B7945" s="444">
        <f>유형화!$F$71*hourly1!B7946/hourly1!$B$8763+유형화!$F$72*hourly1!C7946/hourly1!$C$8763+유형화!$F$73*hourly1!D7946/hourly1!$D$8763+유형화!$F$74*hourly1!E7946/hourly1!$E$8763</f>
        <v>67.160519419433001</v>
      </c>
      <c r="C7945" s="442">
        <f>hourly1!$F7946*유형화!$G$71/hourly1!$F$8763+유형화!$G$72*hourly1!$G7946/hourly1!$F$8763+유형화!$G$74*hourly1!I7946/hourly1!$I$8763</f>
        <v>1.1704895008077034</v>
      </c>
      <c r="D7945" s="14">
        <v>238.54560799999999</v>
      </c>
      <c r="E7945" s="14">
        <v>7.2110800000000008</v>
      </c>
      <c r="F7945" s="1">
        <v>959416</v>
      </c>
      <c r="G7945" s="15">
        <f t="shared" si="248"/>
        <v>0.27296713182930321</v>
      </c>
      <c r="H7945" s="15">
        <f t="shared" si="249"/>
        <v>0.45484521251495502</v>
      </c>
    </row>
    <row r="7946" spans="1:8">
      <c r="A7946" s="1">
        <v>7945</v>
      </c>
      <c r="B7946" s="444">
        <f>유형화!$F$71*hourly1!B7947/hourly1!$B$8763+유형화!$F$72*hourly1!C7947/hourly1!$C$8763+유형화!$F$73*hourly1!D7947/hourly1!$D$8763+유형화!$F$74*hourly1!E7947/hourly1!$E$8763</f>
        <v>67.409481135904315</v>
      </c>
      <c r="C7946" s="442">
        <f>hourly1!$F7947*유형화!$G$71/hourly1!$F$8763+유형화!$G$72*hourly1!$G7947/hourly1!$F$8763+유형화!$G$74*hourly1!I7947/hourly1!$I$8763</f>
        <v>1.5483705756271904</v>
      </c>
      <c r="D7946" s="14">
        <v>256.06759599999998</v>
      </c>
      <c r="E7946" s="14">
        <v>2.3500800000000002</v>
      </c>
      <c r="F7946" s="1">
        <v>890314</v>
      </c>
      <c r="G7946" s="15">
        <f t="shared" si="248"/>
        <v>0.29301749808172844</v>
      </c>
      <c r="H7946" s="15">
        <f t="shared" si="249"/>
        <v>0.47944511810243801</v>
      </c>
    </row>
    <row r="7947" spans="1:8">
      <c r="A7947" s="1">
        <v>7946</v>
      </c>
      <c r="B7947" s="444">
        <f>유형화!$F$71*hourly1!B7948/hourly1!$B$8763+유형화!$F$72*hourly1!C7948/hourly1!$C$8763+유형화!$F$73*hourly1!D7948/hourly1!$D$8763+유형화!$F$74*hourly1!E7948/hourly1!$E$8763</f>
        <v>67.400831822678484</v>
      </c>
      <c r="C7947" s="442">
        <f>hourly1!$F7948*유형화!$G$71/hourly1!$F$8763+유형화!$G$72*hourly1!$G7948/hourly1!$F$8763+유형화!$G$74*hourly1!I7948/hourly1!$I$8763</f>
        <v>1.9186888545901701</v>
      </c>
      <c r="D7947" s="14">
        <v>257.31027899999992</v>
      </c>
      <c r="E7947" s="14">
        <v>0.82140000000000013</v>
      </c>
      <c r="F7947" s="1">
        <v>765817</v>
      </c>
      <c r="G7947" s="15">
        <f t="shared" si="248"/>
        <v>0.29443949707440337</v>
      </c>
      <c r="H7947" s="15">
        <f t="shared" si="249"/>
        <v>0.48115610656982277</v>
      </c>
    </row>
    <row r="7948" spans="1:8">
      <c r="A7948" s="1">
        <v>7947</v>
      </c>
      <c r="B7948" s="444">
        <f>유형화!$F$71*hourly1!B7949/hourly1!$B$8763+유형화!$F$72*hourly1!C7949/hourly1!$C$8763+유형화!$F$73*hourly1!D7949/hourly1!$D$8763+유형화!$F$74*hourly1!E7949/hourly1!$E$8763</f>
        <v>67.595286274150496</v>
      </c>
      <c r="C7948" s="442">
        <f>hourly1!$F7949*유형화!$G$71/hourly1!$F$8763+유형화!$G$72*hourly1!$G7949/hourly1!$F$8763+유형화!$G$74*hourly1!I7949/hourly1!$I$8763</f>
        <v>2.2591692470486433</v>
      </c>
      <c r="D7948" s="14">
        <v>269.07631600000002</v>
      </c>
      <c r="E7948" s="14">
        <v>0</v>
      </c>
      <c r="F7948" s="1">
        <v>627712</v>
      </c>
      <c r="G7948" s="15">
        <f t="shared" si="248"/>
        <v>0.30790334325382024</v>
      </c>
      <c r="H7948" s="15">
        <f t="shared" si="249"/>
        <v>0.49714202764893484</v>
      </c>
    </row>
    <row r="7949" spans="1:8">
      <c r="A7949" s="1">
        <v>7948</v>
      </c>
      <c r="B7949" s="444">
        <f>유형화!$F$71*hourly1!B7950/hourly1!$B$8763+유형화!$F$72*hourly1!C7950/hourly1!$C$8763+유형화!$F$73*hourly1!D7950/hourly1!$D$8763+유형화!$F$74*hourly1!E7950/hourly1!$E$8763</f>
        <v>67.690414292089372</v>
      </c>
      <c r="C7949" s="442">
        <f>hourly1!$F7950*유형화!$G$71/hourly1!$F$8763+유형화!$G$72*hourly1!$G7950/hourly1!$F$8763+유형화!$G$74*hourly1!I7950/hourly1!$I$8763</f>
        <v>2.5379509768930464</v>
      </c>
      <c r="D7949" s="14">
        <v>268.54544900000002</v>
      </c>
      <c r="E7949" s="14">
        <v>0</v>
      </c>
      <c r="F7949" s="1">
        <v>520903</v>
      </c>
      <c r="G7949" s="15">
        <f t="shared" si="248"/>
        <v>0.3072958734974589</v>
      </c>
      <c r="H7949" s="15">
        <f t="shared" si="249"/>
        <v>0.49642900443609683</v>
      </c>
    </row>
    <row r="7950" spans="1:8">
      <c r="A7950" s="1">
        <v>7949</v>
      </c>
      <c r="B7950" s="444">
        <f>유형화!$F$71*hourly1!B7951/hourly1!$B$8763+유형화!$F$72*hourly1!C7951/hourly1!$C$8763+유형화!$F$73*hourly1!D7951/hourly1!$D$8763+유형화!$F$74*hourly1!E7951/hourly1!$E$8763</f>
        <v>67.854588933498519</v>
      </c>
      <c r="C7950" s="442">
        <f>hourly1!$F7951*유형화!$G$71/hourly1!$F$8763+유형화!$G$72*hourly1!$G7951/hourly1!$F$8763+유형화!$G$74*hourly1!I7951/hourly1!$I$8763</f>
        <v>2.8327987282160998</v>
      </c>
      <c r="D7950" s="14">
        <v>301.48994900000002</v>
      </c>
      <c r="E7950" s="14">
        <v>0</v>
      </c>
      <c r="F7950" s="1">
        <v>554551</v>
      </c>
      <c r="G7950" s="15">
        <f t="shared" si="248"/>
        <v>0.34499418096137369</v>
      </c>
      <c r="H7950" s="15">
        <f t="shared" si="249"/>
        <v>0.53926675555938719</v>
      </c>
    </row>
    <row r="7951" spans="1:8">
      <c r="A7951" s="1">
        <v>7950</v>
      </c>
      <c r="B7951" s="444">
        <f>유형화!$F$71*hourly1!B7952/hourly1!$B$8763+유형화!$F$72*hourly1!C7952/hourly1!$C$8763+유형화!$F$73*hourly1!D7952/hourly1!$D$8763+유형화!$F$74*hourly1!E7952/hourly1!$E$8763</f>
        <v>69.747689536133819</v>
      </c>
      <c r="C7951" s="442">
        <f>hourly1!$F7952*유형화!$G$71/hourly1!$F$8763+유형화!$G$72*hourly1!$G7952/hourly1!$F$8763+유형화!$G$74*hourly1!I7952/hourly1!$I$8763</f>
        <v>3.1158056694120839</v>
      </c>
      <c r="D7951" s="14">
        <v>354.21335499999998</v>
      </c>
      <c r="E7951" s="14">
        <v>0</v>
      </c>
      <c r="F7951" s="1">
        <v>910270</v>
      </c>
      <c r="G7951" s="15">
        <f t="shared" si="248"/>
        <v>0.40532544019835726</v>
      </c>
      <c r="H7951" s="15">
        <f t="shared" si="249"/>
        <v>0.60233017889151252</v>
      </c>
    </row>
    <row r="7952" spans="1:8">
      <c r="A7952" s="1">
        <v>7951</v>
      </c>
      <c r="B7952" s="444">
        <f>유형화!$F$71*hourly1!B7953/hourly1!$B$8763+유형화!$F$72*hourly1!C7953/hourly1!$C$8763+유형화!$F$73*hourly1!D7953/hourly1!$D$8763+유형화!$F$74*hourly1!E7953/hourly1!$E$8763</f>
        <v>81.373610236776472</v>
      </c>
      <c r="C7952" s="442">
        <f>hourly1!$F7953*유형화!$G$71/hourly1!$F$8763+유형화!$G$72*hourly1!$G7953/hourly1!$F$8763+유형화!$G$74*hourly1!I7953/hourly1!$I$8763</f>
        <v>9.4859259417984081</v>
      </c>
      <c r="D7952" s="14">
        <v>360.24569500000001</v>
      </c>
      <c r="E7952" s="14">
        <v>7.5367000000000003E-2</v>
      </c>
      <c r="F7952" s="1">
        <v>1068253</v>
      </c>
      <c r="G7952" s="15">
        <f t="shared" si="248"/>
        <v>0.41222823150030058</v>
      </c>
      <c r="H7952" s="15">
        <f t="shared" si="249"/>
        <v>0.60915129525212319</v>
      </c>
    </row>
    <row r="7953" spans="1:8">
      <c r="A7953" s="1">
        <v>7952</v>
      </c>
      <c r="B7953" s="444">
        <f>유형화!$F$71*hourly1!B7954/hourly1!$B$8763+유형화!$F$72*hourly1!C7954/hourly1!$C$8763+유형화!$F$73*hourly1!D7954/hourly1!$D$8763+유형화!$F$74*hourly1!E7954/hourly1!$E$8763</f>
        <v>190.12438732908009</v>
      </c>
      <c r="C7953" s="442">
        <f>hourly1!$F7954*유형화!$G$71/hourly1!$F$8763+유형화!$G$72*hourly1!$G7954/hourly1!$F$8763+유형화!$G$74*hourly1!I7954/hourly1!$I$8763</f>
        <v>9.6008450576021556</v>
      </c>
      <c r="D7953" s="14">
        <v>352.34138300000012</v>
      </c>
      <c r="E7953" s="14">
        <v>10.36367499999999</v>
      </c>
      <c r="F7953" s="1">
        <v>1086553</v>
      </c>
      <c r="G7953" s="15">
        <f t="shared" si="248"/>
        <v>0.40318334740533157</v>
      </c>
      <c r="H7953" s="15">
        <f t="shared" si="249"/>
        <v>0.60019775600334202</v>
      </c>
    </row>
    <row r="7954" spans="1:8">
      <c r="A7954" s="1">
        <v>7953</v>
      </c>
      <c r="B7954" s="444">
        <f>유형화!$F$71*hourly1!B7955/hourly1!$B$8763+유형화!$F$72*hourly1!C7955/hourly1!$C$8763+유형화!$F$73*hourly1!D7955/hourly1!$D$8763+유형화!$F$74*hourly1!E7955/hourly1!$E$8763</f>
        <v>295.00982498080663</v>
      </c>
      <c r="C7954" s="442">
        <f>hourly1!$F7955*유형화!$G$71/hourly1!$F$8763+유형화!$G$72*hourly1!$G7955/hourly1!$F$8763+유형화!$G$74*hourly1!I7955/hourly1!$I$8763</f>
        <v>8.9525402705331913</v>
      </c>
      <c r="D7954" s="14">
        <v>332.30147699999998</v>
      </c>
      <c r="E7954" s="14">
        <v>133.10704299999989</v>
      </c>
      <c r="F7954" s="1">
        <v>949237</v>
      </c>
      <c r="G7954" s="15">
        <f t="shared" si="248"/>
        <v>0.38025173399684292</v>
      </c>
      <c r="H7954" s="15">
        <f t="shared" si="249"/>
        <v>0.57689205031711321</v>
      </c>
    </row>
    <row r="7955" spans="1:8">
      <c r="A7955" s="1">
        <v>7954</v>
      </c>
      <c r="B7955" s="444">
        <f>유형화!$F$71*hourly1!B7956/hourly1!$B$8763+유형화!$F$72*hourly1!C7956/hourly1!$C$8763+유형화!$F$73*hourly1!D7956/hourly1!$D$8763+유형화!$F$74*hourly1!E7956/hourly1!$E$8763</f>
        <v>360.09162040477452</v>
      </c>
      <c r="C7955" s="442">
        <f>hourly1!$F7956*유형화!$G$71/hourly1!$F$8763+유형화!$G$72*hourly1!$G7956/hourly1!$F$8763+유형화!$G$74*hourly1!I7956/hourly1!$I$8763</f>
        <v>7.9570096810758733</v>
      </c>
      <c r="D7955" s="14">
        <v>361.57454599999988</v>
      </c>
      <c r="E7955" s="14">
        <v>318.76506000000018</v>
      </c>
      <c r="F7955" s="1">
        <v>933164</v>
      </c>
      <c r="G7955" s="15">
        <f t="shared" si="248"/>
        <v>0.4137488323159671</v>
      </c>
      <c r="H7955" s="15">
        <f t="shared" si="249"/>
        <v>0.61064362990471899</v>
      </c>
    </row>
    <row r="7956" spans="1:8">
      <c r="A7956" s="1">
        <v>7955</v>
      </c>
      <c r="B7956" s="444">
        <f>유형화!$F$71*hourly1!B7957/hourly1!$B$8763+유형화!$F$72*hourly1!C7957/hourly1!$C$8763+유형화!$F$73*hourly1!D7957/hourly1!$D$8763+유형화!$F$74*hourly1!E7957/hourly1!$E$8763</f>
        <v>422.82975317938281</v>
      </c>
      <c r="C7956" s="442">
        <f>hourly1!$F7957*유형화!$G$71/hourly1!$F$8763+유형화!$G$72*hourly1!$G7957/hourly1!$F$8763+유형화!$G$74*hourly1!I7957/hourly1!$I$8763</f>
        <v>6.8849843666192641</v>
      </c>
      <c r="D7956" s="14">
        <v>408.08330100000001</v>
      </c>
      <c r="E7956" s="14">
        <v>447.50289499999928</v>
      </c>
      <c r="F7956" s="1">
        <v>839896</v>
      </c>
      <c r="G7956" s="15">
        <f t="shared" si="248"/>
        <v>0.46696868223792332</v>
      </c>
      <c r="H7956" s="15">
        <f t="shared" si="249"/>
        <v>0.660649447226619</v>
      </c>
    </row>
    <row r="7957" spans="1:8">
      <c r="A7957" s="1">
        <v>7956</v>
      </c>
      <c r="B7957" s="444">
        <f>유형화!$F$71*hourly1!B7958/hourly1!$B$8763+유형화!$F$72*hourly1!C7958/hourly1!$C$8763+유형화!$F$73*hourly1!D7958/hourly1!$D$8763+유형화!$F$74*hourly1!E7958/hourly1!$E$8763</f>
        <v>354.51865316686332</v>
      </c>
      <c r="C7957" s="442">
        <f>hourly1!$F7958*유형화!$G$71/hourly1!$F$8763+유형화!$G$72*hourly1!$G7958/hourly1!$F$8763+유형화!$G$74*hourly1!I7958/hourly1!$I$8763</f>
        <v>5.8127066900636883</v>
      </c>
      <c r="D7957" s="14">
        <v>372.59979199999998</v>
      </c>
      <c r="E7957" s="14">
        <v>553.83373799999958</v>
      </c>
      <c r="F7957" s="1">
        <v>860366</v>
      </c>
      <c r="G7957" s="15">
        <f t="shared" si="248"/>
        <v>0.42636499324034904</v>
      </c>
      <c r="H7957" s="15">
        <f t="shared" si="249"/>
        <v>0.62288462876938344</v>
      </c>
    </row>
    <row r="7958" spans="1:8">
      <c r="A7958" s="1">
        <v>7957</v>
      </c>
      <c r="B7958" s="444">
        <f>유형화!$F$71*hourly1!B7959/hourly1!$B$8763+유형화!$F$72*hourly1!C7959/hourly1!$C$8763+유형화!$F$73*hourly1!D7959/hourly1!$D$8763+유형화!$F$74*hourly1!E7959/hourly1!$E$8763</f>
        <v>210.79194146317815</v>
      </c>
      <c r="C7958" s="442">
        <f>hourly1!$F7959*유형화!$G$71/hourly1!$F$8763+유형화!$G$72*hourly1!$G7959/hourly1!$F$8763+유형화!$G$74*hourly1!I7959/hourly1!$I$8763</f>
        <v>4.4396516084620732</v>
      </c>
      <c r="D7958" s="14">
        <v>316.43272899999988</v>
      </c>
      <c r="E7958" s="14">
        <v>616.23878399999921</v>
      </c>
      <c r="F7958" s="1">
        <v>824628</v>
      </c>
      <c r="G7958" s="15">
        <f t="shared" si="248"/>
        <v>0.36209316606679737</v>
      </c>
      <c r="H7958" s="15">
        <f t="shared" si="249"/>
        <v>0.55779476801303118</v>
      </c>
    </row>
    <row r="7959" spans="1:8">
      <c r="A7959" s="1">
        <v>7958</v>
      </c>
      <c r="B7959" s="444">
        <f>유형화!$F$71*hourly1!B7960/hourly1!$B$8763+유형화!$F$72*hourly1!C7960/hourly1!$C$8763+유형화!$F$73*hourly1!D7960/hourly1!$D$8763+유형화!$F$74*hourly1!E7960/hourly1!$E$8763</f>
        <v>281.98073581292107</v>
      </c>
      <c r="C7959" s="442">
        <f>hourly1!$F7960*유형화!$G$71/hourly1!$F$8763+유형화!$G$72*hourly1!$G7960/hourly1!$F$8763+유형화!$G$74*hourly1!I7960/hourly1!$I$8763</f>
        <v>4.5808550069162344</v>
      </c>
      <c r="D7959" s="14">
        <v>288.58346100000011</v>
      </c>
      <c r="E7959" s="14">
        <v>608.36852200000067</v>
      </c>
      <c r="F7959" s="1">
        <v>823555</v>
      </c>
      <c r="G7959" s="15">
        <f t="shared" si="248"/>
        <v>0.3302253196065702</v>
      </c>
      <c r="H7959" s="15">
        <f t="shared" si="249"/>
        <v>0.52281952302057222</v>
      </c>
    </row>
    <row r="7960" spans="1:8">
      <c r="A7960" s="1">
        <v>7959</v>
      </c>
      <c r="B7960" s="444">
        <f>유형화!$F$71*hourly1!B7961/hourly1!$B$8763+유형화!$F$72*hourly1!C7961/hourly1!$C$8763+유형화!$F$73*hourly1!D7961/hourly1!$D$8763+유형화!$F$74*hourly1!E7961/hourly1!$E$8763</f>
        <v>408.07296937396239</v>
      </c>
      <c r="C7960" s="442">
        <f>hourly1!$F7961*유형화!$G$71/hourly1!$F$8763+유형화!$G$72*hourly1!$G7961/hourly1!$F$8763+유형화!$G$74*hourly1!I7961/hourly1!$I$8763</f>
        <v>4.3406627584841502</v>
      </c>
      <c r="D7960" s="14">
        <v>247.98808199999999</v>
      </c>
      <c r="E7960" s="14">
        <v>510.33734599999963</v>
      </c>
      <c r="F7960" s="1">
        <v>843959</v>
      </c>
      <c r="G7960" s="15">
        <f t="shared" si="248"/>
        <v>0.28377213078427355</v>
      </c>
      <c r="H7960" s="15">
        <f t="shared" si="249"/>
        <v>0.46821314918175005</v>
      </c>
    </row>
    <row r="7961" spans="1:8">
      <c r="A7961" s="1">
        <v>7960</v>
      </c>
      <c r="B7961" s="444">
        <f>유형화!$F$71*hourly1!B7962/hourly1!$B$8763+유형화!$F$72*hourly1!C7962/hourly1!$C$8763+유형화!$F$73*hourly1!D7962/hourly1!$D$8763+유형화!$F$74*hourly1!E7962/hourly1!$E$8763</f>
        <v>343.28949428540943</v>
      </c>
      <c r="C7961" s="442">
        <f>hourly1!$F7962*유형화!$G$71/hourly1!$F$8763+유형화!$G$72*hourly1!$G7962/hourly1!$F$8763+유형화!$G$74*hourly1!I7962/hourly1!$I$8763</f>
        <v>4.2767568849644038</v>
      </c>
      <c r="D7961" s="14">
        <v>261.18829899999997</v>
      </c>
      <c r="E7961" s="14">
        <v>305.38260900000017</v>
      </c>
      <c r="F7961" s="1">
        <v>837424</v>
      </c>
      <c r="G7961" s="15">
        <f t="shared" si="248"/>
        <v>0.29887710548585933</v>
      </c>
      <c r="H7961" s="15">
        <f t="shared" si="249"/>
        <v>0.48646755113059986</v>
      </c>
    </row>
    <row r="7962" spans="1:8">
      <c r="A7962" s="1">
        <v>7961</v>
      </c>
      <c r="B7962" s="444">
        <f>유형화!$F$71*hourly1!B7963/hourly1!$B$8763+유형화!$F$72*hourly1!C7963/hourly1!$C$8763+유형화!$F$73*hourly1!D7963/hourly1!$D$8763+유형화!$F$74*hourly1!E7963/hourly1!$E$8763</f>
        <v>301.6114980622321</v>
      </c>
      <c r="C7962" s="442">
        <f>hourly1!$F7963*유형화!$G$71/hourly1!$F$8763+유형화!$G$72*hourly1!$G7963/hourly1!$F$8763+유형화!$G$74*hourly1!I7963/hourly1!$I$8763</f>
        <v>4.7002004414852632</v>
      </c>
      <c r="D7962" s="14">
        <v>293.43646199999989</v>
      </c>
      <c r="E7962" s="14">
        <v>70.663899000000114</v>
      </c>
      <c r="F7962" s="1">
        <v>861690</v>
      </c>
      <c r="G7962" s="15">
        <f t="shared" si="248"/>
        <v>0.33577859629374646</v>
      </c>
      <c r="H7962" s="15">
        <f t="shared" si="249"/>
        <v>0.52905327692142445</v>
      </c>
    </row>
    <row r="7963" spans="1:8">
      <c r="A7963" s="1">
        <v>7962</v>
      </c>
      <c r="B7963" s="444">
        <f>유형화!$F$71*hourly1!B7964/hourly1!$B$8763+유형화!$F$72*hourly1!C7964/hourly1!$C$8763+유형화!$F$73*hourly1!D7964/hourly1!$D$8763+유형화!$F$74*hourly1!E7964/hourly1!$E$8763</f>
        <v>176.02708523000047</v>
      </c>
      <c r="C7963" s="442">
        <f>hourly1!$F7964*유형화!$G$71/hourly1!$F$8763+유형화!$G$72*hourly1!$G7964/hourly1!$F$8763+유형화!$G$74*hourly1!I7964/hourly1!$I$8763</f>
        <v>5.0837528594517591</v>
      </c>
      <c r="D7963" s="14">
        <v>319.73955100000001</v>
      </c>
      <c r="E7963" s="14">
        <v>7.5177919999999947</v>
      </c>
      <c r="F7963" s="1">
        <v>830894</v>
      </c>
      <c r="G7963" s="15">
        <f t="shared" si="248"/>
        <v>0.36587715406128635</v>
      </c>
      <c r="H7963" s="15">
        <f t="shared" si="249"/>
        <v>0.56182268349532605</v>
      </c>
    </row>
    <row r="7964" spans="1:8">
      <c r="A7964" s="1">
        <v>7963</v>
      </c>
      <c r="B7964" s="444">
        <f>유형화!$F$71*hourly1!B7965/hourly1!$B$8763+유형화!$F$72*hourly1!C7965/hourly1!$C$8763+유형화!$F$73*hourly1!D7965/hourly1!$D$8763+유형화!$F$74*hourly1!E7965/hourly1!$E$8763</f>
        <v>125.73789631118262</v>
      </c>
      <c r="C7964" s="442">
        <f>hourly1!$F7965*유형화!$G$71/hourly1!$F$8763+유형화!$G$72*hourly1!$G7965/hourly1!$F$8763+유형화!$G$74*hourly1!I7965/hourly1!$I$8763</f>
        <v>4.553321299640861</v>
      </c>
      <c r="D7964" s="14">
        <v>359.35768399999989</v>
      </c>
      <c r="E7964" s="14">
        <v>15.675064000000001</v>
      </c>
      <c r="F7964" s="1">
        <v>853729</v>
      </c>
      <c r="G7964" s="15">
        <f t="shared" si="248"/>
        <v>0.41121208277412952</v>
      </c>
      <c r="H7964" s="15">
        <f t="shared" si="249"/>
        <v>0.60815197776338226</v>
      </c>
    </row>
    <row r="7965" spans="1:8">
      <c r="A7965" s="1">
        <v>7964</v>
      </c>
      <c r="B7965" s="444">
        <f>유형화!$F$71*hourly1!B7966/hourly1!$B$8763+유형화!$F$72*hourly1!C7966/hourly1!$C$8763+유형화!$F$73*hourly1!D7966/hourly1!$D$8763+유형화!$F$74*hourly1!E7966/hourly1!$E$8763</f>
        <v>134.26463289782851</v>
      </c>
      <c r="C7965" s="442">
        <f>hourly1!$F7966*유형화!$G$71/hourly1!$F$8763+유형화!$G$72*hourly1!$G7966/hourly1!$F$8763+유형화!$G$74*hourly1!I7966/hourly1!$I$8763</f>
        <v>4.4049819289254186</v>
      </c>
      <c r="D7965" s="14">
        <v>386.29385000000008</v>
      </c>
      <c r="E7965" s="14">
        <v>13.771056</v>
      </c>
      <c r="F7965" s="1">
        <v>884807</v>
      </c>
      <c r="G7965" s="15">
        <f t="shared" si="248"/>
        <v>0.44203506894077504</v>
      </c>
      <c r="H7965" s="15">
        <f t="shared" si="249"/>
        <v>0.63774746518587178</v>
      </c>
    </row>
    <row r="7966" spans="1:8">
      <c r="A7966" s="1">
        <v>7965</v>
      </c>
      <c r="B7966" s="444">
        <f>유형화!$F$71*hourly1!B7967/hourly1!$B$8763+유형화!$F$72*hourly1!C7967/hourly1!$C$8763+유형화!$F$73*hourly1!D7967/hourly1!$D$8763+유형화!$F$74*hourly1!E7967/hourly1!$E$8763</f>
        <v>69.119196820966721</v>
      </c>
      <c r="C7966" s="442">
        <f>hourly1!$F7967*유형화!$G$71/hourly1!$F$8763+유형화!$G$72*hourly1!$G7967/hourly1!$F$8763+유형화!$G$74*hourly1!I7967/hourly1!$I$8763</f>
        <v>5.2498040241072585</v>
      </c>
      <c r="D7966" s="14">
        <v>385.42518200000012</v>
      </c>
      <c r="E7966" s="14">
        <v>8.5108799999999984</v>
      </c>
      <c r="F7966" s="1">
        <v>863147</v>
      </c>
      <c r="G7966" s="15">
        <f t="shared" si="248"/>
        <v>0.44104105436025137</v>
      </c>
      <c r="H7966" s="15">
        <f t="shared" si="249"/>
        <v>0.63681564526438306</v>
      </c>
    </row>
    <row r="7967" spans="1:8">
      <c r="A7967" s="1">
        <v>7966</v>
      </c>
      <c r="B7967" s="444">
        <f>유형화!$F$71*hourly1!B7968/hourly1!$B$8763+유형화!$F$72*hourly1!C7968/hourly1!$C$8763+유형화!$F$73*hourly1!D7968/hourly1!$D$8763+유형화!$F$74*hourly1!E7968/hourly1!$E$8763</f>
        <v>67.72809293233874</v>
      </c>
      <c r="C7967" s="442">
        <f>hourly1!$F7968*유형화!$G$71/hourly1!$F$8763+유형화!$G$72*hourly1!$G7968/hourly1!$F$8763+유형화!$G$74*hourly1!I7968/hourly1!$I$8763</f>
        <v>0.46105946800888375</v>
      </c>
      <c r="D7967" s="14">
        <v>344.15831900000001</v>
      </c>
      <c r="E7967" s="14">
        <v>2.963152</v>
      </c>
      <c r="F7967" s="1">
        <v>912163</v>
      </c>
      <c r="G7967" s="15">
        <f t="shared" si="248"/>
        <v>0.39381948810654432</v>
      </c>
      <c r="H7967" s="15">
        <f t="shared" si="249"/>
        <v>0.59078767424251333</v>
      </c>
    </row>
    <row r="7968" spans="1:8">
      <c r="A7968" s="1">
        <v>7967</v>
      </c>
      <c r="B7968" s="444">
        <f>유형화!$F$71*hourly1!B7969/hourly1!$B$8763+유형화!$F$72*hourly1!C7969/hourly1!$C$8763+유형화!$F$73*hourly1!D7969/hourly1!$D$8763+유형화!$F$74*hourly1!E7969/hourly1!$E$8763</f>
        <v>66.381887563741941</v>
      </c>
      <c r="C7968" s="442">
        <f>hourly1!$F7969*유형화!$G$71/hourly1!$F$8763+유형화!$G$72*hourly1!$G7969/hourly1!$F$8763+유형화!$G$74*hourly1!I7969/hourly1!$I$8763</f>
        <v>0.35482724723998049</v>
      </c>
      <c r="D7968" s="14">
        <v>354.86528199999998</v>
      </c>
      <c r="E7968" s="14">
        <v>6.8878000000000013</v>
      </c>
      <c r="F7968" s="1">
        <v>1006636</v>
      </c>
      <c r="G7968" s="15">
        <f t="shared" si="248"/>
        <v>0.40607143860446532</v>
      </c>
      <c r="H7968" s="15">
        <f t="shared" si="249"/>
        <v>0.60307105777416747</v>
      </c>
    </row>
    <row r="7969" spans="1:8">
      <c r="A7969" s="1">
        <v>7968</v>
      </c>
      <c r="B7969" s="444">
        <f>유형화!$F$71*hourly1!B7970/hourly1!$B$8763+유형화!$F$72*hourly1!C7970/hourly1!$C$8763+유형화!$F$73*hourly1!D7970/hourly1!$D$8763+유형화!$F$74*hourly1!E7970/hourly1!$E$8763</f>
        <v>64.84401115336847</v>
      </c>
      <c r="C7969" s="442">
        <f>hourly1!$F7970*유형화!$G$71/hourly1!$F$8763+유형화!$G$72*hourly1!$G7970/hourly1!$F$8763+유형화!$G$74*hourly1!I7970/hourly1!$I$8763</f>
        <v>0.33256307571412719</v>
      </c>
      <c r="D7969" s="14">
        <v>362.35571800000002</v>
      </c>
      <c r="E7969" s="14">
        <v>5.35032</v>
      </c>
      <c r="F7969" s="1">
        <v>1000585</v>
      </c>
      <c r="G7969" s="15">
        <f t="shared" si="248"/>
        <v>0.41464272544648073</v>
      </c>
      <c r="H7969" s="15">
        <f t="shared" si="249"/>
        <v>0.6115191884721668</v>
      </c>
    </row>
    <row r="7970" spans="1:8">
      <c r="A7970" s="1">
        <v>7969</v>
      </c>
      <c r="B7970" s="444">
        <f>유형화!$F$71*hourly1!B7971/hourly1!$B$8763+유형화!$F$72*hourly1!C7971/hourly1!$C$8763+유형화!$F$73*hourly1!D7971/hourly1!$D$8763+유형화!$F$74*hourly1!E7971/hourly1!$E$8763</f>
        <v>65.26441538704124</v>
      </c>
      <c r="C7970" s="442">
        <f>hourly1!$F7971*유형화!$G$71/hourly1!$F$8763+유형화!$G$72*hourly1!$G7971/hourly1!$F$8763+유형화!$G$74*hourly1!I7971/hourly1!$I$8763</f>
        <v>0.35761056406741099</v>
      </c>
      <c r="D7970" s="14">
        <v>342.47185300000001</v>
      </c>
      <c r="E7970" s="14">
        <v>5.63232</v>
      </c>
      <c r="F7970" s="1">
        <v>965362</v>
      </c>
      <c r="G7970" s="15">
        <f t="shared" si="248"/>
        <v>0.3918896693569674</v>
      </c>
      <c r="H7970" s="15">
        <f t="shared" si="249"/>
        <v>0.58883022936715912</v>
      </c>
    </row>
    <row r="7971" spans="1:8">
      <c r="A7971" s="1">
        <v>7970</v>
      </c>
      <c r="B7971" s="444">
        <f>유형화!$F$71*hourly1!B7972/hourly1!$B$8763+유형화!$F$72*hourly1!C7972/hourly1!$C$8763+유형화!$F$73*hourly1!D7972/hourly1!$D$8763+유형화!$F$74*hourly1!E7972/hourly1!$E$8763</f>
        <v>65.351305276786775</v>
      </c>
      <c r="C7971" s="442">
        <f>hourly1!$F7972*유형화!$G$71/hourly1!$F$8763+유형화!$G$72*hourly1!$G7972/hourly1!$F$8763+유형화!$G$74*hourly1!I7972/hourly1!$I$8763</f>
        <v>0.6631040520453253</v>
      </c>
      <c r="D7971" s="14">
        <v>361.32572199999993</v>
      </c>
      <c r="E7971" s="14">
        <v>1.2456</v>
      </c>
      <c r="F7971" s="1">
        <v>778627</v>
      </c>
      <c r="G7971" s="15">
        <f t="shared" si="248"/>
        <v>0.41346410364634395</v>
      </c>
      <c r="H7971" s="15">
        <f t="shared" si="249"/>
        <v>0.61036447439762576</v>
      </c>
    </row>
    <row r="7972" spans="1:8">
      <c r="A7972" s="1">
        <v>7971</v>
      </c>
      <c r="B7972" s="444">
        <f>유형화!$F$71*hourly1!B7973/hourly1!$B$8763+유형화!$F$72*hourly1!C7973/hourly1!$C$8763+유형화!$F$73*hourly1!D7973/hourly1!$D$8763+유형화!$F$74*hourly1!E7973/hourly1!$E$8763</f>
        <v>65.873824067063353</v>
      </c>
      <c r="C7972" s="442">
        <f>hourly1!$F7973*유형화!$G$71/hourly1!$F$8763+유형화!$G$72*hourly1!$G7973/hourly1!$F$8763+유형화!$G$74*hourly1!I7973/hourly1!$I$8763</f>
        <v>1.2002031211833903</v>
      </c>
      <c r="D7972" s="14">
        <v>380.86358899999999</v>
      </c>
      <c r="E7972" s="14">
        <v>1.2959999999999999E-2</v>
      </c>
      <c r="F7972" s="1">
        <v>596274</v>
      </c>
      <c r="G7972" s="15">
        <f t="shared" si="248"/>
        <v>0.43582123510546694</v>
      </c>
      <c r="H7972" s="15">
        <f t="shared" si="249"/>
        <v>0.63189817885137844</v>
      </c>
    </row>
    <row r="7973" spans="1:8">
      <c r="A7973" s="1">
        <v>7972</v>
      </c>
      <c r="B7973" s="444">
        <f>유형화!$F$71*hourly1!B7974/hourly1!$B$8763+유형화!$F$72*hourly1!C7974/hourly1!$C$8763+유형화!$F$73*hourly1!D7974/hourly1!$D$8763+유형화!$F$74*hourly1!E7974/hourly1!$E$8763</f>
        <v>66.219313273338301</v>
      </c>
      <c r="C7973" s="442">
        <f>hourly1!$F7974*유형화!$G$71/hourly1!$F$8763+유형화!$G$72*hourly1!$G7974/hourly1!$F$8763+유형화!$G$74*hourly1!I7974/hourly1!$I$8763</f>
        <v>1.6339403948991311</v>
      </c>
      <c r="D7973" s="14">
        <v>374.81529399999999</v>
      </c>
      <c r="E7973" s="14">
        <v>0</v>
      </c>
      <c r="F7973" s="1">
        <v>498545</v>
      </c>
      <c r="G7973" s="15">
        <f t="shared" si="248"/>
        <v>0.42890018653764961</v>
      </c>
      <c r="H7973" s="15">
        <f t="shared" si="249"/>
        <v>0.62531454870360814</v>
      </c>
    </row>
    <row r="7974" spans="1:8">
      <c r="A7974" s="1">
        <v>7973</v>
      </c>
      <c r="B7974" s="444">
        <f>유형화!$F$71*hourly1!B7975/hourly1!$B$8763+유형화!$F$72*hourly1!C7975/hourly1!$C$8763+유형화!$F$73*hourly1!D7975/hourly1!$D$8763+유형화!$F$74*hourly1!E7975/hourly1!$E$8763</f>
        <v>66.47308657606618</v>
      </c>
      <c r="C7974" s="442">
        <f>hourly1!$F7975*유형화!$G$71/hourly1!$F$8763+유형화!$G$72*hourly1!$G7975/hourly1!$F$8763+유형화!$G$74*hourly1!I7975/hourly1!$I$8763</f>
        <v>1.9959470217932784</v>
      </c>
      <c r="D7974" s="14">
        <v>417.45226300000002</v>
      </c>
      <c r="E7974" s="14">
        <v>0</v>
      </c>
      <c r="F7974" s="1">
        <v>558707</v>
      </c>
      <c r="G7974" s="15">
        <f t="shared" si="248"/>
        <v>0.4776895615984762</v>
      </c>
      <c r="H7974" s="15">
        <f t="shared" si="249"/>
        <v>0.67022583350891318</v>
      </c>
    </row>
    <row r="7975" spans="1:8">
      <c r="A7975" s="1">
        <v>7974</v>
      </c>
      <c r="B7975" s="444">
        <f>유형화!$F$71*hourly1!B7976/hourly1!$B$8763+유형화!$F$72*hourly1!C7976/hourly1!$C$8763+유형화!$F$73*hourly1!D7976/hourly1!$D$8763+유형화!$F$74*hourly1!E7976/hourly1!$E$8763</f>
        <v>68.533680155459948</v>
      </c>
      <c r="C7975" s="442">
        <f>hourly1!$F7976*유형화!$G$71/hourly1!$F$8763+유형화!$G$72*hourly1!$G7976/hourly1!$F$8763+유형화!$G$74*hourly1!I7976/hourly1!$I$8763</f>
        <v>2.3844121483761436</v>
      </c>
      <c r="D7975" s="14">
        <v>506.46112900000008</v>
      </c>
      <c r="E7975" s="14">
        <v>0</v>
      </c>
      <c r="F7975" s="1">
        <v>880913</v>
      </c>
      <c r="G7975" s="15">
        <f t="shared" si="248"/>
        <v>0.57954218032033844</v>
      </c>
      <c r="H7975" s="15">
        <f t="shared" si="249"/>
        <v>0.75387777290586622</v>
      </c>
    </row>
    <row r="7976" spans="1:8">
      <c r="A7976" s="1">
        <v>7975</v>
      </c>
      <c r="B7976" s="444">
        <f>유형화!$F$71*hourly1!B7977/hourly1!$B$8763+유형화!$F$72*hourly1!C7977/hourly1!$C$8763+유형화!$F$73*hourly1!D7977/hourly1!$D$8763+유형화!$F$74*hourly1!E7977/hourly1!$E$8763</f>
        <v>80.250793761143527</v>
      </c>
      <c r="C7976" s="442">
        <f>hourly1!$F7977*유형화!$G$71/hourly1!$F$8763+유형화!$G$72*hourly1!$G7977/hourly1!$F$8763+유형화!$G$74*hourly1!I7977/hourly1!$I$8763</f>
        <v>8.8625061600264257</v>
      </c>
      <c r="D7976" s="14">
        <v>575.67647800000009</v>
      </c>
      <c r="E7976" s="14">
        <v>9.2122000000000009E-2</v>
      </c>
      <c r="F7976" s="1">
        <v>924008</v>
      </c>
      <c r="G7976" s="15">
        <f t="shared" si="248"/>
        <v>0.65874512793903539</v>
      </c>
      <c r="H7976" s="15">
        <f t="shared" si="249"/>
        <v>0.81095305193016853</v>
      </c>
    </row>
    <row r="7977" spans="1:8">
      <c r="A7977" s="1">
        <v>7976</v>
      </c>
      <c r="B7977" s="444">
        <f>유형화!$F$71*hourly1!B7978/hourly1!$B$8763+유형화!$F$72*hourly1!C7978/hourly1!$C$8763+유형화!$F$73*hourly1!D7978/hourly1!$D$8763+유형화!$F$74*hourly1!E7978/hourly1!$E$8763</f>
        <v>188.23128422604779</v>
      </c>
      <c r="C7977" s="442">
        <f>hourly1!$F7978*유형화!$G$71/hourly1!$F$8763+유형화!$G$72*hourly1!$G7978/hourly1!$F$8763+유형화!$G$74*hourly1!I7978/hourly1!$I$8763</f>
        <v>9.0390283553825643</v>
      </c>
      <c r="D7977" s="14">
        <v>599.75366999999994</v>
      </c>
      <c r="E7977" s="14">
        <v>9.3728169999999924</v>
      </c>
      <c r="F7977" s="1">
        <v>928056</v>
      </c>
      <c r="G7977" s="15">
        <f t="shared" si="248"/>
        <v>0.68629659743724314</v>
      </c>
      <c r="H7977" s="15">
        <f t="shared" si="249"/>
        <v>0.82939840305186019</v>
      </c>
    </row>
    <row r="7978" spans="1:8">
      <c r="A7978" s="1">
        <v>7977</v>
      </c>
      <c r="B7978" s="444">
        <f>유형화!$F$71*hourly1!B7979/hourly1!$B$8763+유형화!$F$72*hourly1!C7979/hourly1!$C$8763+유형화!$F$73*hourly1!D7979/hourly1!$D$8763+유형화!$F$74*hourly1!E7979/hourly1!$E$8763</f>
        <v>291.98883412007484</v>
      </c>
      <c r="C7978" s="442">
        <f>hourly1!$F7979*유형화!$G$71/hourly1!$F$8763+유형화!$G$72*hourly1!$G7979/hourly1!$F$8763+유형화!$G$74*hourly1!I7979/hourly1!$I$8763</f>
        <v>8.1481501363955182</v>
      </c>
      <c r="D7978" s="14">
        <v>545.55786499999977</v>
      </c>
      <c r="E7978" s="14">
        <v>148.967905</v>
      </c>
      <c r="F7978" s="1">
        <v>929902</v>
      </c>
      <c r="G7978" s="15">
        <f t="shared" si="248"/>
        <v>0.62428047577370671</v>
      </c>
      <c r="H7978" s="15">
        <f t="shared" si="249"/>
        <v>0.78688740444306238</v>
      </c>
    </row>
    <row r="7979" spans="1:8">
      <c r="A7979" s="1">
        <v>7978</v>
      </c>
      <c r="B7979" s="444">
        <f>유형화!$F$71*hourly1!B7980/hourly1!$B$8763+유형화!$F$72*hourly1!C7980/hourly1!$C$8763+유형화!$F$73*hourly1!D7980/hourly1!$D$8763+유형화!$F$74*hourly1!E7980/hourly1!$E$8763</f>
        <v>355.95709719361543</v>
      </c>
      <c r="C7979" s="442">
        <f>hourly1!$F7980*유형화!$G$71/hourly1!$F$8763+유형화!$G$72*hourly1!$G7980/hourly1!$F$8763+유형화!$G$74*hourly1!I7980/hourly1!$I$8763</f>
        <v>7.0064730455948716</v>
      </c>
      <c r="D7979" s="14">
        <v>526.21002900000008</v>
      </c>
      <c r="E7979" s="14">
        <v>458.55692700000048</v>
      </c>
      <c r="F7979" s="1">
        <v>856920</v>
      </c>
      <c r="G7979" s="15">
        <f t="shared" si="248"/>
        <v>0.60214079630401107</v>
      </c>
      <c r="H7979" s="15">
        <f t="shared" si="249"/>
        <v>0.77081181180925118</v>
      </c>
    </row>
    <row r="7980" spans="1:8">
      <c r="A7980" s="1">
        <v>7979</v>
      </c>
      <c r="B7980" s="444">
        <f>유형화!$F$71*hourly1!B7981/hourly1!$B$8763+유형화!$F$72*hourly1!C7981/hourly1!$C$8763+유형화!$F$73*hourly1!D7981/hourly1!$D$8763+유형화!$F$74*hourly1!E7981/hourly1!$E$8763</f>
        <v>419.01217427672185</v>
      </c>
      <c r="C7980" s="442">
        <f>hourly1!$F7981*유형화!$G$71/hourly1!$F$8763+유형화!$G$72*hourly1!$G7981/hourly1!$F$8763+유형화!$G$74*hourly1!I7981/hourly1!$I$8763</f>
        <v>6.028449801738466</v>
      </c>
      <c r="D7980" s="14">
        <v>472.22049700000008</v>
      </c>
      <c r="E7980" s="14">
        <v>770.12928399999953</v>
      </c>
      <c r="F7980" s="1">
        <v>859118</v>
      </c>
      <c r="G7980" s="15">
        <f t="shared" si="248"/>
        <v>0.54036071230914506</v>
      </c>
      <c r="H7980" s="15">
        <f t="shared" si="249"/>
        <v>0.72318238136071289</v>
      </c>
    </row>
    <row r="7981" spans="1:8">
      <c r="A7981" s="1">
        <v>7980</v>
      </c>
      <c r="B7981" s="444">
        <f>유형화!$F$71*hourly1!B7982/hourly1!$B$8763+유형화!$F$72*hourly1!C7982/hourly1!$C$8763+유형화!$F$73*hourly1!D7982/hourly1!$D$8763+유형화!$F$74*hourly1!E7982/hourly1!$E$8763</f>
        <v>351.58639170786427</v>
      </c>
      <c r="C7981" s="442">
        <f>hourly1!$F7982*유형화!$G$71/hourly1!$F$8763+유형화!$G$72*hourly1!$G7982/hourly1!$F$8763+유형화!$G$74*hourly1!I7982/hourly1!$I$8763</f>
        <v>5.2049387365029949</v>
      </c>
      <c r="D7981" s="14">
        <v>380.48509100000001</v>
      </c>
      <c r="E7981" s="14">
        <v>921.09823599999993</v>
      </c>
      <c r="F7981" s="1">
        <v>836656</v>
      </c>
      <c r="G7981" s="15">
        <f t="shared" si="248"/>
        <v>0.43538812080783074</v>
      </c>
      <c r="H7981" s="15">
        <f t="shared" si="249"/>
        <v>0.63148831228608726</v>
      </c>
    </row>
    <row r="7982" spans="1:8">
      <c r="A7982" s="1">
        <v>7981</v>
      </c>
      <c r="B7982" s="444">
        <f>유형화!$F$71*hourly1!B7983/hourly1!$B$8763+유형화!$F$72*hourly1!C7983/hourly1!$C$8763+유형화!$F$73*hourly1!D7983/hourly1!$D$8763+유형화!$F$74*hourly1!E7983/hourly1!$E$8763</f>
        <v>208.34877017269719</v>
      </c>
      <c r="C7982" s="442">
        <f>hourly1!$F7983*유형화!$G$71/hourly1!$F$8763+유형화!$G$72*hourly1!$G7983/hourly1!$F$8763+유형화!$G$74*hourly1!I7983/hourly1!$I$8763</f>
        <v>3.9179942966631165</v>
      </c>
      <c r="D7982" s="14">
        <v>307.28666900000002</v>
      </c>
      <c r="E7982" s="14">
        <v>822.31962999999894</v>
      </c>
      <c r="F7982" s="1">
        <v>848337</v>
      </c>
      <c r="G7982" s="15">
        <f t="shared" si="248"/>
        <v>0.35162735289727265</v>
      </c>
      <c r="H7982" s="15">
        <f t="shared" si="249"/>
        <v>0.54651859091126787</v>
      </c>
    </row>
    <row r="7983" spans="1:8">
      <c r="A7983" s="1">
        <v>7982</v>
      </c>
      <c r="B7983" s="444">
        <f>유형화!$F$71*hourly1!B7984/hourly1!$B$8763+유형화!$F$72*hourly1!C7984/hourly1!$C$8763+유형화!$F$73*hourly1!D7984/hourly1!$D$8763+유형화!$F$74*hourly1!E7984/hourly1!$E$8763</f>
        <v>280.08332248082093</v>
      </c>
      <c r="C7983" s="442">
        <f>hourly1!$F7984*유형화!$G$71/hourly1!$F$8763+유형화!$G$72*hourly1!$G7984/hourly1!$F$8763+유형화!$G$74*hourly1!I7984/hourly1!$I$8763</f>
        <v>4.3311636111397993</v>
      </c>
      <c r="D7983" s="14">
        <v>332.03615900000011</v>
      </c>
      <c r="E7983" s="14">
        <v>598.99506000000054</v>
      </c>
      <c r="F7983" s="1">
        <v>840225</v>
      </c>
      <c r="G7983" s="15">
        <f t="shared" si="248"/>
        <v>0.37994813128501831</v>
      </c>
      <c r="H7983" s="15">
        <f t="shared" si="249"/>
        <v>0.57657751103040933</v>
      </c>
    </row>
    <row r="7984" spans="1:8">
      <c r="A7984" s="1">
        <v>7983</v>
      </c>
      <c r="B7984" s="444">
        <f>유형화!$F$71*hourly1!B7985/hourly1!$B$8763+유형화!$F$72*hourly1!C7985/hourly1!$C$8763+유형화!$F$73*hourly1!D7985/hourly1!$D$8763+유형화!$F$74*hourly1!E7985/hourly1!$E$8763</f>
        <v>406.81074313790793</v>
      </c>
      <c r="C7984" s="442">
        <f>hourly1!$F7985*유형화!$G$71/hourly1!$F$8763+유형화!$G$72*hourly1!$G7985/hourly1!$F$8763+유형화!$G$74*hourly1!I7985/hourly1!$I$8763</f>
        <v>4.3009481185756755</v>
      </c>
      <c r="D7984" s="14">
        <v>340.88365299999998</v>
      </c>
      <c r="E7984" s="14">
        <v>387.90573600000022</v>
      </c>
      <c r="F7984" s="1">
        <v>823322</v>
      </c>
      <c r="G7984" s="15">
        <f t="shared" si="248"/>
        <v>0.3900722961409771</v>
      </c>
      <c r="H7984" s="15">
        <f t="shared" si="249"/>
        <v>0.58698112277272474</v>
      </c>
    </row>
    <row r="7985" spans="1:8">
      <c r="A7985" s="1">
        <v>7984</v>
      </c>
      <c r="B7985" s="444">
        <f>유형화!$F$71*hourly1!B7986/hourly1!$B$8763+유형화!$F$72*hourly1!C7986/hourly1!$C$8763+유형화!$F$73*hourly1!D7986/hourly1!$D$8763+유형화!$F$74*hourly1!E7986/hourly1!$E$8763</f>
        <v>342.79873052167153</v>
      </c>
      <c r="C7985" s="442">
        <f>hourly1!$F7986*유형화!$G$71/hourly1!$F$8763+유형화!$G$72*hourly1!$G7986/hourly1!$F$8763+유형화!$G$74*hourly1!I7986/hourly1!$I$8763</f>
        <v>4.4168222501365957</v>
      </c>
      <c r="D7985" s="14">
        <v>318.93460099999999</v>
      </c>
      <c r="E7985" s="14">
        <v>204.66152100000011</v>
      </c>
      <c r="F7985" s="1">
        <v>464971</v>
      </c>
      <c r="G7985" s="15">
        <f t="shared" si="248"/>
        <v>0.36495605182591839</v>
      </c>
      <c r="H7985" s="15">
        <f t="shared" si="249"/>
        <v>0.56084457668569698</v>
      </c>
    </row>
    <row r="7986" spans="1:8">
      <c r="A7986" s="1">
        <v>7985</v>
      </c>
      <c r="B7986" s="444">
        <f>유형화!$F$71*hourly1!B7987/hourly1!$B$8763+유형화!$F$72*hourly1!C7987/hourly1!$C$8763+유형화!$F$73*hourly1!D7987/hourly1!$D$8763+유형화!$F$74*hourly1!E7987/hourly1!$E$8763</f>
        <v>300.93726642253768</v>
      </c>
      <c r="C7986" s="442">
        <f>hourly1!$F7987*유형화!$G$71/hourly1!$F$8763+유형화!$G$72*hourly1!$G7987/hourly1!$F$8763+유형화!$G$74*hourly1!I7987/hourly1!$I$8763</f>
        <v>4.7438569659716201</v>
      </c>
      <c r="D7986" s="14">
        <v>337.88175999999999</v>
      </c>
      <c r="E7986" s="14">
        <v>48.460900000000002</v>
      </c>
      <c r="F7986" s="1">
        <v>857426</v>
      </c>
      <c r="G7986" s="15">
        <f t="shared" si="248"/>
        <v>0.38663723762475216</v>
      </c>
      <c r="H7986" s="15">
        <f t="shared" si="249"/>
        <v>0.58347084758777923</v>
      </c>
    </row>
    <row r="7987" spans="1:8">
      <c r="A7987" s="1">
        <v>7986</v>
      </c>
      <c r="B7987" s="444">
        <f>유형화!$F$71*hourly1!B7988/hourly1!$B$8763+유형화!$F$72*hourly1!C7988/hourly1!$C$8763+유형화!$F$73*hourly1!D7988/hourly1!$D$8763+유형화!$F$74*hourly1!E7988/hourly1!$E$8763</f>
        <v>175.41898584968683</v>
      </c>
      <c r="C7987" s="442">
        <f>hourly1!$F7988*유형화!$G$71/hourly1!$F$8763+유형화!$G$72*hourly1!$G7988/hourly1!$F$8763+유형화!$G$74*hourly1!I7988/hourly1!$I$8763</f>
        <v>5.1057583129717274</v>
      </c>
      <c r="D7987" s="14">
        <v>351.35880800000001</v>
      </c>
      <c r="E7987" s="14">
        <v>7.6470389999999977</v>
      </c>
      <c r="F7987" s="1">
        <v>836019</v>
      </c>
      <c r="G7987" s="15">
        <f t="shared" si="248"/>
        <v>0.40205898933474743</v>
      </c>
      <c r="H7987" s="15">
        <f t="shared" si="249"/>
        <v>0.59907547735004862</v>
      </c>
    </row>
    <row r="7988" spans="1:8">
      <c r="A7988" s="1">
        <v>7987</v>
      </c>
      <c r="B7988" s="444">
        <f>유형화!$F$71*hourly1!B7989/hourly1!$B$8763+유형화!$F$72*hourly1!C7989/hourly1!$C$8763+유형화!$F$73*hourly1!D7989/hourly1!$D$8763+유형화!$F$74*hourly1!E7989/hourly1!$E$8763</f>
        <v>125.41829372751886</v>
      </c>
      <c r="C7988" s="442">
        <f>hourly1!$F7989*유형화!$G$71/hourly1!$F$8763+유형화!$G$72*hourly1!$G7989/hourly1!$F$8763+유형화!$G$74*hourly1!I7989/hourly1!$I$8763</f>
        <v>4.5231656992765261</v>
      </c>
      <c r="D7988" s="14">
        <v>366.96027399999991</v>
      </c>
      <c r="E7988" s="14">
        <v>15.406079999999999</v>
      </c>
      <c r="F7988" s="1">
        <v>840063</v>
      </c>
      <c r="G7988" s="15">
        <f t="shared" si="248"/>
        <v>0.41991170715276888</v>
      </c>
      <c r="H7988" s="15">
        <f t="shared" si="249"/>
        <v>0.61665440902820967</v>
      </c>
    </row>
    <row r="7989" spans="1:8">
      <c r="A7989" s="1">
        <v>7988</v>
      </c>
      <c r="B7989" s="444">
        <f>유형화!$F$71*hourly1!B7990/hourly1!$B$8763+유형화!$F$72*hourly1!C7990/hourly1!$C$8763+유형화!$F$73*hourly1!D7990/hourly1!$D$8763+유형화!$F$74*hourly1!E7990/hourly1!$E$8763</f>
        <v>133.96311163493252</v>
      </c>
      <c r="C7989" s="442">
        <f>hourly1!$F7990*유형화!$G$71/hourly1!$F$8763+유형화!$G$72*hourly1!$G7990/hourly1!$F$8763+유형화!$G$74*hourly1!I7990/hourly1!$I$8763</f>
        <v>4.3758615265285927</v>
      </c>
      <c r="D7989" s="14">
        <v>379.21065800000008</v>
      </c>
      <c r="E7989" s="14">
        <v>15.843844000000001</v>
      </c>
      <c r="F7989" s="1">
        <v>842103</v>
      </c>
      <c r="G7989" s="15">
        <f t="shared" si="248"/>
        <v>0.43392979037100038</v>
      </c>
      <c r="H7989" s="15">
        <f t="shared" si="249"/>
        <v>0.63010617410685832</v>
      </c>
    </row>
    <row r="7990" spans="1:8">
      <c r="A7990" s="1">
        <v>7989</v>
      </c>
      <c r="B7990" s="444">
        <f>유형화!$F$71*hourly1!B7991/hourly1!$B$8763+유형화!$F$72*hourly1!C7991/hourly1!$C$8763+유형화!$F$73*hourly1!D7991/hourly1!$D$8763+유형화!$F$74*hourly1!E7991/hourly1!$E$8763</f>
        <v>69.001291316363506</v>
      </c>
      <c r="C7990" s="442">
        <f>hourly1!$F7991*유형화!$G$71/hourly1!$F$8763+유형화!$G$72*hourly1!$G7991/hourly1!$F$8763+유형화!$G$74*hourly1!I7991/hourly1!$I$8763</f>
        <v>5.2123541242106439</v>
      </c>
      <c r="D7990" s="14">
        <v>431.68946799999998</v>
      </c>
      <c r="E7990" s="14">
        <v>10.237740000000001</v>
      </c>
      <c r="F7990" s="1">
        <v>830985</v>
      </c>
      <c r="G7990" s="15">
        <f t="shared" si="248"/>
        <v>0.493981159027995</v>
      </c>
      <c r="H7990" s="15">
        <f t="shared" si="249"/>
        <v>0.68447866421205183</v>
      </c>
    </row>
    <row r="7991" spans="1:8">
      <c r="A7991" s="1">
        <v>7990</v>
      </c>
      <c r="B7991" s="444">
        <f>유형화!$F$71*hourly1!B7992/hourly1!$B$8763+유형화!$F$72*hourly1!C7992/hourly1!$C$8763+유형화!$F$73*hourly1!D7992/hourly1!$D$8763+유형화!$F$74*hourly1!E7992/hourly1!$E$8763</f>
        <v>67.488418947959346</v>
      </c>
      <c r="C7991" s="442">
        <f>hourly1!$F7992*유형화!$G$71/hourly1!$F$8763+유형화!$G$72*hourly1!$G7992/hourly1!$F$8763+유형화!$G$74*hourly1!I7992/hourly1!$I$8763</f>
        <v>0.46094188373093248</v>
      </c>
      <c r="D7991" s="14">
        <v>427.77848000000012</v>
      </c>
      <c r="E7991" s="14">
        <v>6.4935440000000009</v>
      </c>
      <c r="F7991" s="1">
        <v>835203</v>
      </c>
      <c r="G7991" s="15">
        <f t="shared" si="248"/>
        <v>0.48950582541808513</v>
      </c>
      <c r="H7991" s="15">
        <f t="shared" si="249"/>
        <v>0.68059876226952498</v>
      </c>
    </row>
    <row r="7992" spans="1:8">
      <c r="A7992" s="1">
        <v>7991</v>
      </c>
      <c r="B7992" s="444">
        <f>유형화!$F$71*hourly1!B7993/hourly1!$B$8763+유형화!$F$72*hourly1!C7993/hourly1!$C$8763+유형화!$F$73*hourly1!D7993/hourly1!$D$8763+유형화!$F$74*hourly1!E7993/hourly1!$E$8763</f>
        <v>66.033328897268873</v>
      </c>
      <c r="C7992" s="442">
        <f>hourly1!$F7993*유형화!$G$71/hourly1!$F$8763+유형화!$G$72*hourly1!$G7993/hourly1!$F$8763+유형화!$G$74*hourly1!I7993/hourly1!$I$8763</f>
        <v>0.35451719306284535</v>
      </c>
      <c r="D7992" s="14">
        <v>430.63746400000002</v>
      </c>
      <c r="E7992" s="14">
        <v>8.149440000000002</v>
      </c>
      <c r="F7992" s="1">
        <v>873954</v>
      </c>
      <c r="G7992" s="15">
        <f t="shared" si="248"/>
        <v>0.49277735352949703</v>
      </c>
      <c r="H7992" s="15">
        <f t="shared" si="249"/>
        <v>0.6834376263827564</v>
      </c>
    </row>
    <row r="7993" spans="1:8">
      <c r="A7993" s="1">
        <v>7992</v>
      </c>
      <c r="B7993" s="444">
        <f>유형화!$F$71*hourly1!B7994/hourly1!$B$8763+유형화!$F$72*hourly1!C7994/hourly1!$C$8763+유형화!$F$73*hourly1!D7994/hourly1!$D$8763+유형화!$F$74*hourly1!E7994/hourly1!$E$8763</f>
        <v>64.474269243953273</v>
      </c>
      <c r="C7993" s="442">
        <f>hourly1!$F7994*유형화!$G$71/hourly1!$F$8763+유형화!$G$72*hourly1!$G7994/hourly1!$F$8763+유형화!$G$74*hourly1!I7994/hourly1!$I$8763</f>
        <v>0.32824994098353627</v>
      </c>
      <c r="D7993" s="14">
        <v>409.60891099999998</v>
      </c>
      <c r="E7993" s="14">
        <v>6.8482400000000014</v>
      </c>
      <c r="F7993" s="1">
        <v>913889</v>
      </c>
      <c r="G7993" s="15">
        <f t="shared" si="248"/>
        <v>0.46871443387628547</v>
      </c>
      <c r="H7993" s="15">
        <f t="shared" si="249"/>
        <v>0.66221970903274407</v>
      </c>
    </row>
    <row r="7994" spans="1:8">
      <c r="A7994" s="1">
        <v>7993</v>
      </c>
      <c r="B7994" s="444">
        <f>유형화!$F$71*hourly1!B7995/hourly1!$B$8763+유형화!$F$72*hourly1!C7995/hourly1!$C$8763+유형화!$F$73*hourly1!D7995/hourly1!$D$8763+유형화!$F$74*hourly1!E7995/hourly1!$E$8763</f>
        <v>64.272168193632794</v>
      </c>
      <c r="C7994" s="442">
        <f>hourly1!$F7995*유형화!$G$71/hourly1!$F$8763+유형화!$G$72*hourly1!$G7995/hourly1!$F$8763+유형화!$G$74*hourly1!I7995/hourly1!$I$8763</f>
        <v>0.29621706647129376</v>
      </c>
      <c r="D7994" s="14">
        <v>413.911745</v>
      </c>
      <c r="E7994" s="14">
        <v>5.6778000000000004</v>
      </c>
      <c r="F7994" s="1">
        <v>874195</v>
      </c>
      <c r="G7994" s="15">
        <f t="shared" si="248"/>
        <v>0.47363815586624397</v>
      </c>
      <c r="H7994" s="15">
        <f t="shared" si="249"/>
        <v>0.66662561401232168</v>
      </c>
    </row>
    <row r="7995" spans="1:8">
      <c r="A7995" s="1">
        <v>7994</v>
      </c>
      <c r="B7995" s="444">
        <f>유형화!$F$71*hourly1!B7996/hourly1!$B$8763+유형화!$F$72*hourly1!C7996/hourly1!$C$8763+유형화!$F$73*hourly1!D7996/hourly1!$D$8763+유형화!$F$74*hourly1!E7996/hourly1!$E$8763</f>
        <v>64.107549905214981</v>
      </c>
      <c r="C7995" s="442">
        <f>hourly1!$F7996*유형화!$G$71/hourly1!$F$8763+유형화!$G$72*hourly1!$G7996/hourly1!$F$8763+유형화!$G$74*hourly1!I7996/hourly1!$I$8763</f>
        <v>0.39401450984636666</v>
      </c>
      <c r="D7995" s="14">
        <v>424.76471299999997</v>
      </c>
      <c r="E7995" s="14">
        <v>1.39944</v>
      </c>
      <c r="F7995" s="1">
        <v>761295</v>
      </c>
      <c r="G7995" s="15">
        <f t="shared" si="248"/>
        <v>0.4860571795138946</v>
      </c>
      <c r="H7995" s="15">
        <f t="shared" si="249"/>
        <v>0.67759078508637072</v>
      </c>
    </row>
    <row r="7996" spans="1:8">
      <c r="A7996" s="1">
        <v>7995</v>
      </c>
      <c r="B7996" s="444">
        <f>유형화!$F$71*hourly1!B7997/hourly1!$B$8763+유형화!$F$72*hourly1!C7997/hourly1!$C$8763+유형화!$F$73*hourly1!D7997/hourly1!$D$8763+유형화!$F$74*hourly1!E7997/hourly1!$E$8763</f>
        <v>64.116361528322003</v>
      </c>
      <c r="C7996" s="442">
        <f>hourly1!$F7997*유형화!$G$71/hourly1!$F$8763+유형화!$G$72*hourly1!$G7997/hourly1!$F$8763+유형화!$G$74*hourly1!I7997/hourly1!$I$8763</f>
        <v>0.60758104934626034</v>
      </c>
      <c r="D7996" s="14">
        <v>448.37214099999989</v>
      </c>
      <c r="E7996" s="14">
        <v>1.3679999999999999E-2</v>
      </c>
      <c r="F7996" s="1">
        <v>637276</v>
      </c>
      <c r="G7996" s="15">
        <f t="shared" si="248"/>
        <v>0.51307109926305539</v>
      </c>
      <c r="H7996" s="15">
        <f t="shared" si="249"/>
        <v>0.70073577446509161</v>
      </c>
    </row>
    <row r="7997" spans="1:8">
      <c r="A7997" s="1">
        <v>7996</v>
      </c>
      <c r="B7997" s="444">
        <f>유형화!$F$71*hourly1!B7998/hourly1!$B$8763+유형화!$F$72*hourly1!C7998/hourly1!$C$8763+유형화!$F$73*hourly1!D7998/hourly1!$D$8763+유형화!$F$74*hourly1!E7998/hourly1!$E$8763</f>
        <v>64.094146715912601</v>
      </c>
      <c r="C7997" s="442">
        <f>hourly1!$F7998*유형화!$G$71/hourly1!$F$8763+유형화!$G$72*hourly1!$G7998/hourly1!$F$8763+유형화!$G$74*hourly1!I7998/hourly1!$I$8763</f>
        <v>0.91251758060913668</v>
      </c>
      <c r="D7997" s="14">
        <v>466.20781299999999</v>
      </c>
      <c r="E7997" s="14">
        <v>0</v>
      </c>
      <c r="F7997" s="1">
        <v>533949</v>
      </c>
      <c r="G7997" s="15">
        <f t="shared" si="248"/>
        <v>0.53348041331795193</v>
      </c>
      <c r="H7997" s="15">
        <f t="shared" si="249"/>
        <v>0.71760856022038422</v>
      </c>
    </row>
    <row r="7998" spans="1:8">
      <c r="A7998" s="1">
        <v>7997</v>
      </c>
      <c r="B7998" s="444">
        <f>유형화!$F$71*hourly1!B7999/hourly1!$B$8763+유형화!$F$72*hourly1!C7999/hourly1!$C$8763+유형화!$F$73*hourly1!D7999/hourly1!$D$8763+유형화!$F$74*hourly1!E7999/hourly1!$E$8763</f>
        <v>64.128635762228356</v>
      </c>
      <c r="C7998" s="442">
        <f>hourly1!$F7999*유형화!$G$71/hourly1!$F$8763+유형화!$G$72*hourly1!$G7999/hourly1!$F$8763+유형화!$G$74*hourly1!I7999/hourly1!$I$8763</f>
        <v>1.2429735670568187</v>
      </c>
      <c r="D7998" s="14">
        <v>490.47950999999989</v>
      </c>
      <c r="E7998" s="14">
        <v>0</v>
      </c>
      <c r="F7998" s="1">
        <v>568816</v>
      </c>
      <c r="G7998" s="15">
        <f t="shared" si="248"/>
        <v>0.56125445439239452</v>
      </c>
      <c r="H7998" s="15">
        <f t="shared" si="249"/>
        <v>0.73976787810972111</v>
      </c>
    </row>
    <row r="7999" spans="1:8">
      <c r="A7999" s="1">
        <v>7998</v>
      </c>
      <c r="B7999" s="444">
        <f>유형화!$F$71*hourly1!B8000/hourly1!$B$8763+유형화!$F$72*hourly1!C8000/hourly1!$C$8763+유형화!$F$73*hourly1!D8000/hourly1!$D$8763+유형화!$F$74*hourly1!E8000/hourly1!$E$8763</f>
        <v>65.99997602012165</v>
      </c>
      <c r="C7999" s="442">
        <f>hourly1!$F8000*유형화!$G$71/hourly1!$F$8763+유형화!$G$72*hourly1!$G8000/hourly1!$F$8763+유형화!$G$74*hourly1!I8000/hourly1!$I$8763</f>
        <v>1.4404086518312096</v>
      </c>
      <c r="D7999" s="14">
        <v>486.83562599999988</v>
      </c>
      <c r="E7999" s="14">
        <v>8.0000000000000007E-5</v>
      </c>
      <c r="F7999" s="1">
        <v>893332</v>
      </c>
      <c r="G7999" s="15">
        <f t="shared" si="248"/>
        <v>0.55708476720956157</v>
      </c>
      <c r="H7999" s="15">
        <f t="shared" si="249"/>
        <v>0.73649822200706283</v>
      </c>
    </row>
    <row r="8000" spans="1:8">
      <c r="A8000" s="1">
        <v>7999</v>
      </c>
      <c r="B8000" s="444">
        <f>유형화!$F$71*hourly1!B8001/hourly1!$B$8763+유형화!$F$72*hourly1!C8001/hourly1!$C$8763+유형화!$F$73*hourly1!D8001/hourly1!$D$8763+유형화!$F$74*hourly1!E8001/hourly1!$E$8763</f>
        <v>77.542537972656859</v>
      </c>
      <c r="C8000" s="442">
        <f>hourly1!$F8001*유형화!$G$71/hourly1!$F$8763+유형화!$G$72*hourly1!$G8001/hourly1!$F$8763+유형화!$G$74*hourly1!I8001/hourly1!$I$8763</f>
        <v>7.688779734544342</v>
      </c>
      <c r="D8000" s="14">
        <v>496.41610700000001</v>
      </c>
      <c r="E8000" s="14">
        <v>6.2311999999999992E-2</v>
      </c>
      <c r="F8000" s="1">
        <v>931556</v>
      </c>
      <c r="G8000" s="15">
        <f t="shared" si="248"/>
        <v>0.56804768722322685</v>
      </c>
      <c r="H8000" s="15">
        <f t="shared" si="249"/>
        <v>0.74505265740085624</v>
      </c>
    </row>
    <row r="8001" spans="1:8">
      <c r="A8001" s="1">
        <v>8000</v>
      </c>
      <c r="B8001" s="444">
        <f>유형화!$F$71*hourly1!B8002/hourly1!$B$8763+유형화!$F$72*hourly1!C8002/hourly1!$C$8763+유형화!$F$73*hourly1!D8002/hourly1!$D$8763+유형화!$F$74*hourly1!E8002/hourly1!$E$8763</f>
        <v>118.88196725487224</v>
      </c>
      <c r="C8001" s="442">
        <f>hourly1!$F8002*유형화!$G$71/hourly1!$F$8763+유형화!$G$72*hourly1!$G8002/hourly1!$F$8763+유형화!$G$74*hourly1!I8002/hourly1!$I$8763</f>
        <v>8.0798278854007783</v>
      </c>
      <c r="D8001" s="14">
        <v>518.52318799999989</v>
      </c>
      <c r="E8001" s="14">
        <v>4.8524200000000004</v>
      </c>
      <c r="F8001" s="1">
        <v>932008</v>
      </c>
      <c r="G8001" s="15">
        <f t="shared" si="248"/>
        <v>0.59334476372059863</v>
      </c>
      <c r="H8001" s="15">
        <f t="shared" si="249"/>
        <v>0.76428504793454943</v>
      </c>
    </row>
    <row r="8002" spans="1:8">
      <c r="A8002" s="1">
        <v>8001</v>
      </c>
      <c r="B8002" s="444">
        <f>유형화!$F$71*hourly1!B8003/hourly1!$B$8763+유형화!$F$72*hourly1!C8003/hourly1!$C$8763+유형화!$F$73*hourly1!D8003/hourly1!$D$8763+유형화!$F$74*hourly1!E8003/hourly1!$E$8763</f>
        <v>118.88960192657275</v>
      </c>
      <c r="C8002" s="442">
        <f>hourly1!$F8003*유형화!$G$71/hourly1!$F$8763+유형화!$G$72*hourly1!$G8003/hourly1!$F$8763+유형화!$G$74*hourly1!I8003/hourly1!$I$8763</f>
        <v>7.41357629880783</v>
      </c>
      <c r="D8002" s="14">
        <v>532.746398</v>
      </c>
      <c r="E8002" s="14">
        <v>146.83393700000011</v>
      </c>
      <c r="F8002" s="1">
        <v>905727</v>
      </c>
      <c r="G8002" s="15">
        <f t="shared" ref="G8002:G8065" si="250">D8002/$I$1</f>
        <v>0.60962034670725285</v>
      </c>
      <c r="H8002" s="15">
        <f t="shared" ref="H8002:H8065" si="251">G8002/(1-$H$1*(1-G8002))</f>
        <v>0.77629846601537922</v>
      </c>
    </row>
    <row r="8003" spans="1:8">
      <c r="A8003" s="1">
        <v>8002</v>
      </c>
      <c r="B8003" s="444">
        <f>유형화!$F$71*hourly1!B8004/hourly1!$B$8763+유형화!$F$72*hourly1!C8004/hourly1!$C$8763+유형화!$F$73*hourly1!D8004/hourly1!$D$8763+유형화!$F$74*hourly1!E8004/hourly1!$E$8763</f>
        <v>120.82134758950198</v>
      </c>
      <c r="C8003" s="442">
        <f>hourly1!$F8004*유형화!$G$71/hourly1!$F$8763+유형화!$G$72*hourly1!$G8004/hourly1!$F$8763+유형화!$G$74*hourly1!I8004/hourly1!$I$8763</f>
        <v>6.2914696158043331</v>
      </c>
      <c r="D8003" s="14">
        <v>601.53474799999981</v>
      </c>
      <c r="E8003" s="14">
        <v>536.63968100000034</v>
      </c>
      <c r="F8003" s="1">
        <v>889333</v>
      </c>
      <c r="G8003" s="15">
        <f t="shared" si="250"/>
        <v>0.68833468045751078</v>
      </c>
      <c r="H8003" s="15">
        <f t="shared" si="251"/>
        <v>0.83073607355923174</v>
      </c>
    </row>
    <row r="8004" spans="1:8">
      <c r="A8004" s="1">
        <v>8003</v>
      </c>
      <c r="B8004" s="444">
        <f>유형화!$F$71*hourly1!B8005/hourly1!$B$8763+유형화!$F$72*hourly1!C8005/hourly1!$C$8763+유형화!$F$73*hourly1!D8005/hourly1!$D$8763+유형화!$F$74*hourly1!E8005/hourly1!$E$8763</f>
        <v>121.91604863071949</v>
      </c>
      <c r="C8004" s="442">
        <f>hourly1!$F8005*유형화!$G$71/hourly1!$F$8763+유형화!$G$72*hourly1!$G8005/hourly1!$F$8763+유형화!$G$74*hourly1!I8005/hourly1!$I$8763</f>
        <v>5.1165775332910055</v>
      </c>
      <c r="D8004" s="14">
        <v>619.70417600000019</v>
      </c>
      <c r="E8004" s="14">
        <v>919.61640500000135</v>
      </c>
      <c r="F8004" s="1">
        <v>844728</v>
      </c>
      <c r="G8004" s="15">
        <f t="shared" si="250"/>
        <v>0.70912591065336972</v>
      </c>
      <c r="H8004" s="15">
        <f t="shared" si="251"/>
        <v>0.84417816606931617</v>
      </c>
    </row>
    <row r="8005" spans="1:8">
      <c r="A8005" s="1">
        <v>8004</v>
      </c>
      <c r="B8005" s="444">
        <f>유형화!$F$71*hourly1!B8006/hourly1!$B$8763+유형화!$F$72*hourly1!C8006/hourly1!$C$8763+유형화!$F$73*hourly1!D8006/hourly1!$D$8763+유형화!$F$74*hourly1!E8006/hourly1!$E$8763</f>
        <v>118.95540819071095</v>
      </c>
      <c r="C8005" s="442">
        <f>hourly1!$F8006*유형화!$G$71/hourly1!$F$8763+유형화!$G$72*hourly1!$G8006/hourly1!$F$8763+유형화!$G$74*hourly1!I8006/hourly1!$I$8763</f>
        <v>4.2383040555507865</v>
      </c>
      <c r="D8005" s="14">
        <v>620.5275180000001</v>
      </c>
      <c r="E8005" s="14">
        <v>1108.5953260000001</v>
      </c>
      <c r="F8005" s="1">
        <v>847783</v>
      </c>
      <c r="G8005" s="15">
        <f t="shared" si="250"/>
        <v>0.71006805880750634</v>
      </c>
      <c r="H8005" s="15">
        <f t="shared" si="251"/>
        <v>0.84477862791575709</v>
      </c>
    </row>
    <row r="8006" spans="1:8">
      <c r="A8006" s="1">
        <v>8005</v>
      </c>
      <c r="B8006" s="444">
        <f>유형화!$F$71*hourly1!B8007/hourly1!$B$8763+유형화!$F$72*hourly1!C8007/hourly1!$C$8763+유형화!$F$73*hourly1!D8007/hourly1!$D$8763+유형화!$F$74*hourly1!E8007/hourly1!$E$8763</f>
        <v>124.31726924891551</v>
      </c>
      <c r="C8006" s="442">
        <f>hourly1!$F8007*유형화!$G$71/hourly1!$F$8763+유형화!$G$72*hourly1!$G8007/hourly1!$F$8763+유형화!$G$74*hourly1!I8007/hourly1!$I$8763</f>
        <v>2.6985279944879039</v>
      </c>
      <c r="D8006" s="14">
        <v>587.60212800000011</v>
      </c>
      <c r="E8006" s="14">
        <v>1184.451607999998</v>
      </c>
      <c r="F8006" s="1">
        <v>829393</v>
      </c>
      <c r="G8006" s="15">
        <f t="shared" si="250"/>
        <v>0.67239161886793208</v>
      </c>
      <c r="H8006" s="15">
        <f t="shared" si="251"/>
        <v>0.82017442799949014</v>
      </c>
    </row>
    <row r="8007" spans="1:8">
      <c r="A8007" s="1">
        <v>8006</v>
      </c>
      <c r="B8007" s="444">
        <f>유형화!$F$71*hourly1!B8008/hourly1!$B$8763+유형화!$F$72*hourly1!C8008/hourly1!$C$8763+유형화!$F$73*hourly1!D8008/hourly1!$D$8763+유형화!$F$74*hourly1!E8008/hourly1!$E$8763</f>
        <v>112.11363799429823</v>
      </c>
      <c r="C8007" s="442">
        <f>hourly1!$F8008*유형화!$G$71/hourly1!$F$8763+유형화!$G$72*hourly1!$G8008/hourly1!$F$8763+유형화!$G$74*hourly1!I8008/hourly1!$I$8763</f>
        <v>3.0493294019466024</v>
      </c>
      <c r="D8007" s="14">
        <v>511.75650300000001</v>
      </c>
      <c r="E8007" s="14">
        <v>1133.592556999999</v>
      </c>
      <c r="F8007" s="1">
        <v>835203</v>
      </c>
      <c r="G8007" s="15">
        <f t="shared" si="250"/>
        <v>0.58560166330500707</v>
      </c>
      <c r="H8007" s="15">
        <f t="shared" si="251"/>
        <v>0.75847188042879632</v>
      </c>
    </row>
    <row r="8008" spans="1:8">
      <c r="A8008" s="1">
        <v>8007</v>
      </c>
      <c r="B8008" s="444">
        <f>유형화!$F$71*hourly1!B8009/hourly1!$B$8763+유형화!$F$72*hourly1!C8009/hourly1!$C$8763+유형화!$F$73*hourly1!D8009/hourly1!$D$8763+유형화!$F$74*hourly1!E8009/hourly1!$E$8763</f>
        <v>112.99644754552764</v>
      </c>
      <c r="C8008" s="442">
        <f>hourly1!$F8009*유형화!$G$71/hourly1!$F$8763+유형화!$G$72*hourly1!$G8009/hourly1!$F$8763+유형화!$G$74*hourly1!I8009/hourly1!$I$8763</f>
        <v>2.9798934819797549</v>
      </c>
      <c r="D8008" s="14">
        <v>519.25608799999986</v>
      </c>
      <c r="E8008" s="14">
        <v>980.28846599999986</v>
      </c>
      <c r="F8008" s="1">
        <v>831927</v>
      </c>
      <c r="G8008" s="15">
        <f t="shared" si="250"/>
        <v>0.59418341932442631</v>
      </c>
      <c r="H8008" s="15">
        <f t="shared" si="251"/>
        <v>0.76491084670724108</v>
      </c>
    </row>
    <row r="8009" spans="1:8">
      <c r="A8009" s="1">
        <v>8008</v>
      </c>
      <c r="B8009" s="444">
        <f>유형화!$F$71*hourly1!B8010/hourly1!$B$8763+유형화!$F$72*hourly1!C8010/hourly1!$C$8763+유형화!$F$73*hourly1!D8010/hourly1!$D$8763+유형화!$F$74*hourly1!E8010/hourly1!$E$8763</f>
        <v>112.12225734594483</v>
      </c>
      <c r="C8009" s="442">
        <f>hourly1!$F8010*유형화!$G$71/hourly1!$F$8763+유형화!$G$72*hourly1!$G8010/hourly1!$F$8763+유형화!$G$74*hourly1!I8010/hourly1!$I$8763</f>
        <v>3.14356028519579</v>
      </c>
      <c r="D8009" s="14">
        <v>535.85125799999992</v>
      </c>
      <c r="E8009" s="14">
        <v>606.21412699999973</v>
      </c>
      <c r="F8009" s="1">
        <v>852140</v>
      </c>
      <c r="G8009" s="15">
        <f t="shared" si="250"/>
        <v>0.6131732300993944</v>
      </c>
      <c r="H8009" s="15">
        <f t="shared" si="251"/>
        <v>0.77888460986760222</v>
      </c>
    </row>
    <row r="8010" spans="1:8">
      <c r="A8010" s="1">
        <v>8009</v>
      </c>
      <c r="B8010" s="444">
        <f>유형화!$F$71*hourly1!B8011/hourly1!$B$8763+유형화!$F$72*hourly1!C8011/hourly1!$C$8763+유형화!$F$73*hourly1!D8011/hourly1!$D$8763+유형화!$F$74*hourly1!E8011/hourly1!$E$8763</f>
        <v>111.61499207761653</v>
      </c>
      <c r="C8010" s="442">
        <f>hourly1!$F8011*유형화!$G$71/hourly1!$F$8763+유형화!$G$72*hourly1!$G8011/hourly1!$F$8763+유형화!$G$74*hourly1!I8011/hourly1!$I$8763</f>
        <v>3.6574294923866488</v>
      </c>
      <c r="D8010" s="14">
        <v>579.87625300000002</v>
      </c>
      <c r="E8010" s="14">
        <v>152.8246110000002</v>
      </c>
      <c r="F8010" s="1">
        <v>848563</v>
      </c>
      <c r="G8010" s="15">
        <f t="shared" si="250"/>
        <v>0.66355091977771141</v>
      </c>
      <c r="H8010" s="15">
        <f t="shared" si="251"/>
        <v>0.8142198568407476</v>
      </c>
    </row>
    <row r="8011" spans="1:8">
      <c r="A8011" s="1">
        <v>8010</v>
      </c>
      <c r="B8011" s="444">
        <f>유형화!$F$71*hourly1!B8012/hourly1!$B$8763+유형화!$F$72*hourly1!C8012/hourly1!$C$8763+유형화!$F$73*hourly1!D8012/hourly1!$D$8763+유형화!$F$74*hourly1!E8012/hourly1!$E$8763</f>
        <v>111.82191664134152</v>
      </c>
      <c r="C8011" s="442">
        <f>hourly1!$F8012*유형화!$G$71/hourly1!$F$8763+유형화!$G$72*hourly1!$G8012/hourly1!$F$8763+유형화!$G$74*hourly1!I8012/hourly1!$I$8763</f>
        <v>4.003130691974965</v>
      </c>
      <c r="D8011" s="14">
        <v>691.74928599999987</v>
      </c>
      <c r="E8011" s="14">
        <v>9.3440359999999743</v>
      </c>
      <c r="F8011" s="1">
        <v>850337</v>
      </c>
      <c r="G8011" s="15">
        <f t="shared" si="250"/>
        <v>0.79156694657898852</v>
      </c>
      <c r="H8011" s="15">
        <f t="shared" si="251"/>
        <v>0.89406040349250937</v>
      </c>
    </row>
    <row r="8012" spans="1:8">
      <c r="A8012" s="1">
        <v>8011</v>
      </c>
      <c r="B8012" s="444">
        <f>유형화!$F$71*hourly1!B8013/hourly1!$B$8763+유형화!$F$72*hourly1!C8013/hourly1!$C$8763+유형화!$F$73*hourly1!D8013/hourly1!$D$8763+유형화!$F$74*hourly1!E8013/hourly1!$E$8763</f>
        <v>123.01624094027983</v>
      </c>
      <c r="C8012" s="442">
        <f>hourly1!$F8013*유형화!$G$71/hourly1!$F$8763+유형화!$G$72*hourly1!$G8013/hourly1!$F$8763+유형화!$G$74*hourly1!I8013/hourly1!$I$8763</f>
        <v>3.4269762045560346</v>
      </c>
      <c r="D8012" s="14">
        <v>719.30998399999999</v>
      </c>
      <c r="E8012" s="14">
        <v>17.740991999999991</v>
      </c>
      <c r="F8012" s="1">
        <v>838955</v>
      </c>
      <c r="G8012" s="15">
        <f t="shared" si="250"/>
        <v>0.8231045831229975</v>
      </c>
      <c r="H8012" s="15">
        <f t="shared" si="251"/>
        <v>0.91181757571780608</v>
      </c>
    </row>
    <row r="8013" spans="1:8">
      <c r="A8013" s="1">
        <v>8012</v>
      </c>
      <c r="B8013" s="444">
        <f>유형화!$F$71*hourly1!B8014/hourly1!$B$8763+유형화!$F$72*hourly1!C8014/hourly1!$C$8763+유형화!$F$73*hourly1!D8014/hourly1!$D$8763+유형화!$F$74*hourly1!E8014/hourly1!$E$8763</f>
        <v>131.58686251192088</v>
      </c>
      <c r="C8013" s="442">
        <f>hourly1!$F8014*유형화!$G$71/hourly1!$F$8763+유형화!$G$72*hourly1!$G8014/hourly1!$F$8763+유형화!$G$74*hourly1!I8014/hourly1!$I$8763</f>
        <v>3.1794074372316818</v>
      </c>
      <c r="D8013" s="14">
        <v>703.59919300000013</v>
      </c>
      <c r="E8013" s="14">
        <v>20.316852000000001</v>
      </c>
      <c r="F8013" s="1">
        <v>845238</v>
      </c>
      <c r="G8013" s="15">
        <f t="shared" si="250"/>
        <v>0.80512676498584868</v>
      </c>
      <c r="H8013" s="15">
        <f t="shared" si="251"/>
        <v>0.90177977287120481</v>
      </c>
    </row>
    <row r="8014" spans="1:8">
      <c r="A8014" s="1">
        <v>8013</v>
      </c>
      <c r="B8014" s="444">
        <f>유형화!$F$71*hourly1!B8015/hourly1!$B$8763+유형화!$F$72*hourly1!C8015/hourly1!$C$8763+유형화!$F$73*hourly1!D8015/hourly1!$D$8763+유형화!$F$74*hourly1!E8015/hourly1!$E$8763</f>
        <v>67.564405220573235</v>
      </c>
      <c r="C8014" s="442">
        <f>hourly1!$F8015*유형화!$G$71/hourly1!$F$8763+유형화!$G$72*hourly1!$G8015/hourly1!$F$8763+유형화!$G$74*hourly1!I8015/hourly1!$I$8763</f>
        <v>3.9692375738859029</v>
      </c>
      <c r="D8014" s="14">
        <v>713.81086599999992</v>
      </c>
      <c r="E8014" s="14">
        <v>19.075164000000001</v>
      </c>
      <c r="F8014" s="1">
        <v>816950</v>
      </c>
      <c r="G8014" s="15">
        <f t="shared" si="250"/>
        <v>0.81681195639791893</v>
      </c>
      <c r="H8014" s="15">
        <f t="shared" si="251"/>
        <v>0.90832923714217406</v>
      </c>
    </row>
    <row r="8015" spans="1:8">
      <c r="A8015" s="1">
        <v>8014</v>
      </c>
      <c r="B8015" s="444">
        <f>유형화!$F$71*hourly1!B8016/hourly1!$B$8763+유형화!$F$72*hourly1!C8016/hourly1!$C$8763+유형화!$F$73*hourly1!D8016/hourly1!$D$8763+유형화!$F$74*hourly1!E8016/hourly1!$E$8763</f>
        <v>66.083796449669009</v>
      </c>
      <c r="C8015" s="442">
        <f>hourly1!$F8016*유형화!$G$71/hourly1!$F$8763+유형화!$G$72*hourly1!$G8016/hourly1!$F$8763+유형화!$G$74*hourly1!I8016/hourly1!$I$8763</f>
        <v>0.41687458838861413</v>
      </c>
      <c r="D8015" s="14">
        <v>717.79076500000008</v>
      </c>
      <c r="E8015" s="14">
        <v>12.06406</v>
      </c>
      <c r="F8015" s="1">
        <v>858332</v>
      </c>
      <c r="G8015" s="15">
        <f t="shared" si="250"/>
        <v>0.82136614468966207</v>
      </c>
      <c r="H8015" s="15">
        <f t="shared" si="251"/>
        <v>0.91085654348856837</v>
      </c>
    </row>
    <row r="8016" spans="1:8">
      <c r="A8016" s="1">
        <v>8015</v>
      </c>
      <c r="B8016" s="444">
        <f>유형화!$F$71*hourly1!B8017/hourly1!$B$8763+유형화!$F$72*hourly1!C8017/hourly1!$C$8763+유형화!$F$73*hourly1!D8017/hourly1!$D$8763+유형화!$F$74*hourly1!E8017/hourly1!$E$8763</f>
        <v>64.65808448747903</v>
      </c>
      <c r="C8016" s="442">
        <f>hourly1!$F8017*유형화!$G$71/hourly1!$F$8763+유형화!$G$72*hourly1!$G8017/hourly1!$F$8763+유형화!$G$74*hourly1!I8017/hourly1!$I$8763</f>
        <v>0.38021013191207842</v>
      </c>
      <c r="D8016" s="14">
        <v>693.08854100000008</v>
      </c>
      <c r="E8016" s="14">
        <v>11.808759999999999</v>
      </c>
      <c r="F8016" s="1">
        <v>855239</v>
      </c>
      <c r="G8016" s="15">
        <f t="shared" si="250"/>
        <v>0.79309945266536386</v>
      </c>
      <c r="H8016" s="15">
        <f t="shared" si="251"/>
        <v>0.8949393448159052</v>
      </c>
    </row>
    <row r="8017" spans="1:8">
      <c r="A8017" s="1">
        <v>8016</v>
      </c>
      <c r="B8017" s="444">
        <f>유형화!$F$71*hourly1!B8018/hourly1!$B$8763+유형화!$F$72*hourly1!C8018/hourly1!$C$8763+유형화!$F$73*hourly1!D8018/hourly1!$D$8763+유형화!$F$74*hourly1!E8018/hourly1!$E$8763</f>
        <v>62.911528066266349</v>
      </c>
      <c r="C8017" s="442">
        <f>hourly1!$F8018*유형화!$G$71/hourly1!$F$8763+유형화!$G$72*hourly1!$G8018/hourly1!$F$8763+유형화!$G$74*hourly1!I8018/hourly1!$I$8763</f>
        <v>0.31619653391869929</v>
      </c>
      <c r="D8017" s="14">
        <v>663.68768300000011</v>
      </c>
      <c r="E8017" s="14">
        <v>4.3152399999999993</v>
      </c>
      <c r="F8017" s="1">
        <v>862258</v>
      </c>
      <c r="G8017" s="15">
        <f t="shared" si="250"/>
        <v>0.75945612571892673</v>
      </c>
      <c r="H8017" s="15">
        <f t="shared" si="251"/>
        <v>0.87525108332196078</v>
      </c>
    </row>
    <row r="8018" spans="1:8">
      <c r="A8018" s="1">
        <v>8017</v>
      </c>
      <c r="B8018" s="444">
        <f>유형화!$F$71*hourly1!B8019/hourly1!$B$8763+유형화!$F$72*hourly1!C8019/hourly1!$C$8763+유형화!$F$73*hourly1!D8019/hourly1!$D$8763+유형화!$F$74*hourly1!E8019/hourly1!$E$8763</f>
        <v>63.033469676582513</v>
      </c>
      <c r="C8018" s="442">
        <f>hourly1!$F8019*유형화!$G$71/hourly1!$F$8763+유형화!$G$72*hourly1!$G8019/hourly1!$F$8763+유형화!$G$74*hourly1!I8019/hourly1!$I$8763</f>
        <v>0.27618919634814049</v>
      </c>
      <c r="D8018" s="14">
        <v>709.21553099999983</v>
      </c>
      <c r="E8018" s="14">
        <v>5.3887199999999993</v>
      </c>
      <c r="F8018" s="1">
        <v>866062</v>
      </c>
      <c r="G8018" s="15">
        <f t="shared" si="250"/>
        <v>0.81155352625845123</v>
      </c>
      <c r="H8018" s="15">
        <f t="shared" si="251"/>
        <v>0.90539354807404826</v>
      </c>
    </row>
    <row r="8019" spans="1:8">
      <c r="A8019" s="1">
        <v>8018</v>
      </c>
      <c r="B8019" s="444">
        <f>유형화!$F$71*hourly1!B8020/hourly1!$B$8763+유형화!$F$72*hourly1!C8020/hourly1!$C$8763+유형화!$F$73*hourly1!D8020/hourly1!$D$8763+유형화!$F$74*hourly1!E8020/hourly1!$E$8763</f>
        <v>62.949003614396524</v>
      </c>
      <c r="C8019" s="442">
        <f>hourly1!$F8020*유형화!$G$71/hourly1!$F$8763+유형화!$G$72*hourly1!$G8020/hourly1!$F$8763+유형화!$G$74*hourly1!I8020/hourly1!$I$8763</f>
        <v>0.26243925105257127</v>
      </c>
      <c r="D8019" s="14">
        <v>689.38574500000004</v>
      </c>
      <c r="E8019" s="14">
        <v>4.8050400000000009</v>
      </c>
      <c r="F8019" s="1">
        <v>770298</v>
      </c>
      <c r="G8019" s="15">
        <f t="shared" si="250"/>
        <v>0.78886235263093762</v>
      </c>
      <c r="H8019" s="15">
        <f t="shared" si="251"/>
        <v>0.89250514245437085</v>
      </c>
    </row>
    <row r="8020" spans="1:8">
      <c r="A8020" s="1">
        <v>8019</v>
      </c>
      <c r="B8020" s="444">
        <f>유형화!$F$71*hourly1!B8021/hourly1!$B$8763+유형화!$F$72*hourly1!C8021/hourly1!$C$8763+유형화!$F$73*hourly1!D8021/hourly1!$D$8763+유형화!$F$74*hourly1!E8021/hourly1!$E$8763</f>
        <v>63.157636735714476</v>
      </c>
      <c r="C8020" s="442">
        <f>hourly1!$F8021*유형화!$G$71/hourly1!$F$8763+유형화!$G$72*hourly1!$G8021/hourly1!$F$8763+유형화!$G$74*hourly1!I8021/hourly1!$I$8763</f>
        <v>0.25695271812205123</v>
      </c>
      <c r="D8020" s="14">
        <v>623.91886800000009</v>
      </c>
      <c r="E8020" s="14">
        <v>3.288E-2</v>
      </c>
      <c r="F8020" s="1">
        <v>643843</v>
      </c>
      <c r="G8020" s="15">
        <f t="shared" si="250"/>
        <v>0.71394877197716278</v>
      </c>
      <c r="H8020" s="15">
        <f t="shared" si="251"/>
        <v>0.84724414789435054</v>
      </c>
    </row>
    <row r="8021" spans="1:8">
      <c r="A8021" s="1">
        <v>8020</v>
      </c>
      <c r="B8021" s="444">
        <f>유형화!$F$71*hourly1!B8022/hourly1!$B$8763+유형화!$F$72*hourly1!C8022/hourly1!$C$8763+유형화!$F$73*hourly1!D8022/hourly1!$D$8763+유형화!$F$74*hourly1!E8022/hourly1!$E$8763</f>
        <v>63.212144000713813</v>
      </c>
      <c r="C8021" s="442">
        <f>hourly1!$F8022*유형화!$G$71/hourly1!$F$8763+유형화!$G$72*hourly1!$G8022/hourly1!$F$8763+유형화!$G$74*hourly1!I8022/hourly1!$I$8763</f>
        <v>0.25731158240486318</v>
      </c>
      <c r="D8021" s="14">
        <v>584.30211199999985</v>
      </c>
      <c r="E8021" s="14">
        <v>5.0400000000000002E-3</v>
      </c>
      <c r="F8021" s="1">
        <v>508835</v>
      </c>
      <c r="G8021" s="15">
        <f t="shared" si="250"/>
        <v>0.6686154189619129</v>
      </c>
      <c r="H8021" s="15">
        <f t="shared" si="251"/>
        <v>0.81763966715997383</v>
      </c>
    </row>
    <row r="8022" spans="1:8">
      <c r="A8022" s="1">
        <v>8021</v>
      </c>
      <c r="B8022" s="444">
        <f>유형화!$F$71*hourly1!B8023/hourly1!$B$8763+유형화!$F$72*hourly1!C8023/hourly1!$C$8763+유형화!$F$73*hourly1!D8023/hourly1!$D$8763+유형화!$F$74*hourly1!E8023/hourly1!$E$8763</f>
        <v>63.25001630633141</v>
      </c>
      <c r="C8022" s="442">
        <f>hourly1!$F8023*유형화!$G$71/hourly1!$F$8763+유형화!$G$72*hourly1!$G8023/hourly1!$F$8763+유형화!$G$74*hourly1!I8023/hourly1!$I$8763</f>
        <v>0.30593899650165868</v>
      </c>
      <c r="D8022" s="14">
        <v>551.97269199999982</v>
      </c>
      <c r="E8022" s="14">
        <v>0</v>
      </c>
      <c r="F8022" s="1">
        <v>569112</v>
      </c>
      <c r="G8022" s="15">
        <f t="shared" si="250"/>
        <v>0.63162094597582918</v>
      </c>
      <c r="H8022" s="15">
        <f t="shared" si="251"/>
        <v>0.79210893257145099</v>
      </c>
    </row>
    <row r="8023" spans="1:8">
      <c r="A8023" s="1">
        <v>8022</v>
      </c>
      <c r="B8023" s="444">
        <f>유형화!$F$71*hourly1!B8024/hourly1!$B$8763+유형화!$F$72*hourly1!C8024/hourly1!$C$8763+유형화!$F$73*hourly1!D8024/hourly1!$D$8763+유형화!$F$74*hourly1!E8024/hourly1!$E$8763</f>
        <v>65.116865990844332</v>
      </c>
      <c r="C8023" s="442">
        <f>hourly1!$F8024*유형화!$G$71/hourly1!$F$8763+유형화!$G$72*hourly1!$G8024/hourly1!$F$8763+유형화!$G$74*hourly1!I8024/hourly1!$I$8763</f>
        <v>0.37654350699525535</v>
      </c>
      <c r="D8023" s="14">
        <v>546.98765199999991</v>
      </c>
      <c r="E8023" s="14">
        <v>0</v>
      </c>
      <c r="F8023" s="1">
        <v>900696</v>
      </c>
      <c r="G8023" s="15">
        <f t="shared" si="250"/>
        <v>0.62591657739716167</v>
      </c>
      <c r="H8023" s="15">
        <f t="shared" si="251"/>
        <v>0.78805581683777426</v>
      </c>
    </row>
    <row r="8024" spans="1:8">
      <c r="A8024" s="1">
        <v>8023</v>
      </c>
      <c r="B8024" s="444">
        <f>유형화!$F$71*hourly1!B8025/hourly1!$B$8763+유형화!$F$72*hourly1!C8025/hourly1!$C$8763+유형화!$F$73*hourly1!D8025/hourly1!$D$8763+유형화!$F$74*hourly1!E8025/hourly1!$E$8763</f>
        <v>76.726873109355111</v>
      </c>
      <c r="C8024" s="442">
        <f>hourly1!$F8025*유형화!$G$71/hourly1!$F$8763+유형화!$G$72*hourly1!$G8025/hourly1!$F$8763+유형화!$G$74*hourly1!I8025/hourly1!$I$8763</f>
        <v>6.6533221526987631</v>
      </c>
      <c r="D8024" s="14">
        <v>480.72582199999988</v>
      </c>
      <c r="E8024" s="14">
        <v>0</v>
      </c>
      <c r="F8024" s="1">
        <v>919523</v>
      </c>
      <c r="G8024" s="15">
        <f t="shared" si="250"/>
        <v>0.55009333404966365</v>
      </c>
      <c r="H8024" s="15">
        <f t="shared" si="251"/>
        <v>0.73097117684331758</v>
      </c>
    </row>
    <row r="8025" spans="1:8">
      <c r="A8025" s="1">
        <v>8024</v>
      </c>
      <c r="B8025" s="444">
        <f>유형화!$F$71*hourly1!B8026/hourly1!$B$8763+유형화!$F$72*hourly1!C8026/hourly1!$C$8763+유형화!$F$73*hourly1!D8026/hourly1!$D$8763+유형화!$F$74*hourly1!E8026/hourly1!$E$8763</f>
        <v>66.709363980087929</v>
      </c>
      <c r="C8025" s="442">
        <f>hourly1!$F8026*유형화!$G$71/hourly1!$F$8763+유형화!$G$72*hourly1!$G8026/hourly1!$F$8763+유형화!$G$74*hourly1!I8026/hourly1!$I$8763</f>
        <v>7.0995241747372129</v>
      </c>
      <c r="D8025" s="14">
        <v>417.579318</v>
      </c>
      <c r="E8025" s="14">
        <v>10.998940999999981</v>
      </c>
      <c r="F8025" s="1">
        <v>910937</v>
      </c>
      <c r="G8025" s="15">
        <f t="shared" si="250"/>
        <v>0.47783495031145795</v>
      </c>
      <c r="H8025" s="15">
        <f t="shared" si="251"/>
        <v>0.67035461258587314</v>
      </c>
    </row>
    <row r="8026" spans="1:8">
      <c r="A8026" s="1">
        <v>8025</v>
      </c>
      <c r="B8026" s="444">
        <f>유형화!$F$71*hourly1!B8027/hourly1!$B$8763+유형화!$F$72*hourly1!C8027/hourly1!$C$8763+유형화!$F$73*hourly1!D8027/hourly1!$D$8763+유형화!$F$74*hourly1!E8027/hourly1!$E$8763</f>
        <v>68.011852780854014</v>
      </c>
      <c r="C8026" s="442">
        <f>hourly1!$F8027*유형화!$G$71/hourly1!$F$8763+유형화!$G$72*hourly1!$G8027/hourly1!$F$8763+유형화!$G$74*hourly1!I8027/hourly1!$I$8763</f>
        <v>6.7065958162373605</v>
      </c>
      <c r="D8026" s="14">
        <v>379.38482099999999</v>
      </c>
      <c r="E8026" s="14">
        <v>218.2999770000001</v>
      </c>
      <c r="F8026" s="1">
        <v>899887</v>
      </c>
      <c r="G8026" s="15">
        <f t="shared" si="250"/>
        <v>0.43412908464843164</v>
      </c>
      <c r="H8026" s="15">
        <f t="shared" si="251"/>
        <v>0.63029524590722719</v>
      </c>
    </row>
    <row r="8027" spans="1:8">
      <c r="A8027" s="1">
        <v>8026</v>
      </c>
      <c r="B8027" s="444">
        <f>유형화!$F$71*hourly1!B8028/hourly1!$B$8763+유형화!$F$72*hourly1!C8028/hourly1!$C$8763+유형화!$F$73*hourly1!D8028/hourly1!$D$8763+유형화!$F$74*hourly1!E8028/hourly1!$E$8763</f>
        <v>71.227339756314691</v>
      </c>
      <c r="C8027" s="442">
        <f>hourly1!$F8028*유형화!$G$71/hourly1!$F$8763+유형화!$G$72*hourly1!$G8028/hourly1!$F$8763+유형화!$G$74*hourly1!I8028/hourly1!$I$8763</f>
        <v>6.0042972739705869</v>
      </c>
      <c r="D8027" s="14">
        <v>365.53727099999992</v>
      </c>
      <c r="E8027" s="14">
        <v>713.79559700000061</v>
      </c>
      <c r="F8027" s="1">
        <v>913312</v>
      </c>
      <c r="G8027" s="15">
        <f t="shared" si="250"/>
        <v>0.41828336844324004</v>
      </c>
      <c r="H8027" s="15">
        <f t="shared" si="251"/>
        <v>0.6150720809432394</v>
      </c>
    </row>
    <row r="8028" spans="1:8">
      <c r="A8028" s="1">
        <v>8027</v>
      </c>
      <c r="B8028" s="444">
        <f>유형화!$F$71*hourly1!B8029/hourly1!$B$8763+유형화!$F$72*hourly1!C8029/hourly1!$C$8763+유형화!$F$73*hourly1!D8029/hourly1!$D$8763+유형화!$F$74*hourly1!E8029/hourly1!$E$8763</f>
        <v>73.641854579442892</v>
      </c>
      <c r="C8028" s="442">
        <f>hourly1!$F8029*유형화!$G$71/hourly1!$F$8763+유형화!$G$72*hourly1!$G8029/hourly1!$F$8763+유형화!$G$74*hourly1!I8029/hourly1!$I$8763</f>
        <v>5.2524057901576446</v>
      </c>
      <c r="D8028" s="14">
        <v>386.82817300000011</v>
      </c>
      <c r="E8028" s="14">
        <v>1029.419801</v>
      </c>
      <c r="F8028" s="1">
        <v>863217</v>
      </c>
      <c r="G8028" s="15">
        <f t="shared" si="250"/>
        <v>0.44264649338913648</v>
      </c>
      <c r="H8028" s="15">
        <f t="shared" si="251"/>
        <v>0.63831990349208978</v>
      </c>
    </row>
    <row r="8029" spans="1:8">
      <c r="A8029" s="1">
        <v>8028</v>
      </c>
      <c r="B8029" s="444">
        <f>유형화!$F$71*hourly1!B8030/hourly1!$B$8763+유형화!$F$72*hourly1!C8030/hourly1!$C$8763+유형화!$F$73*hourly1!D8030/hourly1!$D$8763+유형화!$F$74*hourly1!E8030/hourly1!$E$8763</f>
        <v>71.657984183947093</v>
      </c>
      <c r="C8029" s="442">
        <f>hourly1!$F8030*유형화!$G$71/hourly1!$F$8763+유형화!$G$72*hourly1!$G8030/hourly1!$F$8763+유형화!$G$74*hourly1!I8030/hourly1!$I$8763</f>
        <v>4.6078273572333197</v>
      </c>
      <c r="D8029" s="14">
        <v>376.79785200000009</v>
      </c>
      <c r="E8029" s="14">
        <v>1198.7310239999999</v>
      </c>
      <c r="F8029" s="1">
        <v>837097</v>
      </c>
      <c r="G8029" s="15">
        <f t="shared" si="250"/>
        <v>0.43116882260889206</v>
      </c>
      <c r="H8029" s="15">
        <f t="shared" si="251"/>
        <v>0.62748061932252575</v>
      </c>
    </row>
    <row r="8030" spans="1:8">
      <c r="A8030" s="1">
        <v>8029</v>
      </c>
      <c r="B8030" s="444">
        <f>유형화!$F$71*hourly1!B8031/hourly1!$B$8763+유형화!$F$72*hourly1!C8031/hourly1!$C$8763+유형화!$F$73*hourly1!D8031/hourly1!$D$8763+유형화!$F$74*hourly1!E8031/hourly1!$E$8763</f>
        <v>77.576124487721202</v>
      </c>
      <c r="C8030" s="442">
        <f>hourly1!$F8031*유형화!$G$71/hourly1!$F$8763+유형화!$G$72*hourly1!$G8031/hourly1!$F$8763+유형화!$G$74*hourly1!I8031/hourly1!$I$8763</f>
        <v>3.0459713644591631</v>
      </c>
      <c r="D8030" s="14">
        <v>277.37905799999999</v>
      </c>
      <c r="E8030" s="14">
        <v>1247.1491179999989</v>
      </c>
      <c r="F8030" s="1">
        <v>861749</v>
      </c>
      <c r="G8030" s="15">
        <f t="shared" si="250"/>
        <v>0.31740414978327303</v>
      </c>
      <c r="H8030" s="15">
        <f t="shared" si="251"/>
        <v>0.50819442158618322</v>
      </c>
    </row>
    <row r="8031" spans="1:8">
      <c r="A8031" s="1">
        <v>8030</v>
      </c>
      <c r="B8031" s="444">
        <f>유형화!$F$71*hourly1!B8032/hourly1!$B$8763+유형화!$F$72*hourly1!C8032/hourly1!$C$8763+유형화!$F$73*hourly1!D8032/hourly1!$D$8763+유형화!$F$74*hourly1!E8032/hourly1!$E$8763</f>
        <v>65.175109989997935</v>
      </c>
      <c r="C8031" s="442">
        <f>hourly1!$F8032*유형화!$G$71/hourly1!$F$8763+유형화!$G$72*hourly1!$G8032/hourly1!$F$8763+유형화!$G$74*hourly1!I8032/hourly1!$I$8763</f>
        <v>2.9093809691644736</v>
      </c>
      <c r="D8031" s="14">
        <v>264.54433799999998</v>
      </c>
      <c r="E8031" s="14">
        <v>1156.074846000002</v>
      </c>
      <c r="F8031" s="1">
        <v>814777</v>
      </c>
      <c r="G8031" s="15">
        <f t="shared" si="250"/>
        <v>0.30271741236812771</v>
      </c>
      <c r="H8031" s="15">
        <f t="shared" si="251"/>
        <v>0.4910301302863217</v>
      </c>
    </row>
    <row r="8032" spans="1:8">
      <c r="A8032" s="1">
        <v>8031</v>
      </c>
      <c r="B8032" s="444">
        <f>유형화!$F$71*hourly1!B8033/hourly1!$B$8763+유형화!$F$72*hourly1!C8033/hourly1!$C$8763+유형화!$F$73*hourly1!D8033/hourly1!$D$8763+유형화!$F$74*hourly1!E8033/hourly1!$E$8763</f>
        <v>66.019632443691094</v>
      </c>
      <c r="C8032" s="442">
        <f>hourly1!$F8033*유형화!$G$71/hourly1!$F$8763+유형화!$G$72*hourly1!$G8033/hourly1!$F$8763+유형화!$G$74*hourly1!I8033/hourly1!$I$8763</f>
        <v>2.7217335736112434</v>
      </c>
      <c r="D8032" s="14">
        <v>322.38371599999999</v>
      </c>
      <c r="E8032" s="14">
        <v>968.88991699999997</v>
      </c>
      <c r="F8032" s="1">
        <v>836534</v>
      </c>
      <c r="G8032" s="15">
        <f t="shared" si="250"/>
        <v>0.36890286533798872</v>
      </c>
      <c r="H8032" s="15">
        <f t="shared" si="251"/>
        <v>0.56502496556852877</v>
      </c>
    </row>
    <row r="8033" spans="1:8">
      <c r="A8033" s="1">
        <v>8032</v>
      </c>
      <c r="B8033" s="444">
        <f>유형화!$F$71*hourly1!B8034/hourly1!$B$8763+유형화!$F$72*hourly1!C8034/hourly1!$C$8763+유형화!$F$73*hourly1!D8034/hourly1!$D$8763+유형화!$F$74*hourly1!E8034/hourly1!$E$8763</f>
        <v>64.80174205341298</v>
      </c>
      <c r="C8033" s="442">
        <f>hourly1!$F8034*유형화!$G$71/hourly1!$F$8763+유형화!$G$72*hourly1!$G8034/hourly1!$F$8763+유형화!$G$74*hourly1!I8034/hourly1!$I$8763</f>
        <v>2.6702380972614561</v>
      </c>
      <c r="D8033" s="14">
        <v>403.44780500000002</v>
      </c>
      <c r="E8033" s="14">
        <v>594.62993499999959</v>
      </c>
      <c r="F8033" s="1">
        <v>831800</v>
      </c>
      <c r="G8033" s="15">
        <f t="shared" si="250"/>
        <v>0.46166429596841713</v>
      </c>
      <c r="H8033" s="15">
        <f t="shared" si="251"/>
        <v>0.65585199638692926</v>
      </c>
    </row>
    <row r="8034" spans="1:8">
      <c r="A8034" s="1">
        <v>8033</v>
      </c>
      <c r="B8034" s="444">
        <f>유형화!$F$71*hourly1!B8035/hourly1!$B$8763+유형화!$F$72*hourly1!C8035/hourly1!$C$8763+유형화!$F$73*hourly1!D8035/hourly1!$D$8763+유형화!$F$74*hourly1!E8035/hourly1!$E$8763</f>
        <v>64.041154343137947</v>
      </c>
      <c r="C8034" s="442">
        <f>hourly1!$F8035*유형화!$G$71/hourly1!$F$8763+유형화!$G$72*hourly1!$G8035/hourly1!$F$8763+유형화!$G$74*hourly1!I8035/hourly1!$I$8763</f>
        <v>2.9645261213459624</v>
      </c>
      <c r="D8034" s="14">
        <v>393.86303800000007</v>
      </c>
      <c r="E8034" s="14">
        <v>149.20380399999999</v>
      </c>
      <c r="F8034" s="1">
        <v>799648</v>
      </c>
      <c r="G8034" s="15">
        <f t="shared" si="250"/>
        <v>0.45069647149586539</v>
      </c>
      <c r="H8034" s="15">
        <f t="shared" si="251"/>
        <v>0.64580514668639821</v>
      </c>
    </row>
    <row r="8035" spans="1:8">
      <c r="A8035" s="1">
        <v>8034</v>
      </c>
      <c r="B8035" s="444">
        <f>유형화!$F$71*hourly1!B8036/hourly1!$B$8763+유형화!$F$72*hourly1!C8036/hourly1!$C$8763+유형화!$F$73*hourly1!D8036/hourly1!$D$8763+유형화!$F$74*hourly1!E8036/hourly1!$E$8763</f>
        <v>63.992898918497865</v>
      </c>
      <c r="C8035" s="442">
        <f>hourly1!$F8036*유형화!$G$71/hourly1!$F$8763+유형화!$G$72*hourly1!$G8036/hourly1!$F$8763+유형화!$G$74*hourly1!I8036/hourly1!$I$8763</f>
        <v>3.3417738870814246</v>
      </c>
      <c r="D8035" s="14">
        <v>330.06495799999999</v>
      </c>
      <c r="E8035" s="14">
        <v>10.77858499999998</v>
      </c>
      <c r="F8035" s="1">
        <v>804803</v>
      </c>
      <c r="G8035" s="15">
        <f t="shared" si="250"/>
        <v>0.37769249099995761</v>
      </c>
      <c r="H8035" s="15">
        <f t="shared" si="251"/>
        <v>0.57423561550525859</v>
      </c>
    </row>
    <row r="8036" spans="1:8">
      <c r="A8036" s="1">
        <v>8035</v>
      </c>
      <c r="B8036" s="444">
        <f>유형화!$F$71*hourly1!B8037/hourly1!$B$8763+유형화!$F$72*hourly1!C8037/hourly1!$C$8763+유형화!$F$73*hourly1!D8037/hourly1!$D$8763+유형화!$F$74*hourly1!E8037/hourly1!$E$8763</f>
        <v>75.182570334174571</v>
      </c>
      <c r="C8036" s="442">
        <f>hourly1!$F8037*유형화!$G$71/hourly1!$F$8763+유형화!$G$72*hourly1!$G8037/hourly1!$F$8763+유형화!$G$74*hourly1!I8037/hourly1!$I$8763</f>
        <v>2.7814067390686854</v>
      </c>
      <c r="D8036" s="14">
        <v>376.68196900000009</v>
      </c>
      <c r="E8036" s="14">
        <v>17.62064800000001</v>
      </c>
      <c r="F8036" s="1">
        <v>809533</v>
      </c>
      <c r="G8036" s="15">
        <f t="shared" si="250"/>
        <v>0.43103621798706321</v>
      </c>
      <c r="H8036" s="15">
        <f t="shared" si="251"/>
        <v>0.62735422626893977</v>
      </c>
    </row>
    <row r="8037" spans="1:8">
      <c r="A8037" s="1">
        <v>8036</v>
      </c>
      <c r="B8037" s="444">
        <f>유형화!$F$71*hourly1!B8038/hourly1!$B$8763+유형화!$F$72*hourly1!C8038/hourly1!$C$8763+유형화!$F$73*hourly1!D8038/hourly1!$D$8763+유형화!$F$74*hourly1!E8038/hourly1!$E$8763</f>
        <v>83.790079531487194</v>
      </c>
      <c r="C8037" s="442">
        <f>hourly1!$F8038*유형화!$G$71/hourly1!$F$8763+유형화!$G$72*hourly1!$G8038/hourly1!$F$8763+유형화!$G$74*hourly1!I8038/hourly1!$I$8763</f>
        <v>2.7357053237609934</v>
      </c>
      <c r="D8037" s="14">
        <v>317.552415</v>
      </c>
      <c r="E8037" s="14">
        <v>20.195968000000011</v>
      </c>
      <c r="F8037" s="1">
        <v>792293</v>
      </c>
      <c r="G8037" s="15">
        <f t="shared" si="250"/>
        <v>0.36337441990555785</v>
      </c>
      <c r="H8037" s="15">
        <f t="shared" si="251"/>
        <v>0.55916150426670885</v>
      </c>
    </row>
    <row r="8038" spans="1:8">
      <c r="A8038" s="1">
        <v>8037</v>
      </c>
      <c r="B8038" s="444">
        <f>유형화!$F$71*hourly1!B8039/hourly1!$B$8763+유형화!$F$72*hourly1!C8039/hourly1!$C$8763+유형화!$F$73*hourly1!D8039/hourly1!$D$8763+유형화!$F$74*hourly1!E8039/hourly1!$E$8763</f>
        <v>67.155802718708131</v>
      </c>
      <c r="C8038" s="442">
        <f>hourly1!$F8039*유형화!$G$71/hourly1!$F$8763+유형화!$G$72*hourly1!$G8039/hourly1!$F$8763+유형화!$G$74*hourly1!I8039/hourly1!$I$8763</f>
        <v>3.5753376579737033</v>
      </c>
      <c r="D8038" s="14">
        <v>311.306465</v>
      </c>
      <c r="E8038" s="14">
        <v>18.968064000000009</v>
      </c>
      <c r="F8038" s="1">
        <v>801391</v>
      </c>
      <c r="G8038" s="15">
        <f t="shared" si="250"/>
        <v>0.35622719522452645</v>
      </c>
      <c r="H8038" s="15">
        <f t="shared" si="251"/>
        <v>0.5514993516786304</v>
      </c>
    </row>
    <row r="8039" spans="1:8">
      <c r="A8039" s="1">
        <v>8038</v>
      </c>
      <c r="B8039" s="444">
        <f>유형화!$F$71*hourly1!B8040/hourly1!$B$8763+유형화!$F$72*hourly1!C8040/hourly1!$C$8763+유형화!$F$73*hourly1!D8040/hourly1!$D$8763+유형화!$F$74*hourly1!E8040/hourly1!$E$8763</f>
        <v>65.720197067536361</v>
      </c>
      <c r="C8039" s="442">
        <f>hourly1!$F8040*유형화!$G$71/hourly1!$F$8763+유형화!$G$72*hourly1!$G8040/hourly1!$F$8763+유형화!$G$74*hourly1!I8040/hourly1!$I$8763</f>
        <v>0.40695032865474745</v>
      </c>
      <c r="D8039" s="14">
        <v>353.70070800000008</v>
      </c>
      <c r="E8039" s="14">
        <v>12.296583999999999</v>
      </c>
      <c r="F8039" s="1">
        <v>803960</v>
      </c>
      <c r="G8039" s="15">
        <f t="shared" si="250"/>
        <v>0.40473881954160273</v>
      </c>
      <c r="H8039" s="15">
        <f t="shared" si="251"/>
        <v>0.60174694915022342</v>
      </c>
    </row>
    <row r="8040" spans="1:8">
      <c r="A8040" s="1">
        <v>8039</v>
      </c>
      <c r="B8040" s="444">
        <f>유형화!$F$71*hourly1!B8041/hourly1!$B$8763+유형화!$F$72*hourly1!C8041/hourly1!$C$8763+유형화!$F$73*hourly1!D8041/hourly1!$D$8763+유형화!$F$74*hourly1!E8041/hourly1!$E$8763</f>
        <v>64.309655668910921</v>
      </c>
      <c r="C8040" s="442">
        <f>hourly1!$F8041*유형화!$G$71/hourly1!$F$8763+유형화!$G$72*hourly1!$G8041/hourly1!$F$8763+유형화!$G$74*hourly1!I8041/hourly1!$I$8763</f>
        <v>0.39180257275351238</v>
      </c>
      <c r="D8040" s="14">
        <v>377.95889199999999</v>
      </c>
      <c r="E8040" s="14">
        <v>11.87834</v>
      </c>
      <c r="F8040" s="1">
        <v>822970</v>
      </c>
      <c r="G8040" s="15">
        <f t="shared" si="250"/>
        <v>0.43249739772455326</v>
      </c>
      <c r="H8040" s="15">
        <f t="shared" si="251"/>
        <v>0.62874548081768222</v>
      </c>
    </row>
    <row r="8041" spans="1:8">
      <c r="A8041" s="1">
        <v>8040</v>
      </c>
      <c r="B8041" s="444">
        <f>유형화!$F$71*hourly1!B8042/hourly1!$B$8763+유형화!$F$72*hourly1!C8042/hourly1!$C$8763+유형화!$F$73*hourly1!D8042/hourly1!$D$8763+유형화!$F$74*hourly1!E8042/hourly1!$E$8763</f>
        <v>62.651053168887287</v>
      </c>
      <c r="C8041" s="442">
        <f>hourly1!$F8042*유형화!$G$71/hourly1!$F$8763+유형화!$G$72*hourly1!$G8042/hourly1!$F$8763+유형화!$G$74*hourly1!I8042/hourly1!$I$8763</f>
        <v>0.31606281541549885</v>
      </c>
      <c r="D8041" s="14">
        <v>397.935293</v>
      </c>
      <c r="E8041" s="14">
        <v>7.6037199999999991</v>
      </c>
      <c r="F8041" s="1">
        <v>359474</v>
      </c>
      <c r="G8041" s="15">
        <f t="shared" si="250"/>
        <v>0.45535634252324358</v>
      </c>
      <c r="H8041" s="15">
        <f t="shared" si="251"/>
        <v>0.65009486823007856</v>
      </c>
    </row>
    <row r="8042" spans="1:8">
      <c r="A8042" s="1">
        <v>8041</v>
      </c>
      <c r="B8042" s="444">
        <f>유형화!$F$71*hourly1!B8043/hourly1!$B$8763+유형화!$F$72*hourly1!C8043/hourly1!$C$8763+유형화!$F$73*hourly1!D8043/hourly1!$D$8763+유형화!$F$74*hourly1!E8043/hourly1!$E$8763</f>
        <v>64.345604397668424</v>
      </c>
      <c r="C8042" s="442">
        <f>hourly1!$F8043*유형화!$G$71/hourly1!$F$8763+유형화!$G$72*hourly1!$G8043/hourly1!$F$8763+유형화!$G$74*hourly1!I8043/hourly1!$I$8763</f>
        <v>0.26376127969115915</v>
      </c>
      <c r="D8042" s="14">
        <v>397.3066070000001</v>
      </c>
      <c r="E8042" s="14">
        <v>5.8974399999999996</v>
      </c>
      <c r="F8042" s="1">
        <v>814807</v>
      </c>
      <c r="G8042" s="15">
        <f t="shared" si="250"/>
        <v>0.45463693873425742</v>
      </c>
      <c r="H8042" s="15">
        <f t="shared" si="251"/>
        <v>0.64943465940372802</v>
      </c>
    </row>
    <row r="8043" spans="1:8">
      <c r="A8043" s="1">
        <v>8042</v>
      </c>
      <c r="B8043" s="444">
        <f>유형화!$F$71*hourly1!B8044/hourly1!$B$8763+유형화!$F$72*hourly1!C8044/hourly1!$C$8763+유형화!$F$73*hourly1!D8044/hourly1!$D$8763+유형화!$F$74*hourly1!E8044/hourly1!$E$8763</f>
        <v>64.088022223061301</v>
      </c>
      <c r="C8043" s="442">
        <f>hourly1!$F8044*유형화!$G$71/hourly1!$F$8763+유형화!$G$72*hourly1!$G8044/hourly1!$F$8763+유형화!$G$74*hourly1!I8044/hourly1!$I$8763</f>
        <v>0.2445380836808051</v>
      </c>
      <c r="D8043" s="14">
        <v>390.29342200000008</v>
      </c>
      <c r="E8043" s="14">
        <v>1.35036</v>
      </c>
      <c r="F8043" s="1">
        <v>719767</v>
      </c>
      <c r="G8043" s="15">
        <f t="shared" si="250"/>
        <v>0.44661176899632499</v>
      </c>
      <c r="H8043" s="15">
        <f t="shared" si="251"/>
        <v>0.64201890838711617</v>
      </c>
    </row>
    <row r="8044" spans="1:8">
      <c r="A8044" s="1">
        <v>8043</v>
      </c>
      <c r="B8044" s="444">
        <f>유형화!$F$71*hourly1!B8045/hourly1!$B$8763+유형화!$F$72*hourly1!C8045/hourly1!$C$8763+유형화!$F$73*hourly1!D8045/hourly1!$D$8763+유형화!$F$74*hourly1!E8045/hourly1!$E$8763</f>
        <v>64.318570785229952</v>
      </c>
      <c r="C8044" s="442">
        <f>hourly1!$F8045*유형화!$G$71/hourly1!$F$8763+유형화!$G$72*hourly1!$G8045/hourly1!$F$8763+유형화!$G$74*hourly1!I8045/hourly1!$I$8763</f>
        <v>0.24182574114727243</v>
      </c>
      <c r="D8044" s="14">
        <v>411.62911000000008</v>
      </c>
      <c r="E8044" s="14">
        <v>1.2959999999999999E-2</v>
      </c>
      <c r="F8044" s="1">
        <v>596716</v>
      </c>
      <c r="G8044" s="15">
        <f t="shared" si="250"/>
        <v>0.47102614244798324</v>
      </c>
      <c r="H8044" s="15">
        <f t="shared" si="251"/>
        <v>0.6642924913905045</v>
      </c>
    </row>
    <row r="8045" spans="1:8">
      <c r="A8045" s="1">
        <v>8044</v>
      </c>
      <c r="B8045" s="444">
        <f>유형화!$F$71*hourly1!B8046/hourly1!$B$8763+유형화!$F$72*hourly1!C8046/hourly1!$C$8763+유형화!$F$73*hourly1!D8046/hourly1!$D$8763+유형화!$F$74*hourly1!E8046/hourly1!$E$8763</f>
        <v>64.42739775714368</v>
      </c>
      <c r="C8045" s="442">
        <f>hourly1!$F8046*유형화!$G$71/hourly1!$F$8763+유형화!$G$72*hourly1!$G8046/hourly1!$F$8763+유형화!$G$74*hourly1!I8046/hourly1!$I$8763</f>
        <v>0.24565167116693323</v>
      </c>
      <c r="D8045" s="14">
        <v>433.81398999999999</v>
      </c>
      <c r="E8045" s="14">
        <v>5.4000000000000003E-3</v>
      </c>
      <c r="F8045" s="1">
        <v>502728</v>
      </c>
      <c r="G8045" s="15">
        <f t="shared" si="250"/>
        <v>0.49641224414295659</v>
      </c>
      <c r="H8045" s="15">
        <f t="shared" si="251"/>
        <v>0.68657522690116579</v>
      </c>
    </row>
    <row r="8046" spans="1:8">
      <c r="A8046" s="1">
        <v>8045</v>
      </c>
      <c r="B8046" s="444">
        <f>유형화!$F$71*hourly1!B8047/hourly1!$B$8763+유형화!$F$72*hourly1!C8047/hourly1!$C$8763+유형화!$F$73*hourly1!D8047/hourly1!$D$8763+유형화!$F$74*hourly1!E8047/hourly1!$E$8763</f>
        <v>64.568178134339902</v>
      </c>
      <c r="C8046" s="442">
        <f>hourly1!$F8047*유형화!$G$71/hourly1!$F$8763+유형화!$G$72*hourly1!$G8047/hourly1!$F$8763+유형화!$G$74*hourly1!I8047/hourly1!$I$8763</f>
        <v>0.2594694942889289</v>
      </c>
      <c r="D8046" s="14">
        <v>378.72438599999998</v>
      </c>
      <c r="E8046" s="14">
        <v>0</v>
      </c>
      <c r="F8046" s="1">
        <v>563076</v>
      </c>
      <c r="G8046" s="15">
        <f t="shared" si="250"/>
        <v>0.43337335055958737</v>
      </c>
      <c r="H8046" s="15">
        <f t="shared" si="251"/>
        <v>0.62957795721011667</v>
      </c>
    </row>
    <row r="8047" spans="1:8">
      <c r="A8047" s="1">
        <v>8046</v>
      </c>
      <c r="B8047" s="444">
        <f>유형화!$F$71*hourly1!B8048/hourly1!$B$8763+유형화!$F$72*hourly1!C8048/hourly1!$C$8763+유형화!$F$73*hourly1!D8048/hourly1!$D$8763+유형화!$F$74*hourly1!E8048/hourly1!$E$8763</f>
        <v>66.505957236945207</v>
      </c>
      <c r="C8047" s="442">
        <f>hourly1!$F8048*유형화!$G$71/hourly1!$F$8763+유형화!$G$72*hourly1!$G8048/hourly1!$F$8763+유형화!$G$74*hourly1!I8048/hourly1!$I$8763</f>
        <v>0.47840164151596098</v>
      </c>
      <c r="D8047" s="14">
        <v>366.60589199999998</v>
      </c>
      <c r="E8047" s="14">
        <v>0</v>
      </c>
      <c r="F8047" s="1">
        <v>864329</v>
      </c>
      <c r="G8047" s="15">
        <f t="shared" si="250"/>
        <v>0.41950618873252654</v>
      </c>
      <c r="H8047" s="15">
        <f t="shared" si="251"/>
        <v>0.61626073833404782</v>
      </c>
    </row>
    <row r="8048" spans="1:8">
      <c r="A8048" s="1">
        <v>8047</v>
      </c>
      <c r="B8048" s="444">
        <f>유형화!$F$71*hourly1!B8049/hourly1!$B$8763+유형화!$F$72*hourly1!C8049/hourly1!$C$8763+유형화!$F$73*hourly1!D8049/hourly1!$D$8763+유형화!$F$74*hourly1!E8049/hourly1!$E$8763</f>
        <v>78.15787637367275</v>
      </c>
      <c r="C8048" s="442">
        <f>hourly1!$F8049*유형화!$G$71/hourly1!$F$8763+유형화!$G$72*hourly1!$G8049/hourly1!$F$8763+유형화!$G$74*hourly1!I8049/hourly1!$I$8763</f>
        <v>6.8501974287486052</v>
      </c>
      <c r="D8048" s="14">
        <v>317.43353000000008</v>
      </c>
      <c r="E8048" s="14">
        <v>0</v>
      </c>
      <c r="F8048" s="1">
        <v>837232</v>
      </c>
      <c r="G8048" s="15">
        <f t="shared" si="250"/>
        <v>0.36323838010277304</v>
      </c>
      <c r="H8048" s="15">
        <f t="shared" si="251"/>
        <v>0.55901652885875852</v>
      </c>
    </row>
    <row r="8049" spans="1:8">
      <c r="A8049" s="1">
        <v>8048</v>
      </c>
      <c r="B8049" s="444">
        <f>유형화!$F$71*hourly1!B8050/hourly1!$B$8763+유형화!$F$72*hourly1!C8050/hourly1!$C$8763+유형화!$F$73*hourly1!D8050/hourly1!$D$8763+유형화!$F$74*hourly1!E8050/hourly1!$E$8763</f>
        <v>176.48497583246211</v>
      </c>
      <c r="C8049" s="442">
        <f>hourly1!$F8050*유형화!$G$71/hourly1!$F$8763+유형화!$G$72*hourly1!$G8050/hourly1!$F$8763+유형화!$G$74*hourly1!I8050/hourly1!$I$8763</f>
        <v>7.0548091472913281</v>
      </c>
      <c r="D8049" s="14">
        <v>287.16124100000002</v>
      </c>
      <c r="E8049" s="14">
        <v>13.36759500000001</v>
      </c>
      <c r="F8049" s="1">
        <v>815822</v>
      </c>
      <c r="G8049" s="15">
        <f t="shared" si="250"/>
        <v>0.32859787688194753</v>
      </c>
      <c r="H8049" s="15">
        <f t="shared" si="251"/>
        <v>0.52098122055316298</v>
      </c>
    </row>
    <row r="8050" spans="1:8">
      <c r="A8050" s="1">
        <v>8049</v>
      </c>
      <c r="B8050" s="444">
        <f>유형화!$F$71*hourly1!B8051/hourly1!$B$8763+유형화!$F$72*hourly1!C8051/hourly1!$C$8763+유형화!$F$73*hourly1!D8051/hourly1!$D$8763+유형화!$F$74*hourly1!E8051/hourly1!$E$8763</f>
        <v>273.36319814847917</v>
      </c>
      <c r="C8050" s="442">
        <f>hourly1!$F8051*유형화!$G$71/hourly1!$F$8763+유형화!$G$72*hourly1!$G8051/hourly1!$F$8763+유형화!$G$74*hourly1!I8051/hourly1!$I$8763</f>
        <v>6.298161082011406</v>
      </c>
      <c r="D8050" s="14">
        <v>217.79428200000001</v>
      </c>
      <c r="E8050" s="14">
        <v>192.40231700000001</v>
      </c>
      <c r="F8050" s="1">
        <v>775995</v>
      </c>
      <c r="G8050" s="15">
        <f t="shared" si="250"/>
        <v>0.24922144232629276</v>
      </c>
      <c r="H8050" s="15">
        <f t="shared" si="251"/>
        <v>0.4245161242275135</v>
      </c>
    </row>
    <row r="8051" spans="1:8">
      <c r="A8051" s="1">
        <v>8050</v>
      </c>
      <c r="B8051" s="444">
        <f>유형화!$F$71*hourly1!B8052/hourly1!$B$8763+유형화!$F$72*hourly1!C8052/hourly1!$C$8763+유형화!$F$73*hourly1!D8052/hourly1!$D$8763+유형화!$F$74*hourly1!E8052/hourly1!$E$8763</f>
        <v>331.32452040046837</v>
      </c>
      <c r="C8051" s="442">
        <f>hourly1!$F8052*유형화!$G$71/hourly1!$F$8763+유형화!$G$72*hourly1!$G8052/hourly1!$F$8763+유형화!$G$74*hourly1!I8052/hourly1!$I$8763</f>
        <v>5.7119059991846814</v>
      </c>
      <c r="D8051" s="14">
        <v>205.37230400000001</v>
      </c>
      <c r="E8051" s="14">
        <v>567.46384299999988</v>
      </c>
      <c r="F8051" s="1">
        <v>745436</v>
      </c>
      <c r="G8051" s="15">
        <f t="shared" si="250"/>
        <v>0.23500700453078865</v>
      </c>
      <c r="H8051" s="15">
        <f t="shared" si="251"/>
        <v>0.40570641614172293</v>
      </c>
    </row>
    <row r="8052" spans="1:8">
      <c r="A8052" s="1">
        <v>8051</v>
      </c>
      <c r="B8052" s="444">
        <f>유형화!$F$71*hourly1!B8053/hourly1!$B$8763+유형화!$F$72*hourly1!C8053/hourly1!$C$8763+유형화!$F$73*hourly1!D8053/hourly1!$D$8763+유형화!$F$74*hourly1!E8053/hourly1!$E$8763</f>
        <v>387.009257266676</v>
      </c>
      <c r="C8052" s="442">
        <f>hourly1!$F8053*유형화!$G$71/hourly1!$F$8763+유형화!$G$72*hourly1!$G8053/hourly1!$F$8763+유형화!$G$74*hourly1!I8053/hourly1!$I$8763</f>
        <v>4.7835518047854704</v>
      </c>
      <c r="D8052" s="14">
        <v>152.168859</v>
      </c>
      <c r="E8052" s="14">
        <v>827.16201300000159</v>
      </c>
      <c r="F8052" s="1">
        <v>732478</v>
      </c>
      <c r="G8052" s="15">
        <f t="shared" si="250"/>
        <v>0.17412643788842111</v>
      </c>
      <c r="H8052" s="15">
        <f t="shared" si="251"/>
        <v>0.31904755553206166</v>
      </c>
    </row>
    <row r="8053" spans="1:8">
      <c r="A8053" s="1">
        <v>8052</v>
      </c>
      <c r="B8053" s="444">
        <f>유형화!$F$71*hourly1!B8054/hourly1!$B$8763+유형화!$F$72*hourly1!C8054/hourly1!$C$8763+유형화!$F$73*hourly1!D8054/hourly1!$D$8763+유형화!$F$74*hourly1!E8054/hourly1!$E$8763</f>
        <v>327.56838865584831</v>
      </c>
      <c r="C8053" s="442">
        <f>hourly1!$F8054*유형화!$G$71/hourly1!$F$8763+유형화!$G$72*hourly1!$G8054/hourly1!$F$8763+유형화!$G$74*hourly1!I8054/hourly1!$I$8763</f>
        <v>4.3580225329642248</v>
      </c>
      <c r="D8053" s="14">
        <v>127.298524</v>
      </c>
      <c r="E8053" s="14">
        <v>961.83699499999943</v>
      </c>
      <c r="F8053" s="1">
        <v>746031</v>
      </c>
      <c r="G8053" s="15">
        <f t="shared" si="250"/>
        <v>0.14566737687488138</v>
      </c>
      <c r="H8053" s="15">
        <f t="shared" si="251"/>
        <v>0.27478341787749055</v>
      </c>
    </row>
    <row r="8054" spans="1:8">
      <c r="A8054" s="1">
        <v>8053</v>
      </c>
      <c r="B8054" s="444">
        <f>유형화!$F$71*hourly1!B8055/hourly1!$B$8763+유형화!$F$72*hourly1!C8055/hourly1!$C$8763+유형화!$F$73*hourly1!D8055/hourly1!$D$8763+유형화!$F$74*hourly1!E8055/hourly1!$E$8763</f>
        <v>207.1324920605725</v>
      </c>
      <c r="C8054" s="442">
        <f>hourly1!$F8055*유형화!$G$71/hourly1!$F$8763+유형화!$G$72*hourly1!$G8055/hourly1!$F$8763+유형화!$G$74*hourly1!I8055/hourly1!$I$8763</f>
        <v>3.4890401688458343</v>
      </c>
      <c r="D8054" s="14">
        <v>90.643672999999993</v>
      </c>
      <c r="E8054" s="14">
        <v>955.62783199999978</v>
      </c>
      <c r="F8054" s="1">
        <v>736083</v>
      </c>
      <c r="G8054" s="15">
        <f t="shared" si="250"/>
        <v>0.10372332420927761</v>
      </c>
      <c r="H8054" s="15">
        <f t="shared" si="251"/>
        <v>0.20456319585066679</v>
      </c>
    </row>
    <row r="8055" spans="1:8">
      <c r="A8055" s="1">
        <v>8054</v>
      </c>
      <c r="B8055" s="444">
        <f>유형화!$F$71*hourly1!B8056/hourly1!$B$8763+유형화!$F$72*hourly1!C8056/hourly1!$C$8763+유형화!$F$73*hourly1!D8056/hourly1!$D$8763+유형화!$F$74*hourly1!E8056/hourly1!$E$8763</f>
        <v>263.70662697518168</v>
      </c>
      <c r="C8055" s="442">
        <f>hourly1!$F8056*유형화!$G$71/hourly1!$F$8763+유형화!$G$72*hourly1!$G8056/hourly1!$F$8763+유형화!$G$74*hourly1!I8056/hourly1!$I$8763</f>
        <v>3.8683539302730328</v>
      </c>
      <c r="D8055" s="14">
        <v>106.45354</v>
      </c>
      <c r="E8055" s="14">
        <v>798.01613999999995</v>
      </c>
      <c r="F8055" s="1">
        <v>747776</v>
      </c>
      <c r="G8055" s="15">
        <f t="shared" si="250"/>
        <v>0.12181451476095088</v>
      </c>
      <c r="H8055" s="15">
        <f t="shared" si="251"/>
        <v>0.23561893612460114</v>
      </c>
    </row>
    <row r="8056" spans="1:8">
      <c r="A8056" s="1">
        <v>8055</v>
      </c>
      <c r="B8056" s="444">
        <f>유형화!$F$71*hourly1!B8057/hourly1!$B$8763+유형화!$F$72*hourly1!C8057/hourly1!$C$8763+유형화!$F$73*hourly1!D8057/hourly1!$D$8763+유형화!$F$74*hourly1!E8057/hourly1!$E$8763</f>
        <v>374.28527126872302</v>
      </c>
      <c r="C8056" s="442">
        <f>hourly1!$F8057*유형화!$G$71/hourly1!$F$8763+유형화!$G$72*hourly1!$G8057/hourly1!$F$8763+유형화!$G$74*hourly1!I8057/hourly1!$I$8763</f>
        <v>3.4888154304961447</v>
      </c>
      <c r="D8056" s="14">
        <v>115.95841900000001</v>
      </c>
      <c r="E8056" s="14">
        <v>609.40434900000071</v>
      </c>
      <c r="F8056" s="1">
        <v>721840</v>
      </c>
      <c r="G8056" s="15">
        <f t="shared" si="250"/>
        <v>0.13269092359852033</v>
      </c>
      <c r="H8056" s="15">
        <f t="shared" si="251"/>
        <v>0.25372083363423947</v>
      </c>
    </row>
    <row r="8057" spans="1:8">
      <c r="A8057" s="1">
        <v>8056</v>
      </c>
      <c r="B8057" s="444">
        <f>유형화!$F$71*hourly1!B8058/hourly1!$B$8763+유형화!$F$72*hourly1!C8058/hourly1!$C$8763+유형화!$F$73*hourly1!D8058/hourly1!$D$8763+유형화!$F$74*hourly1!E8058/hourly1!$E$8763</f>
        <v>316.78201834413017</v>
      </c>
      <c r="C8057" s="442">
        <f>hourly1!$F8058*유형화!$G$71/hourly1!$F$8763+유형화!$G$72*hourly1!$G8058/hourly1!$F$8763+유형화!$G$74*hourly1!I8058/hourly1!$I$8763</f>
        <v>3.5170456799807623</v>
      </c>
      <c r="D8057" s="14">
        <v>130.95232899999999</v>
      </c>
      <c r="E8057" s="14">
        <v>370.77097100000032</v>
      </c>
      <c r="F8057" s="1">
        <v>726356</v>
      </c>
      <c r="G8057" s="15">
        <f t="shared" si="250"/>
        <v>0.14984841663275261</v>
      </c>
      <c r="H8057" s="15">
        <f t="shared" si="251"/>
        <v>0.28144954238665254</v>
      </c>
    </row>
    <row r="8058" spans="1:8">
      <c r="A8058" s="1">
        <v>8057</v>
      </c>
      <c r="B8058" s="444">
        <f>유형화!$F$71*hourly1!B8059/hourly1!$B$8763+유형화!$F$72*hourly1!C8059/hourly1!$C$8763+유형화!$F$73*hourly1!D8059/hourly1!$D$8763+유형화!$F$74*hourly1!E8059/hourly1!$E$8763</f>
        <v>274.08905875794602</v>
      </c>
      <c r="C8058" s="442">
        <f>hourly1!$F8059*유형화!$G$71/hourly1!$F$8763+유형화!$G$72*hourly1!$G8059/hourly1!$F$8763+유형화!$G$74*hourly1!I8059/hourly1!$I$8763</f>
        <v>3.676565009475953</v>
      </c>
      <c r="D8058" s="14">
        <v>140.73073199999999</v>
      </c>
      <c r="E8058" s="14">
        <v>100.25164599999999</v>
      </c>
      <c r="F8058" s="1">
        <v>694226</v>
      </c>
      <c r="G8058" s="15">
        <f t="shared" si="250"/>
        <v>0.16103781828705199</v>
      </c>
      <c r="H8058" s="15">
        <f t="shared" si="251"/>
        <v>0.29900956061811323</v>
      </c>
    </row>
    <row r="8059" spans="1:8">
      <c r="A8059" s="1">
        <v>8058</v>
      </c>
      <c r="B8059" s="444">
        <f>유형화!$F$71*hourly1!B8060/hourly1!$B$8763+유형화!$F$72*hourly1!C8060/hourly1!$C$8763+유형화!$F$73*hourly1!D8060/hourly1!$D$8763+유형화!$F$74*hourly1!E8060/hourly1!$E$8763</f>
        <v>162.52863084800495</v>
      </c>
      <c r="C8059" s="442">
        <f>hourly1!$F8060*유형화!$G$71/hourly1!$F$8763+유형화!$G$72*hourly1!$G8060/hourly1!$F$8763+유형화!$G$74*hourly1!I8060/hourly1!$I$8763</f>
        <v>3.9106854926253019</v>
      </c>
      <c r="D8059" s="14">
        <v>161.072284</v>
      </c>
      <c r="E8059" s="14">
        <v>8.8749399999999792</v>
      </c>
      <c r="F8059" s="1">
        <v>701914</v>
      </c>
      <c r="G8059" s="15">
        <f t="shared" si="250"/>
        <v>0.18431460444526385</v>
      </c>
      <c r="H8059" s="15">
        <f t="shared" si="251"/>
        <v>0.33428295110476675</v>
      </c>
    </row>
    <row r="8060" spans="1:8">
      <c r="A8060" s="1">
        <v>8059</v>
      </c>
      <c r="B8060" s="444">
        <f>유형화!$F$71*hourly1!B8061/hourly1!$B$8763+유형화!$F$72*hourly1!C8061/hourly1!$C$8763+유형화!$F$73*hourly1!D8061/hourly1!$D$8763+유형화!$F$74*hourly1!E8061/hourly1!$E$8763</f>
        <v>123.62999952511856</v>
      </c>
      <c r="C8060" s="442">
        <f>hourly1!$F8061*유형화!$G$71/hourly1!$F$8763+유형화!$G$72*hourly1!$G8061/hourly1!$F$8763+유형화!$G$74*hourly1!I8061/hourly1!$I$8763</f>
        <v>3.416262345616798</v>
      </c>
      <c r="D8060" s="14">
        <v>215.93060800000001</v>
      </c>
      <c r="E8060" s="14">
        <v>17.111668000000002</v>
      </c>
      <c r="F8060" s="1">
        <v>703619</v>
      </c>
      <c r="G8060" s="15">
        <f t="shared" si="250"/>
        <v>0.24708884491353786</v>
      </c>
      <c r="H8060" s="15">
        <f t="shared" si="251"/>
        <v>0.42172610291543106</v>
      </c>
    </row>
    <row r="8061" spans="1:8">
      <c r="A8061" s="1">
        <v>8060</v>
      </c>
      <c r="B8061" s="444">
        <f>유형화!$F$71*hourly1!B8062/hourly1!$B$8763+유형화!$F$72*hourly1!C8062/hourly1!$C$8763+유형화!$F$73*hourly1!D8062/hourly1!$D$8763+유형화!$F$74*hourly1!E8062/hourly1!$E$8763</f>
        <v>132.30592774769403</v>
      </c>
      <c r="C8061" s="442">
        <f>hourly1!$F8062*유형화!$G$71/hourly1!$F$8763+유형화!$G$72*hourly1!$G8062/hourly1!$F$8763+유형화!$G$74*hourly1!I8062/hourly1!$I$8763</f>
        <v>3.3527203885110026</v>
      </c>
      <c r="D8061" s="14">
        <v>224.10680199999999</v>
      </c>
      <c r="E8061" s="14">
        <v>18.49938800000001</v>
      </c>
      <c r="F8061" s="1">
        <v>698312</v>
      </c>
      <c r="G8061" s="15">
        <f t="shared" si="250"/>
        <v>0.25644484288881791</v>
      </c>
      <c r="H8061" s="15">
        <f t="shared" si="251"/>
        <v>0.43388403396060343</v>
      </c>
    </row>
    <row r="8062" spans="1:8">
      <c r="A8062" s="1">
        <v>8061</v>
      </c>
      <c r="B8062" s="444">
        <f>유형화!$F$71*hourly1!B8063/hourly1!$B$8763+유형화!$F$72*hourly1!C8063/hourly1!$C$8763+유형화!$F$73*hourly1!D8063/hourly1!$D$8763+유형화!$F$74*hourly1!E8063/hourly1!$E$8763</f>
        <v>67.960618068171996</v>
      </c>
      <c r="C8062" s="442">
        <f>hourly1!$F8063*유형화!$G$71/hourly1!$F$8763+유형화!$G$72*hourly1!$G8063/hourly1!$F$8763+유형화!$G$74*hourly1!I8063/hourly1!$I$8763</f>
        <v>4.3378474991501568</v>
      </c>
      <c r="D8062" s="14">
        <v>211.18664200000001</v>
      </c>
      <c r="E8062" s="14">
        <v>14.476556</v>
      </c>
      <c r="F8062" s="1">
        <v>687916</v>
      </c>
      <c r="G8062" s="15">
        <f t="shared" si="250"/>
        <v>0.24166033669922718</v>
      </c>
      <c r="H8062" s="15">
        <f t="shared" si="251"/>
        <v>0.41457346109388027</v>
      </c>
    </row>
    <row r="8063" spans="1:8">
      <c r="A8063" s="1">
        <v>8062</v>
      </c>
      <c r="B8063" s="444">
        <f>유형화!$F$71*hourly1!B8064/hourly1!$B$8763+유형화!$F$72*hourly1!C8064/hourly1!$C$8763+유형화!$F$73*hourly1!D8064/hourly1!$D$8763+유형화!$F$74*hourly1!E8064/hourly1!$E$8763</f>
        <v>66.588374587741583</v>
      </c>
      <c r="C8063" s="442">
        <f>hourly1!$F8064*유형화!$G$71/hourly1!$F$8763+유형화!$G$72*hourly1!$G8064/hourly1!$F$8763+유형화!$G$74*hourly1!I8064/hourly1!$I$8763</f>
        <v>0.46070174452987733</v>
      </c>
      <c r="D8063" s="14">
        <v>240.21326400000009</v>
      </c>
      <c r="E8063" s="14">
        <v>8.1201240000000006</v>
      </c>
      <c r="F8063" s="1">
        <v>692020</v>
      </c>
      <c r="G8063" s="15">
        <f t="shared" si="250"/>
        <v>0.27487542634377587</v>
      </c>
      <c r="H8063" s="15">
        <f t="shared" si="251"/>
        <v>0.45722536943629094</v>
      </c>
    </row>
    <row r="8064" spans="1:8">
      <c r="A8064" s="1">
        <v>8063</v>
      </c>
      <c r="B8064" s="444">
        <f>유형화!$F$71*hourly1!B8065/hourly1!$B$8763+유형화!$F$72*hourly1!C8065/hourly1!$C$8763+유형화!$F$73*hourly1!D8065/hourly1!$D$8763+유형화!$F$74*hourly1!E8065/hourly1!$E$8763</f>
        <v>65.202789235075031</v>
      </c>
      <c r="C8064" s="442">
        <f>hourly1!$F8065*유형화!$G$71/hourly1!$F$8763+유형화!$G$72*hourly1!$G8065/hourly1!$F$8763+유형화!$G$74*hourly1!I8065/hourly1!$I$8763</f>
        <v>0.35360300178471937</v>
      </c>
      <c r="D8064" s="14">
        <v>243.61604</v>
      </c>
      <c r="E8064" s="14">
        <v>9.6065200000000015</v>
      </c>
      <c r="F8064" s="1">
        <v>714285</v>
      </c>
      <c r="G8064" s="15">
        <f t="shared" si="250"/>
        <v>0.27876921425613838</v>
      </c>
      <c r="H8064" s="15">
        <f t="shared" si="251"/>
        <v>0.46205628313496305</v>
      </c>
    </row>
    <row r="8065" spans="1:8">
      <c r="A8065" s="1">
        <v>8064</v>
      </c>
      <c r="B8065" s="444">
        <f>유형화!$F$71*hourly1!B8066/hourly1!$B$8763+유형화!$F$72*hourly1!C8066/hourly1!$C$8763+유형화!$F$73*hourly1!D8066/hourly1!$D$8763+유형화!$F$74*hourly1!E8066/hourly1!$E$8763</f>
        <v>63.56996154418885</v>
      </c>
      <c r="C8065" s="442">
        <f>hourly1!$F8066*유형화!$G$71/hourly1!$F$8763+유형화!$G$72*hourly1!$G8066/hourly1!$F$8763+유형화!$G$74*hourly1!I8066/hourly1!$I$8763</f>
        <v>0.32163083433212608</v>
      </c>
      <c r="D8065" s="14">
        <v>234.47457</v>
      </c>
      <c r="E8065" s="14">
        <v>6.7215999999999996</v>
      </c>
      <c r="F8065" s="1">
        <v>776915</v>
      </c>
      <c r="G8065" s="15">
        <f t="shared" si="250"/>
        <v>0.26830865341192606</v>
      </c>
      <c r="H8065" s="15">
        <f t="shared" si="251"/>
        <v>0.44899971794397819</v>
      </c>
    </row>
    <row r="8066" spans="1:8">
      <c r="A8066" s="1">
        <v>8065</v>
      </c>
      <c r="B8066" s="444">
        <f>유형화!$F$71*hourly1!B8067/hourly1!$B$8763+유형화!$F$72*hourly1!C8067/hourly1!$C$8763+유형화!$F$73*hourly1!D8067/hourly1!$D$8763+유형화!$F$74*hourly1!E8067/hourly1!$E$8763</f>
        <v>63.77014373102471</v>
      </c>
      <c r="C8066" s="442">
        <f>hourly1!$F8067*유형화!$G$71/hourly1!$F$8763+유형화!$G$72*hourly1!$G8067/hourly1!$F$8763+유형화!$G$74*hourly1!I8067/hourly1!$I$8763</f>
        <v>0.26511655461207834</v>
      </c>
      <c r="D8066" s="14">
        <v>228.27127499999989</v>
      </c>
      <c r="E8066" s="14">
        <v>5.5470000000000006</v>
      </c>
      <c r="F8066" s="1">
        <v>783770</v>
      </c>
      <c r="G8066" s="15">
        <f t="shared" ref="G8066:G8129" si="252">D8066/$I$1</f>
        <v>0.2612102387387828</v>
      </c>
      <c r="H8066" s="15">
        <f t="shared" ref="H8066:H8129" si="253">G8066/(1-$H$1*(1-G8066))</f>
        <v>0.43999555467612839</v>
      </c>
    </row>
    <row r="8067" spans="1:8">
      <c r="A8067" s="1">
        <v>8066</v>
      </c>
      <c r="B8067" s="444">
        <f>유형화!$F$71*hourly1!B8068/hourly1!$B$8763+유형화!$F$72*hourly1!C8068/hourly1!$C$8763+유형화!$F$73*hourly1!D8068/hourly1!$D$8763+유형화!$F$74*hourly1!E8068/hourly1!$E$8763</f>
        <v>63.886887818255637</v>
      </c>
      <c r="C8067" s="442">
        <f>hourly1!$F8068*유형화!$G$71/hourly1!$F$8763+유형화!$G$72*hourly1!$G8068/hourly1!$F$8763+유형화!$G$74*hourly1!I8068/hourly1!$I$8763</f>
        <v>0.25584018995374253</v>
      </c>
      <c r="D8067" s="14">
        <v>216.59979399999989</v>
      </c>
      <c r="E8067" s="14">
        <v>1.62384</v>
      </c>
      <c r="F8067" s="1">
        <v>713314</v>
      </c>
      <c r="G8067" s="15">
        <f t="shared" si="252"/>
        <v>0.24785459274939947</v>
      </c>
      <c r="H8067" s="15">
        <f t="shared" si="253"/>
        <v>0.4227291952403055</v>
      </c>
    </row>
    <row r="8068" spans="1:8">
      <c r="A8068" s="1">
        <v>8067</v>
      </c>
      <c r="B8068" s="444">
        <f>유형화!$F$71*hourly1!B8069/hourly1!$B$8763+유형화!$F$72*hourly1!C8069/hourly1!$C$8763+유형화!$F$73*hourly1!D8069/hourly1!$D$8763+유형화!$F$74*hourly1!E8069/hourly1!$E$8763</f>
        <v>64.281769724828408</v>
      </c>
      <c r="C8068" s="442">
        <f>hourly1!$F8069*유형화!$G$71/hourly1!$F$8763+유형화!$G$72*hourly1!$G8069/hourly1!$F$8763+유형화!$G$74*hourly1!I8069/hourly1!$I$8763</f>
        <v>0.32547086142738324</v>
      </c>
      <c r="D8068" s="14">
        <v>263.76525500000002</v>
      </c>
      <c r="E8068" s="14">
        <v>3.1759999999999997E-2</v>
      </c>
      <c r="F8068" s="1">
        <v>617503</v>
      </c>
      <c r="G8068" s="15">
        <f t="shared" si="252"/>
        <v>0.30182590967499506</v>
      </c>
      <c r="H8068" s="15">
        <f t="shared" si="253"/>
        <v>0.48997374533956922</v>
      </c>
    </row>
    <row r="8069" spans="1:8">
      <c r="A8069" s="1">
        <v>8068</v>
      </c>
      <c r="B8069" s="444">
        <f>유형화!$F$71*hourly1!B8070/hourly1!$B$8763+유형화!$F$72*hourly1!C8070/hourly1!$C$8763+유형화!$F$73*hourly1!D8070/hourly1!$D$8763+유형화!$F$74*hourly1!E8070/hourly1!$E$8763</f>
        <v>64.415163198986065</v>
      </c>
      <c r="C8069" s="442">
        <f>hourly1!$F8070*유형화!$G$71/hourly1!$F$8763+유형화!$G$72*hourly1!$G8070/hourly1!$F$8763+유형화!$G$74*hourly1!I8070/hourly1!$I$8763</f>
        <v>0.51768823553941068</v>
      </c>
      <c r="D8069" s="14">
        <v>292.00308899999999</v>
      </c>
      <c r="E8069" s="14">
        <v>0</v>
      </c>
      <c r="F8069" s="1">
        <v>506559</v>
      </c>
      <c r="G8069" s="15">
        <f t="shared" si="252"/>
        <v>0.33413839121962269</v>
      </c>
      <c r="H8069" s="15">
        <f t="shared" si="253"/>
        <v>0.52721833975958177</v>
      </c>
    </row>
    <row r="8070" spans="1:8">
      <c r="A8070" s="1">
        <v>8069</v>
      </c>
      <c r="B8070" s="444">
        <f>유형화!$F$71*hourly1!B8071/hourly1!$B$8763+유형화!$F$72*hourly1!C8071/hourly1!$C$8763+유형화!$F$73*hourly1!D8071/hourly1!$D$8763+유형화!$F$74*hourly1!E8071/hourly1!$E$8763</f>
        <v>64.635836106604188</v>
      </c>
      <c r="C8070" s="442">
        <f>hourly1!$F8071*유형화!$G$71/hourly1!$F$8763+유형화!$G$72*hourly1!$G8071/hourly1!$F$8763+유형화!$G$74*hourly1!I8071/hourly1!$I$8763</f>
        <v>0.92516355376493919</v>
      </c>
      <c r="D8070" s="14">
        <v>304.72974299999998</v>
      </c>
      <c r="E8070" s="14">
        <v>0</v>
      </c>
      <c r="F8070" s="1">
        <v>548828</v>
      </c>
      <c r="G8070" s="15">
        <f t="shared" si="252"/>
        <v>0.34870146898613485</v>
      </c>
      <c r="H8070" s="15">
        <f t="shared" si="253"/>
        <v>0.54332997811856365</v>
      </c>
    </row>
    <row r="8071" spans="1:8">
      <c r="A8071" s="1">
        <v>8070</v>
      </c>
      <c r="B8071" s="444">
        <f>유형화!$F$71*hourly1!B8072/hourly1!$B$8763+유형화!$F$72*hourly1!C8072/hourly1!$C$8763+유형화!$F$73*hourly1!D8072/hourly1!$D$8763+유형화!$F$74*hourly1!E8072/hourly1!$E$8763</f>
        <v>66.736870094625047</v>
      </c>
      <c r="C8071" s="442">
        <f>hourly1!$F8072*유형화!$G$71/hourly1!$F$8763+유형화!$G$72*hourly1!$G8072/hourly1!$F$8763+유형화!$G$74*hourly1!I8072/hourly1!$I$8763</f>
        <v>1.353008657311322</v>
      </c>
      <c r="D8071" s="14">
        <v>294.55474500000003</v>
      </c>
      <c r="E8071" s="14">
        <v>0</v>
      </c>
      <c r="F8071" s="1">
        <v>862396</v>
      </c>
      <c r="G8071" s="15">
        <f t="shared" si="252"/>
        <v>0.33705824468317941</v>
      </c>
      <c r="H8071" s="15">
        <f t="shared" si="253"/>
        <v>0.53048123230024413</v>
      </c>
    </row>
    <row r="8072" spans="1:8">
      <c r="A8072" s="1">
        <v>8071</v>
      </c>
      <c r="B8072" s="444">
        <f>유형화!$F$71*hourly1!B8073/hourly1!$B$8763+유형화!$F$72*hourly1!C8073/hourly1!$C$8763+유형화!$F$73*hourly1!D8073/hourly1!$D$8763+유형화!$F$74*hourly1!E8073/hourly1!$E$8763</f>
        <v>78.406499042836629</v>
      </c>
      <c r="C8072" s="442">
        <f>hourly1!$F8073*유형화!$G$71/hourly1!$F$8763+유형화!$G$72*hourly1!$G8073/hourly1!$F$8763+유형화!$G$74*hourly1!I8073/hourly1!$I$8763</f>
        <v>7.892698496261235</v>
      </c>
      <c r="D8072" s="14">
        <v>303.451572</v>
      </c>
      <c r="E8072" s="14">
        <v>0</v>
      </c>
      <c r="F8072" s="1">
        <v>803982</v>
      </c>
      <c r="G8072" s="15">
        <f t="shared" si="252"/>
        <v>0.34723886116542246</v>
      </c>
      <c r="H8072" s="15">
        <f t="shared" si="253"/>
        <v>0.54173003373404272</v>
      </c>
    </row>
    <row r="8073" spans="1:8">
      <c r="A8073" s="1">
        <v>8072</v>
      </c>
      <c r="B8073" s="444">
        <f>유형화!$F$71*hourly1!B8074/hourly1!$B$8763+유형화!$F$72*hourly1!C8074/hourly1!$C$8763+유형화!$F$73*hourly1!D8074/hourly1!$D$8763+유형화!$F$74*hourly1!E8074/hourly1!$E$8763</f>
        <v>174.91880811283835</v>
      </c>
      <c r="C8073" s="442">
        <f>hourly1!$F8074*유형화!$G$71/hourly1!$F$8763+유형화!$G$72*hourly1!$G8074/hourly1!$F$8763+유형화!$G$74*hourly1!I8074/hourly1!$I$8763</f>
        <v>8.1360120653911121</v>
      </c>
      <c r="D8073" s="14">
        <v>295.365613</v>
      </c>
      <c r="E8073" s="14">
        <v>10.920358999999991</v>
      </c>
      <c r="F8073" s="1">
        <v>770182</v>
      </c>
      <c r="G8073" s="15">
        <f t="shared" si="252"/>
        <v>0.33798611887087837</v>
      </c>
      <c r="H8073" s="15">
        <f t="shared" si="253"/>
        <v>0.5315146670607428</v>
      </c>
    </row>
    <row r="8074" spans="1:8">
      <c r="A8074" s="1">
        <v>8073</v>
      </c>
      <c r="B8074" s="444">
        <f>유형화!$F$71*hourly1!B8075/hourly1!$B$8763+유형화!$F$72*hourly1!C8075/hourly1!$C$8763+유형화!$F$73*hourly1!D8075/hourly1!$D$8763+유형화!$F$74*hourly1!E8075/hourly1!$E$8763</f>
        <v>271.05022823782525</v>
      </c>
      <c r="C8074" s="442">
        <f>hourly1!$F8075*유형화!$G$71/hourly1!$F$8763+유형화!$G$72*hourly1!$G8075/hourly1!$F$8763+유형화!$G$74*hourly1!I8075/hourly1!$I$8763</f>
        <v>7.2241358041303307</v>
      </c>
      <c r="D8074" s="14">
        <v>314.04843299999999</v>
      </c>
      <c r="E8074" s="14">
        <v>169.32614899999999</v>
      </c>
      <c r="F8074" s="1">
        <v>777546</v>
      </c>
      <c r="G8074" s="15">
        <f t="shared" si="252"/>
        <v>0.35936482222509453</v>
      </c>
      <c r="H8074" s="15">
        <f t="shared" si="253"/>
        <v>0.55487448517370219</v>
      </c>
    </row>
    <row r="8075" spans="1:8">
      <c r="A8075" s="1">
        <v>8074</v>
      </c>
      <c r="B8075" s="444">
        <f>유형화!$F$71*hourly1!B8076/hourly1!$B$8763+유형화!$F$72*hourly1!C8076/hourly1!$C$8763+유형화!$F$73*hourly1!D8076/hourly1!$D$8763+유형화!$F$74*hourly1!E8076/hourly1!$E$8763</f>
        <v>327.4047872654549</v>
      </c>
      <c r="C8075" s="442">
        <f>hourly1!$F8076*유형화!$G$71/hourly1!$F$8763+유형화!$G$72*hourly1!$G8076/hourly1!$F$8763+유형화!$G$74*hourly1!I8076/hourly1!$I$8763</f>
        <v>6.1780724137630934</v>
      </c>
      <c r="D8075" s="14">
        <v>346.46072100000009</v>
      </c>
      <c r="E8075" s="14">
        <v>425.51786800000031</v>
      </c>
      <c r="F8075" s="1">
        <v>771228</v>
      </c>
      <c r="G8075" s="15">
        <f t="shared" si="252"/>
        <v>0.39645412085257281</v>
      </c>
      <c r="H8075" s="15">
        <f t="shared" si="253"/>
        <v>0.59344998045294606</v>
      </c>
    </row>
    <row r="8076" spans="1:8">
      <c r="A8076" s="1">
        <v>8075</v>
      </c>
      <c r="B8076" s="444">
        <f>유형화!$F$71*hourly1!B8077/hourly1!$B$8763+유형화!$F$72*hourly1!C8077/hourly1!$C$8763+유형화!$F$73*hourly1!D8077/hourly1!$D$8763+유형화!$F$74*hourly1!E8077/hourly1!$E$8763</f>
        <v>383.2791742106503</v>
      </c>
      <c r="C8076" s="442">
        <f>hourly1!$F8077*유형화!$G$71/hourly1!$F$8763+유형화!$G$72*hourly1!$G8077/hourly1!$F$8763+유형화!$G$74*hourly1!I8077/hourly1!$I$8763</f>
        <v>5.2369690034636829</v>
      </c>
      <c r="D8076" s="14">
        <v>333.82105699999988</v>
      </c>
      <c r="E8076" s="14">
        <v>668.64136000000099</v>
      </c>
      <c r="F8076" s="1">
        <v>707819</v>
      </c>
      <c r="G8076" s="15">
        <f t="shared" si="252"/>
        <v>0.38199058552155907</v>
      </c>
      <c r="H8076" s="15">
        <f t="shared" si="253"/>
        <v>0.57869047410923335</v>
      </c>
    </row>
    <row r="8077" spans="1:8">
      <c r="A8077" s="1">
        <v>8076</v>
      </c>
      <c r="B8077" s="444">
        <f>유형화!$F$71*hourly1!B8078/hourly1!$B$8763+유형화!$F$72*hourly1!C8078/hourly1!$C$8763+유형화!$F$73*hourly1!D8078/hourly1!$D$8763+유형화!$F$74*hourly1!E8078/hourly1!$E$8763</f>
        <v>322.94221799382035</v>
      </c>
      <c r="C8077" s="442">
        <f>hourly1!$F8078*유형화!$G$71/hourly1!$F$8763+유형화!$G$72*hourly1!$G8078/hourly1!$F$8763+유형화!$G$74*hourly1!I8078/hourly1!$I$8763</f>
        <v>4.3806546952033267</v>
      </c>
      <c r="D8077" s="14">
        <v>337.60428300000001</v>
      </c>
      <c r="E8077" s="14">
        <v>773.38547600000061</v>
      </c>
      <c r="F8077" s="1">
        <v>735728</v>
      </c>
      <c r="G8077" s="15">
        <f t="shared" si="252"/>
        <v>0.38631972140018772</v>
      </c>
      <c r="H8077" s="15">
        <f t="shared" si="253"/>
        <v>0.58314536791595817</v>
      </c>
    </row>
    <row r="8078" spans="1:8">
      <c r="A8078" s="1">
        <v>8077</v>
      </c>
      <c r="B8078" s="444">
        <f>유형화!$F$71*hourly1!B8079/hourly1!$B$8763+유형화!$F$72*hourly1!C8079/hourly1!$C$8763+유형화!$F$73*hourly1!D8079/hourly1!$D$8763+유형화!$F$74*hourly1!E8079/hourly1!$E$8763</f>
        <v>200.7671674144047</v>
      </c>
      <c r="C8078" s="442">
        <f>hourly1!$F8079*유형화!$G$71/hourly1!$F$8763+유형화!$G$72*hourly1!$G8079/hourly1!$F$8763+유형화!$G$74*hourly1!I8079/hourly1!$I$8763</f>
        <v>2.8035593562795511</v>
      </c>
      <c r="D8078" s="14">
        <v>303.16004900000001</v>
      </c>
      <c r="E8078" s="14">
        <v>793.68889799999965</v>
      </c>
      <c r="F8078" s="1">
        <v>747462</v>
      </c>
      <c r="G8078" s="15">
        <f t="shared" si="252"/>
        <v>0.34690527213882311</v>
      </c>
      <c r="H8078" s="15">
        <f t="shared" si="253"/>
        <v>0.54136455864483068</v>
      </c>
    </row>
    <row r="8079" spans="1:8">
      <c r="A8079" s="1">
        <v>8078</v>
      </c>
      <c r="B8079" s="444">
        <f>유형화!$F$71*hourly1!B8080/hourly1!$B$8763+유형화!$F$72*hourly1!C8080/hourly1!$C$8763+유형화!$F$73*hourly1!D8080/hourly1!$D$8763+유형화!$F$74*hourly1!E8080/hourly1!$E$8763</f>
        <v>257.47835679271452</v>
      </c>
      <c r="C8079" s="442">
        <f>hourly1!$F8080*유형화!$G$71/hourly1!$F$8763+유형화!$G$72*hourly1!$G8080/hourly1!$F$8763+유형화!$G$74*hourly1!I8080/hourly1!$I$8763</f>
        <v>3.0668422885945716</v>
      </c>
      <c r="D8079" s="14">
        <v>306.59591899999998</v>
      </c>
      <c r="E8079" s="14">
        <v>726.83397699999887</v>
      </c>
      <c r="F8079" s="1">
        <v>735655</v>
      </c>
      <c r="G8079" s="15">
        <f t="shared" si="252"/>
        <v>0.35083692943111894</v>
      </c>
      <c r="H8079" s="15">
        <f t="shared" si="253"/>
        <v>0.54565876513179956</v>
      </c>
    </row>
    <row r="8080" spans="1:8">
      <c r="A8080" s="1">
        <v>8079</v>
      </c>
      <c r="B8080" s="444">
        <f>유형화!$F$71*hourly1!B8081/hourly1!$B$8763+유형화!$F$72*hourly1!C8081/hourly1!$C$8763+유형화!$F$73*hourly1!D8081/hourly1!$D$8763+유형화!$F$74*hourly1!E8081/hourly1!$E$8763</f>
        <v>369.29178973861195</v>
      </c>
      <c r="C8080" s="442">
        <f>hourly1!$F8081*유형화!$G$71/hourly1!$F$8763+유형화!$G$72*hourly1!$G8081/hourly1!$F$8763+유형화!$G$74*hourly1!I8081/hourly1!$I$8763</f>
        <v>2.9810698951611636</v>
      </c>
      <c r="D8080" s="14">
        <v>267.43298199999992</v>
      </c>
      <c r="E8080" s="14">
        <v>556.08339100000046</v>
      </c>
      <c r="F8080" s="1">
        <v>717899</v>
      </c>
      <c r="G8080" s="15">
        <f t="shared" si="252"/>
        <v>0.3060228803420168</v>
      </c>
      <c r="H8080" s="15">
        <f t="shared" si="253"/>
        <v>0.49493231767852147</v>
      </c>
    </row>
    <row r="8081" spans="1:8">
      <c r="A8081" s="1">
        <v>8080</v>
      </c>
      <c r="B8081" s="444">
        <f>유형화!$F$71*hourly1!B8082/hourly1!$B$8763+유형화!$F$72*hourly1!C8082/hourly1!$C$8763+유형화!$F$73*hourly1!D8082/hourly1!$D$8763+유형화!$F$74*hourly1!E8082/hourly1!$E$8763</f>
        <v>312.56561160133964</v>
      </c>
      <c r="C8081" s="442">
        <f>hourly1!$F8082*유형화!$G$71/hourly1!$F$8763+유형화!$G$72*hourly1!$G8082/hourly1!$F$8763+유형화!$G$74*hourly1!I8082/hourly1!$I$8763</f>
        <v>3.078633799700063</v>
      </c>
      <c r="D8081" s="14">
        <v>156.23944700000001</v>
      </c>
      <c r="E8081" s="14">
        <v>319.51744799999989</v>
      </c>
      <c r="F8081" s="1">
        <v>745586</v>
      </c>
      <c r="G8081" s="15">
        <f t="shared" si="252"/>
        <v>0.17878440137194407</v>
      </c>
      <c r="H8081" s="15">
        <f t="shared" si="253"/>
        <v>0.32605171727331528</v>
      </c>
    </row>
    <row r="8082" spans="1:8">
      <c r="A8082" s="1">
        <v>8081</v>
      </c>
      <c r="B8082" s="444">
        <f>유형화!$F$71*hourly1!B8083/hourly1!$B$8763+유형화!$F$72*hourly1!C8083/hourly1!$C$8763+유형화!$F$73*hourly1!D8083/hourly1!$D$8763+유형화!$F$74*hourly1!E8083/hourly1!$E$8763</f>
        <v>271.05229498364599</v>
      </c>
      <c r="C8082" s="442">
        <f>hourly1!$F8083*유형화!$G$71/hourly1!$F$8763+유형화!$G$72*hourly1!$G8083/hourly1!$F$8763+유형화!$G$74*hourly1!I8083/hourly1!$I$8763</f>
        <v>3.5136575741644491</v>
      </c>
      <c r="D8082" s="14">
        <v>90.907545999999982</v>
      </c>
      <c r="E8082" s="14">
        <v>97.789368999999908</v>
      </c>
      <c r="F8082" s="1">
        <v>716915</v>
      </c>
      <c r="G8082" s="15">
        <f t="shared" si="252"/>
        <v>0.10402527341128176</v>
      </c>
      <c r="H8082" s="15">
        <f t="shared" si="253"/>
        <v>0.20509152713307996</v>
      </c>
    </row>
    <row r="8083" spans="1:8">
      <c r="A8083" s="1">
        <v>8082</v>
      </c>
      <c r="B8083" s="444">
        <f>유형화!$F$71*hourly1!B8084/hourly1!$B$8763+유형화!$F$72*hourly1!C8084/hourly1!$C$8763+유형화!$F$73*hourly1!D8084/hourly1!$D$8763+유형화!$F$74*hourly1!E8084/hourly1!$E$8763</f>
        <v>160.537727024323</v>
      </c>
      <c r="C8083" s="442">
        <f>hourly1!$F8084*유형화!$G$71/hourly1!$F$8763+유형화!$G$72*hourly1!$G8084/hourly1!$F$8763+유형화!$G$74*hourly1!I8084/hourly1!$I$8763</f>
        <v>3.9620430946865945</v>
      </c>
      <c r="D8083" s="14">
        <v>88.37317800000001</v>
      </c>
      <c r="E8083" s="14">
        <v>8.3910360000000015</v>
      </c>
      <c r="F8083" s="1">
        <v>708039</v>
      </c>
      <c r="G8083" s="15">
        <f t="shared" si="252"/>
        <v>0.10112520256210494</v>
      </c>
      <c r="H8083" s="15">
        <f t="shared" si="253"/>
        <v>0.2000028287715957</v>
      </c>
    </row>
    <row r="8084" spans="1:8">
      <c r="A8084" s="1">
        <v>8083</v>
      </c>
      <c r="B8084" s="444">
        <f>유형화!$F$71*hourly1!B8085/hourly1!$B$8763+유형화!$F$72*hourly1!C8085/hourly1!$C$8763+유형화!$F$73*hourly1!D8085/hourly1!$D$8763+유형화!$F$74*hourly1!E8085/hourly1!$E$8763</f>
        <v>123.20170342433231</v>
      </c>
      <c r="C8084" s="442">
        <f>hourly1!$F8085*유형화!$G$71/hourly1!$F$8763+유형화!$G$72*hourly1!$G8085/hourly1!$F$8763+유형화!$G$74*hourly1!I8085/hourly1!$I$8763</f>
        <v>3.4771842023253248</v>
      </c>
      <c r="D8084" s="14">
        <v>98.252313000000029</v>
      </c>
      <c r="E8084" s="14">
        <v>16.771104000000001</v>
      </c>
      <c r="F8084" s="1">
        <v>676499</v>
      </c>
      <c r="G8084" s="15">
        <f t="shared" si="252"/>
        <v>0.11242987158751197</v>
      </c>
      <c r="H8084" s="15">
        <f t="shared" si="253"/>
        <v>0.21965976850301525</v>
      </c>
    </row>
    <row r="8085" spans="1:8">
      <c r="A8085" s="1">
        <v>8084</v>
      </c>
      <c r="B8085" s="444">
        <f>유형화!$F$71*hourly1!B8086/hourly1!$B$8763+유형화!$F$72*hourly1!C8086/hourly1!$C$8763+유형화!$F$73*hourly1!D8086/hourly1!$D$8763+유형화!$F$74*hourly1!E8086/hourly1!$E$8763</f>
        <v>131.9547035922827</v>
      </c>
      <c r="C8085" s="442">
        <f>hourly1!$F8086*유형화!$G$71/hourly1!$F$8763+유형화!$G$72*hourly1!$G8086/hourly1!$F$8763+유형화!$G$74*hourly1!I8086/hourly1!$I$8763</f>
        <v>3.4216555770932264</v>
      </c>
      <c r="D8085" s="14">
        <v>101.149691</v>
      </c>
      <c r="E8085" s="14">
        <v>15.860528</v>
      </c>
      <c r="F8085" s="1">
        <v>696520</v>
      </c>
      <c r="G8085" s="15">
        <f t="shared" si="252"/>
        <v>0.11574533385536188</v>
      </c>
      <c r="H8085" s="15">
        <f t="shared" si="253"/>
        <v>0.22533455751463735</v>
      </c>
    </row>
    <row r="8086" spans="1:8">
      <c r="A8086" s="1">
        <v>8085</v>
      </c>
      <c r="B8086" s="444">
        <f>유형화!$F$71*hourly1!B8087/hourly1!$B$8763+유형화!$F$72*hourly1!C8087/hourly1!$C$8763+유형화!$F$73*hourly1!D8087/hourly1!$D$8763+유형화!$F$74*hourly1!E8087/hourly1!$E$8763</f>
        <v>67.938832475226263</v>
      </c>
      <c r="C8086" s="442">
        <f>hourly1!$F8087*유형화!$G$71/hourly1!$F$8763+유형화!$G$72*hourly1!$G8087/hourly1!$F$8763+유형화!$G$74*hourly1!I8087/hourly1!$I$8763</f>
        <v>4.3665942883006936</v>
      </c>
      <c r="D8086" s="14">
        <v>93.232286000000002</v>
      </c>
      <c r="E8086" s="14">
        <v>13.247496</v>
      </c>
      <c r="F8086" s="1">
        <v>726333</v>
      </c>
      <c r="G8086" s="15">
        <f t="shared" si="252"/>
        <v>0.10668546747383126</v>
      </c>
      <c r="H8086" s="15">
        <f t="shared" si="253"/>
        <v>0.20973125575269708</v>
      </c>
    </row>
    <row r="8087" spans="1:8">
      <c r="A8087" s="1">
        <v>8086</v>
      </c>
      <c r="B8087" s="444">
        <f>유형화!$F$71*hourly1!B8088/hourly1!$B$8763+유형화!$F$72*hourly1!C8088/hourly1!$C$8763+유형화!$F$73*hourly1!D8088/hourly1!$D$8763+유형화!$F$74*hourly1!E8088/hourly1!$E$8763</f>
        <v>66.581802840995366</v>
      </c>
      <c r="C8087" s="442">
        <f>hourly1!$F8088*유형화!$G$71/hourly1!$F$8763+유형화!$G$72*hourly1!$G8088/hourly1!$F$8763+유형화!$G$74*hourly1!I8088/hourly1!$I$8763</f>
        <v>0.46070508545530686</v>
      </c>
      <c r="D8087" s="14">
        <v>99.685175999999998</v>
      </c>
      <c r="E8087" s="14">
        <v>8.7319839999999989</v>
      </c>
      <c r="F8087" s="1">
        <v>720225</v>
      </c>
      <c r="G8087" s="15">
        <f t="shared" si="252"/>
        <v>0.11406949306993441</v>
      </c>
      <c r="H8087" s="15">
        <f t="shared" si="253"/>
        <v>0.22247121114851826</v>
      </c>
    </row>
    <row r="8088" spans="1:8">
      <c r="A8088" s="1">
        <v>8087</v>
      </c>
      <c r="B8088" s="444">
        <f>유형화!$F$71*hourly1!B8089/hourly1!$B$8763+유형화!$F$72*hourly1!C8089/hourly1!$C$8763+유형화!$F$73*hourly1!D8089/hourly1!$D$8763+유형화!$F$74*hourly1!E8089/hourly1!$E$8763</f>
        <v>65.203084999747475</v>
      </c>
      <c r="C8088" s="442">
        <f>hourly1!$F8089*유형화!$G$71/hourly1!$F$8763+유형화!$G$72*hourly1!$G8089/hourly1!$F$8763+유형화!$G$74*hourly1!I8089/hourly1!$I$8763</f>
        <v>0.35360642419613664</v>
      </c>
      <c r="D8088" s="14">
        <v>126.62656800000001</v>
      </c>
      <c r="E8088" s="14">
        <v>9.394280000000002</v>
      </c>
      <c r="F8088" s="1">
        <v>716159</v>
      </c>
      <c r="G8088" s="15">
        <f t="shared" si="252"/>
        <v>0.14489845933507284</v>
      </c>
      <c r="H8088" s="15">
        <f t="shared" si="253"/>
        <v>0.27355117781546145</v>
      </c>
    </row>
    <row r="8089" spans="1:8">
      <c r="A8089" s="1">
        <v>8088</v>
      </c>
      <c r="B8089" s="444">
        <f>유형화!$F$71*hourly1!B8090/hourly1!$B$8763+유형화!$F$72*hourly1!C8090/hourly1!$C$8763+유형화!$F$73*hourly1!D8090/hourly1!$D$8763+유형화!$F$74*hourly1!E8090/hourly1!$E$8763</f>
        <v>63.596688571296077</v>
      </c>
      <c r="C8089" s="442">
        <f>hourly1!$F8090*유형화!$G$71/hourly1!$F$8763+유형화!$G$72*hourly1!$G8090/hourly1!$F$8763+유형화!$G$74*hourly1!I8090/hourly1!$I$8763</f>
        <v>0.32196451944523041</v>
      </c>
      <c r="D8089" s="14">
        <v>146.82870500000001</v>
      </c>
      <c r="E8089" s="14">
        <v>3.0986799999999999</v>
      </c>
      <c r="F8089" s="1">
        <v>745791</v>
      </c>
      <c r="G8089" s="15">
        <f t="shared" si="252"/>
        <v>0.16801571326377501</v>
      </c>
      <c r="H8089" s="15">
        <f t="shared" si="253"/>
        <v>0.30975854763828159</v>
      </c>
    </row>
    <row r="8090" spans="1:8">
      <c r="A8090" s="1">
        <v>8089</v>
      </c>
      <c r="B8090" s="444">
        <f>유형화!$F$71*hourly1!B8091/hourly1!$B$8763+유형화!$F$72*hourly1!C8091/hourly1!$C$8763+유형화!$F$73*hourly1!D8091/hourly1!$D$8763+유형화!$F$74*hourly1!E8091/hourly1!$E$8763</f>
        <v>63.849311277310477</v>
      </c>
      <c r="C8090" s="442">
        <f>hourly1!$F8091*유형화!$G$71/hourly1!$F$8763+유형화!$G$72*hourly1!$G8091/hourly1!$F$8763+유형화!$G$74*hourly1!I8091/hourly1!$I$8763</f>
        <v>0.2662715369791484</v>
      </c>
      <c r="D8090" s="14">
        <v>157.74831900000001</v>
      </c>
      <c r="E8090" s="14">
        <v>0.54600000000000004</v>
      </c>
      <c r="F8090" s="1">
        <v>764472</v>
      </c>
      <c r="G8090" s="15">
        <f t="shared" si="252"/>
        <v>0.18051099975952598</v>
      </c>
      <c r="H8090" s="15">
        <f t="shared" si="253"/>
        <v>0.32863139881303205</v>
      </c>
    </row>
    <row r="8091" spans="1:8">
      <c r="A8091" s="1">
        <v>8090</v>
      </c>
      <c r="B8091" s="444">
        <f>유형화!$F$71*hourly1!B8092/hourly1!$B$8763+유형화!$F$72*hourly1!C8092/hourly1!$C$8763+유형화!$F$73*hourly1!D8092/hourly1!$D$8763+유형화!$F$74*hourly1!E8092/hourly1!$E$8763</f>
        <v>64.042802690153891</v>
      </c>
      <c r="C8091" s="442">
        <f>hourly1!$F8092*유형화!$G$71/hourly1!$F$8763+유형화!$G$72*hourly1!$G8092/hourly1!$F$8763+유형화!$G$74*hourly1!I8092/hourly1!$I$8763</f>
        <v>0.26306139655649263</v>
      </c>
      <c r="D8091" s="14">
        <v>195.46595400000001</v>
      </c>
      <c r="E8091" s="14">
        <v>0.15744</v>
      </c>
      <c r="F8091" s="1">
        <v>676785</v>
      </c>
      <c r="G8091" s="15">
        <f t="shared" si="252"/>
        <v>0.2236711934501788</v>
      </c>
      <c r="H8091" s="15">
        <f t="shared" si="253"/>
        <v>0.39033807326151765</v>
      </c>
    </row>
    <row r="8092" spans="1:8">
      <c r="A8092" s="1">
        <v>8091</v>
      </c>
      <c r="B8092" s="444">
        <f>유형화!$F$71*hourly1!B8093/hourly1!$B$8763+유형화!$F$72*hourly1!C8093/hourly1!$C$8763+유형화!$F$73*hourly1!D8093/hourly1!$D$8763+유형화!$F$74*hourly1!E8093/hourly1!$E$8763</f>
        <v>64.42584679605649</v>
      </c>
      <c r="C8092" s="442">
        <f>hourly1!$F8093*유형화!$G$71/hourly1!$F$8763+유형화!$G$72*hourly1!$G8093/hourly1!$F$8763+유형화!$G$74*hourly1!I8093/hourly1!$I$8763</f>
        <v>0.37294068560555349</v>
      </c>
      <c r="D8092" s="14">
        <v>241.092218</v>
      </c>
      <c r="E8092" s="14">
        <v>2.376E-2</v>
      </c>
      <c r="F8092" s="1">
        <v>566395</v>
      </c>
      <c r="G8092" s="15">
        <f t="shared" si="252"/>
        <v>0.27588121116790842</v>
      </c>
      <c r="H8092" s="15">
        <f t="shared" si="253"/>
        <v>0.4584765124744275</v>
      </c>
    </row>
    <row r="8093" spans="1:8">
      <c r="A8093" s="1">
        <v>8092</v>
      </c>
      <c r="B8093" s="444">
        <f>유형화!$F$71*hourly1!B8094/hourly1!$B$8763+유형화!$F$72*hourly1!C8094/hourly1!$C$8763+유형화!$F$73*hourly1!D8094/hourly1!$D$8763+유형화!$F$74*hourly1!E8094/hourly1!$E$8763</f>
        <v>64.617704289428971</v>
      </c>
      <c r="C8093" s="442">
        <f>hourly1!$F8094*유형화!$G$71/hourly1!$F$8763+유형화!$G$72*hourly1!$G8094/hourly1!$F$8763+유형화!$G$74*hourly1!I8094/hourly1!$I$8763</f>
        <v>0.71327831461637514</v>
      </c>
      <c r="D8093" s="14">
        <v>268.64462800000013</v>
      </c>
      <c r="E8093" s="14">
        <v>0</v>
      </c>
      <c r="F8093" s="1">
        <v>498239</v>
      </c>
      <c r="G8093" s="15">
        <f t="shared" si="252"/>
        <v>0.30740936377462103</v>
      </c>
      <c r="H8093" s="15">
        <f t="shared" si="253"/>
        <v>0.49656227315352858</v>
      </c>
    </row>
    <row r="8094" spans="1:8">
      <c r="A8094" s="1">
        <v>8093</v>
      </c>
      <c r="B8094" s="444">
        <f>유형화!$F$71*hourly1!B8095/hourly1!$B$8763+유형화!$F$72*hourly1!C8095/hourly1!$C$8763+유형화!$F$73*hourly1!D8095/hourly1!$D$8763+유형화!$F$74*hourly1!E8095/hourly1!$E$8763</f>
        <v>64.937512465608904</v>
      </c>
      <c r="C8094" s="442">
        <f>hourly1!$F8095*유형화!$G$71/hourly1!$F$8763+유형화!$G$72*hourly1!$G8095/hourly1!$F$8763+유형화!$G$74*hourly1!I8095/hourly1!$I$8763</f>
        <v>1.1578778332520525</v>
      </c>
      <c r="D8094" s="14">
        <v>296.93221899999992</v>
      </c>
      <c r="E8094" s="14">
        <v>8.0000000000000007E-5</v>
      </c>
      <c r="F8094" s="1">
        <v>550103</v>
      </c>
      <c r="G8094" s="15">
        <f t="shared" si="252"/>
        <v>0.33977878212765295</v>
      </c>
      <c r="H8094" s="15">
        <f t="shared" si="253"/>
        <v>0.53350658364658954</v>
      </c>
    </row>
    <row r="8095" spans="1:8">
      <c r="A8095" s="1">
        <v>8094</v>
      </c>
      <c r="B8095" s="444">
        <f>유형화!$F$71*hourly1!B8096/hourly1!$B$8763+유형화!$F$72*hourly1!C8096/hourly1!$C$8763+유형화!$F$73*hourly1!D8096/hourly1!$D$8763+유형화!$F$74*hourly1!E8096/hourly1!$E$8763</f>
        <v>66.99155233268776</v>
      </c>
      <c r="C8095" s="442">
        <f>hourly1!$F8096*유형화!$G$71/hourly1!$F$8763+유형화!$G$72*hourly1!$G8096/hourly1!$F$8763+유형화!$G$74*hourly1!I8096/hourly1!$I$8763</f>
        <v>1.5520692245365526</v>
      </c>
      <c r="D8095" s="14">
        <v>382.28369400000003</v>
      </c>
      <c r="E8095" s="14">
        <v>0</v>
      </c>
      <c r="F8095" s="1">
        <v>862022</v>
      </c>
      <c r="G8095" s="15">
        <f t="shared" si="252"/>
        <v>0.43744625764097494</v>
      </c>
      <c r="H8095" s="15">
        <f t="shared" si="253"/>
        <v>0.63343345644235871</v>
      </c>
    </row>
    <row r="8096" spans="1:8">
      <c r="A8096" s="1">
        <v>8095</v>
      </c>
      <c r="B8096" s="444">
        <f>유형화!$F$71*hourly1!B8097/hourly1!$B$8763+유형화!$F$72*hourly1!C8097/hourly1!$C$8763+유형화!$F$73*hourly1!D8097/hourly1!$D$8763+유형화!$F$74*hourly1!E8097/hourly1!$E$8763</f>
        <v>78.734577809186263</v>
      </c>
      <c r="C8096" s="442">
        <f>hourly1!$F8097*유형화!$G$71/hourly1!$F$8763+유형화!$G$72*hourly1!$G8097/hourly1!$F$8763+유형화!$G$74*hourly1!I8097/hourly1!$I$8763</f>
        <v>8.1045614897355804</v>
      </c>
      <c r="D8096" s="14">
        <v>438.79812700000002</v>
      </c>
      <c r="E8096" s="14">
        <v>0</v>
      </c>
      <c r="F8096" s="1">
        <v>954233</v>
      </c>
      <c r="G8096" s="15">
        <f t="shared" si="252"/>
        <v>0.50211557942102347</v>
      </c>
      <c r="H8096" s="15">
        <f t="shared" si="253"/>
        <v>0.69146346784192791</v>
      </c>
    </row>
    <row r="8097" spans="1:8">
      <c r="A8097" s="1">
        <v>8096</v>
      </c>
      <c r="B8097" s="444">
        <f>유형화!$F$71*hourly1!B8098/hourly1!$B$8763+유형화!$F$72*hourly1!C8098/hourly1!$C$8763+유형화!$F$73*hourly1!D8098/hourly1!$D$8763+유형화!$F$74*hourly1!E8098/hourly1!$E$8763</f>
        <v>174.54757655940224</v>
      </c>
      <c r="C8097" s="442">
        <f>hourly1!$F8098*유형화!$G$71/hourly1!$F$8763+유형화!$G$72*hourly1!$G8098/hourly1!$F$8763+유형화!$G$74*hourly1!I8098/hourly1!$I$8763</f>
        <v>8.3305037133753714</v>
      </c>
      <c r="D8097" s="14">
        <v>494.85155399999991</v>
      </c>
      <c r="E8097" s="14">
        <v>3.9432750000000012</v>
      </c>
      <c r="F8097" s="1">
        <v>871297</v>
      </c>
      <c r="G8097" s="15">
        <f t="shared" si="252"/>
        <v>0.5662573732091245</v>
      </c>
      <c r="H8097" s="15">
        <f t="shared" si="253"/>
        <v>0.74366491990582206</v>
      </c>
    </row>
    <row r="8098" spans="1:8">
      <c r="A8098" s="1">
        <v>8097</v>
      </c>
      <c r="B8098" s="444">
        <f>유형화!$F$71*hourly1!B8099/hourly1!$B$8763+유형화!$F$72*hourly1!C8099/hourly1!$C$8763+유형화!$F$73*hourly1!D8099/hourly1!$D$8763+유형화!$F$74*hourly1!E8099/hourly1!$E$8763</f>
        <v>271.80416484985642</v>
      </c>
      <c r="C8098" s="442">
        <f>hourly1!$F8099*유형화!$G$71/hourly1!$F$8763+유형화!$G$72*hourly1!$G8099/hourly1!$F$8763+유형화!$G$74*hourly1!I8099/hourly1!$I$8763</f>
        <v>7.8592035187002871</v>
      </c>
      <c r="D8098" s="14">
        <v>559.40306300000009</v>
      </c>
      <c r="E8098" s="14">
        <v>117.86083600000001</v>
      </c>
      <c r="F8098" s="1">
        <v>805548</v>
      </c>
      <c r="G8098" s="15">
        <f t="shared" si="252"/>
        <v>0.64012350059128742</v>
      </c>
      <c r="H8098" s="15">
        <f t="shared" si="253"/>
        <v>0.79809138400808344</v>
      </c>
    </row>
    <row r="8099" spans="1:8">
      <c r="A8099" s="1">
        <v>8098</v>
      </c>
      <c r="B8099" s="444">
        <f>유형화!$F$71*hourly1!B8100/hourly1!$B$8763+유형화!$F$72*hourly1!C8100/hourly1!$C$8763+유형화!$F$73*hourly1!D8100/hourly1!$D$8763+유형화!$F$74*hourly1!E8100/hourly1!$E$8763</f>
        <v>330.38880754213136</v>
      </c>
      <c r="C8099" s="442">
        <f>hourly1!$F8100*유형화!$G$71/hourly1!$F$8763+유형화!$G$72*hourly1!$G8100/hourly1!$F$8763+유형화!$G$74*hourly1!I8100/hourly1!$I$8763</f>
        <v>7.4344401336624566</v>
      </c>
      <c r="D8099" s="14">
        <v>618.68352200000015</v>
      </c>
      <c r="E8099" s="14">
        <v>367.60370399999999</v>
      </c>
      <c r="F8099" s="1">
        <v>779741</v>
      </c>
      <c r="G8099" s="15">
        <f t="shared" si="252"/>
        <v>0.70795797888004564</v>
      </c>
      <c r="H8099" s="15">
        <f t="shared" si="253"/>
        <v>0.84343277576180564</v>
      </c>
    </row>
    <row r="8100" spans="1:8">
      <c r="A8100" s="1">
        <v>8099</v>
      </c>
      <c r="B8100" s="444">
        <f>유형화!$F$71*hourly1!B8101/hourly1!$B$8763+유형화!$F$72*hourly1!C8101/hourly1!$C$8763+유형화!$F$73*hourly1!D8101/hourly1!$D$8763+유형화!$F$74*hourly1!E8101/hourly1!$E$8763</f>
        <v>384.75797232465749</v>
      </c>
      <c r="C8100" s="442">
        <f>hourly1!$F8101*유형화!$G$71/hourly1!$F$8763+유형화!$G$72*hourly1!$G8101/hourly1!$F$8763+유형화!$G$74*hourly1!I8101/hourly1!$I$8763</f>
        <v>5.9962282056824012</v>
      </c>
      <c r="D8100" s="14">
        <v>676.61174900000015</v>
      </c>
      <c r="E8100" s="14">
        <v>592.15264500000092</v>
      </c>
      <c r="F8100" s="1">
        <v>754118</v>
      </c>
      <c r="G8100" s="15">
        <f t="shared" si="252"/>
        <v>0.77424510153437176</v>
      </c>
      <c r="H8100" s="15">
        <f t="shared" si="253"/>
        <v>0.88400814442211317</v>
      </c>
    </row>
    <row r="8101" spans="1:8">
      <c r="A8101" s="1">
        <v>8100</v>
      </c>
      <c r="B8101" s="444">
        <f>유형화!$F$71*hourly1!B8102/hourly1!$B$8763+유형화!$F$72*hourly1!C8102/hourly1!$C$8763+유형화!$F$73*hourly1!D8102/hourly1!$D$8763+유형화!$F$74*hourly1!E8102/hourly1!$E$8763</f>
        <v>325.1366944774125</v>
      </c>
      <c r="C8101" s="442">
        <f>hourly1!$F8102*유형화!$G$71/hourly1!$F$8763+유형화!$G$72*hourly1!$G8102/hourly1!$F$8763+유형화!$G$74*hourly1!I8102/hourly1!$I$8763</f>
        <v>5.3141073047812357</v>
      </c>
      <c r="D8101" s="14">
        <v>757.64043199999992</v>
      </c>
      <c r="E8101" s="14">
        <v>801.33646000000113</v>
      </c>
      <c r="F8101" s="1">
        <v>740890</v>
      </c>
      <c r="G8101" s="15">
        <f t="shared" si="252"/>
        <v>0.86696601716915367</v>
      </c>
      <c r="H8101" s="15">
        <f t="shared" si="253"/>
        <v>0.93540864269048485</v>
      </c>
    </row>
    <row r="8102" spans="1:8">
      <c r="A8102" s="1">
        <v>8101</v>
      </c>
      <c r="B8102" s="444">
        <f>유형화!$F$71*hourly1!B8103/hourly1!$B$8763+유형화!$F$72*hourly1!C8103/hourly1!$C$8763+유형화!$F$73*hourly1!D8103/hourly1!$D$8763+유형화!$F$74*hourly1!E8103/hourly1!$E$8763</f>
        <v>203.94003704132177</v>
      </c>
      <c r="C8102" s="442">
        <f>hourly1!$F8103*유형화!$G$71/hourly1!$F$8763+유형화!$G$72*hourly1!$G8103/hourly1!$F$8763+유형화!$G$74*hourly1!I8103/hourly1!$I$8763</f>
        <v>4.0527339822413602</v>
      </c>
      <c r="D8102" s="14">
        <v>782.97470900000019</v>
      </c>
      <c r="E8102" s="14">
        <v>915.55377200000112</v>
      </c>
      <c r="F8102" s="1">
        <v>722177</v>
      </c>
      <c r="G8102" s="15">
        <f t="shared" si="252"/>
        <v>0.89595596583196524</v>
      </c>
      <c r="H8102" s="15">
        <f t="shared" si="253"/>
        <v>0.95033833461902772</v>
      </c>
    </row>
    <row r="8103" spans="1:8">
      <c r="A8103" s="1">
        <v>8102</v>
      </c>
      <c r="B8103" s="444">
        <f>유형화!$F$71*hourly1!B8104/hourly1!$B$8763+유형화!$F$72*hourly1!C8104/hourly1!$C$8763+유형화!$F$73*hourly1!D8104/hourly1!$D$8763+유형화!$F$74*hourly1!E8104/hourly1!$E$8763</f>
        <v>260.74216323574882</v>
      </c>
      <c r="C8103" s="442">
        <f>hourly1!$F8104*유형화!$G$71/hourly1!$F$8763+유형화!$G$72*hourly1!$G8104/hourly1!$F$8763+유형화!$G$74*hourly1!I8104/hourly1!$I$8763</f>
        <v>4.2977467786395191</v>
      </c>
      <c r="D8103" s="14">
        <v>770.26859600000012</v>
      </c>
      <c r="E8103" s="14">
        <v>888.18532700000026</v>
      </c>
      <c r="F8103" s="1">
        <v>729224</v>
      </c>
      <c r="G8103" s="15">
        <f t="shared" si="252"/>
        <v>0.88141639307944974</v>
      </c>
      <c r="H8103" s="15">
        <f t="shared" si="253"/>
        <v>0.94291418379123071</v>
      </c>
    </row>
    <row r="8104" spans="1:8">
      <c r="A8104" s="1">
        <v>8103</v>
      </c>
      <c r="B8104" s="444">
        <f>유형화!$F$71*hourly1!B8105/hourly1!$B$8763+유형화!$F$72*hourly1!C8105/hourly1!$C$8763+유형화!$F$73*hourly1!D8105/hourly1!$D$8763+유형화!$F$74*hourly1!E8105/hourly1!$E$8763</f>
        <v>371.89822312828107</v>
      </c>
      <c r="C8104" s="442">
        <f>hourly1!$F8105*유형화!$G$71/hourly1!$F$8763+유형화!$G$72*hourly1!$G8105/hourly1!$F$8763+유형화!$G$74*hourly1!I8105/hourly1!$I$8763</f>
        <v>3.9485927733619395</v>
      </c>
      <c r="D8104" s="14">
        <v>805.90102199999978</v>
      </c>
      <c r="E8104" s="14">
        <v>733.76545799999906</v>
      </c>
      <c r="F8104" s="1">
        <v>730203</v>
      </c>
      <c r="G8104" s="15">
        <f t="shared" si="252"/>
        <v>0.92219048742093845</v>
      </c>
      <c r="H8104" s="15">
        <f t="shared" si="253"/>
        <v>0.9634202818162354</v>
      </c>
    </row>
    <row r="8105" spans="1:8">
      <c r="A8105" s="1">
        <v>8104</v>
      </c>
      <c r="B8105" s="444">
        <f>유형화!$F$71*hourly1!B8106/hourly1!$B$8763+유형화!$F$72*hourly1!C8106/hourly1!$C$8763+유형화!$F$73*hourly1!D8106/hourly1!$D$8763+유형화!$F$74*hourly1!E8106/hourly1!$E$8763</f>
        <v>314.85379498968854</v>
      </c>
      <c r="C8105" s="442">
        <f>hourly1!$F8106*유형화!$G$71/hourly1!$F$8763+유형화!$G$72*hourly1!$G8106/hourly1!$F$8763+유형화!$G$74*hourly1!I8106/hourly1!$I$8763</f>
        <v>3.9581958153385739</v>
      </c>
      <c r="D8105" s="14">
        <v>801.39968999999996</v>
      </c>
      <c r="E8105" s="14">
        <v>438.91064400000039</v>
      </c>
      <c r="F8105" s="1">
        <v>764268</v>
      </c>
      <c r="G8105" s="15">
        <f t="shared" si="252"/>
        <v>0.91703962467501277</v>
      </c>
      <c r="H8105" s="15">
        <f t="shared" si="253"/>
        <v>0.96088299219683837</v>
      </c>
    </row>
    <row r="8106" spans="1:8">
      <c r="A8106" s="1">
        <v>8105</v>
      </c>
      <c r="B8106" s="444">
        <f>유형화!$F$71*hourly1!B8107/hourly1!$B$8763+유형화!$F$72*hourly1!C8107/hourly1!$C$8763+유형화!$F$73*hourly1!D8107/hourly1!$D$8763+유형화!$F$74*hourly1!E8107/hourly1!$E$8763</f>
        <v>273.49952402115747</v>
      </c>
      <c r="C8106" s="442">
        <f>hourly1!$F8107*유형화!$G$71/hourly1!$F$8763+유형화!$G$72*hourly1!$G8107/hourly1!$F$8763+유형화!$G$74*hourly1!I8107/hourly1!$I$8763</f>
        <v>4.4187872032055626</v>
      </c>
      <c r="D8106" s="14">
        <v>801.31311800000015</v>
      </c>
      <c r="E8106" s="14">
        <v>111.5008099999999</v>
      </c>
      <c r="F8106" s="1">
        <v>694958</v>
      </c>
      <c r="G8106" s="15">
        <f t="shared" si="252"/>
        <v>0.91694056055584994</v>
      </c>
      <c r="H8106" s="15">
        <f t="shared" si="253"/>
        <v>0.96083404605096623</v>
      </c>
    </row>
    <row r="8107" spans="1:8">
      <c r="A8107" s="1">
        <v>8106</v>
      </c>
      <c r="B8107" s="444">
        <f>유형화!$F$71*hourly1!B8108/hourly1!$B$8763+유형화!$F$72*hourly1!C8108/hourly1!$C$8763+유형화!$F$73*hourly1!D8108/hourly1!$D$8763+유형화!$F$74*hourly1!E8108/hourly1!$E$8763</f>
        <v>162.27825162523771</v>
      </c>
      <c r="C8107" s="442">
        <f>hourly1!$F8108*유형화!$G$71/hourly1!$F$8763+유형화!$G$72*hourly1!$G8108/hourly1!$F$8763+유형화!$G$74*hourly1!I8108/hourly1!$I$8763</f>
        <v>4.6230123522302069</v>
      </c>
      <c r="D8107" s="14">
        <v>795.09009600000002</v>
      </c>
      <c r="E8107" s="14">
        <v>11.15116699999998</v>
      </c>
      <c r="F8107" s="1">
        <v>678884</v>
      </c>
      <c r="G8107" s="15">
        <f t="shared" si="252"/>
        <v>0.90981957232683719</v>
      </c>
      <c r="H8107" s="15">
        <f t="shared" si="253"/>
        <v>0.95730096822646471</v>
      </c>
    </row>
    <row r="8108" spans="1:8">
      <c r="A8108" s="1">
        <v>8107</v>
      </c>
      <c r="B8108" s="444">
        <f>유형화!$F$71*hourly1!B8109/hourly1!$B$8763+유형화!$F$72*hourly1!C8109/hourly1!$C$8763+유형화!$F$73*hourly1!D8109/hourly1!$D$8763+유형화!$F$74*hourly1!E8109/hourly1!$E$8763</f>
        <v>124.33603308087299</v>
      </c>
      <c r="C8108" s="442">
        <f>hourly1!$F8109*유형화!$G$71/hourly1!$F$8763+유형화!$G$72*hourly1!$G8109/hourly1!$F$8763+유형화!$G$74*hourly1!I8109/hourly1!$I$8763</f>
        <v>4.1267823349657737</v>
      </c>
      <c r="D8108" s="14">
        <v>784.30681700000002</v>
      </c>
      <c r="E8108" s="14">
        <v>16.439167999999999</v>
      </c>
      <c r="F8108" s="1">
        <v>637322</v>
      </c>
      <c r="G8108" s="15">
        <f t="shared" si="252"/>
        <v>0.89748029362443849</v>
      </c>
      <c r="H8108" s="15">
        <f t="shared" si="253"/>
        <v>0.95110939433551167</v>
      </c>
    </row>
    <row r="8109" spans="1:8">
      <c r="A8109" s="1">
        <v>8108</v>
      </c>
      <c r="B8109" s="444">
        <f>유형화!$F$71*hourly1!B8110/hourly1!$B$8763+유형화!$F$72*hourly1!C8110/hourly1!$C$8763+유형화!$F$73*hourly1!D8110/hourly1!$D$8763+유형화!$F$74*hourly1!E8110/hourly1!$E$8763</f>
        <v>133.06014208996655</v>
      </c>
      <c r="C8109" s="442">
        <f>hourly1!$F8110*유형화!$G$71/hourly1!$F$8763+유형화!$G$72*hourly1!$G8110/hourly1!$F$8763+유형화!$G$74*hourly1!I8110/hourly1!$I$8763</f>
        <v>4.0484479008581591</v>
      </c>
      <c r="D8109" s="14">
        <v>789.70553300000006</v>
      </c>
      <c r="E8109" s="14">
        <v>16.756484</v>
      </c>
      <c r="F8109" s="1">
        <v>675651</v>
      </c>
      <c r="G8109" s="15">
        <f t="shared" si="252"/>
        <v>0.90365803059656902</v>
      </c>
      <c r="H8109" s="15">
        <f t="shared" si="253"/>
        <v>0.95422033718778132</v>
      </c>
    </row>
    <row r="8110" spans="1:8">
      <c r="A8110" s="1">
        <v>8109</v>
      </c>
      <c r="B8110" s="444">
        <f>유형화!$F$71*hourly1!B8111/hourly1!$B$8763+유형화!$F$72*hourly1!C8111/hourly1!$C$8763+유형화!$F$73*hourly1!D8111/hourly1!$D$8763+유형화!$F$74*hourly1!E8111/hourly1!$E$8763</f>
        <v>68.647506271715201</v>
      </c>
      <c r="C8110" s="442">
        <f>hourly1!$F8111*유형화!$G$71/hourly1!$F$8763+유형화!$G$72*hourly1!$G8111/hourly1!$F$8763+유형화!$G$74*hourly1!I8111/hourly1!$I$8763</f>
        <v>4.9836083752188767</v>
      </c>
      <c r="D8110" s="14">
        <v>766.56697700000018</v>
      </c>
      <c r="E8110" s="14">
        <v>14.869464000000001</v>
      </c>
      <c r="F8110" s="1">
        <v>684135</v>
      </c>
      <c r="G8110" s="15">
        <f t="shared" si="252"/>
        <v>0.87718063988312656</v>
      </c>
      <c r="H8110" s="15">
        <f t="shared" si="253"/>
        <v>0.94072738434762404</v>
      </c>
    </row>
    <row r="8111" spans="1:8">
      <c r="A8111" s="1">
        <v>8110</v>
      </c>
      <c r="B8111" s="444">
        <f>유형화!$F$71*hourly1!B8112/hourly1!$B$8763+유형화!$F$72*hourly1!C8112/hourly1!$C$8763+유형화!$F$73*hourly1!D8112/hourly1!$D$8763+유형화!$F$74*hourly1!E8112/hourly1!$E$8763</f>
        <v>67.282660514982084</v>
      </c>
      <c r="C8111" s="442">
        <f>hourly1!$F8112*유형화!$G$71/hourly1!$F$8763+유형화!$G$72*hourly1!$G8112/hourly1!$F$8763+유형화!$G$74*hourly1!I8112/hourly1!$I$8763</f>
        <v>0.46087856911972708</v>
      </c>
      <c r="D8111" s="14">
        <v>730.44438000000002</v>
      </c>
      <c r="E8111" s="14">
        <v>8.0381919999999987</v>
      </c>
      <c r="F8111" s="1">
        <v>762040</v>
      </c>
      <c r="G8111" s="15">
        <f t="shared" si="252"/>
        <v>0.83584564411445228</v>
      </c>
      <c r="H8111" s="15">
        <f t="shared" si="253"/>
        <v>0.9187993473975069</v>
      </c>
    </row>
    <row r="8112" spans="1:8">
      <c r="A8112" s="1">
        <v>8111</v>
      </c>
      <c r="B8112" s="444">
        <f>유형화!$F$71*hourly1!B8113/hourly1!$B$8763+유형화!$F$72*hourly1!C8113/hourly1!$C$8763+유형화!$F$73*hourly1!D8113/hourly1!$D$8763+유형화!$F$74*hourly1!E8113/hourly1!$E$8763</f>
        <v>65.933818512537087</v>
      </c>
      <c r="C8112" s="442">
        <f>hourly1!$F8113*유형화!$G$71/hourly1!$F$8763+유형화!$G$72*hourly1!$G8113/hourly1!$F$8763+유형화!$G$74*hourly1!I8113/hourly1!$I$8763</f>
        <v>0.3542028201284475</v>
      </c>
      <c r="D8112" s="14">
        <v>700.54628600000012</v>
      </c>
      <c r="E8112" s="14">
        <v>9.5359600000000029</v>
      </c>
      <c r="F8112" s="1">
        <v>786642</v>
      </c>
      <c r="G8112" s="15">
        <f t="shared" si="252"/>
        <v>0.80163333127931991</v>
      </c>
      <c r="H8112" s="15">
        <f t="shared" si="253"/>
        <v>0.89980338081505873</v>
      </c>
    </row>
    <row r="8113" spans="1:8">
      <c r="A8113" s="1">
        <v>8112</v>
      </c>
      <c r="B8113" s="444">
        <f>유형화!$F$71*hourly1!B8114/hourly1!$B$8763+유형화!$F$72*hourly1!C8114/hourly1!$C$8763+유형화!$F$73*hourly1!D8114/hourly1!$D$8763+유형화!$F$74*hourly1!E8114/hourly1!$E$8763</f>
        <v>64.479300850271031</v>
      </c>
      <c r="C8113" s="442">
        <f>hourly1!$F8114*유형화!$G$71/hourly1!$F$8763+유형화!$G$72*hourly1!$G8114/hourly1!$F$8763+유형화!$G$74*hourly1!I8114/hourly1!$I$8763</f>
        <v>0.32832947130597601</v>
      </c>
      <c r="D8113" s="14">
        <v>639.73094800000013</v>
      </c>
      <c r="E8113" s="14">
        <v>5.3062800000000001</v>
      </c>
      <c r="F8113" s="1">
        <v>883709</v>
      </c>
      <c r="G8113" s="15">
        <f t="shared" si="252"/>
        <v>0.73204249485910111</v>
      </c>
      <c r="H8113" s="15">
        <f t="shared" si="253"/>
        <v>0.85857662216535136</v>
      </c>
    </row>
    <row r="8114" spans="1:8">
      <c r="A8114" s="1">
        <v>8113</v>
      </c>
      <c r="B8114" s="444">
        <f>유형화!$F$71*hourly1!B8115/hourly1!$B$8763+유형화!$F$72*hourly1!C8115/hourly1!$C$8763+유형화!$F$73*hourly1!D8115/hourly1!$D$8763+유형화!$F$74*hourly1!E8115/hourly1!$E$8763</f>
        <v>64.827264380512986</v>
      </c>
      <c r="C8114" s="442">
        <f>hourly1!$F8115*유형화!$G$71/hourly1!$F$8763+유형화!$G$72*hourly1!$G8115/hourly1!$F$8763+유형화!$G$74*hourly1!I8115/hourly1!$I$8763</f>
        <v>0.31116461130466666</v>
      </c>
      <c r="D8114" s="14">
        <v>639.0277339999999</v>
      </c>
      <c r="E8114" s="14">
        <v>5.2941599999999998</v>
      </c>
      <c r="F8114" s="1">
        <v>779612</v>
      </c>
      <c r="G8114" s="15">
        <f t="shared" si="252"/>
        <v>0.73123780886948408</v>
      </c>
      <c r="H8114" s="15">
        <f t="shared" si="253"/>
        <v>0.85807825436148677</v>
      </c>
    </row>
    <row r="8115" spans="1:8">
      <c r="A8115" s="1">
        <v>8114</v>
      </c>
      <c r="B8115" s="444">
        <f>유형화!$F$71*hourly1!B8116/hourly1!$B$8763+유형화!$F$72*hourly1!C8116/hourly1!$C$8763+유형화!$F$73*hourly1!D8116/hourly1!$D$8763+유형화!$F$74*hourly1!E8116/hourly1!$E$8763</f>
        <v>64.988016086871539</v>
      </c>
      <c r="C8115" s="442">
        <f>hourly1!$F8116*유형화!$G$71/hourly1!$F$8763+유형화!$G$72*hourly1!$G8116/hourly1!$F$8763+유형화!$G$74*hourly1!I8116/hourly1!$I$8763</f>
        <v>0.52972037476187395</v>
      </c>
      <c r="D8115" s="14">
        <v>646.83990599999981</v>
      </c>
      <c r="E8115" s="14">
        <v>3.19224</v>
      </c>
      <c r="F8115" s="1">
        <v>714196</v>
      </c>
      <c r="G8115" s="15">
        <f t="shared" si="252"/>
        <v>0.74017725739706786</v>
      </c>
      <c r="H8115" s="15">
        <f t="shared" si="253"/>
        <v>0.86358584020894846</v>
      </c>
    </row>
    <row r="8116" spans="1:8">
      <c r="A8116" s="1">
        <v>8115</v>
      </c>
      <c r="B8116" s="444">
        <f>유형화!$F$71*hourly1!B8117/hourly1!$B$8763+유형화!$F$72*hourly1!C8117/hourly1!$C$8763+유형화!$F$73*hourly1!D8117/hourly1!$D$8763+유형화!$F$74*hourly1!E8117/hourly1!$E$8763</f>
        <v>65.350598327081912</v>
      </c>
      <c r="C8116" s="442">
        <f>hourly1!$F8117*유형화!$G$71/hourly1!$F$8763+유형화!$G$72*hourly1!$G8117/hourly1!$F$8763+유형화!$G$74*hourly1!I8117/hourly1!$I$8763</f>
        <v>1.0286419556333817</v>
      </c>
      <c r="D8116" s="14">
        <v>631.19786199999999</v>
      </c>
      <c r="E8116" s="14">
        <v>1.2959999999999999E-2</v>
      </c>
      <c r="F8116" s="1">
        <v>594066</v>
      </c>
      <c r="G8116" s="15">
        <f t="shared" si="252"/>
        <v>0.72227810627696964</v>
      </c>
      <c r="H8116" s="15">
        <f t="shared" si="253"/>
        <v>0.85249405041482096</v>
      </c>
    </row>
    <row r="8117" spans="1:8">
      <c r="A8117" s="1">
        <v>8116</v>
      </c>
      <c r="B8117" s="444">
        <f>유형화!$F$71*hourly1!B8118/hourly1!$B$8763+유형화!$F$72*hourly1!C8118/hourly1!$C$8763+유형화!$F$73*hourly1!D8118/hourly1!$D$8763+유형화!$F$74*hourly1!E8118/hourly1!$E$8763</f>
        <v>65.678594135047788</v>
      </c>
      <c r="C8117" s="442">
        <f>hourly1!$F8118*유형화!$G$71/hourly1!$F$8763+유형화!$G$72*hourly1!$G8118/hourly1!$F$8763+유형화!$G$74*hourly1!I8118/hourly1!$I$8763</f>
        <v>1.4509034764397841</v>
      </c>
      <c r="D8117" s="14">
        <v>644.30355100000008</v>
      </c>
      <c r="E8117" s="14">
        <v>2.8799999999999999E-2</v>
      </c>
      <c r="F8117" s="1">
        <v>499230</v>
      </c>
      <c r="G8117" s="15">
        <f t="shared" si="252"/>
        <v>0.73727491282885071</v>
      </c>
      <c r="H8117" s="15">
        <f t="shared" si="253"/>
        <v>0.86180464861661699</v>
      </c>
    </row>
    <row r="8118" spans="1:8">
      <c r="A8118" s="1">
        <v>8117</v>
      </c>
      <c r="B8118" s="444">
        <f>유형화!$F$71*hourly1!B8119/hourly1!$B$8763+유형화!$F$72*hourly1!C8119/hourly1!$C$8763+유형화!$F$73*hourly1!D8119/hourly1!$D$8763+유형화!$F$74*hourly1!E8119/hourly1!$E$8763</f>
        <v>65.986070367141394</v>
      </c>
      <c r="C8118" s="442">
        <f>hourly1!$F8119*유형화!$G$71/hourly1!$F$8763+유형화!$G$72*hourly1!$G8119/hourly1!$F$8763+유형화!$G$74*hourly1!I8119/hourly1!$I$8763</f>
        <v>1.8334140145879261</v>
      </c>
      <c r="D8118" s="14">
        <v>641.57907799999998</v>
      </c>
      <c r="E8118" s="14">
        <v>0</v>
      </c>
      <c r="F8118" s="1">
        <v>542114</v>
      </c>
      <c r="G8118" s="15">
        <f t="shared" si="252"/>
        <v>0.73415730531223533</v>
      </c>
      <c r="H8118" s="15">
        <f t="shared" si="253"/>
        <v>0.85988392871242192</v>
      </c>
    </row>
    <row r="8119" spans="1:8">
      <c r="A8119" s="1">
        <v>8118</v>
      </c>
      <c r="B8119" s="444">
        <f>유형화!$F$71*hourly1!B8120/hourly1!$B$8763+유형화!$F$72*hourly1!C8120/hourly1!$C$8763+유형화!$F$73*hourly1!D8120/hourly1!$D$8763+유형화!$F$74*hourly1!E8120/hourly1!$E$8763</f>
        <v>68.032802682679133</v>
      </c>
      <c r="C8119" s="442">
        <f>hourly1!$F8120*유형화!$G$71/hourly1!$F$8763+유형화!$G$72*hourly1!$G8120/hourly1!$F$8763+유형화!$G$74*hourly1!I8120/hourly1!$I$8763</f>
        <v>2.2071749134919219</v>
      </c>
      <c r="D8119" s="14">
        <v>646.8889200000001</v>
      </c>
      <c r="E8119" s="14">
        <v>6.1199999999999996E-3</v>
      </c>
      <c r="F8119" s="1">
        <v>897927</v>
      </c>
      <c r="G8119" s="15">
        <f t="shared" si="252"/>
        <v>0.74023334399246454</v>
      </c>
      <c r="H8119" s="15">
        <f t="shared" si="253"/>
        <v>0.86362019564881021</v>
      </c>
    </row>
    <row r="8120" spans="1:8">
      <c r="A8120" s="1">
        <v>8119</v>
      </c>
      <c r="B8120" s="444">
        <f>유형화!$F$71*hourly1!B8121/hourly1!$B$8763+유형화!$F$72*hourly1!C8121/hourly1!$C$8763+유형화!$F$73*hourly1!D8121/hourly1!$D$8763+유형화!$F$74*hourly1!E8121/hourly1!$E$8763</f>
        <v>79.750392397347625</v>
      </c>
      <c r="C8120" s="442">
        <f>hourly1!$F8121*유형화!$G$71/hourly1!$F$8763+유형화!$G$72*hourly1!$G8121/hourly1!$F$8763+유형화!$G$74*hourly1!I8121/hourly1!$I$8763</f>
        <v>8.6998699100766856</v>
      </c>
      <c r="D8120" s="14">
        <v>624.26796799999988</v>
      </c>
      <c r="E8120" s="14">
        <v>0</v>
      </c>
      <c r="F8120" s="1">
        <v>1043224</v>
      </c>
      <c r="G8120" s="15">
        <f t="shared" si="252"/>
        <v>0.71434824621825443</v>
      </c>
      <c r="H8120" s="15">
        <f t="shared" si="253"/>
        <v>0.84749723564642487</v>
      </c>
    </row>
    <row r="8121" spans="1:8">
      <c r="A8121" s="1">
        <v>8120</v>
      </c>
      <c r="B8121" s="444">
        <f>유형화!$F$71*hourly1!B8122/hourly1!$B$8763+유형화!$F$72*hourly1!C8122/hourly1!$C$8763+유형화!$F$73*hourly1!D8122/hourly1!$D$8763+유형화!$F$74*hourly1!E8122/hourly1!$E$8763</f>
        <v>176.16165094218911</v>
      </c>
      <c r="C8121" s="442">
        <f>hourly1!$F8122*유형화!$G$71/hourly1!$F$8763+유형화!$G$72*hourly1!$G8122/hourly1!$F$8763+유형화!$G$74*hourly1!I8122/hourly1!$I$8763</f>
        <v>8.9032242183678143</v>
      </c>
      <c r="D8121" s="14">
        <v>591.24843499999997</v>
      </c>
      <c r="E8121" s="14">
        <v>7.7311120000000004</v>
      </c>
      <c r="F8121" s="1">
        <v>1052301</v>
      </c>
      <c r="G8121" s="15">
        <f t="shared" si="252"/>
        <v>0.67656407868349522</v>
      </c>
      <c r="H8121" s="15">
        <f t="shared" si="253"/>
        <v>0.82296028326753501</v>
      </c>
    </row>
    <row r="8122" spans="1:8">
      <c r="A8122" s="1">
        <v>8121</v>
      </c>
      <c r="B8122" s="444">
        <f>유형화!$F$71*hourly1!B8123/hourly1!$B$8763+유형화!$F$72*hourly1!C8123/hourly1!$C$8763+유형화!$F$73*hourly1!D8123/hourly1!$D$8763+유형화!$F$74*hourly1!E8123/hourly1!$E$8763</f>
        <v>272.34388848754219</v>
      </c>
      <c r="C8122" s="442">
        <f>hourly1!$F8123*유형화!$G$71/hourly1!$F$8763+유형화!$G$72*hourly1!$G8123/hourly1!$F$8763+유형화!$G$74*hourly1!I8123/hourly1!$I$8763</f>
        <v>7.9559909432775644</v>
      </c>
      <c r="D8122" s="14">
        <v>568.18964400000004</v>
      </c>
      <c r="E8122" s="14">
        <v>170.6254799999999</v>
      </c>
      <c r="F8122" s="1">
        <v>875041</v>
      </c>
      <c r="G8122" s="15">
        <f t="shared" si="252"/>
        <v>0.65017796285644824</v>
      </c>
      <c r="H8122" s="15">
        <f t="shared" si="253"/>
        <v>0.80507636201544819</v>
      </c>
    </row>
    <row r="8123" spans="1:8">
      <c r="A8123" s="1">
        <v>8122</v>
      </c>
      <c r="B8123" s="444">
        <f>유형화!$F$71*hourly1!B8124/hourly1!$B$8763+유형화!$F$72*hourly1!C8124/hourly1!$C$8763+유형화!$F$73*hourly1!D8124/hourly1!$D$8763+유형화!$F$74*hourly1!E8124/hourly1!$E$8763</f>
        <v>328.29512910166204</v>
      </c>
      <c r="C8123" s="442">
        <f>hourly1!$F8124*유형화!$G$71/hourly1!$F$8763+유형화!$G$72*hourly1!$G8124/hourly1!$F$8763+유형화!$G$74*hourly1!I8124/hourly1!$I$8763</f>
        <v>6.652017562061209</v>
      </c>
      <c r="D8123" s="14">
        <v>592.9852709999999</v>
      </c>
      <c r="E8123" s="14">
        <v>552.41164800000047</v>
      </c>
      <c r="F8123" s="1">
        <v>845730</v>
      </c>
      <c r="G8123" s="15">
        <f t="shared" si="252"/>
        <v>0.67855153569581572</v>
      </c>
      <c r="H8123" s="15">
        <f t="shared" si="253"/>
        <v>0.82428180123414774</v>
      </c>
    </row>
    <row r="8124" spans="1:8">
      <c r="A8124" s="1">
        <v>8123</v>
      </c>
      <c r="B8124" s="444">
        <f>유형화!$F$71*hourly1!B8125/hourly1!$B$8763+유형화!$F$72*hourly1!C8125/hourly1!$C$8763+유형화!$F$73*hourly1!D8125/hourly1!$D$8763+유형화!$F$74*hourly1!E8125/hourly1!$E$8763</f>
        <v>384.29264432274977</v>
      </c>
      <c r="C8124" s="442">
        <f>hourly1!$F8125*유형화!$G$71/hourly1!$F$8763+유형화!$G$72*hourly1!$G8125/hourly1!$F$8763+유형화!$G$74*hourly1!I8125/hourly1!$I$8763</f>
        <v>5.7094150540754001</v>
      </c>
      <c r="D8124" s="14">
        <v>571.90097500000002</v>
      </c>
      <c r="E8124" s="14">
        <v>929.93509499999993</v>
      </c>
      <c r="F8124" s="1">
        <v>781952</v>
      </c>
      <c r="G8124" s="15">
        <f t="shared" si="252"/>
        <v>0.65442482946964187</v>
      </c>
      <c r="H8124" s="15">
        <f t="shared" si="253"/>
        <v>0.80799806805575369</v>
      </c>
    </row>
    <row r="8125" spans="1:8">
      <c r="A8125" s="1">
        <v>8124</v>
      </c>
      <c r="B8125" s="444">
        <f>유형화!$F$71*hourly1!B8126/hourly1!$B$8763+유형화!$F$72*hourly1!C8126/hourly1!$C$8763+유형화!$F$73*hourly1!D8126/hourly1!$D$8763+유형화!$F$74*hourly1!E8126/hourly1!$E$8763</f>
        <v>324.26799395870108</v>
      </c>
      <c r="C8125" s="442">
        <f>hourly1!$F8126*유형화!$G$71/hourly1!$F$8763+유형화!$G$72*hourly1!$G8126/hourly1!$F$8763+유형화!$G$74*hourly1!I8126/hourly1!$I$8763</f>
        <v>4.8812464943320535</v>
      </c>
      <c r="D8125" s="14">
        <v>568.43746099999998</v>
      </c>
      <c r="E8125" s="14">
        <v>1135.2659609999989</v>
      </c>
      <c r="F8125" s="1">
        <v>739429</v>
      </c>
      <c r="G8125" s="15">
        <f t="shared" si="252"/>
        <v>0.65046153921853544</v>
      </c>
      <c r="H8125" s="15">
        <f t="shared" si="253"/>
        <v>0.8052719797998632</v>
      </c>
    </row>
    <row r="8126" spans="1:8">
      <c r="A8126" s="1">
        <v>8125</v>
      </c>
      <c r="B8126" s="444">
        <f>유형화!$F$71*hourly1!B8127/hourly1!$B$8763+유형화!$F$72*hourly1!C8127/hourly1!$C$8763+유형화!$F$73*hourly1!D8127/hourly1!$D$8763+유형화!$F$74*hourly1!E8127/hourly1!$E$8763</f>
        <v>204.5589065839757</v>
      </c>
      <c r="C8126" s="442">
        <f>hourly1!$F8127*유형화!$G$71/hourly1!$F$8763+유형화!$G$72*hourly1!$G8127/hourly1!$F$8763+유형화!$G$74*hourly1!I8127/hourly1!$I$8763</f>
        <v>4.1370159969888789</v>
      </c>
      <c r="D8126" s="14">
        <v>531.96220000000005</v>
      </c>
      <c r="E8126" s="14">
        <v>1151.640770999998</v>
      </c>
      <c r="F8126" s="1">
        <v>736918</v>
      </c>
      <c r="G8126" s="15">
        <f t="shared" si="252"/>
        <v>0.60872299093264448</v>
      </c>
      <c r="H8126" s="15">
        <f t="shared" si="253"/>
        <v>0.7756432435810845</v>
      </c>
    </row>
    <row r="8127" spans="1:8">
      <c r="A8127" s="1">
        <v>8126</v>
      </c>
      <c r="B8127" s="444">
        <f>유형화!$F$71*hourly1!B8128/hourly1!$B$8763+유형화!$F$72*hourly1!C8128/hourly1!$C$8763+유형화!$F$73*hourly1!D8128/hourly1!$D$8763+유형화!$F$74*hourly1!E8128/hourly1!$E$8763</f>
        <v>261.78809893097804</v>
      </c>
      <c r="C8127" s="442">
        <f>hourly1!$F8128*유형화!$G$71/hourly1!$F$8763+유형화!$G$72*hourly1!$G8128/hourly1!$F$8763+유형화!$G$74*hourly1!I8128/hourly1!$I$8763</f>
        <v>4.4900532984203467</v>
      </c>
      <c r="D8127" s="14">
        <v>518.72068900000011</v>
      </c>
      <c r="E8127" s="14">
        <v>1029.106379000001</v>
      </c>
      <c r="F8127" s="1">
        <v>714247</v>
      </c>
      <c r="G8127" s="15">
        <f t="shared" si="252"/>
        <v>0.593570763612005</v>
      </c>
      <c r="H8127" s="15">
        <f t="shared" si="253"/>
        <v>0.76445376061034043</v>
      </c>
    </row>
    <row r="8128" spans="1:8">
      <c r="A8128" s="1">
        <v>8127</v>
      </c>
      <c r="B8128" s="444">
        <f>유형화!$F$71*hourly1!B8129/hourly1!$B$8763+유형화!$F$72*hourly1!C8129/hourly1!$C$8763+유형화!$F$73*hourly1!D8129/hourly1!$D$8763+유형화!$F$74*hourly1!E8129/hourly1!$E$8763</f>
        <v>373.33761961690084</v>
      </c>
      <c r="C8128" s="442">
        <f>hourly1!$F8129*유형화!$G$71/hourly1!$F$8763+유형화!$G$72*hourly1!$G8129/hourly1!$F$8763+유형화!$G$74*hourly1!I8129/hourly1!$I$8763</f>
        <v>4.258239683537667</v>
      </c>
      <c r="D8128" s="14">
        <v>536.0689329999999</v>
      </c>
      <c r="E8128" s="14">
        <v>779.10963400000094</v>
      </c>
      <c r="F8128" s="1">
        <v>752714</v>
      </c>
      <c r="G8128" s="15">
        <f t="shared" si="252"/>
        <v>0.61342231504763178</v>
      </c>
      <c r="H8128" s="15">
        <f t="shared" si="253"/>
        <v>0.77906543729421229</v>
      </c>
    </row>
    <row r="8129" spans="1:8">
      <c r="A8129" s="1">
        <v>8128</v>
      </c>
      <c r="B8129" s="444">
        <f>유형화!$F$71*hourly1!B8130/hourly1!$B$8763+유형화!$F$72*hourly1!C8130/hourly1!$C$8763+유형화!$F$73*hourly1!D8130/hourly1!$D$8763+유형화!$F$74*hourly1!E8130/hourly1!$E$8763</f>
        <v>316.2017641256611</v>
      </c>
      <c r="C8129" s="442">
        <f>hourly1!$F8130*유형화!$G$71/hourly1!$F$8763+유형화!$G$72*hourly1!$G8130/hourly1!$F$8763+유형화!$G$74*hourly1!I8130/hourly1!$I$8763</f>
        <v>4.2395699403449534</v>
      </c>
      <c r="D8129" s="14">
        <v>527.87571099999991</v>
      </c>
      <c r="E8129" s="14">
        <v>438.95535899999959</v>
      </c>
      <c r="F8129" s="1">
        <v>747523</v>
      </c>
      <c r="G8129" s="15">
        <f t="shared" si="252"/>
        <v>0.60404683197530984</v>
      </c>
      <c r="H8129" s="15">
        <f t="shared" si="253"/>
        <v>0.7722154711948036</v>
      </c>
    </row>
    <row r="8130" spans="1:8">
      <c r="A8130" s="1">
        <v>8129</v>
      </c>
      <c r="B8130" s="444">
        <f>유형화!$F$71*hourly1!B8131/hourly1!$B$8763+유형화!$F$72*hourly1!C8131/hourly1!$C$8763+유형화!$F$73*hourly1!D8131/hourly1!$D$8763+유형화!$F$74*hourly1!E8131/hourly1!$E$8763</f>
        <v>274.96679452671185</v>
      </c>
      <c r="C8130" s="442">
        <f>hourly1!$F8131*유형화!$G$71/hourly1!$F$8763+유형화!$G$72*hourly1!$G8131/hourly1!$F$8763+유형화!$G$74*hourly1!I8131/hourly1!$I$8763</f>
        <v>4.7517796039427811</v>
      </c>
      <c r="D8130" s="14">
        <v>543.20374900000002</v>
      </c>
      <c r="E8130" s="14">
        <v>106.7524640000001</v>
      </c>
      <c r="F8130" s="1">
        <v>785623</v>
      </c>
      <c r="G8130" s="15">
        <f t="shared" ref="G8130:G8193" si="254">D8130/$I$1</f>
        <v>0.6215866668291572</v>
      </c>
      <c r="H8130" s="15">
        <f t="shared" ref="H8130:H8193" si="255">G8130/(1-$H$1*(1-G8130))</f>
        <v>0.78495785108423033</v>
      </c>
    </row>
    <row r="8131" spans="1:8">
      <c r="A8131" s="1">
        <v>8130</v>
      </c>
      <c r="B8131" s="444">
        <f>유형화!$F$71*hourly1!B8132/hourly1!$B$8763+유형화!$F$72*hourly1!C8132/hourly1!$C$8763+유형화!$F$73*hourly1!D8132/hourly1!$D$8763+유형화!$F$74*hourly1!E8132/hourly1!$E$8763</f>
        <v>163.90471926917709</v>
      </c>
      <c r="C8131" s="442">
        <f>hourly1!$F8132*유형화!$G$71/hourly1!$F$8763+유형화!$G$72*hourly1!$G8132/hourly1!$F$8763+유형화!$G$74*hourly1!I8132/hourly1!$I$8763</f>
        <v>5.0252793306817809</v>
      </c>
      <c r="D8131" s="14">
        <v>554.03004399999986</v>
      </c>
      <c r="E8131" s="14">
        <v>14.80648599999998</v>
      </c>
      <c r="F8131" s="1">
        <v>734573</v>
      </c>
      <c r="G8131" s="15">
        <f t="shared" si="254"/>
        <v>0.6339751686308247</v>
      </c>
      <c r="H8131" s="15">
        <f t="shared" si="255"/>
        <v>0.79377239186332993</v>
      </c>
    </row>
    <row r="8132" spans="1:8">
      <c r="A8132" s="1">
        <v>8131</v>
      </c>
      <c r="B8132" s="444">
        <f>유형화!$F$71*hourly1!B8133/hourly1!$B$8763+유형화!$F$72*hourly1!C8133/hourly1!$C$8763+유형화!$F$73*hourly1!D8133/hourly1!$D$8763+유형화!$F$74*hourly1!E8133/hourly1!$E$8763</f>
        <v>125.2289466269759</v>
      </c>
      <c r="C8132" s="442">
        <f>hourly1!$F8133*유형화!$G$71/hourly1!$F$8763+유형화!$G$72*hourly1!$G8133/hourly1!$F$8763+유형화!$G$74*hourly1!I8133/hourly1!$I$8763</f>
        <v>4.5267578460020479</v>
      </c>
      <c r="D8132" s="14">
        <v>541.55896100000007</v>
      </c>
      <c r="E8132" s="14">
        <v>17.617352</v>
      </c>
      <c r="F8132" s="1">
        <v>726718</v>
      </c>
      <c r="G8132" s="15">
        <f t="shared" si="254"/>
        <v>0.61970454010885623</v>
      </c>
      <c r="H8132" s="15">
        <f t="shared" si="255"/>
        <v>0.7836054087126082</v>
      </c>
    </row>
    <row r="8133" spans="1:8">
      <c r="A8133" s="1">
        <v>8132</v>
      </c>
      <c r="B8133" s="444">
        <f>유형화!$F$71*hourly1!B8134/hourly1!$B$8763+유형화!$F$72*hourly1!C8134/hourly1!$C$8763+유형화!$F$73*hourly1!D8134/hourly1!$D$8763+유형화!$F$74*hourly1!E8134/hourly1!$E$8763</f>
        <v>133.93860644975479</v>
      </c>
      <c r="C8133" s="442">
        <f>hourly1!$F8134*유형화!$G$71/hourly1!$F$8763+유형화!$G$72*hourly1!$G8134/hourly1!$F$8763+유형화!$G$74*hourly1!I8134/hourly1!$I$8763</f>
        <v>4.4510100215514177</v>
      </c>
      <c r="D8133" s="14">
        <v>519.68335400000012</v>
      </c>
      <c r="E8133" s="14">
        <v>20.182511999999999</v>
      </c>
      <c r="F8133" s="1">
        <v>749273</v>
      </c>
      <c r="G8133" s="15">
        <f t="shared" si="254"/>
        <v>0.59467233872028558</v>
      </c>
      <c r="H8133" s="15">
        <f t="shared" si="255"/>
        <v>0.76527533203259024</v>
      </c>
    </row>
    <row r="8134" spans="1:8">
      <c r="A8134" s="1">
        <v>8133</v>
      </c>
      <c r="B8134" s="444">
        <f>유형화!$F$71*hourly1!B8135/hourly1!$B$8763+유형화!$F$72*hourly1!C8135/hourly1!$C$8763+유형화!$F$73*hourly1!D8135/hourly1!$D$8763+유형화!$F$74*hourly1!E8135/hourly1!$E$8763</f>
        <v>69.169869965883052</v>
      </c>
      <c r="C8134" s="442">
        <f>hourly1!$F8135*유형화!$G$71/hourly1!$F$8763+유형화!$G$72*hourly1!$G8135/hourly1!$F$8763+유형화!$G$74*hourly1!I8135/hourly1!$I$8763</f>
        <v>5.3599368160590961</v>
      </c>
      <c r="D8134" s="14">
        <v>492.37572900000009</v>
      </c>
      <c r="E8134" s="14">
        <v>17.862100000000009</v>
      </c>
      <c r="F8134" s="1">
        <v>771207</v>
      </c>
      <c r="G8134" s="15">
        <f t="shared" si="254"/>
        <v>0.56342429296578078</v>
      </c>
      <c r="H8134" s="15">
        <f t="shared" si="255"/>
        <v>0.74146154763417216</v>
      </c>
    </row>
    <row r="8135" spans="1:8">
      <c r="A8135" s="1">
        <v>8134</v>
      </c>
      <c r="B8135" s="444">
        <f>유형화!$F$71*hourly1!B8136/hourly1!$B$8763+유형화!$F$72*hourly1!C8136/hourly1!$C$8763+유형화!$F$73*hourly1!D8136/hourly1!$D$8763+유형화!$F$74*hourly1!E8136/hourly1!$E$8763</f>
        <v>67.823116350576356</v>
      </c>
      <c r="C8135" s="442">
        <f>hourly1!$F8136*유형화!$G$71/hourly1!$F$8763+유형화!$G$72*hourly1!$G8136/hourly1!$F$8763+유형화!$G$74*hourly1!I8136/hourly1!$I$8763</f>
        <v>0.46105140089625923</v>
      </c>
      <c r="D8135" s="14">
        <v>433.30163199999998</v>
      </c>
      <c r="E8135" s="14">
        <v>11.760396</v>
      </c>
      <c r="F8135" s="1">
        <v>825446</v>
      </c>
      <c r="G8135" s="15">
        <f t="shared" si="254"/>
        <v>0.49582595418816605</v>
      </c>
      <c r="H8135" s="15">
        <f t="shared" si="255"/>
        <v>0.68607032153363812</v>
      </c>
    </row>
    <row r="8136" spans="1:8">
      <c r="A8136" s="1">
        <v>8135</v>
      </c>
      <c r="B8136" s="444">
        <f>유형화!$F$71*hourly1!B8137/hourly1!$B$8763+유형화!$F$72*hourly1!C8137/hourly1!$C$8763+유형화!$F$73*hourly1!D8137/hourly1!$D$8763+유형화!$F$74*hourly1!E8137/hourly1!$E$8763</f>
        <v>66.616053832818665</v>
      </c>
      <c r="C8136" s="442">
        <f>hourly1!$F8137*유형화!$G$71/hourly1!$F$8763+유형화!$G$72*hourly1!$G8137/hourly1!$F$8763+유형화!$G$74*hourly1!I8137/hourly1!$I$8763</f>
        <v>0.35660999764401313</v>
      </c>
      <c r="D8136" s="14">
        <v>341.11418200000003</v>
      </c>
      <c r="E8136" s="14">
        <v>11.421519999999999</v>
      </c>
      <c r="F8136" s="1">
        <v>941370</v>
      </c>
      <c r="G8136" s="15">
        <f t="shared" si="254"/>
        <v>0.39033608988868468</v>
      </c>
      <c r="H8136" s="15">
        <f t="shared" si="255"/>
        <v>0.58724986769032428</v>
      </c>
    </row>
    <row r="8137" spans="1:8">
      <c r="A8137" s="1">
        <v>8136</v>
      </c>
      <c r="B8137" s="444">
        <f>유형화!$F$71*hourly1!B8138/hourly1!$B$8763+유형화!$F$72*hourly1!C8138/hourly1!$C$8763+유형화!$F$73*hourly1!D8138/hourly1!$D$8763+유형화!$F$74*hourly1!E8138/hourly1!$E$8763</f>
        <v>65.254810248959387</v>
      </c>
      <c r="C8137" s="442">
        <f>hourly1!$F8138*유형화!$G$71/hourly1!$F$8763+유형화!$G$72*hourly1!$G8138/hourly1!$F$8763+유형화!$G$74*hourly1!I8138/hourly1!$I$8763</f>
        <v>0.36602228092717426</v>
      </c>
      <c r="D8137" s="14">
        <v>316.96938699999998</v>
      </c>
      <c r="E8137" s="14">
        <v>7.4795199999999991</v>
      </c>
      <c r="F8137" s="1">
        <v>966332</v>
      </c>
      <c r="G8137" s="15">
        <f t="shared" si="254"/>
        <v>0.36270726244971324</v>
      </c>
      <c r="H8137" s="15">
        <f t="shared" si="255"/>
        <v>0.55845020563310721</v>
      </c>
    </row>
    <row r="8138" spans="1:8">
      <c r="A8138" s="1">
        <v>8137</v>
      </c>
      <c r="B8138" s="444">
        <f>유형화!$F$71*hourly1!B8139/hourly1!$B$8763+유형화!$F$72*hourly1!C8139/hourly1!$C$8763+유형화!$F$73*hourly1!D8139/hourly1!$D$8763+유형화!$F$74*hourly1!E8139/hourly1!$E$8763</f>
        <v>65.74874085882405</v>
      </c>
      <c r="C8138" s="442">
        <f>hourly1!$F8139*유형화!$G$71/hourly1!$F$8763+유형화!$G$72*hourly1!$G8139/hourly1!$F$8763+유형화!$G$74*hourly1!I8139/hourly1!$I$8763</f>
        <v>0.61942332622109597</v>
      </c>
      <c r="D8138" s="14">
        <v>221.01417900000001</v>
      </c>
      <c r="E8138" s="14">
        <v>5.651040000000001</v>
      </c>
      <c r="F8138" s="1">
        <v>925114</v>
      </c>
      <c r="G8138" s="15">
        <f t="shared" si="254"/>
        <v>0.25290596226461742</v>
      </c>
      <c r="H8138" s="15">
        <f t="shared" si="255"/>
        <v>0.42931030555464372</v>
      </c>
    </row>
    <row r="8139" spans="1:8">
      <c r="A8139" s="1">
        <v>8138</v>
      </c>
      <c r="B8139" s="444">
        <f>유형화!$F$71*hourly1!B8140/hourly1!$B$8763+유형화!$F$72*hourly1!C8140/hourly1!$C$8763+유형화!$F$73*hourly1!D8140/hourly1!$D$8763+유형화!$F$74*hourly1!E8140/hourly1!$E$8763</f>
        <v>66.006510591516147</v>
      </c>
      <c r="C8139" s="442">
        <f>hourly1!$F8140*유형화!$G$71/hourly1!$F$8763+유형화!$G$72*hourly1!$G8140/hourly1!$F$8763+유형화!$G$74*hourly1!I8140/hourly1!$I$8763</f>
        <v>1.1723395586362517</v>
      </c>
      <c r="D8139" s="14">
        <v>159.75745000000001</v>
      </c>
      <c r="E8139" s="14">
        <v>0.98063999999999996</v>
      </c>
      <c r="F8139" s="1">
        <v>746700</v>
      </c>
      <c r="G8139" s="15">
        <f t="shared" si="254"/>
        <v>0.18281004324700589</v>
      </c>
      <c r="H8139" s="15">
        <f t="shared" si="255"/>
        <v>0.33205254669932416</v>
      </c>
    </row>
    <row r="8140" spans="1:8">
      <c r="A8140" s="1">
        <v>8139</v>
      </c>
      <c r="B8140" s="444">
        <f>유형화!$F$71*hourly1!B8141/hourly1!$B$8763+유형화!$F$72*hourly1!C8141/hourly1!$C$8763+유형화!$F$73*hourly1!D8141/hourly1!$D$8763+유형화!$F$74*hourly1!E8141/hourly1!$E$8763</f>
        <v>66.233885093785446</v>
      </c>
      <c r="C8140" s="442">
        <f>hourly1!$F8141*유형화!$G$71/hourly1!$F$8763+유형화!$G$72*hourly1!$G8141/hourly1!$F$8763+유형화!$G$74*hourly1!I8141/hourly1!$I$8763</f>
        <v>1.552642641420783</v>
      </c>
      <c r="D8140" s="14">
        <v>125.14958</v>
      </c>
      <c r="E8140" s="14">
        <v>4.5359999999999998E-2</v>
      </c>
      <c r="F8140" s="1">
        <v>599756</v>
      </c>
      <c r="G8140" s="15">
        <f t="shared" si="254"/>
        <v>0.14320834572750518</v>
      </c>
      <c r="H8140" s="15">
        <f t="shared" si="255"/>
        <v>0.27083573369927283</v>
      </c>
    </row>
    <row r="8141" spans="1:8">
      <c r="A8141" s="1">
        <v>8140</v>
      </c>
      <c r="B8141" s="444">
        <f>유형화!$F$71*hourly1!B8142/hourly1!$B$8763+유형화!$F$72*hourly1!C8142/hourly1!$C$8763+유형화!$F$73*hourly1!D8142/hourly1!$D$8763+유형화!$F$74*hourly1!E8142/hourly1!$E$8763</f>
        <v>66.457219883455522</v>
      </c>
      <c r="C8141" s="442">
        <f>hourly1!$F8142*유형화!$G$71/hourly1!$F$8763+유형화!$G$72*hourly1!$G8142/hourly1!$F$8763+유형화!$G$74*hourly1!I8142/hourly1!$I$8763</f>
        <v>1.9061892302654073</v>
      </c>
      <c r="D8141" s="14">
        <v>131.816024</v>
      </c>
      <c r="E8141" s="14">
        <v>0</v>
      </c>
      <c r="F8141" s="1">
        <v>491489</v>
      </c>
      <c r="G8141" s="15">
        <f t="shared" si="254"/>
        <v>0.150836740622039</v>
      </c>
      <c r="H8141" s="15">
        <f t="shared" si="255"/>
        <v>0.28301689046216705</v>
      </c>
    </row>
    <row r="8142" spans="1:8">
      <c r="A8142" s="1">
        <v>8141</v>
      </c>
      <c r="B8142" s="444">
        <f>유형화!$F$71*hourly1!B8143/hourly1!$B$8763+유형화!$F$72*hourly1!C8143/hourly1!$C$8763+유형화!$F$73*hourly1!D8143/hourly1!$D$8763+유형화!$F$74*hourly1!E8143/hourly1!$E$8763</f>
        <v>66.735404592318631</v>
      </c>
      <c r="C8142" s="442">
        <f>hourly1!$F8143*유형화!$G$71/hourly1!$F$8763+유형화!$G$72*hourly1!$G8143/hourly1!$F$8763+유형화!$G$74*hourly1!I8143/hourly1!$I$8763</f>
        <v>2.261687571449265</v>
      </c>
      <c r="D8142" s="14">
        <v>154.66274300000001</v>
      </c>
      <c r="E8142" s="14">
        <v>0</v>
      </c>
      <c r="F8142" s="1">
        <v>542019</v>
      </c>
      <c r="G8142" s="15">
        <f t="shared" si="254"/>
        <v>0.17698018299948176</v>
      </c>
      <c r="H8142" s="15">
        <f t="shared" si="255"/>
        <v>0.3233465008975217</v>
      </c>
    </row>
    <row r="8143" spans="1:8">
      <c r="A8143" s="1">
        <v>8142</v>
      </c>
      <c r="B8143" s="444">
        <f>유형화!$F$71*hourly1!B8144/hourly1!$B$8763+유형화!$F$72*hourly1!C8144/hourly1!$C$8763+유형화!$F$73*hourly1!D8144/hourly1!$D$8763+유형화!$F$74*hourly1!E8144/hourly1!$E$8763</f>
        <v>68.701836799288316</v>
      </c>
      <c r="C8143" s="442">
        <f>hourly1!$F8144*유형화!$G$71/hourly1!$F$8763+유형화!$G$72*hourly1!$G8144/hourly1!$F$8763+유형화!$G$74*hourly1!I8144/hourly1!$I$8763</f>
        <v>2.5961396306555966</v>
      </c>
      <c r="D8143" s="14">
        <v>182.548371</v>
      </c>
      <c r="E8143" s="14">
        <v>0</v>
      </c>
      <c r="F8143" s="1">
        <v>855536</v>
      </c>
      <c r="G8143" s="15">
        <f t="shared" si="254"/>
        <v>0.20888963611512626</v>
      </c>
      <c r="H8143" s="15">
        <f t="shared" si="255"/>
        <v>0.36978862259502737</v>
      </c>
    </row>
    <row r="8144" spans="1:8">
      <c r="A8144" s="1">
        <v>8143</v>
      </c>
      <c r="B8144" s="444">
        <f>유형화!$F$71*hourly1!B8145/hourly1!$B$8763+유형화!$F$72*hourly1!C8145/hourly1!$C$8763+유형화!$F$73*hourly1!D8145/hourly1!$D$8763+유형화!$F$74*hourly1!E8145/hourly1!$E$8763</f>
        <v>80.437843275145681</v>
      </c>
      <c r="C8144" s="442">
        <f>hourly1!$F8145*유형화!$G$71/hourly1!$F$8763+유형화!$G$72*hourly1!$G8145/hourly1!$F$8763+유형화!$G$74*hourly1!I8145/hourly1!$I$8763</f>
        <v>9.0695119368409696</v>
      </c>
      <c r="D8144" s="14">
        <v>164.803787</v>
      </c>
      <c r="E8144" s="14">
        <v>0</v>
      </c>
      <c r="F8144" s="1">
        <v>835136</v>
      </c>
      <c r="G8144" s="15">
        <f t="shared" si="254"/>
        <v>0.18858455382669381</v>
      </c>
      <c r="H8144" s="15">
        <f t="shared" si="255"/>
        <v>0.34057653939470894</v>
      </c>
    </row>
    <row r="8145" spans="1:8">
      <c r="A8145" s="1">
        <v>8144</v>
      </c>
      <c r="B8145" s="444">
        <f>유형화!$F$71*hourly1!B8146/hourly1!$B$8763+유형화!$F$72*hourly1!C8146/hourly1!$C$8763+유형화!$F$73*hourly1!D8146/hourly1!$D$8763+유형화!$F$74*hourly1!E8146/hourly1!$E$8763</f>
        <v>177.40880400060774</v>
      </c>
      <c r="C8145" s="442">
        <f>hourly1!$F8146*유형화!$G$71/hourly1!$F$8763+유형화!$G$72*hourly1!$G8146/hourly1!$F$8763+유형화!$G$74*hourly1!I8146/hourly1!$I$8763</f>
        <v>9.258344464576048</v>
      </c>
      <c r="D8145" s="14">
        <v>152.32566199999999</v>
      </c>
      <c r="E8145" s="14">
        <v>4.436900999999998</v>
      </c>
      <c r="F8145" s="1">
        <v>815625</v>
      </c>
      <c r="G8145" s="15">
        <f t="shared" si="254"/>
        <v>0.17430586716205598</v>
      </c>
      <c r="H8145" s="15">
        <f t="shared" si="255"/>
        <v>0.31931858012591868</v>
      </c>
    </row>
    <row r="8146" spans="1:8">
      <c r="A8146" s="1">
        <v>8145</v>
      </c>
      <c r="B8146" s="444">
        <f>유형화!$F$71*hourly1!B8147/hourly1!$B$8763+유형화!$F$72*hourly1!C8147/hourly1!$C$8763+유형화!$F$73*hourly1!D8147/hourly1!$D$8763+유형화!$F$74*hourly1!E8147/hourly1!$E$8763</f>
        <v>275.42740111451928</v>
      </c>
      <c r="C8146" s="442">
        <f>hourly1!$F8147*유형화!$G$71/hourly1!$F$8763+유형화!$G$72*hourly1!$G8147/hourly1!$F$8763+유형화!$G$74*hourly1!I8147/hourly1!$I$8763</f>
        <v>8.9259858618388428</v>
      </c>
      <c r="D8146" s="14">
        <v>150.237292</v>
      </c>
      <c r="E8146" s="14">
        <v>104.7586300000002</v>
      </c>
      <c r="F8146" s="1">
        <v>774770</v>
      </c>
      <c r="G8146" s="15">
        <f t="shared" si="254"/>
        <v>0.17191615068864113</v>
      </c>
      <c r="H8146" s="15">
        <f t="shared" si="255"/>
        <v>0.31570089956904968</v>
      </c>
    </row>
    <row r="8147" spans="1:8">
      <c r="A8147" s="1">
        <v>8146</v>
      </c>
      <c r="B8147" s="444">
        <f>유형화!$F$71*hourly1!B8148/hourly1!$B$8763+유형화!$F$72*hourly1!C8148/hourly1!$C$8763+유형화!$F$73*hourly1!D8148/hourly1!$D$8763+유형화!$F$74*hourly1!E8148/hourly1!$E$8763</f>
        <v>332.17014766784308</v>
      </c>
      <c r="C8147" s="442">
        <f>hourly1!$F8148*유형화!$G$71/hourly1!$F$8763+유형화!$G$72*hourly1!$G8148/hourly1!$F$8763+유형화!$G$74*hourly1!I8148/hourly1!$I$8763</f>
        <v>7.7477689881203942</v>
      </c>
      <c r="D8147" s="14">
        <v>189.21563599999999</v>
      </c>
      <c r="E8147" s="14">
        <v>374.68655500000011</v>
      </c>
      <c r="F8147" s="1">
        <v>763840</v>
      </c>
      <c r="G8147" s="15">
        <f t="shared" si="254"/>
        <v>0.21651897047786955</v>
      </c>
      <c r="H8147" s="15">
        <f t="shared" si="255"/>
        <v>0.38046830516506575</v>
      </c>
    </row>
    <row r="8148" spans="1:8">
      <c r="A8148" s="1">
        <v>8147</v>
      </c>
      <c r="B8148" s="444">
        <f>유형화!$F$71*hourly1!B8149/hourly1!$B$8763+유형화!$F$72*hourly1!C8149/hourly1!$C$8763+유형화!$F$73*hourly1!D8149/hourly1!$D$8763+유형화!$F$74*hourly1!E8149/hourly1!$E$8763</f>
        <v>389.52539586598022</v>
      </c>
      <c r="C8148" s="442">
        <f>hourly1!$F8149*유형화!$G$71/hourly1!$F$8763+유형화!$G$72*hourly1!$G8149/hourly1!$F$8763+유형화!$G$74*hourly1!I8149/hourly1!$I$8763</f>
        <v>7.2594487340413085</v>
      </c>
      <c r="D8148" s="14">
        <v>171.03401400000001</v>
      </c>
      <c r="E8148" s="14">
        <v>686.20212499999911</v>
      </c>
      <c r="F8148" s="1">
        <v>732179</v>
      </c>
      <c r="G8148" s="15">
        <f t="shared" si="254"/>
        <v>0.19571378671886047</v>
      </c>
      <c r="H8148" s="15">
        <f t="shared" si="255"/>
        <v>0.35096635872546739</v>
      </c>
    </row>
    <row r="8149" spans="1:8">
      <c r="A8149" s="1">
        <v>8148</v>
      </c>
      <c r="B8149" s="444">
        <f>유형화!$F$71*hourly1!B8150/hourly1!$B$8763+유형화!$F$72*hourly1!C8150/hourly1!$C$8763+유형화!$F$73*hourly1!D8150/hourly1!$D$8763+유형화!$F$74*hourly1!E8150/hourly1!$E$8763</f>
        <v>329.6162957098141</v>
      </c>
      <c r="C8149" s="442">
        <f>hourly1!$F8150*유형화!$G$71/hourly1!$F$8763+유형화!$G$72*hourly1!$G8150/hourly1!$F$8763+유형화!$G$74*hourly1!I8150/hourly1!$I$8763</f>
        <v>6.4408747417320606</v>
      </c>
      <c r="D8149" s="14">
        <v>154.684957</v>
      </c>
      <c r="E8149" s="14">
        <v>909.35493499999825</v>
      </c>
      <c r="F8149" s="1">
        <v>732542</v>
      </c>
      <c r="G8149" s="15">
        <f t="shared" si="254"/>
        <v>0.17700560242311858</v>
      </c>
      <c r="H8149" s="15">
        <f t="shared" si="255"/>
        <v>0.32338468250172064</v>
      </c>
    </row>
    <row r="8150" spans="1:8">
      <c r="A8150" s="1">
        <v>8149</v>
      </c>
      <c r="B8150" s="444">
        <f>유형화!$F$71*hourly1!B8151/hourly1!$B$8763+유형화!$F$72*hourly1!C8151/hourly1!$C$8763+유형화!$F$73*hourly1!D8151/hourly1!$D$8763+유형화!$F$74*hourly1!E8151/hourly1!$E$8763</f>
        <v>208.10301137121519</v>
      </c>
      <c r="C8150" s="442">
        <f>hourly1!$F8151*유형화!$G$71/hourly1!$F$8763+유형화!$G$72*hourly1!$G8151/hourly1!$F$8763+유형화!$G$74*hourly1!I8151/hourly1!$I$8763</f>
        <v>5.1352672405503226</v>
      </c>
      <c r="D8150" s="14">
        <v>137.27058600000001</v>
      </c>
      <c r="E8150" s="14">
        <v>941.68339200000037</v>
      </c>
      <c r="F8150" s="1">
        <v>789830</v>
      </c>
      <c r="G8150" s="15">
        <f t="shared" si="254"/>
        <v>0.15707838202976979</v>
      </c>
      <c r="H8150" s="15">
        <f t="shared" si="255"/>
        <v>0.2928419084199102</v>
      </c>
    </row>
    <row r="8151" spans="1:8">
      <c r="A8151" s="1">
        <v>8150</v>
      </c>
      <c r="B8151" s="444">
        <f>유형화!$F$71*hourly1!B8152/hourly1!$B$8763+유형화!$F$72*hourly1!C8152/hourly1!$C$8763+유형화!$F$73*hourly1!D8152/hourly1!$D$8763+유형화!$F$74*hourly1!E8152/hourly1!$E$8763</f>
        <v>266.9768825308297</v>
      </c>
      <c r="C8151" s="442">
        <f>hourly1!$F8152*유형화!$G$71/hourly1!$F$8763+유형화!$G$72*hourly1!$G8152/hourly1!$F$8763+유형화!$G$74*hourly1!I8152/hourly1!$I$8763</f>
        <v>5.9958963947469677</v>
      </c>
      <c r="D8151" s="14">
        <v>142.71964899999989</v>
      </c>
      <c r="E8151" s="14">
        <v>855.60767100000066</v>
      </c>
      <c r="F8151" s="1">
        <v>758949</v>
      </c>
      <c r="G8151" s="15">
        <f t="shared" si="254"/>
        <v>0.1633137309458024</v>
      </c>
      <c r="H8151" s="15">
        <f t="shared" si="255"/>
        <v>0.30253224941164353</v>
      </c>
    </row>
    <row r="8152" spans="1:8">
      <c r="A8152" s="1">
        <v>8151</v>
      </c>
      <c r="B8152" s="444">
        <f>유형화!$F$71*hourly1!B8153/hourly1!$B$8763+유형화!$F$72*hourly1!C8153/hourly1!$C$8763+유형화!$F$73*hourly1!D8153/hourly1!$D$8763+유형화!$F$74*hourly1!E8153/hourly1!$E$8763</f>
        <v>379.56564813798929</v>
      </c>
      <c r="C8152" s="442">
        <f>hourly1!$F8153*유형화!$G$71/hourly1!$F$8763+유형화!$G$72*hourly1!$G8153/hourly1!$F$8763+유형화!$G$74*hourly1!I8153/hourly1!$I$8763</f>
        <v>6.0709631593257365</v>
      </c>
      <c r="D8152" s="14">
        <v>166.60644600000001</v>
      </c>
      <c r="E8152" s="14">
        <v>677.230502</v>
      </c>
      <c r="F8152" s="1">
        <v>735055</v>
      </c>
      <c r="G8152" s="15">
        <f t="shared" si="254"/>
        <v>0.1906473319303103</v>
      </c>
      <c r="H8152" s="15">
        <f t="shared" si="255"/>
        <v>0.34359783573069541</v>
      </c>
    </row>
    <row r="8153" spans="1:8">
      <c r="A8153" s="1">
        <v>8152</v>
      </c>
      <c r="B8153" s="444">
        <f>유형화!$F$71*hourly1!B8154/hourly1!$B$8763+유형화!$F$72*hourly1!C8154/hourly1!$C$8763+유형화!$F$73*hourly1!D8154/hourly1!$D$8763+유형화!$F$74*hourly1!E8154/hourly1!$E$8763</f>
        <v>322.57696081949325</v>
      </c>
      <c r="C8153" s="442">
        <f>hourly1!$F8154*유형화!$G$71/hourly1!$F$8763+유형화!$G$72*hourly1!$G8154/hourly1!$F$8763+유형화!$G$74*hourly1!I8154/hourly1!$I$8763</f>
        <v>6.1135018590546863</v>
      </c>
      <c r="D8153" s="14">
        <v>156.62138200000001</v>
      </c>
      <c r="E8153" s="14">
        <v>374.40736500000031</v>
      </c>
      <c r="F8153" s="1">
        <v>748627</v>
      </c>
      <c r="G8153" s="15">
        <f t="shared" si="254"/>
        <v>0.17922144861992872</v>
      </c>
      <c r="H8153" s="15">
        <f t="shared" si="255"/>
        <v>0.32670554644747496</v>
      </c>
    </row>
    <row r="8154" spans="1:8">
      <c r="A8154" s="1">
        <v>8153</v>
      </c>
      <c r="B8154" s="444">
        <f>유형화!$F$71*hourly1!B8155/hourly1!$B$8763+유형화!$F$72*hourly1!C8155/hourly1!$C$8763+유형화!$F$73*hourly1!D8155/hourly1!$D$8763+유형화!$F$74*hourly1!E8155/hourly1!$E$8763</f>
        <v>280.16946824550951</v>
      </c>
      <c r="C8154" s="442">
        <f>hourly1!$F8155*유형화!$G$71/hourly1!$F$8763+유형화!$G$72*hourly1!$G8155/hourly1!$F$8763+유형화!$G$74*hourly1!I8155/hourly1!$I$8763</f>
        <v>6.2683297958717912</v>
      </c>
      <c r="D8154" s="14">
        <v>160.33221999999989</v>
      </c>
      <c r="E8154" s="14">
        <v>89.61217299999997</v>
      </c>
      <c r="F8154" s="1">
        <v>729227</v>
      </c>
      <c r="G8154" s="15">
        <f t="shared" si="254"/>
        <v>0.18346775109447755</v>
      </c>
      <c r="H8154" s="15">
        <f t="shared" si="255"/>
        <v>0.33302837588569073</v>
      </c>
    </row>
    <row r="8155" spans="1:8">
      <c r="A8155" s="1">
        <v>8154</v>
      </c>
      <c r="B8155" s="444">
        <f>유형화!$F$71*hourly1!B8156/hourly1!$B$8763+유형화!$F$72*hourly1!C8156/hourly1!$C$8763+유형화!$F$73*hourly1!D8156/hourly1!$D$8763+유형화!$F$74*hourly1!E8156/hourly1!$E$8763</f>
        <v>167.87794252726772</v>
      </c>
      <c r="C8155" s="442">
        <f>hourly1!$F8156*유형화!$G$71/hourly1!$F$8763+유형화!$G$72*hourly1!$G8156/hourly1!$F$8763+유형화!$G$74*hourly1!I8156/hourly1!$I$8763</f>
        <v>6.2381008581199682</v>
      </c>
      <c r="D8155" s="14">
        <v>161.63339300000001</v>
      </c>
      <c r="E8155" s="14">
        <v>10.64919899999998</v>
      </c>
      <c r="F8155" s="1">
        <v>733756</v>
      </c>
      <c r="G8155" s="15">
        <f t="shared" si="254"/>
        <v>0.18495668004522045</v>
      </c>
      <c r="H8155" s="15">
        <f t="shared" si="255"/>
        <v>0.33523274543230713</v>
      </c>
    </row>
    <row r="8156" spans="1:8">
      <c r="A8156" s="1">
        <v>8155</v>
      </c>
      <c r="B8156" s="444">
        <f>유형화!$F$71*hourly1!B8157/hourly1!$B$8763+유형화!$F$72*hourly1!C8157/hourly1!$C$8763+유형화!$F$73*hourly1!D8157/hourly1!$D$8763+유형화!$F$74*hourly1!E8157/hourly1!$E$8763</f>
        <v>127.4386838462888</v>
      </c>
      <c r="C8156" s="442">
        <f>hourly1!$F8157*유형화!$G$71/hourly1!$F$8763+유형화!$G$72*hourly1!$G8157/hourly1!$F$8763+유형화!$G$74*hourly1!I8157/hourly1!$I$8763</f>
        <v>5.639730520364945</v>
      </c>
      <c r="D8156" s="14">
        <v>202.085736</v>
      </c>
      <c r="E8156" s="14">
        <v>17.666200000000011</v>
      </c>
      <c r="F8156" s="1">
        <v>710647</v>
      </c>
      <c r="G8156" s="15">
        <f t="shared" si="254"/>
        <v>0.23124619313692735</v>
      </c>
      <c r="H8156" s="15">
        <f t="shared" si="255"/>
        <v>0.40064456003701882</v>
      </c>
    </row>
    <row r="8157" spans="1:8">
      <c r="A8157" s="1">
        <v>8156</v>
      </c>
      <c r="B8157" s="444">
        <f>유형화!$F$71*hourly1!B8158/hourly1!$B$8763+유형화!$F$72*hourly1!C8158/hourly1!$C$8763+유형화!$F$73*hourly1!D8158/hourly1!$D$8763+유형화!$F$74*hourly1!E8158/hourly1!$E$8763</f>
        <v>135.88089666056874</v>
      </c>
      <c r="C8157" s="442">
        <f>hourly1!$F8158*유형화!$G$71/hourly1!$F$8763+유형화!$G$72*hourly1!$G8158/hourly1!$F$8763+유형화!$G$74*hourly1!I8158/hourly1!$I$8763</f>
        <v>5.4232186698972393</v>
      </c>
      <c r="D8157" s="14">
        <v>215.51931099999999</v>
      </c>
      <c r="E8157" s="14">
        <v>18.567100000000011</v>
      </c>
      <c r="F8157" s="1">
        <v>714307</v>
      </c>
      <c r="G8157" s="15">
        <f t="shared" si="254"/>
        <v>0.24661819880371721</v>
      </c>
      <c r="H8157" s="15">
        <f t="shared" si="255"/>
        <v>0.42110886358462452</v>
      </c>
    </row>
    <row r="8158" spans="1:8">
      <c r="A8158" s="1">
        <v>8157</v>
      </c>
      <c r="B8158" s="444">
        <f>유형화!$F$71*hourly1!B8159/hourly1!$B$8763+유형화!$F$72*hourly1!C8159/hourly1!$C$8763+유형화!$F$73*hourly1!D8159/hourly1!$D$8763+유형화!$F$74*hourly1!E8159/hourly1!$E$8763</f>
        <v>70.498066151437044</v>
      </c>
      <c r="C8158" s="442">
        <f>hourly1!$F8159*유형화!$G$71/hourly1!$F$8763+유형화!$G$72*hourly1!$G8159/hourly1!$F$8763+유형화!$G$74*hourly1!I8159/hourly1!$I$8763</f>
        <v>6.2546069854095867</v>
      </c>
      <c r="D8158" s="14">
        <v>243.73894999999999</v>
      </c>
      <c r="E8158" s="14">
        <v>17.152691999999998</v>
      </c>
      <c r="F8158" s="1">
        <v>693631</v>
      </c>
      <c r="G8158" s="15">
        <f t="shared" si="254"/>
        <v>0.2789098598561745</v>
      </c>
      <c r="H8158" s="15">
        <f t="shared" si="255"/>
        <v>0.46223013650876865</v>
      </c>
    </row>
    <row r="8159" spans="1:8">
      <c r="A8159" s="1">
        <v>8158</v>
      </c>
      <c r="B8159" s="444">
        <f>유형화!$F$71*hourly1!B8160/hourly1!$B$8763+유형화!$F$72*hourly1!C8160/hourly1!$C$8763+유형화!$F$73*hourly1!D8160/hourly1!$D$8763+유형화!$F$74*hourly1!E8160/hourly1!$E$8763</f>
        <v>69.213985791598176</v>
      </c>
      <c r="C8159" s="442">
        <f>hourly1!$F8160*유형화!$G$71/hourly1!$F$8763+유형화!$G$72*hourly1!$G8160/hourly1!$F$8763+유형화!$G$74*hourly1!I8160/hourly1!$I$8763</f>
        <v>0.47033754387292703</v>
      </c>
      <c r="D8159" s="14">
        <v>237.571169</v>
      </c>
      <c r="E8159" s="14">
        <v>8.8673839999999995</v>
      </c>
      <c r="F8159" s="1">
        <v>718367</v>
      </c>
      <c r="G8159" s="15">
        <f t="shared" si="254"/>
        <v>0.27185208376280257</v>
      </c>
      <c r="H8159" s="15">
        <f t="shared" si="255"/>
        <v>0.45345058997759508</v>
      </c>
    </row>
    <row r="8160" spans="1:8">
      <c r="A8160" s="1">
        <v>8159</v>
      </c>
      <c r="B8160" s="444">
        <f>유형화!$F$71*hourly1!B8161/hourly1!$B$8763+유형화!$F$72*hourly1!C8161/hourly1!$C$8763+유형화!$F$73*hourly1!D8161/hourly1!$D$8763+유형화!$F$74*hourly1!E8161/hourly1!$E$8763</f>
        <v>68.216876515525641</v>
      </c>
      <c r="C8160" s="442">
        <f>hourly1!$F8161*유형화!$G$71/hourly1!$F$8763+유형화!$G$72*hourly1!$G8161/hourly1!$F$8763+유형화!$G$74*hourly1!I8161/hourly1!$I$8763</f>
        <v>0.4666233311402187</v>
      </c>
      <c r="D8160" s="14">
        <v>228.828508</v>
      </c>
      <c r="E8160" s="14">
        <v>9.4327199999999998</v>
      </c>
      <c r="F8160" s="1">
        <v>737999</v>
      </c>
      <c r="G8160" s="15">
        <f t="shared" si="254"/>
        <v>0.2618478790418089</v>
      </c>
      <c r="H8160" s="15">
        <f t="shared" si="255"/>
        <v>0.44080922406776379</v>
      </c>
    </row>
    <row r="8161" spans="1:8">
      <c r="A8161" s="1">
        <v>8160</v>
      </c>
      <c r="B8161" s="444">
        <f>유형화!$F$71*hourly1!B8162/hourly1!$B$8763+유형화!$F$72*hourly1!C8162/hourly1!$C$8763+유형화!$F$73*hourly1!D8162/hourly1!$D$8763+유형화!$F$74*hourly1!E8162/hourly1!$E$8763</f>
        <v>66.212835305634556</v>
      </c>
      <c r="C8161" s="442">
        <f>hourly1!$F8162*유형화!$G$71/hourly1!$F$8763+유형화!$G$72*hourly1!$G8162/hourly1!$F$8763+유형화!$G$74*hourly1!I8162/hourly1!$I$8763</f>
        <v>0.71704174488469241</v>
      </c>
      <c r="D8161" s="14">
        <v>232.588312</v>
      </c>
      <c r="E8161" s="14">
        <v>4.1201600000000003</v>
      </c>
      <c r="F8161" s="1">
        <v>786976</v>
      </c>
      <c r="G8161" s="15">
        <f t="shared" si="254"/>
        <v>0.26615021318547649</v>
      </c>
      <c r="H8161" s="15">
        <f t="shared" si="255"/>
        <v>0.44627426334428189</v>
      </c>
    </row>
    <row r="8162" spans="1:8">
      <c r="A8162" s="1">
        <v>8161</v>
      </c>
      <c r="B8162" s="444">
        <f>유형화!$F$71*hourly1!B8163/hourly1!$B$8763+유형화!$F$72*hourly1!C8163/hourly1!$C$8763+유형화!$F$73*hourly1!D8163/hourly1!$D$8763+유형화!$F$74*hourly1!E8163/hourly1!$E$8763</f>
        <v>65.497780927370627</v>
      </c>
      <c r="C8162" s="442">
        <f>hourly1!$F8163*유형화!$G$71/hourly1!$F$8763+유형화!$G$72*hourly1!$G8163/hourly1!$F$8763+유형화!$G$74*hourly1!I8163/hourly1!$I$8763</f>
        <v>1.1429137467635</v>
      </c>
      <c r="D8162" s="14">
        <v>259.32923299999999</v>
      </c>
      <c r="E8162" s="14">
        <v>2.6249600000000011</v>
      </c>
      <c r="F8162" s="1">
        <v>773131</v>
      </c>
      <c r="G8162" s="15">
        <f t="shared" si="254"/>
        <v>0.29674978099577121</v>
      </c>
      <c r="H8162" s="15">
        <f t="shared" si="255"/>
        <v>0.4839265985051765</v>
      </c>
    </row>
    <row r="8163" spans="1:8">
      <c r="A8163" s="1">
        <v>8162</v>
      </c>
      <c r="B8163" s="444">
        <f>유형화!$F$71*hourly1!B8164/hourly1!$B$8763+유형화!$F$72*hourly1!C8164/hourly1!$C$8763+유형화!$F$73*hourly1!D8164/hourly1!$D$8763+유형화!$F$74*hourly1!E8164/hourly1!$E$8763</f>
        <v>65.391998167451291</v>
      </c>
      <c r="C8163" s="442">
        <f>hourly1!$F8164*유형화!$G$71/hourly1!$F$8763+유형화!$G$72*hourly1!$G8164/hourly1!$F$8763+유형화!$G$74*hourly1!I8164/hourly1!$I$8763</f>
        <v>1.6199807046753243</v>
      </c>
      <c r="D8163" s="14">
        <v>242.33667600000001</v>
      </c>
      <c r="E8163" s="14">
        <v>0.15456</v>
      </c>
      <c r="F8163" s="1">
        <v>740435</v>
      </c>
      <c r="G8163" s="15">
        <f t="shared" si="254"/>
        <v>0.27730524128856376</v>
      </c>
      <c r="H8163" s="15">
        <f t="shared" si="255"/>
        <v>0.46024400145917038</v>
      </c>
    </row>
    <row r="8164" spans="1:8">
      <c r="A8164" s="1">
        <v>8163</v>
      </c>
      <c r="B8164" s="444">
        <f>유형화!$F$71*hourly1!B8165/hourly1!$B$8763+유형화!$F$72*hourly1!C8165/hourly1!$C$8763+유형화!$F$73*hourly1!D8165/hourly1!$D$8763+유형화!$F$74*hourly1!E8165/hourly1!$E$8763</f>
        <v>65.543880540522863</v>
      </c>
      <c r="C8164" s="442">
        <f>hourly1!$F8165*유형화!$G$71/hourly1!$F$8763+유형화!$G$72*hourly1!$G8165/hourly1!$F$8763+유형화!$G$74*hourly1!I8165/hourly1!$I$8763</f>
        <v>2.0270183616694766</v>
      </c>
      <c r="D8164" s="14">
        <v>227.83917299999999</v>
      </c>
      <c r="E8164" s="14">
        <v>4.5359999999999998E-2</v>
      </c>
      <c r="F8164" s="1">
        <v>618277</v>
      </c>
      <c r="G8164" s="15">
        <f t="shared" si="254"/>
        <v>0.26071578552043773</v>
      </c>
      <c r="H8164" s="15">
        <f t="shared" si="255"/>
        <v>0.43936393900553006</v>
      </c>
    </row>
    <row r="8165" spans="1:8">
      <c r="A8165" s="1">
        <v>8164</v>
      </c>
      <c r="B8165" s="444">
        <f>유형화!$F$71*hourly1!B8166/hourly1!$B$8763+유형화!$F$72*hourly1!C8166/hourly1!$C$8763+유형화!$F$73*hourly1!D8166/hourly1!$D$8763+유형화!$F$74*hourly1!E8166/hourly1!$E$8763</f>
        <v>65.590088360262541</v>
      </c>
      <c r="C8165" s="442">
        <f>hourly1!$F8166*유형화!$G$71/hourly1!$F$8763+유형화!$G$72*hourly1!$G8166/hourly1!$F$8763+유형화!$G$74*hourly1!I8166/hourly1!$I$8763</f>
        <v>2.3357910087002778</v>
      </c>
      <c r="D8165" s="14">
        <v>222.39040199999999</v>
      </c>
      <c r="E8165" s="14">
        <v>0</v>
      </c>
      <c r="F8165" s="1">
        <v>507569</v>
      </c>
      <c r="G8165" s="15">
        <f t="shared" si="254"/>
        <v>0.25448077073926145</v>
      </c>
      <c r="H8165" s="15">
        <f t="shared" si="255"/>
        <v>0.43134934993902646</v>
      </c>
    </row>
    <row r="8166" spans="1:8">
      <c r="A8166" s="1">
        <v>8165</v>
      </c>
      <c r="B8166" s="444">
        <f>유형화!$F$71*hourly1!B8167/hourly1!$B$8763+유형화!$F$72*hourly1!C8167/hourly1!$C$8763+유형화!$F$73*hourly1!D8167/hourly1!$D$8763+유형화!$F$74*hourly1!E8167/hourly1!$E$8763</f>
        <v>65.634204185977708</v>
      </c>
      <c r="C8166" s="442">
        <f>hourly1!$F8167*유형화!$G$71/hourly1!$F$8763+유형화!$G$72*hourly1!$G8167/hourly1!$F$8763+유형화!$G$74*hourly1!I8167/hourly1!$I$8763</f>
        <v>2.6168404935380014</v>
      </c>
      <c r="D8166" s="14">
        <v>230.487225</v>
      </c>
      <c r="E8166" s="14">
        <v>8.0000000000000007E-5</v>
      </c>
      <c r="F8166" s="1">
        <v>546834</v>
      </c>
      <c r="G8166" s="15">
        <f t="shared" si="254"/>
        <v>0.26374594468134271</v>
      </c>
      <c r="H8166" s="15">
        <f t="shared" si="255"/>
        <v>0.44322559943353218</v>
      </c>
    </row>
    <row r="8167" spans="1:8">
      <c r="A8167" s="1">
        <v>8166</v>
      </c>
      <c r="B8167" s="444">
        <f>유형화!$F$71*hourly1!B8168/hourly1!$B$8763+유형화!$F$72*hourly1!C8168/hourly1!$C$8763+유형화!$F$73*hourly1!D8168/hourly1!$D$8763+유형화!$F$74*hourly1!E8168/hourly1!$E$8763</f>
        <v>67.544798186922065</v>
      </c>
      <c r="C8167" s="442">
        <f>hourly1!$F8168*유형화!$G$71/hourly1!$F$8763+유형화!$G$72*hourly1!$G8168/hourly1!$F$8763+유형화!$G$74*hourly1!I8168/hourly1!$I$8763</f>
        <v>2.8087360794909033</v>
      </c>
      <c r="D8167" s="14">
        <v>216.12763099999989</v>
      </c>
      <c r="E8167" s="14">
        <v>0</v>
      </c>
      <c r="F8167" s="1">
        <v>857328</v>
      </c>
      <c r="G8167" s="15">
        <f t="shared" si="254"/>
        <v>0.24731429783076103</v>
      </c>
      <c r="H8167" s="15">
        <f t="shared" si="255"/>
        <v>0.42202158500123915</v>
      </c>
    </row>
    <row r="8168" spans="1:8">
      <c r="A8168" s="1">
        <v>8167</v>
      </c>
      <c r="B8168" s="444">
        <f>유형화!$F$71*hourly1!B8169/hourly1!$B$8763+유형화!$F$72*hourly1!C8169/hourly1!$C$8763+유형화!$F$73*hourly1!D8169/hourly1!$D$8763+유형화!$F$74*hourly1!E8169/hourly1!$E$8763</f>
        <v>79.144727665252304</v>
      </c>
      <c r="C8168" s="442">
        <f>hourly1!$F8169*유형화!$G$71/hourly1!$F$8763+유형화!$G$72*hourly1!$G8169/hourly1!$F$8763+유형화!$G$74*hourly1!I8169/hourly1!$I$8763</f>
        <v>8.9963888574887996</v>
      </c>
      <c r="D8168" s="14">
        <v>206.943039</v>
      </c>
      <c r="E8168" s="14">
        <v>0</v>
      </c>
      <c r="F8168" s="1">
        <v>804827</v>
      </c>
      <c r="G8168" s="15">
        <f t="shared" si="254"/>
        <v>0.23680439259174973</v>
      </c>
      <c r="H8168" s="15">
        <f t="shared" si="255"/>
        <v>0.40811286126688384</v>
      </c>
    </row>
    <row r="8169" spans="1:8">
      <c r="A8169" s="1">
        <v>8168</v>
      </c>
      <c r="B8169" s="444">
        <f>유형화!$F$71*hourly1!B8170/hourly1!$B$8763+유형화!$F$72*hourly1!C8170/hourly1!$C$8763+유형화!$F$73*hourly1!D8170/hourly1!$D$8763+유형화!$F$74*hourly1!E8170/hourly1!$E$8763</f>
        <v>121.65584312489233</v>
      </c>
      <c r="C8169" s="442">
        <f>hourly1!$F8170*유형화!$G$71/hourly1!$F$8763+유형화!$G$72*hourly1!$G8170/hourly1!$F$8763+유형화!$G$74*hourly1!I8170/hourly1!$I$8763</f>
        <v>9.3627197012076575</v>
      </c>
      <c r="D8169" s="14">
        <v>173.51219</v>
      </c>
      <c r="E8169" s="14">
        <v>6.6383389999999984</v>
      </c>
      <c r="F8169" s="1">
        <v>784748</v>
      </c>
      <c r="G8169" s="15">
        <f t="shared" si="254"/>
        <v>0.19854955720551815</v>
      </c>
      <c r="H8169" s="15">
        <f t="shared" si="255"/>
        <v>0.35505857658970819</v>
      </c>
    </row>
    <row r="8170" spans="1:8">
      <c r="A8170" s="1">
        <v>8169</v>
      </c>
      <c r="B8170" s="444">
        <f>유형화!$F$71*hourly1!B8171/hourly1!$B$8763+유형화!$F$72*hourly1!C8171/hourly1!$C$8763+유형화!$F$73*hourly1!D8171/hourly1!$D$8763+유형화!$F$74*hourly1!E8171/hourly1!$E$8763</f>
        <v>121.62767945056858</v>
      </c>
      <c r="C8170" s="442">
        <f>hourly1!$F8171*유형화!$G$71/hourly1!$F$8763+유형화!$G$72*hourly1!$G8171/hourly1!$F$8763+유형화!$G$74*hourly1!I8171/hourly1!$I$8763</f>
        <v>8.5940544086407282</v>
      </c>
      <c r="D8170" s="14">
        <v>136.56602699999999</v>
      </c>
      <c r="E8170" s="14">
        <v>101.4561920000001</v>
      </c>
      <c r="F8170" s="1">
        <v>761386</v>
      </c>
      <c r="G8170" s="15">
        <f t="shared" si="254"/>
        <v>0.15627215696007773</v>
      </c>
      <c r="H8170" s="15">
        <f t="shared" si="255"/>
        <v>0.29157990189479666</v>
      </c>
    </row>
    <row r="8171" spans="1:8">
      <c r="A8171" s="1">
        <v>8170</v>
      </c>
      <c r="B8171" s="444">
        <f>유형화!$F$71*hourly1!B8172/hourly1!$B$8763+유형화!$F$72*hourly1!C8172/hourly1!$C$8763+유형화!$F$73*hourly1!D8172/hourly1!$D$8763+유형화!$F$74*hourly1!E8172/hourly1!$E$8763</f>
        <v>123.18715116993559</v>
      </c>
      <c r="C8171" s="442">
        <f>hourly1!$F8172*유형화!$G$71/hourly1!$F$8763+유형화!$G$72*hourly1!$G8172/hourly1!$F$8763+유형화!$G$74*hourly1!I8172/hourly1!$I$8763</f>
        <v>7.271306004337589</v>
      </c>
      <c r="D8171" s="14">
        <v>154.745081</v>
      </c>
      <c r="E8171" s="14">
        <v>286.71239899999989</v>
      </c>
      <c r="F8171" s="1">
        <v>771463</v>
      </c>
      <c r="G8171" s="15">
        <f t="shared" si="254"/>
        <v>0.17707440216322576</v>
      </c>
      <c r="H8171" s="15">
        <f t="shared" si="255"/>
        <v>0.32348801433963881</v>
      </c>
    </row>
    <row r="8172" spans="1:8">
      <c r="A8172" s="1">
        <v>8171</v>
      </c>
      <c r="B8172" s="444">
        <f>유형화!$F$71*hourly1!B8173/hourly1!$B$8763+유형화!$F$72*hourly1!C8173/hourly1!$C$8763+유형화!$F$73*hourly1!D8173/hourly1!$D$8763+유형화!$F$74*hourly1!E8173/hourly1!$E$8763</f>
        <v>124.30809952238923</v>
      </c>
      <c r="C8172" s="442">
        <f>hourly1!$F8173*유형화!$G$71/hourly1!$F$8763+유형화!$G$72*hourly1!$G8173/hourly1!$F$8763+유형화!$G$74*hourly1!I8173/hourly1!$I$8763</f>
        <v>6.1047829400272962</v>
      </c>
      <c r="D8172" s="14">
        <v>156.264476</v>
      </c>
      <c r="E8172" s="14">
        <v>473.48685799999998</v>
      </c>
      <c r="F8172" s="1">
        <v>791988</v>
      </c>
      <c r="G8172" s="15">
        <f t="shared" si="254"/>
        <v>0.17881304199291309</v>
      </c>
      <c r="H8172" s="15">
        <f t="shared" si="255"/>
        <v>0.32609458161932514</v>
      </c>
    </row>
    <row r="8173" spans="1:8">
      <c r="A8173" s="1">
        <v>8172</v>
      </c>
      <c r="B8173" s="444">
        <f>유형화!$F$71*hourly1!B8174/hourly1!$B$8763+유형화!$F$72*hourly1!C8174/hourly1!$C$8763+유형화!$F$73*hourly1!D8174/hourly1!$D$8763+유형화!$F$74*hourly1!E8174/hourly1!$E$8763</f>
        <v>121.13990442005129</v>
      </c>
      <c r="C8173" s="442">
        <f>hourly1!$F8174*유형화!$G$71/hourly1!$F$8763+유형화!$G$72*hourly1!$G8174/hourly1!$F$8763+유형화!$G$74*hourly1!I8174/hourly1!$I$8763</f>
        <v>5.1366389756404276</v>
      </c>
      <c r="D8173" s="14">
        <v>174.608003</v>
      </c>
      <c r="E8173" s="14">
        <v>633.68209200000013</v>
      </c>
      <c r="F8173" s="1">
        <v>744308</v>
      </c>
      <c r="G8173" s="15">
        <f t="shared" si="254"/>
        <v>0.19980349323116595</v>
      </c>
      <c r="H8173" s="15">
        <f t="shared" si="255"/>
        <v>0.35686082552397658</v>
      </c>
    </row>
    <row r="8174" spans="1:8">
      <c r="A8174" s="1">
        <v>8173</v>
      </c>
      <c r="B8174" s="444">
        <f>유형화!$F$71*hourly1!B8175/hourly1!$B$8763+유형화!$F$72*hourly1!C8175/hourly1!$C$8763+유형화!$F$73*hourly1!D8175/hourly1!$D$8763+유형화!$F$74*hourly1!E8175/hourly1!$E$8763</f>
        <v>126.22469169035752</v>
      </c>
      <c r="C8174" s="442">
        <f>hourly1!$F8175*유형화!$G$71/hourly1!$F$8763+유형화!$G$72*hourly1!$G8175/hourly1!$F$8763+유형화!$G$74*hourly1!I8175/hourly1!$I$8763</f>
        <v>3.4885430228445915</v>
      </c>
      <c r="D8174" s="14">
        <v>187.34591900000001</v>
      </c>
      <c r="E8174" s="14">
        <v>725.19691199999988</v>
      </c>
      <c r="F8174" s="1">
        <v>737349</v>
      </c>
      <c r="G8174" s="15">
        <f t="shared" si="254"/>
        <v>0.21437945807560188</v>
      </c>
      <c r="H8174" s="15">
        <f t="shared" si="255"/>
        <v>0.37748929949950732</v>
      </c>
    </row>
    <row r="8175" spans="1:8">
      <c r="A8175" s="1">
        <v>8174</v>
      </c>
      <c r="B8175" s="444">
        <f>유형화!$F$71*hourly1!B8176/hourly1!$B$8763+유형화!$F$72*hourly1!C8176/hourly1!$C$8763+유형화!$F$73*hourly1!D8176/hourly1!$D$8763+유형화!$F$74*hourly1!E8176/hourly1!$E$8763</f>
        <v>113.92813622529967</v>
      </c>
      <c r="C8175" s="442">
        <f>hourly1!$F8176*유형화!$G$71/hourly1!$F$8763+유형화!$G$72*hourly1!$G8176/hourly1!$F$8763+유형화!$G$74*hourly1!I8176/hourly1!$I$8763</f>
        <v>3.7421364565517181</v>
      </c>
      <c r="D8175" s="14">
        <v>216.02733699999999</v>
      </c>
      <c r="E8175" s="14">
        <v>680.18593200000078</v>
      </c>
      <c r="F8175" s="1">
        <v>716574</v>
      </c>
      <c r="G8175" s="15">
        <f t="shared" si="254"/>
        <v>0.24719953166193823</v>
      </c>
      <c r="H8175" s="15">
        <f t="shared" si="255"/>
        <v>0.42187118630968296</v>
      </c>
    </row>
    <row r="8176" spans="1:8">
      <c r="A8176" s="1">
        <v>8175</v>
      </c>
      <c r="B8176" s="444">
        <f>유형화!$F$71*hourly1!B8177/hourly1!$B$8763+유형화!$F$72*hourly1!C8177/hourly1!$C$8763+유형화!$F$73*hourly1!D8177/hourly1!$D$8763+유형화!$F$74*hourly1!E8177/hourly1!$E$8763</f>
        <v>114.71256434719331</v>
      </c>
      <c r="C8176" s="442">
        <f>hourly1!$F8177*유형화!$G$71/hourly1!$F$8763+유형화!$G$72*hourly1!$G8177/hourly1!$F$8763+유형화!$G$74*hourly1!I8177/hourly1!$I$8763</f>
        <v>3.6311241863518369</v>
      </c>
      <c r="D8176" s="14">
        <v>268.71683800000011</v>
      </c>
      <c r="E8176" s="14">
        <v>507.10108299999968</v>
      </c>
      <c r="F8176" s="1">
        <v>729084</v>
      </c>
      <c r="G8176" s="15">
        <f t="shared" si="254"/>
        <v>0.30749199349375378</v>
      </c>
      <c r="H8176" s="15">
        <f t="shared" si="255"/>
        <v>0.49665928620533223</v>
      </c>
    </row>
    <row r="8177" spans="1:8">
      <c r="A8177" s="1">
        <v>8176</v>
      </c>
      <c r="B8177" s="444">
        <f>유형화!$F$71*hourly1!B8178/hourly1!$B$8763+유형화!$F$72*hourly1!C8178/hourly1!$C$8763+유형화!$F$73*hourly1!D8178/hourly1!$D$8763+유형화!$F$74*hourly1!E8178/hourly1!$E$8763</f>
        <v>113.69944410306013</v>
      </c>
      <c r="C8177" s="442">
        <f>hourly1!$F8178*유형화!$G$71/hourly1!$F$8763+유형화!$G$72*hourly1!$G8178/hourly1!$F$8763+유형화!$G$74*hourly1!I8178/hourly1!$I$8763</f>
        <v>3.7245872271539366</v>
      </c>
      <c r="D8177" s="14">
        <v>279.971386</v>
      </c>
      <c r="E8177" s="14">
        <v>308.82567300000039</v>
      </c>
      <c r="F8177" s="1">
        <v>723314</v>
      </c>
      <c r="G8177" s="15">
        <f t="shared" si="254"/>
        <v>0.32037054411286719</v>
      </c>
      <c r="H8177" s="15">
        <f t="shared" si="255"/>
        <v>0.51160747426060671</v>
      </c>
    </row>
    <row r="8178" spans="1:8">
      <c r="A8178" s="1">
        <v>8177</v>
      </c>
      <c r="B8178" s="444">
        <f>유형화!$F$71*hourly1!B8179/hourly1!$B$8763+유형화!$F$72*hourly1!C8179/hourly1!$C$8763+유형화!$F$73*hourly1!D8179/hourly1!$D$8763+유형화!$F$74*hourly1!E8179/hourly1!$E$8763</f>
        <v>113.2875196589595</v>
      </c>
      <c r="C8178" s="442">
        <f>hourly1!$F8179*유형화!$G$71/hourly1!$F$8763+유형화!$G$72*hourly1!$G8179/hourly1!$F$8763+유형화!$G$74*hourly1!I8179/hourly1!$I$8763</f>
        <v>4.2706665408768369</v>
      </c>
      <c r="D8178" s="14">
        <v>252.98073299999999</v>
      </c>
      <c r="E8178" s="14">
        <v>87.771440000000169</v>
      </c>
      <c r="F8178" s="1">
        <v>724111</v>
      </c>
      <c r="G8178" s="15">
        <f t="shared" si="254"/>
        <v>0.28948520861086136</v>
      </c>
      <c r="H8178" s="15">
        <f t="shared" si="255"/>
        <v>0.4751759601013677</v>
      </c>
    </row>
    <row r="8179" spans="1:8">
      <c r="A8179" s="1">
        <v>8178</v>
      </c>
      <c r="B8179" s="444">
        <f>유형화!$F$71*hourly1!B8180/hourly1!$B$8763+유형화!$F$72*hourly1!C8180/hourly1!$C$8763+유형화!$F$73*hourly1!D8180/hourly1!$D$8763+유형화!$F$74*hourly1!E8180/hourly1!$E$8763</f>
        <v>113.6308350193153</v>
      </c>
      <c r="C8179" s="442">
        <f>hourly1!$F8180*유형화!$G$71/hourly1!$F$8763+유형화!$G$72*hourly1!$G8180/hourly1!$F$8763+유형화!$G$74*hourly1!I8180/hourly1!$I$8763</f>
        <v>4.7166990720641691</v>
      </c>
      <c r="D8179" s="14">
        <v>284.33814100000001</v>
      </c>
      <c r="E8179" s="14">
        <v>8.0545259999999921</v>
      </c>
      <c r="F8179" s="1">
        <v>701534</v>
      </c>
      <c r="G8179" s="15">
        <f t="shared" si="254"/>
        <v>0.32536741074036463</v>
      </c>
      <c r="H8179" s="15">
        <f t="shared" si="255"/>
        <v>0.51731669741459185</v>
      </c>
    </row>
    <row r="8180" spans="1:8">
      <c r="A8180" s="1">
        <v>8179</v>
      </c>
      <c r="B8180" s="444">
        <f>유형화!$F$71*hourly1!B8181/hourly1!$B$8763+유형화!$F$72*hourly1!C8181/hourly1!$C$8763+유형화!$F$73*hourly1!D8181/hourly1!$D$8763+유형화!$F$74*hourly1!E8181/hourly1!$E$8763</f>
        <v>124.96776117300573</v>
      </c>
      <c r="C8180" s="442">
        <f>hourly1!$F8181*유형화!$G$71/hourly1!$F$8763+유형화!$G$72*hourly1!$G8181/hourly1!$F$8763+유형화!$G$74*hourly1!I8181/hourly1!$I$8763</f>
        <v>4.2433111249390647</v>
      </c>
      <c r="D8180" s="14">
        <v>346.56480099999987</v>
      </c>
      <c r="E8180" s="14">
        <v>14.932624000000001</v>
      </c>
      <c r="F8180" s="1">
        <v>726208</v>
      </c>
      <c r="G8180" s="15">
        <f t="shared" si="254"/>
        <v>0.39657321933155526</v>
      </c>
      <c r="H8180" s="15">
        <f t="shared" si="255"/>
        <v>0.59357005708941224</v>
      </c>
    </row>
    <row r="8181" spans="1:8">
      <c r="A8181" s="1">
        <v>8180</v>
      </c>
      <c r="B8181" s="444">
        <f>유형화!$F$71*hourly1!B8182/hourly1!$B$8763+유형화!$F$72*hourly1!C8182/hourly1!$C$8763+유형화!$F$73*hourly1!D8182/hourly1!$D$8763+유형화!$F$74*hourly1!E8182/hourly1!$E$8763</f>
        <v>133.61043029747646</v>
      </c>
      <c r="C8181" s="442">
        <f>hourly1!$F8182*유형화!$G$71/hourly1!$F$8763+유형화!$G$72*hourly1!$G8182/hourly1!$F$8763+유형화!$G$74*hourly1!I8182/hourly1!$I$8763</f>
        <v>4.0498893064663992</v>
      </c>
      <c r="D8181" s="14">
        <v>371.35008200000021</v>
      </c>
      <c r="E8181" s="14">
        <v>9.4159760000000006</v>
      </c>
      <c r="F8181" s="1">
        <v>702334</v>
      </c>
      <c r="G8181" s="15">
        <f t="shared" si="254"/>
        <v>0.42493495326946706</v>
      </c>
      <c r="H8181" s="15">
        <f t="shared" si="255"/>
        <v>0.62150959884685486</v>
      </c>
    </row>
    <row r="8182" spans="1:8">
      <c r="A8182" s="1">
        <v>8181</v>
      </c>
      <c r="B8182" s="444">
        <f>유형화!$F$71*hourly1!B8183/hourly1!$B$8763+유형화!$F$72*hourly1!C8183/hourly1!$C$8763+유형화!$F$73*hourly1!D8183/hourly1!$D$8763+유형화!$F$74*hourly1!E8183/hourly1!$E$8763</f>
        <v>68.838783056401539</v>
      </c>
      <c r="C8182" s="442">
        <f>hourly1!$F8183*유형화!$G$71/hourly1!$F$8763+유형화!$G$72*hourly1!$G8183/hourly1!$F$8763+유형화!$G$74*hourly1!I8183/hourly1!$I$8763</f>
        <v>4.8863293456874128</v>
      </c>
      <c r="D8182" s="14">
        <v>431.57268099999999</v>
      </c>
      <c r="E8182" s="14">
        <v>6.9233079999999996</v>
      </c>
      <c r="F8182" s="1">
        <v>697766</v>
      </c>
      <c r="G8182" s="15">
        <f t="shared" si="254"/>
        <v>0.49384751996126802</v>
      </c>
      <c r="H8182" s="15">
        <f t="shared" si="255"/>
        <v>0.68436318887393444</v>
      </c>
    </row>
    <row r="8183" spans="1:8">
      <c r="A8183" s="1">
        <v>8182</v>
      </c>
      <c r="B8183" s="444">
        <f>유형화!$F$71*hourly1!B8184/hourly1!$B$8763+유형화!$F$72*hourly1!C8184/hourly1!$C$8763+유형화!$F$73*hourly1!D8184/hourly1!$D$8763+유형화!$F$74*hourly1!E8184/hourly1!$E$8763</f>
        <v>67.404663442364466</v>
      </c>
      <c r="C8183" s="442">
        <f>hourly1!$F8184*유형화!$G$71/hourly1!$F$8763+유형화!$G$72*hourly1!$G8184/hourly1!$F$8763+유형화!$G$74*hourly1!I8184/hourly1!$I$8763</f>
        <v>0.41713167667478024</v>
      </c>
      <c r="D8183" s="14">
        <v>413.60565899999989</v>
      </c>
      <c r="E8183" s="14">
        <v>3.496128000000001</v>
      </c>
      <c r="F8183" s="1">
        <v>711159</v>
      </c>
      <c r="G8183" s="15">
        <f t="shared" si="254"/>
        <v>0.47328790243582602</v>
      </c>
      <c r="H8183" s="15">
        <f t="shared" si="255"/>
        <v>0.66631330586882409</v>
      </c>
    </row>
    <row r="8184" spans="1:8">
      <c r="A8184" s="1">
        <v>8183</v>
      </c>
      <c r="B8184" s="444">
        <f>유형화!$F$71*hourly1!B8185/hourly1!$B$8763+유형화!$F$72*hourly1!C8185/hourly1!$C$8763+유형화!$F$73*hourly1!D8185/hourly1!$D$8763+유형화!$F$74*hourly1!E8185/hourly1!$E$8763</f>
        <v>65.997959770708292</v>
      </c>
      <c r="C8184" s="442">
        <f>hourly1!$F8185*유형화!$G$71/hourly1!$F$8763+유형화!$G$72*hourly1!$G8185/hourly1!$F$8763+유형화!$G$74*hourly1!I8185/hourly1!$I$8763</f>
        <v>0.38102507325912705</v>
      </c>
      <c r="D8184" s="14">
        <v>493.56216200000011</v>
      </c>
      <c r="E8184" s="14">
        <v>7.5600799999999992</v>
      </c>
      <c r="F8184" s="1">
        <v>721072</v>
      </c>
      <c r="G8184" s="15">
        <f t="shared" si="254"/>
        <v>0.56478192522668424</v>
      </c>
      <c r="H8184" s="15">
        <f t="shared" si="255"/>
        <v>0.74251854582536203</v>
      </c>
    </row>
    <row r="8185" spans="1:8">
      <c r="A8185" s="1">
        <v>8184</v>
      </c>
      <c r="B8185" s="444">
        <f>유형화!$F$71*hourly1!B8186/hourly1!$B$8763+유형화!$F$72*hourly1!C8186/hourly1!$C$8763+유형화!$F$73*hourly1!D8186/hourly1!$D$8763+유형화!$F$74*hourly1!E8186/hourly1!$E$8763</f>
        <v>64.301210841712106</v>
      </c>
      <c r="C8185" s="442">
        <f>hourly1!$F8186*유형화!$G$71/hourly1!$F$8763+유형화!$G$72*hourly1!$G8186/hourly1!$F$8763+유형화!$G$74*hourly1!I8186/hourly1!$I$8763</f>
        <v>0.32115031147205753</v>
      </c>
      <c r="D8185" s="14">
        <v>519.53648699999997</v>
      </c>
      <c r="E8185" s="14">
        <v>6.0766799999999996</v>
      </c>
      <c r="F8185" s="1">
        <v>788346</v>
      </c>
      <c r="G8185" s="15">
        <f t="shared" si="254"/>
        <v>0.59450427918615067</v>
      </c>
      <c r="H8185" s="15">
        <f t="shared" si="255"/>
        <v>0.76515007350992237</v>
      </c>
    </row>
    <row r="8186" spans="1:8">
      <c r="A8186" s="1">
        <v>8185</v>
      </c>
      <c r="B8186" s="444">
        <f>유형화!$F$71*hourly1!B8187/hourly1!$B$8763+유형화!$F$72*hourly1!C8187/hourly1!$C$8763+유형화!$F$73*hourly1!D8187/hourly1!$D$8763+유형화!$F$74*hourly1!E8187/hourly1!$E$8763</f>
        <v>64.495340673421651</v>
      </c>
      <c r="C8186" s="442">
        <f>hourly1!$F8187*유형화!$G$71/hourly1!$F$8763+유형화!$G$72*hourly1!$G8187/hourly1!$F$8763+유형화!$G$74*hourly1!I8187/hourly1!$I$8763</f>
        <v>0.31443578473091616</v>
      </c>
      <c r="D8186" s="14">
        <v>527.37759400000004</v>
      </c>
      <c r="E8186" s="14">
        <v>5.4311999999999996</v>
      </c>
      <c r="F8186" s="1">
        <v>784805</v>
      </c>
      <c r="G8186" s="15">
        <f t="shared" si="254"/>
        <v>0.60347683796055784</v>
      </c>
      <c r="H8186" s="15">
        <f t="shared" si="255"/>
        <v>0.77179610571994883</v>
      </c>
    </row>
    <row r="8187" spans="1:8">
      <c r="A8187" s="1">
        <v>8186</v>
      </c>
      <c r="B8187" s="444">
        <f>유형화!$F$71*hourly1!B8188/hourly1!$B$8763+유형화!$F$72*hourly1!C8188/hourly1!$C$8763+유형화!$F$73*hourly1!D8188/hourly1!$D$8763+유형화!$F$74*hourly1!E8188/hourly1!$E$8763</f>
        <v>64.512556341489528</v>
      </c>
      <c r="C8187" s="442">
        <f>hourly1!$F8188*유형화!$G$71/hourly1!$F$8763+유형화!$G$72*hourly1!$G8188/hourly1!$F$8763+유형화!$G$74*hourly1!I8188/hourly1!$I$8763</f>
        <v>0.53587655952621538</v>
      </c>
      <c r="D8187" s="14">
        <v>568.05939499999999</v>
      </c>
      <c r="E8187" s="14">
        <v>1.1864399999999999</v>
      </c>
      <c r="F8187" s="1">
        <v>700671</v>
      </c>
      <c r="G8187" s="15">
        <f t="shared" si="254"/>
        <v>0.65002891925739925</v>
      </c>
      <c r="H8187" s="15">
        <f t="shared" si="255"/>
        <v>0.80497351786674887</v>
      </c>
    </row>
    <row r="8188" spans="1:8">
      <c r="A8188" s="1">
        <v>8187</v>
      </c>
      <c r="B8188" s="444">
        <f>유형화!$F$71*hourly1!B8189/hourly1!$B$8763+유형화!$F$72*hourly1!C8189/hourly1!$C$8763+유형화!$F$73*hourly1!D8189/hourly1!$D$8763+유형화!$F$74*hourly1!E8189/hourly1!$E$8763</f>
        <v>64.701661780653808</v>
      </c>
      <c r="C8188" s="442">
        <f>hourly1!$F8189*유형화!$G$71/hourly1!$F$8763+유형화!$G$72*hourly1!$G8189/hourly1!$F$8763+유형화!$G$74*hourly1!I8189/hourly1!$I$8763</f>
        <v>1.0523124937934427</v>
      </c>
      <c r="D8188" s="14">
        <v>616.94324499999993</v>
      </c>
      <c r="E8188" s="14">
        <v>1.304E-2</v>
      </c>
      <c r="F8188" s="1">
        <v>605619</v>
      </c>
      <c r="G8188" s="15">
        <f t="shared" si="254"/>
        <v>0.70596658434018655</v>
      </c>
      <c r="H8188" s="15">
        <f t="shared" si="255"/>
        <v>0.84215920560446655</v>
      </c>
    </row>
    <row r="8189" spans="1:8">
      <c r="A8189" s="1">
        <v>8188</v>
      </c>
      <c r="B8189" s="444">
        <f>유형화!$F$71*hourly1!B8190/hourly1!$B$8763+유형화!$F$72*hourly1!C8190/hourly1!$C$8763+유형화!$F$73*hourly1!D8190/hourly1!$D$8763+유형화!$F$74*hourly1!E8190/hourly1!$E$8763</f>
        <v>64.779274758966125</v>
      </c>
      <c r="C8189" s="442">
        <f>hourly1!$F8190*유형화!$G$71/hourly1!$F$8763+유형화!$G$72*hourly1!$G8190/hourly1!$F$8763+유형화!$G$74*hourly1!I8190/hourly1!$I$8763</f>
        <v>1.4533069870859827</v>
      </c>
      <c r="D8189" s="14">
        <v>632.71354300000007</v>
      </c>
      <c r="E8189" s="14">
        <v>0</v>
      </c>
      <c r="F8189" s="1">
        <v>486707</v>
      </c>
      <c r="G8189" s="15">
        <f t="shared" si="254"/>
        <v>0.7240124961859139</v>
      </c>
      <c r="H8189" s="15">
        <f t="shared" si="255"/>
        <v>0.85358008678780084</v>
      </c>
    </row>
    <row r="8190" spans="1:8">
      <c r="A8190" s="1">
        <v>8189</v>
      </c>
      <c r="B8190" s="444">
        <f>유형화!$F$71*hourly1!B8191/hourly1!$B$8763+유형화!$F$72*hourly1!C8191/hourly1!$C$8763+유형화!$F$73*hourly1!D8191/hourly1!$D$8763+유형화!$F$74*hourly1!E8191/hourly1!$E$8763</f>
        <v>64.896996312370604</v>
      </c>
      <c r="C8190" s="442">
        <f>hourly1!$F8191*유형화!$G$71/hourly1!$F$8763+유형화!$G$72*hourly1!$G8191/hourly1!$F$8763+유형화!$G$74*hourly1!I8191/hourly1!$I$8763</f>
        <v>1.8791899895729056</v>
      </c>
      <c r="D8190" s="14">
        <v>602.72503299999983</v>
      </c>
      <c r="E8190" s="14">
        <v>0</v>
      </c>
      <c r="F8190" s="1">
        <v>551233</v>
      </c>
      <c r="G8190" s="15">
        <f t="shared" si="254"/>
        <v>0.68969672055220599</v>
      </c>
      <c r="H8190" s="15">
        <f t="shared" si="255"/>
        <v>0.83162801588811541</v>
      </c>
    </row>
    <row r="8191" spans="1:8">
      <c r="A8191" s="1">
        <v>8190</v>
      </c>
      <c r="B8191" s="444">
        <f>유형화!$F$71*hourly1!B8192/hourly1!$B$8763+유형화!$F$72*hourly1!C8192/hourly1!$C$8763+유형화!$F$73*hourly1!D8192/hourly1!$D$8763+유형화!$F$74*hourly1!E8192/hourly1!$E$8763</f>
        <v>66.806118703725261</v>
      </c>
      <c r="C8191" s="442">
        <f>hourly1!$F8192*유형화!$G$71/hourly1!$F$8763+유형화!$G$72*hourly1!$G8192/hourly1!$F$8763+유형화!$G$74*hourly1!I8192/hourly1!$I$8763</f>
        <v>2.1117227182829823</v>
      </c>
      <c r="D8191" s="14">
        <v>669.58267400000022</v>
      </c>
      <c r="E8191" s="14">
        <v>0</v>
      </c>
      <c r="F8191" s="1">
        <v>850320</v>
      </c>
      <c r="G8191" s="15">
        <f t="shared" si="254"/>
        <v>0.76620174890989989</v>
      </c>
      <c r="H8191" s="15">
        <f t="shared" si="255"/>
        <v>0.87926567648277454</v>
      </c>
    </row>
    <row r="8192" spans="1:8">
      <c r="A8192" s="1">
        <v>8191</v>
      </c>
      <c r="B8192" s="444">
        <f>유형화!$F$71*hourly1!B8193/hourly1!$B$8763+유형화!$F$72*hourly1!C8193/hourly1!$C$8763+유형화!$F$73*hourly1!D8193/hourly1!$D$8763+유형화!$F$74*hourly1!E8193/hourly1!$E$8763</f>
        <v>78.411743455443101</v>
      </c>
      <c r="C8192" s="442">
        <f>hourly1!$F8193*유형화!$G$71/hourly1!$F$8763+유형화!$G$72*hourly1!$G8193/hourly1!$F$8763+유형화!$G$74*hourly1!I8193/hourly1!$I$8763</f>
        <v>8.3688125570515322</v>
      </c>
      <c r="D8192" s="14">
        <v>627.54579200000001</v>
      </c>
      <c r="E8192" s="14">
        <v>0</v>
      </c>
      <c r="F8192" s="1">
        <v>811479</v>
      </c>
      <c r="G8192" s="15">
        <f t="shared" si="254"/>
        <v>0.71809905187518053</v>
      </c>
      <c r="H8192" s="15">
        <f t="shared" si="255"/>
        <v>0.84986714683534015</v>
      </c>
    </row>
    <row r="8193" spans="1:8">
      <c r="A8193" s="1">
        <v>8192</v>
      </c>
      <c r="B8193" s="444">
        <f>유형화!$F$71*hourly1!B8194/hourly1!$B$8763+유형화!$F$72*hourly1!C8194/hourly1!$C$8763+유형화!$F$73*hourly1!D8194/hourly1!$D$8763+유형화!$F$74*hourly1!E8194/hourly1!$E$8763</f>
        <v>68.385556157860165</v>
      </c>
      <c r="C8193" s="442">
        <f>hourly1!$F8194*유형화!$G$71/hourly1!$F$8763+유형화!$G$72*hourly1!$G8194/hourly1!$F$8763+유형화!$G$74*hourly1!I8194/hourly1!$I$8763</f>
        <v>8.7646602324896286</v>
      </c>
      <c r="D8193" s="14">
        <v>631.79696600000011</v>
      </c>
      <c r="E8193" s="14">
        <v>5.1691530000000014</v>
      </c>
      <c r="F8193" s="1">
        <v>758753</v>
      </c>
      <c r="G8193" s="15">
        <f t="shared" si="254"/>
        <v>0.72296365945868024</v>
      </c>
      <c r="H8193" s="15">
        <f t="shared" si="255"/>
        <v>0.85292362071258754</v>
      </c>
    </row>
    <row r="8194" spans="1:8">
      <c r="A8194" s="1">
        <v>8193</v>
      </c>
      <c r="B8194" s="444">
        <f>유형화!$F$71*hourly1!B8195/hourly1!$B$8763+유형화!$F$72*hourly1!C8195/hourly1!$C$8763+유형화!$F$73*hourly1!D8195/hourly1!$D$8763+유형화!$F$74*hourly1!E8195/hourly1!$E$8763</f>
        <v>69.280614694792177</v>
      </c>
      <c r="C8194" s="442">
        <f>hourly1!$F8195*유형화!$G$71/hourly1!$F$8763+유형화!$G$72*hourly1!$G8195/hourly1!$F$8763+유형화!$G$74*hourly1!I8195/hourly1!$I$8763</f>
        <v>8.0023775742424252</v>
      </c>
      <c r="D8194" s="14">
        <v>653.5632690000001</v>
      </c>
      <c r="E8194" s="14">
        <v>135.98966299999989</v>
      </c>
      <c r="F8194" s="1">
        <v>748538</v>
      </c>
      <c r="G8194" s="15">
        <f t="shared" ref="G8194:G8257" si="256">D8194/$I$1</f>
        <v>0.74787078455836997</v>
      </c>
      <c r="H8194" s="15">
        <f t="shared" ref="H8194:H8257" si="257">G8194/(1-$H$1*(1-G8194))</f>
        <v>0.86827547200787625</v>
      </c>
    </row>
    <row r="8195" spans="1:8">
      <c r="A8195" s="1">
        <v>8194</v>
      </c>
      <c r="B8195" s="444">
        <f>유형화!$F$71*hourly1!B8196/hourly1!$B$8763+유형화!$F$72*hourly1!C8196/hourly1!$C$8763+유형화!$F$73*hourly1!D8196/hourly1!$D$8763+유형화!$F$74*hourly1!E8196/hourly1!$E$8763</f>
        <v>72.128733091989673</v>
      </c>
      <c r="C8195" s="442">
        <f>hourly1!$F8196*유형화!$G$71/hourly1!$F$8763+유형화!$G$72*hourly1!$G8196/hourly1!$F$8763+유형화!$G$74*hourly1!I8196/hourly1!$I$8763</f>
        <v>6.942634235041683</v>
      </c>
      <c r="D8195" s="14">
        <v>640.54459299999996</v>
      </c>
      <c r="E8195" s="14">
        <v>458.38480400000037</v>
      </c>
      <c r="F8195" s="1">
        <v>759906</v>
      </c>
      <c r="G8195" s="15">
        <f t="shared" si="256"/>
        <v>0.73297354676082893</v>
      </c>
      <c r="H8195" s="15">
        <f t="shared" si="257"/>
        <v>0.85915260717810482</v>
      </c>
    </row>
    <row r="8196" spans="1:8">
      <c r="A8196" s="1">
        <v>8195</v>
      </c>
      <c r="B8196" s="444">
        <f>유형화!$F$71*hourly1!B8197/hourly1!$B$8763+유형화!$F$72*hourly1!C8197/hourly1!$C$8763+유형화!$F$73*hourly1!D8197/hourly1!$D$8763+유형화!$F$74*hourly1!E8197/hourly1!$E$8763</f>
        <v>74.200817348382358</v>
      </c>
      <c r="C8196" s="442">
        <f>hourly1!$F8197*유형화!$G$71/hourly1!$F$8763+유형화!$G$72*hourly1!$G8197/hourly1!$F$8763+유형화!$G$74*hourly1!I8197/hourly1!$I$8763</f>
        <v>5.8530571651217409</v>
      </c>
      <c r="D8196" s="14">
        <v>595.02040099999999</v>
      </c>
      <c r="E8196" s="14">
        <v>739.62244600000031</v>
      </c>
      <c r="F8196" s="1">
        <v>740929</v>
      </c>
      <c r="G8196" s="15">
        <f t="shared" si="256"/>
        <v>0.68088032977279489</v>
      </c>
      <c r="H8196" s="15">
        <f t="shared" si="257"/>
        <v>0.82582582559346818</v>
      </c>
    </row>
    <row r="8197" spans="1:8">
      <c r="A8197" s="1">
        <v>8196</v>
      </c>
      <c r="B8197" s="444">
        <f>유형화!$F$71*hourly1!B8198/hourly1!$B$8763+유형화!$F$72*hourly1!C8198/hourly1!$C$8763+유형화!$F$73*hourly1!D8198/hourly1!$D$8763+유형화!$F$74*hourly1!E8198/hourly1!$E$8763</f>
        <v>71.946098650654505</v>
      </c>
      <c r="C8197" s="442">
        <f>hourly1!$F8198*유형화!$G$71/hourly1!$F$8763+유형화!$G$72*hourly1!$G8198/hourly1!$F$8763+유형화!$G$74*hourly1!I8198/hourly1!$I$8763</f>
        <v>4.9671502431750669</v>
      </c>
      <c r="D8197" s="14">
        <v>576.10147899999981</v>
      </c>
      <c r="E8197" s="14">
        <v>898.82573200000104</v>
      </c>
      <c r="F8197" s="1">
        <v>698604</v>
      </c>
      <c r="G8197" s="15">
        <f t="shared" si="256"/>
        <v>0.65923145550116147</v>
      </c>
      <c r="H8197" s="15">
        <f t="shared" si="257"/>
        <v>0.81128460649186085</v>
      </c>
    </row>
    <row r="8198" spans="1:8">
      <c r="A8198" s="1">
        <v>8197</v>
      </c>
      <c r="B8198" s="444">
        <f>유형화!$F$71*hourly1!B8199/hourly1!$B$8763+유형화!$F$72*hourly1!C8199/hourly1!$C$8763+유형화!$F$73*hourly1!D8199/hourly1!$D$8763+유형화!$F$74*hourly1!E8199/hourly1!$E$8763</f>
        <v>77.958699698411408</v>
      </c>
      <c r="C8198" s="442">
        <f>hourly1!$F8199*유형화!$G$71/hourly1!$F$8763+유형화!$G$72*hourly1!$G8199/hourly1!$F$8763+유형화!$G$74*hourly1!I8199/hourly1!$I$8763</f>
        <v>3.4624728853656741</v>
      </c>
      <c r="D8198" s="14">
        <v>548.48600299999998</v>
      </c>
      <c r="E8198" s="14">
        <v>966.80301500000041</v>
      </c>
      <c r="F8198" s="1">
        <v>792588</v>
      </c>
      <c r="G8198" s="15">
        <f t="shared" si="256"/>
        <v>0.62763113663123316</v>
      </c>
      <c r="H8198" s="15">
        <f t="shared" si="257"/>
        <v>0.7892774216394064</v>
      </c>
    </row>
    <row r="8199" spans="1:8">
      <c r="A8199" s="1">
        <v>8198</v>
      </c>
      <c r="B8199" s="444">
        <f>유형화!$F$71*hourly1!B8200/hourly1!$B$8763+유형화!$F$72*hourly1!C8200/hourly1!$C$8763+유형화!$F$73*hourly1!D8200/hourly1!$D$8763+유형화!$F$74*hourly1!E8200/hourly1!$E$8763</f>
        <v>66.246001731186041</v>
      </c>
      <c r="C8199" s="442">
        <f>hourly1!$F8200*유형화!$G$71/hourly1!$F$8763+유형화!$G$72*hourly1!$G8200/hourly1!$F$8763+유형화!$G$74*hourly1!I8200/hourly1!$I$8763</f>
        <v>3.983961358201427</v>
      </c>
      <c r="D8199" s="14">
        <v>568.55487099999982</v>
      </c>
      <c r="E8199" s="14">
        <v>900.95590800000048</v>
      </c>
      <c r="F8199" s="1">
        <v>724794</v>
      </c>
      <c r="G8199" s="15">
        <f t="shared" si="256"/>
        <v>0.65059589118257599</v>
      </c>
      <c r="H8199" s="15">
        <f t="shared" si="257"/>
        <v>0.80536463263991853</v>
      </c>
    </row>
    <row r="8200" spans="1:8">
      <c r="A8200" s="1">
        <v>8199</v>
      </c>
      <c r="B8200" s="444">
        <f>유형화!$F$71*hourly1!B8201/hourly1!$B$8763+유형화!$F$72*hourly1!C8201/hourly1!$C$8763+유형화!$F$73*hourly1!D8201/hourly1!$D$8763+유형화!$F$74*hourly1!E8201/hourly1!$E$8763</f>
        <v>67.409289970933102</v>
      </c>
      <c r="C8200" s="442">
        <f>hourly1!$F8201*유형화!$G$71/hourly1!$F$8763+유형화!$G$72*hourly1!$G8201/hourly1!$F$8763+유형화!$G$74*hourly1!I8201/hourly1!$I$8763</f>
        <v>4.0457903169072971</v>
      </c>
      <c r="D8200" s="14">
        <v>625.51921000000004</v>
      </c>
      <c r="E8200" s="14">
        <v>764.61110999999892</v>
      </c>
      <c r="F8200" s="1">
        <v>701151</v>
      </c>
      <c r="G8200" s="15">
        <f t="shared" si="256"/>
        <v>0.71578003925283595</v>
      </c>
      <c r="H8200" s="15">
        <f t="shared" si="257"/>
        <v>0.84840326822951284</v>
      </c>
    </row>
    <row r="8201" spans="1:8">
      <c r="A8201" s="1">
        <v>8200</v>
      </c>
      <c r="B8201" s="444">
        <f>유형화!$F$71*hourly1!B8202/hourly1!$B$8763+유형화!$F$72*hourly1!C8202/hourly1!$C$8763+유형화!$F$73*hourly1!D8202/hourly1!$D$8763+유형화!$F$74*hourly1!E8202/hourly1!$E$8763</f>
        <v>66.541105236955374</v>
      </c>
      <c r="C8201" s="442">
        <f>hourly1!$F8202*유형화!$G$71/hourly1!$F$8763+유형화!$G$72*hourly1!$G8202/hourly1!$F$8763+유형화!$G$74*hourly1!I8202/hourly1!$I$8763</f>
        <v>4.2543136072410883</v>
      </c>
      <c r="D8201" s="14">
        <v>651.92320900000004</v>
      </c>
      <c r="E8201" s="14">
        <v>436.27700999999979</v>
      </c>
      <c r="F8201" s="1">
        <v>719323</v>
      </c>
      <c r="G8201" s="15">
        <f t="shared" si="256"/>
        <v>0.74599406807643009</v>
      </c>
      <c r="H8201" s="15">
        <f t="shared" si="257"/>
        <v>0.86713576328852726</v>
      </c>
    </row>
    <row r="8202" spans="1:8">
      <c r="A8202" s="1">
        <v>8201</v>
      </c>
      <c r="B8202" s="444">
        <f>유형화!$F$71*hourly1!B8203/hourly1!$B$8763+유형화!$F$72*hourly1!C8203/hourly1!$C$8763+유형화!$F$73*hourly1!D8203/hourly1!$D$8763+유형화!$F$74*hourly1!E8203/hourly1!$E$8763</f>
        <v>65.926098669474385</v>
      </c>
      <c r="C8202" s="442">
        <f>hourly1!$F8203*유형화!$G$71/hourly1!$F$8763+유형화!$G$72*hourly1!$G8203/hourly1!$F$8763+유형화!$G$74*hourly1!I8203/hourly1!$I$8763</f>
        <v>4.5815804766505295</v>
      </c>
      <c r="D8202" s="14">
        <v>703.0943309999999</v>
      </c>
      <c r="E8202" s="14">
        <v>109.87724299999979</v>
      </c>
      <c r="F8202" s="1">
        <v>701277</v>
      </c>
      <c r="G8202" s="15">
        <f t="shared" si="256"/>
        <v>0.80454905268477095</v>
      </c>
      <c r="H8202" s="15">
        <f t="shared" si="257"/>
        <v>0.90145352238579557</v>
      </c>
    </row>
    <row r="8203" spans="1:8">
      <c r="A8203" s="1">
        <v>8202</v>
      </c>
      <c r="B8203" s="444">
        <f>유형화!$F$71*hourly1!B8204/hourly1!$B$8763+유형화!$F$72*hourly1!C8204/hourly1!$C$8763+유형화!$F$73*hourly1!D8204/hourly1!$D$8763+유형화!$F$74*hourly1!E8204/hourly1!$E$8763</f>
        <v>65.878337388250429</v>
      </c>
      <c r="C8203" s="442">
        <f>hourly1!$F8204*유형화!$G$71/hourly1!$F$8763+유형화!$G$72*hourly1!$G8204/hourly1!$F$8763+유형화!$G$74*hourly1!I8204/hourly1!$I$8763</f>
        <v>4.8741580284006796</v>
      </c>
      <c r="D8203" s="14">
        <v>690.02366299999983</v>
      </c>
      <c r="E8203" s="14">
        <v>12.26805499999997</v>
      </c>
      <c r="F8203" s="1">
        <v>691694</v>
      </c>
      <c r="G8203" s="15">
        <f t="shared" si="256"/>
        <v>0.7895923205740164</v>
      </c>
      <c r="H8203" s="15">
        <f t="shared" si="257"/>
        <v>0.89292542182237933</v>
      </c>
    </row>
    <row r="8204" spans="1:8">
      <c r="A8204" s="1">
        <v>8203</v>
      </c>
      <c r="B8204" s="444">
        <f>유형화!$F$71*hourly1!B8205/hourly1!$B$8763+유형화!$F$72*hourly1!C8205/hourly1!$C$8763+유형화!$F$73*hourly1!D8205/hourly1!$D$8763+유형화!$F$74*hourly1!E8205/hourly1!$E$8763</f>
        <v>76.983943106114822</v>
      </c>
      <c r="C8204" s="442">
        <f>hourly1!$F8205*유형화!$G$71/hourly1!$F$8763+유형화!$G$72*hourly1!$G8205/hourly1!$F$8763+유형화!$G$74*hourly1!I8205/hourly1!$I$8763</f>
        <v>4.2904669836127596</v>
      </c>
      <c r="D8204" s="14">
        <v>686.56673399999988</v>
      </c>
      <c r="E8204" s="14">
        <v>15.675456000000001</v>
      </c>
      <c r="F8204" s="1">
        <v>681464</v>
      </c>
      <c r="G8204" s="15">
        <f t="shared" si="256"/>
        <v>0.78563656552164274</v>
      </c>
      <c r="H8204" s="15">
        <f t="shared" si="257"/>
        <v>0.89064331326081747</v>
      </c>
    </row>
    <row r="8205" spans="1:8">
      <c r="A8205" s="1">
        <v>8204</v>
      </c>
      <c r="B8205" s="444">
        <f>유형화!$F$71*hourly1!B8206/hourly1!$B$8763+유형화!$F$72*hourly1!C8206/hourly1!$C$8763+유형화!$F$73*hourly1!D8206/hourly1!$D$8763+유형화!$F$74*hourly1!E8206/hourly1!$E$8763</f>
        <v>85.454686390626662</v>
      </c>
      <c r="C8205" s="442">
        <f>hourly1!$F8206*유형화!$G$71/hourly1!$F$8763+유형화!$G$72*hourly1!$G8206/hourly1!$F$8763+유형화!$G$74*hourly1!I8206/hourly1!$I$8763</f>
        <v>4.1459577801882626</v>
      </c>
      <c r="D8205" s="14">
        <v>627.15759099999991</v>
      </c>
      <c r="E8205" s="14">
        <v>17.6708</v>
      </c>
      <c r="F8205" s="1">
        <v>691465</v>
      </c>
      <c r="G8205" s="15">
        <f t="shared" si="256"/>
        <v>0.71765483445935085</v>
      </c>
      <c r="H8205" s="15">
        <f t="shared" si="257"/>
        <v>0.84958707652950682</v>
      </c>
    </row>
    <row r="8206" spans="1:8">
      <c r="A8206" s="1">
        <v>8205</v>
      </c>
      <c r="B8206" s="444">
        <f>유형화!$F$71*hourly1!B8207/hourly1!$B$8763+유형화!$F$72*hourly1!C8207/hourly1!$C$8763+유형화!$F$73*hourly1!D8207/hourly1!$D$8763+유형화!$F$74*hourly1!E8207/hourly1!$E$8763</f>
        <v>68.708412152920786</v>
      </c>
      <c r="C8206" s="442">
        <f>hourly1!$F8207*유형화!$G$71/hourly1!$F$8763+유형화!$G$72*hourly1!$G8207/hourly1!$F$8763+유형화!$G$74*hourly1!I8207/hourly1!$I$8763</f>
        <v>4.8708208513256839</v>
      </c>
      <c r="D8206" s="14">
        <v>535.428943</v>
      </c>
      <c r="E8206" s="14">
        <v>16.87136400000001</v>
      </c>
      <c r="F8206" s="1">
        <v>679477</v>
      </c>
      <c r="G8206" s="15">
        <f t="shared" si="256"/>
        <v>0.6126899761202288</v>
      </c>
      <c r="H8206" s="15">
        <f t="shared" si="257"/>
        <v>0.77853360391902349</v>
      </c>
    </row>
    <row r="8207" spans="1:8">
      <c r="A8207" s="1">
        <v>8206</v>
      </c>
      <c r="B8207" s="444">
        <f>유형화!$F$71*hourly1!B8208/hourly1!$B$8763+유형화!$F$72*hourly1!C8208/hourly1!$C$8763+유형화!$F$73*hourly1!D8208/hourly1!$D$8763+유형화!$F$74*hourly1!E8208/hourly1!$E$8763</f>
        <v>67.208488506151539</v>
      </c>
      <c r="C8207" s="442">
        <f>hourly1!$F8208*유형화!$G$71/hourly1!$F$8763+유형화!$G$72*hourly1!$G8208/hourly1!$F$8763+유형화!$G$74*hourly1!I8208/hourly1!$I$8763</f>
        <v>0.40724563386839652</v>
      </c>
      <c r="D8207" s="14">
        <v>484.29063500000001</v>
      </c>
      <c r="E8207" s="14">
        <v>10.606263999999999</v>
      </c>
      <c r="F8207" s="1">
        <v>736077</v>
      </c>
      <c r="G8207" s="15">
        <f t="shared" si="256"/>
        <v>0.55417254048853404</v>
      </c>
      <c r="H8207" s="15">
        <f t="shared" si="257"/>
        <v>0.73420281786994956</v>
      </c>
    </row>
    <row r="8208" spans="1:8">
      <c r="A8208" s="1">
        <v>8207</v>
      </c>
      <c r="B8208" s="444">
        <f>유형화!$F$71*hourly1!B8209/hourly1!$B$8763+유형화!$F$72*hourly1!C8209/hourly1!$C$8763+유형화!$F$73*hourly1!D8209/hourly1!$D$8763+유형화!$F$74*hourly1!E8209/hourly1!$E$8763</f>
        <v>65.707915619857502</v>
      </c>
      <c r="C8208" s="442">
        <f>hourly1!$F8209*유형화!$G$71/hourly1!$F$8763+유형화!$G$72*hourly1!$G8209/hourly1!$F$8763+유형화!$G$74*hourly1!I8209/hourly1!$I$8763</f>
        <v>0.39225213093886058</v>
      </c>
      <c r="D8208" s="14">
        <v>458.07179600000001</v>
      </c>
      <c r="E8208" s="14">
        <v>11.327059999999999</v>
      </c>
      <c r="F8208" s="1">
        <v>765138</v>
      </c>
      <c r="G8208" s="15">
        <f t="shared" si="256"/>
        <v>0.52417038978146979</v>
      </c>
      <c r="H8208" s="15">
        <f t="shared" si="257"/>
        <v>0.70997541977150747</v>
      </c>
    </row>
    <row r="8209" spans="1:8">
      <c r="A8209" s="1">
        <v>8208</v>
      </c>
      <c r="B8209" s="444">
        <f>유형화!$F$71*hourly1!B8210/hourly1!$B$8763+유형화!$F$72*hourly1!C8210/hourly1!$C$8763+유형화!$F$73*hourly1!D8210/hourly1!$D$8763+유형화!$F$74*hourly1!E8210/hourly1!$E$8763</f>
        <v>64.019119875041028</v>
      </c>
      <c r="C8209" s="442">
        <f>hourly1!$F8210*유형화!$G$71/hourly1!$F$8763+유형화!$G$72*hourly1!$G8210/hourly1!$F$8763+유형화!$G$74*hourly1!I8210/hourly1!$I$8763</f>
        <v>0.31894733783767415</v>
      </c>
      <c r="D8209" s="14">
        <v>396.38493099999988</v>
      </c>
      <c r="E8209" s="14">
        <v>7.5928000000000004</v>
      </c>
      <c r="F8209" s="1">
        <v>798647</v>
      </c>
      <c r="G8209" s="15">
        <f t="shared" si="256"/>
        <v>0.45358226723430689</v>
      </c>
      <c r="H8209" s="15">
        <f t="shared" si="257"/>
        <v>0.64846541964208781</v>
      </c>
    </row>
    <row r="8210" spans="1:8">
      <c r="A8210" s="1">
        <v>8209</v>
      </c>
      <c r="B8210" s="444">
        <f>유형화!$F$71*hourly1!B8211/hourly1!$B$8763+유형화!$F$72*hourly1!C8211/hourly1!$C$8763+유형화!$F$73*hourly1!D8211/hourly1!$D$8763+유형화!$F$74*hourly1!E8211/hourly1!$E$8763</f>
        <v>69.6726110923655</v>
      </c>
      <c r="C8210" s="442">
        <f>hourly1!$F8211*유형화!$G$71/hourly1!$F$8763+유형화!$G$72*hourly1!$G8211/hourly1!$F$8763+유형화!$G$74*hourly1!I8211/hourly1!$I$8763</f>
        <v>0.27578812232452554</v>
      </c>
      <c r="D8210" s="14">
        <v>402.06311999999991</v>
      </c>
      <c r="E8210" s="14">
        <v>5.5180800000000003</v>
      </c>
      <c r="F8210" s="1">
        <v>807122</v>
      </c>
      <c r="G8210" s="15">
        <f t="shared" si="256"/>
        <v>0.46007980444871965</v>
      </c>
      <c r="H8210" s="15">
        <f t="shared" si="257"/>
        <v>0.65441121015575443</v>
      </c>
    </row>
    <row r="8211" spans="1:8">
      <c r="A8211" s="1">
        <v>8210</v>
      </c>
      <c r="B8211" s="444">
        <f>유형화!$F$71*hourly1!B8212/hourly1!$B$8763+유형화!$F$72*hourly1!C8212/hourly1!$C$8763+유형화!$F$73*hourly1!D8212/hourly1!$D$8763+유형화!$F$74*hourly1!E8212/hourly1!$E$8763</f>
        <v>69.293985422118283</v>
      </c>
      <c r="C8211" s="442">
        <f>hourly1!$F8212*유형화!$G$71/hourly1!$F$8763+유형화!$G$72*hourly1!$G8212/hourly1!$F$8763+유형화!$G$74*hourly1!I8212/hourly1!$I$8763</f>
        <v>0.30461941244265411</v>
      </c>
      <c r="D8211" s="14">
        <v>380.09547400000002</v>
      </c>
      <c r="E8211" s="14">
        <v>1.3792800000000001</v>
      </c>
      <c r="F8211" s="1">
        <v>715160</v>
      </c>
      <c r="G8211" s="15">
        <f t="shared" si="256"/>
        <v>0.43494228306680666</v>
      </c>
      <c r="H8211" s="15">
        <f t="shared" si="257"/>
        <v>0.63106610928845175</v>
      </c>
    </row>
    <row r="8212" spans="1:8">
      <c r="A8212" s="1">
        <v>8211</v>
      </c>
      <c r="B8212" s="444">
        <f>유형화!$F$71*hourly1!B8213/hourly1!$B$8763+유형화!$F$72*hourly1!C8213/hourly1!$C$8763+유형화!$F$73*hourly1!D8213/hourly1!$D$8763+유형화!$F$74*hourly1!E8213/hourly1!$E$8763</f>
        <v>69.126773782487263</v>
      </c>
      <c r="C8212" s="442">
        <f>hourly1!$F8213*유형화!$G$71/hourly1!$F$8763+유형화!$G$72*hourly1!$G8213/hourly1!$F$8763+유형화!$G$74*hourly1!I8213/hourly1!$I$8763</f>
        <v>0.43544051843503595</v>
      </c>
      <c r="D8212" s="14">
        <v>352.86598099999998</v>
      </c>
      <c r="E8212" s="14">
        <v>1.3679999999999999E-2</v>
      </c>
      <c r="F8212" s="1">
        <v>605694</v>
      </c>
      <c r="G8212" s="15">
        <f t="shared" si="256"/>
        <v>0.40378364356095542</v>
      </c>
      <c r="H8212" s="15">
        <f t="shared" si="257"/>
        <v>0.60079609627811048</v>
      </c>
    </row>
    <row r="8213" spans="1:8">
      <c r="A8213" s="1">
        <v>8212</v>
      </c>
      <c r="B8213" s="444">
        <f>유형화!$F$71*hourly1!B8214/hourly1!$B$8763+유형화!$F$72*hourly1!C8214/hourly1!$C$8763+유형화!$F$73*hourly1!D8214/hourly1!$D$8763+유형화!$F$74*hourly1!E8214/hourly1!$E$8763</f>
        <v>68.948737877222072</v>
      </c>
      <c r="C8213" s="442">
        <f>hourly1!$F8214*유형화!$G$71/hourly1!$F$8763+유형화!$G$72*hourly1!$G8214/hourly1!$F$8763+유형화!$G$74*hourly1!I8214/hourly1!$I$8763</f>
        <v>0.76571503559166665</v>
      </c>
      <c r="D8213" s="14">
        <v>356.28523899999988</v>
      </c>
      <c r="E8213" s="14">
        <v>3.2399999999999998E-2</v>
      </c>
      <c r="F8213" s="1">
        <v>495794</v>
      </c>
      <c r="G8213" s="15">
        <f t="shared" si="256"/>
        <v>0.40769629178395006</v>
      </c>
      <c r="H8213" s="15">
        <f t="shared" si="257"/>
        <v>0.6046816392556571</v>
      </c>
    </row>
    <row r="8214" spans="1:8">
      <c r="A8214" s="1">
        <v>8213</v>
      </c>
      <c r="B8214" s="444">
        <f>유형화!$F$71*hourly1!B8215/hourly1!$B$8763+유형화!$F$72*hourly1!C8215/hourly1!$C$8763+유형화!$F$73*hourly1!D8215/hourly1!$D$8763+유형화!$F$74*hourly1!E8215/hourly1!$E$8763</f>
        <v>69.026884674699261</v>
      </c>
      <c r="C8214" s="442">
        <f>hourly1!$F8215*유형화!$G$71/hourly1!$F$8763+유형화!$G$72*hourly1!$G8215/hourly1!$F$8763+유형화!$G$74*hourly1!I8215/hourly1!$I$8763</f>
        <v>1.1527469051648997</v>
      </c>
      <c r="D8214" s="14">
        <v>355.90817900000002</v>
      </c>
      <c r="E8214" s="14">
        <v>0</v>
      </c>
      <c r="F8214" s="1">
        <v>553515</v>
      </c>
      <c r="G8214" s="15">
        <f t="shared" si="256"/>
        <v>0.40726482298605243</v>
      </c>
      <c r="H8214" s="15">
        <f t="shared" si="257"/>
        <v>0.60425437670022597</v>
      </c>
    </row>
    <row r="8215" spans="1:8">
      <c r="A8215" s="1">
        <v>8214</v>
      </c>
      <c r="B8215" s="444">
        <f>유형화!$F$71*hourly1!B8216/hourly1!$B$8763+유형화!$F$72*hourly1!C8216/hourly1!$C$8763+유형화!$F$73*hourly1!D8216/hourly1!$D$8763+유형화!$F$74*hourly1!E8216/hourly1!$E$8763</f>
        <v>70.61651990275017</v>
      </c>
      <c r="C8215" s="442">
        <f>hourly1!$F8216*유형화!$G$71/hourly1!$F$8763+유형화!$G$72*hourly1!$G8216/hourly1!$F$8763+유형화!$G$74*hourly1!I8216/hourly1!$I$8763</f>
        <v>1.4627596059322581</v>
      </c>
      <c r="D8215" s="14">
        <v>350.91177899999991</v>
      </c>
      <c r="E8215" s="14">
        <v>0</v>
      </c>
      <c r="F8215" s="1">
        <v>868019</v>
      </c>
      <c r="G8215" s="15">
        <f t="shared" si="256"/>
        <v>0.40154745518831053</v>
      </c>
      <c r="H8215" s="15">
        <f t="shared" si="257"/>
        <v>0.59856420445114533</v>
      </c>
    </row>
    <row r="8216" spans="1:8">
      <c r="A8216" s="1">
        <v>8215</v>
      </c>
      <c r="B8216" s="444">
        <f>유형화!$F$71*hourly1!B8217/hourly1!$B$8763+유형화!$F$72*hourly1!C8217/hourly1!$C$8763+유형화!$F$73*hourly1!D8217/hourly1!$D$8763+유형화!$F$74*hourly1!E8217/hourly1!$E$8763</f>
        <v>82.035650600948216</v>
      </c>
      <c r="C8216" s="442">
        <f>hourly1!$F8217*유형화!$G$71/hourly1!$F$8763+유형화!$G$72*hourly1!$G8217/hourly1!$F$8763+유형화!$G$74*hourly1!I8217/hourly1!$I$8763</f>
        <v>7.9595610073008514</v>
      </c>
      <c r="D8216" s="14">
        <v>387.588593</v>
      </c>
      <c r="E8216" s="14">
        <v>8.0000000000000007E-5</v>
      </c>
      <c r="F8216" s="1">
        <v>822586</v>
      </c>
      <c r="G8216" s="15">
        <f t="shared" si="256"/>
        <v>0.4435166400588903</v>
      </c>
      <c r="H8216" s="15">
        <f t="shared" si="257"/>
        <v>0.63913361053051188</v>
      </c>
    </row>
    <row r="8217" spans="1:8">
      <c r="A8217" s="1">
        <v>8216</v>
      </c>
      <c r="B8217" s="444">
        <f>유형화!$F$71*hourly1!B8218/hourly1!$B$8763+유형화!$F$72*hourly1!C8218/hourly1!$C$8763+유형화!$F$73*hourly1!D8218/hourly1!$D$8763+유형화!$F$74*hourly1!E8218/hourly1!$E$8763</f>
        <v>178.36159185844895</v>
      </c>
      <c r="C8217" s="442">
        <f>hourly1!$F8218*유형화!$G$71/hourly1!$F$8763+유형화!$G$72*hourly1!$G8218/hourly1!$F$8763+유형화!$G$74*hourly1!I8218/hourly1!$I$8763</f>
        <v>8.1453319435660259</v>
      </c>
      <c r="D8217" s="14">
        <v>335.11625199999997</v>
      </c>
      <c r="E8217" s="14">
        <v>5.034047999999995</v>
      </c>
      <c r="F8217" s="1">
        <v>789736</v>
      </c>
      <c r="G8217" s="15">
        <f t="shared" si="256"/>
        <v>0.38347267386212364</v>
      </c>
      <c r="H8217" s="15">
        <f t="shared" si="257"/>
        <v>0.58021922940573789</v>
      </c>
    </row>
    <row r="8218" spans="1:8">
      <c r="A8218" s="1">
        <v>8217</v>
      </c>
      <c r="B8218" s="444">
        <f>유형화!$F$71*hourly1!B8219/hourly1!$B$8763+유형화!$F$72*hourly1!C8219/hourly1!$C$8763+유형화!$F$73*hourly1!D8219/hourly1!$D$8763+유형화!$F$74*hourly1!E8219/hourly1!$E$8763</f>
        <v>276.60406118808169</v>
      </c>
      <c r="C8218" s="442">
        <f>hourly1!$F8219*유형화!$G$71/hourly1!$F$8763+유형화!$G$72*hourly1!$G8219/hourly1!$F$8763+유형화!$G$74*hourly1!I8219/hourly1!$I$8763</f>
        <v>7.3984529887024264</v>
      </c>
      <c r="D8218" s="14">
        <v>299.55414899999988</v>
      </c>
      <c r="E8218" s="14">
        <v>120.24689000000021</v>
      </c>
      <c r="F8218" s="1">
        <v>731069</v>
      </c>
      <c r="G8218" s="15">
        <f t="shared" si="256"/>
        <v>0.34277904995047198</v>
      </c>
      <c r="H8218" s="15">
        <f t="shared" si="257"/>
        <v>0.53682656614965996</v>
      </c>
    </row>
    <row r="8219" spans="1:8">
      <c r="A8219" s="1">
        <v>8218</v>
      </c>
      <c r="B8219" s="444">
        <f>유형화!$F$71*hourly1!B8220/hourly1!$B$8763+유형화!$F$72*hourly1!C8220/hourly1!$C$8763+유형화!$F$73*hourly1!D8220/hourly1!$D$8763+유형화!$F$74*hourly1!E8220/hourly1!$E$8763</f>
        <v>335.36668928921426</v>
      </c>
      <c r="C8219" s="442">
        <f>hourly1!$F8220*유형화!$G$71/hourly1!$F$8763+유형화!$G$72*hourly1!$G8220/hourly1!$F$8763+유형화!$G$74*hourly1!I8220/hourly1!$I$8763</f>
        <v>6.6773505773098103</v>
      </c>
      <c r="D8219" s="14">
        <v>328.38611800000001</v>
      </c>
      <c r="E8219" s="14">
        <v>349.19012200000009</v>
      </c>
      <c r="F8219" s="1">
        <v>722139</v>
      </c>
      <c r="G8219" s="15">
        <f t="shared" si="256"/>
        <v>0.37577139866276271</v>
      </c>
      <c r="H8219" s="15">
        <f t="shared" si="257"/>
        <v>0.57223408354895611</v>
      </c>
    </row>
    <row r="8220" spans="1:8">
      <c r="A8220" s="1">
        <v>8219</v>
      </c>
      <c r="B8220" s="444">
        <f>유형화!$F$71*hourly1!B8221/hourly1!$B$8763+유형화!$F$72*hourly1!C8221/hourly1!$C$8763+유형화!$F$73*hourly1!D8221/hourly1!$D$8763+유형화!$F$74*hourly1!E8221/hourly1!$E$8763</f>
        <v>391.86238763905448</v>
      </c>
      <c r="C8220" s="442">
        <f>hourly1!$F8221*유형화!$G$71/hourly1!$F$8763+유형화!$G$72*hourly1!$G8221/hourly1!$F$8763+유형화!$G$74*hourly1!I8221/hourly1!$I$8763</f>
        <v>5.8527982841438808</v>
      </c>
      <c r="D8220" s="14">
        <v>350.83130399999999</v>
      </c>
      <c r="E8220" s="14">
        <v>573.39747000000091</v>
      </c>
      <c r="F8220" s="1">
        <v>715567</v>
      </c>
      <c r="G8220" s="15">
        <f t="shared" si="256"/>
        <v>0.40145536785072289</v>
      </c>
      <c r="H8220" s="15">
        <f t="shared" si="257"/>
        <v>0.59847211859134231</v>
      </c>
    </row>
    <row r="8221" spans="1:8">
      <c r="A8221" s="1">
        <v>8220</v>
      </c>
      <c r="B8221" s="444">
        <f>유형화!$F$71*hourly1!B8222/hourly1!$B$8763+유형화!$F$72*hourly1!C8222/hourly1!$C$8763+유형화!$F$73*hourly1!D8222/hourly1!$D$8763+유형화!$F$74*hourly1!E8222/hourly1!$E$8763</f>
        <v>333.09882012811937</v>
      </c>
      <c r="C8221" s="442">
        <f>hourly1!$F8222*유형화!$G$71/hourly1!$F$8763+유형화!$G$72*hourly1!$G8222/hourly1!$F$8763+유형화!$G$74*hourly1!I8222/hourly1!$I$8763</f>
        <v>5.5723073857409089</v>
      </c>
      <c r="D8221" s="14">
        <v>360.243424</v>
      </c>
      <c r="E8221" s="14">
        <v>681.82853199999977</v>
      </c>
      <c r="F8221" s="1">
        <v>709062</v>
      </c>
      <c r="G8221" s="15">
        <f t="shared" si="256"/>
        <v>0.41222563280078317</v>
      </c>
      <c r="H8221" s="15">
        <f t="shared" si="257"/>
        <v>0.60914874170205002</v>
      </c>
    </row>
    <row r="8222" spans="1:8">
      <c r="A8222" s="1">
        <v>8221</v>
      </c>
      <c r="B8222" s="444">
        <f>유형화!$F$71*hourly1!B8223/hourly1!$B$8763+유형화!$F$72*hourly1!C8223/hourly1!$C$8763+유형화!$F$73*hourly1!D8223/hourly1!$D$8763+유형화!$F$74*hourly1!E8223/hourly1!$E$8763</f>
        <v>212.16400099240985</v>
      </c>
      <c r="C8222" s="442">
        <f>hourly1!$F8223*유형화!$G$71/hourly1!$F$8763+유형화!$G$72*hourly1!$G8223/hourly1!$F$8763+유형화!$G$74*hourly1!I8223/hourly1!$I$8763</f>
        <v>4.6322333879039688</v>
      </c>
      <c r="D8222" s="14">
        <v>283.76600599999989</v>
      </c>
      <c r="E8222" s="14">
        <v>702.35002300000087</v>
      </c>
      <c r="F8222" s="1">
        <v>742319</v>
      </c>
      <c r="G8222" s="15">
        <f t="shared" si="256"/>
        <v>0.32471271811668323</v>
      </c>
      <c r="H8222" s="15">
        <f t="shared" si="257"/>
        <v>0.51657151334736462</v>
      </c>
    </row>
    <row r="8223" spans="1:8">
      <c r="A8223" s="1">
        <v>8222</v>
      </c>
      <c r="B8223" s="444">
        <f>유형화!$F$71*hourly1!B8224/hourly1!$B$8763+유형화!$F$72*hourly1!C8224/hourly1!$C$8763+유형화!$F$73*hourly1!D8224/hourly1!$D$8763+유형화!$F$74*hourly1!E8224/hourly1!$E$8763</f>
        <v>267.29081508930955</v>
      </c>
      <c r="C8223" s="442">
        <f>hourly1!$F8224*유형화!$G$71/hourly1!$F$8763+유형화!$G$72*hourly1!$G8224/hourly1!$F$8763+유형화!$G$74*hourly1!I8224/hourly1!$I$8763</f>
        <v>4.3695424512780257</v>
      </c>
      <c r="D8223" s="14">
        <v>275.66156999999998</v>
      </c>
      <c r="E8223" s="14">
        <v>623.70693199999937</v>
      </c>
      <c r="F8223" s="1">
        <v>724882</v>
      </c>
      <c r="G8223" s="15">
        <f t="shared" si="256"/>
        <v>0.31543883263808692</v>
      </c>
      <c r="H8223" s="15">
        <f t="shared" si="257"/>
        <v>0.50592334378899861</v>
      </c>
    </row>
    <row r="8224" spans="1:8">
      <c r="A8224" s="1">
        <v>8223</v>
      </c>
      <c r="B8224" s="444">
        <f>유형화!$F$71*hourly1!B8225/hourly1!$B$8763+유형화!$F$72*hourly1!C8225/hourly1!$C$8763+유형화!$F$73*hourly1!D8225/hourly1!$D$8763+유형화!$F$74*hourly1!E8225/hourly1!$E$8763</f>
        <v>377.72808026253733</v>
      </c>
      <c r="C8224" s="442">
        <f>hourly1!$F8225*유형화!$G$71/hourly1!$F$8763+유형화!$G$72*hourly1!$G8225/hourly1!$F$8763+유형화!$G$74*hourly1!I8225/hourly1!$I$8763</f>
        <v>3.9946297479604085</v>
      </c>
      <c r="D8224" s="14">
        <v>309.170322</v>
      </c>
      <c r="E8224" s="14">
        <v>476.4050500000007</v>
      </c>
      <c r="F8224" s="1">
        <v>694370</v>
      </c>
      <c r="G8224" s="15">
        <f t="shared" si="256"/>
        <v>0.35378281222885527</v>
      </c>
      <c r="H8224" s="15">
        <f t="shared" si="257"/>
        <v>0.54885741436952384</v>
      </c>
    </row>
    <row r="8225" spans="1:8">
      <c r="A8225" s="1">
        <v>8224</v>
      </c>
      <c r="B8225" s="444">
        <f>유형화!$F$71*hourly1!B8226/hourly1!$B$8763+유형화!$F$72*hourly1!C8226/hourly1!$C$8763+유형화!$F$73*hourly1!D8226/hourly1!$D$8763+유형화!$F$74*hourly1!E8226/hourly1!$E$8763</f>
        <v>319.37723792445024</v>
      </c>
      <c r="C8225" s="442">
        <f>hourly1!$F8226*유형화!$G$71/hourly1!$F$8763+유형화!$G$72*hourly1!$G8226/hourly1!$F$8763+유형화!$G$74*hourly1!I8226/hourly1!$I$8763</f>
        <v>3.7936752019601188</v>
      </c>
      <c r="D8225" s="14">
        <v>295.65883200000007</v>
      </c>
      <c r="E8225" s="14">
        <v>241.87490799999981</v>
      </c>
      <c r="F8225" s="1">
        <v>728131</v>
      </c>
      <c r="G8225" s="15">
        <f t="shared" si="256"/>
        <v>0.33832164862595931</v>
      </c>
      <c r="H8225" s="15">
        <f t="shared" si="257"/>
        <v>0.53188796046320708</v>
      </c>
    </row>
    <row r="8226" spans="1:8">
      <c r="A8226" s="1">
        <v>8225</v>
      </c>
      <c r="B8226" s="444">
        <f>유형화!$F$71*hourly1!B8227/hourly1!$B$8763+유형화!$F$72*hourly1!C8227/hourly1!$C$8763+유형화!$F$73*hourly1!D8227/hourly1!$D$8763+유형화!$F$74*hourly1!E8227/hourly1!$E$8763</f>
        <v>277.16050635041915</v>
      </c>
      <c r="C8226" s="442">
        <f>hourly1!$F8227*유형화!$G$71/hourly1!$F$8763+유형화!$G$72*hourly1!$G8227/hourly1!$F$8763+유형화!$G$74*hourly1!I8227/hourly1!$I$8763</f>
        <v>4.1877483570787781</v>
      </c>
      <c r="D8226" s="14">
        <v>217.63488599999999</v>
      </c>
      <c r="E8226" s="14">
        <v>70.014158000000066</v>
      </c>
      <c r="F8226" s="1">
        <v>718700</v>
      </c>
      <c r="G8226" s="15">
        <f t="shared" si="256"/>
        <v>0.24903904588936038</v>
      </c>
      <c r="H8226" s="15">
        <f t="shared" si="257"/>
        <v>0.42427793580240858</v>
      </c>
    </row>
    <row r="8227" spans="1:8">
      <c r="A8227" s="1">
        <v>8226</v>
      </c>
      <c r="B8227" s="444">
        <f>유형화!$F$71*hourly1!B8228/hourly1!$B$8763+유형화!$F$72*hourly1!C8228/hourly1!$C$8763+유형화!$F$73*hourly1!D8228/hourly1!$D$8763+유형화!$F$74*hourly1!E8228/hourly1!$E$8763</f>
        <v>165.36708440943241</v>
      </c>
      <c r="C8227" s="442">
        <f>hourly1!$F8228*유형화!$G$71/hourly1!$F$8763+유형화!$G$72*hourly1!$G8228/hourly1!$F$8763+유형화!$G$74*hourly1!I8228/hourly1!$I$8763</f>
        <v>4.3904797864921017</v>
      </c>
      <c r="D8227" s="14">
        <v>162.56670800000001</v>
      </c>
      <c r="E8227" s="14">
        <v>11.261672999999981</v>
      </c>
      <c r="F8227" s="1">
        <v>685277</v>
      </c>
      <c r="G8227" s="15">
        <f t="shared" si="256"/>
        <v>0.18602467002323447</v>
      </c>
      <c r="H8227" s="15">
        <f t="shared" si="257"/>
        <v>0.33680988595689443</v>
      </c>
    </row>
    <row r="8228" spans="1:8">
      <c r="A8228" s="1">
        <v>8227</v>
      </c>
      <c r="B8228" s="444">
        <f>유형화!$F$71*hourly1!B8229/hourly1!$B$8763+유형화!$F$72*hourly1!C8229/hourly1!$C$8763+유형화!$F$73*hourly1!D8229/hourly1!$D$8763+유형화!$F$74*hourly1!E8229/hourly1!$E$8763</f>
        <v>124.78417426980283</v>
      </c>
      <c r="C8228" s="442">
        <f>hourly1!$F8229*유형화!$G$71/hourly1!$F$8763+유형화!$G$72*hourly1!$G8229/hourly1!$F$8763+유형화!$G$74*hourly1!I8229/hourly1!$I$8763</f>
        <v>3.8390554809965582</v>
      </c>
      <c r="D8228" s="14">
        <v>189.15745999999999</v>
      </c>
      <c r="E8228" s="14">
        <v>14.385135999999999</v>
      </c>
      <c r="F8228" s="1">
        <v>700207</v>
      </c>
      <c r="G8228" s="15">
        <f t="shared" si="256"/>
        <v>0.21645239982920222</v>
      </c>
      <c r="H8228" s="15">
        <f t="shared" si="257"/>
        <v>0.38037579950510086</v>
      </c>
    </row>
    <row r="8229" spans="1:8">
      <c r="A8229" s="1">
        <v>8228</v>
      </c>
      <c r="B8229" s="444">
        <f>유형화!$F$71*hourly1!B8230/hourly1!$B$8763+유형화!$F$72*hourly1!C8230/hourly1!$C$8763+유형화!$F$73*hourly1!D8230/hourly1!$D$8763+유형화!$F$74*hourly1!E8230/hourly1!$E$8763</f>
        <v>133.29033357039654</v>
      </c>
      <c r="C8229" s="442">
        <f>hourly1!$F8230*유형화!$G$71/hourly1!$F$8763+유형화!$G$72*hourly1!$G8230/hourly1!$F$8763+유형화!$G$74*hourly1!I8230/hourly1!$I$8763</f>
        <v>3.7043336408492697</v>
      </c>
      <c r="D8229" s="14">
        <v>214.45066600000001</v>
      </c>
      <c r="E8229" s="14">
        <v>12.924892</v>
      </c>
      <c r="F8229" s="1">
        <v>668123</v>
      </c>
      <c r="G8229" s="15">
        <f t="shared" si="256"/>
        <v>0.24539535105129193</v>
      </c>
      <c r="H8229" s="15">
        <f t="shared" si="257"/>
        <v>0.41950257908367455</v>
      </c>
    </row>
    <row r="8230" spans="1:8">
      <c r="A8230" s="1">
        <v>8229</v>
      </c>
      <c r="B8230" s="444">
        <f>유형화!$F$71*hourly1!B8231/hourly1!$B$8763+유형화!$F$72*hourly1!C8231/hourly1!$C$8763+유형화!$F$73*hourly1!D8231/hourly1!$D$8763+유형화!$F$74*hourly1!E8231/hourly1!$E$8763</f>
        <v>68.114188464008237</v>
      </c>
      <c r="C8230" s="442">
        <f>hourly1!$F8231*유형화!$G$71/hourly1!$F$8763+유형화!$G$72*hourly1!$G8231/hourly1!$F$8763+유형화!$G$74*hourly1!I8231/hourly1!$I$8763</f>
        <v>4.5605732264603658</v>
      </c>
      <c r="D8230" s="14">
        <v>208.98327399999999</v>
      </c>
      <c r="E8230" s="14">
        <v>8.7184519999999992</v>
      </c>
      <c r="F8230" s="1">
        <v>671272</v>
      </c>
      <c r="G8230" s="15">
        <f t="shared" si="256"/>
        <v>0.23913902830722999</v>
      </c>
      <c r="H8230" s="15">
        <f t="shared" si="257"/>
        <v>0.41122638859308297</v>
      </c>
    </row>
    <row r="8231" spans="1:8">
      <c r="A8231" s="1">
        <v>8230</v>
      </c>
      <c r="B8231" s="444">
        <f>유형화!$F$71*hourly1!B8232/hourly1!$B$8763+유형화!$F$72*hourly1!C8232/hourly1!$C$8763+유형화!$F$73*hourly1!D8232/hourly1!$D$8763+유형화!$F$74*hourly1!E8232/hourly1!$E$8763</f>
        <v>66.682085099384508</v>
      </c>
      <c r="C8231" s="442">
        <f>hourly1!$F8232*유형화!$G$71/hourly1!$F$8763+유형화!$G$72*hourly1!$G8232/hourly1!$F$8763+유형화!$G$74*hourly1!I8232/hourly1!$I$8763</f>
        <v>0.46075682905648513</v>
      </c>
      <c r="D8231" s="14">
        <v>246.2160990000001</v>
      </c>
      <c r="E8231" s="14">
        <v>4.6166400000000003</v>
      </c>
      <c r="F8231" s="1">
        <v>699582</v>
      </c>
      <c r="G8231" s="15">
        <f t="shared" si="256"/>
        <v>0.28174445514934737</v>
      </c>
      <c r="H8231" s="15">
        <f t="shared" si="257"/>
        <v>0.46572452913110324</v>
      </c>
    </row>
    <row r="8232" spans="1:8">
      <c r="A8232" s="1">
        <v>8231</v>
      </c>
      <c r="B8232" s="444">
        <f>유형화!$F$71*hourly1!B8233/hourly1!$B$8763+유형화!$F$72*hourly1!C8233/hourly1!$C$8763+유형화!$F$73*hourly1!D8233/hourly1!$D$8763+유형화!$F$74*hourly1!E8233/hourly1!$E$8763</f>
        <v>65.228307955288798</v>
      </c>
      <c r="C8232" s="442">
        <f>hourly1!$F8233*유형화!$G$71/hourly1!$F$8763+유형화!$G$72*hourly1!$G8233/hourly1!$F$8763+유형화!$G$74*hourly1!I8233/hourly1!$I$8763</f>
        <v>0.35362850689837144</v>
      </c>
      <c r="D8232" s="14">
        <v>258.77151700000007</v>
      </c>
      <c r="E8232" s="14">
        <v>8.1586000000000016</v>
      </c>
      <c r="F8232" s="1">
        <v>702800</v>
      </c>
      <c r="G8232" s="15">
        <f t="shared" si="256"/>
        <v>0.29611158799707515</v>
      </c>
      <c r="H8232" s="15">
        <f t="shared" si="257"/>
        <v>0.48316242603951393</v>
      </c>
    </row>
    <row r="8233" spans="1:8">
      <c r="A8233" s="1">
        <v>8232</v>
      </c>
      <c r="B8233" s="444">
        <f>유형화!$F$71*hourly1!B8234/hourly1!$B$8763+유형화!$F$72*hourly1!C8234/hourly1!$C$8763+유형화!$F$73*hourly1!D8234/hourly1!$D$8763+유형화!$F$74*hourly1!E8234/hourly1!$E$8763</f>
        <v>63.491609154195416</v>
      </c>
      <c r="C8233" s="442">
        <f>hourly1!$F8234*유형화!$G$71/hourly1!$F$8763+유형화!$G$72*hourly1!$G8234/hourly1!$F$8763+유형화!$G$74*hourly1!I8234/hourly1!$I$8763</f>
        <v>0.32191994661083029</v>
      </c>
      <c r="D8233" s="14">
        <v>260.54540200000002</v>
      </c>
      <c r="E8233" s="14">
        <v>3.7025600000000001</v>
      </c>
      <c r="F8233" s="1">
        <v>810684</v>
      </c>
      <c r="G8233" s="15">
        <f t="shared" si="256"/>
        <v>0.29814144008575838</v>
      </c>
      <c r="H8233" s="15">
        <f t="shared" si="257"/>
        <v>0.48558994144018569</v>
      </c>
    </row>
    <row r="8234" spans="1:8">
      <c r="A8234" s="1">
        <v>8233</v>
      </c>
      <c r="B8234" s="444">
        <f>유형화!$F$71*hourly1!B8235/hourly1!$B$8763+유형화!$F$72*hourly1!C8235/hourly1!$C$8763+유형화!$F$73*hourly1!D8235/hourly1!$D$8763+유형화!$F$74*hourly1!E8235/hourly1!$E$8763</f>
        <v>63.810980897139224</v>
      </c>
      <c r="C8234" s="442">
        <f>hourly1!$F8235*유형화!$G$71/hourly1!$F$8763+유형화!$G$72*hourly1!$G8235/hourly1!$F$8763+유형화!$G$74*hourly1!I8235/hourly1!$I$8763</f>
        <v>0.26672696215549624</v>
      </c>
      <c r="D8234" s="14">
        <v>302.15753099999989</v>
      </c>
      <c r="E8234" s="14">
        <v>0.72119999999999995</v>
      </c>
      <c r="F8234" s="1">
        <v>832806</v>
      </c>
      <c r="G8234" s="15">
        <f t="shared" si="256"/>
        <v>0.3457580933441195</v>
      </c>
      <c r="H8234" s="15">
        <f t="shared" si="257"/>
        <v>0.54010612797298252</v>
      </c>
    </row>
    <row r="8235" spans="1:8">
      <c r="A8235" s="1">
        <v>8234</v>
      </c>
      <c r="B8235" s="444">
        <f>유형화!$F$71*hourly1!B8236/hourly1!$B$8763+유형화!$F$72*hourly1!C8236/hourly1!$C$8763+유형화!$F$73*hourly1!D8236/hourly1!$D$8763+유형화!$F$74*hourly1!E8236/hourly1!$E$8763</f>
        <v>63.892355857809527</v>
      </c>
      <c r="C8235" s="442">
        <f>hourly1!$F8236*유형화!$G$71/hourly1!$F$8763+유형화!$G$72*hourly1!$G8236/hourly1!$F$8763+유형화!$G$74*hourly1!I8236/hourly1!$I$8763</f>
        <v>0.25886869811336755</v>
      </c>
      <c r="D8235" s="14">
        <v>315.06227599999983</v>
      </c>
      <c r="E8235" s="14">
        <v>0</v>
      </c>
      <c r="F8235" s="1">
        <v>750098</v>
      </c>
      <c r="G8235" s="15">
        <f t="shared" si="256"/>
        <v>0.36052496018846114</v>
      </c>
      <c r="H8235" s="15">
        <f t="shared" si="257"/>
        <v>0.55611789093272268</v>
      </c>
    </row>
    <row r="8236" spans="1:8">
      <c r="A8236" s="1">
        <v>8235</v>
      </c>
      <c r="B8236" s="444">
        <f>유형화!$F$71*hourly1!B8237/hourly1!$B$8763+유형화!$F$72*hourly1!C8237/hourly1!$C$8763+유형화!$F$73*hourly1!D8237/hourly1!$D$8763+유형화!$F$74*hourly1!E8237/hourly1!$E$8763</f>
        <v>64.257015664499505</v>
      </c>
      <c r="C8236" s="442">
        <f>hourly1!$F8237*유형화!$G$71/hourly1!$F$8763+유형화!$G$72*hourly1!$G8237/hourly1!$F$8763+유형화!$G$74*hourly1!I8237/hourly1!$I$8763</f>
        <v>0.3288695604218882</v>
      </c>
      <c r="D8236" s="14">
        <v>309.86497600000001</v>
      </c>
      <c r="E8236" s="14">
        <v>4.6080000000000003E-2</v>
      </c>
      <c r="F8236" s="1">
        <v>610180</v>
      </c>
      <c r="G8236" s="15">
        <f t="shared" si="256"/>
        <v>0.35457770303226827</v>
      </c>
      <c r="H8236" s="15">
        <f t="shared" si="257"/>
        <v>0.54971775638925313</v>
      </c>
    </row>
    <row r="8237" spans="1:8">
      <c r="A8237" s="1">
        <v>8236</v>
      </c>
      <c r="B8237" s="444">
        <f>유형화!$F$71*hourly1!B8238/hourly1!$B$8763+유형화!$F$72*hourly1!C8238/hourly1!$C$8763+유형화!$F$73*hourly1!D8238/hourly1!$D$8763+유형화!$F$74*hourly1!E8238/hourly1!$E$8763</f>
        <v>64.398210833614385</v>
      </c>
      <c r="C8237" s="442">
        <f>hourly1!$F8238*유형화!$G$71/hourly1!$F$8763+유형화!$G$72*hourly1!$G8238/hourly1!$F$8763+유형화!$G$74*hourly1!I8238/hourly1!$I$8763</f>
        <v>0.51170023785039187</v>
      </c>
      <c r="D8237" s="14">
        <v>285.73479900000001</v>
      </c>
      <c r="E8237" s="14">
        <v>0</v>
      </c>
      <c r="F8237" s="1">
        <v>499880</v>
      </c>
      <c r="G8237" s="15">
        <f t="shared" si="256"/>
        <v>0.32696560293347532</v>
      </c>
      <c r="H8237" s="15">
        <f t="shared" si="257"/>
        <v>0.51913221255435904</v>
      </c>
    </row>
    <row r="8238" spans="1:8">
      <c r="A8238" s="1">
        <v>8237</v>
      </c>
      <c r="B8238" s="444">
        <f>유형화!$F$71*hourly1!B8239/hourly1!$B$8763+유형화!$F$72*hourly1!C8239/hourly1!$C$8763+유형화!$F$73*hourly1!D8239/hourly1!$D$8763+유형화!$F$74*hourly1!E8239/hourly1!$E$8763</f>
        <v>64.566883262176404</v>
      </c>
      <c r="C8238" s="442">
        <f>hourly1!$F8239*유형화!$G$71/hourly1!$F$8763+유형화!$G$72*hourly1!$G8239/hourly1!$F$8763+유형화!$G$74*hourly1!I8239/hourly1!$I$8763</f>
        <v>0.87053184478190426</v>
      </c>
      <c r="D8238" s="14">
        <v>299.11836799999998</v>
      </c>
      <c r="E8238" s="14">
        <v>0</v>
      </c>
      <c r="F8238" s="1">
        <v>555455</v>
      </c>
      <c r="G8238" s="15">
        <f t="shared" si="256"/>
        <v>0.34228038686179468</v>
      </c>
      <c r="H8238" s="15">
        <f t="shared" si="257"/>
        <v>0.53627595401865369</v>
      </c>
    </row>
    <row r="8239" spans="1:8">
      <c r="A8239" s="1">
        <v>8238</v>
      </c>
      <c r="B8239" s="444">
        <f>유형화!$F$71*hourly1!B8240/hourly1!$B$8763+유형화!$F$72*hourly1!C8240/hourly1!$C$8763+유형화!$F$73*hourly1!D8240/hourly1!$D$8763+유형화!$F$74*hourly1!E8240/hourly1!$E$8763</f>
        <v>66.656281435157055</v>
      </c>
      <c r="C8239" s="442">
        <f>hourly1!$F8240*유형화!$G$71/hourly1!$F$8763+유형화!$G$72*hourly1!$G8240/hourly1!$F$8763+유형화!$G$74*hourly1!I8240/hourly1!$I$8763</f>
        <v>1.2886239721372084</v>
      </c>
      <c r="D8239" s="14">
        <v>303.25356399999998</v>
      </c>
      <c r="E8239" s="14">
        <v>0</v>
      </c>
      <c r="F8239" s="1">
        <v>882734</v>
      </c>
      <c r="G8239" s="15">
        <f t="shared" si="256"/>
        <v>0.34701228111520727</v>
      </c>
      <c r="H8239" s="15">
        <f t="shared" si="257"/>
        <v>0.54148181885757563</v>
      </c>
    </row>
    <row r="8240" spans="1:8">
      <c r="A8240" s="1">
        <v>8239</v>
      </c>
      <c r="B8240" s="444">
        <f>유형화!$F$71*hourly1!B8241/hourly1!$B$8763+유형화!$F$72*hourly1!C8241/hourly1!$C$8763+유형화!$F$73*hourly1!D8241/hourly1!$D$8763+유형화!$F$74*hourly1!E8241/hourly1!$E$8763</f>
        <v>78.347623838589385</v>
      </c>
      <c r="C8240" s="442">
        <f>hourly1!$F8241*유형화!$G$71/hourly1!$F$8763+유형화!$G$72*hourly1!$G8241/hourly1!$F$8763+유형화!$G$74*hourly1!I8241/hourly1!$I$8763</f>
        <v>7.8436967355442659</v>
      </c>
      <c r="D8240" s="14">
        <v>286.77453700000001</v>
      </c>
      <c r="E8240" s="14">
        <v>8.0000000000000007E-5</v>
      </c>
      <c r="F8240" s="1">
        <v>825413</v>
      </c>
      <c r="G8240" s="15">
        <f t="shared" si="256"/>
        <v>0.32815537247940607</v>
      </c>
      <c r="H8240" s="15">
        <f t="shared" si="257"/>
        <v>0.52048048047414741</v>
      </c>
    </row>
    <row r="8241" spans="1:8">
      <c r="A8241" s="1">
        <v>8240</v>
      </c>
      <c r="B8241" s="444">
        <f>유형화!$F$71*hourly1!B8242/hourly1!$B$8763+유형화!$F$72*hourly1!C8242/hourly1!$C$8763+유형화!$F$73*hourly1!D8242/hourly1!$D$8763+유형화!$F$74*hourly1!E8242/hourly1!$E$8763</f>
        <v>175.52842238537667</v>
      </c>
      <c r="C8241" s="442">
        <f>hourly1!$F8242*유형화!$G$71/hourly1!$F$8763+유형화!$G$72*hourly1!$G8242/hourly1!$F$8763+유형화!$G$74*hourly1!I8242/hourly1!$I$8763</f>
        <v>8.0827833821168618</v>
      </c>
      <c r="D8241" s="14">
        <v>323.57312000000007</v>
      </c>
      <c r="E8241" s="14">
        <v>0.34100499999999989</v>
      </c>
      <c r="F8241" s="1">
        <v>801599</v>
      </c>
      <c r="G8241" s="15">
        <f t="shared" si="256"/>
        <v>0.37026389730662729</v>
      </c>
      <c r="H8241" s="15">
        <f t="shared" si="257"/>
        <v>0.56646010603468311</v>
      </c>
    </row>
    <row r="8242" spans="1:8">
      <c r="A8242" s="1">
        <v>8241</v>
      </c>
      <c r="B8242" s="444">
        <f>유형화!$F$71*hourly1!B8243/hourly1!$B$8763+유형화!$F$72*hourly1!C8243/hourly1!$C$8763+유형화!$F$73*hourly1!D8243/hourly1!$D$8763+유형화!$F$74*hourly1!E8243/hourly1!$E$8763</f>
        <v>272.39097278064054</v>
      </c>
      <c r="C8242" s="442">
        <f>hourly1!$F8243*유형화!$G$71/hourly1!$F$8763+유형화!$G$72*hourly1!$G8243/hourly1!$F$8763+유형화!$G$74*hourly1!I8243/hourly1!$I$8763</f>
        <v>7.4120974096459973</v>
      </c>
      <c r="D8242" s="14">
        <v>369.74156499999998</v>
      </c>
      <c r="E8242" s="14">
        <v>27.788897000000009</v>
      </c>
      <c r="F8242" s="1">
        <v>757138</v>
      </c>
      <c r="G8242" s="15">
        <f t="shared" si="256"/>
        <v>0.4230943313621095</v>
      </c>
      <c r="H8242" s="15">
        <f t="shared" si="257"/>
        <v>0.61973511771818468</v>
      </c>
    </row>
    <row r="8243" spans="1:8">
      <c r="A8243" s="1">
        <v>8242</v>
      </c>
      <c r="B8243" s="444">
        <f>유형화!$F$71*hourly1!B8244/hourly1!$B$8763+유형화!$F$72*hourly1!C8244/hourly1!$C$8763+유형화!$F$73*hourly1!D8244/hourly1!$D$8763+유형화!$F$74*hourly1!E8244/hourly1!$E$8763</f>
        <v>329.04886733494965</v>
      </c>
      <c r="C8243" s="442">
        <f>hourly1!$F8244*유형화!$G$71/hourly1!$F$8763+유형화!$G$72*hourly1!$G8244/hourly1!$F$8763+유형화!$G$74*hourly1!I8244/hourly1!$I$8763</f>
        <v>6.4442700183151489</v>
      </c>
      <c r="D8243" s="14">
        <v>443.61034500000022</v>
      </c>
      <c r="E8243" s="14">
        <v>159.86120700000029</v>
      </c>
      <c r="F8243" s="1">
        <v>755989</v>
      </c>
      <c r="G8243" s="15">
        <f t="shared" si="256"/>
        <v>0.50762218822514538</v>
      </c>
      <c r="H8243" s="15">
        <f t="shared" si="257"/>
        <v>0.69614319211321118</v>
      </c>
    </row>
    <row r="8244" spans="1:8">
      <c r="A8244" s="1">
        <v>8243</v>
      </c>
      <c r="B8244" s="444">
        <f>유형화!$F$71*hourly1!B8245/hourly1!$B$8763+유형화!$F$72*hourly1!C8245/hourly1!$C$8763+유형화!$F$73*hourly1!D8245/hourly1!$D$8763+유형화!$F$74*hourly1!E8245/hourly1!$E$8763</f>
        <v>384.98230261493239</v>
      </c>
      <c r="C8244" s="442">
        <f>hourly1!$F8245*유형화!$G$71/hourly1!$F$8763+유형화!$G$72*hourly1!$G8245/hourly1!$F$8763+유형화!$G$74*hourly1!I8245/hourly1!$I$8763</f>
        <v>5.5563365398940032</v>
      </c>
      <c r="D8244" s="14">
        <v>445.16139600000002</v>
      </c>
      <c r="E8244" s="14">
        <v>362.61334700000032</v>
      </c>
      <c r="F8244" s="1">
        <v>730740</v>
      </c>
      <c r="G8244" s="15">
        <f t="shared" si="256"/>
        <v>0.50939705193502727</v>
      </c>
      <c r="H8244" s="15">
        <f t="shared" si="257"/>
        <v>0.6976432654296234</v>
      </c>
    </row>
    <row r="8245" spans="1:8">
      <c r="A8245" s="1">
        <v>8244</v>
      </c>
      <c r="B8245" s="444">
        <f>유형화!$F$71*hourly1!B8246/hourly1!$B$8763+유형화!$F$72*hourly1!C8246/hourly1!$C$8763+유형화!$F$73*hourly1!D8246/hourly1!$D$8763+유형화!$F$74*hourly1!E8246/hourly1!$E$8763</f>
        <v>325.00991963952237</v>
      </c>
      <c r="C8245" s="442">
        <f>hourly1!$F8246*유형화!$G$71/hourly1!$F$8763+유형화!$G$72*hourly1!$G8246/hourly1!$F$8763+유형화!$G$74*hourly1!I8246/hourly1!$I$8763</f>
        <v>4.7820778047827854</v>
      </c>
      <c r="D8245" s="14">
        <v>538.23894000000007</v>
      </c>
      <c r="E8245" s="14">
        <v>522.74059600000044</v>
      </c>
      <c r="F8245" s="1">
        <v>704115</v>
      </c>
      <c r="G8245" s="15">
        <f t="shared" si="256"/>
        <v>0.6159054485322758</v>
      </c>
      <c r="H8245" s="15">
        <f t="shared" si="257"/>
        <v>0.78086467555517003</v>
      </c>
    </row>
    <row r="8246" spans="1:8">
      <c r="A8246" s="1">
        <v>8245</v>
      </c>
      <c r="B8246" s="444">
        <f>유형화!$F$71*hourly1!B8247/hourly1!$B$8763+유형화!$F$72*hourly1!C8247/hourly1!$C$8763+유형화!$F$73*hourly1!D8247/hourly1!$D$8763+유형화!$F$74*hourly1!E8247/hourly1!$E$8763</f>
        <v>202.84324785686371</v>
      </c>
      <c r="C8246" s="442">
        <f>hourly1!$F8247*유형화!$G$71/hourly1!$F$8763+유형화!$G$72*hourly1!$G8247/hourly1!$F$8763+유형화!$G$74*hourly1!I8247/hourly1!$I$8763</f>
        <v>3.2473367628014014</v>
      </c>
      <c r="D8246" s="14">
        <v>565.07253199999991</v>
      </c>
      <c r="E8246" s="14">
        <v>622.69341200000054</v>
      </c>
      <c r="F8246" s="1">
        <v>739970</v>
      </c>
      <c r="G8246" s="15">
        <f t="shared" si="256"/>
        <v>0.64661105953190356</v>
      </c>
      <c r="H8246" s="15">
        <f t="shared" si="257"/>
        <v>0.80260935847201598</v>
      </c>
    </row>
    <row r="8247" spans="1:8">
      <c r="A8247" s="1">
        <v>8246</v>
      </c>
      <c r="B8247" s="444">
        <f>유형화!$F$71*hourly1!B8248/hourly1!$B$8763+유형화!$F$72*hourly1!C8248/hourly1!$C$8763+유형화!$F$73*hourly1!D8248/hourly1!$D$8763+유형화!$F$74*hourly1!E8248/hourly1!$E$8763</f>
        <v>259.50310042318728</v>
      </c>
      <c r="C8247" s="442">
        <f>hourly1!$F8248*유형화!$G$71/hourly1!$F$8763+유형화!$G$72*hourly1!$G8248/hourly1!$F$8763+유형화!$G$74*hourly1!I8248/hourly1!$I$8763</f>
        <v>3.5126585559747792</v>
      </c>
      <c r="D8247" s="14">
        <v>592.63904700000001</v>
      </c>
      <c r="E8247" s="14">
        <v>571.96887700000059</v>
      </c>
      <c r="F8247" s="1">
        <v>767116</v>
      </c>
      <c r="G8247" s="15">
        <f t="shared" si="256"/>
        <v>0.67815535245420078</v>
      </c>
      <c r="H8247" s="15">
        <f t="shared" si="257"/>
        <v>0.82401864762259369</v>
      </c>
    </row>
    <row r="8248" spans="1:8">
      <c r="A8248" s="1">
        <v>8247</v>
      </c>
      <c r="B8248" s="444">
        <f>유형화!$F$71*hourly1!B8249/hourly1!$B$8763+유형화!$F$72*hourly1!C8249/hourly1!$C$8763+유형화!$F$73*hourly1!D8249/hourly1!$D$8763+유형화!$F$74*hourly1!E8249/hourly1!$E$8763</f>
        <v>371.03094011586569</v>
      </c>
      <c r="C8248" s="442">
        <f>hourly1!$F8249*유형화!$G$71/hourly1!$F$8763+유형화!$G$72*hourly1!$G8249/hourly1!$F$8763+유형화!$G$74*hourly1!I8249/hourly1!$I$8763</f>
        <v>3.3492057349582671</v>
      </c>
      <c r="D8248" s="14">
        <v>627.79759100000001</v>
      </c>
      <c r="E8248" s="14">
        <v>447.54897399999999</v>
      </c>
      <c r="F8248" s="1">
        <v>751168</v>
      </c>
      <c r="G8248" s="15">
        <f t="shared" si="256"/>
        <v>0.71838718482972852</v>
      </c>
      <c r="H8248" s="15">
        <f t="shared" si="257"/>
        <v>0.85004872238882356</v>
      </c>
    </row>
    <row r="8249" spans="1:8">
      <c r="A8249" s="1">
        <v>8248</v>
      </c>
      <c r="B8249" s="444">
        <f>유형화!$F$71*hourly1!B8250/hourly1!$B$8763+유형화!$F$72*hourly1!C8250/hourly1!$C$8763+유형화!$F$73*hourly1!D8250/hourly1!$D$8763+유형화!$F$74*hourly1!E8250/hourly1!$E$8763</f>
        <v>314.21717595980169</v>
      </c>
      <c r="C8249" s="442">
        <f>hourly1!$F8250*유형화!$G$71/hourly1!$F$8763+유형화!$G$72*hourly1!$G8250/hourly1!$F$8763+유형화!$G$74*hourly1!I8250/hourly1!$I$8763</f>
        <v>3.450784535518602</v>
      </c>
      <c r="D8249" s="14">
        <v>676.61400900000001</v>
      </c>
      <c r="E8249" s="14">
        <v>240.49846400000021</v>
      </c>
      <c r="F8249" s="1">
        <v>759733</v>
      </c>
      <c r="G8249" s="15">
        <f t="shared" si="256"/>
        <v>0.774247687646617</v>
      </c>
      <c r="H8249" s="15">
        <f t="shared" si="257"/>
        <v>0.88400966152410609</v>
      </c>
    </row>
    <row r="8250" spans="1:8">
      <c r="A8250" s="1">
        <v>8249</v>
      </c>
      <c r="B8250" s="444">
        <f>유형화!$F$71*hourly1!B8251/hourly1!$B$8763+유형화!$F$72*hourly1!C8251/hourly1!$C$8763+유형화!$F$73*hourly1!D8251/hourly1!$D$8763+유형화!$F$74*hourly1!E8251/hourly1!$E$8763</f>
        <v>272.35680114031464</v>
      </c>
      <c r="C8250" s="442">
        <f>hourly1!$F8251*유형화!$G$71/hourly1!$F$8763+유형화!$G$72*hourly1!$G8251/hourly1!$F$8763+유형화!$G$74*hourly1!I8251/hourly1!$I$8763</f>
        <v>3.7804470929195659</v>
      </c>
      <c r="D8250" s="14">
        <v>724.96418800000015</v>
      </c>
      <c r="E8250" s="14">
        <v>62.923196999999959</v>
      </c>
      <c r="F8250" s="1">
        <v>756425</v>
      </c>
      <c r="G8250" s="15">
        <f t="shared" si="256"/>
        <v>0.82957467436298304</v>
      </c>
      <c r="H8250" s="15">
        <f t="shared" si="257"/>
        <v>0.91537651138089404</v>
      </c>
    </row>
    <row r="8251" spans="1:8">
      <c r="A8251" s="1">
        <v>8250</v>
      </c>
      <c r="B8251" s="444">
        <f>유형화!$F$71*hourly1!B8252/hourly1!$B$8763+유형화!$F$72*hourly1!C8252/hourly1!$C$8763+유형화!$F$73*hourly1!D8252/hourly1!$D$8763+유형화!$F$74*hourly1!E8252/hourly1!$E$8763</f>
        <v>161.41361967421548</v>
      </c>
      <c r="C8251" s="442">
        <f>hourly1!$F8252*유형화!$G$71/hourly1!$F$8763+유형화!$G$72*hourly1!$G8252/hourly1!$F$8763+유형화!$G$74*hourly1!I8252/hourly1!$I$8763</f>
        <v>4.1185424720507111</v>
      </c>
      <c r="D8251" s="14">
        <v>729.24337400000002</v>
      </c>
      <c r="E8251" s="14">
        <v>8.3388500000000008</v>
      </c>
      <c r="F8251" s="1">
        <v>710220</v>
      </c>
      <c r="G8251" s="15">
        <f t="shared" si="256"/>
        <v>0.83447133600675583</v>
      </c>
      <c r="H8251" s="15">
        <f t="shared" si="257"/>
        <v>0.91805144175355125</v>
      </c>
    </row>
    <row r="8252" spans="1:8">
      <c r="A8252" s="1">
        <v>8251</v>
      </c>
      <c r="B8252" s="444">
        <f>유형화!$F$71*hourly1!B8253/hourly1!$B$8763+유형화!$F$72*hourly1!C8253/hourly1!$C$8763+유형화!$F$73*hourly1!D8253/hourly1!$D$8763+유형화!$F$74*hourly1!E8253/hourly1!$E$8763</f>
        <v>123.51582714778338</v>
      </c>
      <c r="C8252" s="442">
        <f>hourly1!$F8253*유형화!$G$71/hourly1!$F$8763+유형화!$G$72*hourly1!$G8253/hourly1!$F$8763+유형화!$G$74*hourly1!I8253/hourly1!$I$8763</f>
        <v>3.5911326570625821</v>
      </c>
      <c r="D8252" s="14">
        <v>746.53012199999966</v>
      </c>
      <c r="E8252" s="14">
        <v>16.689188000000001</v>
      </c>
      <c r="F8252" s="1">
        <v>696428</v>
      </c>
      <c r="G8252" s="15">
        <f t="shared" si="256"/>
        <v>0.85425251772616884</v>
      </c>
      <c r="H8252" s="15">
        <f t="shared" si="257"/>
        <v>0.92869798384192814</v>
      </c>
    </row>
    <row r="8253" spans="1:8">
      <c r="A8253" s="1">
        <v>8252</v>
      </c>
      <c r="B8253" s="444">
        <f>유형화!$F$71*hourly1!B8254/hourly1!$B$8763+유형화!$F$72*hourly1!C8254/hourly1!$C$8763+유형화!$F$73*hourly1!D8254/hourly1!$D$8763+유형화!$F$74*hourly1!E8254/hourly1!$E$8763</f>
        <v>132.19459038295079</v>
      </c>
      <c r="C8253" s="442">
        <f>hourly1!$F8254*유형화!$G$71/hourly1!$F$8763+유형화!$G$72*hourly1!$G8254/hourly1!$F$8763+유형화!$G$74*hourly1!I8254/hourly1!$I$8763</f>
        <v>3.5037070759430571</v>
      </c>
      <c r="D8253" s="14">
        <v>775.90847200000007</v>
      </c>
      <c r="E8253" s="14">
        <v>13.283644000000001</v>
      </c>
      <c r="F8253" s="1">
        <v>708877</v>
      </c>
      <c r="G8253" s="15">
        <f t="shared" si="256"/>
        <v>0.8878700888255181</v>
      </c>
      <c r="H8253" s="15">
        <f t="shared" si="257"/>
        <v>0.94622516804999601</v>
      </c>
    </row>
    <row r="8254" spans="1:8">
      <c r="A8254" s="1">
        <v>8253</v>
      </c>
      <c r="B8254" s="444">
        <f>유형화!$F$71*hourly1!B8255/hourly1!$B$8763+유형화!$F$72*hourly1!C8255/hourly1!$C$8763+유형화!$F$73*hourly1!D8255/hourly1!$D$8763+유형화!$F$74*hourly1!E8255/hourly1!$E$8763</f>
        <v>67.990663430628629</v>
      </c>
      <c r="C8254" s="442">
        <f>hourly1!$F8255*유형화!$G$71/hourly1!$F$8763+유형화!$G$72*hourly1!$G8255/hourly1!$F$8763+유형화!$G$74*hourly1!I8255/hourly1!$I$8763</f>
        <v>4.4174133494798102</v>
      </c>
      <c r="D8254" s="14">
        <v>797.81794200000013</v>
      </c>
      <c r="E8254" s="14">
        <v>6.9291600000000004</v>
      </c>
      <c r="F8254" s="1">
        <v>658852</v>
      </c>
      <c r="G8254" s="15">
        <f t="shared" si="256"/>
        <v>0.91294103955876404</v>
      </c>
      <c r="H8254" s="15">
        <f t="shared" si="257"/>
        <v>0.95885326207534616</v>
      </c>
    </row>
    <row r="8255" spans="1:8">
      <c r="A8255" s="1">
        <v>8254</v>
      </c>
      <c r="B8255" s="444">
        <f>유형화!$F$71*hourly1!B8256/hourly1!$B$8763+유형화!$F$72*hourly1!C8256/hourly1!$C$8763+유형화!$F$73*hourly1!D8256/hourly1!$D$8763+유형화!$F$74*hourly1!E8256/hourly1!$E$8763</f>
        <v>66.633540017355273</v>
      </c>
      <c r="C8255" s="442">
        <f>hourly1!$F8256*유형화!$G$71/hourly1!$F$8763+유형화!$G$72*hourly1!$G8256/hourly1!$F$8763+유형화!$G$74*hourly1!I8256/hourly1!$I$8763</f>
        <v>0.46072602735373697</v>
      </c>
      <c r="D8255" s="14">
        <v>771.0048670000001</v>
      </c>
      <c r="E8255" s="14">
        <v>1.5178320000000001</v>
      </c>
      <c r="F8255" s="1">
        <v>686809</v>
      </c>
      <c r="G8255" s="15">
        <f t="shared" si="256"/>
        <v>0.88225890610999391</v>
      </c>
      <c r="H8255" s="15">
        <f t="shared" si="257"/>
        <v>0.9433478504146261</v>
      </c>
    </row>
    <row r="8256" spans="1:8">
      <c r="A8256" s="1">
        <v>8255</v>
      </c>
      <c r="B8256" s="444">
        <f>유형화!$F$71*hourly1!B8257/hourly1!$B$8763+유형화!$F$72*hourly1!C8257/hourly1!$C$8763+유형화!$F$73*hourly1!D8257/hourly1!$D$8763+유형화!$F$74*hourly1!E8257/hourly1!$E$8763</f>
        <v>65.237123185282059</v>
      </c>
      <c r="C8256" s="442">
        <f>hourly1!$F8257*유형화!$G$71/hourly1!$F$8763+유형화!$G$72*hourly1!$G8257/hourly1!$F$8763+유형화!$G$74*hourly1!I8257/hourly1!$I$8763</f>
        <v>0.35361579508453878</v>
      </c>
      <c r="D8256" s="14">
        <v>754.64060800000016</v>
      </c>
      <c r="E8256" s="14">
        <v>6.3322799999999999</v>
      </c>
      <c r="F8256" s="1">
        <v>818591</v>
      </c>
      <c r="G8256" s="15">
        <f t="shared" si="256"/>
        <v>0.86353332620436074</v>
      </c>
      <c r="H8256" s="15">
        <f t="shared" si="257"/>
        <v>0.93360673972636732</v>
      </c>
    </row>
    <row r="8257" spans="1:8">
      <c r="A8257" s="1">
        <v>8256</v>
      </c>
      <c r="B8257" s="444">
        <f>유형화!$F$71*hourly1!B8258/hourly1!$B$8763+유형화!$F$72*hourly1!C8258/hourly1!$C$8763+유형화!$F$73*hourly1!D8258/hourly1!$D$8763+유형화!$F$74*hourly1!E8258/hourly1!$E$8763</f>
        <v>63.573752381636858</v>
      </c>
      <c r="C8257" s="442">
        <f>hourly1!$F8258*유형화!$G$71/hourly1!$F$8763+유형화!$G$72*hourly1!$G8258/hourly1!$F$8763+유형화!$G$74*hourly1!I8258/hourly1!$I$8763</f>
        <v>0.32193135464888517</v>
      </c>
      <c r="D8257" s="14">
        <v>728.77013300000021</v>
      </c>
      <c r="E8257" s="14">
        <v>3.504</v>
      </c>
      <c r="F8257" s="1">
        <v>770397</v>
      </c>
      <c r="G8257" s="15">
        <f t="shared" si="256"/>
        <v>0.83392980753546253</v>
      </c>
      <c r="H8257" s="15">
        <f t="shared" si="257"/>
        <v>0.91775639738782899</v>
      </c>
    </row>
    <row r="8258" spans="1:8">
      <c r="A8258" s="1">
        <v>8257</v>
      </c>
      <c r="B8258" s="444">
        <f>유형화!$F$71*hourly1!B8259/hourly1!$B$8763+유형화!$F$72*hourly1!C8259/hourly1!$C$8763+유형화!$F$73*hourly1!D8259/hourly1!$D$8763+유형화!$F$74*hourly1!E8259/hourly1!$E$8763</f>
        <v>63.872341246012219</v>
      </c>
      <c r="C8258" s="442">
        <f>hourly1!$F8259*유형화!$G$71/hourly1!$F$8763+유형화!$G$72*hourly1!$G8259/hourly1!$F$8763+유형화!$G$74*hourly1!I8259/hourly1!$I$8763</f>
        <v>0.26677658712103497</v>
      </c>
      <c r="D8258" s="14">
        <v>722.16999499999997</v>
      </c>
      <c r="E8258" s="14">
        <v>0.73751999999999995</v>
      </c>
      <c r="F8258" s="1">
        <v>722170</v>
      </c>
      <c r="G8258" s="15">
        <f t="shared" ref="G8258:G8321" si="258">D8258/$I$1</f>
        <v>0.82637728642789443</v>
      </c>
      <c r="H8258" s="15">
        <f t="shared" ref="H8258:H8321" si="259">G8258/(1-$H$1*(1-G8258))</f>
        <v>0.91362125747265321</v>
      </c>
    </row>
    <row r="8259" spans="1:8">
      <c r="A8259" s="1">
        <v>8258</v>
      </c>
      <c r="B8259" s="444">
        <f>유형화!$F$71*hourly1!B8260/hourly1!$B$8763+유형화!$F$72*hourly1!C8260/hourly1!$C$8763+유형화!$F$73*hourly1!D8260/hourly1!$D$8763+유형화!$F$74*hourly1!E8260/hourly1!$E$8763</f>
        <v>63.993060121889869</v>
      </c>
      <c r="C8259" s="442">
        <f>hourly1!$F8260*유형화!$G$71/hourly1!$F$8763+유형화!$G$72*hourly1!$G8260/hourly1!$F$8763+유형화!$G$74*hourly1!I8260/hourly1!$I$8763</f>
        <v>0.26311542176528091</v>
      </c>
      <c r="D8259" s="14">
        <v>734.53646400000014</v>
      </c>
      <c r="E8259" s="14">
        <v>6.4399999999999999E-2</v>
      </c>
      <c r="F8259" s="1">
        <v>638805</v>
      </c>
      <c r="G8259" s="15">
        <f t="shared" si="258"/>
        <v>0.84052820541604045</v>
      </c>
      <c r="H8259" s="15">
        <f t="shared" si="259"/>
        <v>0.92133831653201936</v>
      </c>
    </row>
    <row r="8260" spans="1:8">
      <c r="A8260" s="1">
        <v>8259</v>
      </c>
      <c r="B8260" s="444">
        <f>유형화!$F$71*hourly1!B8261/hourly1!$B$8763+유형화!$F$72*hourly1!C8261/hourly1!$C$8763+유형화!$F$73*hourly1!D8261/hourly1!$D$8763+유형화!$F$74*hourly1!E8261/hourly1!$E$8763</f>
        <v>64.351191464468585</v>
      </c>
      <c r="C8260" s="442">
        <f>hourly1!$F8261*유형화!$G$71/hourly1!$F$8763+유형화!$G$72*hourly1!$G8261/hourly1!$F$8763+유형화!$G$74*hourly1!I8261/hourly1!$I$8763</f>
        <v>0.36170947214052851</v>
      </c>
      <c r="D8260" s="14">
        <v>708.94625199999996</v>
      </c>
      <c r="E8260" s="14">
        <v>0</v>
      </c>
      <c r="F8260" s="1">
        <v>538821</v>
      </c>
      <c r="G8260" s="15">
        <f t="shared" si="258"/>
        <v>0.81124539098441251</v>
      </c>
      <c r="H8260" s="15">
        <f t="shared" si="259"/>
        <v>0.90522093388044289</v>
      </c>
    </row>
    <row r="8261" spans="1:8">
      <c r="A8261" s="1">
        <v>8260</v>
      </c>
      <c r="B8261" s="444">
        <f>유형화!$F$71*hourly1!B8262/hourly1!$B$8763+유형화!$F$72*hourly1!C8262/hourly1!$C$8763+유형화!$F$73*hourly1!D8262/hourly1!$D$8763+유형화!$F$74*hourly1!E8262/hourly1!$E$8763</f>
        <v>64.589725672793207</v>
      </c>
      <c r="C8261" s="442">
        <f>hourly1!$F8262*유형화!$G$71/hourly1!$F$8763+유형화!$G$72*hourly1!$G8262/hourly1!$F$8763+유형화!$G$74*hourly1!I8262/hourly1!$I$8763</f>
        <v>0.69591071748163347</v>
      </c>
      <c r="D8261" s="14">
        <v>691.28378999999973</v>
      </c>
      <c r="E8261" s="14">
        <v>0</v>
      </c>
      <c r="F8261" s="1">
        <v>497219</v>
      </c>
      <c r="G8261" s="15">
        <f t="shared" si="258"/>
        <v>0.79103428069147375</v>
      </c>
      <c r="H8261" s="15">
        <f t="shared" si="259"/>
        <v>0.89375451048418597</v>
      </c>
    </row>
    <row r="8262" spans="1:8">
      <c r="A8262" s="1">
        <v>8261</v>
      </c>
      <c r="B8262" s="444">
        <f>유형화!$F$71*hourly1!B8263/hourly1!$B$8763+유형화!$F$72*hourly1!C8263/hourly1!$C$8763+유형화!$F$73*hourly1!D8263/hourly1!$D$8763+유형화!$F$74*hourly1!E8263/hourly1!$E$8763</f>
        <v>64.84504993660822</v>
      </c>
      <c r="C8262" s="442">
        <f>hourly1!$F8263*유형화!$G$71/hourly1!$F$8763+유형화!$G$72*hourly1!$G8263/hourly1!$F$8763+유형화!$G$74*hourly1!I8263/hourly1!$I$8763</f>
        <v>1.1050969154714487</v>
      </c>
      <c r="D8262" s="14">
        <v>672.5725809999999</v>
      </c>
      <c r="E8262" s="14">
        <v>0</v>
      </c>
      <c r="F8262" s="1">
        <v>538676</v>
      </c>
      <c r="G8262" s="15">
        <f t="shared" si="258"/>
        <v>0.7696230918768443</v>
      </c>
      <c r="H8262" s="15">
        <f t="shared" si="259"/>
        <v>0.88128881806496917</v>
      </c>
    </row>
    <row r="8263" spans="1:8">
      <c r="A8263" s="1">
        <v>8262</v>
      </c>
      <c r="B8263" s="444">
        <f>유형화!$F$71*hourly1!B8264/hourly1!$B$8763+유형화!$F$72*hourly1!C8264/hourly1!$C$8763+유형화!$F$73*hourly1!D8264/hourly1!$D$8763+유형화!$F$74*hourly1!E8264/hourly1!$E$8763</f>
        <v>66.933625739524047</v>
      </c>
      <c r="C8263" s="442">
        <f>hourly1!$F8264*유형화!$G$71/hourly1!$F$8763+유형화!$G$72*hourly1!$G8264/hourly1!$F$8763+유형화!$G$74*hourly1!I8264/hourly1!$I$8763</f>
        <v>1.5214942158017284</v>
      </c>
      <c r="D8263" s="14">
        <v>645.22066200000006</v>
      </c>
      <c r="E8263" s="14">
        <v>0</v>
      </c>
      <c r="F8263" s="1">
        <v>859997</v>
      </c>
      <c r="G8263" s="15">
        <f t="shared" si="258"/>
        <v>0.73832436061092477</v>
      </c>
      <c r="H8263" s="15">
        <f t="shared" si="259"/>
        <v>0.86244946963506286</v>
      </c>
    </row>
    <row r="8264" spans="1:8">
      <c r="A8264" s="1">
        <v>8263</v>
      </c>
      <c r="B8264" s="444">
        <f>유형화!$F$71*hourly1!B8265/hourly1!$B$8763+유형화!$F$72*hourly1!C8265/hourly1!$C$8763+유형화!$F$73*hourly1!D8265/hourly1!$D$8763+유형화!$F$74*hourly1!E8265/hourly1!$E$8763</f>
        <v>78.607103235363681</v>
      </c>
      <c r="C8264" s="442">
        <f>hourly1!$F8265*유형화!$G$71/hourly1!$F$8763+유형화!$G$72*hourly1!$G8265/hourly1!$F$8763+유형화!$G$74*hourly1!I8265/hourly1!$I$8763</f>
        <v>8.0430340291783118</v>
      </c>
      <c r="D8264" s="14">
        <v>650.48315899999989</v>
      </c>
      <c r="E8264" s="14">
        <v>0</v>
      </c>
      <c r="F8264" s="1">
        <v>968625</v>
      </c>
      <c r="G8264" s="15">
        <f t="shared" si="258"/>
        <v>0.74434622252820759</v>
      </c>
      <c r="H8264" s="15">
        <f t="shared" si="259"/>
        <v>0.86613278800304161</v>
      </c>
    </row>
    <row r="8265" spans="1:8">
      <c r="A8265" s="1">
        <v>8264</v>
      </c>
      <c r="B8265" s="444">
        <f>유형화!$F$71*hourly1!B8266/hourly1!$B$8763+유형화!$F$72*hourly1!C8266/hourly1!$C$8763+유형화!$F$73*hourly1!D8266/hourly1!$D$8763+유형화!$F$74*hourly1!E8266/hourly1!$E$8763</f>
        <v>174.562808440033</v>
      </c>
      <c r="C8265" s="442">
        <f>hourly1!$F8266*유형화!$G$71/hourly1!$F$8763+유형화!$G$72*hourly1!$G8266/hourly1!$F$8763+유형화!$G$74*hourly1!I8266/hourly1!$I$8763</f>
        <v>8.2541093791109574</v>
      </c>
      <c r="D8265" s="14">
        <v>673.93740600000012</v>
      </c>
      <c r="E8265" s="14">
        <v>5.6383909999999959</v>
      </c>
      <c r="F8265" s="1">
        <v>866607</v>
      </c>
      <c r="G8265" s="15">
        <f t="shared" si="258"/>
        <v>0.77118485764911116</v>
      </c>
      <c r="H8265" s="15">
        <f t="shared" si="259"/>
        <v>0.88220944100372167</v>
      </c>
    </row>
    <row r="8266" spans="1:8">
      <c r="A8266" s="1">
        <v>8265</v>
      </c>
      <c r="B8266" s="444">
        <f>유형화!$F$71*hourly1!B8267/hourly1!$B$8763+유형화!$F$72*hourly1!C8267/hourly1!$C$8763+유형화!$F$73*hourly1!D8267/hourly1!$D$8763+유형화!$F$74*hourly1!E8267/hourly1!$E$8763</f>
        <v>271.13530747067352</v>
      </c>
      <c r="C8266" s="442">
        <f>hourly1!$F8267*유형화!$G$71/hourly1!$F$8763+유형화!$G$72*hourly1!$G8267/hourly1!$F$8763+유형화!$G$74*hourly1!I8267/hourly1!$I$8763</f>
        <v>7.5556590940240405</v>
      </c>
      <c r="D8266" s="14">
        <v>676.65585299999998</v>
      </c>
      <c r="E8266" s="14">
        <v>143.1787970000002</v>
      </c>
      <c r="F8266" s="1">
        <v>756940</v>
      </c>
      <c r="G8266" s="15">
        <f t="shared" si="258"/>
        <v>0.77429556962927026</v>
      </c>
      <c r="H8266" s="15">
        <f t="shared" si="259"/>
        <v>0.88403774984444439</v>
      </c>
    </row>
    <row r="8267" spans="1:8">
      <c r="A8267" s="1">
        <v>8266</v>
      </c>
      <c r="B8267" s="444">
        <f>유형화!$F$71*hourly1!B8268/hourly1!$B$8763+유형화!$F$72*hourly1!C8268/hourly1!$C$8763+유형화!$F$73*hourly1!D8268/hourly1!$D$8763+유형화!$F$74*hourly1!E8268/hourly1!$E$8763</f>
        <v>327.87063465898251</v>
      </c>
      <c r="C8267" s="442">
        <f>hourly1!$F8268*유형화!$G$71/hourly1!$F$8763+유형화!$G$72*hourly1!$G8268/hourly1!$F$8763+유형화!$G$74*hourly1!I8268/hourly1!$I$8763</f>
        <v>6.5745833851281041</v>
      </c>
      <c r="D8267" s="14">
        <v>723.24980399999981</v>
      </c>
      <c r="E8267" s="14">
        <v>435.66976999999957</v>
      </c>
      <c r="F8267" s="1">
        <v>746618</v>
      </c>
      <c r="G8267" s="15">
        <f t="shared" si="258"/>
        <v>0.82761290911709284</v>
      </c>
      <c r="H8267" s="15">
        <f t="shared" si="259"/>
        <v>0.91430037956122656</v>
      </c>
    </row>
    <row r="8268" spans="1:8">
      <c r="A8268" s="1">
        <v>8267</v>
      </c>
      <c r="B8268" s="444">
        <f>유형화!$F$71*hourly1!B8269/hourly1!$B$8763+유형화!$F$72*hourly1!C8269/hourly1!$C$8763+유형화!$F$73*hourly1!D8269/hourly1!$D$8763+유형화!$F$74*hourly1!E8269/hourly1!$E$8763</f>
        <v>383.80154872547706</v>
      </c>
      <c r="C8268" s="442">
        <f>hourly1!$F8269*유형화!$G$71/hourly1!$F$8763+유형화!$G$72*hourly1!$G8269/hourly1!$F$8763+유형화!$G$74*hourly1!I8269/hourly1!$I$8763</f>
        <v>5.6157870041514268</v>
      </c>
      <c r="D8268" s="14">
        <v>741.96970399999998</v>
      </c>
      <c r="E8268" s="14">
        <v>620.20330200000114</v>
      </c>
      <c r="F8268" s="1">
        <v>759612</v>
      </c>
      <c r="G8268" s="15">
        <f t="shared" si="258"/>
        <v>0.84903404302089303</v>
      </c>
      <c r="H8268" s="15">
        <f t="shared" si="259"/>
        <v>0.925913851925797</v>
      </c>
    </row>
    <row r="8269" spans="1:8">
      <c r="A8269" s="1">
        <v>8268</v>
      </c>
      <c r="B8269" s="444">
        <f>유형화!$F$71*hourly1!B8270/hourly1!$B$8763+유형화!$F$72*hourly1!C8270/hourly1!$C$8763+유형화!$F$73*hourly1!D8270/hourly1!$D$8763+유형화!$F$74*hourly1!E8270/hourly1!$E$8763</f>
        <v>324.00875261641937</v>
      </c>
      <c r="C8269" s="442">
        <f>hourly1!$F8270*유형화!$G$71/hourly1!$F$8763+유형화!$G$72*hourly1!$G8270/hourly1!$F$8763+유형화!$G$74*hourly1!I8270/hourly1!$I$8763</f>
        <v>4.8492078343148064</v>
      </c>
      <c r="D8269" s="14">
        <v>733.0092380000001</v>
      </c>
      <c r="E8269" s="14">
        <v>739.91211899999894</v>
      </c>
      <c r="F8269" s="1">
        <v>731185</v>
      </c>
      <c r="G8269" s="15">
        <f t="shared" si="258"/>
        <v>0.83878060459299297</v>
      </c>
      <c r="H8269" s="15">
        <f t="shared" si="259"/>
        <v>0.92039241430751195</v>
      </c>
    </row>
    <row r="8270" spans="1:8">
      <c r="A8270" s="1">
        <v>8269</v>
      </c>
      <c r="B8270" s="444">
        <f>유형화!$F$71*hourly1!B8271/hourly1!$B$8763+유형화!$F$72*hourly1!C8271/hourly1!$C$8763+유형화!$F$73*hourly1!D8271/hourly1!$D$8763+유형화!$F$74*hourly1!E8271/hourly1!$E$8763</f>
        <v>202.26010452250904</v>
      </c>
      <c r="C8270" s="442">
        <f>hourly1!$F8271*유형화!$G$71/hourly1!$F$8763+유형화!$G$72*hourly1!$G8271/hourly1!$F$8763+유형화!$G$74*hourly1!I8271/hourly1!$I$8763</f>
        <v>3.4306161020694144</v>
      </c>
      <c r="D8270" s="14">
        <v>678.13350100000002</v>
      </c>
      <c r="E8270" s="14">
        <v>734.61481699999968</v>
      </c>
      <c r="F8270" s="1">
        <v>717873</v>
      </c>
      <c r="G8270" s="15">
        <f t="shared" si="258"/>
        <v>0.7759864384731574</v>
      </c>
      <c r="H8270" s="15">
        <f t="shared" si="259"/>
        <v>0.88502855811970638</v>
      </c>
    </row>
    <row r="8271" spans="1:8">
      <c r="A8271" s="1">
        <v>8270</v>
      </c>
      <c r="B8271" s="444">
        <f>유형화!$F$71*hourly1!B8272/hourly1!$B$8763+유형화!$F$72*hourly1!C8272/hourly1!$C$8763+유형화!$F$73*hourly1!D8272/hourly1!$D$8763+유형화!$F$74*hourly1!E8272/hourly1!$E$8763</f>
        <v>259.25260217317378</v>
      </c>
      <c r="C8271" s="442">
        <f>hourly1!$F8272*유형화!$G$71/hourly1!$F$8763+유형화!$G$72*hourly1!$G8272/hourly1!$F$8763+유형화!$G$74*hourly1!I8272/hourly1!$I$8763</f>
        <v>3.7555762661841676</v>
      </c>
      <c r="D8271" s="14">
        <v>689.55029400000001</v>
      </c>
      <c r="E8271" s="14">
        <v>704.58508399999971</v>
      </c>
      <c r="F8271" s="1">
        <v>719145</v>
      </c>
      <c r="G8271" s="15">
        <f t="shared" si="258"/>
        <v>0.78905064563264893</v>
      </c>
      <c r="H8271" s="15">
        <f t="shared" si="259"/>
        <v>0.89261358877051422</v>
      </c>
    </row>
    <row r="8272" spans="1:8">
      <c r="A8272" s="1">
        <v>8271</v>
      </c>
      <c r="B8272" s="444">
        <f>유형화!$F$71*hourly1!B8273/hourly1!$B$8763+유형화!$F$72*hourly1!C8273/hourly1!$C$8763+유형화!$F$73*hourly1!D8273/hourly1!$D$8763+유형화!$F$74*hourly1!E8273/hourly1!$E$8763</f>
        <v>370.81249265706327</v>
      </c>
      <c r="C8272" s="442">
        <f>hourly1!$F8273*유형화!$G$71/hourly1!$F$8763+유형화!$G$72*hourly1!$G8273/hourly1!$F$8763+유형화!$G$74*hourly1!I8273/hourly1!$I$8763</f>
        <v>3.5620397154430656</v>
      </c>
      <c r="D8272" s="14">
        <v>694.33268400000009</v>
      </c>
      <c r="E8272" s="14">
        <v>517.10469700000044</v>
      </c>
      <c r="F8272" s="1">
        <v>701098</v>
      </c>
      <c r="G8272" s="15">
        <f t="shared" si="258"/>
        <v>0.79452312233232125</v>
      </c>
      <c r="H8272" s="15">
        <f t="shared" si="259"/>
        <v>0.89575436824118138</v>
      </c>
    </row>
    <row r="8273" spans="1:8">
      <c r="A8273" s="1">
        <v>8272</v>
      </c>
      <c r="B8273" s="444">
        <f>유형화!$F$71*hourly1!B8274/hourly1!$B$8763+유형화!$F$72*hourly1!C8274/hourly1!$C$8763+유형화!$F$73*hourly1!D8274/hourly1!$D$8763+유형화!$F$74*hourly1!E8274/hourly1!$E$8763</f>
        <v>313.90341653186181</v>
      </c>
      <c r="C8273" s="442">
        <f>hourly1!$F8274*유형화!$G$71/hourly1!$F$8763+유형화!$G$72*hourly1!$G8274/hourly1!$F$8763+유형화!$G$74*hourly1!I8274/hourly1!$I$8763</f>
        <v>3.6135941061607983</v>
      </c>
      <c r="D8273" s="14">
        <v>679.87500300000011</v>
      </c>
      <c r="E8273" s="14">
        <v>294.98902399999997</v>
      </c>
      <c r="F8273" s="1">
        <v>718715</v>
      </c>
      <c r="G8273" s="15">
        <f t="shared" si="258"/>
        <v>0.77797923477739717</v>
      </c>
      <c r="H8273" s="15">
        <f t="shared" si="259"/>
        <v>0.88619359366827666</v>
      </c>
    </row>
    <row r="8274" spans="1:8">
      <c r="A8274" s="1">
        <v>8273</v>
      </c>
      <c r="B8274" s="444">
        <f>유형화!$F$71*hourly1!B8275/hourly1!$B$8763+유형화!$F$72*hourly1!C8275/hourly1!$C$8763+유형화!$F$73*hourly1!D8275/hourly1!$D$8763+유형화!$F$74*hourly1!E8275/hourly1!$E$8763</f>
        <v>272.24276943154325</v>
      </c>
      <c r="C8274" s="442">
        <f>hourly1!$F8275*유형화!$G$71/hourly1!$F$8763+유형화!$G$72*hourly1!$G8275/hourly1!$F$8763+유형화!$G$74*hourly1!I8275/hourly1!$I$8763</f>
        <v>3.9748742040028309</v>
      </c>
      <c r="D8274" s="14">
        <v>708.51864000000012</v>
      </c>
      <c r="E8274" s="14">
        <v>64.874815999999981</v>
      </c>
      <c r="F8274" s="1">
        <v>734391</v>
      </c>
      <c r="G8274" s="15">
        <f t="shared" si="258"/>
        <v>0.81075607566163466</v>
      </c>
      <c r="H8274" s="15">
        <f t="shared" si="259"/>
        <v>0.90494669030647124</v>
      </c>
    </row>
    <row r="8275" spans="1:8">
      <c r="A8275" s="1">
        <v>8274</v>
      </c>
      <c r="B8275" s="444">
        <f>유형화!$F$71*hourly1!B8276/hourly1!$B$8763+유형화!$F$72*hourly1!C8276/hourly1!$C$8763+유형화!$F$73*hourly1!D8276/hourly1!$D$8763+유형화!$F$74*hourly1!E8276/hourly1!$E$8763</f>
        <v>161.22145920239805</v>
      </c>
      <c r="C8275" s="442">
        <f>hourly1!$F8276*유형화!$G$71/hourly1!$F$8763+유형화!$G$72*hourly1!$G8276/hourly1!$F$8763+유형화!$G$74*hourly1!I8276/hourly1!$I$8763</f>
        <v>4.2648904067516948</v>
      </c>
      <c r="D8275" s="14">
        <v>717.92571699999996</v>
      </c>
      <c r="E8275" s="14">
        <v>15.31127</v>
      </c>
      <c r="F8275" s="1">
        <v>694877</v>
      </c>
      <c r="G8275" s="15">
        <f t="shared" si="258"/>
        <v>0.82152056991963573</v>
      </c>
      <c r="H8275" s="15">
        <f t="shared" si="259"/>
        <v>0.91094199430892586</v>
      </c>
    </row>
    <row r="8276" spans="1:8">
      <c r="A8276" s="1">
        <v>8275</v>
      </c>
      <c r="B8276" s="444">
        <f>유형화!$F$71*hourly1!B8277/hourly1!$B$8763+유형화!$F$72*hourly1!C8277/hourly1!$C$8763+유형화!$F$73*hourly1!D8277/hourly1!$D$8763+유형화!$F$74*hourly1!E8277/hourly1!$E$8763</f>
        <v>123.72408875981763</v>
      </c>
      <c r="C8276" s="442">
        <f>hourly1!$F8277*유형화!$G$71/hourly1!$F$8763+유형화!$G$72*hourly1!$G8277/hourly1!$F$8763+유형화!$G$74*hourly1!I8277/hourly1!$I$8763</f>
        <v>3.7787894235042137</v>
      </c>
      <c r="D8276" s="14">
        <v>729.97560700000008</v>
      </c>
      <c r="E8276" s="14">
        <v>17.105115999999999</v>
      </c>
      <c r="F8276" s="1">
        <v>671141</v>
      </c>
      <c r="G8276" s="15">
        <f t="shared" si="258"/>
        <v>0.83530922836418209</v>
      </c>
      <c r="H8276" s="15">
        <f t="shared" si="259"/>
        <v>0.91850757507502989</v>
      </c>
    </row>
    <row r="8277" spans="1:8">
      <c r="A8277" s="1">
        <v>8276</v>
      </c>
      <c r="B8277" s="444">
        <f>유형화!$F$71*hourly1!B8278/hourly1!$B$8763+유형화!$F$72*hourly1!C8278/hourly1!$C$8763+유형화!$F$73*hourly1!D8278/hourly1!$D$8763+유형화!$F$74*hourly1!E8278/hourly1!$E$8763</f>
        <v>132.47017813371443</v>
      </c>
      <c r="C8277" s="442">
        <f>hourly1!$F8278*유형화!$G$71/hourly1!$F$8763+유형화!$G$72*hourly1!$G8278/hourly1!$F$8763+유형화!$G$74*hourly1!I8278/hourly1!$I$8763</f>
        <v>3.7167223627469417</v>
      </c>
      <c r="D8277" s="14">
        <v>719.35175299999992</v>
      </c>
      <c r="E8277" s="14">
        <v>14.739424</v>
      </c>
      <c r="F8277" s="1">
        <v>699712</v>
      </c>
      <c r="G8277" s="15">
        <f t="shared" si="258"/>
        <v>0.82315237928334162</v>
      </c>
      <c r="H8277" s="15">
        <f t="shared" si="259"/>
        <v>0.91184396932535405</v>
      </c>
    </row>
    <row r="8278" spans="1:8">
      <c r="A8278" s="1">
        <v>8277</v>
      </c>
      <c r="B8278" s="444">
        <f>유형화!$F$71*hourly1!B8279/hourly1!$B$8763+유형화!$F$72*hourly1!C8279/hourly1!$C$8763+유형화!$F$73*hourly1!D8279/hourly1!$D$8763+유형화!$F$74*hourly1!E8279/hourly1!$E$8763</f>
        <v>68.293695978863127</v>
      </c>
      <c r="C8278" s="442">
        <f>hourly1!$F8279*유형화!$G$71/hourly1!$F$8763+유형화!$G$72*hourly1!$G8279/hourly1!$F$8763+유형화!$G$74*hourly1!I8279/hourly1!$I$8763</f>
        <v>4.6484471434754466</v>
      </c>
      <c r="D8278" s="14">
        <v>722.54470199999992</v>
      </c>
      <c r="E8278" s="14">
        <v>10.727244000000001</v>
      </c>
      <c r="F8278" s="1">
        <v>700958</v>
      </c>
      <c r="G8278" s="15">
        <f t="shared" si="258"/>
        <v>0.82680606269388357</v>
      </c>
      <c r="H8278" s="15">
        <f t="shared" si="259"/>
        <v>0.91385703677783292</v>
      </c>
    </row>
    <row r="8279" spans="1:8">
      <c r="A8279" s="1">
        <v>8278</v>
      </c>
      <c r="B8279" s="444">
        <f>유형화!$F$71*hourly1!B8280/hourly1!$B$8763+유형화!$F$72*hourly1!C8280/hourly1!$C$8763+유형화!$F$73*hourly1!D8280/hourly1!$D$8763+유형화!$F$74*hourly1!E8280/hourly1!$E$8763</f>
        <v>66.926177519419255</v>
      </c>
      <c r="C8279" s="442">
        <f>hourly1!$F8280*유형화!$G$71/hourly1!$F$8763+유형화!$G$72*hourly1!$G8280/hourly1!$F$8763+유형화!$G$74*hourly1!I8280/hourly1!$I$8763</f>
        <v>0.46079203100248223</v>
      </c>
      <c r="D8279" s="14">
        <v>713.51528200000007</v>
      </c>
      <c r="E8279" s="14">
        <v>5.7956399999999997</v>
      </c>
      <c r="F8279" s="1">
        <v>754774</v>
      </c>
      <c r="G8279" s="15">
        <f t="shared" si="258"/>
        <v>0.81647372037936017</v>
      </c>
      <c r="H8279" s="15">
        <f t="shared" si="259"/>
        <v>0.90814097428970963</v>
      </c>
    </row>
    <row r="8280" spans="1:8">
      <c r="A8280" s="1">
        <v>8279</v>
      </c>
      <c r="B8280" s="444">
        <f>유형화!$F$71*hourly1!B8281/hourly1!$B$8763+유형화!$F$72*hourly1!C8281/hourly1!$C$8763+유형화!$F$73*hourly1!D8281/hourly1!$D$8763+유형화!$F$74*hourly1!E8281/hourly1!$E$8763</f>
        <v>65.550857365018217</v>
      </c>
      <c r="C8280" s="442">
        <f>hourly1!$F8281*유형화!$G$71/hourly1!$F$8763+유형화!$G$72*hourly1!$G8281/hourly1!$F$8763+유형화!$G$74*hourly1!I8281/hourly1!$I$8763</f>
        <v>0.35366248655457688</v>
      </c>
      <c r="D8280" s="14">
        <v>692.72751600000004</v>
      </c>
      <c r="E8280" s="14">
        <v>8.6018000000000026</v>
      </c>
      <c r="F8280" s="1">
        <v>792358</v>
      </c>
      <c r="G8280" s="15">
        <f t="shared" si="258"/>
        <v>0.79268633267713628</v>
      </c>
      <c r="H8280" s="15">
        <f t="shared" si="259"/>
        <v>0.8947025719183066</v>
      </c>
    </row>
    <row r="8281" spans="1:8">
      <c r="A8281" s="1">
        <v>8280</v>
      </c>
      <c r="B8281" s="444">
        <f>유형화!$F$71*hourly1!B8282/hourly1!$B$8763+유형화!$F$72*hourly1!C8282/hourly1!$C$8763+유형화!$F$73*hourly1!D8282/hourly1!$D$8763+유형화!$F$74*hourly1!E8282/hourly1!$E$8763</f>
        <v>63.894281935066672</v>
      </c>
      <c r="C8281" s="442">
        <f>hourly1!$F8282*유형화!$G$71/hourly1!$F$8763+유형화!$G$72*hourly1!$G8282/hourly1!$F$8763+유형화!$G$74*hourly1!I8282/hourly1!$I$8763</f>
        <v>0.32242711538835644</v>
      </c>
      <c r="D8281" s="14">
        <v>653.08429099999989</v>
      </c>
      <c r="E8281" s="14">
        <v>6.2536800000000001</v>
      </c>
      <c r="F8281" s="1">
        <v>870413</v>
      </c>
      <c r="G8281" s="15">
        <f t="shared" si="258"/>
        <v>0.74732269125258421</v>
      </c>
      <c r="H8281" s="15">
        <f t="shared" si="259"/>
        <v>0.86794290362092896</v>
      </c>
    </row>
    <row r="8282" spans="1:8">
      <c r="A8282" s="1">
        <v>8281</v>
      </c>
      <c r="B8282" s="444">
        <f>유형화!$F$71*hourly1!B8283/hourly1!$B$8763+유형화!$F$72*hourly1!C8283/hourly1!$C$8763+유형화!$F$73*hourly1!D8283/hourly1!$D$8763+유형화!$F$74*hourly1!E8283/hourly1!$E$8763</f>
        <v>64.312475147468618</v>
      </c>
      <c r="C8282" s="442">
        <f>hourly1!$F8283*유형화!$G$71/hourly1!$F$8763+유형화!$G$72*hourly1!$G8283/hourly1!$F$8763+유형화!$G$74*hourly1!I8283/hourly1!$I$8763</f>
        <v>0.27109518141269423</v>
      </c>
      <c r="D8282" s="14">
        <v>656.97997099999998</v>
      </c>
      <c r="E8282" s="14">
        <v>2.9865200000000001</v>
      </c>
      <c r="F8282" s="1">
        <v>781830</v>
      </c>
      <c r="G8282" s="15">
        <f t="shared" si="258"/>
        <v>0.75178050795707285</v>
      </c>
      <c r="H8282" s="15">
        <f t="shared" si="259"/>
        <v>0.8706410517459241</v>
      </c>
    </row>
    <row r="8283" spans="1:8">
      <c r="A8283" s="1">
        <v>8282</v>
      </c>
      <c r="B8283" s="444">
        <f>유형화!$F$71*hourly1!B8284/hourly1!$B$8763+유형화!$F$72*hourly1!C8284/hourly1!$C$8763+유형화!$F$73*hourly1!D8284/hourly1!$D$8763+유형화!$F$74*hourly1!E8284/hourly1!$E$8763</f>
        <v>64.405550847131707</v>
      </c>
      <c r="C8283" s="442">
        <f>hourly1!$F8284*유형화!$G$71/hourly1!$F$8763+유형화!$G$72*hourly1!$G8284/hourly1!$F$8763+유형화!$G$74*hourly1!I8284/hourly1!$I$8763</f>
        <v>0.30177147722824044</v>
      </c>
      <c r="D8283" s="14">
        <v>607.96528400000011</v>
      </c>
      <c r="E8283" s="14">
        <v>1.6559999999999998E-2</v>
      </c>
      <c r="F8283" s="1">
        <v>696240</v>
      </c>
      <c r="G8283" s="15">
        <f t="shared" si="258"/>
        <v>0.69569312642833392</v>
      </c>
      <c r="H8283" s="15">
        <f t="shared" si="259"/>
        <v>0.83553572110396057</v>
      </c>
    </row>
    <row r="8284" spans="1:8">
      <c r="A8284" s="1">
        <v>8283</v>
      </c>
      <c r="B8284" s="444">
        <f>유형화!$F$71*hourly1!B8285/hourly1!$B$8763+유형화!$F$72*hourly1!C8285/hourly1!$C$8763+유형화!$F$73*hourly1!D8285/hourly1!$D$8763+유형화!$F$74*hourly1!E8285/hourly1!$E$8763</f>
        <v>64.795455250680462</v>
      </c>
      <c r="C8284" s="442">
        <f>hourly1!$F8285*유형화!$G$71/hourly1!$F$8763+유형화!$G$72*hourly1!$G8285/hourly1!$F$8763+유형화!$G$74*hourly1!I8285/hourly1!$I$8763</f>
        <v>0.58344506323356016</v>
      </c>
      <c r="D8284" s="14">
        <v>558.67503600000009</v>
      </c>
      <c r="E8284" s="14">
        <v>3.0599999999999999E-2</v>
      </c>
      <c r="F8284" s="1">
        <v>604891</v>
      </c>
      <c r="G8284" s="15">
        <f t="shared" si="258"/>
        <v>0.63929042114895174</v>
      </c>
      <c r="H8284" s="15">
        <f t="shared" si="259"/>
        <v>0.79750830849755172</v>
      </c>
    </row>
    <row r="8285" spans="1:8">
      <c r="A8285" s="1">
        <v>8284</v>
      </c>
      <c r="B8285" s="444">
        <f>유형화!$F$71*hourly1!B8286/hourly1!$B$8763+유형화!$F$72*hourly1!C8286/hourly1!$C$8763+유형화!$F$73*hourly1!D8286/hourly1!$D$8763+유형화!$F$74*hourly1!E8286/hourly1!$E$8763</f>
        <v>65.020488883773965</v>
      </c>
      <c r="C8285" s="442">
        <f>hourly1!$F8286*유형화!$G$71/hourly1!$F$8763+유형화!$G$72*hourly1!$G8286/hourly1!$F$8763+유형화!$G$74*hourly1!I8286/hourly1!$I$8763</f>
        <v>1.0052443955267756</v>
      </c>
      <c r="D8285" s="14">
        <v>498.22091599999999</v>
      </c>
      <c r="E8285" s="14">
        <v>0</v>
      </c>
      <c r="F8285" s="1">
        <v>482637</v>
      </c>
      <c r="G8285" s="15">
        <f t="shared" si="258"/>
        <v>0.57011292556636883</v>
      </c>
      <c r="H8285" s="15">
        <f t="shared" si="259"/>
        <v>0.74664905290690353</v>
      </c>
    </row>
    <row r="8286" spans="1:8">
      <c r="A8286" s="1">
        <v>8285</v>
      </c>
      <c r="B8286" s="444">
        <f>유형화!$F$71*hourly1!B8287/hourly1!$B$8763+유형화!$F$72*hourly1!C8287/hourly1!$C$8763+유형화!$F$73*hourly1!D8287/hourly1!$D$8763+유형화!$F$74*hourly1!E8287/hourly1!$E$8763</f>
        <v>65.328401549103759</v>
      </c>
      <c r="C8286" s="442">
        <f>hourly1!$F8287*유형화!$G$71/hourly1!$F$8763+유형화!$G$72*hourly1!$G8287/hourly1!$F$8763+유형화!$G$74*hourly1!I8287/hourly1!$I$8763</f>
        <v>1.3974164011035919</v>
      </c>
      <c r="D8286" s="14">
        <v>478.08124199999997</v>
      </c>
      <c r="E8286" s="14">
        <v>0</v>
      </c>
      <c r="F8286" s="1">
        <v>552086</v>
      </c>
      <c r="G8286" s="15">
        <f t="shared" si="258"/>
        <v>0.54706714788951805</v>
      </c>
      <c r="H8286" s="15">
        <f t="shared" si="259"/>
        <v>0.72856128540392007</v>
      </c>
    </row>
    <row r="8287" spans="1:8">
      <c r="A8287" s="1">
        <v>8286</v>
      </c>
      <c r="B8287" s="444">
        <f>유형화!$F$71*hourly1!B8288/hourly1!$B$8763+유형화!$F$72*hourly1!C8288/hourly1!$C$8763+유형화!$F$73*hourly1!D8288/hourly1!$D$8763+유형화!$F$74*hourly1!E8288/hourly1!$E$8763</f>
        <v>67.341333733599328</v>
      </c>
      <c r="C8287" s="442">
        <f>hourly1!$F8288*유형화!$G$71/hourly1!$F$8763+유형화!$G$72*hourly1!$G8288/hourly1!$F$8763+유형화!$G$74*hourly1!I8288/hourly1!$I$8763</f>
        <v>1.7718138685310427</v>
      </c>
      <c r="D8287" s="14">
        <v>463.43770000000012</v>
      </c>
      <c r="E8287" s="14">
        <v>0</v>
      </c>
      <c r="F8287" s="1">
        <v>883306</v>
      </c>
      <c r="G8287" s="15">
        <f t="shared" si="258"/>
        <v>0.5303105800655491</v>
      </c>
      <c r="H8287" s="15">
        <f t="shared" si="259"/>
        <v>0.71502149802090464</v>
      </c>
    </row>
    <row r="8288" spans="1:8">
      <c r="A8288" s="1">
        <v>8287</v>
      </c>
      <c r="B8288" s="444">
        <f>유형화!$F$71*hourly1!B8289/hourly1!$B$8763+유형화!$F$72*hourly1!C8289/hourly1!$C$8763+유형화!$F$73*hourly1!D8289/hourly1!$D$8763+유형화!$F$74*hourly1!E8289/hourly1!$E$8763</f>
        <v>79.106170051247346</v>
      </c>
      <c r="C8288" s="442">
        <f>hourly1!$F8289*유형화!$G$71/hourly1!$F$8763+유형화!$G$72*hourly1!$G8289/hourly1!$F$8763+유형화!$G$74*hourly1!I8289/hourly1!$I$8763</f>
        <v>8.3171450637850768</v>
      </c>
      <c r="D8288" s="14">
        <v>476.28419799999989</v>
      </c>
      <c r="E8288" s="14">
        <v>0</v>
      </c>
      <c r="F8288" s="1">
        <v>1049770</v>
      </c>
      <c r="G8288" s="15">
        <f t="shared" si="258"/>
        <v>0.54501079501610405</v>
      </c>
      <c r="H8288" s="15">
        <f t="shared" si="259"/>
        <v>0.7269176113612239</v>
      </c>
    </row>
    <row r="8289" spans="1:8">
      <c r="A8289" s="1">
        <v>8288</v>
      </c>
      <c r="B8289" s="444">
        <f>유형화!$F$71*hourly1!B8290/hourly1!$B$8763+유형화!$F$72*hourly1!C8290/hourly1!$C$8763+유형화!$F$73*hourly1!D8290/hourly1!$D$8763+유형화!$F$74*hourly1!E8290/hourly1!$E$8763</f>
        <v>175.03042681470902</v>
      </c>
      <c r="C8289" s="442">
        <f>hourly1!$F8290*유형화!$G$71/hourly1!$F$8763+유형화!$G$72*hourly1!$G8290/hourly1!$F$8763+유형화!$G$74*hourly1!I8290/hourly1!$I$8763</f>
        <v>8.5301218892035173</v>
      </c>
      <c r="D8289" s="14">
        <v>486.28525999999999</v>
      </c>
      <c r="E8289" s="14">
        <v>3.6578389999999992</v>
      </c>
      <c r="F8289" s="1">
        <v>1040826</v>
      </c>
      <c r="G8289" s="15">
        <f t="shared" si="258"/>
        <v>0.55645498479715028</v>
      </c>
      <c r="H8289" s="15">
        <f t="shared" si="259"/>
        <v>0.73600265452102698</v>
      </c>
    </row>
    <row r="8290" spans="1:8">
      <c r="A8290" s="1">
        <v>8289</v>
      </c>
      <c r="B8290" s="444">
        <f>유형화!$F$71*hourly1!B8291/hourly1!$B$8763+유형화!$F$72*hourly1!C8291/hourly1!$C$8763+유형화!$F$73*hourly1!D8291/hourly1!$D$8763+유형화!$F$74*hourly1!E8291/hourly1!$E$8763</f>
        <v>271.68456410871613</v>
      </c>
      <c r="C8290" s="442">
        <f>hourly1!$F8291*유형화!$G$71/hourly1!$F$8763+유형화!$G$72*hourly1!$G8291/hourly1!$F$8763+유형화!$G$74*hourly1!I8291/hourly1!$I$8763</f>
        <v>7.8294093901703192</v>
      </c>
      <c r="D8290" s="14">
        <v>471.74458800000002</v>
      </c>
      <c r="E8290" s="14">
        <v>108.882096</v>
      </c>
      <c r="F8290" s="1">
        <v>866431</v>
      </c>
      <c r="G8290" s="15">
        <f t="shared" si="258"/>
        <v>0.539816130852245</v>
      </c>
      <c r="H8290" s="15">
        <f t="shared" si="259"/>
        <v>0.72274326700930103</v>
      </c>
    </row>
    <row r="8291" spans="1:8">
      <c r="A8291" s="1">
        <v>8290</v>
      </c>
      <c r="B8291" s="444">
        <f>유형화!$F$71*hourly1!B8292/hourly1!$B$8763+유형화!$F$72*hourly1!C8292/hourly1!$C$8763+유형화!$F$73*hourly1!D8292/hourly1!$D$8763+유형화!$F$74*hourly1!E8292/hourly1!$E$8763</f>
        <v>328.40182440380244</v>
      </c>
      <c r="C8291" s="442">
        <f>hourly1!$F8292*유형화!$G$71/hourly1!$F$8763+유형화!$G$72*hourly1!$G8292/hourly1!$F$8763+유형화!$G$74*hourly1!I8292/hourly1!$I$8763</f>
        <v>6.7989730562745931</v>
      </c>
      <c r="D8291" s="14">
        <v>506.11730200000011</v>
      </c>
      <c r="E8291" s="14">
        <v>398.58679500000022</v>
      </c>
      <c r="F8291" s="1">
        <v>816684</v>
      </c>
      <c r="G8291" s="15">
        <f t="shared" si="258"/>
        <v>0.57914873995971994</v>
      </c>
      <c r="H8291" s="15">
        <f t="shared" si="259"/>
        <v>0.75357810138938697</v>
      </c>
    </row>
    <row r="8292" spans="1:8">
      <c r="A8292" s="1">
        <v>8291</v>
      </c>
      <c r="B8292" s="444">
        <f>유형화!$F$71*hourly1!B8293/hourly1!$B$8763+유형화!$F$72*hourly1!C8293/hourly1!$C$8763+유형화!$F$73*hourly1!D8293/hourly1!$D$8763+유형화!$F$74*hourly1!E8293/hourly1!$E$8763</f>
        <v>384.60087439406942</v>
      </c>
      <c r="C8292" s="442">
        <f>hourly1!$F8293*유형화!$G$71/hourly1!$F$8763+유형화!$G$72*hourly1!$G8293/hourly1!$F$8763+유형화!$G$74*hourly1!I8293/hourly1!$I$8763</f>
        <v>5.9243226899346224</v>
      </c>
      <c r="D8292" s="14">
        <v>501.91970800000018</v>
      </c>
      <c r="E8292" s="14">
        <v>673.03087799999923</v>
      </c>
      <c r="F8292" s="1">
        <v>774399</v>
      </c>
      <c r="G8292" s="15">
        <f t="shared" si="258"/>
        <v>0.5743454438337906</v>
      </c>
      <c r="H8292" s="15">
        <f t="shared" si="259"/>
        <v>0.74990592415594637</v>
      </c>
    </row>
    <row r="8293" spans="1:8">
      <c r="A8293" s="1">
        <v>8292</v>
      </c>
      <c r="B8293" s="444">
        <f>유형화!$F$71*hourly1!B8294/hourly1!$B$8763+유형화!$F$72*hourly1!C8294/hourly1!$C$8763+유형화!$F$73*hourly1!D8294/hourly1!$D$8763+유형화!$F$74*hourly1!E8294/hourly1!$E$8763</f>
        <v>324.99043884688984</v>
      </c>
      <c r="C8293" s="442">
        <f>hourly1!$F8294*유형화!$G$71/hourly1!$F$8763+유형화!$G$72*hourly1!$G8294/hourly1!$F$8763+유형화!$G$74*hourly1!I8294/hourly1!$I$8763</f>
        <v>5.1985819332408596</v>
      </c>
      <c r="D8293" s="14">
        <v>522.26548899999989</v>
      </c>
      <c r="E8293" s="14">
        <v>861.53375700000004</v>
      </c>
      <c r="F8293" s="1">
        <v>756419</v>
      </c>
      <c r="G8293" s="15">
        <f t="shared" si="258"/>
        <v>0.59762706922593378</v>
      </c>
      <c r="H8293" s="15">
        <f t="shared" si="259"/>
        <v>0.76747270128340506</v>
      </c>
    </row>
    <row r="8294" spans="1:8">
      <c r="A8294" s="1">
        <v>8293</v>
      </c>
      <c r="B8294" s="444">
        <f>유형화!$F$71*hourly1!B8295/hourly1!$B$8763+유형화!$F$72*hourly1!C8295/hourly1!$C$8763+유형화!$F$73*hourly1!D8295/hourly1!$D$8763+유형화!$F$74*hourly1!E8295/hourly1!$E$8763</f>
        <v>203.3394508050655</v>
      </c>
      <c r="C8294" s="442">
        <f>hourly1!$F8295*유형화!$G$71/hourly1!$F$8763+유형화!$G$72*hourly1!$G8295/hourly1!$F$8763+유형화!$G$74*hourly1!I8295/hourly1!$I$8763</f>
        <v>3.7789242013252347</v>
      </c>
      <c r="D8294" s="14">
        <v>485.17779599999989</v>
      </c>
      <c r="E8294" s="14">
        <v>985.88415599999882</v>
      </c>
      <c r="F8294" s="1">
        <v>744041</v>
      </c>
      <c r="G8294" s="15">
        <f t="shared" si="258"/>
        <v>0.55518771656186916</v>
      </c>
      <c r="H8294" s="15">
        <f t="shared" si="259"/>
        <v>0.73500408039782394</v>
      </c>
    </row>
    <row r="8295" spans="1:8">
      <c r="A8295" s="1">
        <v>8294</v>
      </c>
      <c r="B8295" s="444">
        <f>유형화!$F$71*hourly1!B8296/hourly1!$B$8763+유형화!$F$72*hourly1!C8296/hourly1!$C$8763+유형화!$F$73*hourly1!D8296/hourly1!$D$8763+유형화!$F$74*hourly1!E8296/hourly1!$E$8763</f>
        <v>260.38307606831404</v>
      </c>
      <c r="C8295" s="442">
        <f>hourly1!$F8296*유형화!$G$71/hourly1!$F$8763+유형화!$G$72*hourly1!$G8296/hourly1!$F$8763+유형화!$G$74*hourly1!I8296/hourly1!$I$8763</f>
        <v>4.1148334744211112</v>
      </c>
      <c r="D8295" s="14">
        <v>459.84810800000002</v>
      </c>
      <c r="E8295" s="14">
        <v>953.45805700000074</v>
      </c>
      <c r="F8295" s="1">
        <v>727565</v>
      </c>
      <c r="G8295" s="15">
        <f t="shared" si="258"/>
        <v>0.52620301908007316</v>
      </c>
      <c r="H8295" s="15">
        <f t="shared" si="259"/>
        <v>0.71165096142585715</v>
      </c>
    </row>
    <row r="8296" spans="1:8">
      <c r="A8296" s="1">
        <v>8295</v>
      </c>
      <c r="B8296" s="444">
        <f>유형화!$F$71*hourly1!B8297/hourly1!$B$8763+유형화!$F$72*hourly1!C8297/hourly1!$C$8763+유형화!$F$73*hourly1!D8297/hourly1!$D$8763+유형화!$F$74*hourly1!E8297/hourly1!$E$8763</f>
        <v>372.28725466535747</v>
      </c>
      <c r="C8296" s="442">
        <f>hourly1!$F8297*유형화!$G$71/hourly1!$F$8763+유형화!$G$72*hourly1!$G8297/hourly1!$F$8763+유형화!$G$74*hourly1!I8297/hourly1!$I$8763</f>
        <v>4.0328174219752375</v>
      </c>
      <c r="D8296" s="14">
        <v>483.56897800000002</v>
      </c>
      <c r="E8296" s="14">
        <v>795.41297899999995</v>
      </c>
      <c r="F8296" s="1">
        <v>751442</v>
      </c>
      <c r="G8296" s="15">
        <f t="shared" si="258"/>
        <v>0.55334675022097835</v>
      </c>
      <c r="H8296" s="15">
        <f t="shared" si="259"/>
        <v>0.73355015971224558</v>
      </c>
    </row>
    <row r="8297" spans="1:8">
      <c r="A8297" s="1">
        <v>8296</v>
      </c>
      <c r="B8297" s="444">
        <f>유형화!$F$71*hourly1!B8298/hourly1!$B$8763+유형화!$F$72*hourly1!C8298/hourly1!$C$8763+유형화!$F$73*hourly1!D8298/hourly1!$D$8763+유형화!$F$74*hourly1!E8298/hourly1!$E$8763</f>
        <v>315.30308677533191</v>
      </c>
      <c r="C8297" s="442">
        <f>hourly1!$F8298*유형화!$G$71/hourly1!$F$8763+유형화!$G$72*hourly1!$G8298/hourly1!$F$8763+유형화!$G$74*hourly1!I8298/hourly1!$I$8763</f>
        <v>4.0343583219724977</v>
      </c>
      <c r="D8297" s="14">
        <v>516.82591099999991</v>
      </c>
      <c r="E8297" s="14">
        <v>472.12055599999883</v>
      </c>
      <c r="F8297" s="1">
        <v>754371</v>
      </c>
      <c r="G8297" s="15">
        <f t="shared" si="258"/>
        <v>0.59140257397124951</v>
      </c>
      <c r="H8297" s="15">
        <f t="shared" si="259"/>
        <v>0.76283294083444175</v>
      </c>
    </row>
    <row r="8298" spans="1:8">
      <c r="A8298" s="1">
        <v>8297</v>
      </c>
      <c r="B8298" s="444">
        <f>유형화!$F$71*hourly1!B8299/hourly1!$B$8763+유형화!$F$72*hourly1!C8299/hourly1!$C$8763+유형화!$F$73*hourly1!D8299/hourly1!$D$8763+유형화!$F$74*hourly1!E8299/hourly1!$E$8763</f>
        <v>273.42178119494025</v>
      </c>
      <c r="C8298" s="442">
        <f>hourly1!$F8299*유형화!$G$71/hourly1!$F$8763+유형화!$G$72*hourly1!$G8299/hourly1!$F$8763+유형화!$G$74*hourly1!I8299/hourly1!$I$8763</f>
        <v>4.3245108507761261</v>
      </c>
      <c r="D8298" s="14">
        <v>541.39225199999998</v>
      </c>
      <c r="E8298" s="14">
        <v>118.5370579999998</v>
      </c>
      <c r="F8298" s="1">
        <v>753505</v>
      </c>
      <c r="G8298" s="15">
        <f t="shared" si="258"/>
        <v>0.6195137754246447</v>
      </c>
      <c r="H8298" s="15">
        <f t="shared" si="259"/>
        <v>0.78346813303135643</v>
      </c>
    </row>
    <row r="8299" spans="1:8">
      <c r="A8299" s="1">
        <v>8298</v>
      </c>
      <c r="B8299" s="444">
        <f>유형화!$F$71*hourly1!B8300/hourly1!$B$8763+유형화!$F$72*hourly1!C8300/hourly1!$C$8763+유형화!$F$73*hourly1!D8300/hourly1!$D$8763+유형화!$F$74*hourly1!E8300/hourly1!$E$8763</f>
        <v>162.3581910451808</v>
      </c>
      <c r="C8299" s="442">
        <f>hourly1!$F8300*유형화!$G$71/hourly1!$F$8763+유형화!$G$72*hourly1!$G8300/hourly1!$F$8763+유형화!$G$74*hourly1!I8300/hourly1!$I$8763</f>
        <v>4.6096306421058442</v>
      </c>
      <c r="D8299" s="14">
        <v>531.67508299999986</v>
      </c>
      <c r="E8299" s="14">
        <v>7.7964949999999948</v>
      </c>
      <c r="F8299" s="1">
        <v>727370</v>
      </c>
      <c r="G8299" s="15">
        <f t="shared" si="258"/>
        <v>0.60839444368062601</v>
      </c>
      <c r="H8299" s="15">
        <f t="shared" si="259"/>
        <v>0.77540314202257321</v>
      </c>
    </row>
    <row r="8300" spans="1:8">
      <c r="A8300" s="1">
        <v>8299</v>
      </c>
      <c r="B8300" s="444">
        <f>유형화!$F$71*hourly1!B8301/hourly1!$B$8763+유형화!$F$72*hourly1!C8301/hourly1!$C$8763+유형화!$F$73*hourly1!D8301/hourly1!$D$8763+유형화!$F$74*hourly1!E8301/hourly1!$E$8763</f>
        <v>124.47234452600635</v>
      </c>
      <c r="C8300" s="442">
        <f>hourly1!$F8301*유형화!$G$71/hourly1!$F$8763+유형화!$G$72*hourly1!$G8301/hourly1!$F$8763+유형화!$G$74*hourly1!I8301/hourly1!$I$8763</f>
        <v>4.1625803509520445</v>
      </c>
      <c r="D8300" s="14">
        <v>523.73408300000006</v>
      </c>
      <c r="E8300" s="14">
        <v>17.3231</v>
      </c>
      <c r="F8300" s="1">
        <v>744546</v>
      </c>
      <c r="G8300" s="15">
        <f t="shared" si="258"/>
        <v>0.59930757760067521</v>
      </c>
      <c r="H8300" s="15">
        <f t="shared" si="259"/>
        <v>0.76871837230967066</v>
      </c>
    </row>
    <row r="8301" spans="1:8">
      <c r="A8301" s="1">
        <v>8300</v>
      </c>
      <c r="B8301" s="444">
        <f>유형화!$F$71*hourly1!B8302/hourly1!$B$8763+유형화!$F$72*hourly1!C8302/hourly1!$C$8763+유형화!$F$73*hourly1!D8302/hourly1!$D$8763+유형화!$F$74*hourly1!E8302/hourly1!$E$8763</f>
        <v>133.26695373372857</v>
      </c>
      <c r="C8301" s="442">
        <f>hourly1!$F8302*유형화!$G$71/hourly1!$F$8763+유형화!$G$72*hourly1!$G8302/hourly1!$F$8763+유형화!$G$74*hourly1!I8302/hourly1!$I$8763</f>
        <v>4.1242763149490633</v>
      </c>
      <c r="D8301" s="14">
        <v>498.88367299999999</v>
      </c>
      <c r="E8301" s="14">
        <v>19.388663999999999</v>
      </c>
      <c r="F8301" s="1">
        <v>675579</v>
      </c>
      <c r="G8301" s="15">
        <f t="shared" si="258"/>
        <v>0.57087131671390068</v>
      </c>
      <c r="H8301" s="15">
        <f t="shared" si="259"/>
        <v>0.74723408521636647</v>
      </c>
    </row>
    <row r="8302" spans="1:8">
      <c r="A8302" s="1">
        <v>8301</v>
      </c>
      <c r="B8302" s="444">
        <f>유형화!$F$71*hourly1!B8303/hourly1!$B$8763+유형화!$F$72*hourly1!C8303/hourly1!$C$8763+유형화!$F$73*hourly1!D8303/hourly1!$D$8763+유형화!$F$74*hourly1!E8303/hourly1!$E$8763</f>
        <v>68.853048291517496</v>
      </c>
      <c r="C8302" s="442">
        <f>hourly1!$F8303*유형화!$G$71/hourly1!$F$8763+유형화!$G$72*hourly1!$G8303/hourly1!$F$8763+유형화!$G$74*hourly1!I8303/hourly1!$I$8763</f>
        <v>5.0783409676845217</v>
      </c>
      <c r="D8302" s="14">
        <v>477.89652100000012</v>
      </c>
      <c r="E8302" s="14">
        <v>17.272376000000001</v>
      </c>
      <c r="F8302" s="1">
        <v>775303</v>
      </c>
      <c r="G8302" s="15">
        <f t="shared" si="258"/>
        <v>0.54685577211957048</v>
      </c>
      <c r="H8302" s="15">
        <f t="shared" si="259"/>
        <v>0.72839255790461677</v>
      </c>
    </row>
    <row r="8303" spans="1:8">
      <c r="A8303" s="1">
        <v>8302</v>
      </c>
      <c r="B8303" s="444">
        <f>유형화!$F$71*hourly1!B8304/hourly1!$B$8763+유형화!$F$72*hourly1!C8304/hourly1!$C$8763+유형화!$F$73*hourly1!D8304/hourly1!$D$8763+유형화!$F$74*hourly1!E8304/hourly1!$E$8763</f>
        <v>67.535059594048974</v>
      </c>
      <c r="C8303" s="442">
        <f>hourly1!$F8304*유형화!$G$71/hourly1!$F$8763+유형화!$G$72*hourly1!$G8304/hourly1!$F$8763+유형화!$G$74*hourly1!I8304/hourly1!$I$8763</f>
        <v>0.46092998677696007</v>
      </c>
      <c r="D8303" s="14">
        <v>468.57754099999988</v>
      </c>
      <c r="E8303" s="14">
        <v>11.019472</v>
      </c>
      <c r="F8303" s="1">
        <v>835383</v>
      </c>
      <c r="G8303" s="15">
        <f t="shared" si="258"/>
        <v>0.53619208703434895</v>
      </c>
      <c r="H8303" s="15">
        <f t="shared" si="259"/>
        <v>0.71981208434698585</v>
      </c>
    </row>
    <row r="8304" spans="1:8">
      <c r="A8304" s="1">
        <v>8303</v>
      </c>
      <c r="B8304" s="444">
        <f>유형화!$F$71*hourly1!B8305/hourly1!$B$8763+유형화!$F$72*hourly1!C8305/hourly1!$C$8763+유형화!$F$73*hourly1!D8305/hourly1!$D$8763+유형화!$F$74*hourly1!E8305/hourly1!$E$8763</f>
        <v>66.251992769246115</v>
      </c>
      <c r="C8304" s="442">
        <f>hourly1!$F8305*유형화!$G$71/hourly1!$F$8763+유형화!$G$72*hourly1!$G8305/hourly1!$F$8763+유형화!$G$74*hourly1!I8305/hourly1!$I$8763</f>
        <v>0.35434623546399446</v>
      </c>
      <c r="D8304" s="14">
        <v>422.75474299999979</v>
      </c>
      <c r="E8304" s="14">
        <v>10.612679999999999</v>
      </c>
      <c r="F8304" s="1">
        <v>971115</v>
      </c>
      <c r="G8304" s="15">
        <f t="shared" si="258"/>
        <v>0.48375717596085083</v>
      </c>
      <c r="H8304" s="15">
        <f t="shared" si="259"/>
        <v>0.67557581860906912</v>
      </c>
    </row>
    <row r="8305" spans="1:8">
      <c r="A8305" s="1">
        <v>8304</v>
      </c>
      <c r="B8305" s="444">
        <f>유형화!$F$71*hourly1!B8306/hourly1!$B$8763+유형화!$F$72*hourly1!C8306/hourly1!$C$8763+유형화!$F$73*hourly1!D8306/hourly1!$D$8763+유형화!$F$74*hourly1!E8306/hourly1!$E$8763</f>
        <v>64.896632016859428</v>
      </c>
      <c r="C8305" s="442">
        <f>hourly1!$F8306*유형화!$G$71/hourly1!$F$8763+유형화!$G$72*hourly1!$G8306/hourly1!$F$8763+유형화!$G$74*hourly1!I8306/hourly1!$I$8763</f>
        <v>0.33344744312133756</v>
      </c>
      <c r="D8305" s="14">
        <v>411.08664700000003</v>
      </c>
      <c r="E8305" s="14">
        <v>7.4095599999999999</v>
      </c>
      <c r="F8305" s="1">
        <v>962628</v>
      </c>
      <c r="G8305" s="15">
        <f t="shared" si="258"/>
        <v>0.47040540341834858</v>
      </c>
      <c r="H8305" s="15">
        <f t="shared" si="259"/>
        <v>0.66373663911367631</v>
      </c>
    </row>
    <row r="8306" spans="1:8">
      <c r="A8306" s="1">
        <v>8305</v>
      </c>
      <c r="B8306" s="444">
        <f>유형화!$F$71*hourly1!B8307/hourly1!$B$8763+유형화!$F$72*hourly1!C8307/hourly1!$C$8763+유형화!$F$73*hourly1!D8307/hourly1!$D$8763+유형화!$F$74*hourly1!E8307/hourly1!$E$8763</f>
        <v>65.296588812384968</v>
      </c>
      <c r="C8306" s="442">
        <f>hourly1!$F8307*유형화!$G$71/hourly1!$F$8763+유형화!$G$72*hourly1!$G8307/hourly1!$F$8763+유형화!$G$74*hourly1!I8307/hourly1!$I$8763</f>
        <v>0.37473068826234868</v>
      </c>
      <c r="D8306" s="14">
        <v>433.19303000000002</v>
      </c>
      <c r="E8306" s="14">
        <v>5.9452799999999986</v>
      </c>
      <c r="F8306" s="1">
        <v>890606</v>
      </c>
      <c r="G8306" s="15">
        <f t="shared" si="258"/>
        <v>0.49570168119609775</v>
      </c>
      <c r="H8306" s="15">
        <f t="shared" si="259"/>
        <v>0.68596324135254905</v>
      </c>
    </row>
    <row r="8307" spans="1:8">
      <c r="A8307" s="1">
        <v>8306</v>
      </c>
      <c r="B8307" s="444">
        <f>유형화!$F$71*hourly1!B8308/hourly1!$B$8763+유형화!$F$72*hourly1!C8308/hourly1!$C$8763+유형화!$F$73*hourly1!D8308/hourly1!$D$8763+유형화!$F$74*hourly1!E8308/hourly1!$E$8763</f>
        <v>65.518949742767745</v>
      </c>
      <c r="C8307" s="442">
        <f>hourly1!$F8308*유형화!$G$71/hourly1!$F$8763+유형화!$G$72*hourly1!$G8308/hourly1!$F$8763+유형화!$G$74*hourly1!I8308/hourly1!$I$8763</f>
        <v>0.8618718401224752</v>
      </c>
      <c r="D8307" s="14">
        <v>449.61572200000012</v>
      </c>
      <c r="E8307" s="14">
        <v>1.73976</v>
      </c>
      <c r="F8307" s="1">
        <v>739595</v>
      </c>
      <c r="G8307" s="15">
        <f t="shared" si="258"/>
        <v>0.514494125834844</v>
      </c>
      <c r="H8307" s="15">
        <f t="shared" si="259"/>
        <v>0.70192897932474885</v>
      </c>
    </row>
    <row r="8308" spans="1:8">
      <c r="A8308" s="1">
        <v>8307</v>
      </c>
      <c r="B8308" s="444">
        <f>유형화!$F$71*hourly1!B8309/hourly1!$B$8763+유형화!$F$72*hourly1!C8309/hourly1!$C$8763+유형화!$F$73*hourly1!D8309/hourly1!$D$8763+유형화!$F$74*hourly1!E8309/hourly1!$E$8763</f>
        <v>66.059203592732118</v>
      </c>
      <c r="C8308" s="442">
        <f>hourly1!$F8309*유형화!$G$71/hourly1!$F$8763+유형화!$G$72*hourly1!$G8309/hourly1!$F$8763+유형화!$G$74*hourly1!I8309/hourly1!$I$8763</f>
        <v>1.4029941168525653</v>
      </c>
      <c r="D8308" s="14">
        <v>522.98646000000008</v>
      </c>
      <c r="E8308" s="14">
        <v>0.42395999999999989</v>
      </c>
      <c r="F8308" s="1">
        <v>600811</v>
      </c>
      <c r="G8308" s="15">
        <f t="shared" si="258"/>
        <v>0.59845207450543636</v>
      </c>
      <c r="H8308" s="15">
        <f t="shared" si="259"/>
        <v>0.76808460289972058</v>
      </c>
    </row>
    <row r="8309" spans="1:8">
      <c r="A8309" s="1">
        <v>8308</v>
      </c>
      <c r="B8309" s="444">
        <f>유형화!$F$71*hourly1!B8310/hourly1!$B$8763+유형화!$F$72*hourly1!C8310/hourly1!$C$8763+유형화!$F$73*hourly1!D8310/hourly1!$D$8763+유형화!$F$74*hourly1!E8310/hourly1!$E$8763</f>
        <v>66.418806544900548</v>
      </c>
      <c r="C8309" s="442">
        <f>hourly1!$F8310*유형화!$G$71/hourly1!$F$8763+유형화!$G$72*hourly1!$G8310/hourly1!$F$8763+유형화!$G$74*hourly1!I8310/hourly1!$I$8763</f>
        <v>1.8400807090552231</v>
      </c>
      <c r="D8309" s="14">
        <v>575.58206500000006</v>
      </c>
      <c r="E8309" s="14">
        <v>1.92E-3</v>
      </c>
      <c r="F8309" s="1">
        <v>486906</v>
      </c>
      <c r="G8309" s="15">
        <f t="shared" si="258"/>
        <v>0.65863709138353776</v>
      </c>
      <c r="H8309" s="15">
        <f t="shared" si="259"/>
        <v>0.81087936819968598</v>
      </c>
    </row>
    <row r="8310" spans="1:8">
      <c r="A8310" s="1">
        <v>8309</v>
      </c>
      <c r="B8310" s="444">
        <f>유형화!$F$71*hourly1!B8311/hourly1!$B$8763+유형화!$F$72*hourly1!C8311/hourly1!$C$8763+유형화!$F$73*hourly1!D8311/hourly1!$D$8763+유형화!$F$74*hourly1!E8311/hourly1!$E$8763</f>
        <v>66.706188813699342</v>
      </c>
      <c r="C8310" s="442">
        <f>hourly1!$F8311*유형화!$G$71/hourly1!$F$8763+유형화!$G$72*hourly1!$G8311/hourly1!$F$8763+유형화!$G$74*hourly1!I8311/hourly1!$I$8763</f>
        <v>2.2095612305950447</v>
      </c>
      <c r="D8310" s="14">
        <v>570.23469999999986</v>
      </c>
      <c r="E8310" s="14">
        <v>5.7600000000000004E-3</v>
      </c>
      <c r="F8310" s="1">
        <v>529426</v>
      </c>
      <c r="G8310" s="15">
        <f t="shared" si="258"/>
        <v>0.65251811522995273</v>
      </c>
      <c r="H8310" s="15">
        <f t="shared" si="259"/>
        <v>0.80668839794745395</v>
      </c>
    </row>
    <row r="8311" spans="1:8">
      <c r="A8311" s="1">
        <v>8310</v>
      </c>
      <c r="B8311" s="444">
        <f>유형화!$F$71*hourly1!B8312/hourly1!$B$8763+유형화!$F$72*hourly1!C8312/hourly1!$C$8763+유형화!$F$73*hourly1!D8312/hourly1!$D$8763+유형화!$F$74*hourly1!E8312/hourly1!$E$8763</f>
        <v>68.817801799089395</v>
      </c>
      <c r="C8311" s="442">
        <f>hourly1!$F8312*유형화!$G$71/hourly1!$F$8763+유형화!$G$72*hourly1!$G8312/hourly1!$F$8763+유형화!$G$74*hourly1!I8312/hourly1!$I$8763</f>
        <v>2.6211488205954119</v>
      </c>
      <c r="D8311" s="14">
        <v>535.58066899999994</v>
      </c>
      <c r="E8311" s="14">
        <v>0</v>
      </c>
      <c r="F8311" s="1">
        <v>846395</v>
      </c>
      <c r="G8311" s="15">
        <f t="shared" si="258"/>
        <v>0.61286359579569116</v>
      </c>
      <c r="H8311" s="15">
        <f t="shared" si="259"/>
        <v>0.77865973785145659</v>
      </c>
    </row>
    <row r="8312" spans="1:8">
      <c r="A8312" s="1">
        <v>8311</v>
      </c>
      <c r="B8312" s="444">
        <f>유형화!$F$71*hourly1!B8313/hourly1!$B$8763+유형화!$F$72*hourly1!C8313/hourly1!$C$8763+유형화!$F$73*hourly1!D8313/hourly1!$D$8763+유형화!$F$74*hourly1!E8313/hourly1!$E$8763</f>
        <v>80.538908227850939</v>
      </c>
      <c r="C8312" s="442">
        <f>hourly1!$F8313*유형화!$G$71/hourly1!$F$8763+유형화!$G$72*hourly1!$G8313/hourly1!$F$8763+유형화!$G$74*hourly1!I8313/hourly1!$I$8763</f>
        <v>9.0962806536786935</v>
      </c>
      <c r="D8312" s="14">
        <v>503.69689799999998</v>
      </c>
      <c r="E8312" s="14">
        <v>8.0000000000000007E-5</v>
      </c>
      <c r="F8312" s="1">
        <v>833397</v>
      </c>
      <c r="G8312" s="15">
        <f t="shared" si="258"/>
        <v>0.57637907782555808</v>
      </c>
      <c r="H8312" s="15">
        <f t="shared" si="259"/>
        <v>0.75146374940179728</v>
      </c>
    </row>
    <row r="8313" spans="1:8">
      <c r="A8313" s="1">
        <v>8312</v>
      </c>
      <c r="B8313" s="444">
        <f>유형화!$F$71*hourly1!B8314/hourly1!$B$8763+유형화!$F$72*hourly1!C8314/hourly1!$C$8763+유형화!$F$73*hourly1!D8314/hourly1!$D$8763+유형화!$F$74*hourly1!E8314/hourly1!$E$8763</f>
        <v>177.34353378704049</v>
      </c>
      <c r="C8313" s="442">
        <f>hourly1!$F8314*유형화!$G$71/hourly1!$F$8763+유형화!$G$72*hourly1!$G8314/hourly1!$F$8763+유형화!$G$74*hourly1!I8314/hourly1!$I$8763</f>
        <v>9.3024443543128061</v>
      </c>
      <c r="D8313" s="14">
        <v>501.32054899999991</v>
      </c>
      <c r="E8313" s="14">
        <v>4.1300400000000028</v>
      </c>
      <c r="F8313" s="1">
        <v>796698</v>
      </c>
      <c r="G8313" s="15">
        <f t="shared" si="258"/>
        <v>0.57365982771571977</v>
      </c>
      <c r="H8313" s="15">
        <f t="shared" si="259"/>
        <v>0.74937969534705173</v>
      </c>
    </row>
    <row r="8314" spans="1:8">
      <c r="A8314" s="1">
        <v>8313</v>
      </c>
      <c r="B8314" s="444">
        <f>유형화!$F$71*hourly1!B8315/hourly1!$B$8763+유형화!$F$72*hourly1!C8315/hourly1!$C$8763+유형화!$F$73*hourly1!D8315/hourly1!$D$8763+유형화!$F$74*hourly1!E8315/hourly1!$E$8763</f>
        <v>274.27477733092212</v>
      </c>
      <c r="C8314" s="442">
        <f>hourly1!$F8315*유형화!$G$71/hourly1!$F$8763+유형화!$G$72*hourly1!$G8315/hourly1!$F$8763+유형화!$G$74*hourly1!I8315/hourly1!$I$8763</f>
        <v>8.566003265353574</v>
      </c>
      <c r="D8314" s="14">
        <v>500.05756500000012</v>
      </c>
      <c r="E8314" s="14">
        <v>143.40549200000001</v>
      </c>
      <c r="F8314" s="1">
        <v>732886</v>
      </c>
      <c r="G8314" s="15">
        <f t="shared" si="258"/>
        <v>0.5722145983404372</v>
      </c>
      <c r="H8314" s="15">
        <f t="shared" si="259"/>
        <v>0.7482687429553958</v>
      </c>
    </row>
    <row r="8315" spans="1:8">
      <c r="A8315" s="1">
        <v>8314</v>
      </c>
      <c r="B8315" s="444">
        <f>유형화!$F$71*hourly1!B8316/hourly1!$B$8763+유형화!$F$72*hourly1!C8316/hourly1!$C$8763+유형화!$F$73*hourly1!D8316/hourly1!$D$8763+유형화!$F$74*hourly1!E8316/hourly1!$E$8763</f>
        <v>331.05006881887334</v>
      </c>
      <c r="C8315" s="442">
        <f>hourly1!$F8316*유형화!$G$71/hourly1!$F$8763+유형화!$G$72*hourly1!$G8316/hourly1!$F$8763+유형화!$G$74*hourly1!I8316/hourly1!$I$8763</f>
        <v>7.4307833685499434</v>
      </c>
      <c r="D8315" s="14">
        <v>545.83163899999988</v>
      </c>
      <c r="E8315" s="14">
        <v>533.47760800000015</v>
      </c>
      <c r="F8315" s="1">
        <v>742259</v>
      </c>
      <c r="G8315" s="15">
        <f t="shared" si="258"/>
        <v>0.62459375466480016</v>
      </c>
      <c r="H8315" s="15">
        <f t="shared" si="259"/>
        <v>0.78711133585443882</v>
      </c>
    </row>
    <row r="8316" spans="1:8">
      <c r="A8316" s="1">
        <v>8315</v>
      </c>
      <c r="B8316" s="444">
        <f>유형화!$F$71*hourly1!B8317/hourly1!$B$8763+유형화!$F$72*hourly1!C8317/hourly1!$C$8763+유형화!$F$73*hourly1!D8317/hourly1!$D$8763+유형화!$F$74*hourly1!E8317/hourly1!$E$8763</f>
        <v>386.968268611339</v>
      </c>
      <c r="C8316" s="442">
        <f>hourly1!$F8317*유형화!$G$71/hourly1!$F$8763+유형화!$G$72*hourly1!$G8317/hourly1!$F$8763+유형화!$G$74*hourly1!I8317/hourly1!$I$8763</f>
        <v>6.4584854115633572</v>
      </c>
      <c r="D8316" s="14">
        <v>486.78491300000002</v>
      </c>
      <c r="E8316" s="14">
        <v>892.25552200000016</v>
      </c>
      <c r="F8316" s="1">
        <v>717073</v>
      </c>
      <c r="G8316" s="15">
        <f t="shared" si="258"/>
        <v>0.55702673645279144</v>
      </c>
      <c r="H8316" s="15">
        <f t="shared" si="259"/>
        <v>0.736452577353777</v>
      </c>
    </row>
    <row r="8317" spans="1:8">
      <c r="A8317" s="1">
        <v>8316</v>
      </c>
      <c r="B8317" s="444">
        <f>유형화!$F$71*hourly1!B8318/hourly1!$B$8763+유형화!$F$72*hourly1!C8318/hourly1!$C$8763+유형화!$F$73*hourly1!D8318/hourly1!$D$8763+유형화!$F$74*hourly1!E8318/hourly1!$E$8763</f>
        <v>326.97572674868167</v>
      </c>
      <c r="C8317" s="442">
        <f>hourly1!$F8318*유형화!$G$71/hourly1!$F$8763+유형화!$G$72*hourly1!$G8318/hourly1!$F$8763+유형화!$G$74*hourly1!I8318/hourly1!$I$8763</f>
        <v>5.6095968397308802</v>
      </c>
      <c r="D8317" s="14">
        <v>497.47007200000002</v>
      </c>
      <c r="E8317" s="14">
        <v>1092.036392</v>
      </c>
      <c r="F8317" s="1">
        <v>742551</v>
      </c>
      <c r="G8317" s="15">
        <f t="shared" si="258"/>
        <v>0.56925373668903168</v>
      </c>
      <c r="H8317" s="15">
        <f t="shared" si="259"/>
        <v>0.74598549125144897</v>
      </c>
    </row>
    <row r="8318" spans="1:8">
      <c r="A8318" s="1">
        <v>8317</v>
      </c>
      <c r="B8318" s="444">
        <f>유형화!$F$71*hourly1!B8319/hourly1!$B$8763+유형화!$F$72*hourly1!C8319/hourly1!$C$8763+유형화!$F$73*hourly1!D8319/hourly1!$D$8763+유형화!$F$74*hourly1!E8319/hourly1!$E$8763</f>
        <v>205.77699174611126</v>
      </c>
      <c r="C8318" s="442">
        <f>hourly1!$F8319*유형화!$G$71/hourly1!$F$8763+유형화!$G$72*hourly1!$G8319/hourly1!$F$8763+유형화!$G$74*hourly1!I8319/hourly1!$I$8763</f>
        <v>4.4068180526503591</v>
      </c>
      <c r="D8318" s="14">
        <v>466.26449200000008</v>
      </c>
      <c r="E8318" s="14">
        <v>1179.0346830000019</v>
      </c>
      <c r="F8318" s="1">
        <v>745417</v>
      </c>
      <c r="G8318" s="15">
        <f t="shared" si="258"/>
        <v>0.53354527095333115</v>
      </c>
      <c r="H8318" s="15">
        <f t="shared" si="259"/>
        <v>0.71766136716614026</v>
      </c>
    </row>
    <row r="8319" spans="1:8">
      <c r="A8319" s="1">
        <v>8318</v>
      </c>
      <c r="B8319" s="444">
        <f>유형화!$F$71*hourly1!B8320/hourly1!$B$8763+유형화!$F$72*hourly1!C8320/hourly1!$C$8763+유형화!$F$73*hourly1!D8320/hourly1!$D$8763+유형화!$F$74*hourly1!E8320/hourly1!$E$8763</f>
        <v>264.03170481217182</v>
      </c>
      <c r="C8319" s="442">
        <f>hourly1!$F8320*유형화!$G$71/hourly1!$F$8763+유형화!$G$72*hourly1!$G8320/hourly1!$F$8763+유형화!$G$74*hourly1!I8320/hourly1!$I$8763</f>
        <v>5.1019392277749072</v>
      </c>
      <c r="D8319" s="14">
        <v>434.55931499999991</v>
      </c>
      <c r="E8319" s="14">
        <v>1124.905274</v>
      </c>
      <c r="F8319" s="1">
        <v>742039</v>
      </c>
      <c r="G8319" s="15">
        <f t="shared" si="258"/>
        <v>0.49726511764264664</v>
      </c>
      <c r="H8319" s="15">
        <f t="shared" si="259"/>
        <v>0.68730890702728431</v>
      </c>
    </row>
    <row r="8320" spans="1:8">
      <c r="A8320" s="1">
        <v>8319</v>
      </c>
      <c r="B8320" s="444">
        <f>유형화!$F$71*hourly1!B8321/hourly1!$B$8763+유형화!$F$72*hourly1!C8321/hourly1!$C$8763+유형화!$F$73*hourly1!D8321/hourly1!$D$8763+유형화!$F$74*hourly1!E8321/hourly1!$E$8763</f>
        <v>376.54496386258865</v>
      </c>
      <c r="C8320" s="442">
        <f>hourly1!$F8321*유형화!$G$71/hourly1!$F$8763+유형화!$G$72*hourly1!$G8321/hourly1!$F$8763+유형화!$G$74*hourly1!I8321/hourly1!$I$8763</f>
        <v>5.1721130033459364</v>
      </c>
      <c r="D8320" s="14">
        <v>444.31249099999991</v>
      </c>
      <c r="E8320" s="14">
        <v>948.10515800000042</v>
      </c>
      <c r="F8320" s="1">
        <v>729854</v>
      </c>
      <c r="G8320" s="15">
        <f t="shared" si="258"/>
        <v>0.50842565210508117</v>
      </c>
      <c r="H8320" s="15">
        <f t="shared" si="259"/>
        <v>0.69682275824571904</v>
      </c>
    </row>
    <row r="8321" spans="1:8">
      <c r="A8321" s="1">
        <v>8320</v>
      </c>
      <c r="B8321" s="444">
        <f>유형화!$F$71*hourly1!B8322/hourly1!$B$8763+유형화!$F$72*hourly1!C8322/hourly1!$C$8763+유형화!$F$73*hourly1!D8322/hourly1!$D$8763+유형화!$F$74*hourly1!E8322/hourly1!$E$8763</f>
        <v>320.24216203325858</v>
      </c>
      <c r="C8321" s="442">
        <f>hourly1!$F8322*유형화!$G$71/hourly1!$F$8763+유형화!$G$72*hourly1!$G8322/hourly1!$F$8763+유형화!$G$74*hourly1!I8322/hourly1!$I$8763</f>
        <v>5.3988679682111425</v>
      </c>
      <c r="D8321" s="14">
        <v>461.308987</v>
      </c>
      <c r="E8321" s="14">
        <v>582.538861</v>
      </c>
      <c r="F8321" s="1">
        <v>763116</v>
      </c>
      <c r="G8321" s="15">
        <f t="shared" si="258"/>
        <v>0.52787469919995889</v>
      </c>
      <c r="H8321" s="15">
        <f t="shared" si="259"/>
        <v>0.71302517239797669</v>
      </c>
    </row>
    <row r="8322" spans="1:8">
      <c r="A8322" s="1">
        <v>8321</v>
      </c>
      <c r="B8322" s="444">
        <f>유형화!$F$71*hourly1!B8323/hourly1!$B$8763+유형화!$F$72*hourly1!C8323/hourly1!$C$8763+유형화!$F$73*hourly1!D8323/hourly1!$D$8763+유형화!$F$74*hourly1!E8323/hourly1!$E$8763</f>
        <v>278.12243405801604</v>
      </c>
      <c r="C8322" s="442">
        <f>hourly1!$F8323*유형화!$G$71/hourly1!$F$8763+유형화!$G$72*hourly1!$G8323/hourly1!$F$8763+유형화!$G$74*hourly1!I8323/hourly1!$I$8763</f>
        <v>5.6345629235840438</v>
      </c>
      <c r="D8322" s="14">
        <v>479.8436539999999</v>
      </c>
      <c r="E8322" s="14">
        <v>153.37066100000001</v>
      </c>
      <c r="F8322" s="1">
        <v>756493</v>
      </c>
      <c r="G8322" s="15">
        <f t="shared" ref="G8322:G8385" si="260">D8322/$I$1</f>
        <v>0.54908387145351478</v>
      </c>
      <c r="H8322" s="15">
        <f t="shared" ref="H8322:H8385" si="261">G8322/(1-$H$1*(1-G8322))</f>
        <v>0.73016848100673959</v>
      </c>
    </row>
    <row r="8323" spans="1:8">
      <c r="A8323" s="1">
        <v>8322</v>
      </c>
      <c r="B8323" s="444">
        <f>유형화!$F$71*hourly1!B8324/hourly1!$B$8763+유형화!$F$72*hourly1!C8324/hourly1!$C$8763+유형화!$F$73*hourly1!D8324/hourly1!$D$8763+유형화!$F$74*hourly1!E8324/hourly1!$E$8763</f>
        <v>166.42528351790924</v>
      </c>
      <c r="C8323" s="442">
        <f>hourly1!$F8324*유형화!$G$71/hourly1!$F$8763+유형화!$G$72*hourly1!$G8324/hourly1!$F$8763+유형화!$G$74*hourly1!I8324/hourly1!$I$8763</f>
        <v>5.7804102898723704</v>
      </c>
      <c r="D8323" s="14">
        <v>507.65567099999998</v>
      </c>
      <c r="E8323" s="14">
        <v>17.71681199999999</v>
      </c>
      <c r="F8323" s="1">
        <v>722388</v>
      </c>
      <c r="G8323" s="15">
        <f t="shared" si="260"/>
        <v>0.58090909168929394</v>
      </c>
      <c r="H8323" s="15">
        <f t="shared" si="261"/>
        <v>0.75491759761578947</v>
      </c>
    </row>
    <row r="8324" spans="1:8">
      <c r="A8324" s="1">
        <v>8323</v>
      </c>
      <c r="B8324" s="444">
        <f>유형화!$F$71*hourly1!B8325/hourly1!$B$8763+유형화!$F$72*hourly1!C8325/hourly1!$C$8763+유형화!$F$73*hourly1!D8325/hourly1!$D$8763+유형화!$F$74*hourly1!E8325/hourly1!$E$8763</f>
        <v>126.67428005036203</v>
      </c>
      <c r="C8324" s="442">
        <f>hourly1!$F8325*유형화!$G$71/hourly1!$F$8763+유형화!$G$72*hourly1!$G8325/hourly1!$F$8763+유형화!$G$74*hourly1!I8325/hourly1!$I$8763</f>
        <v>5.2521893633785384</v>
      </c>
      <c r="D8324" s="14">
        <v>505.31617499999999</v>
      </c>
      <c r="E8324" s="14">
        <v>23.113814000000009</v>
      </c>
      <c r="F8324" s="1">
        <v>733334</v>
      </c>
      <c r="G8324" s="15">
        <f t="shared" si="260"/>
        <v>0.5782320123735174</v>
      </c>
      <c r="H8324" s="15">
        <f t="shared" si="261"/>
        <v>0.75287920284355303</v>
      </c>
    </row>
    <row r="8325" spans="1:8">
      <c r="A8325" s="1">
        <v>8324</v>
      </c>
      <c r="B8325" s="444">
        <f>유형화!$F$71*hourly1!B8326/hourly1!$B$8763+유형화!$F$72*hourly1!C8326/hourly1!$C$8763+유형화!$F$73*hourly1!D8326/hourly1!$D$8763+유형화!$F$74*hourly1!E8326/hourly1!$E$8763</f>
        <v>135.32817380484056</v>
      </c>
      <c r="C8325" s="442">
        <f>hourly1!$F8326*유형화!$G$71/hourly1!$F$8763+유형화!$G$72*hourly1!$G8326/hourly1!$F$8763+유형화!$G$74*hourly1!I8326/hourly1!$I$8763</f>
        <v>5.1447843962976023</v>
      </c>
      <c r="D8325" s="14">
        <v>460.89915999999988</v>
      </c>
      <c r="E8325" s="14">
        <v>25.759945999999999</v>
      </c>
      <c r="F8325" s="1">
        <v>715619</v>
      </c>
      <c r="G8325" s="15">
        <f t="shared" si="260"/>
        <v>0.52740573520739509</v>
      </c>
      <c r="H8325" s="15">
        <f t="shared" si="261"/>
        <v>0.71264000335289313</v>
      </c>
    </row>
    <row r="8326" spans="1:8">
      <c r="A8326" s="1">
        <v>8325</v>
      </c>
      <c r="B8326" s="444">
        <f>유형화!$F$71*hourly1!B8327/hourly1!$B$8763+유형화!$F$72*hourly1!C8327/hourly1!$C$8763+유형화!$F$73*hourly1!D8327/hourly1!$D$8763+유형화!$F$74*hourly1!E8327/hourly1!$E$8763</f>
        <v>69.992301347788484</v>
      </c>
      <c r="C8326" s="442">
        <f>hourly1!$F8327*유형화!$G$71/hourly1!$F$8763+유형화!$G$72*hourly1!$G8327/hourly1!$F$8763+유형화!$G$74*hourly1!I8327/hourly1!$I$8763</f>
        <v>6.0083188518428807</v>
      </c>
      <c r="D8326" s="14">
        <v>418.64691899999991</v>
      </c>
      <c r="E8326" s="14">
        <v>19.876266000000001</v>
      </c>
      <c r="F8326" s="1">
        <v>693136</v>
      </c>
      <c r="G8326" s="15">
        <f t="shared" si="260"/>
        <v>0.47905660341734146</v>
      </c>
      <c r="H8326" s="15">
        <f t="shared" si="261"/>
        <v>0.67143556011825145</v>
      </c>
    </row>
    <row r="8327" spans="1:8">
      <c r="A8327" s="1">
        <v>8326</v>
      </c>
      <c r="B8327" s="444">
        <f>유형화!$F$71*hourly1!B8328/hourly1!$B$8763+유형화!$F$72*hourly1!C8328/hourly1!$C$8763+유형화!$F$73*hourly1!D8328/hourly1!$D$8763+유형화!$F$74*hourly1!E8328/hourly1!$E$8763</f>
        <v>68.81719584219951</v>
      </c>
      <c r="C8327" s="442">
        <f>hourly1!$F8328*유형화!$G$71/hourly1!$F$8763+유형화!$G$72*hourly1!$G8328/hourly1!$F$8763+유형화!$G$74*hourly1!I8328/hourly1!$I$8763</f>
        <v>0.46408447227110616</v>
      </c>
      <c r="D8327" s="14">
        <v>362.81148699999989</v>
      </c>
      <c r="E8327" s="14">
        <v>12.232101</v>
      </c>
      <c r="F8327" s="1">
        <v>739616</v>
      </c>
      <c r="G8327" s="15">
        <f t="shared" si="260"/>
        <v>0.41516426075266283</v>
      </c>
      <c r="H8327" s="15">
        <f t="shared" si="261"/>
        <v>0.61202944035912121</v>
      </c>
    </row>
    <row r="8328" spans="1:8">
      <c r="A8328" s="1">
        <v>8327</v>
      </c>
      <c r="B8328" s="444">
        <f>유형화!$F$71*hourly1!B8329/hourly1!$B$8763+유형화!$F$72*hourly1!C8329/hourly1!$C$8763+유형화!$F$73*hourly1!D8329/hourly1!$D$8763+유형화!$F$74*hourly1!E8329/hourly1!$E$8763</f>
        <v>67.679464891925733</v>
      </c>
      <c r="C8328" s="442">
        <f>hourly1!$F8329*유형화!$G$71/hourly1!$F$8763+유형화!$G$72*hourly1!$G8329/hourly1!$F$8763+유형화!$G$74*hourly1!I8329/hourly1!$I$8763</f>
        <v>0.39153269116752759</v>
      </c>
      <c r="D8328" s="14">
        <v>305.50164499999988</v>
      </c>
      <c r="E8328" s="14">
        <v>12.918646000000001</v>
      </c>
      <c r="F8328" s="1">
        <v>778567</v>
      </c>
      <c r="G8328" s="15">
        <f t="shared" si="260"/>
        <v>0.34958475447925225</v>
      </c>
      <c r="H8328" s="15">
        <f t="shared" si="261"/>
        <v>0.54429426170276995</v>
      </c>
    </row>
    <row r="8329" spans="1:8">
      <c r="A8329" s="1">
        <v>8328</v>
      </c>
      <c r="B8329" s="444">
        <f>유형화!$F$71*hourly1!B8330/hourly1!$B$8763+유형화!$F$72*hourly1!C8330/hourly1!$C$8763+유형화!$F$73*hourly1!D8330/hourly1!$D$8763+유형화!$F$74*hourly1!E8330/hourly1!$E$8763</f>
        <v>66.193401402523364</v>
      </c>
      <c r="C8329" s="442">
        <f>hourly1!$F8330*유형화!$G$71/hourly1!$F$8763+유형화!$G$72*hourly1!$G8330/hourly1!$F$8763+유형화!$G$74*hourly1!I8330/hourly1!$I$8763</f>
        <v>0.67420757697012013</v>
      </c>
      <c r="D8329" s="14">
        <v>250.58455699999999</v>
      </c>
      <c r="E8329" s="14">
        <v>6.3908460000000007</v>
      </c>
      <c r="F8329" s="1">
        <v>826695</v>
      </c>
      <c r="G8329" s="15">
        <f t="shared" si="260"/>
        <v>0.28674327051540827</v>
      </c>
      <c r="H8329" s="15">
        <f t="shared" si="261"/>
        <v>0.47184321025039883</v>
      </c>
    </row>
    <row r="8330" spans="1:8">
      <c r="A8330" s="1">
        <v>8329</v>
      </c>
      <c r="B8330" s="444">
        <f>유형화!$F$71*hourly1!B8331/hourly1!$B$8763+유형화!$F$72*hourly1!C8331/hourly1!$C$8763+유형화!$F$73*hourly1!D8331/hourly1!$D$8763+유형화!$F$74*hourly1!E8331/hourly1!$E$8763</f>
        <v>65.633212292259145</v>
      </c>
      <c r="C8330" s="442">
        <f>hourly1!$F8331*유형화!$G$71/hourly1!$F$8763+유형화!$G$72*hourly1!$G8331/hourly1!$F$8763+유형화!$G$74*hourly1!I8331/hourly1!$I$8763</f>
        <v>1.1553815100676792</v>
      </c>
      <c r="D8330" s="14">
        <v>209.70536300000001</v>
      </c>
      <c r="E8330" s="14">
        <v>4.2000799999999998</v>
      </c>
      <c r="F8330" s="1">
        <v>805506</v>
      </c>
      <c r="G8330" s="15">
        <f t="shared" si="260"/>
        <v>0.23996531291128564</v>
      </c>
      <c r="H8330" s="15">
        <f t="shared" si="261"/>
        <v>0.4123250501836131</v>
      </c>
    </row>
    <row r="8331" spans="1:8">
      <c r="A8331" s="1">
        <v>8330</v>
      </c>
      <c r="B8331" s="444">
        <f>유형화!$F$71*hourly1!B8332/hourly1!$B$8763+유형화!$F$72*hourly1!C8332/hourly1!$C$8763+유형화!$F$73*hourly1!D8332/hourly1!$D$8763+유형화!$F$74*hourly1!E8332/hourly1!$E$8763</f>
        <v>65.589121714747776</v>
      </c>
      <c r="C8331" s="442">
        <f>hourly1!$F8332*유형화!$G$71/hourly1!$F$8763+유형화!$G$72*hourly1!$G8332/hourly1!$F$8763+유형화!$G$74*hourly1!I8332/hourly1!$I$8763</f>
        <v>1.6923089697190044</v>
      </c>
      <c r="D8331" s="14">
        <v>208.46885</v>
      </c>
      <c r="E8331" s="14">
        <v>4.6981200000000003</v>
      </c>
      <c r="F8331" s="1">
        <v>743600</v>
      </c>
      <c r="G8331" s="15">
        <f t="shared" si="260"/>
        <v>0.2385503742339001</v>
      </c>
      <c r="H8331" s="15">
        <f t="shared" si="261"/>
        <v>0.41044264219965876</v>
      </c>
    </row>
    <row r="8332" spans="1:8">
      <c r="A8332" s="1">
        <v>8331</v>
      </c>
      <c r="B8332" s="444">
        <f>유형화!$F$71*hourly1!B8333/hourly1!$B$8763+유형화!$F$72*hourly1!C8333/hourly1!$C$8763+유형화!$F$73*hourly1!D8333/hourly1!$D$8763+유형화!$F$74*hourly1!E8333/hourly1!$E$8763</f>
        <v>65.76147316728408</v>
      </c>
      <c r="C8332" s="442">
        <f>hourly1!$F8333*유형화!$G$71/hourly1!$F$8763+유형화!$G$72*hourly1!$G8333/hourly1!$F$8763+유형화!$G$74*hourly1!I8333/hourly1!$I$8763</f>
        <v>2.1333991313910512</v>
      </c>
      <c r="D8332" s="14">
        <v>211.08546600000011</v>
      </c>
      <c r="E8332" s="14">
        <v>0.41148000000000001</v>
      </c>
      <c r="F8332" s="1">
        <v>611284</v>
      </c>
      <c r="G8332" s="15">
        <f t="shared" si="260"/>
        <v>0.24154456126005022</v>
      </c>
      <c r="H8332" s="15">
        <f t="shared" si="261"/>
        <v>0.41442011644083881</v>
      </c>
    </row>
    <row r="8333" spans="1:8">
      <c r="A8333" s="1">
        <v>8332</v>
      </c>
      <c r="B8333" s="444">
        <f>유형화!$F$71*hourly1!B8334/hourly1!$B$8763+유형화!$F$72*hourly1!C8334/hourly1!$C$8763+유형화!$F$73*hourly1!D8334/hourly1!$D$8763+유형화!$F$74*hourly1!E8334/hourly1!$E$8763</f>
        <v>65.877239788341441</v>
      </c>
      <c r="C8333" s="442">
        <f>hourly1!$F8334*유형화!$G$71/hourly1!$F$8763+유형화!$G$72*hourly1!$G8334/hourly1!$F$8763+유형화!$G$74*hourly1!I8334/hourly1!$I$8763</f>
        <v>2.5024493254382456</v>
      </c>
      <c r="D8333" s="14">
        <v>153.29256000000001</v>
      </c>
      <c r="E8333" s="14">
        <v>1.92E-3</v>
      </c>
      <c r="F8333" s="1">
        <v>499405</v>
      </c>
      <c r="G8333" s="15">
        <f t="shared" si="260"/>
        <v>0.17541228608145815</v>
      </c>
      <c r="H8333" s="15">
        <f t="shared" si="261"/>
        <v>0.32098764261035345</v>
      </c>
    </row>
    <row r="8334" spans="1:8">
      <c r="A8334" s="1">
        <v>8333</v>
      </c>
      <c r="B8334" s="444">
        <f>유형화!$F$71*hourly1!B8335/hourly1!$B$8763+유형화!$F$72*hourly1!C8335/hourly1!$C$8763+유형화!$F$73*hourly1!D8335/hourly1!$D$8763+유형화!$F$74*hourly1!E8335/hourly1!$E$8763</f>
        <v>65.950005111534708</v>
      </c>
      <c r="C8334" s="442">
        <f>hourly1!$F8335*유형화!$G$71/hourly1!$F$8763+유형화!$G$72*hourly1!$G8335/hourly1!$F$8763+유형화!$G$74*hourly1!I8335/hourly1!$I$8763</f>
        <v>2.8148488322246425</v>
      </c>
      <c r="D8334" s="14">
        <v>117.568129</v>
      </c>
      <c r="E8334" s="14">
        <v>5.7600000000000004E-3</v>
      </c>
      <c r="F8334" s="1">
        <v>549250</v>
      </c>
      <c r="G8334" s="15">
        <f t="shared" si="260"/>
        <v>0.13453291065273992</v>
      </c>
      <c r="H8334" s="15">
        <f t="shared" si="261"/>
        <v>0.25674557629135514</v>
      </c>
    </row>
    <row r="8335" spans="1:8">
      <c r="A8335" s="1">
        <v>8334</v>
      </c>
      <c r="B8335" s="444">
        <f>유형화!$F$71*hourly1!B8336/hourly1!$B$8763+유형화!$F$72*hourly1!C8336/hourly1!$C$8763+유형화!$F$73*hourly1!D8336/hourly1!$D$8763+유형화!$F$74*hourly1!E8336/hourly1!$E$8763</f>
        <v>67.894078230644979</v>
      </c>
      <c r="C8335" s="442">
        <f>hourly1!$F8336*유형화!$G$71/hourly1!$F$8763+유형화!$G$72*hourly1!$G8336/hourly1!$F$8763+유형화!$G$74*hourly1!I8336/hourly1!$I$8763</f>
        <v>3.0386496856355443</v>
      </c>
      <c r="D8335" s="14">
        <v>104.15652</v>
      </c>
      <c r="E8335" s="14">
        <v>0</v>
      </c>
      <c r="F8335" s="1">
        <v>852395</v>
      </c>
      <c r="G8335" s="15">
        <f t="shared" si="260"/>
        <v>0.11918604062381838</v>
      </c>
      <c r="H8335" s="15">
        <f t="shared" si="261"/>
        <v>0.23118126998659913</v>
      </c>
    </row>
    <row r="8336" spans="1:8">
      <c r="A8336" s="1">
        <v>8335</v>
      </c>
      <c r="B8336" s="444">
        <f>유형화!$F$71*hourly1!B8337/hourly1!$B$8763+유형화!$F$72*hourly1!C8337/hourly1!$C$8763+유형화!$F$73*hourly1!D8337/hourly1!$D$8763+유형화!$F$74*hourly1!E8337/hourly1!$E$8763</f>
        <v>79.515677881561018</v>
      </c>
      <c r="C8336" s="442">
        <f>hourly1!$F8337*유형화!$G$71/hourly1!$F$8763+유형화!$G$72*hourly1!$G8337/hourly1!$F$8763+유형화!$G$74*hourly1!I8337/hourly1!$I$8763</f>
        <v>9.2326784975882141</v>
      </c>
      <c r="D8336" s="14">
        <v>101.74359800000001</v>
      </c>
      <c r="E8336" s="14">
        <v>0</v>
      </c>
      <c r="F8336" s="1">
        <v>784258</v>
      </c>
      <c r="G8336" s="15">
        <f t="shared" si="260"/>
        <v>0.11642494012320542</v>
      </c>
      <c r="H8336" s="15">
        <f t="shared" si="261"/>
        <v>0.22649280826817361</v>
      </c>
    </row>
    <row r="8337" spans="1:8">
      <c r="A8337" s="1">
        <v>8336</v>
      </c>
      <c r="B8337" s="444">
        <f>유형화!$F$71*hourly1!B8338/hourly1!$B$8763+유형화!$F$72*hourly1!C8338/hourly1!$C$8763+유형화!$F$73*hourly1!D8338/hourly1!$D$8763+유형화!$F$74*hourly1!E8338/hourly1!$E$8763</f>
        <v>122.1167021947372</v>
      </c>
      <c r="C8337" s="442">
        <f>hourly1!$F8338*유형화!$G$71/hourly1!$F$8763+유형화!$G$72*hourly1!$G8338/hourly1!$F$8763+유형화!$G$74*hourly1!I8338/hourly1!$I$8763</f>
        <v>9.6246863089031081</v>
      </c>
      <c r="D8337" s="14">
        <v>73.824746000000005</v>
      </c>
      <c r="E8337" s="14">
        <v>6.9536509999999936</v>
      </c>
      <c r="F8337" s="1">
        <v>789421</v>
      </c>
      <c r="G8337" s="15">
        <f t="shared" si="260"/>
        <v>8.4477468868958697E-2</v>
      </c>
      <c r="H8337" s="15">
        <f t="shared" si="261"/>
        <v>0.17015877435371818</v>
      </c>
    </row>
    <row r="8338" spans="1:8">
      <c r="A8338" s="1">
        <v>8337</v>
      </c>
      <c r="B8338" s="444">
        <f>유형화!$F$71*hourly1!B8339/hourly1!$B$8763+유형화!$F$72*hourly1!C8339/hourly1!$C$8763+유형화!$F$73*hourly1!D8339/hourly1!$D$8763+유형화!$F$74*hourly1!E8339/hourly1!$E$8763</f>
        <v>122.42538562723513</v>
      </c>
      <c r="C8338" s="442">
        <f>hourly1!$F8339*유형화!$G$71/hourly1!$F$8763+유형화!$G$72*hourly1!$G8339/hourly1!$F$8763+유형화!$G$74*hourly1!I8339/hourly1!$I$8763</f>
        <v>9.0050895236552968</v>
      </c>
      <c r="D8338" s="14">
        <v>52.671945000000001</v>
      </c>
      <c r="E8338" s="14">
        <v>180.25483399999999</v>
      </c>
      <c r="F8338" s="1">
        <v>774664</v>
      </c>
      <c r="G8338" s="15">
        <f t="shared" si="260"/>
        <v>6.0272372545717996E-2</v>
      </c>
      <c r="H8338" s="15">
        <f t="shared" si="261"/>
        <v>0.12474882931635417</v>
      </c>
    </row>
    <row r="8339" spans="1:8">
      <c r="A8339" s="1">
        <v>8338</v>
      </c>
      <c r="B8339" s="444">
        <f>유형화!$F$71*hourly1!B8340/hourly1!$B$8763+유형화!$F$72*hourly1!C8340/hourly1!$C$8763+유형화!$F$73*hourly1!D8340/hourly1!$D$8763+유형화!$F$74*hourly1!E8340/hourly1!$E$8763</f>
        <v>125.08289451370243</v>
      </c>
      <c r="C8339" s="442">
        <f>hourly1!$F8340*유형화!$G$71/hourly1!$F$8763+유형화!$G$72*hourly1!$G8340/hourly1!$F$8763+유형화!$G$74*hourly1!I8340/hourly1!$I$8763</f>
        <v>8.2402827555024629</v>
      </c>
      <c r="D8339" s="14">
        <v>75.266801000000015</v>
      </c>
      <c r="E8339" s="14">
        <v>498.32333100000022</v>
      </c>
      <c r="F8339" s="1">
        <v>753725</v>
      </c>
      <c r="G8339" s="15">
        <f t="shared" si="260"/>
        <v>8.6127608733575736E-2</v>
      </c>
      <c r="H8339" s="15">
        <f t="shared" si="261"/>
        <v>0.1731660066588202</v>
      </c>
    </row>
    <row r="8340" spans="1:8">
      <c r="A8340" s="1">
        <v>8339</v>
      </c>
      <c r="B8340" s="444">
        <f>유형화!$F$71*hourly1!B8341/hourly1!$B$8763+유형화!$F$72*hourly1!C8341/hourly1!$C$8763+유형화!$F$73*hourly1!D8341/hourly1!$D$8763+유형화!$F$74*hourly1!E8341/hourly1!$E$8763</f>
        <v>126.47906271452217</v>
      </c>
      <c r="C8340" s="442">
        <f>hourly1!$F8341*유형화!$G$71/hourly1!$F$8763+유형화!$G$72*hourly1!$G8341/hourly1!$F$8763+유형화!$G$74*hourly1!I8341/hourly1!$I$8763</f>
        <v>7.2046632610024917</v>
      </c>
      <c r="D8340" s="14">
        <v>63.439667000000007</v>
      </c>
      <c r="E8340" s="14">
        <v>753.15440600000079</v>
      </c>
      <c r="F8340" s="1">
        <v>747870</v>
      </c>
      <c r="G8340" s="15">
        <f t="shared" si="260"/>
        <v>7.2593849412629294E-2</v>
      </c>
      <c r="H8340" s="15">
        <f t="shared" si="261"/>
        <v>0.14817290358896887</v>
      </c>
    </row>
    <row r="8341" spans="1:8">
      <c r="A8341" s="1">
        <v>8340</v>
      </c>
      <c r="B8341" s="444">
        <f>유형화!$F$71*hourly1!B8342/hourly1!$B$8763+유형화!$F$72*hourly1!C8342/hourly1!$C$8763+유형화!$F$73*hourly1!D8342/hourly1!$D$8763+유형화!$F$74*hourly1!E8342/hourly1!$E$8763</f>
        <v>123.15167408068541</v>
      </c>
      <c r="C8341" s="442">
        <f>hourly1!$F8342*유형화!$G$71/hourly1!$F$8763+유형화!$G$72*hourly1!$G8342/hourly1!$F$8763+유형화!$G$74*hourly1!I8342/hourly1!$I$8763</f>
        <v>6.1529405874141974</v>
      </c>
      <c r="D8341" s="14">
        <v>50.554049999999997</v>
      </c>
      <c r="E8341" s="14">
        <v>865.57010999999943</v>
      </c>
      <c r="F8341" s="1">
        <v>692689</v>
      </c>
      <c r="G8341" s="15">
        <f t="shared" si="260"/>
        <v>5.7848870689982207E-2</v>
      </c>
      <c r="H8341" s="15">
        <f t="shared" si="261"/>
        <v>0.12006401856347398</v>
      </c>
    </row>
    <row r="8342" spans="1:8">
      <c r="A8342" s="1">
        <v>8341</v>
      </c>
      <c r="B8342" s="444">
        <f>유형화!$F$71*hourly1!B8343/hourly1!$B$8763+유형화!$F$72*hourly1!C8343/hourly1!$C$8763+유형화!$F$73*hourly1!D8343/hourly1!$D$8763+유형화!$F$74*hourly1!E8343/hourly1!$E$8763</f>
        <v>128.94208732859988</v>
      </c>
      <c r="C8342" s="442">
        <f>hourly1!$F8343*유형화!$G$71/hourly1!$F$8763+유형화!$G$72*hourly1!$G8343/hourly1!$F$8763+유형화!$G$74*hourly1!I8343/hourly1!$I$8763</f>
        <v>4.956593000301126</v>
      </c>
      <c r="D8342" s="14">
        <v>17.927502</v>
      </c>
      <c r="E8342" s="14">
        <v>899.91212500000165</v>
      </c>
      <c r="F8342" s="1">
        <v>712331</v>
      </c>
      <c r="G8342" s="15">
        <f t="shared" si="260"/>
        <v>2.0514394890071071E-2</v>
      </c>
      <c r="H8342" s="15">
        <f t="shared" si="261"/>
        <v>4.4472479091701975E-2</v>
      </c>
    </row>
    <row r="8343" spans="1:8">
      <c r="A8343" s="1">
        <v>8342</v>
      </c>
      <c r="B8343" s="444">
        <f>유형화!$F$71*hourly1!B8344/hourly1!$B$8763+유형화!$F$72*hourly1!C8344/hourly1!$C$8763+유형화!$F$73*hourly1!D8344/hourly1!$D$8763+유형화!$F$74*hourly1!E8344/hourly1!$E$8763</f>
        <v>117.66088837714973</v>
      </c>
      <c r="C8343" s="442">
        <f>hourly1!$F8344*유형화!$G$71/hourly1!$F$8763+유형화!$G$72*hourly1!$G8344/hourly1!$F$8763+유형화!$G$74*hourly1!I8344/hourly1!$I$8763</f>
        <v>5.789674268660816</v>
      </c>
      <c r="D8343" s="14">
        <v>22.004743999999999</v>
      </c>
      <c r="E8343" s="14">
        <v>750.62442000000101</v>
      </c>
      <c r="F8343" s="1">
        <v>733335</v>
      </c>
      <c r="G8343" s="15">
        <f t="shared" si="260"/>
        <v>2.5179972528851038E-2</v>
      </c>
      <c r="H8343" s="15">
        <f t="shared" si="261"/>
        <v>5.4284849916778954E-2</v>
      </c>
    </row>
    <row r="8344" spans="1:8">
      <c r="A8344" s="1">
        <v>8343</v>
      </c>
      <c r="B8344" s="444">
        <f>유형화!$F$71*hourly1!B8345/hourly1!$B$8763+유형화!$F$72*hourly1!C8345/hourly1!$C$8763+유형화!$F$73*hourly1!D8345/hourly1!$D$8763+유형화!$F$74*hourly1!E8345/hourly1!$E$8763</f>
        <v>118.3207887512865</v>
      </c>
      <c r="C8344" s="442">
        <f>hourly1!$F8345*유형화!$G$71/hourly1!$F$8763+유형화!$G$72*hourly1!$G8345/hourly1!$F$8763+유형화!$G$74*hourly1!I8345/hourly1!$I$8763</f>
        <v>5.6281572287302444</v>
      </c>
      <c r="D8344" s="14">
        <v>20.459612</v>
      </c>
      <c r="E8344" s="14">
        <v>476.26793200000031</v>
      </c>
      <c r="F8344" s="1">
        <v>736985</v>
      </c>
      <c r="G8344" s="15">
        <f t="shared" si="260"/>
        <v>2.341188191559743E-2</v>
      </c>
      <c r="H8344" s="15">
        <f t="shared" si="261"/>
        <v>5.057910726212872E-2</v>
      </c>
    </row>
    <row r="8345" spans="1:8">
      <c r="A8345" s="1">
        <v>8344</v>
      </c>
      <c r="B8345" s="444">
        <f>유형화!$F$71*hourly1!B8346/hourly1!$B$8763+유형화!$F$72*hourly1!C8346/hourly1!$C$8763+유형화!$F$73*hourly1!D8346/hourly1!$D$8763+유형화!$F$74*hourly1!E8346/hourly1!$E$8763</f>
        <v>116.69985767773973</v>
      </c>
      <c r="C8345" s="442">
        <f>hourly1!$F8346*유형화!$G$71/hourly1!$F$8763+유형화!$G$72*hourly1!$G8346/hourly1!$F$8763+유형화!$G$74*hourly1!I8346/hourly1!$I$8763</f>
        <v>5.3193407422389187</v>
      </c>
      <c r="D8345" s="14">
        <v>17.354835000000001</v>
      </c>
      <c r="E8345" s="14">
        <v>260.51903700000008</v>
      </c>
      <c r="F8345" s="1">
        <v>744018</v>
      </c>
      <c r="G8345" s="15">
        <f t="shared" si="260"/>
        <v>1.9859093500144448E-2</v>
      </c>
      <c r="H8345" s="15">
        <f t="shared" si="261"/>
        <v>4.3085537023564997E-2</v>
      </c>
    </row>
    <row r="8346" spans="1:8">
      <c r="A8346" s="1">
        <v>8345</v>
      </c>
      <c r="B8346" s="444">
        <f>유형화!$F$71*hourly1!B8347/hourly1!$B$8763+유형화!$F$72*hourly1!C8347/hourly1!$C$8763+유형화!$F$73*hourly1!D8347/hourly1!$D$8763+유형화!$F$74*hourly1!E8347/hourly1!$E$8763</f>
        <v>115.85943514722281</v>
      </c>
      <c r="C8346" s="442">
        <f>hourly1!$F8347*유형화!$G$71/hourly1!$F$8763+유형화!$G$72*hourly1!$G8347/hourly1!$F$8763+유형화!$G$74*hourly1!I8347/hourly1!$I$8763</f>
        <v>5.6424704051617729</v>
      </c>
      <c r="D8346" s="14">
        <v>10.769368999999999</v>
      </c>
      <c r="E8346" s="14">
        <v>75.806700000000063</v>
      </c>
      <c r="F8346" s="1">
        <v>751793</v>
      </c>
      <c r="G8346" s="15">
        <f t="shared" si="260"/>
        <v>1.2323361524817555E-2</v>
      </c>
      <c r="H8346" s="15">
        <f t="shared" si="261"/>
        <v>2.6978894786928713E-2</v>
      </c>
    </row>
    <row r="8347" spans="1:8">
      <c r="A8347" s="1">
        <v>8346</v>
      </c>
      <c r="B8347" s="444">
        <f>유형화!$F$71*hourly1!B8348/hourly1!$B$8763+유형화!$F$72*hourly1!C8348/hourly1!$C$8763+유형화!$F$73*hourly1!D8348/hourly1!$D$8763+유형화!$F$74*hourly1!E8348/hourly1!$E$8763</f>
        <v>115.84624947758459</v>
      </c>
      <c r="C8347" s="442">
        <f>hourly1!$F8348*유형화!$G$71/hourly1!$F$8763+유형화!$G$72*hourly1!$G8348/hourly1!$F$8763+유형화!$G$74*hourly1!I8348/hourly1!$I$8763</f>
        <v>5.9019850995352972</v>
      </c>
      <c r="D8347" s="14">
        <v>11.745238000000001</v>
      </c>
      <c r="E8347" s="14">
        <v>14.12211399999997</v>
      </c>
      <c r="F8347" s="1">
        <v>744364</v>
      </c>
      <c r="G8347" s="15">
        <f t="shared" si="260"/>
        <v>1.3440045936676989E-2</v>
      </c>
      <c r="H8347" s="15">
        <f t="shared" si="261"/>
        <v>2.938408453642178E-2</v>
      </c>
    </row>
    <row r="8348" spans="1:8">
      <c r="A8348" s="1">
        <v>8347</v>
      </c>
      <c r="B8348" s="444">
        <f>유형화!$F$71*hourly1!B8349/hourly1!$B$8763+유형화!$F$72*hourly1!C8349/hourly1!$C$8763+유형화!$F$73*hourly1!D8349/hourly1!$D$8763+유형화!$F$74*hourly1!E8349/hourly1!$E$8763</f>
        <v>127.04658645590044</v>
      </c>
      <c r="C8348" s="442">
        <f>hourly1!$F8349*유형화!$G$71/hourly1!$F$8763+유형화!$G$72*hourly1!$G8349/hourly1!$F$8763+유형화!$G$74*hourly1!I8349/hourly1!$I$8763</f>
        <v>5.3641749021964742</v>
      </c>
      <c r="D8348" s="14">
        <v>21.602528</v>
      </c>
      <c r="E8348" s="14">
        <v>18.795397999999999</v>
      </c>
      <c r="F8348" s="1">
        <v>742485</v>
      </c>
      <c r="G8348" s="15">
        <f t="shared" si="260"/>
        <v>2.4719717784207593E-2</v>
      </c>
      <c r="H8348" s="15">
        <f t="shared" si="261"/>
        <v>5.3321698333746489E-2</v>
      </c>
    </row>
    <row r="8349" spans="1:8">
      <c r="A8349" s="1">
        <v>8348</v>
      </c>
      <c r="B8349" s="444">
        <f>유형화!$F$71*hourly1!B8350/hourly1!$B$8763+유형화!$F$72*hourly1!C8350/hourly1!$C$8763+유형화!$F$73*hourly1!D8350/hourly1!$D$8763+유형화!$F$74*hourly1!E8350/hourly1!$E$8763</f>
        <v>135.52733524286785</v>
      </c>
      <c r="C8349" s="442">
        <f>hourly1!$F8350*유형화!$G$71/hourly1!$F$8763+유형화!$G$72*hourly1!$G8350/hourly1!$F$8763+유형화!$G$74*hourly1!I8350/hourly1!$I$8763</f>
        <v>5.0821431852822174</v>
      </c>
      <c r="D8349" s="14">
        <v>29.292061</v>
      </c>
      <c r="E8349" s="14">
        <v>20.562290000000001</v>
      </c>
      <c r="F8349" s="1">
        <v>726420</v>
      </c>
      <c r="G8349" s="15">
        <f t="shared" si="260"/>
        <v>3.3518830816365273E-2</v>
      </c>
      <c r="H8349" s="15">
        <f t="shared" si="261"/>
        <v>7.155486945878535E-2</v>
      </c>
    </row>
    <row r="8350" spans="1:8">
      <c r="A8350" s="1">
        <v>8349</v>
      </c>
      <c r="B8350" s="444">
        <f>유형화!$F$71*hourly1!B8351/hourly1!$B$8763+유형화!$F$72*hourly1!C8351/hourly1!$C$8763+유형화!$F$73*hourly1!D8351/hourly1!$D$8763+유형화!$F$74*hourly1!E8351/hourly1!$E$8763</f>
        <v>69.967947651833242</v>
      </c>
      <c r="C8350" s="442">
        <f>hourly1!$F8351*유형화!$G$71/hourly1!$F$8763+유형화!$G$72*hourly1!$G8351/hourly1!$F$8763+유형화!$G$74*hourly1!I8351/hourly1!$I$8763</f>
        <v>5.8463392159691834</v>
      </c>
      <c r="D8350" s="14">
        <v>31.079522000000001</v>
      </c>
      <c r="E8350" s="14">
        <v>17.927038</v>
      </c>
      <c r="F8350" s="1">
        <v>683001</v>
      </c>
      <c r="G8350" s="15">
        <f t="shared" si="260"/>
        <v>3.5564217887280196E-2</v>
      </c>
      <c r="H8350" s="15">
        <f t="shared" si="261"/>
        <v>7.5739402127397965E-2</v>
      </c>
    </row>
    <row r="8351" spans="1:8">
      <c r="A8351" s="1">
        <v>8350</v>
      </c>
      <c r="B8351" s="444">
        <f>유형화!$F$71*hourly1!B8352/hourly1!$B$8763+유형화!$F$72*hourly1!C8352/hourly1!$C$8763+유형화!$F$73*hourly1!D8352/hourly1!$D$8763+유형화!$F$74*hourly1!E8352/hourly1!$E$8763</f>
        <v>68.52238338772716</v>
      </c>
      <c r="C8351" s="442">
        <f>hourly1!$F8352*유형화!$G$71/hourly1!$F$8763+유형화!$G$72*hourly1!$G8352/hourly1!$F$8763+유형화!$G$74*hourly1!I8352/hourly1!$I$8763</f>
        <v>0.42020663184648499</v>
      </c>
      <c r="D8351" s="14">
        <v>37.535451999999999</v>
      </c>
      <c r="E8351" s="14">
        <v>10.875988</v>
      </c>
      <c r="F8351" s="1">
        <v>733755</v>
      </c>
      <c r="G8351" s="15">
        <f t="shared" si="260"/>
        <v>4.2951722147642653E-2</v>
      </c>
      <c r="H8351" s="15">
        <f t="shared" si="261"/>
        <v>9.0687491092918321E-2</v>
      </c>
    </row>
    <row r="8352" spans="1:8">
      <c r="A8352" s="1">
        <v>8351</v>
      </c>
      <c r="B8352" s="444">
        <f>유형화!$F$71*hourly1!B8353/hourly1!$B$8763+유형화!$F$72*hourly1!C8353/hourly1!$C$8763+유형화!$F$73*hourly1!D8353/hourly1!$D$8763+유형화!$F$74*hourly1!E8353/hourly1!$E$8763</f>
        <v>67.02779071883441</v>
      </c>
      <c r="C8352" s="442">
        <f>hourly1!$F8353*유형화!$G$71/hourly1!$F$8763+유형화!$G$72*hourly1!$G8353/hourly1!$F$8763+유형화!$G$74*hourly1!I8353/hourly1!$I$8763</f>
        <v>0.40470889363492268</v>
      </c>
      <c r="D8352" s="14">
        <v>50.643227000000003</v>
      </c>
      <c r="E8352" s="14">
        <v>11.448359999999999</v>
      </c>
      <c r="F8352" s="1">
        <v>725540</v>
      </c>
      <c r="G8352" s="15">
        <f t="shared" si="260"/>
        <v>5.795091570401216E-2</v>
      </c>
      <c r="H8352" s="15">
        <f t="shared" si="261"/>
        <v>0.12026180189924551</v>
      </c>
    </row>
    <row r="8353" spans="1:8">
      <c r="A8353" s="1">
        <v>8352</v>
      </c>
      <c r="B8353" s="444">
        <f>유형화!$F$71*hourly1!B8354/hourly1!$B$8763+유형화!$F$72*hourly1!C8354/hourly1!$C$8763+유형화!$F$73*hourly1!D8354/hourly1!$D$8763+유형화!$F$74*hourly1!E8354/hourly1!$E$8763</f>
        <v>65.326749595201576</v>
      </c>
      <c r="C8353" s="442">
        <f>hourly1!$F8354*유형화!$G$71/hourly1!$F$8763+유형화!$G$72*hourly1!$G8354/hourly1!$F$8763+유형화!$G$74*hourly1!I8354/hourly1!$I$8763</f>
        <v>0.52179056602394314</v>
      </c>
      <c r="D8353" s="14">
        <v>68.355320000000006</v>
      </c>
      <c r="E8353" s="14">
        <v>7.9229200000000004</v>
      </c>
      <c r="F8353" s="1">
        <v>815854</v>
      </c>
      <c r="G8353" s="15">
        <f t="shared" si="260"/>
        <v>7.8218818623875933E-2</v>
      </c>
      <c r="H8353" s="15">
        <f t="shared" si="261"/>
        <v>0.15865231239502087</v>
      </c>
    </row>
    <row r="8354" spans="1:8">
      <c r="A8354" s="1">
        <v>8353</v>
      </c>
      <c r="B8354" s="444">
        <f>유형화!$F$71*hourly1!B8355/hourly1!$B$8763+유형화!$F$72*hourly1!C8355/hourly1!$C$8763+유형화!$F$73*hourly1!D8355/hourly1!$D$8763+유형화!$F$74*hourly1!E8355/hourly1!$E$8763</f>
        <v>65.392149656673794</v>
      </c>
      <c r="C8354" s="442">
        <f>hourly1!$F8355*유형화!$G$71/hourly1!$F$8763+유형화!$G$72*hourly1!$G8355/hourly1!$F$8763+유형화!$G$74*hourly1!I8355/hourly1!$I$8763</f>
        <v>0.94107401849612959</v>
      </c>
      <c r="D8354" s="14">
        <v>106.521359</v>
      </c>
      <c r="E8354" s="14">
        <v>0.96167999999999998</v>
      </c>
      <c r="F8354" s="1">
        <v>779045</v>
      </c>
      <c r="G8354" s="15">
        <f t="shared" si="260"/>
        <v>0.12189211986996439</v>
      </c>
      <c r="H8354" s="15">
        <f t="shared" si="261"/>
        <v>0.23574958006654184</v>
      </c>
    </row>
    <row r="8355" spans="1:8">
      <c r="A8355" s="1">
        <v>8354</v>
      </c>
      <c r="B8355" s="444">
        <f>유형화!$F$71*hourly1!B8356/hourly1!$B$8763+유형화!$F$72*hourly1!C8356/hourly1!$C$8763+유형화!$F$73*hourly1!D8356/hourly1!$D$8763+유형화!$F$74*hourly1!E8356/hourly1!$E$8763</f>
        <v>65.215322058302121</v>
      </c>
      <c r="C8355" s="442">
        <f>hourly1!$F8356*유형화!$G$71/hourly1!$F$8763+유형화!$G$72*hourly1!$G8356/hourly1!$F$8763+유형화!$G$74*hourly1!I8356/hourly1!$I$8763</f>
        <v>1.3695362154152957</v>
      </c>
      <c r="D8355" s="14">
        <v>116.163912</v>
      </c>
      <c r="E8355" s="14">
        <v>0.57455999999999996</v>
      </c>
      <c r="F8355" s="1">
        <v>697284</v>
      </c>
      <c r="G8355" s="15">
        <f t="shared" si="260"/>
        <v>0.13292606871517657</v>
      </c>
      <c r="H8355" s="15">
        <f t="shared" si="261"/>
        <v>0.25410761978729701</v>
      </c>
    </row>
    <row r="8356" spans="1:8">
      <c r="A8356" s="1">
        <v>8355</v>
      </c>
      <c r="B8356" s="444">
        <f>유형화!$F$71*hourly1!B8357/hourly1!$B$8763+유형화!$F$72*hourly1!C8357/hourly1!$C$8763+유형화!$F$73*hourly1!D8357/hourly1!$D$8763+유형화!$F$74*hourly1!E8357/hourly1!$E$8763</f>
        <v>65.285306472197149</v>
      </c>
      <c r="C8356" s="442">
        <f>hourly1!$F8357*유형화!$G$71/hourly1!$F$8763+유형화!$G$72*hourly1!$G8357/hourly1!$F$8763+유형화!$G$74*hourly1!I8357/hourly1!$I$8763</f>
        <v>1.7684019688067878</v>
      </c>
      <c r="D8356" s="14">
        <v>138.06768299999999</v>
      </c>
      <c r="E8356" s="14">
        <v>0.42720000000000002</v>
      </c>
      <c r="F8356" s="1">
        <v>584426</v>
      </c>
      <c r="G8356" s="15">
        <f t="shared" si="260"/>
        <v>0.15799049809723364</v>
      </c>
      <c r="H8356" s="15">
        <f t="shared" si="261"/>
        <v>0.29426715580383622</v>
      </c>
    </row>
    <row r="8357" spans="1:8">
      <c r="A8357" s="1">
        <v>8356</v>
      </c>
      <c r="B8357" s="444">
        <f>유형화!$F$71*hourly1!B8358/hourly1!$B$8763+유형화!$F$72*hourly1!C8358/hourly1!$C$8763+유형화!$F$73*hourly1!D8358/hourly1!$D$8763+유형화!$F$74*hourly1!E8358/hourly1!$E$8763</f>
        <v>65.306709735200499</v>
      </c>
      <c r="C8357" s="442">
        <f>hourly1!$F8358*유형화!$G$71/hourly1!$F$8763+유형화!$G$72*hourly1!$G8358/hourly1!$F$8763+유형화!$G$74*hourly1!I8358/hourly1!$I$8763</f>
        <v>2.0907922278917219</v>
      </c>
      <c r="D8357" s="14">
        <v>186.60697400000001</v>
      </c>
      <c r="E8357" s="14">
        <v>1.92E-3</v>
      </c>
      <c r="F8357" s="1">
        <v>498368</v>
      </c>
      <c r="G8357" s="15">
        <f t="shared" si="260"/>
        <v>0.21353388519366642</v>
      </c>
      <c r="H8357" s="15">
        <f t="shared" si="261"/>
        <v>0.37630853766655326</v>
      </c>
    </row>
    <row r="8358" spans="1:8">
      <c r="A8358" s="1">
        <v>8357</v>
      </c>
      <c r="B8358" s="444">
        <f>유형화!$F$71*hourly1!B8359/hourly1!$B$8763+유형화!$F$72*hourly1!C8359/hourly1!$C$8763+유형화!$F$73*hourly1!D8359/hourly1!$D$8763+유형화!$F$74*hourly1!E8359/hourly1!$E$8763</f>
        <v>65.341426015349967</v>
      </c>
      <c r="C8358" s="442">
        <f>hourly1!$F8359*유형화!$G$71/hourly1!$F$8763+유형화!$G$72*hourly1!$G8359/hourly1!$F$8763+유형화!$G$74*hourly1!I8359/hourly1!$I$8763</f>
        <v>2.4085266221885111</v>
      </c>
      <c r="D8358" s="14">
        <v>156.93467899999999</v>
      </c>
      <c r="E8358" s="14">
        <v>1.6320000000000001E-2</v>
      </c>
      <c r="F8358" s="1">
        <v>548659</v>
      </c>
      <c r="G8358" s="15">
        <f t="shared" si="260"/>
        <v>0.17957995357928525</v>
      </c>
      <c r="H8358" s="15">
        <f t="shared" si="261"/>
        <v>0.32724144755665008</v>
      </c>
    </row>
    <row r="8359" spans="1:8">
      <c r="A8359" s="1">
        <v>8358</v>
      </c>
      <c r="B8359" s="444">
        <f>유형화!$F$71*hourly1!B8360/hourly1!$B$8763+유형화!$F$72*hourly1!C8360/hourly1!$C$8763+유형화!$F$73*hourly1!D8360/hourly1!$D$8763+유형화!$F$74*hourly1!E8360/hourly1!$E$8763</f>
        <v>67.168553061599354</v>
      </c>
      <c r="C8359" s="442">
        <f>hourly1!$F8360*유형화!$G$71/hourly1!$F$8763+유형화!$G$72*hourly1!$G8360/hourly1!$F$8763+유형화!$G$74*hourly1!I8360/hourly1!$I$8763</f>
        <v>2.5403169224996409</v>
      </c>
      <c r="D8359" s="14">
        <v>191.45187200000001</v>
      </c>
      <c r="E8359" s="14">
        <v>0</v>
      </c>
      <c r="F8359" s="1">
        <v>849643</v>
      </c>
      <c r="G8359" s="15">
        <f t="shared" si="260"/>
        <v>0.21907788963857547</v>
      </c>
      <c r="H8359" s="15">
        <f t="shared" si="261"/>
        <v>0.38401514365529793</v>
      </c>
    </row>
    <row r="8360" spans="1:8">
      <c r="A8360" s="1">
        <v>8359</v>
      </c>
      <c r="B8360" s="444">
        <f>유형화!$F$71*hourly1!B8361/hourly1!$B$8763+유형화!$F$72*hourly1!C8361/hourly1!$C$8763+유형화!$F$73*hourly1!D8361/hourly1!$D$8763+유형화!$F$74*hourly1!E8361/hourly1!$E$8763</f>
        <v>78.739111665201619</v>
      </c>
      <c r="C8360" s="442">
        <f>hourly1!$F8361*유형화!$G$71/hourly1!$F$8763+유형화!$G$72*hourly1!$G8361/hourly1!$F$8763+유형화!$G$74*hourly1!I8361/hourly1!$I$8763</f>
        <v>8.7079001910354847</v>
      </c>
      <c r="D8360" s="14">
        <v>199.30144000000001</v>
      </c>
      <c r="E8360" s="14">
        <v>0</v>
      </c>
      <c r="F8360" s="1">
        <v>814515</v>
      </c>
      <c r="G8360" s="15">
        <f t="shared" si="260"/>
        <v>0.22806013031373842</v>
      </c>
      <c r="H8360" s="15">
        <f t="shared" si="261"/>
        <v>0.39632781211350598</v>
      </c>
    </row>
    <row r="8361" spans="1:8">
      <c r="A8361" s="1">
        <v>8360</v>
      </c>
      <c r="B8361" s="444">
        <f>유형화!$F$71*hourly1!B8362/hourly1!$B$8763+유형화!$F$72*hourly1!C8362/hourly1!$C$8763+유형화!$F$73*hourly1!D8362/hourly1!$D$8763+유형화!$F$74*hourly1!E8362/hourly1!$E$8763</f>
        <v>68.834544965058626</v>
      </c>
      <c r="C8361" s="442">
        <f>hourly1!$F8362*유형화!$G$71/hourly1!$F$8763+유형화!$G$72*hourly1!$G8362/hourly1!$F$8763+유형화!$G$74*hourly1!I8362/hourly1!$I$8763</f>
        <v>9.1585630004113412</v>
      </c>
      <c r="D8361" s="14">
        <v>245.679305</v>
      </c>
      <c r="E8361" s="14">
        <v>4.6835489999999993</v>
      </c>
      <c r="F8361" s="1">
        <v>787818</v>
      </c>
      <c r="G8361" s="15">
        <f t="shared" si="260"/>
        <v>0.28113020314197773</v>
      </c>
      <c r="H8361" s="15">
        <f t="shared" si="261"/>
        <v>0.46496882957668478</v>
      </c>
    </row>
    <row r="8362" spans="1:8">
      <c r="A8362" s="1">
        <v>8361</v>
      </c>
      <c r="B8362" s="444">
        <f>유형화!$F$71*hourly1!B8363/hourly1!$B$8763+유형화!$F$72*hourly1!C8363/hourly1!$C$8763+유형화!$F$73*hourly1!D8363/hourly1!$D$8763+유형화!$F$74*hourly1!E8363/hourly1!$E$8763</f>
        <v>70.377901629552611</v>
      </c>
      <c r="C8362" s="442">
        <f>hourly1!$F8363*유형화!$G$71/hourly1!$F$8763+유형화!$G$72*hourly1!$G8363/hourly1!$F$8763+유형화!$G$74*hourly1!I8363/hourly1!$I$8763</f>
        <v>8.8925651180112393</v>
      </c>
      <c r="D8362" s="14">
        <v>260.78718099999992</v>
      </c>
      <c r="E8362" s="14">
        <v>141.52354000000011</v>
      </c>
      <c r="F8362" s="1">
        <v>744553</v>
      </c>
      <c r="G8362" s="15">
        <f t="shared" si="260"/>
        <v>0.29841810717982004</v>
      </c>
      <c r="H8362" s="15">
        <f t="shared" si="261"/>
        <v>0.48592012623935538</v>
      </c>
    </row>
    <row r="8363" spans="1:8">
      <c r="A8363" s="1">
        <v>8362</v>
      </c>
      <c r="B8363" s="444">
        <f>유형화!$F$71*hourly1!B8364/hourly1!$B$8763+유형화!$F$72*hourly1!C8364/hourly1!$C$8763+유형화!$F$73*hourly1!D8364/hourly1!$D$8763+유형화!$F$74*hourly1!E8364/hourly1!$E$8763</f>
        <v>73.614690875201632</v>
      </c>
      <c r="C8363" s="442">
        <f>hourly1!$F8364*유형화!$G$71/hourly1!$F$8763+유형화!$G$72*hourly1!$G8364/hourly1!$F$8763+유형화!$G$74*hourly1!I8364/hourly1!$I$8763</f>
        <v>8.1418925830644628</v>
      </c>
      <c r="D8363" s="14">
        <v>293.05905100000001</v>
      </c>
      <c r="E8363" s="14">
        <v>496.65553199999982</v>
      </c>
      <c r="F8363" s="1">
        <v>742495</v>
      </c>
      <c r="G8363" s="15">
        <f t="shared" si="260"/>
        <v>0.33534672584744252</v>
      </c>
      <c r="H8363" s="15">
        <f t="shared" si="261"/>
        <v>0.52857063908698254</v>
      </c>
    </row>
    <row r="8364" spans="1:8">
      <c r="A8364" s="1">
        <v>8363</v>
      </c>
      <c r="B8364" s="444">
        <f>유형화!$F$71*hourly1!B8365/hourly1!$B$8763+유형화!$F$72*hourly1!C8365/hourly1!$C$8763+유형화!$F$73*hourly1!D8365/hourly1!$D$8763+유형화!$F$74*hourly1!E8365/hourly1!$E$8763</f>
        <v>75.845925380458169</v>
      </c>
      <c r="C8364" s="442">
        <f>hourly1!$F8365*유형화!$G$71/hourly1!$F$8763+유형화!$G$72*hourly1!$G8365/hourly1!$F$8763+유형화!$G$74*hourly1!I8365/hourly1!$I$8763</f>
        <v>7.1917223900629805</v>
      </c>
      <c r="D8364" s="14">
        <v>351.898707</v>
      </c>
      <c r="E8364" s="14">
        <v>774.81151600000032</v>
      </c>
      <c r="F8364" s="1">
        <v>700789</v>
      </c>
      <c r="G8364" s="15">
        <f t="shared" si="260"/>
        <v>0.40267679438571069</v>
      </c>
      <c r="H8364" s="15">
        <f t="shared" si="261"/>
        <v>0.59969239567889854</v>
      </c>
    </row>
    <row r="8365" spans="1:8">
      <c r="A8365" s="1">
        <v>8364</v>
      </c>
      <c r="B8365" s="444">
        <f>유형화!$F$71*hourly1!B8366/hourly1!$B$8763+유형화!$F$72*hourly1!C8366/hourly1!$C$8763+유형화!$F$73*hourly1!D8366/hourly1!$D$8763+유형화!$F$74*hourly1!E8366/hourly1!$E$8763</f>
        <v>73.375035169151332</v>
      </c>
      <c r="C8365" s="442">
        <f>hourly1!$F8366*유형화!$G$71/hourly1!$F$8763+유형화!$G$72*hourly1!$G8366/hourly1!$F$8763+유형화!$G$74*hourly1!I8366/hourly1!$I$8763</f>
        <v>6.0990631942045477</v>
      </c>
      <c r="D8365" s="14">
        <v>408.39734900000002</v>
      </c>
      <c r="E8365" s="14">
        <v>738.46502200000032</v>
      </c>
      <c r="F8365" s="1">
        <v>675625</v>
      </c>
      <c r="G8365" s="15">
        <f t="shared" si="260"/>
        <v>0.46732804656466764</v>
      </c>
      <c r="H8365" s="15">
        <f t="shared" si="261"/>
        <v>0.66097303544058827</v>
      </c>
    </row>
    <row r="8366" spans="1:8">
      <c r="A8366" s="1">
        <v>8365</v>
      </c>
      <c r="B8366" s="444">
        <f>유형화!$F$71*hourly1!B8367/hourly1!$B$8763+유형화!$F$72*hourly1!C8367/hourly1!$C$8763+유형화!$F$73*hourly1!D8367/hourly1!$D$8763+유형화!$F$74*hourly1!E8367/hourly1!$E$8763</f>
        <v>79.537603333381412</v>
      </c>
      <c r="C8366" s="442">
        <f>hourly1!$F8367*유형화!$G$71/hourly1!$F$8763+유형화!$G$72*hourly1!$G8367/hourly1!$F$8763+유형화!$G$74*hourly1!I8367/hourly1!$I$8763</f>
        <v>4.8372203494127204</v>
      </c>
      <c r="D8366" s="14">
        <v>391.83191699999998</v>
      </c>
      <c r="E8366" s="14">
        <v>737.97382999999854</v>
      </c>
      <c r="F8366" s="1">
        <v>676344</v>
      </c>
      <c r="G8366" s="15">
        <f t="shared" si="260"/>
        <v>0.44837226490737814</v>
      </c>
      <c r="H8366" s="15">
        <f t="shared" si="261"/>
        <v>0.64365376158531173</v>
      </c>
    </row>
    <row r="8367" spans="1:8">
      <c r="A8367" s="1">
        <v>8366</v>
      </c>
      <c r="B8367" s="444">
        <f>유형화!$F$71*hourly1!B8368/hourly1!$B$8763+유형화!$F$72*hourly1!C8368/hourly1!$C$8763+유형화!$F$73*hourly1!D8368/hourly1!$D$8763+유형화!$F$74*hourly1!E8368/hourly1!$E$8763</f>
        <v>67.539214727008158</v>
      </c>
      <c r="C8367" s="442">
        <f>hourly1!$F8368*유형화!$G$71/hourly1!$F$8763+유형화!$G$72*hourly1!$G8368/hourly1!$F$8763+유형화!$G$74*hourly1!I8368/hourly1!$I$8763</f>
        <v>5.1167555801706488</v>
      </c>
      <c r="D8367" s="14">
        <v>357.12653299999999</v>
      </c>
      <c r="E8367" s="14">
        <v>646.49651100000074</v>
      </c>
      <c r="F8367" s="1">
        <v>673200</v>
      </c>
      <c r="G8367" s="15">
        <f t="shared" si="260"/>
        <v>0.40865898236597592</v>
      </c>
      <c r="H8367" s="15">
        <f t="shared" si="261"/>
        <v>0.60563386157579624</v>
      </c>
    </row>
    <row r="8368" spans="1:8">
      <c r="A8368" s="1">
        <v>8367</v>
      </c>
      <c r="B8368" s="444">
        <f>유형화!$F$71*hourly1!B8369/hourly1!$B$8763+유형화!$F$72*hourly1!C8369/hourly1!$C$8763+유형화!$F$73*hourly1!D8369/hourly1!$D$8763+유형화!$F$74*hourly1!E8369/hourly1!$E$8763</f>
        <v>68.555489890120228</v>
      </c>
      <c r="C8368" s="442">
        <f>hourly1!$F8369*유형화!$G$71/hourly1!$F$8763+유형화!$G$72*hourly1!$G8369/hourly1!$F$8763+유형화!$G$74*hourly1!I8369/hourly1!$I$8763</f>
        <v>5.0913816589570207</v>
      </c>
      <c r="D8368" s="14">
        <v>350.698103</v>
      </c>
      <c r="E8368" s="14">
        <v>469.53549400000009</v>
      </c>
      <c r="F8368" s="1">
        <v>685321</v>
      </c>
      <c r="G8368" s="15">
        <f t="shared" si="260"/>
        <v>0.4013029462855906</v>
      </c>
      <c r="H8368" s="15">
        <f t="shared" si="261"/>
        <v>0.59831966891190758</v>
      </c>
    </row>
    <row r="8369" spans="1:8">
      <c r="A8369" s="1">
        <v>8368</v>
      </c>
      <c r="B8369" s="444">
        <f>유형화!$F$71*hourly1!B8370/hourly1!$B$8763+유형화!$F$72*hourly1!C8370/hourly1!$C$8763+유형화!$F$73*hourly1!D8370/hourly1!$D$8763+유형화!$F$74*hourly1!E8370/hourly1!$E$8763</f>
        <v>67.484471907913402</v>
      </c>
      <c r="C8369" s="442">
        <f>hourly1!$F8370*유형화!$G$71/hourly1!$F$8763+유형화!$G$72*hourly1!$G8370/hourly1!$F$8763+유형화!$G$74*hourly1!I8370/hourly1!$I$8763</f>
        <v>5.1052244982767441</v>
      </c>
      <c r="D8369" s="14">
        <v>379.08548200000001</v>
      </c>
      <c r="E8369" s="14">
        <v>219.64700100000019</v>
      </c>
      <c r="F8369" s="1">
        <v>709466</v>
      </c>
      <c r="G8369" s="15">
        <f t="shared" si="260"/>
        <v>0.43378655179293407</v>
      </c>
      <c r="H8369" s="15">
        <f t="shared" si="261"/>
        <v>0.62997024554031167</v>
      </c>
    </row>
    <row r="8370" spans="1:8">
      <c r="A8370" s="1">
        <v>8369</v>
      </c>
      <c r="B8370" s="444">
        <f>유형화!$F$71*hourly1!B8371/hourly1!$B$8763+유형화!$F$72*hourly1!C8371/hourly1!$C$8763+유형화!$F$73*hourly1!D8371/hourly1!$D$8763+유형화!$F$74*hourly1!E8371/hourly1!$E$8763</f>
        <v>66.753161293323899</v>
      </c>
      <c r="C8370" s="442">
        <f>hourly1!$F8371*유형화!$G$71/hourly1!$F$8763+유형화!$G$72*hourly1!$G8371/hourly1!$F$8763+유형화!$G$74*hourly1!I8371/hourly1!$I$8763</f>
        <v>5.3436059651255761</v>
      </c>
      <c r="D8370" s="14">
        <v>362.52447000000001</v>
      </c>
      <c r="E8370" s="14">
        <v>63.177050000000037</v>
      </c>
      <c r="F8370" s="1">
        <v>711407</v>
      </c>
      <c r="G8370" s="15">
        <f t="shared" si="260"/>
        <v>0.41483582793039003</v>
      </c>
      <c r="H8370" s="15">
        <f t="shared" si="261"/>
        <v>0.61170816350571333</v>
      </c>
    </row>
    <row r="8371" spans="1:8">
      <c r="A8371" s="1">
        <v>8370</v>
      </c>
      <c r="B8371" s="444">
        <f>유형화!$F$71*hourly1!B8372/hourly1!$B$8763+유형화!$F$72*hourly1!C8372/hourly1!$C$8763+유형화!$F$73*hourly1!D8372/hourly1!$D$8763+유형화!$F$74*hourly1!E8372/hourly1!$E$8763</f>
        <v>66.55466462885569</v>
      </c>
      <c r="C8371" s="442">
        <f>hourly1!$F8372*유형화!$G$71/hourly1!$F$8763+유형화!$G$72*hourly1!$G8372/hourly1!$F$8763+유형화!$G$74*hourly1!I8372/hourly1!$I$8763</f>
        <v>5.5045504030317849</v>
      </c>
      <c r="D8371" s="14">
        <v>412.89175899999998</v>
      </c>
      <c r="E8371" s="14">
        <v>7.5196340000000008</v>
      </c>
      <c r="F8371" s="1">
        <v>705326</v>
      </c>
      <c r="G8371" s="15">
        <f t="shared" si="260"/>
        <v>0.47247098848361896</v>
      </c>
      <c r="H8371" s="15">
        <f t="shared" si="261"/>
        <v>0.66558423492584318</v>
      </c>
    </row>
    <row r="8372" spans="1:8">
      <c r="A8372" s="1">
        <v>8371</v>
      </c>
      <c r="B8372" s="444">
        <f>유형화!$F$71*hourly1!B8373/hourly1!$B$8763+유형화!$F$72*hourly1!C8373/hourly1!$C$8763+유형화!$F$73*hourly1!D8373/hourly1!$D$8763+유형화!$F$74*hourly1!E8373/hourly1!$E$8763</f>
        <v>77.825159151606542</v>
      </c>
      <c r="C8372" s="442">
        <f>hourly1!$F8373*유형화!$G$71/hourly1!$F$8763+유형화!$G$72*hourly1!$G8373/hourly1!$F$8763+유형화!$G$74*hourly1!I8373/hourly1!$I$8763</f>
        <v>5.0302276486740709</v>
      </c>
      <c r="D8372" s="14">
        <v>412.12261300000011</v>
      </c>
      <c r="E8372" s="14">
        <v>19.727888</v>
      </c>
      <c r="F8372" s="1">
        <v>722692</v>
      </c>
      <c r="G8372" s="15">
        <f t="shared" si="260"/>
        <v>0.47159085667428402</v>
      </c>
      <c r="H8372" s="15">
        <f t="shared" si="261"/>
        <v>0.66479771043500668</v>
      </c>
    </row>
    <row r="8373" spans="1:8">
      <c r="A8373" s="1">
        <v>8372</v>
      </c>
      <c r="B8373" s="444">
        <f>유형화!$F$71*hourly1!B8374/hourly1!$B$8763+유형화!$F$72*hourly1!C8374/hourly1!$C$8763+유형화!$F$73*hourly1!D8374/hourly1!$D$8763+유형화!$F$74*hourly1!E8374/hourly1!$E$8763</f>
        <v>86.441768522926182</v>
      </c>
      <c r="C8373" s="442">
        <f>hourly1!$F8374*유형화!$G$71/hourly1!$F$8763+유형화!$G$72*hourly1!$G8374/hourly1!$F$8763+유형화!$G$74*hourly1!I8374/hourly1!$I$8763</f>
        <v>4.9799198305717924</v>
      </c>
      <c r="D8373" s="14">
        <v>468.25176800000003</v>
      </c>
      <c r="E8373" s="14">
        <v>21.303595999999992</v>
      </c>
      <c r="F8373" s="1">
        <v>704877</v>
      </c>
      <c r="G8373" s="15">
        <f t="shared" si="260"/>
        <v>0.53581930581996007</v>
      </c>
      <c r="H8373" s="15">
        <f t="shared" si="261"/>
        <v>0.71950968311853136</v>
      </c>
    </row>
    <row r="8374" spans="1:8">
      <c r="A8374" s="1">
        <v>8373</v>
      </c>
      <c r="B8374" s="444">
        <f>유형화!$F$71*hourly1!B8375/hourly1!$B$8763+유형화!$F$72*hourly1!C8375/hourly1!$C$8763+유형화!$F$73*hourly1!D8375/hourly1!$D$8763+유형화!$F$74*hourly1!E8375/hourly1!$E$8763</f>
        <v>69.880358026155363</v>
      </c>
      <c r="C8374" s="442">
        <f>hourly1!$F8375*유형화!$G$71/hourly1!$F$8763+유형화!$G$72*hourly1!$G8375/hourly1!$F$8763+유형화!$G$74*hourly1!I8375/hourly1!$I$8763</f>
        <v>5.8172427704522649</v>
      </c>
      <c r="D8374" s="14">
        <v>484.50697100000002</v>
      </c>
      <c r="E8374" s="14">
        <v>17.060307999999999</v>
      </c>
      <c r="F8374" s="1">
        <v>653631</v>
      </c>
      <c r="G8374" s="15">
        <f t="shared" si="260"/>
        <v>0.55442009322248087</v>
      </c>
      <c r="H8374" s="15">
        <f t="shared" si="261"/>
        <v>0.73439831662515209</v>
      </c>
    </row>
    <row r="8375" spans="1:8">
      <c r="A8375" s="1">
        <v>8374</v>
      </c>
      <c r="B8375" s="444">
        <f>유형화!$F$71*hourly1!B8376/hourly1!$B$8763+유형화!$F$72*hourly1!C8376/hourly1!$C$8763+유형화!$F$73*hourly1!D8376/hourly1!$D$8763+유형화!$F$74*hourly1!E8376/hourly1!$E$8763</f>
        <v>68.52054748262627</v>
      </c>
      <c r="C8375" s="442">
        <f>hourly1!$F8376*유형화!$G$71/hourly1!$F$8763+유형화!$G$72*hourly1!$G8376/hourly1!$F$8763+유형화!$G$74*hourly1!I8376/hourly1!$I$8763</f>
        <v>0.41099398922928415</v>
      </c>
      <c r="D8375" s="14">
        <v>470.69018799999992</v>
      </c>
      <c r="E8375" s="14">
        <v>9.0321079999999991</v>
      </c>
      <c r="F8375" s="1">
        <v>708081</v>
      </c>
      <c r="G8375" s="15">
        <f t="shared" si="260"/>
        <v>0.53860958361704769</v>
      </c>
      <c r="H8375" s="15">
        <f t="shared" si="261"/>
        <v>0.72176913174171797</v>
      </c>
    </row>
    <row r="8376" spans="1:8">
      <c r="A8376" s="1">
        <v>8375</v>
      </c>
      <c r="B8376" s="444">
        <f>유형화!$F$71*hourly1!B8377/hourly1!$B$8763+유형화!$F$72*hourly1!C8377/hourly1!$C$8763+유형화!$F$73*hourly1!D8377/hourly1!$D$8763+유형화!$F$74*hourly1!E8377/hourly1!$E$8763</f>
        <v>67.192235876712218</v>
      </c>
      <c r="C8376" s="442">
        <f>hourly1!$F8377*유형화!$G$71/hourly1!$F$8763+유형화!$G$72*hourly1!$G8377/hourly1!$F$8763+유형화!$G$74*hourly1!I8377/hourly1!$I$8763</f>
        <v>0.43884956614977721</v>
      </c>
      <c r="D8376" s="14">
        <v>458.59491800000001</v>
      </c>
      <c r="E8376" s="14">
        <v>7.8930800000000003</v>
      </c>
      <c r="F8376" s="1">
        <v>735274</v>
      </c>
      <c r="G8376" s="15">
        <f t="shared" si="260"/>
        <v>0.5247689969540521</v>
      </c>
      <c r="H8376" s="15">
        <f t="shared" si="261"/>
        <v>0.71046939191949177</v>
      </c>
    </row>
    <row r="8377" spans="1:8">
      <c r="A8377" s="1">
        <v>8376</v>
      </c>
      <c r="B8377" s="444">
        <f>유형화!$F$71*hourly1!B8378/hourly1!$B$8763+유형화!$F$72*hourly1!C8378/hourly1!$C$8763+유형화!$F$73*hourly1!D8378/hourly1!$D$8763+유형화!$F$74*hourly1!E8378/hourly1!$E$8763</f>
        <v>65.570257699663969</v>
      </c>
      <c r="C8377" s="442">
        <f>hourly1!$F8378*유형화!$G$71/hourly1!$F$8763+유형화!$G$72*hourly1!$G8378/hourly1!$F$8763+유형화!$G$74*hourly1!I8378/hourly1!$I$8763</f>
        <v>0.74838149959911582</v>
      </c>
      <c r="D8377" s="14">
        <v>407.94535599999989</v>
      </c>
      <c r="E8377" s="14">
        <v>1.5669360000000001</v>
      </c>
      <c r="F8377" s="1">
        <v>756724</v>
      </c>
      <c r="G8377" s="15">
        <f t="shared" si="260"/>
        <v>0.46681083212567048</v>
      </c>
      <c r="H8377" s="15">
        <f t="shared" si="261"/>
        <v>0.6605072544952848</v>
      </c>
    </row>
    <row r="8378" spans="1:8">
      <c r="A8378" s="1">
        <v>8377</v>
      </c>
      <c r="B8378" s="444">
        <f>유형화!$F$71*hourly1!B8379/hourly1!$B$8763+유형화!$F$72*hourly1!C8379/hourly1!$C$8763+유형화!$F$73*hourly1!D8379/hourly1!$D$8763+유형화!$F$74*hourly1!E8379/hourly1!$E$8763</f>
        <v>77.092535174533353</v>
      </c>
      <c r="C8378" s="442">
        <f>hourly1!$F8379*유형화!$G$71/hourly1!$F$8763+유형화!$G$72*hourly1!$G8379/hourly1!$F$8763+유형화!$G$74*hourly1!I8379/hourly1!$I$8763</f>
        <v>1.4335748296064006</v>
      </c>
      <c r="D8378" s="14">
        <v>477.17693999999989</v>
      </c>
      <c r="E8378" s="14">
        <v>2.1207189999999998</v>
      </c>
      <c r="F8378" s="1">
        <v>762588</v>
      </c>
      <c r="G8378" s="15">
        <f t="shared" si="260"/>
        <v>0.54603235741352851</v>
      </c>
      <c r="H8378" s="15">
        <f t="shared" si="261"/>
        <v>0.72773478105443312</v>
      </c>
    </row>
    <row r="8379" spans="1:8">
      <c r="A8379" s="1">
        <v>8378</v>
      </c>
      <c r="B8379" s="444">
        <f>유형화!$F$71*hourly1!B8380/hourly1!$B$8763+유형화!$F$72*hourly1!C8380/hourly1!$C$8763+유형화!$F$73*hourly1!D8380/hourly1!$D$8763+유형화!$F$74*hourly1!E8380/hourly1!$E$8763</f>
        <v>77.381403480466844</v>
      </c>
      <c r="C8379" s="442">
        <f>hourly1!$F8380*유형화!$G$71/hourly1!$F$8763+유형화!$G$72*hourly1!$G8380/hourly1!$F$8763+유형화!$G$74*hourly1!I8380/hourly1!$I$8763</f>
        <v>2.0874499171996095</v>
      </c>
      <c r="D8379" s="14">
        <v>559.97738600000002</v>
      </c>
      <c r="E8379" s="14">
        <v>2.4961419999999999</v>
      </c>
      <c r="F8379" s="1">
        <v>677325</v>
      </c>
      <c r="G8379" s="15">
        <f t="shared" si="260"/>
        <v>0.64078069693779738</v>
      </c>
      <c r="H8379" s="15">
        <f t="shared" si="261"/>
        <v>0.79855088841583977</v>
      </c>
    </row>
    <row r="8380" spans="1:8">
      <c r="A8380" s="1">
        <v>8379</v>
      </c>
      <c r="B8380" s="444">
        <f>유형화!$F$71*hourly1!B8381/hourly1!$B$8763+유형화!$F$72*hourly1!C8381/hourly1!$C$8763+유형화!$F$73*hourly1!D8381/hourly1!$D$8763+유형화!$F$74*hourly1!E8381/hourly1!$E$8763</f>
        <v>78.027908985562959</v>
      </c>
      <c r="C8380" s="442">
        <f>hourly1!$F8381*유형화!$G$71/hourly1!$F$8763+유형화!$G$72*hourly1!$G8381/hourly1!$F$8763+유형화!$G$74*hourly1!I8381/hourly1!$I$8763</f>
        <v>2.7394505011684229</v>
      </c>
      <c r="D8380" s="14">
        <v>618.21465699999987</v>
      </c>
      <c r="E8380" s="14">
        <v>1.4631000000000001</v>
      </c>
      <c r="F8380" s="1">
        <v>582170</v>
      </c>
      <c r="G8380" s="15">
        <f t="shared" si="260"/>
        <v>0.70742145785440924</v>
      </c>
      <c r="H8380" s="15">
        <f t="shared" si="261"/>
        <v>0.84308997802127117</v>
      </c>
    </row>
    <row r="8381" spans="1:8">
      <c r="A8381" s="1">
        <v>8380</v>
      </c>
      <c r="B8381" s="444">
        <f>유형화!$F$71*hourly1!B8382/hourly1!$B$8763+유형화!$F$72*hourly1!C8382/hourly1!$C$8763+유형화!$F$73*hourly1!D8382/hourly1!$D$8763+유형화!$F$74*hourly1!E8382/hourly1!$E$8763</f>
        <v>78.205750118970656</v>
      </c>
      <c r="C8381" s="442">
        <f>hourly1!$F8382*유형화!$G$71/hourly1!$F$8763+유형화!$G$72*hourly1!$G8382/hourly1!$F$8763+유형화!$G$74*hourly1!I8382/hourly1!$I$8763</f>
        <v>3.1928176674511737</v>
      </c>
      <c r="D8381" s="14">
        <v>628.4794720000001</v>
      </c>
      <c r="E8381" s="14">
        <v>6.4604999999999996E-2</v>
      </c>
      <c r="F8381" s="1">
        <v>495572</v>
      </c>
      <c r="G8381" s="15">
        <f t="shared" si="260"/>
        <v>0.71916745952176531</v>
      </c>
      <c r="H8381" s="15">
        <f t="shared" si="261"/>
        <v>0.85054009397505081</v>
      </c>
    </row>
    <row r="8382" spans="1:8">
      <c r="A8382" s="1">
        <v>8381</v>
      </c>
      <c r="B8382" s="444">
        <f>유형화!$F$71*hourly1!B8383/hourly1!$B$8763+유형화!$F$72*hourly1!C8383/hourly1!$C$8763+유형화!$F$73*hourly1!D8383/hourly1!$D$8763+유형화!$F$74*hourly1!E8383/hourly1!$E$8763</f>
        <v>78.322324682547858</v>
      </c>
      <c r="C8382" s="442">
        <f>hourly1!$F8383*유형화!$G$71/hourly1!$F$8763+유형화!$G$72*hourly1!$G8383/hourly1!$F$8763+유형화!$G$74*hourly1!I8383/hourly1!$I$8763</f>
        <v>3.6034195214776048</v>
      </c>
      <c r="D8382" s="14">
        <v>607.62455</v>
      </c>
      <c r="E8382" s="14">
        <v>0</v>
      </c>
      <c r="F8382" s="1">
        <v>532136</v>
      </c>
      <c r="G8382" s="15">
        <f t="shared" si="260"/>
        <v>0.69530322537973965</v>
      </c>
      <c r="H8382" s="15">
        <f t="shared" si="261"/>
        <v>0.83528257374364956</v>
      </c>
    </row>
    <row r="8383" spans="1:8">
      <c r="A8383" s="1">
        <v>8382</v>
      </c>
      <c r="B8383" s="444">
        <f>유형화!$F$71*hourly1!B8384/hourly1!$B$8763+유형화!$F$72*hourly1!C8384/hourly1!$C$8763+유형화!$F$73*hourly1!D8384/hourly1!$D$8763+유형화!$F$74*hourly1!E8384/hourly1!$E$8763</f>
        <v>80.163385130378344</v>
      </c>
      <c r="C8383" s="442">
        <f>hourly1!$F8384*유형화!$G$71/hourly1!$F$8763+유형화!$G$72*hourly1!$G8384/hourly1!$F$8763+유형화!$G$74*hourly1!I8384/hourly1!$I$8763</f>
        <v>4.0038757998319117</v>
      </c>
      <c r="D8383" s="14">
        <v>600.54537500000004</v>
      </c>
      <c r="E8383" s="14">
        <v>0</v>
      </c>
      <c r="F8383" s="1">
        <v>821415</v>
      </c>
      <c r="G8383" s="15">
        <f t="shared" si="260"/>
        <v>0.6872025434528366</v>
      </c>
      <c r="H8383" s="15">
        <f t="shared" si="261"/>
        <v>0.82999345665946433</v>
      </c>
    </row>
    <row r="8384" spans="1:8">
      <c r="A8384" s="1">
        <v>8383</v>
      </c>
      <c r="B8384" s="444">
        <f>유형화!$F$71*hourly1!B8385/hourly1!$B$8763+유형화!$F$72*hourly1!C8385/hourly1!$C$8763+유형화!$F$73*hourly1!D8385/hourly1!$D$8763+유형화!$F$74*hourly1!E8385/hourly1!$E$8763</f>
        <v>91.815524287167136</v>
      </c>
      <c r="C8384" s="442">
        <f>hourly1!$F8385*유형화!$G$71/hourly1!$F$8763+유형화!$G$72*hourly1!$G8385/hourly1!$F$8763+유형화!$G$74*hourly1!I8385/hourly1!$I$8763</f>
        <v>10.465658272727408</v>
      </c>
      <c r="D8384" s="14">
        <v>618.35006500000009</v>
      </c>
      <c r="E8384" s="14">
        <v>0</v>
      </c>
      <c r="F8384" s="1">
        <v>799961</v>
      </c>
      <c r="G8384" s="15">
        <f t="shared" si="260"/>
        <v>0.70757640488402218</v>
      </c>
      <c r="H8384" s="15">
        <f t="shared" si="261"/>
        <v>0.84318900261242102</v>
      </c>
    </row>
    <row r="8385" spans="1:8">
      <c r="A8385" s="1">
        <v>8384</v>
      </c>
      <c r="B8385" s="444">
        <f>유형화!$F$71*hourly1!B8386/hourly1!$B$8763+유형화!$F$72*hourly1!C8386/hourly1!$C$8763+유형화!$F$73*hourly1!D8386/hourly1!$D$8763+유형화!$F$74*hourly1!E8386/hourly1!$E$8763</f>
        <v>181.53267607667263</v>
      </c>
      <c r="C8385" s="442">
        <f>hourly1!$F8386*유형화!$G$71/hourly1!$F$8763+유형화!$G$72*hourly1!$G8386/hourly1!$F$8763+유형화!$G$74*hourly1!I8386/hourly1!$I$8763</f>
        <v>10.618225788289923</v>
      </c>
      <c r="D8385" s="14">
        <v>645.18455800000015</v>
      </c>
      <c r="E8385" s="14">
        <v>1.922305000000003</v>
      </c>
      <c r="F8385" s="1">
        <v>766162</v>
      </c>
      <c r="G8385" s="15">
        <f t="shared" si="260"/>
        <v>0.73828304689565594</v>
      </c>
      <c r="H8385" s="15">
        <f t="shared" si="261"/>
        <v>0.86242410134374647</v>
      </c>
    </row>
    <row r="8386" spans="1:8">
      <c r="A8386" s="1">
        <v>8385</v>
      </c>
      <c r="B8386" s="444">
        <f>유형화!$F$71*hourly1!B8387/hourly1!$B$8763+유형화!$F$72*hourly1!C8387/hourly1!$C$8763+유형화!$F$73*hourly1!D8387/hourly1!$D$8763+유형화!$F$74*hourly1!E8387/hourly1!$E$8763</f>
        <v>280.41912609102695</v>
      </c>
      <c r="C8386" s="442">
        <f>hourly1!$F8387*유형화!$G$71/hourly1!$F$8763+유형화!$G$72*hourly1!$G8387/hourly1!$F$8763+유형화!$G$74*hourly1!I8387/hourly1!$I$8763</f>
        <v>9.92215163455778</v>
      </c>
      <c r="D8386" s="14">
        <v>660.37064799999985</v>
      </c>
      <c r="E8386" s="14">
        <v>81.373896999999985</v>
      </c>
      <c r="F8386" s="1">
        <v>720852</v>
      </c>
      <c r="G8386" s="15">
        <f t="shared" ref="G8386:G8449" si="262">D8386/$I$1</f>
        <v>0.75566045101454282</v>
      </c>
      <c r="H8386" s="15">
        <f t="shared" ref="H8386:H8449" si="263">G8386/(1-$H$1*(1-G8386))</f>
        <v>0.87297699372077009</v>
      </c>
    </row>
    <row r="8387" spans="1:8">
      <c r="A8387" s="1">
        <v>8386</v>
      </c>
      <c r="B8387" s="444">
        <f>유형화!$F$71*hourly1!B8388/hourly1!$B$8763+유형화!$F$72*hourly1!C8388/hourly1!$C$8763+유형화!$F$73*hourly1!D8388/hourly1!$D$8763+유형화!$F$74*hourly1!E8388/hourly1!$E$8763</f>
        <v>339.45629955279713</v>
      </c>
      <c r="C8387" s="442">
        <f>hourly1!$F8388*유형화!$G$71/hourly1!$F$8763+유형화!$G$72*hourly1!$G8388/hourly1!$F$8763+유형화!$G$74*hourly1!I8388/hourly1!$I$8763</f>
        <v>8.9063563767017655</v>
      </c>
      <c r="D8387" s="14">
        <v>719.52465600000005</v>
      </c>
      <c r="E8387" s="14">
        <v>354.87427499999973</v>
      </c>
      <c r="F8387" s="1">
        <v>734276</v>
      </c>
      <c r="G8387" s="15">
        <f t="shared" si="262"/>
        <v>0.82335023174598143</v>
      </c>
      <c r="H8387" s="15">
        <f t="shared" si="263"/>
        <v>0.91195320945586977</v>
      </c>
    </row>
    <row r="8388" spans="1:8">
      <c r="A8388" s="1">
        <v>8387</v>
      </c>
      <c r="B8388" s="444">
        <f>유형화!$F$71*hourly1!B8389/hourly1!$B$8763+유형화!$F$72*hourly1!C8389/hourly1!$C$8763+유형화!$F$73*hourly1!D8389/hourly1!$D$8763+유형화!$F$74*hourly1!E8389/hourly1!$E$8763</f>
        <v>397.61384188690982</v>
      </c>
      <c r="C8388" s="442">
        <f>hourly1!$F8389*유형화!$G$71/hourly1!$F$8763+유형화!$G$72*hourly1!$G8389/hourly1!$F$8763+유형화!$G$74*hourly1!I8389/hourly1!$I$8763</f>
        <v>8.0619543417783035</v>
      </c>
      <c r="D8388" s="14">
        <v>741.632294</v>
      </c>
      <c r="E8388" s="14">
        <v>617.24000700000136</v>
      </c>
      <c r="F8388" s="1">
        <v>690290</v>
      </c>
      <c r="G8388" s="15">
        <f t="shared" si="262"/>
        <v>0.84864794561703505</v>
      </c>
      <c r="H8388" s="15">
        <f t="shared" si="263"/>
        <v>0.92570717074407161</v>
      </c>
    </row>
    <row r="8389" spans="1:8">
      <c r="A8389" s="1">
        <v>8388</v>
      </c>
      <c r="B8389" s="444">
        <f>유형화!$F$71*hourly1!B8390/hourly1!$B$8763+유형화!$F$72*hourly1!C8390/hourly1!$C$8763+유형화!$F$73*hourly1!D8390/hourly1!$D$8763+유형화!$F$74*hourly1!E8390/hourly1!$E$8763</f>
        <v>338.87498876055486</v>
      </c>
      <c r="C8389" s="442">
        <f>hourly1!$F8390*유형화!$G$71/hourly1!$F$8763+유형화!$G$72*hourly1!$G8390/hourly1!$F$8763+유형화!$G$74*hourly1!I8390/hourly1!$I$8763</f>
        <v>7.3537705556509927</v>
      </c>
      <c r="D8389" s="14">
        <v>726.40168000000006</v>
      </c>
      <c r="E8389" s="14">
        <v>761.51186700000278</v>
      </c>
      <c r="F8389" s="1">
        <v>696665</v>
      </c>
      <c r="G8389" s="15">
        <f t="shared" si="262"/>
        <v>0.83121959279831859</v>
      </c>
      <c r="H8389" s="15">
        <f t="shared" si="263"/>
        <v>0.91627686291617805</v>
      </c>
    </row>
    <row r="8390" spans="1:8">
      <c r="A8390" s="1">
        <v>8389</v>
      </c>
      <c r="B8390" s="444">
        <f>유형화!$F$71*hourly1!B8391/hourly1!$B$8763+유형화!$F$72*hourly1!C8391/hourly1!$C$8763+유형화!$F$73*hourly1!D8391/hourly1!$D$8763+유형화!$F$74*hourly1!E8391/hourly1!$E$8763</f>
        <v>216.97313095943326</v>
      </c>
      <c r="C8390" s="442">
        <f>hourly1!$F8391*유형화!$G$71/hourly1!$F$8763+유형화!$G$72*hourly1!$G8391/hourly1!$F$8763+유형화!$G$74*hourly1!I8391/hourly1!$I$8763</f>
        <v>6.0116903345180326</v>
      </c>
      <c r="D8390" s="14">
        <v>669.28057400000012</v>
      </c>
      <c r="E8390" s="14">
        <v>837.16818200000137</v>
      </c>
      <c r="F8390" s="1">
        <v>719823</v>
      </c>
      <c r="G8390" s="15">
        <f t="shared" si="262"/>
        <v>0.76585605664913248</v>
      </c>
      <c r="H8390" s="15">
        <f t="shared" si="263"/>
        <v>0.87906077226371993</v>
      </c>
    </row>
    <row r="8391" spans="1:8">
      <c r="A8391" s="1">
        <v>8390</v>
      </c>
      <c r="B8391" s="444">
        <f>유형화!$F$71*hourly1!B8392/hourly1!$B$8763+유형화!$F$72*hourly1!C8392/hourly1!$C$8763+유형화!$F$73*hourly1!D8392/hourly1!$D$8763+유형화!$F$74*hourly1!E8392/hourly1!$E$8763</f>
        <v>274.32670317185625</v>
      </c>
      <c r="C8391" s="442">
        <f>hourly1!$F8392*유형화!$G$71/hourly1!$F$8763+유형화!$G$72*hourly1!$G8392/hourly1!$F$8763+유형화!$G$74*hourly1!I8392/hourly1!$I$8763</f>
        <v>6.3035697958251973</v>
      </c>
      <c r="D8391" s="14">
        <v>613.89874399999985</v>
      </c>
      <c r="E8391" s="14">
        <v>756.95083600000009</v>
      </c>
      <c r="F8391" s="1">
        <v>761512</v>
      </c>
      <c r="G8391" s="15">
        <f t="shared" si="262"/>
        <v>0.70248276959805367</v>
      </c>
      <c r="H8391" s="15">
        <f t="shared" si="263"/>
        <v>0.83992315566046383</v>
      </c>
    </row>
    <row r="8392" spans="1:8">
      <c r="A8392" s="1">
        <v>8391</v>
      </c>
      <c r="B8392" s="444">
        <f>유형화!$F$71*hourly1!B8393/hourly1!$B$8763+유형화!$F$72*hourly1!C8393/hourly1!$C$8763+유형화!$F$73*hourly1!D8393/hourly1!$D$8763+유형화!$F$74*hourly1!E8393/hourly1!$E$8763</f>
        <v>386.22800347367269</v>
      </c>
      <c r="C8392" s="442">
        <f>hourly1!$F8393*유형화!$G$71/hourly1!$F$8763+유형화!$G$72*hourly1!$G8393/hourly1!$F$8763+유형화!$G$74*hourly1!I8393/hourly1!$I$8763</f>
        <v>6.1501001489104974</v>
      </c>
      <c r="D8392" s="14">
        <v>656.59303599999998</v>
      </c>
      <c r="E8392" s="14">
        <v>626.31874899999968</v>
      </c>
      <c r="F8392" s="1">
        <v>731317</v>
      </c>
      <c r="G8392" s="15">
        <f t="shared" si="262"/>
        <v>0.75133773922181968</v>
      </c>
      <c r="H8392" s="15">
        <f t="shared" si="263"/>
        <v>0.87037374610785379</v>
      </c>
    </row>
    <row r="8393" spans="1:8">
      <c r="A8393" s="1">
        <v>8392</v>
      </c>
      <c r="B8393" s="444">
        <f>유형화!$F$71*hourly1!B8394/hourly1!$B$8763+유형화!$F$72*hourly1!C8394/hourly1!$C$8763+유형화!$F$73*hourly1!D8394/hourly1!$D$8763+유형화!$F$74*hourly1!E8394/hourly1!$E$8763</f>
        <v>328.55235942079486</v>
      </c>
      <c r="C8393" s="442">
        <f>hourly1!$F8394*유형화!$G$71/hourly1!$F$8763+유형화!$G$72*hourly1!$G8394/hourly1!$F$8763+유형화!$G$74*hourly1!I8394/hourly1!$I$8763</f>
        <v>6.1676585047387231</v>
      </c>
      <c r="D8393" s="14">
        <v>675.88463000000024</v>
      </c>
      <c r="E8393" s="14">
        <v>368.78161800000078</v>
      </c>
      <c r="F8393" s="1">
        <v>703323</v>
      </c>
      <c r="G8393" s="15">
        <f t="shared" si="262"/>
        <v>0.77341306111412411</v>
      </c>
      <c r="H8393" s="15">
        <f t="shared" si="263"/>
        <v>0.88351978506244799</v>
      </c>
    </row>
    <row r="8394" spans="1:8">
      <c r="A8394" s="1">
        <v>8393</v>
      </c>
      <c r="B8394" s="444">
        <f>유형화!$F$71*hourly1!B8395/hourly1!$B$8763+유형화!$F$72*hourly1!C8395/hourly1!$C$8763+유형화!$F$73*hourly1!D8395/hourly1!$D$8763+유형화!$F$74*hourly1!E8395/hourly1!$E$8763</f>
        <v>286.11370334961714</v>
      </c>
      <c r="C8394" s="442">
        <f>hourly1!$F8395*유형화!$G$71/hourly1!$F$8763+유형화!$G$72*hourly1!$G8395/hourly1!$F$8763+유형화!$G$74*hourly1!I8395/hourly1!$I$8763</f>
        <v>6.5110745113326658</v>
      </c>
      <c r="D8394" s="14">
        <v>719.23620000000005</v>
      </c>
      <c r="E8394" s="14">
        <v>91.117378000000087</v>
      </c>
      <c r="F8394" s="1">
        <v>739891</v>
      </c>
      <c r="G8394" s="15">
        <f t="shared" si="262"/>
        <v>0.82302015227967262</v>
      </c>
      <c r="H8394" s="15">
        <f t="shared" si="263"/>
        <v>0.91177094824676463</v>
      </c>
    </row>
    <row r="8395" spans="1:8">
      <c r="A8395" s="1">
        <v>8394</v>
      </c>
      <c r="B8395" s="444">
        <f>유형화!$F$71*hourly1!B8396/hourly1!$B$8763+유형화!$F$72*hourly1!C8396/hourly1!$C$8763+유형화!$F$73*hourly1!D8396/hourly1!$D$8763+유형화!$F$74*hourly1!E8396/hourly1!$E$8763</f>
        <v>173.91092146065296</v>
      </c>
      <c r="C8395" s="442">
        <f>hourly1!$F8396*유형화!$G$71/hourly1!$F$8763+유형화!$G$72*hourly1!$G8396/hourly1!$F$8763+유형화!$G$74*hourly1!I8396/hourly1!$I$8763</f>
        <v>6.7398130080716623</v>
      </c>
      <c r="D8395" s="14">
        <v>760.65375500000005</v>
      </c>
      <c r="E8395" s="14">
        <v>10.917490999999989</v>
      </c>
      <c r="F8395" s="1">
        <v>686231</v>
      </c>
      <c r="G8395" s="15">
        <f t="shared" si="262"/>
        <v>0.87041415500527475</v>
      </c>
      <c r="H8395" s="15">
        <f t="shared" si="263"/>
        <v>0.93721127851069186</v>
      </c>
    </row>
    <row r="8396" spans="1:8">
      <c r="A8396" s="1">
        <v>8395</v>
      </c>
      <c r="B8396" s="444">
        <f>유형화!$F$71*hourly1!B8397/hourly1!$B$8763+유형화!$F$72*hourly1!C8397/hourly1!$C$8763+유형화!$F$73*hourly1!D8397/hourly1!$D$8763+유형화!$F$74*hourly1!E8397/hourly1!$E$8763</f>
        <v>130.64231660602607</v>
      </c>
      <c r="C8396" s="442">
        <f>hourly1!$F8397*유형화!$G$71/hourly1!$F$8763+유형화!$G$72*hourly1!$G8397/hourly1!$F$8763+유형화!$G$74*hourly1!I8397/hourly1!$I$8763</f>
        <v>6.1943347349822995</v>
      </c>
      <c r="D8396" s="14">
        <v>743.56277199999977</v>
      </c>
      <c r="E8396" s="14">
        <v>19.64753700000001</v>
      </c>
      <c r="F8396" s="1">
        <v>690086</v>
      </c>
      <c r="G8396" s="15">
        <f t="shared" si="262"/>
        <v>0.85085698667688758</v>
      </c>
      <c r="H8396" s="15">
        <f t="shared" si="263"/>
        <v>0.92688839740898088</v>
      </c>
    </row>
    <row r="8397" spans="1:8">
      <c r="A8397" s="1">
        <v>8396</v>
      </c>
      <c r="B8397" s="444">
        <f>유형화!$F$71*hourly1!B8398/hourly1!$B$8763+유형화!$F$72*hourly1!C8398/hourly1!$C$8763+유형화!$F$73*hourly1!D8398/hourly1!$D$8763+유형화!$F$74*hourly1!E8398/hourly1!$E$8763</f>
        <v>139.26739855314528</v>
      </c>
      <c r="C8397" s="442">
        <f>hourly1!$F8398*유형화!$G$71/hourly1!$F$8763+유형화!$G$72*hourly1!$G8398/hourly1!$F$8763+유형화!$G$74*hourly1!I8398/hourly1!$I$8763</f>
        <v>6.0563506033812482</v>
      </c>
      <c r="D8397" s="14">
        <v>720.38868200000002</v>
      </c>
      <c r="E8397" s="14">
        <v>19.622502999999998</v>
      </c>
      <c r="F8397" s="1">
        <v>706456</v>
      </c>
      <c r="G8397" s="15">
        <f t="shared" si="262"/>
        <v>0.824338934497725</v>
      </c>
      <c r="H8397" s="15">
        <f t="shared" si="263"/>
        <v>0.91249870680663037</v>
      </c>
    </row>
    <row r="8398" spans="1:8">
      <c r="A8398" s="1">
        <v>8397</v>
      </c>
      <c r="B8398" s="444">
        <f>유형화!$F$71*hourly1!B8399/hourly1!$B$8763+유형화!$F$72*hourly1!C8399/hourly1!$C$8763+유형화!$F$73*hourly1!D8399/hourly1!$D$8763+유형화!$F$74*hourly1!E8399/hourly1!$E$8763</f>
        <v>72.153547588365853</v>
      </c>
      <c r="C8398" s="442">
        <f>hourly1!$F8399*유형화!$G$71/hourly1!$F$8763+유형화!$G$72*hourly1!$G8399/hourly1!$F$8763+유형화!$G$74*hourly1!I8399/hourly1!$I$8763</f>
        <v>6.869123689825587</v>
      </c>
      <c r="D8398" s="14">
        <v>671.95670999999993</v>
      </c>
      <c r="E8398" s="14">
        <v>16.436160000000001</v>
      </c>
      <c r="F8398" s="1">
        <v>644517</v>
      </c>
      <c r="G8398" s="15">
        <f t="shared" si="262"/>
        <v>0.76891835225972738</v>
      </c>
      <c r="H8398" s="15">
        <f t="shared" si="263"/>
        <v>0.88087279793814988</v>
      </c>
    </row>
    <row r="8399" spans="1:8">
      <c r="A8399" s="1">
        <v>8398</v>
      </c>
      <c r="B8399" s="444">
        <f>유형화!$F$71*hourly1!B8400/hourly1!$B$8763+유형화!$F$72*hourly1!C8400/hourly1!$C$8763+유형화!$F$73*hourly1!D8400/hourly1!$D$8763+유형화!$F$74*hourly1!E8400/hourly1!$E$8763</f>
        <v>70.761574440151804</v>
      </c>
      <c r="C8399" s="442">
        <f>hourly1!$F8400*유형화!$G$71/hourly1!$F$8763+유형화!$G$72*hourly1!$G8400/hourly1!$F$8763+유형화!$G$74*hourly1!I8400/hourly1!$I$8763</f>
        <v>0.54932769571073203</v>
      </c>
      <c r="D8399" s="14">
        <v>731.88243999999997</v>
      </c>
      <c r="E8399" s="14">
        <v>10.13616</v>
      </c>
      <c r="F8399" s="1">
        <v>664023</v>
      </c>
      <c r="G8399" s="15">
        <f t="shared" si="262"/>
        <v>0.83749121251074166</v>
      </c>
      <c r="H8399" s="15">
        <f t="shared" si="263"/>
        <v>0.91969324090344895</v>
      </c>
    </row>
    <row r="8400" spans="1:8">
      <c r="A8400" s="1">
        <v>8399</v>
      </c>
      <c r="B8400" s="444">
        <f>유형화!$F$71*hourly1!B8401/hourly1!$B$8763+유형화!$F$72*hourly1!C8401/hourly1!$C$8763+유형화!$F$73*hourly1!D8401/hourly1!$D$8763+유형화!$F$74*hourly1!E8401/hourly1!$E$8763</f>
        <v>69.564780727545823</v>
      </c>
      <c r="C8400" s="442">
        <f>hourly1!$F8401*유형화!$G$71/hourly1!$F$8763+유형화!$G$72*hourly1!$G8401/hourly1!$F$8763+유형화!$G$74*hourly1!I8401/hourly1!$I$8763</f>
        <v>0.85913814826058266</v>
      </c>
      <c r="D8400" s="14">
        <v>679.73222599999986</v>
      </c>
      <c r="E8400" s="14">
        <v>8.7073200000000028</v>
      </c>
      <c r="F8400" s="1">
        <v>686810</v>
      </c>
      <c r="G8400" s="15">
        <f t="shared" si="262"/>
        <v>0.77781585541984777</v>
      </c>
      <c r="H8400" s="15">
        <f t="shared" si="263"/>
        <v>0.88609818774138649</v>
      </c>
    </row>
    <row r="8401" spans="1:8">
      <c r="A8401" s="1">
        <v>8400</v>
      </c>
      <c r="B8401" s="444">
        <f>유형화!$F$71*hourly1!B8402/hourly1!$B$8763+유형화!$F$72*hourly1!C8402/hourly1!$C$8763+유형화!$F$73*hourly1!D8402/hourly1!$D$8763+유형화!$F$74*hourly1!E8402/hourly1!$E$8763</f>
        <v>68.242239033141473</v>
      </c>
      <c r="C8401" s="442">
        <f>hourly1!$F8402*유형화!$G$71/hourly1!$F$8763+유형화!$G$72*hourly1!$G8402/hourly1!$F$8763+유형화!$G$74*hourly1!I8402/hourly1!$I$8763</f>
        <v>1.5275689960659582</v>
      </c>
      <c r="D8401" s="14">
        <v>637.41550200000029</v>
      </c>
      <c r="E8401" s="14">
        <v>6.4413199999999993</v>
      </c>
      <c r="F8401" s="1">
        <v>756292</v>
      </c>
      <c r="G8401" s="15">
        <f t="shared" si="262"/>
        <v>0.72939293589708665</v>
      </c>
      <c r="H8401" s="15">
        <f t="shared" si="263"/>
        <v>0.8569337092524858</v>
      </c>
    </row>
    <row r="8402" spans="1:8">
      <c r="A8402" s="1">
        <v>8401</v>
      </c>
      <c r="B8402" s="444">
        <f>유형화!$F$71*hourly1!B8403/hourly1!$B$8763+유형화!$F$72*hourly1!C8403/hourly1!$C$8763+유형화!$F$73*hourly1!D8403/hourly1!$D$8763+유형화!$F$74*hourly1!E8403/hourly1!$E$8763</f>
        <v>68.510515625477751</v>
      </c>
      <c r="C8402" s="442">
        <f>hourly1!$F8403*유형화!$G$71/hourly1!$F$8763+유형화!$G$72*hourly1!$G8403/hourly1!$F$8763+유형화!$G$74*hourly1!I8403/hourly1!$I$8763</f>
        <v>1.8977949514066794</v>
      </c>
      <c r="D8402" s="14">
        <v>677.96175900000003</v>
      </c>
      <c r="E8402" s="14">
        <v>4.8725599999999991</v>
      </c>
      <c r="F8402" s="1">
        <v>748499</v>
      </c>
      <c r="G8402" s="15">
        <f t="shared" si="262"/>
        <v>0.77578991453986146</v>
      </c>
      <c r="H8402" s="15">
        <f t="shared" si="263"/>
        <v>0.88491350780528055</v>
      </c>
    </row>
    <row r="8403" spans="1:8">
      <c r="A8403" s="1">
        <v>8402</v>
      </c>
      <c r="B8403" s="444">
        <f>유형화!$F$71*hourly1!B8404/hourly1!$B$8763+유형화!$F$72*hourly1!C8404/hourly1!$C$8763+유형화!$F$73*hourly1!D8404/hourly1!$D$8763+유형화!$F$74*hourly1!E8404/hourly1!$E$8763</f>
        <v>68.417335326113502</v>
      </c>
      <c r="C8403" s="442">
        <f>hourly1!$F8404*유형화!$G$71/hourly1!$F$8763+유형화!$G$72*hourly1!$G8404/hourly1!$F$8763+유형화!$G$74*hourly1!I8404/hourly1!$I$8763</f>
        <v>2.2170005751826007</v>
      </c>
      <c r="D8403" s="14">
        <v>698.68751799999995</v>
      </c>
      <c r="E8403" s="14">
        <v>1.3786400000000001</v>
      </c>
      <c r="F8403" s="1">
        <v>648868</v>
      </c>
      <c r="G8403" s="15">
        <f t="shared" si="262"/>
        <v>0.79950634778987273</v>
      </c>
      <c r="H8403" s="15">
        <f t="shared" si="263"/>
        <v>0.89859587011279052</v>
      </c>
    </row>
    <row r="8404" spans="1:8">
      <c r="A8404" s="1">
        <v>8403</v>
      </c>
      <c r="B8404" s="444">
        <f>유형화!$F$71*hourly1!B8405/hourly1!$B$8763+유형화!$F$72*hourly1!C8405/hourly1!$C$8763+유형화!$F$73*hourly1!D8405/hourly1!$D$8763+유형화!$F$74*hourly1!E8405/hourly1!$E$8763</f>
        <v>68.582198882796206</v>
      </c>
      <c r="C8404" s="442">
        <f>hourly1!$F8405*유형화!$G$71/hourly1!$F$8763+유형화!$G$72*hourly1!$G8405/hourly1!$F$8763+유형화!$G$74*hourly1!I8405/hourly1!$I$8763</f>
        <v>2.5218658876936217</v>
      </c>
      <c r="D8404" s="14">
        <v>668.6426560000001</v>
      </c>
      <c r="E8404" s="14">
        <v>0.41892000000000001</v>
      </c>
      <c r="F8404" s="1">
        <v>564056</v>
      </c>
      <c r="G8404" s="15">
        <f t="shared" si="262"/>
        <v>0.76512608870605348</v>
      </c>
      <c r="H8404" s="15">
        <f t="shared" si="263"/>
        <v>0.87862780009500363</v>
      </c>
    </row>
    <row r="8405" spans="1:8">
      <c r="A8405" s="1">
        <v>8404</v>
      </c>
      <c r="B8405" s="444">
        <f>유형화!$F$71*hourly1!B8406/hourly1!$B$8763+유형화!$F$72*hourly1!C8406/hourly1!$C$8763+유형화!$F$73*hourly1!D8406/hourly1!$D$8763+유형화!$F$74*hourly1!E8406/hourly1!$E$8763</f>
        <v>68.950292445195487</v>
      </c>
      <c r="C8405" s="442">
        <f>hourly1!$F8406*유형화!$G$71/hourly1!$F$8763+유형화!$G$72*hourly1!$G8406/hourly1!$F$8763+유형화!$G$74*hourly1!I8406/hourly1!$I$8763</f>
        <v>2.8504253693006825</v>
      </c>
      <c r="D8405" s="14">
        <v>652.45564700000011</v>
      </c>
      <c r="E8405" s="14">
        <v>1.46E-2</v>
      </c>
      <c r="F8405" s="1">
        <v>465409</v>
      </c>
      <c r="G8405" s="15">
        <f t="shared" si="262"/>
        <v>0.7466033355240913</v>
      </c>
      <c r="H8405" s="15">
        <f t="shared" si="263"/>
        <v>0.86750606422159837</v>
      </c>
    </row>
    <row r="8406" spans="1:8">
      <c r="A8406" s="1">
        <v>8405</v>
      </c>
      <c r="B8406" s="444">
        <f>유형화!$F$71*hourly1!B8407/hourly1!$B$8763+유형화!$F$72*hourly1!C8407/hourly1!$C$8763+유형화!$F$73*hourly1!D8407/hourly1!$D$8763+유형화!$F$74*hourly1!E8407/hourly1!$E$8763</f>
        <v>69.208462542261245</v>
      </c>
      <c r="C8406" s="442">
        <f>hourly1!$F8407*유형화!$G$71/hourly1!$F$8763+유형화!$G$72*hourly1!$G8407/hourly1!$F$8763+유형화!$G$74*hourly1!I8407/hourly1!$I$8763</f>
        <v>3.1008173000996728</v>
      </c>
      <c r="D8406" s="14">
        <v>631.35566600000016</v>
      </c>
      <c r="E8406" s="14">
        <v>0</v>
      </c>
      <c r="F8406" s="1">
        <v>515795</v>
      </c>
      <c r="G8406" s="15">
        <f t="shared" si="262"/>
        <v>0.72245868099235588</v>
      </c>
      <c r="H8406" s="15">
        <f t="shared" si="263"/>
        <v>0.85260723632283131</v>
      </c>
    </row>
    <row r="8407" spans="1:8">
      <c r="A8407" s="1">
        <v>8406</v>
      </c>
      <c r="B8407" s="444">
        <f>유형화!$F$71*hourly1!B8408/hourly1!$B$8763+유형화!$F$72*hourly1!C8408/hourly1!$C$8763+유형화!$F$73*hourly1!D8408/hourly1!$D$8763+유형화!$F$74*hourly1!E8408/hourly1!$E$8763</f>
        <v>71.34522995235389</v>
      </c>
      <c r="C8407" s="442">
        <f>hourly1!$F8408*유형화!$G$71/hourly1!$F$8763+유형화!$G$72*hourly1!$G8408/hourly1!$F$8763+유형화!$G$74*hourly1!I8408/hourly1!$I$8763</f>
        <v>3.40745395497667</v>
      </c>
      <c r="D8407" s="14">
        <v>570.78167199999996</v>
      </c>
      <c r="E8407" s="14">
        <v>0</v>
      </c>
      <c r="F8407" s="1">
        <v>791908</v>
      </c>
      <c r="G8407" s="15">
        <f t="shared" si="262"/>
        <v>0.65314401389680621</v>
      </c>
      <c r="H8407" s="15">
        <f t="shared" si="263"/>
        <v>0.80711868495081684</v>
      </c>
    </row>
    <row r="8408" spans="1:8">
      <c r="A8408" s="1">
        <v>8407</v>
      </c>
      <c r="B8408" s="444">
        <f>유형화!$F$71*hourly1!B8409/hourly1!$B$8763+유형화!$F$72*hourly1!C8409/hourly1!$C$8763+유형화!$F$73*hourly1!D8409/hourly1!$D$8763+유형화!$F$74*hourly1!E8409/hourly1!$E$8763</f>
        <v>83.129904144373043</v>
      </c>
      <c r="C8408" s="442">
        <f>hourly1!$F8409*유형화!$G$71/hourly1!$F$8763+유형화!$G$72*hourly1!$G8409/hourly1!$F$8763+유형화!$G$74*hourly1!I8409/hourly1!$I$8763</f>
        <v>9.7379699194796352</v>
      </c>
      <c r="D8408" s="14">
        <v>506.96352800000011</v>
      </c>
      <c r="E8408" s="14">
        <v>0</v>
      </c>
      <c r="F8408" s="1">
        <v>379848</v>
      </c>
      <c r="G8408" s="15">
        <f t="shared" si="262"/>
        <v>0.58011707421678738</v>
      </c>
      <c r="H8408" s="15">
        <f t="shared" si="263"/>
        <v>0.75431534880821527</v>
      </c>
    </row>
    <row r="8409" spans="1:8">
      <c r="A8409" s="1">
        <v>8408</v>
      </c>
      <c r="B8409" s="444">
        <f>유형화!$F$71*hourly1!B8410/hourly1!$B$8763+유형화!$F$72*hourly1!C8410/hourly1!$C$8763+유형화!$F$73*hourly1!D8410/hourly1!$D$8763+유형화!$F$74*hourly1!E8410/hourly1!$E$8763</f>
        <v>180.39205601051313</v>
      </c>
      <c r="C8409" s="442">
        <f>hourly1!$F8410*유형화!$G$71/hourly1!$F$8763+유형화!$G$72*hourly1!$G8410/hourly1!$F$8763+유형화!$G$74*hourly1!I8410/hourly1!$I$8763</f>
        <v>9.9371348702530682</v>
      </c>
      <c r="D8409" s="14">
        <v>485.44800099999998</v>
      </c>
      <c r="E8409" s="14">
        <v>2.6164090000000062</v>
      </c>
      <c r="F8409" s="1">
        <v>765727</v>
      </c>
      <c r="G8409" s="15">
        <f t="shared" si="262"/>
        <v>0.5554969114553503</v>
      </c>
      <c r="H8409" s="15">
        <f t="shared" si="263"/>
        <v>0.73524788778744821</v>
      </c>
    </row>
    <row r="8410" spans="1:8">
      <c r="A8410" s="1">
        <v>8409</v>
      </c>
      <c r="B8410" s="444">
        <f>유형화!$F$71*hourly1!B8411/hourly1!$B$8763+유형화!$F$72*hourly1!C8411/hourly1!$C$8763+유형화!$F$73*hourly1!D8411/hourly1!$D$8763+유형화!$F$74*hourly1!E8411/hourly1!$E$8763</f>
        <v>278.76945895473199</v>
      </c>
      <c r="C8410" s="442">
        <f>hourly1!$F8411*유형화!$G$71/hourly1!$F$8763+유형화!$G$72*hourly1!$G8411/hourly1!$F$8763+유형화!$G$74*hourly1!I8411/hourly1!$I$8763</f>
        <v>9.2729219815465935</v>
      </c>
      <c r="D8410" s="14">
        <v>456.42970700000001</v>
      </c>
      <c r="E8410" s="14">
        <v>110.8352729999999</v>
      </c>
      <c r="F8410" s="1">
        <v>738247</v>
      </c>
      <c r="G8410" s="15">
        <f t="shared" si="262"/>
        <v>0.52229135151999628</v>
      </c>
      <c r="H8410" s="15">
        <f t="shared" si="263"/>
        <v>0.70842196665413837</v>
      </c>
    </row>
    <row r="8411" spans="1:8">
      <c r="A8411" s="1">
        <v>8410</v>
      </c>
      <c r="B8411" s="444">
        <f>유형화!$F$71*hourly1!B8412/hourly1!$B$8763+유형화!$F$72*hourly1!C8412/hourly1!$C$8763+유형화!$F$73*hourly1!D8412/hourly1!$D$8763+유형화!$F$74*hourly1!E8412/hourly1!$E$8763</f>
        <v>336.64261808612974</v>
      </c>
      <c r="C8411" s="442">
        <f>hourly1!$F8412*유형화!$G$71/hourly1!$F$8763+유형화!$G$72*hourly1!$G8412/hourly1!$F$8763+유형화!$G$74*hourly1!I8412/hourly1!$I$8763</f>
        <v>8.2488259907438088</v>
      </c>
      <c r="D8411" s="14">
        <v>465.13413600000013</v>
      </c>
      <c r="E8411" s="14">
        <v>421.68975200000011</v>
      </c>
      <c r="F8411" s="1">
        <v>732797</v>
      </c>
      <c r="G8411" s="15">
        <f t="shared" si="262"/>
        <v>0.53225180746073963</v>
      </c>
      <c r="H8411" s="15">
        <f t="shared" si="263"/>
        <v>0.71660727387402323</v>
      </c>
    </row>
    <row r="8412" spans="1:8">
      <c r="A8412" s="1">
        <v>8411</v>
      </c>
      <c r="B8412" s="444">
        <f>유형화!$F$71*hourly1!B8413/hourly1!$B$8763+유형화!$F$72*hourly1!C8413/hourly1!$C$8763+유형화!$F$73*hourly1!D8413/hourly1!$D$8763+유형화!$F$74*hourly1!E8413/hourly1!$E$8763</f>
        <v>393.85082074565571</v>
      </c>
      <c r="C8412" s="442">
        <f>hourly1!$F8413*유형화!$G$71/hourly1!$F$8763+유형화!$G$72*hourly1!$G8413/hourly1!$F$8763+유형화!$G$74*hourly1!I8413/hourly1!$I$8763</f>
        <v>7.5272246406582486</v>
      </c>
      <c r="D8412" s="14">
        <v>507.00052899999991</v>
      </c>
      <c r="E8412" s="14">
        <v>724.29447600000003</v>
      </c>
      <c r="F8412" s="1">
        <v>694241</v>
      </c>
      <c r="G8412" s="15">
        <f t="shared" si="262"/>
        <v>0.58015941436687213</v>
      </c>
      <c r="H8412" s="15">
        <f t="shared" si="263"/>
        <v>0.75434756145054815</v>
      </c>
    </row>
    <row r="8413" spans="1:8">
      <c r="A8413" s="1">
        <v>8412</v>
      </c>
      <c r="B8413" s="444">
        <f>유형화!$F$71*hourly1!B8414/hourly1!$B$8763+유형화!$F$72*hourly1!C8414/hourly1!$C$8763+유형화!$F$73*hourly1!D8414/hourly1!$D$8763+유형화!$F$74*hourly1!E8414/hourly1!$E$8763</f>
        <v>333.544238117931</v>
      </c>
      <c r="C8413" s="442">
        <f>hourly1!$F8414*유형화!$G$71/hourly1!$F$8763+유형화!$G$72*hourly1!$G8414/hourly1!$F$8763+유형화!$G$74*hourly1!I8414/hourly1!$I$8763</f>
        <v>6.600233543834622</v>
      </c>
      <c r="D8413" s="14">
        <v>537.37611299999992</v>
      </c>
      <c r="E8413" s="14">
        <v>941.59798899999817</v>
      </c>
      <c r="F8413" s="1">
        <v>683853</v>
      </c>
      <c r="G8413" s="15">
        <f t="shared" si="262"/>
        <v>0.61491811779317906</v>
      </c>
      <c r="H8413" s="15">
        <f t="shared" si="263"/>
        <v>0.78015001841549847</v>
      </c>
    </row>
    <row r="8414" spans="1:8">
      <c r="A8414" s="1">
        <v>8413</v>
      </c>
      <c r="B8414" s="444">
        <f>유형화!$F$71*hourly1!B8415/hourly1!$B$8763+유형화!$F$72*hourly1!C8415/hourly1!$C$8763+유형화!$F$73*hourly1!D8415/hourly1!$D$8763+유형화!$F$74*hourly1!E8415/hourly1!$E$8763</f>
        <v>212.29980386658207</v>
      </c>
      <c r="C8414" s="442">
        <f>hourly1!$F8415*유형화!$G$71/hourly1!$F$8763+유형화!$G$72*hourly1!$G8415/hourly1!$F$8763+유형화!$G$74*hourly1!I8415/hourly1!$I$8763</f>
        <v>5.5201497542680222</v>
      </c>
      <c r="D8414" s="14">
        <v>487.49862300000012</v>
      </c>
      <c r="E8414" s="14">
        <v>1085.2110940000009</v>
      </c>
      <c r="F8414" s="1">
        <v>692268</v>
      </c>
      <c r="G8414" s="15">
        <f t="shared" si="262"/>
        <v>0.55784343298848249</v>
      </c>
      <c r="H8414" s="15">
        <f t="shared" si="263"/>
        <v>0.73709460374303748</v>
      </c>
    </row>
    <row r="8415" spans="1:8">
      <c r="A8415" s="1">
        <v>8414</v>
      </c>
      <c r="B8415" s="444">
        <f>유형화!$F$71*hourly1!B8416/hourly1!$B$8763+유형화!$F$72*hourly1!C8416/hourly1!$C$8763+유형화!$F$73*hourly1!D8416/hourly1!$D$8763+유형화!$F$74*hourly1!E8416/hourly1!$E$8763</f>
        <v>270.19473002927549</v>
      </c>
      <c r="C8415" s="442">
        <f>hourly1!$F8416*유형화!$G$71/hourly1!$F$8763+유형화!$G$72*hourly1!$G8416/hourly1!$F$8763+유형화!$G$74*hourly1!I8416/hourly1!$I$8763</f>
        <v>6.0981418321596452</v>
      </c>
      <c r="D8415" s="14">
        <v>431.68161200000009</v>
      </c>
      <c r="E8415" s="14">
        <v>1080.894405999999</v>
      </c>
      <c r="F8415" s="1">
        <v>721608</v>
      </c>
      <c r="G8415" s="15">
        <f t="shared" si="262"/>
        <v>0.49397216942719874</v>
      </c>
      <c r="H8415" s="15">
        <f t="shared" si="263"/>
        <v>0.68447089718251719</v>
      </c>
    </row>
    <row r="8416" spans="1:8">
      <c r="A8416" s="1">
        <v>8415</v>
      </c>
      <c r="B8416" s="444">
        <f>유형화!$F$71*hourly1!B8417/hourly1!$B$8763+유형화!$F$72*hourly1!C8417/hourly1!$C$8763+유형화!$F$73*hourly1!D8417/hourly1!$D$8763+유형화!$F$74*hourly1!E8417/hourly1!$E$8763</f>
        <v>382.6169981602813</v>
      </c>
      <c r="C8416" s="442">
        <f>hourly1!$F8417*유형화!$G$71/hourly1!$F$8763+유형화!$G$72*hourly1!$G8417/hourly1!$F$8763+유형화!$G$74*hourly1!I8417/hourly1!$I$8763</f>
        <v>6.2077490395010964</v>
      </c>
      <c r="D8416" s="14">
        <v>431.13292999999999</v>
      </c>
      <c r="E8416" s="14">
        <v>873.49711300000024</v>
      </c>
      <c r="F8416" s="1">
        <v>743726</v>
      </c>
      <c r="G8416" s="15">
        <f t="shared" si="262"/>
        <v>0.49334431401169937</v>
      </c>
      <c r="H8416" s="15">
        <f t="shared" si="263"/>
        <v>0.68392816568530368</v>
      </c>
    </row>
    <row r="8417" spans="1:8">
      <c r="A8417" s="1">
        <v>8416</v>
      </c>
      <c r="B8417" s="444">
        <f>유형화!$F$71*hourly1!B8418/hourly1!$B$8763+유형화!$F$72*hourly1!C8418/hourly1!$C$8763+유형화!$F$73*hourly1!D8418/hourly1!$D$8763+유형화!$F$74*hourly1!E8418/hourly1!$E$8763</f>
        <v>325.37290361958657</v>
      </c>
      <c r="C8417" s="442">
        <f>hourly1!$F8418*유형화!$G$71/hourly1!$F$8763+유형화!$G$72*hourly1!$G8418/hourly1!$F$8763+유형화!$G$74*hourly1!I8418/hourly1!$I$8763</f>
        <v>6.2478244178700466</v>
      </c>
      <c r="D8417" s="14">
        <v>467.78362899999991</v>
      </c>
      <c r="E8417" s="14">
        <v>527.67786500000091</v>
      </c>
      <c r="F8417" s="1">
        <v>760433</v>
      </c>
      <c r="G8417" s="15">
        <f t="shared" si="262"/>
        <v>0.53528361555427517</v>
      </c>
      <c r="H8417" s="15">
        <f t="shared" si="263"/>
        <v>0.71907483790323246</v>
      </c>
    </row>
    <row r="8418" spans="1:8">
      <c r="A8418" s="1">
        <v>8417</v>
      </c>
      <c r="B8418" s="444">
        <f>유형화!$F$71*hourly1!B8419/hourly1!$B$8763+유형화!$F$72*hourly1!C8419/hourly1!$C$8763+유형화!$F$73*hourly1!D8419/hourly1!$D$8763+유형화!$F$74*hourly1!E8419/hourly1!$E$8763</f>
        <v>282.96717481297861</v>
      </c>
      <c r="C8418" s="442">
        <f>hourly1!$F8419*유형화!$G$71/hourly1!$F$8763+유형화!$G$72*hourly1!$G8419/hourly1!$F$8763+유형화!$G$74*hourly1!I8419/hourly1!$I$8763</f>
        <v>6.477868157134508</v>
      </c>
      <c r="D8418" s="14">
        <v>479.4517229999999</v>
      </c>
      <c r="E8418" s="14">
        <v>136.92487099999991</v>
      </c>
      <c r="F8418" s="1">
        <v>703961</v>
      </c>
      <c r="G8418" s="15">
        <f t="shared" si="262"/>
        <v>0.54863538580818283</v>
      </c>
      <c r="H8418" s="15">
        <f t="shared" si="263"/>
        <v>0.72981147762528642</v>
      </c>
    </row>
    <row r="8419" spans="1:8">
      <c r="A8419" s="1">
        <v>8418</v>
      </c>
      <c r="B8419" s="444">
        <f>유형화!$F$71*hourly1!B8420/hourly1!$B$8763+유형화!$F$72*hourly1!C8420/hourly1!$C$8763+유형화!$F$73*hourly1!D8420/hourly1!$D$8763+유형화!$F$74*hourly1!E8420/hourly1!$E$8763</f>
        <v>170.72532313216215</v>
      </c>
      <c r="C8419" s="442">
        <f>hourly1!$F8420*유형화!$G$71/hourly1!$F$8763+유형화!$G$72*hourly1!$G8420/hourly1!$F$8763+유형화!$G$74*hourly1!I8420/hourly1!$I$8763</f>
        <v>6.5289078823639937</v>
      </c>
      <c r="D8419" s="14">
        <v>463.334473</v>
      </c>
      <c r="E8419" s="14">
        <v>14.76295499999997</v>
      </c>
      <c r="F8419" s="1">
        <v>679648</v>
      </c>
      <c r="G8419" s="15">
        <f t="shared" si="262"/>
        <v>0.53019245767229439</v>
      </c>
      <c r="H8419" s="15">
        <f t="shared" si="263"/>
        <v>0.71492485724430821</v>
      </c>
    </row>
    <row r="8420" spans="1:8">
      <c r="A8420" s="1">
        <v>8419</v>
      </c>
      <c r="B8420" s="444">
        <f>유형화!$F$71*hourly1!B8421/hourly1!$B$8763+유형화!$F$72*hourly1!C8421/hourly1!$C$8763+유형화!$F$73*hourly1!D8421/hourly1!$D$8763+유형화!$F$74*hourly1!E8421/hourly1!$E$8763</f>
        <v>128.81054138989052</v>
      </c>
      <c r="C8420" s="442">
        <f>hourly1!$F8421*유형화!$G$71/hourly1!$F$8763+유형화!$G$72*hourly1!$G8421/hourly1!$F$8763+유형화!$G$74*hourly1!I8421/hourly1!$I$8763</f>
        <v>5.976614365854644</v>
      </c>
      <c r="D8420" s="14">
        <v>476.83286099999992</v>
      </c>
      <c r="E8420" s="14">
        <v>22.887101999999999</v>
      </c>
      <c r="F8420" s="1">
        <v>678398</v>
      </c>
      <c r="G8420" s="15">
        <f t="shared" si="262"/>
        <v>0.54563862868995172</v>
      </c>
      <c r="H8420" s="15">
        <f t="shared" si="263"/>
        <v>0.72741997398357494</v>
      </c>
    </row>
    <row r="8421" spans="1:8">
      <c r="A8421" s="1">
        <v>8420</v>
      </c>
      <c r="B8421" s="444">
        <f>유형화!$F$71*hourly1!B8422/hourly1!$B$8763+유형화!$F$72*hourly1!C8422/hourly1!$C$8763+유형화!$F$73*hourly1!D8422/hourly1!$D$8763+유형화!$F$74*hourly1!E8422/hourly1!$E$8763</f>
        <v>137.06296706350506</v>
      </c>
      <c r="C8421" s="442">
        <f>hourly1!$F8422*유형화!$G$71/hourly1!$F$8763+유형화!$G$72*hourly1!$G8422/hourly1!$F$8763+유형화!$G$74*hourly1!I8422/hourly1!$I$8763</f>
        <v>5.6156130315710904</v>
      </c>
      <c r="D8421" s="14">
        <v>478.61125199999998</v>
      </c>
      <c r="E8421" s="14">
        <v>24.991954</v>
      </c>
      <c r="F8421" s="1">
        <v>663945</v>
      </c>
      <c r="G8421" s="15">
        <f t="shared" si="262"/>
        <v>0.54767363698296156</v>
      </c>
      <c r="H8421" s="15">
        <f t="shared" si="263"/>
        <v>0.72904511622703028</v>
      </c>
    </row>
    <row r="8422" spans="1:8">
      <c r="A8422" s="1">
        <v>8421</v>
      </c>
      <c r="B8422" s="444">
        <f>유형화!$F$71*hourly1!B8423/hourly1!$B$8763+유형화!$F$72*hourly1!C8423/hourly1!$C$8763+유형화!$F$73*hourly1!D8423/hourly1!$D$8763+유형화!$F$74*hourly1!E8423/hourly1!$E$8763</f>
        <v>70.819540709064214</v>
      </c>
      <c r="C8422" s="442">
        <f>hourly1!$F8423*유형화!$G$71/hourly1!$F$8763+유형화!$G$72*hourly1!$G8423/hourly1!$F$8763+유형화!$G$74*hourly1!I8423/hourly1!$I$8763</f>
        <v>6.2997180347479462</v>
      </c>
      <c r="D8422" s="14">
        <v>441.34205100000003</v>
      </c>
      <c r="E8422" s="14">
        <v>20.869786999999999</v>
      </c>
      <c r="F8422" s="1">
        <v>678406</v>
      </c>
      <c r="G8422" s="15">
        <f t="shared" si="262"/>
        <v>0.50502658517666799</v>
      </c>
      <c r="H8422" s="15">
        <f t="shared" si="263"/>
        <v>0.69394220331134071</v>
      </c>
    </row>
    <row r="8423" spans="1:8">
      <c r="A8423" s="1">
        <v>8422</v>
      </c>
      <c r="B8423" s="444">
        <f>유형화!$F$71*hourly1!B8424/hourly1!$B$8763+유형화!$F$72*hourly1!C8424/hourly1!$C$8763+유형화!$F$73*hourly1!D8424/hourly1!$D$8763+유형화!$F$74*hourly1!E8424/hourly1!$E$8763</f>
        <v>69.328634277918255</v>
      </c>
      <c r="C8423" s="442">
        <f>hourly1!$F8424*유형화!$G$71/hourly1!$F$8763+유형화!$G$72*hourly1!$G8424/hourly1!$F$8763+유형화!$G$74*hourly1!I8424/hourly1!$I$8763</f>
        <v>0.47001950406915516</v>
      </c>
      <c r="D8423" s="14">
        <v>420.87688900000001</v>
      </c>
      <c r="E8423" s="14">
        <v>12.3847</v>
      </c>
      <c r="F8423" s="1">
        <v>710586</v>
      </c>
      <c r="G8423" s="15">
        <f t="shared" si="262"/>
        <v>0.48160835241020244</v>
      </c>
      <c r="H8423" s="15">
        <f t="shared" si="263"/>
        <v>0.67368685319253896</v>
      </c>
    </row>
    <row r="8424" spans="1:8">
      <c r="A8424" s="1">
        <v>8423</v>
      </c>
      <c r="B8424" s="444">
        <f>유형화!$F$71*hourly1!B8425/hourly1!$B$8763+유형화!$F$72*hourly1!C8425/hourly1!$C$8763+유형화!$F$73*hourly1!D8425/hourly1!$D$8763+유형화!$F$74*hourly1!E8425/hourly1!$E$8763</f>
        <v>67.815256945439188</v>
      </c>
      <c r="C8424" s="442">
        <f>hourly1!$F8425*유형화!$G$71/hourly1!$F$8763+유형화!$G$72*hourly1!$G8425/hourly1!$F$8763+유형화!$G$74*hourly1!I8425/hourly1!$I$8763</f>
        <v>0.39631314802843798</v>
      </c>
      <c r="D8424" s="14">
        <v>420.34400199999988</v>
      </c>
      <c r="E8424" s="14">
        <v>12.00836</v>
      </c>
      <c r="F8424" s="1">
        <v>706742</v>
      </c>
      <c r="G8424" s="15">
        <f t="shared" si="262"/>
        <v>0.4809985711729845</v>
      </c>
      <c r="H8424" s="15">
        <f t="shared" si="263"/>
        <v>0.67314967485959976</v>
      </c>
    </row>
    <row r="8425" spans="1:8">
      <c r="A8425" s="1">
        <v>8424</v>
      </c>
      <c r="B8425" s="444">
        <f>유형화!$F$71*hourly1!B8426/hourly1!$B$8763+유형화!$F$72*hourly1!C8426/hourly1!$C$8763+유형화!$F$73*hourly1!D8426/hourly1!$D$8763+유형화!$F$74*hourly1!E8426/hourly1!$E$8763</f>
        <v>66.030319647647758</v>
      </c>
      <c r="C8425" s="442">
        <f>hourly1!$F8426*유형화!$G$71/hourly1!$F$8763+유형화!$G$72*hourly1!$G8426/hourly1!$F$8763+유형화!$G$74*hourly1!I8426/hourly1!$I$8763</f>
        <v>0.50373457527857501</v>
      </c>
      <c r="D8425" s="14">
        <v>429.74208199999993</v>
      </c>
      <c r="E8425" s="14">
        <v>7.471239999999999</v>
      </c>
      <c r="F8425" s="1">
        <v>722635</v>
      </c>
      <c r="G8425" s="15">
        <f t="shared" si="262"/>
        <v>0.49175277018679464</v>
      </c>
      <c r="H8425" s="15">
        <f t="shared" si="263"/>
        <v>0.68255007061663697</v>
      </c>
    </row>
    <row r="8426" spans="1:8">
      <c r="A8426" s="1">
        <v>8425</v>
      </c>
      <c r="B8426" s="444">
        <f>유형화!$F$71*hourly1!B8427/hourly1!$B$8763+유형화!$F$72*hourly1!C8427/hourly1!$C$8763+유형화!$F$73*hourly1!D8427/hourly1!$D$8763+유형화!$F$74*hourly1!E8427/hourly1!$E$8763</f>
        <v>66.457490399924225</v>
      </c>
      <c r="C8426" s="442">
        <f>hourly1!$F8427*유형화!$G$71/hourly1!$F$8763+유형화!$G$72*hourly1!$G8427/hourly1!$F$8763+유형화!$G$74*hourly1!I8427/hourly1!$I$8763</f>
        <v>0.91785980185826255</v>
      </c>
      <c r="D8426" s="14">
        <v>380.40112099999999</v>
      </c>
      <c r="E8426" s="14">
        <v>5.5679999999999996</v>
      </c>
      <c r="F8426" s="1">
        <v>711908</v>
      </c>
      <c r="G8426" s="15">
        <f t="shared" si="262"/>
        <v>0.43529203415064222</v>
      </c>
      <c r="H8426" s="15">
        <f t="shared" si="263"/>
        <v>0.631397344762611</v>
      </c>
    </row>
    <row r="8427" spans="1:8">
      <c r="A8427" s="1">
        <v>8426</v>
      </c>
      <c r="B8427" s="444">
        <f>유형화!$F$71*hourly1!B8428/hourly1!$B$8763+유형화!$F$72*hourly1!C8428/hourly1!$C$8763+유형화!$F$73*hourly1!D8428/hourly1!$D$8763+유형화!$F$74*hourly1!E8428/hourly1!$E$8763</f>
        <v>66.375083869786579</v>
      </c>
      <c r="C8427" s="442">
        <f>hourly1!$F8428*유형화!$G$71/hourly1!$F$8763+유형화!$G$72*hourly1!$G8428/hourly1!$F$8763+유형화!$G$74*hourly1!I8428/hourly1!$I$8763</f>
        <v>1.2683362432043703</v>
      </c>
      <c r="D8427" s="14">
        <v>395.13990899999999</v>
      </c>
      <c r="E8427" s="14">
        <v>1.4011199999999999</v>
      </c>
      <c r="F8427" s="1">
        <v>615091</v>
      </c>
      <c r="G8427" s="15">
        <f t="shared" si="262"/>
        <v>0.45215759172988784</v>
      </c>
      <c r="H8427" s="15">
        <f t="shared" si="263"/>
        <v>0.64715359204143685</v>
      </c>
    </row>
    <row r="8428" spans="1:8">
      <c r="A8428" s="1">
        <v>8427</v>
      </c>
      <c r="B8428" s="444">
        <f>유형화!$F$71*hourly1!B8429/hourly1!$B$8763+유형화!$F$72*hourly1!C8429/hourly1!$C$8763+유형화!$F$73*hourly1!D8429/hourly1!$D$8763+유형화!$F$74*hourly1!E8429/hourly1!$E$8763</f>
        <v>66.591410479474291</v>
      </c>
      <c r="C8428" s="442">
        <f>hourly1!$F8429*유형화!$G$71/hourly1!$F$8763+유형화!$G$72*hourly1!$G8429/hourly1!$F$8763+유형화!$G$74*hourly1!I8429/hourly1!$I$8763</f>
        <v>1.6348050426977045</v>
      </c>
      <c r="D8428" s="14">
        <v>397.83886500000011</v>
      </c>
      <c r="E8428" s="14">
        <v>0.43956000000000001</v>
      </c>
      <c r="F8428" s="1">
        <v>541652</v>
      </c>
      <c r="G8428" s="15">
        <f t="shared" si="262"/>
        <v>0.45524600020837691</v>
      </c>
      <c r="H8428" s="15">
        <f t="shared" si="263"/>
        <v>0.64999365368445472</v>
      </c>
    </row>
    <row r="8429" spans="1:8">
      <c r="A8429" s="1">
        <v>8428</v>
      </c>
      <c r="B8429" s="444">
        <f>유형화!$F$71*hourly1!B8430/hourly1!$B$8763+유형화!$F$72*hourly1!C8430/hourly1!$C$8763+유형화!$F$73*hourly1!D8430/hourly1!$D$8763+유형화!$F$74*hourly1!E8430/hourly1!$E$8763</f>
        <v>66.781850466550793</v>
      </c>
      <c r="C8429" s="442">
        <f>hourly1!$F8430*유형화!$G$71/hourly1!$F$8763+유형화!$G$72*hourly1!$G8430/hourly1!$F$8763+유형화!$G$74*hourly1!I8430/hourly1!$I$8763</f>
        <v>1.9674050884118215</v>
      </c>
      <c r="D8429" s="14">
        <v>376.937929</v>
      </c>
      <c r="E8429" s="14">
        <v>7.6800000000000002E-3</v>
      </c>
      <c r="F8429" s="1">
        <v>472772</v>
      </c>
      <c r="G8429" s="15">
        <f t="shared" si="262"/>
        <v>0.431329112363316</v>
      </c>
      <c r="H8429" s="15">
        <f t="shared" si="263"/>
        <v>0.62763336484726806</v>
      </c>
    </row>
    <row r="8430" spans="1:8">
      <c r="A8430" s="1">
        <v>8429</v>
      </c>
      <c r="B8430" s="444">
        <f>유형화!$F$71*hourly1!B8431/hourly1!$B$8763+유형화!$F$72*hourly1!C8431/hourly1!$C$8763+유형화!$F$73*hourly1!D8431/hourly1!$D$8763+유형화!$F$74*hourly1!E8431/hourly1!$E$8763</f>
        <v>66.883416776444676</v>
      </c>
      <c r="C8430" s="442">
        <f>hourly1!$F8431*유형화!$G$71/hourly1!$F$8763+유형화!$G$72*hourly1!$G8431/hourly1!$F$8763+유형화!$G$74*hourly1!I8431/hourly1!$I$8763</f>
        <v>2.2323132587197243</v>
      </c>
      <c r="D8430" s="14">
        <v>398.88616200000001</v>
      </c>
      <c r="E8430" s="14">
        <v>0</v>
      </c>
      <c r="F8430" s="1">
        <v>513776</v>
      </c>
      <c r="G8430" s="15">
        <f t="shared" si="262"/>
        <v>0.45644441949876013</v>
      </c>
      <c r="H8430" s="15">
        <f t="shared" si="263"/>
        <v>0.65109199858725431</v>
      </c>
    </row>
    <row r="8431" spans="1:8">
      <c r="A8431" s="1">
        <v>8430</v>
      </c>
      <c r="B8431" s="444">
        <f>유형화!$F$71*hourly1!B8432/hourly1!$B$8763+유형화!$F$72*hourly1!C8432/hourly1!$C$8763+유형화!$F$73*hourly1!D8432/hourly1!$D$8763+유형화!$F$74*hourly1!E8432/hourly1!$E$8763</f>
        <v>68.825765803927837</v>
      </c>
      <c r="C8431" s="442">
        <f>hourly1!$F8432*유형화!$G$71/hourly1!$F$8763+유형화!$G$72*hourly1!$G8432/hourly1!$F$8763+유형화!$G$74*hourly1!I8432/hourly1!$I$8763</f>
        <v>2.5500323336511177</v>
      </c>
      <c r="D8431" s="14">
        <v>374.73706199999998</v>
      </c>
      <c r="E8431" s="14">
        <v>0</v>
      </c>
      <c r="F8431" s="1">
        <v>814930</v>
      </c>
      <c r="G8431" s="15">
        <f t="shared" si="262"/>
        <v>0.42881066585925054</v>
      </c>
      <c r="H8431" s="15">
        <f t="shared" si="263"/>
        <v>0.62522891363477617</v>
      </c>
    </row>
    <row r="8432" spans="1:8">
      <c r="A8432" s="1">
        <v>8431</v>
      </c>
      <c r="B8432" s="444">
        <f>유형화!$F$71*hourly1!B8433/hourly1!$B$8763+유형화!$F$72*hourly1!C8433/hourly1!$C$8763+유형화!$F$73*hourly1!D8433/hourly1!$D$8763+유형화!$F$74*hourly1!E8433/hourly1!$E$8763</f>
        <v>80.517151489995186</v>
      </c>
      <c r="C8432" s="442">
        <f>hourly1!$F8433*유형화!$G$71/hourly1!$F$8763+유형화!$G$72*hourly1!$G8433/hourly1!$F$8763+유형화!$G$74*hourly1!I8433/hourly1!$I$8763</f>
        <v>8.9959058900491495</v>
      </c>
      <c r="D8432" s="14">
        <v>380.51423199999988</v>
      </c>
      <c r="E8432" s="14">
        <v>8.0000000000000007E-5</v>
      </c>
      <c r="F8432" s="1">
        <v>906887</v>
      </c>
      <c r="G8432" s="15">
        <f t="shared" si="262"/>
        <v>0.43542146677992927</v>
      </c>
      <c r="H8432" s="15">
        <f t="shared" si="263"/>
        <v>0.631519878451406</v>
      </c>
    </row>
    <row r="8433" spans="1:8">
      <c r="A8433" s="1">
        <v>8432</v>
      </c>
      <c r="B8433" s="444">
        <f>유형화!$F$71*hourly1!B8434/hourly1!$B$8763+유형화!$F$72*hourly1!C8434/hourly1!$C$8763+유형화!$F$73*hourly1!D8434/hourly1!$D$8763+유형화!$F$74*hourly1!E8434/hourly1!$E$8763</f>
        <v>178.30907920154544</v>
      </c>
      <c r="C8433" s="442">
        <f>hourly1!$F8434*유형화!$G$71/hourly1!$F$8763+유형화!$G$72*hourly1!$G8434/hourly1!$F$8763+유형화!$G$74*hourly1!I8434/hourly1!$I$8763</f>
        <v>9.1737171937053983</v>
      </c>
      <c r="D8433" s="14">
        <v>326.653841</v>
      </c>
      <c r="E8433" s="14">
        <v>2.251664000000003</v>
      </c>
      <c r="F8433" s="1">
        <v>892026</v>
      </c>
      <c r="G8433" s="15">
        <f t="shared" si="262"/>
        <v>0.37378915850253358</v>
      </c>
      <c r="H8433" s="15">
        <f t="shared" si="263"/>
        <v>0.57016208038323657</v>
      </c>
    </row>
    <row r="8434" spans="1:8">
      <c r="A8434" s="1">
        <v>8433</v>
      </c>
      <c r="B8434" s="444">
        <f>유형화!$F$71*hourly1!B8435/hourly1!$B$8763+유형화!$F$72*hourly1!C8435/hourly1!$C$8763+유형화!$F$73*hourly1!D8435/hourly1!$D$8763+유형화!$F$74*hourly1!E8435/hourly1!$E$8763</f>
        <v>275.87669290016271</v>
      </c>
      <c r="C8434" s="442">
        <f>hourly1!$F8435*유형화!$G$71/hourly1!$F$8763+유형화!$G$72*hourly1!$G8435/hourly1!$F$8763+유형화!$G$74*hourly1!I8435/hourly1!$I$8763</f>
        <v>8.6238121944208785</v>
      </c>
      <c r="D8434" s="14">
        <v>326.96796599999999</v>
      </c>
      <c r="E8434" s="14">
        <v>78.626569999999973</v>
      </c>
      <c r="F8434" s="1">
        <v>813754</v>
      </c>
      <c r="G8434" s="15">
        <f t="shared" si="262"/>
        <v>0.37414861094018181</v>
      </c>
      <c r="H8434" s="15">
        <f t="shared" si="263"/>
        <v>0.57053832150400974</v>
      </c>
    </row>
    <row r="8435" spans="1:8">
      <c r="A8435" s="1">
        <v>8434</v>
      </c>
      <c r="B8435" s="444">
        <f>유형화!$F$71*hourly1!B8436/hourly1!$B$8763+유형화!$F$72*hourly1!C8436/hourly1!$C$8763+유형화!$F$73*hourly1!D8436/hourly1!$D$8763+유형화!$F$74*hourly1!E8436/hourly1!$E$8763</f>
        <v>333.45119102946001</v>
      </c>
      <c r="C8435" s="442">
        <f>hourly1!$F8436*유형화!$G$71/hourly1!$F$8763+유형화!$G$72*hourly1!$G8436/hourly1!$F$8763+유형화!$G$74*hourly1!I8436/hourly1!$I$8763</f>
        <v>7.7009155239411387</v>
      </c>
      <c r="D8435" s="14">
        <v>356.18723399999999</v>
      </c>
      <c r="E8435" s="14">
        <v>302.55338500000107</v>
      </c>
      <c r="F8435" s="1">
        <v>745590</v>
      </c>
      <c r="G8435" s="15">
        <f t="shared" si="262"/>
        <v>0.40758414491199885</v>
      </c>
      <c r="H8435" s="15">
        <f t="shared" si="263"/>
        <v>0.60457061459574957</v>
      </c>
    </row>
    <row r="8436" spans="1:8">
      <c r="A8436" s="1">
        <v>8435</v>
      </c>
      <c r="B8436" s="444">
        <f>유형화!$F$71*hourly1!B8437/hourly1!$B$8763+유형화!$F$72*hourly1!C8437/hourly1!$C$8763+유형화!$F$73*hourly1!D8437/hourly1!$D$8763+유형화!$F$74*hourly1!E8437/hourly1!$E$8763</f>
        <v>388.78344133006902</v>
      </c>
      <c r="C8436" s="442">
        <f>hourly1!$F8437*유형화!$G$71/hourly1!$F$8763+유형화!$G$72*hourly1!$G8437/hourly1!$F$8763+유형화!$G$74*hourly1!I8437/hourly1!$I$8763</f>
        <v>6.5327426943561395</v>
      </c>
      <c r="D8436" s="14">
        <v>374.03858400000001</v>
      </c>
      <c r="E8436" s="14">
        <v>564.57738900000038</v>
      </c>
      <c r="F8436" s="1">
        <v>699016</v>
      </c>
      <c r="G8436" s="15">
        <f t="shared" si="262"/>
        <v>0.42801139926237464</v>
      </c>
      <c r="H8436" s="15">
        <f t="shared" si="263"/>
        <v>0.62446379359166915</v>
      </c>
    </row>
    <row r="8437" spans="1:8">
      <c r="A8437" s="1">
        <v>8436</v>
      </c>
      <c r="B8437" s="444">
        <f>유형화!$F$71*hourly1!B8438/hourly1!$B$8763+유형화!$F$72*hourly1!C8438/hourly1!$C$8763+유형화!$F$73*hourly1!D8438/hourly1!$D$8763+유형화!$F$74*hourly1!E8438/hourly1!$E$8763</f>
        <v>328.68527901737366</v>
      </c>
      <c r="C8437" s="442">
        <f>hourly1!$F8438*유형화!$G$71/hourly1!$F$8763+유형화!$G$72*hourly1!$G8438/hourly1!$F$8763+유형화!$G$74*hourly1!I8438/hourly1!$I$8763</f>
        <v>5.7286313237769368</v>
      </c>
      <c r="D8437" s="14">
        <v>367.08053200000001</v>
      </c>
      <c r="E8437" s="14">
        <v>768.13026699999989</v>
      </c>
      <c r="F8437" s="1">
        <v>684547</v>
      </c>
      <c r="G8437" s="15">
        <f t="shared" si="262"/>
        <v>0.42004931807595786</v>
      </c>
      <c r="H8437" s="15">
        <f t="shared" si="263"/>
        <v>0.61678794087954902</v>
      </c>
    </row>
    <row r="8438" spans="1:8">
      <c r="A8438" s="1">
        <v>8437</v>
      </c>
      <c r="B8438" s="444">
        <f>유형화!$F$71*hourly1!B8439/hourly1!$B$8763+유형화!$F$72*hourly1!C8439/hourly1!$C$8763+유형화!$F$73*hourly1!D8439/hourly1!$D$8763+유형화!$F$74*hourly1!E8439/hourly1!$E$8763</f>
        <v>207.19486955136782</v>
      </c>
      <c r="C8438" s="442">
        <f>hourly1!$F8439*유형화!$G$71/hourly1!$F$8763+유형화!$G$72*hourly1!$G8439/hourly1!$F$8763+유형화!$G$74*hourly1!I8439/hourly1!$I$8763</f>
        <v>4.4717332930800024</v>
      </c>
      <c r="D8438" s="14">
        <v>359.98687100000001</v>
      </c>
      <c r="E8438" s="14">
        <v>801.17020200000013</v>
      </c>
      <c r="F8438" s="1">
        <v>686788</v>
      </c>
      <c r="G8438" s="15">
        <f t="shared" si="262"/>
        <v>0.41193205985614023</v>
      </c>
      <c r="H8438" s="15">
        <f t="shared" si="263"/>
        <v>0.60886019979810946</v>
      </c>
    </row>
    <row r="8439" spans="1:8">
      <c r="A8439" s="1">
        <v>8438</v>
      </c>
      <c r="B8439" s="444">
        <f>유형화!$F$71*hourly1!B8440/hourly1!$B$8763+유형화!$F$72*hourly1!C8440/hourly1!$C$8763+유형화!$F$73*hourly1!D8440/hourly1!$D$8763+유형화!$F$74*hourly1!E8440/hourly1!$E$8763</f>
        <v>264.31374167554912</v>
      </c>
      <c r="C8439" s="442">
        <f>hourly1!$F8440*유형화!$G$71/hourly1!$F$8763+유형화!$G$72*hourly1!$G8440/hourly1!$F$8763+유형화!$G$74*hourly1!I8440/hourly1!$I$8763</f>
        <v>4.7947685952309458</v>
      </c>
      <c r="D8439" s="14">
        <v>338.18364300000002</v>
      </c>
      <c r="E8439" s="14">
        <v>684.69730399999992</v>
      </c>
      <c r="F8439" s="1">
        <v>687508</v>
      </c>
      <c r="G8439" s="15">
        <f t="shared" si="262"/>
        <v>0.38698268157297205</v>
      </c>
      <c r="H8439" s="15">
        <f t="shared" si="263"/>
        <v>0.58382476062842992</v>
      </c>
    </row>
    <row r="8440" spans="1:8">
      <c r="A8440" s="1">
        <v>8439</v>
      </c>
      <c r="B8440" s="444">
        <f>유형화!$F$71*hourly1!B8441/hourly1!$B$8763+유형화!$F$72*hourly1!C8441/hourly1!$C$8763+유형화!$F$73*hourly1!D8441/hourly1!$D$8763+유형화!$F$74*hourly1!E8441/hourly1!$E$8763</f>
        <v>375.86470150908542</v>
      </c>
      <c r="C8440" s="442">
        <f>hourly1!$F8441*유형화!$G$71/hourly1!$F$8763+유형화!$G$72*hourly1!$G8441/hourly1!$F$8763+유형화!$G$74*hourly1!I8441/hourly1!$I$8763</f>
        <v>4.5994948447520452</v>
      </c>
      <c r="D8440" s="14">
        <v>339.89390100000003</v>
      </c>
      <c r="E8440" s="14">
        <v>491.81589899999977</v>
      </c>
      <c r="F8440" s="1">
        <v>651966</v>
      </c>
      <c r="G8440" s="15">
        <f t="shared" si="262"/>
        <v>0.38893972544756783</v>
      </c>
      <c r="H8440" s="15">
        <f t="shared" si="263"/>
        <v>0.58582596003647458</v>
      </c>
    </row>
    <row r="8441" spans="1:8">
      <c r="A8441" s="1">
        <v>8440</v>
      </c>
      <c r="B8441" s="444">
        <f>유형화!$F$71*hourly1!B8442/hourly1!$B$8763+유형화!$F$72*hourly1!C8442/hourly1!$C$8763+유형화!$F$73*hourly1!D8442/hourly1!$D$8763+유형화!$F$74*hourly1!E8442/hourly1!$E$8763</f>
        <v>318.1336737178496</v>
      </c>
      <c r="C8441" s="442">
        <f>hourly1!$F8442*유형화!$G$71/hourly1!$F$8763+유형화!$G$72*hourly1!$G8442/hourly1!$F$8763+유형화!$G$74*hourly1!I8442/hourly1!$I$8763</f>
        <v>4.4176579704101009</v>
      </c>
      <c r="D8441" s="14">
        <v>336.56075499999997</v>
      </c>
      <c r="E8441" s="14">
        <v>261.51367600000032</v>
      </c>
      <c r="F8441" s="1">
        <v>713514</v>
      </c>
      <c r="G8441" s="15">
        <f t="shared" si="262"/>
        <v>0.38512561496690734</v>
      </c>
      <c r="H8441" s="15">
        <f t="shared" si="263"/>
        <v>0.58191977507910575</v>
      </c>
    </row>
    <row r="8442" spans="1:8">
      <c r="A8442" s="1">
        <v>8441</v>
      </c>
      <c r="B8442" s="444">
        <f>유형화!$F$71*hourly1!B8443/hourly1!$B$8763+유형화!$F$72*hourly1!C8443/hourly1!$C$8763+유형화!$F$73*hourly1!D8443/hourly1!$D$8763+유형화!$F$74*hourly1!E8443/hourly1!$E$8763</f>
        <v>276.24952951797974</v>
      </c>
      <c r="C8442" s="442">
        <f>hourly1!$F8443*유형화!$G$71/hourly1!$F$8763+유형화!$G$72*hourly1!$G8443/hourly1!$F$8763+유형화!$G$74*hourly1!I8443/hourly1!$I$8763</f>
        <v>4.7624356893178676</v>
      </c>
      <c r="D8442" s="14">
        <v>343.00238100000001</v>
      </c>
      <c r="E8442" s="14">
        <v>62.874894999999952</v>
      </c>
      <c r="F8442" s="1">
        <v>742098</v>
      </c>
      <c r="G8442" s="15">
        <f t="shared" si="262"/>
        <v>0.39249675119649191</v>
      </c>
      <c r="H8442" s="15">
        <f t="shared" si="263"/>
        <v>0.58944667459286693</v>
      </c>
    </row>
    <row r="8443" spans="1:8">
      <c r="A8443" s="1">
        <v>8442</v>
      </c>
      <c r="B8443" s="444">
        <f>유형화!$F$71*hourly1!B8444/hourly1!$B$8763+유형화!$F$72*hourly1!C8444/hourly1!$C$8763+유형화!$F$73*hourly1!D8444/hourly1!$D$8763+유형화!$F$74*hourly1!E8444/hourly1!$E$8763</f>
        <v>165.05720238421048</v>
      </c>
      <c r="C8443" s="442">
        <f>hourly1!$F8444*유형화!$G$71/hourly1!$F$8763+유형화!$G$72*hourly1!$G8444/hourly1!$F$8763+유형화!$G$74*hourly1!I8444/hourly1!$I$8763</f>
        <v>5.0731906459326757</v>
      </c>
      <c r="D8443" s="14">
        <v>390.67811799999998</v>
      </c>
      <c r="E8443" s="14">
        <v>11.337751999999989</v>
      </c>
      <c r="F8443" s="1">
        <v>707846</v>
      </c>
      <c r="G8443" s="15">
        <f t="shared" si="262"/>
        <v>0.44705197564957921</v>
      </c>
      <c r="H8443" s="15">
        <f t="shared" si="263"/>
        <v>0.64242812503998048</v>
      </c>
    </row>
    <row r="8444" spans="1:8">
      <c r="A8444" s="1">
        <v>8443</v>
      </c>
      <c r="B8444" s="444">
        <f>유형화!$F$71*hourly1!B8445/hourly1!$B$8763+유형화!$F$72*hourly1!C8445/hourly1!$C$8763+유형화!$F$73*hourly1!D8445/hourly1!$D$8763+유형화!$F$74*hourly1!E8445/hourly1!$E$8763</f>
        <v>125.62579428655455</v>
      </c>
      <c r="C8444" s="442">
        <f>hourly1!$F8445*유형화!$G$71/hourly1!$F$8763+유형화!$G$72*hourly1!$G8445/hourly1!$F$8763+유형화!$G$74*hourly1!I8445/hourly1!$I$8763</f>
        <v>4.5726257371793633</v>
      </c>
      <c r="D8444" s="14">
        <v>481.83780000000002</v>
      </c>
      <c r="E8444" s="14">
        <v>18.832443999999999</v>
      </c>
      <c r="F8444" s="1">
        <v>678774</v>
      </c>
      <c r="G8444" s="15">
        <f t="shared" si="262"/>
        <v>0.55136576764365097</v>
      </c>
      <c r="H8444" s="15">
        <f t="shared" si="263"/>
        <v>0.73198129387619582</v>
      </c>
    </row>
    <row r="8445" spans="1:8">
      <c r="A8445" s="1">
        <v>8444</v>
      </c>
      <c r="B8445" s="444">
        <f>유형화!$F$71*hourly1!B8446/hourly1!$B$8763+유형화!$F$72*hourly1!C8446/hourly1!$C$8763+유형화!$F$73*hourly1!D8446/hourly1!$D$8763+유형화!$F$74*hourly1!E8446/hourly1!$E$8763</f>
        <v>134.17954645120764</v>
      </c>
      <c r="C8445" s="442">
        <f>hourly1!$F8446*유형화!$G$71/hourly1!$F$8763+유형화!$G$72*hourly1!$G8446/hourly1!$F$8763+유형화!$G$74*hourly1!I8446/hourly1!$I$8763</f>
        <v>4.4300079049783712</v>
      </c>
      <c r="D8445" s="14">
        <v>488.54945399999991</v>
      </c>
      <c r="E8445" s="14">
        <v>20.014022000000001</v>
      </c>
      <c r="F8445" s="1">
        <v>668458</v>
      </c>
      <c r="G8445" s="15">
        <f t="shared" si="262"/>
        <v>0.55904589622606704</v>
      </c>
      <c r="H8445" s="15">
        <f t="shared" si="263"/>
        <v>0.73803850548011818</v>
      </c>
    </row>
    <row r="8446" spans="1:8">
      <c r="A8446" s="1">
        <v>8445</v>
      </c>
      <c r="B8446" s="444">
        <f>유형화!$F$71*hourly1!B8447/hourly1!$B$8763+유형화!$F$72*hourly1!C8447/hourly1!$C$8763+유형화!$F$73*hourly1!D8447/hourly1!$D$8763+유형화!$F$74*hourly1!E8447/hourly1!$E$8763</f>
        <v>69.102038863078818</v>
      </c>
      <c r="C8446" s="442">
        <f>hourly1!$F8447*유형화!$G$71/hourly1!$F$8763+유형화!$G$72*hourly1!$G8447/hourly1!$F$8763+유형화!$G$74*hourly1!I8447/hourly1!$I$8763</f>
        <v>5.274500144888453</v>
      </c>
      <c r="D8446" s="14">
        <v>529.14882899999998</v>
      </c>
      <c r="E8446" s="14">
        <v>17.582832</v>
      </c>
      <c r="F8446" s="1">
        <v>682249</v>
      </c>
      <c r="G8446" s="15">
        <f t="shared" si="262"/>
        <v>0.60550365766098868</v>
      </c>
      <c r="H8446" s="15">
        <f t="shared" si="263"/>
        <v>0.77328578529612879</v>
      </c>
    </row>
    <row r="8447" spans="1:8">
      <c r="A8447" s="1">
        <v>8446</v>
      </c>
      <c r="B8447" s="444">
        <f>유형화!$F$71*hourly1!B8448/hourly1!$B$8763+유형화!$F$72*hourly1!C8448/hourly1!$C$8763+유형화!$F$73*hourly1!D8448/hourly1!$D$8763+유형화!$F$74*hourly1!E8448/hourly1!$E$8763</f>
        <v>67.693358617758022</v>
      </c>
      <c r="C8447" s="442">
        <f>hourly1!$F8448*유형화!$G$71/hourly1!$F$8763+유형화!$G$72*hourly1!$G8448/hourly1!$F$8763+유형화!$G$74*hourly1!I8448/hourly1!$I$8763</f>
        <v>0.46099248652830438</v>
      </c>
      <c r="D8447" s="14">
        <v>517.58291800000006</v>
      </c>
      <c r="E8447" s="14">
        <v>9.7365270000000006</v>
      </c>
      <c r="F8447" s="1">
        <v>755561</v>
      </c>
      <c r="G8447" s="15">
        <f t="shared" si="262"/>
        <v>0.59226881515379415</v>
      </c>
      <c r="H8447" s="15">
        <f t="shared" si="263"/>
        <v>0.76348109301921452</v>
      </c>
    </row>
    <row r="8448" spans="1:8">
      <c r="A8448" s="1">
        <v>8447</v>
      </c>
      <c r="B8448" s="444">
        <f>유형화!$F$71*hourly1!B8449/hourly1!$B$8763+유형화!$F$72*hourly1!C8449/hourly1!$C$8763+유형화!$F$73*hourly1!D8449/hourly1!$D$8763+유형화!$F$74*hourly1!E8449/hourly1!$E$8763</f>
        <v>66.409325147440299</v>
      </c>
      <c r="C8448" s="442">
        <f>hourly1!$F8449*유형화!$G$71/hourly1!$F$8763+유형화!$G$72*hourly1!$G8449/hourly1!$F$8763+유형화!$G$74*hourly1!I8449/hourly1!$I$8763</f>
        <v>0.35508767645157607</v>
      </c>
      <c r="D8448" s="14">
        <v>559.84520899999995</v>
      </c>
      <c r="E8448" s="14">
        <v>9.9695600000000031</v>
      </c>
      <c r="F8448" s="1">
        <v>743532</v>
      </c>
      <c r="G8448" s="15">
        <f t="shared" si="262"/>
        <v>0.64062944713325765</v>
      </c>
      <c r="H8448" s="15">
        <f t="shared" si="263"/>
        <v>0.79844517290452144</v>
      </c>
    </row>
    <row r="8449" spans="1:8">
      <c r="A8449" s="1">
        <v>8448</v>
      </c>
      <c r="B8449" s="444">
        <f>유형화!$F$71*hourly1!B8450/hourly1!$B$8763+유형화!$F$72*hourly1!C8450/hourly1!$C$8763+유형화!$F$73*hourly1!D8450/hourly1!$D$8763+유형화!$F$74*hourly1!E8450/hourly1!$E$8763</f>
        <v>64.983954732954828</v>
      </c>
      <c r="C8449" s="442">
        <f>hourly1!$F8450*유형화!$G$71/hourly1!$F$8763+유형화!$G$72*hourly1!$G8450/hourly1!$F$8763+유형화!$G$74*hourly1!I8450/hourly1!$I$8763</f>
        <v>0.34138613383175315</v>
      </c>
      <c r="D8449" s="14">
        <v>586.37241199999994</v>
      </c>
      <c r="E8449" s="14">
        <v>5.57104</v>
      </c>
      <c r="F8449" s="1">
        <v>883083</v>
      </c>
      <c r="G8449" s="15">
        <f t="shared" si="262"/>
        <v>0.67098445798033923</v>
      </c>
      <c r="H8449" s="15">
        <f t="shared" si="263"/>
        <v>0.8192313788669161</v>
      </c>
    </row>
    <row r="8450" spans="1:8">
      <c r="A8450" s="1">
        <v>8449</v>
      </c>
      <c r="B8450" s="444">
        <f>유형화!$F$71*hourly1!B8451/hourly1!$B$8763+유형화!$F$72*hourly1!C8451/hourly1!$C$8763+유형화!$F$73*hourly1!D8451/hourly1!$D$8763+유형화!$F$74*hourly1!E8451/hourly1!$E$8763</f>
        <v>65.403543810335307</v>
      </c>
      <c r="C8450" s="442">
        <f>hourly1!$F8451*유형화!$G$71/hourly1!$F$8763+유형화!$G$72*hourly1!$G8451/hourly1!$F$8763+유형화!$G$74*hourly1!I8451/hourly1!$I$8763</f>
        <v>0.39863060947329976</v>
      </c>
      <c r="D8450" s="14">
        <v>584.03427899999997</v>
      </c>
      <c r="E8450" s="14">
        <v>2.2176800000000001</v>
      </c>
      <c r="F8450" s="1">
        <v>805122</v>
      </c>
      <c r="G8450" s="15">
        <f t="shared" ref="G8450:G8513" si="264">D8450/$I$1</f>
        <v>0.66830893834199223</v>
      </c>
      <c r="H8450" s="15">
        <f t="shared" ref="H8450:H8513" si="265">G8450/(1-$H$1*(1-G8450))</f>
        <v>0.81743337810142691</v>
      </c>
    </row>
    <row r="8451" spans="1:8">
      <c r="A8451" s="1">
        <v>8450</v>
      </c>
      <c r="B8451" s="444">
        <f>유형화!$F$71*hourly1!B8452/hourly1!$B$8763+유형화!$F$72*hourly1!C8452/hourly1!$C$8763+유형화!$F$73*hourly1!D8452/hourly1!$D$8763+유형화!$F$74*hourly1!E8452/hourly1!$E$8763</f>
        <v>65.599671857026962</v>
      </c>
      <c r="C8451" s="442">
        <f>hourly1!$F8452*유형화!$G$71/hourly1!$F$8763+유형화!$G$72*hourly1!$G8452/hourly1!$F$8763+유형화!$G$74*hourly1!I8452/hourly1!$I$8763</f>
        <v>0.85020622486551789</v>
      </c>
      <c r="D8451" s="14">
        <v>560.95091600000012</v>
      </c>
      <c r="E8451" s="14">
        <v>1.10632</v>
      </c>
      <c r="F8451" s="1">
        <v>701366</v>
      </c>
      <c r="G8451" s="15">
        <f t="shared" si="264"/>
        <v>0.64189470483791267</v>
      </c>
      <c r="H8451" s="15">
        <f t="shared" si="265"/>
        <v>0.79932884552497263</v>
      </c>
    </row>
    <row r="8452" spans="1:8">
      <c r="A8452" s="1">
        <v>8451</v>
      </c>
      <c r="B8452" s="444">
        <f>유형화!$F$71*hourly1!B8453/hourly1!$B$8763+유형화!$F$72*hourly1!C8453/hourly1!$C$8763+유형화!$F$73*hourly1!D8453/hourly1!$D$8763+유형화!$F$74*hourly1!E8453/hourly1!$E$8763</f>
        <v>66.092303987841873</v>
      </c>
      <c r="C8452" s="442">
        <f>hourly1!$F8453*유형화!$G$71/hourly1!$F$8763+유형화!$G$72*hourly1!$G8453/hourly1!$F$8763+유형화!$G$74*hourly1!I8453/hourly1!$I$8763</f>
        <v>1.3715581271885502</v>
      </c>
      <c r="D8452" s="14">
        <v>531.41438999999991</v>
      </c>
      <c r="E8452" s="14">
        <v>0.4128</v>
      </c>
      <c r="F8452" s="1">
        <v>585597</v>
      </c>
      <c r="G8452" s="15">
        <f t="shared" si="264"/>
        <v>0.60809613334452473</v>
      </c>
      <c r="H8452" s="15">
        <f t="shared" si="265"/>
        <v>0.77518504171678682</v>
      </c>
    </row>
    <row r="8453" spans="1:8">
      <c r="A8453" s="1">
        <v>8452</v>
      </c>
      <c r="B8453" s="444">
        <f>유형화!$F$71*hourly1!B8454/hourly1!$B$8763+유형화!$F$72*hourly1!C8454/hourly1!$C$8763+유형화!$F$73*hourly1!D8454/hourly1!$D$8763+유형화!$F$74*hourly1!E8454/hourly1!$E$8763</f>
        <v>66.405984064284269</v>
      </c>
      <c r="C8453" s="442">
        <f>hourly1!$F8454*유형화!$G$71/hourly1!$F$8763+유형화!$G$72*hourly1!$G8454/hourly1!$F$8763+유형화!$G$74*hourly1!I8454/hourly1!$I$8763</f>
        <v>1.7806625947343009</v>
      </c>
      <c r="D8453" s="14">
        <v>559.87955099999999</v>
      </c>
      <c r="E8453" s="14">
        <v>1.272E-2</v>
      </c>
      <c r="F8453" s="1">
        <v>492346</v>
      </c>
      <c r="G8453" s="15">
        <f t="shared" si="264"/>
        <v>0.6406687445964131</v>
      </c>
      <c r="H8453" s="15">
        <f t="shared" si="265"/>
        <v>0.79847264183401179</v>
      </c>
    </row>
    <row r="8454" spans="1:8">
      <c r="A8454" s="1">
        <v>8453</v>
      </c>
      <c r="B8454" s="444">
        <f>유형화!$F$71*hourly1!B8455/hourly1!$B$8763+유형화!$F$72*hourly1!C8455/hourly1!$C$8763+유형화!$F$73*hourly1!D8455/hourly1!$D$8763+유형화!$F$74*hourly1!E8455/hourly1!$E$8763</f>
        <v>66.689903722283788</v>
      </c>
      <c r="C8454" s="442">
        <f>hourly1!$F8455*유형화!$G$71/hourly1!$F$8763+유형화!$G$72*hourly1!$G8455/hourly1!$F$8763+유형화!$G$74*hourly1!I8455/hourly1!$I$8763</f>
        <v>2.149679786957122</v>
      </c>
      <c r="D8454" s="14">
        <v>548.31974099999991</v>
      </c>
      <c r="E8454" s="14">
        <v>0</v>
      </c>
      <c r="F8454" s="1">
        <v>542886</v>
      </c>
      <c r="G8454" s="15">
        <f t="shared" si="264"/>
        <v>0.62744088344798354</v>
      </c>
      <c r="H8454" s="15">
        <f t="shared" si="265"/>
        <v>0.78914201124741334</v>
      </c>
    </row>
    <row r="8455" spans="1:8">
      <c r="A8455" s="1">
        <v>8454</v>
      </c>
      <c r="B8455" s="444">
        <f>유형화!$F$71*hourly1!B8456/hourly1!$B$8763+유형화!$F$72*hourly1!C8456/hourly1!$C$8763+유형화!$F$73*hourly1!D8456/hourly1!$D$8763+유형화!$F$74*hourly1!E8456/hourly1!$E$8763</f>
        <v>68.751864311566038</v>
      </c>
      <c r="C8455" s="442">
        <f>hourly1!$F8456*유형화!$G$71/hourly1!$F$8763+유형화!$G$72*hourly1!$G8456/hourly1!$F$8763+유형화!$G$74*hourly1!I8456/hourly1!$I$8763</f>
        <v>2.5404560190779244</v>
      </c>
      <c r="D8455" s="14">
        <v>543.19461799999999</v>
      </c>
      <c r="E8455" s="14">
        <v>0</v>
      </c>
      <c r="F8455" s="1">
        <v>898824</v>
      </c>
      <c r="G8455" s="15">
        <f t="shared" si="264"/>
        <v>0.62157621824910725</v>
      </c>
      <c r="H8455" s="15">
        <f t="shared" si="265"/>
        <v>0.78495035279420067</v>
      </c>
    </row>
    <row r="8456" spans="1:8">
      <c r="A8456" s="1">
        <v>8455</v>
      </c>
      <c r="B8456" s="444">
        <f>유형화!$F$71*hourly1!B8457/hourly1!$B$8763+유형화!$F$72*hourly1!C8457/hourly1!$C$8763+유형화!$F$73*hourly1!D8457/hourly1!$D$8763+유형화!$F$74*hourly1!E8457/hourly1!$E$8763</f>
        <v>80.392634562897044</v>
      </c>
      <c r="C8456" s="442">
        <f>hourly1!$F8457*유형화!$G$71/hourly1!$F$8763+유형화!$G$72*hourly1!$G8457/hourly1!$F$8763+유형화!$G$74*hourly1!I8457/hourly1!$I$8763</f>
        <v>8.9773025579350243</v>
      </c>
      <c r="D8456" s="14">
        <v>564.32408599999985</v>
      </c>
      <c r="E8456" s="14">
        <v>0</v>
      </c>
      <c r="F8456" s="1">
        <v>1050706</v>
      </c>
      <c r="G8456" s="15">
        <f t="shared" si="264"/>
        <v>0.64575461467986028</v>
      </c>
      <c r="H8456" s="15">
        <f t="shared" si="265"/>
        <v>0.80201521941961518</v>
      </c>
    </row>
    <row r="8457" spans="1:8">
      <c r="A8457" s="1">
        <v>8456</v>
      </c>
      <c r="B8457" s="444">
        <f>유형화!$F$71*hourly1!B8458/hourly1!$B$8763+유형화!$F$72*hourly1!C8458/hourly1!$C$8763+유형화!$F$73*hourly1!D8458/hourly1!$D$8763+유형화!$F$74*hourly1!E8458/hourly1!$E$8763</f>
        <v>177.71536769048026</v>
      </c>
      <c r="C8457" s="442">
        <f>hourly1!$F8458*유형화!$G$71/hourly1!$F$8763+유형화!$G$72*hourly1!$G8458/hourly1!$F$8763+유형화!$G$74*hourly1!I8458/hourly1!$I$8763</f>
        <v>9.2253849314298861</v>
      </c>
      <c r="D8457" s="14">
        <v>580.15816300000006</v>
      </c>
      <c r="E8457" s="14">
        <v>1.3486460000000009</v>
      </c>
      <c r="F8457" s="1">
        <v>1060507</v>
      </c>
      <c r="G8457" s="15">
        <f t="shared" si="264"/>
        <v>0.66387350867288819</v>
      </c>
      <c r="H8457" s="15">
        <f t="shared" si="265"/>
        <v>0.81443838240726318</v>
      </c>
    </row>
    <row r="8458" spans="1:8">
      <c r="A8458" s="1">
        <v>8457</v>
      </c>
      <c r="B8458" s="444">
        <f>유형화!$F$71*hourly1!B8459/hourly1!$B$8763+유형화!$F$72*hourly1!C8459/hourly1!$C$8763+유형화!$F$73*hourly1!D8459/hourly1!$D$8763+유형화!$F$74*hourly1!E8459/hourly1!$E$8763</f>
        <v>274.75023346941794</v>
      </c>
      <c r="C8458" s="442">
        <f>hourly1!$F8459*유형화!$G$71/hourly1!$F$8763+유형화!$G$72*hourly1!$G8459/hourly1!$F$8763+유형화!$G$74*hourly1!I8459/hourly1!$I$8763</f>
        <v>8.5052024153344146</v>
      </c>
      <c r="D8458" s="14">
        <v>604.52653900000018</v>
      </c>
      <c r="E8458" s="14">
        <v>75.197165999999967</v>
      </c>
      <c r="F8458" s="1">
        <v>895500</v>
      </c>
      <c r="G8458" s="15">
        <f t="shared" si="264"/>
        <v>0.69175817928085881</v>
      </c>
      <c r="H8458" s="15">
        <f t="shared" si="265"/>
        <v>0.83297491705666604</v>
      </c>
    </row>
    <row r="8459" spans="1:8">
      <c r="A8459" s="1">
        <v>8458</v>
      </c>
      <c r="B8459" s="444">
        <f>유형화!$F$71*hourly1!B8460/hourly1!$B$8763+유형화!$F$72*hourly1!C8460/hourly1!$C$8763+유형화!$F$73*hourly1!D8460/hourly1!$D$8763+유형화!$F$74*hourly1!E8460/hourly1!$E$8763</f>
        <v>331.83788491344421</v>
      </c>
      <c r="C8459" s="442">
        <f>hourly1!$F8460*유형화!$G$71/hourly1!$F$8763+유형화!$G$72*hourly1!$G8460/hourly1!$F$8763+유형화!$G$74*hourly1!I8460/hourly1!$I$8763</f>
        <v>7.4957725167689926</v>
      </c>
      <c r="D8459" s="14">
        <v>681.44862000000001</v>
      </c>
      <c r="E8459" s="14">
        <v>325.76574900000003</v>
      </c>
      <c r="F8459" s="1">
        <v>846241</v>
      </c>
      <c r="G8459" s="15">
        <f t="shared" si="264"/>
        <v>0.77977992070361968</v>
      </c>
      <c r="H8459" s="15">
        <f t="shared" si="265"/>
        <v>0.88724381786229101</v>
      </c>
    </row>
    <row r="8460" spans="1:8">
      <c r="A8460" s="1">
        <v>8459</v>
      </c>
      <c r="B8460" s="444">
        <f>유형화!$F$71*hourly1!B8461/hourly1!$B$8763+유형화!$F$72*hourly1!C8461/hourly1!$C$8763+유형화!$F$73*hourly1!D8461/hourly1!$D$8763+유형화!$F$74*hourly1!E8461/hourly1!$E$8763</f>
        <v>387.73669408543378</v>
      </c>
      <c r="C8460" s="442">
        <f>hourly1!$F8461*유형화!$G$71/hourly1!$F$8763+유형화!$G$72*hourly1!$G8461/hourly1!$F$8763+유형화!$G$74*hourly1!I8461/hourly1!$I$8763</f>
        <v>6.5544286413245754</v>
      </c>
      <c r="D8460" s="14">
        <v>716.04770399999984</v>
      </c>
      <c r="E8460" s="14">
        <v>618.76251699999932</v>
      </c>
      <c r="F8460" s="1">
        <v>750111</v>
      </c>
      <c r="G8460" s="15">
        <f t="shared" si="264"/>
        <v>0.81937156442569181</v>
      </c>
      <c r="H8460" s="15">
        <f t="shared" si="265"/>
        <v>0.90975139900587498</v>
      </c>
    </row>
    <row r="8461" spans="1:8">
      <c r="A8461" s="1">
        <v>8460</v>
      </c>
      <c r="B8461" s="444">
        <f>유형화!$F$71*hourly1!B8462/hourly1!$B$8763+유형화!$F$72*hourly1!C8462/hourly1!$C$8763+유형화!$F$73*hourly1!D8462/hourly1!$D$8763+유형화!$F$74*hourly1!E8462/hourly1!$E$8763</f>
        <v>327.95848783125456</v>
      </c>
      <c r="C8461" s="442">
        <f>hourly1!$F8462*유형화!$G$71/hourly1!$F$8763+유형화!$G$72*hourly1!$G8462/hourly1!$F$8763+유형화!$G$74*hourly1!I8462/hourly1!$I$8763</f>
        <v>5.811953026178184</v>
      </c>
      <c r="D8461" s="14">
        <v>674.645127</v>
      </c>
      <c r="E8461" s="14">
        <v>820.39003900000046</v>
      </c>
      <c r="F8461" s="1">
        <v>721785</v>
      </c>
      <c r="G8461" s="15">
        <f t="shared" si="264"/>
        <v>0.77199470098735168</v>
      </c>
      <c r="H8461" s="15">
        <f t="shared" si="265"/>
        <v>0.88268611198036961</v>
      </c>
    </row>
    <row r="8462" spans="1:8">
      <c r="A8462" s="1">
        <v>8461</v>
      </c>
      <c r="B8462" s="444">
        <f>유형화!$F$71*hourly1!B8463/hourly1!$B$8763+유형화!$F$72*hourly1!C8463/hourly1!$C$8763+유형화!$F$73*hourly1!D8463/hourly1!$D$8763+유형화!$F$74*hourly1!E8463/hourly1!$E$8763</f>
        <v>206.18771870397725</v>
      </c>
      <c r="C8462" s="442">
        <f>hourly1!$F8463*유형화!$G$71/hourly1!$F$8763+유형화!$G$72*hourly1!$G8463/hourly1!$F$8763+유형화!$G$74*hourly1!I8463/hourly1!$I$8763</f>
        <v>4.4052876643452894</v>
      </c>
      <c r="D8462" s="14">
        <v>600.56316700000002</v>
      </c>
      <c r="E8462" s="14">
        <v>948.44172299999866</v>
      </c>
      <c r="F8462" s="1">
        <v>713416</v>
      </c>
      <c r="G8462" s="15">
        <f t="shared" si="264"/>
        <v>0.68722290279313314</v>
      </c>
      <c r="H8462" s="15">
        <f t="shared" si="265"/>
        <v>0.83000682108090473</v>
      </c>
    </row>
    <row r="8463" spans="1:8">
      <c r="A8463" s="1">
        <v>8462</v>
      </c>
      <c r="B8463" s="444">
        <f>유형화!$F$71*hourly1!B8464/hourly1!$B$8763+유형화!$F$72*hourly1!C8464/hourly1!$C$8763+유형화!$F$73*hourly1!D8464/hourly1!$D$8763+유형화!$F$74*hourly1!E8464/hourly1!$E$8763</f>
        <v>263.39820573889068</v>
      </c>
      <c r="C8463" s="442">
        <f>hourly1!$F8464*유형화!$G$71/hourly1!$F$8763+유형화!$G$72*hourly1!$G8464/hourly1!$F$8763+유형화!$G$74*hourly1!I8464/hourly1!$I$8763</f>
        <v>4.7214547571853114</v>
      </c>
      <c r="D8463" s="14">
        <v>623.11284400000022</v>
      </c>
      <c r="E8463" s="14">
        <v>938.72369700000138</v>
      </c>
      <c r="F8463" s="1">
        <v>755344</v>
      </c>
      <c r="G8463" s="15">
        <f t="shared" si="264"/>
        <v>0.71302644076632971</v>
      </c>
      <c r="H8463" s="15">
        <f t="shared" si="265"/>
        <v>0.84665929856908961</v>
      </c>
    </row>
    <row r="8464" spans="1:8">
      <c r="A8464" s="1">
        <v>8463</v>
      </c>
      <c r="B8464" s="444">
        <f>유형화!$F$71*hourly1!B8465/hourly1!$B$8763+유형화!$F$72*hourly1!C8465/hourly1!$C$8763+유형화!$F$73*hourly1!D8465/hourly1!$D$8763+유형화!$F$74*hourly1!E8465/hourly1!$E$8763</f>
        <v>375.09038598974558</v>
      </c>
      <c r="C8464" s="442">
        <f>hourly1!$F8465*유형화!$G$71/hourly1!$F$8763+유형화!$G$72*hourly1!$G8465/hourly1!$F$8763+유형화!$G$74*hourly1!I8465/hourly1!$I$8763</f>
        <v>4.5713138128030453</v>
      </c>
      <c r="D8464" s="14">
        <v>610.94658799999991</v>
      </c>
      <c r="E8464" s="14">
        <v>789.03650100000027</v>
      </c>
      <c r="F8464" s="1">
        <v>774259</v>
      </c>
      <c r="G8464" s="15">
        <f t="shared" si="264"/>
        <v>0.69910462500428416</v>
      </c>
      <c r="H8464" s="15">
        <f t="shared" si="265"/>
        <v>0.83774512314264526</v>
      </c>
    </row>
    <row r="8465" spans="1:8">
      <c r="A8465" s="1">
        <v>8464</v>
      </c>
      <c r="B8465" s="444">
        <f>유형화!$F$71*hourly1!B8466/hourly1!$B$8763+유형화!$F$72*hourly1!C8466/hourly1!$C$8763+유형화!$F$73*hourly1!D8466/hourly1!$D$8763+유형화!$F$74*hourly1!E8466/hourly1!$E$8763</f>
        <v>318.0585567048218</v>
      </c>
      <c r="C8465" s="442">
        <f>hourly1!$F8466*유형화!$G$71/hourly1!$F$8763+유형화!$G$72*hourly1!$G8466/hourly1!$F$8763+유형화!$G$74*hourly1!I8466/hourly1!$I$8763</f>
        <v>4.5931703099404082</v>
      </c>
      <c r="D8465" s="14">
        <v>603.005585</v>
      </c>
      <c r="E8465" s="14">
        <v>487.07313899999991</v>
      </c>
      <c r="F8465" s="1">
        <v>684598</v>
      </c>
      <c r="G8465" s="15">
        <f t="shared" si="264"/>
        <v>0.69001775549144084</v>
      </c>
      <c r="H8465" s="15">
        <f t="shared" si="265"/>
        <v>0.83183801345441888</v>
      </c>
    </row>
    <row r="8466" spans="1:8">
      <c r="A8466" s="1">
        <v>8465</v>
      </c>
      <c r="B8466" s="444">
        <f>유형화!$F$71*hourly1!B8467/hourly1!$B$8763+유형화!$F$72*hourly1!C8467/hourly1!$C$8763+유형화!$F$73*hourly1!D8467/hourly1!$D$8763+유형화!$F$74*hourly1!E8467/hourly1!$E$8763</f>
        <v>276.07750629209215</v>
      </c>
      <c r="C8466" s="442">
        <f>hourly1!$F8467*유형화!$G$71/hourly1!$F$8763+유형화!$G$72*hourly1!$G8467/hourly1!$F$8763+유형화!$G$74*hourly1!I8467/hourly1!$I$8763</f>
        <v>4.8720298589015414</v>
      </c>
      <c r="D8466" s="14">
        <v>602.39773300000024</v>
      </c>
      <c r="E8466" s="14">
        <v>126.4632009999999</v>
      </c>
      <c r="F8466" s="1">
        <v>706653</v>
      </c>
      <c r="G8466" s="15">
        <f t="shared" si="264"/>
        <v>0.68932219199560552</v>
      </c>
      <c r="H8466" s="15">
        <f t="shared" si="265"/>
        <v>0.83138291367340333</v>
      </c>
    </row>
    <row r="8467" spans="1:8">
      <c r="A8467" s="1">
        <v>8466</v>
      </c>
      <c r="B8467" s="444">
        <f>유형화!$F$71*hourly1!B8468/hourly1!$B$8763+유형화!$F$72*hourly1!C8468/hourly1!$C$8763+유형화!$F$73*hourly1!D8468/hourly1!$D$8763+유형화!$F$74*hourly1!E8468/hourly1!$E$8763</f>
        <v>164.87605012922592</v>
      </c>
      <c r="C8467" s="442">
        <f>hourly1!$F8468*유형화!$G$71/hourly1!$F$8763+유형화!$G$72*hourly1!$G8468/hourly1!$F$8763+유형화!$G$74*hourly1!I8468/hourly1!$I$8763</f>
        <v>5.1766321346494104</v>
      </c>
      <c r="D8467" s="14">
        <v>611.87225699999999</v>
      </c>
      <c r="E8467" s="14">
        <v>14.625389999999969</v>
      </c>
      <c r="F8467" s="1">
        <v>683502</v>
      </c>
      <c r="G8467" s="15">
        <f t="shared" si="264"/>
        <v>0.70016386568396716</v>
      </c>
      <c r="H8467" s="15">
        <f t="shared" si="265"/>
        <v>0.83842910337341547</v>
      </c>
    </row>
    <row r="8468" spans="1:8">
      <c r="A8468" s="1">
        <v>8467</v>
      </c>
      <c r="B8468" s="444">
        <f>유형화!$F$71*hourly1!B8469/hourly1!$B$8763+유형화!$F$72*hourly1!C8469/hourly1!$C$8763+유형화!$F$73*hourly1!D8469/hourly1!$D$8763+유형화!$F$74*hourly1!E8469/hourly1!$E$8763</f>
        <v>125.63270508060819</v>
      </c>
      <c r="C8468" s="442">
        <f>hourly1!$F8469*유형화!$G$71/hourly1!$F$8763+유형화!$G$72*hourly1!$G8469/hourly1!$F$8763+유형화!$G$74*hourly1!I8469/hourly1!$I$8763</f>
        <v>4.6501828764655047</v>
      </c>
      <c r="D8468" s="14">
        <v>637.43703700000003</v>
      </c>
      <c r="E8468" s="14">
        <v>23.721543999999991</v>
      </c>
      <c r="F8468" s="1">
        <v>736178</v>
      </c>
      <c r="G8468" s="15">
        <f t="shared" si="264"/>
        <v>0.72941757834275212</v>
      </c>
      <c r="H8468" s="15">
        <f t="shared" si="265"/>
        <v>0.85694901521884148</v>
      </c>
    </row>
    <row r="8469" spans="1:8">
      <c r="A8469" s="1">
        <v>8468</v>
      </c>
      <c r="B8469" s="444">
        <f>유형화!$F$71*hourly1!B8470/hourly1!$B$8763+유형화!$F$72*hourly1!C8470/hourly1!$C$8763+유형화!$F$73*hourly1!D8470/hourly1!$D$8763+유형화!$F$74*hourly1!E8470/hourly1!$E$8763</f>
        <v>134.2032112318893</v>
      </c>
      <c r="C8469" s="442">
        <f>hourly1!$F8470*유형화!$G$71/hourly1!$F$8763+유형화!$G$72*hourly1!$G8470/hourly1!$F$8763+유형화!$G$74*hourly1!I8470/hourly1!$I$8763</f>
        <v>4.5112624708840823</v>
      </c>
      <c r="D8469" s="14">
        <v>631.25782100000015</v>
      </c>
      <c r="E8469" s="14">
        <v>25.637720000000002</v>
      </c>
      <c r="F8469" s="1">
        <v>727026</v>
      </c>
      <c r="G8469" s="15">
        <f t="shared" si="264"/>
        <v>0.72234671720799704</v>
      </c>
      <c r="H8469" s="15">
        <f t="shared" si="265"/>
        <v>0.85253705950897685</v>
      </c>
    </row>
    <row r="8470" spans="1:8">
      <c r="A8470" s="1">
        <v>8469</v>
      </c>
      <c r="B8470" s="444">
        <f>유형화!$F$71*hourly1!B8471/hourly1!$B$8763+유형화!$F$72*hourly1!C8471/hourly1!$C$8763+유형화!$F$73*hourly1!D8471/hourly1!$D$8763+유형화!$F$74*hourly1!E8471/hourly1!$E$8763</f>
        <v>69.240106861815562</v>
      </c>
      <c r="C8470" s="442">
        <f>hourly1!$F8471*유형화!$G$71/hourly1!$F$8763+유형화!$G$72*hourly1!$G8471/hourly1!$F$8763+유형화!$G$74*hourly1!I8471/hourly1!$I$8763</f>
        <v>5.3882735677275377</v>
      </c>
      <c r="D8470" s="14">
        <v>594.47539499999993</v>
      </c>
      <c r="E8470" s="14">
        <v>17.236651999999999</v>
      </c>
      <c r="F8470" s="1">
        <v>721236</v>
      </c>
      <c r="G8470" s="15">
        <f t="shared" si="264"/>
        <v>0.68025668079473534</v>
      </c>
      <c r="H8470" s="15">
        <f t="shared" si="265"/>
        <v>0.82541280777453763</v>
      </c>
    </row>
    <row r="8471" spans="1:8">
      <c r="A8471" s="1">
        <v>8470</v>
      </c>
      <c r="B8471" s="444">
        <f>유형화!$F$71*hourly1!B8472/hourly1!$B$8763+유형화!$F$72*hourly1!C8472/hourly1!$C$8763+유형화!$F$73*hourly1!D8472/hourly1!$D$8763+유형화!$F$74*hourly1!E8472/hourly1!$E$8763</f>
        <v>67.807494926230703</v>
      </c>
      <c r="C8471" s="442">
        <f>hourly1!$F8472*유형화!$G$71/hourly1!$F$8763+유형화!$G$72*hourly1!$G8472/hourly1!$F$8763+유형화!$G$74*hourly1!I8472/hourly1!$I$8763</f>
        <v>0.46108032842132618</v>
      </c>
      <c r="D8471" s="14">
        <v>505.39783799999992</v>
      </c>
      <c r="E8471" s="14">
        <v>9.084915999999998</v>
      </c>
      <c r="F8471" s="1">
        <v>803303</v>
      </c>
      <c r="G8471" s="15">
        <f t="shared" si="264"/>
        <v>0.57832545913648015</v>
      </c>
      <c r="H8471" s="15">
        <f t="shared" si="265"/>
        <v>0.75295048717024149</v>
      </c>
    </row>
    <row r="8472" spans="1:8">
      <c r="A8472" s="1">
        <v>8471</v>
      </c>
      <c r="B8472" s="444">
        <f>유형화!$F$71*hourly1!B8473/hourly1!$B$8763+유형화!$F$72*hourly1!C8473/hourly1!$C$8763+유형화!$F$73*hourly1!D8473/hourly1!$D$8763+유형화!$F$74*hourly1!E8473/hourly1!$E$8763</f>
        <v>66.590711850031127</v>
      </c>
      <c r="C8472" s="442">
        <f>hourly1!$F8473*유형화!$G$71/hourly1!$F$8763+유형화!$G$72*hourly1!$G8473/hourly1!$F$8763+유형화!$G$74*hourly1!I8473/hourly1!$I$8763</f>
        <v>0.35575520964975849</v>
      </c>
      <c r="D8472" s="14">
        <v>458.35532000000012</v>
      </c>
      <c r="E8472" s="14">
        <v>10.06512</v>
      </c>
      <c r="F8472" s="1">
        <v>924802</v>
      </c>
      <c r="G8472" s="15">
        <f t="shared" si="264"/>
        <v>0.52449482557273697</v>
      </c>
      <c r="H8472" s="15">
        <f t="shared" si="265"/>
        <v>0.71024319967326399</v>
      </c>
    </row>
    <row r="8473" spans="1:8">
      <c r="A8473" s="1">
        <v>8472</v>
      </c>
      <c r="B8473" s="444">
        <f>유형화!$F$71*hourly1!B8474/hourly1!$B$8763+유형화!$F$72*hourly1!C8474/hourly1!$C$8763+유형화!$F$73*hourly1!D8474/hourly1!$D$8763+유형화!$F$74*hourly1!E8474/hourly1!$E$8763</f>
        <v>65.071425331386493</v>
      </c>
      <c r="C8473" s="442">
        <f>hourly1!$F8474*유형화!$G$71/hourly1!$F$8763+유형화!$G$72*hourly1!$G8474/hourly1!$F$8763+유형화!$G$74*hourly1!I8474/hourly1!$I$8763</f>
        <v>0.34343477300845038</v>
      </c>
      <c r="D8473" s="14">
        <v>473.26948299999992</v>
      </c>
      <c r="E8473" s="14">
        <v>7.3232399999999993</v>
      </c>
      <c r="F8473" s="1">
        <v>940712</v>
      </c>
      <c r="G8473" s="15">
        <f t="shared" si="264"/>
        <v>0.54156106431792761</v>
      </c>
      <c r="H8473" s="15">
        <f t="shared" si="265"/>
        <v>0.7241490235035184</v>
      </c>
    </row>
    <row r="8474" spans="1:8">
      <c r="A8474" s="1">
        <v>8473</v>
      </c>
      <c r="B8474" s="444">
        <f>유형화!$F$71*hourly1!B8475/hourly1!$B$8763+유형화!$F$72*hourly1!C8475/hourly1!$C$8763+유형화!$F$73*hourly1!D8475/hourly1!$D$8763+유형화!$F$74*hourly1!E8475/hourly1!$E$8763</f>
        <v>65.390533771634097</v>
      </c>
      <c r="C8474" s="442">
        <f>hourly1!$F8475*유형화!$G$71/hourly1!$F$8763+유형화!$G$72*hourly1!$G8475/hourly1!$F$8763+유형화!$G$74*hourly1!I8475/hourly1!$I$8763</f>
        <v>0.39588542808736538</v>
      </c>
      <c r="D8474" s="14">
        <v>480.54723100000001</v>
      </c>
      <c r="E8474" s="14">
        <v>5.8005599999999999</v>
      </c>
      <c r="F8474" s="1">
        <v>908632</v>
      </c>
      <c r="G8474" s="15">
        <f t="shared" si="264"/>
        <v>0.54988897282310734</v>
      </c>
      <c r="H8474" s="15">
        <f t="shared" si="265"/>
        <v>0.73080877026198432</v>
      </c>
    </row>
    <row r="8475" spans="1:8">
      <c r="A8475" s="1">
        <v>8474</v>
      </c>
      <c r="B8475" s="444">
        <f>유형화!$F$71*hourly1!B8476/hourly1!$B$8763+유형화!$F$72*hourly1!C8476/hourly1!$C$8763+유형화!$F$73*hourly1!D8476/hourly1!$D$8763+유형화!$F$74*hourly1!E8476/hourly1!$E$8763</f>
        <v>65.422454714940358</v>
      </c>
      <c r="C8475" s="442">
        <f>hourly1!$F8476*유형화!$G$71/hourly1!$F$8763+유형화!$G$72*hourly1!$G8476/hourly1!$F$8763+유형화!$G$74*hourly1!I8476/hourly1!$I$8763</f>
        <v>0.7731206449809751</v>
      </c>
      <c r="D8475" s="14">
        <v>520.1200869999999</v>
      </c>
      <c r="E8475" s="14">
        <v>1.8691199999999999</v>
      </c>
      <c r="F8475" s="1">
        <v>743479</v>
      </c>
      <c r="G8475" s="15">
        <f t="shared" si="264"/>
        <v>0.5951720911801387</v>
      </c>
      <c r="H8475" s="15">
        <f t="shared" si="265"/>
        <v>0.76564763270191516</v>
      </c>
    </row>
    <row r="8476" spans="1:8">
      <c r="A8476" s="1">
        <v>8475</v>
      </c>
      <c r="B8476" s="444">
        <f>유형화!$F$71*hourly1!B8477/hourly1!$B$8763+유형화!$F$72*hourly1!C8477/hourly1!$C$8763+유형화!$F$73*hourly1!D8477/hourly1!$D$8763+유형화!$F$74*hourly1!E8477/hourly1!$E$8763</f>
        <v>65.78007387967169</v>
      </c>
      <c r="C8476" s="442">
        <f>hourly1!$F8477*유형화!$G$71/hourly1!$F$8763+유형화!$G$72*hourly1!$G8477/hourly1!$F$8763+유형화!$G$74*hourly1!I8477/hourly1!$I$8763</f>
        <v>1.2185741367510452</v>
      </c>
      <c r="D8476" s="14">
        <v>533.41480200000001</v>
      </c>
      <c r="E8476" s="14">
        <v>0.39839999999999998</v>
      </c>
      <c r="F8476" s="1">
        <v>603186</v>
      </c>
      <c r="G8476" s="15">
        <f t="shared" si="264"/>
        <v>0.61038519970250582</v>
      </c>
      <c r="H8476" s="15">
        <f t="shared" si="265"/>
        <v>0.77685628905947335</v>
      </c>
    </row>
    <row r="8477" spans="1:8">
      <c r="A8477" s="1">
        <v>8476</v>
      </c>
      <c r="B8477" s="444">
        <f>유형화!$F$71*hourly1!B8478/hourly1!$B$8763+유형화!$F$72*hourly1!C8478/hourly1!$C$8763+유형화!$F$73*hourly1!D8478/hourly1!$D$8763+유형화!$F$74*hourly1!E8478/hourly1!$E$8763</f>
        <v>66.025352965282465</v>
      </c>
      <c r="C8477" s="442">
        <f>hourly1!$F8478*유형화!$G$71/hourly1!$F$8763+유형화!$G$72*hourly1!$G8478/hourly1!$F$8763+유형화!$G$74*hourly1!I8478/hourly1!$I$8763</f>
        <v>1.5921124159409914</v>
      </c>
      <c r="D8477" s="14">
        <v>522.04115300000001</v>
      </c>
      <c r="E8477" s="14">
        <v>3.252E-2</v>
      </c>
      <c r="F8477" s="1">
        <v>489646</v>
      </c>
      <c r="G8477" s="15">
        <f t="shared" si="264"/>
        <v>0.59737036211235739</v>
      </c>
      <c r="H8477" s="15">
        <f t="shared" si="265"/>
        <v>0.76728215761545537</v>
      </c>
    </row>
    <row r="8478" spans="1:8">
      <c r="A8478" s="1">
        <v>8477</v>
      </c>
      <c r="B8478" s="444">
        <f>유형화!$F$71*hourly1!B8479/hourly1!$B$8763+유형화!$F$72*hourly1!C8479/hourly1!$C$8763+유형화!$F$73*hourly1!D8479/hourly1!$D$8763+유형화!$F$74*hourly1!E8479/hourly1!$E$8763</f>
        <v>66.195576354931688</v>
      </c>
      <c r="C8478" s="442">
        <f>hourly1!$F8479*유형화!$G$71/hourly1!$F$8763+유형화!$G$72*hourly1!$G8479/hourly1!$F$8763+유형화!$G$74*hourly1!I8479/hourly1!$I$8763</f>
        <v>1.8980049407928752</v>
      </c>
      <c r="D8478" s="14">
        <v>483.34163899999999</v>
      </c>
      <c r="E8478" s="14">
        <v>0</v>
      </c>
      <c r="F8478" s="1">
        <v>536863</v>
      </c>
      <c r="G8478" s="15">
        <f t="shared" si="264"/>
        <v>0.55308660678214827</v>
      </c>
      <c r="H8478" s="15">
        <f t="shared" si="265"/>
        <v>0.73334439415652963</v>
      </c>
    </row>
    <row r="8479" spans="1:8">
      <c r="A8479" s="1">
        <v>8478</v>
      </c>
      <c r="B8479" s="444">
        <f>유형화!$F$71*hourly1!B8480/hourly1!$B$8763+유형화!$F$72*hourly1!C8480/hourly1!$C$8763+유형화!$F$73*hourly1!D8480/hourly1!$D$8763+유형화!$F$74*hourly1!E8480/hourly1!$E$8763</f>
        <v>68.208602318469772</v>
      </c>
      <c r="C8479" s="442">
        <f>hourly1!$F8480*유형화!$G$71/hourly1!$F$8763+유형화!$G$72*hourly1!$G8480/hourly1!$F$8763+유형화!$G$74*hourly1!I8480/hourly1!$I$8763</f>
        <v>2.2586971987311371</v>
      </c>
      <c r="D8479" s="14">
        <v>470.37107900000001</v>
      </c>
      <c r="E8479" s="14">
        <v>0</v>
      </c>
      <c r="F8479" s="1">
        <v>844159</v>
      </c>
      <c r="G8479" s="15">
        <f t="shared" si="264"/>
        <v>0.53824442800089023</v>
      </c>
      <c r="H8479" s="15">
        <f t="shared" si="265"/>
        <v>0.72147397286285786</v>
      </c>
    </row>
    <row r="8480" spans="1:8">
      <c r="A8480" s="1">
        <v>8479</v>
      </c>
      <c r="B8480" s="444">
        <f>유형화!$F$71*hourly1!B8481/hourly1!$B$8763+유형화!$F$72*hourly1!C8481/hourly1!$C$8763+유형화!$F$73*hourly1!D8481/hourly1!$D$8763+유형화!$F$74*hourly1!E8481/hourly1!$E$8763</f>
        <v>79.893524464378373</v>
      </c>
      <c r="C8480" s="442">
        <f>hourly1!$F8481*유형화!$G$71/hourly1!$F$8763+유형화!$G$72*hourly1!$G8481/hourly1!$F$8763+유형화!$G$74*hourly1!I8481/hourly1!$I$8763</f>
        <v>8.728267287318797</v>
      </c>
      <c r="D8480" s="14">
        <v>413.37061900000009</v>
      </c>
      <c r="E8480" s="14">
        <v>0</v>
      </c>
      <c r="F8480" s="1">
        <v>829262</v>
      </c>
      <c r="G8480" s="15">
        <f t="shared" si="264"/>
        <v>0.47301894676230505</v>
      </c>
      <c r="H8480" s="15">
        <f t="shared" si="265"/>
        <v>0.66607337294750946</v>
      </c>
    </row>
    <row r="8481" spans="1:8">
      <c r="A8481" s="1">
        <v>8480</v>
      </c>
      <c r="B8481" s="444">
        <f>유형화!$F$71*hourly1!B8482/hourly1!$B$8763+유형화!$F$72*hourly1!C8482/hourly1!$C$8763+유형화!$F$73*hourly1!D8482/hourly1!$D$8763+유형화!$F$74*hourly1!E8482/hourly1!$E$8763</f>
        <v>176.69395521486004</v>
      </c>
      <c r="C8481" s="442">
        <f>hourly1!$F8482*유형화!$G$71/hourly1!$F$8763+유형화!$G$72*hourly1!$G8482/hourly1!$F$8763+유형화!$G$74*hourly1!I8482/hourly1!$I$8763</f>
        <v>8.937344437900073</v>
      </c>
      <c r="D8481" s="14">
        <v>341.63749000000001</v>
      </c>
      <c r="E8481" s="14">
        <v>4.0062030000000028</v>
      </c>
      <c r="F8481" s="1">
        <v>768317</v>
      </c>
      <c r="G8481" s="15">
        <f t="shared" si="264"/>
        <v>0.39093490990059332</v>
      </c>
      <c r="H8481" s="15">
        <f t="shared" si="265"/>
        <v>0.58785949178048225</v>
      </c>
    </row>
    <row r="8482" spans="1:8">
      <c r="A8482" s="1">
        <v>8481</v>
      </c>
      <c r="B8482" s="444">
        <f>유형화!$F$71*hourly1!B8483/hourly1!$B$8763+유형화!$F$72*hourly1!C8483/hourly1!$C$8763+유형화!$F$73*hourly1!D8483/hourly1!$D$8763+유형화!$F$74*hourly1!E8483/hourly1!$E$8763</f>
        <v>273.91627808594598</v>
      </c>
      <c r="C8482" s="442">
        <f>hourly1!$F8483*유형화!$G$71/hourly1!$F$8763+유형화!$G$72*hourly1!$G8483/hourly1!$F$8763+유형화!$G$74*hourly1!I8483/hourly1!$I$8763</f>
        <v>8.3515215567437195</v>
      </c>
      <c r="D8482" s="14">
        <v>305.10582299999999</v>
      </c>
      <c r="E8482" s="14">
        <v>162.57441500000019</v>
      </c>
      <c r="F8482" s="1">
        <v>747200</v>
      </c>
      <c r="G8482" s="15">
        <f t="shared" si="264"/>
        <v>0.34913181637252799</v>
      </c>
      <c r="H8482" s="15">
        <f t="shared" si="265"/>
        <v>0.54379997105034261</v>
      </c>
    </row>
    <row r="8483" spans="1:8">
      <c r="A8483" s="1">
        <v>8482</v>
      </c>
      <c r="B8483" s="444">
        <f>유형화!$F$71*hourly1!B8484/hourly1!$B$8763+유형화!$F$72*hourly1!C8484/hourly1!$C$8763+유형화!$F$73*hourly1!D8484/hourly1!$D$8763+유형화!$F$74*hourly1!E8484/hourly1!$E$8763</f>
        <v>330.67004367676134</v>
      </c>
      <c r="C8483" s="442">
        <f>hourly1!$F8484*유형화!$G$71/hourly1!$F$8763+유형화!$G$72*hourly1!$G8484/hourly1!$F$8763+유형화!$G$74*hourly1!I8484/hourly1!$I$8763</f>
        <v>7.2633431937752855</v>
      </c>
      <c r="D8483" s="14">
        <v>295.67668200000003</v>
      </c>
      <c r="E8483" s="14">
        <v>560.81250900000077</v>
      </c>
      <c r="F8483" s="1">
        <v>738267</v>
      </c>
      <c r="G8483" s="15">
        <f t="shared" si="264"/>
        <v>0.33834207433550806</v>
      </c>
      <c r="H8483" s="15">
        <f t="shared" si="265"/>
        <v>0.53191067807838299</v>
      </c>
    </row>
    <row r="8484" spans="1:8">
      <c r="A8484" s="1">
        <v>8483</v>
      </c>
      <c r="B8484" s="444">
        <f>유형화!$F$71*hourly1!B8485/hourly1!$B$8763+유형화!$F$72*hourly1!C8485/hourly1!$C$8763+유형화!$F$73*hourly1!D8485/hourly1!$D$8763+유형화!$F$74*hourly1!E8485/hourly1!$E$8763</f>
        <v>386.68568710813798</v>
      </c>
      <c r="C8484" s="442">
        <f>hourly1!$F8485*유형화!$G$71/hourly1!$F$8763+유형화!$G$72*hourly1!$G8485/hourly1!$F$8763+유형화!$G$74*hourly1!I8485/hourly1!$I$8763</f>
        <v>6.3783350622553634</v>
      </c>
      <c r="D8484" s="14">
        <v>258.42615000000001</v>
      </c>
      <c r="E8484" s="14">
        <v>908.68662399999971</v>
      </c>
      <c r="F8484" s="1">
        <v>702431</v>
      </c>
      <c r="G8484" s="15">
        <f t="shared" si="264"/>
        <v>0.29571638541837786</v>
      </c>
      <c r="H8484" s="15">
        <f t="shared" si="265"/>
        <v>0.4826887713512486</v>
      </c>
    </row>
    <row r="8485" spans="1:8">
      <c r="A8485" s="1">
        <v>8484</v>
      </c>
      <c r="B8485" s="444">
        <f>유형화!$F$71*hourly1!B8486/hourly1!$B$8763+유형화!$F$72*hourly1!C8486/hourly1!$C$8763+유형화!$F$73*hourly1!D8486/hourly1!$D$8763+유형화!$F$74*hourly1!E8486/hourly1!$E$8763</f>
        <v>327.29685504522882</v>
      </c>
      <c r="C8485" s="442">
        <f>hourly1!$F8486*유형화!$G$71/hourly1!$F$8763+유형화!$G$72*hourly1!$G8486/hourly1!$F$8763+유형화!$G$74*hourly1!I8486/hourly1!$I$8763</f>
        <v>5.7570848448634688</v>
      </c>
      <c r="D8485" s="14">
        <v>224.813996</v>
      </c>
      <c r="E8485" s="14">
        <v>1097.7741169999999</v>
      </c>
      <c r="F8485" s="1">
        <v>732072</v>
      </c>
      <c r="G8485" s="15">
        <f t="shared" si="264"/>
        <v>0.25725408318230047</v>
      </c>
      <c r="H8485" s="15">
        <f t="shared" si="265"/>
        <v>0.43492568557717065</v>
      </c>
    </row>
    <row r="8486" spans="1:8">
      <c r="A8486" s="1">
        <v>8485</v>
      </c>
      <c r="B8486" s="444">
        <f>유형화!$F$71*hourly1!B8487/hourly1!$B$8763+유형화!$F$72*hourly1!C8487/hourly1!$C$8763+유형화!$F$73*hourly1!D8487/hourly1!$D$8763+유형화!$F$74*hourly1!E8487/hourly1!$E$8763</f>
        <v>204.91934994064027</v>
      </c>
      <c r="C8486" s="442">
        <f>hourly1!$F8487*유형화!$G$71/hourly1!$F$8763+유형화!$G$72*hourly1!$G8487/hourly1!$F$8763+유형화!$G$74*hourly1!I8487/hourly1!$I$8763</f>
        <v>4.1127310544935849</v>
      </c>
      <c r="D8486" s="14">
        <v>185.196471</v>
      </c>
      <c r="E8486" s="14">
        <v>1107.714109</v>
      </c>
      <c r="F8486" s="1">
        <v>758003</v>
      </c>
      <c r="G8486" s="15">
        <f t="shared" si="264"/>
        <v>0.21191985020230902</v>
      </c>
      <c r="H8486" s="15">
        <f t="shared" si="265"/>
        <v>0.3740493102531024</v>
      </c>
    </row>
    <row r="8487" spans="1:8">
      <c r="A8487" s="1">
        <v>8486</v>
      </c>
      <c r="B8487" s="444">
        <f>유형화!$F$71*hourly1!B8488/hourly1!$B$8763+유형화!$F$72*hourly1!C8488/hourly1!$C$8763+유형화!$F$73*hourly1!D8488/hourly1!$D$8763+유형화!$F$74*hourly1!E8488/hourly1!$E$8763</f>
        <v>261.48988518277258</v>
      </c>
      <c r="C8487" s="442">
        <f>hourly1!$F8488*유형화!$G$71/hourly1!$F$8763+유형화!$G$72*hourly1!$G8488/hourly1!$F$8763+유형화!$G$74*hourly1!I8488/hourly1!$I$8763</f>
        <v>4.230559545945269</v>
      </c>
      <c r="D8487" s="14">
        <v>192.191337</v>
      </c>
      <c r="E8487" s="14">
        <v>966.56549300000006</v>
      </c>
      <c r="F8487" s="1">
        <v>726138</v>
      </c>
      <c r="G8487" s="15">
        <f t="shared" si="264"/>
        <v>0.21992405755518685</v>
      </c>
      <c r="H8487" s="15">
        <f t="shared" si="265"/>
        <v>0.38518414371147819</v>
      </c>
    </row>
    <row r="8488" spans="1:8">
      <c r="A8488" s="1">
        <v>8487</v>
      </c>
      <c r="B8488" s="444">
        <f>유형화!$F$71*hourly1!B8489/hourly1!$B$8763+유형화!$F$72*hourly1!C8489/hourly1!$C$8763+유형화!$F$73*hourly1!D8489/hourly1!$D$8763+유형화!$F$74*hourly1!E8489/hourly1!$E$8763</f>
        <v>372.6126030188164</v>
      </c>
      <c r="C8488" s="442">
        <f>hourly1!$F8489*유형화!$G$71/hourly1!$F$8763+유형화!$G$72*hourly1!$G8489/hourly1!$F$8763+유형화!$G$74*hourly1!I8489/hourly1!$I$8763</f>
        <v>3.9147730741463493</v>
      </c>
      <c r="D8488" s="14">
        <v>162.72411099999999</v>
      </c>
      <c r="E8488" s="14">
        <v>733.42779900000039</v>
      </c>
      <c r="F8488" s="1">
        <v>721247</v>
      </c>
      <c r="G8488" s="15">
        <f t="shared" si="264"/>
        <v>0.18620478587534156</v>
      </c>
      <c r="H8488" s="15">
        <f t="shared" si="265"/>
        <v>0.33707553920912064</v>
      </c>
    </row>
    <row r="8489" spans="1:8">
      <c r="A8489" s="1">
        <v>8488</v>
      </c>
      <c r="B8489" s="444">
        <f>유형화!$F$71*hourly1!B8490/hourly1!$B$8763+유형화!$F$72*hourly1!C8490/hourly1!$C$8763+유형화!$F$73*hourly1!D8490/hourly1!$D$8763+유형화!$F$74*hourly1!E8490/hourly1!$E$8763</f>
        <v>315.49103079712387</v>
      </c>
      <c r="C8489" s="442">
        <f>hourly1!$F8490*유형화!$G$71/hourly1!$F$8763+유형화!$G$72*hourly1!$G8490/hourly1!$F$8763+유형화!$G$74*hourly1!I8490/hourly1!$I$8763</f>
        <v>3.9163730514835544</v>
      </c>
      <c r="D8489" s="14">
        <v>142.03684100000001</v>
      </c>
      <c r="E8489" s="14">
        <v>381.81136700000008</v>
      </c>
      <c r="F8489" s="1">
        <v>721077</v>
      </c>
      <c r="G8489" s="15">
        <f t="shared" si="264"/>
        <v>0.16253239549002629</v>
      </c>
      <c r="H8489" s="15">
        <f t="shared" si="265"/>
        <v>0.30132473071750926</v>
      </c>
    </row>
    <row r="8490" spans="1:8">
      <c r="A8490" s="1">
        <v>8489</v>
      </c>
      <c r="B8490" s="444">
        <f>유형화!$F$71*hourly1!B8491/hourly1!$B$8763+유형화!$F$72*hourly1!C8491/hourly1!$C$8763+유형화!$F$73*hourly1!D8491/hourly1!$D$8763+유형화!$F$74*hourly1!E8491/hourly1!$E$8763</f>
        <v>273.80103085650853</v>
      </c>
      <c r="C8490" s="442">
        <f>hourly1!$F8491*유형화!$G$71/hourly1!$F$8763+유형화!$G$72*hourly1!$G8491/hourly1!$F$8763+유형화!$G$74*hourly1!I8491/hourly1!$I$8763</f>
        <v>4.2784509786155525</v>
      </c>
      <c r="D8490" s="14">
        <v>151.10131000000001</v>
      </c>
      <c r="E8490" s="14">
        <v>96.882912999999974</v>
      </c>
      <c r="F8490" s="1">
        <v>700403</v>
      </c>
      <c r="G8490" s="15">
        <f t="shared" si="264"/>
        <v>0.17290484428600511</v>
      </c>
      <c r="H8490" s="15">
        <f t="shared" si="265"/>
        <v>0.31719975261656741</v>
      </c>
    </row>
    <row r="8491" spans="1:8">
      <c r="A8491" s="1">
        <v>8490</v>
      </c>
      <c r="B8491" s="444">
        <f>유형화!$F$71*hourly1!B8492/hourly1!$B$8763+유형화!$F$72*hourly1!C8492/hourly1!$C$8763+유형화!$F$73*hourly1!D8492/hourly1!$D$8763+유형화!$F$74*hourly1!E8492/hourly1!$E$8763</f>
        <v>162.89065762773293</v>
      </c>
      <c r="C8491" s="442">
        <f>hourly1!$F8492*유형화!$G$71/hourly1!$F$8763+유형화!$G$72*hourly1!$G8492/hourly1!$F$8763+유형화!$G$74*hourly1!I8492/hourly1!$I$8763</f>
        <v>4.6392145367916582</v>
      </c>
      <c r="D8491" s="14">
        <v>160.11928599999999</v>
      </c>
      <c r="E8491" s="14">
        <v>14.876919999999981</v>
      </c>
      <c r="F8491" s="1">
        <v>706820</v>
      </c>
      <c r="G8491" s="15">
        <f t="shared" si="264"/>
        <v>0.18322409126046832</v>
      </c>
      <c r="H8491" s="15">
        <f t="shared" si="265"/>
        <v>0.33266701168979773</v>
      </c>
    </row>
    <row r="8492" spans="1:8">
      <c r="A8492" s="1">
        <v>8491</v>
      </c>
      <c r="B8492" s="444">
        <f>유형화!$F$71*hourly1!B8493/hourly1!$B$8763+유형화!$F$72*hourly1!C8493/hourly1!$C$8763+유형화!$F$73*hourly1!D8493/hourly1!$D$8763+유형화!$F$74*hourly1!E8493/hourly1!$E$8763</f>
        <v>124.77588564520198</v>
      </c>
      <c r="C8492" s="442">
        <f>hourly1!$F8493*유형화!$G$71/hourly1!$F$8763+유형화!$G$72*hourly1!$G8493/hourly1!$F$8763+유형화!$G$74*hourly1!I8493/hourly1!$I$8763</f>
        <v>4.2240779876384043</v>
      </c>
      <c r="D8492" s="14">
        <v>215.36784599999999</v>
      </c>
      <c r="E8492" s="14">
        <v>25.039004000000009</v>
      </c>
      <c r="F8492" s="1">
        <v>718821</v>
      </c>
      <c r="G8492" s="15">
        <f t="shared" si="264"/>
        <v>0.24644487778989024</v>
      </c>
      <c r="H8492" s="15">
        <f t="shared" si="265"/>
        <v>0.42088142038618015</v>
      </c>
    </row>
    <row r="8493" spans="1:8">
      <c r="A8493" s="1">
        <v>8492</v>
      </c>
      <c r="B8493" s="444">
        <f>유형화!$F$71*hourly1!B8494/hourly1!$B$8763+유형화!$F$72*hourly1!C8494/hourly1!$C$8763+유형화!$F$73*hourly1!D8494/hourly1!$D$8763+유형화!$F$74*hourly1!E8494/hourly1!$E$8763</f>
        <v>133.66024139657921</v>
      </c>
      <c r="C8493" s="442">
        <f>hourly1!$F8494*유형화!$G$71/hourly1!$F$8763+유형화!$G$72*hourly1!$G8494/hourly1!$F$8763+유형화!$G$74*hourly1!I8494/hourly1!$I$8763</f>
        <v>4.235150710860454</v>
      </c>
      <c r="D8493" s="14">
        <v>197.308932</v>
      </c>
      <c r="E8493" s="14">
        <v>30.344428000000001</v>
      </c>
      <c r="F8493" s="1">
        <v>700503</v>
      </c>
      <c r="G8493" s="15">
        <f t="shared" si="264"/>
        <v>0.22578010848283159</v>
      </c>
      <c r="H8493" s="15">
        <f t="shared" si="265"/>
        <v>0.39322247072950023</v>
      </c>
    </row>
    <row r="8494" spans="1:8">
      <c r="A8494" s="1">
        <v>8493</v>
      </c>
      <c r="B8494" s="444">
        <f>유형화!$F$71*hourly1!B8495/hourly1!$B$8763+유형화!$F$72*hourly1!C8495/hourly1!$C$8763+유형화!$F$73*hourly1!D8495/hourly1!$D$8763+유형화!$F$74*hourly1!E8495/hourly1!$E$8763</f>
        <v>69.057807617003675</v>
      </c>
      <c r="C8494" s="442">
        <f>hourly1!$F8495*유형화!$G$71/hourly1!$F$8763+유형화!$G$72*hourly1!$G8495/hourly1!$F$8763+유형화!$G$74*hourly1!I8495/hourly1!$I$8763</f>
        <v>5.2317910579625551</v>
      </c>
      <c r="D8494" s="14">
        <v>190.730514</v>
      </c>
      <c r="E8494" s="14">
        <v>24.566727</v>
      </c>
      <c r="F8494" s="1">
        <v>710732</v>
      </c>
      <c r="G8494" s="15">
        <f t="shared" si="264"/>
        <v>0.21825244151595849</v>
      </c>
      <c r="H8494" s="15">
        <f t="shared" si="265"/>
        <v>0.38287292920423099</v>
      </c>
    </row>
    <row r="8495" spans="1:8">
      <c r="A8495" s="1">
        <v>8494</v>
      </c>
      <c r="B8495" s="444">
        <f>유형화!$F$71*hourly1!B8496/hourly1!$B$8763+유형화!$F$72*hourly1!C8496/hourly1!$C$8763+유형화!$F$73*hourly1!D8496/hourly1!$D$8763+유형화!$F$74*hourly1!E8496/hourly1!$E$8763</f>
        <v>67.833868478485542</v>
      </c>
      <c r="C8495" s="442">
        <f>hourly1!$F8496*유형화!$G$71/hourly1!$F$8763+유형화!$G$72*hourly1!$G8496/hourly1!$F$8763+유형화!$G$74*hourly1!I8496/hourly1!$I$8763</f>
        <v>0.46117094083787707</v>
      </c>
      <c r="D8495" s="14">
        <v>224.68159399999999</v>
      </c>
      <c r="E8495" s="14">
        <v>15.572976000000001</v>
      </c>
      <c r="F8495" s="1">
        <v>712413</v>
      </c>
      <c r="G8495" s="15">
        <f t="shared" si="264"/>
        <v>0.25710257591083369</v>
      </c>
      <c r="H8495" s="15">
        <f t="shared" si="265"/>
        <v>0.43473078517357328</v>
      </c>
    </row>
    <row r="8496" spans="1:8">
      <c r="A8496" s="1">
        <v>8495</v>
      </c>
      <c r="B8496" s="444">
        <f>유형화!$F$71*hourly1!B8497/hourly1!$B$8763+유형화!$F$72*hourly1!C8497/hourly1!$C$8763+유형화!$F$73*hourly1!D8497/hourly1!$D$8763+유형화!$F$74*hourly1!E8497/hourly1!$E$8763</f>
        <v>66.760361744766712</v>
      </c>
      <c r="C8496" s="442">
        <f>hourly1!$F8497*유형화!$G$71/hourly1!$F$8763+유형화!$G$72*hourly1!$G8497/hourly1!$F$8763+유형화!$G$74*hourly1!I8497/hourly1!$I$8763</f>
        <v>0.35759785225357921</v>
      </c>
      <c r="D8496" s="14">
        <v>218.10442699999999</v>
      </c>
      <c r="E8496" s="14">
        <v>10.729559999999999</v>
      </c>
      <c r="F8496" s="1">
        <v>744853</v>
      </c>
      <c r="G8496" s="15">
        <f t="shared" si="264"/>
        <v>0.24957634046007518</v>
      </c>
      <c r="H8496" s="15">
        <f t="shared" si="265"/>
        <v>0.42497934649362107</v>
      </c>
    </row>
    <row r="8497" spans="1:8">
      <c r="A8497" s="1">
        <v>8496</v>
      </c>
      <c r="B8497" s="444">
        <f>유형화!$F$71*hourly1!B8498/hourly1!$B$8763+유형화!$F$72*hourly1!C8498/hourly1!$C$8763+유형화!$F$73*hourly1!D8498/hourly1!$D$8763+유형화!$F$74*hourly1!E8498/hourly1!$E$8763</f>
        <v>65.470545329302212</v>
      </c>
      <c r="C8497" s="442">
        <f>hourly1!$F8498*유형화!$G$71/hourly1!$F$8763+유형화!$G$72*hourly1!$G8498/hourly1!$F$8763+유형화!$G$74*hourly1!I8498/hourly1!$I$8763</f>
        <v>0.38829614928537409</v>
      </c>
      <c r="D8497" s="14">
        <v>337.18985800000007</v>
      </c>
      <c r="E8497" s="14">
        <v>2.851</v>
      </c>
      <c r="F8497" s="1">
        <v>819959</v>
      </c>
      <c r="G8497" s="15">
        <f t="shared" si="264"/>
        <v>0.38584549592793194</v>
      </c>
      <c r="H8497" s="15">
        <f t="shared" si="265"/>
        <v>0.58265892899798932</v>
      </c>
    </row>
    <row r="8498" spans="1:8">
      <c r="A8498" s="1">
        <v>8497</v>
      </c>
      <c r="B8498" s="444">
        <f>유형화!$F$71*hourly1!B8499/hourly1!$B$8763+유형화!$F$72*hourly1!C8499/hourly1!$C$8763+유형화!$F$73*hourly1!D8499/hourly1!$D$8763+유형화!$F$74*hourly1!E8499/hourly1!$E$8763</f>
        <v>65.401765615414376</v>
      </c>
      <c r="C8498" s="442">
        <f>hourly1!$F8499*유형화!$G$71/hourly1!$F$8763+유형화!$G$72*hourly1!$G8499/hourly1!$F$8763+유형화!$G$74*hourly1!I8499/hourly1!$I$8763</f>
        <v>0.8220187555236157</v>
      </c>
      <c r="D8498" s="14">
        <v>369.81204600000001</v>
      </c>
      <c r="E8498" s="14">
        <v>0.53520000000000001</v>
      </c>
      <c r="F8498" s="1">
        <v>830413</v>
      </c>
      <c r="G8498" s="15">
        <f t="shared" si="264"/>
        <v>0.42317498259094483</v>
      </c>
      <c r="H8498" s="15">
        <f t="shared" si="265"/>
        <v>0.61981298106821092</v>
      </c>
    </row>
    <row r="8499" spans="1:8">
      <c r="A8499" s="1">
        <v>8498</v>
      </c>
      <c r="B8499" s="444">
        <f>유형화!$F$71*hourly1!B8500/hourly1!$B$8763+유형화!$F$72*hourly1!C8500/hourly1!$C$8763+유형화!$F$73*hourly1!D8500/hourly1!$D$8763+유형화!$F$74*hourly1!E8500/hourly1!$E$8763</f>
        <v>65.589958512357612</v>
      </c>
      <c r="C8499" s="442">
        <f>hourly1!$F8500*유형화!$G$71/hourly1!$F$8763+유형화!$G$72*hourly1!$G8500/hourly1!$F$8763+유형화!$G$74*hourly1!I8500/hourly1!$I$8763</f>
        <v>1.5708868647940564</v>
      </c>
      <c r="D8499" s="14">
        <v>393.04053499999992</v>
      </c>
      <c r="E8499" s="14">
        <v>0.92039999999999988</v>
      </c>
      <c r="F8499" s="1">
        <v>723996</v>
      </c>
      <c r="G8499" s="15">
        <f t="shared" si="264"/>
        <v>0.44975528340729226</v>
      </c>
      <c r="H8499" s="15">
        <f t="shared" si="265"/>
        <v>0.64493489298284346</v>
      </c>
    </row>
    <row r="8500" spans="1:8">
      <c r="A8500" s="1">
        <v>8499</v>
      </c>
      <c r="B8500" s="444">
        <f>유형화!$F$71*hourly1!B8501/hourly1!$B$8763+유형화!$F$72*hourly1!C8501/hourly1!$C$8763+유형화!$F$73*hourly1!D8501/hourly1!$D$8763+유형화!$F$74*hourly1!E8501/hourly1!$E$8763</f>
        <v>66.039632627943448</v>
      </c>
      <c r="C8500" s="442">
        <f>hourly1!$F8501*유형화!$G$71/hourly1!$F$8763+유형화!$G$72*hourly1!$G8501/hourly1!$F$8763+유형화!$G$74*hourly1!I8501/hourly1!$I$8763</f>
        <v>2.252654198001498</v>
      </c>
      <c r="D8500" s="14">
        <v>373.55522500000001</v>
      </c>
      <c r="E8500" s="14">
        <v>0.46908</v>
      </c>
      <c r="F8500" s="1">
        <v>607608</v>
      </c>
      <c r="G8500" s="15">
        <f t="shared" si="264"/>
        <v>0.42745829278944436</v>
      </c>
      <c r="H8500" s="15">
        <f t="shared" si="265"/>
        <v>0.62393374228677057</v>
      </c>
    </row>
    <row r="8501" spans="1:8">
      <c r="A8501" s="1">
        <v>8500</v>
      </c>
      <c r="B8501" s="444">
        <f>유형화!$F$71*hourly1!B8502/hourly1!$B$8763+유형화!$F$72*hourly1!C8502/hourly1!$C$8763+유형화!$F$73*hourly1!D8502/hourly1!$D$8763+유형화!$F$74*hourly1!E8502/hourly1!$E$8763</f>
        <v>66.225210532355888</v>
      </c>
      <c r="C8501" s="442">
        <f>hourly1!$F8502*유형화!$G$71/hourly1!$F$8763+유형화!$G$72*hourly1!$G8502/hourly1!$F$8763+유형화!$G$74*hourly1!I8502/hourly1!$I$8763</f>
        <v>2.7032944357591946</v>
      </c>
      <c r="D8501" s="14">
        <v>438.29799700000001</v>
      </c>
      <c r="E8501" s="14">
        <v>1.92E-3</v>
      </c>
      <c r="F8501" s="1">
        <v>504727</v>
      </c>
      <c r="G8501" s="15">
        <f t="shared" si="264"/>
        <v>0.50154328193549702</v>
      </c>
      <c r="H8501" s="15">
        <f t="shared" si="265"/>
        <v>0.69097486754271509</v>
      </c>
    </row>
    <row r="8502" spans="1:8">
      <c r="A8502" s="1">
        <v>8501</v>
      </c>
      <c r="B8502" s="444">
        <f>유형화!$F$71*hourly1!B8503/hourly1!$B$8763+유형화!$F$72*hourly1!C8503/hourly1!$C$8763+유형화!$F$73*hourly1!D8503/hourly1!$D$8763+유형화!$F$74*hourly1!E8503/hourly1!$E$8763</f>
        <v>66.42061359491143</v>
      </c>
      <c r="C8502" s="442">
        <f>hourly1!$F8503*유형화!$G$71/hourly1!$F$8763+유형화!$G$72*hourly1!$G8503/hourly1!$F$8763+유형화!$G$74*hourly1!I8503/hourly1!$I$8763</f>
        <v>3.1306867216807941</v>
      </c>
      <c r="D8502" s="14">
        <v>456.16292800000002</v>
      </c>
      <c r="E8502" s="14">
        <v>0</v>
      </c>
      <c r="F8502" s="1">
        <v>551092</v>
      </c>
      <c r="G8502" s="15">
        <f t="shared" si="264"/>
        <v>0.52198607698959165</v>
      </c>
      <c r="H8502" s="15">
        <f t="shared" si="265"/>
        <v>0.70816917637408638</v>
      </c>
    </row>
    <row r="8503" spans="1:8">
      <c r="A8503" s="1">
        <v>8502</v>
      </c>
      <c r="B8503" s="444">
        <f>유형화!$F$71*hourly1!B8504/hourly1!$B$8763+유형화!$F$72*hourly1!C8504/hourly1!$C$8763+유형화!$F$73*hourly1!D8504/hourly1!$D$8763+유형화!$F$74*hourly1!E8504/hourly1!$E$8763</f>
        <v>68.413202940961014</v>
      </c>
      <c r="C8503" s="442">
        <f>hourly1!$F8504*유형화!$G$71/hourly1!$F$8763+유형화!$G$72*hourly1!$G8504/hourly1!$F$8763+유형화!$G$74*hourly1!I8504/hourly1!$I$8763</f>
        <v>3.4104431868909835</v>
      </c>
      <c r="D8503" s="14">
        <v>444.21294799999993</v>
      </c>
      <c r="E8503" s="14">
        <v>8.0000000000000007E-5</v>
      </c>
      <c r="F8503" s="1">
        <v>850811</v>
      </c>
      <c r="G8503" s="15">
        <f t="shared" si="264"/>
        <v>0.50831174530364609</v>
      </c>
      <c r="H8503" s="15">
        <f t="shared" si="265"/>
        <v>0.69672646646768588</v>
      </c>
    </row>
    <row r="8504" spans="1:8">
      <c r="A8504" s="1">
        <v>8503</v>
      </c>
      <c r="B8504" s="444">
        <f>유형화!$F$71*hourly1!B8505/hourly1!$B$8763+유형화!$F$72*hourly1!C8505/hourly1!$C$8763+유형화!$F$73*hourly1!D8505/hourly1!$D$8763+유형화!$F$74*hourly1!E8505/hourly1!$E$8763</f>
        <v>80.156967829140626</v>
      </c>
      <c r="C8504" s="442">
        <f>hourly1!$F8505*유형화!$G$71/hourly1!$F$8763+유형화!$G$72*hourly1!$G8505/hourly1!$F$8763+유형화!$G$74*hourly1!I8505/hourly1!$I$8763</f>
        <v>9.6795881439300864</v>
      </c>
      <c r="D8504" s="14">
        <v>400.18058000000002</v>
      </c>
      <c r="E8504" s="14">
        <v>0</v>
      </c>
      <c r="F8504" s="1">
        <v>818324</v>
      </c>
      <c r="G8504" s="15">
        <f t="shared" si="264"/>
        <v>0.45792561872020304</v>
      </c>
      <c r="H8504" s="15">
        <f t="shared" si="265"/>
        <v>0.65244665923897349</v>
      </c>
    </row>
    <row r="8505" spans="1:8">
      <c r="A8505" s="1">
        <v>8504</v>
      </c>
      <c r="B8505" s="444">
        <f>유형화!$F$71*hourly1!B8506/hourly1!$B$8763+유형화!$F$72*hourly1!C8506/hourly1!$C$8763+유형화!$F$73*hourly1!D8506/hourly1!$D$8763+유형화!$F$74*hourly1!E8506/hourly1!$E$8763</f>
        <v>122.88185622300384</v>
      </c>
      <c r="C8505" s="442">
        <f>hourly1!$F8506*유형화!$G$71/hourly1!$F$8763+유형화!$G$72*hourly1!$G8506/hourly1!$F$8763+유형화!$G$74*hourly1!I8506/hourly1!$I$8763</f>
        <v>10.099908994491392</v>
      </c>
      <c r="D8505" s="14">
        <v>370.24465899999979</v>
      </c>
      <c r="E8505" s="14">
        <v>2.3537210000000011</v>
      </c>
      <c r="F8505" s="1">
        <v>784126</v>
      </c>
      <c r="G8505" s="15">
        <f t="shared" si="264"/>
        <v>0.42367002054528857</v>
      </c>
      <c r="H8505" s="15">
        <f t="shared" si="265"/>
        <v>0.62029068544418697</v>
      </c>
    </row>
    <row r="8506" spans="1:8">
      <c r="A8506" s="1">
        <v>8505</v>
      </c>
      <c r="B8506" s="444">
        <f>유형화!$F$71*hourly1!B8507/hourly1!$B$8763+유형화!$F$72*hourly1!C8507/hourly1!$C$8763+유형화!$F$73*hourly1!D8507/hourly1!$D$8763+유형화!$F$74*hourly1!E8507/hourly1!$E$8763</f>
        <v>123.64442661422672</v>
      </c>
      <c r="C8506" s="442">
        <f>hourly1!$F8507*유형화!$G$71/hourly1!$F$8763+유형화!$G$72*hourly1!$G8507/hourly1!$F$8763+유형화!$G$74*hourly1!I8507/hourly1!$I$8763</f>
        <v>9.6384752859859422</v>
      </c>
      <c r="D8506" s="14">
        <v>351.00003600000002</v>
      </c>
      <c r="E8506" s="14">
        <v>104.25491600000009</v>
      </c>
      <c r="F8506" s="1">
        <v>750726</v>
      </c>
      <c r="G8506" s="15">
        <f t="shared" si="264"/>
        <v>0.40164844744868317</v>
      </c>
      <c r="H8506" s="15">
        <f t="shared" si="265"/>
        <v>0.59866517910562911</v>
      </c>
    </row>
    <row r="8507" spans="1:8">
      <c r="A8507" s="1">
        <v>8506</v>
      </c>
      <c r="B8507" s="444">
        <f>유형화!$F$71*hourly1!B8508/hourly1!$B$8763+유형화!$F$72*hourly1!C8508/hourly1!$C$8763+유형화!$F$73*hourly1!D8508/hourly1!$D$8763+유형화!$F$74*hourly1!E8508/hourly1!$E$8763</f>
        <v>126.05383583003626</v>
      </c>
      <c r="C8507" s="442">
        <f>hourly1!$F8508*유형화!$G$71/hourly1!$F$8763+유형화!$G$72*hourly1!$G8508/hourly1!$F$8763+유형화!$G$74*hourly1!I8508/hourly1!$I$8763</f>
        <v>8.7320640453554326</v>
      </c>
      <c r="D8507" s="14">
        <v>345.99221299999988</v>
      </c>
      <c r="E8507" s="14">
        <v>391.33026099999972</v>
      </c>
      <c r="F8507" s="1">
        <v>762416</v>
      </c>
      <c r="G8507" s="15">
        <f t="shared" si="264"/>
        <v>0.39591800834112745</v>
      </c>
      <c r="H8507" s="15">
        <f t="shared" si="265"/>
        <v>0.59290917314284841</v>
      </c>
    </row>
    <row r="8508" spans="1:8">
      <c r="A8508" s="1">
        <v>8507</v>
      </c>
      <c r="B8508" s="444">
        <f>유형화!$F$71*hourly1!B8509/hourly1!$B$8763+유형화!$F$72*hourly1!C8509/hourly1!$C$8763+유형화!$F$73*hourly1!D8509/hourly1!$D$8763+유형화!$F$74*hourly1!E8509/hourly1!$E$8763</f>
        <v>127.725508823236</v>
      </c>
      <c r="C8508" s="442">
        <f>hourly1!$F8509*유형화!$G$71/hourly1!$F$8763+유형화!$G$72*hourly1!$G8509/hourly1!$F$8763+유형화!$G$74*hourly1!I8509/hourly1!$I$8763</f>
        <v>7.850290988969916</v>
      </c>
      <c r="D8508" s="14">
        <v>314.61995400000001</v>
      </c>
      <c r="E8508" s="14">
        <v>703.51195299999972</v>
      </c>
      <c r="F8508" s="1">
        <v>745345</v>
      </c>
      <c r="G8508" s="15">
        <f t="shared" si="264"/>
        <v>0.36001881225013921</v>
      </c>
      <c r="H8508" s="15">
        <f t="shared" si="265"/>
        <v>0.55557571582407972</v>
      </c>
    </row>
    <row r="8509" spans="1:8">
      <c r="A8509" s="1">
        <v>8508</v>
      </c>
      <c r="B8509" s="444">
        <f>유형화!$F$71*hourly1!B8510/hourly1!$B$8763+유형화!$F$72*hourly1!C8510/hourly1!$C$8763+유형화!$F$73*hourly1!D8510/hourly1!$D$8763+유형화!$F$74*hourly1!E8510/hourly1!$E$8763</f>
        <v>124.79805895049341</v>
      </c>
      <c r="C8509" s="442">
        <f>hourly1!$F8510*유형화!$G$71/hourly1!$F$8763+유형화!$G$72*hourly1!$G8510/hourly1!$F$8763+유형화!$G$74*hourly1!I8510/hourly1!$I$8763</f>
        <v>7.0527521965440476</v>
      </c>
      <c r="D8509" s="14">
        <v>326.94439699999998</v>
      </c>
      <c r="E8509" s="14">
        <v>953.51081599999918</v>
      </c>
      <c r="F8509" s="1">
        <v>708212</v>
      </c>
      <c r="G8509" s="15">
        <f t="shared" si="264"/>
        <v>0.37412164099349521</v>
      </c>
      <c r="H8509" s="15">
        <f t="shared" si="265"/>
        <v>0.57051009976370493</v>
      </c>
    </row>
    <row r="8510" spans="1:8">
      <c r="A8510" s="1">
        <v>8509</v>
      </c>
      <c r="B8510" s="444">
        <f>유형화!$F$71*hourly1!B8511/hourly1!$B$8763+유형화!$F$72*hourly1!C8511/hourly1!$C$8763+유형화!$F$73*hourly1!D8511/hourly1!$D$8763+유형화!$F$74*hourly1!E8511/hourly1!$E$8763</f>
        <v>130.18194726302244</v>
      </c>
      <c r="C8510" s="442">
        <f>hourly1!$F8511*유형화!$G$71/hourly1!$F$8763+유형화!$G$72*hourly1!$G8511/hourly1!$F$8763+유형화!$G$74*hourly1!I8511/hourly1!$I$8763</f>
        <v>5.6007490098734678</v>
      </c>
      <c r="D8510" s="14">
        <v>308.76479599999988</v>
      </c>
      <c r="E8510" s="14">
        <v>1093.189092000001</v>
      </c>
      <c r="F8510" s="1">
        <v>737203</v>
      </c>
      <c r="G8510" s="15">
        <f t="shared" si="264"/>
        <v>0.35331876985963989</v>
      </c>
      <c r="H8510" s="15">
        <f t="shared" si="265"/>
        <v>0.54835462306949323</v>
      </c>
    </row>
    <row r="8511" spans="1:8">
      <c r="A8511" s="1">
        <v>8510</v>
      </c>
      <c r="B8511" s="444">
        <f>유형화!$F$71*hourly1!B8512/hourly1!$B$8763+유형화!$F$72*hourly1!C8512/hourly1!$C$8763+유형화!$F$73*hourly1!D8512/hourly1!$D$8763+유형화!$F$74*hourly1!E8512/hourly1!$E$8763</f>
        <v>117.77416985358134</v>
      </c>
      <c r="C8511" s="442">
        <f>hourly1!$F8512*유형화!$G$71/hourly1!$F$8763+유형화!$G$72*hourly1!$G8512/hourly1!$F$8763+유형화!$G$74*hourly1!I8512/hourly1!$I$8763</f>
        <v>5.8329871667437692</v>
      </c>
      <c r="D8511" s="14">
        <v>347.67237499999999</v>
      </c>
      <c r="E8511" s="14">
        <v>1111.397524999999</v>
      </c>
      <c r="F8511" s="1">
        <v>704233</v>
      </c>
      <c r="G8511" s="15">
        <f t="shared" si="264"/>
        <v>0.39784061343955635</v>
      </c>
      <c r="H8511" s="15">
        <f t="shared" si="265"/>
        <v>0.59484640338882044</v>
      </c>
    </row>
    <row r="8512" spans="1:8">
      <c r="A8512" s="1">
        <v>8511</v>
      </c>
      <c r="B8512" s="444">
        <f>유형화!$F$71*hourly1!B8513/hourly1!$B$8763+유형화!$F$72*hourly1!C8513/hourly1!$C$8763+유형화!$F$73*hourly1!D8513/hourly1!$D$8763+유형화!$F$74*hourly1!E8513/hourly1!$E$8763</f>
        <v>118.60487793293966</v>
      </c>
      <c r="C8512" s="442">
        <f>hourly1!$F8513*유형화!$G$71/hourly1!$F$8763+유형화!$G$72*hourly1!$G8513/hourly1!$F$8763+유형화!$G$74*hourly1!I8513/hourly1!$I$8763</f>
        <v>5.7604652095111</v>
      </c>
      <c r="D8512" s="14">
        <v>378.79133500000012</v>
      </c>
      <c r="E8512" s="14">
        <v>970.04506900000058</v>
      </c>
      <c r="F8512" s="1">
        <v>687953</v>
      </c>
      <c r="G8512" s="15">
        <f t="shared" si="264"/>
        <v>0.43344996012981629</v>
      </c>
      <c r="H8512" s="15">
        <f t="shared" si="265"/>
        <v>0.62965070898307374</v>
      </c>
    </row>
    <row r="8513" spans="1:8">
      <c r="A8513" s="1">
        <v>8512</v>
      </c>
      <c r="B8513" s="444">
        <f>유형화!$F$71*hourly1!B8514/hourly1!$B$8763+유형화!$F$72*hourly1!C8514/hourly1!$C$8763+유형화!$F$73*hourly1!D8514/hourly1!$D$8763+유형화!$F$74*hourly1!E8514/hourly1!$E$8763</f>
        <v>117.45863112423133</v>
      </c>
      <c r="C8513" s="442">
        <f>hourly1!$F8514*유형화!$G$71/hourly1!$F$8763+유형화!$G$72*hourly1!$G8514/hourly1!$F$8763+유형화!$G$74*hourly1!I8514/hourly1!$I$8763</f>
        <v>5.7524760789752918</v>
      </c>
      <c r="D8513" s="14">
        <v>371.96477499999992</v>
      </c>
      <c r="E8513" s="14">
        <v>605.09802699999955</v>
      </c>
      <c r="F8513" s="1">
        <v>736631</v>
      </c>
      <c r="G8513" s="15">
        <f t="shared" si="264"/>
        <v>0.42563834490418317</v>
      </c>
      <c r="H8513" s="15">
        <f t="shared" si="265"/>
        <v>0.62218632788981298</v>
      </c>
    </row>
    <row r="8514" spans="1:8">
      <c r="A8514" s="1">
        <v>8513</v>
      </c>
      <c r="B8514" s="444">
        <f>유형화!$F$71*hourly1!B8515/hourly1!$B$8763+유형화!$F$72*hourly1!C8515/hourly1!$C$8763+유형화!$F$73*hourly1!D8515/hourly1!$D$8763+유형화!$F$74*hourly1!E8515/hourly1!$E$8763</f>
        <v>116.76539840777566</v>
      </c>
      <c r="C8514" s="442">
        <f>hourly1!$F8515*유형화!$G$71/hourly1!$F$8763+유형화!$G$72*hourly1!$G8515/hourly1!$F$8763+유형화!$G$74*hourly1!I8515/hourly1!$I$8763</f>
        <v>6.1188384577707637</v>
      </c>
      <c r="D8514" s="14">
        <v>407.35845200000011</v>
      </c>
      <c r="E8514" s="14">
        <v>168.37635800000021</v>
      </c>
      <c r="F8514" s="1">
        <v>729353</v>
      </c>
      <c r="G8514" s="15">
        <f t="shared" ref="G8514:G8577" si="266">D8514/$I$1</f>
        <v>0.46613923937289559</v>
      </c>
      <c r="H8514" s="15">
        <f t="shared" ref="H8514:H8577" si="267">G8514/(1-$H$1*(1-G8514))</f>
        <v>0.65990188729175714</v>
      </c>
    </row>
    <row r="8515" spans="1:8">
      <c r="A8515" s="1">
        <v>8514</v>
      </c>
      <c r="B8515" s="444">
        <f>유형화!$F$71*hourly1!B8516/hourly1!$B$8763+유형화!$F$72*hourly1!C8516/hourly1!$C$8763+유형화!$F$73*hourly1!D8516/hourly1!$D$8763+유형화!$F$74*hourly1!E8516/hourly1!$E$8763</f>
        <v>116.64795929798784</v>
      </c>
      <c r="C8515" s="442">
        <f>hourly1!$F8516*유형화!$G$71/hourly1!$F$8763+유형화!$G$72*hourly1!$G8516/hourly1!$F$8763+유형화!$G$74*hourly1!I8516/hourly1!$I$8763</f>
        <v>6.3146648462074459</v>
      </c>
      <c r="D8515" s="14">
        <v>419.60868299999993</v>
      </c>
      <c r="E8515" s="14">
        <v>13.47364499999998</v>
      </c>
      <c r="F8515" s="1">
        <v>713755</v>
      </c>
      <c r="G8515" s="15">
        <f t="shared" si="266"/>
        <v>0.48015714751361627</v>
      </c>
      <c r="H8515" s="15">
        <f t="shared" si="267"/>
        <v>0.67240760583018233</v>
      </c>
    </row>
    <row r="8516" spans="1:8">
      <c r="A8516" s="1">
        <v>8515</v>
      </c>
      <c r="B8516" s="444">
        <f>유형화!$F$71*hourly1!B8517/hourly1!$B$8763+유형화!$F$72*hourly1!C8517/hourly1!$C$8763+유형화!$F$73*hourly1!D8517/hourly1!$D$8763+유형화!$F$74*hourly1!E8517/hourly1!$E$8763</f>
        <v>127.99609204725481</v>
      </c>
      <c r="C8516" s="442">
        <f>hourly1!$F8517*유형화!$G$71/hourly1!$F$8763+유형화!$G$72*hourly1!$G8517/hourly1!$F$8763+유형화!$G$74*hourly1!I8517/hourly1!$I$8763</f>
        <v>5.8491433117230631</v>
      </c>
      <c r="D8516" s="14">
        <v>400.13237299999997</v>
      </c>
      <c r="E8516" s="14">
        <v>22.612318000000009</v>
      </c>
      <c r="F8516" s="1">
        <v>715024</v>
      </c>
      <c r="G8516" s="15">
        <f t="shared" si="266"/>
        <v>0.45787045557285178</v>
      </c>
      <c r="H8516" s="15">
        <f t="shared" si="267"/>
        <v>0.65239626504927772</v>
      </c>
    </row>
    <row r="8517" spans="1:8">
      <c r="A8517" s="1">
        <v>8516</v>
      </c>
      <c r="B8517" s="444">
        <f>유형화!$F$71*hourly1!B8518/hourly1!$B$8763+유형화!$F$72*hourly1!C8518/hourly1!$C$8763+유형화!$F$73*hourly1!D8518/hourly1!$D$8763+유형화!$F$74*hourly1!E8518/hourly1!$E$8763</f>
        <v>136.73806957082738</v>
      </c>
      <c r="C8517" s="442">
        <f>hourly1!$F8518*유형화!$G$71/hourly1!$F$8763+유형화!$G$72*hourly1!$G8518/hourly1!$F$8763+유형화!$G$74*hourly1!I8518/hourly1!$I$8763</f>
        <v>5.6948201805898968</v>
      </c>
      <c r="D8517" s="14">
        <v>401.02701799999988</v>
      </c>
      <c r="E8517" s="14">
        <v>32.768091000000013</v>
      </c>
      <c r="F8517" s="1">
        <v>705532</v>
      </c>
      <c r="G8517" s="15">
        <f t="shared" si="266"/>
        <v>0.45889419556833055</v>
      </c>
      <c r="H8517" s="15">
        <f t="shared" si="267"/>
        <v>0.65333079148626594</v>
      </c>
    </row>
    <row r="8518" spans="1:8">
      <c r="A8518" s="1">
        <v>8517</v>
      </c>
      <c r="B8518" s="444">
        <f>유형화!$F$71*hourly1!B8519/hourly1!$B$8763+유형화!$F$72*hourly1!C8519/hourly1!$C$8763+유형화!$F$73*hourly1!D8519/hourly1!$D$8763+유형화!$F$74*hourly1!E8519/hourly1!$E$8763</f>
        <v>70.791973277460855</v>
      </c>
      <c r="C8518" s="442">
        <f>hourly1!$F8519*유형화!$G$71/hourly1!$F$8763+유형화!$G$72*hourly1!$G8519/hourly1!$F$8763+유형화!$G$74*hourly1!I8519/hourly1!$I$8763</f>
        <v>6.5562179106074954</v>
      </c>
      <c r="D8518" s="14">
        <v>386.8471669999999</v>
      </c>
      <c r="E8518" s="14">
        <v>29.225100999999999</v>
      </c>
      <c r="F8518" s="1">
        <v>704190</v>
      </c>
      <c r="G8518" s="15">
        <f t="shared" si="266"/>
        <v>0.44266822817497209</v>
      </c>
      <c r="H8518" s="15">
        <f t="shared" si="267"/>
        <v>0.63834024218827778</v>
      </c>
    </row>
    <row r="8519" spans="1:8">
      <c r="A8519" s="1">
        <v>8518</v>
      </c>
      <c r="B8519" s="444">
        <f>유형화!$F$71*hourly1!B8520/hourly1!$B$8763+유형화!$F$72*hourly1!C8520/hourly1!$C$8763+유형화!$F$73*hourly1!D8520/hourly1!$D$8763+유형화!$F$74*hourly1!E8520/hourly1!$E$8763</f>
        <v>69.432772297707885</v>
      </c>
      <c r="C8519" s="442">
        <f>hourly1!$F8520*유형화!$G$71/hourly1!$F$8763+유형화!$G$72*hourly1!$G8520/hourly1!$F$8763+유형화!$G$74*hourly1!I8520/hourly1!$I$8763</f>
        <v>0.48429976016230381</v>
      </c>
      <c r="D8519" s="14">
        <v>358.63932799999998</v>
      </c>
      <c r="E8519" s="14">
        <v>20.034596000000011</v>
      </c>
      <c r="F8519" s="1">
        <v>717399</v>
      </c>
      <c r="G8519" s="15">
        <f t="shared" si="266"/>
        <v>0.41039006983246873</v>
      </c>
      <c r="H8519" s="15">
        <f t="shared" si="267"/>
        <v>0.60734237093587506</v>
      </c>
    </row>
    <row r="8520" spans="1:8">
      <c r="A8520" s="1">
        <v>8519</v>
      </c>
      <c r="B8520" s="444">
        <f>유형화!$F$71*hourly1!B8521/hourly1!$B$8763+유형화!$F$72*hourly1!C8521/hourly1!$C$8763+유형화!$F$73*hourly1!D8521/hourly1!$D$8763+유형화!$F$74*hourly1!E8521/hourly1!$E$8763</f>
        <v>68.095371338445659</v>
      </c>
      <c r="C8520" s="442">
        <f>hourly1!$F8521*유형화!$G$71/hourly1!$F$8763+유형화!$G$72*hourly1!$G8521/hourly1!$F$8763+유형화!$G$74*hourly1!I8521/hourly1!$I$8763</f>
        <v>0.90052080630464348</v>
      </c>
      <c r="D8520" s="14">
        <v>343.17417699999999</v>
      </c>
      <c r="E8520" s="14">
        <v>12.000493000000001</v>
      </c>
      <c r="F8520" s="1">
        <v>731657</v>
      </c>
      <c r="G8520" s="15">
        <f t="shared" si="266"/>
        <v>0.39269333692185032</v>
      </c>
      <c r="H8520" s="15">
        <f t="shared" si="267"/>
        <v>0.58964615988947877</v>
      </c>
    </row>
    <row r="8521" spans="1:8">
      <c r="A8521" s="1">
        <v>8520</v>
      </c>
      <c r="B8521" s="444">
        <f>유형화!$F$71*hourly1!B8522/hourly1!$B$8763+유형화!$F$72*hourly1!C8522/hourly1!$C$8763+유형화!$F$73*hourly1!D8522/hourly1!$D$8763+유형화!$F$74*hourly1!E8522/hourly1!$E$8763</f>
        <v>66.46043361910364</v>
      </c>
      <c r="C8521" s="442">
        <f>hourly1!$F8522*유형화!$G$71/hourly1!$F$8763+유형화!$G$72*hourly1!$G8522/hourly1!$F$8763+유형화!$G$74*hourly1!I8522/hourly1!$I$8763</f>
        <v>1.562308509092698</v>
      </c>
      <c r="D8521" s="14">
        <v>328.31677400000001</v>
      </c>
      <c r="E8521" s="14">
        <v>3.179192</v>
      </c>
      <c r="F8521" s="1">
        <v>811742</v>
      </c>
      <c r="G8521" s="15">
        <f t="shared" si="266"/>
        <v>0.37569204850013233</v>
      </c>
      <c r="H8521" s="15">
        <f t="shared" si="267"/>
        <v>0.57215127232565088</v>
      </c>
    </row>
    <row r="8522" spans="1:8">
      <c r="A8522" s="1">
        <v>8521</v>
      </c>
      <c r="B8522" s="444">
        <f>유형화!$F$71*hourly1!B8523/hourly1!$B$8763+유형화!$F$72*hourly1!C8523/hourly1!$C$8763+유형화!$F$73*hourly1!D8523/hourly1!$D$8763+유형화!$F$74*hourly1!E8523/hourly1!$E$8763</f>
        <v>66.466002651472564</v>
      </c>
      <c r="C8522" s="442">
        <f>hourly1!$F8523*유형화!$G$71/hourly1!$F$8763+유형화!$G$72*hourly1!$G8523/hourly1!$F$8763+유형화!$G$74*hourly1!I8523/hourly1!$I$8763</f>
        <v>1.9706953295588119</v>
      </c>
      <c r="D8522" s="14">
        <v>354.78721400000001</v>
      </c>
      <c r="E8522" s="14">
        <v>1.18272</v>
      </c>
      <c r="F8522" s="1">
        <v>770460</v>
      </c>
      <c r="G8522" s="15">
        <f t="shared" si="266"/>
        <v>0.40598210559084874</v>
      </c>
      <c r="H8522" s="15">
        <f t="shared" si="267"/>
        <v>0.60298238541256832</v>
      </c>
    </row>
    <row r="8523" spans="1:8">
      <c r="A8523" s="1">
        <v>8522</v>
      </c>
      <c r="B8523" s="444">
        <f>유형화!$F$71*hourly1!B8524/hourly1!$B$8763+유형화!$F$72*hourly1!C8524/hourly1!$C$8763+유형화!$F$73*hourly1!D8524/hourly1!$D$8763+유형화!$F$74*hourly1!E8524/hourly1!$E$8763</f>
        <v>66.305597206193923</v>
      </c>
      <c r="C8523" s="442">
        <f>hourly1!$F8524*유형화!$G$71/hourly1!$F$8763+유형화!$G$72*hourly1!$G8524/hourly1!$F$8763+유형화!$G$74*hourly1!I8524/hourly1!$I$8763</f>
        <v>2.3954160159399236</v>
      </c>
      <c r="D8523" s="14">
        <v>359.45821000000012</v>
      </c>
      <c r="E8523" s="14">
        <v>0.4572</v>
      </c>
      <c r="F8523" s="1">
        <v>701510</v>
      </c>
      <c r="G8523" s="15">
        <f t="shared" si="266"/>
        <v>0.41132711441996195</v>
      </c>
      <c r="H8523" s="15">
        <f t="shared" si="267"/>
        <v>0.60826518696451837</v>
      </c>
    </row>
    <row r="8524" spans="1:8">
      <c r="A8524" s="1">
        <v>8523</v>
      </c>
      <c r="B8524" s="444">
        <f>유형화!$F$71*hourly1!B8525/hourly1!$B$8763+유형화!$F$72*hourly1!C8525/hourly1!$C$8763+유형화!$F$73*hourly1!D8525/hourly1!$D$8763+유형화!$F$74*hourly1!E8525/hourly1!$E$8763</f>
        <v>66.34834602202055</v>
      </c>
      <c r="C8524" s="442">
        <f>hourly1!$F8525*유형화!$G$71/hourly1!$F$8763+유형화!$G$72*hourly1!$G8525/hourly1!$F$8763+유형화!$G$74*hourly1!I8525/hourly1!$I$8763</f>
        <v>2.762020571086119</v>
      </c>
      <c r="D8524" s="14">
        <v>384.98710599999998</v>
      </c>
      <c r="E8524" s="14">
        <v>3.2399999999999998E-2</v>
      </c>
      <c r="F8524" s="1">
        <v>597301</v>
      </c>
      <c r="G8524" s="15">
        <f t="shared" si="266"/>
        <v>0.44053976510891757</v>
      </c>
      <c r="H8524" s="15">
        <f t="shared" si="267"/>
        <v>0.63634516301299859</v>
      </c>
    </row>
    <row r="8525" spans="1:8">
      <c r="A8525" s="1">
        <v>8524</v>
      </c>
      <c r="B8525" s="444">
        <f>유형화!$F$71*hourly1!B8526/hourly1!$B$8763+유형화!$F$72*hourly1!C8526/hourly1!$C$8763+유형화!$F$73*hourly1!D8526/hourly1!$D$8763+유형화!$F$74*hourly1!E8526/hourly1!$E$8763</f>
        <v>66.334683136908225</v>
      </c>
      <c r="C8525" s="442">
        <f>hourly1!$F8526*유형화!$G$71/hourly1!$F$8763+유형화!$G$72*hourly1!$G8526/hourly1!$F$8763+유형화!$G$74*hourly1!I8526/hourly1!$I$8763</f>
        <v>3.0401180631051794</v>
      </c>
      <c r="D8525" s="14">
        <v>400.95929299999989</v>
      </c>
      <c r="E8525" s="14">
        <v>8.0000000000000007E-5</v>
      </c>
      <c r="F8525" s="1">
        <v>498034</v>
      </c>
      <c r="G8525" s="15">
        <f t="shared" si="266"/>
        <v>0.45881669802327768</v>
      </c>
      <c r="H8525" s="15">
        <f t="shared" si="267"/>
        <v>0.65326009986542566</v>
      </c>
    </row>
    <row r="8526" spans="1:8">
      <c r="A8526" s="1">
        <v>8525</v>
      </c>
      <c r="B8526" s="444">
        <f>유형화!$F$71*hourly1!B8527/hourly1!$B$8763+유형화!$F$72*hourly1!C8527/hourly1!$C$8763+유형화!$F$73*hourly1!D8527/hourly1!$D$8763+유형화!$F$74*hourly1!E8527/hourly1!$E$8763</f>
        <v>66.412339397855547</v>
      </c>
      <c r="C8526" s="442">
        <f>hourly1!$F8527*유형화!$G$71/hourly1!$F$8763+유형화!$G$72*hourly1!$G8527/hourly1!$F$8763+유형화!$G$74*hourly1!I8527/hourly1!$I$8763</f>
        <v>3.3819093206221513</v>
      </c>
      <c r="D8526" s="14">
        <v>395.21900499999998</v>
      </c>
      <c r="E8526" s="14">
        <v>0</v>
      </c>
      <c r="F8526" s="1">
        <v>550869</v>
      </c>
      <c r="G8526" s="15">
        <f t="shared" si="266"/>
        <v>0.45224810108128688</v>
      </c>
      <c r="H8526" s="15">
        <f t="shared" si="267"/>
        <v>0.64723701970919778</v>
      </c>
    </row>
    <row r="8527" spans="1:8">
      <c r="A8527" s="1">
        <v>8526</v>
      </c>
      <c r="B8527" s="444">
        <f>유형화!$F$71*hourly1!B8528/hourly1!$B$8763+유형화!$F$72*hourly1!C8528/hourly1!$C$8763+유형화!$F$73*hourly1!D8528/hourly1!$D$8763+유형화!$F$74*hourly1!E8528/hourly1!$E$8763</f>
        <v>68.225785524561402</v>
      </c>
      <c r="C8527" s="442">
        <f>hourly1!$F8528*유형화!$G$71/hourly1!$F$8763+유형화!$G$72*hourly1!$G8528/hourly1!$F$8763+유형화!$G$74*hourly1!I8528/hourly1!$I$8763</f>
        <v>3.4964074798216651</v>
      </c>
      <c r="D8527" s="14">
        <v>370.89142499999991</v>
      </c>
      <c r="E8527" s="14">
        <v>0</v>
      </c>
      <c r="F8527" s="1">
        <v>859318</v>
      </c>
      <c r="G8527" s="15">
        <f t="shared" si="266"/>
        <v>0.42441011323223815</v>
      </c>
      <c r="H8527" s="15">
        <f t="shared" si="267"/>
        <v>0.62100415415800037</v>
      </c>
    </row>
    <row r="8528" spans="1:8">
      <c r="A8528" s="1">
        <v>8527</v>
      </c>
      <c r="B8528" s="444">
        <f>유형화!$F$71*hourly1!B8529/hourly1!$B$8763+유형화!$F$72*hourly1!C8529/hourly1!$C$8763+유형화!$F$73*hourly1!D8529/hourly1!$D$8763+유형화!$F$74*hourly1!E8529/hourly1!$E$8763</f>
        <v>79.789949118843637</v>
      </c>
      <c r="C8528" s="442">
        <f>hourly1!$F8529*유형화!$G$71/hourly1!$F$8763+유형화!$G$72*hourly1!$G8529/hourly1!$F$8763+유형화!$G$74*hourly1!I8529/hourly1!$I$8763</f>
        <v>9.61724093435258</v>
      </c>
      <c r="D8528" s="14">
        <v>360.43142599999999</v>
      </c>
      <c r="E8528" s="14">
        <v>0</v>
      </c>
      <c r="F8528" s="1">
        <v>808065</v>
      </c>
      <c r="G8528" s="15">
        <f t="shared" si="266"/>
        <v>0.4124407630106765</v>
      </c>
      <c r="H8528" s="15">
        <f t="shared" si="267"/>
        <v>0.60936009776156508</v>
      </c>
    </row>
    <row r="8529" spans="1:8">
      <c r="A8529" s="1">
        <v>8528</v>
      </c>
      <c r="B8529" s="444">
        <f>유형화!$F$71*hourly1!B8530/hourly1!$B$8763+유형화!$F$72*hourly1!C8530/hourly1!$C$8763+유형화!$F$73*hourly1!D8530/hourly1!$D$8763+유형화!$F$74*hourly1!E8530/hourly1!$E$8763</f>
        <v>69.772302927898991</v>
      </c>
      <c r="C8529" s="442">
        <f>hourly1!$F8530*유형화!$G$71/hourly1!$F$8763+유형화!$G$72*hourly1!$G8530/hourly1!$F$8763+유형화!$G$74*hourly1!I8530/hourly1!$I$8763</f>
        <v>9.9772473247457043</v>
      </c>
      <c r="D8529" s="14">
        <v>370.59074199999998</v>
      </c>
      <c r="E8529" s="14">
        <v>2.2133470000000028</v>
      </c>
      <c r="F8529" s="1">
        <v>767043</v>
      </c>
      <c r="G8529" s="15">
        <f t="shared" si="266"/>
        <v>0.42406604244096285</v>
      </c>
      <c r="H8529" s="15">
        <f t="shared" si="267"/>
        <v>0.62067256665504322</v>
      </c>
    </row>
    <row r="8530" spans="1:8">
      <c r="A8530" s="1">
        <v>8529</v>
      </c>
      <c r="B8530" s="444">
        <f>유형화!$F$71*hourly1!B8531/hourly1!$B$8763+유형화!$F$72*hourly1!C8531/hourly1!$C$8763+유형화!$F$73*hourly1!D8531/hourly1!$D$8763+유형화!$F$74*hourly1!E8531/hourly1!$E$8763</f>
        <v>70.883197537988792</v>
      </c>
      <c r="C8530" s="442">
        <f>hourly1!$F8531*유형화!$G$71/hourly1!$F$8763+유형화!$G$72*hourly1!$G8531/hourly1!$F$8763+유형화!$G$74*hourly1!I8531/hourly1!$I$8763</f>
        <v>9.3606536240299327</v>
      </c>
      <c r="D8530" s="14">
        <v>348.71694400000013</v>
      </c>
      <c r="E8530" s="14">
        <v>112.2843230000001</v>
      </c>
      <c r="F8530" s="1">
        <v>764734</v>
      </c>
      <c r="G8530" s="15">
        <f t="shared" si="266"/>
        <v>0.39903591108648612</v>
      </c>
      <c r="H8530" s="15">
        <f t="shared" si="267"/>
        <v>0.59604770855185563</v>
      </c>
    </row>
    <row r="8531" spans="1:8">
      <c r="A8531" s="1">
        <v>8530</v>
      </c>
      <c r="B8531" s="444">
        <f>유형화!$F$71*hourly1!B8532/hourly1!$B$8763+유형화!$F$72*hourly1!C8532/hourly1!$C$8763+유형화!$F$73*hourly1!D8532/hourly1!$D$8763+유형화!$F$74*hourly1!E8532/hourly1!$E$8763</f>
        <v>73.877059387861564</v>
      </c>
      <c r="C8531" s="442">
        <f>hourly1!$F8532*유형화!$G$71/hourly1!$F$8763+유형화!$G$72*hourly1!$G8532/hourly1!$F$8763+유형화!$G$74*hourly1!I8532/hourly1!$I$8763</f>
        <v>8.3778130101609118</v>
      </c>
      <c r="D8531" s="14">
        <v>383.80945299999991</v>
      </c>
      <c r="E8531" s="14">
        <v>431.63635799999997</v>
      </c>
      <c r="F8531" s="1">
        <v>759661</v>
      </c>
      <c r="G8531" s="15">
        <f t="shared" si="266"/>
        <v>0.43919217977965758</v>
      </c>
      <c r="H8531" s="15">
        <f t="shared" si="267"/>
        <v>0.63507853451529683</v>
      </c>
    </row>
    <row r="8532" spans="1:8">
      <c r="A8532" s="1">
        <v>8531</v>
      </c>
      <c r="B8532" s="444">
        <f>유형화!$F$71*hourly1!B8533/hourly1!$B$8763+유형화!$F$72*hourly1!C8533/hourly1!$C$8763+유형화!$F$73*hourly1!D8533/hourly1!$D$8763+유형화!$F$74*hourly1!E8533/hourly1!$E$8763</f>
        <v>75.97404558691936</v>
      </c>
      <c r="C8532" s="442">
        <f>hourly1!$F8533*유형화!$G$71/hourly1!$F$8763+유형화!$G$72*hourly1!$G8533/hourly1!$F$8763+유형화!$G$74*hourly1!I8533/hourly1!$I$8763</f>
        <v>7.2960912707875911</v>
      </c>
      <c r="D8532" s="14">
        <v>385.276704</v>
      </c>
      <c r="E8532" s="14">
        <v>744.04967400000055</v>
      </c>
      <c r="F8532" s="1">
        <v>718565</v>
      </c>
      <c r="G8532" s="15">
        <f t="shared" si="266"/>
        <v>0.44087115136291855</v>
      </c>
      <c r="H8532" s="15">
        <f t="shared" si="267"/>
        <v>0.63665622571764313</v>
      </c>
    </row>
    <row r="8533" spans="1:8">
      <c r="A8533" s="1">
        <v>8532</v>
      </c>
      <c r="B8533" s="444">
        <f>유형화!$F$71*hourly1!B8534/hourly1!$B$8763+유형화!$F$72*hourly1!C8534/hourly1!$C$8763+유형화!$F$73*hourly1!D8534/hourly1!$D$8763+유형화!$F$74*hourly1!E8534/hourly1!$E$8763</f>
        <v>73.67580259282127</v>
      </c>
      <c r="C8533" s="442">
        <f>hourly1!$F8534*유형화!$G$71/hourly1!$F$8763+유형화!$G$72*hourly1!$G8534/hourly1!$F$8763+유형화!$G$74*hourly1!I8534/hourly1!$I$8763</f>
        <v>6.3141383652512122</v>
      </c>
      <c r="D8533" s="14">
        <v>364.96376099999998</v>
      </c>
      <c r="E8533" s="14">
        <v>914.73269700000037</v>
      </c>
      <c r="F8533" s="1">
        <v>724811</v>
      </c>
      <c r="G8533" s="15">
        <f t="shared" si="266"/>
        <v>0.41762710241056</v>
      </c>
      <c r="H8533" s="15">
        <f t="shared" si="267"/>
        <v>0.61443317953948706</v>
      </c>
    </row>
    <row r="8534" spans="1:8">
      <c r="A8534" s="1">
        <v>8533</v>
      </c>
      <c r="B8534" s="444">
        <f>유형화!$F$71*hourly1!B8535/hourly1!$B$8763+유형화!$F$72*hourly1!C8535/hourly1!$C$8763+유형화!$F$73*hourly1!D8535/hourly1!$D$8763+유형화!$F$74*hourly1!E8535/hourly1!$E$8763</f>
        <v>79.434633944736561</v>
      </c>
      <c r="C8534" s="442">
        <f>hourly1!$F8535*유형화!$G$71/hourly1!$F$8763+유형화!$G$72*hourly1!$G8535/hourly1!$F$8763+유형화!$G$74*hourly1!I8535/hourly1!$I$8763</f>
        <v>4.6427552658599387</v>
      </c>
      <c r="D8534" s="14">
        <v>340.40693299999998</v>
      </c>
      <c r="E8534" s="14">
        <v>903.98090500000001</v>
      </c>
      <c r="F8534" s="1">
        <v>732585</v>
      </c>
      <c r="G8534" s="15">
        <f t="shared" si="266"/>
        <v>0.38952678665884211</v>
      </c>
      <c r="H8534" s="15">
        <f t="shared" si="267"/>
        <v>0.58642500215632354</v>
      </c>
    </row>
    <row r="8535" spans="1:8">
      <c r="A8535" s="1">
        <v>8534</v>
      </c>
      <c r="B8535" s="444">
        <f>유형화!$F$71*hourly1!B8536/hourly1!$B$8763+유형화!$F$72*hourly1!C8536/hourly1!$C$8763+유형화!$F$73*hourly1!D8536/hourly1!$D$8763+유형화!$F$74*hourly1!E8536/hourly1!$E$8763</f>
        <v>67.35285052139335</v>
      </c>
      <c r="C8535" s="442">
        <f>hourly1!$F8536*유형화!$G$71/hourly1!$F$8763+유형화!$G$72*hourly1!$G8536/hourly1!$F$8763+유형화!$G$74*hourly1!I8536/hourly1!$I$8763</f>
        <v>4.8142153887871828</v>
      </c>
      <c r="D8535" s="14">
        <v>328.46133099999997</v>
      </c>
      <c r="E8535" s="14">
        <v>860.5119750000008</v>
      </c>
      <c r="F8535" s="1">
        <v>709637</v>
      </c>
      <c r="G8535" s="15">
        <f t="shared" si="266"/>
        <v>0.37585746470714892</v>
      </c>
      <c r="H8535" s="15">
        <f t="shared" si="267"/>
        <v>0.57232389114119242</v>
      </c>
    </row>
    <row r="8536" spans="1:8">
      <c r="A8536" s="1">
        <v>8535</v>
      </c>
      <c r="B8536" s="444">
        <f>유형화!$F$71*hourly1!B8537/hourly1!$B$8763+유형화!$F$72*hourly1!C8537/hourly1!$C$8763+유형화!$F$73*hourly1!D8537/hourly1!$D$8763+유형화!$F$74*hourly1!E8537/hourly1!$E$8763</f>
        <v>68.351217494277662</v>
      </c>
      <c r="C8536" s="442">
        <f>hourly1!$F8537*유형화!$G$71/hourly1!$F$8763+유형화!$G$72*hourly1!$G8537/hourly1!$F$8763+유형화!$G$74*hourly1!I8537/hourly1!$I$8763</f>
        <v>4.7749842867202643</v>
      </c>
      <c r="D8536" s="14">
        <v>332.30177700000002</v>
      </c>
      <c r="E8536" s="14">
        <v>749.66965200000072</v>
      </c>
      <c r="F8536" s="1">
        <v>711927</v>
      </c>
      <c r="G8536" s="15">
        <f t="shared" si="266"/>
        <v>0.38025207728607907</v>
      </c>
      <c r="H8536" s="15">
        <f t="shared" si="267"/>
        <v>0.57689240588233703</v>
      </c>
    </row>
    <row r="8537" spans="1:8">
      <c r="A8537" s="1">
        <v>8536</v>
      </c>
      <c r="B8537" s="444">
        <f>유형화!$F$71*hourly1!B8538/hourly1!$B$8763+유형화!$F$72*hourly1!C8538/hourly1!$C$8763+유형화!$F$73*hourly1!D8538/hourly1!$D$8763+유형화!$F$74*hourly1!E8538/hourly1!$E$8763</f>
        <v>67.350634786747079</v>
      </c>
      <c r="C8537" s="442">
        <f>hourly1!$F8538*유형화!$G$71/hourly1!$F$8763+유형화!$G$72*hourly1!$G8538/hourly1!$F$8763+유형화!$G$74*hourly1!I8538/hourly1!$I$8763</f>
        <v>4.8426458493396556</v>
      </c>
      <c r="D8537" s="14">
        <v>326.4726050000001</v>
      </c>
      <c r="E8537" s="14">
        <v>470.57677800000062</v>
      </c>
      <c r="F8537" s="1">
        <v>674219</v>
      </c>
      <c r="G8537" s="15">
        <f t="shared" si="266"/>
        <v>0.37358177060921222</v>
      </c>
      <c r="H8537" s="15">
        <f t="shared" si="267"/>
        <v>0.56994490292733857</v>
      </c>
    </row>
    <row r="8538" spans="1:8">
      <c r="A8538" s="1">
        <v>8537</v>
      </c>
      <c r="B8538" s="444">
        <f>유형화!$F$71*hourly1!B8539/hourly1!$B$8763+유형화!$F$72*hourly1!C8539/hourly1!$C$8763+유형화!$F$73*hourly1!D8539/hourly1!$D$8763+유형화!$F$74*hourly1!E8539/hourly1!$E$8763</f>
        <v>66.680053315936945</v>
      </c>
      <c r="C8538" s="442">
        <f>hourly1!$F8539*유형화!$G$71/hourly1!$F$8763+유형화!$G$72*hourly1!$G8539/hourly1!$F$8763+유형화!$G$74*hourly1!I8539/hourly1!$I$8763</f>
        <v>5.1077258735922477</v>
      </c>
      <c r="D8538" s="14">
        <v>316.136551</v>
      </c>
      <c r="E8538" s="14">
        <v>139.25010399999991</v>
      </c>
      <c r="F8538" s="1">
        <v>687591</v>
      </c>
      <c r="G8538" s="15">
        <f t="shared" si="266"/>
        <v>0.36175425033555109</v>
      </c>
      <c r="H8538" s="15">
        <f t="shared" si="267"/>
        <v>0.55743274416262223</v>
      </c>
    </row>
    <row r="8539" spans="1:8">
      <c r="A8539" s="1">
        <v>8538</v>
      </c>
      <c r="B8539" s="444">
        <f>유형화!$F$71*hourly1!B8540/hourly1!$B$8763+유형화!$F$72*hourly1!C8540/hourly1!$C$8763+유형화!$F$73*hourly1!D8540/hourly1!$D$8763+유형화!$F$74*hourly1!E8540/hourly1!$E$8763</f>
        <v>66.748386882419041</v>
      </c>
      <c r="C8539" s="442">
        <f>hourly1!$F8540*유형화!$G$71/hourly1!$F$8763+유형화!$G$72*hourly1!$G8540/hourly1!$F$8763+유형화!$G$74*hourly1!I8540/hourly1!$I$8763</f>
        <v>5.532210087641678</v>
      </c>
      <c r="D8539" s="14">
        <v>318.16994900000009</v>
      </c>
      <c r="E8539" s="14">
        <v>11.05551399999997</v>
      </c>
      <c r="F8539" s="1">
        <v>694093</v>
      </c>
      <c r="G8539" s="15">
        <f t="shared" si="266"/>
        <v>0.36408106248934041</v>
      </c>
      <c r="H8539" s="15">
        <f t="shared" si="267"/>
        <v>0.55991402503193366</v>
      </c>
    </row>
    <row r="8540" spans="1:8">
      <c r="A8540" s="1">
        <v>8539</v>
      </c>
      <c r="B8540" s="444">
        <f>유형화!$F$71*hourly1!B8541/hourly1!$B$8763+유형화!$F$72*hourly1!C8541/hourly1!$C$8763+유형화!$F$73*hourly1!D8541/hourly1!$D$8763+유형화!$F$74*hourly1!E8541/hourly1!$E$8763</f>
        <v>78.075624939643859</v>
      </c>
      <c r="C8540" s="442">
        <f>hourly1!$F8541*유형화!$G$71/hourly1!$F$8763+유형화!$G$72*hourly1!$G8541/hourly1!$F$8763+유형화!$G$74*hourly1!I8541/hourly1!$I$8763</f>
        <v>5.1089143466996152</v>
      </c>
      <c r="D8540" s="14">
        <v>341.56247100000007</v>
      </c>
      <c r="E8540" s="14">
        <v>20.670628000000011</v>
      </c>
      <c r="F8540" s="1">
        <v>690373</v>
      </c>
      <c r="G8540" s="15">
        <f t="shared" si="266"/>
        <v>0.39084906584991319</v>
      </c>
      <c r="H8540" s="15">
        <f t="shared" si="267"/>
        <v>0.58777213598706513</v>
      </c>
    </row>
    <row r="8541" spans="1:8">
      <c r="A8541" s="1">
        <v>8540</v>
      </c>
      <c r="B8541" s="444">
        <f>유형화!$F$71*hourly1!B8542/hourly1!$B$8763+유형화!$F$72*hourly1!C8542/hourly1!$C$8763+유형화!$F$73*hourly1!D8542/hourly1!$D$8763+유형화!$F$74*hourly1!E8542/hourly1!$E$8763</f>
        <v>86.76088778383253</v>
      </c>
      <c r="C8541" s="442">
        <f>hourly1!$F8542*유형화!$G$71/hourly1!$F$8763+유형화!$G$72*hourly1!$G8542/hourly1!$F$8763+유형화!$G$74*hourly1!I8542/hourly1!$I$8763</f>
        <v>5.1258052508156364</v>
      </c>
      <c r="D8541" s="14">
        <v>340.01832400000001</v>
      </c>
      <c r="E8541" s="14">
        <v>34.438456000000002</v>
      </c>
      <c r="F8541" s="1">
        <v>689669</v>
      </c>
      <c r="G8541" s="15">
        <f t="shared" si="266"/>
        <v>0.38908210236965141</v>
      </c>
      <c r="H8541" s="15">
        <f t="shared" si="267"/>
        <v>0.58597129613987953</v>
      </c>
    </row>
    <row r="8542" spans="1:8">
      <c r="A8542" s="1">
        <v>8541</v>
      </c>
      <c r="B8542" s="444">
        <f>유형화!$F$71*hourly1!B8543/hourly1!$B$8763+유형화!$F$72*hourly1!C8543/hourly1!$C$8763+유형화!$F$73*hourly1!D8543/hourly1!$D$8763+유형화!$F$74*hourly1!E8543/hourly1!$E$8763</f>
        <v>70.223351267145787</v>
      </c>
      <c r="C8542" s="442">
        <f>hourly1!$F8543*유형화!$G$71/hourly1!$F$8763+유형화!$G$72*hourly1!$G8543/hourly1!$F$8763+유형화!$G$74*hourly1!I8543/hourly1!$I$8763</f>
        <v>5.9984881380210711</v>
      </c>
      <c r="D8542" s="14">
        <v>336.5997890000001</v>
      </c>
      <c r="E8542" s="14">
        <v>30.366534999999988</v>
      </c>
      <c r="F8542" s="1">
        <v>786247</v>
      </c>
      <c r="G8542" s="15">
        <f t="shared" si="266"/>
        <v>0.38517028147371579</v>
      </c>
      <c r="H8542" s="15">
        <f t="shared" si="267"/>
        <v>0.5819656631504202</v>
      </c>
    </row>
    <row r="8543" spans="1:8">
      <c r="A8543" s="1">
        <v>8542</v>
      </c>
      <c r="B8543" s="444">
        <f>유형화!$F$71*hourly1!B8544/hourly1!$B$8763+유형화!$F$72*hourly1!C8544/hourly1!$C$8763+유형화!$F$73*hourly1!D8544/hourly1!$D$8763+유형화!$F$74*hourly1!E8544/hourly1!$E$8763</f>
        <v>68.964576821231944</v>
      </c>
      <c r="C8543" s="442">
        <f>hourly1!$F8544*유형화!$G$71/hourly1!$F$8763+유형화!$G$72*hourly1!$G8544/hourly1!$F$8763+유형화!$G$74*hourly1!I8544/hourly1!$I$8763</f>
        <v>0.41605712097599623</v>
      </c>
      <c r="D8543" s="14">
        <v>337.00919699999997</v>
      </c>
      <c r="E8543" s="14">
        <v>22.358183</v>
      </c>
      <c r="F8543" s="1">
        <v>724467</v>
      </c>
      <c r="G8543" s="15">
        <f t="shared" si="266"/>
        <v>0.38563876600564623</v>
      </c>
      <c r="H8543" s="15">
        <f t="shared" si="267"/>
        <v>0.58244675489645104</v>
      </c>
    </row>
    <row r="8544" spans="1:8">
      <c r="A8544" s="1">
        <v>8543</v>
      </c>
      <c r="B8544" s="444">
        <f>유형화!$F$71*hourly1!B8545/hourly1!$B$8763+유형화!$F$72*hourly1!C8545/hourly1!$C$8763+유형화!$F$73*hourly1!D8545/hourly1!$D$8763+유형화!$F$74*hourly1!E8545/hourly1!$E$8763</f>
        <v>67.633228217096033</v>
      </c>
      <c r="C8544" s="442">
        <f>hourly1!$F8545*유형화!$G$71/hourly1!$F$8763+유형화!$G$72*hourly1!$G8545/hourly1!$F$8763+유형화!$G$74*hourly1!I8545/hourly1!$I$8763</f>
        <v>0.51059634719661129</v>
      </c>
      <c r="D8544" s="14">
        <v>350.40103699999997</v>
      </c>
      <c r="E8544" s="14">
        <v>12.269569000000001</v>
      </c>
      <c r="F8544" s="1">
        <v>713786</v>
      </c>
      <c r="G8544" s="15">
        <f t="shared" si="266"/>
        <v>0.40096301441820525</v>
      </c>
      <c r="H8544" s="15">
        <f t="shared" si="267"/>
        <v>0.59797953703646045</v>
      </c>
    </row>
    <row r="8545" spans="1:8">
      <c r="A8545" s="1">
        <v>8544</v>
      </c>
      <c r="B8545" s="444">
        <f>유형화!$F$71*hourly1!B8546/hourly1!$B$8763+유형화!$F$72*hourly1!C8546/hourly1!$C$8763+유형화!$F$73*hourly1!D8546/hourly1!$D$8763+유형화!$F$74*hourly1!E8546/hourly1!$E$8763</f>
        <v>66.053226982217012</v>
      </c>
      <c r="C8545" s="442">
        <f>hourly1!$F8546*유형화!$G$71/hourly1!$F$8763+유형화!$G$72*hourly1!$G8546/hourly1!$F$8763+유형화!$G$74*hourly1!I8546/hourly1!$I$8763</f>
        <v>1.1158401093656833</v>
      </c>
      <c r="D8545" s="14">
        <v>364.16501799999998</v>
      </c>
      <c r="E8545" s="14">
        <v>6.2619600000000002</v>
      </c>
      <c r="F8545" s="1">
        <v>877745</v>
      </c>
      <c r="G8545" s="15">
        <f t="shared" si="266"/>
        <v>0.41671310282948731</v>
      </c>
      <c r="H8545" s="15">
        <f t="shared" si="267"/>
        <v>0.61354223268019081</v>
      </c>
    </row>
    <row r="8546" spans="1:8">
      <c r="A8546" s="1">
        <v>8545</v>
      </c>
      <c r="B8546" s="444">
        <f>유형화!$F$71*hourly1!B8547/hourly1!$B$8763+유형화!$F$72*hourly1!C8547/hourly1!$C$8763+유형화!$F$73*hourly1!D8547/hourly1!$D$8763+유형화!$F$74*hourly1!E8547/hourly1!$E$8763</f>
        <v>79.912182431056976</v>
      </c>
      <c r="C8546" s="442">
        <f>hourly1!$F8547*유형화!$G$71/hourly1!$F$8763+유형화!$G$72*hourly1!$G8547/hourly1!$F$8763+유형화!$G$74*hourly1!I8547/hourly1!$I$8763</f>
        <v>1.8521459315880455</v>
      </c>
      <c r="D8546" s="14">
        <v>357.666493</v>
      </c>
      <c r="E8546" s="14">
        <v>1.23648</v>
      </c>
      <c r="F8546" s="1">
        <v>852856</v>
      </c>
      <c r="G8546" s="15">
        <f t="shared" si="266"/>
        <v>0.40927685721908386</v>
      </c>
      <c r="H8546" s="15">
        <f t="shared" si="267"/>
        <v>0.60624423071130251</v>
      </c>
    </row>
    <row r="8547" spans="1:8">
      <c r="A8547" s="1">
        <v>8546</v>
      </c>
      <c r="B8547" s="444">
        <f>유형화!$F$71*hourly1!B8548/hourly1!$B$8763+유형화!$F$72*hourly1!C8548/hourly1!$C$8763+유형화!$F$73*hourly1!D8548/hourly1!$D$8763+유형화!$F$74*hourly1!E8548/hourly1!$E$8763</f>
        <v>80.010026434341626</v>
      </c>
      <c r="C8547" s="442">
        <f>hourly1!$F8548*유형화!$G$71/hourly1!$F$8763+유형화!$G$72*hourly1!$G8548/hourly1!$F$8763+유형화!$G$74*hourly1!I8548/hourly1!$I$8763</f>
        <v>2.4927893247573132</v>
      </c>
      <c r="D8547" s="14">
        <v>389.58044299999978</v>
      </c>
      <c r="E8547" s="14">
        <v>0.81432000000000004</v>
      </c>
      <c r="F8547" s="1">
        <v>713981</v>
      </c>
      <c r="G8547" s="15">
        <f t="shared" si="266"/>
        <v>0.44579590894207233</v>
      </c>
      <c r="H8547" s="15">
        <f t="shared" si="267"/>
        <v>0.64125973018737159</v>
      </c>
    </row>
    <row r="8548" spans="1:8">
      <c r="A8548" s="1">
        <v>8547</v>
      </c>
      <c r="B8548" s="444">
        <f>유형화!$F$71*hourly1!B8549/hourly1!$B$8763+유형화!$F$72*hourly1!C8549/hourly1!$C$8763+유형화!$F$73*hourly1!D8549/hourly1!$D$8763+유형화!$F$74*hourly1!E8549/hourly1!$E$8763</f>
        <v>80.53518907223895</v>
      </c>
      <c r="C8548" s="442">
        <f>hourly1!$F8549*유형화!$G$71/hourly1!$F$8763+유형화!$G$72*hourly1!$G8549/hourly1!$F$8763+유형화!$G$74*hourly1!I8549/hourly1!$I$8763</f>
        <v>3.1471632695574567</v>
      </c>
      <c r="D8548" s="14">
        <v>381.5155509999999</v>
      </c>
      <c r="E8548" s="14">
        <v>0.42395999999999989</v>
      </c>
      <c r="F8548" s="1">
        <v>588679</v>
      </c>
      <c r="G8548" s="15">
        <f t="shared" si="266"/>
        <v>0.43656727356198577</v>
      </c>
      <c r="H8548" s="15">
        <f t="shared" si="267"/>
        <v>0.63260350967895418</v>
      </c>
    </row>
    <row r="8549" spans="1:8">
      <c r="A8549" s="1">
        <v>8548</v>
      </c>
      <c r="B8549" s="444">
        <f>유형화!$F$71*hourly1!B8550/hourly1!$B$8763+유형화!$F$72*hourly1!C8550/hourly1!$C$8763+유형화!$F$73*hourly1!D8550/hourly1!$D$8763+유형화!$F$74*hourly1!E8550/hourly1!$E$8763</f>
        <v>80.561912492459967</v>
      </c>
      <c r="C8549" s="442">
        <f>hourly1!$F8550*유형화!$G$71/hourly1!$F$8763+유형화!$G$72*hourly1!$G8550/hourly1!$F$8763+유형화!$G$74*hourly1!I8550/hourly1!$I$8763</f>
        <v>3.5780313402164179</v>
      </c>
      <c r="D8549" s="14">
        <v>369.55027300000012</v>
      </c>
      <c r="E8549" s="14">
        <v>1.452E-2</v>
      </c>
      <c r="F8549" s="1">
        <v>493739</v>
      </c>
      <c r="G8549" s="15">
        <f t="shared" si="266"/>
        <v>0.4228754364135936</v>
      </c>
      <c r="H8549" s="15">
        <f t="shared" si="267"/>
        <v>0.61952373832547269</v>
      </c>
    </row>
    <row r="8550" spans="1:8">
      <c r="A8550" s="1">
        <v>8549</v>
      </c>
      <c r="B8550" s="444">
        <f>유형화!$F$71*hourly1!B8551/hourly1!$B$8763+유형화!$F$72*hourly1!C8551/hourly1!$C$8763+유형화!$F$73*hourly1!D8551/hourly1!$D$8763+유형화!$F$74*hourly1!E8551/hourly1!$E$8763</f>
        <v>80.80184256576301</v>
      </c>
      <c r="C8550" s="442">
        <f>hourly1!$F8551*유형화!$G$71/hourly1!$F$8763+유형화!$G$72*hourly1!$G8551/hourly1!$F$8763+유형화!$G$74*hourly1!I8551/hourly1!$I$8763</f>
        <v>4.030969156838375</v>
      </c>
      <c r="D8550" s="14">
        <v>358.11434700000001</v>
      </c>
      <c r="E8550" s="14">
        <v>0</v>
      </c>
      <c r="F8550" s="1">
        <v>551246</v>
      </c>
      <c r="G8550" s="15">
        <f t="shared" si="266"/>
        <v>0.40978933541092</v>
      </c>
      <c r="H8550" s="15">
        <f t="shared" si="267"/>
        <v>0.60675001749760282</v>
      </c>
    </row>
    <row r="8551" spans="1:8">
      <c r="A8551" s="1">
        <v>8550</v>
      </c>
      <c r="B8551" s="444">
        <f>유형화!$F$71*hourly1!B8552/hourly1!$B$8763+유형화!$F$72*hourly1!C8552/hourly1!$C$8763+유형화!$F$73*hourly1!D8552/hourly1!$D$8763+유형화!$F$74*hourly1!E8552/hourly1!$E$8763</f>
        <v>82.672082723350286</v>
      </c>
      <c r="C8551" s="442">
        <f>hourly1!$F8552*유형화!$G$71/hourly1!$F$8763+유형화!$G$72*hourly1!$G8552/hourly1!$F$8763+유형화!$G$74*hourly1!I8552/hourly1!$I$8763</f>
        <v>4.4648772251809952</v>
      </c>
      <c r="D8551" s="14">
        <v>340.74245100000007</v>
      </c>
      <c r="E8551" s="14">
        <v>8.0000000000000007E-5</v>
      </c>
      <c r="F8551" s="1">
        <v>861700</v>
      </c>
      <c r="G8551" s="15">
        <f t="shared" si="266"/>
        <v>0.38991071905191776</v>
      </c>
      <c r="H8551" s="15">
        <f t="shared" si="267"/>
        <v>0.58681645506865332</v>
      </c>
    </row>
    <row r="8552" spans="1:8">
      <c r="A8552" s="1">
        <v>8551</v>
      </c>
      <c r="B8552" s="444">
        <f>유형화!$F$71*hourly1!B8553/hourly1!$B$8763+유형화!$F$72*hourly1!C8553/hourly1!$C$8763+유형화!$F$73*hourly1!D8553/hourly1!$D$8763+유형화!$F$74*hourly1!E8553/hourly1!$E$8763</f>
        <v>94.150016488070634</v>
      </c>
      <c r="C8552" s="442">
        <f>hourly1!$F8553*유형화!$G$71/hourly1!$F$8763+유형화!$G$72*hourly1!$G8553/hourly1!$F$8763+유형화!$G$74*hourly1!I8553/hourly1!$I$8763</f>
        <v>10.900363111042092</v>
      </c>
      <c r="D8552" s="14">
        <v>344.95967899999988</v>
      </c>
      <c r="E8552" s="14">
        <v>0</v>
      </c>
      <c r="F8552" s="1">
        <v>852694</v>
      </c>
      <c r="G8552" s="15">
        <f t="shared" si="266"/>
        <v>0.39473648231405328</v>
      </c>
      <c r="H8552" s="15">
        <f t="shared" si="267"/>
        <v>0.59171561252150751</v>
      </c>
    </row>
    <row r="8553" spans="1:8">
      <c r="A8553" s="1">
        <v>8552</v>
      </c>
      <c r="B8553" s="444">
        <f>유형화!$F$71*hourly1!B8554/hourly1!$B$8763+유형화!$F$72*hourly1!C8554/hourly1!$C$8763+유형화!$F$73*hourly1!D8554/hourly1!$D$8763+유형화!$F$74*hourly1!E8554/hourly1!$E$8763</f>
        <v>182.16869636344194</v>
      </c>
      <c r="C8553" s="442">
        <f>hourly1!$F8554*유형화!$G$71/hourly1!$F$8763+유형화!$G$72*hourly1!$G8554/hourly1!$F$8763+유형화!$G$74*hourly1!I8554/hourly1!$I$8763</f>
        <v>11.107035039771549</v>
      </c>
      <c r="D8553" s="14">
        <v>342.46226899999999</v>
      </c>
      <c r="E8553" s="14">
        <v>1.407091000000003</v>
      </c>
      <c r="F8553" s="1">
        <v>740560</v>
      </c>
      <c r="G8553" s="15">
        <f t="shared" si="266"/>
        <v>0.39187870241017092</v>
      </c>
      <c r="H8553" s="15">
        <f t="shared" si="267"/>
        <v>0.58881908758272838</v>
      </c>
    </row>
    <row r="8554" spans="1:8">
      <c r="A8554" s="1">
        <v>8553</v>
      </c>
      <c r="B8554" s="444">
        <f>유형화!$F$71*hourly1!B8555/hourly1!$B$8763+유형화!$F$72*hourly1!C8555/hourly1!$C$8763+유형화!$F$73*hourly1!D8555/hourly1!$D$8763+유형화!$F$74*hourly1!E8555/hourly1!$E$8763</f>
        <v>280.98297979772042</v>
      </c>
      <c r="C8554" s="442">
        <f>hourly1!$F8555*유형화!$G$71/hourly1!$F$8763+유형화!$G$72*hourly1!$G8555/hourly1!$F$8763+유형화!$G$74*hourly1!I8555/hourly1!$I$8763</f>
        <v>10.335494025269027</v>
      </c>
      <c r="D8554" s="14">
        <v>305.82177499999989</v>
      </c>
      <c r="E8554" s="14">
        <v>77.685904999999963</v>
      </c>
      <c r="F8554" s="1">
        <v>736980</v>
      </c>
      <c r="G8554" s="15">
        <f t="shared" si="266"/>
        <v>0.34995107842311007</v>
      </c>
      <c r="H8554" s="15">
        <f t="shared" si="267"/>
        <v>0.5446937500786877</v>
      </c>
    </row>
    <row r="8555" spans="1:8">
      <c r="A8555" s="1">
        <v>8554</v>
      </c>
      <c r="B8555" s="444">
        <f>유형화!$F$71*hourly1!B8556/hourly1!$B$8763+유형화!$F$72*hourly1!C8556/hourly1!$C$8763+유형화!$F$73*hourly1!D8556/hourly1!$D$8763+유형화!$F$74*hourly1!E8556/hourly1!$E$8763</f>
        <v>339.97122224063264</v>
      </c>
      <c r="C8555" s="442">
        <f>hourly1!$F8556*유형화!$G$71/hourly1!$F$8763+유형화!$G$72*hourly1!$G8556/hourly1!$F$8763+유형화!$G$74*hourly1!I8556/hourly1!$I$8763</f>
        <v>9.1860773955080059</v>
      </c>
      <c r="D8555" s="14">
        <v>328.548766</v>
      </c>
      <c r="E8555" s="14">
        <v>306.6575950000003</v>
      </c>
      <c r="F8555" s="1">
        <v>712060</v>
      </c>
      <c r="G8555" s="15">
        <f t="shared" si="266"/>
        <v>0.37595751635501456</v>
      </c>
      <c r="H8555" s="15">
        <f t="shared" si="267"/>
        <v>0.57242827606094304</v>
      </c>
    </row>
    <row r="8556" spans="1:8">
      <c r="A8556" s="1">
        <v>8555</v>
      </c>
      <c r="B8556" s="444">
        <f>유형화!$F$71*hourly1!B8557/hourly1!$B$8763+유형화!$F$72*hourly1!C8557/hourly1!$C$8763+유형화!$F$73*hourly1!D8557/hourly1!$D$8763+유형화!$F$74*hourly1!E8557/hourly1!$E$8763</f>
        <v>397.94852846886812</v>
      </c>
      <c r="C8556" s="442">
        <f>hourly1!$F8557*유형화!$G$71/hourly1!$F$8763+유형화!$G$72*hourly1!$G8557/hourly1!$F$8763+유형화!$G$74*hourly1!I8557/hourly1!$I$8763</f>
        <v>8.1120185167821326</v>
      </c>
      <c r="D8556" s="14">
        <v>314.63681400000002</v>
      </c>
      <c r="E8556" s="14">
        <v>636.90289400000108</v>
      </c>
      <c r="F8556" s="1">
        <v>684137</v>
      </c>
      <c r="G8556" s="15">
        <f t="shared" si="266"/>
        <v>0.36003810510520889</v>
      </c>
      <c r="H8556" s="15">
        <f t="shared" si="267"/>
        <v>0.55559639046729492</v>
      </c>
    </row>
    <row r="8557" spans="1:8">
      <c r="A8557" s="1">
        <v>8556</v>
      </c>
      <c r="B8557" s="444">
        <f>유형화!$F$71*hourly1!B8558/hourly1!$B$8763+유형화!$F$72*hourly1!C8558/hourly1!$C$8763+유형화!$F$73*hourly1!D8558/hourly1!$D$8763+유형화!$F$74*hourly1!E8558/hourly1!$E$8763</f>
        <v>338.92367811803405</v>
      </c>
      <c r="C8557" s="442">
        <f>hourly1!$F8558*유형화!$G$71/hourly1!$F$8763+유형화!$G$72*hourly1!$G8558/hourly1!$F$8763+유형화!$G$74*hourly1!I8558/hourly1!$I$8763</f>
        <v>7.1851362852359433</v>
      </c>
      <c r="D8557" s="14">
        <v>268.65966900000001</v>
      </c>
      <c r="E8557" s="14">
        <v>814.46905399999991</v>
      </c>
      <c r="F8557" s="1">
        <v>658270</v>
      </c>
      <c r="G8557" s="15">
        <f t="shared" si="266"/>
        <v>0.30742657515262223</v>
      </c>
      <c r="H8557" s="15">
        <f t="shared" si="267"/>
        <v>0.49658248168581914</v>
      </c>
    </row>
    <row r="8558" spans="1:8">
      <c r="A8558" s="1">
        <v>8557</v>
      </c>
      <c r="B8558" s="444">
        <f>유형화!$F$71*hourly1!B8559/hourly1!$B$8763+유형화!$F$72*hourly1!C8559/hourly1!$C$8763+유형화!$F$73*hourly1!D8559/hourly1!$D$8763+유형화!$F$74*hourly1!E8559/hourly1!$E$8763</f>
        <v>216.94677183472339</v>
      </c>
      <c r="C8558" s="442">
        <f>hourly1!$F8559*유형화!$G$71/hourly1!$F$8763+유형화!$G$72*hourly1!$G8559/hourly1!$F$8763+유형화!$G$74*hourly1!I8559/hourly1!$I$8763</f>
        <v>5.7208811101523773</v>
      </c>
      <c r="D8558" s="14">
        <v>208.74274100000011</v>
      </c>
      <c r="E8558" s="14">
        <v>910.08125300000052</v>
      </c>
      <c r="F8558" s="1">
        <v>675056</v>
      </c>
      <c r="G8558" s="15">
        <f t="shared" si="266"/>
        <v>0.2388637870077957</v>
      </c>
      <c r="H8558" s="15">
        <f t="shared" si="267"/>
        <v>0.410860035203234</v>
      </c>
    </row>
    <row r="8559" spans="1:8">
      <c r="A8559" s="1">
        <v>8558</v>
      </c>
      <c r="B8559" s="444">
        <f>유형화!$F$71*hourly1!B8560/hourly1!$B$8763+유형화!$F$72*hourly1!C8560/hourly1!$C$8763+유형화!$F$73*hourly1!D8560/hourly1!$D$8763+유형화!$F$74*hourly1!E8560/hourly1!$E$8763</f>
        <v>274.26008037594545</v>
      </c>
      <c r="C8559" s="442">
        <f>hourly1!$F8560*유형화!$G$71/hourly1!$F$8763+유형화!$G$72*hourly1!$G8560/hourly1!$F$8763+유형화!$G$74*hourly1!I8560/hourly1!$I$8763</f>
        <v>5.9632736431813083</v>
      </c>
      <c r="D8559" s="14">
        <v>150.94227799999999</v>
      </c>
      <c r="E8559" s="14">
        <v>886.44714399999998</v>
      </c>
      <c r="F8559" s="1">
        <v>725077</v>
      </c>
      <c r="G8559" s="15">
        <f t="shared" si="266"/>
        <v>0.17272286437334586</v>
      </c>
      <c r="H8559" s="15">
        <f t="shared" si="267"/>
        <v>0.31692409685471312</v>
      </c>
    </row>
    <row r="8560" spans="1:8">
      <c r="A8560" s="1">
        <v>8559</v>
      </c>
      <c r="B8560" s="444">
        <f>유형화!$F$71*hourly1!B8561/hourly1!$B$8763+유형화!$F$72*hourly1!C8561/hourly1!$C$8763+유형화!$F$73*hourly1!D8561/hourly1!$D$8763+유형화!$F$74*hourly1!E8561/hourly1!$E$8763</f>
        <v>386.11249294153913</v>
      </c>
      <c r="C8560" s="442">
        <f>hourly1!$F8561*유형화!$G$71/hourly1!$F$8763+유형화!$G$72*hourly1!$G8561/hourly1!$F$8763+유형화!$G$74*hourly1!I8561/hourly1!$I$8763</f>
        <v>5.8005979540142762</v>
      </c>
      <c r="D8560" s="14">
        <v>158.48481100000001</v>
      </c>
      <c r="E8560" s="14">
        <v>749.79567100000065</v>
      </c>
      <c r="F8560" s="1">
        <v>700358</v>
      </c>
      <c r="G8560" s="15">
        <f t="shared" si="266"/>
        <v>0.18135376567980746</v>
      </c>
      <c r="H8560" s="15">
        <f t="shared" si="267"/>
        <v>0.3298873244151353</v>
      </c>
    </row>
    <row r="8561" spans="1:8">
      <c r="A8561" s="1">
        <v>8560</v>
      </c>
      <c r="B8561" s="444">
        <f>유형화!$F$71*hourly1!B8562/hourly1!$B$8763+유형화!$F$72*hourly1!C8562/hourly1!$C$8763+유형화!$F$73*hourly1!D8562/hourly1!$D$8763+유형화!$F$74*hourly1!E8562/hourly1!$E$8763</f>
        <v>328.66489787865908</v>
      </c>
      <c r="C8561" s="442">
        <f>hourly1!$F8562*유형화!$G$71/hourly1!$F$8763+유형화!$G$72*hourly1!$G8562/hourly1!$F$8763+유형화!$G$74*hourly1!I8562/hourly1!$I$8763</f>
        <v>5.9414179609037996</v>
      </c>
      <c r="D8561" s="14">
        <v>133.84957800000001</v>
      </c>
      <c r="E8561" s="14">
        <v>432.34628699999911</v>
      </c>
      <c r="F8561" s="1">
        <v>694699</v>
      </c>
      <c r="G8561" s="15">
        <f t="shared" si="266"/>
        <v>0.15316373128623104</v>
      </c>
      <c r="H8561" s="15">
        <f t="shared" si="267"/>
        <v>0.28669458729904962</v>
      </c>
    </row>
    <row r="8562" spans="1:8">
      <c r="A8562" s="1">
        <v>8561</v>
      </c>
      <c r="B8562" s="444">
        <f>유형화!$F$71*hourly1!B8563/hourly1!$B$8763+유형화!$F$72*hourly1!C8563/hourly1!$C$8763+유형화!$F$73*hourly1!D8563/hourly1!$D$8763+유형화!$F$74*hourly1!E8563/hourly1!$E$8763</f>
        <v>286.4588643292434</v>
      </c>
      <c r="C8562" s="442">
        <f>hourly1!$F8563*유형화!$G$71/hourly1!$F$8763+유형화!$G$72*hourly1!$G8563/hourly1!$F$8763+유형화!$G$74*hourly1!I8563/hourly1!$I$8763</f>
        <v>6.4035262104021609</v>
      </c>
      <c r="D8562" s="14">
        <v>99.907057999999992</v>
      </c>
      <c r="E8562" s="14">
        <v>118.1823339999999</v>
      </c>
      <c r="F8562" s="1">
        <v>708853</v>
      </c>
      <c r="G8562" s="15">
        <f t="shared" si="266"/>
        <v>0.11432339207755961</v>
      </c>
      <c r="H8562" s="15">
        <f t="shared" si="267"/>
        <v>0.22290568522450765</v>
      </c>
    </row>
    <row r="8563" spans="1:8">
      <c r="A8563" s="1">
        <v>8562</v>
      </c>
      <c r="B8563" s="444">
        <f>유형화!$F$71*hourly1!B8564/hourly1!$B$8763+유형화!$F$72*hourly1!C8564/hourly1!$C$8763+유형화!$F$73*hourly1!D8564/hourly1!$D$8763+유형화!$F$74*hourly1!E8564/hourly1!$E$8763</f>
        <v>174.45758835436857</v>
      </c>
      <c r="C8563" s="442">
        <f>hourly1!$F8564*유형화!$G$71/hourly1!$F$8763+유형화!$G$72*hourly1!$G8564/hourly1!$F$8763+유형화!$G$74*hourly1!I8564/hourly1!$I$8763</f>
        <v>6.7319624037122354</v>
      </c>
      <c r="D8563" s="14">
        <v>163.823295</v>
      </c>
      <c r="E8563" s="14">
        <v>10.314282999999969</v>
      </c>
      <c r="F8563" s="1">
        <v>731135</v>
      </c>
      <c r="G8563" s="15">
        <f t="shared" si="266"/>
        <v>0.18746257932770588</v>
      </c>
      <c r="H8563" s="15">
        <f t="shared" si="267"/>
        <v>0.3389280089136813</v>
      </c>
    </row>
    <row r="8564" spans="1:8">
      <c r="A8564" s="1">
        <v>8563</v>
      </c>
      <c r="B8564" s="444">
        <f>유형화!$F$71*hourly1!B8565/hourly1!$B$8763+유형화!$F$72*hourly1!C8565/hourly1!$C$8763+유형화!$F$73*hourly1!D8565/hourly1!$D$8763+유형화!$F$74*hourly1!E8565/hourly1!$E$8763</f>
        <v>131.3942550030753</v>
      </c>
      <c r="C8564" s="442">
        <f>hourly1!$F8565*유형화!$G$71/hourly1!$F$8763+유형화!$G$72*hourly1!$G8565/hourly1!$F$8763+유형화!$G$74*hourly1!I8565/hourly1!$I$8763</f>
        <v>6.3296406666779959</v>
      </c>
      <c r="D8564" s="14">
        <v>219.17937499999999</v>
      </c>
      <c r="E8564" s="14">
        <v>20.88084000000001</v>
      </c>
      <c r="F8564" s="1">
        <v>723726</v>
      </c>
      <c r="G8564" s="15">
        <f t="shared" si="266"/>
        <v>0.25080640071935123</v>
      </c>
      <c r="H8564" s="15">
        <f t="shared" si="267"/>
        <v>0.42658247266774335</v>
      </c>
    </row>
    <row r="8565" spans="1:8">
      <c r="A8565" s="1">
        <v>8564</v>
      </c>
      <c r="B8565" s="444">
        <f>유형화!$F$71*hourly1!B8566/hourly1!$B$8763+유형화!$F$72*hourly1!C8566/hourly1!$C$8763+유형화!$F$73*hourly1!D8566/hourly1!$D$8763+유형화!$F$74*hourly1!E8566/hourly1!$E$8763</f>
        <v>140.2125073501617</v>
      </c>
      <c r="C8565" s="442">
        <f>hourly1!$F8566*유형화!$G$71/hourly1!$F$8763+유형화!$G$72*hourly1!$G8566/hourly1!$F$8763+유형화!$G$74*hourly1!I8566/hourly1!$I$8763</f>
        <v>6.296295460359504</v>
      </c>
      <c r="D8565" s="14">
        <v>230.55299699999989</v>
      </c>
      <c r="E8565" s="14">
        <v>35.191844999999986</v>
      </c>
      <c r="F8565" s="1">
        <v>720782</v>
      </c>
      <c r="G8565" s="15">
        <f t="shared" si="266"/>
        <v>0.26382120741346837</v>
      </c>
      <c r="H8565" s="15">
        <f t="shared" si="267"/>
        <v>0.44332123961117331</v>
      </c>
    </row>
    <row r="8566" spans="1:8">
      <c r="A8566" s="1">
        <v>8565</v>
      </c>
      <c r="B8566" s="444">
        <f>유형화!$F$71*hourly1!B8567/hourly1!$B$8763+유형화!$F$72*hourly1!C8567/hourly1!$C$8763+유형화!$F$73*hourly1!D8567/hourly1!$D$8763+유형화!$F$74*hourly1!E8567/hourly1!$E$8763</f>
        <v>72.966132170810724</v>
      </c>
      <c r="C8566" s="442">
        <f>hourly1!$F8567*유형화!$G$71/hourly1!$F$8763+유형화!$G$72*hourly1!$G8567/hourly1!$F$8763+유형화!$G$74*hourly1!I8567/hourly1!$I$8763</f>
        <v>7.2533472263736449</v>
      </c>
      <c r="D8566" s="14">
        <v>260.63851599999998</v>
      </c>
      <c r="E8566" s="14">
        <v>32.277354000000003</v>
      </c>
      <c r="F8566" s="1">
        <v>666928</v>
      </c>
      <c r="G8566" s="15">
        <f t="shared" si="266"/>
        <v>0.29824799019886356</v>
      </c>
      <c r="H8566" s="15">
        <f t="shared" si="267"/>
        <v>0.48571712168396286</v>
      </c>
    </row>
    <row r="8567" spans="1:8">
      <c r="A8567" s="1">
        <v>8566</v>
      </c>
      <c r="B8567" s="444">
        <f>유형화!$F$71*hourly1!B8568/hourly1!$B$8763+유형화!$F$72*hourly1!C8568/hourly1!$C$8763+유형화!$F$73*hourly1!D8568/hourly1!$D$8763+유형화!$F$74*hourly1!E8568/hourly1!$E$8763</f>
        <v>71.972348443860042</v>
      </c>
      <c r="C8567" s="442">
        <f>hourly1!$F8568*유형화!$G$71/hourly1!$F$8763+유형화!$G$72*hourly1!$G8568/hourly1!$F$8763+유형화!$G$74*hourly1!I8568/hourly1!$I$8763</f>
        <v>0.88287452709741854</v>
      </c>
      <c r="D8567" s="14">
        <v>308.53208299999989</v>
      </c>
      <c r="E8567" s="14">
        <v>16.165789</v>
      </c>
      <c r="F8567" s="1">
        <v>715002</v>
      </c>
      <c r="G8567" s="15">
        <f t="shared" si="266"/>
        <v>0.35305247696629355</v>
      </c>
      <c r="H8567" s="15">
        <f t="shared" si="267"/>
        <v>0.54806591400484495</v>
      </c>
    </row>
    <row r="8568" spans="1:8">
      <c r="A8568" s="1">
        <v>8567</v>
      </c>
      <c r="B8568" s="444">
        <f>유형화!$F$71*hourly1!B8569/hourly1!$B$8763+유형화!$F$72*hourly1!C8569/hourly1!$C$8763+유형화!$F$73*hourly1!D8569/hourly1!$D$8763+유형화!$F$74*hourly1!E8569/hourly1!$E$8763</f>
        <v>71.12091769651029</v>
      </c>
      <c r="C8568" s="442">
        <f>hourly1!$F8569*유형화!$G$71/hourly1!$F$8763+유형화!$G$72*hourly1!$G8569/hourly1!$F$8763+유형화!$G$74*hourly1!I8569/hourly1!$I$8763</f>
        <v>1.5109463438161994</v>
      </c>
      <c r="D8568" s="14">
        <v>316.003241</v>
      </c>
      <c r="E8568" s="14">
        <v>9.9715600000000002</v>
      </c>
      <c r="F8568" s="1">
        <v>731813</v>
      </c>
      <c r="G8568" s="15">
        <f t="shared" si="266"/>
        <v>0.36160170404199632</v>
      </c>
      <c r="H8568" s="15">
        <f t="shared" si="267"/>
        <v>0.55726972900372107</v>
      </c>
    </row>
    <row r="8569" spans="1:8">
      <c r="A8569" s="1">
        <v>8568</v>
      </c>
      <c r="B8569" s="444">
        <f>유형화!$F$71*hourly1!B8570/hourly1!$B$8763+유형화!$F$72*hourly1!C8570/hourly1!$C$8763+유형화!$F$73*hourly1!D8570/hourly1!$D$8763+유형화!$F$74*hourly1!E8570/hourly1!$E$8763</f>
        <v>69.970485793263521</v>
      </c>
      <c r="C8569" s="442">
        <f>hourly1!$F8570*유형화!$G$71/hourly1!$F$8763+유형화!$G$72*hourly1!$G8570/hourly1!$F$8763+유형화!$G$74*hourly1!I8570/hourly1!$I$8763</f>
        <v>2.246966068741342</v>
      </c>
      <c r="D8569" s="14">
        <v>325.91692599999999</v>
      </c>
      <c r="E8569" s="14">
        <v>6.6532799999999996</v>
      </c>
      <c r="F8569" s="1">
        <v>816305</v>
      </c>
      <c r="G8569" s="15">
        <f t="shared" si="266"/>
        <v>0.37294590854442916</v>
      </c>
      <c r="H8569" s="15">
        <f t="shared" si="267"/>
        <v>0.56927855415175133</v>
      </c>
    </row>
    <row r="8570" spans="1:8">
      <c r="A8570" s="1">
        <v>8569</v>
      </c>
      <c r="B8570" s="444">
        <f>유형화!$F$71*hourly1!B8571/hourly1!$B$8763+유형화!$F$72*hourly1!C8571/hourly1!$C$8763+유형화!$F$73*hourly1!D8571/hourly1!$D$8763+유형화!$F$74*hourly1!E8571/hourly1!$E$8763</f>
        <v>70.648501056633449</v>
      </c>
      <c r="C8570" s="442">
        <f>hourly1!$F8571*유형화!$G$71/hourly1!$F$8763+유형화!$G$72*hourly1!$G8571/hourly1!$F$8763+유형화!$G$74*hourly1!I8571/hourly1!$I$8763</f>
        <v>2.7401141230392718</v>
      </c>
      <c r="D8570" s="14">
        <v>351.76781199999999</v>
      </c>
      <c r="E8570" s="14">
        <v>1.51816</v>
      </c>
      <c r="F8570" s="1">
        <v>810491</v>
      </c>
      <c r="G8570" s="15">
        <f t="shared" si="266"/>
        <v>0.40252701157050663</v>
      </c>
      <c r="H8570" s="15">
        <f t="shared" si="267"/>
        <v>0.59954288518831267</v>
      </c>
    </row>
    <row r="8571" spans="1:8">
      <c r="A8571" s="1">
        <v>8570</v>
      </c>
      <c r="B8571" s="444">
        <f>유형화!$F$71*hourly1!B8572/hourly1!$B$8763+유형화!$F$72*hourly1!C8572/hourly1!$C$8763+유형화!$F$73*hourly1!D8572/hourly1!$D$8763+유형화!$F$74*hourly1!E8572/hourly1!$E$8763</f>
        <v>71.063271333984815</v>
      </c>
      <c r="C8571" s="442">
        <f>hourly1!$F8572*유형화!$G$71/hourly1!$F$8763+유형화!$G$72*hourly1!$G8572/hourly1!$F$8763+유형화!$G$74*hourly1!I8572/hourly1!$I$8763</f>
        <v>3.2146695198873294</v>
      </c>
      <c r="D8571" s="14">
        <v>387.20634499999989</v>
      </c>
      <c r="E8571" s="14">
        <v>0.57352000000000003</v>
      </c>
      <c r="F8571" s="1">
        <v>680003</v>
      </c>
      <c r="G8571" s="15">
        <f t="shared" si="266"/>
        <v>0.44307923464580251</v>
      </c>
      <c r="H8571" s="15">
        <f t="shared" si="267"/>
        <v>0.63872471653734353</v>
      </c>
    </row>
    <row r="8572" spans="1:8">
      <c r="A8572" s="1">
        <v>8571</v>
      </c>
      <c r="B8572" s="444">
        <f>유형화!$F$71*hourly1!B8573/hourly1!$B$8763+유형화!$F$72*hourly1!C8573/hourly1!$C$8763+유형화!$F$73*hourly1!D8573/hourly1!$D$8763+유형화!$F$74*hourly1!E8573/hourly1!$E$8763</f>
        <v>71.769950522377911</v>
      </c>
      <c r="C8572" s="442">
        <f>hourly1!$F8573*유형화!$G$71/hourly1!$F$8763+유형화!$G$72*hourly1!$G8573/hourly1!$F$8763+유형화!$G$74*hourly1!I8573/hourly1!$I$8763</f>
        <v>3.6588654384338213</v>
      </c>
      <c r="D8572" s="14">
        <v>392.27215799999999</v>
      </c>
      <c r="E8572" s="14">
        <v>0.41911999999999999</v>
      </c>
      <c r="F8572" s="1">
        <v>596291</v>
      </c>
      <c r="G8572" s="15">
        <f t="shared" si="266"/>
        <v>0.44887603156269912</v>
      </c>
      <c r="H8572" s="15">
        <f t="shared" si="267"/>
        <v>0.64412073953014004</v>
      </c>
    </row>
    <row r="8573" spans="1:8">
      <c r="A8573" s="1">
        <v>8572</v>
      </c>
      <c r="B8573" s="444">
        <f>유형화!$F$71*hourly1!B8574/hourly1!$B$8763+유형화!$F$72*hourly1!C8574/hourly1!$C$8763+유형화!$F$73*hourly1!D8574/hourly1!$D$8763+유형화!$F$74*hourly1!E8574/hourly1!$E$8763</f>
        <v>72.33571948566977</v>
      </c>
      <c r="C8573" s="442">
        <f>hourly1!$F8574*유형화!$G$71/hourly1!$F$8763+유형화!$G$72*hourly1!$G8574/hourly1!$F$8763+유형화!$G$74*hourly1!I8574/hourly1!$I$8763</f>
        <v>3.9977276006942182</v>
      </c>
      <c r="D8573" s="14">
        <v>370.39217100000002</v>
      </c>
      <c r="E8573" s="14">
        <v>2.8800000000000002E-3</v>
      </c>
      <c r="F8573" s="1">
        <v>492024</v>
      </c>
      <c r="G8573" s="15">
        <f t="shared" si="266"/>
        <v>0.42383881815128122</v>
      </c>
      <c r="H8573" s="15">
        <f t="shared" si="267"/>
        <v>0.6204534856018743</v>
      </c>
    </row>
    <row r="8574" spans="1:8">
      <c r="A8574" s="1">
        <v>8573</v>
      </c>
      <c r="B8574" s="444">
        <f>유형화!$F$71*hourly1!B8575/hourly1!$B$8763+유형화!$F$72*hourly1!C8575/hourly1!$C$8763+유형화!$F$73*hourly1!D8575/hourly1!$D$8763+유형화!$F$74*hourly1!E8575/hourly1!$E$8763</f>
        <v>72.977741631157954</v>
      </c>
      <c r="C8574" s="442">
        <f>hourly1!$F8575*유형화!$G$71/hourly1!$F$8763+유형화!$G$72*hourly1!$G8575/hourly1!$F$8763+유형화!$G$74*hourly1!I8575/hourly1!$I$8763</f>
        <v>4.2990076927885363</v>
      </c>
      <c r="D8574" s="14">
        <v>369.59007000000003</v>
      </c>
      <c r="E8574" s="14">
        <v>3.0599999999999999E-2</v>
      </c>
      <c r="F8574" s="1">
        <v>550576</v>
      </c>
      <c r="G8574" s="15">
        <f t="shared" si="266"/>
        <v>0.42292097601935896</v>
      </c>
      <c r="H8574" s="15">
        <f t="shared" si="267"/>
        <v>0.61956772051345843</v>
      </c>
    </row>
    <row r="8575" spans="1:8">
      <c r="A8575" s="1">
        <v>8574</v>
      </c>
      <c r="B8575" s="444">
        <f>유형화!$F$71*hourly1!B8576/hourly1!$B$8763+유형화!$F$72*hourly1!C8576/hourly1!$C$8763+유형화!$F$73*hourly1!D8576/hourly1!$D$8763+유형화!$F$74*hourly1!E8576/hourly1!$E$8763</f>
        <v>75.452402145084505</v>
      </c>
      <c r="C8575" s="442">
        <f>hourly1!$F8576*유형화!$G$71/hourly1!$F$8763+유형화!$G$72*hourly1!$G8576/hourly1!$F$8763+유형화!$G$74*hourly1!I8576/hourly1!$I$8763</f>
        <v>4.6576412887738012</v>
      </c>
      <c r="D8575" s="14">
        <v>360.73871700000012</v>
      </c>
      <c r="E8575" s="14">
        <v>8.0000000000000007E-5</v>
      </c>
      <c r="F8575" s="1">
        <v>845686</v>
      </c>
      <c r="G8575" s="15">
        <f t="shared" si="266"/>
        <v>0.41279239531952622</v>
      </c>
      <c r="H8575" s="15">
        <f t="shared" si="267"/>
        <v>0.6097054021293391</v>
      </c>
    </row>
    <row r="8576" spans="1:8">
      <c r="A8576" s="1">
        <v>8575</v>
      </c>
      <c r="B8576" s="444">
        <f>유형화!$F$71*hourly1!B8577/hourly1!$B$8763+유형화!$F$72*hourly1!C8577/hourly1!$C$8763+유형화!$F$73*hourly1!D8577/hourly1!$D$8763+유형화!$F$74*hourly1!E8577/hourly1!$E$8763</f>
        <v>87.498016522808854</v>
      </c>
      <c r="C8576" s="442">
        <f>hourly1!$F8577*유형화!$G$71/hourly1!$F$8763+유형화!$G$72*hourly1!$G8577/hourly1!$F$8763+유형화!$G$74*hourly1!I8577/hourly1!$I$8763</f>
        <v>10.997090643419671</v>
      </c>
      <c r="D8576" s="14">
        <v>315.71490599999993</v>
      </c>
      <c r="E8576" s="14">
        <v>0</v>
      </c>
      <c r="F8576" s="1">
        <v>822730</v>
      </c>
      <c r="G8576" s="15">
        <f t="shared" si="266"/>
        <v>0.36127176303567932</v>
      </c>
      <c r="H8576" s="15">
        <f t="shared" si="267"/>
        <v>0.55691700074870043</v>
      </c>
    </row>
    <row r="8577" spans="1:8">
      <c r="A8577" s="1">
        <v>8576</v>
      </c>
      <c r="B8577" s="444">
        <f>유형화!$F$71*hourly1!B8578/hourly1!$B$8763+유형화!$F$72*hourly1!C8578/hourly1!$C$8763+유형화!$F$73*hourly1!D8578/hourly1!$D$8763+유형화!$F$74*hourly1!E8578/hourly1!$E$8763</f>
        <v>182.1666043694174</v>
      </c>
      <c r="C8577" s="442">
        <f>hourly1!$F8578*유형화!$G$71/hourly1!$F$8763+유형화!$G$72*hourly1!$G8578/hourly1!$F$8763+유형화!$G$74*hourly1!I8578/hourly1!$I$8763</f>
        <v>11.184180430369892</v>
      </c>
      <c r="D8577" s="14">
        <v>278.69806299999999</v>
      </c>
      <c r="E8577" s="14">
        <v>0.24492900000000009</v>
      </c>
      <c r="F8577" s="1">
        <v>776065</v>
      </c>
      <c r="G8577" s="15">
        <f t="shared" si="266"/>
        <v>0.31891348384621043</v>
      </c>
      <c r="H8577" s="15">
        <f t="shared" si="267"/>
        <v>0.50993324558464148</v>
      </c>
    </row>
    <row r="8578" spans="1:8">
      <c r="A8578" s="1">
        <v>8577</v>
      </c>
      <c r="B8578" s="444">
        <f>유형화!$F$71*hourly1!B8579/hourly1!$B$8763+유형화!$F$72*hourly1!C8579/hourly1!$C$8763+유형화!$F$73*hourly1!D8579/hourly1!$D$8763+유형화!$F$74*hourly1!E8579/hourly1!$E$8763</f>
        <v>280.99048933489138</v>
      </c>
      <c r="C8578" s="442">
        <f>hourly1!$F8579*유형화!$G$71/hourly1!$F$8763+유형화!$G$72*hourly1!$G8579/hourly1!$F$8763+유형화!$G$74*hourly1!I8579/hourly1!$I$8763</f>
        <v>10.585430775349547</v>
      </c>
      <c r="D8578" s="14">
        <v>229.56465399999999</v>
      </c>
      <c r="E8578" s="14">
        <v>12.945287999999991</v>
      </c>
      <c r="F8578" s="1">
        <v>761994</v>
      </c>
      <c r="G8578" s="15">
        <f t="shared" ref="G8578:G8641" si="268">D8578/$I$1</f>
        <v>0.26269024903517141</v>
      </c>
      <c r="H8578" s="15">
        <f t="shared" ref="H8578:H8641" si="269">G8578/(1-$H$1*(1-G8578))</f>
        <v>0.44188266964763612</v>
      </c>
    </row>
    <row r="8579" spans="1:8">
      <c r="A8579" s="1">
        <v>8578</v>
      </c>
      <c r="B8579" s="444">
        <f>유형화!$F$71*hourly1!B8580/hourly1!$B$8763+유형화!$F$72*hourly1!C8580/hourly1!$C$8763+유형화!$F$73*hourly1!D8580/hourly1!$D$8763+유형화!$F$74*hourly1!E8580/hourly1!$E$8763</f>
        <v>340.44466934348753</v>
      </c>
      <c r="C8579" s="442">
        <f>hourly1!$F8580*유형화!$G$71/hourly1!$F$8763+유형화!$G$72*hourly1!$G8580/hourly1!$F$8763+유형화!$G$74*hourly1!I8580/hourly1!$I$8763</f>
        <v>9.8965453153117799</v>
      </c>
      <c r="D8579" s="14">
        <v>303.89482299999992</v>
      </c>
      <c r="E8579" s="14">
        <v>23.315906999999982</v>
      </c>
      <c r="F8579" s="1">
        <v>752544</v>
      </c>
      <c r="G8579" s="15">
        <f t="shared" si="268"/>
        <v>0.347746072156079</v>
      </c>
      <c r="H8579" s="15">
        <f t="shared" si="269"/>
        <v>0.54228532568604115</v>
      </c>
    </row>
    <row r="8580" spans="1:8">
      <c r="A8580" s="1">
        <v>8579</v>
      </c>
      <c r="B8580" s="444">
        <f>유형화!$F$71*hourly1!B8581/hourly1!$B$8763+유형화!$F$72*hourly1!C8581/hourly1!$C$8763+유형화!$F$73*hourly1!D8581/hourly1!$D$8763+유형화!$F$74*hourly1!E8581/hourly1!$E$8763</f>
        <v>398.18110049422268</v>
      </c>
      <c r="C8580" s="442">
        <f>hourly1!$F8581*유형화!$G$71/hourly1!$F$8763+유형화!$G$72*hourly1!$G8581/hourly1!$F$8763+유형화!$G$74*hourly1!I8581/hourly1!$I$8763</f>
        <v>9.1074334776251646</v>
      </c>
      <c r="D8580" s="14">
        <v>341.75769500000001</v>
      </c>
      <c r="E8580" s="14">
        <v>77.86971800000002</v>
      </c>
      <c r="F8580" s="1">
        <v>689983</v>
      </c>
      <c r="G8580" s="15">
        <f t="shared" si="268"/>
        <v>0.39107246017601716</v>
      </c>
      <c r="H8580" s="15">
        <f t="shared" si="269"/>
        <v>0.58799943850457936</v>
      </c>
    </row>
    <row r="8581" spans="1:8">
      <c r="A8581" s="1">
        <v>8580</v>
      </c>
      <c r="B8581" s="444">
        <f>유형화!$F$71*hourly1!B8582/hourly1!$B$8763+유형화!$F$72*hourly1!C8582/hourly1!$C$8763+유형화!$F$73*hourly1!D8582/hourly1!$D$8763+유형화!$F$74*hourly1!E8582/hourly1!$E$8763</f>
        <v>338.09246757499784</v>
      </c>
      <c r="C8581" s="442">
        <f>hourly1!$F8582*유형화!$G$71/hourly1!$F$8763+유형화!$G$72*hourly1!$G8582/hourly1!$F$8763+유형화!$G$74*hourly1!I8582/hourly1!$I$8763</f>
        <v>7.9844356638776137</v>
      </c>
      <c r="D8581" s="14">
        <v>332.63183800000002</v>
      </c>
      <c r="E8581" s="14">
        <v>84.205531999999963</v>
      </c>
      <c r="F8581" s="1">
        <v>700180</v>
      </c>
      <c r="G8581" s="15">
        <f t="shared" si="268"/>
        <v>0.38062976524794967</v>
      </c>
      <c r="H8581" s="15">
        <f t="shared" si="269"/>
        <v>0.57728347656825896</v>
      </c>
    </row>
    <row r="8582" spans="1:8">
      <c r="A8582" s="1">
        <v>8581</v>
      </c>
      <c r="B8582" s="444">
        <f>유형화!$F$71*hourly1!B8583/hourly1!$B$8763+유형화!$F$72*hourly1!C8583/hourly1!$C$8763+유형화!$F$73*hourly1!D8583/hourly1!$D$8763+유형화!$F$74*hourly1!E8583/hourly1!$E$8763</f>
        <v>215.66841199647587</v>
      </c>
      <c r="C8582" s="442">
        <f>hourly1!$F8583*유형화!$G$71/hourly1!$F$8763+유형화!$G$72*hourly1!$G8583/hourly1!$F$8763+유형화!$G$74*hourly1!I8583/hourly1!$I$8763</f>
        <v>6.3799928131567087</v>
      </c>
      <c r="D8582" s="14">
        <v>325.43743299999988</v>
      </c>
      <c r="E8582" s="14">
        <v>184.08478000000011</v>
      </c>
      <c r="F8582" s="1">
        <v>707733</v>
      </c>
      <c r="G8582" s="15">
        <f t="shared" si="268"/>
        <v>0.37239722592545488</v>
      </c>
      <c r="H8582" s="15">
        <f t="shared" si="269"/>
        <v>0.56870299260701784</v>
      </c>
    </row>
    <row r="8583" spans="1:8">
      <c r="A8583" s="1">
        <v>8582</v>
      </c>
      <c r="B8583" s="444">
        <f>유형화!$F$71*hourly1!B8584/hourly1!$B$8763+유형화!$F$72*hourly1!C8584/hourly1!$C$8763+유형화!$F$73*hourly1!D8584/hourly1!$D$8763+유형화!$F$74*hourly1!E8584/hourly1!$E$8763</f>
        <v>272.51274958067842</v>
      </c>
      <c r="C8583" s="442">
        <f>hourly1!$F8584*유형화!$G$71/hourly1!$F$8763+유형화!$G$72*hourly1!$G8584/hourly1!$F$8763+유형화!$G$74*hourly1!I8584/hourly1!$I$8763</f>
        <v>6.4927040661669144</v>
      </c>
      <c r="D8583" s="14">
        <v>427.91407900000007</v>
      </c>
      <c r="E8583" s="14">
        <v>333.13654199999991</v>
      </c>
      <c r="F8583" s="1">
        <v>684441</v>
      </c>
      <c r="G8583" s="15">
        <f t="shared" si="268"/>
        <v>0.4896609910085114</v>
      </c>
      <c r="H8583" s="15">
        <f t="shared" si="269"/>
        <v>0.6807337278367086</v>
      </c>
    </row>
    <row r="8584" spans="1:8">
      <c r="A8584" s="1">
        <v>8583</v>
      </c>
      <c r="B8584" s="444">
        <f>유형화!$F$71*hourly1!B8585/hourly1!$B$8763+유형화!$F$72*hourly1!C8585/hourly1!$C$8763+유형화!$F$73*hourly1!D8585/hourly1!$D$8763+유형화!$F$74*hourly1!E8585/hourly1!$E$8763</f>
        <v>383.69937422728719</v>
      </c>
      <c r="C8584" s="442">
        <f>hourly1!$F8585*유형화!$G$71/hourly1!$F$8763+유형화!$G$72*hourly1!$G8585/hourly1!$F$8763+유형화!$G$74*hourly1!I8585/hourly1!$I$8763</f>
        <v>6.1284261803820197</v>
      </c>
      <c r="D8584" s="14">
        <v>492.59975200000002</v>
      </c>
      <c r="E8584" s="14">
        <v>296.06903000000011</v>
      </c>
      <c r="F8584" s="1">
        <v>688260</v>
      </c>
      <c r="G8584" s="15">
        <f t="shared" si="268"/>
        <v>0.56368064191425427</v>
      </c>
      <c r="H8584" s="15">
        <f t="shared" si="269"/>
        <v>0.74166128973378431</v>
      </c>
    </row>
    <row r="8585" spans="1:8">
      <c r="A8585" s="1">
        <v>8584</v>
      </c>
      <c r="B8585" s="444">
        <f>유형화!$F$71*hourly1!B8586/hourly1!$B$8763+유형화!$F$72*hourly1!C8586/hourly1!$C$8763+유형화!$F$73*hourly1!D8586/hourly1!$D$8763+유형화!$F$74*hourly1!E8586/hourly1!$E$8763</f>
        <v>326.46668466091268</v>
      </c>
      <c r="C8585" s="442">
        <f>hourly1!$F8586*유형화!$G$71/hourly1!$F$8763+유형화!$G$72*hourly1!$G8586/hourly1!$F$8763+유형화!$G$74*hourly1!I8586/hourly1!$I$8763</f>
        <v>6.2563508669982468</v>
      </c>
      <c r="D8585" s="14">
        <v>586.05921699999999</v>
      </c>
      <c r="E8585" s="14">
        <v>185.6076349999997</v>
      </c>
      <c r="F8585" s="1">
        <v>754090</v>
      </c>
      <c r="G8585" s="15">
        <f t="shared" si="268"/>
        <v>0.67062606973932304</v>
      </c>
      <c r="H8585" s="15">
        <f t="shared" si="269"/>
        <v>0.81899090990264412</v>
      </c>
    </row>
    <row r="8586" spans="1:8">
      <c r="A8586" s="1">
        <v>8585</v>
      </c>
      <c r="B8586" s="444">
        <f>유형화!$F$71*hourly1!B8587/hourly1!$B$8763+유형화!$F$72*hourly1!C8587/hourly1!$C$8763+유형화!$F$73*hourly1!D8587/hourly1!$D$8763+유형화!$F$74*hourly1!E8587/hourly1!$E$8763</f>
        <v>284.25655008183156</v>
      </c>
      <c r="C8586" s="442">
        <f>hourly1!$F8587*유형화!$G$71/hourly1!$F$8763+유형화!$G$72*hourly1!$G8587/hourly1!$F$8763+유형화!$G$74*hourly1!I8587/hourly1!$I$8763</f>
        <v>6.5577117117047949</v>
      </c>
      <c r="D8586" s="14">
        <v>677.31686000000002</v>
      </c>
      <c r="E8586" s="14">
        <v>47.824887000000089</v>
      </c>
      <c r="F8586" s="1">
        <v>722752</v>
      </c>
      <c r="G8586" s="15">
        <f t="shared" si="268"/>
        <v>0.77505195825625806</v>
      </c>
      <c r="H8586" s="15">
        <f t="shared" si="269"/>
        <v>0.88448123526366396</v>
      </c>
    </row>
    <row r="8587" spans="1:8">
      <c r="A8587" s="1">
        <v>8586</v>
      </c>
      <c r="B8587" s="444">
        <f>유형화!$F$71*hourly1!B8588/hourly1!$B$8763+유형화!$F$72*hourly1!C8588/hourly1!$C$8763+유형화!$F$73*hourly1!D8588/hourly1!$D$8763+유형화!$F$74*hourly1!E8588/hourly1!$E$8763</f>
        <v>172.79417176769138</v>
      </c>
      <c r="C8587" s="442">
        <f>hourly1!$F8588*유형화!$G$71/hourly1!$F$8763+유형화!$G$72*hourly1!$G8588/hourly1!$F$8763+유형화!$G$74*hourly1!I8588/hourly1!$I$8763</f>
        <v>6.9167999994925502</v>
      </c>
      <c r="D8587" s="14">
        <v>752.167012</v>
      </c>
      <c r="E8587" s="14">
        <v>7.1238329999999817</v>
      </c>
      <c r="F8587" s="1">
        <v>711556</v>
      </c>
      <c r="G8587" s="15">
        <f t="shared" si="268"/>
        <v>0.8607027966000409</v>
      </c>
      <c r="H8587" s="15">
        <f t="shared" si="269"/>
        <v>0.93211538295010854</v>
      </c>
    </row>
    <row r="8588" spans="1:8">
      <c r="A8588" s="1">
        <v>8587</v>
      </c>
      <c r="B8588" s="444">
        <f>유형화!$F$71*hourly1!B8589/hourly1!$B$8763+유형화!$F$72*hourly1!C8589/hourly1!$C$8763+유형화!$F$73*hourly1!D8589/hourly1!$D$8763+유형화!$F$74*hourly1!E8589/hourly1!$E$8763</f>
        <v>130.40584914352232</v>
      </c>
      <c r="C8588" s="442">
        <f>hourly1!$F8589*유형화!$G$71/hourly1!$F$8763+유형화!$G$72*hourly1!$G8589/hourly1!$F$8763+유형화!$G$74*hourly1!I8589/hourly1!$I$8763</f>
        <v>6.3569313827427987</v>
      </c>
      <c r="D8588" s="14">
        <v>821.94489599999997</v>
      </c>
      <c r="E8588" s="14">
        <v>7.9602999999999993</v>
      </c>
      <c r="F8588" s="1">
        <v>684885</v>
      </c>
      <c r="G8588" s="15">
        <f t="shared" si="268"/>
        <v>0.94054945158686343</v>
      </c>
      <c r="H8588" s="15">
        <f t="shared" si="269"/>
        <v>0.97234292775213815</v>
      </c>
    </row>
    <row r="8589" spans="1:8">
      <c r="A8589" s="1">
        <v>8588</v>
      </c>
      <c r="B8589" s="444">
        <f>유형화!$F$71*hourly1!B8590/hourly1!$B$8763+유형화!$F$72*hourly1!C8590/hourly1!$C$8763+유형화!$F$73*hourly1!D8590/hourly1!$D$8763+유형화!$F$74*hourly1!E8590/hourly1!$E$8763</f>
        <v>139.188310358357</v>
      </c>
      <c r="C8589" s="442">
        <f>hourly1!$F8590*유형화!$G$71/hourly1!$F$8763+유형화!$G$72*hourly1!$G8590/hourly1!$F$8763+유형화!$G$74*hourly1!I8590/hourly1!$I$8763</f>
        <v>6.244633100710189</v>
      </c>
      <c r="D8589" s="14">
        <v>849.02750000000003</v>
      </c>
      <c r="E8589" s="14">
        <v>10.293559999999999</v>
      </c>
      <c r="F8589" s="1">
        <v>676590</v>
      </c>
      <c r="G8589" s="15">
        <f t="shared" si="268"/>
        <v>0.97154000638403593</v>
      </c>
      <c r="H8589" s="15">
        <f t="shared" si="269"/>
        <v>0.98698934716974751</v>
      </c>
    </row>
    <row r="8590" spans="1:8">
      <c r="A8590" s="1">
        <v>8589</v>
      </c>
      <c r="B8590" s="444">
        <f>유형화!$F$71*hourly1!B8591/hourly1!$B$8763+유형화!$F$72*hourly1!C8591/hourly1!$C$8763+유형화!$F$73*hourly1!D8591/hourly1!$D$8763+유형화!$F$74*hourly1!E8591/hourly1!$E$8763</f>
        <v>72.42602259629632</v>
      </c>
      <c r="C8590" s="442">
        <f>hourly1!$F8591*유형화!$G$71/hourly1!$F$8763+유형화!$G$72*hourly1!$G8591/hourly1!$F$8763+유형화!$G$74*hourly1!I8591/hourly1!$I$8763</f>
        <v>7.0814603613371698</v>
      </c>
      <c r="D8590" s="14">
        <v>862.4828799999998</v>
      </c>
      <c r="E8590" s="14">
        <v>1.498464</v>
      </c>
      <c r="F8590" s="1">
        <v>683124</v>
      </c>
      <c r="G8590" s="15">
        <f t="shared" si="268"/>
        <v>0.98693696345680382</v>
      </c>
      <c r="H8590" s="15">
        <f t="shared" si="269"/>
        <v>0.99407909379781334</v>
      </c>
    </row>
    <row r="8591" spans="1:8">
      <c r="A8591" s="1">
        <v>8590</v>
      </c>
      <c r="B8591" s="444">
        <f>유형화!$F$71*hourly1!B8592/hourly1!$B$8763+유형화!$F$72*hourly1!C8592/hourly1!$C$8763+유형화!$F$73*hourly1!D8592/hourly1!$D$8763+유형화!$F$74*hourly1!E8592/hourly1!$E$8763</f>
        <v>71.072437538433505</v>
      </c>
      <c r="C8591" s="442">
        <f>hourly1!$F8592*유형화!$G$71/hourly1!$F$8763+유형화!$G$72*hourly1!$G8592/hourly1!$F$8763+유형화!$G$74*hourly1!I8592/hourly1!$I$8763</f>
        <v>0.63910316969758862</v>
      </c>
      <c r="D8591" s="14">
        <v>857.77329399999985</v>
      </c>
      <c r="E8591" s="14">
        <v>0.432672</v>
      </c>
      <c r="F8591" s="1">
        <v>709624</v>
      </c>
      <c r="G8591" s="15">
        <f t="shared" si="268"/>
        <v>0.98154779618895194</v>
      </c>
      <c r="H8591" s="15">
        <f t="shared" si="269"/>
        <v>0.99161137454035664</v>
      </c>
    </row>
    <row r="8592" spans="1:8">
      <c r="A8592" s="1">
        <v>8591</v>
      </c>
      <c r="B8592" s="444">
        <f>유형화!$F$71*hourly1!B8593/hourly1!$B$8763+유형화!$F$72*hourly1!C8593/hourly1!$C$8763+유형화!$F$73*hourly1!D8593/hourly1!$D$8763+유형화!$F$74*hourly1!E8593/hourly1!$E$8763</f>
        <v>69.999504299628299</v>
      </c>
      <c r="C8592" s="442">
        <f>hourly1!$F8593*유형화!$G$71/hourly1!$F$8763+유형화!$G$72*hourly1!$G8593/hourly1!$F$8763+유형화!$G$74*hourly1!I8593/hourly1!$I$8763</f>
        <v>1.1287453709292752</v>
      </c>
      <c r="D8592" s="14">
        <v>815.49790800000005</v>
      </c>
      <c r="E8592" s="14">
        <v>0.65832000000000002</v>
      </c>
      <c r="F8592" s="1">
        <v>709178</v>
      </c>
      <c r="G8592" s="15">
        <f t="shared" si="268"/>
        <v>0.93317217963433219</v>
      </c>
      <c r="H8592" s="15">
        <f t="shared" si="269"/>
        <v>0.968779979581461</v>
      </c>
    </row>
    <row r="8593" spans="1:8">
      <c r="A8593" s="1">
        <v>8592</v>
      </c>
      <c r="B8593" s="444">
        <f>유형화!$F$71*hourly1!B8594/hourly1!$B$8763+유형화!$F$72*hourly1!C8594/hourly1!$C$8763+유형화!$F$73*hourly1!D8594/hourly1!$D$8763+유형화!$F$74*hourly1!E8594/hourly1!$E$8763</f>
        <v>68.6422896077095</v>
      </c>
      <c r="C8593" s="442">
        <f>hourly1!$F8594*유형화!$G$71/hourly1!$F$8763+유형화!$G$72*hourly1!$G8594/hourly1!$F$8763+유형화!$G$74*hourly1!I8594/hourly1!$I$8763</f>
        <v>1.8151196773332055</v>
      </c>
      <c r="D8593" s="14">
        <v>801.66912000000002</v>
      </c>
      <c r="E8593" s="14">
        <v>7.2000000000000005E-4</v>
      </c>
      <c r="F8593" s="1">
        <v>746597</v>
      </c>
      <c r="G8593" s="15">
        <f t="shared" si="268"/>
        <v>0.91734793273796722</v>
      </c>
      <c r="H8593" s="15">
        <f t="shared" si="269"/>
        <v>0.96103528698767815</v>
      </c>
    </row>
    <row r="8594" spans="1:8">
      <c r="A8594" s="1">
        <v>8593</v>
      </c>
      <c r="B8594" s="444">
        <f>유형화!$F$71*hourly1!B8595/hourly1!$B$8763+유형화!$F$72*hourly1!C8595/hourly1!$C$8763+유형화!$F$73*hourly1!D8595/hourly1!$D$8763+유형화!$F$74*hourly1!E8595/hourly1!$E$8763</f>
        <v>69.075480253136035</v>
      </c>
      <c r="C8594" s="442">
        <f>hourly1!$F8595*유형화!$G$71/hourly1!$F$8763+유형화!$G$72*hourly1!$G8595/hourly1!$F$8763+유형화!$G$74*hourly1!I8595/hourly1!$I$8763</f>
        <v>2.2756462023552526</v>
      </c>
      <c r="D8594" s="14">
        <v>806.68334200000015</v>
      </c>
      <c r="E8594" s="14">
        <v>0</v>
      </c>
      <c r="F8594" s="1">
        <v>745252</v>
      </c>
      <c r="G8594" s="15">
        <f t="shared" si="268"/>
        <v>0.92308569420492925</v>
      </c>
      <c r="H8594" s="15">
        <f t="shared" si="269"/>
        <v>0.96385972510717455</v>
      </c>
    </row>
    <row r="8595" spans="1:8">
      <c r="A8595" s="1">
        <v>8594</v>
      </c>
      <c r="B8595" s="444">
        <f>유형화!$F$71*hourly1!B8596/hourly1!$B$8763+유형화!$F$72*hourly1!C8596/hourly1!$C$8763+유형화!$F$73*hourly1!D8596/hourly1!$D$8763+유형화!$F$74*hourly1!E8596/hourly1!$E$8763</f>
        <v>69.19009988436612</v>
      </c>
      <c r="C8595" s="442">
        <f>hourly1!$F8596*유형화!$G$71/hourly1!$F$8763+유형화!$G$72*hourly1!$G8596/hourly1!$F$8763+유형화!$G$74*hourly1!I8596/hourly1!$I$8763</f>
        <v>2.7023199448513582</v>
      </c>
      <c r="D8595" s="14">
        <v>854.03856700000006</v>
      </c>
      <c r="E8595" s="14">
        <v>0.1104</v>
      </c>
      <c r="F8595" s="1">
        <v>634958</v>
      </c>
      <c r="G8595" s="15">
        <f t="shared" si="268"/>
        <v>0.97727415759253133</v>
      </c>
      <c r="H8595" s="15">
        <f t="shared" si="269"/>
        <v>0.98964392816558089</v>
      </c>
    </row>
    <row r="8596" spans="1:8">
      <c r="A8596" s="1">
        <v>8595</v>
      </c>
      <c r="B8596" s="444">
        <f>유형화!$F$71*hourly1!B8597/hourly1!$B$8763+유형화!$F$72*hourly1!C8597/hourly1!$C$8763+유형화!$F$73*hourly1!D8597/hourly1!$D$8763+유형화!$F$74*hourly1!E8597/hourly1!$E$8763</f>
        <v>69.723529505546821</v>
      </c>
      <c r="C8596" s="442">
        <f>hourly1!$F8597*유형화!$G$71/hourly1!$F$8763+유형화!$G$72*hourly1!$G8597/hourly1!$F$8763+유형화!$G$74*hourly1!I8597/hourly1!$I$8763</f>
        <v>3.1679110683678591</v>
      </c>
      <c r="D8596" s="14">
        <v>849.80887900000005</v>
      </c>
      <c r="E8596" s="14">
        <v>8.0000000000000007E-5</v>
      </c>
      <c r="F8596" s="1">
        <v>564591</v>
      </c>
      <c r="G8596" s="15">
        <f t="shared" si="268"/>
        <v>0.97243413638412235</v>
      </c>
      <c r="H8596" s="15">
        <f t="shared" si="269"/>
        <v>0.98740439659577472</v>
      </c>
    </row>
    <row r="8597" spans="1:8">
      <c r="A8597" s="1">
        <v>8596</v>
      </c>
      <c r="B8597" s="444">
        <f>유형화!$F$71*hourly1!B8598/hourly1!$B$8763+유형화!$F$72*hourly1!C8598/hourly1!$C$8763+유형화!$F$73*hourly1!D8598/hourly1!$D$8763+유형화!$F$74*hourly1!E8598/hourly1!$E$8763</f>
        <v>69.977764489714616</v>
      </c>
      <c r="C8597" s="442">
        <f>hourly1!$F8598*유형화!$G$71/hourly1!$F$8763+유형화!$G$72*hourly1!$G8598/hourly1!$F$8763+유형화!$G$74*hourly1!I8598/hourly1!$I$8763</f>
        <v>3.458310499709389</v>
      </c>
      <c r="D8597" s="14">
        <v>803.49772399999983</v>
      </c>
      <c r="E8597" s="14">
        <v>0</v>
      </c>
      <c r="F8597" s="1">
        <v>487711</v>
      </c>
      <c r="G8597" s="15">
        <f t="shared" si="268"/>
        <v>0.91944039963902013</v>
      </c>
      <c r="H8597" s="15">
        <f t="shared" si="269"/>
        <v>0.96206747380451418</v>
      </c>
    </row>
    <row r="8598" spans="1:8">
      <c r="A8598" s="1">
        <v>8597</v>
      </c>
      <c r="B8598" s="444">
        <f>유형화!$F$71*hourly1!B8599/hourly1!$B$8763+유형화!$F$72*hourly1!C8599/hourly1!$C$8763+유형화!$F$73*hourly1!D8599/hourly1!$D$8763+유형화!$F$74*hourly1!E8599/hourly1!$E$8763</f>
        <v>70.470937653466933</v>
      </c>
      <c r="C8598" s="442">
        <f>hourly1!$F8599*유형화!$G$71/hourly1!$F$8763+유형화!$G$72*hourly1!$G8599/hourly1!$F$8763+유형화!$G$74*hourly1!I8599/hourly1!$I$8763</f>
        <v>3.7808265731568707</v>
      </c>
      <c r="D8598" s="14">
        <v>805.64190099999985</v>
      </c>
      <c r="E8598" s="14">
        <v>0</v>
      </c>
      <c r="F8598" s="1">
        <v>547722</v>
      </c>
      <c r="G8598" s="15">
        <f t="shared" si="268"/>
        <v>0.92189397592043443</v>
      </c>
      <c r="H8598" s="15">
        <f t="shared" si="269"/>
        <v>0.96327462918053985</v>
      </c>
    </row>
    <row r="8599" spans="1:8">
      <c r="A8599" s="1">
        <v>8598</v>
      </c>
      <c r="B8599" s="444">
        <f>유형화!$F$71*hourly1!B8600/hourly1!$B$8763+유형화!$F$72*hourly1!C8600/hourly1!$C$8763+유형화!$F$73*hourly1!D8600/hourly1!$D$8763+유형화!$F$74*hourly1!E8600/hourly1!$E$8763</f>
        <v>72.803688834801221</v>
      </c>
      <c r="C8599" s="442">
        <f>hourly1!$F8600*유형화!$G$71/hourly1!$F$8763+유형화!$G$72*hourly1!$G8600/hourly1!$F$8763+유형화!$G$74*hourly1!I8600/hourly1!$I$8763</f>
        <v>4.1054057902865759</v>
      </c>
      <c r="D8599" s="14">
        <v>770.08297800000014</v>
      </c>
      <c r="E8599" s="14">
        <v>8.0000000000000007E-5</v>
      </c>
      <c r="F8599" s="1">
        <v>850863</v>
      </c>
      <c r="G8599" s="15">
        <f t="shared" si="268"/>
        <v>0.88120399087468604</v>
      </c>
      <c r="H8599" s="15">
        <f t="shared" si="269"/>
        <v>0.94280478616397501</v>
      </c>
    </row>
    <row r="8600" spans="1:8">
      <c r="A8600" s="1">
        <v>8599</v>
      </c>
      <c r="B8600" s="444">
        <f>유형화!$F$71*hourly1!B8601/hourly1!$B$8763+유형화!$F$72*hourly1!C8601/hourly1!$C$8763+유형화!$F$73*hourly1!D8601/hourly1!$D$8763+유형화!$F$74*hourly1!E8601/hourly1!$E$8763</f>
        <v>84.825151502200299</v>
      </c>
      <c r="C8600" s="442">
        <f>hourly1!$F8601*유형화!$G$71/hourly1!$F$8763+유형화!$G$72*hourly1!$G8601/hourly1!$F$8763+유형화!$G$74*hourly1!I8601/hourly1!$I$8763</f>
        <v>10.471212927942313</v>
      </c>
      <c r="D8600" s="14">
        <v>711.60448999999983</v>
      </c>
      <c r="E8600" s="14">
        <v>0</v>
      </c>
      <c r="F8600" s="1">
        <v>970460</v>
      </c>
      <c r="G8600" s="15">
        <f t="shared" si="268"/>
        <v>0.81428720595918092</v>
      </c>
      <c r="H8600" s="15">
        <f t="shared" si="269"/>
        <v>0.90692207371720457</v>
      </c>
    </row>
    <row r="8601" spans="1:8">
      <c r="A8601" s="1">
        <v>8600</v>
      </c>
      <c r="B8601" s="444">
        <f>유형화!$F$71*hourly1!B8602/hourly1!$B$8763+유형화!$F$72*hourly1!C8602/hourly1!$C$8763+유형화!$F$73*hourly1!D8602/hourly1!$D$8763+유형화!$F$74*hourly1!E8602/hourly1!$E$8763</f>
        <v>181.38492358835649</v>
      </c>
      <c r="C8601" s="442">
        <f>hourly1!$F8602*유형화!$G$71/hourly1!$F$8763+유형화!$G$72*hourly1!$G8602/hourly1!$F$8763+유형화!$G$74*hourly1!I8602/hourly1!$I$8763</f>
        <v>10.638872137047541</v>
      </c>
      <c r="D8601" s="14">
        <v>678.17434899999989</v>
      </c>
      <c r="E8601" s="14">
        <v>2.199613000000002</v>
      </c>
      <c r="F8601" s="1">
        <v>891423</v>
      </c>
      <c r="G8601" s="15">
        <f t="shared" si="268"/>
        <v>0.77603318073554661</v>
      </c>
      <c r="H8601" s="15">
        <f t="shared" si="269"/>
        <v>0.8850559181022436</v>
      </c>
    </row>
    <row r="8602" spans="1:8">
      <c r="A8602" s="1">
        <v>8601</v>
      </c>
      <c r="B8602" s="444">
        <f>유형화!$F$71*hourly1!B8603/hourly1!$B$8763+유형화!$F$72*hourly1!C8603/hourly1!$C$8763+유형화!$F$73*hourly1!D8603/hourly1!$D$8763+유형화!$F$74*hourly1!E8603/hourly1!$E$8763</f>
        <v>279.7394228048924</v>
      </c>
      <c r="C8602" s="442">
        <f>hourly1!$F8603*유형화!$G$71/hourly1!$F$8763+유형화!$G$72*hourly1!$G8603/hourly1!$F$8763+유형화!$G$74*hourly1!I8603/hourly1!$I$8763</f>
        <v>9.8971039017465383</v>
      </c>
      <c r="D8602" s="14">
        <v>660.4419989999999</v>
      </c>
      <c r="E8602" s="14">
        <v>120.8831280000001</v>
      </c>
      <c r="F8602" s="1">
        <v>779819</v>
      </c>
      <c r="G8602" s="15">
        <f t="shared" si="268"/>
        <v>0.75574209778216295</v>
      </c>
      <c r="H8602" s="15">
        <f t="shared" si="269"/>
        <v>0.87302602589943734</v>
      </c>
    </row>
    <row r="8603" spans="1:8">
      <c r="A8603" s="1">
        <v>8602</v>
      </c>
      <c r="B8603" s="444">
        <f>유형화!$F$71*hourly1!B8604/hourly1!$B$8763+유형화!$F$72*hourly1!C8604/hourly1!$C$8763+유형화!$F$73*hourly1!D8604/hourly1!$D$8763+유형화!$F$74*hourly1!E8604/hourly1!$E$8763</f>
        <v>337.36341102041627</v>
      </c>
      <c r="C8603" s="442">
        <f>hourly1!$F8604*유형화!$G$71/hourly1!$F$8763+유형화!$G$72*hourly1!$G8604/hourly1!$F$8763+유형화!$G$74*hourly1!I8604/hourly1!$I$8763</f>
        <v>8.665655981660322</v>
      </c>
      <c r="D8603" s="14">
        <v>709.22828400000003</v>
      </c>
      <c r="E8603" s="14">
        <v>478.66700700000058</v>
      </c>
      <c r="F8603" s="1">
        <v>715360</v>
      </c>
      <c r="G8603" s="15">
        <f t="shared" si="268"/>
        <v>0.81156811948387875</v>
      </c>
      <c r="H8603" s="15">
        <f t="shared" si="269"/>
        <v>0.90540172142916586</v>
      </c>
    </row>
    <row r="8604" spans="1:8">
      <c r="A8604" s="1">
        <v>8603</v>
      </c>
      <c r="B8604" s="444">
        <f>유형화!$F$71*hourly1!B8605/hourly1!$B$8763+유형화!$F$72*hourly1!C8605/hourly1!$C$8763+유형화!$F$73*hourly1!D8605/hourly1!$D$8763+유형화!$F$74*hourly1!E8605/hourly1!$E$8763</f>
        <v>393.8401227210403</v>
      </c>
      <c r="C8604" s="442">
        <f>hourly1!$F8605*유형화!$G$71/hourly1!$F$8763+유형화!$G$72*hourly1!$G8605/hourly1!$F$8763+유형화!$G$74*hourly1!I8605/hourly1!$I$8763</f>
        <v>7.5784451832909117</v>
      </c>
      <c r="D8604" s="14">
        <v>689.28996900000004</v>
      </c>
      <c r="E8604" s="14">
        <v>806.27222799999868</v>
      </c>
      <c r="F8604" s="1">
        <v>703134</v>
      </c>
      <c r="G8604" s="15">
        <f t="shared" si="268"/>
        <v>0.78875275639801057</v>
      </c>
      <c r="H8604" s="15">
        <f t="shared" si="269"/>
        <v>0.89244200940703133</v>
      </c>
    </row>
    <row r="8605" spans="1:8">
      <c r="A8605" s="1">
        <v>8604</v>
      </c>
      <c r="B8605" s="444">
        <f>유형화!$F$71*hourly1!B8606/hourly1!$B$8763+유형화!$F$72*hourly1!C8606/hourly1!$C$8763+유형화!$F$73*hourly1!D8606/hourly1!$D$8763+유형화!$F$74*hourly1!E8606/hourly1!$E$8763</f>
        <v>333.99947765899947</v>
      </c>
      <c r="C8605" s="442">
        <f>hourly1!$F8606*유형화!$G$71/hourly1!$F$8763+유형화!$G$72*hourly1!$G8606/hourly1!$F$8763+유형화!$G$74*hourly1!I8606/hourly1!$I$8763</f>
        <v>6.8452187164834974</v>
      </c>
      <c r="D8605" s="14">
        <v>655.50694199999998</v>
      </c>
      <c r="E8605" s="14">
        <v>1019.840382000002</v>
      </c>
      <c r="F8605" s="1">
        <v>697266</v>
      </c>
      <c r="G8605" s="15">
        <f t="shared" si="268"/>
        <v>0.75009492462312455</v>
      </c>
      <c r="H8605" s="15">
        <f t="shared" si="269"/>
        <v>0.86962263523782457</v>
      </c>
    </row>
    <row r="8606" spans="1:8">
      <c r="A8606" s="1">
        <v>8605</v>
      </c>
      <c r="B8606" s="444">
        <f>유형화!$F$71*hourly1!B8607/hourly1!$B$8763+유형화!$F$72*hourly1!C8607/hourly1!$C$8763+유형화!$F$73*hourly1!D8607/hourly1!$D$8763+유형화!$F$74*hourly1!E8607/hourly1!$E$8763</f>
        <v>211.56602253491184</v>
      </c>
      <c r="C8606" s="442">
        <f>hourly1!$F8607*유형화!$G$71/hourly1!$F$8763+유형화!$G$72*hourly1!$G8607/hourly1!$F$8763+유형화!$G$74*hourly1!I8607/hourly1!$I$8763</f>
        <v>5.2914630826161915</v>
      </c>
      <c r="D8606" s="14">
        <v>618.3524470000001</v>
      </c>
      <c r="E8606" s="14">
        <v>1153.681342000001</v>
      </c>
      <c r="F8606" s="1">
        <v>690113</v>
      </c>
      <c r="G8606" s="15">
        <f t="shared" si="268"/>
        <v>0.70757913060055688</v>
      </c>
      <c r="H8606" s="15">
        <f t="shared" si="269"/>
        <v>0.84319074440168418</v>
      </c>
    </row>
    <row r="8607" spans="1:8">
      <c r="A8607" s="1">
        <v>8606</v>
      </c>
      <c r="B8607" s="444">
        <f>유형화!$F$71*hourly1!B8608/hourly1!$B$8763+유형화!$F$72*hourly1!C8608/hourly1!$C$8763+유형화!$F$73*hourly1!D8608/hourly1!$D$8763+유형화!$F$74*hourly1!E8608/hourly1!$E$8763</f>
        <v>268.53779141030191</v>
      </c>
      <c r="C8607" s="442">
        <f>hourly1!$F8608*유형화!$G$71/hourly1!$F$8763+유형화!$G$72*hourly1!$G8608/hourly1!$F$8763+유형화!$G$74*hourly1!I8608/hourly1!$I$8763</f>
        <v>5.5684618175985943</v>
      </c>
      <c r="D8607" s="14">
        <v>577.82886900000017</v>
      </c>
      <c r="E8607" s="14">
        <v>1115.15923</v>
      </c>
      <c r="F8607" s="1">
        <v>705220</v>
      </c>
      <c r="G8607" s="15">
        <f t="shared" si="268"/>
        <v>0.66120810347973469</v>
      </c>
      <c r="H8607" s="15">
        <f t="shared" si="269"/>
        <v>0.81262994574892622</v>
      </c>
    </row>
    <row r="8608" spans="1:8">
      <c r="A8608" s="1">
        <v>8607</v>
      </c>
      <c r="B8608" s="444">
        <f>유형화!$F$71*hourly1!B8609/hourly1!$B$8763+유형화!$F$72*hourly1!C8609/hourly1!$C$8763+유형화!$F$73*hourly1!D8609/hourly1!$D$8763+유형화!$F$74*hourly1!E8609/hourly1!$E$8763</f>
        <v>380.68817245583597</v>
      </c>
      <c r="C8608" s="442">
        <f>hourly1!$F8609*유형화!$G$71/hourly1!$F$8763+유형화!$G$72*hourly1!$G8609/hourly1!$F$8763+유형화!$G$74*hourly1!I8609/hourly1!$I$8763</f>
        <v>5.628385470977328</v>
      </c>
      <c r="D8608" s="14">
        <v>616.14562899999999</v>
      </c>
      <c r="E8608" s="14">
        <v>913.28111899999988</v>
      </c>
      <c r="F8608" s="1">
        <v>702489</v>
      </c>
      <c r="G8608" s="15">
        <f t="shared" si="268"/>
        <v>0.70505387438234424</v>
      </c>
      <c r="H8608" s="15">
        <f t="shared" si="269"/>
        <v>0.84157438110099203</v>
      </c>
    </row>
    <row r="8609" spans="1:8">
      <c r="A8609" s="1">
        <v>8608</v>
      </c>
      <c r="B8609" s="444">
        <f>유형화!$F$71*hourly1!B8610/hourly1!$B$8763+유형화!$F$72*hourly1!C8610/hourly1!$C$8763+유형화!$F$73*hourly1!D8610/hourly1!$D$8763+유형화!$F$74*hourly1!E8610/hourly1!$E$8763</f>
        <v>323.9395378447756</v>
      </c>
      <c r="C8609" s="442">
        <f>hourly1!$F8610*유형화!$G$71/hourly1!$F$8763+유형화!$G$72*hourly1!$G8610/hourly1!$F$8763+유형화!$G$74*hourly1!I8610/hourly1!$I$8763</f>
        <v>5.8254519131505598</v>
      </c>
      <c r="D8609" s="14">
        <v>658.14653300000009</v>
      </c>
      <c r="E8609" s="14">
        <v>550.45441599999924</v>
      </c>
      <c r="F8609" s="1">
        <v>690400</v>
      </c>
      <c r="G8609" s="15">
        <f t="shared" si="268"/>
        <v>0.75311540188327375</v>
      </c>
      <c r="H8609" s="15">
        <f t="shared" si="269"/>
        <v>0.87144603402285492</v>
      </c>
    </row>
    <row r="8610" spans="1:8">
      <c r="A8610" s="1">
        <v>8609</v>
      </c>
      <c r="B8610" s="444">
        <f>유형화!$F$71*hourly1!B8611/hourly1!$B$8763+유형화!$F$72*hourly1!C8611/hourly1!$C$8763+유형화!$F$73*hourly1!D8611/hourly1!$D$8763+유형화!$F$74*hourly1!E8611/hourly1!$E$8763</f>
        <v>282.08899539720409</v>
      </c>
      <c r="C8610" s="442">
        <f>hourly1!$F8611*유형화!$G$71/hourly1!$F$8763+유형화!$G$72*hourly1!$G8611/hourly1!$F$8763+유형화!$G$74*hourly1!I8611/hourly1!$I$8763</f>
        <v>6.2255785806910762</v>
      </c>
      <c r="D8610" s="14">
        <v>697.21362399999998</v>
      </c>
      <c r="E8610" s="14">
        <v>150.81035300000011</v>
      </c>
      <c r="F8610" s="1">
        <v>679928</v>
      </c>
      <c r="G8610" s="15">
        <f t="shared" si="268"/>
        <v>0.79781977463862686</v>
      </c>
      <c r="H8610" s="15">
        <f t="shared" si="269"/>
        <v>0.89763612540884541</v>
      </c>
    </row>
    <row r="8611" spans="1:8">
      <c r="A8611" s="1">
        <v>8610</v>
      </c>
      <c r="B8611" s="444">
        <f>유형화!$F$71*hourly1!B8612/hourly1!$B$8763+유형화!$F$72*hourly1!C8612/hourly1!$C$8763+유형화!$F$73*hourly1!D8612/hourly1!$D$8763+유형화!$F$74*hourly1!E8612/hourly1!$E$8763</f>
        <v>170.55964081230084</v>
      </c>
      <c r="C8611" s="442">
        <f>hourly1!$F8612*유형화!$G$71/hourly1!$F$8763+유형화!$G$72*hourly1!$G8612/hourly1!$F$8763+유형화!$G$74*hourly1!I8612/hourly1!$I$8763</f>
        <v>6.4873084715968901</v>
      </c>
      <c r="D8611" s="14">
        <v>646.2797149999999</v>
      </c>
      <c r="E8611" s="14">
        <v>11.46880999999998</v>
      </c>
      <c r="F8611" s="1">
        <v>669989</v>
      </c>
      <c r="G8611" s="15">
        <f t="shared" si="268"/>
        <v>0.7395362322621738</v>
      </c>
      <c r="H8611" s="15">
        <f t="shared" si="269"/>
        <v>0.86319300916011066</v>
      </c>
    </row>
    <row r="8612" spans="1:8">
      <c r="A8612" s="1">
        <v>8611</v>
      </c>
      <c r="B8612" s="444">
        <f>유형화!$F$71*hourly1!B8613/hourly1!$B$8763+유형화!$F$72*hourly1!C8613/hourly1!$C$8763+유형화!$F$73*hourly1!D8613/hourly1!$D$8763+유형화!$F$74*hourly1!E8613/hourly1!$E$8763</f>
        <v>129.0520512793708</v>
      </c>
      <c r="C8612" s="442">
        <f>hourly1!$F8613*유형화!$G$71/hourly1!$F$8763+유형화!$G$72*hourly1!$G8613/hourly1!$F$8763+유형화!$G$74*hourly1!I8613/hourly1!$I$8763</f>
        <v>6.0094182607674336</v>
      </c>
      <c r="D8612" s="14">
        <v>566.20269699999994</v>
      </c>
      <c r="E8612" s="14">
        <v>20.013608000000009</v>
      </c>
      <c r="F8612" s="1">
        <v>657965</v>
      </c>
      <c r="G8612" s="15">
        <f t="shared" si="268"/>
        <v>0.64790430446368141</v>
      </c>
      <c r="H8612" s="15">
        <f t="shared" si="269"/>
        <v>0.80350520211727394</v>
      </c>
    </row>
    <row r="8613" spans="1:8">
      <c r="A8613" s="1">
        <v>8612</v>
      </c>
      <c r="B8613" s="444">
        <f>유형화!$F$71*hourly1!B8614/hourly1!$B$8763+유형화!$F$72*hourly1!C8614/hourly1!$C$8763+유형화!$F$73*hourly1!D8614/hourly1!$D$8763+유형화!$F$74*hourly1!E8614/hourly1!$E$8763</f>
        <v>138.06362190876061</v>
      </c>
      <c r="C8613" s="442">
        <f>hourly1!$F8614*유형화!$G$71/hourly1!$F$8763+유형화!$G$72*hourly1!$G8614/hourly1!$F$8763+유형화!$G$74*hourly1!I8614/hourly1!$I$8763</f>
        <v>5.9614034583141757</v>
      </c>
      <c r="D8613" s="14">
        <v>493.07361899999989</v>
      </c>
      <c r="E8613" s="14">
        <v>34.429347999999997</v>
      </c>
      <c r="F8613" s="1">
        <v>633468</v>
      </c>
      <c r="G8613" s="15">
        <f t="shared" si="268"/>
        <v>0.56422288671575371</v>
      </c>
      <c r="H8613" s="15">
        <f t="shared" si="269"/>
        <v>0.74208355222912326</v>
      </c>
    </row>
    <row r="8614" spans="1:8">
      <c r="A8614" s="1">
        <v>8613</v>
      </c>
      <c r="B8614" s="444">
        <f>유형화!$F$71*hourly1!B8615/hourly1!$B$8763+유형화!$F$72*hourly1!C8615/hourly1!$C$8763+유형화!$F$73*hourly1!D8615/hourly1!$D$8763+유형화!$F$74*hourly1!E8615/hourly1!$E$8763</f>
        <v>71.930898107083138</v>
      </c>
      <c r="C8614" s="442">
        <f>hourly1!$F8615*유형화!$G$71/hourly1!$F$8763+유형화!$G$72*hourly1!$G8615/hourly1!$F$8763+유형화!$G$74*hourly1!I8615/hourly1!$I$8763</f>
        <v>6.8739163695844034</v>
      </c>
      <c r="D8614" s="14">
        <v>484.63066100000009</v>
      </c>
      <c r="E8614" s="14">
        <v>33.203207999999997</v>
      </c>
      <c r="F8614" s="1">
        <v>695940</v>
      </c>
      <c r="G8614" s="15">
        <f t="shared" si="268"/>
        <v>0.55456163137453096</v>
      </c>
      <c r="H8614" s="15">
        <f t="shared" si="269"/>
        <v>0.73451006125892337</v>
      </c>
    </row>
    <row r="8615" spans="1:8">
      <c r="A8615" s="1">
        <v>8614</v>
      </c>
      <c r="B8615" s="444">
        <f>유형화!$F$71*hourly1!B8616/hourly1!$B$8763+유형화!$F$72*hourly1!C8616/hourly1!$C$8763+유형화!$F$73*hourly1!D8616/hourly1!$D$8763+유형화!$F$74*hourly1!E8616/hourly1!$E$8763</f>
        <v>70.791378141229728</v>
      </c>
      <c r="C8615" s="442">
        <f>hourly1!$F8616*유형화!$G$71/hourly1!$F$8763+유형화!$G$72*hourly1!$G8616/hourly1!$F$8763+유형화!$G$74*hourly1!I8616/hourly1!$I$8763</f>
        <v>0.58839411459972268</v>
      </c>
      <c r="D8615" s="14">
        <v>504.68189100000001</v>
      </c>
      <c r="E8615" s="14">
        <v>25.354071000000001</v>
      </c>
      <c r="F8615" s="1">
        <v>744187</v>
      </c>
      <c r="G8615" s="15">
        <f t="shared" si="268"/>
        <v>0.57750620280738529</v>
      </c>
      <c r="H8615" s="15">
        <f t="shared" si="269"/>
        <v>0.75232520594925423</v>
      </c>
    </row>
    <row r="8616" spans="1:8">
      <c r="A8616" s="1">
        <v>8615</v>
      </c>
      <c r="B8616" s="444">
        <f>유형화!$F$71*hourly1!B8617/hourly1!$B$8763+유형화!$F$72*hourly1!C8617/hourly1!$C$8763+유형화!$F$73*hourly1!D8617/hourly1!$D$8763+유형화!$F$74*hourly1!E8617/hourly1!$E$8763</f>
        <v>69.803397894254175</v>
      </c>
      <c r="C8616" s="442">
        <f>hourly1!$F8617*유형화!$G$71/hourly1!$F$8763+유형화!$G$72*hourly1!$G8617/hourly1!$F$8763+유형화!$G$74*hourly1!I8617/hourly1!$I$8763</f>
        <v>1.0878632812978641</v>
      </c>
      <c r="D8616" s="14">
        <v>497.27764200000013</v>
      </c>
      <c r="E8616" s="14">
        <v>13.708394</v>
      </c>
      <c r="F8616" s="1">
        <v>747286</v>
      </c>
      <c r="G8616" s="15">
        <f t="shared" si="268"/>
        <v>0.56903353953001334</v>
      </c>
      <c r="H8616" s="15">
        <f t="shared" si="269"/>
        <v>0.74581529807719704</v>
      </c>
    </row>
    <row r="8617" spans="1:8">
      <c r="A8617" s="1">
        <v>8616</v>
      </c>
      <c r="B8617" s="444">
        <f>유형화!$F$71*hourly1!B8618/hourly1!$B$8763+유형화!$F$72*hourly1!C8618/hourly1!$C$8763+유형화!$F$73*hourly1!D8618/hourly1!$D$8763+유형화!$F$74*hourly1!E8618/hourly1!$E$8763</f>
        <v>68.574436863587763</v>
      </c>
      <c r="C8617" s="442">
        <f>hourly1!$F8618*유형화!$G$71/hourly1!$F$8763+유형화!$G$72*hourly1!$G8618/hourly1!$F$8763+유형화!$G$74*hourly1!I8618/hourly1!$I$8763</f>
        <v>1.8441685350342367</v>
      </c>
      <c r="D8617" s="14">
        <v>491.49236200000001</v>
      </c>
      <c r="E8617" s="14">
        <v>7.4286000000000003</v>
      </c>
      <c r="F8617" s="1">
        <v>797257</v>
      </c>
      <c r="G8617" s="15">
        <f t="shared" si="268"/>
        <v>0.56241345835698475</v>
      </c>
      <c r="H8617" s="15">
        <f t="shared" si="269"/>
        <v>0.74067320210528509</v>
      </c>
    </row>
    <row r="8618" spans="1:8">
      <c r="A8618" s="1">
        <v>8617</v>
      </c>
      <c r="B8618" s="444">
        <f>유형화!$F$71*hourly1!B8619/hourly1!$B$8763+유형화!$F$72*hourly1!C8619/hourly1!$C$8763+유형화!$F$73*hourly1!D8619/hourly1!$D$8763+유형화!$F$74*hourly1!E8619/hourly1!$E$8763</f>
        <v>69.288474099929346</v>
      </c>
      <c r="C8618" s="442">
        <f>hourly1!$F8619*유형화!$G$71/hourly1!$F$8763+유형화!$G$72*hourly1!$G8619/hourly1!$F$8763+유형화!$G$74*hourly1!I8619/hourly1!$I$8763</f>
        <v>2.4587492874353014</v>
      </c>
      <c r="D8618" s="14">
        <v>470.48566599999998</v>
      </c>
      <c r="E8618" s="14">
        <v>5.7403199999999996</v>
      </c>
      <c r="F8618" s="1">
        <v>759153</v>
      </c>
      <c r="G8618" s="15">
        <f t="shared" si="268"/>
        <v>0.5383755496132191</v>
      </c>
      <c r="H8618" s="15">
        <f t="shared" si="269"/>
        <v>0.7215799780376817</v>
      </c>
    </row>
    <row r="8619" spans="1:8">
      <c r="A8619" s="1">
        <v>8618</v>
      </c>
      <c r="B8619" s="444">
        <f>유형화!$F$71*hourly1!B8620/hourly1!$B$8763+유형화!$F$72*hourly1!C8620/hourly1!$C$8763+유형화!$F$73*hourly1!D8620/hourly1!$D$8763+유형화!$F$74*hourly1!E8620/hourly1!$E$8763</f>
        <v>69.767158401618246</v>
      </c>
      <c r="C8619" s="442">
        <f>hourly1!$F8620*유형화!$G$71/hourly1!$F$8763+유형화!$G$72*hourly1!$G8620/hourly1!$F$8763+유형화!$G$74*hourly1!I8620/hourly1!$I$8763</f>
        <v>3.0920777651178044</v>
      </c>
      <c r="D8619" s="14">
        <v>502.37794999999988</v>
      </c>
      <c r="E8619" s="14">
        <v>1.31664</v>
      </c>
      <c r="F8619" s="1">
        <v>715058</v>
      </c>
      <c r="G8619" s="15">
        <f t="shared" si="268"/>
        <v>0.57486980898757545</v>
      </c>
      <c r="H8619" s="15">
        <f t="shared" si="269"/>
        <v>0.75030803893944065</v>
      </c>
    </row>
    <row r="8620" spans="1:8">
      <c r="A8620" s="1">
        <v>8619</v>
      </c>
      <c r="B8620" s="444">
        <f>유형화!$F$71*hourly1!B8621/hourly1!$B$8763+유형화!$F$72*hourly1!C8621/hourly1!$C$8763+유형화!$F$73*hourly1!D8621/hourly1!$D$8763+유형화!$F$74*hourly1!E8621/hourly1!$E$8763</f>
        <v>70.446208841341729</v>
      </c>
      <c r="C8620" s="442">
        <f>hourly1!$F8621*유형화!$G$71/hourly1!$F$8763+유형화!$G$72*hourly1!$G8621/hourly1!$F$8763+유형화!$G$74*hourly1!I8621/hourly1!$I$8763</f>
        <v>3.648506287992106</v>
      </c>
      <c r="D8620" s="14">
        <v>609.44380300000012</v>
      </c>
      <c r="E8620" s="14">
        <v>3.048E-2</v>
      </c>
      <c r="F8620" s="1">
        <v>601718</v>
      </c>
      <c r="G8620" s="15">
        <f t="shared" si="268"/>
        <v>0.69738499195530324</v>
      </c>
      <c r="H8620" s="15">
        <f t="shared" si="269"/>
        <v>0.83663267377258388</v>
      </c>
    </row>
    <row r="8621" spans="1:8">
      <c r="A8621" s="1">
        <v>8620</v>
      </c>
      <c r="B8621" s="444">
        <f>유형화!$F$71*hourly1!B8622/hourly1!$B$8763+유형화!$F$72*hourly1!C8622/hourly1!$C$8763+유형화!$F$73*hourly1!D8622/hourly1!$D$8763+유형화!$F$74*hourly1!E8622/hourly1!$E$8763</f>
        <v>70.959194631261454</v>
      </c>
      <c r="C8621" s="442">
        <f>hourly1!$F8622*유형화!$G$71/hourly1!$F$8763+유형화!$G$72*hourly1!$G8622/hourly1!$F$8763+유형화!$G$74*hourly1!I8622/hourly1!$I$8763</f>
        <v>4.0483189900281387</v>
      </c>
      <c r="D8621" s="14">
        <v>656.52059999999994</v>
      </c>
      <c r="E8621" s="14">
        <v>3.2399999999999998E-2</v>
      </c>
      <c r="F8621" s="1">
        <v>501683</v>
      </c>
      <c r="G8621" s="15">
        <f t="shared" si="268"/>
        <v>0.75125485089146227</v>
      </c>
      <c r="H8621" s="15">
        <f t="shared" si="269"/>
        <v>0.87032368851066511</v>
      </c>
    </row>
    <row r="8622" spans="1:8">
      <c r="A8622" s="1">
        <v>8621</v>
      </c>
      <c r="B8622" s="444">
        <f>유형화!$F$71*hourly1!B8623/hourly1!$B$8763+유형화!$F$72*hourly1!C8623/hourly1!$C$8763+유형화!$F$73*hourly1!D8623/hourly1!$D$8763+유형화!$F$74*hourly1!E8623/hourly1!$E$8763</f>
        <v>71.758087473503963</v>
      </c>
      <c r="C8622" s="442">
        <f>hourly1!$F8623*유형화!$G$71/hourly1!$F$8763+유형화!$G$72*hourly1!$G8623/hourly1!$F$8763+유형화!$G$74*hourly1!I8623/hourly1!$I$8763</f>
        <v>4.4281201191382555</v>
      </c>
      <c r="D8622" s="14">
        <v>640.62219500000015</v>
      </c>
      <c r="E8622" s="14">
        <v>1.6000000000000001E-4</v>
      </c>
      <c r="F8622" s="1">
        <v>549184</v>
      </c>
      <c r="G8622" s="15">
        <f t="shared" si="268"/>
        <v>0.73306234653183233</v>
      </c>
      <c r="H8622" s="15">
        <f t="shared" si="269"/>
        <v>0.85920750606266461</v>
      </c>
    </row>
    <row r="8623" spans="1:8">
      <c r="A8623" s="1">
        <v>8622</v>
      </c>
      <c r="B8623" s="444">
        <f>유형화!$F$71*hourly1!B8624/hourly1!$B$8763+유형화!$F$72*hourly1!C8624/hourly1!$C$8763+유형화!$F$73*hourly1!D8624/hourly1!$D$8763+유형화!$F$74*hourly1!E8624/hourly1!$E$8763</f>
        <v>74.345914043502162</v>
      </c>
      <c r="C8623" s="442">
        <f>hourly1!$F8624*유형화!$G$71/hourly1!$F$8763+유형화!$G$72*hourly1!$G8624/hourly1!$F$8763+유형화!$G$74*hourly1!I8624/hourly1!$I$8763</f>
        <v>4.8324076241013216</v>
      </c>
      <c r="D8623" s="14">
        <v>651.63029699999993</v>
      </c>
      <c r="E8623" s="14">
        <v>0</v>
      </c>
      <c r="F8623" s="1">
        <v>892485</v>
      </c>
      <c r="G8623" s="15">
        <f t="shared" si="268"/>
        <v>0.74565888962066729</v>
      </c>
      <c r="H8623" s="15">
        <f t="shared" si="269"/>
        <v>0.86693192529758101</v>
      </c>
    </row>
    <row r="8624" spans="1:8">
      <c r="A8624" s="1">
        <v>8623</v>
      </c>
      <c r="B8624" s="444">
        <f>유형화!$F$71*hourly1!B8625/hourly1!$B$8763+유형화!$F$72*hourly1!C8625/hourly1!$C$8763+유형화!$F$73*hourly1!D8625/hourly1!$D$8763+유형화!$F$74*hourly1!E8625/hourly1!$E$8763</f>
        <v>86.526310546590153</v>
      </c>
      <c r="C8624" s="442">
        <f>hourly1!$F8625*유형화!$G$71/hourly1!$F$8763+유형화!$G$72*hourly1!$G8625/hourly1!$F$8763+유형화!$G$74*hourly1!I8625/hourly1!$I$8763</f>
        <v>11.200414720409871</v>
      </c>
      <c r="D8624" s="14">
        <v>645.09909999999991</v>
      </c>
      <c r="E8624" s="14">
        <v>0</v>
      </c>
      <c r="F8624" s="1">
        <v>1061543</v>
      </c>
      <c r="G8624" s="15">
        <f t="shared" si="268"/>
        <v>0.73818525752385611</v>
      </c>
      <c r="H8624" s="15">
        <f t="shared" si="269"/>
        <v>0.86236404934946997</v>
      </c>
    </row>
    <row r="8625" spans="1:8">
      <c r="A8625" s="1">
        <v>8624</v>
      </c>
      <c r="B8625" s="444">
        <f>유형화!$F$71*hourly1!B8626/hourly1!$B$8763+유형화!$F$72*hourly1!C8626/hourly1!$C$8763+유형화!$F$73*hourly1!D8626/hourly1!$D$8763+유형화!$F$74*hourly1!E8626/hourly1!$E$8763</f>
        <v>182.28785345757365</v>
      </c>
      <c r="C8625" s="442">
        <f>hourly1!$F8626*유형화!$G$71/hourly1!$F$8763+유형화!$G$72*hourly1!$G8626/hourly1!$F$8763+유형화!$G$74*hourly1!I8626/hourly1!$I$8763</f>
        <v>11.346730142202478</v>
      </c>
      <c r="D8625" s="14">
        <v>637.88632499999994</v>
      </c>
      <c r="E8625" s="14">
        <v>2.216170000000004</v>
      </c>
      <c r="F8625" s="1">
        <v>1091574</v>
      </c>
      <c r="G8625" s="15">
        <f t="shared" si="268"/>
        <v>0.72993169745713671</v>
      </c>
      <c r="H8625" s="15">
        <f t="shared" si="269"/>
        <v>0.85726823480602588</v>
      </c>
    </row>
    <row r="8626" spans="1:8">
      <c r="A8626" s="1">
        <v>8625</v>
      </c>
      <c r="B8626" s="444">
        <f>유형화!$F$71*hourly1!B8627/hourly1!$B$8763+유형화!$F$72*hourly1!C8627/hourly1!$C$8763+유형화!$F$73*hourly1!D8627/hourly1!$D$8763+유형화!$F$74*hourly1!E8627/hourly1!$E$8763</f>
        <v>281.00759318948565</v>
      </c>
      <c r="C8626" s="442">
        <f>hourly1!$F8627*유형화!$G$71/hourly1!$F$8763+유형화!$G$72*hourly1!$G8627/hourly1!$F$8763+유형화!$G$74*hourly1!I8627/hourly1!$I$8763</f>
        <v>10.692913968977154</v>
      </c>
      <c r="D8626" s="14">
        <v>668.73895900000002</v>
      </c>
      <c r="E8626" s="14">
        <v>104.785083</v>
      </c>
      <c r="F8626" s="1">
        <v>963904</v>
      </c>
      <c r="G8626" s="15">
        <f t="shared" si="268"/>
        <v>0.76523628798373855</v>
      </c>
      <c r="H8626" s="15">
        <f t="shared" si="269"/>
        <v>0.878693189125062</v>
      </c>
    </row>
    <row r="8627" spans="1:8">
      <c r="A8627" s="1">
        <v>8626</v>
      </c>
      <c r="B8627" s="444">
        <f>유형화!$F$71*hourly1!B8628/hourly1!$B$8763+유형화!$F$72*hourly1!C8628/hourly1!$C$8763+유형화!$F$73*hourly1!D8628/hourly1!$D$8763+유형화!$F$74*hourly1!E8628/hourly1!$E$8763</f>
        <v>339.2579604848346</v>
      </c>
      <c r="C8627" s="442">
        <f>hourly1!$F8628*유형화!$G$71/hourly1!$F$8763+유형화!$G$72*hourly1!$G8628/hourly1!$F$8763+유형화!$G$74*hourly1!I8628/hourly1!$I$8763</f>
        <v>9.6293436404390125</v>
      </c>
      <c r="D8627" s="14">
        <v>703.08639300000016</v>
      </c>
      <c r="E8627" s="14">
        <v>415.9063899999997</v>
      </c>
      <c r="F8627" s="1">
        <v>787527</v>
      </c>
      <c r="G8627" s="15">
        <f t="shared" si="268"/>
        <v>0.80453996925158366</v>
      </c>
      <c r="H8627" s="15">
        <f t="shared" si="269"/>
        <v>0.90144839085906669</v>
      </c>
    </row>
    <row r="8628" spans="1:8">
      <c r="A8628" s="1">
        <v>8627</v>
      </c>
      <c r="B8628" s="444">
        <f>유형화!$F$71*hourly1!B8629/hourly1!$B$8763+유형화!$F$72*hourly1!C8629/hourly1!$C$8763+유형화!$F$73*hourly1!D8629/hourly1!$D$8763+유형화!$F$74*hourly1!E8629/hourly1!$E$8763</f>
        <v>396.14280218522504</v>
      </c>
      <c r="C8628" s="442">
        <f>hourly1!$F8629*유형화!$G$71/hourly1!$F$8763+유형화!$G$72*hourly1!$G8629/hourly1!$F$8763+유형화!$G$74*hourly1!I8629/hourly1!$I$8763</f>
        <v>8.5816823913702169</v>
      </c>
      <c r="D8628" s="14">
        <v>735.68426399999987</v>
      </c>
      <c r="E8628" s="14">
        <v>718.4955779999998</v>
      </c>
      <c r="F8628" s="1">
        <v>776311</v>
      </c>
      <c r="G8628" s="15">
        <f t="shared" si="268"/>
        <v>0.84184163003341428</v>
      </c>
      <c r="H8628" s="15">
        <f t="shared" si="269"/>
        <v>0.92204790670935399</v>
      </c>
    </row>
    <row r="8629" spans="1:8">
      <c r="A8629" s="1">
        <v>8628</v>
      </c>
      <c r="B8629" s="444">
        <f>유형화!$F$71*hourly1!B8630/hourly1!$B$8763+유형화!$F$72*hourly1!C8630/hourly1!$C$8763+유형화!$F$73*hourly1!D8630/hourly1!$D$8763+유형화!$F$74*hourly1!E8630/hourly1!$E$8763</f>
        <v>336.96699643108548</v>
      </c>
      <c r="C8629" s="442">
        <f>hourly1!$F8630*유형화!$G$71/hourly1!$F$8763+유형화!$G$72*hourly1!$G8630/hourly1!$F$8763+유형화!$G$74*hourly1!I8630/hourly1!$I$8763</f>
        <v>7.9458220626134155</v>
      </c>
      <c r="D8629" s="14">
        <v>817.62667499999986</v>
      </c>
      <c r="E8629" s="14">
        <v>903.74922799999922</v>
      </c>
      <c r="F8629" s="1">
        <v>753855</v>
      </c>
      <c r="G8629" s="15">
        <f t="shared" si="268"/>
        <v>0.93560812229198453</v>
      </c>
      <c r="H8629" s="15">
        <f t="shared" si="269"/>
        <v>0.96995976407239959</v>
      </c>
    </row>
    <row r="8630" spans="1:8">
      <c r="A8630" s="1">
        <v>8629</v>
      </c>
      <c r="B8630" s="444">
        <f>유형화!$F$71*hourly1!B8631/hourly1!$B$8763+유형화!$F$72*hourly1!C8631/hourly1!$C$8763+유형화!$F$73*hourly1!D8631/hourly1!$D$8763+유형화!$F$74*hourly1!E8631/hourly1!$E$8763</f>
        <v>215.7673128174315</v>
      </c>
      <c r="C8630" s="442">
        <f>hourly1!$F8631*유형화!$G$71/hourly1!$F$8763+유형화!$G$72*hourly1!$G8631/hourly1!$F$8763+유형화!$G$74*hourly1!I8631/hourly1!$I$8763</f>
        <v>6.860973542981216</v>
      </c>
      <c r="D8630" s="14">
        <v>812.66552499999989</v>
      </c>
      <c r="E8630" s="14">
        <v>958.74198600000091</v>
      </c>
      <c r="F8630" s="1">
        <v>727868</v>
      </c>
      <c r="G8630" s="15">
        <f t="shared" si="268"/>
        <v>0.92993109097948623</v>
      </c>
      <c r="H8630" s="15">
        <f t="shared" si="269"/>
        <v>0.9672051461436062</v>
      </c>
    </row>
    <row r="8631" spans="1:8">
      <c r="A8631" s="1">
        <v>8630</v>
      </c>
      <c r="B8631" s="444">
        <f>유형화!$F$71*hourly1!B8632/hourly1!$B$8763+유형화!$F$72*hourly1!C8632/hourly1!$C$8763+유형화!$F$73*hourly1!D8632/hourly1!$D$8763+유형화!$F$74*hourly1!E8632/hourly1!$E$8763</f>
        <v>273.11939177894732</v>
      </c>
      <c r="C8631" s="442">
        <f>hourly1!$F8632*유형화!$G$71/hourly1!$F$8763+유형화!$G$72*hourly1!$G8632/hourly1!$F$8763+유형화!$G$74*hourly1!I8632/hourly1!$I$8763</f>
        <v>7.1528985549546276</v>
      </c>
      <c r="D8631" s="14">
        <v>815.77666300000021</v>
      </c>
      <c r="E8631" s="14">
        <v>950.86002799999915</v>
      </c>
      <c r="F8631" s="1">
        <v>756270</v>
      </c>
      <c r="G8631" s="15">
        <f t="shared" si="268"/>
        <v>0.93349115827104268</v>
      </c>
      <c r="H8631" s="15">
        <f t="shared" si="269"/>
        <v>0.96893465516539612</v>
      </c>
    </row>
    <row r="8632" spans="1:8">
      <c r="A8632" s="1">
        <v>8631</v>
      </c>
      <c r="B8632" s="444">
        <f>유형화!$F$71*hourly1!B8633/hourly1!$B$8763+유형화!$F$72*hourly1!C8633/hourly1!$C$8763+유형화!$F$73*hourly1!D8633/hourly1!$D$8763+유형화!$F$74*hourly1!E8633/hourly1!$E$8763</f>
        <v>385.67951510240124</v>
      </c>
      <c r="C8632" s="442">
        <f>hourly1!$F8633*유형화!$G$71/hourly1!$F$8763+유형화!$G$72*hourly1!$G8633/hourly1!$F$8763+유형화!$G$74*hourly1!I8633/hourly1!$I$8763</f>
        <v>7.2810272009940871</v>
      </c>
      <c r="D8632" s="14">
        <v>835.97547399999985</v>
      </c>
      <c r="E8632" s="14">
        <v>857.56520700000158</v>
      </c>
      <c r="F8632" s="1">
        <v>761067</v>
      </c>
      <c r="G8632" s="15">
        <f t="shared" si="268"/>
        <v>0.95660460626641342</v>
      </c>
      <c r="H8632" s="15">
        <f t="shared" si="269"/>
        <v>0.97999459447257142</v>
      </c>
    </row>
    <row r="8633" spans="1:8">
      <c r="A8633" s="1">
        <v>8632</v>
      </c>
      <c r="B8633" s="444">
        <f>유형화!$F$71*hourly1!B8634/hourly1!$B$8763+유형화!$F$72*hourly1!C8634/hourly1!$C$8763+유형화!$F$73*hourly1!D8634/hourly1!$D$8763+유형화!$F$74*hourly1!E8634/hourly1!$E$8763</f>
        <v>329.0858034695205</v>
      </c>
      <c r="C8633" s="442">
        <f>hourly1!$F8634*유형화!$G$71/hourly1!$F$8763+유형화!$G$72*hourly1!$G8634/hourly1!$F$8763+유형화!$G$74*hourly1!I8634/hourly1!$I$8763</f>
        <v>7.5165862377421551</v>
      </c>
      <c r="D8633" s="14">
        <v>841.12163299999975</v>
      </c>
      <c r="E8633" s="14">
        <v>570.01685399999997</v>
      </c>
      <c r="F8633" s="1">
        <v>737401</v>
      </c>
      <c r="G8633" s="15">
        <f t="shared" si="268"/>
        <v>0.96249334290652599</v>
      </c>
      <c r="H8633" s="15">
        <f t="shared" si="269"/>
        <v>0.98276650027739787</v>
      </c>
    </row>
    <row r="8634" spans="1:8">
      <c r="A8634" s="1">
        <v>8633</v>
      </c>
      <c r="B8634" s="444">
        <f>유형화!$F$71*hourly1!B8635/hourly1!$B$8763+유형화!$F$72*hourly1!C8635/hourly1!$C$8763+유형화!$F$73*hourly1!D8635/hourly1!$D$8763+유형화!$F$74*hourly1!E8635/hourly1!$E$8763</f>
        <v>286.78919739949879</v>
      </c>
      <c r="C8634" s="442">
        <f>hourly1!$F8635*유형화!$G$71/hourly1!$F$8763+유형화!$G$72*hourly1!$G8635/hourly1!$F$8763+유형화!$G$74*hourly1!I8635/hourly1!$I$8763</f>
        <v>7.762984377390107</v>
      </c>
      <c r="D8634" s="14">
        <v>852.59321100000011</v>
      </c>
      <c r="E8634" s="14">
        <v>174.88179600000021</v>
      </c>
      <c r="F8634" s="1">
        <v>766751</v>
      </c>
      <c r="G8634" s="15">
        <f t="shared" si="268"/>
        <v>0.97562024040201967</v>
      </c>
      <c r="H8634" s="15">
        <f t="shared" si="269"/>
        <v>0.98888000159256206</v>
      </c>
    </row>
    <row r="8635" spans="1:8">
      <c r="A8635" s="1">
        <v>8634</v>
      </c>
      <c r="B8635" s="444">
        <f>유형화!$F$71*hourly1!B8636/hourly1!$B$8763+유형화!$F$72*hourly1!C8636/hourly1!$C$8763+유형화!$F$73*hourly1!D8636/hourly1!$D$8763+유형화!$F$74*hourly1!E8636/hourly1!$E$8763</f>
        <v>174.42676390448216</v>
      </c>
      <c r="C8635" s="442">
        <f>hourly1!$F8636*유형화!$G$71/hourly1!$F$8763+유형화!$G$72*hourly1!$G8636/hourly1!$F$8763+유형화!$G$74*hourly1!I8636/hourly1!$I$8763</f>
        <v>7.7850618645217891</v>
      </c>
      <c r="D8635" s="14">
        <v>848.94623799999999</v>
      </c>
      <c r="E8635" s="14">
        <v>13.82045699999998</v>
      </c>
      <c r="F8635" s="1">
        <v>772146</v>
      </c>
      <c r="G8635" s="15">
        <f t="shared" si="268"/>
        <v>0.97144701848435211</v>
      </c>
      <c r="H8635" s="15">
        <f t="shared" si="269"/>
        <v>0.98694615897310645</v>
      </c>
    </row>
    <row r="8636" spans="1:8">
      <c r="A8636" s="1">
        <v>8635</v>
      </c>
      <c r="B8636" s="444">
        <f>유형화!$F$71*hourly1!B8637/hourly1!$B$8763+유형화!$F$72*hourly1!C8637/hourly1!$C$8763+유형화!$F$73*hourly1!D8637/hourly1!$D$8763+유형화!$F$74*hourly1!E8637/hourly1!$E$8763</f>
        <v>132.46037844064182</v>
      </c>
      <c r="C8636" s="442">
        <f>hourly1!$F8637*유형화!$G$71/hourly1!$F$8763+유형화!$G$72*hourly1!$G8637/hourly1!$F$8763+유형화!$G$74*hourly1!I8637/hourly1!$I$8763</f>
        <v>7.2900371879638426</v>
      </c>
      <c r="D8636" s="14">
        <v>860.33273899999995</v>
      </c>
      <c r="E8636" s="14">
        <v>20.40344000000001</v>
      </c>
      <c r="F8636" s="1">
        <v>718455</v>
      </c>
      <c r="G8636" s="15">
        <f t="shared" si="268"/>
        <v>0.98447656258537564</v>
      </c>
      <c r="H8636" s="15">
        <f t="shared" si="269"/>
        <v>0.99295429772837851</v>
      </c>
    </row>
    <row r="8637" spans="1:8">
      <c r="A8637" s="1">
        <v>8636</v>
      </c>
      <c r="B8637" s="444">
        <f>유형화!$F$71*hourly1!B8638/hourly1!$B$8763+유형화!$F$72*hourly1!C8638/hourly1!$C$8763+유형화!$F$73*hourly1!D8638/hourly1!$D$8763+유형화!$F$74*hourly1!E8638/hourly1!$E$8763</f>
        <v>141.22325787002907</v>
      </c>
      <c r="C8637" s="442">
        <f>hourly1!$F8638*유형화!$G$71/hourly1!$F$8763+유형화!$G$72*hourly1!$G8638/hourly1!$F$8763+유형화!$G$74*hourly1!I8638/hourly1!$I$8763</f>
        <v>7.1799604583704468</v>
      </c>
      <c r="D8637" s="14">
        <v>873.89864999999963</v>
      </c>
      <c r="E8637" s="14">
        <v>22.39678000000001</v>
      </c>
      <c r="F8637" s="1">
        <v>756512</v>
      </c>
      <c r="G8637" s="15">
        <f t="shared" si="268"/>
        <v>1</v>
      </c>
      <c r="H8637" s="15">
        <f t="shared" si="269"/>
        <v>1</v>
      </c>
    </row>
    <row r="8638" spans="1:8">
      <c r="A8638" s="1">
        <v>8637</v>
      </c>
      <c r="B8638" s="444">
        <f>유형화!$F$71*hourly1!B8639/hourly1!$B$8763+유형화!$F$72*hourly1!C8639/hourly1!$C$8763+유형화!$F$73*hourly1!D8639/hourly1!$D$8763+유형화!$F$74*hourly1!E8639/hourly1!$E$8763</f>
        <v>74.063015134311243</v>
      </c>
      <c r="C8638" s="442">
        <f>hourly1!$F8639*유형화!$G$71/hourly1!$F$8763+유형화!$G$72*hourly1!$G8639/hourly1!$F$8763+유형화!$G$74*hourly1!I8639/hourly1!$I$8763</f>
        <v>8.0228438389708359</v>
      </c>
      <c r="D8638" s="14">
        <v>873.05855899999995</v>
      </c>
      <c r="E8638" s="14">
        <v>29.815925</v>
      </c>
      <c r="F8638" s="1">
        <v>755528</v>
      </c>
      <c r="G8638" s="15">
        <f t="shared" si="268"/>
        <v>0.99903868600781143</v>
      </c>
      <c r="H8638" s="15">
        <f t="shared" si="269"/>
        <v>0.99956717986168486</v>
      </c>
    </row>
    <row r="8639" spans="1:8">
      <c r="A8639" s="1">
        <v>8638</v>
      </c>
      <c r="B8639" s="444">
        <f>유형화!$F$71*hourly1!B8640/hourly1!$B$8763+유형화!$F$72*hourly1!C8640/hourly1!$C$8763+유형화!$F$73*hourly1!D8640/hourly1!$D$8763+유형화!$F$74*hourly1!E8640/hourly1!$E$8763</f>
        <v>73.039947097902527</v>
      </c>
      <c r="C8639" s="442">
        <f>hourly1!$F8640*유형화!$G$71/hourly1!$F$8763+유형화!$G$72*hourly1!$G8640/hourly1!$F$8763+유형화!$G$74*hourly1!I8640/hourly1!$I$8763</f>
        <v>1.6259313817826966</v>
      </c>
      <c r="D8639" s="14">
        <v>855.38553700000011</v>
      </c>
      <c r="E8639" s="14">
        <v>20.515499000000009</v>
      </c>
      <c r="F8639" s="1">
        <v>814859</v>
      </c>
      <c r="G8639" s="15">
        <f t="shared" si="268"/>
        <v>0.97881549193376194</v>
      </c>
      <c r="H8639" s="15">
        <f t="shared" si="269"/>
        <v>0.99035458805121579</v>
      </c>
    </row>
    <row r="8640" spans="1:8">
      <c r="A8640" s="1">
        <v>8639</v>
      </c>
      <c r="B8640" s="444">
        <f>유형화!$F$71*hourly1!B8641/hourly1!$B$8763+유형화!$F$72*hourly1!C8641/hourly1!$C$8763+유형화!$F$73*hourly1!D8641/hourly1!$D$8763+유형화!$F$74*hourly1!E8641/hourly1!$E$8763</f>
        <v>71.926238010049047</v>
      </c>
      <c r="C8640" s="442">
        <f>hourly1!$F8641*유형화!$G$71/hourly1!$F$8763+유형화!$G$72*hourly1!$G8641/hourly1!$F$8763+유형화!$G$74*hourly1!I8641/hourly1!$I$8763</f>
        <v>2.1840116255953728</v>
      </c>
      <c r="D8640" s="14">
        <v>855.55456200000015</v>
      </c>
      <c r="E8640" s="14">
        <v>22.471278999999999</v>
      </c>
      <c r="F8640" s="1">
        <v>910684</v>
      </c>
      <c r="G8640" s="15">
        <f t="shared" si="268"/>
        <v>0.97900890681087616</v>
      </c>
      <c r="H8640" s="15">
        <f t="shared" si="269"/>
        <v>0.99044367937567046</v>
      </c>
    </row>
    <row r="8641" spans="1:8">
      <c r="A8641" s="1">
        <v>8640</v>
      </c>
      <c r="B8641" s="444">
        <f>유형화!$F$71*hourly1!B8642/hourly1!$B$8763+유형화!$F$72*hourly1!C8642/hourly1!$C$8763+유형화!$F$73*hourly1!D8642/hourly1!$D$8763+유형화!$F$74*hourly1!E8642/hourly1!$E$8763</f>
        <v>70.537495525425157</v>
      </c>
      <c r="C8641" s="442">
        <f>hourly1!$F8642*유형화!$G$71/hourly1!$F$8763+유형화!$G$72*hourly1!$G8642/hourly1!$F$8763+유형화!$G$74*hourly1!I8642/hourly1!$I$8763</f>
        <v>2.8720638099392257</v>
      </c>
      <c r="D8641" s="14">
        <v>825.40351900000007</v>
      </c>
      <c r="E8641" s="14">
        <v>10.587521000000001</v>
      </c>
      <c r="F8641" s="1">
        <v>975955</v>
      </c>
      <c r="G8641" s="15">
        <f t="shared" si="268"/>
        <v>0.94450714507912381</v>
      </c>
      <c r="H8641" s="15">
        <f t="shared" si="269"/>
        <v>0.9742420552453751</v>
      </c>
    </row>
    <row r="8642" spans="1:8">
      <c r="A8642" s="1">
        <v>8641</v>
      </c>
      <c r="B8642" s="444">
        <f>유형화!$F$71*hourly1!B8643/hourly1!$B$8763+유형화!$F$72*hourly1!C8643/hourly1!$C$8763+유형화!$F$73*hourly1!D8643/hourly1!$D$8763+유형화!$F$74*hourly1!E8643/hourly1!$E$8763</f>
        <v>71.025352138846017</v>
      </c>
      <c r="C8642" s="442">
        <f>hourly1!$F8643*유형화!$G$71/hourly1!$F$8763+유형화!$G$72*hourly1!$G8643/hourly1!$F$8763+유형화!$G$74*hourly1!I8643/hourly1!$I$8763</f>
        <v>3.33382827006219</v>
      </c>
      <c r="D8642" s="14">
        <v>806.78692299999977</v>
      </c>
      <c r="E8642" s="14">
        <v>5.6198399999999991</v>
      </c>
      <c r="F8642" s="1">
        <v>877193</v>
      </c>
      <c r="G8642" s="15">
        <f t="shared" ref="G8642:G8705" si="270">D8642/$I$1</f>
        <v>0.92320422167948202</v>
      </c>
      <c r="H8642" s="15">
        <f t="shared" ref="H8642:H8705" si="271">G8642/(1-$H$1*(1-G8642))</f>
        <v>0.96391787455699718</v>
      </c>
    </row>
    <row r="8643" spans="1:8">
      <c r="A8643" s="1">
        <v>8642</v>
      </c>
      <c r="B8643" s="444">
        <f>유형화!$F$71*hourly1!B8644/hourly1!$B$8763+유형화!$F$72*hourly1!C8644/hourly1!$C$8763+유형화!$F$73*hourly1!D8644/hourly1!$D$8763+유형화!$F$74*hourly1!E8644/hourly1!$E$8763</f>
        <v>71.427772437679778</v>
      </c>
      <c r="C8643" s="442">
        <f>hourly1!$F8644*유형화!$G$71/hourly1!$F$8763+유형화!$G$72*hourly1!$G8644/hourly1!$F$8763+유형화!$G$74*hourly1!I8644/hourly1!$I$8763</f>
        <v>3.8232528222249944</v>
      </c>
      <c r="D8643" s="14">
        <v>815.47697500000004</v>
      </c>
      <c r="E8643" s="14">
        <v>1.11144</v>
      </c>
      <c r="F8643" s="1">
        <v>767957</v>
      </c>
      <c r="G8643" s="15">
        <f t="shared" si="270"/>
        <v>0.93314822605573355</v>
      </c>
      <c r="H8643" s="15">
        <f t="shared" si="271"/>
        <v>0.96876836200328398</v>
      </c>
    </row>
    <row r="8644" spans="1:8">
      <c r="A8644" s="1">
        <v>8643</v>
      </c>
      <c r="B8644" s="444">
        <f>유형화!$F$71*hourly1!B8645/hourly1!$B$8763+유형화!$F$72*hourly1!C8645/hourly1!$C$8763+유형화!$F$73*hourly1!D8645/hourly1!$D$8763+유형화!$F$74*hourly1!E8645/hourly1!$E$8763</f>
        <v>72.2570713310039</v>
      </c>
      <c r="C8644" s="442">
        <f>hourly1!$F8645*유형화!$G$71/hourly1!$F$8763+유형화!$G$72*hourly1!$G8645/hourly1!$F$8763+유형화!$G$74*hourly1!I8645/hourly1!$I$8763</f>
        <v>4.2703691985135341</v>
      </c>
      <c r="D8644" s="14">
        <v>813.78701999999998</v>
      </c>
      <c r="E8644" s="14">
        <v>3.0960000000000001E-2</v>
      </c>
      <c r="F8644" s="1">
        <v>598178</v>
      </c>
      <c r="G8644" s="15">
        <f t="shared" si="270"/>
        <v>0.93121441485234047</v>
      </c>
      <c r="H8644" s="15">
        <f t="shared" si="271"/>
        <v>0.96782940647859883</v>
      </c>
    </row>
    <row r="8645" spans="1:8">
      <c r="A8645" s="1">
        <v>8644</v>
      </c>
      <c r="B8645" s="444">
        <f>유형화!$F$71*hourly1!B8646/hourly1!$B$8763+유형화!$F$72*hourly1!C8646/hourly1!$C$8763+유형화!$F$73*hourly1!D8646/hourly1!$D$8763+유형화!$F$74*hourly1!E8646/hourly1!$E$8763</f>
        <v>72.999346879791233</v>
      </c>
      <c r="C8645" s="442">
        <f>hourly1!$F8646*유형화!$G$71/hourly1!$F$8763+유형화!$G$72*hourly1!$G8646/hourly1!$F$8763+유형화!$G$74*hourly1!I8646/hourly1!$I$8763</f>
        <v>4.6292025166507464</v>
      </c>
      <c r="D8645" s="14">
        <v>806.97774300000003</v>
      </c>
      <c r="E8645" s="14">
        <v>6.1199999999999996E-3</v>
      </c>
      <c r="F8645" s="1">
        <v>506526</v>
      </c>
      <c r="G8645" s="15">
        <f t="shared" si="270"/>
        <v>0.92342257651960025</v>
      </c>
      <c r="H8645" s="15">
        <f t="shared" si="271"/>
        <v>0.96402497848220348</v>
      </c>
    </row>
    <row r="8646" spans="1:8">
      <c r="A8646" s="1">
        <v>8645</v>
      </c>
      <c r="B8646" s="444">
        <f>유형화!$F$71*hourly1!B8647/hourly1!$B$8763+유형화!$F$72*hourly1!C8647/hourly1!$C$8763+유형화!$F$73*hourly1!D8647/hourly1!$D$8763+유형화!$F$74*hourly1!E8647/hourly1!$E$8763</f>
        <v>73.830557422827468</v>
      </c>
      <c r="C8646" s="442">
        <f>hourly1!$F8647*유형화!$G$71/hourly1!$F$8763+유형화!$G$72*hourly1!$G8647/hourly1!$F$8763+유형화!$G$74*hourly1!I8647/hourly1!$I$8763</f>
        <v>4.9700102383154157</v>
      </c>
      <c r="D8646" s="14">
        <v>771.94165899999985</v>
      </c>
      <c r="E8646" s="14">
        <v>0</v>
      </c>
      <c r="F8646" s="1">
        <v>551689</v>
      </c>
      <c r="G8646" s="15">
        <f t="shared" si="270"/>
        <v>0.88333087481025419</v>
      </c>
      <c r="H8646" s="15">
        <f t="shared" si="271"/>
        <v>0.94389900388837522</v>
      </c>
    </row>
    <row r="8647" spans="1:8">
      <c r="A8647" s="1">
        <v>8646</v>
      </c>
      <c r="B8647" s="444">
        <f>유형화!$F$71*hourly1!B8648/hourly1!$B$8763+유형화!$F$72*hourly1!C8648/hourly1!$C$8763+유형화!$F$73*hourly1!D8648/hourly1!$D$8763+유형화!$F$74*hourly1!E8648/hourly1!$E$8763</f>
        <v>76.405821208019333</v>
      </c>
      <c r="C8647" s="442">
        <f>hourly1!$F8648*유형화!$G$71/hourly1!$F$8763+유형화!$G$72*hourly1!$G8648/hourly1!$F$8763+유형화!$G$74*hourly1!I8648/hourly1!$I$8763</f>
        <v>5.3327169113162194</v>
      </c>
      <c r="D8647" s="14">
        <v>756.04559499999993</v>
      </c>
      <c r="E8647" s="14">
        <v>0</v>
      </c>
      <c r="F8647" s="1">
        <v>861174</v>
      </c>
      <c r="G8647" s="15">
        <f t="shared" si="270"/>
        <v>0.86514104925096325</v>
      </c>
      <c r="H8647" s="15">
        <f t="shared" si="271"/>
        <v>0.93445158759696756</v>
      </c>
    </row>
    <row r="8648" spans="1:8">
      <c r="A8648" s="1">
        <v>8647</v>
      </c>
      <c r="B8648" s="444">
        <f>유형화!$F$71*hourly1!B8649/hourly1!$B$8763+유형화!$F$72*hourly1!C8649/hourly1!$C$8763+유형화!$F$73*hourly1!D8649/hourly1!$D$8763+유형화!$F$74*hourly1!E8649/hourly1!$E$8763</f>
        <v>88.649464461488719</v>
      </c>
      <c r="C8648" s="442">
        <f>hourly1!$F8649*유형화!$G$71/hourly1!$F$8763+유형화!$G$72*hourly1!$G8649/hourly1!$F$8763+유형화!$G$74*hourly1!I8649/hourly1!$I$8763</f>
        <v>11.713444295999981</v>
      </c>
      <c r="D8648" s="14">
        <v>685.43913799999984</v>
      </c>
      <c r="E8648" s="14">
        <v>8.0000000000000007E-5</v>
      </c>
      <c r="F8648" s="1">
        <v>817574</v>
      </c>
      <c r="G8648" s="15">
        <f t="shared" si="270"/>
        <v>0.78434626029002352</v>
      </c>
      <c r="H8648" s="15">
        <f t="shared" si="271"/>
        <v>0.88989648841480973</v>
      </c>
    </row>
    <row r="8649" spans="1:8">
      <c r="A8649" s="1">
        <v>8648</v>
      </c>
      <c r="B8649" s="444">
        <f>유형화!$F$71*hourly1!B8650/hourly1!$B$8763+유형화!$F$72*hourly1!C8650/hourly1!$C$8763+유형화!$F$73*hourly1!D8650/hourly1!$D$8763+유형화!$F$74*hourly1!E8650/hourly1!$E$8763</f>
        <v>183.14812829000672</v>
      </c>
      <c r="C8649" s="442">
        <f>hourly1!$F8650*유형화!$G$71/hourly1!$F$8763+유형화!$G$72*hourly1!$G8650/hourly1!$F$8763+유형화!$G$74*hourly1!I8650/hourly1!$I$8763</f>
        <v>11.898659986755748</v>
      </c>
      <c r="D8649" s="14">
        <v>643.851359</v>
      </c>
      <c r="E8649" s="14">
        <v>3.0923710000000031</v>
      </c>
      <c r="F8649" s="1">
        <v>756014</v>
      </c>
      <c r="G8649" s="15">
        <f t="shared" si="270"/>
        <v>0.73675747067466035</v>
      </c>
      <c r="H8649" s="15">
        <f t="shared" si="271"/>
        <v>0.86148639190628451</v>
      </c>
    </row>
    <row r="8650" spans="1:8">
      <c r="A8650" s="1">
        <v>8649</v>
      </c>
      <c r="B8650" s="444">
        <f>유형화!$F$71*hourly1!B8651/hourly1!$B$8763+유형화!$F$72*hourly1!C8651/hourly1!$C$8763+유형화!$F$73*hourly1!D8651/hourly1!$D$8763+유형화!$F$74*hourly1!E8651/hourly1!$E$8763</f>
        <v>282.14080831817529</v>
      </c>
      <c r="C8650" s="442">
        <f>hourly1!$F8651*유형화!$G$71/hourly1!$F$8763+유형화!$G$72*hourly1!$G8651/hourly1!$F$8763+유형화!$G$74*hourly1!I8651/hourly1!$I$8763</f>
        <v>11.340328766105946</v>
      </c>
      <c r="D8650" s="14">
        <v>593.64596499999982</v>
      </c>
      <c r="E8650" s="14">
        <v>158.36536300000009</v>
      </c>
      <c r="F8650" s="1">
        <v>756477</v>
      </c>
      <c r="G8650" s="15">
        <f t="shared" si="270"/>
        <v>0.67930756615770038</v>
      </c>
      <c r="H8650" s="15">
        <f t="shared" si="271"/>
        <v>0.82478358688734721</v>
      </c>
    </row>
    <row r="8651" spans="1:8">
      <c r="A8651" s="1">
        <v>8650</v>
      </c>
      <c r="B8651" s="444">
        <f>유형화!$F$71*hourly1!B8652/hourly1!$B$8763+유형화!$F$72*hourly1!C8652/hourly1!$C$8763+유형화!$F$73*hourly1!D8652/hourly1!$D$8763+유형화!$F$74*hourly1!E8652/hourly1!$E$8763</f>
        <v>341.04814108874331</v>
      </c>
      <c r="C8651" s="442">
        <f>hourly1!$F8652*유형화!$G$71/hourly1!$F$8763+유형화!$G$72*hourly1!$G8652/hourly1!$F$8763+유형화!$G$74*hourly1!I8652/hourly1!$I$8763</f>
        <v>10.340923436523207</v>
      </c>
      <c r="D8651" s="14">
        <v>609.92664300000013</v>
      </c>
      <c r="E8651" s="14">
        <v>619.09817200000191</v>
      </c>
      <c r="F8651" s="1">
        <v>715691</v>
      </c>
      <c r="G8651" s="15">
        <f t="shared" si="270"/>
        <v>0.69793750453785508</v>
      </c>
      <c r="H8651" s="15">
        <f t="shared" si="271"/>
        <v>0.83699037533640686</v>
      </c>
    </row>
    <row r="8652" spans="1:8">
      <c r="A8652" s="1">
        <v>8651</v>
      </c>
      <c r="B8652" s="444">
        <f>유형화!$F$71*hourly1!B8653/hourly1!$B$8763+유형화!$F$72*hourly1!C8653/hourly1!$C$8763+유형화!$F$73*hourly1!D8653/hourly1!$D$8763+유형화!$F$74*hourly1!E8653/hourly1!$E$8763</f>
        <v>398.69008985417815</v>
      </c>
      <c r="C8652" s="442">
        <f>hourly1!$F8653*유형화!$G$71/hourly1!$F$8763+유형화!$G$72*hourly1!$G8653/hourly1!$F$8763+유형화!$G$74*hourly1!I8653/hourly1!$I$8763</f>
        <v>9.5006212060187991</v>
      </c>
      <c r="D8652" s="14">
        <v>605.33493799999997</v>
      </c>
      <c r="E8652" s="14">
        <v>1019.000983</v>
      </c>
      <c r="F8652" s="1">
        <v>700017</v>
      </c>
      <c r="G8652" s="15">
        <f t="shared" si="270"/>
        <v>0.69268322819814432</v>
      </c>
      <c r="H8652" s="15">
        <f t="shared" si="271"/>
        <v>0.83357812419245347</v>
      </c>
    </row>
    <row r="8653" spans="1:8">
      <c r="A8653" s="1">
        <v>8652</v>
      </c>
      <c r="B8653" s="444">
        <f>유형화!$F$71*hourly1!B8654/hourly1!$B$8763+유형화!$F$72*hourly1!C8654/hourly1!$C$8763+유형화!$F$73*hourly1!D8654/hourly1!$D$8763+유형화!$F$74*hourly1!E8654/hourly1!$E$8763</f>
        <v>339.55893374491859</v>
      </c>
      <c r="C8653" s="442">
        <f>hourly1!$F8654*유형화!$G$71/hourly1!$F$8763+유형화!$G$72*hourly1!$G8654/hourly1!$F$8763+유형화!$G$74*hourly1!I8654/hourly1!$I$8763</f>
        <v>8.7360566142166807</v>
      </c>
      <c r="D8653" s="14">
        <v>597.34886499999993</v>
      </c>
      <c r="E8653" s="14">
        <v>1237.8246110000021</v>
      </c>
      <c r="F8653" s="1">
        <v>731627</v>
      </c>
      <c r="G8653" s="15">
        <f t="shared" si="270"/>
        <v>0.68354478519906192</v>
      </c>
      <c r="H8653" s="15">
        <f t="shared" si="271"/>
        <v>0.82758652444723291</v>
      </c>
    </row>
    <row r="8654" spans="1:8">
      <c r="A8654" s="1">
        <v>8653</v>
      </c>
      <c r="B8654" s="444">
        <f>유형화!$F$71*hourly1!B8655/hourly1!$B$8763+유형화!$F$72*hourly1!C8655/hourly1!$C$8763+유형화!$F$73*hourly1!D8655/hourly1!$D$8763+유형화!$F$74*hourly1!E8655/hourly1!$E$8763</f>
        <v>217.70196725005573</v>
      </c>
      <c r="C8654" s="442">
        <f>hourly1!$F8655*유형화!$G$71/hourly1!$F$8763+유형화!$G$72*hourly1!$G8655/hourly1!$F$8763+유형화!$G$74*hourly1!I8655/hourly1!$I$8763</f>
        <v>7.363091900573667</v>
      </c>
      <c r="D8654" s="14">
        <v>569.55927599999995</v>
      </c>
      <c r="E8654" s="14">
        <v>1310.029560000002</v>
      </c>
      <c r="F8654" s="1">
        <v>746258</v>
      </c>
      <c r="G8654" s="15">
        <f t="shared" si="270"/>
        <v>0.65174522926657474</v>
      </c>
      <c r="H8654" s="15">
        <f t="shared" si="271"/>
        <v>0.8061565558618855</v>
      </c>
    </row>
    <row r="8655" spans="1:8">
      <c r="A8655" s="1">
        <v>8654</v>
      </c>
      <c r="B8655" s="444">
        <f>유형화!$F$71*hourly1!B8656/hourly1!$B$8763+유형화!$F$72*hourly1!C8656/hourly1!$C$8763+유형화!$F$73*hourly1!D8656/hourly1!$D$8763+유형화!$F$74*hourly1!E8656/hourly1!$E$8763</f>
        <v>275.48272824918638</v>
      </c>
      <c r="C8655" s="442">
        <f>hourly1!$F8656*유형화!$G$71/hourly1!$F$8763+유형화!$G$72*hourly1!$G8656/hourly1!$F$8763+유형화!$G$74*hourly1!I8656/hourly1!$I$8763</f>
        <v>7.6558914201499553</v>
      </c>
      <c r="D8655" s="14">
        <v>577.76107999999999</v>
      </c>
      <c r="E8655" s="14">
        <v>1271.7855490000011</v>
      </c>
      <c r="F8655" s="1">
        <v>724921</v>
      </c>
      <c r="G8655" s="15">
        <f t="shared" si="270"/>
        <v>0.66113053269964461</v>
      </c>
      <c r="H8655" s="15">
        <f t="shared" si="271"/>
        <v>0.81257721757213563</v>
      </c>
    </row>
    <row r="8656" spans="1:8">
      <c r="A8656" s="1">
        <v>8655</v>
      </c>
      <c r="B8656" s="444">
        <f>유형화!$F$71*hourly1!B8657/hourly1!$B$8763+유형화!$F$72*hourly1!C8657/hourly1!$C$8763+유형화!$F$73*hourly1!D8657/hourly1!$D$8763+유형화!$F$74*hourly1!E8657/hourly1!$E$8763</f>
        <v>387.49478160017372</v>
      </c>
      <c r="C8656" s="442">
        <f>hourly1!$F8657*유형화!$G$71/hourly1!$F$8763+유형화!$G$72*hourly1!$G8657/hourly1!$F$8763+유형화!$G$74*hourly1!I8657/hourly1!$I$8763</f>
        <v>7.5209361226524729</v>
      </c>
      <c r="D8656" s="14">
        <v>623.77516200000002</v>
      </c>
      <c r="E8656" s="14">
        <v>1097.2248109999989</v>
      </c>
      <c r="F8656" s="1">
        <v>719016</v>
      </c>
      <c r="G8656" s="15">
        <f t="shared" si="270"/>
        <v>0.71378432956727911</v>
      </c>
      <c r="H8656" s="15">
        <f t="shared" si="271"/>
        <v>0.84713992670735916</v>
      </c>
    </row>
    <row r="8657" spans="1:8">
      <c r="A8657" s="1">
        <v>8656</v>
      </c>
      <c r="B8657" s="444">
        <f>유형화!$F$71*hourly1!B8658/hourly1!$B$8763+유형화!$F$72*hourly1!C8658/hourly1!$C$8763+유형화!$F$73*hourly1!D8658/hourly1!$D$8763+유형화!$F$74*hourly1!E8658/hourly1!$E$8763</f>
        <v>330.09507516602565</v>
      </c>
      <c r="C8657" s="442">
        <f>hourly1!$F8658*유형화!$G$71/hourly1!$F$8763+유형화!$G$72*hourly1!$G8658/hourly1!$F$8763+유형화!$G$74*hourly1!I8658/hourly1!$I$8763</f>
        <v>7.5435490541988592</v>
      </c>
      <c r="D8657" s="14">
        <v>604.35567500000002</v>
      </c>
      <c r="E8657" s="14">
        <v>703.25971700000014</v>
      </c>
      <c r="F8657" s="1">
        <v>693971</v>
      </c>
      <c r="G8657" s="15">
        <f t="shared" si="270"/>
        <v>0.69156266004072697</v>
      </c>
      <c r="H8657" s="15">
        <f t="shared" si="271"/>
        <v>0.83284732797953476</v>
      </c>
    </row>
    <row r="8658" spans="1:8">
      <c r="A8658" s="1">
        <v>8657</v>
      </c>
      <c r="B8658" s="444">
        <f>유형화!$F$71*hourly1!B8659/hourly1!$B$8763+유형화!$F$72*hourly1!C8659/hourly1!$C$8763+유형화!$F$73*hourly1!D8659/hourly1!$D$8763+유형화!$F$74*hourly1!E8659/hourly1!$E$8763</f>
        <v>287.87563842730765</v>
      </c>
      <c r="C8658" s="442">
        <f>hourly1!$F8659*유형화!$G$71/hourly1!$F$8763+유형화!$G$72*hourly1!$G8659/hourly1!$F$8763+유형화!$G$74*hourly1!I8659/hourly1!$I$8763</f>
        <v>7.8522200067189996</v>
      </c>
      <c r="D8658" s="14">
        <v>604.40034899999989</v>
      </c>
      <c r="E8658" s="14">
        <v>207.78970100000009</v>
      </c>
      <c r="F8658" s="1">
        <v>699400</v>
      </c>
      <c r="G8658" s="15">
        <f t="shared" si="270"/>
        <v>0.69161378038517407</v>
      </c>
      <c r="H8658" s="15">
        <f t="shared" si="271"/>
        <v>0.83288069053442804</v>
      </c>
    </row>
    <row r="8659" spans="1:8">
      <c r="A8659" s="1">
        <v>8658</v>
      </c>
      <c r="B8659" s="444">
        <f>유형화!$F$71*hourly1!B8660/hourly1!$B$8763+유형화!$F$72*hourly1!C8660/hourly1!$C$8763+유형화!$F$73*hourly1!D8660/hourly1!$D$8763+유형화!$F$74*hourly1!E8660/hourly1!$E$8763</f>
        <v>176.21344943561522</v>
      </c>
      <c r="C8659" s="442">
        <f>hourly1!$F8660*유형화!$G$71/hourly1!$F$8763+유형화!$G$72*hourly1!$G8660/hourly1!$F$8763+유형화!$G$74*hourly1!I8660/hourly1!$I$8763</f>
        <v>8.157998614162306</v>
      </c>
      <c r="D8659" s="14">
        <v>586.39385599999991</v>
      </c>
      <c r="E8659" s="14">
        <v>15.980069999999969</v>
      </c>
      <c r="F8659" s="1">
        <v>708255</v>
      </c>
      <c r="G8659" s="15">
        <f t="shared" si="270"/>
        <v>0.67100899629493671</v>
      </c>
      <c r="H8659" s="15">
        <f t="shared" si="271"/>
        <v>0.81924783918879629</v>
      </c>
    </row>
    <row r="8660" spans="1:8">
      <c r="A8660" s="1">
        <v>8659</v>
      </c>
      <c r="B8660" s="444">
        <f>유형화!$F$71*hourly1!B8661/hourly1!$B$8763+유형화!$F$72*hourly1!C8661/hourly1!$C$8763+유형화!$F$73*hourly1!D8661/hourly1!$D$8763+유형화!$F$74*hourly1!E8661/hourly1!$E$8763</f>
        <v>133.72065335123537</v>
      </c>
      <c r="C8660" s="442">
        <f>hourly1!$F8661*유형화!$G$71/hourly1!$F$8763+유형화!$G$72*hourly1!$G8661/hourly1!$F$8763+유형화!$G$74*hourly1!I8661/hourly1!$I$8763</f>
        <v>7.5580289509579766</v>
      </c>
      <c r="D8660" s="14">
        <v>546.38490999999999</v>
      </c>
      <c r="E8660" s="14">
        <v>22.226948000000011</v>
      </c>
      <c r="F8660" s="1">
        <v>689440</v>
      </c>
      <c r="G8660" s="15">
        <f t="shared" si="270"/>
        <v>0.62522686126131466</v>
      </c>
      <c r="H8660" s="15">
        <f t="shared" si="271"/>
        <v>0.78756358304757923</v>
      </c>
    </row>
    <row r="8661" spans="1:8">
      <c r="A8661" s="1">
        <v>8660</v>
      </c>
      <c r="B8661" s="444">
        <f>유형화!$F$71*hourly1!B8662/hourly1!$B$8763+유형화!$F$72*hourly1!C8662/hourly1!$C$8763+유형화!$F$73*hourly1!D8662/hourly1!$D$8763+유형화!$F$74*hourly1!E8662/hourly1!$E$8763</f>
        <v>142.30111811545081</v>
      </c>
      <c r="C8661" s="442">
        <f>hourly1!$F8662*유형화!$G$71/hourly1!$F$8763+유형화!$G$72*hourly1!$G8662/hourly1!$F$8763+유형화!$G$74*hourly1!I8662/hourly1!$I$8763</f>
        <v>7.4099109776667937</v>
      </c>
      <c r="D8661" s="14">
        <v>503.40632900000003</v>
      </c>
      <c r="E8661" s="14">
        <v>25.248168</v>
      </c>
      <c r="F8661" s="1">
        <v>715901</v>
      </c>
      <c r="G8661" s="15">
        <f t="shared" si="270"/>
        <v>0.5760465804587297</v>
      </c>
      <c r="H8661" s="15">
        <f t="shared" si="271"/>
        <v>0.75120935711616932</v>
      </c>
    </row>
    <row r="8662" spans="1:8">
      <c r="A8662" s="1">
        <v>8661</v>
      </c>
      <c r="B8662" s="444">
        <f>유형화!$F$71*hourly1!B8663/hourly1!$B$8763+유형화!$F$72*hourly1!C8663/hourly1!$C$8763+유형화!$F$73*hourly1!D8663/hourly1!$D$8763+유형화!$F$74*hourly1!E8663/hourly1!$E$8763</f>
        <v>74.618764167602563</v>
      </c>
      <c r="C8662" s="442">
        <f>hourly1!$F8663*유형화!$G$71/hourly1!$F$8763+유형화!$G$72*hourly1!$G8663/hourly1!$F$8763+유형화!$G$74*hourly1!I8663/hourly1!$I$8763</f>
        <v>8.1563742725152668</v>
      </c>
      <c r="D8662" s="14">
        <v>453.89705400000008</v>
      </c>
      <c r="E8662" s="14">
        <v>24.012591999999991</v>
      </c>
      <c r="F8662" s="1">
        <v>731588</v>
      </c>
      <c r="G8662" s="15">
        <f t="shared" si="270"/>
        <v>0.51939324314095259</v>
      </c>
      <c r="H8662" s="15">
        <f t="shared" si="271"/>
        <v>0.70601746284912725</v>
      </c>
    </row>
    <row r="8663" spans="1:8">
      <c r="A8663" s="1">
        <v>8662</v>
      </c>
      <c r="B8663" s="444">
        <f>유형화!$F$71*hourly1!B8664/hourly1!$B$8763+유형화!$F$72*hourly1!C8664/hourly1!$C$8763+유형화!$F$73*hourly1!D8664/hourly1!$D$8763+유형화!$F$74*hourly1!E8664/hourly1!$E$8763</f>
        <v>73.401519409963086</v>
      </c>
      <c r="C8663" s="442">
        <f>hourly1!$F8664*유형화!$G$71/hourly1!$F$8763+유형화!$G$72*hourly1!$G8664/hourly1!$F$8763+유형화!$G$74*hourly1!I8664/hourly1!$I$8763</f>
        <v>1.7201504495639002</v>
      </c>
      <c r="D8663" s="14">
        <v>403.14746899999989</v>
      </c>
      <c r="E8663" s="14">
        <v>16.68356</v>
      </c>
      <c r="F8663" s="1">
        <v>723961</v>
      </c>
      <c r="G8663" s="15">
        <f t="shared" si="270"/>
        <v>0.46132062224835801</v>
      </c>
      <c r="H8663" s="15">
        <f t="shared" si="271"/>
        <v>0.65553979517404415</v>
      </c>
    </row>
    <row r="8664" spans="1:8">
      <c r="A8664" s="1">
        <v>8663</v>
      </c>
      <c r="B8664" s="444">
        <f>유형화!$F$71*hourly1!B8665/hourly1!$B$8763+유형화!$F$72*hourly1!C8665/hourly1!$C$8763+유형화!$F$73*hourly1!D8665/hourly1!$D$8763+유형화!$F$74*hourly1!E8665/hourly1!$E$8763</f>
        <v>72.139866668822279</v>
      </c>
      <c r="C8664" s="442">
        <f>hourly1!$F8665*유형화!$G$71/hourly1!$F$8763+유형화!$G$72*hourly1!$G8665/hourly1!$F$8763+유형화!$G$74*hourly1!I8665/hourly1!$I$8763</f>
        <v>2.2051523498307786</v>
      </c>
      <c r="D8664" s="14">
        <v>383.43704099999979</v>
      </c>
      <c r="E8664" s="14">
        <v>19.538364000000001</v>
      </c>
      <c r="F8664" s="1">
        <v>780829</v>
      </c>
      <c r="G8664" s="15">
        <f t="shared" si="270"/>
        <v>0.43876602967632455</v>
      </c>
      <c r="H8664" s="15">
        <f t="shared" si="271"/>
        <v>0.63467742035018071</v>
      </c>
    </row>
    <row r="8665" spans="1:8">
      <c r="A8665" s="1">
        <v>8664</v>
      </c>
      <c r="B8665" s="444">
        <f>유형화!$F$71*hourly1!B8666/hourly1!$B$8763+유형화!$F$72*hourly1!C8666/hourly1!$C$8763+유형화!$F$73*hourly1!D8666/hourly1!$D$8763+유형화!$F$74*hourly1!E8666/hourly1!$E$8763</f>
        <v>70.634802102658625</v>
      </c>
      <c r="C8665" s="442">
        <f>hourly1!$F8666*유형화!$G$71/hourly1!$F$8763+유형화!$G$72*hourly1!$G8666/hourly1!$F$8763+유형화!$G$74*hourly1!I8666/hourly1!$I$8763</f>
        <v>2.7831676512284411</v>
      </c>
      <c r="D8665" s="14">
        <v>399.77815800000002</v>
      </c>
      <c r="E8665" s="14">
        <v>19.539940000000001</v>
      </c>
      <c r="F8665" s="1">
        <v>866491</v>
      </c>
      <c r="G8665" s="15">
        <f t="shared" si="270"/>
        <v>0.45746512825028418</v>
      </c>
      <c r="H8665" s="15">
        <f t="shared" si="271"/>
        <v>0.65202584536673081</v>
      </c>
    </row>
    <row r="8666" spans="1:8">
      <c r="A8666" s="1">
        <v>8665</v>
      </c>
      <c r="B8666" s="444">
        <f>유형화!$F$71*hourly1!B8667/hourly1!$B$8763+유형화!$F$72*hourly1!C8667/hourly1!$C$8763+유형화!$F$73*hourly1!D8667/hourly1!$D$8763+유형화!$F$74*hourly1!E8667/hourly1!$E$8763</f>
        <v>68.195482966691827</v>
      </c>
      <c r="C8666" s="442">
        <f>hourly1!$F8667*유형화!$G$71/hourly1!$F$8763+유형화!$G$72*hourly1!$G8667/hourly1!$F$8763+유형화!$G$74*hourly1!I8667/hourly1!$I$8763</f>
        <v>3.0757984133275111</v>
      </c>
      <c r="D8666" s="14">
        <v>401.32355100000001</v>
      </c>
      <c r="E8666" s="14">
        <v>16.873166999999999</v>
      </c>
      <c r="F8666" s="1">
        <v>786737</v>
      </c>
      <c r="G8666" s="15">
        <f t="shared" si="270"/>
        <v>0.45923351752517316</v>
      </c>
      <c r="H8666" s="15">
        <f t="shared" si="271"/>
        <v>0.65364021279878648</v>
      </c>
    </row>
    <row r="8667" spans="1:8">
      <c r="A8667" s="1">
        <v>8666</v>
      </c>
      <c r="B8667" s="444">
        <f>유형화!$F$71*hourly1!B8668/hourly1!$B$8763+유형화!$F$72*hourly1!C8668/hourly1!$C$8763+유형화!$F$73*hourly1!D8668/hourly1!$D$8763+유형화!$F$74*hourly1!E8668/hourly1!$E$8763</f>
        <v>68.014435311408519</v>
      </c>
      <c r="C8667" s="442">
        <f>hourly1!$F8668*유형화!$G$71/hourly1!$F$8763+유형화!$G$72*hourly1!$G8668/hourly1!$F$8763+유형화!$G$74*hourly1!I8668/hourly1!$I$8763</f>
        <v>3.399664872536746</v>
      </c>
      <c r="D8667" s="14">
        <v>413.190338</v>
      </c>
      <c r="E8667" s="14">
        <v>7.8797370000000004</v>
      </c>
      <c r="F8667" s="1">
        <v>725778</v>
      </c>
      <c r="G8667" s="15">
        <f t="shared" si="270"/>
        <v>0.47281265167305175</v>
      </c>
      <c r="H8667" s="15">
        <f t="shared" si="271"/>
        <v>0.66588927121811481</v>
      </c>
    </row>
    <row r="8668" spans="1:8">
      <c r="A8668" s="1">
        <v>8667</v>
      </c>
      <c r="B8668" s="444">
        <f>유형화!$F$71*hourly1!B8669/hourly1!$B$8763+유형화!$F$72*hourly1!C8669/hourly1!$C$8763+유형화!$F$73*hourly1!D8669/hourly1!$D$8763+유형화!$F$74*hourly1!E8669/hourly1!$E$8763</f>
        <v>68.087460330411744</v>
      </c>
      <c r="C8668" s="442">
        <f>hourly1!$F8669*유형화!$G$71/hourly1!$F$8763+유형화!$G$72*hourly1!$G8669/hourly1!$F$8763+유형화!$G$74*hourly1!I8669/hourly1!$I$8763</f>
        <v>3.6458540821163195</v>
      </c>
      <c r="D8668" s="14">
        <v>433.34958599999999</v>
      </c>
      <c r="E8668" s="14">
        <v>5.9220000000000002E-2</v>
      </c>
      <c r="F8668" s="1">
        <v>613139</v>
      </c>
      <c r="G8668" s="15">
        <f t="shared" si="270"/>
        <v>0.49588082782826154</v>
      </c>
      <c r="H8668" s="15">
        <f t="shared" si="271"/>
        <v>0.6861175971174952</v>
      </c>
    </row>
    <row r="8669" spans="1:8">
      <c r="A8669" s="1">
        <v>8668</v>
      </c>
      <c r="B8669" s="444">
        <f>유형화!$F$71*hourly1!B8670/hourly1!$B$8763+유형화!$F$72*hourly1!C8670/hourly1!$C$8763+유형화!$F$73*hourly1!D8670/hourly1!$D$8763+유형화!$F$74*hourly1!E8670/hourly1!$E$8763</f>
        <v>68.231093754631146</v>
      </c>
      <c r="C8669" s="442">
        <f>hourly1!$F8670*유형화!$G$71/hourly1!$F$8763+유형화!$G$72*hourly1!$G8670/hourly1!$F$8763+유형화!$G$74*hourly1!I8670/hourly1!$I$8763</f>
        <v>3.8865971758144742</v>
      </c>
      <c r="D8669" s="14">
        <v>438.26952900000009</v>
      </c>
      <c r="E8669" s="14">
        <v>3.2759999999999997E-2</v>
      </c>
      <c r="F8669" s="1">
        <v>498473</v>
      </c>
      <c r="G8669" s="15">
        <f t="shared" si="270"/>
        <v>0.50151070607558468</v>
      </c>
      <c r="H8669" s="15">
        <f t="shared" si="271"/>
        <v>0.69094704307978805</v>
      </c>
    </row>
    <row r="8670" spans="1:8">
      <c r="A8670" s="1">
        <v>8669</v>
      </c>
      <c r="B8670" s="444">
        <f>유형화!$F$71*hourly1!B8671/hourly1!$B$8763+유형화!$F$72*hourly1!C8671/hourly1!$C$8763+유형화!$F$73*hourly1!D8671/hourly1!$D$8763+유형화!$F$74*hourly1!E8671/hourly1!$E$8763</f>
        <v>68.359037223666135</v>
      </c>
      <c r="C8670" s="442">
        <f>hourly1!$F8671*유형화!$G$71/hourly1!$F$8763+유형화!$G$72*hourly1!$G8671/hourly1!$F$8763+유형화!$G$74*hourly1!I8671/hourly1!$I$8763</f>
        <v>4.1000881778052465</v>
      </c>
      <c r="D8670" s="14">
        <v>441.07204999999988</v>
      </c>
      <c r="E8670" s="14">
        <v>3.2000000000000003E-4</v>
      </c>
      <c r="F8670" s="1">
        <v>560792</v>
      </c>
      <c r="G8670" s="15">
        <f t="shared" si="270"/>
        <v>0.50471762371986739</v>
      </c>
      <c r="H8670" s="15">
        <f t="shared" si="271"/>
        <v>0.6936796386006745</v>
      </c>
    </row>
    <row r="8671" spans="1:8">
      <c r="A8671" s="1">
        <v>8670</v>
      </c>
      <c r="B8671" s="444">
        <f>유형화!$F$71*hourly1!B8672/hourly1!$B$8763+유형화!$F$72*hourly1!C8672/hourly1!$C$8763+유형화!$F$73*hourly1!D8672/hourly1!$D$8763+유형화!$F$74*hourly1!E8672/hourly1!$E$8763</f>
        <v>70.376665574058308</v>
      </c>
      <c r="C8671" s="442">
        <f>hourly1!$F8672*유형화!$G$71/hourly1!$F$8763+유형화!$G$72*hourly1!$G8672/hourly1!$F$8763+유형화!$G$74*hourly1!I8672/hourly1!$I$8763</f>
        <v>4.2226702357424255</v>
      </c>
      <c r="D8671" s="14">
        <v>430.98355299999997</v>
      </c>
      <c r="E8671" s="14">
        <v>0</v>
      </c>
      <c r="F8671" s="1">
        <v>820143</v>
      </c>
      <c r="G8671" s="15">
        <f t="shared" si="270"/>
        <v>0.49317338229095575</v>
      </c>
      <c r="H8671" s="15">
        <f t="shared" si="271"/>
        <v>0.68378031868815814</v>
      </c>
    </row>
    <row r="8672" spans="1:8">
      <c r="A8672" s="1">
        <v>8671</v>
      </c>
      <c r="B8672" s="444">
        <f>유형화!$F$71*hourly1!B8673/hourly1!$B$8763+유형화!$F$72*hourly1!C8673/hourly1!$C$8763+유형화!$F$73*hourly1!D8673/hourly1!$D$8763+유형화!$F$74*hourly1!E8673/hourly1!$E$8763</f>
        <v>82.163695062798169</v>
      </c>
      <c r="C8672" s="442">
        <f>hourly1!$F8673*유형화!$G$71/hourly1!$F$8763+유형화!$G$72*hourly1!$G8673/hourly1!$F$8763+유형화!$G$74*hourly1!I8673/hourly1!$I$8763</f>
        <v>10.317591961551413</v>
      </c>
      <c r="D8672" s="14">
        <v>451.07866299999989</v>
      </c>
      <c r="E8672" s="14">
        <v>6.6960000000000006E-2</v>
      </c>
      <c r="F8672" s="1">
        <v>820026</v>
      </c>
      <c r="G8672" s="15">
        <f t="shared" si="270"/>
        <v>0.51616816549607902</v>
      </c>
      <c r="H8672" s="15">
        <f t="shared" si="271"/>
        <v>0.70332940016416179</v>
      </c>
    </row>
    <row r="8673" spans="1:8">
      <c r="A8673" s="1">
        <v>8672</v>
      </c>
      <c r="B8673" s="444">
        <f>유형화!$F$71*hourly1!B8674/hourly1!$B$8763+유형화!$F$72*hourly1!C8674/hourly1!$C$8763+유형화!$F$73*hourly1!D8674/hourly1!$D$8763+유형화!$F$74*hourly1!E8674/hourly1!$E$8763</f>
        <v>124.26533154721452</v>
      </c>
      <c r="C8673" s="442">
        <f>hourly1!$F8674*유형화!$G$71/hourly1!$F$8763+유형화!$G$72*hourly1!$G8674/hourly1!$F$8763+유형화!$G$74*hourly1!I8674/hourly1!$I$8763</f>
        <v>10.73124212483202</v>
      </c>
      <c r="D8673" s="14">
        <v>465.600618</v>
      </c>
      <c r="E8673" s="14">
        <v>1.5716980000000029</v>
      </c>
      <c r="F8673" s="1">
        <v>773627</v>
      </c>
      <c r="G8673" s="15">
        <f t="shared" si="270"/>
        <v>0.53278560162554345</v>
      </c>
      <c r="H8673" s="15">
        <f t="shared" si="271"/>
        <v>0.71704252794101753</v>
      </c>
    </row>
    <row r="8674" spans="1:8">
      <c r="A8674" s="1">
        <v>8673</v>
      </c>
      <c r="B8674" s="444">
        <f>유형화!$F$71*hourly1!B8675/hourly1!$B$8763+유형화!$F$72*hourly1!C8675/hourly1!$C$8763+유형화!$F$73*hourly1!D8675/hourly1!$D$8763+유형화!$F$74*hourly1!E8675/hourly1!$E$8763</f>
        <v>125.43652608162004</v>
      </c>
      <c r="C8674" s="442">
        <f>hourly1!$F8675*유형화!$G$71/hourly1!$F$8763+유형화!$G$72*hourly1!$G8675/hourly1!$F$8763+유형화!$G$74*hourly1!I8675/hourly1!$I$8763</f>
        <v>10.270095980371705</v>
      </c>
      <c r="D8674" s="14">
        <v>457.63249500000001</v>
      </c>
      <c r="E8674" s="14">
        <v>75.783242999999885</v>
      </c>
      <c r="F8674" s="1">
        <v>774886</v>
      </c>
      <c r="G8674" s="15">
        <f t="shared" si="270"/>
        <v>0.52366769876575525</v>
      </c>
      <c r="H8674" s="15">
        <f t="shared" si="271"/>
        <v>0.70956025742058626</v>
      </c>
    </row>
    <row r="8675" spans="1:8">
      <c r="A8675" s="1">
        <v>8674</v>
      </c>
      <c r="B8675" s="444">
        <f>유형화!$F$71*hourly1!B8676/hourly1!$B$8763+유형화!$F$72*hourly1!C8676/hourly1!$C$8763+유형화!$F$73*hourly1!D8676/hourly1!$D$8763+유형화!$F$74*hourly1!E8676/hourly1!$E$8763</f>
        <v>128.73760446777649</v>
      </c>
      <c r="C8675" s="442">
        <f>hourly1!$F8676*유형화!$G$71/hourly1!$F$8763+유형화!$G$72*hourly1!$G8676/hourly1!$F$8763+유형화!$G$74*hourly1!I8676/hourly1!$I$8763</f>
        <v>9.6247377265602605</v>
      </c>
      <c r="D8675" s="14">
        <v>467.66373099999993</v>
      </c>
      <c r="E8675" s="14">
        <v>290.34541200000012</v>
      </c>
      <c r="F8675" s="1">
        <v>719503</v>
      </c>
      <c r="G8675" s="15">
        <f t="shared" si="270"/>
        <v>0.53514641657816975</v>
      </c>
      <c r="H8675" s="15">
        <f t="shared" si="271"/>
        <v>0.71896341160734101</v>
      </c>
    </row>
    <row r="8676" spans="1:8">
      <c r="A8676" s="1">
        <v>8675</v>
      </c>
      <c r="B8676" s="444">
        <f>유형화!$F$71*hourly1!B8677/hourly1!$B$8763+유형화!$F$72*hourly1!C8677/hourly1!$C$8763+유형화!$F$73*hourly1!D8677/hourly1!$D$8763+유형화!$F$74*hourly1!E8677/hourly1!$E$8763</f>
        <v>131.504385836442</v>
      </c>
      <c r="C8676" s="442">
        <f>hourly1!$F8677*유형화!$G$71/hourly1!$F$8763+유형화!$G$72*hourly1!$G8677/hourly1!$F$8763+유형화!$G$74*hourly1!I8677/hourly1!$I$8763</f>
        <v>9.2168706237136142</v>
      </c>
      <c r="D8676" s="14">
        <v>428.35982799999988</v>
      </c>
      <c r="E8676" s="14">
        <v>515.91289199999926</v>
      </c>
      <c r="F8676" s="1">
        <v>740852</v>
      </c>
      <c r="G8676" s="15">
        <f t="shared" si="270"/>
        <v>0.49017106045420722</v>
      </c>
      <c r="H8676" s="15">
        <f t="shared" si="271"/>
        <v>0.68117716899575953</v>
      </c>
    </row>
    <row r="8677" spans="1:8">
      <c r="A8677" s="1">
        <v>8676</v>
      </c>
      <c r="B8677" s="444">
        <f>유형화!$F$71*hourly1!B8678/hourly1!$B$8763+유형화!$F$72*hourly1!C8678/hourly1!$C$8763+유형화!$F$73*hourly1!D8678/hourly1!$D$8763+유형화!$F$74*hourly1!E8678/hourly1!$E$8763</f>
        <v>127.86813231930563</v>
      </c>
      <c r="C8677" s="442">
        <f>hourly1!$F8678*유형화!$G$71/hourly1!$F$8763+유형화!$G$72*hourly1!$G8678/hourly1!$F$8763+유형화!$G$74*hourly1!I8678/hourly1!$I$8763</f>
        <v>7.9890168875024834</v>
      </c>
      <c r="D8677" s="14">
        <v>355.61783300000008</v>
      </c>
      <c r="E8677" s="14">
        <v>658.82236400000068</v>
      </c>
      <c r="F8677" s="1">
        <v>707571</v>
      </c>
      <c r="G8677" s="15">
        <f t="shared" si="270"/>
        <v>0.40693258079755612</v>
      </c>
      <c r="H8677" s="15">
        <f t="shared" si="271"/>
        <v>0.60392516833391374</v>
      </c>
    </row>
    <row r="8678" spans="1:8">
      <c r="A8678" s="1">
        <v>8677</v>
      </c>
      <c r="B8678" s="444">
        <f>유형화!$F$71*hourly1!B8679/hourly1!$B$8763+유형화!$F$72*hourly1!C8679/hourly1!$C$8763+유형화!$F$73*hourly1!D8679/hourly1!$D$8763+유형화!$F$74*hourly1!E8679/hourly1!$E$8763</f>
        <v>134.4057877983727</v>
      </c>
      <c r="C8678" s="442">
        <f>hourly1!$F8679*유형화!$G$71/hourly1!$F$8763+유형화!$G$72*hourly1!$G8679/hourly1!$F$8763+유형화!$G$74*hourly1!I8679/hourly1!$I$8763</f>
        <v>7.2179071783243494</v>
      </c>
      <c r="D8678" s="14">
        <v>247.93770000000001</v>
      </c>
      <c r="E8678" s="14">
        <v>647.0431849999992</v>
      </c>
      <c r="F8678" s="1">
        <v>745836</v>
      </c>
      <c r="G8678" s="15">
        <f t="shared" si="270"/>
        <v>0.28371447878996048</v>
      </c>
      <c r="H8678" s="15">
        <f t="shared" si="271"/>
        <v>0.4681425178653168</v>
      </c>
    </row>
    <row r="8679" spans="1:8">
      <c r="A8679" s="1">
        <v>8678</v>
      </c>
      <c r="B8679" s="444">
        <f>유형화!$F$71*hourly1!B8680/hourly1!$B$8763+유형화!$F$72*hourly1!C8680/hourly1!$C$8763+유형화!$F$73*hourly1!D8680/hourly1!$D$8763+유형화!$F$74*hourly1!E8680/hourly1!$E$8763</f>
        <v>121.51708260399573</v>
      </c>
      <c r="C8679" s="442">
        <f>hourly1!$F8680*유형화!$G$71/hourly1!$F$8763+유형화!$G$72*hourly1!$G8680/hourly1!$F$8763+유형화!$G$74*hourly1!I8680/hourly1!$I$8763</f>
        <v>7.2562069770560456</v>
      </c>
      <c r="D8679" s="14">
        <v>195.923688</v>
      </c>
      <c r="E8679" s="14">
        <v>539.73964000000046</v>
      </c>
      <c r="F8679" s="1">
        <v>726486</v>
      </c>
      <c r="G8679" s="15">
        <f t="shared" si="270"/>
        <v>0.22419497730085758</v>
      </c>
      <c r="H8679" s="15">
        <f t="shared" si="271"/>
        <v>0.3910555503754779</v>
      </c>
    </row>
    <row r="8680" spans="1:8">
      <c r="A8680" s="1">
        <v>8679</v>
      </c>
      <c r="B8680" s="444">
        <f>유형화!$F$71*hourly1!B8681/hourly1!$B$8763+유형화!$F$72*hourly1!C8681/hourly1!$C$8763+유형화!$F$73*hourly1!D8681/hourly1!$D$8763+유형화!$F$74*hourly1!E8681/hourly1!$E$8763</f>
        <v>121.92439994786685</v>
      </c>
      <c r="C8680" s="442">
        <f>hourly1!$F8681*유형화!$G$71/hourly1!$F$8763+유형화!$G$72*hourly1!$G8681/hourly1!$F$8763+유형화!$G$74*hourly1!I8681/hourly1!$I$8763</f>
        <v>7.0478612446859783</v>
      </c>
      <c r="D8680" s="14">
        <v>184.94802100000001</v>
      </c>
      <c r="E8680" s="14">
        <v>445.0814240000006</v>
      </c>
      <c r="F8680" s="1">
        <v>724342</v>
      </c>
      <c r="G8680" s="15">
        <f t="shared" si="270"/>
        <v>0.21163554949993355</v>
      </c>
      <c r="H8680" s="15">
        <f t="shared" si="271"/>
        <v>0.37365062996355586</v>
      </c>
    </row>
    <row r="8681" spans="1:8">
      <c r="A8681" s="1">
        <v>8680</v>
      </c>
      <c r="B8681" s="444">
        <f>유형화!$F$71*hourly1!B8682/hourly1!$B$8763+유형화!$F$72*hourly1!C8682/hourly1!$C$8763+유형화!$F$73*hourly1!D8682/hourly1!$D$8763+유형화!$F$74*hourly1!E8682/hourly1!$E$8763</f>
        <v>119.99401967544806</v>
      </c>
      <c r="C8681" s="442">
        <f>hourly1!$F8682*유형화!$G$71/hourly1!$F$8763+유형화!$G$72*hourly1!$G8682/hourly1!$F$8763+유형화!$G$74*hourly1!I8682/hourly1!$I$8763</f>
        <v>6.6234607982302736</v>
      </c>
      <c r="D8681" s="14">
        <v>176.30230599999999</v>
      </c>
      <c r="E8681" s="14">
        <v>310.83874300000008</v>
      </c>
      <c r="F8681" s="1">
        <v>700807</v>
      </c>
      <c r="G8681" s="15">
        <f t="shared" si="270"/>
        <v>0.20174227983988768</v>
      </c>
      <c r="H8681" s="15">
        <f t="shared" si="271"/>
        <v>0.35963866906851522</v>
      </c>
    </row>
    <row r="8682" spans="1:8">
      <c r="A8682" s="1">
        <v>8681</v>
      </c>
      <c r="B8682" s="444">
        <f>유형화!$F$71*hourly1!B8683/hourly1!$B$8763+유형화!$F$72*hourly1!C8683/hourly1!$C$8763+유형화!$F$73*hourly1!D8683/hourly1!$D$8763+유형화!$F$74*hourly1!E8683/hourly1!$E$8763</f>
        <v>118.98753970889989</v>
      </c>
      <c r="C8682" s="442">
        <f>hourly1!$F8683*유형화!$G$71/hourly1!$F$8763+유형화!$G$72*hourly1!$G8683/hourly1!$F$8763+유형화!$G$74*hourly1!I8683/hourly1!$I$8763</f>
        <v>6.8820911251965677</v>
      </c>
      <c r="D8682" s="14">
        <v>184.6572109999999</v>
      </c>
      <c r="E8682" s="14">
        <v>117.7067439999999</v>
      </c>
      <c r="F8682" s="1">
        <v>694695</v>
      </c>
      <c r="G8682" s="15">
        <f t="shared" si="270"/>
        <v>0.21130277635741854</v>
      </c>
      <c r="H8682" s="15">
        <f t="shared" si="271"/>
        <v>0.37318369613519731</v>
      </c>
    </row>
    <row r="8683" spans="1:8">
      <c r="A8683" s="1">
        <v>8682</v>
      </c>
      <c r="B8683" s="444">
        <f>유형화!$F$71*hourly1!B8684/hourly1!$B$8763+유형화!$F$72*hourly1!C8684/hourly1!$C$8763+유형화!$F$73*hourly1!D8684/hourly1!$D$8763+유형화!$F$74*hourly1!E8684/hourly1!$E$8763</f>
        <v>118.82001537665431</v>
      </c>
      <c r="C8683" s="442">
        <f>hourly1!$F8684*유형화!$G$71/hourly1!$F$8763+유형화!$G$72*hourly1!$G8684/hourly1!$F$8763+유형화!$G$74*hourly1!I8684/hourly1!$I$8763</f>
        <v>7.0695227458585981</v>
      </c>
      <c r="D8683" s="14">
        <v>200.94011699999999</v>
      </c>
      <c r="E8683" s="14">
        <v>13.386368999999981</v>
      </c>
      <c r="F8683" s="1">
        <v>706144</v>
      </c>
      <c r="G8683" s="15">
        <f t="shared" si="270"/>
        <v>0.22993526423229979</v>
      </c>
      <c r="H8683" s="15">
        <f t="shared" si="271"/>
        <v>0.39887158009396873</v>
      </c>
    </row>
    <row r="8684" spans="1:8">
      <c r="A8684" s="1">
        <v>8683</v>
      </c>
      <c r="B8684" s="444">
        <f>유형화!$F$71*hourly1!B8685/hourly1!$B$8763+유형화!$F$72*hourly1!C8685/hourly1!$C$8763+유형화!$F$73*hourly1!D8685/hourly1!$D$8763+유형화!$F$74*hourly1!E8685/hourly1!$E$8763</f>
        <v>129.90583732344132</v>
      </c>
      <c r="C8684" s="442">
        <f>hourly1!$F8685*유형화!$G$71/hourly1!$F$8763+유형화!$G$72*hourly1!$G8685/hourly1!$F$8763+유형화!$G$74*hourly1!I8685/hourly1!$I$8763</f>
        <v>6.5035404800292556</v>
      </c>
      <c r="D8684" s="14">
        <v>256.86229200000002</v>
      </c>
      <c r="E8684" s="14">
        <v>19.750444000000002</v>
      </c>
      <c r="F8684" s="1">
        <v>728617</v>
      </c>
      <c r="G8684" s="15">
        <f t="shared" si="270"/>
        <v>0.29392686669100604</v>
      </c>
      <c r="H8684" s="15">
        <f t="shared" si="271"/>
        <v>0.48053979989721174</v>
      </c>
    </row>
    <row r="8685" spans="1:8">
      <c r="A8685" s="1">
        <v>8684</v>
      </c>
      <c r="B8685" s="444">
        <f>유형화!$F$71*hourly1!B8686/hourly1!$B$8763+유형화!$F$72*hourly1!C8686/hourly1!$C$8763+유형화!$F$73*hourly1!D8686/hourly1!$D$8763+유형화!$F$74*hourly1!E8686/hourly1!$E$8763</f>
        <v>138.42573164687238</v>
      </c>
      <c r="C8685" s="442">
        <f>hourly1!$F8686*유형화!$G$71/hourly1!$F$8763+유형화!$G$72*hourly1!$G8686/hourly1!$F$8763+유형화!$G$74*hourly1!I8686/hourly1!$I$8763</f>
        <v>6.261011376487617</v>
      </c>
      <c r="D8685" s="14">
        <v>283.72373299999992</v>
      </c>
      <c r="E8685" s="14">
        <v>19.64802400000001</v>
      </c>
      <c r="F8685" s="1">
        <v>705419</v>
      </c>
      <c r="G8685" s="15">
        <f t="shared" si="270"/>
        <v>0.32466434523042237</v>
      </c>
      <c r="H8685" s="15">
        <f t="shared" si="271"/>
        <v>0.51651642050175905</v>
      </c>
    </row>
    <row r="8686" spans="1:8">
      <c r="A8686" s="1">
        <v>8685</v>
      </c>
      <c r="B8686" s="444">
        <f>유형화!$F$71*hourly1!B8687/hourly1!$B$8763+유형화!$F$72*hourly1!C8687/hourly1!$C$8763+유형화!$F$73*hourly1!D8687/hourly1!$D$8763+유형화!$F$74*hourly1!E8687/hourly1!$E$8763</f>
        <v>71.405663331460858</v>
      </c>
      <c r="C8686" s="442">
        <f>hourly1!$F8687*유형화!$G$71/hourly1!$F$8763+유형화!$G$72*hourly1!$G8687/hourly1!$F$8763+유형화!$G$74*hourly1!I8687/hourly1!$I$8763</f>
        <v>6.9620027205652644</v>
      </c>
      <c r="D8686" s="14">
        <v>321.83186099999989</v>
      </c>
      <c r="E8686" s="14">
        <v>11.716996000000011</v>
      </c>
      <c r="F8686" s="1">
        <v>668694</v>
      </c>
      <c r="G8686" s="15">
        <f t="shared" si="270"/>
        <v>0.36827137906666868</v>
      </c>
      <c r="H8686" s="15">
        <f t="shared" si="271"/>
        <v>0.56435797647020514</v>
      </c>
    </row>
    <row r="8687" spans="1:8">
      <c r="A8687" s="1">
        <v>8686</v>
      </c>
      <c r="B8687" s="444">
        <f>유형화!$F$71*hourly1!B8688/hourly1!$B$8763+유형화!$F$72*hourly1!C8688/hourly1!$C$8763+유형화!$F$73*hourly1!D8688/hourly1!$D$8763+유형화!$F$74*hourly1!E8688/hourly1!$E$8763</f>
        <v>69.883084832159838</v>
      </c>
      <c r="C8687" s="442">
        <f>hourly1!$F8688*유형화!$G$71/hourly1!$F$8763+유형화!$G$72*hourly1!$G8688/hourly1!$F$8763+유형화!$G$74*hourly1!I8688/hourly1!$I$8763</f>
        <v>0.59324375306283716</v>
      </c>
      <c r="D8687" s="14">
        <v>319.48176999999998</v>
      </c>
      <c r="E8687" s="14">
        <v>6.0811199999999994</v>
      </c>
      <c r="F8687" s="1">
        <v>712413</v>
      </c>
      <c r="G8687" s="15">
        <f t="shared" si="270"/>
        <v>0.3655821759193702</v>
      </c>
      <c r="H8687" s="15">
        <f t="shared" si="271"/>
        <v>0.56150961561610702</v>
      </c>
    </row>
    <row r="8688" spans="1:8">
      <c r="A8688" s="1">
        <v>8687</v>
      </c>
      <c r="B8688" s="444">
        <f>유형화!$F$71*hourly1!B8689/hourly1!$B$8763+유형화!$F$72*hourly1!C8689/hourly1!$C$8763+유형화!$F$73*hourly1!D8689/hourly1!$D$8763+유형화!$F$74*hourly1!E8689/hourly1!$E$8763</f>
        <v>68.415626768520539</v>
      </c>
      <c r="C8688" s="442">
        <f>hourly1!$F8689*유형화!$G$71/hourly1!$F$8763+유형화!$G$72*hourly1!$G8689/hourly1!$F$8763+유형화!$G$74*hourly1!I8689/hourly1!$I$8763</f>
        <v>1.0910211077174399</v>
      </c>
      <c r="D8688" s="14">
        <v>329.109509</v>
      </c>
      <c r="E8688" s="14">
        <v>10.867175</v>
      </c>
      <c r="F8688" s="1">
        <v>746278</v>
      </c>
      <c r="G8688" s="15">
        <f t="shared" si="270"/>
        <v>0.37659917314210306</v>
      </c>
      <c r="H8688" s="15">
        <f t="shared" si="271"/>
        <v>0.57309730764174827</v>
      </c>
    </row>
    <row r="8689" spans="1:8">
      <c r="A8689" s="1">
        <v>8688</v>
      </c>
      <c r="B8689" s="444">
        <f>유형화!$F$71*hourly1!B8690/hourly1!$B$8763+유형화!$F$72*hourly1!C8690/hourly1!$C$8763+유형화!$F$73*hourly1!D8690/hourly1!$D$8763+유형화!$F$74*hourly1!E8690/hourly1!$E$8763</f>
        <v>66.700821766960388</v>
      </c>
      <c r="C8689" s="442">
        <f>hourly1!$F8690*유형화!$G$71/hourly1!$F$8763+유형화!$G$72*hourly1!$G8690/hourly1!$F$8763+유형화!$G$74*hourly1!I8690/hourly1!$I$8763</f>
        <v>1.6867160975766238</v>
      </c>
      <c r="D8689" s="14">
        <v>407.39817799999997</v>
      </c>
      <c r="E8689" s="14">
        <v>6.1514620000000004</v>
      </c>
      <c r="F8689" s="1">
        <v>755520</v>
      </c>
      <c r="G8689" s="15">
        <f t="shared" si="270"/>
        <v>0.46618469773354171</v>
      </c>
      <c r="H8689" s="15">
        <f t="shared" si="271"/>
        <v>0.65994288299366555</v>
      </c>
    </row>
    <row r="8690" spans="1:8">
      <c r="A8690" s="1">
        <v>8689</v>
      </c>
      <c r="B8690" s="444">
        <f>유형화!$F$71*hourly1!B8691/hourly1!$B$8763+유형화!$F$72*hourly1!C8691/hourly1!$C$8763+유형화!$F$73*hourly1!D8691/hourly1!$D$8763+유형화!$F$74*hourly1!E8691/hourly1!$E$8763</f>
        <v>66.901999454401036</v>
      </c>
      <c r="C8690" s="442">
        <f>hourly1!$F8691*유형화!$G$71/hourly1!$F$8763+유형화!$G$72*hourly1!$G8691/hourly1!$F$8763+유형화!$G$74*hourly1!I8691/hourly1!$I$8763</f>
        <v>2.2345229956909454</v>
      </c>
      <c r="D8690" s="14">
        <v>435.91517499999998</v>
      </c>
      <c r="E8690" s="14">
        <v>0.22373199999999999</v>
      </c>
      <c r="F8690" s="1">
        <v>767095</v>
      </c>
      <c r="G8690" s="15">
        <f t="shared" si="270"/>
        <v>0.49881662478824079</v>
      </c>
      <c r="H8690" s="15">
        <f t="shared" si="271"/>
        <v>0.68864114656923714</v>
      </c>
    </row>
    <row r="8691" spans="1:8">
      <c r="A8691" s="1">
        <v>8690</v>
      </c>
      <c r="B8691" s="444">
        <f>유형화!$F$71*hourly1!B8692/hourly1!$B$8763+유형화!$F$72*hourly1!C8692/hourly1!$C$8763+유형화!$F$73*hourly1!D8692/hourly1!$D$8763+유형화!$F$74*hourly1!E8692/hourly1!$E$8763</f>
        <v>66.834554288425494</v>
      </c>
      <c r="C8691" s="442">
        <f>hourly1!$F8692*유형화!$G$71/hourly1!$F$8763+유형화!$G$72*hourly1!$G8692/hourly1!$F$8763+유형화!$G$74*hourly1!I8692/hourly1!$I$8763</f>
        <v>2.7266196363101458</v>
      </c>
      <c r="D8691" s="14">
        <v>474.86043700000022</v>
      </c>
      <c r="E8691" s="14">
        <v>0.15559999999999999</v>
      </c>
      <c r="F8691" s="1">
        <v>671630</v>
      </c>
      <c r="G8691" s="15">
        <f t="shared" si="270"/>
        <v>0.54338158892910571</v>
      </c>
      <c r="H8691" s="15">
        <f t="shared" si="271"/>
        <v>0.72561183722026912</v>
      </c>
    </row>
    <row r="8692" spans="1:8">
      <c r="A8692" s="1">
        <v>8691</v>
      </c>
      <c r="B8692" s="444">
        <f>유형화!$F$71*hourly1!B8693/hourly1!$B$8763+유형화!$F$72*hourly1!C8693/hourly1!$C$8763+유형화!$F$73*hourly1!D8693/hourly1!$D$8763+유형화!$F$74*hourly1!E8693/hourly1!$E$8763</f>
        <v>67.045081025024317</v>
      </c>
      <c r="C8692" s="442">
        <f>hourly1!$F8693*유형화!$G$71/hourly1!$F$8763+유형화!$G$72*hourly1!$G8693/hourly1!$F$8763+유형화!$G$74*hourly1!I8693/hourly1!$I$8763</f>
        <v>3.2087320435096891</v>
      </c>
      <c r="D8692" s="14">
        <v>473.97733699999992</v>
      </c>
      <c r="E8692" s="14">
        <v>3.8400000000000001E-4</v>
      </c>
      <c r="F8692" s="1">
        <v>605463</v>
      </c>
      <c r="G8692" s="15">
        <f t="shared" si="270"/>
        <v>0.5423710598477296</v>
      </c>
      <c r="H8692" s="15">
        <f t="shared" si="271"/>
        <v>0.72480034818737016</v>
      </c>
    </row>
    <row r="8693" spans="1:8">
      <c r="A8693" s="1">
        <v>8692</v>
      </c>
      <c r="B8693" s="444">
        <f>유형화!$F$71*hourly1!B8694/hourly1!$B$8763+유형화!$F$72*hourly1!C8694/hourly1!$C$8763+유형화!$F$73*hourly1!D8694/hourly1!$D$8763+유형화!$F$74*hourly1!E8694/hourly1!$E$8763</f>
        <v>67.149413816671412</v>
      </c>
      <c r="C8693" s="442">
        <f>hourly1!$F8694*유형화!$G$71/hourly1!$F$8763+유형화!$G$72*hourly1!$G8694/hourly1!$F$8763+유형화!$G$74*hourly1!I8694/hourly1!$I$8763</f>
        <v>3.5797204632224151</v>
      </c>
      <c r="D8693" s="14">
        <v>482.15582899999998</v>
      </c>
      <c r="E8693" s="14">
        <v>5.5999999999999999E-3</v>
      </c>
      <c r="F8693" s="1">
        <v>485718</v>
      </c>
      <c r="G8693" s="15">
        <f t="shared" si="270"/>
        <v>0.55172968741855843</v>
      </c>
      <c r="H8693" s="15">
        <f t="shared" si="271"/>
        <v>0.7322698452524663</v>
      </c>
    </row>
    <row r="8694" spans="1:8">
      <c r="A8694" s="1">
        <v>8693</v>
      </c>
      <c r="B8694" s="444">
        <f>유형화!$F$71*hourly1!B8695/hourly1!$B$8763+유형화!$F$72*hourly1!C8695/hourly1!$C$8763+유형화!$F$73*hourly1!D8695/hourly1!$D$8763+유형화!$F$74*hourly1!E8695/hourly1!$E$8763</f>
        <v>67.218622750022888</v>
      </c>
      <c r="C8694" s="442">
        <f>hourly1!$F8695*유형화!$G$71/hourly1!$F$8763+유형화!$G$72*hourly1!$G8695/hourly1!$F$8763+유형화!$G$74*hourly1!I8695/hourly1!$I$8763</f>
        <v>3.9162009530808981</v>
      </c>
      <c r="D8694" s="14">
        <v>469.04644000000002</v>
      </c>
      <c r="E8694" s="14">
        <v>0</v>
      </c>
      <c r="F8694" s="1">
        <v>531146</v>
      </c>
      <c r="G8694" s="15">
        <f t="shared" si="270"/>
        <v>0.53672864696609868</v>
      </c>
      <c r="H8694" s="15">
        <f t="shared" si="271"/>
        <v>0.72024705123563415</v>
      </c>
    </row>
    <row r="8695" spans="1:8">
      <c r="A8695" s="1">
        <v>8694</v>
      </c>
      <c r="B8695" s="444">
        <f>유형화!$F$71*hourly1!B8696/hourly1!$B$8763+유형화!$F$72*hourly1!C8696/hourly1!$C$8763+유형화!$F$73*hourly1!D8696/hourly1!$D$8763+유형화!$F$74*hourly1!E8696/hourly1!$E$8763</f>
        <v>69.139489163005237</v>
      </c>
      <c r="C8695" s="442">
        <f>hourly1!$F8696*유형화!$G$71/hourly1!$F$8763+유형화!$G$72*hourly1!$G8696/hourly1!$F$8763+유형화!$G$74*hourly1!I8696/hourly1!$I$8763</f>
        <v>4.1166751391930916</v>
      </c>
      <c r="D8695" s="14">
        <v>462.196483</v>
      </c>
      <c r="E8695" s="14">
        <v>4.8000000000000001E-5</v>
      </c>
      <c r="F8695" s="1">
        <v>833392</v>
      </c>
      <c r="G8695" s="15">
        <f t="shared" si="270"/>
        <v>0.52889025861294126</v>
      </c>
      <c r="H8695" s="15">
        <f t="shared" si="271"/>
        <v>0.71385835144888266</v>
      </c>
    </row>
    <row r="8696" spans="1:8">
      <c r="A8696" s="1">
        <v>8695</v>
      </c>
      <c r="B8696" s="444">
        <f>유형화!$F$71*hourly1!B8697/hourly1!$B$8763+유형화!$F$72*hourly1!C8697/hourly1!$C$8763+유형화!$F$73*hourly1!D8697/hourly1!$D$8763+유형화!$F$74*hourly1!E8697/hourly1!$E$8763</f>
        <v>80.692038583564752</v>
      </c>
      <c r="C8696" s="442">
        <f>hourly1!$F8697*유형화!$G$71/hourly1!$F$8763+유형화!$G$72*hourly1!$G8697/hourly1!$F$8763+유형화!$G$74*hourly1!I8697/hourly1!$I$8763</f>
        <v>10.21130889352718</v>
      </c>
      <c r="D8696" s="14">
        <v>483.32165899999978</v>
      </c>
      <c r="E8696" s="14">
        <v>2.4000000000000001E-4</v>
      </c>
      <c r="F8696" s="1">
        <v>782992</v>
      </c>
      <c r="G8696" s="15">
        <f t="shared" si="270"/>
        <v>0.55306374371902278</v>
      </c>
      <c r="H8696" s="15">
        <f t="shared" si="271"/>
        <v>0.73332630643599628</v>
      </c>
    </row>
    <row r="8697" spans="1:8">
      <c r="A8697" s="1">
        <v>8696</v>
      </c>
      <c r="B8697" s="444">
        <f>유형화!$F$71*hourly1!B8698/hourly1!$B$8763+유형화!$F$72*hourly1!C8698/hourly1!$C$8763+유형화!$F$73*hourly1!D8698/hourly1!$D$8763+유형화!$F$74*hourly1!E8698/hourly1!$E$8763</f>
        <v>70.71614931472817</v>
      </c>
      <c r="C8697" s="442">
        <f>hourly1!$F8698*유형화!$G$71/hourly1!$F$8763+유형화!$G$72*hourly1!$G8698/hourly1!$F$8763+유형화!$G$74*hourly1!I8698/hourly1!$I$8763</f>
        <v>10.603198713134029</v>
      </c>
      <c r="D8697" s="14">
        <v>490.37384300000002</v>
      </c>
      <c r="E8697" s="14">
        <v>1.4019860000000011</v>
      </c>
      <c r="F8697" s="1">
        <v>719964</v>
      </c>
      <c r="G8697" s="15">
        <f t="shared" si="270"/>
        <v>0.56113353991335291</v>
      </c>
      <c r="H8697" s="15">
        <f t="shared" si="271"/>
        <v>0.73967334145500352</v>
      </c>
    </row>
    <row r="8698" spans="1:8">
      <c r="A8698" s="1">
        <v>8697</v>
      </c>
      <c r="B8698" s="444">
        <f>유형화!$F$71*hourly1!B8699/hourly1!$B$8763+유형화!$F$72*hourly1!C8699/hourly1!$C$8763+유형화!$F$73*hourly1!D8699/hourly1!$D$8763+유형화!$F$74*hourly1!E8699/hourly1!$E$8763</f>
        <v>72.156908099860985</v>
      </c>
      <c r="C8698" s="442">
        <f>hourly1!$F8699*유형화!$G$71/hourly1!$F$8763+유형화!$G$72*hourly1!$G8699/hourly1!$F$8763+유형화!$G$74*hourly1!I8699/hourly1!$I$8763</f>
        <v>10.242085417105557</v>
      </c>
      <c r="D8698" s="14">
        <v>452.859219</v>
      </c>
      <c r="E8698" s="14">
        <v>66.315485000000038</v>
      </c>
      <c r="F8698" s="1">
        <v>705450</v>
      </c>
      <c r="G8698" s="15">
        <f t="shared" si="270"/>
        <v>0.51820565119307616</v>
      </c>
      <c r="H8698" s="15">
        <f t="shared" si="271"/>
        <v>0.70502912865460943</v>
      </c>
    </row>
    <row r="8699" spans="1:8">
      <c r="A8699" s="1">
        <v>8698</v>
      </c>
      <c r="B8699" s="444">
        <f>유형화!$F$71*hourly1!B8700/hourly1!$B$8763+유형화!$F$72*hourly1!C8700/hourly1!$C$8763+유형화!$F$73*hourly1!D8700/hourly1!$D$8763+유형화!$F$74*hourly1!E8700/hourly1!$E$8763</f>
        <v>75.357527490202074</v>
      </c>
      <c r="C8699" s="442">
        <f>hourly1!$F8700*유형화!$G$71/hourly1!$F$8763+유형화!$G$72*hourly1!$G8700/hourly1!$F$8763+유형화!$G$74*hourly1!I8700/hourly1!$I$8763</f>
        <v>9.466603006941062</v>
      </c>
      <c r="D8699" s="14">
        <v>427.40836599999989</v>
      </c>
      <c r="E8699" s="14">
        <v>234.59826600000011</v>
      </c>
      <c r="F8699" s="1">
        <v>724203</v>
      </c>
      <c r="G8699" s="15">
        <f t="shared" si="270"/>
        <v>0.48908230491030058</v>
      </c>
      <c r="H8699" s="15">
        <f t="shared" si="271"/>
        <v>0.68023021413531348</v>
      </c>
    </row>
    <row r="8700" spans="1:8">
      <c r="A8700" s="1">
        <v>8699</v>
      </c>
      <c r="B8700" s="444">
        <f>유형화!$F$71*hourly1!B8701/hourly1!$B$8763+유형화!$F$72*hourly1!C8701/hourly1!$C$8763+유형화!$F$73*hourly1!D8701/hourly1!$D$8763+유형화!$F$74*hourly1!E8701/hourly1!$E$8763</f>
        <v>77.844620078438595</v>
      </c>
      <c r="C8700" s="442">
        <f>hourly1!$F8701*유형화!$G$71/hourly1!$F$8763+유형화!$G$72*hourly1!$G8701/hourly1!$F$8763+유형화!$G$74*hourly1!I8701/hourly1!$I$8763</f>
        <v>8.7045977269905688</v>
      </c>
      <c r="D8700" s="14">
        <v>381.66904899999992</v>
      </c>
      <c r="E8700" s="14">
        <v>410.64188999999988</v>
      </c>
      <c r="F8700" s="1">
        <v>668933</v>
      </c>
      <c r="G8700" s="15">
        <f t="shared" si="270"/>
        <v>0.43674292093253614</v>
      </c>
      <c r="H8700" s="15">
        <f t="shared" si="271"/>
        <v>0.63276945087525016</v>
      </c>
    </row>
    <row r="8701" spans="1:8">
      <c r="A8701" s="1">
        <v>8700</v>
      </c>
      <c r="B8701" s="444">
        <f>유형화!$F$71*hourly1!B8702/hourly1!$B$8763+유형화!$F$72*hourly1!C8702/hourly1!$C$8763+유형화!$F$73*hourly1!D8702/hourly1!$D$8763+유형화!$F$74*hourly1!E8702/hourly1!$E$8763</f>
        <v>75.666832657521937</v>
      </c>
      <c r="C8701" s="442">
        <f>hourly1!$F8702*유형화!$G$71/hourly1!$F$8763+유형화!$G$72*hourly1!$G8702/hourly1!$F$8763+유형화!$G$74*hourly1!I8702/hourly1!$I$8763</f>
        <v>7.8308410174602194</v>
      </c>
      <c r="D8701" s="14">
        <v>406.79374700000011</v>
      </c>
      <c r="E8701" s="14">
        <v>592.98735599999929</v>
      </c>
      <c r="F8701" s="1">
        <v>650548</v>
      </c>
      <c r="G8701" s="15">
        <f t="shared" si="270"/>
        <v>0.46549304887929543</v>
      </c>
      <c r="H8701" s="15">
        <f t="shared" si="271"/>
        <v>0.65931881949205606</v>
      </c>
    </row>
    <row r="8702" spans="1:8">
      <c r="A8702" s="1">
        <v>8701</v>
      </c>
      <c r="B8702" s="444">
        <f>유형화!$F$71*hourly1!B8703/hourly1!$B$8763+유형화!$F$72*hourly1!C8703/hourly1!$C$8763+유형화!$F$73*hourly1!D8703/hourly1!$D$8763+유형화!$F$74*hourly1!E8703/hourly1!$E$8763</f>
        <v>81.481981931333692</v>
      </c>
      <c r="C8702" s="442">
        <f>hourly1!$F8703*유형화!$G$71/hourly1!$F$8763+유형화!$G$72*hourly1!$G8703/hourly1!$F$8763+유형화!$G$74*hourly1!I8703/hourly1!$I$8763</f>
        <v>6.2523032136103982</v>
      </c>
      <c r="D8702" s="14">
        <v>387.30241099999989</v>
      </c>
      <c r="E8702" s="14">
        <v>683.19630100000006</v>
      </c>
      <c r="F8702" s="1">
        <v>705459</v>
      </c>
      <c r="G8702" s="15">
        <f t="shared" si="270"/>
        <v>0.44318916272499109</v>
      </c>
      <c r="H8702" s="15">
        <f t="shared" si="271"/>
        <v>0.63882750584804737</v>
      </c>
    </row>
    <row r="8703" spans="1:8">
      <c r="A8703" s="1">
        <v>8702</v>
      </c>
      <c r="B8703" s="444">
        <f>유형화!$F$71*hourly1!B8704/hourly1!$B$8763+유형화!$F$72*hourly1!C8704/hourly1!$C$8763+유형화!$F$73*hourly1!D8704/hourly1!$D$8763+유형화!$F$74*hourly1!E8704/hourly1!$E$8763</f>
        <v>69.398903635827011</v>
      </c>
      <c r="C8703" s="442">
        <f>hourly1!$F8704*유형화!$G$71/hourly1!$F$8763+유형화!$G$72*hourly1!$G8704/hourly1!$F$8763+유형화!$G$74*hourly1!I8704/hourly1!$I$8763</f>
        <v>6.4150920053261382</v>
      </c>
      <c r="D8703" s="14">
        <v>371.57882000000001</v>
      </c>
      <c r="E8703" s="14">
        <v>634.53189500000065</v>
      </c>
      <c r="F8703" s="1">
        <v>679625</v>
      </c>
      <c r="G8703" s="15">
        <f t="shared" si="270"/>
        <v>0.42519669758043471</v>
      </c>
      <c r="H8703" s="15">
        <f t="shared" si="271"/>
        <v>0.62176151098908128</v>
      </c>
    </row>
    <row r="8704" spans="1:8">
      <c r="A8704" s="1">
        <v>8703</v>
      </c>
      <c r="B8704" s="444">
        <f>유형화!$F$71*hourly1!B8705/hourly1!$B$8763+유형화!$F$72*hourly1!C8705/hourly1!$C$8763+유형화!$F$73*hourly1!D8705/hourly1!$D$8763+유형화!$F$74*hourly1!E8705/hourly1!$E$8763</f>
        <v>70.354139462942257</v>
      </c>
      <c r="C8704" s="442">
        <f>hourly1!$F8705*유형화!$G$71/hourly1!$F$8763+유형화!$G$72*hourly1!$G8705/hourly1!$F$8763+유형화!$G$74*hourly1!I8705/hourly1!$I$8763</f>
        <v>6.3250269301446602</v>
      </c>
      <c r="D8704" s="14">
        <v>373.148143</v>
      </c>
      <c r="E8704" s="14">
        <v>513.7141690000002</v>
      </c>
      <c r="F8704" s="1">
        <v>698300</v>
      </c>
      <c r="G8704" s="15">
        <f t="shared" si="270"/>
        <v>0.42699246989339112</v>
      </c>
      <c r="H8704" s="15">
        <f t="shared" si="271"/>
        <v>0.62348697101736106</v>
      </c>
    </row>
    <row r="8705" spans="1:8">
      <c r="A8705" s="1">
        <v>8704</v>
      </c>
      <c r="B8705" s="444">
        <f>유형화!$F$71*hourly1!B8706/hourly1!$B$8763+유형화!$F$72*hourly1!C8706/hourly1!$C$8763+유형화!$F$73*hourly1!D8706/hourly1!$D$8763+유형화!$F$74*hourly1!E8706/hourly1!$E$8763</f>
        <v>69.203723093729678</v>
      </c>
      <c r="C8705" s="442">
        <f>hourly1!$F8706*유형화!$G$71/hourly1!$F$8763+유형화!$G$72*hourly1!$G8706/hourly1!$F$8763+유형화!$G$74*hourly1!I8706/hourly1!$I$8763</f>
        <v>6.3020496747543833</v>
      </c>
      <c r="D8705" s="14">
        <v>451.87272100000013</v>
      </c>
      <c r="E8705" s="14">
        <v>304.68148500000052</v>
      </c>
      <c r="F8705" s="1">
        <v>726818</v>
      </c>
      <c r="G8705" s="15">
        <f t="shared" si="270"/>
        <v>0.51707680404358136</v>
      </c>
      <c r="H8705" s="15">
        <f t="shared" si="271"/>
        <v>0.7040880531059408</v>
      </c>
    </row>
    <row r="8706" spans="1:8">
      <c r="A8706" s="1">
        <v>8705</v>
      </c>
      <c r="B8706" s="444">
        <f>유형화!$F$71*hourly1!B8707/hourly1!$B$8763+유형화!$F$72*hourly1!C8707/hourly1!$C$8763+유형화!$F$73*hourly1!D8707/hourly1!$D$8763+유형화!$F$74*hourly1!E8707/hourly1!$E$8763</f>
        <v>68.384180827709969</v>
      </c>
      <c r="C8706" s="442">
        <f>hourly1!$F8707*유형화!$G$71/hourly1!$F$8763+유형화!$G$72*hourly1!$G8707/hourly1!$F$8763+유형화!$G$74*hourly1!I8707/hourly1!$I$8763</f>
        <v>6.4703491192525409</v>
      </c>
      <c r="D8706" s="14">
        <v>483.91132699999991</v>
      </c>
      <c r="E8706" s="14">
        <v>90.784741999999952</v>
      </c>
      <c r="F8706" s="1">
        <v>746915</v>
      </c>
      <c r="G8706" s="15">
        <f t="shared" ref="G8706:G8769" si="272">D8706/$I$1</f>
        <v>0.55373849930996011</v>
      </c>
      <c r="H8706" s="15">
        <f t="shared" ref="H8706:H8769" si="273">G8706/(1-$H$1*(1-G8706))</f>
        <v>0.73385987410211839</v>
      </c>
    </row>
    <row r="8707" spans="1:8">
      <c r="A8707" s="1">
        <v>8706</v>
      </c>
      <c r="B8707" s="444">
        <f>유형화!$F$71*hourly1!B8708/hourly1!$B$8763+유형화!$F$72*hourly1!C8708/hourly1!$C$8763+유형화!$F$73*hourly1!D8708/hourly1!$D$8763+유형화!$F$74*hourly1!E8708/hourly1!$E$8763</f>
        <v>68.313688949342975</v>
      </c>
      <c r="C8707" s="442">
        <f>hourly1!$F8708*유형화!$G$71/hourly1!$F$8763+유형화!$G$72*hourly1!$G8708/hourly1!$F$8763+유형화!$G$74*hourly1!I8708/hourly1!$I$8763</f>
        <v>6.7633393975223077</v>
      </c>
      <c r="D8707" s="14">
        <v>429.64339899999987</v>
      </c>
      <c r="E8707" s="14">
        <v>12.43733299999999</v>
      </c>
      <c r="F8707" s="1">
        <v>724330</v>
      </c>
      <c r="G8707" s="15">
        <f t="shared" si="272"/>
        <v>0.49163984748116962</v>
      </c>
      <c r="H8707" s="15">
        <f t="shared" si="273"/>
        <v>0.68245216522013119</v>
      </c>
    </row>
    <row r="8708" spans="1:8">
      <c r="A8708" s="1">
        <v>8707</v>
      </c>
      <c r="B8708" s="444">
        <f>유형화!$F$71*hourly1!B8709/hourly1!$B$8763+유형화!$F$72*hourly1!C8709/hourly1!$C$8763+유형화!$F$73*hourly1!D8709/hourly1!$D$8763+유형화!$F$74*hourly1!E8709/hourly1!$E$8763</f>
        <v>79.443666397593844</v>
      </c>
      <c r="C8708" s="442">
        <f>hourly1!$F8709*유형화!$G$71/hourly1!$F$8763+유형화!$G$72*hourly1!$G8709/hourly1!$F$8763+유형화!$G$74*hourly1!I8709/hourly1!$I$8763</f>
        <v>6.2069688926701154</v>
      </c>
      <c r="D8708" s="14">
        <v>364.21214199999997</v>
      </c>
      <c r="E8708" s="14">
        <v>19.029295999999999</v>
      </c>
      <c r="F8708" s="1">
        <v>662247</v>
      </c>
      <c r="G8708" s="15">
        <f t="shared" si="272"/>
        <v>0.41676702670269616</v>
      </c>
      <c r="H8708" s="15">
        <f t="shared" si="273"/>
        <v>0.61359483310371432</v>
      </c>
    </row>
    <row r="8709" spans="1:8">
      <c r="A8709" s="1">
        <v>8708</v>
      </c>
      <c r="B8709" s="444">
        <f>유형화!$F$71*hourly1!B8710/hourly1!$B$8763+유형화!$F$72*hourly1!C8710/hourly1!$C$8763+유형화!$F$73*hourly1!D8710/hourly1!$D$8763+유형화!$F$74*hourly1!E8710/hourly1!$E$8763</f>
        <v>87.926243875889654</v>
      </c>
      <c r="C8709" s="442">
        <f>hourly1!$F8710*유형화!$G$71/hourly1!$F$8763+유형화!$G$72*hourly1!$G8710/hourly1!$F$8763+유형화!$G$74*hourly1!I8710/hourly1!$I$8763</f>
        <v>6.0628016859292986</v>
      </c>
      <c r="D8709" s="14">
        <v>319.43862999999999</v>
      </c>
      <c r="E8709" s="14">
        <v>26.878464000000001</v>
      </c>
      <c r="F8709" s="1">
        <v>709628</v>
      </c>
      <c r="G8709" s="15">
        <f t="shared" si="272"/>
        <v>0.36553281092721696</v>
      </c>
      <c r="H8709" s="15">
        <f t="shared" si="273"/>
        <v>0.56145720804092525</v>
      </c>
    </row>
    <row r="8710" spans="1:8">
      <c r="A8710" s="1">
        <v>8709</v>
      </c>
      <c r="B8710" s="444">
        <f>유형화!$F$71*hourly1!B8711/hourly1!$B$8763+유형화!$F$72*hourly1!C8711/hourly1!$C$8763+유형화!$F$73*hourly1!D8711/hourly1!$D$8763+유형화!$F$74*hourly1!E8711/hourly1!$E$8763</f>
        <v>71.244702425699828</v>
      </c>
      <c r="C8710" s="442">
        <f>hourly1!$F8711*유형화!$G$71/hourly1!$F$8763+유형화!$G$72*hourly1!$G8711/hourly1!$F$8763+유형화!$G$74*hourly1!I8711/hourly1!$I$8763</f>
        <v>6.7999141379281358</v>
      </c>
      <c r="D8710" s="14">
        <v>283.70807500000001</v>
      </c>
      <c r="E8710" s="14">
        <v>23.055955000000001</v>
      </c>
      <c r="F8710" s="1">
        <v>687598</v>
      </c>
      <c r="G8710" s="15">
        <f t="shared" si="272"/>
        <v>0.3246464278208922</v>
      </c>
      <c r="H8710" s="15">
        <f t="shared" si="273"/>
        <v>0.5164960128227547</v>
      </c>
    </row>
    <row r="8711" spans="1:8">
      <c r="A8711" s="1">
        <v>8710</v>
      </c>
      <c r="B8711" s="444">
        <f>유형화!$F$71*hourly1!B8712/hourly1!$B$8763+유형화!$F$72*hourly1!C8712/hourly1!$C$8763+유형화!$F$73*hourly1!D8712/hourly1!$D$8763+유형화!$F$74*hourly1!E8712/hourly1!$E$8763</f>
        <v>69.815567528459283</v>
      </c>
      <c r="C8711" s="442">
        <f>hourly1!$F8712*유형화!$G$71/hourly1!$F$8763+유형화!$G$72*hourly1!$G8712/hourly1!$F$8763+유형화!$G$74*hourly1!I8712/hourly1!$I$8763</f>
        <v>0.53754637035350472</v>
      </c>
      <c r="D8711" s="14">
        <v>269.32757099999998</v>
      </c>
      <c r="E8711" s="14">
        <v>12.42266</v>
      </c>
      <c r="F8711" s="1">
        <v>663541</v>
      </c>
      <c r="G8711" s="15">
        <f t="shared" si="272"/>
        <v>0.30819085371055338</v>
      </c>
      <c r="H8711" s="15">
        <f t="shared" si="273"/>
        <v>0.4974792275500125</v>
      </c>
    </row>
    <row r="8712" spans="1:8">
      <c r="A8712" s="1">
        <v>8711</v>
      </c>
      <c r="B8712" s="444">
        <f>유형화!$F$71*hourly1!B8713/hourly1!$B$8763+유형화!$F$72*hourly1!C8713/hourly1!$C$8763+유형화!$F$73*hourly1!D8713/hourly1!$D$8763+유형화!$F$74*hourly1!E8713/hourly1!$E$8763</f>
        <v>68.321660167953894</v>
      </c>
      <c r="C8712" s="442">
        <f>hourly1!$F8713*유형화!$G$71/hourly1!$F$8763+유형화!$G$72*hourly1!$G8713/hourly1!$F$8763+유형화!$G$74*hourly1!I8713/hourly1!$I$8763</f>
        <v>1.0123283797289226</v>
      </c>
      <c r="D8712" s="14">
        <v>208.62763799999999</v>
      </c>
      <c r="E8712" s="14">
        <v>9.6367179999999983</v>
      </c>
      <c r="F8712" s="1">
        <v>724595</v>
      </c>
      <c r="G8712" s="15">
        <f t="shared" si="272"/>
        <v>0.2387320749379806</v>
      </c>
      <c r="H8712" s="15">
        <f t="shared" si="273"/>
        <v>0.41068465548106498</v>
      </c>
    </row>
    <row r="8713" spans="1:8">
      <c r="A8713" s="1">
        <v>8712</v>
      </c>
      <c r="B8713" s="444">
        <f>유형화!$F$71*hourly1!B8714/hourly1!$B$8763+유형화!$F$72*hourly1!C8714/hourly1!$C$8763+유형화!$F$73*hourly1!D8714/hourly1!$D$8763+유형화!$F$74*hourly1!E8714/hourly1!$E$8763</f>
        <v>66.650267649290285</v>
      </c>
      <c r="C8713" s="442">
        <f>hourly1!$F8714*유형화!$G$71/hourly1!$F$8763+유형화!$G$72*hourly1!$G8714/hourly1!$F$8763+유형화!$G$74*hourly1!I8714/hourly1!$I$8763</f>
        <v>1.6612535196101132</v>
      </c>
      <c r="D8713" s="14">
        <v>134.02604199999999</v>
      </c>
      <c r="E8713" s="14">
        <v>1.9231199999999999</v>
      </c>
      <c r="F8713" s="1">
        <v>768889</v>
      </c>
      <c r="G8713" s="15">
        <f t="shared" si="272"/>
        <v>0.15336565859210338</v>
      </c>
      <c r="H8713" s="15">
        <f t="shared" si="273"/>
        <v>0.28701289298961347</v>
      </c>
    </row>
    <row r="8714" spans="1:8">
      <c r="A8714" s="1">
        <v>8713</v>
      </c>
      <c r="B8714" s="444">
        <f>유형화!$F$71*hourly1!B8715/hourly1!$B$8763+유형화!$F$72*hourly1!C8715/hourly1!$C$8763+유형화!$F$73*hourly1!D8715/hourly1!$D$8763+유형화!$F$74*hourly1!E8715/hourly1!$E$8763</f>
        <v>84.589365285308659</v>
      </c>
      <c r="C8714" s="442">
        <f>hourly1!$F8715*유형화!$G$71/hourly1!$F$8763+유형화!$G$72*hourly1!$G8715/hourly1!$F$8763+유형화!$G$74*hourly1!I8715/hourly1!$I$8763</f>
        <v>2.1097039029771998</v>
      </c>
      <c r="D8714" s="14">
        <v>97.664050000000003</v>
      </c>
      <c r="E8714" s="14">
        <v>0.10059999999999999</v>
      </c>
      <c r="F8714" s="1">
        <v>789172</v>
      </c>
      <c r="G8714" s="15">
        <f t="shared" si="272"/>
        <v>0.11175672373449717</v>
      </c>
      <c r="H8714" s="15">
        <f t="shared" si="273"/>
        <v>0.21850265796588153</v>
      </c>
    </row>
    <row r="8715" spans="1:8">
      <c r="A8715" s="1">
        <v>8714</v>
      </c>
      <c r="B8715" s="444">
        <f>유형화!$F$71*hourly1!B8716/hourly1!$B$8763+유형화!$F$72*hourly1!C8716/hourly1!$C$8763+유형화!$F$73*hourly1!D8716/hourly1!$D$8763+유형화!$F$74*hourly1!E8716/hourly1!$E$8763</f>
        <v>84.146850838927705</v>
      </c>
      <c r="C8715" s="442">
        <f>hourly1!$F8716*유형화!$G$71/hourly1!$F$8763+유형화!$G$72*hourly1!$G8716/hourly1!$F$8763+유형화!$G$74*hourly1!I8716/hourly1!$I$8763</f>
        <v>2.5619760605786555</v>
      </c>
      <c r="D8715" s="14">
        <v>62.914426000000013</v>
      </c>
      <c r="E8715" s="14">
        <v>2.6072000000000001E-2</v>
      </c>
      <c r="F8715" s="1">
        <v>668176</v>
      </c>
      <c r="G8715" s="15">
        <f t="shared" si="272"/>
        <v>7.199281747374256E-2</v>
      </c>
      <c r="H8715" s="15">
        <f t="shared" si="273"/>
        <v>0.14704533978778656</v>
      </c>
    </row>
    <row r="8716" spans="1:8">
      <c r="A8716" s="1">
        <v>8715</v>
      </c>
      <c r="B8716" s="444">
        <f>유형화!$F$71*hourly1!B8717/hourly1!$B$8763+유형화!$F$72*hourly1!C8717/hourly1!$C$8763+유형화!$F$73*hourly1!D8717/hourly1!$D$8763+유형화!$F$74*hourly1!E8717/hourly1!$E$8763</f>
        <v>83.734504389135793</v>
      </c>
      <c r="C8716" s="442">
        <f>hourly1!$F8717*유형화!$G$71/hourly1!$F$8763+유형화!$G$72*hourly1!$G8717/hourly1!$F$8763+유형화!$G$74*hourly1!I8717/hourly1!$I$8763</f>
        <v>2.9418031837183238</v>
      </c>
      <c r="D8716" s="14">
        <v>64.6678</v>
      </c>
      <c r="E8716" s="14">
        <v>3.6000000000000002E-4</v>
      </c>
      <c r="F8716" s="1">
        <v>590311</v>
      </c>
      <c r="G8716" s="15">
        <f t="shared" si="272"/>
        <v>7.3999198877352679E-2</v>
      </c>
      <c r="H8716" s="15">
        <f t="shared" si="273"/>
        <v>0.15080347528835608</v>
      </c>
    </row>
    <row r="8717" spans="1:8">
      <c r="A8717" s="1">
        <v>8716</v>
      </c>
      <c r="B8717" s="444">
        <f>유형화!$F$71*hourly1!B8718/hourly1!$B$8763+유형화!$F$72*hourly1!C8718/hourly1!$C$8763+유형화!$F$73*hourly1!D8718/hourly1!$D$8763+유형화!$F$74*hourly1!E8718/hourly1!$E$8763</f>
        <v>83.175913129480065</v>
      </c>
      <c r="C8717" s="442">
        <f>hourly1!$F8718*유형화!$G$71/hourly1!$F$8763+유형화!$G$72*hourly1!$G8718/hourly1!$F$8763+유형화!$G$74*hourly1!I8718/hourly1!$I$8763</f>
        <v>3.2584989576362031</v>
      </c>
      <c r="D8717" s="14">
        <v>67.479060000000004</v>
      </c>
      <c r="E8717" s="14">
        <v>0</v>
      </c>
      <c r="F8717" s="1">
        <v>467334</v>
      </c>
      <c r="G8717" s="15">
        <f t="shared" si="272"/>
        <v>7.7216116537083601E-2</v>
      </c>
      <c r="H8717" s="15">
        <f t="shared" si="273"/>
        <v>0.15679390549678709</v>
      </c>
    </row>
    <row r="8718" spans="1:8">
      <c r="A8718" s="1">
        <v>8717</v>
      </c>
      <c r="B8718" s="444">
        <f>유형화!$F$71*hourly1!B8719/hourly1!$B$8763+유형화!$F$72*hourly1!C8719/hourly1!$C$8763+유형화!$F$73*hourly1!D8719/hourly1!$D$8763+유형화!$F$74*hourly1!E8719/hourly1!$E$8763</f>
        <v>82.628315659112147</v>
      </c>
      <c r="C8718" s="442">
        <f>hourly1!$F8719*유형화!$G$71/hourly1!$F$8763+유형화!$G$72*hourly1!$G8719/hourly1!$F$8763+유형화!$G$74*hourly1!I8719/hourly1!$I$8763</f>
        <v>3.5311112205005126</v>
      </c>
      <c r="D8718" s="14">
        <v>75.801067999999987</v>
      </c>
      <c r="E8718" s="14">
        <v>2.4000000000000001E-4</v>
      </c>
      <c r="F8718" s="1">
        <v>540322</v>
      </c>
      <c r="G8718" s="15">
        <f t="shared" si="272"/>
        <v>8.6738969101279678E-2</v>
      </c>
      <c r="H8718" s="15">
        <f t="shared" si="273"/>
        <v>0.17427737185845385</v>
      </c>
    </row>
    <row r="8719" spans="1:8">
      <c r="A8719" s="1">
        <v>8718</v>
      </c>
      <c r="B8719" s="444">
        <f>유형화!$F$71*hourly1!B8720/hourly1!$B$8763+유형화!$F$72*hourly1!C8720/hourly1!$C$8763+유형화!$F$73*hourly1!D8720/hourly1!$D$8763+유형화!$F$74*hourly1!E8720/hourly1!$E$8763</f>
        <v>84.089715260341833</v>
      </c>
      <c r="C8719" s="442">
        <f>hourly1!$F8720*유형화!$G$71/hourly1!$F$8763+유형화!$G$72*hourly1!$G8720/hourly1!$F$8763+유형화!$G$74*hourly1!I8720/hourly1!$I$8763</f>
        <v>3.8875530064315007</v>
      </c>
      <c r="D8719" s="14">
        <v>62.955613000000007</v>
      </c>
      <c r="E8719" s="14">
        <v>0</v>
      </c>
      <c r="F8719" s="1">
        <v>863917</v>
      </c>
      <c r="G8719" s="15">
        <f t="shared" si="272"/>
        <v>7.2039947652968714E-2</v>
      </c>
      <c r="H8719" s="15">
        <f t="shared" si="273"/>
        <v>0.14713381320504143</v>
      </c>
    </row>
    <row r="8720" spans="1:8">
      <c r="A8720" s="1">
        <v>8719</v>
      </c>
      <c r="B8720" s="444">
        <f>유형화!$F$71*hourly1!B8721/hourly1!$B$8763+유형화!$F$72*hourly1!C8721/hourly1!$C$8763+유형화!$F$73*hourly1!D8721/hourly1!$D$8763+유형화!$F$74*hourly1!E8721/hourly1!$E$8763</f>
        <v>95.16207991453274</v>
      </c>
      <c r="C8720" s="442">
        <f>hourly1!$F8721*유형화!$G$71/hourly1!$F$8763+유형화!$G$72*hourly1!$G8721/hourly1!$F$8763+유형화!$G$74*hourly1!I8721/hourly1!$I$8763</f>
        <v>10.233979435665747</v>
      </c>
      <c r="D8720" s="14">
        <v>58.997297000000003</v>
      </c>
      <c r="E8720" s="14">
        <v>8.6399999999999997E-4</v>
      </c>
      <c r="F8720" s="1">
        <v>851001</v>
      </c>
      <c r="G8720" s="15">
        <f t="shared" si="272"/>
        <v>6.7510456733169258E-2</v>
      </c>
      <c r="H8720" s="15">
        <f t="shared" si="273"/>
        <v>0.13858795932388637</v>
      </c>
    </row>
    <row r="8721" spans="1:8">
      <c r="A8721" s="1">
        <v>8720</v>
      </c>
      <c r="B8721" s="444">
        <f>유형화!$F$71*hourly1!B8722/hourly1!$B$8763+유형화!$F$72*hourly1!C8722/hourly1!$C$8763+유형화!$F$73*hourly1!D8722/hourly1!$D$8763+유형화!$F$74*hourly1!E8722/hourly1!$E$8763</f>
        <v>181.38651061830615</v>
      </c>
      <c r="C8721" s="442">
        <f>hourly1!$F8722*유형화!$G$71/hourly1!$F$8763+유형화!$G$72*hourly1!$G8722/hourly1!$F$8763+유형화!$G$74*hourly1!I8722/hourly1!$I$8763</f>
        <v>10.420199359714283</v>
      </c>
      <c r="D8721" s="14">
        <v>84.365262000000001</v>
      </c>
      <c r="E8721" s="14">
        <v>0.50737300000000007</v>
      </c>
      <c r="F8721" s="1">
        <v>709756</v>
      </c>
      <c r="G8721" s="15">
        <f t="shared" si="272"/>
        <v>9.6538954488601211E-2</v>
      </c>
      <c r="H8721" s="15">
        <f t="shared" si="273"/>
        <v>0.19188956569230536</v>
      </c>
    </row>
    <row r="8722" spans="1:8">
      <c r="A8722" s="1">
        <v>8721</v>
      </c>
      <c r="B8722" s="444">
        <f>유형화!$F$71*hourly1!B8723/hourly1!$B$8763+유형화!$F$72*hourly1!C8723/hourly1!$C$8763+유형화!$F$73*hourly1!D8723/hourly1!$D$8763+유형화!$F$74*hourly1!E8723/hourly1!$E$8763</f>
        <v>280.26244295235756</v>
      </c>
      <c r="C8722" s="442">
        <f>hourly1!$F8723*유형화!$G$71/hourly1!$F$8763+유형화!$G$72*hourly1!$G8723/hourly1!$F$8763+유형화!$G$74*hourly1!I8723/hourly1!$I$8763</f>
        <v>9.6988026209398459</v>
      </c>
      <c r="D8722" s="14">
        <v>48.935234000000008</v>
      </c>
      <c r="E8722" s="14">
        <v>43.01800399999992</v>
      </c>
      <c r="F8722" s="1">
        <v>682808</v>
      </c>
      <c r="G8722" s="15">
        <f t="shared" si="272"/>
        <v>5.5996463663149074E-2</v>
      </c>
      <c r="H8722" s="15">
        <f t="shared" si="273"/>
        <v>0.11646566178690825</v>
      </c>
    </row>
    <row r="8723" spans="1:8">
      <c r="A8723" s="1">
        <v>8722</v>
      </c>
      <c r="B8723" s="444">
        <f>유형화!$F$71*hourly1!B8724/hourly1!$B$8763+유형화!$F$72*hourly1!C8724/hourly1!$C$8763+유형화!$F$73*hourly1!D8724/hourly1!$D$8763+유형화!$F$74*hourly1!E8724/hourly1!$E$8763</f>
        <v>339.37594534093529</v>
      </c>
      <c r="C8723" s="442">
        <f>hourly1!$F8724*유형화!$G$71/hourly1!$F$8763+유형화!$G$72*hourly1!$G8724/hourly1!$F$8763+유형화!$G$74*hourly1!I8724/hourly1!$I$8763</f>
        <v>8.6550703816632168</v>
      </c>
      <c r="D8723" s="14">
        <v>88.177004000000011</v>
      </c>
      <c r="E8723" s="14">
        <v>202.1890910000001</v>
      </c>
      <c r="F8723" s="1">
        <v>686387</v>
      </c>
      <c r="G8723" s="15">
        <f t="shared" si="272"/>
        <v>0.10090072115341985</v>
      </c>
      <c r="H8723" s="15">
        <f t="shared" si="273"/>
        <v>0.19960759647906387</v>
      </c>
    </row>
    <row r="8724" spans="1:8">
      <c r="A8724" s="1">
        <v>8723</v>
      </c>
      <c r="B8724" s="444">
        <f>유형화!$F$71*hourly1!B8725/hourly1!$B$8763+유형화!$F$72*hourly1!C8725/hourly1!$C$8763+유형화!$F$73*hourly1!D8725/hourly1!$D$8763+유형화!$F$74*hourly1!E8725/hourly1!$E$8763</f>
        <v>397.28166569778097</v>
      </c>
      <c r="C8724" s="442">
        <f>hourly1!$F8725*유형화!$G$71/hourly1!$F$8763+유형화!$G$72*hourly1!$G8725/hourly1!$F$8763+유형화!$G$74*hourly1!I8725/hourly1!$I$8763</f>
        <v>7.5692535640581271</v>
      </c>
      <c r="D8724" s="14">
        <v>118.260808</v>
      </c>
      <c r="E8724" s="14">
        <v>401.24412900000158</v>
      </c>
      <c r="F8724" s="1">
        <v>705341</v>
      </c>
      <c r="G8724" s="15">
        <f t="shared" si="272"/>
        <v>0.13532554146868181</v>
      </c>
      <c r="H8724" s="15">
        <f t="shared" si="273"/>
        <v>0.25804356572995218</v>
      </c>
    </row>
    <row r="8725" spans="1:8">
      <c r="A8725" s="1">
        <v>8724</v>
      </c>
      <c r="B8725" s="444">
        <f>유형화!$F$71*hourly1!B8726/hourly1!$B$8763+유형화!$F$72*hourly1!C8726/hourly1!$C$8763+유형화!$F$73*hourly1!D8726/hourly1!$D$8763+유형화!$F$74*hourly1!E8726/hourly1!$E$8763</f>
        <v>338.26477213801297</v>
      </c>
      <c r="C8725" s="442">
        <f>hourly1!$F8726*유형화!$G$71/hourly1!$F$8763+유형화!$G$72*hourly1!$G8726/hourly1!$F$8763+유형화!$G$74*hourly1!I8726/hourly1!$I$8763</f>
        <v>6.6201078943599594</v>
      </c>
      <c r="D8725" s="14">
        <v>81.524630000000016</v>
      </c>
      <c r="E8725" s="14">
        <v>547.33544799999993</v>
      </c>
      <c r="F8725" s="1">
        <v>712420</v>
      </c>
      <c r="G8725" s="15">
        <f t="shared" si="272"/>
        <v>9.3288426524059803E-2</v>
      </c>
      <c r="H8725" s="15">
        <f t="shared" si="273"/>
        <v>0.18608980593499147</v>
      </c>
    </row>
    <row r="8726" spans="1:8">
      <c r="A8726" s="1">
        <v>8725</v>
      </c>
      <c r="B8726" s="444">
        <f>유형화!$F$71*hourly1!B8727/hourly1!$B$8763+유형화!$F$72*hourly1!C8727/hourly1!$C$8763+유형화!$F$73*hourly1!D8727/hourly1!$D$8763+유형화!$F$74*hourly1!E8727/hourly1!$E$8763</f>
        <v>216.25465364611875</v>
      </c>
      <c r="C8726" s="442">
        <f>hourly1!$F8727*유형화!$G$71/hourly1!$F$8763+유형화!$G$72*hourly1!$G8727/hourly1!$F$8763+유형화!$G$74*hourly1!I8727/hourly1!$I$8763</f>
        <v>5.1262999522372787</v>
      </c>
      <c r="D8726" s="14">
        <v>24.852920999999991</v>
      </c>
      <c r="E8726" s="14">
        <v>504.26217300000093</v>
      </c>
      <c r="F8726" s="1">
        <v>699765</v>
      </c>
      <c r="G8726" s="15">
        <f t="shared" si="272"/>
        <v>2.8439134217680736E-2</v>
      </c>
      <c r="H8726" s="15">
        <f t="shared" si="273"/>
        <v>6.1075167833810076E-2</v>
      </c>
    </row>
    <row r="8727" spans="1:8">
      <c r="A8727" s="1">
        <v>8726</v>
      </c>
      <c r="B8727" s="444">
        <f>유형화!$F$71*hourly1!B8728/hourly1!$B$8763+유형화!$F$72*hourly1!C8728/hourly1!$C$8763+유형화!$F$73*hourly1!D8728/hourly1!$D$8763+유형화!$F$74*hourly1!E8728/hourly1!$E$8763</f>
        <v>273.44533526863728</v>
      </c>
      <c r="C8727" s="442">
        <f>hourly1!$F8728*유형화!$G$71/hourly1!$F$8763+유형화!$G$72*hourly1!$G8728/hourly1!$F$8763+유형화!$G$74*hourly1!I8728/hourly1!$I$8763</f>
        <v>5.2347601628382989</v>
      </c>
      <c r="D8727" s="14">
        <v>13.406765999999999</v>
      </c>
      <c r="E8727" s="14">
        <v>352.11443400000007</v>
      </c>
      <c r="F8727" s="1">
        <v>699335</v>
      </c>
      <c r="G8727" s="15">
        <f t="shared" si="272"/>
        <v>1.5341328196353209E-2</v>
      </c>
      <c r="H8727" s="15">
        <f t="shared" si="273"/>
        <v>3.3464366424101923E-2</v>
      </c>
    </row>
    <row r="8728" spans="1:8">
      <c r="A8728" s="1">
        <v>8727</v>
      </c>
      <c r="B8728" s="444">
        <f>유형화!$F$71*hourly1!B8729/hourly1!$B$8763+유형화!$F$72*hourly1!C8729/hourly1!$C$8763+유형화!$F$73*hourly1!D8729/hourly1!$D$8763+유형화!$F$74*hourly1!E8729/hourly1!$E$8763</f>
        <v>385.0738179083296</v>
      </c>
      <c r="C8728" s="442">
        <f>hourly1!$F8729*유형화!$G$71/hourly1!$F$8763+유형화!$G$72*hourly1!$G8729/hourly1!$F$8763+유형화!$G$74*hourly1!I8729/hourly1!$I$8763</f>
        <v>5.0260620035783248</v>
      </c>
      <c r="D8728" s="14">
        <v>11.164654000000001</v>
      </c>
      <c r="E8728" s="14">
        <v>222.6918290000001</v>
      </c>
      <c r="F8728" s="1">
        <v>664190</v>
      </c>
      <c r="G8728" s="15">
        <f t="shared" si="272"/>
        <v>1.2775685143809303E-2</v>
      </c>
      <c r="H8728" s="15">
        <f t="shared" si="273"/>
        <v>2.7953918642439984E-2</v>
      </c>
    </row>
    <row r="8729" spans="1:8">
      <c r="A8729" s="1">
        <v>8728</v>
      </c>
      <c r="B8729" s="444">
        <f>유형화!$F$71*hourly1!B8730/hourly1!$B$8763+유형화!$F$72*hourly1!C8730/hourly1!$C$8763+유형화!$F$73*hourly1!D8730/hourly1!$D$8763+유형화!$F$74*hourly1!E8730/hourly1!$E$8763</f>
        <v>327.25871359862276</v>
      </c>
      <c r="C8729" s="442">
        <f>hourly1!$F8730*유형화!$G$71/hourly1!$F$8763+유형화!$G$72*hourly1!$G8730/hourly1!$F$8763+유형화!$G$74*hourly1!I8730/hourly1!$I$8763</f>
        <v>5.0506817719905461</v>
      </c>
      <c r="D8729" s="14">
        <v>15.010369000000001</v>
      </c>
      <c r="E8729" s="14">
        <v>106.4053719999999</v>
      </c>
      <c r="F8729" s="1">
        <v>684491</v>
      </c>
      <c r="G8729" s="15">
        <f t="shared" si="272"/>
        <v>1.7176327026022991E-2</v>
      </c>
      <c r="H8729" s="15">
        <f t="shared" si="273"/>
        <v>3.7384786011860682E-2</v>
      </c>
    </row>
    <row r="8730" spans="1:8">
      <c r="A8730" s="1">
        <v>8729</v>
      </c>
      <c r="B8730" s="444">
        <f>유형화!$F$71*hourly1!B8731/hourly1!$B$8763+유형화!$F$72*hourly1!C8731/hourly1!$C$8763+유형화!$F$73*hourly1!D8731/hourly1!$D$8763+유형화!$F$74*hourly1!E8731/hourly1!$E$8763</f>
        <v>284.76262507769758</v>
      </c>
      <c r="C8730" s="442">
        <f>hourly1!$F8731*유형화!$G$71/hourly1!$F$8763+유형화!$G$72*hourly1!$G8731/hourly1!$F$8763+유형화!$G$74*hourly1!I8731/hourly1!$I$8763</f>
        <v>5.4364536237606176</v>
      </c>
      <c r="D8730" s="14">
        <v>18.889444999999998</v>
      </c>
      <c r="E8730" s="14">
        <v>30.451409999999981</v>
      </c>
      <c r="F8730" s="1">
        <v>694835</v>
      </c>
      <c r="G8730" s="15">
        <f t="shared" si="272"/>
        <v>2.1615143815590064E-2</v>
      </c>
      <c r="H8730" s="15">
        <f t="shared" si="273"/>
        <v>4.6797337048490442E-2</v>
      </c>
    </row>
    <row r="8731" spans="1:8">
      <c r="A8731" s="1">
        <v>8730</v>
      </c>
      <c r="B8731" s="444">
        <f>유형화!$F$71*hourly1!B8732/hourly1!$B$8763+유형화!$F$72*hourly1!C8732/hourly1!$C$8763+유형화!$F$73*hourly1!D8732/hourly1!$D$8763+유형화!$F$74*hourly1!E8732/hourly1!$E$8763</f>
        <v>172.76500287859329</v>
      </c>
      <c r="C8731" s="442">
        <f>hourly1!$F8732*유형화!$G$71/hourly1!$F$8763+유형화!$G$72*hourly1!$G8732/hourly1!$F$8763+유형화!$G$74*hourly1!I8732/hourly1!$I$8763</f>
        <v>5.8097869656955066</v>
      </c>
      <c r="D8731" s="14">
        <v>19.481472</v>
      </c>
      <c r="E8731" s="14">
        <v>9.8448859999999989</v>
      </c>
      <c r="F8731" s="1">
        <v>689654</v>
      </c>
      <c r="G8731" s="15">
        <f t="shared" si="272"/>
        <v>2.2292598804220614E-2</v>
      </c>
      <c r="H8731" s="15">
        <f t="shared" si="273"/>
        <v>4.822514166606566E-2</v>
      </c>
    </row>
    <row r="8732" spans="1:8">
      <c r="A8732" s="1">
        <v>8731</v>
      </c>
      <c r="B8732" s="444">
        <f>유형화!$F$71*hourly1!B8733/hourly1!$B$8763+유형화!$F$72*hourly1!C8733/hourly1!$C$8763+유형화!$F$73*hourly1!D8733/hourly1!$D$8763+유형화!$F$74*hourly1!E8733/hourly1!$E$8763</f>
        <v>129.51564076210636</v>
      </c>
      <c r="C8732" s="442">
        <f>hourly1!$F8733*유형화!$G$71/hourly1!$F$8763+유형화!$G$72*hourly1!$G8733/hourly1!$F$8763+유형화!$G$74*hourly1!I8733/hourly1!$I$8763</f>
        <v>5.4416242355230038</v>
      </c>
      <c r="D8732" s="14">
        <v>45.681423000000009</v>
      </c>
      <c r="E8732" s="14">
        <v>17.301316</v>
      </c>
      <c r="F8732" s="1">
        <v>700139</v>
      </c>
      <c r="G8732" s="15">
        <f t="shared" si="272"/>
        <v>5.2273136020979126E-2</v>
      </c>
      <c r="H8732" s="15">
        <f t="shared" si="273"/>
        <v>0.10918665582153325</v>
      </c>
    </row>
    <row r="8733" spans="1:8">
      <c r="A8733" s="1">
        <v>8732</v>
      </c>
      <c r="B8733" s="444">
        <f>유형화!$F$71*hourly1!B8734/hourly1!$B$8763+유형화!$F$72*hourly1!C8734/hourly1!$C$8763+유형화!$F$73*hourly1!D8734/hourly1!$D$8763+유형화!$F$74*hourly1!E8734/hourly1!$E$8763</f>
        <v>138.45662823448382</v>
      </c>
      <c r="C8733" s="442">
        <f>hourly1!$F8734*유형화!$G$71/hourly1!$F$8763+유형화!$G$72*hourly1!$G8734/hourly1!$F$8763+유형화!$G$74*hourly1!I8734/hourly1!$I$8763</f>
        <v>5.4566071452743383</v>
      </c>
      <c r="D8733" s="14">
        <v>61.876027000000008</v>
      </c>
      <c r="E8733" s="14">
        <v>16.967072000000002</v>
      </c>
      <c r="F8733" s="1">
        <v>669887</v>
      </c>
      <c r="G8733" s="15">
        <f t="shared" si="272"/>
        <v>7.0804580142102336E-2</v>
      </c>
      <c r="H8733" s="15">
        <f t="shared" si="273"/>
        <v>0.14481166472409898</v>
      </c>
    </row>
    <row r="8734" spans="1:8">
      <c r="A8734" s="1">
        <v>8733</v>
      </c>
      <c r="B8734" s="444">
        <f>유형화!$F$71*hourly1!B8735/hourly1!$B$8763+유형화!$F$72*hourly1!C8735/hourly1!$C$8763+유형화!$F$73*hourly1!D8735/hourly1!$D$8763+유형화!$F$74*hourly1!E8735/hourly1!$E$8763</f>
        <v>71.763776639608324</v>
      </c>
      <c r="C8734" s="442">
        <f>hourly1!$F8735*유형화!$G$71/hourly1!$F$8763+유형화!$G$72*hourly1!$G8735/hourly1!$F$8763+유형화!$G$74*hourly1!I8735/hourly1!$I$8763</f>
        <v>6.4843051426069627</v>
      </c>
      <c r="D8734" s="14">
        <v>65.071323000000007</v>
      </c>
      <c r="E8734" s="14">
        <v>4.6972159999999992</v>
      </c>
      <c r="F8734" s="1">
        <v>673927</v>
      </c>
      <c r="G8734" s="15">
        <f t="shared" si="272"/>
        <v>7.4460949218768141E-2</v>
      </c>
      <c r="H8734" s="15">
        <f t="shared" si="273"/>
        <v>0.15166598439862627</v>
      </c>
    </row>
    <row r="8735" spans="1:8">
      <c r="A8735" s="1">
        <v>8734</v>
      </c>
      <c r="B8735" s="444">
        <f>유형화!$F$71*hourly1!B8736/hourly1!$B$8763+유형화!$F$72*hourly1!C8736/hourly1!$C$8763+유형화!$F$73*hourly1!D8736/hourly1!$D$8763+유형화!$F$74*hourly1!E8736/hourly1!$E$8763</f>
        <v>70.736380339700474</v>
      </c>
      <c r="C8735" s="442">
        <f>hourly1!$F8736*유형화!$G$71/hourly1!$F$8763+유형화!$G$72*hourly1!$G8736/hourly1!$F$8763+유형화!$G$74*hourly1!I8736/hourly1!$I$8763</f>
        <v>0.50198588601673488</v>
      </c>
      <c r="D8735" s="14">
        <v>105.028863</v>
      </c>
      <c r="E8735" s="14">
        <v>1.2784800000000001</v>
      </c>
      <c r="F8735" s="1">
        <v>684760</v>
      </c>
      <c r="G8735" s="15">
        <f t="shared" si="272"/>
        <v>0.12018426049748451</v>
      </c>
      <c r="H8735" s="15">
        <f t="shared" si="273"/>
        <v>0.23286949755867539</v>
      </c>
    </row>
    <row r="8736" spans="1:8">
      <c r="A8736" s="1">
        <v>8735</v>
      </c>
      <c r="B8736" s="444">
        <f>유형화!$F$71*hourly1!B8737/hourly1!$B$8763+유형화!$F$72*hourly1!C8737/hourly1!$C$8763+유형화!$F$73*hourly1!D8737/hourly1!$D$8763+유형화!$F$74*hourly1!E8737/hourly1!$E$8763</f>
        <v>69.91350891767263</v>
      </c>
      <c r="C8736" s="442">
        <f>hourly1!$F8737*유형화!$G$71/hourly1!$F$8763+유형화!$G$72*hourly1!$G8737/hourly1!$F$8763+유형화!$G$74*hourly1!I8737/hourly1!$I$8763</f>
        <v>0.81606465600481792</v>
      </c>
      <c r="D8736" s="14">
        <v>181.32815299999999</v>
      </c>
      <c r="E8736" s="14">
        <v>6.1855120000000001</v>
      </c>
      <c r="F8736" s="1">
        <v>746776</v>
      </c>
      <c r="G8736" s="15">
        <f t="shared" si="272"/>
        <v>0.20749334376474898</v>
      </c>
      <c r="H8736" s="15">
        <f t="shared" si="273"/>
        <v>0.3678168673899016</v>
      </c>
    </row>
    <row r="8737" spans="1:8">
      <c r="A8737" s="1">
        <v>8736</v>
      </c>
      <c r="B8737" s="444">
        <f>유형화!$F$71*hourly1!B8738/hourly1!$B$8763+유형화!$F$72*hourly1!C8738/hourly1!$C$8763+유형화!$F$73*hourly1!D8738/hourly1!$D$8763+유형화!$F$74*hourly1!E8738/hourly1!$E$8763</f>
        <v>68.891190007114588</v>
      </c>
      <c r="C8737" s="442">
        <f>hourly1!$F8738*유형화!$G$71/hourly1!$F$8763+유형화!$G$72*hourly1!$G8738/hourly1!$F$8763+유형화!$G$74*hourly1!I8738/hourly1!$I$8763</f>
        <v>1.6536400394702484</v>
      </c>
      <c r="D8737" s="14">
        <v>261.80950200000012</v>
      </c>
      <c r="E8737" s="14">
        <v>0.50337599999999993</v>
      </c>
      <c r="F8737" s="1">
        <v>762838</v>
      </c>
      <c r="G8737" s="15">
        <f t="shared" si="272"/>
        <v>0.29958794649699966</v>
      </c>
      <c r="H8737" s="15">
        <f t="shared" si="273"/>
        <v>0.4873144492540365</v>
      </c>
    </row>
    <row r="8738" spans="1:8">
      <c r="A8738" s="1">
        <v>8737</v>
      </c>
      <c r="B8738" s="444">
        <f>유형화!$F$71*hourly1!B8739/hourly1!$B$8763+유형화!$F$72*hourly1!C8739/hourly1!$C$8763+유형화!$F$73*hourly1!D8739/hourly1!$D$8763+유형화!$F$74*hourly1!E8739/hourly1!$E$8763</f>
        <v>70.019737824997648</v>
      </c>
      <c r="C8738" s="442">
        <f>hourly1!$F8739*유형화!$G$71/hourly1!$F$8763+유형화!$G$72*hourly1!$G8739/hourly1!$F$8763+유형화!$G$74*hourly1!I8739/hourly1!$I$8763</f>
        <v>2.3587987398493429</v>
      </c>
      <c r="D8738" s="14">
        <v>382.69305899999989</v>
      </c>
      <c r="E8738" s="14">
        <v>0</v>
      </c>
      <c r="F8738" s="1">
        <v>749918</v>
      </c>
      <c r="G8738" s="15">
        <f t="shared" si="272"/>
        <v>0.43791469296811486</v>
      </c>
      <c r="H8738" s="15">
        <f t="shared" si="273"/>
        <v>0.63387528394644266</v>
      </c>
    </row>
    <row r="8739" spans="1:8">
      <c r="A8739" s="1">
        <v>8738</v>
      </c>
      <c r="B8739" s="444">
        <f>유형화!$F$71*hourly1!B8740/hourly1!$B$8763+유형화!$F$72*hourly1!C8740/hourly1!$C$8763+유형화!$F$73*hourly1!D8740/hourly1!$D$8763+유형화!$F$74*hourly1!E8740/hourly1!$E$8763</f>
        <v>71.090864013791943</v>
      </c>
      <c r="C8739" s="442">
        <f>hourly1!$F8740*유형화!$G$71/hourly1!$F$8763+유형화!$G$72*hourly1!$G8740/hourly1!$F$8763+유형화!$G$74*hourly1!I8740/hourly1!$I$8763</f>
        <v>3.1223987005479414</v>
      </c>
      <c r="D8739" s="14">
        <v>517.05276400000002</v>
      </c>
      <c r="E8739" s="14">
        <v>0</v>
      </c>
      <c r="F8739" s="1">
        <v>624070</v>
      </c>
      <c r="G8739" s="15">
        <f t="shared" si="272"/>
        <v>0.59166216128151727</v>
      </c>
      <c r="H8739" s="15">
        <f t="shared" si="273"/>
        <v>0.76302725678745176</v>
      </c>
    </row>
    <row r="8740" spans="1:8">
      <c r="A8740" s="1">
        <v>8739</v>
      </c>
      <c r="B8740" s="444">
        <f>유형화!$F$71*hourly1!B8741/hourly1!$B$8763+유형화!$F$72*hourly1!C8741/hourly1!$C$8763+유형화!$F$73*hourly1!D8741/hourly1!$D$8763+유형화!$F$74*hourly1!E8741/hourly1!$E$8763</f>
        <v>72.366486225376264</v>
      </c>
      <c r="C8740" s="442">
        <f>hourly1!$F8741*유형화!$G$71/hourly1!$F$8763+유형화!$G$72*hourly1!$G8741/hourly1!$F$8763+유형화!$G$74*hourly1!I8741/hourly1!$I$8763</f>
        <v>3.8024875854135658</v>
      </c>
      <c r="D8740" s="14">
        <v>593.51274499999988</v>
      </c>
      <c r="E8740" s="14">
        <v>0</v>
      </c>
      <c r="F8740" s="1">
        <v>562328</v>
      </c>
      <c r="G8740" s="15">
        <f t="shared" si="272"/>
        <v>0.6791551228509165</v>
      </c>
      <c r="H8740" s="15">
        <f t="shared" si="273"/>
        <v>0.8246824493897128</v>
      </c>
    </row>
    <row r="8741" spans="1:8">
      <c r="A8741" s="1">
        <v>8740</v>
      </c>
      <c r="B8741" s="444">
        <f>유형화!$F$71*hourly1!B8742/hourly1!$B$8763+유형화!$F$72*hourly1!C8742/hourly1!$C$8763+유형화!$F$73*hourly1!D8742/hourly1!$D$8763+유형화!$F$74*hourly1!E8742/hourly1!$E$8763</f>
        <v>73.388926663577578</v>
      </c>
      <c r="C8741" s="442">
        <f>hourly1!$F8742*유형화!$G$71/hourly1!$F$8763+유형화!$G$72*hourly1!$G8742/hourly1!$F$8763+유형화!$G$74*hourly1!I8742/hourly1!$I$8763</f>
        <v>4.3189372908124373</v>
      </c>
      <c r="D8741" s="14">
        <v>641.9772670000001</v>
      </c>
      <c r="E8741" s="14">
        <v>0</v>
      </c>
      <c r="F8741" s="1">
        <v>471312</v>
      </c>
      <c r="G8741" s="15">
        <f t="shared" si="272"/>
        <v>0.73461295197103271</v>
      </c>
      <c r="H8741" s="15">
        <f t="shared" si="273"/>
        <v>0.8601651282887357</v>
      </c>
    </row>
    <row r="8742" spans="1:8">
      <c r="A8742" s="1">
        <v>8741</v>
      </c>
      <c r="B8742" s="444">
        <f>유형화!$F$71*hourly1!B8743/hourly1!$B$8763+유형화!$F$72*hourly1!C8743/hourly1!$C$8763+유형화!$F$73*hourly1!D8743/hourly1!$D$8763+유형화!$F$74*hourly1!E8743/hourly1!$E$8763</f>
        <v>74.55476968527833</v>
      </c>
      <c r="C8742" s="442">
        <f>hourly1!$F8743*유형화!$G$71/hourly1!$F$8763+유형화!$G$72*hourly1!$G8743/hourly1!$F$8763+유형화!$G$74*hourly1!I8743/hourly1!$I$8763</f>
        <v>4.7951979448917399</v>
      </c>
      <c r="D8742" s="14">
        <v>691.24674300000015</v>
      </c>
      <c r="E8742" s="14">
        <v>9.6000000000000002E-4</v>
      </c>
      <c r="F8742" s="1">
        <v>527307</v>
      </c>
      <c r="G8742" s="15">
        <f t="shared" si="272"/>
        <v>0.79099188790370645</v>
      </c>
      <c r="H8742" s="15">
        <f t="shared" si="273"/>
        <v>0.89373015696006775</v>
      </c>
    </row>
    <row r="8743" spans="1:8">
      <c r="A8743" s="1">
        <v>8742</v>
      </c>
      <c r="B8743" s="444">
        <f>유형화!$F$71*hourly1!B8744/hourly1!$B$8763+유형화!$F$72*hourly1!C8744/hourly1!$C$8763+유형화!$F$73*hourly1!D8744/hourly1!$D$8763+유형화!$F$74*hourly1!E8744/hourly1!$E$8763</f>
        <v>77.436983097171478</v>
      </c>
      <c r="C8743" s="442">
        <f>hourly1!$F8744*유형화!$G$71/hourly1!$F$8763+유형화!$G$72*hourly1!$G8744/hourly1!$F$8763+유형화!$G$74*hourly1!I8744/hourly1!$I$8763</f>
        <v>5.2557217808762529</v>
      </c>
      <c r="D8743" s="14">
        <v>756.52966099999992</v>
      </c>
      <c r="E8743" s="14">
        <v>0</v>
      </c>
      <c r="F8743" s="1">
        <v>829369</v>
      </c>
      <c r="G8743" s="15">
        <f t="shared" si="272"/>
        <v>0.86569496474219321</v>
      </c>
      <c r="H8743" s="15">
        <f t="shared" si="273"/>
        <v>0.93474229287288391</v>
      </c>
    </row>
    <row r="8744" spans="1:8">
      <c r="A8744" s="1">
        <v>8743</v>
      </c>
      <c r="B8744" s="444">
        <f>유형화!$F$71*hourly1!B8745/hourly1!$B$8763+유형화!$F$72*hourly1!C8745/hourly1!$C$8763+유형화!$F$73*hourly1!D8745/hourly1!$D$8763+유형화!$F$74*hourly1!E8745/hourly1!$E$8763</f>
        <v>89.992196398627371</v>
      </c>
      <c r="C8744" s="442">
        <f>hourly1!$F8745*유형화!$G$71/hourly1!$F$8763+유형화!$G$72*hourly1!$G8745/hourly1!$F$8763+유형화!$G$74*hourly1!I8745/hourly1!$I$8763</f>
        <v>11.732205710927069</v>
      </c>
      <c r="D8744" s="14">
        <v>733.59592099999998</v>
      </c>
      <c r="E8744" s="14">
        <v>0</v>
      </c>
      <c r="F8744" s="1">
        <v>801799</v>
      </c>
      <c r="G8744" s="15">
        <f t="shared" si="272"/>
        <v>0.83945194445603077</v>
      </c>
      <c r="H8744" s="15">
        <f t="shared" si="273"/>
        <v>0.92075601803531881</v>
      </c>
    </row>
    <row r="8745" spans="1:8">
      <c r="A8745" s="1">
        <v>8744</v>
      </c>
      <c r="B8745" s="444">
        <f>유형화!$F$71*hourly1!B8746/hourly1!$B$8763+유형화!$F$72*hourly1!C8746/hourly1!$C$8763+유형화!$F$73*hourly1!D8746/hourly1!$D$8763+유형화!$F$74*hourly1!E8746/hourly1!$E$8763</f>
        <v>183.20582043556419</v>
      </c>
      <c r="C8745" s="442">
        <f>hourly1!$F8746*유형화!$G$71/hourly1!$F$8763+유형화!$G$72*hourly1!$G8746/hourly1!$F$8763+유형화!$G$74*hourly1!I8746/hourly1!$I$8763</f>
        <v>11.934934451302858</v>
      </c>
      <c r="D8745" s="14">
        <v>659.7711969999998</v>
      </c>
      <c r="E8745" s="14">
        <v>1.7509820000000029</v>
      </c>
      <c r="F8745" s="1">
        <v>673758</v>
      </c>
      <c r="G8745" s="15">
        <f t="shared" si="272"/>
        <v>0.75497450076161587</v>
      </c>
      <c r="H8745" s="15">
        <f t="shared" si="273"/>
        <v>0.87256485191350053</v>
      </c>
    </row>
    <row r="8746" spans="1:8">
      <c r="A8746" s="1">
        <v>8745</v>
      </c>
      <c r="B8746" s="444">
        <f>유형화!$F$71*hourly1!B8747/hourly1!$B$8763+유형화!$F$72*hourly1!C8747/hourly1!$C$8763+유형화!$F$73*hourly1!D8747/hourly1!$D$8763+유형화!$F$74*hourly1!E8747/hourly1!$E$8763</f>
        <v>282.12775138995278</v>
      </c>
      <c r="C8746" s="442">
        <f>hourly1!$F8747*유형화!$G$71/hourly1!$F$8763+유형화!$G$72*hourly1!$G8747/hourly1!$F$8763+유형화!$G$74*hourly1!I8747/hourly1!$I$8763</f>
        <v>11.351939785752133</v>
      </c>
      <c r="D8746" s="14">
        <v>590.65691199999992</v>
      </c>
      <c r="E8746" s="14">
        <v>106.76397800000019</v>
      </c>
      <c r="F8746" s="1">
        <v>672550</v>
      </c>
      <c r="G8746" s="15">
        <f t="shared" si="272"/>
        <v>0.67588720042078121</v>
      </c>
      <c r="H8746" s="15">
        <f t="shared" si="273"/>
        <v>0.82250940461656186</v>
      </c>
    </row>
    <row r="8747" spans="1:8">
      <c r="A8747" s="1">
        <v>8746</v>
      </c>
      <c r="B8747" s="444">
        <f>유형화!$F$71*hourly1!B8748/hourly1!$B$8763+유형화!$F$72*hourly1!C8748/hourly1!$C$8763+유형화!$F$73*hourly1!D8748/hourly1!$D$8763+유형화!$F$74*hourly1!E8748/hourly1!$E$8763</f>
        <v>341.29950138457036</v>
      </c>
      <c r="C8747" s="442">
        <f>hourly1!$F8748*유형화!$G$71/hourly1!$F$8763+유형화!$G$72*hourly1!$G8748/hourly1!$F$8763+유형화!$G$74*hourly1!I8748/hourly1!$I$8763</f>
        <v>10.40919646998233</v>
      </c>
      <c r="D8747" s="14">
        <v>576.08616199999994</v>
      </c>
      <c r="E8747" s="14">
        <v>417.11629499999981</v>
      </c>
      <c r="F8747" s="1">
        <v>683153</v>
      </c>
      <c r="G8747" s="15">
        <f t="shared" si="272"/>
        <v>0.65921392829706305</v>
      </c>
      <c r="H8747" s="15">
        <f t="shared" si="273"/>
        <v>0.81127266108523743</v>
      </c>
    </row>
    <row r="8748" spans="1:8">
      <c r="A8748" s="1">
        <v>8747</v>
      </c>
      <c r="B8748" s="444">
        <f>유형화!$F$71*hourly1!B8749/hourly1!$B$8763+유형화!$F$72*hourly1!C8749/hourly1!$C$8763+유형화!$F$73*hourly1!D8749/hourly1!$D$8763+유형화!$F$74*hourly1!E8749/hourly1!$E$8763</f>
        <v>399.37789781371492</v>
      </c>
      <c r="C8748" s="442">
        <f>hourly1!$F8749*유형화!$G$71/hourly1!$F$8763+유형화!$G$72*hourly1!$G8749/hourly1!$F$8763+유형화!$G$74*hourly1!I8749/hourly1!$I$8763</f>
        <v>9.584694861099841</v>
      </c>
      <c r="D8748" s="14">
        <v>563.63906100000008</v>
      </c>
      <c r="E8748" s="14">
        <v>715.31355899999949</v>
      </c>
      <c r="F8748" s="1">
        <v>657972</v>
      </c>
      <c r="G8748" s="15">
        <f t="shared" si="272"/>
        <v>0.64497074231662943</v>
      </c>
      <c r="H8748" s="15">
        <f t="shared" si="273"/>
        <v>0.80147081623520866</v>
      </c>
    </row>
    <row r="8749" spans="1:8">
      <c r="A8749" s="1">
        <v>8748</v>
      </c>
      <c r="B8749" s="444">
        <f>유형화!$F$71*hourly1!B8750/hourly1!$B$8763+유형화!$F$72*hourly1!C8750/hourly1!$C$8763+유형화!$F$73*hourly1!D8750/hourly1!$D$8763+유형화!$F$74*hourly1!E8750/hourly1!$E$8763</f>
        <v>340.34759024398568</v>
      </c>
      <c r="C8749" s="442">
        <f>hourly1!$F8750*유형화!$G$71/hourly1!$F$8763+유형화!$G$72*hourly1!$G8750/hourly1!$F$8763+유형화!$G$74*hourly1!I8750/hourly1!$I$8763</f>
        <v>8.824425151167345</v>
      </c>
      <c r="D8749" s="14">
        <v>610.50422099999992</v>
      </c>
      <c r="E8749" s="14">
        <v>905.94629599999996</v>
      </c>
      <c r="F8749" s="1">
        <v>657786</v>
      </c>
      <c r="G8749" s="15">
        <f t="shared" si="272"/>
        <v>0.69859842557257656</v>
      </c>
      <c r="H8749" s="15">
        <f t="shared" si="273"/>
        <v>0.83741791918551467</v>
      </c>
    </row>
    <row r="8750" spans="1:8">
      <c r="A8750" s="1">
        <v>8749</v>
      </c>
      <c r="B8750" s="444">
        <f>유형화!$F$71*hourly1!B8751/hourly1!$B$8763+유형화!$F$72*hourly1!C8751/hourly1!$C$8763+유형화!$F$73*hourly1!D8751/hourly1!$D$8763+유형화!$F$74*hourly1!E8751/hourly1!$E$8763</f>
        <v>218.57720705353705</v>
      </c>
      <c r="C8750" s="442">
        <f>hourly1!$F8751*유형화!$G$71/hourly1!$F$8763+유형화!$G$72*hourly1!$G8751/hourly1!$F$8763+유형화!$G$74*hourly1!I8751/hourly1!$I$8763</f>
        <v>7.485785838769762</v>
      </c>
      <c r="D8750" s="14">
        <v>616.62149299999999</v>
      </c>
      <c r="E8750" s="14">
        <v>1032.651887</v>
      </c>
      <c r="F8750" s="1">
        <v>673302</v>
      </c>
      <c r="G8750" s="15">
        <f t="shared" si="272"/>
        <v>0.70559840434585896</v>
      </c>
      <c r="H8750" s="15">
        <f t="shared" si="273"/>
        <v>0.84192337631973801</v>
      </c>
    </row>
    <row r="8751" spans="1:8">
      <c r="A8751" s="1">
        <v>8750</v>
      </c>
      <c r="B8751" s="444">
        <f>유형화!$F$71*hourly1!B8752/hourly1!$B$8763+유형화!$F$72*hourly1!C8752/hourly1!$C$8763+유형화!$F$73*hourly1!D8752/hourly1!$D$8763+유형화!$F$74*hourly1!E8752/hourly1!$E$8763</f>
        <v>276.31087654579699</v>
      </c>
      <c r="C8751" s="442">
        <f>hourly1!$F8752*유형화!$G$71/hourly1!$F$8763+유형화!$G$72*hourly1!$G8752/hourly1!$F$8763+유형화!$G$74*hourly1!I8752/hourly1!$I$8763</f>
        <v>7.7201530614850471</v>
      </c>
      <c r="D8751" s="14">
        <v>620.66886699999986</v>
      </c>
      <c r="E8751" s="14">
        <v>1016.6447920000001</v>
      </c>
      <c r="F8751" s="1">
        <v>693204</v>
      </c>
      <c r="G8751" s="15">
        <f t="shared" si="272"/>
        <v>0.71022980410829117</v>
      </c>
      <c r="H8751" s="15">
        <f t="shared" si="273"/>
        <v>0.84488163903494662</v>
      </c>
    </row>
    <row r="8752" spans="1:8">
      <c r="A8752" s="1">
        <v>8751</v>
      </c>
      <c r="B8752" s="444">
        <f>유형화!$F$71*hourly1!B8753/hourly1!$B$8763+유형화!$F$72*hourly1!C8753/hourly1!$C$8763+유형화!$F$73*hourly1!D8753/hourly1!$D$8763+유형화!$F$74*hourly1!E8753/hourly1!$E$8763</f>
        <v>388.38590252381073</v>
      </c>
      <c r="C8752" s="442">
        <f>hourly1!$F8753*유형화!$G$71/hourly1!$F$8763+유형화!$G$72*hourly1!$G8753/hourly1!$F$8763+유형화!$G$74*hourly1!I8753/hourly1!$I$8763</f>
        <v>7.5588024159380973</v>
      </c>
      <c r="D8752" s="14">
        <v>652.70495599999992</v>
      </c>
      <c r="E8752" s="14">
        <v>841.43607399999814</v>
      </c>
      <c r="F8752" s="1">
        <v>648517</v>
      </c>
      <c r="G8752" s="15">
        <f t="shared" si="272"/>
        <v>0.74688861917797933</v>
      </c>
      <c r="H8752" s="15">
        <f t="shared" si="273"/>
        <v>0.86767935498620441</v>
      </c>
    </row>
    <row r="8753" spans="1:8">
      <c r="A8753" s="1">
        <v>8752</v>
      </c>
      <c r="B8753" s="444">
        <f>유형화!$F$71*hourly1!B8754/hourly1!$B$8763+유형화!$F$72*hourly1!C8754/hourly1!$C$8763+유형화!$F$73*hourly1!D8754/hourly1!$D$8763+유형화!$F$74*hourly1!E8754/hourly1!$E$8763</f>
        <v>330.88008149620845</v>
      </c>
      <c r="C8753" s="442">
        <f>hourly1!$F8754*유형화!$G$71/hourly1!$F$8763+유형화!$G$72*hourly1!$G8754/hourly1!$F$8763+유형화!$G$74*hourly1!I8754/hourly1!$I$8763</f>
        <v>7.5730995396303706</v>
      </c>
      <c r="D8753" s="14">
        <v>675.18177300000002</v>
      </c>
      <c r="E8753" s="14">
        <v>524.98618599999998</v>
      </c>
      <c r="F8753" s="1">
        <v>689786</v>
      </c>
      <c r="G8753" s="15">
        <f t="shared" si="272"/>
        <v>0.772608783638698</v>
      </c>
      <c r="H8753" s="15">
        <f t="shared" si="273"/>
        <v>0.88304723536325214</v>
      </c>
    </row>
    <row r="8754" spans="1:8">
      <c r="A8754" s="1">
        <v>8753</v>
      </c>
      <c r="B8754" s="444">
        <f>유형화!$F$71*hourly1!B8755/hourly1!$B$8763+유형화!$F$72*hourly1!C8755/hourly1!$C$8763+유형화!$F$73*hourly1!D8755/hourly1!$D$8763+유형화!$F$74*hourly1!E8755/hourly1!$E$8763</f>
        <v>288.67002626862478</v>
      </c>
      <c r="C8754" s="442">
        <f>hourly1!$F8755*유형화!$G$71/hourly1!$F$8763+유형화!$G$72*hourly1!$G8755/hourly1!$F$8763+유형화!$G$74*hourly1!I8755/hourly1!$I$8763</f>
        <v>7.9305582706679631</v>
      </c>
      <c r="D8754" s="14">
        <v>675.08974100000023</v>
      </c>
      <c r="E8754" s="14">
        <v>161.27208599999989</v>
      </c>
      <c r="F8754" s="1">
        <v>710262</v>
      </c>
      <c r="G8754" s="15">
        <f t="shared" si="272"/>
        <v>0.77250347165543798</v>
      </c>
      <c r="H8754" s="15">
        <f t="shared" si="273"/>
        <v>0.88298532438805122</v>
      </c>
    </row>
    <row r="8755" spans="1:8">
      <c r="A8755" s="1">
        <v>8754</v>
      </c>
      <c r="B8755" s="444">
        <f>유형화!$F$71*hourly1!B8756/hourly1!$B$8763+유형화!$F$72*hourly1!C8756/hourly1!$C$8763+유형화!$F$73*hourly1!D8756/hourly1!$D$8763+유형화!$F$74*hourly1!E8756/hourly1!$E$8763</f>
        <v>176.94934800951384</v>
      </c>
      <c r="C8755" s="442">
        <f>hourly1!$F8756*유형화!$G$71/hourly1!$F$8763+유형화!$G$72*hourly1!$G8756/hourly1!$F$8763+유형화!$G$74*hourly1!I8756/hourly1!$I$8763</f>
        <v>8.287175007011113</v>
      </c>
      <c r="D8755" s="14">
        <v>601.88603899999998</v>
      </c>
      <c r="E8755" s="14">
        <v>17.389218</v>
      </c>
      <c r="F8755" s="1">
        <v>377069</v>
      </c>
      <c r="G8755" s="15">
        <f t="shared" si="272"/>
        <v>0.68873666185432403</v>
      </c>
      <c r="H8755" s="15">
        <f t="shared" si="273"/>
        <v>0.83099948184903605</v>
      </c>
    </row>
    <row r="8756" spans="1:8">
      <c r="A8756" s="1">
        <v>8755</v>
      </c>
      <c r="B8756" s="444">
        <f>유형화!$F$71*hourly1!B8757/hourly1!$B$8763+유형화!$F$72*hourly1!C8757/hourly1!$C$8763+유형화!$F$73*hourly1!D8757/hourly1!$D$8763+유형화!$F$74*hourly1!E8757/hourly1!$E$8763</f>
        <v>133.54950299182011</v>
      </c>
      <c r="C8756" s="442">
        <f>hourly1!$F8757*유형화!$G$71/hourly1!$F$8763+유형화!$G$72*hourly1!$G8757/hourly1!$F$8763+유형화!$G$74*hourly1!I8757/hourly1!$I$8763</f>
        <v>7.4898565526916929</v>
      </c>
      <c r="D8756" s="14">
        <v>548.21183599999995</v>
      </c>
      <c r="E8756" s="14">
        <v>24.098535999999999</v>
      </c>
      <c r="F8756" s="1">
        <v>628789</v>
      </c>
      <c r="G8756" s="15">
        <f t="shared" si="272"/>
        <v>0.62731740803124048</v>
      </c>
      <c r="H8756" s="15">
        <f t="shared" si="273"/>
        <v>0.78905411004573689</v>
      </c>
    </row>
    <row r="8757" spans="1:8">
      <c r="A8757" s="1">
        <v>8756</v>
      </c>
      <c r="B8757" s="444">
        <f>유형화!$F$71*hourly1!B8758/hourly1!$B$8763+유형화!$F$72*hourly1!C8758/hourly1!$C$8763+유형화!$F$73*hourly1!D8758/hourly1!$D$8763+유형화!$F$74*hourly1!E8758/hourly1!$E$8763</f>
        <v>141.69183928333371</v>
      </c>
      <c r="C8757" s="442">
        <f>hourly1!$F8758*유형화!$G$71/hourly1!$F$8763+유형화!$G$72*hourly1!$G8758/hourly1!$F$8763+유형화!$G$74*hourly1!I8758/hourly1!$I$8763</f>
        <v>7.1549247039991606</v>
      </c>
      <c r="D8757" s="14">
        <v>491.82509199999998</v>
      </c>
      <c r="E8757" s="14">
        <v>39.161533999999989</v>
      </c>
      <c r="F8757" s="1">
        <v>627430</v>
      </c>
      <c r="G8757" s="15">
        <f t="shared" si="272"/>
        <v>0.56279420044875939</v>
      </c>
      <c r="H8757" s="15">
        <f t="shared" si="273"/>
        <v>0.74097027669518067</v>
      </c>
    </row>
    <row r="8758" spans="1:8">
      <c r="A8758" s="1">
        <v>8757</v>
      </c>
      <c r="B8758" s="444">
        <f>유형화!$F$71*hourly1!B8759/hourly1!$B$8763+유형화!$F$72*hourly1!C8759/hourly1!$C$8763+유형화!$F$73*hourly1!D8759/hourly1!$D$8763+유형화!$F$74*hourly1!E8759/hourly1!$E$8763</f>
        <v>73.835193378147039</v>
      </c>
      <c r="C8758" s="442">
        <f>hourly1!$F8759*유형화!$G$71/hourly1!$F$8763+유형화!$G$72*hourly1!$G8759/hourly1!$F$8763+유형화!$G$74*hourly1!I8759/hourly1!$I$8763</f>
        <v>7.777631646364668</v>
      </c>
      <c r="D8758" s="14">
        <v>459.89682599999998</v>
      </c>
      <c r="E8758" s="14">
        <v>37.864485999999999</v>
      </c>
      <c r="F8758" s="1">
        <v>652271</v>
      </c>
      <c r="G8758" s="15">
        <f t="shared" si="272"/>
        <v>0.52625876696342322</v>
      </c>
      <c r="H8758" s="15">
        <f t="shared" si="273"/>
        <v>0.7116968442665027</v>
      </c>
    </row>
    <row r="8759" spans="1:8">
      <c r="A8759" s="1">
        <v>8758</v>
      </c>
      <c r="B8759" s="444">
        <f>유형화!$F$71*hourly1!B8760/hourly1!$B$8763+유형화!$F$72*hourly1!C8760/hourly1!$C$8763+유형화!$F$73*hourly1!D8760/hourly1!$D$8763+유형화!$F$74*hourly1!E8760/hourly1!$E$8763</f>
        <v>72.388453269123673</v>
      </c>
      <c r="C8759" s="442">
        <f>hourly1!$F8760*유형화!$G$71/hourly1!$F$8763+유형화!$G$72*hourly1!$G8760/hourly1!$F$8763+유형화!$G$74*hourly1!I8760/hourly1!$I$8763</f>
        <v>1.1794897094591237</v>
      </c>
      <c r="D8759" s="14">
        <v>501.32294699999989</v>
      </c>
      <c r="E8759" s="14">
        <v>27.762930999999991</v>
      </c>
      <c r="F8759" s="1">
        <v>704172</v>
      </c>
      <c r="G8759" s="15">
        <f t="shared" si="272"/>
        <v>0.57366257174101376</v>
      </c>
      <c r="H8759" s="15">
        <f t="shared" si="273"/>
        <v>0.74938180249356934</v>
      </c>
    </row>
    <row r="8760" spans="1:8">
      <c r="A8760" s="1">
        <v>8759</v>
      </c>
      <c r="B8760" s="444">
        <f>유형화!$F$71*hourly1!B8761/hourly1!$B$8763+유형화!$F$72*hourly1!C8761/hourly1!$C$8763+유형화!$F$73*hourly1!D8761/hourly1!$D$8763+유형화!$F$74*hourly1!E8761/hourly1!$E$8763</f>
        <v>70.891707289140115</v>
      </c>
      <c r="C8760" s="442">
        <f>hourly1!$F8761*유형화!$G$71/hourly1!$F$8763+유형화!$G$72*hourly1!$G8761/hourly1!$F$8763+유형화!$G$74*hourly1!I8761/hourly1!$I$8763</f>
        <v>1.5154222875470289</v>
      </c>
      <c r="D8760" s="14">
        <v>465.07651399999992</v>
      </c>
      <c r="E8760" s="14">
        <v>12.442259999999999</v>
      </c>
      <c r="F8760" s="1">
        <v>692008</v>
      </c>
      <c r="G8760" s="15">
        <f t="shared" si="272"/>
        <v>0.5321858707528615</v>
      </c>
      <c r="H8760" s="15">
        <f t="shared" si="273"/>
        <v>0.71655348541364383</v>
      </c>
    </row>
    <row r="8761" spans="1:8">
      <c r="A8761" s="1">
        <v>8760</v>
      </c>
      <c r="B8761" s="444">
        <f>유형화!$F$71*hourly1!B8762/hourly1!$B$8763+유형화!$F$72*hourly1!C8762/hourly1!$C$8763+유형화!$F$73*hourly1!D8762/hourly1!$D$8763+유형화!$F$74*hourly1!E8762/hourly1!$E$8763</f>
        <v>69.178467676212151</v>
      </c>
      <c r="C8761" s="442">
        <f>hourly1!$F8762*유형화!$G$71/hourly1!$F$8763+유형화!$G$72*hourly1!$G8762/hourly1!$F$8763+유형화!$G$74*hourly1!I8762/hourly1!$I$8763</f>
        <v>1.9737023254181121</v>
      </c>
      <c r="D8761" s="14">
        <v>493.08550200000008</v>
      </c>
      <c r="E8761" s="14">
        <v>6.4786159999999988</v>
      </c>
      <c r="F8761" s="1">
        <v>751570</v>
      </c>
      <c r="G8761" s="15">
        <f t="shared" si="272"/>
        <v>0.56423648440239638</v>
      </c>
      <c r="H8761" s="15">
        <f t="shared" si="273"/>
        <v>0.74209413690308912</v>
      </c>
    </row>
    <row r="8762" spans="1:8">
      <c r="B8762" s="19"/>
      <c r="D8762" s="14">
        <v>368.50753800000001</v>
      </c>
      <c r="E8762" s="14">
        <v>0</v>
      </c>
      <c r="F8762" s="1">
        <v>736496</v>
      </c>
      <c r="G8762" s="15">
        <f t="shared" si="272"/>
        <v>0.42168223740819394</v>
      </c>
      <c r="H8762" s="15">
        <f t="shared" si="273"/>
        <v>0.61837019441696883</v>
      </c>
    </row>
    <row r="8763" spans="1:8">
      <c r="D8763" s="14">
        <v>378.644026</v>
      </c>
      <c r="E8763" s="14">
        <v>0</v>
      </c>
      <c r="F8763" s="1">
        <v>648844</v>
      </c>
      <c r="G8763" s="15">
        <f t="shared" si="272"/>
        <v>0.43328139481620687</v>
      </c>
      <c r="H8763" s="15">
        <f t="shared" si="273"/>
        <v>0.62949062028284197</v>
      </c>
    </row>
    <row r="8764" spans="1:8">
      <c r="D8764" s="14">
        <v>367.68043899999998</v>
      </c>
      <c r="E8764" s="14">
        <v>0</v>
      </c>
      <c r="F8764" s="1">
        <v>568570</v>
      </c>
      <c r="G8764" s="15">
        <f t="shared" si="272"/>
        <v>0.42073579012852363</v>
      </c>
      <c r="H8764" s="15">
        <f t="shared" si="273"/>
        <v>0.61745362140209514</v>
      </c>
    </row>
    <row r="8765" spans="1:8">
      <c r="D8765" s="14">
        <v>357.74884300000002</v>
      </c>
      <c r="E8765" s="14">
        <v>0</v>
      </c>
      <c r="F8765" s="1">
        <v>486619</v>
      </c>
      <c r="G8765" s="15">
        <f t="shared" si="272"/>
        <v>0.40937109011439732</v>
      </c>
      <c r="H8765" s="15">
        <f t="shared" si="273"/>
        <v>0.606337264899104</v>
      </c>
    </row>
    <row r="8766" spans="1:8">
      <c r="D8766" s="14">
        <v>370.34530999999998</v>
      </c>
      <c r="E8766" s="14">
        <v>0</v>
      </c>
      <c r="F8766" s="1">
        <v>533199</v>
      </c>
      <c r="G8766" s="15">
        <f t="shared" si="272"/>
        <v>0.42378519522830266</v>
      </c>
      <c r="H8766" s="15">
        <f t="shared" si="273"/>
        <v>0.62040177271945984</v>
      </c>
    </row>
    <row r="8767" spans="1:8">
      <c r="D8767" s="14">
        <v>332.933785</v>
      </c>
      <c r="E8767" s="14">
        <v>0</v>
      </c>
      <c r="F8767" s="1">
        <v>874177</v>
      </c>
      <c r="G8767" s="15">
        <f t="shared" si="272"/>
        <v>0.3809752824312066</v>
      </c>
      <c r="H8767" s="15">
        <f t="shared" si="273"/>
        <v>0.57764102079618651</v>
      </c>
    </row>
    <row r="8768" spans="1:8">
      <c r="D8768" s="14">
        <v>308.46184</v>
      </c>
      <c r="E8768" s="14">
        <v>0</v>
      </c>
      <c r="F8768" s="1">
        <v>969945</v>
      </c>
      <c r="G8768" s="15">
        <f t="shared" si="272"/>
        <v>0.35297209808025237</v>
      </c>
      <c r="H8768" s="15">
        <f t="shared" si="273"/>
        <v>0.54797874313848527</v>
      </c>
    </row>
    <row r="8769" spans="4:8">
      <c r="D8769" s="14">
        <v>295.02347400000002</v>
      </c>
      <c r="E8769" s="14">
        <v>1.668466</v>
      </c>
      <c r="F8769" s="1">
        <v>960465</v>
      </c>
      <c r="G8769" s="15">
        <f t="shared" si="272"/>
        <v>0.33759461008436176</v>
      </c>
      <c r="H8769" s="15">
        <f t="shared" si="273"/>
        <v>0.53107882022854713</v>
      </c>
    </row>
    <row r="8770" spans="4:8">
      <c r="D8770" s="14">
        <v>271.24320399999999</v>
      </c>
      <c r="E8770" s="14">
        <v>88.287285999999995</v>
      </c>
      <c r="F8770" s="1">
        <v>794831</v>
      </c>
      <c r="G8770" s="15">
        <f t="shared" ref="G8770:G8785" si="274">D8770/$I$1</f>
        <v>0.31038290767470589</v>
      </c>
      <c r="H8770" s="15">
        <f t="shared" ref="H8770:H8785" si="275">G8770/(1-$H$1*(1-G8770))</f>
        <v>0.50004447815809239</v>
      </c>
    </row>
    <row r="8771" spans="4:8">
      <c r="D8771" s="14">
        <v>280.06629099999998</v>
      </c>
      <c r="E8771" s="14">
        <v>332.441058</v>
      </c>
      <c r="F8771" s="1">
        <v>755574</v>
      </c>
      <c r="G8771" s="15">
        <f t="shared" si="274"/>
        <v>0.32047914366271202</v>
      </c>
      <c r="H8771" s="15">
        <f t="shared" si="275"/>
        <v>0.51173208851396523</v>
      </c>
    </row>
    <row r="8772" spans="4:8">
      <c r="D8772" s="14">
        <v>230.742873</v>
      </c>
      <c r="E8772" s="14">
        <v>560.51136499999996</v>
      </c>
      <c r="F8772" s="1">
        <v>724987</v>
      </c>
      <c r="G8772" s="15">
        <f t="shared" si="274"/>
        <v>0.26403848203679009</v>
      </c>
      <c r="H8772" s="15">
        <f t="shared" si="275"/>
        <v>0.44359726688054585</v>
      </c>
    </row>
    <row r="8773" spans="4:8">
      <c r="D8773" s="14">
        <v>202.56417999999999</v>
      </c>
      <c r="E8773" s="14">
        <v>649.36816399999998</v>
      </c>
      <c r="F8773" s="1">
        <v>691400</v>
      </c>
      <c r="G8773" s="15">
        <f t="shared" si="274"/>
        <v>0.23179367538787257</v>
      </c>
      <c r="H8773" s="15">
        <f t="shared" si="275"/>
        <v>0.4013836977536997</v>
      </c>
    </row>
    <row r="8774" spans="4:8">
      <c r="D8774" s="14">
        <v>245.659312</v>
      </c>
      <c r="E8774" s="14">
        <v>630.57105100000001</v>
      </c>
      <c r="F8774" s="1">
        <v>664824</v>
      </c>
      <c r="G8774" s="15">
        <f t="shared" si="274"/>
        <v>0.28110732520298559</v>
      </c>
      <c r="H8774" s="15">
        <f t="shared" si="275"/>
        <v>0.46494066708241927</v>
      </c>
    </row>
    <row r="8775" spans="4:8">
      <c r="D8775" s="14">
        <v>210.09685400000001</v>
      </c>
      <c r="E8775" s="14">
        <v>550.02349400000003</v>
      </c>
      <c r="F8775" s="1">
        <v>673075</v>
      </c>
      <c r="G8775" s="15">
        <f t="shared" si="274"/>
        <v>0.240413295065738</v>
      </c>
      <c r="H8775" s="15">
        <f t="shared" si="275"/>
        <v>0.41291998845217093</v>
      </c>
    </row>
    <row r="8776" spans="4:8">
      <c r="D8776" s="14">
        <v>201.96042</v>
      </c>
      <c r="E8776" s="14">
        <v>465.99171799999999</v>
      </c>
      <c r="F8776" s="1">
        <v>699177</v>
      </c>
      <c r="G8776" s="15">
        <f t="shared" si="274"/>
        <v>0.23110279435721762</v>
      </c>
      <c r="H8776" s="15">
        <f t="shared" si="275"/>
        <v>0.40045083460677633</v>
      </c>
    </row>
    <row r="8777" spans="4:8">
      <c r="D8777" s="14">
        <v>221.86302499999999</v>
      </c>
      <c r="E8777" s="14">
        <v>269.711522</v>
      </c>
      <c r="F8777" s="1">
        <v>689577</v>
      </c>
      <c r="G8777" s="15">
        <f t="shared" si="274"/>
        <v>0.2538772945810136</v>
      </c>
      <c r="H8777" s="15">
        <f t="shared" si="275"/>
        <v>0.43056868372379165</v>
      </c>
    </row>
    <row r="8778" spans="4:8">
      <c r="D8778" s="14">
        <v>302.30108000000001</v>
      </c>
      <c r="E8778" s="14">
        <v>81.717185000000001</v>
      </c>
      <c r="F8778" s="1">
        <v>693119</v>
      </c>
      <c r="G8778" s="15">
        <f t="shared" si="274"/>
        <v>0.345922356099303</v>
      </c>
      <c r="H8778" s="15">
        <f t="shared" si="275"/>
        <v>0.54028647285864217</v>
      </c>
    </row>
    <row r="8779" spans="4:8">
      <c r="D8779" s="14">
        <v>276.73776099999998</v>
      </c>
      <c r="E8779" s="14">
        <v>2.4641359999999999</v>
      </c>
      <c r="F8779" s="1">
        <v>658318</v>
      </c>
      <c r="G8779" s="15">
        <f t="shared" si="274"/>
        <v>0.31667031525909795</v>
      </c>
      <c r="H8779" s="15">
        <f t="shared" si="275"/>
        <v>0.50734733856141834</v>
      </c>
    </row>
    <row r="8780" spans="4:8">
      <c r="D8780" s="14">
        <v>285.26270599999998</v>
      </c>
      <c r="E8780" s="14">
        <v>0</v>
      </c>
      <c r="F8780" s="1">
        <v>671021</v>
      </c>
      <c r="G8780" s="15">
        <f t="shared" si="274"/>
        <v>0.32642538811565863</v>
      </c>
      <c r="H8780" s="15">
        <f t="shared" si="275"/>
        <v>0.51851910629207276</v>
      </c>
    </row>
    <row r="8781" spans="4:8">
      <c r="D8781" s="14">
        <v>309.517066</v>
      </c>
      <c r="E8781" s="14">
        <v>0</v>
      </c>
      <c r="F8781" s="1">
        <v>644703</v>
      </c>
      <c r="G8781" s="15">
        <f t="shared" si="274"/>
        <v>0.35417959050514625</v>
      </c>
      <c r="H8781" s="15">
        <f t="shared" si="275"/>
        <v>0.54928700915596673</v>
      </c>
    </row>
    <row r="8782" spans="4:8">
      <c r="D8782" s="14">
        <v>289.60644500000001</v>
      </c>
      <c r="E8782" s="14">
        <v>0</v>
      </c>
      <c r="F8782" s="1">
        <v>694615</v>
      </c>
      <c r="G8782" s="15">
        <f t="shared" si="274"/>
        <v>0.33139591759296128</v>
      </c>
      <c r="H8782" s="15">
        <f t="shared" si="275"/>
        <v>0.52413857126513552</v>
      </c>
    </row>
    <row r="8783" spans="4:8">
      <c r="D8783" s="14">
        <v>297.87101000000001</v>
      </c>
      <c r="E8783" s="14">
        <v>0</v>
      </c>
      <c r="F8783" s="1">
        <v>749789</v>
      </c>
      <c r="G8783" s="15">
        <f t="shared" si="274"/>
        <v>0.34085303827852365</v>
      </c>
      <c r="H8783" s="15">
        <f t="shared" si="275"/>
        <v>0.53469729009073008</v>
      </c>
    </row>
    <row r="8784" spans="4:8">
      <c r="D8784" s="14">
        <v>280.71871499999997</v>
      </c>
      <c r="E8784" s="14">
        <v>0</v>
      </c>
      <c r="F8784" s="1">
        <v>714026</v>
      </c>
      <c r="G8784" s="15">
        <f t="shared" si="274"/>
        <v>0.32122571078465462</v>
      </c>
      <c r="H8784" s="15">
        <f t="shared" si="275"/>
        <v>0.5125881056894227</v>
      </c>
    </row>
    <row r="8785" spans="4:8">
      <c r="D8785" s="14">
        <v>299.24269199999998</v>
      </c>
      <c r="E8785" s="14">
        <v>0</v>
      </c>
      <c r="F8785" s="1">
        <v>365129</v>
      </c>
      <c r="G8785" s="15">
        <f t="shared" si="274"/>
        <v>0.34242265049843035</v>
      </c>
      <c r="H8785" s="15">
        <f t="shared" si="275"/>
        <v>0.53643308643971677</v>
      </c>
    </row>
    <row r="8786" spans="4:8">
      <c r="G8786" s="18"/>
      <c r="H8786" s="18"/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D698-9561-4481-B296-A22AC98271BE}">
  <sheetPr>
    <tabColor rgb="FF92D050"/>
  </sheetPr>
  <dimension ref="A1:K20"/>
  <sheetViews>
    <sheetView zoomScaleNormal="100" workbookViewId="0">
      <selection activeCell="C4" sqref="C4"/>
    </sheetView>
  </sheetViews>
  <sheetFormatPr defaultRowHeight="16.5"/>
  <cols>
    <col min="1" max="11" width="11.625" customWidth="1"/>
  </cols>
  <sheetData>
    <row r="1" spans="1:11">
      <c r="A1" s="22">
        <f>ES!J1</f>
        <v>0</v>
      </c>
      <c r="B1" s="22" t="s">
        <v>1565</v>
      </c>
    </row>
    <row r="2" spans="1:11">
      <c r="A2" s="473" t="s">
        <v>1548</v>
      </c>
      <c r="B2" s="474">
        <f>K9</f>
        <v>6.0275675704427325</v>
      </c>
    </row>
    <row r="3" spans="1:11">
      <c r="A3" s="473" t="s">
        <v>1549</v>
      </c>
      <c r="B3" s="474" t="e">
        <f>K10</f>
        <v>#REF!</v>
      </c>
    </row>
    <row r="4" spans="1:11">
      <c r="A4" s="473" t="s">
        <v>538</v>
      </c>
      <c r="B4" s="677">
        <f>K11</f>
        <v>1290.5151270142132</v>
      </c>
    </row>
    <row r="5" spans="1:11">
      <c r="A5" s="473" t="s">
        <v>28</v>
      </c>
      <c r="B5" s="677">
        <f>Inputdata!$B$25/8760</f>
        <v>23.746626137125567</v>
      </c>
    </row>
    <row r="8" spans="1:11">
      <c r="A8" s="473"/>
      <c r="B8" s="473" t="s">
        <v>133</v>
      </c>
      <c r="C8" s="473" t="s">
        <v>134</v>
      </c>
      <c r="D8" s="473" t="s">
        <v>135</v>
      </c>
      <c r="E8" s="473" t="s">
        <v>136</v>
      </c>
      <c r="F8" s="473" t="s">
        <v>137</v>
      </c>
      <c r="G8" s="473" t="s">
        <v>128</v>
      </c>
      <c r="H8" s="473" t="s">
        <v>1569</v>
      </c>
      <c r="I8" s="473" t="s">
        <v>1570</v>
      </c>
      <c r="J8" s="473" t="s">
        <v>1571</v>
      </c>
      <c r="K8" s="473" t="s">
        <v>1568</v>
      </c>
    </row>
    <row r="9" spans="1:11">
      <c r="A9" s="473" t="s">
        <v>1548</v>
      </c>
      <c r="B9" s="499">
        <v>0</v>
      </c>
      <c r="C9" s="499">
        <v>0</v>
      </c>
      <c r="D9" s="499">
        <v>0</v>
      </c>
      <c r="E9" s="499">
        <v>0</v>
      </c>
      <c r="F9" s="499">
        <v>0</v>
      </c>
      <c r="G9" s="499">
        <v>0</v>
      </c>
      <c r="H9" s="499">
        <f>유형화!R33*'농어촌지역형(농촌)'!F50</f>
        <v>6.0275675704427325</v>
      </c>
      <c r="I9" s="499">
        <v>0</v>
      </c>
      <c r="J9" s="499">
        <v>0</v>
      </c>
      <c r="K9" s="500">
        <f>SUM(B9:J9)</f>
        <v>6.0275675704427325</v>
      </c>
    </row>
    <row r="10" spans="1:11">
      <c r="A10" s="473" t="s">
        <v>1549</v>
      </c>
      <c r="B10" s="499">
        <v>0</v>
      </c>
      <c r="C10" s="499">
        <v>0</v>
      </c>
      <c r="D10" s="499">
        <v>0</v>
      </c>
      <c r="E10" s="499">
        <v>0</v>
      </c>
      <c r="F10" s="499">
        <v>0</v>
      </c>
      <c r="G10" s="499">
        <v>0</v>
      </c>
      <c r="H10" s="499">
        <f>'농어촌지역형(어촌)'!F30/'농어촌지역형(어촌)'!$T$30*유형화!R34</f>
        <v>261.25803035864811</v>
      </c>
      <c r="I10" s="499">
        <f>유형화!R35*항만인프라형!$E$26/'농어촌지역형(어촌)'!$T$30</f>
        <v>247.39256397875417</v>
      </c>
      <c r="J10" s="499" t="e">
        <f>유형화!R36/'농어촌지역형(어촌)'!$T$30</f>
        <v>#REF!</v>
      </c>
      <c r="K10" s="500" t="e">
        <f>SUM(B10:J10)</f>
        <v>#REF!</v>
      </c>
    </row>
    <row r="11" spans="1:11">
      <c r="A11" s="473" t="s">
        <v>538</v>
      </c>
      <c r="B11" s="499">
        <f>(유형화!R23*발전연계형!$M$7*발전연계형!$N$9*1000000)/발전연계형!$R$9</f>
        <v>3.4259954921111948</v>
      </c>
      <c r="C11" s="499">
        <f>(유형화!R24*발전연계형!$M$7*발전연계형!$N$9*1000000)/발전연계형!$R$9</f>
        <v>3.4259954921111948</v>
      </c>
      <c r="D11" s="499">
        <f>(유형화!R25*발전연계형!$M$7*발전연계형!$N$9*1000000)/발전연계형!$R$9</f>
        <v>8.5649887302779865E-2</v>
      </c>
      <c r="E11" s="499">
        <f>(유형화!R26*발전연계형!$M$7*발전연계형!$N$9*1000000)/발전연계형!$R$9</f>
        <v>8.5649887302779865E-2</v>
      </c>
      <c r="F11" s="499">
        <f>(유형화!R27*발전연계형!$M$7*발전연계형!$N$9*1000000)/발전연계형!$R$9</f>
        <v>6.8519909842223892E-2</v>
      </c>
      <c r="G11" s="499">
        <f>((유형화!R28*산업중심형!$H$66+유형화!R29*산업중심형!$H$67+유형화!R30*산업중심형!$H$68+유형화!R31*산업중심형!$H$69+유형화!R32*산업중심형!$H$70)*1000000)/발전연계형!$R$9</f>
        <v>181.49017047378911</v>
      </c>
      <c r="H11" s="499">
        <f>((유형화!R33*'농어촌지역형(농촌)'!$F$48+유형화!R34*'농어촌지역형(어촌)'!$F$29)*1000000)/발전연계형!R9</f>
        <v>1030.6363148049077</v>
      </c>
      <c r="I11" s="499">
        <f>유형화!R35*항만인프라형!$G$21*1000000/발전연계형!$R$9</f>
        <v>71.296831066846451</v>
      </c>
      <c r="J11" s="499">
        <v>0</v>
      </c>
      <c r="K11" s="500">
        <f>SUM(B11:J11)</f>
        <v>1290.5151270142132</v>
      </c>
    </row>
    <row r="12" spans="1:11">
      <c r="A12" s="473" t="s">
        <v>28</v>
      </c>
      <c r="B12" s="501">
        <v>0</v>
      </c>
      <c r="C12" s="501">
        <v>0</v>
      </c>
      <c r="D12" s="501">
        <v>0</v>
      </c>
      <c r="E12" s="501"/>
      <c r="F12" s="501">
        <v>0</v>
      </c>
      <c r="G12" s="501"/>
      <c r="H12" s="501"/>
      <c r="I12" s="501"/>
      <c r="J12" s="501">
        <v>0</v>
      </c>
      <c r="K12" s="502">
        <f>SUM(B12:J12)</f>
        <v>0</v>
      </c>
    </row>
    <row r="18" spans="6:7">
      <c r="F18" t="s">
        <v>2117</v>
      </c>
    </row>
    <row r="19" spans="6:7">
      <c r="F19" t="s">
        <v>2118</v>
      </c>
    </row>
    <row r="20" spans="6:7">
      <c r="F20" t="s">
        <v>2119</v>
      </c>
      <c r="G20" t="s">
        <v>2120</v>
      </c>
    </row>
  </sheetData>
  <phoneticPr fontId="5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336-B2FB-4C30-BFAF-72BE657C5A76}">
  <dimension ref="A1:M8763"/>
  <sheetViews>
    <sheetView zoomScaleNormal="100" workbookViewId="0">
      <selection activeCell="F30" sqref="F30"/>
    </sheetView>
  </sheetViews>
  <sheetFormatPr defaultRowHeight="16.5"/>
  <cols>
    <col min="1" max="1" width="9" style="30"/>
    <col min="2" max="2" width="12.625" style="30" bestFit="1" customWidth="1"/>
    <col min="3" max="3" width="13.625" style="30" bestFit="1" customWidth="1"/>
    <col min="4" max="5" width="9.125" style="30" bestFit="1" customWidth="1"/>
    <col min="6" max="6" width="13.625" style="30" bestFit="1" customWidth="1"/>
    <col min="7" max="9" width="9.125" style="30" bestFit="1" customWidth="1"/>
    <col min="10" max="10" width="9" style="30"/>
    <col min="11" max="11" width="10.25" style="30" bestFit="1" customWidth="1"/>
    <col min="12" max="12" width="9.125" style="30" bestFit="1" customWidth="1"/>
    <col min="13" max="16384" width="9" style="30"/>
  </cols>
  <sheetData>
    <row r="1" spans="1:13">
      <c r="B1" s="30" t="s">
        <v>182</v>
      </c>
      <c r="F1" s="30" t="s">
        <v>183</v>
      </c>
      <c r="K1" s="30" t="s">
        <v>1576</v>
      </c>
    </row>
    <row r="2" spans="1:13">
      <c r="B2" s="30" t="s">
        <v>162</v>
      </c>
      <c r="C2" s="30" t="s">
        <v>163</v>
      </c>
      <c r="D2" s="30" t="s">
        <v>164</v>
      </c>
      <c r="E2" s="30" t="s">
        <v>165</v>
      </c>
      <c r="F2" s="30" t="s">
        <v>162</v>
      </c>
      <c r="G2" s="30" t="s">
        <v>163</v>
      </c>
      <c r="H2" s="30" t="s">
        <v>164</v>
      </c>
      <c r="I2" s="30" t="s">
        <v>165</v>
      </c>
      <c r="K2" s="30" t="s">
        <v>1577</v>
      </c>
      <c r="L2" s="30" t="s">
        <v>1578</v>
      </c>
    </row>
    <row r="3" spans="1:13">
      <c r="A3" s="30">
        <v>1</v>
      </c>
      <c r="B3" s="30">
        <v>1032.623999999998</v>
      </c>
      <c r="C3" s="30">
        <v>19197.06899999989</v>
      </c>
      <c r="D3" s="30">
        <v>1</v>
      </c>
      <c r="E3" s="30">
        <v>1</v>
      </c>
      <c r="F3" s="30">
        <v>46992.249999999898</v>
      </c>
      <c r="G3" s="30">
        <v>1</v>
      </c>
      <c r="H3" s="30">
        <v>1</v>
      </c>
      <c r="I3" s="30">
        <v>1</v>
      </c>
      <c r="K3" s="457"/>
      <c r="L3" s="457" t="e">
        <f>IF(K3=0,#REF!,0)</f>
        <v>#REF!</v>
      </c>
      <c r="M3" s="88" t="e">
        <f>L3*1000/#REF!</f>
        <v>#REF!</v>
      </c>
    </row>
    <row r="4" spans="1:13">
      <c r="A4" s="30">
        <v>2</v>
      </c>
      <c r="B4" s="30">
        <v>1032.623999999998</v>
      </c>
      <c r="C4" s="30">
        <v>19478.836999999901</v>
      </c>
      <c r="D4" s="30">
        <v>1</v>
      </c>
      <c r="E4" s="30">
        <v>1</v>
      </c>
      <c r="F4" s="30">
        <v>55076.088999999898</v>
      </c>
      <c r="G4" s="30">
        <v>1</v>
      </c>
      <c r="H4" s="30">
        <v>1</v>
      </c>
      <c r="I4" s="30">
        <v>1</v>
      </c>
      <c r="K4" s="457"/>
      <c r="L4" s="457" t="e">
        <f>IF(K4=0,#REF!,0)</f>
        <v>#REF!</v>
      </c>
    </row>
    <row r="5" spans="1:13">
      <c r="A5" s="30">
        <v>3</v>
      </c>
      <c r="B5" s="30">
        <v>1032.623999999998</v>
      </c>
      <c r="C5" s="30">
        <v>19822.987999999899</v>
      </c>
      <c r="D5" s="30">
        <v>1</v>
      </c>
      <c r="E5" s="30">
        <v>1</v>
      </c>
      <c r="F5" s="30">
        <v>62756.241999999897</v>
      </c>
      <c r="G5" s="30">
        <v>1</v>
      </c>
      <c r="H5" s="30">
        <v>1</v>
      </c>
      <c r="I5" s="30">
        <v>1</v>
      </c>
      <c r="K5" s="457"/>
      <c r="L5" s="457" t="e">
        <f>IF(K5=0,#REF!,0)</f>
        <v>#REF!</v>
      </c>
    </row>
    <row r="6" spans="1:13">
      <c r="A6" s="30">
        <v>4</v>
      </c>
      <c r="B6" s="30">
        <v>1032.623999999998</v>
      </c>
      <c r="C6" s="30">
        <v>20101.538999999892</v>
      </c>
      <c r="D6" s="30">
        <v>1</v>
      </c>
      <c r="E6" s="30">
        <v>1</v>
      </c>
      <c r="F6" s="30">
        <v>68411.118999999904</v>
      </c>
      <c r="G6" s="30">
        <v>1</v>
      </c>
      <c r="H6" s="30">
        <v>1</v>
      </c>
      <c r="I6" s="30">
        <v>1</v>
      </c>
      <c r="K6" s="457"/>
      <c r="L6" s="457" t="e">
        <f>IF(K6=0,#REF!,0)</f>
        <v>#REF!</v>
      </c>
    </row>
    <row r="7" spans="1:13">
      <c r="A7" s="30">
        <v>5</v>
      </c>
      <c r="B7" s="30">
        <v>1032.623999999998</v>
      </c>
      <c r="C7" s="30">
        <v>20371.989999999889</v>
      </c>
      <c r="D7" s="30">
        <v>1</v>
      </c>
      <c r="E7" s="30">
        <v>1</v>
      </c>
      <c r="F7" s="30">
        <v>73466.696000000011</v>
      </c>
      <c r="G7" s="30">
        <v>1</v>
      </c>
      <c r="H7" s="30">
        <v>1</v>
      </c>
      <c r="I7" s="30">
        <v>1</v>
      </c>
      <c r="K7" s="457"/>
      <c r="L7" s="457" t="e">
        <f>IF(K7=0,#REF!,0)</f>
        <v>#REF!</v>
      </c>
    </row>
    <row r="8" spans="1:13">
      <c r="A8" s="30">
        <v>6</v>
      </c>
      <c r="B8" s="30">
        <v>1762.222</v>
      </c>
      <c r="C8" s="30">
        <v>20633.7609999999</v>
      </c>
      <c r="D8" s="30">
        <v>1</v>
      </c>
      <c r="E8" s="30">
        <v>1</v>
      </c>
      <c r="F8" s="30">
        <v>78560.92599999989</v>
      </c>
      <c r="G8" s="30">
        <v>1</v>
      </c>
      <c r="H8" s="30">
        <v>1</v>
      </c>
      <c r="I8" s="30">
        <v>1</v>
      </c>
      <c r="K8" s="457"/>
      <c r="L8" s="457" t="e">
        <f>IF(K8=0,#REF!,0)</f>
        <v>#REF!</v>
      </c>
    </row>
    <row r="9" spans="1:13">
      <c r="A9" s="30">
        <v>7</v>
      </c>
      <c r="B9" s="30">
        <v>6139.8579999999993</v>
      </c>
      <c r="C9" s="30">
        <v>20986.695999999902</v>
      </c>
      <c r="D9" s="30">
        <v>1</v>
      </c>
      <c r="E9" s="30">
        <v>1</v>
      </c>
      <c r="F9" s="30">
        <v>157265.228</v>
      </c>
      <c r="G9" s="30">
        <v>1</v>
      </c>
      <c r="H9" s="30">
        <v>1</v>
      </c>
      <c r="I9" s="30">
        <v>1</v>
      </c>
      <c r="K9" s="457"/>
      <c r="L9" s="457" t="e">
        <f>IF(K9=0,#REF!,0)</f>
        <v>#REF!</v>
      </c>
    </row>
    <row r="10" spans="1:13">
      <c r="A10" s="30">
        <v>8</v>
      </c>
      <c r="B10" s="30">
        <v>1762.222</v>
      </c>
      <c r="C10" s="30">
        <v>51500.969999999892</v>
      </c>
      <c r="D10" s="30">
        <v>1</v>
      </c>
      <c r="E10" s="30">
        <v>1</v>
      </c>
      <c r="F10" s="30">
        <v>159293.48799999899</v>
      </c>
      <c r="G10" s="30">
        <v>1</v>
      </c>
      <c r="H10" s="30">
        <v>1</v>
      </c>
      <c r="I10" s="30">
        <v>1</v>
      </c>
      <c r="K10" s="457"/>
      <c r="L10" s="457" t="e">
        <f>IF(K10=0,#REF!,0)</f>
        <v>#REF!</v>
      </c>
    </row>
    <row r="11" spans="1:13">
      <c r="A11" s="30">
        <v>9</v>
      </c>
      <c r="B11" s="30">
        <v>1032.623999999998</v>
      </c>
      <c r="C11" s="30">
        <v>80940.807999999903</v>
      </c>
      <c r="D11" s="30">
        <v>1</v>
      </c>
      <c r="E11" s="30">
        <v>1</v>
      </c>
      <c r="F11" s="30">
        <v>151774.603</v>
      </c>
      <c r="G11" s="30">
        <v>1</v>
      </c>
      <c r="H11" s="30">
        <v>1</v>
      </c>
      <c r="I11" s="30">
        <v>1</v>
      </c>
      <c r="K11" s="457"/>
      <c r="L11" s="457" t="e">
        <f>IF(K11=0,#REF!,0)</f>
        <v>#REF!</v>
      </c>
    </row>
    <row r="12" spans="1:13">
      <c r="A12" s="30">
        <v>10</v>
      </c>
      <c r="B12" s="30">
        <v>1153.2399999999991</v>
      </c>
      <c r="C12" s="30">
        <v>98806.635999999999</v>
      </c>
      <c r="D12" s="30">
        <v>1</v>
      </c>
      <c r="E12" s="30">
        <v>1</v>
      </c>
      <c r="F12" s="30">
        <v>139847.579</v>
      </c>
      <c r="G12" s="30">
        <v>1</v>
      </c>
      <c r="H12" s="30">
        <v>1</v>
      </c>
      <c r="I12" s="30">
        <v>1</v>
      </c>
      <c r="K12" s="457"/>
      <c r="L12" s="457" t="e">
        <f>IF(K12=0,#REF!,0)</f>
        <v>#REF!</v>
      </c>
    </row>
    <row r="13" spans="1:13">
      <c r="A13" s="30">
        <v>11</v>
      </c>
      <c r="B13" s="30">
        <v>1213.5469999999991</v>
      </c>
      <c r="C13" s="30">
        <v>116281.8599999998</v>
      </c>
      <c r="D13" s="30">
        <v>1</v>
      </c>
      <c r="E13" s="30">
        <v>1</v>
      </c>
      <c r="F13" s="30">
        <v>129238.10599999901</v>
      </c>
      <c r="G13" s="30">
        <v>1</v>
      </c>
      <c r="H13" s="30">
        <v>1</v>
      </c>
      <c r="I13" s="30">
        <v>1</v>
      </c>
      <c r="K13" s="457"/>
      <c r="L13" s="457" t="e">
        <f>IF(K13=0,#REF!,0)</f>
        <v>#REF!</v>
      </c>
    </row>
    <row r="14" spans="1:13">
      <c r="A14" s="30">
        <v>12</v>
      </c>
      <c r="B14" s="30">
        <v>1213.5469999999991</v>
      </c>
      <c r="C14" s="30">
        <v>98594.885999999999</v>
      </c>
      <c r="D14" s="30">
        <v>1</v>
      </c>
      <c r="E14" s="30">
        <v>1</v>
      </c>
      <c r="F14" s="30">
        <v>119957.147</v>
      </c>
      <c r="G14" s="30">
        <v>1</v>
      </c>
      <c r="H14" s="30">
        <v>1</v>
      </c>
      <c r="I14" s="30">
        <v>1</v>
      </c>
      <c r="K14" s="457"/>
      <c r="L14" s="457" t="e">
        <f>IF(K14=0,#REF!,0)</f>
        <v>#REF!</v>
      </c>
    </row>
    <row r="15" spans="1:13">
      <c r="A15" s="30">
        <v>13</v>
      </c>
      <c r="B15" s="30">
        <v>6200.1660000000002</v>
      </c>
      <c r="C15" s="30">
        <v>57303.958999999901</v>
      </c>
      <c r="D15" s="30">
        <v>1</v>
      </c>
      <c r="E15" s="30">
        <v>1</v>
      </c>
      <c r="F15" s="30">
        <v>103725.0509999999</v>
      </c>
      <c r="G15" s="30">
        <v>1</v>
      </c>
      <c r="H15" s="30">
        <v>1</v>
      </c>
      <c r="I15" s="30">
        <v>1</v>
      </c>
      <c r="K15" s="457"/>
      <c r="L15" s="457" t="e">
        <f>IF(K15=0,#REF!,0)</f>
        <v>#REF!</v>
      </c>
    </row>
    <row r="16" spans="1:13">
      <c r="A16" s="30">
        <v>14</v>
      </c>
      <c r="B16" s="30">
        <v>1762.222</v>
      </c>
      <c r="C16" s="30">
        <v>79254.837999999902</v>
      </c>
      <c r="D16" s="30">
        <v>1</v>
      </c>
      <c r="E16" s="30">
        <v>1</v>
      </c>
      <c r="F16" s="30">
        <v>107351.916</v>
      </c>
      <c r="G16" s="30">
        <v>1</v>
      </c>
      <c r="H16" s="30">
        <v>1</v>
      </c>
      <c r="I16" s="30">
        <v>1</v>
      </c>
      <c r="K16" s="457"/>
      <c r="L16" s="457" t="e">
        <f>IF(K16=0,#REF!,0)</f>
        <v>#REF!</v>
      </c>
    </row>
    <row r="17" spans="1:12">
      <c r="A17" s="30">
        <v>15</v>
      </c>
      <c r="B17" s="30">
        <v>1032.623999999998</v>
      </c>
      <c r="C17" s="30">
        <v>113742.9359999998</v>
      </c>
      <c r="D17" s="30">
        <v>1</v>
      </c>
      <c r="E17" s="30">
        <v>1</v>
      </c>
      <c r="F17" s="30">
        <v>105893.859</v>
      </c>
      <c r="G17" s="30">
        <v>1</v>
      </c>
      <c r="H17" s="30">
        <v>1</v>
      </c>
      <c r="I17" s="30">
        <v>1</v>
      </c>
      <c r="K17" s="457"/>
      <c r="L17" s="457" t="e">
        <f>IF(K17=0,#REF!,0)</f>
        <v>#REF!</v>
      </c>
    </row>
    <row r="18" spans="1:12">
      <c r="A18" s="30">
        <v>16</v>
      </c>
      <c r="B18" s="30">
        <v>1032.623999999998</v>
      </c>
      <c r="C18" s="30">
        <v>96411.795999999988</v>
      </c>
      <c r="D18" s="30">
        <v>1</v>
      </c>
      <c r="E18" s="30">
        <v>1</v>
      </c>
      <c r="F18" s="30">
        <v>106164.02999999899</v>
      </c>
      <c r="G18" s="30">
        <v>1</v>
      </c>
      <c r="H18" s="30">
        <v>1</v>
      </c>
      <c r="I18" s="30">
        <v>1</v>
      </c>
      <c r="K18" s="457"/>
      <c r="L18" s="457" t="e">
        <f>IF(K18=0,#REF!,0)</f>
        <v>#REF!</v>
      </c>
    </row>
    <row r="19" spans="1:12">
      <c r="A19" s="30">
        <v>17</v>
      </c>
      <c r="B19" s="30">
        <v>1032.623999999998</v>
      </c>
      <c r="C19" s="30">
        <v>84644.649000000005</v>
      </c>
      <c r="D19" s="30">
        <v>1</v>
      </c>
      <c r="E19" s="30">
        <v>1</v>
      </c>
      <c r="F19" s="30">
        <v>109679.42</v>
      </c>
      <c r="G19" s="30">
        <v>1</v>
      </c>
      <c r="H19" s="30">
        <v>1</v>
      </c>
      <c r="I19" s="30">
        <v>1</v>
      </c>
      <c r="K19" s="457"/>
      <c r="L19" s="457" t="e">
        <f>IF(K19=0,#REF!,0)</f>
        <v>#REF!</v>
      </c>
    </row>
    <row r="20" spans="1:12">
      <c r="A20" s="30">
        <v>18</v>
      </c>
      <c r="B20" s="30">
        <v>1762.222</v>
      </c>
      <c r="C20" s="30">
        <v>50322.270999999892</v>
      </c>
      <c r="D20" s="30">
        <v>1</v>
      </c>
      <c r="E20" s="30">
        <v>1</v>
      </c>
      <c r="F20" s="30">
        <v>113217.97100000001</v>
      </c>
      <c r="G20" s="30">
        <v>1</v>
      </c>
      <c r="H20" s="30">
        <v>1</v>
      </c>
      <c r="I20" s="30">
        <v>1</v>
      </c>
      <c r="K20" s="457"/>
      <c r="L20" s="457" t="e">
        <f>IF(K20=0,#REF!,0)</f>
        <v>#REF!</v>
      </c>
    </row>
    <row r="21" spans="1:12">
      <c r="A21" s="30">
        <v>19</v>
      </c>
      <c r="B21" s="30">
        <v>6139.8579999999993</v>
      </c>
      <c r="C21" s="30">
        <v>33096.456999999893</v>
      </c>
      <c r="D21" s="30">
        <v>1</v>
      </c>
      <c r="E21" s="30">
        <v>1</v>
      </c>
      <c r="F21" s="30">
        <v>103663.30699999999</v>
      </c>
      <c r="G21" s="30">
        <v>1</v>
      </c>
      <c r="H21" s="30">
        <v>1</v>
      </c>
      <c r="I21" s="30">
        <v>1</v>
      </c>
      <c r="K21" s="457"/>
      <c r="L21" s="457" t="e">
        <f>IF(K21=0,#REF!,0)</f>
        <v>#REF!</v>
      </c>
    </row>
    <row r="22" spans="1:12">
      <c r="A22" s="30">
        <v>20</v>
      </c>
      <c r="B22" s="30">
        <v>7599.07</v>
      </c>
      <c r="C22" s="30">
        <v>34368.177999999898</v>
      </c>
      <c r="D22" s="30">
        <v>1</v>
      </c>
      <c r="E22" s="30">
        <v>1</v>
      </c>
      <c r="F22" s="30">
        <v>98942.910999999891</v>
      </c>
      <c r="G22" s="30">
        <v>1</v>
      </c>
      <c r="H22" s="30">
        <v>1</v>
      </c>
      <c r="I22" s="30">
        <v>1</v>
      </c>
      <c r="K22" s="457"/>
      <c r="L22" s="457" t="e">
        <f>IF(K22=0,#REF!,0)</f>
        <v>#REF!</v>
      </c>
    </row>
    <row r="23" spans="1:12">
      <c r="A23" s="30">
        <v>21</v>
      </c>
      <c r="B23" s="30">
        <v>1762.222</v>
      </c>
      <c r="C23" s="30">
        <v>19476.102999999901</v>
      </c>
      <c r="D23" s="30">
        <v>1</v>
      </c>
      <c r="E23" s="30">
        <v>1</v>
      </c>
      <c r="F23" s="30">
        <v>105841.87499999898</v>
      </c>
      <c r="G23" s="30">
        <v>1</v>
      </c>
      <c r="H23" s="30">
        <v>1</v>
      </c>
      <c r="I23" s="30">
        <v>1</v>
      </c>
      <c r="K23" s="457"/>
      <c r="L23" s="457" t="e">
        <f>IF(K23=0,#REF!,0)</f>
        <v>#REF!</v>
      </c>
    </row>
    <row r="24" spans="1:12">
      <c r="A24" s="30">
        <v>22</v>
      </c>
      <c r="B24" s="30">
        <v>1762.222</v>
      </c>
      <c r="C24" s="30">
        <v>19061.20899999989</v>
      </c>
      <c r="D24" s="30">
        <v>1</v>
      </c>
      <c r="E24" s="30">
        <v>1</v>
      </c>
      <c r="F24" s="30">
        <v>24615.859999999888</v>
      </c>
      <c r="G24" s="30">
        <v>1</v>
      </c>
      <c r="H24" s="30">
        <v>1</v>
      </c>
      <c r="I24" s="30">
        <v>1</v>
      </c>
      <c r="K24" s="457"/>
      <c r="L24" s="457" t="e">
        <f>IF(K24=0,#REF!,0)</f>
        <v>#REF!</v>
      </c>
    </row>
    <row r="25" spans="1:12">
      <c r="A25" s="30">
        <v>23</v>
      </c>
      <c r="B25" s="30">
        <v>1762.222</v>
      </c>
      <c r="C25" s="30">
        <v>18655.1149999999</v>
      </c>
      <c r="D25" s="30">
        <v>1</v>
      </c>
      <c r="E25" s="30">
        <v>1</v>
      </c>
      <c r="F25" s="30">
        <v>28344.580999999998</v>
      </c>
      <c r="G25" s="30">
        <v>1</v>
      </c>
      <c r="H25" s="30">
        <v>1</v>
      </c>
      <c r="I25" s="30">
        <v>1</v>
      </c>
      <c r="K25" s="457"/>
      <c r="L25" s="457" t="e">
        <f>IF(K25=0,#REF!,0)</f>
        <v>#REF!</v>
      </c>
    </row>
    <row r="26" spans="1:12">
      <c r="A26" s="30">
        <v>24</v>
      </c>
      <c r="B26" s="30">
        <v>1032.623999999998</v>
      </c>
      <c r="C26" s="30">
        <v>18722.2389999999</v>
      </c>
      <c r="D26" s="30">
        <v>1</v>
      </c>
      <c r="E26" s="30">
        <v>1</v>
      </c>
      <c r="F26" s="30">
        <v>33568.588999999898</v>
      </c>
      <c r="G26" s="30">
        <v>1</v>
      </c>
      <c r="H26" s="30">
        <v>1</v>
      </c>
      <c r="I26" s="30">
        <v>1</v>
      </c>
      <c r="K26" s="457"/>
      <c r="L26" s="457" t="e">
        <f>IF(K26=0,#REF!,0)</f>
        <v>#REF!</v>
      </c>
    </row>
    <row r="27" spans="1:12">
      <c r="A27" s="30">
        <v>25</v>
      </c>
      <c r="B27" s="30">
        <v>1032.623999999998</v>
      </c>
      <c r="C27" s="30">
        <v>18758.483999999888</v>
      </c>
      <c r="D27" s="30">
        <v>1</v>
      </c>
      <c r="E27" s="30">
        <v>1</v>
      </c>
      <c r="F27" s="30">
        <v>36080.450999999994</v>
      </c>
      <c r="G27" s="30">
        <v>1</v>
      </c>
      <c r="H27" s="30">
        <v>1</v>
      </c>
      <c r="I27" s="30">
        <v>1</v>
      </c>
      <c r="K27" s="457"/>
      <c r="L27" s="457" t="e">
        <f>IF(K27=0,#REF!,0)</f>
        <v>#REF!</v>
      </c>
    </row>
    <row r="28" spans="1:12">
      <c r="A28" s="30">
        <v>26</v>
      </c>
      <c r="B28" s="30">
        <v>1032.623999999998</v>
      </c>
      <c r="C28" s="30">
        <v>18678.342999999892</v>
      </c>
      <c r="D28" s="30">
        <v>1</v>
      </c>
      <c r="E28" s="30">
        <v>1</v>
      </c>
      <c r="F28" s="30">
        <v>37745.284999999996</v>
      </c>
      <c r="G28" s="30">
        <v>1</v>
      </c>
      <c r="H28" s="30">
        <v>1</v>
      </c>
      <c r="I28" s="30">
        <v>1</v>
      </c>
      <c r="K28" s="457"/>
      <c r="L28" s="457" t="e">
        <f>IF(K28=0,#REF!,0)</f>
        <v>#REF!</v>
      </c>
    </row>
    <row r="29" spans="1:12">
      <c r="A29" s="30">
        <v>27</v>
      </c>
      <c r="B29" s="30">
        <v>1032.623999999998</v>
      </c>
      <c r="C29" s="30">
        <v>18670.200999999899</v>
      </c>
      <c r="D29" s="30">
        <v>1</v>
      </c>
      <c r="E29" s="30">
        <v>1</v>
      </c>
      <c r="F29" s="30">
        <v>39256.955000000002</v>
      </c>
      <c r="G29" s="30">
        <v>1</v>
      </c>
      <c r="H29" s="30">
        <v>1</v>
      </c>
      <c r="I29" s="30">
        <v>1</v>
      </c>
      <c r="K29" s="457"/>
      <c r="L29" s="457" t="e">
        <f>IF(K29=0,#REF!,0)</f>
        <v>#REF!</v>
      </c>
    </row>
    <row r="30" spans="1:12">
      <c r="A30" s="30">
        <v>28</v>
      </c>
      <c r="B30" s="30">
        <v>1032.623999999998</v>
      </c>
      <c r="C30" s="30">
        <v>18714.336999999901</v>
      </c>
      <c r="D30" s="30">
        <v>1</v>
      </c>
      <c r="E30" s="30">
        <v>1</v>
      </c>
      <c r="F30" s="30">
        <v>41263.133999999998</v>
      </c>
      <c r="G30" s="30">
        <v>1</v>
      </c>
      <c r="H30" s="30">
        <v>1</v>
      </c>
      <c r="I30" s="30">
        <v>1</v>
      </c>
      <c r="K30" s="457"/>
      <c r="L30" s="457" t="e">
        <f>IF(K30=0,#REF!,0)</f>
        <v>#REF!</v>
      </c>
    </row>
    <row r="31" spans="1:12">
      <c r="A31" s="30">
        <v>29</v>
      </c>
      <c r="B31" s="30">
        <v>1032.623999999998</v>
      </c>
      <c r="C31" s="30">
        <v>18774.907999999901</v>
      </c>
      <c r="D31" s="30">
        <v>1</v>
      </c>
      <c r="E31" s="30">
        <v>1</v>
      </c>
      <c r="F31" s="30">
        <v>43363.181000000004</v>
      </c>
      <c r="G31" s="30">
        <v>1</v>
      </c>
      <c r="H31" s="30">
        <v>1</v>
      </c>
      <c r="I31" s="30">
        <v>1</v>
      </c>
      <c r="K31" s="457"/>
      <c r="L31" s="457" t="e">
        <f>IF(K31=0,#REF!,0)</f>
        <v>#REF!</v>
      </c>
    </row>
    <row r="32" spans="1:12">
      <c r="A32" s="30">
        <v>30</v>
      </c>
      <c r="B32" s="30">
        <v>1762.222</v>
      </c>
      <c r="C32" s="30">
        <v>18874.2069999999</v>
      </c>
      <c r="D32" s="30">
        <v>1</v>
      </c>
      <c r="E32" s="30">
        <v>1</v>
      </c>
      <c r="F32" s="30">
        <v>46811.186000000002</v>
      </c>
      <c r="G32" s="30">
        <v>1</v>
      </c>
      <c r="H32" s="30">
        <v>1</v>
      </c>
      <c r="I32" s="30">
        <v>1</v>
      </c>
      <c r="K32" s="457"/>
      <c r="L32" s="457" t="e">
        <f>IF(K32=0,#REF!,0)</f>
        <v>#REF!</v>
      </c>
    </row>
    <row r="33" spans="1:12">
      <c r="A33" s="30">
        <v>31</v>
      </c>
      <c r="B33" s="30">
        <v>6139.8579999999993</v>
      </c>
      <c r="C33" s="30">
        <v>19028.986999999899</v>
      </c>
      <c r="D33" s="30">
        <v>1</v>
      </c>
      <c r="E33" s="30">
        <v>1</v>
      </c>
      <c r="F33" s="30">
        <v>123542.031</v>
      </c>
      <c r="G33" s="30">
        <v>1</v>
      </c>
      <c r="H33" s="30">
        <v>1</v>
      </c>
      <c r="I33" s="30">
        <v>1</v>
      </c>
      <c r="K33" s="457"/>
      <c r="L33" s="457" t="e">
        <f>IF(K33=0,#REF!,0)</f>
        <v>#REF!</v>
      </c>
    </row>
    <row r="34" spans="1:12">
      <c r="A34" s="30">
        <v>32</v>
      </c>
      <c r="B34" s="30">
        <v>1762.222</v>
      </c>
      <c r="C34" s="30">
        <v>50727.007999999892</v>
      </c>
      <c r="D34" s="30">
        <v>1</v>
      </c>
      <c r="E34" s="30">
        <v>1</v>
      </c>
      <c r="F34" s="30">
        <v>126251.374999999</v>
      </c>
      <c r="G34" s="30">
        <v>1</v>
      </c>
      <c r="H34" s="30">
        <v>1</v>
      </c>
      <c r="I34" s="30">
        <v>1</v>
      </c>
      <c r="K34" s="457"/>
      <c r="L34" s="457" t="e">
        <f>IF(K34=0,#REF!,0)</f>
        <v>#REF!</v>
      </c>
    </row>
    <row r="35" spans="1:12">
      <c r="A35" s="30">
        <v>33</v>
      </c>
      <c r="B35" s="30">
        <v>1032.623999999998</v>
      </c>
      <c r="C35" s="30">
        <v>79930.302999999883</v>
      </c>
      <c r="D35" s="30">
        <v>1</v>
      </c>
      <c r="E35" s="30">
        <v>1</v>
      </c>
      <c r="F35" s="30">
        <v>116700.86599999899</v>
      </c>
      <c r="G35" s="30">
        <v>1</v>
      </c>
      <c r="H35" s="30">
        <v>1</v>
      </c>
      <c r="I35" s="30">
        <v>1</v>
      </c>
      <c r="K35" s="457"/>
      <c r="L35" s="457" t="e">
        <f>IF(K35=0,#REF!,0)</f>
        <v>#REF!</v>
      </c>
    </row>
    <row r="36" spans="1:12">
      <c r="A36" s="30">
        <v>34</v>
      </c>
      <c r="B36" s="30">
        <v>1153.2399999999991</v>
      </c>
      <c r="C36" s="30">
        <v>97271.561000000002</v>
      </c>
      <c r="D36" s="30">
        <v>1</v>
      </c>
      <c r="E36" s="30">
        <v>1</v>
      </c>
      <c r="F36" s="30">
        <v>101266.2039999999</v>
      </c>
      <c r="G36" s="30">
        <v>1</v>
      </c>
      <c r="H36" s="30">
        <v>1</v>
      </c>
      <c r="I36" s="30">
        <v>1</v>
      </c>
      <c r="K36" s="457"/>
      <c r="L36" s="457" t="e">
        <f>IF(K36=0,#REF!,0)</f>
        <v>#REF!</v>
      </c>
    </row>
    <row r="37" spans="1:12">
      <c r="A37" s="30">
        <v>35</v>
      </c>
      <c r="B37" s="30">
        <v>1213.5469999999991</v>
      </c>
      <c r="C37" s="30">
        <v>114229.8089999998</v>
      </c>
      <c r="D37" s="30">
        <v>1</v>
      </c>
      <c r="E37" s="30">
        <v>1</v>
      </c>
      <c r="F37" s="30">
        <v>87734.051999999981</v>
      </c>
      <c r="G37" s="30">
        <v>1</v>
      </c>
      <c r="H37" s="30">
        <v>1</v>
      </c>
      <c r="I37" s="30">
        <v>1</v>
      </c>
      <c r="K37" s="457"/>
      <c r="L37" s="457" t="e">
        <f>IF(K37=0,#REF!,0)</f>
        <v>#REF!</v>
      </c>
    </row>
    <row r="38" spans="1:12">
      <c r="A38" s="30">
        <v>36</v>
      </c>
      <c r="B38" s="30">
        <v>1213.5469999999991</v>
      </c>
      <c r="C38" s="30">
        <v>96086.633000000002</v>
      </c>
      <c r="D38" s="30">
        <v>1</v>
      </c>
      <c r="E38" s="30">
        <v>1</v>
      </c>
      <c r="F38" s="30">
        <v>75854.338999999891</v>
      </c>
      <c r="G38" s="30">
        <v>1</v>
      </c>
      <c r="H38" s="30">
        <v>1</v>
      </c>
      <c r="I38" s="30">
        <v>1</v>
      </c>
      <c r="K38" s="457"/>
      <c r="L38" s="457" t="e">
        <f>IF(K38=0,#REF!,0)</f>
        <v>#REF!</v>
      </c>
    </row>
    <row r="39" spans="1:12">
      <c r="A39" s="30">
        <v>37</v>
      </c>
      <c r="B39" s="30">
        <v>6200.1660000000002</v>
      </c>
      <c r="C39" s="30">
        <v>54597.304999999906</v>
      </c>
      <c r="D39" s="30">
        <v>1</v>
      </c>
      <c r="E39" s="30">
        <v>1</v>
      </c>
      <c r="F39" s="30">
        <v>57795.274000000005</v>
      </c>
      <c r="G39" s="30">
        <v>1</v>
      </c>
      <c r="H39" s="30">
        <v>1</v>
      </c>
      <c r="I39" s="30">
        <v>1</v>
      </c>
      <c r="K39" s="457"/>
      <c r="L39" s="457" t="e">
        <f>IF(K39=0,#REF!,0)</f>
        <v>#REF!</v>
      </c>
    </row>
    <row r="40" spans="1:12">
      <c r="A40" s="30">
        <v>38</v>
      </c>
      <c r="B40" s="30">
        <v>1762.222</v>
      </c>
      <c r="C40" s="30">
        <v>76152.174999999886</v>
      </c>
      <c r="D40" s="30">
        <v>1</v>
      </c>
      <c r="E40" s="30">
        <v>1</v>
      </c>
      <c r="F40" s="30">
        <v>60454.922999999988</v>
      </c>
      <c r="G40" s="30">
        <v>1</v>
      </c>
      <c r="H40" s="30">
        <v>1</v>
      </c>
      <c r="I40" s="30">
        <v>1</v>
      </c>
      <c r="K40" s="457"/>
      <c r="L40" s="457" t="e">
        <f>IF(K40=0,#REF!,0)</f>
        <v>#REF!</v>
      </c>
    </row>
    <row r="41" spans="1:12">
      <c r="A41" s="30">
        <v>39</v>
      </c>
      <c r="B41" s="30">
        <v>1032.623999999998</v>
      </c>
      <c r="C41" s="30">
        <v>110323.83499999979</v>
      </c>
      <c r="D41" s="30">
        <v>1</v>
      </c>
      <c r="E41" s="30">
        <v>1</v>
      </c>
      <c r="F41" s="30">
        <v>58149.166999999994</v>
      </c>
      <c r="G41" s="30">
        <v>1</v>
      </c>
      <c r="H41" s="30">
        <v>1</v>
      </c>
      <c r="I41" s="30">
        <v>1</v>
      </c>
      <c r="K41" s="457"/>
      <c r="L41" s="457" t="e">
        <f>IF(K41=0,#REF!,0)</f>
        <v>#REF!</v>
      </c>
    </row>
    <row r="42" spans="1:12">
      <c r="A42" s="30">
        <v>40</v>
      </c>
      <c r="B42" s="30">
        <v>1032.623999999998</v>
      </c>
      <c r="C42" s="30">
        <v>93026.46</v>
      </c>
      <c r="D42" s="30">
        <v>1</v>
      </c>
      <c r="E42" s="30">
        <v>1</v>
      </c>
      <c r="F42" s="30">
        <v>58535.218999999895</v>
      </c>
      <c r="G42" s="30">
        <v>1</v>
      </c>
      <c r="H42" s="30">
        <v>1</v>
      </c>
      <c r="I42" s="30">
        <v>1</v>
      </c>
      <c r="K42" s="457"/>
      <c r="L42" s="457" t="e">
        <f>IF(K42=0,#REF!,0)</f>
        <v>#REF!</v>
      </c>
    </row>
    <row r="43" spans="1:12">
      <c r="A43" s="30">
        <v>41</v>
      </c>
      <c r="B43" s="30">
        <v>1032.623999999998</v>
      </c>
      <c r="C43" s="30">
        <v>81369.774999999994</v>
      </c>
      <c r="D43" s="30">
        <v>1</v>
      </c>
      <c r="E43" s="30">
        <v>1</v>
      </c>
      <c r="F43" s="30">
        <v>63240.633999999998</v>
      </c>
      <c r="G43" s="30">
        <v>1</v>
      </c>
      <c r="H43" s="30">
        <v>1</v>
      </c>
      <c r="I43" s="30">
        <v>1</v>
      </c>
      <c r="K43" s="457"/>
      <c r="L43" s="457" t="e">
        <f>IF(K43=0,#REF!,0)</f>
        <v>#REF!</v>
      </c>
    </row>
    <row r="44" spans="1:12">
      <c r="A44" s="30">
        <v>42</v>
      </c>
      <c r="B44" s="30">
        <v>1762.222</v>
      </c>
      <c r="C44" s="30">
        <v>47315.437999999878</v>
      </c>
      <c r="D44" s="30">
        <v>1</v>
      </c>
      <c r="E44" s="30">
        <v>1</v>
      </c>
      <c r="F44" s="30">
        <v>68536.960999999908</v>
      </c>
      <c r="G44" s="30">
        <v>1</v>
      </c>
      <c r="H44" s="30">
        <v>1</v>
      </c>
      <c r="I44" s="30">
        <v>1</v>
      </c>
      <c r="K44" s="457"/>
      <c r="L44" s="457" t="e">
        <f>IF(K44=0,#REF!,0)</f>
        <v>#REF!</v>
      </c>
    </row>
    <row r="45" spans="1:12">
      <c r="A45" s="30">
        <v>43</v>
      </c>
      <c r="B45" s="30">
        <v>6139.8579999999993</v>
      </c>
      <c r="C45" s="30">
        <v>30813.555999999899</v>
      </c>
      <c r="D45" s="30">
        <v>1</v>
      </c>
      <c r="E45" s="30">
        <v>1</v>
      </c>
      <c r="F45" s="30">
        <v>63313.498999999989</v>
      </c>
      <c r="G45" s="30">
        <v>1</v>
      </c>
      <c r="H45" s="30">
        <v>1</v>
      </c>
      <c r="I45" s="30">
        <v>1</v>
      </c>
      <c r="K45" s="457"/>
      <c r="L45" s="457" t="e">
        <f>IF(K45=0,#REF!,0)</f>
        <v>#REF!</v>
      </c>
    </row>
    <row r="46" spans="1:12">
      <c r="A46" s="30">
        <v>44</v>
      </c>
      <c r="B46" s="30">
        <v>7599.07</v>
      </c>
      <c r="C46" s="30">
        <v>32256.99599999989</v>
      </c>
      <c r="D46" s="30">
        <v>1</v>
      </c>
      <c r="E46" s="30">
        <v>1</v>
      </c>
      <c r="F46" s="30">
        <v>62921.373999999996</v>
      </c>
      <c r="G46" s="30">
        <v>1</v>
      </c>
      <c r="H46" s="30">
        <v>1</v>
      </c>
      <c r="I46" s="30">
        <v>1</v>
      </c>
      <c r="K46" s="457"/>
      <c r="L46" s="457" t="e">
        <f>IF(K46=0,#REF!,0)</f>
        <v>#REF!</v>
      </c>
    </row>
    <row r="47" spans="1:12">
      <c r="A47" s="30">
        <v>45</v>
      </c>
      <c r="B47" s="30">
        <v>1762.222</v>
      </c>
      <c r="C47" s="30">
        <v>18091.926999999901</v>
      </c>
      <c r="D47" s="30">
        <v>1</v>
      </c>
      <c r="E47" s="30">
        <v>1</v>
      </c>
      <c r="F47" s="30">
        <v>73684.24099999998</v>
      </c>
      <c r="G47" s="30">
        <v>1</v>
      </c>
      <c r="H47" s="30">
        <v>1</v>
      </c>
      <c r="I47" s="30">
        <v>1</v>
      </c>
      <c r="K47" s="457"/>
      <c r="L47" s="457" t="e">
        <f>IF(K47=0,#REF!,0)</f>
        <v>#REF!</v>
      </c>
    </row>
    <row r="48" spans="1:12">
      <c r="A48" s="30">
        <v>46</v>
      </c>
      <c r="B48" s="30">
        <v>1762.222</v>
      </c>
      <c r="C48" s="30">
        <v>17775.72699999989</v>
      </c>
      <c r="D48" s="30">
        <v>1</v>
      </c>
      <c r="E48" s="30">
        <v>1</v>
      </c>
      <c r="F48" s="30">
        <v>3167.0379999999891</v>
      </c>
      <c r="G48" s="30">
        <v>1</v>
      </c>
      <c r="H48" s="30">
        <v>1</v>
      </c>
      <c r="I48" s="30">
        <v>1</v>
      </c>
      <c r="K48" s="457"/>
      <c r="L48" s="457" t="e">
        <f>IF(K48=0,#REF!,0)</f>
        <v>#REF!</v>
      </c>
    </row>
    <row r="49" spans="1:12">
      <c r="A49" s="30">
        <v>47</v>
      </c>
      <c r="B49" s="30">
        <v>1762.222</v>
      </c>
      <c r="C49" s="30">
        <v>17447.411999999902</v>
      </c>
      <c r="D49" s="30">
        <v>1</v>
      </c>
      <c r="E49" s="30">
        <v>1</v>
      </c>
      <c r="F49" s="30">
        <v>3390.8429999999998</v>
      </c>
      <c r="G49" s="30">
        <v>1</v>
      </c>
      <c r="H49" s="30">
        <v>1</v>
      </c>
      <c r="I49" s="30">
        <v>1</v>
      </c>
      <c r="K49" s="457"/>
      <c r="L49" s="457" t="e">
        <f>IF(K49=0,#REF!,0)</f>
        <v>#REF!</v>
      </c>
    </row>
    <row r="50" spans="1:12">
      <c r="A50" s="30">
        <v>48</v>
      </c>
      <c r="B50" s="30">
        <v>1032.623999999998</v>
      </c>
      <c r="C50" s="30">
        <v>17591.397999999899</v>
      </c>
      <c r="D50" s="30">
        <v>1</v>
      </c>
      <c r="E50" s="30">
        <v>1</v>
      </c>
      <c r="F50" s="30">
        <v>10377.71799999999</v>
      </c>
      <c r="G50" s="30">
        <v>1</v>
      </c>
      <c r="H50" s="30">
        <v>1</v>
      </c>
      <c r="I50" s="30">
        <v>1</v>
      </c>
      <c r="K50" s="457"/>
      <c r="L50" s="457" t="e">
        <f>IF(K50=0,#REF!,0)</f>
        <v>#REF!</v>
      </c>
    </row>
    <row r="51" spans="1:12">
      <c r="A51" s="30">
        <v>49</v>
      </c>
      <c r="B51" s="30">
        <v>1032.623999999998</v>
      </c>
      <c r="C51" s="30">
        <v>17853.315999999901</v>
      </c>
      <c r="D51" s="30">
        <v>1</v>
      </c>
      <c r="E51" s="30">
        <v>1</v>
      </c>
      <c r="F51" s="30">
        <v>19600.437999999998</v>
      </c>
      <c r="G51" s="30">
        <v>1</v>
      </c>
      <c r="H51" s="30">
        <v>1</v>
      </c>
      <c r="I51" s="30">
        <v>1</v>
      </c>
      <c r="K51" s="457"/>
      <c r="L51" s="457" t="e">
        <f>IF(K51=0,#REF!,0)</f>
        <v>#REF!</v>
      </c>
    </row>
    <row r="52" spans="1:12">
      <c r="A52" s="30">
        <v>50</v>
      </c>
      <c r="B52" s="30">
        <v>1032.623999999998</v>
      </c>
      <c r="C52" s="30">
        <v>18032.8669999999</v>
      </c>
      <c r="D52" s="30">
        <v>1</v>
      </c>
      <c r="E52" s="30">
        <v>1</v>
      </c>
      <c r="F52" s="30">
        <v>28552.012999999999</v>
      </c>
      <c r="G52" s="30">
        <v>1</v>
      </c>
      <c r="H52" s="30">
        <v>1</v>
      </c>
      <c r="I52" s="30">
        <v>1</v>
      </c>
      <c r="K52" s="457"/>
      <c r="L52" s="457" t="e">
        <f>IF(K52=0,#REF!,0)</f>
        <v>#REF!</v>
      </c>
    </row>
    <row r="53" spans="1:12">
      <c r="A53" s="30">
        <v>51</v>
      </c>
      <c r="B53" s="30">
        <v>1032.623999999998</v>
      </c>
      <c r="C53" s="30">
        <v>18262.692999999901</v>
      </c>
      <c r="D53" s="30">
        <v>1</v>
      </c>
      <c r="E53" s="30">
        <v>1</v>
      </c>
      <c r="F53" s="30">
        <v>36956.325999999899</v>
      </c>
      <c r="G53" s="30">
        <v>1</v>
      </c>
      <c r="H53" s="30">
        <v>1</v>
      </c>
      <c r="I53" s="30">
        <v>1</v>
      </c>
      <c r="K53" s="457"/>
      <c r="L53" s="457" t="e">
        <f>IF(K53=0,#REF!,0)</f>
        <v>#REF!</v>
      </c>
    </row>
    <row r="54" spans="1:12">
      <c r="A54" s="30">
        <v>52</v>
      </c>
      <c r="B54" s="30">
        <v>1032.623999999998</v>
      </c>
      <c r="C54" s="30">
        <v>18414.483999999902</v>
      </c>
      <c r="D54" s="30">
        <v>1</v>
      </c>
      <c r="E54" s="30">
        <v>1</v>
      </c>
      <c r="F54" s="30">
        <v>42727.630000000005</v>
      </c>
      <c r="G54" s="30">
        <v>1</v>
      </c>
      <c r="H54" s="30">
        <v>1</v>
      </c>
      <c r="I54" s="30">
        <v>1</v>
      </c>
      <c r="K54" s="457"/>
      <c r="L54" s="457" t="e">
        <f>IF(K54=0,#REF!,0)</f>
        <v>#REF!</v>
      </c>
    </row>
    <row r="55" spans="1:12">
      <c r="A55" s="30">
        <v>53</v>
      </c>
      <c r="B55" s="30">
        <v>1032.623999999998</v>
      </c>
      <c r="C55" s="30">
        <v>18620.842999999892</v>
      </c>
      <c r="D55" s="30">
        <v>1</v>
      </c>
      <c r="E55" s="30">
        <v>1</v>
      </c>
      <c r="F55" s="30">
        <v>48454.551999999901</v>
      </c>
      <c r="G55" s="30">
        <v>1</v>
      </c>
      <c r="H55" s="30">
        <v>1</v>
      </c>
      <c r="I55" s="30">
        <v>1</v>
      </c>
      <c r="K55" s="457"/>
      <c r="L55" s="457" t="e">
        <f>IF(K55=0,#REF!,0)</f>
        <v>#REF!</v>
      </c>
    </row>
    <row r="56" spans="1:12">
      <c r="A56" s="30">
        <v>54</v>
      </c>
      <c r="B56" s="30">
        <v>1762.222</v>
      </c>
      <c r="C56" s="30">
        <v>18813.408999999898</v>
      </c>
      <c r="D56" s="30">
        <v>1</v>
      </c>
      <c r="E56" s="30">
        <v>1</v>
      </c>
      <c r="F56" s="30">
        <v>53426.931999999993</v>
      </c>
      <c r="G56" s="30">
        <v>1</v>
      </c>
      <c r="H56" s="30">
        <v>1</v>
      </c>
      <c r="I56" s="30">
        <v>1</v>
      </c>
      <c r="K56" s="457"/>
      <c r="L56" s="457" t="e">
        <f>IF(K56=0,#REF!,0)</f>
        <v>#REF!</v>
      </c>
    </row>
    <row r="57" spans="1:12">
      <c r="A57" s="30">
        <v>55</v>
      </c>
      <c r="B57" s="30">
        <v>6139.8579999999993</v>
      </c>
      <c r="C57" s="30">
        <v>19140.7409999999</v>
      </c>
      <c r="D57" s="30">
        <v>1</v>
      </c>
      <c r="E57" s="30">
        <v>1</v>
      </c>
      <c r="F57" s="30">
        <v>132666.182</v>
      </c>
      <c r="G57" s="30">
        <v>1</v>
      </c>
      <c r="H57" s="30">
        <v>1</v>
      </c>
      <c r="I57" s="30">
        <v>1</v>
      </c>
      <c r="K57" s="457"/>
      <c r="L57" s="457" t="e">
        <f>IF(K57=0,#REF!,0)</f>
        <v>#REF!</v>
      </c>
    </row>
    <row r="58" spans="1:12">
      <c r="A58" s="30">
        <v>56</v>
      </c>
      <c r="B58" s="30">
        <v>1762.222</v>
      </c>
      <c r="C58" s="30">
        <v>50941.301999999887</v>
      </c>
      <c r="D58" s="30">
        <v>1</v>
      </c>
      <c r="E58" s="30">
        <v>1</v>
      </c>
      <c r="F58" s="30">
        <v>135286.83399999997</v>
      </c>
      <c r="G58" s="30">
        <v>1</v>
      </c>
      <c r="H58" s="30">
        <v>1</v>
      </c>
      <c r="I58" s="30">
        <v>1</v>
      </c>
      <c r="K58" s="457"/>
      <c r="L58" s="457" t="e">
        <f>IF(K58=0,#REF!,0)</f>
        <v>#REF!</v>
      </c>
    </row>
    <row r="59" spans="1:12">
      <c r="A59" s="30">
        <v>57</v>
      </c>
      <c r="B59" s="30">
        <v>1032.623999999998</v>
      </c>
      <c r="C59" s="30">
        <v>80154.930999999895</v>
      </c>
      <c r="D59" s="30">
        <v>1</v>
      </c>
      <c r="E59" s="30">
        <v>1</v>
      </c>
      <c r="F59" s="30">
        <v>127268.144</v>
      </c>
      <c r="G59" s="30">
        <v>1</v>
      </c>
      <c r="H59" s="30">
        <v>1</v>
      </c>
      <c r="I59" s="30">
        <v>1</v>
      </c>
      <c r="K59" s="457"/>
      <c r="L59" s="457" t="e">
        <f>IF(K59=0,#REF!,0)</f>
        <v>#REF!</v>
      </c>
    </row>
    <row r="60" spans="1:12">
      <c r="A60" s="30">
        <v>58</v>
      </c>
      <c r="B60" s="30">
        <v>1153.2399999999991</v>
      </c>
      <c r="C60" s="30">
        <v>97621.637000000002</v>
      </c>
      <c r="D60" s="30">
        <v>1</v>
      </c>
      <c r="E60" s="30">
        <v>1</v>
      </c>
      <c r="F60" s="30">
        <v>114588.913</v>
      </c>
      <c r="G60" s="30">
        <v>1</v>
      </c>
      <c r="H60" s="30">
        <v>1</v>
      </c>
      <c r="I60" s="30">
        <v>1</v>
      </c>
      <c r="K60" s="457"/>
      <c r="L60" s="457" t="e">
        <f>IF(K60=0,#REF!,0)</f>
        <v>#REF!</v>
      </c>
    </row>
    <row r="61" spans="1:12">
      <c r="A61" s="30">
        <v>59</v>
      </c>
      <c r="B61" s="30">
        <v>1213.5469999999991</v>
      </c>
      <c r="C61" s="30">
        <v>114788.5189999998</v>
      </c>
      <c r="D61" s="30">
        <v>1</v>
      </c>
      <c r="E61" s="30">
        <v>1</v>
      </c>
      <c r="F61" s="30">
        <v>103588.52599999898</v>
      </c>
      <c r="G61" s="30">
        <v>1</v>
      </c>
      <c r="H61" s="30">
        <v>1</v>
      </c>
      <c r="I61" s="30">
        <v>1</v>
      </c>
      <c r="K61" s="457"/>
      <c r="L61" s="457" t="e">
        <f>IF(K61=0,#REF!,0)</f>
        <v>#REF!</v>
      </c>
    </row>
    <row r="62" spans="1:12">
      <c r="A62" s="30">
        <v>60</v>
      </c>
      <c r="B62" s="30">
        <v>1213.5469999999991</v>
      </c>
      <c r="C62" s="30">
        <v>96903.22</v>
      </c>
      <c r="D62" s="30">
        <v>1</v>
      </c>
      <c r="E62" s="30">
        <v>1</v>
      </c>
      <c r="F62" s="30">
        <v>93637.306999999899</v>
      </c>
      <c r="G62" s="30">
        <v>1</v>
      </c>
      <c r="H62" s="30">
        <v>1</v>
      </c>
      <c r="I62" s="30">
        <v>1</v>
      </c>
      <c r="K62" s="457"/>
      <c r="L62" s="457" t="e">
        <f>IF(K62=0,#REF!,0)</f>
        <v>#REF!</v>
      </c>
    </row>
    <row r="63" spans="1:12">
      <c r="A63" s="30">
        <v>61</v>
      </c>
      <c r="B63" s="30">
        <v>6200.1660000000002</v>
      </c>
      <c r="C63" s="30">
        <v>55541.883999999889</v>
      </c>
      <c r="D63" s="30">
        <v>1</v>
      </c>
      <c r="E63" s="30">
        <v>1</v>
      </c>
      <c r="F63" s="30">
        <v>77088.742999999988</v>
      </c>
      <c r="G63" s="30">
        <v>1</v>
      </c>
      <c r="H63" s="30">
        <v>1</v>
      </c>
      <c r="I63" s="30">
        <v>1</v>
      </c>
      <c r="K63" s="457"/>
      <c r="L63" s="457" t="e">
        <f>IF(K63=0,#REF!,0)</f>
        <v>#REF!</v>
      </c>
    </row>
    <row r="64" spans="1:12">
      <c r="A64" s="30">
        <v>62</v>
      </c>
      <c r="B64" s="30">
        <v>1762.222</v>
      </c>
      <c r="C64" s="30">
        <v>77234.183999999892</v>
      </c>
      <c r="D64" s="30">
        <v>1</v>
      </c>
      <c r="E64" s="30">
        <v>1</v>
      </c>
      <c r="F64" s="30">
        <v>80394.328999999998</v>
      </c>
      <c r="G64" s="30">
        <v>1</v>
      </c>
      <c r="H64" s="30">
        <v>1</v>
      </c>
      <c r="I64" s="30">
        <v>1</v>
      </c>
      <c r="K64" s="457"/>
      <c r="L64" s="457" t="e">
        <f>IF(K64=0,#REF!,0)</f>
        <v>#REF!</v>
      </c>
    </row>
    <row r="65" spans="1:12">
      <c r="A65" s="30">
        <v>63</v>
      </c>
      <c r="B65" s="30">
        <v>1032.623999999998</v>
      </c>
      <c r="C65" s="30">
        <v>111492.01599999978</v>
      </c>
      <c r="D65" s="30">
        <v>1</v>
      </c>
      <c r="E65" s="30">
        <v>1</v>
      </c>
      <c r="F65" s="30">
        <v>78463.293000000005</v>
      </c>
      <c r="G65" s="30">
        <v>1</v>
      </c>
      <c r="H65" s="30">
        <v>1</v>
      </c>
      <c r="I65" s="30">
        <v>1</v>
      </c>
      <c r="K65" s="457"/>
      <c r="L65" s="457" t="e">
        <f>IF(K65=0,#REF!,0)</f>
        <v>#REF!</v>
      </c>
    </row>
    <row r="66" spans="1:12">
      <c r="A66" s="30">
        <v>64</v>
      </c>
      <c r="B66" s="30">
        <v>1032.623999999998</v>
      </c>
      <c r="C66" s="30">
        <v>94155.199999999997</v>
      </c>
      <c r="D66" s="30">
        <v>1</v>
      </c>
      <c r="E66" s="30">
        <v>1</v>
      </c>
      <c r="F66" s="30">
        <v>78215.945999999894</v>
      </c>
      <c r="G66" s="30">
        <v>1</v>
      </c>
      <c r="H66" s="30">
        <v>1</v>
      </c>
      <c r="I66" s="30">
        <v>1</v>
      </c>
      <c r="K66" s="457"/>
      <c r="L66" s="457" t="e">
        <f>IF(K66=0,#REF!,0)</f>
        <v>#REF!</v>
      </c>
    </row>
    <row r="67" spans="1:12">
      <c r="A67" s="30">
        <v>65</v>
      </c>
      <c r="B67" s="30">
        <v>1032.623999999998</v>
      </c>
      <c r="C67" s="30">
        <v>82446.448000000004</v>
      </c>
      <c r="D67" s="30">
        <v>1</v>
      </c>
      <c r="E67" s="30">
        <v>1</v>
      </c>
      <c r="F67" s="30">
        <v>81878.653999999908</v>
      </c>
      <c r="G67" s="30">
        <v>1</v>
      </c>
      <c r="H67" s="30">
        <v>1</v>
      </c>
      <c r="I67" s="30">
        <v>1</v>
      </c>
      <c r="K67" s="457"/>
      <c r="L67" s="457" t="e">
        <f>IF(K67=0,#REF!,0)</f>
        <v>#REF!</v>
      </c>
    </row>
    <row r="68" spans="1:12">
      <c r="A68" s="30">
        <v>66</v>
      </c>
      <c r="B68" s="30">
        <v>1762.222</v>
      </c>
      <c r="C68" s="30">
        <v>48271.804999999891</v>
      </c>
      <c r="D68" s="30">
        <v>1</v>
      </c>
      <c r="E68" s="30">
        <v>1</v>
      </c>
      <c r="F68" s="30">
        <v>85412.574999999983</v>
      </c>
      <c r="G68" s="30">
        <v>1</v>
      </c>
      <c r="H68" s="30">
        <v>1</v>
      </c>
      <c r="I68" s="30">
        <v>1</v>
      </c>
      <c r="K68" s="457"/>
      <c r="L68" s="457" t="e">
        <f>IF(K68=0,#REF!,0)</f>
        <v>#REF!</v>
      </c>
    </row>
    <row r="69" spans="1:12">
      <c r="A69" s="30">
        <v>67</v>
      </c>
      <c r="B69" s="30">
        <v>6139.8579999999993</v>
      </c>
      <c r="C69" s="30">
        <v>31727.299999999901</v>
      </c>
      <c r="D69" s="30">
        <v>1</v>
      </c>
      <c r="E69" s="30">
        <v>1</v>
      </c>
      <c r="F69" s="30">
        <v>81327.855999999898</v>
      </c>
      <c r="G69" s="30">
        <v>1</v>
      </c>
      <c r="H69" s="30">
        <v>1</v>
      </c>
      <c r="I69" s="30">
        <v>1</v>
      </c>
      <c r="K69" s="457"/>
      <c r="L69" s="457" t="e">
        <f>IF(K69=0,#REF!,0)</f>
        <v>#REF!</v>
      </c>
    </row>
    <row r="70" spans="1:12">
      <c r="A70" s="30">
        <v>68</v>
      </c>
      <c r="B70" s="30">
        <v>7599.07</v>
      </c>
      <c r="C70" s="30">
        <v>33232.110999999903</v>
      </c>
      <c r="D70" s="30">
        <v>1</v>
      </c>
      <c r="E70" s="30">
        <v>1</v>
      </c>
      <c r="F70" s="30">
        <v>81781.811999999991</v>
      </c>
      <c r="G70" s="30">
        <v>1</v>
      </c>
      <c r="H70" s="30">
        <v>1</v>
      </c>
      <c r="I70" s="30">
        <v>1</v>
      </c>
      <c r="K70" s="457"/>
      <c r="L70" s="457" t="e">
        <f>IF(K70=0,#REF!,0)</f>
        <v>#REF!</v>
      </c>
    </row>
    <row r="71" spans="1:12">
      <c r="A71" s="30">
        <v>69</v>
      </c>
      <c r="B71" s="30">
        <v>1762.222</v>
      </c>
      <c r="C71" s="30">
        <v>18873.632999999892</v>
      </c>
      <c r="D71" s="30">
        <v>1</v>
      </c>
      <c r="E71" s="30">
        <v>1</v>
      </c>
      <c r="F71" s="30">
        <v>94221.46</v>
      </c>
      <c r="G71" s="30">
        <v>1</v>
      </c>
      <c r="H71" s="30">
        <v>1</v>
      </c>
      <c r="I71" s="30">
        <v>1</v>
      </c>
      <c r="K71" s="457"/>
      <c r="L71" s="457" t="e">
        <f>IF(K71=0,#REF!,0)</f>
        <v>#REF!</v>
      </c>
    </row>
    <row r="72" spans="1:12">
      <c r="A72" s="30">
        <v>70</v>
      </c>
      <c r="B72" s="30">
        <v>1762.222</v>
      </c>
      <c r="C72" s="30">
        <v>18655.6719999999</v>
      </c>
      <c r="D72" s="30">
        <v>1</v>
      </c>
      <c r="E72" s="30">
        <v>1</v>
      </c>
      <c r="F72" s="30">
        <v>17171.847999999889</v>
      </c>
      <c r="G72" s="30">
        <v>1</v>
      </c>
      <c r="H72" s="30">
        <v>1</v>
      </c>
      <c r="I72" s="30">
        <v>1</v>
      </c>
      <c r="K72" s="457"/>
      <c r="L72" s="457" t="e">
        <f>IF(K72=0,#REF!,0)</f>
        <v>#REF!</v>
      </c>
    </row>
    <row r="73" spans="1:12">
      <c r="A73" s="30">
        <v>71</v>
      </c>
      <c r="B73" s="30">
        <v>1762.222</v>
      </c>
      <c r="C73" s="30">
        <v>18417.549999999901</v>
      </c>
      <c r="D73" s="30">
        <v>1</v>
      </c>
      <c r="E73" s="30">
        <v>1</v>
      </c>
      <c r="F73" s="30">
        <v>25572.684000000001</v>
      </c>
      <c r="G73" s="30">
        <v>1</v>
      </c>
      <c r="H73" s="30">
        <v>1</v>
      </c>
      <c r="I73" s="30">
        <v>1</v>
      </c>
      <c r="K73" s="457"/>
      <c r="L73" s="457" t="e">
        <f>IF(K73=0,#REF!,0)</f>
        <v>#REF!</v>
      </c>
    </row>
    <row r="74" spans="1:12">
      <c r="A74" s="30">
        <v>72</v>
      </c>
      <c r="B74" s="30">
        <v>1032.623999999998</v>
      </c>
      <c r="C74" s="30">
        <v>18627.576999999899</v>
      </c>
      <c r="D74" s="30">
        <v>1</v>
      </c>
      <c r="E74" s="30">
        <v>1</v>
      </c>
      <c r="F74" s="30">
        <v>35880.646999999888</v>
      </c>
      <c r="G74" s="30">
        <v>1</v>
      </c>
      <c r="H74" s="30">
        <v>1</v>
      </c>
      <c r="I74" s="30">
        <v>1</v>
      </c>
      <c r="K74" s="457"/>
      <c r="L74" s="457" t="e">
        <f>IF(K74=0,#REF!,0)</f>
        <v>#REF!</v>
      </c>
    </row>
    <row r="75" spans="1:12">
      <c r="A75" s="30">
        <v>73</v>
      </c>
      <c r="B75" s="30">
        <v>1032.623999999998</v>
      </c>
      <c r="C75" s="30">
        <v>18810.398999999899</v>
      </c>
      <c r="D75" s="30">
        <v>1</v>
      </c>
      <c r="E75" s="30">
        <v>1</v>
      </c>
      <c r="F75" s="30">
        <v>42546.904999999999</v>
      </c>
      <c r="G75" s="30">
        <v>1</v>
      </c>
      <c r="H75" s="30">
        <v>1</v>
      </c>
      <c r="I75" s="30">
        <v>1</v>
      </c>
      <c r="K75" s="457"/>
      <c r="L75" s="457" t="e">
        <f>IF(K75=0,#REF!,0)</f>
        <v>#REF!</v>
      </c>
    </row>
    <row r="76" spans="1:12">
      <c r="A76" s="30">
        <v>74</v>
      </c>
      <c r="B76" s="30">
        <v>1032.623999999998</v>
      </c>
      <c r="C76" s="30">
        <v>18985.4929999999</v>
      </c>
      <c r="D76" s="30">
        <v>1</v>
      </c>
      <c r="E76" s="30">
        <v>1</v>
      </c>
      <c r="F76" s="30">
        <v>49107.519999999997</v>
      </c>
      <c r="G76" s="30">
        <v>1</v>
      </c>
      <c r="H76" s="30">
        <v>1</v>
      </c>
      <c r="I76" s="30">
        <v>1</v>
      </c>
      <c r="K76" s="457"/>
      <c r="L76" s="457" t="e">
        <f>IF(K76=0,#REF!,0)</f>
        <v>#REF!</v>
      </c>
    </row>
    <row r="77" spans="1:12">
      <c r="A77" s="30">
        <v>75</v>
      </c>
      <c r="B77" s="30">
        <v>1032.623999999998</v>
      </c>
      <c r="C77" s="30">
        <v>19299.6699999999</v>
      </c>
      <c r="D77" s="30">
        <v>1</v>
      </c>
      <c r="E77" s="30">
        <v>1</v>
      </c>
      <c r="F77" s="30">
        <v>55672.587</v>
      </c>
      <c r="G77" s="30">
        <v>1</v>
      </c>
      <c r="H77" s="30">
        <v>1</v>
      </c>
      <c r="I77" s="30">
        <v>1</v>
      </c>
      <c r="K77" s="457"/>
      <c r="L77" s="457" t="e">
        <f>IF(K77=0,#REF!,0)</f>
        <v>#REF!</v>
      </c>
    </row>
    <row r="78" spans="1:12">
      <c r="A78" s="30">
        <v>76</v>
      </c>
      <c r="B78" s="30">
        <v>1032.623999999998</v>
      </c>
      <c r="C78" s="30">
        <v>19557.315999999901</v>
      </c>
      <c r="D78" s="30">
        <v>1</v>
      </c>
      <c r="E78" s="30">
        <v>1</v>
      </c>
      <c r="F78" s="30">
        <v>60484.701000000001</v>
      </c>
      <c r="G78" s="30">
        <v>1</v>
      </c>
      <c r="H78" s="30">
        <v>1</v>
      </c>
      <c r="I78" s="30">
        <v>1</v>
      </c>
      <c r="K78" s="457"/>
      <c r="L78" s="457" t="e">
        <f>IF(K78=0,#REF!,0)</f>
        <v>#REF!</v>
      </c>
    </row>
    <row r="79" spans="1:12">
      <c r="A79" s="30">
        <v>77</v>
      </c>
      <c r="B79" s="30">
        <v>1032.623999999998</v>
      </c>
      <c r="C79" s="30">
        <v>19785.9039999999</v>
      </c>
      <c r="D79" s="30">
        <v>1</v>
      </c>
      <c r="E79" s="30">
        <v>1</v>
      </c>
      <c r="F79" s="30">
        <v>64486.2579999999</v>
      </c>
      <c r="G79" s="30">
        <v>1</v>
      </c>
      <c r="H79" s="30">
        <v>1</v>
      </c>
      <c r="I79" s="30">
        <v>1</v>
      </c>
      <c r="K79" s="457"/>
      <c r="L79" s="457" t="e">
        <f>IF(K79=0,#REF!,0)</f>
        <v>#REF!</v>
      </c>
    </row>
    <row r="80" spans="1:12">
      <c r="A80" s="30">
        <v>78</v>
      </c>
      <c r="B80" s="30">
        <v>1762.222</v>
      </c>
      <c r="C80" s="30">
        <v>20017.718999999899</v>
      </c>
      <c r="D80" s="30">
        <v>1</v>
      </c>
      <c r="E80" s="30">
        <v>1</v>
      </c>
      <c r="F80" s="30">
        <v>69486.111999999877</v>
      </c>
      <c r="G80" s="30">
        <v>1</v>
      </c>
      <c r="H80" s="30">
        <v>1</v>
      </c>
      <c r="I80" s="30">
        <v>1</v>
      </c>
      <c r="K80" s="457"/>
      <c r="L80" s="457" t="e">
        <f>IF(K80=0,#REF!,0)</f>
        <v>#REF!</v>
      </c>
    </row>
    <row r="81" spans="1:12">
      <c r="A81" s="30">
        <v>79</v>
      </c>
      <c r="B81" s="30">
        <v>6139.8579999999993</v>
      </c>
      <c r="C81" s="30">
        <v>20315.844999999899</v>
      </c>
      <c r="D81" s="30">
        <v>1</v>
      </c>
      <c r="E81" s="30">
        <v>1</v>
      </c>
      <c r="F81" s="30">
        <v>147657.367</v>
      </c>
      <c r="G81" s="30">
        <v>1</v>
      </c>
      <c r="H81" s="30">
        <v>1</v>
      </c>
      <c r="I81" s="30">
        <v>1</v>
      </c>
      <c r="K81" s="457"/>
      <c r="L81" s="457" t="e">
        <f>IF(K81=0,#REF!,0)</f>
        <v>#REF!</v>
      </c>
    </row>
    <row r="82" spans="1:12">
      <c r="A82" s="30">
        <v>80</v>
      </c>
      <c r="B82" s="30">
        <v>1762.222</v>
      </c>
      <c r="C82" s="30">
        <v>51415.591999999888</v>
      </c>
      <c r="D82" s="30">
        <v>1</v>
      </c>
      <c r="E82" s="30">
        <v>1</v>
      </c>
      <c r="F82" s="30">
        <v>150229.04300000001</v>
      </c>
      <c r="G82" s="30">
        <v>1</v>
      </c>
      <c r="H82" s="30">
        <v>1</v>
      </c>
      <c r="I82" s="30">
        <v>1</v>
      </c>
      <c r="K82" s="457"/>
      <c r="L82" s="457" t="e">
        <f>IF(K82=0,#REF!,0)</f>
        <v>#REF!</v>
      </c>
    </row>
    <row r="83" spans="1:12">
      <c r="A83" s="30">
        <v>81</v>
      </c>
      <c r="B83" s="30">
        <v>1032.623999999998</v>
      </c>
      <c r="C83" s="30">
        <v>80692.245999999897</v>
      </c>
      <c r="D83" s="30">
        <v>1</v>
      </c>
      <c r="E83" s="30">
        <v>1</v>
      </c>
      <c r="F83" s="30">
        <v>141686.71599999999</v>
      </c>
      <c r="G83" s="30">
        <v>1</v>
      </c>
      <c r="H83" s="30">
        <v>1</v>
      </c>
      <c r="I83" s="30">
        <v>1</v>
      </c>
      <c r="K83" s="457"/>
      <c r="L83" s="457" t="e">
        <f>IF(K83=0,#REF!,0)</f>
        <v>#REF!</v>
      </c>
    </row>
    <row r="84" spans="1:12">
      <c r="A84" s="30">
        <v>82</v>
      </c>
      <c r="B84" s="30">
        <v>1153.2399999999991</v>
      </c>
      <c r="C84" s="30">
        <v>98387.37</v>
      </c>
      <c r="D84" s="30">
        <v>1</v>
      </c>
      <c r="E84" s="30">
        <v>1</v>
      </c>
      <c r="F84" s="30">
        <v>128757.617</v>
      </c>
      <c r="G84" s="30">
        <v>1</v>
      </c>
      <c r="H84" s="30">
        <v>1</v>
      </c>
      <c r="I84" s="30">
        <v>1</v>
      </c>
      <c r="K84" s="457"/>
      <c r="L84" s="457" t="e">
        <f>IF(K84=0,#REF!,0)</f>
        <v>#REF!</v>
      </c>
    </row>
    <row r="85" spans="1:12">
      <c r="A85" s="30">
        <v>83</v>
      </c>
      <c r="B85" s="30">
        <v>1213.5469999999991</v>
      </c>
      <c r="C85" s="30">
        <v>115647.6099999998</v>
      </c>
      <c r="D85" s="30">
        <v>1</v>
      </c>
      <c r="E85" s="30">
        <v>1</v>
      </c>
      <c r="F85" s="30">
        <v>116714.22899999999</v>
      </c>
      <c r="G85" s="30">
        <v>1</v>
      </c>
      <c r="H85" s="30">
        <v>1</v>
      </c>
      <c r="I85" s="30">
        <v>1</v>
      </c>
      <c r="K85" s="457"/>
      <c r="L85" s="457" t="e">
        <f>IF(K85=0,#REF!,0)</f>
        <v>#REF!</v>
      </c>
    </row>
    <row r="86" spans="1:12">
      <c r="A86" s="30">
        <v>84</v>
      </c>
      <c r="B86" s="30">
        <v>1213.5469999999991</v>
      </c>
      <c r="C86" s="30">
        <v>97854.512000000002</v>
      </c>
      <c r="D86" s="30">
        <v>1</v>
      </c>
      <c r="E86" s="30">
        <v>1</v>
      </c>
      <c r="F86" s="30">
        <v>106840.065</v>
      </c>
      <c r="G86" s="30">
        <v>1</v>
      </c>
      <c r="H86" s="30">
        <v>1</v>
      </c>
      <c r="I86" s="30">
        <v>1</v>
      </c>
      <c r="K86" s="457"/>
      <c r="L86" s="457" t="e">
        <f>IF(K86=0,#REF!,0)</f>
        <v>#REF!</v>
      </c>
    </row>
    <row r="87" spans="1:12">
      <c r="A87" s="30">
        <v>85</v>
      </c>
      <c r="B87" s="30">
        <v>6200.1660000000002</v>
      </c>
      <c r="C87" s="30">
        <v>56497.433999999892</v>
      </c>
      <c r="D87" s="30">
        <v>1</v>
      </c>
      <c r="E87" s="30">
        <v>1</v>
      </c>
      <c r="F87" s="30">
        <v>90010.952000000005</v>
      </c>
      <c r="G87" s="30">
        <v>1</v>
      </c>
      <c r="H87" s="30">
        <v>1</v>
      </c>
      <c r="I87" s="30">
        <v>1</v>
      </c>
      <c r="K87" s="457"/>
      <c r="L87" s="457" t="e">
        <f>IF(K87=0,#REF!,0)</f>
        <v>#REF!</v>
      </c>
    </row>
    <row r="88" spans="1:12">
      <c r="A88" s="30">
        <v>86</v>
      </c>
      <c r="B88" s="30">
        <v>1762.222</v>
      </c>
      <c r="C88" s="30">
        <v>78371.042999999903</v>
      </c>
      <c r="D88" s="30">
        <v>1</v>
      </c>
      <c r="E88" s="30">
        <v>1</v>
      </c>
      <c r="F88" s="30">
        <v>93515.28</v>
      </c>
      <c r="G88" s="30">
        <v>1</v>
      </c>
      <c r="H88" s="30">
        <v>1</v>
      </c>
      <c r="I88" s="30">
        <v>1</v>
      </c>
      <c r="K88" s="457"/>
      <c r="L88" s="457" t="e">
        <f>IF(K88=0,#REF!,0)</f>
        <v>#REF!</v>
      </c>
    </row>
    <row r="89" spans="1:12">
      <c r="A89" s="30">
        <v>87</v>
      </c>
      <c r="B89" s="30">
        <v>1032.623999999998</v>
      </c>
      <c r="C89" s="30">
        <v>112687.06599999979</v>
      </c>
      <c r="D89" s="30">
        <v>1</v>
      </c>
      <c r="E89" s="30">
        <v>1</v>
      </c>
      <c r="F89" s="30">
        <v>90809.988999999987</v>
      </c>
      <c r="G89" s="30">
        <v>1</v>
      </c>
      <c r="H89" s="30">
        <v>1</v>
      </c>
      <c r="I89" s="30">
        <v>1</v>
      </c>
      <c r="K89" s="457"/>
      <c r="L89" s="457" t="e">
        <f>IF(K89=0,#REF!,0)</f>
        <v>#REF!</v>
      </c>
    </row>
    <row r="90" spans="1:12">
      <c r="A90" s="30">
        <v>88</v>
      </c>
      <c r="B90" s="30">
        <v>1032.623999999998</v>
      </c>
      <c r="C90" s="30">
        <v>95324.645999999993</v>
      </c>
      <c r="D90" s="30">
        <v>1</v>
      </c>
      <c r="E90" s="30">
        <v>1</v>
      </c>
      <c r="F90" s="30">
        <v>90666.401000000013</v>
      </c>
      <c r="G90" s="30">
        <v>1</v>
      </c>
      <c r="H90" s="30">
        <v>1</v>
      </c>
      <c r="I90" s="30">
        <v>1</v>
      </c>
      <c r="K90" s="457"/>
      <c r="L90" s="457" t="e">
        <f>IF(K90=0,#REF!,0)</f>
        <v>#REF!</v>
      </c>
    </row>
    <row r="91" spans="1:12">
      <c r="A91" s="30">
        <v>89</v>
      </c>
      <c r="B91" s="30">
        <v>1032.623999999998</v>
      </c>
      <c r="C91" s="30">
        <v>83648.842999999993</v>
      </c>
      <c r="D91" s="30">
        <v>1</v>
      </c>
      <c r="E91" s="30">
        <v>1</v>
      </c>
      <c r="F91" s="30">
        <v>95090.981</v>
      </c>
      <c r="G91" s="30">
        <v>1</v>
      </c>
      <c r="H91" s="30">
        <v>1</v>
      </c>
      <c r="I91" s="30">
        <v>1</v>
      </c>
      <c r="K91" s="457"/>
      <c r="L91" s="457" t="e">
        <f>IF(K91=0,#REF!,0)</f>
        <v>#REF!</v>
      </c>
    </row>
    <row r="92" spans="1:12">
      <c r="A92" s="30">
        <v>90</v>
      </c>
      <c r="B92" s="30">
        <v>1762.222</v>
      </c>
      <c r="C92" s="30">
        <v>49442.200999999892</v>
      </c>
      <c r="D92" s="30">
        <v>1</v>
      </c>
      <c r="E92" s="30">
        <v>1</v>
      </c>
      <c r="F92" s="30">
        <v>99394.050999999992</v>
      </c>
      <c r="G92" s="30">
        <v>1</v>
      </c>
      <c r="H92" s="30">
        <v>1</v>
      </c>
      <c r="I92" s="30">
        <v>1</v>
      </c>
      <c r="K92" s="457"/>
      <c r="L92" s="457" t="e">
        <f>IF(K92=0,#REF!,0)</f>
        <v>#REF!</v>
      </c>
    </row>
    <row r="93" spans="1:12">
      <c r="A93" s="30">
        <v>91</v>
      </c>
      <c r="B93" s="30">
        <v>6139.8579999999993</v>
      </c>
      <c r="C93" s="30">
        <v>32537.5069999999</v>
      </c>
      <c r="D93" s="30">
        <v>1</v>
      </c>
      <c r="E93" s="30">
        <v>1</v>
      </c>
      <c r="F93" s="30">
        <v>92308.010999999882</v>
      </c>
      <c r="G93" s="30">
        <v>1</v>
      </c>
      <c r="H93" s="30">
        <v>1</v>
      </c>
      <c r="I93" s="30">
        <v>1</v>
      </c>
      <c r="K93" s="457"/>
      <c r="L93" s="457" t="e">
        <f>IF(K93=0,#REF!,0)</f>
        <v>#REF!</v>
      </c>
    </row>
    <row r="94" spans="1:12">
      <c r="A94" s="30">
        <v>92</v>
      </c>
      <c r="B94" s="30">
        <v>7599.07</v>
      </c>
      <c r="C94" s="30">
        <v>33833.713999999898</v>
      </c>
      <c r="D94" s="30">
        <v>1</v>
      </c>
      <c r="E94" s="30">
        <v>1</v>
      </c>
      <c r="F94" s="30">
        <v>89923.937999999878</v>
      </c>
      <c r="G94" s="30">
        <v>1</v>
      </c>
      <c r="H94" s="30">
        <v>1</v>
      </c>
      <c r="I94" s="30">
        <v>1</v>
      </c>
      <c r="K94" s="457"/>
      <c r="L94" s="457" t="e">
        <f>IF(K94=0,#REF!,0)</f>
        <v>#REF!</v>
      </c>
    </row>
    <row r="95" spans="1:12">
      <c r="A95" s="30">
        <v>93</v>
      </c>
      <c r="B95" s="30">
        <v>1762.222</v>
      </c>
      <c r="C95" s="30">
        <v>19161.911999999902</v>
      </c>
      <c r="D95" s="30">
        <v>1</v>
      </c>
      <c r="E95" s="30">
        <v>1</v>
      </c>
      <c r="F95" s="30">
        <v>99074.358999999997</v>
      </c>
      <c r="G95" s="30">
        <v>1</v>
      </c>
      <c r="H95" s="30">
        <v>1</v>
      </c>
      <c r="I95" s="30">
        <v>1</v>
      </c>
      <c r="K95" s="457"/>
      <c r="L95" s="457" t="e">
        <f>IF(K95=0,#REF!,0)</f>
        <v>#REF!</v>
      </c>
    </row>
    <row r="96" spans="1:12">
      <c r="A96" s="30">
        <v>94</v>
      </c>
      <c r="B96" s="30">
        <v>1762.222</v>
      </c>
      <c r="C96" s="30">
        <v>18810.014999999901</v>
      </c>
      <c r="D96" s="30">
        <v>1</v>
      </c>
      <c r="E96" s="30">
        <v>1</v>
      </c>
      <c r="F96" s="30">
        <v>19628.743999999999</v>
      </c>
      <c r="G96" s="30">
        <v>1</v>
      </c>
      <c r="H96" s="30">
        <v>1</v>
      </c>
      <c r="I96" s="30">
        <v>1</v>
      </c>
      <c r="K96" s="457"/>
      <c r="L96" s="457" t="e">
        <f>IF(K96=0,#REF!,0)</f>
        <v>#REF!</v>
      </c>
    </row>
    <row r="97" spans="1:12">
      <c r="A97" s="30">
        <v>95</v>
      </c>
      <c r="B97" s="30">
        <v>1762.222</v>
      </c>
      <c r="C97" s="30">
        <v>18461.4539999999</v>
      </c>
      <c r="D97" s="30">
        <v>1</v>
      </c>
      <c r="E97" s="30">
        <v>1</v>
      </c>
      <c r="F97" s="30">
        <v>25507.229999999989</v>
      </c>
      <c r="G97" s="30">
        <v>1</v>
      </c>
      <c r="H97" s="30">
        <v>1</v>
      </c>
      <c r="I97" s="30">
        <v>1</v>
      </c>
      <c r="K97" s="457"/>
      <c r="L97" s="457" t="e">
        <f>IF(K97=0,#REF!,0)</f>
        <v>#REF!</v>
      </c>
    </row>
    <row r="98" spans="1:12">
      <c r="A98" s="30">
        <v>96</v>
      </c>
      <c r="B98" s="30">
        <v>1032.623999999998</v>
      </c>
      <c r="C98" s="30">
        <v>18559.1329999999</v>
      </c>
      <c r="D98" s="30">
        <v>1</v>
      </c>
      <c r="E98" s="30">
        <v>1</v>
      </c>
      <c r="F98" s="30">
        <v>32429.45799999989</v>
      </c>
      <c r="G98" s="30">
        <v>1</v>
      </c>
      <c r="H98" s="30">
        <v>1</v>
      </c>
      <c r="I98" s="30">
        <v>1</v>
      </c>
      <c r="K98" s="457"/>
      <c r="L98" s="457" t="e">
        <f>IF(K98=0,#REF!,0)</f>
        <v>#REF!</v>
      </c>
    </row>
    <row r="99" spans="1:12">
      <c r="A99" s="30">
        <v>97</v>
      </c>
      <c r="B99" s="30">
        <v>1032.623999999998</v>
      </c>
      <c r="C99" s="30">
        <v>17867.405999999901</v>
      </c>
      <c r="D99" s="30">
        <v>1</v>
      </c>
      <c r="E99" s="30">
        <v>1</v>
      </c>
      <c r="F99" s="30">
        <v>35827.076999999997</v>
      </c>
      <c r="G99" s="30">
        <v>1</v>
      </c>
      <c r="H99" s="30">
        <v>1</v>
      </c>
      <c r="I99" s="30">
        <v>1</v>
      </c>
      <c r="K99" s="457"/>
      <c r="L99" s="457" t="e">
        <f>IF(K99=0,#REF!,0)</f>
        <v>#REF!</v>
      </c>
    </row>
    <row r="100" spans="1:12">
      <c r="A100" s="30">
        <v>98</v>
      </c>
      <c r="B100" s="30">
        <v>1032.623999999998</v>
      </c>
      <c r="C100" s="30">
        <v>17821.1359999999</v>
      </c>
      <c r="D100" s="30">
        <v>1</v>
      </c>
      <c r="E100" s="30">
        <v>1</v>
      </c>
      <c r="F100" s="30">
        <v>39685.121999999996</v>
      </c>
      <c r="G100" s="30">
        <v>1</v>
      </c>
      <c r="H100" s="30">
        <v>1</v>
      </c>
      <c r="I100" s="30">
        <v>1</v>
      </c>
      <c r="K100" s="457"/>
      <c r="L100" s="457" t="e">
        <f>IF(K100=0,#REF!,0)</f>
        <v>#REF!</v>
      </c>
    </row>
    <row r="101" spans="1:12">
      <c r="A101" s="30">
        <v>99</v>
      </c>
      <c r="B101" s="30">
        <v>1032.623999999998</v>
      </c>
      <c r="C101" s="30">
        <v>17853.13799999989</v>
      </c>
      <c r="D101" s="30">
        <v>1</v>
      </c>
      <c r="E101" s="30">
        <v>1</v>
      </c>
      <c r="F101" s="30">
        <v>42986.853000000003</v>
      </c>
      <c r="G101" s="30">
        <v>1</v>
      </c>
      <c r="H101" s="30">
        <v>1</v>
      </c>
      <c r="I101" s="30">
        <v>1</v>
      </c>
      <c r="K101" s="457"/>
      <c r="L101" s="457" t="e">
        <f>IF(K101=0,#REF!,0)</f>
        <v>#REF!</v>
      </c>
    </row>
    <row r="102" spans="1:12">
      <c r="A102" s="30">
        <v>100</v>
      </c>
      <c r="B102" s="30">
        <v>1032.623999999998</v>
      </c>
      <c r="C102" s="30">
        <v>17903.24699999989</v>
      </c>
      <c r="D102" s="30">
        <v>1</v>
      </c>
      <c r="E102" s="30">
        <v>1</v>
      </c>
      <c r="F102" s="30">
        <v>46122.219999999899</v>
      </c>
      <c r="G102" s="30">
        <v>1</v>
      </c>
      <c r="H102" s="30">
        <v>1</v>
      </c>
      <c r="I102" s="30">
        <v>1</v>
      </c>
      <c r="K102" s="457"/>
      <c r="L102" s="457" t="e">
        <f>IF(K102=0,#REF!,0)</f>
        <v>#REF!</v>
      </c>
    </row>
    <row r="103" spans="1:12">
      <c r="A103" s="30">
        <v>101</v>
      </c>
      <c r="B103" s="30">
        <v>1032.623999999998</v>
      </c>
      <c r="C103" s="30">
        <v>17940.6859999999</v>
      </c>
      <c r="D103" s="30">
        <v>1</v>
      </c>
      <c r="E103" s="30">
        <v>1</v>
      </c>
      <c r="F103" s="30">
        <v>48772.567000000003</v>
      </c>
      <c r="G103" s="30">
        <v>1</v>
      </c>
      <c r="H103" s="30">
        <v>1</v>
      </c>
      <c r="I103" s="30">
        <v>1</v>
      </c>
      <c r="K103" s="457"/>
      <c r="L103" s="457" t="e">
        <f>IF(K103=0,#REF!,0)</f>
        <v>#REF!</v>
      </c>
    </row>
    <row r="104" spans="1:12">
      <c r="A104" s="30">
        <v>102</v>
      </c>
      <c r="B104" s="30">
        <v>1762.222</v>
      </c>
      <c r="C104" s="30">
        <v>17999.402999999889</v>
      </c>
      <c r="D104" s="30">
        <v>1</v>
      </c>
      <c r="E104" s="30">
        <v>1</v>
      </c>
      <c r="F104" s="30">
        <v>50525.237999999998</v>
      </c>
      <c r="G104" s="30">
        <v>1</v>
      </c>
      <c r="H104" s="30">
        <v>1</v>
      </c>
      <c r="I104" s="30">
        <v>1</v>
      </c>
      <c r="K104" s="457"/>
      <c r="L104" s="457" t="e">
        <f>IF(K104=0,#REF!,0)</f>
        <v>#REF!</v>
      </c>
    </row>
    <row r="105" spans="1:12">
      <c r="A105" s="30">
        <v>103</v>
      </c>
      <c r="B105" s="30">
        <v>6139.8579999999993</v>
      </c>
      <c r="C105" s="30">
        <v>18144.910999999891</v>
      </c>
      <c r="D105" s="30">
        <v>1</v>
      </c>
      <c r="E105" s="30">
        <v>1</v>
      </c>
      <c r="F105" s="30">
        <v>124825.66399999999</v>
      </c>
      <c r="G105" s="30">
        <v>1</v>
      </c>
      <c r="H105" s="30">
        <v>1</v>
      </c>
      <c r="I105" s="30">
        <v>1</v>
      </c>
      <c r="K105" s="457"/>
      <c r="L105" s="457" t="e">
        <f>IF(K105=0,#REF!,0)</f>
        <v>#REF!</v>
      </c>
    </row>
    <row r="106" spans="1:12">
      <c r="A106" s="30">
        <v>104</v>
      </c>
      <c r="B106" s="30">
        <v>1762.222</v>
      </c>
      <c r="C106" s="30">
        <v>32888.682999999903</v>
      </c>
      <c r="D106" s="30">
        <v>1</v>
      </c>
      <c r="E106" s="30">
        <v>1</v>
      </c>
      <c r="F106" s="30">
        <v>130161.859</v>
      </c>
      <c r="G106" s="30">
        <v>1</v>
      </c>
      <c r="H106" s="30">
        <v>1</v>
      </c>
      <c r="I106" s="30">
        <v>1</v>
      </c>
      <c r="K106" s="457"/>
      <c r="L106" s="457" t="e">
        <f>IF(K106=0,#REF!,0)</f>
        <v>#REF!</v>
      </c>
    </row>
    <row r="107" spans="1:12">
      <c r="A107" s="30">
        <v>105</v>
      </c>
      <c r="B107" s="30">
        <v>1032.623999999998</v>
      </c>
      <c r="C107" s="30">
        <v>33755.640999999887</v>
      </c>
      <c r="D107" s="30">
        <v>1</v>
      </c>
      <c r="E107" s="30">
        <v>1</v>
      </c>
      <c r="F107" s="30">
        <v>125161.95999999999</v>
      </c>
      <c r="G107" s="30">
        <v>1</v>
      </c>
      <c r="H107" s="30">
        <v>1</v>
      </c>
      <c r="I107" s="30">
        <v>1</v>
      </c>
      <c r="K107" s="457"/>
      <c r="L107" s="457" t="e">
        <f>IF(K107=0,#REF!,0)</f>
        <v>#REF!</v>
      </c>
    </row>
    <row r="108" spans="1:12">
      <c r="A108" s="30">
        <v>106</v>
      </c>
      <c r="B108" s="30">
        <v>1153.2399999999991</v>
      </c>
      <c r="C108" s="30">
        <v>34486.532999999901</v>
      </c>
      <c r="D108" s="30">
        <v>1</v>
      </c>
      <c r="E108" s="30">
        <v>1</v>
      </c>
      <c r="F108" s="30">
        <v>113979.17999999899</v>
      </c>
      <c r="G108" s="30">
        <v>1</v>
      </c>
      <c r="H108" s="30">
        <v>1</v>
      </c>
      <c r="I108" s="30">
        <v>1</v>
      </c>
      <c r="K108" s="457"/>
      <c r="L108" s="457" t="e">
        <f>IF(K108=0,#REF!,0)</f>
        <v>#REF!</v>
      </c>
    </row>
    <row r="109" spans="1:12">
      <c r="A109" s="30">
        <v>107</v>
      </c>
      <c r="B109" s="30">
        <v>1213.5469999999991</v>
      </c>
      <c r="C109" s="30">
        <v>34902.744999999879</v>
      </c>
      <c r="D109" s="30">
        <v>1</v>
      </c>
      <c r="E109" s="30">
        <v>1</v>
      </c>
      <c r="F109" s="30">
        <v>101268.80799999999</v>
      </c>
      <c r="G109" s="30">
        <v>1</v>
      </c>
      <c r="H109" s="30">
        <v>1</v>
      </c>
      <c r="I109" s="30">
        <v>1</v>
      </c>
      <c r="K109" s="457"/>
      <c r="L109" s="457" t="e">
        <f>IF(K109=0,#REF!,0)</f>
        <v>#REF!</v>
      </c>
    </row>
    <row r="110" spans="1:12">
      <c r="A110" s="30">
        <v>108</v>
      </c>
      <c r="B110" s="30">
        <v>1213.5469999999991</v>
      </c>
      <c r="C110" s="30">
        <v>34110.535999999898</v>
      </c>
      <c r="D110" s="30">
        <v>1</v>
      </c>
      <c r="E110" s="30">
        <v>1</v>
      </c>
      <c r="F110" s="30">
        <v>91791.363999999987</v>
      </c>
      <c r="G110" s="30">
        <v>1</v>
      </c>
      <c r="H110" s="30">
        <v>1</v>
      </c>
      <c r="I110" s="30">
        <v>1</v>
      </c>
      <c r="K110" s="457"/>
      <c r="L110" s="457" t="e">
        <f>IF(K110=0,#REF!,0)</f>
        <v>#REF!</v>
      </c>
    </row>
    <row r="111" spans="1:12">
      <c r="A111" s="30">
        <v>109</v>
      </c>
      <c r="B111" s="30">
        <v>6200.1660000000002</v>
      </c>
      <c r="C111" s="30">
        <v>31983.256000000001</v>
      </c>
      <c r="D111" s="30">
        <v>1</v>
      </c>
      <c r="E111" s="30">
        <v>1</v>
      </c>
      <c r="F111" s="30">
        <v>72571.881000000008</v>
      </c>
      <c r="G111" s="30">
        <v>1</v>
      </c>
      <c r="H111" s="30">
        <v>1</v>
      </c>
      <c r="I111" s="30">
        <v>1</v>
      </c>
      <c r="K111" s="457"/>
      <c r="L111" s="457" t="e">
        <f>IF(K111=0,#REF!,0)</f>
        <v>#REF!</v>
      </c>
    </row>
    <row r="112" spans="1:12">
      <c r="A112" s="30">
        <v>110</v>
      </c>
      <c r="B112" s="30">
        <v>1762.222</v>
      </c>
      <c r="C112" s="30">
        <v>31616.253999999903</v>
      </c>
      <c r="D112" s="30">
        <v>1</v>
      </c>
      <c r="E112" s="30">
        <v>1</v>
      </c>
      <c r="F112" s="30">
        <v>73775.968000000008</v>
      </c>
      <c r="G112" s="30">
        <v>1</v>
      </c>
      <c r="H112" s="30">
        <v>1</v>
      </c>
      <c r="I112" s="30">
        <v>1</v>
      </c>
      <c r="K112" s="457"/>
      <c r="L112" s="457" t="e">
        <f>IF(K112=0,#REF!,0)</f>
        <v>#REF!</v>
      </c>
    </row>
    <row r="113" spans="1:12">
      <c r="A113" s="30">
        <v>111</v>
      </c>
      <c r="B113" s="30">
        <v>1032.623999999998</v>
      </c>
      <c r="C113" s="30">
        <v>32302.771999999888</v>
      </c>
      <c r="D113" s="30">
        <v>1</v>
      </c>
      <c r="E113" s="30">
        <v>1</v>
      </c>
      <c r="F113" s="30">
        <v>72103.066999999995</v>
      </c>
      <c r="G113" s="30">
        <v>1</v>
      </c>
      <c r="H113" s="30">
        <v>1</v>
      </c>
      <c r="I113" s="30">
        <v>1</v>
      </c>
      <c r="K113" s="457"/>
      <c r="L113" s="457" t="e">
        <f>IF(K113=0,#REF!,0)</f>
        <v>#REF!</v>
      </c>
    </row>
    <row r="114" spans="1:12">
      <c r="A114" s="30">
        <v>112</v>
      </c>
      <c r="B114" s="30">
        <v>1032.623999999998</v>
      </c>
      <c r="C114" s="30">
        <v>31950.012999999897</v>
      </c>
      <c r="D114" s="30">
        <v>1</v>
      </c>
      <c r="E114" s="30">
        <v>1</v>
      </c>
      <c r="F114" s="30">
        <v>71802.676999999981</v>
      </c>
      <c r="G114" s="30">
        <v>1</v>
      </c>
      <c r="H114" s="30">
        <v>1</v>
      </c>
      <c r="I114" s="30">
        <v>1</v>
      </c>
      <c r="K114" s="457"/>
      <c r="L114" s="457" t="e">
        <f>IF(K114=0,#REF!,0)</f>
        <v>#REF!</v>
      </c>
    </row>
    <row r="115" spans="1:12">
      <c r="A115" s="30">
        <v>113</v>
      </c>
      <c r="B115" s="30">
        <v>1032.623999999998</v>
      </c>
      <c r="C115" s="30">
        <v>31714.830999999904</v>
      </c>
      <c r="D115" s="30">
        <v>1</v>
      </c>
      <c r="E115" s="30">
        <v>1</v>
      </c>
      <c r="F115" s="30">
        <v>76061.254000000001</v>
      </c>
      <c r="G115" s="30">
        <v>1</v>
      </c>
      <c r="H115" s="30">
        <v>1</v>
      </c>
      <c r="I115" s="30">
        <v>1</v>
      </c>
      <c r="K115" s="457"/>
      <c r="L115" s="457" t="e">
        <f>IF(K115=0,#REF!,0)</f>
        <v>#REF!</v>
      </c>
    </row>
    <row r="116" spans="1:12">
      <c r="A116" s="30">
        <v>114</v>
      </c>
      <c r="B116" s="30">
        <v>1762.222</v>
      </c>
      <c r="C116" s="30">
        <v>31200.485999999892</v>
      </c>
      <c r="D116" s="30">
        <v>1</v>
      </c>
      <c r="E116" s="30">
        <v>1</v>
      </c>
      <c r="F116" s="30">
        <v>79753.481999999887</v>
      </c>
      <c r="G116" s="30">
        <v>1</v>
      </c>
      <c r="H116" s="30">
        <v>1</v>
      </c>
      <c r="I116" s="30">
        <v>1</v>
      </c>
      <c r="K116" s="457"/>
      <c r="L116" s="457" t="e">
        <f>IF(K116=0,#REF!,0)</f>
        <v>#REF!</v>
      </c>
    </row>
    <row r="117" spans="1:12">
      <c r="A117" s="30">
        <v>115</v>
      </c>
      <c r="B117" s="30">
        <v>6139.8579999999993</v>
      </c>
      <c r="C117" s="30">
        <v>31144.016999999891</v>
      </c>
      <c r="D117" s="30">
        <v>1</v>
      </c>
      <c r="E117" s="30">
        <v>1</v>
      </c>
      <c r="F117" s="30">
        <v>72309.088999999993</v>
      </c>
      <c r="G117" s="30">
        <v>1</v>
      </c>
      <c r="H117" s="30">
        <v>1</v>
      </c>
      <c r="I117" s="30">
        <v>1</v>
      </c>
      <c r="K117" s="457"/>
      <c r="L117" s="457" t="e">
        <f>IF(K117=0,#REF!,0)</f>
        <v>#REF!</v>
      </c>
    </row>
    <row r="118" spans="1:12">
      <c r="A118" s="30">
        <v>116</v>
      </c>
      <c r="B118" s="30">
        <v>7599.07</v>
      </c>
      <c r="C118" s="30">
        <v>32442.5099999999</v>
      </c>
      <c r="D118" s="30">
        <v>1</v>
      </c>
      <c r="E118" s="30">
        <v>1</v>
      </c>
      <c r="F118" s="30">
        <v>68795.317999999999</v>
      </c>
      <c r="G118" s="30">
        <v>1</v>
      </c>
      <c r="H118" s="30">
        <v>1</v>
      </c>
      <c r="I118" s="30">
        <v>1</v>
      </c>
      <c r="K118" s="457"/>
      <c r="L118" s="457" t="e">
        <f>IF(K118=0,#REF!,0)</f>
        <v>#REF!</v>
      </c>
    </row>
    <row r="119" spans="1:12">
      <c r="A119" s="30">
        <v>117</v>
      </c>
      <c r="B119" s="30">
        <v>1762.222</v>
      </c>
      <c r="C119" s="30">
        <v>18073.523999999899</v>
      </c>
      <c r="D119" s="30">
        <v>1</v>
      </c>
      <c r="E119" s="30">
        <v>1</v>
      </c>
      <c r="F119" s="30">
        <v>77418.992999999886</v>
      </c>
      <c r="G119" s="30">
        <v>1</v>
      </c>
      <c r="H119" s="30">
        <v>1</v>
      </c>
      <c r="I119" s="30">
        <v>1</v>
      </c>
      <c r="K119" s="457"/>
      <c r="L119" s="457" t="e">
        <f>IF(K119=0,#REF!,0)</f>
        <v>#REF!</v>
      </c>
    </row>
    <row r="120" spans="1:12">
      <c r="A120" s="30">
        <v>118</v>
      </c>
      <c r="B120" s="30">
        <v>1762.222</v>
      </c>
      <c r="C120" s="30">
        <v>17641.8679999999</v>
      </c>
      <c r="D120" s="30">
        <v>1</v>
      </c>
      <c r="E120" s="30">
        <v>1</v>
      </c>
      <c r="F120" s="30">
        <v>2992.4739999999988</v>
      </c>
      <c r="G120" s="30">
        <v>1</v>
      </c>
      <c r="H120" s="30">
        <v>1</v>
      </c>
      <c r="I120" s="30">
        <v>1</v>
      </c>
      <c r="K120" s="457"/>
      <c r="L120" s="457" t="e">
        <f>IF(K120=0,#REF!,0)</f>
        <v>#REF!</v>
      </c>
    </row>
    <row r="121" spans="1:12">
      <c r="A121" s="30">
        <v>119</v>
      </c>
      <c r="B121" s="30">
        <v>1762.222</v>
      </c>
      <c r="C121" s="30">
        <v>17213.213999999898</v>
      </c>
      <c r="D121" s="30">
        <v>1</v>
      </c>
      <c r="E121" s="30">
        <v>1</v>
      </c>
      <c r="F121" s="30">
        <v>4640.2609999999895</v>
      </c>
      <c r="G121" s="30">
        <v>1</v>
      </c>
      <c r="H121" s="30">
        <v>1</v>
      </c>
      <c r="I121" s="30">
        <v>1</v>
      </c>
      <c r="K121" s="457"/>
      <c r="L121" s="457" t="e">
        <f>IF(K121=0,#REF!,0)</f>
        <v>#REF!</v>
      </c>
    </row>
    <row r="122" spans="1:12">
      <c r="A122" s="30">
        <v>120</v>
      </c>
      <c r="B122" s="30">
        <v>1032.623999999998</v>
      </c>
      <c r="C122" s="30">
        <v>17231.197999999902</v>
      </c>
      <c r="D122" s="30">
        <v>1</v>
      </c>
      <c r="E122" s="30">
        <v>1</v>
      </c>
      <c r="F122" s="30">
        <v>10835.064999999991</v>
      </c>
      <c r="G122" s="30">
        <v>1</v>
      </c>
      <c r="H122" s="30">
        <v>1</v>
      </c>
      <c r="I122" s="30">
        <v>1</v>
      </c>
      <c r="K122" s="457"/>
      <c r="L122" s="457" t="e">
        <f>IF(K122=0,#REF!,0)</f>
        <v>#REF!</v>
      </c>
    </row>
    <row r="123" spans="1:12">
      <c r="A123" s="30">
        <v>121</v>
      </c>
      <c r="B123" s="30">
        <v>1032.623999999998</v>
      </c>
      <c r="C123" s="30">
        <v>17264.103999999897</v>
      </c>
      <c r="D123" s="30">
        <v>1</v>
      </c>
      <c r="E123" s="30">
        <v>1</v>
      </c>
      <c r="F123" s="30">
        <v>16719.554</v>
      </c>
      <c r="G123" s="30">
        <v>1</v>
      </c>
      <c r="H123" s="30">
        <v>1</v>
      </c>
      <c r="I123" s="30">
        <v>1</v>
      </c>
      <c r="K123" s="457"/>
      <c r="L123" s="457" t="e">
        <f>IF(K123=0,#REF!,0)</f>
        <v>#REF!</v>
      </c>
    </row>
    <row r="124" spans="1:12">
      <c r="A124" s="30">
        <v>122</v>
      </c>
      <c r="B124" s="30">
        <v>1032.623999999998</v>
      </c>
      <c r="C124" s="30">
        <v>17235.963999999898</v>
      </c>
      <c r="D124" s="30">
        <v>1</v>
      </c>
      <c r="E124" s="30">
        <v>1</v>
      </c>
      <c r="F124" s="30">
        <v>22499.642999999898</v>
      </c>
      <c r="G124" s="30">
        <v>1</v>
      </c>
      <c r="H124" s="30">
        <v>1</v>
      </c>
      <c r="I124" s="30">
        <v>1</v>
      </c>
      <c r="K124" s="457"/>
      <c r="L124" s="457" t="e">
        <f>IF(K124=0,#REF!,0)</f>
        <v>#REF!</v>
      </c>
    </row>
    <row r="125" spans="1:12">
      <c r="A125" s="30">
        <v>123</v>
      </c>
      <c r="B125" s="30">
        <v>1032.623999999998</v>
      </c>
      <c r="C125" s="30">
        <v>17272.7069999999</v>
      </c>
      <c r="D125" s="30">
        <v>1</v>
      </c>
      <c r="E125" s="30">
        <v>1</v>
      </c>
      <c r="F125" s="30">
        <v>27822.282999999999</v>
      </c>
      <c r="G125" s="30">
        <v>1</v>
      </c>
      <c r="H125" s="30">
        <v>1</v>
      </c>
      <c r="I125" s="30">
        <v>1</v>
      </c>
      <c r="K125" s="457"/>
      <c r="L125" s="457" t="e">
        <f>IF(K125=0,#REF!,0)</f>
        <v>#REF!</v>
      </c>
    </row>
    <row r="126" spans="1:12">
      <c r="A126" s="30">
        <v>124</v>
      </c>
      <c r="B126" s="30">
        <v>1032.623999999998</v>
      </c>
      <c r="C126" s="30">
        <v>17280.588999999898</v>
      </c>
      <c r="D126" s="30">
        <v>1</v>
      </c>
      <c r="E126" s="30">
        <v>1</v>
      </c>
      <c r="F126" s="30">
        <v>31769.606999999996</v>
      </c>
      <c r="G126" s="30">
        <v>1</v>
      </c>
      <c r="H126" s="30">
        <v>1</v>
      </c>
      <c r="I126" s="30">
        <v>1</v>
      </c>
      <c r="K126" s="457"/>
      <c r="L126" s="457" t="e">
        <f>IF(K126=0,#REF!,0)</f>
        <v>#REF!</v>
      </c>
    </row>
    <row r="127" spans="1:12">
      <c r="A127" s="30">
        <v>125</v>
      </c>
      <c r="B127" s="30">
        <v>1032.623999999998</v>
      </c>
      <c r="C127" s="30">
        <v>17305.058999999899</v>
      </c>
      <c r="D127" s="30">
        <v>1</v>
      </c>
      <c r="E127" s="30">
        <v>1</v>
      </c>
      <c r="F127" s="30">
        <v>36067.712999999996</v>
      </c>
      <c r="G127" s="30">
        <v>1</v>
      </c>
      <c r="H127" s="30">
        <v>1</v>
      </c>
      <c r="I127" s="30">
        <v>1</v>
      </c>
      <c r="K127" s="457"/>
      <c r="L127" s="457" t="e">
        <f>IF(K127=0,#REF!,0)</f>
        <v>#REF!</v>
      </c>
    </row>
    <row r="128" spans="1:12">
      <c r="A128" s="30">
        <v>126</v>
      </c>
      <c r="B128" s="30">
        <v>1762.222</v>
      </c>
      <c r="C128" s="30">
        <v>17314.448999999899</v>
      </c>
      <c r="D128" s="30">
        <v>1</v>
      </c>
      <c r="E128" s="30">
        <v>1</v>
      </c>
      <c r="F128" s="30">
        <v>38407.725999999995</v>
      </c>
      <c r="G128" s="30">
        <v>1</v>
      </c>
      <c r="H128" s="30">
        <v>1</v>
      </c>
      <c r="I128" s="30">
        <v>1</v>
      </c>
      <c r="K128" s="457"/>
      <c r="L128" s="457" t="e">
        <f>IF(K128=0,#REF!,0)</f>
        <v>#REF!</v>
      </c>
    </row>
    <row r="129" spans="1:12">
      <c r="A129" s="30">
        <v>127</v>
      </c>
      <c r="B129" s="30">
        <v>6139.8579999999993</v>
      </c>
      <c r="C129" s="30">
        <v>17409.975999999901</v>
      </c>
      <c r="D129" s="30">
        <v>1</v>
      </c>
      <c r="E129" s="30">
        <v>1</v>
      </c>
      <c r="F129" s="30">
        <v>113247.84599999899</v>
      </c>
      <c r="G129" s="30">
        <v>1</v>
      </c>
      <c r="H129" s="30">
        <v>1</v>
      </c>
      <c r="I129" s="30">
        <v>1</v>
      </c>
      <c r="K129" s="457"/>
      <c r="L129" s="457" t="e">
        <f>IF(K129=0,#REF!,0)</f>
        <v>#REF!</v>
      </c>
    </row>
    <row r="130" spans="1:12">
      <c r="A130" s="30">
        <v>128</v>
      </c>
      <c r="B130" s="30">
        <v>1762.222</v>
      </c>
      <c r="C130" s="30">
        <v>17748.610999999899</v>
      </c>
      <c r="D130" s="30">
        <v>1</v>
      </c>
      <c r="E130" s="30">
        <v>1</v>
      </c>
      <c r="F130" s="30">
        <v>118288.56199999999</v>
      </c>
      <c r="G130" s="30">
        <v>1</v>
      </c>
      <c r="H130" s="30">
        <v>1</v>
      </c>
      <c r="I130" s="30">
        <v>1</v>
      </c>
      <c r="K130" s="457"/>
      <c r="L130" s="457" t="e">
        <f>IF(K130=0,#REF!,0)</f>
        <v>#REF!</v>
      </c>
    </row>
    <row r="131" spans="1:12">
      <c r="A131" s="30">
        <v>129</v>
      </c>
      <c r="B131" s="30">
        <v>1032.623999999998</v>
      </c>
      <c r="C131" s="30">
        <v>18648.816999999901</v>
      </c>
      <c r="D131" s="30">
        <v>1</v>
      </c>
      <c r="E131" s="30">
        <v>1</v>
      </c>
      <c r="F131" s="30">
        <v>113104.49899999901</v>
      </c>
      <c r="G131" s="30">
        <v>1</v>
      </c>
      <c r="H131" s="30">
        <v>1</v>
      </c>
      <c r="I131" s="30">
        <v>1</v>
      </c>
      <c r="K131" s="457"/>
      <c r="L131" s="457" t="e">
        <f>IF(K131=0,#REF!,0)</f>
        <v>#REF!</v>
      </c>
    </row>
    <row r="132" spans="1:12">
      <c r="A132" s="30">
        <v>130</v>
      </c>
      <c r="B132" s="30">
        <v>1153.2399999999991</v>
      </c>
      <c r="C132" s="30">
        <v>19429.7229999999</v>
      </c>
      <c r="D132" s="30">
        <v>1</v>
      </c>
      <c r="E132" s="30">
        <v>1</v>
      </c>
      <c r="F132" s="30">
        <v>102350.39000000001</v>
      </c>
      <c r="G132" s="30">
        <v>1</v>
      </c>
      <c r="H132" s="30">
        <v>1</v>
      </c>
      <c r="I132" s="30">
        <v>1</v>
      </c>
      <c r="K132" s="457"/>
      <c r="L132" s="457" t="e">
        <f>IF(K132=0,#REF!,0)</f>
        <v>#REF!</v>
      </c>
    </row>
    <row r="133" spans="1:12">
      <c r="A133" s="30">
        <v>131</v>
      </c>
      <c r="B133" s="30">
        <v>1213.5469999999991</v>
      </c>
      <c r="C133" s="30">
        <v>20032.799999999901</v>
      </c>
      <c r="D133" s="30">
        <v>1</v>
      </c>
      <c r="E133" s="30">
        <v>1</v>
      </c>
      <c r="F133" s="30">
        <v>91046.837</v>
      </c>
      <c r="G133" s="30">
        <v>1</v>
      </c>
      <c r="H133" s="30">
        <v>1</v>
      </c>
      <c r="I133" s="30">
        <v>1</v>
      </c>
      <c r="K133" s="457"/>
      <c r="L133" s="457" t="e">
        <f>IF(K133=0,#REF!,0)</f>
        <v>#REF!</v>
      </c>
    </row>
    <row r="134" spans="1:12">
      <c r="A134" s="30">
        <v>132</v>
      </c>
      <c r="B134" s="30">
        <v>1213.5469999999991</v>
      </c>
      <c r="C134" s="30">
        <v>19447.155999999901</v>
      </c>
      <c r="D134" s="30">
        <v>1</v>
      </c>
      <c r="E134" s="30">
        <v>1</v>
      </c>
      <c r="F134" s="30">
        <v>80972.459999999992</v>
      </c>
      <c r="G134" s="30">
        <v>1</v>
      </c>
      <c r="H134" s="30">
        <v>1</v>
      </c>
      <c r="I134" s="30">
        <v>1</v>
      </c>
      <c r="K134" s="457"/>
      <c r="L134" s="457" t="e">
        <f>IF(K134=0,#REF!,0)</f>
        <v>#REF!</v>
      </c>
    </row>
    <row r="135" spans="1:12">
      <c r="A135" s="30">
        <v>133</v>
      </c>
      <c r="B135" s="30">
        <v>6200.1660000000002</v>
      </c>
      <c r="C135" s="30">
        <v>17555.801999999891</v>
      </c>
      <c r="D135" s="30">
        <v>1</v>
      </c>
      <c r="E135" s="30">
        <v>1</v>
      </c>
      <c r="F135" s="30">
        <v>62256.548000000003</v>
      </c>
      <c r="G135" s="30">
        <v>1</v>
      </c>
      <c r="H135" s="30">
        <v>1</v>
      </c>
      <c r="I135" s="30">
        <v>1</v>
      </c>
      <c r="K135" s="457"/>
      <c r="L135" s="457" t="e">
        <f>IF(K135=0,#REF!,0)</f>
        <v>#REF!</v>
      </c>
    </row>
    <row r="136" spans="1:12">
      <c r="A136" s="30">
        <v>134</v>
      </c>
      <c r="B136" s="30">
        <v>1762.222</v>
      </c>
      <c r="C136" s="30">
        <v>17384.9739999999</v>
      </c>
      <c r="D136" s="30">
        <v>1</v>
      </c>
      <c r="E136" s="30">
        <v>1</v>
      </c>
      <c r="F136" s="30">
        <v>65831.444000000003</v>
      </c>
      <c r="G136" s="30">
        <v>1</v>
      </c>
      <c r="H136" s="30">
        <v>1</v>
      </c>
      <c r="I136" s="30">
        <v>1</v>
      </c>
      <c r="K136" s="457"/>
      <c r="L136" s="457" t="e">
        <f>IF(K136=0,#REF!,0)</f>
        <v>#REF!</v>
      </c>
    </row>
    <row r="137" spans="1:12">
      <c r="A137" s="30">
        <v>135</v>
      </c>
      <c r="B137" s="30">
        <v>1032.623999999998</v>
      </c>
      <c r="C137" s="30">
        <v>18167.173999999901</v>
      </c>
      <c r="D137" s="30">
        <v>1</v>
      </c>
      <c r="E137" s="30">
        <v>1</v>
      </c>
      <c r="F137" s="30">
        <v>64866.166000000005</v>
      </c>
      <c r="G137" s="30">
        <v>1</v>
      </c>
      <c r="H137" s="30">
        <v>1</v>
      </c>
      <c r="I137" s="30">
        <v>1</v>
      </c>
      <c r="K137" s="457"/>
      <c r="L137" s="457" t="e">
        <f>IF(K137=0,#REF!,0)</f>
        <v>#REF!</v>
      </c>
    </row>
    <row r="138" spans="1:12">
      <c r="A138" s="30">
        <v>136</v>
      </c>
      <c r="B138" s="30">
        <v>1032.623999999998</v>
      </c>
      <c r="C138" s="30">
        <v>17843.583999999901</v>
      </c>
      <c r="D138" s="30">
        <v>1</v>
      </c>
      <c r="E138" s="30">
        <v>1</v>
      </c>
      <c r="F138" s="30">
        <v>64408.62799999999</v>
      </c>
      <c r="G138" s="30">
        <v>1</v>
      </c>
      <c r="H138" s="30">
        <v>1</v>
      </c>
      <c r="I138" s="30">
        <v>1</v>
      </c>
      <c r="K138" s="457"/>
      <c r="L138" s="457" t="e">
        <f>IF(K138=0,#REF!,0)</f>
        <v>#REF!</v>
      </c>
    </row>
    <row r="139" spans="1:12">
      <c r="A139" s="30">
        <v>137</v>
      </c>
      <c r="B139" s="30">
        <v>1032.623999999998</v>
      </c>
      <c r="C139" s="30">
        <v>17609.7569999999</v>
      </c>
      <c r="D139" s="30">
        <v>1</v>
      </c>
      <c r="E139" s="30">
        <v>1</v>
      </c>
      <c r="F139" s="30">
        <v>66411.904999999999</v>
      </c>
      <c r="G139" s="30">
        <v>1</v>
      </c>
      <c r="H139" s="30">
        <v>1</v>
      </c>
      <c r="I139" s="30">
        <v>1</v>
      </c>
      <c r="K139" s="457"/>
      <c r="L139" s="457" t="e">
        <f>IF(K139=0,#REF!,0)</f>
        <v>#REF!</v>
      </c>
    </row>
    <row r="140" spans="1:12">
      <c r="A140" s="30">
        <v>138</v>
      </c>
      <c r="B140" s="30">
        <v>1762.222</v>
      </c>
      <c r="C140" s="30">
        <v>17076.638999999901</v>
      </c>
      <c r="D140" s="30">
        <v>1</v>
      </c>
      <c r="E140" s="30">
        <v>1</v>
      </c>
      <c r="F140" s="30">
        <v>70861.963999999978</v>
      </c>
      <c r="G140" s="30">
        <v>1</v>
      </c>
      <c r="H140" s="30">
        <v>1</v>
      </c>
      <c r="I140" s="30">
        <v>1</v>
      </c>
      <c r="K140" s="457"/>
      <c r="L140" s="457" t="e">
        <f>IF(K140=0,#REF!,0)</f>
        <v>#REF!</v>
      </c>
    </row>
    <row r="141" spans="1:12">
      <c r="A141" s="30">
        <v>139</v>
      </c>
      <c r="B141" s="30">
        <v>6139.8579999999993</v>
      </c>
      <c r="C141" s="30">
        <v>17094.9919999999</v>
      </c>
      <c r="D141" s="30">
        <v>1</v>
      </c>
      <c r="E141" s="30">
        <v>1</v>
      </c>
      <c r="F141" s="30">
        <v>65063.546999999897</v>
      </c>
      <c r="G141" s="30">
        <v>1</v>
      </c>
      <c r="H141" s="30">
        <v>1</v>
      </c>
      <c r="I141" s="30">
        <v>1</v>
      </c>
      <c r="K141" s="457"/>
      <c r="L141" s="457" t="e">
        <f>IF(K141=0,#REF!,0)</f>
        <v>#REF!</v>
      </c>
    </row>
    <row r="142" spans="1:12">
      <c r="A142" s="30">
        <v>140</v>
      </c>
      <c r="B142" s="30">
        <v>7599.07</v>
      </c>
      <c r="C142" s="30">
        <v>18464.331999999889</v>
      </c>
      <c r="D142" s="30">
        <v>1</v>
      </c>
      <c r="E142" s="30">
        <v>1</v>
      </c>
      <c r="F142" s="30">
        <v>65203.182999999895</v>
      </c>
      <c r="G142" s="30">
        <v>1</v>
      </c>
      <c r="H142" s="30">
        <v>1</v>
      </c>
      <c r="I142" s="30">
        <v>1</v>
      </c>
      <c r="K142" s="457"/>
      <c r="L142" s="457" t="e">
        <f>IF(K142=0,#REF!,0)</f>
        <v>#REF!</v>
      </c>
    </row>
    <row r="143" spans="1:12">
      <c r="A143" s="30">
        <v>141</v>
      </c>
      <c r="B143" s="30">
        <v>1762.222</v>
      </c>
      <c r="C143" s="30">
        <v>17982.872999999901</v>
      </c>
      <c r="D143" s="30">
        <v>1</v>
      </c>
      <c r="E143" s="30">
        <v>1</v>
      </c>
      <c r="F143" s="30">
        <v>74838.751999999906</v>
      </c>
      <c r="G143" s="30">
        <v>1</v>
      </c>
      <c r="H143" s="30">
        <v>1</v>
      </c>
      <c r="I143" s="30">
        <v>1</v>
      </c>
      <c r="K143" s="457"/>
      <c r="L143" s="457" t="e">
        <f>IF(K143=0,#REF!,0)</f>
        <v>#REF!</v>
      </c>
    </row>
    <row r="144" spans="1:12">
      <c r="A144" s="30">
        <v>142</v>
      </c>
      <c r="B144" s="30">
        <v>1762.222</v>
      </c>
      <c r="C144" s="30">
        <v>17613.764999999901</v>
      </c>
      <c r="D144" s="30">
        <v>1</v>
      </c>
      <c r="E144" s="30">
        <v>1</v>
      </c>
      <c r="F144" s="30">
        <v>2748.6519999999887</v>
      </c>
      <c r="G144" s="30">
        <v>1</v>
      </c>
      <c r="H144" s="30">
        <v>1</v>
      </c>
      <c r="I144" s="30">
        <v>1</v>
      </c>
      <c r="K144" s="457"/>
      <c r="L144" s="457" t="e">
        <f>IF(K144=0,#REF!,0)</f>
        <v>#REF!</v>
      </c>
    </row>
    <row r="145" spans="1:12">
      <c r="A145" s="30">
        <v>143</v>
      </c>
      <c r="B145" s="30">
        <v>1762.222</v>
      </c>
      <c r="C145" s="30">
        <v>17225.305999999899</v>
      </c>
      <c r="D145" s="30">
        <v>1</v>
      </c>
      <c r="E145" s="30">
        <v>1</v>
      </c>
      <c r="F145" s="30">
        <v>5497.7829999999904</v>
      </c>
      <c r="G145" s="30">
        <v>1</v>
      </c>
      <c r="H145" s="30">
        <v>1</v>
      </c>
      <c r="I145" s="30">
        <v>1</v>
      </c>
      <c r="K145" s="457"/>
      <c r="L145" s="457" t="e">
        <f>IF(K145=0,#REF!,0)</f>
        <v>#REF!</v>
      </c>
    </row>
    <row r="146" spans="1:12">
      <c r="A146" s="30">
        <v>144</v>
      </c>
      <c r="B146" s="30">
        <v>1032.623999999998</v>
      </c>
      <c r="C146" s="30">
        <v>17299.219999999899</v>
      </c>
      <c r="D146" s="30">
        <v>1</v>
      </c>
      <c r="E146" s="30">
        <v>1</v>
      </c>
      <c r="F146" s="30">
        <v>14127.326000000001</v>
      </c>
      <c r="G146" s="30">
        <v>1</v>
      </c>
      <c r="H146" s="30">
        <v>1</v>
      </c>
      <c r="I146" s="30">
        <v>1</v>
      </c>
      <c r="K146" s="457"/>
      <c r="L146" s="457" t="e">
        <f>IF(K146=0,#REF!,0)</f>
        <v>#REF!</v>
      </c>
    </row>
    <row r="147" spans="1:12">
      <c r="A147" s="30">
        <v>145</v>
      </c>
      <c r="B147" s="30">
        <v>1032.623999999998</v>
      </c>
      <c r="C147" s="30">
        <v>21829.624999999898</v>
      </c>
      <c r="D147" s="30">
        <v>1</v>
      </c>
      <c r="E147" s="30">
        <v>1</v>
      </c>
      <c r="F147" s="30">
        <v>21217.855999999898</v>
      </c>
      <c r="G147" s="30">
        <v>1</v>
      </c>
      <c r="H147" s="30">
        <v>1</v>
      </c>
      <c r="I147" s="30">
        <v>1</v>
      </c>
      <c r="K147" s="457"/>
      <c r="L147" s="457" t="e">
        <f>IF(K147=0,#REF!,0)</f>
        <v>#REF!</v>
      </c>
    </row>
    <row r="148" spans="1:12">
      <c r="A148" s="30">
        <v>146</v>
      </c>
      <c r="B148" s="30">
        <v>1032.623999999998</v>
      </c>
      <c r="C148" s="30">
        <v>21786.834999999901</v>
      </c>
      <c r="D148" s="30">
        <v>1</v>
      </c>
      <c r="E148" s="30">
        <v>1</v>
      </c>
      <c r="F148" s="30">
        <v>28658.076999999997</v>
      </c>
      <c r="G148" s="30">
        <v>1</v>
      </c>
      <c r="H148" s="30">
        <v>1</v>
      </c>
      <c r="I148" s="30">
        <v>1</v>
      </c>
      <c r="K148" s="457"/>
      <c r="L148" s="457" t="e">
        <f>IF(K148=0,#REF!,0)</f>
        <v>#REF!</v>
      </c>
    </row>
    <row r="149" spans="1:12">
      <c r="A149" s="30">
        <v>147</v>
      </c>
      <c r="B149" s="30">
        <v>1032.623999999998</v>
      </c>
      <c r="C149" s="30">
        <v>21807.702999999892</v>
      </c>
      <c r="D149" s="30">
        <v>1</v>
      </c>
      <c r="E149" s="30">
        <v>1</v>
      </c>
      <c r="F149" s="30">
        <v>35613.303999999996</v>
      </c>
      <c r="G149" s="30">
        <v>1</v>
      </c>
      <c r="H149" s="30">
        <v>1</v>
      </c>
      <c r="I149" s="30">
        <v>1</v>
      </c>
      <c r="K149" s="457"/>
      <c r="L149" s="457" t="e">
        <f>IF(K149=0,#REF!,0)</f>
        <v>#REF!</v>
      </c>
    </row>
    <row r="150" spans="1:12">
      <c r="A150" s="30">
        <v>148</v>
      </c>
      <c r="B150" s="30">
        <v>1032.623999999998</v>
      </c>
      <c r="C150" s="30">
        <v>21732.770999999899</v>
      </c>
      <c r="D150" s="30">
        <v>1</v>
      </c>
      <c r="E150" s="30">
        <v>1</v>
      </c>
      <c r="F150" s="30">
        <v>40285.834999999999</v>
      </c>
      <c r="G150" s="30">
        <v>1</v>
      </c>
      <c r="H150" s="30">
        <v>1</v>
      </c>
      <c r="I150" s="30">
        <v>1</v>
      </c>
      <c r="K150" s="457"/>
      <c r="L150" s="457" t="e">
        <f>IF(K150=0,#REF!,0)</f>
        <v>#REF!</v>
      </c>
    </row>
    <row r="151" spans="1:12">
      <c r="A151" s="30">
        <v>149</v>
      </c>
      <c r="B151" s="30">
        <v>1032.623999999998</v>
      </c>
      <c r="C151" s="30">
        <v>21706.417999999889</v>
      </c>
      <c r="D151" s="30">
        <v>1</v>
      </c>
      <c r="E151" s="30">
        <v>1</v>
      </c>
      <c r="F151" s="30">
        <v>45032.056999999899</v>
      </c>
      <c r="G151" s="30">
        <v>1</v>
      </c>
      <c r="H151" s="30">
        <v>1</v>
      </c>
      <c r="I151" s="30">
        <v>1</v>
      </c>
      <c r="K151" s="457"/>
      <c r="L151" s="457" t="e">
        <f>IF(K151=0,#REF!,0)</f>
        <v>#REF!</v>
      </c>
    </row>
    <row r="152" spans="1:12">
      <c r="A152" s="30">
        <v>150</v>
      </c>
      <c r="B152" s="30">
        <v>1762.222</v>
      </c>
      <c r="C152" s="30">
        <v>21635.050999999901</v>
      </c>
      <c r="D152" s="30">
        <v>1</v>
      </c>
      <c r="E152" s="30">
        <v>1</v>
      </c>
      <c r="F152" s="30">
        <v>49609.934999999998</v>
      </c>
      <c r="G152" s="30">
        <v>1</v>
      </c>
      <c r="H152" s="30">
        <v>1</v>
      </c>
      <c r="I152" s="30">
        <v>1</v>
      </c>
      <c r="K152" s="457"/>
      <c r="L152" s="457" t="e">
        <f>IF(K152=0,#REF!,0)</f>
        <v>#REF!</v>
      </c>
    </row>
    <row r="153" spans="1:12">
      <c r="A153" s="30">
        <v>151</v>
      </c>
      <c r="B153" s="30">
        <v>6139.8579999999993</v>
      </c>
      <c r="C153" s="30">
        <v>21684.354999999901</v>
      </c>
      <c r="D153" s="30">
        <v>1</v>
      </c>
      <c r="E153" s="30">
        <v>1</v>
      </c>
      <c r="F153" s="30">
        <v>128596.86200000001</v>
      </c>
      <c r="G153" s="30">
        <v>1</v>
      </c>
      <c r="H153" s="30">
        <v>1</v>
      </c>
      <c r="I153" s="30">
        <v>1</v>
      </c>
      <c r="K153" s="457"/>
      <c r="L153" s="457" t="e">
        <f>IF(K153=0,#REF!,0)</f>
        <v>#REF!</v>
      </c>
    </row>
    <row r="154" spans="1:12">
      <c r="A154" s="30">
        <v>152</v>
      </c>
      <c r="B154" s="30">
        <v>1762.222</v>
      </c>
      <c r="C154" s="30">
        <v>50852.463999999876</v>
      </c>
      <c r="D154" s="30">
        <v>1</v>
      </c>
      <c r="E154" s="30">
        <v>1</v>
      </c>
      <c r="F154" s="30">
        <v>130747.026999999</v>
      </c>
      <c r="G154" s="30">
        <v>1</v>
      </c>
      <c r="H154" s="30">
        <v>1</v>
      </c>
      <c r="I154" s="30">
        <v>1</v>
      </c>
      <c r="K154" s="457"/>
      <c r="L154" s="457" t="e">
        <f>IF(K154=0,#REF!,0)</f>
        <v>#REF!</v>
      </c>
    </row>
    <row r="155" spans="1:12">
      <c r="A155" s="30">
        <v>153</v>
      </c>
      <c r="B155" s="30">
        <v>1032.623999999998</v>
      </c>
      <c r="C155" s="30">
        <v>80176.736999999877</v>
      </c>
      <c r="D155" s="30">
        <v>1</v>
      </c>
      <c r="E155" s="30">
        <v>1</v>
      </c>
      <c r="F155" s="30">
        <v>122905.124</v>
      </c>
      <c r="G155" s="30">
        <v>1</v>
      </c>
      <c r="H155" s="30">
        <v>1</v>
      </c>
      <c r="I155" s="30">
        <v>1</v>
      </c>
      <c r="K155" s="457"/>
      <c r="L155" s="457" t="e">
        <f>IF(K155=0,#REF!,0)</f>
        <v>#REF!</v>
      </c>
    </row>
    <row r="156" spans="1:12">
      <c r="A156" s="30">
        <v>154</v>
      </c>
      <c r="B156" s="30">
        <v>1153.2399999999991</v>
      </c>
      <c r="C156" s="30">
        <v>97871.745999999985</v>
      </c>
      <c r="D156" s="30">
        <v>1</v>
      </c>
      <c r="E156" s="30">
        <v>1</v>
      </c>
      <c r="F156" s="30">
        <v>109447.541999999</v>
      </c>
      <c r="G156" s="30">
        <v>1</v>
      </c>
      <c r="H156" s="30">
        <v>1</v>
      </c>
      <c r="I156" s="30">
        <v>1</v>
      </c>
      <c r="K156" s="457"/>
      <c r="L156" s="457" t="e">
        <f>IF(K156=0,#REF!,0)</f>
        <v>#REF!</v>
      </c>
    </row>
    <row r="157" spans="1:12">
      <c r="A157" s="30">
        <v>155</v>
      </c>
      <c r="B157" s="30">
        <v>1213.5469999999991</v>
      </c>
      <c r="C157" s="30">
        <v>115290.76999999979</v>
      </c>
      <c r="D157" s="30">
        <v>1</v>
      </c>
      <c r="E157" s="30">
        <v>1</v>
      </c>
      <c r="F157" s="30">
        <v>97638.836999999883</v>
      </c>
      <c r="G157" s="30">
        <v>1</v>
      </c>
      <c r="H157" s="30">
        <v>1</v>
      </c>
      <c r="I157" s="30">
        <v>1</v>
      </c>
      <c r="K157" s="457"/>
      <c r="L157" s="457" t="e">
        <f>IF(K157=0,#REF!,0)</f>
        <v>#REF!</v>
      </c>
    </row>
    <row r="158" spans="1:12">
      <c r="A158" s="30">
        <v>156</v>
      </c>
      <c r="B158" s="30">
        <v>1213.5469999999991</v>
      </c>
      <c r="C158" s="30">
        <v>97620.566000000006</v>
      </c>
      <c r="D158" s="30">
        <v>1</v>
      </c>
      <c r="E158" s="30">
        <v>1</v>
      </c>
      <c r="F158" s="30">
        <v>88315.486999999994</v>
      </c>
      <c r="G158" s="30">
        <v>1</v>
      </c>
      <c r="H158" s="30">
        <v>1</v>
      </c>
      <c r="I158" s="30">
        <v>1</v>
      </c>
      <c r="K158" s="457"/>
      <c r="L158" s="457" t="e">
        <f>IF(K158=0,#REF!,0)</f>
        <v>#REF!</v>
      </c>
    </row>
    <row r="159" spans="1:12">
      <c r="A159" s="30">
        <v>157</v>
      </c>
      <c r="B159" s="30">
        <v>6200.1660000000002</v>
      </c>
      <c r="C159" s="30">
        <v>56285.321999999898</v>
      </c>
      <c r="D159" s="30">
        <v>1</v>
      </c>
      <c r="E159" s="30">
        <v>1</v>
      </c>
      <c r="F159" s="30">
        <v>71597.064999999988</v>
      </c>
      <c r="G159" s="30">
        <v>1</v>
      </c>
      <c r="H159" s="30">
        <v>1</v>
      </c>
      <c r="I159" s="30">
        <v>1</v>
      </c>
      <c r="K159" s="457"/>
      <c r="L159" s="457" t="e">
        <f>IF(K159=0,#REF!,0)</f>
        <v>#REF!</v>
      </c>
    </row>
    <row r="160" spans="1:12">
      <c r="A160" s="30">
        <v>158</v>
      </c>
      <c r="B160" s="30">
        <v>1762.222</v>
      </c>
      <c r="C160" s="30">
        <v>78169.269999999902</v>
      </c>
      <c r="D160" s="30">
        <v>1</v>
      </c>
      <c r="E160" s="30">
        <v>1</v>
      </c>
      <c r="F160" s="30">
        <v>74830.008999999904</v>
      </c>
      <c r="G160" s="30">
        <v>1</v>
      </c>
      <c r="H160" s="30">
        <v>1</v>
      </c>
      <c r="I160" s="30">
        <v>1</v>
      </c>
      <c r="K160" s="457"/>
      <c r="L160" s="457" t="e">
        <f>IF(K160=0,#REF!,0)</f>
        <v>#REF!</v>
      </c>
    </row>
    <row r="161" spans="1:12">
      <c r="A161" s="30">
        <v>159</v>
      </c>
      <c r="B161" s="30">
        <v>1032.623999999998</v>
      </c>
      <c r="C161" s="30">
        <v>112436.85999999978</v>
      </c>
      <c r="D161" s="30">
        <v>1</v>
      </c>
      <c r="E161" s="30">
        <v>1</v>
      </c>
      <c r="F161" s="30">
        <v>72265.826999999888</v>
      </c>
      <c r="G161" s="30">
        <v>1</v>
      </c>
      <c r="H161" s="30">
        <v>1</v>
      </c>
      <c r="I161" s="30">
        <v>1</v>
      </c>
      <c r="K161" s="457"/>
      <c r="L161" s="457" t="e">
        <f>IF(K161=0,#REF!,0)</f>
        <v>#REF!</v>
      </c>
    </row>
    <row r="162" spans="1:12">
      <c r="A162" s="30">
        <v>160</v>
      </c>
      <c r="B162" s="30">
        <v>1032.623999999998</v>
      </c>
      <c r="C162" s="30">
        <v>95029.686000000002</v>
      </c>
      <c r="D162" s="30">
        <v>1</v>
      </c>
      <c r="E162" s="30">
        <v>1</v>
      </c>
      <c r="F162" s="30">
        <v>72298.969999999899</v>
      </c>
      <c r="G162" s="30">
        <v>1</v>
      </c>
      <c r="H162" s="30">
        <v>1</v>
      </c>
      <c r="I162" s="30">
        <v>1</v>
      </c>
      <c r="K162" s="457"/>
      <c r="L162" s="457" t="e">
        <f>IF(K162=0,#REF!,0)</f>
        <v>#REF!</v>
      </c>
    </row>
    <row r="163" spans="1:12">
      <c r="A163" s="30">
        <v>161</v>
      </c>
      <c r="B163" s="30">
        <v>1032.623999999998</v>
      </c>
      <c r="C163" s="30">
        <v>83211.419999999984</v>
      </c>
      <c r="D163" s="30">
        <v>1</v>
      </c>
      <c r="E163" s="30">
        <v>1</v>
      </c>
      <c r="F163" s="30">
        <v>76089.549999999988</v>
      </c>
      <c r="G163" s="30">
        <v>1</v>
      </c>
      <c r="H163" s="30">
        <v>1</v>
      </c>
      <c r="I163" s="30">
        <v>1</v>
      </c>
      <c r="K163" s="457"/>
      <c r="L163" s="457" t="e">
        <f>IF(K163=0,#REF!,0)</f>
        <v>#REF!</v>
      </c>
    </row>
    <row r="164" spans="1:12">
      <c r="A164" s="30">
        <v>162</v>
      </c>
      <c r="B164" s="30">
        <v>1762.222</v>
      </c>
      <c r="C164" s="30">
        <v>48925.182999999888</v>
      </c>
      <c r="D164" s="30">
        <v>1</v>
      </c>
      <c r="E164" s="30">
        <v>1</v>
      </c>
      <c r="F164" s="30">
        <v>80616.926999999981</v>
      </c>
      <c r="G164" s="30">
        <v>1</v>
      </c>
      <c r="H164" s="30">
        <v>1</v>
      </c>
      <c r="I164" s="30">
        <v>1</v>
      </c>
      <c r="K164" s="457"/>
      <c r="L164" s="457" t="e">
        <f>IF(K164=0,#REF!,0)</f>
        <v>#REF!</v>
      </c>
    </row>
    <row r="165" spans="1:12">
      <c r="A165" s="30">
        <v>163</v>
      </c>
      <c r="B165" s="30">
        <v>6139.8579999999993</v>
      </c>
      <c r="C165" s="30">
        <v>31724.394999999899</v>
      </c>
      <c r="D165" s="30">
        <v>1</v>
      </c>
      <c r="E165" s="30">
        <v>1</v>
      </c>
      <c r="F165" s="30">
        <v>74127.625</v>
      </c>
      <c r="G165" s="30">
        <v>1</v>
      </c>
      <c r="H165" s="30">
        <v>1</v>
      </c>
      <c r="I165" s="30">
        <v>1</v>
      </c>
      <c r="K165" s="457"/>
      <c r="L165" s="457" t="e">
        <f>IF(K165=0,#REF!,0)</f>
        <v>#REF!</v>
      </c>
    </row>
    <row r="166" spans="1:12">
      <c r="A166" s="30">
        <v>164</v>
      </c>
      <c r="B166" s="30">
        <v>7599.07</v>
      </c>
      <c r="C166" s="30">
        <v>33073.212999999902</v>
      </c>
      <c r="D166" s="30">
        <v>1</v>
      </c>
      <c r="E166" s="30">
        <v>1</v>
      </c>
      <c r="F166" s="30">
        <v>72596.028999999995</v>
      </c>
      <c r="G166" s="30">
        <v>1</v>
      </c>
      <c r="H166" s="30">
        <v>1</v>
      </c>
      <c r="I166" s="30">
        <v>1</v>
      </c>
      <c r="K166" s="457"/>
      <c r="L166" s="457" t="e">
        <f>IF(K166=0,#REF!,0)</f>
        <v>#REF!</v>
      </c>
    </row>
    <row r="167" spans="1:12">
      <c r="A167" s="30">
        <v>165</v>
      </c>
      <c r="B167" s="30">
        <v>1762.222</v>
      </c>
      <c r="C167" s="30">
        <v>18543.5629999999</v>
      </c>
      <c r="D167" s="30">
        <v>1</v>
      </c>
      <c r="E167" s="30">
        <v>1</v>
      </c>
      <c r="F167" s="30">
        <v>83462.016999999891</v>
      </c>
      <c r="G167" s="30">
        <v>1</v>
      </c>
      <c r="H167" s="30">
        <v>1</v>
      </c>
      <c r="I167" s="30">
        <v>1</v>
      </c>
      <c r="K167" s="457"/>
      <c r="L167" s="457" t="e">
        <f>IF(K167=0,#REF!,0)</f>
        <v>#REF!</v>
      </c>
    </row>
    <row r="168" spans="1:12">
      <c r="A168" s="30">
        <v>166</v>
      </c>
      <c r="B168" s="30">
        <v>1762.222</v>
      </c>
      <c r="C168" s="30">
        <v>18210.408999999901</v>
      </c>
      <c r="D168" s="30">
        <v>1</v>
      </c>
      <c r="E168" s="30">
        <v>1</v>
      </c>
      <c r="F168" s="30">
        <v>5018.06699999999</v>
      </c>
      <c r="G168" s="30">
        <v>1</v>
      </c>
      <c r="H168" s="30">
        <v>1</v>
      </c>
      <c r="I168" s="30">
        <v>1</v>
      </c>
      <c r="K168" s="457"/>
      <c r="L168" s="457" t="e">
        <f>IF(K168=0,#REF!,0)</f>
        <v>#REF!</v>
      </c>
    </row>
    <row r="169" spans="1:12">
      <c r="A169" s="30">
        <v>167</v>
      </c>
      <c r="B169" s="30">
        <v>1762.222</v>
      </c>
      <c r="C169" s="30">
        <v>17919.9369999999</v>
      </c>
      <c r="D169" s="30">
        <v>1</v>
      </c>
      <c r="E169" s="30">
        <v>1</v>
      </c>
      <c r="F169" s="30">
        <v>10869.096</v>
      </c>
      <c r="G169" s="30">
        <v>1</v>
      </c>
      <c r="H169" s="30">
        <v>1</v>
      </c>
      <c r="I169" s="30">
        <v>1</v>
      </c>
      <c r="K169" s="457"/>
      <c r="L169" s="457" t="e">
        <f>IF(K169=0,#REF!,0)</f>
        <v>#REF!</v>
      </c>
    </row>
    <row r="170" spans="1:12">
      <c r="A170" s="30">
        <v>168</v>
      </c>
      <c r="B170" s="30">
        <v>1032.623999999998</v>
      </c>
      <c r="C170" s="30">
        <v>18086.839999999902</v>
      </c>
      <c r="D170" s="30">
        <v>1</v>
      </c>
      <c r="E170" s="30">
        <v>1</v>
      </c>
      <c r="F170" s="30">
        <v>19109.087999999989</v>
      </c>
      <c r="G170" s="30">
        <v>1</v>
      </c>
      <c r="H170" s="30">
        <v>1</v>
      </c>
      <c r="I170" s="30">
        <v>1</v>
      </c>
      <c r="K170" s="457"/>
      <c r="L170" s="457" t="e">
        <f>IF(K170=0,#REF!,0)</f>
        <v>#REF!</v>
      </c>
    </row>
    <row r="171" spans="1:12">
      <c r="A171" s="30">
        <v>169</v>
      </c>
      <c r="B171" s="30">
        <v>1032.623999999998</v>
      </c>
      <c r="C171" s="30">
        <v>18247.483999999902</v>
      </c>
      <c r="D171" s="30">
        <v>1</v>
      </c>
      <c r="E171" s="30">
        <v>1</v>
      </c>
      <c r="F171" s="30">
        <v>24792.550999999901</v>
      </c>
      <c r="G171" s="30">
        <v>1</v>
      </c>
      <c r="H171" s="30">
        <v>1</v>
      </c>
      <c r="I171" s="30">
        <v>1</v>
      </c>
      <c r="K171" s="457"/>
      <c r="L171" s="457" t="e">
        <f>IF(K171=0,#REF!,0)</f>
        <v>#REF!</v>
      </c>
    </row>
    <row r="172" spans="1:12">
      <c r="A172" s="30">
        <v>170</v>
      </c>
      <c r="B172" s="30">
        <v>1032.623999999998</v>
      </c>
      <c r="C172" s="30">
        <v>18311.4189999999</v>
      </c>
      <c r="D172" s="30">
        <v>1</v>
      </c>
      <c r="E172" s="30">
        <v>1</v>
      </c>
      <c r="F172" s="30">
        <v>29772.782999999999</v>
      </c>
      <c r="G172" s="30">
        <v>1</v>
      </c>
      <c r="H172" s="30">
        <v>1</v>
      </c>
      <c r="I172" s="30">
        <v>1</v>
      </c>
      <c r="K172" s="457"/>
      <c r="L172" s="457" t="e">
        <f>IF(K172=0,#REF!,0)</f>
        <v>#REF!</v>
      </c>
    </row>
    <row r="173" spans="1:12">
      <c r="A173" s="30">
        <v>171</v>
      </c>
      <c r="B173" s="30">
        <v>1032.623999999998</v>
      </c>
      <c r="C173" s="30">
        <v>18440.301999999901</v>
      </c>
      <c r="D173" s="30">
        <v>1</v>
      </c>
      <c r="E173" s="30">
        <v>1</v>
      </c>
      <c r="F173" s="30">
        <v>34320.136999999995</v>
      </c>
      <c r="G173" s="30">
        <v>1</v>
      </c>
      <c r="H173" s="30">
        <v>1</v>
      </c>
      <c r="I173" s="30">
        <v>1</v>
      </c>
      <c r="K173" s="457"/>
      <c r="L173" s="457" t="e">
        <f>IF(K173=0,#REF!,0)</f>
        <v>#REF!</v>
      </c>
    </row>
    <row r="174" spans="1:12">
      <c r="A174" s="30">
        <v>172</v>
      </c>
      <c r="B174" s="30">
        <v>1032.623999999998</v>
      </c>
      <c r="C174" s="30">
        <v>18590.141999999891</v>
      </c>
      <c r="D174" s="30">
        <v>1</v>
      </c>
      <c r="E174" s="30">
        <v>1</v>
      </c>
      <c r="F174" s="30">
        <v>38902.269999999997</v>
      </c>
      <c r="G174" s="30">
        <v>1</v>
      </c>
      <c r="H174" s="30">
        <v>1</v>
      </c>
      <c r="I174" s="30">
        <v>1</v>
      </c>
      <c r="K174" s="457"/>
      <c r="L174" s="457" t="e">
        <f>IF(K174=0,#REF!,0)</f>
        <v>#REF!</v>
      </c>
    </row>
    <row r="175" spans="1:12">
      <c r="A175" s="30">
        <v>173</v>
      </c>
      <c r="B175" s="30">
        <v>1032.623999999998</v>
      </c>
      <c r="C175" s="30">
        <v>18727.94299999989</v>
      </c>
      <c r="D175" s="30">
        <v>1</v>
      </c>
      <c r="E175" s="30">
        <v>1</v>
      </c>
      <c r="F175" s="30">
        <v>42649.045999999995</v>
      </c>
      <c r="G175" s="30">
        <v>1</v>
      </c>
      <c r="H175" s="30">
        <v>1</v>
      </c>
      <c r="I175" s="30">
        <v>1</v>
      </c>
      <c r="K175" s="457"/>
      <c r="L175" s="457" t="e">
        <f>IF(K175=0,#REF!,0)</f>
        <v>#REF!</v>
      </c>
    </row>
    <row r="176" spans="1:12">
      <c r="A176" s="30">
        <v>174</v>
      </c>
      <c r="B176" s="30">
        <v>1762.222</v>
      </c>
      <c r="C176" s="30">
        <v>18839.4389999999</v>
      </c>
      <c r="D176" s="30">
        <v>1</v>
      </c>
      <c r="E176" s="30">
        <v>1</v>
      </c>
      <c r="F176" s="30">
        <v>46482.869999999901</v>
      </c>
      <c r="G176" s="30">
        <v>1</v>
      </c>
      <c r="H176" s="30">
        <v>1</v>
      </c>
      <c r="I176" s="30">
        <v>1</v>
      </c>
      <c r="K176" s="457"/>
      <c r="L176" s="457" t="e">
        <f>IF(K176=0,#REF!,0)</f>
        <v>#REF!</v>
      </c>
    </row>
    <row r="177" spans="1:12">
      <c r="A177" s="30">
        <v>175</v>
      </c>
      <c r="B177" s="30">
        <v>6139.8579999999993</v>
      </c>
      <c r="C177" s="30">
        <v>19090.235999999888</v>
      </c>
      <c r="D177" s="30">
        <v>1</v>
      </c>
      <c r="E177" s="30">
        <v>1</v>
      </c>
      <c r="F177" s="30">
        <v>124884.76199999898</v>
      </c>
      <c r="G177" s="30">
        <v>1</v>
      </c>
      <c r="H177" s="30">
        <v>1</v>
      </c>
      <c r="I177" s="30">
        <v>1</v>
      </c>
      <c r="K177" s="457"/>
      <c r="L177" s="457" t="e">
        <f>IF(K177=0,#REF!,0)</f>
        <v>#REF!</v>
      </c>
    </row>
    <row r="178" spans="1:12">
      <c r="A178" s="30">
        <v>176</v>
      </c>
      <c r="B178" s="30">
        <v>1762.222</v>
      </c>
      <c r="C178" s="30">
        <v>50701.507999999892</v>
      </c>
      <c r="D178" s="30">
        <v>1</v>
      </c>
      <c r="E178" s="30">
        <v>1</v>
      </c>
      <c r="F178" s="30">
        <v>127250.136</v>
      </c>
      <c r="G178" s="30">
        <v>1</v>
      </c>
      <c r="H178" s="30">
        <v>1</v>
      </c>
      <c r="I178" s="30">
        <v>1</v>
      </c>
      <c r="K178" s="457"/>
      <c r="L178" s="457" t="e">
        <f>IF(K178=0,#REF!,0)</f>
        <v>#REF!</v>
      </c>
    </row>
    <row r="179" spans="1:12">
      <c r="A179" s="30">
        <v>177</v>
      </c>
      <c r="B179" s="30">
        <v>1032.623999999998</v>
      </c>
      <c r="C179" s="30">
        <v>79920.694999999891</v>
      </c>
      <c r="D179" s="30">
        <v>1</v>
      </c>
      <c r="E179" s="30">
        <v>1</v>
      </c>
      <c r="F179" s="30">
        <v>118687.609</v>
      </c>
      <c r="G179" s="30">
        <v>1</v>
      </c>
      <c r="H179" s="30">
        <v>1</v>
      </c>
      <c r="I179" s="30">
        <v>1</v>
      </c>
      <c r="K179" s="457"/>
      <c r="L179" s="457" t="e">
        <f>IF(K179=0,#REF!,0)</f>
        <v>#REF!</v>
      </c>
    </row>
    <row r="180" spans="1:12">
      <c r="A180" s="30">
        <v>178</v>
      </c>
      <c r="B180" s="30">
        <v>1153.2399999999991</v>
      </c>
      <c r="C180" s="30">
        <v>97448.584999999992</v>
      </c>
      <c r="D180" s="30">
        <v>1</v>
      </c>
      <c r="E180" s="30">
        <v>1</v>
      </c>
      <c r="F180" s="30">
        <v>105262.929</v>
      </c>
      <c r="G180" s="30">
        <v>1</v>
      </c>
      <c r="H180" s="30">
        <v>1</v>
      </c>
      <c r="I180" s="30">
        <v>1</v>
      </c>
      <c r="K180" s="457"/>
      <c r="L180" s="457" t="e">
        <f>IF(K180=0,#REF!,0)</f>
        <v>#REF!</v>
      </c>
    </row>
    <row r="181" spans="1:12">
      <c r="A181" s="30">
        <v>179</v>
      </c>
      <c r="B181" s="30">
        <v>1213.5469999999991</v>
      </c>
      <c r="C181" s="30">
        <v>114467.75999999979</v>
      </c>
      <c r="D181" s="30">
        <v>1</v>
      </c>
      <c r="E181" s="30">
        <v>1</v>
      </c>
      <c r="F181" s="30">
        <v>92220.794999999984</v>
      </c>
      <c r="G181" s="30">
        <v>1</v>
      </c>
      <c r="H181" s="30">
        <v>1</v>
      </c>
      <c r="I181" s="30">
        <v>1</v>
      </c>
      <c r="K181" s="457"/>
      <c r="L181" s="457" t="e">
        <f>IF(K181=0,#REF!,0)</f>
        <v>#REF!</v>
      </c>
    </row>
    <row r="182" spans="1:12">
      <c r="A182" s="30">
        <v>180</v>
      </c>
      <c r="B182" s="30">
        <v>1213.5469999999991</v>
      </c>
      <c r="C182" s="30">
        <v>96453.264999999999</v>
      </c>
      <c r="D182" s="30">
        <v>1</v>
      </c>
      <c r="E182" s="30">
        <v>1</v>
      </c>
      <c r="F182" s="30">
        <v>81432.357999999993</v>
      </c>
      <c r="G182" s="30">
        <v>1</v>
      </c>
      <c r="H182" s="30">
        <v>1</v>
      </c>
      <c r="I182" s="30">
        <v>1</v>
      </c>
      <c r="K182" s="457"/>
      <c r="L182" s="457" t="e">
        <f>IF(K182=0,#REF!,0)</f>
        <v>#REF!</v>
      </c>
    </row>
    <row r="183" spans="1:12">
      <c r="A183" s="30">
        <v>181</v>
      </c>
      <c r="B183" s="30">
        <v>6200.1660000000002</v>
      </c>
      <c r="C183" s="30">
        <v>55011.729999999901</v>
      </c>
      <c r="D183" s="30">
        <v>1</v>
      </c>
      <c r="E183" s="30">
        <v>1</v>
      </c>
      <c r="F183" s="30">
        <v>63696.034</v>
      </c>
      <c r="G183" s="30">
        <v>1</v>
      </c>
      <c r="H183" s="30">
        <v>1</v>
      </c>
      <c r="I183" s="30">
        <v>1</v>
      </c>
      <c r="K183" s="457"/>
      <c r="L183" s="457" t="e">
        <f>IF(K183=0,#REF!,0)</f>
        <v>#REF!</v>
      </c>
    </row>
    <row r="184" spans="1:12">
      <c r="A184" s="30">
        <v>182</v>
      </c>
      <c r="B184" s="30">
        <v>1762.222</v>
      </c>
      <c r="C184" s="30">
        <v>76635.298999999897</v>
      </c>
      <c r="D184" s="30">
        <v>1</v>
      </c>
      <c r="E184" s="30">
        <v>1</v>
      </c>
      <c r="F184" s="30">
        <v>66653.743999999992</v>
      </c>
      <c r="G184" s="30">
        <v>1</v>
      </c>
      <c r="H184" s="30">
        <v>1</v>
      </c>
      <c r="I184" s="30">
        <v>1</v>
      </c>
      <c r="K184" s="457"/>
      <c r="L184" s="457" t="e">
        <f>IF(K184=0,#REF!,0)</f>
        <v>#REF!</v>
      </c>
    </row>
    <row r="185" spans="1:12">
      <c r="A185" s="30">
        <v>183</v>
      </c>
      <c r="B185" s="30">
        <v>1032.623999999998</v>
      </c>
      <c r="C185" s="30">
        <v>110787.6669999998</v>
      </c>
      <c r="D185" s="30">
        <v>1</v>
      </c>
      <c r="E185" s="30">
        <v>1</v>
      </c>
      <c r="F185" s="30">
        <v>64030.902999999904</v>
      </c>
      <c r="G185" s="30">
        <v>1</v>
      </c>
      <c r="H185" s="30">
        <v>1</v>
      </c>
      <c r="I185" s="30">
        <v>1</v>
      </c>
      <c r="K185" s="457"/>
      <c r="L185" s="457" t="e">
        <f>IF(K185=0,#REF!,0)</f>
        <v>#REF!</v>
      </c>
    </row>
    <row r="186" spans="1:12">
      <c r="A186" s="30">
        <v>184</v>
      </c>
      <c r="B186" s="30">
        <v>1032.623999999998</v>
      </c>
      <c r="C186" s="30">
        <v>93444.184000000008</v>
      </c>
      <c r="D186" s="30">
        <v>1</v>
      </c>
      <c r="E186" s="30">
        <v>1</v>
      </c>
      <c r="F186" s="30">
        <v>64109.823999999891</v>
      </c>
      <c r="G186" s="30">
        <v>1</v>
      </c>
      <c r="H186" s="30">
        <v>1</v>
      </c>
      <c r="I186" s="30">
        <v>1</v>
      </c>
      <c r="K186" s="457"/>
      <c r="L186" s="457" t="e">
        <f>IF(K186=0,#REF!,0)</f>
        <v>#REF!</v>
      </c>
    </row>
    <row r="187" spans="1:12">
      <c r="A187" s="30">
        <v>185</v>
      </c>
      <c r="B187" s="30">
        <v>1032.623999999998</v>
      </c>
      <c r="C187" s="30">
        <v>81709.353000000003</v>
      </c>
      <c r="D187" s="30">
        <v>1</v>
      </c>
      <c r="E187" s="30">
        <v>1</v>
      </c>
      <c r="F187" s="30">
        <v>67772.076999999888</v>
      </c>
      <c r="G187" s="30">
        <v>1</v>
      </c>
      <c r="H187" s="30">
        <v>1</v>
      </c>
      <c r="I187" s="30">
        <v>1</v>
      </c>
      <c r="K187" s="457"/>
      <c r="L187" s="457" t="e">
        <f>IF(K187=0,#REF!,0)</f>
        <v>#REF!</v>
      </c>
    </row>
    <row r="188" spans="1:12">
      <c r="A188" s="30">
        <v>186</v>
      </c>
      <c r="B188" s="30">
        <v>1762.222</v>
      </c>
      <c r="C188" s="30">
        <v>47600.170999999893</v>
      </c>
      <c r="D188" s="30">
        <v>1</v>
      </c>
      <c r="E188" s="30">
        <v>1</v>
      </c>
      <c r="F188" s="30">
        <v>72459.963000000003</v>
      </c>
      <c r="G188" s="30">
        <v>1</v>
      </c>
      <c r="H188" s="30">
        <v>1</v>
      </c>
      <c r="I188" s="30">
        <v>1</v>
      </c>
      <c r="K188" s="457"/>
      <c r="L188" s="457" t="e">
        <f>IF(K188=0,#REF!,0)</f>
        <v>#REF!</v>
      </c>
    </row>
    <row r="189" spans="1:12">
      <c r="A189" s="30">
        <v>187</v>
      </c>
      <c r="B189" s="30">
        <v>6139.8579999999993</v>
      </c>
      <c r="C189" s="30">
        <v>30903.396999999899</v>
      </c>
      <c r="D189" s="30">
        <v>1</v>
      </c>
      <c r="E189" s="30">
        <v>1</v>
      </c>
      <c r="F189" s="30">
        <v>66661.799999999886</v>
      </c>
      <c r="G189" s="30">
        <v>1</v>
      </c>
      <c r="H189" s="30">
        <v>1</v>
      </c>
      <c r="I189" s="30">
        <v>1</v>
      </c>
      <c r="K189" s="457"/>
      <c r="L189" s="457" t="e">
        <f>IF(K189=0,#REF!,0)</f>
        <v>#REF!</v>
      </c>
    </row>
    <row r="190" spans="1:12">
      <c r="A190" s="30">
        <v>188</v>
      </c>
      <c r="B190" s="30">
        <v>7599.07</v>
      </c>
      <c r="C190" s="30">
        <v>32306.577999999899</v>
      </c>
      <c r="D190" s="30">
        <v>1</v>
      </c>
      <c r="E190" s="30">
        <v>1</v>
      </c>
      <c r="F190" s="30">
        <v>65434.362000000001</v>
      </c>
      <c r="G190" s="30">
        <v>1</v>
      </c>
      <c r="H190" s="30">
        <v>1</v>
      </c>
      <c r="I190" s="30">
        <v>1</v>
      </c>
      <c r="K190" s="457"/>
      <c r="L190" s="457" t="e">
        <f>IF(K190=0,#REF!,0)</f>
        <v>#REF!</v>
      </c>
    </row>
    <row r="191" spans="1:12">
      <c r="A191" s="30">
        <v>189</v>
      </c>
      <c r="B191" s="30">
        <v>1762.222</v>
      </c>
      <c r="C191" s="30">
        <v>18116.146999999892</v>
      </c>
      <c r="D191" s="30">
        <v>1</v>
      </c>
      <c r="E191" s="30">
        <v>1</v>
      </c>
      <c r="F191" s="30">
        <v>75833.108999999997</v>
      </c>
      <c r="G191" s="30">
        <v>1</v>
      </c>
      <c r="H191" s="30">
        <v>1</v>
      </c>
      <c r="I191" s="30">
        <v>1</v>
      </c>
      <c r="K191" s="457"/>
      <c r="L191" s="457" t="e">
        <f>IF(K191=0,#REF!,0)</f>
        <v>#REF!</v>
      </c>
    </row>
    <row r="192" spans="1:12">
      <c r="A192" s="30">
        <v>190</v>
      </c>
      <c r="B192" s="30">
        <v>1762.222</v>
      </c>
      <c r="C192" s="30">
        <v>17771.930999999902</v>
      </c>
      <c r="D192" s="30">
        <v>1</v>
      </c>
      <c r="E192" s="30">
        <v>1</v>
      </c>
      <c r="F192" s="30">
        <v>3177.9859999999999</v>
      </c>
      <c r="G192" s="30">
        <v>1</v>
      </c>
      <c r="H192" s="30">
        <v>1</v>
      </c>
      <c r="I192" s="30">
        <v>1</v>
      </c>
      <c r="K192" s="457"/>
      <c r="L192" s="457" t="e">
        <f>IF(K192=0,#REF!,0)</f>
        <v>#REF!</v>
      </c>
    </row>
    <row r="193" spans="1:12">
      <c r="A193" s="30">
        <v>191</v>
      </c>
      <c r="B193" s="30">
        <v>1762.222</v>
      </c>
      <c r="C193" s="30">
        <v>17420.656999999897</v>
      </c>
      <c r="D193" s="30">
        <v>1</v>
      </c>
      <c r="E193" s="30">
        <v>1</v>
      </c>
      <c r="F193" s="30">
        <v>3402.2079999999901</v>
      </c>
      <c r="G193" s="30">
        <v>1</v>
      </c>
      <c r="H193" s="30">
        <v>1</v>
      </c>
      <c r="I193" s="30">
        <v>1</v>
      </c>
      <c r="K193" s="457"/>
      <c r="L193" s="457" t="e">
        <f>IF(K193=0,#REF!,0)</f>
        <v>#REF!</v>
      </c>
    </row>
    <row r="194" spans="1:12">
      <c r="A194" s="30">
        <v>192</v>
      </c>
      <c r="B194" s="30">
        <v>1032.623999999998</v>
      </c>
      <c r="C194" s="30">
        <v>17576.893999999898</v>
      </c>
      <c r="D194" s="30">
        <v>1</v>
      </c>
      <c r="E194" s="30">
        <v>1</v>
      </c>
      <c r="F194" s="30">
        <v>10961.66899999998</v>
      </c>
      <c r="G194" s="30">
        <v>1</v>
      </c>
      <c r="H194" s="30">
        <v>1</v>
      </c>
      <c r="I194" s="30">
        <v>1</v>
      </c>
      <c r="K194" s="457"/>
      <c r="L194" s="457" t="e">
        <f>IF(K194=0,#REF!,0)</f>
        <v>#REF!</v>
      </c>
    </row>
    <row r="195" spans="1:12">
      <c r="A195" s="30">
        <v>193</v>
      </c>
      <c r="B195" s="30">
        <v>1032.623999999998</v>
      </c>
      <c r="C195" s="30">
        <v>17709.155999999901</v>
      </c>
      <c r="D195" s="30">
        <v>1</v>
      </c>
      <c r="E195" s="30">
        <v>1</v>
      </c>
      <c r="F195" s="30">
        <v>17207.815999999999</v>
      </c>
      <c r="G195" s="30">
        <v>1</v>
      </c>
      <c r="H195" s="30">
        <v>1</v>
      </c>
      <c r="I195" s="30">
        <v>1</v>
      </c>
      <c r="K195" s="457"/>
      <c r="L195" s="457" t="e">
        <f>IF(K195=0,#REF!,0)</f>
        <v>#REF!</v>
      </c>
    </row>
    <row r="196" spans="1:12">
      <c r="A196" s="30">
        <v>194</v>
      </c>
      <c r="B196" s="30">
        <v>1032.623999999998</v>
      </c>
      <c r="C196" s="30">
        <v>17786.326999999899</v>
      </c>
      <c r="D196" s="30">
        <v>1</v>
      </c>
      <c r="E196" s="30">
        <v>1</v>
      </c>
      <c r="F196" s="30">
        <v>23633.247999999901</v>
      </c>
      <c r="G196" s="30">
        <v>1</v>
      </c>
      <c r="H196" s="30">
        <v>1</v>
      </c>
      <c r="I196" s="30">
        <v>1</v>
      </c>
      <c r="K196" s="457"/>
      <c r="L196" s="457" t="e">
        <f>IF(K196=0,#REF!,0)</f>
        <v>#REF!</v>
      </c>
    </row>
    <row r="197" spans="1:12">
      <c r="A197" s="30">
        <v>195</v>
      </c>
      <c r="B197" s="30">
        <v>1032.623999999998</v>
      </c>
      <c r="C197" s="30">
        <v>17936.943999999901</v>
      </c>
      <c r="D197" s="30">
        <v>1</v>
      </c>
      <c r="E197" s="30">
        <v>1</v>
      </c>
      <c r="F197" s="30">
        <v>30175.190999999897</v>
      </c>
      <c r="G197" s="30">
        <v>1</v>
      </c>
      <c r="H197" s="30">
        <v>1</v>
      </c>
      <c r="I197" s="30">
        <v>1</v>
      </c>
      <c r="K197" s="457"/>
      <c r="L197" s="457" t="e">
        <f>IF(K197=0,#REF!,0)</f>
        <v>#REF!</v>
      </c>
    </row>
    <row r="198" spans="1:12">
      <c r="A198" s="30">
        <v>196</v>
      </c>
      <c r="B198" s="30">
        <v>1032.623999999998</v>
      </c>
      <c r="C198" s="30">
        <v>18008.965999999898</v>
      </c>
      <c r="D198" s="30">
        <v>1</v>
      </c>
      <c r="E198" s="30">
        <v>1</v>
      </c>
      <c r="F198" s="30">
        <v>34532.377</v>
      </c>
      <c r="G198" s="30">
        <v>1</v>
      </c>
      <c r="H198" s="30">
        <v>1</v>
      </c>
      <c r="I198" s="30">
        <v>1</v>
      </c>
      <c r="K198" s="457"/>
      <c r="L198" s="457" t="e">
        <f>IF(K198=0,#REF!,0)</f>
        <v>#REF!</v>
      </c>
    </row>
    <row r="199" spans="1:12">
      <c r="A199" s="30">
        <v>197</v>
      </c>
      <c r="B199" s="30">
        <v>1032.623999999998</v>
      </c>
      <c r="C199" s="30">
        <v>18128.556999999899</v>
      </c>
      <c r="D199" s="30">
        <v>1</v>
      </c>
      <c r="E199" s="30">
        <v>1</v>
      </c>
      <c r="F199" s="30">
        <v>39153.587999999996</v>
      </c>
      <c r="G199" s="30">
        <v>1</v>
      </c>
      <c r="H199" s="30">
        <v>1</v>
      </c>
      <c r="I199" s="30">
        <v>1</v>
      </c>
      <c r="K199" s="457"/>
      <c r="L199" s="457" t="e">
        <f>IF(K199=0,#REF!,0)</f>
        <v>#REF!</v>
      </c>
    </row>
    <row r="200" spans="1:12">
      <c r="A200" s="30">
        <v>198</v>
      </c>
      <c r="B200" s="30">
        <v>1762.222</v>
      </c>
      <c r="C200" s="30">
        <v>18240.282999999901</v>
      </c>
      <c r="D200" s="30">
        <v>1</v>
      </c>
      <c r="E200" s="30">
        <v>1</v>
      </c>
      <c r="F200" s="30">
        <v>43892.569999999898</v>
      </c>
      <c r="G200" s="30">
        <v>1</v>
      </c>
      <c r="H200" s="30">
        <v>1</v>
      </c>
      <c r="I200" s="30">
        <v>1</v>
      </c>
      <c r="K200" s="457"/>
      <c r="L200" s="457" t="e">
        <f>IF(K200=0,#REF!,0)</f>
        <v>#REF!</v>
      </c>
    </row>
    <row r="201" spans="1:12">
      <c r="A201" s="30">
        <v>199</v>
      </c>
      <c r="B201" s="30">
        <v>6139.8579999999993</v>
      </c>
      <c r="C201" s="30">
        <v>18484.199999999903</v>
      </c>
      <c r="D201" s="30">
        <v>1</v>
      </c>
      <c r="E201" s="30">
        <v>1</v>
      </c>
      <c r="F201" s="30">
        <v>122511.37</v>
      </c>
      <c r="G201" s="30">
        <v>1</v>
      </c>
      <c r="H201" s="30">
        <v>1</v>
      </c>
      <c r="I201" s="30">
        <v>1</v>
      </c>
      <c r="K201" s="457"/>
      <c r="L201" s="457" t="e">
        <f>IF(K201=0,#REF!,0)</f>
        <v>#REF!</v>
      </c>
    </row>
    <row r="202" spans="1:12">
      <c r="A202" s="30">
        <v>200</v>
      </c>
      <c r="B202" s="30">
        <v>1762.222</v>
      </c>
      <c r="C202" s="30">
        <v>50603.920999999878</v>
      </c>
      <c r="D202" s="30">
        <v>1</v>
      </c>
      <c r="E202" s="30">
        <v>1</v>
      </c>
      <c r="F202" s="30">
        <v>124790.26099999899</v>
      </c>
      <c r="G202" s="30">
        <v>1</v>
      </c>
      <c r="H202" s="30">
        <v>1</v>
      </c>
      <c r="I202" s="30">
        <v>1</v>
      </c>
      <c r="K202" s="457"/>
      <c r="L202" s="457" t="e">
        <f>IF(K202=0,#REF!,0)</f>
        <v>#REF!</v>
      </c>
    </row>
    <row r="203" spans="1:12">
      <c r="A203" s="30">
        <v>201</v>
      </c>
      <c r="B203" s="30">
        <v>1032.623999999998</v>
      </c>
      <c r="C203" s="30">
        <v>79696.419999999896</v>
      </c>
      <c r="D203" s="30">
        <v>1</v>
      </c>
      <c r="E203" s="30">
        <v>1</v>
      </c>
      <c r="F203" s="30">
        <v>116926.52599999901</v>
      </c>
      <c r="G203" s="30">
        <v>1</v>
      </c>
      <c r="H203" s="30">
        <v>1</v>
      </c>
      <c r="I203" s="30">
        <v>1</v>
      </c>
      <c r="K203" s="457"/>
      <c r="L203" s="457" t="e">
        <f>IF(K203=0,#REF!,0)</f>
        <v>#REF!</v>
      </c>
    </row>
    <row r="204" spans="1:12">
      <c r="A204" s="30">
        <v>202</v>
      </c>
      <c r="B204" s="30">
        <v>1153.2399999999991</v>
      </c>
      <c r="C204" s="30">
        <v>97037.107000000004</v>
      </c>
      <c r="D204" s="30">
        <v>1</v>
      </c>
      <c r="E204" s="30">
        <v>1</v>
      </c>
      <c r="F204" s="30">
        <v>103693.18099999901</v>
      </c>
      <c r="G204" s="30">
        <v>1</v>
      </c>
      <c r="H204" s="30">
        <v>1</v>
      </c>
      <c r="I204" s="30">
        <v>1</v>
      </c>
      <c r="K204" s="457"/>
      <c r="L204" s="457" t="e">
        <f>IF(K204=0,#REF!,0)</f>
        <v>#REF!</v>
      </c>
    </row>
    <row r="205" spans="1:12">
      <c r="A205" s="30">
        <v>203</v>
      </c>
      <c r="B205" s="30">
        <v>1213.5469999999991</v>
      </c>
      <c r="C205" s="30">
        <v>114063.1869999998</v>
      </c>
      <c r="D205" s="30">
        <v>1</v>
      </c>
      <c r="E205" s="30">
        <v>1</v>
      </c>
      <c r="F205" s="30">
        <v>91859.364999999991</v>
      </c>
      <c r="G205" s="30">
        <v>1</v>
      </c>
      <c r="H205" s="30">
        <v>1</v>
      </c>
      <c r="I205" s="30">
        <v>1</v>
      </c>
      <c r="K205" s="457"/>
      <c r="L205" s="457" t="e">
        <f>IF(K205=0,#REF!,0)</f>
        <v>#REF!</v>
      </c>
    </row>
    <row r="206" spans="1:12">
      <c r="A206" s="30">
        <v>204</v>
      </c>
      <c r="B206" s="30">
        <v>1213.5469999999991</v>
      </c>
      <c r="C206" s="30">
        <v>96019.733000000007</v>
      </c>
      <c r="D206" s="30">
        <v>1</v>
      </c>
      <c r="E206" s="30">
        <v>1</v>
      </c>
      <c r="F206" s="30">
        <v>81508.881999999998</v>
      </c>
      <c r="G206" s="30">
        <v>1</v>
      </c>
      <c r="H206" s="30">
        <v>1</v>
      </c>
      <c r="I206" s="30">
        <v>1</v>
      </c>
      <c r="K206" s="457"/>
      <c r="L206" s="457" t="e">
        <f>IF(K206=0,#REF!,0)</f>
        <v>#REF!</v>
      </c>
    </row>
    <row r="207" spans="1:12">
      <c r="A207" s="30">
        <v>205</v>
      </c>
      <c r="B207" s="30">
        <v>6200.1660000000002</v>
      </c>
      <c r="C207" s="30">
        <v>54603.025999999903</v>
      </c>
      <c r="D207" s="30">
        <v>1</v>
      </c>
      <c r="E207" s="30">
        <v>1</v>
      </c>
      <c r="F207" s="30">
        <v>64172.022999999986</v>
      </c>
      <c r="G207" s="30">
        <v>1</v>
      </c>
      <c r="H207" s="30">
        <v>1</v>
      </c>
      <c r="I207" s="30">
        <v>1</v>
      </c>
      <c r="K207" s="457"/>
      <c r="L207" s="457" t="e">
        <f>IF(K207=0,#REF!,0)</f>
        <v>#REF!</v>
      </c>
    </row>
    <row r="208" spans="1:12">
      <c r="A208" s="30">
        <v>206</v>
      </c>
      <c r="B208" s="30">
        <v>1762.222</v>
      </c>
      <c r="C208" s="30">
        <v>76241.969999999899</v>
      </c>
      <c r="D208" s="30">
        <v>1</v>
      </c>
      <c r="E208" s="30">
        <v>1</v>
      </c>
      <c r="F208" s="30">
        <v>67658.519</v>
      </c>
      <c r="G208" s="30">
        <v>1</v>
      </c>
      <c r="H208" s="30">
        <v>1</v>
      </c>
      <c r="I208" s="30">
        <v>1</v>
      </c>
      <c r="K208" s="457"/>
      <c r="L208" s="457" t="e">
        <f>IF(K208=0,#REF!,0)</f>
        <v>#REF!</v>
      </c>
    </row>
    <row r="209" spans="1:12">
      <c r="A209" s="30">
        <v>207</v>
      </c>
      <c r="B209" s="30">
        <v>1032.623999999998</v>
      </c>
      <c r="C209" s="30">
        <v>110442.1099999998</v>
      </c>
      <c r="D209" s="30">
        <v>1</v>
      </c>
      <c r="E209" s="30">
        <v>1</v>
      </c>
      <c r="F209" s="30">
        <v>64958.716999999997</v>
      </c>
      <c r="G209" s="30">
        <v>1</v>
      </c>
      <c r="H209" s="30">
        <v>1</v>
      </c>
      <c r="I209" s="30">
        <v>1</v>
      </c>
      <c r="K209" s="457"/>
      <c r="L209" s="457" t="e">
        <f>IF(K209=0,#REF!,0)</f>
        <v>#REF!</v>
      </c>
    </row>
    <row r="210" spans="1:12">
      <c r="A210" s="30">
        <v>208</v>
      </c>
      <c r="B210" s="30">
        <v>1032.623999999998</v>
      </c>
      <c r="C210" s="30">
        <v>93169.919999999998</v>
      </c>
      <c r="D210" s="30">
        <v>1</v>
      </c>
      <c r="E210" s="30">
        <v>1</v>
      </c>
      <c r="F210" s="30">
        <v>65395.162999999986</v>
      </c>
      <c r="G210" s="30">
        <v>1</v>
      </c>
      <c r="H210" s="30">
        <v>1</v>
      </c>
      <c r="I210" s="30">
        <v>1</v>
      </c>
      <c r="K210" s="457"/>
      <c r="L210" s="457" t="e">
        <f>IF(K210=0,#REF!,0)</f>
        <v>#REF!</v>
      </c>
    </row>
    <row r="211" spans="1:12">
      <c r="A211" s="30">
        <v>209</v>
      </c>
      <c r="B211" s="30">
        <v>1032.623999999998</v>
      </c>
      <c r="C211" s="30">
        <v>81478.907000000007</v>
      </c>
      <c r="D211" s="30">
        <v>1</v>
      </c>
      <c r="E211" s="30">
        <v>1</v>
      </c>
      <c r="F211" s="30">
        <v>69199.165999999896</v>
      </c>
      <c r="G211" s="30">
        <v>1</v>
      </c>
      <c r="H211" s="30">
        <v>1</v>
      </c>
      <c r="I211" s="30">
        <v>1</v>
      </c>
      <c r="K211" s="457"/>
      <c r="L211" s="457" t="e">
        <f>IF(K211=0,#REF!,0)</f>
        <v>#REF!</v>
      </c>
    </row>
    <row r="212" spans="1:12">
      <c r="A212" s="30">
        <v>210</v>
      </c>
      <c r="B212" s="30">
        <v>1762.222</v>
      </c>
      <c r="C212" s="30">
        <v>47395.100999999893</v>
      </c>
      <c r="D212" s="30">
        <v>1</v>
      </c>
      <c r="E212" s="30">
        <v>1</v>
      </c>
      <c r="F212" s="30">
        <v>73757.758999999991</v>
      </c>
      <c r="G212" s="30">
        <v>1</v>
      </c>
      <c r="H212" s="30">
        <v>1</v>
      </c>
      <c r="I212" s="30">
        <v>1</v>
      </c>
      <c r="K212" s="457"/>
      <c r="L212" s="457" t="e">
        <f>IF(K212=0,#REF!,0)</f>
        <v>#REF!</v>
      </c>
    </row>
    <row r="213" spans="1:12">
      <c r="A213" s="30">
        <v>211</v>
      </c>
      <c r="B213" s="30">
        <v>6139.8579999999993</v>
      </c>
      <c r="C213" s="30">
        <v>30834.356999999891</v>
      </c>
      <c r="D213" s="30">
        <v>1</v>
      </c>
      <c r="E213" s="30">
        <v>1</v>
      </c>
      <c r="F213" s="30">
        <v>66901.301999999894</v>
      </c>
      <c r="G213" s="30">
        <v>1</v>
      </c>
      <c r="H213" s="30">
        <v>1</v>
      </c>
      <c r="I213" s="30">
        <v>1</v>
      </c>
      <c r="K213" s="457"/>
      <c r="L213" s="457" t="e">
        <f>IF(K213=0,#REF!,0)</f>
        <v>#REF!</v>
      </c>
    </row>
    <row r="214" spans="1:12">
      <c r="A214" s="30">
        <v>212</v>
      </c>
      <c r="B214" s="30">
        <v>7599.07</v>
      </c>
      <c r="C214" s="30">
        <v>32192.54699999989</v>
      </c>
      <c r="D214" s="30">
        <v>1</v>
      </c>
      <c r="E214" s="30">
        <v>1</v>
      </c>
      <c r="F214" s="30">
        <v>64656.347999999896</v>
      </c>
      <c r="G214" s="30">
        <v>1</v>
      </c>
      <c r="H214" s="30">
        <v>1</v>
      </c>
      <c r="I214" s="30">
        <v>1</v>
      </c>
      <c r="K214" s="457"/>
      <c r="L214" s="457" t="e">
        <f>IF(K214=0,#REF!,0)</f>
        <v>#REF!</v>
      </c>
    </row>
    <row r="215" spans="1:12">
      <c r="A215" s="30">
        <v>213</v>
      </c>
      <c r="B215" s="30">
        <v>1762.222</v>
      </c>
      <c r="C215" s="30">
        <v>18064.773999999899</v>
      </c>
      <c r="D215" s="30">
        <v>1</v>
      </c>
      <c r="E215" s="30">
        <v>1</v>
      </c>
      <c r="F215" s="30">
        <v>74669.295999999886</v>
      </c>
      <c r="G215" s="30">
        <v>1</v>
      </c>
      <c r="H215" s="30">
        <v>1</v>
      </c>
      <c r="I215" s="30">
        <v>1</v>
      </c>
      <c r="K215" s="457"/>
      <c r="L215" s="457" t="e">
        <f>IF(K215=0,#REF!,0)</f>
        <v>#REF!</v>
      </c>
    </row>
    <row r="216" spans="1:12">
      <c r="A216" s="30">
        <v>214</v>
      </c>
      <c r="B216" s="30">
        <v>1762.222</v>
      </c>
      <c r="C216" s="30">
        <v>17694.743999999901</v>
      </c>
      <c r="D216" s="30">
        <v>1</v>
      </c>
      <c r="E216" s="30">
        <v>1</v>
      </c>
      <c r="F216" s="30">
        <v>3086.8219999999897</v>
      </c>
      <c r="G216" s="30">
        <v>1</v>
      </c>
      <c r="H216" s="30">
        <v>1</v>
      </c>
      <c r="I216" s="30">
        <v>1</v>
      </c>
      <c r="K216" s="457"/>
      <c r="L216" s="457" t="e">
        <f>IF(K216=0,#REF!,0)</f>
        <v>#REF!</v>
      </c>
    </row>
    <row r="217" spans="1:12">
      <c r="A217" s="30">
        <v>215</v>
      </c>
      <c r="B217" s="30">
        <v>1762.222</v>
      </c>
      <c r="C217" s="30">
        <v>17317.148999999899</v>
      </c>
      <c r="D217" s="30">
        <v>1</v>
      </c>
      <c r="E217" s="30">
        <v>1</v>
      </c>
      <c r="F217" s="30">
        <v>2615.95299999999</v>
      </c>
      <c r="G217" s="30">
        <v>1</v>
      </c>
      <c r="H217" s="30">
        <v>1</v>
      </c>
      <c r="I217" s="30">
        <v>1</v>
      </c>
      <c r="K217" s="457"/>
      <c r="L217" s="457" t="e">
        <f>IF(K217=0,#REF!,0)</f>
        <v>#REF!</v>
      </c>
    </row>
    <row r="218" spans="1:12">
      <c r="A218" s="30">
        <v>216</v>
      </c>
      <c r="B218" s="30">
        <v>1032.623999999998</v>
      </c>
      <c r="C218" s="30">
        <v>17423.7939999999</v>
      </c>
      <c r="D218" s="30">
        <v>1</v>
      </c>
      <c r="E218" s="30">
        <v>1</v>
      </c>
      <c r="F218" s="30">
        <v>7405.2849999999899</v>
      </c>
      <c r="G218" s="30">
        <v>1</v>
      </c>
      <c r="H218" s="30">
        <v>1</v>
      </c>
      <c r="I218" s="30">
        <v>1</v>
      </c>
      <c r="K218" s="457"/>
      <c r="L218" s="457" t="e">
        <f>IF(K218=0,#REF!,0)</f>
        <v>#REF!</v>
      </c>
    </row>
    <row r="219" spans="1:12">
      <c r="A219" s="30">
        <v>217</v>
      </c>
      <c r="B219" s="30">
        <v>1032.623999999998</v>
      </c>
      <c r="C219" s="30">
        <v>17502.1899999999</v>
      </c>
      <c r="D219" s="30">
        <v>1</v>
      </c>
      <c r="E219" s="30">
        <v>1</v>
      </c>
      <c r="F219" s="30">
        <v>12354.415999999899</v>
      </c>
      <c r="G219" s="30">
        <v>1</v>
      </c>
      <c r="H219" s="30">
        <v>1</v>
      </c>
      <c r="I219" s="30">
        <v>1</v>
      </c>
      <c r="K219" s="457"/>
      <c r="L219" s="457" t="e">
        <f>IF(K219=0,#REF!,0)</f>
        <v>#REF!</v>
      </c>
    </row>
    <row r="220" spans="1:12">
      <c r="A220" s="30">
        <v>218</v>
      </c>
      <c r="B220" s="30">
        <v>1032.623999999998</v>
      </c>
      <c r="C220" s="30">
        <v>17475.000999999902</v>
      </c>
      <c r="D220" s="30">
        <v>1</v>
      </c>
      <c r="E220" s="30">
        <v>1</v>
      </c>
      <c r="F220" s="30">
        <v>16466.005999999899</v>
      </c>
      <c r="G220" s="30">
        <v>1</v>
      </c>
      <c r="H220" s="30">
        <v>1</v>
      </c>
      <c r="I220" s="30">
        <v>1</v>
      </c>
      <c r="K220" s="457"/>
      <c r="L220" s="457" t="e">
        <f>IF(K220=0,#REF!,0)</f>
        <v>#REF!</v>
      </c>
    </row>
    <row r="221" spans="1:12">
      <c r="A221" s="30">
        <v>219</v>
      </c>
      <c r="B221" s="30">
        <v>1032.623999999998</v>
      </c>
      <c r="C221" s="30">
        <v>17540.824999999903</v>
      </c>
      <c r="D221" s="30">
        <v>1</v>
      </c>
      <c r="E221" s="30">
        <v>1</v>
      </c>
      <c r="F221" s="30">
        <v>21106.289000000001</v>
      </c>
      <c r="G221" s="30">
        <v>1</v>
      </c>
      <c r="H221" s="30">
        <v>1</v>
      </c>
      <c r="I221" s="30">
        <v>1</v>
      </c>
      <c r="K221" s="457"/>
      <c r="L221" s="457" t="e">
        <f>IF(K221=0,#REF!,0)</f>
        <v>#REF!</v>
      </c>
    </row>
    <row r="222" spans="1:12">
      <c r="A222" s="30">
        <v>220</v>
      </c>
      <c r="B222" s="30">
        <v>1032.623999999998</v>
      </c>
      <c r="C222" s="30">
        <v>17579.611999999899</v>
      </c>
      <c r="D222" s="30">
        <v>1</v>
      </c>
      <c r="E222" s="30">
        <v>1</v>
      </c>
      <c r="F222" s="30">
        <v>24931.643999999898</v>
      </c>
      <c r="G222" s="30">
        <v>1</v>
      </c>
      <c r="H222" s="30">
        <v>1</v>
      </c>
      <c r="I222" s="30">
        <v>1</v>
      </c>
      <c r="K222" s="457"/>
      <c r="L222" s="457" t="e">
        <f>IF(K222=0,#REF!,0)</f>
        <v>#REF!</v>
      </c>
    </row>
    <row r="223" spans="1:12">
      <c r="A223" s="30">
        <v>221</v>
      </c>
      <c r="B223" s="30">
        <v>1032.623999999998</v>
      </c>
      <c r="C223" s="30">
        <v>17611.054999999898</v>
      </c>
      <c r="D223" s="30">
        <v>1</v>
      </c>
      <c r="E223" s="30">
        <v>1</v>
      </c>
      <c r="F223" s="30">
        <v>28327.6349999999</v>
      </c>
      <c r="G223" s="30">
        <v>1</v>
      </c>
      <c r="H223" s="30">
        <v>1</v>
      </c>
      <c r="I223" s="30">
        <v>1</v>
      </c>
      <c r="K223" s="457"/>
      <c r="L223" s="457" t="e">
        <f>IF(K223=0,#REF!,0)</f>
        <v>#REF!</v>
      </c>
    </row>
    <row r="224" spans="1:12">
      <c r="A224" s="30">
        <v>222</v>
      </c>
      <c r="B224" s="30">
        <v>1762.222</v>
      </c>
      <c r="C224" s="30">
        <v>17631.4039999999</v>
      </c>
      <c r="D224" s="30">
        <v>1</v>
      </c>
      <c r="E224" s="30">
        <v>1</v>
      </c>
      <c r="F224" s="30">
        <v>32222.7239999999</v>
      </c>
      <c r="G224" s="30">
        <v>1</v>
      </c>
      <c r="H224" s="30">
        <v>1</v>
      </c>
      <c r="I224" s="30">
        <v>1</v>
      </c>
      <c r="K224" s="457"/>
      <c r="L224" s="457" t="e">
        <f>IF(K224=0,#REF!,0)</f>
        <v>#REF!</v>
      </c>
    </row>
    <row r="225" spans="1:12">
      <c r="A225" s="30">
        <v>223</v>
      </c>
      <c r="B225" s="30">
        <v>6139.8579999999993</v>
      </c>
      <c r="C225" s="30">
        <v>17757.022999999899</v>
      </c>
      <c r="D225" s="30">
        <v>1</v>
      </c>
      <c r="E225" s="30">
        <v>1</v>
      </c>
      <c r="F225" s="30">
        <v>110819.308</v>
      </c>
      <c r="G225" s="30">
        <v>1</v>
      </c>
      <c r="H225" s="30">
        <v>1</v>
      </c>
      <c r="I225" s="30">
        <v>1</v>
      </c>
      <c r="K225" s="457"/>
      <c r="L225" s="457" t="e">
        <f>IF(K225=0,#REF!,0)</f>
        <v>#REF!</v>
      </c>
    </row>
    <row r="226" spans="1:12">
      <c r="A226" s="30">
        <v>224</v>
      </c>
      <c r="B226" s="30">
        <v>1762.222</v>
      </c>
      <c r="C226" s="30">
        <v>50033.412999999891</v>
      </c>
      <c r="D226" s="30">
        <v>1</v>
      </c>
      <c r="E226" s="30">
        <v>1</v>
      </c>
      <c r="F226" s="30">
        <v>113549.17499999898</v>
      </c>
      <c r="G226" s="30">
        <v>1</v>
      </c>
      <c r="H226" s="30">
        <v>1</v>
      </c>
      <c r="I226" s="30">
        <v>1</v>
      </c>
      <c r="K226" s="457"/>
      <c r="L226" s="457" t="e">
        <f>IF(K226=0,#REF!,0)</f>
        <v>#REF!</v>
      </c>
    </row>
    <row r="227" spans="1:12">
      <c r="A227" s="30">
        <v>225</v>
      </c>
      <c r="B227" s="30">
        <v>1032.623999999998</v>
      </c>
      <c r="C227" s="30">
        <v>78869.072999999888</v>
      </c>
      <c r="D227" s="30">
        <v>1</v>
      </c>
      <c r="E227" s="30">
        <v>1</v>
      </c>
      <c r="F227" s="30">
        <v>104291.6219999999</v>
      </c>
      <c r="G227" s="30">
        <v>1</v>
      </c>
      <c r="H227" s="30">
        <v>1</v>
      </c>
      <c r="I227" s="30">
        <v>1</v>
      </c>
      <c r="K227" s="457"/>
      <c r="L227" s="457" t="e">
        <f>IF(K227=0,#REF!,0)</f>
        <v>#REF!</v>
      </c>
    </row>
    <row r="228" spans="1:12">
      <c r="A228" s="30">
        <v>226</v>
      </c>
      <c r="B228" s="30">
        <v>1153.2399999999991</v>
      </c>
      <c r="C228" s="30">
        <v>96005.659999999989</v>
      </c>
      <c r="D228" s="30">
        <v>1</v>
      </c>
      <c r="E228" s="30">
        <v>1</v>
      </c>
      <c r="F228" s="30">
        <v>89952.288</v>
      </c>
      <c r="G228" s="30">
        <v>1</v>
      </c>
      <c r="H228" s="30">
        <v>1</v>
      </c>
      <c r="I228" s="30">
        <v>1</v>
      </c>
      <c r="K228" s="457"/>
      <c r="L228" s="457" t="e">
        <f>IF(K228=0,#REF!,0)</f>
        <v>#REF!</v>
      </c>
    </row>
    <row r="229" spans="1:12">
      <c r="A229" s="30">
        <v>227</v>
      </c>
      <c r="B229" s="30">
        <v>1213.5469999999991</v>
      </c>
      <c r="C229" s="30">
        <v>112710.0909999998</v>
      </c>
      <c r="D229" s="30">
        <v>1</v>
      </c>
      <c r="E229" s="30">
        <v>1</v>
      </c>
      <c r="F229" s="30">
        <v>77149.872999999992</v>
      </c>
      <c r="G229" s="30">
        <v>1</v>
      </c>
      <c r="H229" s="30">
        <v>1</v>
      </c>
      <c r="I229" s="30">
        <v>1</v>
      </c>
      <c r="K229" s="457"/>
      <c r="L229" s="457" t="e">
        <f>IF(K229=0,#REF!,0)</f>
        <v>#REF!</v>
      </c>
    </row>
    <row r="230" spans="1:12">
      <c r="A230" s="30">
        <v>228</v>
      </c>
      <c r="B230" s="30">
        <v>1213.5469999999991</v>
      </c>
      <c r="C230" s="30">
        <v>94620.938999999998</v>
      </c>
      <c r="D230" s="30">
        <v>1</v>
      </c>
      <c r="E230" s="30">
        <v>1</v>
      </c>
      <c r="F230" s="30">
        <v>66527.108999999997</v>
      </c>
      <c r="G230" s="30">
        <v>1</v>
      </c>
      <c r="H230" s="30">
        <v>1</v>
      </c>
      <c r="I230" s="30">
        <v>1</v>
      </c>
      <c r="K230" s="457"/>
      <c r="L230" s="457" t="e">
        <f>IF(K230=0,#REF!,0)</f>
        <v>#REF!</v>
      </c>
    </row>
    <row r="231" spans="1:12">
      <c r="A231" s="30">
        <v>229</v>
      </c>
      <c r="B231" s="30">
        <v>6200.1660000000002</v>
      </c>
      <c r="C231" s="30">
        <v>53262.343999999903</v>
      </c>
      <c r="D231" s="30">
        <v>1</v>
      </c>
      <c r="E231" s="30">
        <v>1</v>
      </c>
      <c r="F231" s="30">
        <v>48905.394</v>
      </c>
      <c r="G231" s="30">
        <v>1</v>
      </c>
      <c r="H231" s="30">
        <v>1</v>
      </c>
      <c r="I231" s="30">
        <v>1</v>
      </c>
      <c r="K231" s="457"/>
      <c r="L231" s="457" t="e">
        <f>IF(K231=0,#REF!,0)</f>
        <v>#REF!</v>
      </c>
    </row>
    <row r="232" spans="1:12">
      <c r="A232" s="30">
        <v>230</v>
      </c>
      <c r="B232" s="30">
        <v>1762.222</v>
      </c>
      <c r="C232" s="30">
        <v>74851.014999999898</v>
      </c>
      <c r="D232" s="30">
        <v>1</v>
      </c>
      <c r="E232" s="30">
        <v>1</v>
      </c>
      <c r="F232" s="30">
        <v>51765.974999999999</v>
      </c>
      <c r="G232" s="30">
        <v>1</v>
      </c>
      <c r="H232" s="30">
        <v>1</v>
      </c>
      <c r="I232" s="30">
        <v>1</v>
      </c>
      <c r="K232" s="457"/>
      <c r="L232" s="457" t="e">
        <f>IF(K232=0,#REF!,0)</f>
        <v>#REF!</v>
      </c>
    </row>
    <row r="233" spans="1:12">
      <c r="A233" s="30">
        <v>231</v>
      </c>
      <c r="B233" s="30">
        <v>1032.623999999998</v>
      </c>
      <c r="C233" s="30">
        <v>109000.71899999979</v>
      </c>
      <c r="D233" s="30">
        <v>1</v>
      </c>
      <c r="E233" s="30">
        <v>1</v>
      </c>
      <c r="F233" s="30">
        <v>49455.902999999897</v>
      </c>
      <c r="G233" s="30">
        <v>1</v>
      </c>
      <c r="H233" s="30">
        <v>1</v>
      </c>
      <c r="I233" s="30">
        <v>1</v>
      </c>
      <c r="K233" s="457"/>
      <c r="L233" s="457" t="e">
        <f>IF(K233=0,#REF!,0)</f>
        <v>#REF!</v>
      </c>
    </row>
    <row r="234" spans="1:12">
      <c r="A234" s="30">
        <v>232</v>
      </c>
      <c r="B234" s="30">
        <v>1032.623999999998</v>
      </c>
      <c r="C234" s="30">
        <v>91713.775999999998</v>
      </c>
      <c r="D234" s="30">
        <v>1</v>
      </c>
      <c r="E234" s="30">
        <v>1</v>
      </c>
      <c r="F234" s="30">
        <v>48865.191999999995</v>
      </c>
      <c r="G234" s="30">
        <v>1</v>
      </c>
      <c r="H234" s="30">
        <v>1</v>
      </c>
      <c r="I234" s="30">
        <v>1</v>
      </c>
      <c r="K234" s="457"/>
      <c r="L234" s="457" t="e">
        <f>IF(K234=0,#REF!,0)</f>
        <v>#REF!</v>
      </c>
    </row>
    <row r="235" spans="1:12">
      <c r="A235" s="30">
        <v>233</v>
      </c>
      <c r="B235" s="30">
        <v>1032.623999999998</v>
      </c>
      <c r="C235" s="30">
        <v>80050.073999999993</v>
      </c>
      <c r="D235" s="30">
        <v>1</v>
      </c>
      <c r="E235" s="30">
        <v>1</v>
      </c>
      <c r="F235" s="30">
        <v>52668.431999999892</v>
      </c>
      <c r="G235" s="30">
        <v>1</v>
      </c>
      <c r="H235" s="30">
        <v>1</v>
      </c>
      <c r="I235" s="30">
        <v>1</v>
      </c>
      <c r="K235" s="457"/>
      <c r="L235" s="457" t="e">
        <f>IF(K235=0,#REF!,0)</f>
        <v>#REF!</v>
      </c>
    </row>
    <row r="236" spans="1:12">
      <c r="A236" s="30">
        <v>234</v>
      </c>
      <c r="B236" s="30">
        <v>1762.222</v>
      </c>
      <c r="C236" s="30">
        <v>46092.784999999894</v>
      </c>
      <c r="D236" s="30">
        <v>1</v>
      </c>
      <c r="E236" s="30">
        <v>1</v>
      </c>
      <c r="F236" s="30">
        <v>57777.519999999888</v>
      </c>
      <c r="G236" s="30">
        <v>1</v>
      </c>
      <c r="H236" s="30">
        <v>1</v>
      </c>
      <c r="I236" s="30">
        <v>1</v>
      </c>
      <c r="K236" s="457"/>
      <c r="L236" s="457" t="e">
        <f>IF(K236=0,#REF!,0)</f>
        <v>#REF!</v>
      </c>
    </row>
    <row r="237" spans="1:12">
      <c r="A237" s="30">
        <v>235</v>
      </c>
      <c r="B237" s="30">
        <v>6139.8579999999993</v>
      </c>
      <c r="C237" s="30">
        <v>30108.13699999989</v>
      </c>
      <c r="D237" s="30">
        <v>1</v>
      </c>
      <c r="E237" s="30">
        <v>1</v>
      </c>
      <c r="F237" s="30">
        <v>51830.144</v>
      </c>
      <c r="G237" s="30">
        <v>1</v>
      </c>
      <c r="H237" s="30">
        <v>1</v>
      </c>
      <c r="I237" s="30">
        <v>1</v>
      </c>
      <c r="K237" s="457"/>
      <c r="L237" s="457" t="e">
        <f>IF(K237=0,#REF!,0)</f>
        <v>#REF!</v>
      </c>
    </row>
    <row r="238" spans="1:12">
      <c r="A238" s="30">
        <v>236</v>
      </c>
      <c r="B238" s="30">
        <v>7599.07</v>
      </c>
      <c r="C238" s="30">
        <v>31480.347999999896</v>
      </c>
      <c r="D238" s="30">
        <v>1</v>
      </c>
      <c r="E238" s="30">
        <v>1</v>
      </c>
      <c r="F238" s="30">
        <v>50923.957999999897</v>
      </c>
      <c r="G238" s="30">
        <v>1</v>
      </c>
      <c r="H238" s="30">
        <v>1</v>
      </c>
      <c r="I238" s="30">
        <v>1</v>
      </c>
      <c r="K238" s="457"/>
      <c r="L238" s="457" t="e">
        <f>IF(K238=0,#REF!,0)</f>
        <v>#REF!</v>
      </c>
    </row>
    <row r="239" spans="1:12">
      <c r="A239" s="30">
        <v>237</v>
      </c>
      <c r="B239" s="30">
        <v>1762.222</v>
      </c>
      <c r="C239" s="30">
        <v>17589.8829999999</v>
      </c>
      <c r="D239" s="30">
        <v>1</v>
      </c>
      <c r="E239" s="30">
        <v>1</v>
      </c>
      <c r="F239" s="30">
        <v>62073.46</v>
      </c>
      <c r="G239" s="30">
        <v>1</v>
      </c>
      <c r="H239" s="30">
        <v>1</v>
      </c>
      <c r="I239" s="30">
        <v>1</v>
      </c>
      <c r="K239" s="457"/>
      <c r="L239" s="457" t="e">
        <f>IF(K239=0,#REF!,0)</f>
        <v>#REF!</v>
      </c>
    </row>
    <row r="240" spans="1:12">
      <c r="A240" s="30">
        <v>238</v>
      </c>
      <c r="B240" s="30">
        <v>1762.222</v>
      </c>
      <c r="C240" s="30">
        <v>17202.852999999901</v>
      </c>
      <c r="D240" s="30">
        <v>1</v>
      </c>
      <c r="E240" s="30">
        <v>1</v>
      </c>
      <c r="F240" s="30">
        <v>2986.7749999999896</v>
      </c>
      <c r="G240" s="30">
        <v>1</v>
      </c>
      <c r="H240" s="30">
        <v>1</v>
      </c>
      <c r="I240" s="30">
        <v>1</v>
      </c>
      <c r="K240" s="457"/>
      <c r="L240" s="457" t="e">
        <f>IF(K240=0,#REF!,0)</f>
        <v>#REF!</v>
      </c>
    </row>
    <row r="241" spans="1:12">
      <c r="A241" s="30">
        <v>239</v>
      </c>
      <c r="B241" s="30">
        <v>1762.222</v>
      </c>
      <c r="C241" s="30">
        <v>16872.516999999898</v>
      </c>
      <c r="D241" s="30">
        <v>1</v>
      </c>
      <c r="E241" s="30">
        <v>1</v>
      </c>
      <c r="F241" s="30">
        <v>1693.2900000000002</v>
      </c>
      <c r="G241" s="30">
        <v>1</v>
      </c>
      <c r="H241" s="30">
        <v>1</v>
      </c>
      <c r="I241" s="30">
        <v>1</v>
      </c>
      <c r="K241" s="457"/>
      <c r="L241" s="457" t="e">
        <f>IF(K241=0,#REF!,0)</f>
        <v>#REF!</v>
      </c>
    </row>
    <row r="242" spans="1:12">
      <c r="A242" s="30">
        <v>240</v>
      </c>
      <c r="B242" s="30">
        <v>1032.623999999998</v>
      </c>
      <c r="C242" s="30">
        <v>16988.092999999899</v>
      </c>
      <c r="D242" s="30">
        <v>1</v>
      </c>
      <c r="E242" s="30">
        <v>1</v>
      </c>
      <c r="F242" s="30">
        <v>1526.1190000000001</v>
      </c>
      <c r="G242" s="30">
        <v>1</v>
      </c>
      <c r="H242" s="30">
        <v>1</v>
      </c>
      <c r="I242" s="30">
        <v>1</v>
      </c>
      <c r="K242" s="457"/>
      <c r="L242" s="457" t="e">
        <f>IF(K242=0,#REF!,0)</f>
        <v>#REF!</v>
      </c>
    </row>
    <row r="243" spans="1:12">
      <c r="A243" s="30">
        <v>241</v>
      </c>
      <c r="B243" s="30">
        <v>1032.623999999998</v>
      </c>
      <c r="C243" s="30">
        <v>17118.203999999889</v>
      </c>
      <c r="D243" s="30">
        <v>1</v>
      </c>
      <c r="E243" s="30">
        <v>1</v>
      </c>
      <c r="F243" s="30">
        <v>2858.4239999999991</v>
      </c>
      <c r="G243" s="30">
        <v>1</v>
      </c>
      <c r="H243" s="30">
        <v>1</v>
      </c>
      <c r="I243" s="30">
        <v>1</v>
      </c>
      <c r="K243" s="457"/>
      <c r="L243" s="457" t="e">
        <f>IF(K243=0,#REF!,0)</f>
        <v>#REF!</v>
      </c>
    </row>
    <row r="244" spans="1:12">
      <c r="A244" s="30">
        <v>242</v>
      </c>
      <c r="B244" s="30">
        <v>1032.623999999998</v>
      </c>
      <c r="C244" s="30">
        <v>17222.156999999901</v>
      </c>
      <c r="D244" s="30">
        <v>1</v>
      </c>
      <c r="E244" s="30">
        <v>1</v>
      </c>
      <c r="F244" s="30">
        <v>10036.044999999989</v>
      </c>
      <c r="G244" s="30">
        <v>1</v>
      </c>
      <c r="H244" s="30">
        <v>1</v>
      </c>
      <c r="I244" s="30">
        <v>1</v>
      </c>
      <c r="K244" s="457"/>
      <c r="L244" s="457" t="e">
        <f>IF(K244=0,#REF!,0)</f>
        <v>#REF!</v>
      </c>
    </row>
    <row r="245" spans="1:12">
      <c r="A245" s="30">
        <v>243</v>
      </c>
      <c r="B245" s="30">
        <v>1032.623999999998</v>
      </c>
      <c r="C245" s="30">
        <v>17392.424999999901</v>
      </c>
      <c r="D245" s="30">
        <v>1</v>
      </c>
      <c r="E245" s="30">
        <v>1</v>
      </c>
      <c r="F245" s="30">
        <v>17222.486000000001</v>
      </c>
      <c r="G245" s="30">
        <v>1</v>
      </c>
      <c r="H245" s="30">
        <v>1</v>
      </c>
      <c r="I245" s="30">
        <v>1</v>
      </c>
      <c r="K245" s="457"/>
      <c r="L245" s="457" t="e">
        <f>IF(K245=0,#REF!,0)</f>
        <v>#REF!</v>
      </c>
    </row>
    <row r="246" spans="1:12">
      <c r="A246" s="30">
        <v>244</v>
      </c>
      <c r="B246" s="30">
        <v>1032.623999999998</v>
      </c>
      <c r="C246" s="30">
        <v>17480.440999999901</v>
      </c>
      <c r="D246" s="30">
        <v>1</v>
      </c>
      <c r="E246" s="30">
        <v>1</v>
      </c>
      <c r="F246" s="30">
        <v>22351.127999999899</v>
      </c>
      <c r="G246" s="30">
        <v>1</v>
      </c>
      <c r="H246" s="30">
        <v>1</v>
      </c>
      <c r="I246" s="30">
        <v>1</v>
      </c>
      <c r="K246" s="457"/>
      <c r="L246" s="457" t="e">
        <f>IF(K246=0,#REF!,0)</f>
        <v>#REF!</v>
      </c>
    </row>
    <row r="247" spans="1:12">
      <c r="A247" s="30">
        <v>245</v>
      </c>
      <c r="B247" s="30">
        <v>1032.623999999998</v>
      </c>
      <c r="C247" s="30">
        <v>17582.791999999899</v>
      </c>
      <c r="D247" s="30">
        <v>1</v>
      </c>
      <c r="E247" s="30">
        <v>1</v>
      </c>
      <c r="F247" s="30">
        <v>27494.617999999999</v>
      </c>
      <c r="G247" s="30">
        <v>1</v>
      </c>
      <c r="H247" s="30">
        <v>1</v>
      </c>
      <c r="I247" s="30">
        <v>1</v>
      </c>
      <c r="K247" s="457"/>
      <c r="L247" s="457" t="e">
        <f>IF(K247=0,#REF!,0)</f>
        <v>#REF!</v>
      </c>
    </row>
    <row r="248" spans="1:12">
      <c r="A248" s="30">
        <v>246</v>
      </c>
      <c r="B248" s="30">
        <v>1762.222</v>
      </c>
      <c r="C248" s="30">
        <v>17627.728999999901</v>
      </c>
      <c r="D248" s="30">
        <v>1</v>
      </c>
      <c r="E248" s="30">
        <v>1</v>
      </c>
      <c r="F248" s="30">
        <v>32047.909</v>
      </c>
      <c r="G248" s="30">
        <v>1</v>
      </c>
      <c r="H248" s="30">
        <v>1</v>
      </c>
      <c r="I248" s="30">
        <v>1</v>
      </c>
      <c r="K248" s="457"/>
      <c r="L248" s="457" t="e">
        <f>IF(K248=0,#REF!,0)</f>
        <v>#REF!</v>
      </c>
    </row>
    <row r="249" spans="1:12">
      <c r="A249" s="30">
        <v>247</v>
      </c>
      <c r="B249" s="30">
        <v>6139.8579999999993</v>
      </c>
      <c r="C249" s="30">
        <v>17799.728999999901</v>
      </c>
      <c r="D249" s="30">
        <v>1</v>
      </c>
      <c r="E249" s="30">
        <v>1</v>
      </c>
      <c r="F249" s="30">
        <v>111859.04899999998</v>
      </c>
      <c r="G249" s="30">
        <v>1</v>
      </c>
      <c r="H249" s="30">
        <v>1</v>
      </c>
      <c r="I249" s="30">
        <v>1</v>
      </c>
      <c r="K249" s="457"/>
      <c r="L249" s="457" t="e">
        <f>IF(K249=0,#REF!,0)</f>
        <v>#REF!</v>
      </c>
    </row>
    <row r="250" spans="1:12">
      <c r="A250" s="30">
        <v>248</v>
      </c>
      <c r="B250" s="30">
        <v>1762.222</v>
      </c>
      <c r="C250" s="30">
        <v>49936.282999999879</v>
      </c>
      <c r="D250" s="30">
        <v>1</v>
      </c>
      <c r="E250" s="30">
        <v>1</v>
      </c>
      <c r="F250" s="30">
        <v>114363.38900000001</v>
      </c>
      <c r="G250" s="30">
        <v>1</v>
      </c>
      <c r="H250" s="30">
        <v>1</v>
      </c>
      <c r="I250" s="30">
        <v>1</v>
      </c>
      <c r="K250" s="457"/>
      <c r="L250" s="457" t="e">
        <f>IF(K250=0,#REF!,0)</f>
        <v>#REF!</v>
      </c>
    </row>
    <row r="251" spans="1:12">
      <c r="A251" s="30">
        <v>249</v>
      </c>
      <c r="B251" s="30">
        <v>1032.623999999998</v>
      </c>
      <c r="C251" s="30">
        <v>78793.566999999894</v>
      </c>
      <c r="D251" s="30">
        <v>1</v>
      </c>
      <c r="E251" s="30">
        <v>1</v>
      </c>
      <c r="F251" s="30">
        <v>106353.59600000001</v>
      </c>
      <c r="G251" s="30">
        <v>1</v>
      </c>
      <c r="H251" s="30">
        <v>1</v>
      </c>
      <c r="I251" s="30">
        <v>1</v>
      </c>
      <c r="K251" s="457"/>
      <c r="L251" s="457" t="e">
        <f>IF(K251=0,#REF!,0)</f>
        <v>#REF!</v>
      </c>
    </row>
    <row r="252" spans="1:12">
      <c r="A252" s="30">
        <v>250</v>
      </c>
      <c r="B252" s="30">
        <v>1153.2399999999991</v>
      </c>
      <c r="C252" s="30">
        <v>96072.695999999996</v>
      </c>
      <c r="D252" s="30">
        <v>1</v>
      </c>
      <c r="E252" s="30">
        <v>1</v>
      </c>
      <c r="F252" s="30">
        <v>94657.997000000003</v>
      </c>
      <c r="G252" s="30">
        <v>1</v>
      </c>
      <c r="H252" s="30">
        <v>1</v>
      </c>
      <c r="I252" s="30">
        <v>1</v>
      </c>
      <c r="K252" s="457"/>
      <c r="L252" s="457" t="e">
        <f>IF(K252=0,#REF!,0)</f>
        <v>#REF!</v>
      </c>
    </row>
    <row r="253" spans="1:12">
      <c r="A253" s="30">
        <v>251</v>
      </c>
      <c r="B253" s="30">
        <v>1213.5469999999991</v>
      </c>
      <c r="C253" s="30">
        <v>112919.2509999998</v>
      </c>
      <c r="D253" s="30">
        <v>1</v>
      </c>
      <c r="E253" s="30">
        <v>1</v>
      </c>
      <c r="F253" s="30">
        <v>83549.953999999896</v>
      </c>
      <c r="G253" s="30">
        <v>1</v>
      </c>
      <c r="H253" s="30">
        <v>1</v>
      </c>
      <c r="I253" s="30">
        <v>1</v>
      </c>
      <c r="K253" s="457"/>
      <c r="L253" s="457" t="e">
        <f>IF(K253=0,#REF!,0)</f>
        <v>#REF!</v>
      </c>
    </row>
    <row r="254" spans="1:12">
      <c r="A254" s="30">
        <v>252</v>
      </c>
      <c r="B254" s="30">
        <v>1213.5469999999991</v>
      </c>
      <c r="C254" s="30">
        <v>94903.904999999999</v>
      </c>
      <c r="D254" s="30">
        <v>1</v>
      </c>
      <c r="E254" s="30">
        <v>1</v>
      </c>
      <c r="F254" s="30">
        <v>73609.026999999885</v>
      </c>
      <c r="G254" s="30">
        <v>1</v>
      </c>
      <c r="H254" s="30">
        <v>1</v>
      </c>
      <c r="I254" s="30">
        <v>1</v>
      </c>
      <c r="K254" s="457"/>
      <c r="L254" s="457" t="e">
        <f>IF(K254=0,#REF!,0)</f>
        <v>#REF!</v>
      </c>
    </row>
    <row r="255" spans="1:12">
      <c r="A255" s="30">
        <v>253</v>
      </c>
      <c r="B255" s="30">
        <v>6200.1660000000002</v>
      </c>
      <c r="C255" s="30">
        <v>53602.610999999888</v>
      </c>
      <c r="D255" s="30">
        <v>1</v>
      </c>
      <c r="E255" s="30">
        <v>1</v>
      </c>
      <c r="F255" s="30">
        <v>56842.204000000005</v>
      </c>
      <c r="G255" s="30">
        <v>1</v>
      </c>
      <c r="H255" s="30">
        <v>1</v>
      </c>
      <c r="I255" s="30">
        <v>1</v>
      </c>
      <c r="K255" s="457"/>
      <c r="L255" s="457" t="e">
        <f>IF(K255=0,#REF!,0)</f>
        <v>#REF!</v>
      </c>
    </row>
    <row r="256" spans="1:12">
      <c r="A256" s="30">
        <v>254</v>
      </c>
      <c r="B256" s="30">
        <v>1762.222</v>
      </c>
      <c r="C256" s="30">
        <v>75289.328999999881</v>
      </c>
      <c r="D256" s="30">
        <v>1</v>
      </c>
      <c r="E256" s="30">
        <v>1</v>
      </c>
      <c r="F256" s="30">
        <v>60729.040999999888</v>
      </c>
      <c r="G256" s="30">
        <v>1</v>
      </c>
      <c r="H256" s="30">
        <v>1</v>
      </c>
      <c r="I256" s="30">
        <v>1</v>
      </c>
      <c r="K256" s="457"/>
      <c r="L256" s="457" t="e">
        <f>IF(K256=0,#REF!,0)</f>
        <v>#REF!</v>
      </c>
    </row>
    <row r="257" spans="1:12">
      <c r="A257" s="30">
        <v>255</v>
      </c>
      <c r="B257" s="30">
        <v>1032.623999999998</v>
      </c>
      <c r="C257" s="30">
        <v>109514.46099999978</v>
      </c>
      <c r="D257" s="30">
        <v>1</v>
      </c>
      <c r="E257" s="30">
        <v>1</v>
      </c>
      <c r="F257" s="30">
        <v>58102.487000000001</v>
      </c>
      <c r="G257" s="30">
        <v>1</v>
      </c>
      <c r="H257" s="30">
        <v>1</v>
      </c>
      <c r="I257" s="30">
        <v>1</v>
      </c>
      <c r="K257" s="457"/>
      <c r="L257" s="457" t="e">
        <f>IF(K257=0,#REF!,0)</f>
        <v>#REF!</v>
      </c>
    </row>
    <row r="258" spans="1:12">
      <c r="A258" s="30">
        <v>256</v>
      </c>
      <c r="B258" s="30">
        <v>1032.623999999998</v>
      </c>
      <c r="C258" s="30">
        <v>92253.764999999985</v>
      </c>
      <c r="D258" s="30">
        <v>1</v>
      </c>
      <c r="E258" s="30">
        <v>1</v>
      </c>
      <c r="F258" s="30">
        <v>57838.294000000002</v>
      </c>
      <c r="G258" s="30">
        <v>1</v>
      </c>
      <c r="H258" s="30">
        <v>1</v>
      </c>
      <c r="I258" s="30">
        <v>1</v>
      </c>
      <c r="K258" s="457"/>
      <c r="L258" s="457" t="e">
        <f>IF(K258=0,#REF!,0)</f>
        <v>#REF!</v>
      </c>
    </row>
    <row r="259" spans="1:12">
      <c r="A259" s="30">
        <v>257</v>
      </c>
      <c r="B259" s="30">
        <v>1032.623999999998</v>
      </c>
      <c r="C259" s="30">
        <v>80577.047999999995</v>
      </c>
      <c r="D259" s="30">
        <v>1</v>
      </c>
      <c r="E259" s="30">
        <v>1</v>
      </c>
      <c r="F259" s="30">
        <v>61348.408999999891</v>
      </c>
      <c r="G259" s="30">
        <v>1</v>
      </c>
      <c r="H259" s="30">
        <v>1</v>
      </c>
      <c r="I259" s="30">
        <v>1</v>
      </c>
      <c r="K259" s="457"/>
      <c r="L259" s="457" t="e">
        <f>IF(K259=0,#REF!,0)</f>
        <v>#REF!</v>
      </c>
    </row>
    <row r="260" spans="1:12">
      <c r="A260" s="30">
        <v>258</v>
      </c>
      <c r="B260" s="30">
        <v>1762.222</v>
      </c>
      <c r="C260" s="30">
        <v>46490.381999999881</v>
      </c>
      <c r="D260" s="30">
        <v>1</v>
      </c>
      <c r="E260" s="30">
        <v>1</v>
      </c>
      <c r="F260" s="30">
        <v>65270.146999999997</v>
      </c>
      <c r="G260" s="30">
        <v>1</v>
      </c>
      <c r="H260" s="30">
        <v>1</v>
      </c>
      <c r="I260" s="30">
        <v>1</v>
      </c>
      <c r="K260" s="457"/>
      <c r="L260" s="457" t="e">
        <f>IF(K260=0,#REF!,0)</f>
        <v>#REF!</v>
      </c>
    </row>
    <row r="261" spans="1:12">
      <c r="A261" s="30">
        <v>259</v>
      </c>
      <c r="B261" s="30">
        <v>6139.8579999999993</v>
      </c>
      <c r="C261" s="30">
        <v>30407.773999999899</v>
      </c>
      <c r="D261" s="30">
        <v>1</v>
      </c>
      <c r="E261" s="30">
        <v>1</v>
      </c>
      <c r="F261" s="30">
        <v>59666.187999999893</v>
      </c>
      <c r="G261" s="30">
        <v>1</v>
      </c>
      <c r="H261" s="30">
        <v>1</v>
      </c>
      <c r="I261" s="30">
        <v>1</v>
      </c>
      <c r="K261" s="457"/>
      <c r="L261" s="457" t="e">
        <f>IF(K261=0,#REF!,0)</f>
        <v>#REF!</v>
      </c>
    </row>
    <row r="262" spans="1:12">
      <c r="A262" s="30">
        <v>260</v>
      </c>
      <c r="B262" s="30">
        <v>7599.07</v>
      </c>
      <c r="C262" s="30">
        <v>31824.673999999897</v>
      </c>
      <c r="D262" s="30">
        <v>1</v>
      </c>
      <c r="E262" s="30">
        <v>1</v>
      </c>
      <c r="F262" s="30">
        <v>59580.759999999893</v>
      </c>
      <c r="G262" s="30">
        <v>1</v>
      </c>
      <c r="H262" s="30">
        <v>1</v>
      </c>
      <c r="I262" s="30">
        <v>1</v>
      </c>
      <c r="K262" s="457"/>
      <c r="L262" s="457" t="e">
        <f>IF(K262=0,#REF!,0)</f>
        <v>#REF!</v>
      </c>
    </row>
    <row r="263" spans="1:12">
      <c r="A263" s="30">
        <v>261</v>
      </c>
      <c r="B263" s="30">
        <v>1762.222</v>
      </c>
      <c r="C263" s="30">
        <v>17849.657999999901</v>
      </c>
      <c r="D263" s="30">
        <v>1</v>
      </c>
      <c r="E263" s="30">
        <v>1</v>
      </c>
      <c r="F263" s="30">
        <v>70854.716</v>
      </c>
      <c r="G263" s="30">
        <v>1</v>
      </c>
      <c r="H263" s="30">
        <v>1</v>
      </c>
      <c r="I263" s="30">
        <v>1</v>
      </c>
      <c r="K263" s="457"/>
      <c r="L263" s="457" t="e">
        <f>IF(K263=0,#REF!,0)</f>
        <v>#REF!</v>
      </c>
    </row>
    <row r="264" spans="1:12">
      <c r="A264" s="30">
        <v>262</v>
      </c>
      <c r="B264" s="30">
        <v>1762.222</v>
      </c>
      <c r="C264" s="30">
        <v>17550.242999999889</v>
      </c>
      <c r="D264" s="30">
        <v>1</v>
      </c>
      <c r="E264" s="30">
        <v>1</v>
      </c>
      <c r="F264" s="30">
        <v>3033.1259999999902</v>
      </c>
      <c r="G264" s="30">
        <v>1</v>
      </c>
      <c r="H264" s="30">
        <v>1</v>
      </c>
      <c r="I264" s="30">
        <v>1</v>
      </c>
      <c r="K264" s="457"/>
      <c r="L264" s="457" t="e">
        <f>IF(K264=0,#REF!,0)</f>
        <v>#REF!</v>
      </c>
    </row>
    <row r="265" spans="1:12">
      <c r="A265" s="30">
        <v>263</v>
      </c>
      <c r="B265" s="30">
        <v>1762.222</v>
      </c>
      <c r="C265" s="30">
        <v>17257.285999999891</v>
      </c>
      <c r="D265" s="30">
        <v>1</v>
      </c>
      <c r="E265" s="30">
        <v>1</v>
      </c>
      <c r="F265" s="30">
        <v>2334.63</v>
      </c>
      <c r="G265" s="30">
        <v>1</v>
      </c>
      <c r="H265" s="30">
        <v>1</v>
      </c>
      <c r="I265" s="30">
        <v>1</v>
      </c>
      <c r="K265" s="457"/>
      <c r="L265" s="457" t="e">
        <f>IF(K265=0,#REF!,0)</f>
        <v>#REF!</v>
      </c>
    </row>
    <row r="266" spans="1:12">
      <c r="A266" s="30">
        <v>264</v>
      </c>
      <c r="B266" s="30">
        <v>1032.623999999998</v>
      </c>
      <c r="C266" s="30">
        <v>17390.263999999901</v>
      </c>
      <c r="D266" s="30">
        <v>1</v>
      </c>
      <c r="E266" s="30">
        <v>1</v>
      </c>
      <c r="F266" s="30">
        <v>7756.0119999999997</v>
      </c>
      <c r="G266" s="30">
        <v>1</v>
      </c>
      <c r="H266" s="30">
        <v>1</v>
      </c>
      <c r="I266" s="30">
        <v>1</v>
      </c>
      <c r="K266" s="457"/>
      <c r="L266" s="457" t="e">
        <f>IF(K266=0,#REF!,0)</f>
        <v>#REF!</v>
      </c>
    </row>
    <row r="267" spans="1:12">
      <c r="A267" s="30">
        <v>265</v>
      </c>
      <c r="B267" s="30">
        <v>1032.623999999998</v>
      </c>
      <c r="C267" s="30">
        <v>17206.701999999899</v>
      </c>
      <c r="D267" s="30">
        <v>1</v>
      </c>
      <c r="E267" s="30">
        <v>1</v>
      </c>
      <c r="F267" s="30">
        <v>14133.290999999899</v>
      </c>
      <c r="G267" s="30">
        <v>1</v>
      </c>
      <c r="H267" s="30">
        <v>1</v>
      </c>
      <c r="I267" s="30">
        <v>1</v>
      </c>
      <c r="K267" s="457"/>
      <c r="L267" s="457" t="e">
        <f>IF(K267=0,#REF!,0)</f>
        <v>#REF!</v>
      </c>
    </row>
    <row r="268" spans="1:12">
      <c r="A268" s="30">
        <v>266</v>
      </c>
      <c r="B268" s="30">
        <v>1032.623999999998</v>
      </c>
      <c r="C268" s="30">
        <v>17213.214999999902</v>
      </c>
      <c r="D268" s="30">
        <v>1</v>
      </c>
      <c r="E268" s="30">
        <v>1</v>
      </c>
      <c r="F268" s="30">
        <v>21324.46</v>
      </c>
      <c r="G268" s="30">
        <v>1</v>
      </c>
      <c r="H268" s="30">
        <v>1</v>
      </c>
      <c r="I268" s="30">
        <v>1</v>
      </c>
      <c r="K268" s="457"/>
      <c r="L268" s="457" t="e">
        <f>IF(K268=0,#REF!,0)</f>
        <v>#REF!</v>
      </c>
    </row>
    <row r="269" spans="1:12">
      <c r="A269" s="30">
        <v>267</v>
      </c>
      <c r="B269" s="30">
        <v>1032.623999999998</v>
      </c>
      <c r="C269" s="30">
        <v>17277.200999999899</v>
      </c>
      <c r="D269" s="30">
        <v>1</v>
      </c>
      <c r="E269" s="30">
        <v>1</v>
      </c>
      <c r="F269" s="30">
        <v>27308.551999999901</v>
      </c>
      <c r="G269" s="30">
        <v>1</v>
      </c>
      <c r="H269" s="30">
        <v>1</v>
      </c>
      <c r="I269" s="30">
        <v>1</v>
      </c>
      <c r="K269" s="457"/>
      <c r="L269" s="457" t="e">
        <f>IF(K269=0,#REF!,0)</f>
        <v>#REF!</v>
      </c>
    </row>
    <row r="270" spans="1:12">
      <c r="A270" s="30">
        <v>268</v>
      </c>
      <c r="B270" s="30">
        <v>1032.623999999998</v>
      </c>
      <c r="C270" s="30">
        <v>17315.283999999898</v>
      </c>
      <c r="D270" s="30">
        <v>1</v>
      </c>
      <c r="E270" s="30">
        <v>1</v>
      </c>
      <c r="F270" s="30">
        <v>32067.877999999899</v>
      </c>
      <c r="G270" s="30">
        <v>1</v>
      </c>
      <c r="H270" s="30">
        <v>1</v>
      </c>
      <c r="I270" s="30">
        <v>1</v>
      </c>
      <c r="K270" s="457"/>
      <c r="L270" s="457" t="e">
        <f>IF(K270=0,#REF!,0)</f>
        <v>#REF!</v>
      </c>
    </row>
    <row r="271" spans="1:12">
      <c r="A271" s="30">
        <v>269</v>
      </c>
      <c r="B271" s="30">
        <v>1032.623999999998</v>
      </c>
      <c r="C271" s="30">
        <v>17353.719999999899</v>
      </c>
      <c r="D271" s="30">
        <v>1</v>
      </c>
      <c r="E271" s="30">
        <v>1</v>
      </c>
      <c r="F271" s="30">
        <v>36617.609000000004</v>
      </c>
      <c r="G271" s="30">
        <v>1</v>
      </c>
      <c r="H271" s="30">
        <v>1</v>
      </c>
      <c r="I271" s="30">
        <v>1</v>
      </c>
      <c r="K271" s="457"/>
      <c r="L271" s="457" t="e">
        <f>IF(K271=0,#REF!,0)</f>
        <v>#REF!</v>
      </c>
    </row>
    <row r="272" spans="1:12">
      <c r="A272" s="30">
        <v>270</v>
      </c>
      <c r="B272" s="30">
        <v>1762.222</v>
      </c>
      <c r="C272" s="30">
        <v>17378.018999999898</v>
      </c>
      <c r="D272" s="30">
        <v>1</v>
      </c>
      <c r="E272" s="30">
        <v>1</v>
      </c>
      <c r="F272" s="30">
        <v>39405.533000000003</v>
      </c>
      <c r="G272" s="30">
        <v>1</v>
      </c>
      <c r="H272" s="30">
        <v>1</v>
      </c>
      <c r="I272" s="30">
        <v>1</v>
      </c>
      <c r="K272" s="457"/>
      <c r="L272" s="457" t="e">
        <f>IF(K272=0,#REF!,0)</f>
        <v>#REF!</v>
      </c>
    </row>
    <row r="273" spans="1:12">
      <c r="A273" s="30">
        <v>271</v>
      </c>
      <c r="B273" s="30">
        <v>6139.8579999999993</v>
      </c>
      <c r="C273" s="30">
        <v>17513.618999999901</v>
      </c>
      <c r="D273" s="30">
        <v>1</v>
      </c>
      <c r="E273" s="30">
        <v>1</v>
      </c>
      <c r="F273" s="30">
        <v>115161.815999999</v>
      </c>
      <c r="G273" s="30">
        <v>1</v>
      </c>
      <c r="H273" s="30">
        <v>1</v>
      </c>
      <c r="I273" s="30">
        <v>1</v>
      </c>
      <c r="K273" s="457"/>
      <c r="L273" s="457" t="e">
        <f>IF(K273=0,#REF!,0)</f>
        <v>#REF!</v>
      </c>
    </row>
    <row r="274" spans="1:12">
      <c r="A274" s="30">
        <v>272</v>
      </c>
      <c r="B274" s="30">
        <v>1762.222</v>
      </c>
      <c r="C274" s="30">
        <v>32480.969999999899</v>
      </c>
      <c r="D274" s="30">
        <v>1</v>
      </c>
      <c r="E274" s="30">
        <v>1</v>
      </c>
      <c r="F274" s="30">
        <v>120735.814</v>
      </c>
      <c r="G274" s="30">
        <v>1</v>
      </c>
      <c r="H274" s="30">
        <v>1</v>
      </c>
      <c r="I274" s="30">
        <v>1</v>
      </c>
      <c r="K274" s="457"/>
      <c r="L274" s="457" t="e">
        <f>IF(K274=0,#REF!,0)</f>
        <v>#REF!</v>
      </c>
    </row>
    <row r="275" spans="1:12">
      <c r="A275" s="30">
        <v>273</v>
      </c>
      <c r="B275" s="30">
        <v>1032.623999999998</v>
      </c>
      <c r="C275" s="30">
        <v>33281.132999999885</v>
      </c>
      <c r="D275" s="30">
        <v>1</v>
      </c>
      <c r="E275" s="30">
        <v>1</v>
      </c>
      <c r="F275" s="30">
        <v>116382.19599999901</v>
      </c>
      <c r="G275" s="30">
        <v>1</v>
      </c>
      <c r="H275" s="30">
        <v>1</v>
      </c>
      <c r="I275" s="30">
        <v>1</v>
      </c>
      <c r="K275" s="457"/>
      <c r="L275" s="457" t="e">
        <f>IF(K275=0,#REF!,0)</f>
        <v>#REF!</v>
      </c>
    </row>
    <row r="276" spans="1:12">
      <c r="A276" s="30">
        <v>274</v>
      </c>
      <c r="B276" s="30">
        <v>1153.2399999999991</v>
      </c>
      <c r="C276" s="30">
        <v>33837.515999999887</v>
      </c>
      <c r="D276" s="30">
        <v>1</v>
      </c>
      <c r="E276" s="30">
        <v>1</v>
      </c>
      <c r="F276" s="30">
        <v>104301.9439999999</v>
      </c>
      <c r="G276" s="30">
        <v>1</v>
      </c>
      <c r="H276" s="30">
        <v>1</v>
      </c>
      <c r="I276" s="30">
        <v>1</v>
      </c>
      <c r="K276" s="457"/>
      <c r="L276" s="457" t="e">
        <f>IF(K276=0,#REF!,0)</f>
        <v>#REF!</v>
      </c>
    </row>
    <row r="277" spans="1:12">
      <c r="A277" s="30">
        <v>275</v>
      </c>
      <c r="B277" s="30">
        <v>1213.5469999999991</v>
      </c>
      <c r="C277" s="30">
        <v>34225.784999999887</v>
      </c>
      <c r="D277" s="30">
        <v>1</v>
      </c>
      <c r="E277" s="30">
        <v>1</v>
      </c>
      <c r="F277" s="30">
        <v>92692.645999999993</v>
      </c>
      <c r="G277" s="30">
        <v>1</v>
      </c>
      <c r="H277" s="30">
        <v>1</v>
      </c>
      <c r="I277" s="30">
        <v>1</v>
      </c>
      <c r="K277" s="457"/>
      <c r="L277" s="457" t="e">
        <f>IF(K277=0,#REF!,0)</f>
        <v>#REF!</v>
      </c>
    </row>
    <row r="278" spans="1:12">
      <c r="A278" s="30">
        <v>276</v>
      </c>
      <c r="B278" s="30">
        <v>1213.5469999999991</v>
      </c>
      <c r="C278" s="30">
        <v>33441.076999999903</v>
      </c>
      <c r="D278" s="30">
        <v>1</v>
      </c>
      <c r="E278" s="30">
        <v>1</v>
      </c>
      <c r="F278" s="30">
        <v>83237.281999999992</v>
      </c>
      <c r="G278" s="30">
        <v>1</v>
      </c>
      <c r="H278" s="30">
        <v>1</v>
      </c>
      <c r="I278" s="30">
        <v>1</v>
      </c>
      <c r="K278" s="457"/>
      <c r="L278" s="457" t="e">
        <f>IF(K278=0,#REF!,0)</f>
        <v>#REF!</v>
      </c>
    </row>
    <row r="279" spans="1:12">
      <c r="A279" s="30">
        <v>277</v>
      </c>
      <c r="B279" s="30">
        <v>6200.1660000000002</v>
      </c>
      <c r="C279" s="30">
        <v>31360.50599999999</v>
      </c>
      <c r="D279" s="30">
        <v>1</v>
      </c>
      <c r="E279" s="30">
        <v>1</v>
      </c>
      <c r="F279" s="30">
        <v>64404.682000000001</v>
      </c>
      <c r="G279" s="30">
        <v>1</v>
      </c>
      <c r="H279" s="30">
        <v>1</v>
      </c>
      <c r="I279" s="30">
        <v>1</v>
      </c>
      <c r="K279" s="457"/>
      <c r="L279" s="457" t="e">
        <f>IF(K279=0,#REF!,0)</f>
        <v>#REF!</v>
      </c>
    </row>
    <row r="280" spans="1:12">
      <c r="A280" s="30">
        <v>278</v>
      </c>
      <c r="B280" s="30">
        <v>1762.222</v>
      </c>
      <c r="C280" s="30">
        <v>31071.811999999893</v>
      </c>
      <c r="D280" s="30">
        <v>1</v>
      </c>
      <c r="E280" s="30">
        <v>1</v>
      </c>
      <c r="F280" s="30">
        <v>67182.663</v>
      </c>
      <c r="G280" s="30">
        <v>1</v>
      </c>
      <c r="H280" s="30">
        <v>1</v>
      </c>
      <c r="I280" s="30">
        <v>1</v>
      </c>
      <c r="K280" s="457"/>
      <c r="L280" s="457" t="e">
        <f>IF(K280=0,#REF!,0)</f>
        <v>#REF!</v>
      </c>
    </row>
    <row r="281" spans="1:12">
      <c r="A281" s="30">
        <v>279</v>
      </c>
      <c r="B281" s="30">
        <v>1032.623999999998</v>
      </c>
      <c r="C281" s="30">
        <v>31802.251999999899</v>
      </c>
      <c r="D281" s="30">
        <v>1</v>
      </c>
      <c r="E281" s="30">
        <v>1</v>
      </c>
      <c r="F281" s="30">
        <v>66048.812999999995</v>
      </c>
      <c r="G281" s="30">
        <v>1</v>
      </c>
      <c r="H281" s="30">
        <v>1</v>
      </c>
      <c r="I281" s="30">
        <v>1</v>
      </c>
      <c r="K281" s="457"/>
      <c r="L281" s="457" t="e">
        <f>IF(K281=0,#REF!,0)</f>
        <v>#REF!</v>
      </c>
    </row>
    <row r="282" spans="1:12">
      <c r="A282" s="30">
        <v>280</v>
      </c>
      <c r="B282" s="30">
        <v>1032.623999999998</v>
      </c>
      <c r="C282" s="30">
        <v>31450.702999999899</v>
      </c>
      <c r="D282" s="30">
        <v>1</v>
      </c>
      <c r="E282" s="30">
        <v>1</v>
      </c>
      <c r="F282" s="30">
        <v>65305.374999999993</v>
      </c>
      <c r="G282" s="30">
        <v>1</v>
      </c>
      <c r="H282" s="30">
        <v>1</v>
      </c>
      <c r="I282" s="30">
        <v>1</v>
      </c>
      <c r="K282" s="457"/>
      <c r="L282" s="457" t="e">
        <f>IF(K282=0,#REF!,0)</f>
        <v>#REF!</v>
      </c>
    </row>
    <row r="283" spans="1:12">
      <c r="A283" s="30">
        <v>281</v>
      </c>
      <c r="B283" s="30">
        <v>1032.623999999998</v>
      </c>
      <c r="C283" s="30">
        <v>31223.595999999903</v>
      </c>
      <c r="D283" s="30">
        <v>1</v>
      </c>
      <c r="E283" s="30">
        <v>1</v>
      </c>
      <c r="F283" s="30">
        <v>69337.815999999977</v>
      </c>
      <c r="G283" s="30">
        <v>1</v>
      </c>
      <c r="H283" s="30">
        <v>1</v>
      </c>
      <c r="I283" s="30">
        <v>1</v>
      </c>
      <c r="K283" s="457"/>
      <c r="L283" s="457" t="e">
        <f>IF(K283=0,#REF!,0)</f>
        <v>#REF!</v>
      </c>
    </row>
    <row r="284" spans="1:12">
      <c r="A284" s="30">
        <v>282</v>
      </c>
      <c r="B284" s="30">
        <v>1762.222</v>
      </c>
      <c r="C284" s="30">
        <v>30698.746999999901</v>
      </c>
      <c r="D284" s="30">
        <v>1</v>
      </c>
      <c r="E284" s="30">
        <v>1</v>
      </c>
      <c r="F284" s="30">
        <v>72653.495999999985</v>
      </c>
      <c r="G284" s="30">
        <v>1</v>
      </c>
      <c r="H284" s="30">
        <v>1</v>
      </c>
      <c r="I284" s="30">
        <v>1</v>
      </c>
      <c r="K284" s="457"/>
      <c r="L284" s="457" t="e">
        <f>IF(K284=0,#REF!,0)</f>
        <v>#REF!</v>
      </c>
    </row>
    <row r="285" spans="1:12">
      <c r="A285" s="30">
        <v>283</v>
      </c>
      <c r="B285" s="30">
        <v>6139.8579999999993</v>
      </c>
      <c r="C285" s="30">
        <v>30686.053999999902</v>
      </c>
      <c r="D285" s="30">
        <v>1</v>
      </c>
      <c r="E285" s="30">
        <v>1</v>
      </c>
      <c r="F285" s="30">
        <v>65741.238999999987</v>
      </c>
      <c r="G285" s="30">
        <v>1</v>
      </c>
      <c r="H285" s="30">
        <v>1</v>
      </c>
      <c r="I285" s="30">
        <v>1</v>
      </c>
      <c r="K285" s="457"/>
      <c r="L285" s="457" t="e">
        <f>IF(K285=0,#REF!,0)</f>
        <v>#REF!</v>
      </c>
    </row>
    <row r="286" spans="1:12">
      <c r="A286" s="30">
        <v>284</v>
      </c>
      <c r="B286" s="30">
        <v>7599.07</v>
      </c>
      <c r="C286" s="30">
        <v>32055.337999999898</v>
      </c>
      <c r="D286" s="30">
        <v>1</v>
      </c>
      <c r="E286" s="30">
        <v>1</v>
      </c>
      <c r="F286" s="30">
        <v>63459.5459999999</v>
      </c>
      <c r="G286" s="30">
        <v>1</v>
      </c>
      <c r="H286" s="30">
        <v>1</v>
      </c>
      <c r="I286" s="30">
        <v>1</v>
      </c>
      <c r="K286" s="457"/>
      <c r="L286" s="457" t="e">
        <f>IF(K286=0,#REF!,0)</f>
        <v>#REF!</v>
      </c>
    </row>
    <row r="287" spans="1:12">
      <c r="A287" s="30">
        <v>285</v>
      </c>
      <c r="B287" s="30">
        <v>1762.222</v>
      </c>
      <c r="C287" s="30">
        <v>17904.4199999999</v>
      </c>
      <c r="D287" s="30">
        <v>1</v>
      </c>
      <c r="E287" s="30">
        <v>1</v>
      </c>
      <c r="F287" s="30">
        <v>72619.902999999991</v>
      </c>
      <c r="G287" s="30">
        <v>1</v>
      </c>
      <c r="H287" s="30">
        <v>1</v>
      </c>
      <c r="I287" s="30">
        <v>1</v>
      </c>
      <c r="K287" s="457"/>
      <c r="L287" s="457" t="e">
        <f>IF(K287=0,#REF!,0)</f>
        <v>#REF!</v>
      </c>
    </row>
    <row r="288" spans="1:12">
      <c r="A288" s="30">
        <v>286</v>
      </c>
      <c r="B288" s="30">
        <v>1762.222</v>
      </c>
      <c r="C288" s="30">
        <v>17498.786999999902</v>
      </c>
      <c r="D288" s="30">
        <v>1</v>
      </c>
      <c r="E288" s="30">
        <v>1</v>
      </c>
      <c r="F288" s="30">
        <v>2559.761</v>
      </c>
      <c r="G288" s="30">
        <v>1</v>
      </c>
      <c r="H288" s="30">
        <v>1</v>
      </c>
      <c r="I288" s="30">
        <v>1</v>
      </c>
      <c r="K288" s="457"/>
      <c r="L288" s="457" t="e">
        <f>IF(K288=0,#REF!,0)</f>
        <v>#REF!</v>
      </c>
    </row>
    <row r="289" spans="1:12">
      <c r="A289" s="30">
        <v>287</v>
      </c>
      <c r="B289" s="30">
        <v>1762.222</v>
      </c>
      <c r="C289" s="30">
        <v>17090.241999999889</v>
      </c>
      <c r="D289" s="30">
        <v>1</v>
      </c>
      <c r="E289" s="30">
        <v>1</v>
      </c>
      <c r="F289" s="30">
        <v>3074.3270000000002</v>
      </c>
      <c r="G289" s="30">
        <v>1</v>
      </c>
      <c r="H289" s="30">
        <v>1</v>
      </c>
      <c r="I289" s="30">
        <v>1</v>
      </c>
      <c r="K289" s="457"/>
      <c r="L289" s="457" t="e">
        <f>IF(K289=0,#REF!,0)</f>
        <v>#REF!</v>
      </c>
    </row>
    <row r="290" spans="1:12">
      <c r="A290" s="30">
        <v>288</v>
      </c>
      <c r="B290" s="30">
        <v>1032.623999999998</v>
      </c>
      <c r="C290" s="30">
        <v>17133.6889999999</v>
      </c>
      <c r="D290" s="30">
        <v>1</v>
      </c>
      <c r="E290" s="30">
        <v>1</v>
      </c>
      <c r="F290" s="30">
        <v>7966.4259999999904</v>
      </c>
      <c r="G290" s="30">
        <v>1</v>
      </c>
      <c r="H290" s="30">
        <v>1</v>
      </c>
      <c r="I290" s="30">
        <v>1</v>
      </c>
      <c r="K290" s="457"/>
      <c r="L290" s="457" t="e">
        <f>IF(K290=0,#REF!,0)</f>
        <v>#REF!</v>
      </c>
    </row>
    <row r="291" spans="1:12">
      <c r="A291" s="30">
        <v>289</v>
      </c>
      <c r="B291" s="30">
        <v>1032.623999999998</v>
      </c>
      <c r="C291" s="30">
        <v>17149.373999999902</v>
      </c>
      <c r="D291" s="30">
        <v>1</v>
      </c>
      <c r="E291" s="30">
        <v>1</v>
      </c>
      <c r="F291" s="30">
        <v>13408.871999999999</v>
      </c>
      <c r="G291" s="30">
        <v>1</v>
      </c>
      <c r="H291" s="30">
        <v>1</v>
      </c>
      <c r="I291" s="30">
        <v>1</v>
      </c>
      <c r="K291" s="457"/>
      <c r="L291" s="457" t="e">
        <f>IF(K291=0,#REF!,0)</f>
        <v>#REF!</v>
      </c>
    </row>
    <row r="292" spans="1:12">
      <c r="A292" s="30">
        <v>290</v>
      </c>
      <c r="B292" s="30">
        <v>1032.623999999998</v>
      </c>
      <c r="C292" s="30">
        <v>17088.147999999899</v>
      </c>
      <c r="D292" s="30">
        <v>1</v>
      </c>
      <c r="E292" s="30">
        <v>1</v>
      </c>
      <c r="F292" s="30">
        <v>18207.451000000001</v>
      </c>
      <c r="G292" s="30">
        <v>1</v>
      </c>
      <c r="H292" s="30">
        <v>1</v>
      </c>
      <c r="I292" s="30">
        <v>1</v>
      </c>
      <c r="K292" s="457"/>
      <c r="L292" s="457" t="e">
        <f>IF(K292=0,#REF!,0)</f>
        <v>#REF!</v>
      </c>
    </row>
    <row r="293" spans="1:12">
      <c r="A293" s="30">
        <v>291</v>
      </c>
      <c r="B293" s="30">
        <v>1032.623999999998</v>
      </c>
      <c r="C293" s="30">
        <v>17090.141999999898</v>
      </c>
      <c r="D293" s="30">
        <v>1</v>
      </c>
      <c r="E293" s="30">
        <v>1</v>
      </c>
      <c r="F293" s="30">
        <v>22349.8109999999</v>
      </c>
      <c r="G293" s="30">
        <v>1</v>
      </c>
      <c r="H293" s="30">
        <v>1</v>
      </c>
      <c r="I293" s="30">
        <v>1</v>
      </c>
      <c r="K293" s="457"/>
      <c r="L293" s="457" t="e">
        <f>IF(K293=0,#REF!,0)</f>
        <v>#REF!</v>
      </c>
    </row>
    <row r="294" spans="1:12">
      <c r="A294" s="30">
        <v>292</v>
      </c>
      <c r="B294" s="30">
        <v>1032.623999999998</v>
      </c>
      <c r="C294" s="30">
        <v>17091.3289999999</v>
      </c>
      <c r="D294" s="30">
        <v>1</v>
      </c>
      <c r="E294" s="30">
        <v>1</v>
      </c>
      <c r="F294" s="30">
        <v>25939.205999999998</v>
      </c>
      <c r="G294" s="30">
        <v>1</v>
      </c>
      <c r="H294" s="30">
        <v>1</v>
      </c>
      <c r="I294" s="30">
        <v>1</v>
      </c>
      <c r="K294" s="457"/>
      <c r="L294" s="457" t="e">
        <f>IF(K294=0,#REF!,0)</f>
        <v>#REF!</v>
      </c>
    </row>
    <row r="295" spans="1:12">
      <c r="A295" s="30">
        <v>293</v>
      </c>
      <c r="B295" s="30">
        <v>1032.623999999998</v>
      </c>
      <c r="C295" s="30">
        <v>17087.834999999901</v>
      </c>
      <c r="D295" s="30">
        <v>1</v>
      </c>
      <c r="E295" s="30">
        <v>1</v>
      </c>
      <c r="F295" s="30">
        <v>29355.300999999901</v>
      </c>
      <c r="G295" s="30">
        <v>1</v>
      </c>
      <c r="H295" s="30">
        <v>1</v>
      </c>
      <c r="I295" s="30">
        <v>1</v>
      </c>
      <c r="K295" s="457"/>
      <c r="L295" s="457" t="e">
        <f>IF(K295=0,#REF!,0)</f>
        <v>#REF!</v>
      </c>
    </row>
    <row r="296" spans="1:12">
      <c r="A296" s="30">
        <v>294</v>
      </c>
      <c r="B296" s="30">
        <v>1762.222</v>
      </c>
      <c r="C296" s="30">
        <v>17093.966999999902</v>
      </c>
      <c r="D296" s="30">
        <v>1</v>
      </c>
      <c r="E296" s="30">
        <v>1</v>
      </c>
      <c r="F296" s="30">
        <v>31444.934999999903</v>
      </c>
      <c r="G296" s="30">
        <v>1</v>
      </c>
      <c r="H296" s="30">
        <v>1</v>
      </c>
      <c r="I296" s="30">
        <v>1</v>
      </c>
      <c r="K296" s="457"/>
      <c r="L296" s="457" t="e">
        <f>IF(K296=0,#REF!,0)</f>
        <v>#REF!</v>
      </c>
    </row>
    <row r="297" spans="1:12">
      <c r="A297" s="30">
        <v>295</v>
      </c>
      <c r="B297" s="30">
        <v>6139.8579999999993</v>
      </c>
      <c r="C297" s="30">
        <v>17188.122999999901</v>
      </c>
      <c r="D297" s="30">
        <v>1</v>
      </c>
      <c r="E297" s="30">
        <v>1</v>
      </c>
      <c r="F297" s="30">
        <v>106471.18099999901</v>
      </c>
      <c r="G297" s="30">
        <v>1</v>
      </c>
      <c r="H297" s="30">
        <v>1</v>
      </c>
      <c r="I297" s="30">
        <v>1</v>
      </c>
      <c r="K297" s="457"/>
      <c r="L297" s="457" t="e">
        <f>IF(K297=0,#REF!,0)</f>
        <v>#REF!</v>
      </c>
    </row>
    <row r="298" spans="1:12">
      <c r="A298" s="30">
        <v>296</v>
      </c>
      <c r="B298" s="30">
        <v>1762.222</v>
      </c>
      <c r="C298" s="30">
        <v>17515.243999999901</v>
      </c>
      <c r="D298" s="30">
        <v>1</v>
      </c>
      <c r="E298" s="30">
        <v>1</v>
      </c>
      <c r="F298" s="30">
        <v>111179.474999999</v>
      </c>
      <c r="G298" s="30">
        <v>1</v>
      </c>
      <c r="H298" s="30">
        <v>1</v>
      </c>
      <c r="I298" s="30">
        <v>1</v>
      </c>
      <c r="K298" s="457"/>
      <c r="L298" s="457" t="e">
        <f>IF(K298=0,#REF!,0)</f>
        <v>#REF!</v>
      </c>
    </row>
    <row r="299" spans="1:12">
      <c r="A299" s="30">
        <v>297</v>
      </c>
      <c r="B299" s="30">
        <v>1032.623999999998</v>
      </c>
      <c r="C299" s="30">
        <v>18418.9379999999</v>
      </c>
      <c r="D299" s="30">
        <v>1</v>
      </c>
      <c r="E299" s="30">
        <v>1</v>
      </c>
      <c r="F299" s="30">
        <v>106125.69900000001</v>
      </c>
      <c r="G299" s="30">
        <v>1</v>
      </c>
      <c r="H299" s="30">
        <v>1</v>
      </c>
      <c r="I299" s="30">
        <v>1</v>
      </c>
      <c r="K299" s="457"/>
      <c r="L299" s="457" t="e">
        <f>IF(K299=0,#REF!,0)</f>
        <v>#REF!</v>
      </c>
    </row>
    <row r="300" spans="1:12">
      <c r="A300" s="30">
        <v>298</v>
      </c>
      <c r="B300" s="30">
        <v>1153.2399999999991</v>
      </c>
      <c r="C300" s="30">
        <v>19204.4389999999</v>
      </c>
      <c r="D300" s="30">
        <v>1</v>
      </c>
      <c r="E300" s="30">
        <v>1</v>
      </c>
      <c r="F300" s="30">
        <v>95386.489999999903</v>
      </c>
      <c r="G300" s="30">
        <v>1</v>
      </c>
      <c r="H300" s="30">
        <v>1</v>
      </c>
      <c r="I300" s="30">
        <v>1</v>
      </c>
      <c r="K300" s="457"/>
      <c r="L300" s="457" t="e">
        <f>IF(K300=0,#REF!,0)</f>
        <v>#REF!</v>
      </c>
    </row>
    <row r="301" spans="1:12">
      <c r="A301" s="30">
        <v>299</v>
      </c>
      <c r="B301" s="30">
        <v>1213.5469999999991</v>
      </c>
      <c r="C301" s="30">
        <v>19780.600999999901</v>
      </c>
      <c r="D301" s="30">
        <v>1</v>
      </c>
      <c r="E301" s="30">
        <v>1</v>
      </c>
      <c r="F301" s="30">
        <v>83202.73599999999</v>
      </c>
      <c r="G301" s="30">
        <v>1</v>
      </c>
      <c r="H301" s="30">
        <v>1</v>
      </c>
      <c r="I301" s="30">
        <v>1</v>
      </c>
      <c r="K301" s="457"/>
      <c r="L301" s="457" t="e">
        <f>IF(K301=0,#REF!,0)</f>
        <v>#REF!</v>
      </c>
    </row>
    <row r="302" spans="1:12">
      <c r="A302" s="30">
        <v>300</v>
      </c>
      <c r="B302" s="30">
        <v>1213.5469999999991</v>
      </c>
      <c r="C302" s="30">
        <v>19195.500999999902</v>
      </c>
      <c r="D302" s="30">
        <v>1</v>
      </c>
      <c r="E302" s="30">
        <v>1</v>
      </c>
      <c r="F302" s="30">
        <v>73386.650999999896</v>
      </c>
      <c r="G302" s="30">
        <v>1</v>
      </c>
      <c r="H302" s="30">
        <v>1</v>
      </c>
      <c r="I302" s="30">
        <v>1</v>
      </c>
      <c r="K302" s="457"/>
      <c r="L302" s="457" t="e">
        <f>IF(K302=0,#REF!,0)</f>
        <v>#REF!</v>
      </c>
    </row>
    <row r="303" spans="1:12">
      <c r="A303" s="30">
        <v>301</v>
      </c>
      <c r="B303" s="30">
        <v>6200.1660000000002</v>
      </c>
      <c r="C303" s="30">
        <v>17288.884999999893</v>
      </c>
      <c r="D303" s="30">
        <v>1</v>
      </c>
      <c r="E303" s="30">
        <v>1</v>
      </c>
      <c r="F303" s="30">
        <v>54100.222000000002</v>
      </c>
      <c r="G303" s="30">
        <v>1</v>
      </c>
      <c r="H303" s="30">
        <v>1</v>
      </c>
      <c r="I303" s="30">
        <v>1</v>
      </c>
      <c r="K303" s="457"/>
      <c r="L303" s="457" t="e">
        <f>IF(K303=0,#REF!,0)</f>
        <v>#REF!</v>
      </c>
    </row>
    <row r="304" spans="1:12">
      <c r="A304" s="30">
        <v>302</v>
      </c>
      <c r="B304" s="30">
        <v>1762.222</v>
      </c>
      <c r="C304" s="30">
        <v>17088.105999999898</v>
      </c>
      <c r="D304" s="30">
        <v>1</v>
      </c>
      <c r="E304" s="30">
        <v>1</v>
      </c>
      <c r="F304" s="30">
        <v>56313.722999999991</v>
      </c>
      <c r="G304" s="30">
        <v>1</v>
      </c>
      <c r="H304" s="30">
        <v>1</v>
      </c>
      <c r="I304" s="30">
        <v>1</v>
      </c>
      <c r="K304" s="457"/>
      <c r="L304" s="457" t="e">
        <f>IF(K304=0,#REF!,0)</f>
        <v>#REF!</v>
      </c>
    </row>
    <row r="305" spans="1:12">
      <c r="A305" s="30">
        <v>303</v>
      </c>
      <c r="B305" s="30">
        <v>1032.623999999998</v>
      </c>
      <c r="C305" s="30">
        <v>17855.600999999901</v>
      </c>
      <c r="D305" s="30">
        <v>1</v>
      </c>
      <c r="E305" s="30">
        <v>1</v>
      </c>
      <c r="F305" s="30">
        <v>54928.11899999989</v>
      </c>
      <c r="G305" s="30">
        <v>1</v>
      </c>
      <c r="H305" s="30">
        <v>1</v>
      </c>
      <c r="I305" s="30">
        <v>1</v>
      </c>
      <c r="K305" s="457"/>
      <c r="L305" s="457" t="e">
        <f>IF(K305=0,#REF!,0)</f>
        <v>#REF!</v>
      </c>
    </row>
    <row r="306" spans="1:12">
      <c r="A306" s="30">
        <v>304</v>
      </c>
      <c r="B306" s="30">
        <v>1032.623999999998</v>
      </c>
      <c r="C306" s="30">
        <v>17545.422999999901</v>
      </c>
      <c r="D306" s="30">
        <v>1</v>
      </c>
      <c r="E306" s="30">
        <v>1</v>
      </c>
      <c r="F306" s="30">
        <v>55142.216999999902</v>
      </c>
      <c r="G306" s="30">
        <v>1</v>
      </c>
      <c r="H306" s="30">
        <v>1</v>
      </c>
      <c r="I306" s="30">
        <v>1</v>
      </c>
      <c r="K306" s="457"/>
      <c r="L306" s="457" t="e">
        <f>IF(K306=0,#REF!,0)</f>
        <v>#REF!</v>
      </c>
    </row>
    <row r="307" spans="1:12">
      <c r="A307" s="30">
        <v>305</v>
      </c>
      <c r="B307" s="30">
        <v>1032.623999999998</v>
      </c>
      <c r="C307" s="30">
        <v>17331.559999999899</v>
      </c>
      <c r="D307" s="30">
        <v>1</v>
      </c>
      <c r="E307" s="30">
        <v>1</v>
      </c>
      <c r="F307" s="30">
        <v>57684.88999999989</v>
      </c>
      <c r="G307" s="30">
        <v>1</v>
      </c>
      <c r="H307" s="30">
        <v>1</v>
      </c>
      <c r="I307" s="30">
        <v>1</v>
      </c>
      <c r="K307" s="457"/>
      <c r="L307" s="457" t="e">
        <f>IF(K307=0,#REF!,0)</f>
        <v>#REF!</v>
      </c>
    </row>
    <row r="308" spans="1:12">
      <c r="A308" s="30">
        <v>306</v>
      </c>
      <c r="B308" s="30">
        <v>1762.222</v>
      </c>
      <c r="C308" s="30">
        <v>16790.443999999901</v>
      </c>
      <c r="D308" s="30">
        <v>1</v>
      </c>
      <c r="E308" s="30">
        <v>1</v>
      </c>
      <c r="F308" s="30">
        <v>61339.339</v>
      </c>
      <c r="G308" s="30">
        <v>1</v>
      </c>
      <c r="H308" s="30">
        <v>1</v>
      </c>
      <c r="I308" s="30">
        <v>1</v>
      </c>
      <c r="K308" s="457"/>
      <c r="L308" s="457" t="e">
        <f>IF(K308=0,#REF!,0)</f>
        <v>#REF!</v>
      </c>
    </row>
    <row r="309" spans="1:12">
      <c r="A309" s="30">
        <v>307</v>
      </c>
      <c r="B309" s="30">
        <v>6139.8579999999993</v>
      </c>
      <c r="C309" s="30">
        <v>16790.375999999887</v>
      </c>
      <c r="D309" s="30">
        <v>1</v>
      </c>
      <c r="E309" s="30">
        <v>1</v>
      </c>
      <c r="F309" s="30">
        <v>54674.460999999887</v>
      </c>
      <c r="G309" s="30">
        <v>1</v>
      </c>
      <c r="H309" s="30">
        <v>1</v>
      </c>
      <c r="I309" s="30">
        <v>1</v>
      </c>
      <c r="K309" s="457"/>
      <c r="L309" s="457" t="e">
        <f>IF(K309=0,#REF!,0)</f>
        <v>#REF!</v>
      </c>
    </row>
    <row r="310" spans="1:12">
      <c r="A310" s="30">
        <v>308</v>
      </c>
      <c r="B310" s="30">
        <v>7599.07</v>
      </c>
      <c r="C310" s="30">
        <v>18142.523999999899</v>
      </c>
      <c r="D310" s="30">
        <v>1</v>
      </c>
      <c r="E310" s="30">
        <v>1</v>
      </c>
      <c r="F310" s="30">
        <v>54071.484999999891</v>
      </c>
      <c r="G310" s="30">
        <v>1</v>
      </c>
      <c r="H310" s="30">
        <v>1</v>
      </c>
      <c r="I310" s="30">
        <v>1</v>
      </c>
      <c r="K310" s="457"/>
      <c r="L310" s="457" t="e">
        <f>IF(K310=0,#REF!,0)</f>
        <v>#REF!</v>
      </c>
    </row>
    <row r="311" spans="1:12">
      <c r="A311" s="30">
        <v>309</v>
      </c>
      <c r="B311" s="30">
        <v>1762.222</v>
      </c>
      <c r="C311" s="30">
        <v>17667.137999999901</v>
      </c>
      <c r="D311" s="30">
        <v>1</v>
      </c>
      <c r="E311" s="30">
        <v>1</v>
      </c>
      <c r="F311" s="30">
        <v>64055.36099999999</v>
      </c>
      <c r="G311" s="30">
        <v>1</v>
      </c>
      <c r="H311" s="30">
        <v>1</v>
      </c>
      <c r="I311" s="30">
        <v>1</v>
      </c>
      <c r="K311" s="457"/>
      <c r="L311" s="457" t="e">
        <f>IF(K311=0,#REF!,0)</f>
        <v>#REF!</v>
      </c>
    </row>
    <row r="312" spans="1:12">
      <c r="A312" s="30">
        <v>310</v>
      </c>
      <c r="B312" s="30">
        <v>1762.222</v>
      </c>
      <c r="C312" s="30">
        <v>17283.2779999999</v>
      </c>
      <c r="D312" s="30">
        <v>1</v>
      </c>
      <c r="E312" s="30">
        <v>1</v>
      </c>
      <c r="F312" s="30">
        <v>2336.6259999999902</v>
      </c>
      <c r="G312" s="30">
        <v>1</v>
      </c>
      <c r="H312" s="30">
        <v>1</v>
      </c>
      <c r="I312" s="30">
        <v>1</v>
      </c>
      <c r="K312" s="457"/>
      <c r="L312" s="457" t="e">
        <f>IF(K312=0,#REF!,0)</f>
        <v>#REF!</v>
      </c>
    </row>
    <row r="313" spans="1:12">
      <c r="A313" s="30">
        <v>311</v>
      </c>
      <c r="B313" s="30">
        <v>1762.222</v>
      </c>
      <c r="C313" s="30">
        <v>16876.9549999999</v>
      </c>
      <c r="D313" s="30">
        <v>1</v>
      </c>
      <c r="E313" s="30">
        <v>1</v>
      </c>
      <c r="F313" s="30">
        <v>2200.2489999999998</v>
      </c>
      <c r="G313" s="30">
        <v>1</v>
      </c>
      <c r="H313" s="30">
        <v>1</v>
      </c>
      <c r="I313" s="30">
        <v>1</v>
      </c>
      <c r="K313" s="457"/>
      <c r="L313" s="457" t="e">
        <f>IF(K313=0,#REF!,0)</f>
        <v>#REF!</v>
      </c>
    </row>
    <row r="314" spans="1:12">
      <c r="A314" s="30">
        <v>312</v>
      </c>
      <c r="B314" s="30">
        <v>1032.623999999998</v>
      </c>
      <c r="C314" s="30">
        <v>16940.9219999999</v>
      </c>
      <c r="D314" s="30">
        <v>1</v>
      </c>
      <c r="E314" s="30">
        <v>1</v>
      </c>
      <c r="F314" s="30">
        <v>2131.7260000000001</v>
      </c>
      <c r="G314" s="30">
        <v>1</v>
      </c>
      <c r="H314" s="30">
        <v>1</v>
      </c>
      <c r="I314" s="30">
        <v>1</v>
      </c>
      <c r="K314" s="457"/>
      <c r="L314" s="457" t="e">
        <f>IF(K314=0,#REF!,0)</f>
        <v>#REF!</v>
      </c>
    </row>
    <row r="315" spans="1:12">
      <c r="A315" s="30">
        <v>313</v>
      </c>
      <c r="B315" s="30">
        <v>1032.623999999998</v>
      </c>
      <c r="C315" s="30">
        <v>19963.47999999989</v>
      </c>
      <c r="D315" s="30">
        <v>1</v>
      </c>
      <c r="E315" s="30">
        <v>1</v>
      </c>
      <c r="F315" s="30">
        <v>6316.8639999999905</v>
      </c>
      <c r="G315" s="30">
        <v>1</v>
      </c>
      <c r="H315" s="30">
        <v>1</v>
      </c>
      <c r="I315" s="30">
        <v>1</v>
      </c>
      <c r="K315" s="457"/>
      <c r="L315" s="457" t="e">
        <f>IF(K315=0,#REF!,0)</f>
        <v>#REF!</v>
      </c>
    </row>
    <row r="316" spans="1:12">
      <c r="A316" s="30">
        <v>314</v>
      </c>
      <c r="B316" s="30">
        <v>1032.623999999998</v>
      </c>
      <c r="C316" s="30">
        <v>19995.245999999901</v>
      </c>
      <c r="D316" s="30">
        <v>1</v>
      </c>
      <c r="E316" s="30">
        <v>1</v>
      </c>
      <c r="F316" s="30">
        <v>13990.837</v>
      </c>
      <c r="G316" s="30">
        <v>1</v>
      </c>
      <c r="H316" s="30">
        <v>1</v>
      </c>
      <c r="I316" s="30">
        <v>1</v>
      </c>
      <c r="K316" s="457"/>
      <c r="L316" s="457" t="e">
        <f>IF(K316=0,#REF!,0)</f>
        <v>#REF!</v>
      </c>
    </row>
    <row r="317" spans="1:12">
      <c r="A317" s="30">
        <v>315</v>
      </c>
      <c r="B317" s="30">
        <v>1032.623999999998</v>
      </c>
      <c r="C317" s="30">
        <v>20103.3659999999</v>
      </c>
      <c r="D317" s="30">
        <v>1</v>
      </c>
      <c r="E317" s="30">
        <v>1</v>
      </c>
      <c r="F317" s="30">
        <v>21485.377999999997</v>
      </c>
      <c r="G317" s="30">
        <v>1</v>
      </c>
      <c r="H317" s="30">
        <v>1</v>
      </c>
      <c r="I317" s="30">
        <v>1</v>
      </c>
      <c r="K317" s="457"/>
      <c r="L317" s="457" t="e">
        <f>IF(K317=0,#REF!,0)</f>
        <v>#REF!</v>
      </c>
    </row>
    <row r="318" spans="1:12">
      <c r="A318" s="30">
        <v>316</v>
      </c>
      <c r="B318" s="30">
        <v>1032.623999999998</v>
      </c>
      <c r="C318" s="30">
        <v>20062.166999999892</v>
      </c>
      <c r="D318" s="30">
        <v>1</v>
      </c>
      <c r="E318" s="30">
        <v>1</v>
      </c>
      <c r="F318" s="30">
        <v>26523.711999999898</v>
      </c>
      <c r="G318" s="30">
        <v>1</v>
      </c>
      <c r="H318" s="30">
        <v>1</v>
      </c>
      <c r="I318" s="30">
        <v>1</v>
      </c>
      <c r="K318" s="457"/>
      <c r="L318" s="457" t="e">
        <f>IF(K318=0,#REF!,0)</f>
        <v>#REF!</v>
      </c>
    </row>
    <row r="319" spans="1:12">
      <c r="A319" s="30">
        <v>317</v>
      </c>
      <c r="B319" s="30">
        <v>1032.623999999998</v>
      </c>
      <c r="C319" s="30">
        <v>20075.2219999999</v>
      </c>
      <c r="D319" s="30">
        <v>1</v>
      </c>
      <c r="E319" s="30">
        <v>1</v>
      </c>
      <c r="F319" s="30">
        <v>31586.415000000001</v>
      </c>
      <c r="G319" s="30">
        <v>1</v>
      </c>
      <c r="H319" s="30">
        <v>1</v>
      </c>
      <c r="I319" s="30">
        <v>1</v>
      </c>
      <c r="K319" s="457"/>
      <c r="L319" s="457" t="e">
        <f>IF(K319=0,#REF!,0)</f>
        <v>#REF!</v>
      </c>
    </row>
    <row r="320" spans="1:12">
      <c r="A320" s="30">
        <v>318</v>
      </c>
      <c r="B320" s="30">
        <v>1762.222</v>
      </c>
      <c r="C320" s="30">
        <v>20078.076999999899</v>
      </c>
      <c r="D320" s="30">
        <v>1</v>
      </c>
      <c r="E320" s="30">
        <v>1</v>
      </c>
      <c r="F320" s="30">
        <v>36856.91599999999</v>
      </c>
      <c r="G320" s="30">
        <v>1</v>
      </c>
      <c r="H320" s="30">
        <v>1</v>
      </c>
      <c r="I320" s="30">
        <v>1</v>
      </c>
      <c r="K320" s="457"/>
      <c r="L320" s="457" t="e">
        <f>IF(K320=0,#REF!,0)</f>
        <v>#REF!</v>
      </c>
    </row>
    <row r="321" spans="1:12">
      <c r="A321" s="30">
        <v>319</v>
      </c>
      <c r="B321" s="30">
        <v>6139.8579999999993</v>
      </c>
      <c r="C321" s="30">
        <v>20159.9729999999</v>
      </c>
      <c r="D321" s="30">
        <v>1</v>
      </c>
      <c r="E321" s="30">
        <v>1</v>
      </c>
      <c r="F321" s="30">
        <v>116001.97599999899</v>
      </c>
      <c r="G321" s="30">
        <v>1</v>
      </c>
      <c r="H321" s="30">
        <v>1</v>
      </c>
      <c r="I321" s="30">
        <v>1</v>
      </c>
      <c r="K321" s="457"/>
      <c r="L321" s="457" t="e">
        <f>IF(K321=0,#REF!,0)</f>
        <v>#REF!</v>
      </c>
    </row>
    <row r="322" spans="1:12">
      <c r="A322" s="30">
        <v>320</v>
      </c>
      <c r="B322" s="30">
        <v>1762.222</v>
      </c>
      <c r="C322" s="30">
        <v>50525.164999999892</v>
      </c>
      <c r="D322" s="30">
        <v>1</v>
      </c>
      <c r="E322" s="30">
        <v>1</v>
      </c>
      <c r="F322" s="30">
        <v>118866.514</v>
      </c>
      <c r="G322" s="30">
        <v>1</v>
      </c>
      <c r="H322" s="30">
        <v>1</v>
      </c>
      <c r="I322" s="30">
        <v>1</v>
      </c>
      <c r="K322" s="457"/>
      <c r="L322" s="457" t="e">
        <f>IF(K322=0,#REF!,0)</f>
        <v>#REF!</v>
      </c>
    </row>
    <row r="323" spans="1:12">
      <c r="A323" s="30">
        <v>321</v>
      </c>
      <c r="B323" s="30">
        <v>1032.623999999998</v>
      </c>
      <c r="C323" s="30">
        <v>79809.090999999884</v>
      </c>
      <c r="D323" s="30">
        <v>1</v>
      </c>
      <c r="E323" s="30">
        <v>1</v>
      </c>
      <c r="F323" s="30">
        <v>110672.982</v>
      </c>
      <c r="G323" s="30">
        <v>1</v>
      </c>
      <c r="H323" s="30">
        <v>1</v>
      </c>
      <c r="I323" s="30">
        <v>1</v>
      </c>
      <c r="K323" s="457"/>
      <c r="L323" s="457" t="e">
        <f>IF(K323=0,#REF!,0)</f>
        <v>#REF!</v>
      </c>
    </row>
    <row r="324" spans="1:12">
      <c r="A324" s="30">
        <v>322</v>
      </c>
      <c r="B324" s="30">
        <v>1153.2399999999991</v>
      </c>
      <c r="C324" s="30">
        <v>97451.997999999992</v>
      </c>
      <c r="D324" s="30">
        <v>1</v>
      </c>
      <c r="E324" s="30">
        <v>1</v>
      </c>
      <c r="F324" s="30">
        <v>97439.223999999987</v>
      </c>
      <c r="G324" s="30">
        <v>1</v>
      </c>
      <c r="H324" s="30">
        <v>1</v>
      </c>
      <c r="I324" s="30">
        <v>1</v>
      </c>
      <c r="K324" s="457"/>
      <c r="L324" s="457" t="e">
        <f>IF(K324=0,#REF!,0)</f>
        <v>#REF!</v>
      </c>
    </row>
    <row r="325" spans="1:12">
      <c r="A325" s="30">
        <v>323</v>
      </c>
      <c r="B325" s="30">
        <v>1213.5469999999991</v>
      </c>
      <c r="C325" s="30">
        <v>114776.24499999979</v>
      </c>
      <c r="D325" s="30">
        <v>1</v>
      </c>
      <c r="E325" s="30">
        <v>1</v>
      </c>
      <c r="F325" s="30">
        <v>85999.208999999901</v>
      </c>
      <c r="G325" s="30">
        <v>1</v>
      </c>
      <c r="H325" s="30">
        <v>1</v>
      </c>
      <c r="I325" s="30">
        <v>1</v>
      </c>
      <c r="K325" s="457"/>
      <c r="L325" s="457" t="e">
        <f>IF(K325=0,#REF!,0)</f>
        <v>#REF!</v>
      </c>
    </row>
    <row r="326" spans="1:12">
      <c r="A326" s="30">
        <v>324</v>
      </c>
      <c r="B326" s="30">
        <v>1213.5469999999991</v>
      </c>
      <c r="C326" s="30">
        <v>96896.493000000002</v>
      </c>
      <c r="D326" s="30">
        <v>1</v>
      </c>
      <c r="E326" s="30">
        <v>1</v>
      </c>
      <c r="F326" s="30">
        <v>76724.739999999991</v>
      </c>
      <c r="G326" s="30">
        <v>1</v>
      </c>
      <c r="H326" s="30">
        <v>1</v>
      </c>
      <c r="I326" s="30">
        <v>1</v>
      </c>
      <c r="K326" s="457"/>
      <c r="L326" s="457" t="e">
        <f>IF(K326=0,#REF!,0)</f>
        <v>#REF!</v>
      </c>
    </row>
    <row r="327" spans="1:12">
      <c r="A327" s="30">
        <v>325</v>
      </c>
      <c r="B327" s="30">
        <v>6200.1660000000002</v>
      </c>
      <c r="C327" s="30">
        <v>55393.335999999901</v>
      </c>
      <c r="D327" s="30">
        <v>1</v>
      </c>
      <c r="E327" s="30">
        <v>1</v>
      </c>
      <c r="F327" s="30">
        <v>59099.864999999903</v>
      </c>
      <c r="G327" s="30">
        <v>1</v>
      </c>
      <c r="H327" s="30">
        <v>1</v>
      </c>
      <c r="I327" s="30">
        <v>1</v>
      </c>
      <c r="K327" s="457"/>
      <c r="L327" s="457" t="e">
        <f>IF(K327=0,#REF!,0)</f>
        <v>#REF!</v>
      </c>
    </row>
    <row r="328" spans="1:12">
      <c r="A328" s="30">
        <v>326</v>
      </c>
      <c r="B328" s="30">
        <v>1762.222</v>
      </c>
      <c r="C328" s="30">
        <v>77112.679999999906</v>
      </c>
      <c r="D328" s="30">
        <v>1</v>
      </c>
      <c r="E328" s="30">
        <v>1</v>
      </c>
      <c r="F328" s="30">
        <v>63010.598999999987</v>
      </c>
      <c r="G328" s="30">
        <v>1</v>
      </c>
      <c r="H328" s="30">
        <v>1</v>
      </c>
      <c r="I328" s="30">
        <v>1</v>
      </c>
      <c r="K328" s="457"/>
      <c r="L328" s="457" t="e">
        <f>IF(K328=0,#REF!,0)</f>
        <v>#REF!</v>
      </c>
    </row>
    <row r="329" spans="1:12">
      <c r="A329" s="30">
        <v>327</v>
      </c>
      <c r="B329" s="30">
        <v>1032.623999999998</v>
      </c>
      <c r="C329" s="30">
        <v>111286.20299999979</v>
      </c>
      <c r="D329" s="30">
        <v>1</v>
      </c>
      <c r="E329" s="30">
        <v>1</v>
      </c>
      <c r="F329" s="30">
        <v>60079.032999999996</v>
      </c>
      <c r="G329" s="30">
        <v>1</v>
      </c>
      <c r="H329" s="30">
        <v>1</v>
      </c>
      <c r="I329" s="30">
        <v>1</v>
      </c>
      <c r="K329" s="457"/>
      <c r="L329" s="457" t="e">
        <f>IF(K329=0,#REF!,0)</f>
        <v>#REF!</v>
      </c>
    </row>
    <row r="330" spans="1:12">
      <c r="A330" s="30">
        <v>328</v>
      </c>
      <c r="B330" s="30">
        <v>1032.623999999998</v>
      </c>
      <c r="C330" s="30">
        <v>93883.733999999997</v>
      </c>
      <c r="D330" s="30">
        <v>1</v>
      </c>
      <c r="E330" s="30">
        <v>1</v>
      </c>
      <c r="F330" s="30">
        <v>60319.8999999999</v>
      </c>
      <c r="G330" s="30">
        <v>1</v>
      </c>
      <c r="H330" s="30">
        <v>1</v>
      </c>
      <c r="I330" s="30">
        <v>1</v>
      </c>
      <c r="K330" s="457"/>
      <c r="L330" s="457" t="e">
        <f>IF(K330=0,#REF!,0)</f>
        <v>#REF!</v>
      </c>
    </row>
    <row r="331" spans="1:12">
      <c r="A331" s="30">
        <v>329</v>
      </c>
      <c r="B331" s="30">
        <v>1032.623999999998</v>
      </c>
      <c r="C331" s="30">
        <v>82113.850999999995</v>
      </c>
      <c r="D331" s="30">
        <v>1</v>
      </c>
      <c r="E331" s="30">
        <v>1</v>
      </c>
      <c r="F331" s="30">
        <v>64607.303</v>
      </c>
      <c r="G331" s="30">
        <v>1</v>
      </c>
      <c r="H331" s="30">
        <v>1</v>
      </c>
      <c r="I331" s="30">
        <v>1</v>
      </c>
      <c r="K331" s="457"/>
      <c r="L331" s="457" t="e">
        <f>IF(K331=0,#REF!,0)</f>
        <v>#REF!</v>
      </c>
    </row>
    <row r="332" spans="1:12">
      <c r="A332" s="30">
        <v>330</v>
      </c>
      <c r="B332" s="30">
        <v>1762.222</v>
      </c>
      <c r="C332" s="30">
        <v>47884.961999999883</v>
      </c>
      <c r="D332" s="30">
        <v>1</v>
      </c>
      <c r="E332" s="30">
        <v>1</v>
      </c>
      <c r="F332" s="30">
        <v>68690.039999999892</v>
      </c>
      <c r="G332" s="30">
        <v>1</v>
      </c>
      <c r="H332" s="30">
        <v>1</v>
      </c>
      <c r="I332" s="30">
        <v>1</v>
      </c>
      <c r="K332" s="457"/>
      <c r="L332" s="457" t="e">
        <f>IF(K332=0,#REF!,0)</f>
        <v>#REF!</v>
      </c>
    </row>
    <row r="333" spans="1:12">
      <c r="A333" s="30">
        <v>331</v>
      </c>
      <c r="B333" s="30">
        <v>6139.8579999999993</v>
      </c>
      <c r="C333" s="30">
        <v>30839.12299999989</v>
      </c>
      <c r="D333" s="30">
        <v>1</v>
      </c>
      <c r="E333" s="30">
        <v>1</v>
      </c>
      <c r="F333" s="30">
        <v>62323.601999999984</v>
      </c>
      <c r="G333" s="30">
        <v>1</v>
      </c>
      <c r="H333" s="30">
        <v>1</v>
      </c>
      <c r="I333" s="30">
        <v>1</v>
      </c>
      <c r="K333" s="457"/>
      <c r="L333" s="457" t="e">
        <f>IF(K333=0,#REF!,0)</f>
        <v>#REF!</v>
      </c>
    </row>
    <row r="334" spans="1:12">
      <c r="A334" s="30">
        <v>332</v>
      </c>
      <c r="B334" s="30">
        <v>7599.07</v>
      </c>
      <c r="C334" s="30">
        <v>32151.127999999899</v>
      </c>
      <c r="D334" s="30">
        <v>1</v>
      </c>
      <c r="E334" s="30">
        <v>1</v>
      </c>
      <c r="F334" s="30">
        <v>60257.815999999897</v>
      </c>
      <c r="G334" s="30">
        <v>1</v>
      </c>
      <c r="H334" s="30">
        <v>1</v>
      </c>
      <c r="I334" s="30">
        <v>1</v>
      </c>
      <c r="K334" s="457"/>
      <c r="L334" s="457" t="e">
        <f>IF(K334=0,#REF!,0)</f>
        <v>#REF!</v>
      </c>
    </row>
    <row r="335" spans="1:12">
      <c r="A335" s="30">
        <v>333</v>
      </c>
      <c r="B335" s="30">
        <v>1762.222</v>
      </c>
      <c r="C335" s="30">
        <v>17885.696999999898</v>
      </c>
      <c r="D335" s="30">
        <v>1</v>
      </c>
      <c r="E335" s="30">
        <v>1</v>
      </c>
      <c r="F335" s="30">
        <v>70075.383999999991</v>
      </c>
      <c r="G335" s="30">
        <v>1</v>
      </c>
      <c r="H335" s="30">
        <v>1</v>
      </c>
      <c r="I335" s="30">
        <v>1</v>
      </c>
      <c r="K335" s="457"/>
      <c r="L335" s="457" t="e">
        <f>IF(K335=0,#REF!,0)</f>
        <v>#REF!</v>
      </c>
    </row>
    <row r="336" spans="1:12">
      <c r="A336" s="30">
        <v>334</v>
      </c>
      <c r="B336" s="30">
        <v>1762.222</v>
      </c>
      <c r="C336" s="30">
        <v>17529.67399999989</v>
      </c>
      <c r="D336" s="30">
        <v>1</v>
      </c>
      <c r="E336" s="30">
        <v>1</v>
      </c>
      <c r="F336" s="30">
        <v>3024.0940000000001</v>
      </c>
      <c r="G336" s="30">
        <v>1</v>
      </c>
      <c r="H336" s="30">
        <v>1</v>
      </c>
      <c r="I336" s="30">
        <v>1</v>
      </c>
      <c r="K336" s="457"/>
      <c r="L336" s="457" t="e">
        <f>IF(K336=0,#REF!,0)</f>
        <v>#REF!</v>
      </c>
    </row>
    <row r="337" spans="1:12">
      <c r="A337" s="30">
        <v>335</v>
      </c>
      <c r="B337" s="30">
        <v>1762.222</v>
      </c>
      <c r="C337" s="30">
        <v>17178.431999999899</v>
      </c>
      <c r="D337" s="30">
        <v>1</v>
      </c>
      <c r="E337" s="30">
        <v>1</v>
      </c>
      <c r="F337" s="30">
        <v>1918.2440000000001</v>
      </c>
      <c r="G337" s="30">
        <v>1</v>
      </c>
      <c r="H337" s="30">
        <v>1</v>
      </c>
      <c r="I337" s="30">
        <v>1</v>
      </c>
      <c r="K337" s="457"/>
      <c r="L337" s="457" t="e">
        <f>IF(K337=0,#REF!,0)</f>
        <v>#REF!</v>
      </c>
    </row>
    <row r="338" spans="1:12">
      <c r="A338" s="30">
        <v>336</v>
      </c>
      <c r="B338" s="30">
        <v>1032.623999999998</v>
      </c>
      <c r="C338" s="30">
        <v>17250.427999999898</v>
      </c>
      <c r="D338" s="30">
        <v>1</v>
      </c>
      <c r="E338" s="30">
        <v>1</v>
      </c>
      <c r="F338" s="30">
        <v>3503.0909999999899</v>
      </c>
      <c r="G338" s="30">
        <v>1</v>
      </c>
      <c r="H338" s="30">
        <v>1</v>
      </c>
      <c r="I338" s="30">
        <v>1</v>
      </c>
      <c r="K338" s="457"/>
      <c r="L338" s="457" t="e">
        <f>IF(K338=0,#REF!,0)</f>
        <v>#REF!</v>
      </c>
    </row>
    <row r="339" spans="1:12">
      <c r="A339" s="30">
        <v>337</v>
      </c>
      <c r="B339" s="30">
        <v>1032.623999999998</v>
      </c>
      <c r="C339" s="30">
        <v>17315.3859999999</v>
      </c>
      <c r="D339" s="30">
        <v>1</v>
      </c>
      <c r="E339" s="30">
        <v>1</v>
      </c>
      <c r="F339" s="30">
        <v>7652.5019999999886</v>
      </c>
      <c r="G339" s="30">
        <v>1</v>
      </c>
      <c r="H339" s="30">
        <v>1</v>
      </c>
      <c r="I339" s="30">
        <v>1</v>
      </c>
      <c r="K339" s="457"/>
      <c r="L339" s="457" t="e">
        <f>IF(K339=0,#REF!,0)</f>
        <v>#REF!</v>
      </c>
    </row>
    <row r="340" spans="1:12">
      <c r="A340" s="30">
        <v>338</v>
      </c>
      <c r="B340" s="30">
        <v>1032.623999999998</v>
      </c>
      <c r="C340" s="30">
        <v>17286.182999999888</v>
      </c>
      <c r="D340" s="30">
        <v>1</v>
      </c>
      <c r="E340" s="30">
        <v>1</v>
      </c>
      <c r="F340" s="30">
        <v>11940.688</v>
      </c>
      <c r="G340" s="30">
        <v>1</v>
      </c>
      <c r="H340" s="30">
        <v>1</v>
      </c>
      <c r="I340" s="30">
        <v>1</v>
      </c>
      <c r="K340" s="457"/>
      <c r="L340" s="457" t="e">
        <f>IF(K340=0,#REF!,0)</f>
        <v>#REF!</v>
      </c>
    </row>
    <row r="341" spans="1:12">
      <c r="A341" s="30">
        <v>339</v>
      </c>
      <c r="B341" s="30">
        <v>1032.623999999998</v>
      </c>
      <c r="C341" s="30">
        <v>17340.090999999898</v>
      </c>
      <c r="D341" s="30">
        <v>1</v>
      </c>
      <c r="E341" s="30">
        <v>1</v>
      </c>
      <c r="F341" s="30">
        <v>16326.97</v>
      </c>
      <c r="G341" s="30">
        <v>1</v>
      </c>
      <c r="H341" s="30">
        <v>1</v>
      </c>
      <c r="I341" s="30">
        <v>1</v>
      </c>
      <c r="K341" s="457"/>
      <c r="L341" s="457" t="e">
        <f>IF(K341=0,#REF!,0)</f>
        <v>#REF!</v>
      </c>
    </row>
    <row r="342" spans="1:12">
      <c r="A342" s="30">
        <v>340</v>
      </c>
      <c r="B342" s="30">
        <v>1032.623999999998</v>
      </c>
      <c r="C342" s="30">
        <v>17367.4909999999</v>
      </c>
      <c r="D342" s="30">
        <v>1</v>
      </c>
      <c r="E342" s="30">
        <v>1</v>
      </c>
      <c r="F342" s="30">
        <v>19877.798999999999</v>
      </c>
      <c r="G342" s="30">
        <v>1</v>
      </c>
      <c r="H342" s="30">
        <v>1</v>
      </c>
      <c r="I342" s="30">
        <v>1</v>
      </c>
      <c r="K342" s="457"/>
      <c r="L342" s="457" t="e">
        <f>IF(K342=0,#REF!,0)</f>
        <v>#REF!</v>
      </c>
    </row>
    <row r="343" spans="1:12">
      <c r="A343" s="30">
        <v>341</v>
      </c>
      <c r="B343" s="30">
        <v>1032.623999999998</v>
      </c>
      <c r="C343" s="30">
        <v>17402.960999999901</v>
      </c>
      <c r="D343" s="30">
        <v>1</v>
      </c>
      <c r="E343" s="30">
        <v>1</v>
      </c>
      <c r="F343" s="30">
        <v>23196.139999999901</v>
      </c>
      <c r="G343" s="30">
        <v>1</v>
      </c>
      <c r="H343" s="30">
        <v>1</v>
      </c>
      <c r="I343" s="30">
        <v>1</v>
      </c>
      <c r="K343" s="457"/>
      <c r="L343" s="457" t="e">
        <f>IF(K343=0,#REF!,0)</f>
        <v>#REF!</v>
      </c>
    </row>
    <row r="344" spans="1:12">
      <c r="A344" s="30">
        <v>342</v>
      </c>
      <c r="B344" s="30">
        <v>1762.222</v>
      </c>
      <c r="C344" s="30">
        <v>17435.7249999999</v>
      </c>
      <c r="D344" s="30">
        <v>1</v>
      </c>
      <c r="E344" s="30">
        <v>1</v>
      </c>
      <c r="F344" s="30">
        <v>27113.1329999999</v>
      </c>
      <c r="G344" s="30">
        <v>1</v>
      </c>
      <c r="H344" s="30">
        <v>1</v>
      </c>
      <c r="I344" s="30">
        <v>1</v>
      </c>
      <c r="K344" s="457"/>
      <c r="L344" s="457" t="e">
        <f>IF(K344=0,#REF!,0)</f>
        <v>#REF!</v>
      </c>
    </row>
    <row r="345" spans="1:12">
      <c r="A345" s="30">
        <v>343</v>
      </c>
      <c r="B345" s="30">
        <v>6139.8579999999993</v>
      </c>
      <c r="C345" s="30">
        <v>17568.776999999893</v>
      </c>
      <c r="D345" s="30">
        <v>1</v>
      </c>
      <c r="E345" s="30">
        <v>1</v>
      </c>
      <c r="F345" s="30">
        <v>105891.247</v>
      </c>
      <c r="G345" s="30">
        <v>1</v>
      </c>
      <c r="H345" s="30">
        <v>1</v>
      </c>
      <c r="I345" s="30">
        <v>1</v>
      </c>
      <c r="K345" s="457"/>
      <c r="L345" s="457" t="e">
        <f>IF(K345=0,#REF!,0)</f>
        <v>#REF!</v>
      </c>
    </row>
    <row r="346" spans="1:12">
      <c r="A346" s="30">
        <v>344</v>
      </c>
      <c r="B346" s="30">
        <v>1762.222</v>
      </c>
      <c r="C346" s="30">
        <v>49950.76299999989</v>
      </c>
      <c r="D346" s="30">
        <v>1</v>
      </c>
      <c r="E346" s="30">
        <v>1</v>
      </c>
      <c r="F346" s="30">
        <v>107991.29699999999</v>
      </c>
      <c r="G346" s="30">
        <v>1</v>
      </c>
      <c r="H346" s="30">
        <v>1</v>
      </c>
      <c r="I346" s="30">
        <v>1</v>
      </c>
      <c r="K346" s="457"/>
      <c r="L346" s="457" t="e">
        <f>IF(K346=0,#REF!,0)</f>
        <v>#REF!</v>
      </c>
    </row>
    <row r="347" spans="1:12">
      <c r="A347" s="30">
        <v>345</v>
      </c>
      <c r="B347" s="30">
        <v>1032.623999999998</v>
      </c>
      <c r="C347" s="30">
        <v>78809.465999999898</v>
      </c>
      <c r="D347" s="30">
        <v>1</v>
      </c>
      <c r="E347" s="30">
        <v>1</v>
      </c>
      <c r="F347" s="30">
        <v>99001.686999999991</v>
      </c>
      <c r="G347" s="30">
        <v>1</v>
      </c>
      <c r="H347" s="30">
        <v>1</v>
      </c>
      <c r="I347" s="30">
        <v>1</v>
      </c>
      <c r="K347" s="457"/>
      <c r="L347" s="457" t="e">
        <f>IF(K347=0,#REF!,0)</f>
        <v>#REF!</v>
      </c>
    </row>
    <row r="348" spans="1:12">
      <c r="A348" s="30">
        <v>346</v>
      </c>
      <c r="B348" s="30">
        <v>1153.2399999999991</v>
      </c>
      <c r="C348" s="30">
        <v>95948.23</v>
      </c>
      <c r="D348" s="30">
        <v>1</v>
      </c>
      <c r="E348" s="30">
        <v>1</v>
      </c>
      <c r="F348" s="30">
        <v>84923.426999999996</v>
      </c>
      <c r="G348" s="30">
        <v>1</v>
      </c>
      <c r="H348" s="30">
        <v>1</v>
      </c>
      <c r="I348" s="30">
        <v>1</v>
      </c>
      <c r="K348" s="457"/>
      <c r="L348" s="457" t="e">
        <f>IF(K348=0,#REF!,0)</f>
        <v>#REF!</v>
      </c>
    </row>
    <row r="349" spans="1:12">
      <c r="A349" s="30">
        <v>347</v>
      </c>
      <c r="B349" s="30">
        <v>1213.5469999999991</v>
      </c>
      <c r="C349" s="30">
        <v>112625.84799999979</v>
      </c>
      <c r="D349" s="30">
        <v>1</v>
      </c>
      <c r="E349" s="30">
        <v>1</v>
      </c>
      <c r="F349" s="30">
        <v>71668.201999999888</v>
      </c>
      <c r="G349" s="30">
        <v>1</v>
      </c>
      <c r="H349" s="30">
        <v>1</v>
      </c>
      <c r="I349" s="30">
        <v>1</v>
      </c>
      <c r="K349" s="457"/>
      <c r="L349" s="457" t="e">
        <f>IF(K349=0,#REF!,0)</f>
        <v>#REF!</v>
      </c>
    </row>
    <row r="350" spans="1:12">
      <c r="A350" s="30">
        <v>348</v>
      </c>
      <c r="B350" s="30">
        <v>1213.5469999999991</v>
      </c>
      <c r="C350" s="30">
        <v>94462.216</v>
      </c>
      <c r="D350" s="30">
        <v>1</v>
      </c>
      <c r="E350" s="30">
        <v>1</v>
      </c>
      <c r="F350" s="30">
        <v>60348.180999999997</v>
      </c>
      <c r="G350" s="30">
        <v>1</v>
      </c>
      <c r="H350" s="30">
        <v>1</v>
      </c>
      <c r="I350" s="30">
        <v>1</v>
      </c>
      <c r="K350" s="457">
        <v>7887.8007522693506</v>
      </c>
      <c r="L350" s="457">
        <f>IF(K350=0,#REF!,0)</f>
        <v>0</v>
      </c>
    </row>
    <row r="351" spans="1:12">
      <c r="A351" s="30">
        <v>349</v>
      </c>
      <c r="B351" s="30">
        <v>6200.1660000000002</v>
      </c>
      <c r="C351" s="30">
        <v>53002.146999999895</v>
      </c>
      <c r="D351" s="30">
        <v>1</v>
      </c>
      <c r="E351" s="30">
        <v>1</v>
      </c>
      <c r="F351" s="30">
        <v>41702.492999999893</v>
      </c>
      <c r="G351" s="30">
        <v>1</v>
      </c>
      <c r="H351" s="30">
        <v>1</v>
      </c>
      <c r="I351" s="30">
        <v>1</v>
      </c>
      <c r="K351" s="457"/>
      <c r="L351" s="457" t="e">
        <f>IF(K351=0,#REF!,0)</f>
        <v>#REF!</v>
      </c>
    </row>
    <row r="352" spans="1:12">
      <c r="A352" s="30">
        <v>350</v>
      </c>
      <c r="B352" s="30">
        <v>1762.222</v>
      </c>
      <c r="C352" s="30">
        <v>74509.876999999891</v>
      </c>
      <c r="D352" s="30">
        <v>1</v>
      </c>
      <c r="E352" s="30">
        <v>1</v>
      </c>
      <c r="F352" s="30">
        <v>44775.83</v>
      </c>
      <c r="G352" s="30">
        <v>1</v>
      </c>
      <c r="H352" s="30">
        <v>1</v>
      </c>
      <c r="I352" s="30">
        <v>1</v>
      </c>
      <c r="K352" s="457">
        <v>15196.466884140962</v>
      </c>
      <c r="L352" s="457">
        <f>IF(K352=0,#REF!,0)</f>
        <v>0</v>
      </c>
    </row>
    <row r="353" spans="1:12">
      <c r="A353" s="30">
        <v>351</v>
      </c>
      <c r="B353" s="30">
        <v>1032.623999999998</v>
      </c>
      <c r="C353" s="30">
        <v>108593.59999999979</v>
      </c>
      <c r="D353" s="30">
        <v>1</v>
      </c>
      <c r="E353" s="30">
        <v>1</v>
      </c>
      <c r="F353" s="30">
        <v>41878.129999999888</v>
      </c>
      <c r="G353" s="30">
        <v>1</v>
      </c>
      <c r="H353" s="30">
        <v>1</v>
      </c>
      <c r="I353" s="30">
        <v>1</v>
      </c>
      <c r="K353" s="457">
        <v>6009.7526951565205</v>
      </c>
      <c r="L353" s="457">
        <f>IF(K353=0,#REF!,0)</f>
        <v>0</v>
      </c>
    </row>
    <row r="354" spans="1:12">
      <c r="A354" s="30">
        <v>352</v>
      </c>
      <c r="B354" s="30">
        <v>1032.623999999998</v>
      </c>
      <c r="C354" s="30">
        <v>91274.343999999997</v>
      </c>
      <c r="D354" s="30">
        <v>1</v>
      </c>
      <c r="E354" s="30">
        <v>1</v>
      </c>
      <c r="F354" s="30">
        <v>41008.753999999986</v>
      </c>
      <c r="G354" s="30">
        <v>1</v>
      </c>
      <c r="H354" s="30">
        <v>1</v>
      </c>
      <c r="I354" s="30">
        <v>1</v>
      </c>
      <c r="K354" s="457"/>
      <c r="L354" s="457" t="e">
        <f>IF(K354=0,#REF!,0)</f>
        <v>#REF!</v>
      </c>
    </row>
    <row r="355" spans="1:12">
      <c r="A355" s="30">
        <v>353</v>
      </c>
      <c r="B355" s="30">
        <v>1032.623999999998</v>
      </c>
      <c r="C355" s="30">
        <v>79601.250999999989</v>
      </c>
      <c r="D355" s="30">
        <v>1</v>
      </c>
      <c r="E355" s="30">
        <v>1</v>
      </c>
      <c r="F355" s="30">
        <v>44934.490999999987</v>
      </c>
      <c r="G355" s="30">
        <v>1</v>
      </c>
      <c r="H355" s="30">
        <v>1</v>
      </c>
      <c r="I355" s="30">
        <v>1</v>
      </c>
      <c r="K355" s="457"/>
      <c r="L355" s="457" t="e">
        <f>IF(K355=0,#REF!,0)</f>
        <v>#REF!</v>
      </c>
    </row>
    <row r="356" spans="1:12">
      <c r="A356" s="30">
        <v>354</v>
      </c>
      <c r="B356" s="30">
        <v>1762.222</v>
      </c>
      <c r="C356" s="30">
        <v>45702.152999999889</v>
      </c>
      <c r="D356" s="30">
        <v>1</v>
      </c>
      <c r="E356" s="30">
        <v>1</v>
      </c>
      <c r="F356" s="30">
        <v>50874.164999999986</v>
      </c>
      <c r="G356" s="30">
        <v>1</v>
      </c>
      <c r="H356" s="30">
        <v>1</v>
      </c>
      <c r="I356" s="30">
        <v>1</v>
      </c>
      <c r="K356" s="457"/>
      <c r="L356" s="457" t="e">
        <f>IF(K356=0,#REF!,0)</f>
        <v>#REF!</v>
      </c>
    </row>
    <row r="357" spans="1:12">
      <c r="A357" s="30">
        <v>355</v>
      </c>
      <c r="B357" s="30">
        <v>6139.8579999999993</v>
      </c>
      <c r="C357" s="30">
        <v>29828.608999999899</v>
      </c>
      <c r="D357" s="30">
        <v>1</v>
      </c>
      <c r="E357" s="30">
        <v>1</v>
      </c>
      <c r="F357" s="30">
        <v>45223.197999999902</v>
      </c>
      <c r="G357" s="30">
        <v>1</v>
      </c>
      <c r="H357" s="30">
        <v>1</v>
      </c>
      <c r="I357" s="30">
        <v>1</v>
      </c>
      <c r="K357" s="457"/>
      <c r="L357" s="457" t="e">
        <f>IF(K357=0,#REF!,0)</f>
        <v>#REF!</v>
      </c>
    </row>
    <row r="358" spans="1:12">
      <c r="A358" s="30">
        <v>356</v>
      </c>
      <c r="B358" s="30">
        <v>7599.07</v>
      </c>
      <c r="C358" s="30">
        <v>31238.0799999999</v>
      </c>
      <c r="D358" s="30">
        <v>1</v>
      </c>
      <c r="E358" s="30">
        <v>1</v>
      </c>
      <c r="F358" s="30">
        <v>45149.7389999999</v>
      </c>
      <c r="G358" s="30">
        <v>1</v>
      </c>
      <c r="H358" s="30">
        <v>1</v>
      </c>
      <c r="I358" s="30">
        <v>1</v>
      </c>
      <c r="K358" s="457"/>
      <c r="L358" s="457" t="e">
        <f>IF(K358=0,#REF!,0)</f>
        <v>#REF!</v>
      </c>
    </row>
    <row r="359" spans="1:12">
      <c r="A359" s="30">
        <v>357</v>
      </c>
      <c r="B359" s="30">
        <v>1762.222</v>
      </c>
      <c r="C359" s="30">
        <v>17436.8819999999</v>
      </c>
      <c r="D359" s="30">
        <v>1</v>
      </c>
      <c r="E359" s="30">
        <v>1</v>
      </c>
      <c r="F359" s="30">
        <v>56698.840999999891</v>
      </c>
      <c r="G359" s="30">
        <v>1</v>
      </c>
      <c r="H359" s="30">
        <v>1</v>
      </c>
      <c r="I359" s="30">
        <v>1</v>
      </c>
      <c r="K359" s="457"/>
      <c r="L359" s="457" t="e">
        <f>IF(K359=0,#REF!,0)</f>
        <v>#REF!</v>
      </c>
    </row>
    <row r="360" spans="1:12">
      <c r="A360" s="30">
        <v>358</v>
      </c>
      <c r="B360" s="30">
        <v>1762.222</v>
      </c>
      <c r="C360" s="30">
        <v>17077.404999999901</v>
      </c>
      <c r="D360" s="30">
        <v>1</v>
      </c>
      <c r="E360" s="30">
        <v>1</v>
      </c>
      <c r="F360" s="30">
        <v>2983.69399999999</v>
      </c>
      <c r="G360" s="30">
        <v>1</v>
      </c>
      <c r="H360" s="30">
        <v>1</v>
      </c>
      <c r="I360" s="30">
        <v>1</v>
      </c>
      <c r="K360" s="457"/>
      <c r="L360" s="457" t="e">
        <f>IF(K360=0,#REF!,0)</f>
        <v>#REF!</v>
      </c>
    </row>
    <row r="361" spans="1:12">
      <c r="A361" s="30">
        <v>359</v>
      </c>
      <c r="B361" s="30">
        <v>1762.222</v>
      </c>
      <c r="C361" s="30">
        <v>16705.129999999899</v>
      </c>
      <c r="D361" s="30">
        <v>1</v>
      </c>
      <c r="E361" s="30">
        <v>1</v>
      </c>
      <c r="F361" s="30">
        <v>1672.6479999999999</v>
      </c>
      <c r="G361" s="30">
        <v>1</v>
      </c>
      <c r="H361" s="30">
        <v>1</v>
      </c>
      <c r="I361" s="30">
        <v>1</v>
      </c>
      <c r="K361" s="457"/>
      <c r="L361" s="457" t="e">
        <f>IF(K361=0,#REF!,0)</f>
        <v>#REF!</v>
      </c>
    </row>
    <row r="362" spans="1:12">
      <c r="A362" s="30">
        <v>360</v>
      </c>
      <c r="B362" s="30">
        <v>1032.623999999998</v>
      </c>
      <c r="C362" s="30">
        <v>16836.461999999898</v>
      </c>
      <c r="D362" s="30">
        <v>1</v>
      </c>
      <c r="E362" s="30">
        <v>1</v>
      </c>
      <c r="F362" s="30">
        <v>1327.326</v>
      </c>
      <c r="G362" s="30">
        <v>1</v>
      </c>
      <c r="H362" s="30">
        <v>1</v>
      </c>
      <c r="I362" s="30">
        <v>1</v>
      </c>
      <c r="K362" s="457"/>
      <c r="L362" s="457" t="e">
        <f>IF(K362=0,#REF!,0)</f>
        <v>#REF!</v>
      </c>
    </row>
    <row r="363" spans="1:12">
      <c r="A363" s="30">
        <v>361</v>
      </c>
      <c r="B363" s="30">
        <v>1032.623999999998</v>
      </c>
      <c r="C363" s="30">
        <v>17016.460999999901</v>
      </c>
      <c r="D363" s="30">
        <v>1</v>
      </c>
      <c r="E363" s="30">
        <v>1</v>
      </c>
      <c r="F363" s="30">
        <v>1436.2879999999991</v>
      </c>
      <c r="G363" s="30">
        <v>1</v>
      </c>
      <c r="H363" s="30">
        <v>1</v>
      </c>
      <c r="I363" s="30">
        <v>1</v>
      </c>
      <c r="K363" s="457"/>
      <c r="L363" s="457" t="e">
        <f>IF(K363=0,#REF!,0)</f>
        <v>#REF!</v>
      </c>
    </row>
    <row r="364" spans="1:12">
      <c r="A364" s="30">
        <v>362</v>
      </c>
      <c r="B364" s="30">
        <v>1032.623999999998</v>
      </c>
      <c r="C364" s="30">
        <v>17117.45799999989</v>
      </c>
      <c r="D364" s="30">
        <v>1</v>
      </c>
      <c r="E364" s="30">
        <v>1</v>
      </c>
      <c r="F364" s="30">
        <v>7186.5519999999888</v>
      </c>
      <c r="G364" s="30">
        <v>1</v>
      </c>
      <c r="H364" s="30">
        <v>1</v>
      </c>
      <c r="I364" s="30">
        <v>1</v>
      </c>
      <c r="K364" s="457"/>
      <c r="L364" s="457" t="e">
        <f>IF(K364=0,#REF!,0)</f>
        <v>#REF!</v>
      </c>
    </row>
    <row r="365" spans="1:12">
      <c r="A365" s="30">
        <v>363</v>
      </c>
      <c r="B365" s="30">
        <v>1032.623999999998</v>
      </c>
      <c r="C365" s="30">
        <v>17354.145999999899</v>
      </c>
      <c r="D365" s="30">
        <v>1</v>
      </c>
      <c r="E365" s="30">
        <v>1</v>
      </c>
      <c r="F365" s="30">
        <v>16009.59</v>
      </c>
      <c r="G365" s="30">
        <v>1</v>
      </c>
      <c r="H365" s="30">
        <v>1</v>
      </c>
      <c r="I365" s="30">
        <v>1</v>
      </c>
      <c r="K365" s="457"/>
      <c r="L365" s="457" t="e">
        <f>IF(K365=0,#REF!,0)</f>
        <v>#REF!</v>
      </c>
    </row>
    <row r="366" spans="1:12">
      <c r="A366" s="30">
        <v>364</v>
      </c>
      <c r="B366" s="30">
        <v>1032.623999999998</v>
      </c>
      <c r="C366" s="30">
        <v>17486.323999999899</v>
      </c>
      <c r="D366" s="30">
        <v>1</v>
      </c>
      <c r="E366" s="30">
        <v>1</v>
      </c>
      <c r="F366" s="30">
        <v>22336.490999999998</v>
      </c>
      <c r="G366" s="30">
        <v>1</v>
      </c>
      <c r="H366" s="30">
        <v>1</v>
      </c>
      <c r="I366" s="30">
        <v>1</v>
      </c>
      <c r="K366" s="457"/>
      <c r="L366" s="457" t="e">
        <f>IF(K366=0,#REF!,0)</f>
        <v>#REF!</v>
      </c>
    </row>
    <row r="367" spans="1:12">
      <c r="A367" s="30">
        <v>365</v>
      </c>
      <c r="B367" s="30">
        <v>1032.623999999998</v>
      </c>
      <c r="C367" s="30">
        <v>17608.4399999999</v>
      </c>
      <c r="D367" s="30">
        <v>1</v>
      </c>
      <c r="E367" s="30">
        <v>1</v>
      </c>
      <c r="F367" s="30">
        <v>28053.148999999998</v>
      </c>
      <c r="G367" s="30">
        <v>1</v>
      </c>
      <c r="H367" s="30">
        <v>1</v>
      </c>
      <c r="I367" s="30">
        <v>1</v>
      </c>
      <c r="K367" s="457"/>
      <c r="L367" s="457" t="e">
        <f>IF(K367=0,#REF!,0)</f>
        <v>#REF!</v>
      </c>
    </row>
    <row r="368" spans="1:12">
      <c r="A368" s="30">
        <v>366</v>
      </c>
      <c r="B368" s="30">
        <v>1762.222</v>
      </c>
      <c r="C368" s="30">
        <v>17675.662999999899</v>
      </c>
      <c r="D368" s="30">
        <v>1</v>
      </c>
      <c r="E368" s="30">
        <v>1</v>
      </c>
      <c r="F368" s="30">
        <v>33204.9</v>
      </c>
      <c r="G368" s="30">
        <v>1</v>
      </c>
      <c r="H368" s="30">
        <v>1</v>
      </c>
      <c r="I368" s="30">
        <v>1</v>
      </c>
      <c r="K368" s="457"/>
      <c r="L368" s="457" t="e">
        <f>IF(K368=0,#REF!,0)</f>
        <v>#REF!</v>
      </c>
    </row>
    <row r="369" spans="1:12">
      <c r="A369" s="30">
        <v>367</v>
      </c>
      <c r="B369" s="30">
        <v>6139.8579999999993</v>
      </c>
      <c r="C369" s="30">
        <v>17857.799999999901</v>
      </c>
      <c r="D369" s="30">
        <v>1</v>
      </c>
      <c r="E369" s="30">
        <v>1</v>
      </c>
      <c r="F369" s="30">
        <v>113228.311</v>
      </c>
      <c r="G369" s="30">
        <v>1</v>
      </c>
      <c r="H369" s="30">
        <v>1</v>
      </c>
      <c r="I369" s="30">
        <v>1</v>
      </c>
      <c r="K369" s="457"/>
      <c r="L369" s="457" t="e">
        <f>IF(K369=0,#REF!,0)</f>
        <v>#REF!</v>
      </c>
    </row>
    <row r="370" spans="1:12">
      <c r="A370" s="30">
        <v>368</v>
      </c>
      <c r="B370" s="30">
        <v>1762.222</v>
      </c>
      <c r="C370" s="30">
        <v>50030.022999999892</v>
      </c>
      <c r="D370" s="30">
        <v>1</v>
      </c>
      <c r="E370" s="30">
        <v>1</v>
      </c>
      <c r="F370" s="30">
        <v>115638.68899999998</v>
      </c>
      <c r="G370" s="30">
        <v>1</v>
      </c>
      <c r="H370" s="30">
        <v>1</v>
      </c>
      <c r="I370" s="30">
        <v>1</v>
      </c>
      <c r="K370" s="457"/>
      <c r="L370" s="457" t="e">
        <f>IF(K370=0,#REF!,0)</f>
        <v>#REF!</v>
      </c>
    </row>
    <row r="371" spans="1:12">
      <c r="A371" s="30">
        <v>369</v>
      </c>
      <c r="B371" s="30">
        <v>1032.623999999998</v>
      </c>
      <c r="C371" s="30">
        <v>78915.688999999882</v>
      </c>
      <c r="D371" s="30">
        <v>1</v>
      </c>
      <c r="E371" s="30">
        <v>1</v>
      </c>
      <c r="F371" s="30">
        <v>107930.856999999</v>
      </c>
      <c r="G371" s="30">
        <v>1</v>
      </c>
      <c r="H371" s="30">
        <v>1</v>
      </c>
      <c r="I371" s="30">
        <v>1</v>
      </c>
      <c r="K371" s="457"/>
      <c r="L371" s="457" t="e">
        <f>IF(K371=0,#REF!,0)</f>
        <v>#REF!</v>
      </c>
    </row>
    <row r="372" spans="1:12">
      <c r="A372" s="30">
        <v>370</v>
      </c>
      <c r="B372" s="30">
        <v>1153.2399999999991</v>
      </c>
      <c r="C372" s="30">
        <v>96125.443999999989</v>
      </c>
      <c r="D372" s="30">
        <v>1</v>
      </c>
      <c r="E372" s="30">
        <v>1</v>
      </c>
      <c r="F372" s="30">
        <v>94555.501999999979</v>
      </c>
      <c r="G372" s="30">
        <v>1</v>
      </c>
      <c r="H372" s="30">
        <v>1</v>
      </c>
      <c r="I372" s="30">
        <v>1</v>
      </c>
      <c r="K372" s="457"/>
      <c r="L372" s="457" t="e">
        <f>IF(K372=0,#REF!,0)</f>
        <v>#REF!</v>
      </c>
    </row>
    <row r="373" spans="1:12">
      <c r="A373" s="30">
        <v>371</v>
      </c>
      <c r="B373" s="30">
        <v>1213.5469999999991</v>
      </c>
      <c r="C373" s="30">
        <v>112961.77599999979</v>
      </c>
      <c r="D373" s="30">
        <v>1</v>
      </c>
      <c r="E373" s="30">
        <v>1</v>
      </c>
      <c r="F373" s="30">
        <v>83166.707999999984</v>
      </c>
      <c r="G373" s="30">
        <v>1</v>
      </c>
      <c r="H373" s="30">
        <v>1</v>
      </c>
      <c r="I373" s="30">
        <v>1</v>
      </c>
      <c r="K373" s="457"/>
      <c r="L373" s="457" t="e">
        <f>IF(K373=0,#REF!,0)</f>
        <v>#REF!</v>
      </c>
    </row>
    <row r="374" spans="1:12">
      <c r="A374" s="30">
        <v>372</v>
      </c>
      <c r="B374" s="30">
        <v>1213.5469999999991</v>
      </c>
      <c r="C374" s="30">
        <v>94980.509000000005</v>
      </c>
      <c r="D374" s="30">
        <v>1</v>
      </c>
      <c r="E374" s="30">
        <v>1</v>
      </c>
      <c r="F374" s="30">
        <v>73798.683999999907</v>
      </c>
      <c r="G374" s="30">
        <v>1</v>
      </c>
      <c r="H374" s="30">
        <v>1</v>
      </c>
      <c r="I374" s="30">
        <v>1</v>
      </c>
      <c r="K374" s="457"/>
      <c r="L374" s="457" t="e">
        <f>IF(K374=0,#REF!,0)</f>
        <v>#REF!</v>
      </c>
    </row>
    <row r="375" spans="1:12">
      <c r="A375" s="30">
        <v>373</v>
      </c>
      <c r="B375" s="30">
        <v>6200.1660000000002</v>
      </c>
      <c r="C375" s="30">
        <v>53662.995999999897</v>
      </c>
      <c r="D375" s="30">
        <v>1</v>
      </c>
      <c r="E375" s="30">
        <v>1</v>
      </c>
      <c r="F375" s="30">
        <v>56740.061000000002</v>
      </c>
      <c r="G375" s="30">
        <v>1</v>
      </c>
      <c r="H375" s="30">
        <v>1</v>
      </c>
      <c r="I375" s="30">
        <v>1</v>
      </c>
      <c r="K375" s="457"/>
      <c r="L375" s="457" t="e">
        <f>IF(K375=0,#REF!,0)</f>
        <v>#REF!</v>
      </c>
    </row>
    <row r="376" spans="1:12">
      <c r="A376" s="30">
        <v>374</v>
      </c>
      <c r="B376" s="30">
        <v>1762.222</v>
      </c>
      <c r="C376" s="30">
        <v>75306.491999999897</v>
      </c>
      <c r="D376" s="30">
        <v>1</v>
      </c>
      <c r="E376" s="30">
        <v>1</v>
      </c>
      <c r="F376" s="30">
        <v>60052.668999999885</v>
      </c>
      <c r="G376" s="30">
        <v>1</v>
      </c>
      <c r="H376" s="30">
        <v>1</v>
      </c>
      <c r="I376" s="30">
        <v>1</v>
      </c>
      <c r="K376" s="457"/>
      <c r="L376" s="457" t="e">
        <f>IF(K376=0,#REF!,0)</f>
        <v>#REF!</v>
      </c>
    </row>
    <row r="377" spans="1:12">
      <c r="A377" s="30">
        <v>375</v>
      </c>
      <c r="B377" s="30">
        <v>1032.623999999998</v>
      </c>
      <c r="C377" s="30">
        <v>109549.73699999979</v>
      </c>
      <c r="D377" s="30">
        <v>1</v>
      </c>
      <c r="E377" s="30">
        <v>1</v>
      </c>
      <c r="F377" s="30">
        <v>57830.889000000003</v>
      </c>
      <c r="G377" s="30">
        <v>1</v>
      </c>
      <c r="H377" s="30">
        <v>1</v>
      </c>
      <c r="I377" s="30">
        <v>1</v>
      </c>
      <c r="K377" s="457"/>
      <c r="L377" s="457" t="e">
        <f>IF(K377=0,#REF!,0)</f>
        <v>#REF!</v>
      </c>
    </row>
    <row r="378" spans="1:12">
      <c r="A378" s="30">
        <v>376</v>
      </c>
      <c r="B378" s="30">
        <v>1032.623999999998</v>
      </c>
      <c r="C378" s="30">
        <v>92291.349999999991</v>
      </c>
      <c r="D378" s="30">
        <v>1</v>
      </c>
      <c r="E378" s="30">
        <v>1</v>
      </c>
      <c r="F378" s="30">
        <v>57622.673000000003</v>
      </c>
      <c r="G378" s="30">
        <v>1</v>
      </c>
      <c r="H378" s="30">
        <v>1</v>
      </c>
      <c r="I378" s="30">
        <v>1</v>
      </c>
      <c r="K378" s="457"/>
      <c r="L378" s="457" t="e">
        <f>IF(K378=0,#REF!,0)</f>
        <v>#REF!</v>
      </c>
    </row>
    <row r="379" spans="1:12">
      <c r="A379" s="30">
        <v>377</v>
      </c>
      <c r="B379" s="30">
        <v>1032.623999999998</v>
      </c>
      <c r="C379" s="30">
        <v>80624.388000000006</v>
      </c>
      <c r="D379" s="30">
        <v>1</v>
      </c>
      <c r="E379" s="30">
        <v>1</v>
      </c>
      <c r="F379" s="30">
        <v>61300.837</v>
      </c>
      <c r="G379" s="30">
        <v>1</v>
      </c>
      <c r="H379" s="30">
        <v>1</v>
      </c>
      <c r="I379" s="30">
        <v>1</v>
      </c>
      <c r="K379" s="457"/>
      <c r="L379" s="457" t="e">
        <f>IF(K379=0,#REF!,0)</f>
        <v>#REF!</v>
      </c>
    </row>
    <row r="380" spans="1:12">
      <c r="A380" s="30">
        <v>378</v>
      </c>
      <c r="B380" s="30">
        <v>1762.222</v>
      </c>
      <c r="C380" s="30">
        <v>46614.697999999888</v>
      </c>
      <c r="D380" s="30">
        <v>1</v>
      </c>
      <c r="E380" s="30">
        <v>1</v>
      </c>
      <c r="F380" s="30">
        <v>66495.412999999884</v>
      </c>
      <c r="G380" s="30">
        <v>1</v>
      </c>
      <c r="H380" s="30">
        <v>1</v>
      </c>
      <c r="I380" s="30">
        <v>1</v>
      </c>
      <c r="K380" s="457"/>
      <c r="L380" s="457" t="e">
        <f>IF(K380=0,#REF!,0)</f>
        <v>#REF!</v>
      </c>
    </row>
    <row r="381" spans="1:12">
      <c r="A381" s="30">
        <v>379</v>
      </c>
      <c r="B381" s="30">
        <v>6139.8579999999993</v>
      </c>
      <c r="C381" s="30">
        <v>30461.226999999897</v>
      </c>
      <c r="D381" s="30">
        <v>1</v>
      </c>
      <c r="E381" s="30">
        <v>1</v>
      </c>
      <c r="F381" s="30">
        <v>60763.236000000004</v>
      </c>
      <c r="G381" s="30">
        <v>1</v>
      </c>
      <c r="H381" s="30">
        <v>1</v>
      </c>
      <c r="I381" s="30">
        <v>1</v>
      </c>
      <c r="K381" s="457"/>
      <c r="L381" s="457" t="e">
        <f>IF(K381=0,#REF!,0)</f>
        <v>#REF!</v>
      </c>
    </row>
    <row r="382" spans="1:12">
      <c r="A382" s="30">
        <v>380</v>
      </c>
      <c r="B382" s="30">
        <v>7599.07</v>
      </c>
      <c r="C382" s="30">
        <v>31876.943999999898</v>
      </c>
      <c r="D382" s="30">
        <v>1</v>
      </c>
      <c r="E382" s="30">
        <v>1</v>
      </c>
      <c r="F382" s="30">
        <v>60652.553999999989</v>
      </c>
      <c r="G382" s="30">
        <v>1</v>
      </c>
      <c r="H382" s="30">
        <v>1</v>
      </c>
      <c r="I382" s="30">
        <v>1</v>
      </c>
      <c r="K382" s="457"/>
      <c r="L382" s="457" t="e">
        <f>IF(K382=0,#REF!,0)</f>
        <v>#REF!</v>
      </c>
    </row>
    <row r="383" spans="1:12">
      <c r="A383" s="30">
        <v>381</v>
      </c>
      <c r="B383" s="30">
        <v>1762.222</v>
      </c>
      <c r="C383" s="30">
        <v>17895.184999999889</v>
      </c>
      <c r="D383" s="30">
        <v>1</v>
      </c>
      <c r="E383" s="30">
        <v>1</v>
      </c>
      <c r="F383" s="30">
        <v>72195.807000000001</v>
      </c>
      <c r="G383" s="30">
        <v>1</v>
      </c>
      <c r="H383" s="30">
        <v>1</v>
      </c>
      <c r="I383" s="30">
        <v>1</v>
      </c>
      <c r="K383" s="457"/>
      <c r="L383" s="457" t="e">
        <f>IF(K383=0,#REF!,0)</f>
        <v>#REF!</v>
      </c>
    </row>
    <row r="384" spans="1:12">
      <c r="A384" s="30">
        <v>382</v>
      </c>
      <c r="B384" s="30">
        <v>1762.222</v>
      </c>
      <c r="C384" s="30">
        <v>17602.406999999901</v>
      </c>
      <c r="D384" s="30">
        <v>1</v>
      </c>
      <c r="E384" s="30">
        <v>1</v>
      </c>
      <c r="F384" s="30">
        <v>3056.9300000000003</v>
      </c>
      <c r="G384" s="30">
        <v>1</v>
      </c>
      <c r="H384" s="30">
        <v>1</v>
      </c>
      <c r="I384" s="30">
        <v>1</v>
      </c>
      <c r="K384" s="457"/>
      <c r="L384" s="457" t="e">
        <f>IF(K384=0,#REF!,0)</f>
        <v>#REF!</v>
      </c>
    </row>
    <row r="385" spans="1:12">
      <c r="A385" s="30">
        <v>383</v>
      </c>
      <c r="B385" s="30">
        <v>1762.222</v>
      </c>
      <c r="C385" s="30">
        <v>17287.0439999999</v>
      </c>
      <c r="D385" s="30">
        <v>1</v>
      </c>
      <c r="E385" s="30">
        <v>1</v>
      </c>
      <c r="F385" s="30">
        <v>2664.5259999999989</v>
      </c>
      <c r="G385" s="30">
        <v>1</v>
      </c>
      <c r="H385" s="30">
        <v>1</v>
      </c>
      <c r="I385" s="30">
        <v>1</v>
      </c>
      <c r="K385" s="457"/>
      <c r="L385" s="457" t="e">
        <f>IF(K385=0,#REF!,0)</f>
        <v>#REF!</v>
      </c>
    </row>
    <row r="386" spans="1:12">
      <c r="A386" s="30">
        <v>384</v>
      </c>
      <c r="B386" s="30">
        <v>1032.623999999998</v>
      </c>
      <c r="C386" s="30">
        <v>17451.7939999999</v>
      </c>
      <c r="D386" s="30">
        <v>1</v>
      </c>
      <c r="E386" s="30">
        <v>1</v>
      </c>
      <c r="F386" s="30">
        <v>9531.7429999999895</v>
      </c>
      <c r="G386" s="30">
        <v>1</v>
      </c>
      <c r="H386" s="30">
        <v>1</v>
      </c>
      <c r="I386" s="30">
        <v>1</v>
      </c>
      <c r="K386" s="457"/>
      <c r="L386" s="457" t="e">
        <f>IF(K386=0,#REF!,0)</f>
        <v>#REF!</v>
      </c>
    </row>
    <row r="387" spans="1:12">
      <c r="A387" s="30">
        <v>385</v>
      </c>
      <c r="B387" s="30">
        <v>1032.623999999998</v>
      </c>
      <c r="C387" s="30">
        <v>17556.798999999901</v>
      </c>
      <c r="D387" s="30">
        <v>1</v>
      </c>
      <c r="E387" s="30">
        <v>1</v>
      </c>
      <c r="F387" s="30">
        <v>15002.3149999999</v>
      </c>
      <c r="G387" s="30">
        <v>1</v>
      </c>
      <c r="H387" s="30">
        <v>1</v>
      </c>
      <c r="I387" s="30">
        <v>1</v>
      </c>
      <c r="K387" s="457"/>
      <c r="L387" s="457" t="e">
        <f>IF(K387=0,#REF!,0)</f>
        <v>#REF!</v>
      </c>
    </row>
    <row r="388" spans="1:12">
      <c r="A388" s="30">
        <v>386</v>
      </c>
      <c r="B388" s="30">
        <v>1032.623999999998</v>
      </c>
      <c r="C388" s="30">
        <v>17589.626999999899</v>
      </c>
      <c r="D388" s="30">
        <v>1</v>
      </c>
      <c r="E388" s="30">
        <v>1</v>
      </c>
      <c r="F388" s="30">
        <v>20479.664999999997</v>
      </c>
      <c r="G388" s="30">
        <v>1</v>
      </c>
      <c r="H388" s="30">
        <v>1</v>
      </c>
      <c r="I388" s="30">
        <v>1</v>
      </c>
      <c r="K388" s="457"/>
      <c r="L388" s="457" t="e">
        <f>IF(K388=0,#REF!,0)</f>
        <v>#REF!</v>
      </c>
    </row>
    <row r="389" spans="1:12">
      <c r="A389" s="30">
        <v>387</v>
      </c>
      <c r="B389" s="30">
        <v>1032.623999999998</v>
      </c>
      <c r="C389" s="30">
        <v>17676.803999999902</v>
      </c>
      <c r="D389" s="30">
        <v>1</v>
      </c>
      <c r="E389" s="30">
        <v>1</v>
      </c>
      <c r="F389" s="30">
        <v>25513.869999999901</v>
      </c>
      <c r="G389" s="30">
        <v>1</v>
      </c>
      <c r="H389" s="30">
        <v>1</v>
      </c>
      <c r="I389" s="30">
        <v>1</v>
      </c>
      <c r="K389" s="457"/>
      <c r="L389" s="457" t="e">
        <f>IF(K389=0,#REF!,0)</f>
        <v>#REF!</v>
      </c>
    </row>
    <row r="390" spans="1:12">
      <c r="A390" s="30">
        <v>388</v>
      </c>
      <c r="B390" s="30">
        <v>1032.623999999998</v>
      </c>
      <c r="C390" s="30">
        <v>17722.160999999898</v>
      </c>
      <c r="D390" s="30">
        <v>1</v>
      </c>
      <c r="E390" s="30">
        <v>1</v>
      </c>
      <c r="F390" s="30">
        <v>29457.382000000001</v>
      </c>
      <c r="G390" s="30">
        <v>1</v>
      </c>
      <c r="H390" s="30">
        <v>1</v>
      </c>
      <c r="I390" s="30">
        <v>1</v>
      </c>
      <c r="K390" s="457"/>
      <c r="L390" s="457" t="e">
        <f>IF(K390=0,#REF!,0)</f>
        <v>#REF!</v>
      </c>
    </row>
    <row r="391" spans="1:12">
      <c r="A391" s="30">
        <v>389</v>
      </c>
      <c r="B391" s="30">
        <v>1032.623999999998</v>
      </c>
      <c r="C391" s="30">
        <v>17791.270999999899</v>
      </c>
      <c r="D391" s="30">
        <v>1</v>
      </c>
      <c r="E391" s="30">
        <v>1</v>
      </c>
      <c r="F391" s="30">
        <v>33733.053999999996</v>
      </c>
      <c r="G391" s="30">
        <v>1</v>
      </c>
      <c r="H391" s="30">
        <v>1</v>
      </c>
      <c r="I391" s="30">
        <v>1</v>
      </c>
      <c r="K391" s="457"/>
      <c r="L391" s="457" t="e">
        <f>IF(K391=0,#REF!,0)</f>
        <v>#REF!</v>
      </c>
    </row>
    <row r="392" spans="1:12">
      <c r="A392" s="30">
        <v>390</v>
      </c>
      <c r="B392" s="30">
        <v>1762.222</v>
      </c>
      <c r="C392" s="30">
        <v>17809.022999999899</v>
      </c>
      <c r="D392" s="30">
        <v>1</v>
      </c>
      <c r="E392" s="30">
        <v>1</v>
      </c>
      <c r="F392" s="30">
        <v>37604.062999999893</v>
      </c>
      <c r="G392" s="30">
        <v>1</v>
      </c>
      <c r="H392" s="30">
        <v>1</v>
      </c>
      <c r="I392" s="30">
        <v>1</v>
      </c>
      <c r="K392" s="457"/>
      <c r="L392" s="457" t="e">
        <f>IF(K392=0,#REF!,0)</f>
        <v>#REF!</v>
      </c>
    </row>
    <row r="393" spans="1:12">
      <c r="A393" s="30">
        <v>391</v>
      </c>
      <c r="B393" s="30">
        <v>6139.8579999999993</v>
      </c>
      <c r="C393" s="30">
        <v>17955.676999999901</v>
      </c>
      <c r="D393" s="30">
        <v>1</v>
      </c>
      <c r="E393" s="30">
        <v>1</v>
      </c>
      <c r="F393" s="30">
        <v>116294.83200000001</v>
      </c>
      <c r="G393" s="30">
        <v>1</v>
      </c>
      <c r="H393" s="30">
        <v>1</v>
      </c>
      <c r="I393" s="30">
        <v>1</v>
      </c>
      <c r="K393" s="457"/>
      <c r="L393" s="457" t="e">
        <f>IF(K393=0,#REF!,0)</f>
        <v>#REF!</v>
      </c>
    </row>
    <row r="394" spans="1:12">
      <c r="A394" s="30">
        <v>392</v>
      </c>
      <c r="B394" s="30">
        <v>1762.222</v>
      </c>
      <c r="C394" s="30">
        <v>50173.690999999882</v>
      </c>
      <c r="D394" s="30">
        <v>1</v>
      </c>
      <c r="E394" s="30">
        <v>1</v>
      </c>
      <c r="F394" s="30">
        <v>118043.893</v>
      </c>
      <c r="G394" s="30">
        <v>1</v>
      </c>
      <c r="H394" s="30">
        <v>1</v>
      </c>
      <c r="I394" s="30">
        <v>1</v>
      </c>
      <c r="K394" s="457"/>
      <c r="L394" s="457" t="e">
        <f>IF(K394=0,#REF!,0)</f>
        <v>#REF!</v>
      </c>
    </row>
    <row r="395" spans="1:12">
      <c r="A395" s="30">
        <v>393</v>
      </c>
      <c r="B395" s="30">
        <v>1032.623999999998</v>
      </c>
      <c r="C395" s="30">
        <v>79042.200999999899</v>
      </c>
      <c r="D395" s="30">
        <v>1</v>
      </c>
      <c r="E395" s="30">
        <v>1</v>
      </c>
      <c r="F395" s="30">
        <v>108852.04100000001</v>
      </c>
      <c r="G395" s="30">
        <v>1</v>
      </c>
      <c r="H395" s="30">
        <v>1</v>
      </c>
      <c r="I395" s="30">
        <v>1</v>
      </c>
      <c r="K395" s="457"/>
      <c r="L395" s="457" t="e">
        <f>IF(K395=0,#REF!,0)</f>
        <v>#REF!</v>
      </c>
    </row>
    <row r="396" spans="1:12">
      <c r="A396" s="30">
        <v>394</v>
      </c>
      <c r="B396" s="30">
        <v>1153.2399999999991</v>
      </c>
      <c r="C396" s="30">
        <v>96195.363999999987</v>
      </c>
      <c r="D396" s="30">
        <v>1</v>
      </c>
      <c r="E396" s="30">
        <v>1</v>
      </c>
      <c r="F396" s="30">
        <v>94335.146000000008</v>
      </c>
      <c r="G396" s="30">
        <v>1</v>
      </c>
      <c r="H396" s="30">
        <v>1</v>
      </c>
      <c r="I396" s="30">
        <v>1</v>
      </c>
      <c r="K396" s="457"/>
      <c r="L396" s="457" t="e">
        <f>IF(K396=0,#REF!,0)</f>
        <v>#REF!</v>
      </c>
    </row>
    <row r="397" spans="1:12">
      <c r="A397" s="30">
        <v>395</v>
      </c>
      <c r="B397" s="30">
        <v>1213.5469999999991</v>
      </c>
      <c r="C397" s="30">
        <v>112908.49999999978</v>
      </c>
      <c r="D397" s="30">
        <v>1</v>
      </c>
      <c r="E397" s="30">
        <v>1</v>
      </c>
      <c r="F397" s="30">
        <v>81273.769</v>
      </c>
      <c r="G397" s="30">
        <v>1</v>
      </c>
      <c r="H397" s="30">
        <v>1</v>
      </c>
      <c r="I397" s="30">
        <v>1</v>
      </c>
      <c r="K397" s="457"/>
      <c r="L397" s="457" t="e">
        <f>IF(K397=0,#REF!,0)</f>
        <v>#REF!</v>
      </c>
    </row>
    <row r="398" spans="1:12">
      <c r="A398" s="30">
        <v>396</v>
      </c>
      <c r="B398" s="30">
        <v>1213.5469999999991</v>
      </c>
      <c r="C398" s="30">
        <v>94845.281000000003</v>
      </c>
      <c r="D398" s="30">
        <v>1</v>
      </c>
      <c r="E398" s="30">
        <v>1</v>
      </c>
      <c r="F398" s="30">
        <v>70741.823000000004</v>
      </c>
      <c r="G398" s="30">
        <v>1</v>
      </c>
      <c r="H398" s="30">
        <v>1</v>
      </c>
      <c r="I398" s="30">
        <v>1</v>
      </c>
      <c r="K398" s="457"/>
      <c r="L398" s="457" t="e">
        <f>IF(K398=0,#REF!,0)</f>
        <v>#REF!</v>
      </c>
    </row>
    <row r="399" spans="1:12">
      <c r="A399" s="30">
        <v>397</v>
      </c>
      <c r="B399" s="30">
        <v>6200.1660000000002</v>
      </c>
      <c r="C399" s="30">
        <v>53439.315999999904</v>
      </c>
      <c r="D399" s="30">
        <v>1</v>
      </c>
      <c r="E399" s="30">
        <v>1</v>
      </c>
      <c r="F399" s="30">
        <v>52544.72099999999</v>
      </c>
      <c r="G399" s="30">
        <v>1</v>
      </c>
      <c r="H399" s="30">
        <v>1</v>
      </c>
      <c r="I399" s="30">
        <v>1</v>
      </c>
      <c r="K399" s="457"/>
      <c r="L399" s="457" t="e">
        <f>IF(K399=0,#REF!,0)</f>
        <v>#REF!</v>
      </c>
    </row>
    <row r="400" spans="1:12">
      <c r="A400" s="30">
        <v>398</v>
      </c>
      <c r="B400" s="30">
        <v>1762.222</v>
      </c>
      <c r="C400" s="30">
        <v>75048.040999999881</v>
      </c>
      <c r="D400" s="30">
        <v>1</v>
      </c>
      <c r="E400" s="30">
        <v>1</v>
      </c>
      <c r="F400" s="30">
        <v>55247.421999999991</v>
      </c>
      <c r="G400" s="30">
        <v>1</v>
      </c>
      <c r="H400" s="30">
        <v>1</v>
      </c>
      <c r="I400" s="30">
        <v>1</v>
      </c>
      <c r="K400" s="457"/>
      <c r="L400" s="457" t="e">
        <f>IF(K400=0,#REF!,0)</f>
        <v>#REF!</v>
      </c>
    </row>
    <row r="401" spans="1:12">
      <c r="A401" s="30">
        <v>399</v>
      </c>
      <c r="B401" s="30">
        <v>1032.623999999998</v>
      </c>
      <c r="C401" s="30">
        <v>109216.17899999979</v>
      </c>
      <c r="D401" s="30">
        <v>1</v>
      </c>
      <c r="E401" s="30">
        <v>1</v>
      </c>
      <c r="F401" s="30">
        <v>52712.365999999987</v>
      </c>
      <c r="G401" s="30">
        <v>1</v>
      </c>
      <c r="H401" s="30">
        <v>1</v>
      </c>
      <c r="I401" s="30">
        <v>1</v>
      </c>
      <c r="K401" s="457"/>
      <c r="L401" s="457" t="e">
        <f>IF(K401=0,#REF!,0)</f>
        <v>#REF!</v>
      </c>
    </row>
    <row r="402" spans="1:12">
      <c r="A402" s="30">
        <v>400</v>
      </c>
      <c r="B402" s="30">
        <v>1032.623999999998</v>
      </c>
      <c r="C402" s="30">
        <v>91930.975999999995</v>
      </c>
      <c r="D402" s="30">
        <v>1</v>
      </c>
      <c r="E402" s="30">
        <v>1</v>
      </c>
      <c r="F402" s="30">
        <v>52267.21699999999</v>
      </c>
      <c r="G402" s="30">
        <v>1</v>
      </c>
      <c r="H402" s="30">
        <v>1</v>
      </c>
      <c r="I402" s="30">
        <v>1</v>
      </c>
      <c r="K402" s="457"/>
      <c r="L402" s="457" t="e">
        <f>IF(K402=0,#REF!,0)</f>
        <v>#REF!</v>
      </c>
    </row>
    <row r="403" spans="1:12">
      <c r="A403" s="30">
        <v>401</v>
      </c>
      <c r="B403" s="30">
        <v>1032.623999999998</v>
      </c>
      <c r="C403" s="30">
        <v>80270.622000000003</v>
      </c>
      <c r="D403" s="30">
        <v>1</v>
      </c>
      <c r="E403" s="30">
        <v>1</v>
      </c>
      <c r="F403" s="30">
        <v>56115.091</v>
      </c>
      <c r="G403" s="30">
        <v>1</v>
      </c>
      <c r="H403" s="30">
        <v>1</v>
      </c>
      <c r="I403" s="30">
        <v>1</v>
      </c>
      <c r="K403" s="457"/>
      <c r="L403" s="457" t="e">
        <f>IF(K403=0,#REF!,0)</f>
        <v>#REF!</v>
      </c>
    </row>
    <row r="404" spans="1:12">
      <c r="A404" s="30">
        <v>402</v>
      </c>
      <c r="B404" s="30">
        <v>1762.222</v>
      </c>
      <c r="C404" s="30">
        <v>46288.032999999894</v>
      </c>
      <c r="D404" s="30">
        <v>1</v>
      </c>
      <c r="E404" s="30">
        <v>1</v>
      </c>
      <c r="F404" s="30">
        <v>61092.025999999889</v>
      </c>
      <c r="G404" s="30">
        <v>1</v>
      </c>
      <c r="H404" s="30">
        <v>1</v>
      </c>
      <c r="I404" s="30">
        <v>1</v>
      </c>
      <c r="K404" s="457"/>
      <c r="L404" s="457" t="e">
        <f>IF(K404=0,#REF!,0)</f>
        <v>#REF!</v>
      </c>
    </row>
    <row r="405" spans="1:12">
      <c r="A405" s="30">
        <v>403</v>
      </c>
      <c r="B405" s="30">
        <v>6139.8579999999993</v>
      </c>
      <c r="C405" s="30">
        <v>30369.8859999999</v>
      </c>
      <c r="D405" s="30">
        <v>1</v>
      </c>
      <c r="E405" s="30">
        <v>1</v>
      </c>
      <c r="F405" s="30">
        <v>57874.303999999902</v>
      </c>
      <c r="G405" s="30">
        <v>1</v>
      </c>
      <c r="H405" s="30">
        <v>1</v>
      </c>
      <c r="I405" s="30">
        <v>1</v>
      </c>
      <c r="K405" s="457"/>
      <c r="L405" s="457" t="e">
        <f>IF(K405=0,#REF!,0)</f>
        <v>#REF!</v>
      </c>
    </row>
    <row r="406" spans="1:12">
      <c r="A406" s="30">
        <v>404</v>
      </c>
      <c r="B406" s="30">
        <v>7599.07</v>
      </c>
      <c r="C406" s="30">
        <v>31855.5269999999</v>
      </c>
      <c r="D406" s="30">
        <v>1</v>
      </c>
      <c r="E406" s="30">
        <v>1</v>
      </c>
      <c r="F406" s="30">
        <v>59402.298000000003</v>
      </c>
      <c r="G406" s="30">
        <v>1</v>
      </c>
      <c r="H406" s="30">
        <v>1</v>
      </c>
      <c r="I406" s="30">
        <v>1</v>
      </c>
      <c r="K406" s="457"/>
      <c r="L406" s="457" t="e">
        <f>IF(K406=0,#REF!,0)</f>
        <v>#REF!</v>
      </c>
    </row>
    <row r="407" spans="1:12">
      <c r="A407" s="30">
        <v>405</v>
      </c>
      <c r="B407" s="30">
        <v>1762.222</v>
      </c>
      <c r="C407" s="30">
        <v>17933.633999999889</v>
      </c>
      <c r="D407" s="30">
        <v>1</v>
      </c>
      <c r="E407" s="30">
        <v>1</v>
      </c>
      <c r="F407" s="30">
        <v>72887.49799999989</v>
      </c>
      <c r="G407" s="30">
        <v>1</v>
      </c>
      <c r="H407" s="30">
        <v>1</v>
      </c>
      <c r="I407" s="30">
        <v>1</v>
      </c>
      <c r="K407" s="457"/>
      <c r="L407" s="457" t="e">
        <f>IF(K407=0,#REF!,0)</f>
        <v>#REF!</v>
      </c>
    </row>
    <row r="408" spans="1:12">
      <c r="A408" s="30">
        <v>406</v>
      </c>
      <c r="B408" s="30">
        <v>1762.222</v>
      </c>
      <c r="C408" s="30">
        <v>17697.0459999999</v>
      </c>
      <c r="D408" s="30">
        <v>1</v>
      </c>
      <c r="E408" s="30">
        <v>1</v>
      </c>
      <c r="F408" s="30">
        <v>3095.5810000000001</v>
      </c>
      <c r="G408" s="30">
        <v>1</v>
      </c>
      <c r="H408" s="30">
        <v>1</v>
      </c>
      <c r="I408" s="30">
        <v>1</v>
      </c>
      <c r="K408" s="457"/>
      <c r="L408" s="457" t="e">
        <f>IF(K408=0,#REF!,0)</f>
        <v>#REF!</v>
      </c>
    </row>
    <row r="409" spans="1:12">
      <c r="A409" s="30">
        <v>407</v>
      </c>
      <c r="B409" s="30">
        <v>1762.222</v>
      </c>
      <c r="C409" s="30">
        <v>17444.601999999901</v>
      </c>
      <c r="D409" s="30">
        <v>1</v>
      </c>
      <c r="E409" s="30">
        <v>1</v>
      </c>
      <c r="F409" s="30">
        <v>4444.701</v>
      </c>
      <c r="G409" s="30">
        <v>1</v>
      </c>
      <c r="H409" s="30">
        <v>1</v>
      </c>
      <c r="I409" s="30">
        <v>1</v>
      </c>
      <c r="K409" s="457"/>
      <c r="L409" s="457" t="e">
        <f>IF(K409=0,#REF!,0)</f>
        <v>#REF!</v>
      </c>
    </row>
    <row r="410" spans="1:12">
      <c r="A410" s="30">
        <v>408</v>
      </c>
      <c r="B410" s="30">
        <v>1032.623999999998</v>
      </c>
      <c r="C410" s="30">
        <v>17707.878999999899</v>
      </c>
      <c r="D410" s="30">
        <v>1</v>
      </c>
      <c r="E410" s="30">
        <v>1</v>
      </c>
      <c r="F410" s="30">
        <v>15544.112000000001</v>
      </c>
      <c r="G410" s="30">
        <v>1</v>
      </c>
      <c r="H410" s="30">
        <v>1</v>
      </c>
      <c r="I410" s="30">
        <v>1</v>
      </c>
      <c r="K410" s="457"/>
      <c r="L410" s="457" t="e">
        <f>IF(K410=0,#REF!,0)</f>
        <v>#REF!</v>
      </c>
    </row>
    <row r="411" spans="1:12">
      <c r="A411" s="30">
        <v>409</v>
      </c>
      <c r="B411" s="30">
        <v>1032.623999999998</v>
      </c>
      <c r="C411" s="30">
        <v>17992.1879999999</v>
      </c>
      <c r="D411" s="30">
        <v>1</v>
      </c>
      <c r="E411" s="30">
        <v>1</v>
      </c>
      <c r="F411" s="30">
        <v>25143.191999999901</v>
      </c>
      <c r="G411" s="30">
        <v>1</v>
      </c>
      <c r="H411" s="30">
        <v>1</v>
      </c>
      <c r="I411" s="30">
        <v>1</v>
      </c>
      <c r="K411" s="457"/>
      <c r="L411" s="457" t="e">
        <f>IF(K411=0,#REF!,0)</f>
        <v>#REF!</v>
      </c>
    </row>
    <row r="412" spans="1:12">
      <c r="A412" s="30">
        <v>410</v>
      </c>
      <c r="B412" s="30">
        <v>1032.623999999998</v>
      </c>
      <c r="C412" s="30">
        <v>18245.966999999902</v>
      </c>
      <c r="D412" s="30">
        <v>1</v>
      </c>
      <c r="E412" s="30">
        <v>1</v>
      </c>
      <c r="F412" s="30">
        <v>35646.993000000002</v>
      </c>
      <c r="G412" s="30">
        <v>1</v>
      </c>
      <c r="H412" s="30">
        <v>1</v>
      </c>
      <c r="I412" s="30">
        <v>1</v>
      </c>
      <c r="K412" s="457"/>
      <c r="L412" s="457" t="e">
        <f>IF(K412=0,#REF!,0)</f>
        <v>#REF!</v>
      </c>
    </row>
    <row r="413" spans="1:12">
      <c r="A413" s="30">
        <v>411</v>
      </c>
      <c r="B413" s="30">
        <v>1032.623999999998</v>
      </c>
      <c r="C413" s="30">
        <v>18507.1319999999</v>
      </c>
      <c r="D413" s="30">
        <v>1</v>
      </c>
      <c r="E413" s="30">
        <v>1</v>
      </c>
      <c r="F413" s="30">
        <v>44874.062999999995</v>
      </c>
      <c r="G413" s="30">
        <v>1</v>
      </c>
      <c r="H413" s="30">
        <v>1</v>
      </c>
      <c r="I413" s="30">
        <v>1</v>
      </c>
      <c r="K413" s="457"/>
      <c r="L413" s="457" t="e">
        <f>IF(K413=0,#REF!,0)</f>
        <v>#REF!</v>
      </c>
    </row>
    <row r="414" spans="1:12">
      <c r="A414" s="30">
        <v>412</v>
      </c>
      <c r="B414" s="30">
        <v>1032.623999999998</v>
      </c>
      <c r="C414" s="30">
        <v>18703.592999999899</v>
      </c>
      <c r="D414" s="30">
        <v>1</v>
      </c>
      <c r="E414" s="30">
        <v>1</v>
      </c>
      <c r="F414" s="30">
        <v>51495.621999999996</v>
      </c>
      <c r="G414" s="30">
        <v>1</v>
      </c>
      <c r="H414" s="30">
        <v>1</v>
      </c>
      <c r="I414" s="30">
        <v>1</v>
      </c>
      <c r="K414" s="457"/>
      <c r="L414" s="457" t="e">
        <f>IF(K414=0,#REF!,0)</f>
        <v>#REF!</v>
      </c>
    </row>
    <row r="415" spans="1:12">
      <c r="A415" s="30">
        <v>413</v>
      </c>
      <c r="B415" s="30">
        <v>1032.623999999998</v>
      </c>
      <c r="C415" s="30">
        <v>18994.040999999899</v>
      </c>
      <c r="D415" s="30">
        <v>1</v>
      </c>
      <c r="E415" s="30">
        <v>1</v>
      </c>
      <c r="F415" s="30">
        <v>57807.003999999994</v>
      </c>
      <c r="G415" s="30">
        <v>1</v>
      </c>
      <c r="H415" s="30">
        <v>1</v>
      </c>
      <c r="I415" s="30">
        <v>1</v>
      </c>
      <c r="K415" s="457"/>
      <c r="L415" s="457" t="e">
        <f>IF(K415=0,#REF!,0)</f>
        <v>#REF!</v>
      </c>
    </row>
    <row r="416" spans="1:12">
      <c r="A416" s="30">
        <v>414</v>
      </c>
      <c r="B416" s="30">
        <v>1762.222</v>
      </c>
      <c r="C416" s="30">
        <v>19232.35399999989</v>
      </c>
      <c r="D416" s="30">
        <v>1</v>
      </c>
      <c r="E416" s="30">
        <v>1</v>
      </c>
      <c r="F416" s="30">
        <v>63153.042999999896</v>
      </c>
      <c r="G416" s="30">
        <v>1</v>
      </c>
      <c r="H416" s="30">
        <v>1</v>
      </c>
      <c r="I416" s="30">
        <v>1</v>
      </c>
      <c r="K416" s="457"/>
      <c r="L416" s="457" t="e">
        <f>IF(K416=0,#REF!,0)</f>
        <v>#REF!</v>
      </c>
    </row>
    <row r="417" spans="1:12">
      <c r="A417" s="30">
        <v>415</v>
      </c>
      <c r="B417" s="30">
        <v>6139.8579999999993</v>
      </c>
      <c r="C417" s="30">
        <v>19609.566999999901</v>
      </c>
      <c r="D417" s="30">
        <v>1</v>
      </c>
      <c r="E417" s="30">
        <v>1</v>
      </c>
      <c r="F417" s="30">
        <v>142590.16899999999</v>
      </c>
      <c r="G417" s="30">
        <v>1</v>
      </c>
      <c r="H417" s="30">
        <v>1</v>
      </c>
      <c r="I417" s="30">
        <v>1</v>
      </c>
      <c r="K417" s="457"/>
      <c r="L417" s="457" t="e">
        <f>IF(K417=0,#REF!,0)</f>
        <v>#REF!</v>
      </c>
    </row>
    <row r="418" spans="1:12">
      <c r="A418" s="30">
        <v>416</v>
      </c>
      <c r="B418" s="30">
        <v>1762.222</v>
      </c>
      <c r="C418" s="30">
        <v>51201.163999999888</v>
      </c>
      <c r="D418" s="30">
        <v>1</v>
      </c>
      <c r="E418" s="30">
        <v>1</v>
      </c>
      <c r="F418" s="30">
        <v>144626.15299999999</v>
      </c>
      <c r="G418" s="30">
        <v>1</v>
      </c>
      <c r="H418" s="30">
        <v>1</v>
      </c>
      <c r="I418" s="30">
        <v>1</v>
      </c>
      <c r="K418" s="457"/>
      <c r="L418" s="457" t="e">
        <f>IF(K418=0,#REF!,0)</f>
        <v>#REF!</v>
      </c>
    </row>
    <row r="419" spans="1:12">
      <c r="A419" s="30">
        <v>417</v>
      </c>
      <c r="B419" s="30">
        <v>1032.623999999998</v>
      </c>
      <c r="C419" s="30">
        <v>80452.102999999886</v>
      </c>
      <c r="D419" s="30">
        <v>1</v>
      </c>
      <c r="E419" s="30">
        <v>1</v>
      </c>
      <c r="F419" s="30">
        <v>136663.85899999901</v>
      </c>
      <c r="G419" s="30">
        <v>1</v>
      </c>
      <c r="H419" s="30">
        <v>1</v>
      </c>
      <c r="I419" s="30">
        <v>1</v>
      </c>
      <c r="K419" s="457"/>
      <c r="L419" s="457" t="e">
        <f>IF(K419=0,#REF!,0)</f>
        <v>#REF!</v>
      </c>
    </row>
    <row r="420" spans="1:12">
      <c r="A420" s="30">
        <v>418</v>
      </c>
      <c r="B420" s="30">
        <v>1153.2399999999991</v>
      </c>
      <c r="C420" s="30">
        <v>97988.986000000004</v>
      </c>
      <c r="D420" s="30">
        <v>1</v>
      </c>
      <c r="E420" s="30">
        <v>1</v>
      </c>
      <c r="F420" s="30">
        <v>124147.00299999998</v>
      </c>
      <c r="G420" s="30">
        <v>1</v>
      </c>
      <c r="H420" s="30">
        <v>1</v>
      </c>
      <c r="I420" s="30">
        <v>1</v>
      </c>
      <c r="K420" s="457"/>
      <c r="L420" s="457" t="e">
        <f>IF(K420=0,#REF!,0)</f>
        <v>#REF!</v>
      </c>
    </row>
    <row r="421" spans="1:12">
      <c r="A421" s="30">
        <v>419</v>
      </c>
      <c r="B421" s="30">
        <v>1213.5469999999991</v>
      </c>
      <c r="C421" s="30">
        <v>115193.2029999998</v>
      </c>
      <c r="D421" s="30">
        <v>1</v>
      </c>
      <c r="E421" s="30">
        <v>1</v>
      </c>
      <c r="F421" s="30">
        <v>112701.001</v>
      </c>
      <c r="G421" s="30">
        <v>1</v>
      </c>
      <c r="H421" s="30">
        <v>1</v>
      </c>
      <c r="I421" s="30">
        <v>1</v>
      </c>
      <c r="K421" s="457"/>
      <c r="L421" s="457" t="e">
        <f>IF(K421=0,#REF!,0)</f>
        <v>#REF!</v>
      </c>
    </row>
    <row r="422" spans="1:12">
      <c r="A422" s="30">
        <v>420</v>
      </c>
      <c r="B422" s="30">
        <v>1213.5469999999991</v>
      </c>
      <c r="C422" s="30">
        <v>97378.900000000009</v>
      </c>
      <c r="D422" s="30">
        <v>1</v>
      </c>
      <c r="E422" s="30">
        <v>1</v>
      </c>
      <c r="F422" s="30">
        <v>103173.087</v>
      </c>
      <c r="G422" s="30">
        <v>1</v>
      </c>
      <c r="H422" s="30">
        <v>1</v>
      </c>
      <c r="I422" s="30">
        <v>1</v>
      </c>
      <c r="K422" s="457"/>
      <c r="L422" s="457" t="e">
        <f>IF(K422=0,#REF!,0)</f>
        <v>#REF!</v>
      </c>
    </row>
    <row r="423" spans="1:12">
      <c r="A423" s="30">
        <v>421</v>
      </c>
      <c r="B423" s="30">
        <v>6200.1660000000002</v>
      </c>
      <c r="C423" s="30">
        <v>56051.005999999892</v>
      </c>
      <c r="D423" s="30">
        <v>1</v>
      </c>
      <c r="E423" s="30">
        <v>1</v>
      </c>
      <c r="F423" s="30">
        <v>86913.607000000004</v>
      </c>
      <c r="G423" s="30">
        <v>1</v>
      </c>
      <c r="H423" s="30">
        <v>1</v>
      </c>
      <c r="I423" s="30">
        <v>1</v>
      </c>
      <c r="K423" s="457"/>
      <c r="L423" s="457" t="e">
        <f>IF(K423=0,#REF!,0)</f>
        <v>#REF!</v>
      </c>
    </row>
    <row r="424" spans="1:12">
      <c r="A424" s="30">
        <v>422</v>
      </c>
      <c r="B424" s="30">
        <v>1762.222</v>
      </c>
      <c r="C424" s="30">
        <v>77871.239999999903</v>
      </c>
      <c r="D424" s="30">
        <v>1</v>
      </c>
      <c r="E424" s="30">
        <v>1</v>
      </c>
      <c r="F424" s="30">
        <v>90555.868000000002</v>
      </c>
      <c r="G424" s="30">
        <v>1</v>
      </c>
      <c r="H424" s="30">
        <v>1</v>
      </c>
      <c r="I424" s="30">
        <v>1</v>
      </c>
      <c r="K424" s="457"/>
      <c r="L424" s="457" t="e">
        <f>IF(K424=0,#REF!,0)</f>
        <v>#REF!</v>
      </c>
    </row>
    <row r="425" spans="1:12">
      <c r="A425" s="30">
        <v>423</v>
      </c>
      <c r="B425" s="30">
        <v>1032.623999999998</v>
      </c>
      <c r="C425" s="30">
        <v>112183.09699999981</v>
      </c>
      <c r="D425" s="30">
        <v>1</v>
      </c>
      <c r="E425" s="30">
        <v>1</v>
      </c>
      <c r="F425" s="30">
        <v>88399.544000000009</v>
      </c>
      <c r="G425" s="30">
        <v>1</v>
      </c>
      <c r="H425" s="30">
        <v>1</v>
      </c>
      <c r="I425" s="30">
        <v>1</v>
      </c>
      <c r="K425" s="457"/>
      <c r="L425" s="457" t="e">
        <f>IF(K425=0,#REF!,0)</f>
        <v>#REF!</v>
      </c>
    </row>
    <row r="426" spans="1:12">
      <c r="A426" s="30">
        <v>424</v>
      </c>
      <c r="B426" s="30">
        <v>1032.623999999998</v>
      </c>
      <c r="C426" s="30">
        <v>94814.114000000001</v>
      </c>
      <c r="D426" s="30">
        <v>1</v>
      </c>
      <c r="E426" s="30">
        <v>1</v>
      </c>
      <c r="F426" s="30">
        <v>87769.48599999999</v>
      </c>
      <c r="G426" s="30">
        <v>1</v>
      </c>
      <c r="H426" s="30">
        <v>1</v>
      </c>
      <c r="I426" s="30">
        <v>1</v>
      </c>
      <c r="K426" s="457"/>
      <c r="L426" s="457" t="e">
        <f>IF(K426=0,#REF!,0)</f>
        <v>#REF!</v>
      </c>
    </row>
    <row r="427" spans="1:12">
      <c r="A427" s="30">
        <v>425</v>
      </c>
      <c r="B427" s="30">
        <v>1032.623999999998</v>
      </c>
      <c r="C427" s="30">
        <v>83050.456999999995</v>
      </c>
      <c r="D427" s="30">
        <v>1</v>
      </c>
      <c r="E427" s="30">
        <v>1</v>
      </c>
      <c r="F427" s="30">
        <v>90752.804999999891</v>
      </c>
      <c r="G427" s="30">
        <v>1</v>
      </c>
      <c r="H427" s="30">
        <v>1</v>
      </c>
      <c r="I427" s="30">
        <v>1</v>
      </c>
      <c r="K427" s="457"/>
      <c r="L427" s="457" t="e">
        <f>IF(K427=0,#REF!,0)</f>
        <v>#REF!</v>
      </c>
    </row>
    <row r="428" spans="1:12">
      <c r="A428" s="30">
        <v>426</v>
      </c>
      <c r="B428" s="30">
        <v>1762.222</v>
      </c>
      <c r="C428" s="30">
        <v>48939.112999999896</v>
      </c>
      <c r="D428" s="30">
        <v>1</v>
      </c>
      <c r="E428" s="30">
        <v>1</v>
      </c>
      <c r="F428" s="30">
        <v>95408.934999999896</v>
      </c>
      <c r="G428" s="30">
        <v>1</v>
      </c>
      <c r="H428" s="30">
        <v>1</v>
      </c>
      <c r="I428" s="30">
        <v>1</v>
      </c>
      <c r="K428" s="457"/>
      <c r="L428" s="457" t="e">
        <f>IF(K428=0,#REF!,0)</f>
        <v>#REF!</v>
      </c>
    </row>
    <row r="429" spans="1:12">
      <c r="A429" s="30">
        <v>427</v>
      </c>
      <c r="B429" s="30">
        <v>6139.8579999999993</v>
      </c>
      <c r="C429" s="30">
        <v>32279.854999999901</v>
      </c>
      <c r="D429" s="30">
        <v>1</v>
      </c>
      <c r="E429" s="30">
        <v>1</v>
      </c>
      <c r="F429" s="30">
        <v>90447.573999999993</v>
      </c>
      <c r="G429" s="30">
        <v>1</v>
      </c>
      <c r="H429" s="30">
        <v>1</v>
      </c>
      <c r="I429" s="30">
        <v>1</v>
      </c>
      <c r="K429" s="457"/>
      <c r="L429" s="457" t="e">
        <f>IF(K429=0,#REF!,0)</f>
        <v>#REF!</v>
      </c>
    </row>
    <row r="430" spans="1:12">
      <c r="A430" s="30">
        <v>428</v>
      </c>
      <c r="B430" s="30">
        <v>7599.07</v>
      </c>
      <c r="C430" s="30">
        <v>33753.4399999999</v>
      </c>
      <c r="D430" s="30">
        <v>1</v>
      </c>
      <c r="E430" s="30">
        <v>1</v>
      </c>
      <c r="F430" s="30">
        <v>90644.842999999892</v>
      </c>
      <c r="G430" s="30">
        <v>1</v>
      </c>
      <c r="H430" s="30">
        <v>1</v>
      </c>
      <c r="I430" s="30">
        <v>1</v>
      </c>
      <c r="K430" s="457"/>
      <c r="L430" s="457" t="e">
        <f>IF(K430=0,#REF!,0)</f>
        <v>#REF!</v>
      </c>
    </row>
    <row r="431" spans="1:12">
      <c r="A431" s="30">
        <v>429</v>
      </c>
      <c r="B431" s="30">
        <v>1762.222</v>
      </c>
      <c r="C431" s="30">
        <v>19239.587999999902</v>
      </c>
      <c r="D431" s="30">
        <v>1</v>
      </c>
      <c r="E431" s="30">
        <v>1</v>
      </c>
      <c r="F431" s="30">
        <v>102013.0569999999</v>
      </c>
      <c r="G431" s="30">
        <v>1</v>
      </c>
      <c r="H431" s="30">
        <v>1</v>
      </c>
      <c r="I431" s="30">
        <v>1</v>
      </c>
      <c r="K431" s="457"/>
      <c r="L431" s="457" t="e">
        <f>IF(K431=0,#REF!,0)</f>
        <v>#REF!</v>
      </c>
    </row>
    <row r="432" spans="1:12">
      <c r="A432" s="30">
        <v>430</v>
      </c>
      <c r="B432" s="30">
        <v>1762.222</v>
      </c>
      <c r="C432" s="30">
        <v>18979.077999999899</v>
      </c>
      <c r="D432" s="30">
        <v>1</v>
      </c>
      <c r="E432" s="30">
        <v>1</v>
      </c>
      <c r="F432" s="30">
        <v>25214.963999999989</v>
      </c>
      <c r="G432" s="30">
        <v>1</v>
      </c>
      <c r="H432" s="30">
        <v>1</v>
      </c>
      <c r="I432" s="30">
        <v>1</v>
      </c>
      <c r="K432" s="457"/>
      <c r="L432" s="457" t="e">
        <f>IF(K432=0,#REF!,0)</f>
        <v>#REF!</v>
      </c>
    </row>
    <row r="433" spans="1:12">
      <c r="A433" s="30">
        <v>431</v>
      </c>
      <c r="B433" s="30">
        <v>1762.222</v>
      </c>
      <c r="C433" s="30">
        <v>18716.072999999902</v>
      </c>
      <c r="D433" s="30">
        <v>1</v>
      </c>
      <c r="E433" s="30">
        <v>1</v>
      </c>
      <c r="F433" s="30">
        <v>32932.915000000001</v>
      </c>
      <c r="G433" s="30">
        <v>1</v>
      </c>
      <c r="H433" s="30">
        <v>1</v>
      </c>
      <c r="I433" s="30">
        <v>1</v>
      </c>
      <c r="K433" s="457"/>
      <c r="L433" s="457" t="e">
        <f>IF(K433=0,#REF!,0)</f>
        <v>#REF!</v>
      </c>
    </row>
    <row r="434" spans="1:12">
      <c r="A434" s="30">
        <v>432</v>
      </c>
      <c r="B434" s="30">
        <v>1032.623999999998</v>
      </c>
      <c r="C434" s="30">
        <v>18949.5429999999</v>
      </c>
      <c r="D434" s="30">
        <v>1</v>
      </c>
      <c r="E434" s="30">
        <v>1</v>
      </c>
      <c r="F434" s="30">
        <v>42742.574999999997</v>
      </c>
      <c r="G434" s="30">
        <v>1</v>
      </c>
      <c r="H434" s="30">
        <v>1</v>
      </c>
      <c r="I434" s="30">
        <v>1</v>
      </c>
      <c r="K434" s="457"/>
      <c r="L434" s="457" t="e">
        <f>IF(K434=0,#REF!,0)</f>
        <v>#REF!</v>
      </c>
    </row>
    <row r="435" spans="1:12">
      <c r="A435" s="30">
        <v>433</v>
      </c>
      <c r="B435" s="30">
        <v>1032.623999999998</v>
      </c>
      <c r="C435" s="30">
        <v>18240.1509999999</v>
      </c>
      <c r="D435" s="30">
        <v>1</v>
      </c>
      <c r="E435" s="30">
        <v>1</v>
      </c>
      <c r="F435" s="30">
        <v>47301.594999999899</v>
      </c>
      <c r="G435" s="30">
        <v>1</v>
      </c>
      <c r="H435" s="30">
        <v>1</v>
      </c>
      <c r="I435" s="30">
        <v>1</v>
      </c>
      <c r="K435" s="457"/>
      <c r="L435" s="457" t="e">
        <f>IF(K435=0,#REF!,0)</f>
        <v>#REF!</v>
      </c>
    </row>
    <row r="436" spans="1:12">
      <c r="A436" s="30">
        <v>434</v>
      </c>
      <c r="B436" s="30">
        <v>1032.623999999998</v>
      </c>
      <c r="C436" s="30">
        <v>18290.088999999898</v>
      </c>
      <c r="D436" s="30">
        <v>1</v>
      </c>
      <c r="E436" s="30">
        <v>1</v>
      </c>
      <c r="F436" s="30">
        <v>52911.429999999993</v>
      </c>
      <c r="G436" s="30">
        <v>1</v>
      </c>
      <c r="H436" s="30">
        <v>1</v>
      </c>
      <c r="I436" s="30">
        <v>1</v>
      </c>
      <c r="K436" s="457"/>
      <c r="L436" s="457" t="e">
        <f>IF(K436=0,#REF!,0)</f>
        <v>#REF!</v>
      </c>
    </row>
    <row r="437" spans="1:12">
      <c r="A437" s="30">
        <v>435</v>
      </c>
      <c r="B437" s="30">
        <v>1032.623999999998</v>
      </c>
      <c r="C437" s="30">
        <v>18413.287999999891</v>
      </c>
      <c r="D437" s="30">
        <v>1</v>
      </c>
      <c r="E437" s="30">
        <v>1</v>
      </c>
      <c r="F437" s="30">
        <v>57720.269999999902</v>
      </c>
      <c r="G437" s="30">
        <v>1</v>
      </c>
      <c r="H437" s="30">
        <v>1</v>
      </c>
      <c r="I437" s="30">
        <v>1</v>
      </c>
      <c r="K437" s="457"/>
      <c r="L437" s="457" t="e">
        <f>IF(K437=0,#REF!,0)</f>
        <v>#REF!</v>
      </c>
    </row>
    <row r="438" spans="1:12">
      <c r="A438" s="30">
        <v>436</v>
      </c>
      <c r="B438" s="30">
        <v>1032.623999999998</v>
      </c>
      <c r="C438" s="30">
        <v>18505.9009999999</v>
      </c>
      <c r="D438" s="30">
        <v>1</v>
      </c>
      <c r="E438" s="30">
        <v>1</v>
      </c>
      <c r="F438" s="30">
        <v>61218.037999999899</v>
      </c>
      <c r="G438" s="30">
        <v>1</v>
      </c>
      <c r="H438" s="30">
        <v>1</v>
      </c>
      <c r="I438" s="30">
        <v>1</v>
      </c>
      <c r="K438" s="457"/>
      <c r="L438" s="457" t="e">
        <f>IF(K438=0,#REF!,0)</f>
        <v>#REF!</v>
      </c>
    </row>
    <row r="439" spans="1:12">
      <c r="A439" s="30">
        <v>437</v>
      </c>
      <c r="B439" s="30">
        <v>1032.623999999998</v>
      </c>
      <c r="C439" s="30">
        <v>18612.184999999889</v>
      </c>
      <c r="D439" s="30">
        <v>1</v>
      </c>
      <c r="E439" s="30">
        <v>1</v>
      </c>
      <c r="F439" s="30">
        <v>64953.404999999999</v>
      </c>
      <c r="G439" s="30">
        <v>1</v>
      </c>
      <c r="H439" s="30">
        <v>1</v>
      </c>
      <c r="I439" s="30">
        <v>1</v>
      </c>
      <c r="K439" s="457"/>
      <c r="L439" s="457" t="e">
        <f>IF(K439=0,#REF!,0)</f>
        <v>#REF!</v>
      </c>
    </row>
    <row r="440" spans="1:12">
      <c r="A440" s="30">
        <v>438</v>
      </c>
      <c r="B440" s="30">
        <v>1762.222</v>
      </c>
      <c r="C440" s="30">
        <v>18673.278999999889</v>
      </c>
      <c r="D440" s="30">
        <v>1</v>
      </c>
      <c r="E440" s="30">
        <v>1</v>
      </c>
      <c r="F440" s="30">
        <v>66742.577999999907</v>
      </c>
      <c r="G440" s="30">
        <v>1</v>
      </c>
      <c r="H440" s="30">
        <v>1</v>
      </c>
      <c r="I440" s="30">
        <v>1</v>
      </c>
      <c r="K440" s="457"/>
      <c r="L440" s="457" t="e">
        <f>IF(K440=0,#REF!,0)</f>
        <v>#REF!</v>
      </c>
    </row>
    <row r="441" spans="1:12">
      <c r="A441" s="30">
        <v>439</v>
      </c>
      <c r="B441" s="30">
        <v>6139.8579999999993</v>
      </c>
      <c r="C441" s="30">
        <v>18846.916999999899</v>
      </c>
      <c r="D441" s="30">
        <v>1</v>
      </c>
      <c r="E441" s="30">
        <v>1</v>
      </c>
      <c r="F441" s="30">
        <v>141305.31399999998</v>
      </c>
      <c r="G441" s="30">
        <v>1</v>
      </c>
      <c r="H441" s="30">
        <v>1</v>
      </c>
      <c r="I441" s="30">
        <v>1</v>
      </c>
      <c r="K441" s="457"/>
      <c r="L441" s="457" t="e">
        <f>IF(K441=0,#REF!,0)</f>
        <v>#REF!</v>
      </c>
    </row>
    <row r="442" spans="1:12">
      <c r="A442" s="30">
        <v>440</v>
      </c>
      <c r="B442" s="30">
        <v>1762.222</v>
      </c>
      <c r="C442" s="30">
        <v>33358.229999999901</v>
      </c>
      <c r="D442" s="30">
        <v>1</v>
      </c>
      <c r="E442" s="30">
        <v>1</v>
      </c>
      <c r="F442" s="30">
        <v>146002.64599999998</v>
      </c>
      <c r="G442" s="30">
        <v>1</v>
      </c>
      <c r="H442" s="30">
        <v>1</v>
      </c>
      <c r="I442" s="30">
        <v>1</v>
      </c>
      <c r="K442" s="457"/>
      <c r="L442" s="457" t="e">
        <f>IF(K442=0,#REF!,0)</f>
        <v>#REF!</v>
      </c>
    </row>
    <row r="443" spans="1:12">
      <c r="A443" s="30">
        <v>441</v>
      </c>
      <c r="B443" s="30">
        <v>1032.623999999998</v>
      </c>
      <c r="C443" s="30">
        <v>34196.3109999999</v>
      </c>
      <c r="D443" s="30">
        <v>1</v>
      </c>
      <c r="E443" s="30">
        <v>1</v>
      </c>
      <c r="F443" s="30">
        <v>139542.52699999898</v>
      </c>
      <c r="G443" s="30">
        <v>1</v>
      </c>
      <c r="H443" s="30">
        <v>1</v>
      </c>
      <c r="I443" s="30">
        <v>1</v>
      </c>
      <c r="K443" s="457"/>
      <c r="L443" s="457" t="e">
        <f>IF(K443=0,#REF!,0)</f>
        <v>#REF!</v>
      </c>
    </row>
    <row r="444" spans="1:12">
      <c r="A444" s="30">
        <v>442</v>
      </c>
      <c r="B444" s="30">
        <v>1153.2399999999991</v>
      </c>
      <c r="C444" s="30">
        <v>34926.984999999899</v>
      </c>
      <c r="D444" s="30">
        <v>1</v>
      </c>
      <c r="E444" s="30">
        <v>1</v>
      </c>
      <c r="F444" s="30">
        <v>126322.58499999899</v>
      </c>
      <c r="G444" s="30">
        <v>1</v>
      </c>
      <c r="H444" s="30">
        <v>1</v>
      </c>
      <c r="I444" s="30">
        <v>1</v>
      </c>
      <c r="K444" s="457"/>
      <c r="L444" s="457" t="e">
        <f>IF(K444=0,#REF!,0)</f>
        <v>#REF!</v>
      </c>
    </row>
    <row r="445" spans="1:12">
      <c r="A445" s="30">
        <v>443</v>
      </c>
      <c r="B445" s="30">
        <v>1213.5469999999991</v>
      </c>
      <c r="C445" s="30">
        <v>35400.294999999882</v>
      </c>
      <c r="D445" s="30">
        <v>1</v>
      </c>
      <c r="E445" s="30">
        <v>1</v>
      </c>
      <c r="F445" s="30">
        <v>112687.083999999</v>
      </c>
      <c r="G445" s="30">
        <v>1</v>
      </c>
      <c r="H445" s="30">
        <v>1</v>
      </c>
      <c r="I445" s="30">
        <v>1</v>
      </c>
      <c r="K445" s="457"/>
      <c r="L445" s="457" t="e">
        <f>IF(K445=0,#REF!,0)</f>
        <v>#REF!</v>
      </c>
    </row>
    <row r="446" spans="1:12">
      <c r="A446" s="30">
        <v>444</v>
      </c>
      <c r="B446" s="30">
        <v>1213.5469999999991</v>
      </c>
      <c r="C446" s="30">
        <v>34637.744999999901</v>
      </c>
      <c r="D446" s="30">
        <v>1</v>
      </c>
      <c r="E446" s="30">
        <v>1</v>
      </c>
      <c r="F446" s="30">
        <v>101884.035</v>
      </c>
      <c r="G446" s="30">
        <v>1</v>
      </c>
      <c r="H446" s="30">
        <v>1</v>
      </c>
      <c r="I446" s="30">
        <v>1</v>
      </c>
      <c r="K446" s="457"/>
      <c r="L446" s="457" t="e">
        <f>IF(K446=0,#REF!,0)</f>
        <v>#REF!</v>
      </c>
    </row>
    <row r="447" spans="1:12">
      <c r="A447" s="30">
        <v>445</v>
      </c>
      <c r="B447" s="30">
        <v>6200.1660000000002</v>
      </c>
      <c r="C447" s="30">
        <v>32533.021000000001</v>
      </c>
      <c r="D447" s="30">
        <v>1</v>
      </c>
      <c r="E447" s="30">
        <v>1</v>
      </c>
      <c r="F447" s="30">
        <v>82943.299999999901</v>
      </c>
      <c r="G447" s="30">
        <v>1</v>
      </c>
      <c r="H447" s="30">
        <v>1</v>
      </c>
      <c r="I447" s="30">
        <v>1</v>
      </c>
      <c r="K447" s="457"/>
      <c r="L447" s="457" t="e">
        <f>IF(K447=0,#REF!,0)</f>
        <v>#REF!</v>
      </c>
    </row>
    <row r="448" spans="1:12">
      <c r="A448" s="30">
        <v>446</v>
      </c>
      <c r="B448" s="30">
        <v>1762.222</v>
      </c>
      <c r="C448" s="30">
        <v>32209.821999999902</v>
      </c>
      <c r="D448" s="30">
        <v>1</v>
      </c>
      <c r="E448" s="30">
        <v>1</v>
      </c>
      <c r="F448" s="30">
        <v>85443.858999999895</v>
      </c>
      <c r="G448" s="30">
        <v>1</v>
      </c>
      <c r="H448" s="30">
        <v>1</v>
      </c>
      <c r="I448" s="30">
        <v>1</v>
      </c>
      <c r="K448" s="457"/>
      <c r="L448" s="457" t="e">
        <f>IF(K448=0,#REF!,0)</f>
        <v>#REF!</v>
      </c>
    </row>
    <row r="449" spans="1:12">
      <c r="A449" s="30">
        <v>447</v>
      </c>
      <c r="B449" s="30">
        <v>1032.623999999998</v>
      </c>
      <c r="C449" s="30">
        <v>32876.5969999999</v>
      </c>
      <c r="D449" s="30">
        <v>1</v>
      </c>
      <c r="E449" s="30">
        <v>1</v>
      </c>
      <c r="F449" s="30">
        <v>83026.500999999902</v>
      </c>
      <c r="G449" s="30">
        <v>1</v>
      </c>
      <c r="H449" s="30">
        <v>1</v>
      </c>
      <c r="I449" s="30">
        <v>1</v>
      </c>
      <c r="K449" s="457"/>
      <c r="L449" s="457" t="e">
        <f>IF(K449=0,#REF!,0)</f>
        <v>#REF!</v>
      </c>
    </row>
    <row r="450" spans="1:12">
      <c r="A450" s="30">
        <v>448</v>
      </c>
      <c r="B450" s="30">
        <v>1032.623999999998</v>
      </c>
      <c r="C450" s="30">
        <v>32488.787999999888</v>
      </c>
      <c r="D450" s="30">
        <v>1</v>
      </c>
      <c r="E450" s="30">
        <v>1</v>
      </c>
      <c r="F450" s="30">
        <v>81913.049999999886</v>
      </c>
      <c r="G450" s="30">
        <v>1</v>
      </c>
      <c r="H450" s="30">
        <v>1</v>
      </c>
      <c r="I450" s="30">
        <v>1</v>
      </c>
      <c r="K450" s="457"/>
      <c r="L450" s="457" t="e">
        <f>IF(K450=0,#REF!,0)</f>
        <v>#REF!</v>
      </c>
    </row>
    <row r="451" spans="1:12">
      <c r="A451" s="30">
        <v>449</v>
      </c>
      <c r="B451" s="30">
        <v>1032.623999999998</v>
      </c>
      <c r="C451" s="30">
        <v>32273.072999999891</v>
      </c>
      <c r="D451" s="30">
        <v>1</v>
      </c>
      <c r="E451" s="30">
        <v>1</v>
      </c>
      <c r="F451" s="30">
        <v>86689.422000000006</v>
      </c>
      <c r="G451" s="30">
        <v>1</v>
      </c>
      <c r="H451" s="30">
        <v>1</v>
      </c>
      <c r="I451" s="30">
        <v>1</v>
      </c>
      <c r="K451" s="457"/>
      <c r="L451" s="457" t="e">
        <f>IF(K451=0,#REF!,0)</f>
        <v>#REF!</v>
      </c>
    </row>
    <row r="452" spans="1:12">
      <c r="A452" s="30">
        <v>450</v>
      </c>
      <c r="B452" s="30">
        <v>1762.222</v>
      </c>
      <c r="C452" s="30">
        <v>31794.5109999999</v>
      </c>
      <c r="D452" s="30">
        <v>1</v>
      </c>
      <c r="E452" s="30">
        <v>1</v>
      </c>
      <c r="F452" s="30">
        <v>91592.849999999991</v>
      </c>
      <c r="G452" s="30">
        <v>1</v>
      </c>
      <c r="H452" s="30">
        <v>1</v>
      </c>
      <c r="I452" s="30">
        <v>1</v>
      </c>
      <c r="K452" s="457"/>
      <c r="L452" s="457" t="e">
        <f>IF(K452=0,#REF!,0)</f>
        <v>#REF!</v>
      </c>
    </row>
    <row r="453" spans="1:12">
      <c r="A453" s="30">
        <v>451</v>
      </c>
      <c r="B453" s="30">
        <v>6139.8579999999993</v>
      </c>
      <c r="C453" s="30">
        <v>31801.240999999889</v>
      </c>
      <c r="D453" s="30">
        <v>1</v>
      </c>
      <c r="E453" s="30">
        <v>1</v>
      </c>
      <c r="F453" s="30">
        <v>85669.335000000006</v>
      </c>
      <c r="G453" s="30">
        <v>1</v>
      </c>
      <c r="H453" s="30">
        <v>1</v>
      </c>
      <c r="I453" s="30">
        <v>1</v>
      </c>
      <c r="K453" s="457"/>
      <c r="L453" s="457" t="e">
        <f>IF(K453=0,#REF!,0)</f>
        <v>#REF!</v>
      </c>
    </row>
    <row r="454" spans="1:12">
      <c r="A454" s="30">
        <v>452</v>
      </c>
      <c r="B454" s="30">
        <v>7599.07</v>
      </c>
      <c r="C454" s="30">
        <v>33139.211999999898</v>
      </c>
      <c r="D454" s="30">
        <v>1</v>
      </c>
      <c r="E454" s="30">
        <v>1</v>
      </c>
      <c r="F454" s="30">
        <v>83091.957999999999</v>
      </c>
      <c r="G454" s="30">
        <v>1</v>
      </c>
      <c r="H454" s="30">
        <v>1</v>
      </c>
      <c r="I454" s="30">
        <v>1</v>
      </c>
      <c r="K454" s="457"/>
      <c r="L454" s="457" t="e">
        <f>IF(K454=0,#REF!,0)</f>
        <v>#REF!</v>
      </c>
    </row>
    <row r="455" spans="1:12">
      <c r="A455" s="30">
        <v>453</v>
      </c>
      <c r="B455" s="30">
        <v>1762.222</v>
      </c>
      <c r="C455" s="30">
        <v>18540.795999999893</v>
      </c>
      <c r="D455" s="30">
        <v>1</v>
      </c>
      <c r="E455" s="30">
        <v>1</v>
      </c>
      <c r="F455" s="30">
        <v>92699.55799999999</v>
      </c>
      <c r="G455" s="30">
        <v>1</v>
      </c>
      <c r="H455" s="30">
        <v>1</v>
      </c>
      <c r="I455" s="30">
        <v>1</v>
      </c>
      <c r="K455" s="457"/>
      <c r="L455" s="457" t="e">
        <f>IF(K455=0,#REF!,0)</f>
        <v>#REF!</v>
      </c>
    </row>
    <row r="456" spans="1:12">
      <c r="A456" s="30">
        <v>454</v>
      </c>
      <c r="B456" s="30">
        <v>1762.222</v>
      </c>
      <c r="C456" s="30">
        <v>18167.356999999902</v>
      </c>
      <c r="D456" s="30">
        <v>1</v>
      </c>
      <c r="E456" s="30">
        <v>1</v>
      </c>
      <c r="F456" s="30">
        <v>15834.449000000001</v>
      </c>
      <c r="G456" s="30">
        <v>1</v>
      </c>
      <c r="H456" s="30">
        <v>1</v>
      </c>
      <c r="I456" s="30">
        <v>1</v>
      </c>
      <c r="K456" s="457"/>
      <c r="L456" s="457" t="e">
        <f>IF(K456=0,#REF!,0)</f>
        <v>#REF!</v>
      </c>
    </row>
    <row r="457" spans="1:12">
      <c r="A457" s="30">
        <v>455</v>
      </c>
      <c r="B457" s="30">
        <v>1762.222</v>
      </c>
      <c r="C457" s="30">
        <v>17782.5079999999</v>
      </c>
      <c r="D457" s="30">
        <v>1</v>
      </c>
      <c r="E457" s="30">
        <v>1</v>
      </c>
      <c r="F457" s="30">
        <v>23370.018</v>
      </c>
      <c r="G457" s="30">
        <v>1</v>
      </c>
      <c r="H457" s="30">
        <v>1</v>
      </c>
      <c r="I457" s="30">
        <v>1</v>
      </c>
      <c r="K457" s="457"/>
      <c r="L457" s="457" t="e">
        <f>IF(K457=0,#REF!,0)</f>
        <v>#REF!</v>
      </c>
    </row>
    <row r="458" spans="1:12">
      <c r="A458" s="30">
        <v>456</v>
      </c>
      <c r="B458" s="30">
        <v>1032.623999999998</v>
      </c>
      <c r="C458" s="30">
        <v>17853.860999999899</v>
      </c>
      <c r="D458" s="30">
        <v>1</v>
      </c>
      <c r="E458" s="30">
        <v>1</v>
      </c>
      <c r="F458" s="30">
        <v>31281.668999999987</v>
      </c>
      <c r="G458" s="30">
        <v>1</v>
      </c>
      <c r="H458" s="30">
        <v>1</v>
      </c>
      <c r="I458" s="30">
        <v>1</v>
      </c>
      <c r="K458" s="457"/>
      <c r="L458" s="457" t="e">
        <f>IF(K458=0,#REF!,0)</f>
        <v>#REF!</v>
      </c>
    </row>
    <row r="459" spans="1:12">
      <c r="A459" s="30">
        <v>457</v>
      </c>
      <c r="B459" s="30">
        <v>1032.623999999998</v>
      </c>
      <c r="C459" s="30">
        <v>17860.682999999899</v>
      </c>
      <c r="D459" s="30">
        <v>1</v>
      </c>
      <c r="E459" s="30">
        <v>1</v>
      </c>
      <c r="F459" s="30">
        <v>37633.945999999902</v>
      </c>
      <c r="G459" s="30">
        <v>1</v>
      </c>
      <c r="H459" s="30">
        <v>1</v>
      </c>
      <c r="I459" s="30">
        <v>1</v>
      </c>
      <c r="K459" s="457"/>
      <c r="L459" s="457" t="e">
        <f>IF(K459=0,#REF!,0)</f>
        <v>#REF!</v>
      </c>
    </row>
    <row r="460" spans="1:12">
      <c r="A460" s="30">
        <v>458</v>
      </c>
      <c r="B460" s="30">
        <v>1032.623999999998</v>
      </c>
      <c r="C460" s="30">
        <v>17855.287999999899</v>
      </c>
      <c r="D460" s="30">
        <v>1</v>
      </c>
      <c r="E460" s="30">
        <v>1</v>
      </c>
      <c r="F460" s="30">
        <v>44166.056999999906</v>
      </c>
      <c r="G460" s="30">
        <v>1</v>
      </c>
      <c r="H460" s="30">
        <v>1</v>
      </c>
      <c r="I460" s="30">
        <v>1</v>
      </c>
      <c r="K460" s="457"/>
      <c r="L460" s="457" t="e">
        <f>IF(K460=0,#REF!,0)</f>
        <v>#REF!</v>
      </c>
    </row>
    <row r="461" spans="1:12">
      <c r="A461" s="30">
        <v>459</v>
      </c>
      <c r="B461" s="30">
        <v>1032.623999999998</v>
      </c>
      <c r="C461" s="30">
        <v>17900.3819999999</v>
      </c>
      <c r="D461" s="30">
        <v>1</v>
      </c>
      <c r="E461" s="30">
        <v>1</v>
      </c>
      <c r="F461" s="30">
        <v>49789.425999999999</v>
      </c>
      <c r="G461" s="30">
        <v>1</v>
      </c>
      <c r="H461" s="30">
        <v>1</v>
      </c>
      <c r="I461" s="30">
        <v>1</v>
      </c>
      <c r="K461" s="457"/>
      <c r="L461" s="457" t="e">
        <f>IF(K461=0,#REF!,0)</f>
        <v>#REF!</v>
      </c>
    </row>
    <row r="462" spans="1:12">
      <c r="A462" s="30">
        <v>460</v>
      </c>
      <c r="B462" s="30">
        <v>1032.623999999998</v>
      </c>
      <c r="C462" s="30">
        <v>17917.355999999898</v>
      </c>
      <c r="D462" s="30">
        <v>1</v>
      </c>
      <c r="E462" s="30">
        <v>1</v>
      </c>
      <c r="F462" s="30">
        <v>54082.669000000002</v>
      </c>
      <c r="G462" s="30">
        <v>1</v>
      </c>
      <c r="H462" s="30">
        <v>1</v>
      </c>
      <c r="I462" s="30">
        <v>1</v>
      </c>
      <c r="K462" s="457"/>
      <c r="L462" s="457" t="e">
        <f>IF(K462=0,#REF!,0)</f>
        <v>#REF!</v>
      </c>
    </row>
    <row r="463" spans="1:12">
      <c r="A463" s="30">
        <v>461</v>
      </c>
      <c r="B463" s="30">
        <v>1032.623999999998</v>
      </c>
      <c r="C463" s="30">
        <v>17953.6179999999</v>
      </c>
      <c r="D463" s="30">
        <v>1</v>
      </c>
      <c r="E463" s="30">
        <v>1</v>
      </c>
      <c r="F463" s="30">
        <v>58828.448999999899</v>
      </c>
      <c r="G463" s="30">
        <v>1</v>
      </c>
      <c r="H463" s="30">
        <v>1</v>
      </c>
      <c r="I463" s="30">
        <v>1</v>
      </c>
      <c r="K463" s="457"/>
      <c r="L463" s="457" t="e">
        <f>IF(K463=0,#REF!,0)</f>
        <v>#REF!</v>
      </c>
    </row>
    <row r="464" spans="1:12">
      <c r="A464" s="30">
        <v>462</v>
      </c>
      <c r="B464" s="30">
        <v>1762.222</v>
      </c>
      <c r="C464" s="30">
        <v>17954.1329999999</v>
      </c>
      <c r="D464" s="30">
        <v>1</v>
      </c>
      <c r="E464" s="30">
        <v>1</v>
      </c>
      <c r="F464" s="30">
        <v>60841.146999999997</v>
      </c>
      <c r="G464" s="30">
        <v>1</v>
      </c>
      <c r="H464" s="30">
        <v>1</v>
      </c>
      <c r="I464" s="30">
        <v>1</v>
      </c>
      <c r="K464" s="457"/>
      <c r="L464" s="457" t="e">
        <f>IF(K464=0,#REF!,0)</f>
        <v>#REF!</v>
      </c>
    </row>
    <row r="465" spans="1:12">
      <c r="A465" s="30">
        <v>463</v>
      </c>
      <c r="B465" s="30">
        <v>6139.8579999999993</v>
      </c>
      <c r="C465" s="30">
        <v>18076.978999999901</v>
      </c>
      <c r="D465" s="30">
        <v>1</v>
      </c>
      <c r="E465" s="30">
        <v>1</v>
      </c>
      <c r="F465" s="30">
        <v>136062.454</v>
      </c>
      <c r="G465" s="30">
        <v>1</v>
      </c>
      <c r="H465" s="30">
        <v>1</v>
      </c>
      <c r="I465" s="30">
        <v>1</v>
      </c>
      <c r="K465" s="457"/>
      <c r="L465" s="457" t="e">
        <f>IF(K465=0,#REF!,0)</f>
        <v>#REF!</v>
      </c>
    </row>
    <row r="466" spans="1:12">
      <c r="A466" s="30">
        <v>464</v>
      </c>
      <c r="B466" s="30">
        <v>1762.222</v>
      </c>
      <c r="C466" s="30">
        <v>18391.302999999898</v>
      </c>
      <c r="D466" s="30">
        <v>1</v>
      </c>
      <c r="E466" s="30">
        <v>1</v>
      </c>
      <c r="F466" s="30">
        <v>140247.84599999999</v>
      </c>
      <c r="G466" s="30">
        <v>1</v>
      </c>
      <c r="H466" s="30">
        <v>1</v>
      </c>
      <c r="I466" s="30">
        <v>1</v>
      </c>
      <c r="K466" s="457"/>
      <c r="L466" s="457" t="e">
        <f>IF(K466=0,#REF!,0)</f>
        <v>#REF!</v>
      </c>
    </row>
    <row r="467" spans="1:12">
      <c r="A467" s="30">
        <v>465</v>
      </c>
      <c r="B467" s="30">
        <v>1032.623999999998</v>
      </c>
      <c r="C467" s="30">
        <v>19277.5799999999</v>
      </c>
      <c r="D467" s="30">
        <v>1</v>
      </c>
      <c r="E467" s="30">
        <v>1</v>
      </c>
      <c r="F467" s="30">
        <v>134492.50999999899</v>
      </c>
      <c r="G467" s="30">
        <v>1</v>
      </c>
      <c r="H467" s="30">
        <v>1</v>
      </c>
      <c r="I467" s="30">
        <v>1</v>
      </c>
      <c r="K467" s="457"/>
      <c r="L467" s="457" t="e">
        <f>IF(K467=0,#REF!,0)</f>
        <v>#REF!</v>
      </c>
    </row>
    <row r="468" spans="1:12">
      <c r="A468" s="30">
        <v>466</v>
      </c>
      <c r="B468" s="30">
        <v>1153.2399999999991</v>
      </c>
      <c r="C468" s="30">
        <v>20049.5279999999</v>
      </c>
      <c r="D468" s="30">
        <v>1</v>
      </c>
      <c r="E468" s="30">
        <v>1</v>
      </c>
      <c r="F468" s="30">
        <v>123350.057</v>
      </c>
      <c r="G468" s="30">
        <v>1</v>
      </c>
      <c r="H468" s="30">
        <v>1</v>
      </c>
      <c r="I468" s="30">
        <v>1</v>
      </c>
      <c r="K468" s="457"/>
      <c r="L468" s="457" t="e">
        <f>IF(K468=0,#REF!,0)</f>
        <v>#REF!</v>
      </c>
    </row>
    <row r="469" spans="1:12">
      <c r="A469" s="30">
        <v>467</v>
      </c>
      <c r="B469" s="30">
        <v>1213.5469999999991</v>
      </c>
      <c r="C469" s="30">
        <v>20641.590999999898</v>
      </c>
      <c r="D469" s="30">
        <v>1</v>
      </c>
      <c r="E469" s="30">
        <v>1</v>
      </c>
      <c r="F469" s="30">
        <v>111674.05</v>
      </c>
      <c r="G469" s="30">
        <v>1</v>
      </c>
      <c r="H469" s="30">
        <v>1</v>
      </c>
      <c r="I469" s="30">
        <v>1</v>
      </c>
      <c r="K469" s="457"/>
      <c r="L469" s="457" t="e">
        <f>IF(K469=0,#REF!,0)</f>
        <v>#REF!</v>
      </c>
    </row>
    <row r="470" spans="1:12">
      <c r="A470" s="30">
        <v>468</v>
      </c>
      <c r="B470" s="30">
        <v>1213.5469999999991</v>
      </c>
      <c r="C470" s="30">
        <v>20045.610999999903</v>
      </c>
      <c r="D470" s="30">
        <v>1</v>
      </c>
      <c r="E470" s="30">
        <v>1</v>
      </c>
      <c r="F470" s="30">
        <v>101282.9349999999</v>
      </c>
      <c r="G470" s="30">
        <v>1</v>
      </c>
      <c r="H470" s="30">
        <v>1</v>
      </c>
      <c r="I470" s="30">
        <v>1</v>
      </c>
      <c r="K470" s="457"/>
      <c r="L470" s="457" t="e">
        <f>IF(K470=0,#REF!,0)</f>
        <v>#REF!</v>
      </c>
    </row>
    <row r="471" spans="1:12">
      <c r="A471" s="30">
        <v>469</v>
      </c>
      <c r="B471" s="30">
        <v>6200.1660000000002</v>
      </c>
      <c r="C471" s="30">
        <v>18128.70999999989</v>
      </c>
      <c r="D471" s="30">
        <v>1</v>
      </c>
      <c r="E471" s="30">
        <v>1</v>
      </c>
      <c r="F471" s="30">
        <v>81869.250999999989</v>
      </c>
      <c r="G471" s="30">
        <v>1</v>
      </c>
      <c r="H471" s="30">
        <v>1</v>
      </c>
      <c r="I471" s="30">
        <v>1</v>
      </c>
      <c r="K471" s="457"/>
      <c r="L471" s="457" t="e">
        <f>IF(K471=0,#REF!,0)</f>
        <v>#REF!</v>
      </c>
    </row>
    <row r="472" spans="1:12">
      <c r="A472" s="30">
        <v>470</v>
      </c>
      <c r="B472" s="30">
        <v>1762.222</v>
      </c>
      <c r="C472" s="30">
        <v>17938.9039999999</v>
      </c>
      <c r="D472" s="30">
        <v>1</v>
      </c>
      <c r="E472" s="30">
        <v>1</v>
      </c>
      <c r="F472" s="30">
        <v>84256.801999999981</v>
      </c>
      <c r="G472" s="30">
        <v>1</v>
      </c>
      <c r="H472" s="30">
        <v>1</v>
      </c>
      <c r="I472" s="30">
        <v>1</v>
      </c>
      <c r="K472" s="457"/>
      <c r="L472" s="457" t="e">
        <f>IF(K472=0,#REF!,0)</f>
        <v>#REF!</v>
      </c>
    </row>
    <row r="473" spans="1:12">
      <c r="A473" s="30">
        <v>471</v>
      </c>
      <c r="B473" s="30">
        <v>1032.623999999998</v>
      </c>
      <c r="C473" s="30">
        <v>18703.8289999999</v>
      </c>
      <c r="D473" s="30">
        <v>1</v>
      </c>
      <c r="E473" s="30">
        <v>1</v>
      </c>
      <c r="F473" s="30">
        <v>82496.679999999906</v>
      </c>
      <c r="G473" s="30">
        <v>1</v>
      </c>
      <c r="H473" s="30">
        <v>1</v>
      </c>
      <c r="I473" s="30">
        <v>1</v>
      </c>
      <c r="K473" s="457"/>
      <c r="L473" s="457" t="e">
        <f>IF(K473=0,#REF!,0)</f>
        <v>#REF!</v>
      </c>
    </row>
    <row r="474" spans="1:12">
      <c r="A474" s="30">
        <v>472</v>
      </c>
      <c r="B474" s="30">
        <v>1032.623999999998</v>
      </c>
      <c r="C474" s="30">
        <v>18388.569999999891</v>
      </c>
      <c r="D474" s="30">
        <v>1</v>
      </c>
      <c r="E474" s="30">
        <v>1</v>
      </c>
      <c r="F474" s="30">
        <v>82469.653999999879</v>
      </c>
      <c r="G474" s="30">
        <v>1</v>
      </c>
      <c r="H474" s="30">
        <v>1</v>
      </c>
      <c r="I474" s="30">
        <v>1</v>
      </c>
      <c r="K474" s="457"/>
      <c r="L474" s="457" t="e">
        <f>IF(K474=0,#REF!,0)</f>
        <v>#REF!</v>
      </c>
    </row>
    <row r="475" spans="1:12">
      <c r="A475" s="30">
        <v>473</v>
      </c>
      <c r="B475" s="30">
        <v>1032.623999999998</v>
      </c>
      <c r="C475" s="30">
        <v>18154.554999999898</v>
      </c>
      <c r="D475" s="30">
        <v>1</v>
      </c>
      <c r="E475" s="30">
        <v>1</v>
      </c>
      <c r="F475" s="30">
        <v>84420.02399999999</v>
      </c>
      <c r="G475" s="30">
        <v>1</v>
      </c>
      <c r="H475" s="30">
        <v>1</v>
      </c>
      <c r="I475" s="30">
        <v>1</v>
      </c>
      <c r="K475" s="457"/>
      <c r="L475" s="457" t="e">
        <f>IF(K475=0,#REF!,0)</f>
        <v>#REF!</v>
      </c>
    </row>
    <row r="476" spans="1:12">
      <c r="A476" s="30">
        <v>474</v>
      </c>
      <c r="B476" s="30">
        <v>1762.222</v>
      </c>
      <c r="C476" s="30">
        <v>17634.285999999902</v>
      </c>
      <c r="D476" s="30">
        <v>1</v>
      </c>
      <c r="E476" s="30">
        <v>1</v>
      </c>
      <c r="F476" s="30">
        <v>89152.479000000007</v>
      </c>
      <c r="G476" s="30">
        <v>1</v>
      </c>
      <c r="H476" s="30">
        <v>1</v>
      </c>
      <c r="I476" s="30">
        <v>1</v>
      </c>
      <c r="K476" s="457"/>
      <c r="L476" s="457" t="e">
        <f>IF(K476=0,#REF!,0)</f>
        <v>#REF!</v>
      </c>
    </row>
    <row r="477" spans="1:12">
      <c r="A477" s="30">
        <v>475</v>
      </c>
      <c r="B477" s="30">
        <v>6139.8579999999993</v>
      </c>
      <c r="C477" s="30">
        <v>17656.931999999899</v>
      </c>
      <c r="D477" s="30">
        <v>1</v>
      </c>
      <c r="E477" s="30">
        <v>1</v>
      </c>
      <c r="F477" s="30">
        <v>83664.058000000005</v>
      </c>
      <c r="G477" s="30">
        <v>1</v>
      </c>
      <c r="H477" s="30">
        <v>1</v>
      </c>
      <c r="I477" s="30">
        <v>1</v>
      </c>
      <c r="K477" s="457"/>
      <c r="L477" s="457" t="e">
        <f>IF(K477=0,#REF!,0)</f>
        <v>#REF!</v>
      </c>
    </row>
    <row r="478" spans="1:12">
      <c r="A478" s="30">
        <v>476</v>
      </c>
      <c r="B478" s="30">
        <v>7599.07</v>
      </c>
      <c r="C478" s="30">
        <v>19012.767999999902</v>
      </c>
      <c r="D478" s="30">
        <v>1</v>
      </c>
      <c r="E478" s="30">
        <v>1</v>
      </c>
      <c r="F478" s="30">
        <v>83345.375</v>
      </c>
      <c r="G478" s="30">
        <v>1</v>
      </c>
      <c r="H478" s="30">
        <v>1</v>
      </c>
      <c r="I478" s="30">
        <v>1</v>
      </c>
      <c r="K478" s="457"/>
      <c r="L478" s="457" t="e">
        <f>IF(K478=0,#REF!,0)</f>
        <v>#REF!</v>
      </c>
    </row>
    <row r="479" spans="1:12">
      <c r="A479" s="30">
        <v>477</v>
      </c>
      <c r="B479" s="30">
        <v>1762.222</v>
      </c>
      <c r="C479" s="30">
        <v>18550.000999999902</v>
      </c>
      <c r="D479" s="30">
        <v>1</v>
      </c>
      <c r="E479" s="30">
        <v>1</v>
      </c>
      <c r="F479" s="30">
        <v>93416.074999999997</v>
      </c>
      <c r="G479" s="30">
        <v>1</v>
      </c>
      <c r="H479" s="30">
        <v>1</v>
      </c>
      <c r="I479" s="30">
        <v>1</v>
      </c>
      <c r="K479" s="457"/>
      <c r="L479" s="457" t="e">
        <f>IF(K479=0,#REF!,0)</f>
        <v>#REF!</v>
      </c>
    </row>
    <row r="480" spans="1:12">
      <c r="A480" s="30">
        <v>478</v>
      </c>
      <c r="B480" s="30">
        <v>1762.222</v>
      </c>
      <c r="C480" s="30">
        <v>18182.3859999999</v>
      </c>
      <c r="D480" s="30">
        <v>1</v>
      </c>
      <c r="E480" s="30">
        <v>1</v>
      </c>
      <c r="F480" s="30">
        <v>16842.964999999989</v>
      </c>
      <c r="G480" s="30">
        <v>1</v>
      </c>
      <c r="H480" s="30">
        <v>1</v>
      </c>
      <c r="I480" s="30">
        <v>1</v>
      </c>
      <c r="K480" s="457"/>
      <c r="L480" s="457" t="e">
        <f>IF(K480=0,#REF!,0)</f>
        <v>#REF!</v>
      </c>
    </row>
    <row r="481" spans="1:12">
      <c r="A481" s="30">
        <v>479</v>
      </c>
      <c r="B481" s="30">
        <v>1762.222</v>
      </c>
      <c r="C481" s="30">
        <v>17815.0789999999</v>
      </c>
      <c r="D481" s="30">
        <v>1</v>
      </c>
      <c r="E481" s="30">
        <v>1</v>
      </c>
      <c r="F481" s="30">
        <v>25909.149999999998</v>
      </c>
      <c r="G481" s="30">
        <v>1</v>
      </c>
      <c r="H481" s="30">
        <v>1</v>
      </c>
      <c r="I481" s="30">
        <v>1</v>
      </c>
      <c r="K481" s="457"/>
      <c r="L481" s="457" t="e">
        <f>IF(K481=0,#REF!,0)</f>
        <v>#REF!</v>
      </c>
    </row>
    <row r="482" spans="1:12">
      <c r="A482" s="30">
        <v>480</v>
      </c>
      <c r="B482" s="30">
        <v>1032.623999999998</v>
      </c>
      <c r="C482" s="30">
        <v>17891.159999999902</v>
      </c>
      <c r="D482" s="30">
        <v>1</v>
      </c>
      <c r="E482" s="30">
        <v>1</v>
      </c>
      <c r="F482" s="30">
        <v>34643.69299999989</v>
      </c>
      <c r="G482" s="30">
        <v>1</v>
      </c>
      <c r="H482" s="30">
        <v>1</v>
      </c>
      <c r="I482" s="30">
        <v>1</v>
      </c>
      <c r="K482" s="457"/>
      <c r="L482" s="457" t="e">
        <f>IF(K482=0,#REF!,0)</f>
        <v>#REF!</v>
      </c>
    </row>
    <row r="483" spans="1:12">
      <c r="A483" s="30">
        <v>481</v>
      </c>
      <c r="B483" s="30">
        <v>1032.623999999998</v>
      </c>
      <c r="C483" s="30">
        <v>23826.1339999999</v>
      </c>
      <c r="D483" s="30">
        <v>1</v>
      </c>
      <c r="E483" s="30">
        <v>1</v>
      </c>
      <c r="F483" s="30">
        <v>41467.593999999903</v>
      </c>
      <c r="G483" s="30">
        <v>1</v>
      </c>
      <c r="H483" s="30">
        <v>1</v>
      </c>
      <c r="I483" s="30">
        <v>1</v>
      </c>
      <c r="K483" s="457"/>
      <c r="L483" s="457" t="e">
        <f>IF(K483=0,#REF!,0)</f>
        <v>#REF!</v>
      </c>
    </row>
    <row r="484" spans="1:12">
      <c r="A484" s="30">
        <v>482</v>
      </c>
      <c r="B484" s="30">
        <v>1032.623999999998</v>
      </c>
      <c r="C484" s="30">
        <v>23765.695999999891</v>
      </c>
      <c r="D484" s="30">
        <v>1</v>
      </c>
      <c r="E484" s="30">
        <v>1</v>
      </c>
      <c r="F484" s="30">
        <v>48073.491999999998</v>
      </c>
      <c r="G484" s="30">
        <v>1</v>
      </c>
      <c r="H484" s="30">
        <v>1</v>
      </c>
      <c r="I484" s="30">
        <v>1</v>
      </c>
      <c r="K484" s="457"/>
      <c r="L484" s="457" t="e">
        <f>IF(K484=0,#REF!,0)</f>
        <v>#REF!</v>
      </c>
    </row>
    <row r="485" spans="1:12">
      <c r="A485" s="30">
        <v>483</v>
      </c>
      <c r="B485" s="30">
        <v>1032.623999999998</v>
      </c>
      <c r="C485" s="30">
        <v>23750.102999999901</v>
      </c>
      <c r="D485" s="30">
        <v>1</v>
      </c>
      <c r="E485" s="30">
        <v>1</v>
      </c>
      <c r="F485" s="30">
        <v>53894.333999999901</v>
      </c>
      <c r="G485" s="30">
        <v>1</v>
      </c>
      <c r="H485" s="30">
        <v>1</v>
      </c>
      <c r="I485" s="30">
        <v>1</v>
      </c>
      <c r="K485" s="457"/>
      <c r="L485" s="457" t="e">
        <f>IF(K485=0,#REF!,0)</f>
        <v>#REF!</v>
      </c>
    </row>
    <row r="486" spans="1:12">
      <c r="A486" s="30">
        <v>484</v>
      </c>
      <c r="B486" s="30">
        <v>1032.623999999998</v>
      </c>
      <c r="C486" s="30">
        <v>23708.879999999899</v>
      </c>
      <c r="D486" s="30">
        <v>1</v>
      </c>
      <c r="E486" s="30">
        <v>1</v>
      </c>
      <c r="F486" s="30">
        <v>58840.023999999903</v>
      </c>
      <c r="G486" s="30">
        <v>1</v>
      </c>
      <c r="H486" s="30">
        <v>1</v>
      </c>
      <c r="I486" s="30">
        <v>1</v>
      </c>
      <c r="K486" s="457"/>
      <c r="L486" s="457" t="e">
        <f>IF(K486=0,#REF!,0)</f>
        <v>#REF!</v>
      </c>
    </row>
    <row r="487" spans="1:12">
      <c r="A487" s="30">
        <v>485</v>
      </c>
      <c r="B487" s="30">
        <v>1032.623999999998</v>
      </c>
      <c r="C487" s="30">
        <v>23612.204999999889</v>
      </c>
      <c r="D487" s="30">
        <v>1</v>
      </c>
      <c r="E487" s="30">
        <v>1</v>
      </c>
      <c r="F487" s="30">
        <v>63018.400999999998</v>
      </c>
      <c r="G487" s="30">
        <v>1</v>
      </c>
      <c r="H487" s="30">
        <v>1</v>
      </c>
      <c r="I487" s="30">
        <v>1</v>
      </c>
      <c r="K487" s="457"/>
      <c r="L487" s="457" t="e">
        <f>IF(K487=0,#REF!,0)</f>
        <v>#REF!</v>
      </c>
    </row>
    <row r="488" spans="1:12">
      <c r="A488" s="30">
        <v>486</v>
      </c>
      <c r="B488" s="30">
        <v>1762.222</v>
      </c>
      <c r="C488" s="30">
        <v>23509.218999999899</v>
      </c>
      <c r="D488" s="30">
        <v>1</v>
      </c>
      <c r="E488" s="30">
        <v>1</v>
      </c>
      <c r="F488" s="30">
        <v>67463.825999999986</v>
      </c>
      <c r="G488" s="30">
        <v>1</v>
      </c>
      <c r="H488" s="30">
        <v>1</v>
      </c>
      <c r="I488" s="30">
        <v>1</v>
      </c>
      <c r="K488" s="457"/>
      <c r="L488" s="457" t="e">
        <f>IF(K488=0,#REF!,0)</f>
        <v>#REF!</v>
      </c>
    </row>
    <row r="489" spans="1:12">
      <c r="A489" s="30">
        <v>487</v>
      </c>
      <c r="B489" s="30">
        <v>6139.8579999999993</v>
      </c>
      <c r="C489" s="30">
        <v>23524.657999999901</v>
      </c>
      <c r="D489" s="30">
        <v>1</v>
      </c>
      <c r="E489" s="30">
        <v>1</v>
      </c>
      <c r="F489" s="30">
        <v>145503.12099999998</v>
      </c>
      <c r="G489" s="30">
        <v>1</v>
      </c>
      <c r="H489" s="30">
        <v>1</v>
      </c>
      <c r="I489" s="30">
        <v>1</v>
      </c>
      <c r="K489" s="457"/>
      <c r="L489" s="457" t="e">
        <f>IF(K489=0,#REF!,0)</f>
        <v>#REF!</v>
      </c>
    </row>
    <row r="490" spans="1:12">
      <c r="A490" s="30">
        <v>488</v>
      </c>
      <c r="B490" s="30">
        <v>1762.222</v>
      </c>
      <c r="C490" s="30">
        <v>51390.987999999881</v>
      </c>
      <c r="D490" s="30">
        <v>1</v>
      </c>
      <c r="E490" s="30">
        <v>1</v>
      </c>
      <c r="F490" s="30">
        <v>147516.85799999899</v>
      </c>
      <c r="G490" s="30">
        <v>1</v>
      </c>
      <c r="H490" s="30">
        <v>1</v>
      </c>
      <c r="I490" s="30">
        <v>1</v>
      </c>
      <c r="K490" s="457"/>
      <c r="L490" s="457" t="e">
        <f>IF(K490=0,#REF!,0)</f>
        <v>#REF!</v>
      </c>
    </row>
    <row r="491" spans="1:12">
      <c r="A491" s="30">
        <v>489</v>
      </c>
      <c r="B491" s="30">
        <v>1032.623999999998</v>
      </c>
      <c r="C491" s="30">
        <v>80706.699999999895</v>
      </c>
      <c r="D491" s="30">
        <v>1</v>
      </c>
      <c r="E491" s="30">
        <v>1</v>
      </c>
      <c r="F491" s="30">
        <v>139312.348</v>
      </c>
      <c r="G491" s="30">
        <v>1</v>
      </c>
      <c r="H491" s="30">
        <v>1</v>
      </c>
      <c r="I491" s="30">
        <v>1</v>
      </c>
      <c r="K491" s="457"/>
      <c r="L491" s="457" t="e">
        <f>IF(K491=0,#REF!,0)</f>
        <v>#REF!</v>
      </c>
    </row>
    <row r="492" spans="1:12">
      <c r="A492" s="30">
        <v>490</v>
      </c>
      <c r="B492" s="30">
        <v>1153.2399999999991</v>
      </c>
      <c r="C492" s="30">
        <v>98441.391999999993</v>
      </c>
      <c r="D492" s="30">
        <v>1</v>
      </c>
      <c r="E492" s="30">
        <v>1</v>
      </c>
      <c r="F492" s="30">
        <v>126234.575999999</v>
      </c>
      <c r="G492" s="30">
        <v>1</v>
      </c>
      <c r="H492" s="30">
        <v>1</v>
      </c>
      <c r="I492" s="30">
        <v>1</v>
      </c>
      <c r="K492" s="457"/>
      <c r="L492" s="457" t="e">
        <f>IF(K492=0,#REF!,0)</f>
        <v>#REF!</v>
      </c>
    </row>
    <row r="493" spans="1:12">
      <c r="A493" s="30">
        <v>491</v>
      </c>
      <c r="B493" s="30">
        <v>1213.5469999999991</v>
      </c>
      <c r="C493" s="30">
        <v>115993.45099999978</v>
      </c>
      <c r="D493" s="30">
        <v>1</v>
      </c>
      <c r="E493" s="30">
        <v>1</v>
      </c>
      <c r="F493" s="30">
        <v>115769.209</v>
      </c>
      <c r="G493" s="30">
        <v>1</v>
      </c>
      <c r="H493" s="30">
        <v>1</v>
      </c>
      <c r="I493" s="30">
        <v>1</v>
      </c>
      <c r="K493" s="457"/>
      <c r="L493" s="457" t="e">
        <f>IF(K493=0,#REF!,0)</f>
        <v>#REF!</v>
      </c>
    </row>
    <row r="494" spans="1:12">
      <c r="A494" s="30">
        <v>492</v>
      </c>
      <c r="B494" s="30">
        <v>1213.5469999999991</v>
      </c>
      <c r="C494" s="30">
        <v>98370.823000000004</v>
      </c>
      <c r="D494" s="30">
        <v>1</v>
      </c>
      <c r="E494" s="30">
        <v>1</v>
      </c>
      <c r="F494" s="30">
        <v>104861.13599999899</v>
      </c>
      <c r="G494" s="30">
        <v>1</v>
      </c>
      <c r="H494" s="30">
        <v>1</v>
      </c>
      <c r="I494" s="30">
        <v>1</v>
      </c>
      <c r="K494" s="457"/>
      <c r="L494" s="457" t="e">
        <f>IF(K494=0,#REF!,0)</f>
        <v>#REF!</v>
      </c>
    </row>
    <row r="495" spans="1:12">
      <c r="A495" s="30">
        <v>493</v>
      </c>
      <c r="B495" s="30">
        <v>6200.1660000000002</v>
      </c>
      <c r="C495" s="30">
        <v>57112.330999999904</v>
      </c>
      <c r="D495" s="30">
        <v>1</v>
      </c>
      <c r="E495" s="30">
        <v>1</v>
      </c>
      <c r="F495" s="30">
        <v>87349.728000000003</v>
      </c>
      <c r="G495" s="30">
        <v>1</v>
      </c>
      <c r="H495" s="30">
        <v>1</v>
      </c>
      <c r="I495" s="30">
        <v>1</v>
      </c>
      <c r="K495" s="457"/>
      <c r="L495" s="457" t="e">
        <f>IF(K495=0,#REF!,0)</f>
        <v>#REF!</v>
      </c>
    </row>
    <row r="496" spans="1:12">
      <c r="A496" s="30">
        <v>494</v>
      </c>
      <c r="B496" s="30">
        <v>1762.222</v>
      </c>
      <c r="C496" s="30">
        <v>79167.027999999904</v>
      </c>
      <c r="D496" s="30">
        <v>1</v>
      </c>
      <c r="E496" s="30">
        <v>1</v>
      </c>
      <c r="F496" s="30">
        <v>89738.642999999996</v>
      </c>
      <c r="G496" s="30">
        <v>1</v>
      </c>
      <c r="H496" s="30">
        <v>1</v>
      </c>
      <c r="I496" s="30">
        <v>1</v>
      </c>
      <c r="K496" s="457"/>
      <c r="L496" s="457" t="e">
        <f>IF(K496=0,#REF!,0)</f>
        <v>#REF!</v>
      </c>
    </row>
    <row r="497" spans="1:12">
      <c r="A497" s="30">
        <v>495</v>
      </c>
      <c r="B497" s="30">
        <v>1032.623999999998</v>
      </c>
      <c r="C497" s="30">
        <v>113735.16599999979</v>
      </c>
      <c r="D497" s="30">
        <v>1</v>
      </c>
      <c r="E497" s="30">
        <v>1</v>
      </c>
      <c r="F497" s="30">
        <v>87103.23</v>
      </c>
      <c r="G497" s="30">
        <v>1</v>
      </c>
      <c r="H497" s="30">
        <v>1</v>
      </c>
      <c r="I497" s="30">
        <v>1</v>
      </c>
      <c r="K497" s="457"/>
      <c r="L497" s="457" t="e">
        <f>IF(K497=0,#REF!,0)</f>
        <v>#REF!</v>
      </c>
    </row>
    <row r="498" spans="1:12">
      <c r="A498" s="30">
        <v>496</v>
      </c>
      <c r="B498" s="30">
        <v>1032.623999999998</v>
      </c>
      <c r="C498" s="30">
        <v>96375.367999999988</v>
      </c>
      <c r="D498" s="30">
        <v>1</v>
      </c>
      <c r="E498" s="30">
        <v>1</v>
      </c>
      <c r="F498" s="30">
        <v>86540.470999999903</v>
      </c>
      <c r="G498" s="30">
        <v>1</v>
      </c>
      <c r="H498" s="30">
        <v>1</v>
      </c>
      <c r="I498" s="30">
        <v>1</v>
      </c>
      <c r="K498" s="457"/>
      <c r="L498" s="457" t="e">
        <f>IF(K498=0,#REF!,0)</f>
        <v>#REF!</v>
      </c>
    </row>
    <row r="499" spans="1:12">
      <c r="A499" s="30">
        <v>497</v>
      </c>
      <c r="B499" s="30">
        <v>1032.623999999998</v>
      </c>
      <c r="C499" s="30">
        <v>84545.747000000003</v>
      </c>
      <c r="D499" s="30">
        <v>1</v>
      </c>
      <c r="E499" s="30">
        <v>1</v>
      </c>
      <c r="F499" s="30">
        <v>90221.45699999998</v>
      </c>
      <c r="G499" s="30">
        <v>1</v>
      </c>
      <c r="H499" s="30">
        <v>1</v>
      </c>
      <c r="I499" s="30">
        <v>1</v>
      </c>
      <c r="K499" s="457"/>
      <c r="L499" s="457" t="e">
        <f>IF(K499=0,#REF!,0)</f>
        <v>#REF!</v>
      </c>
    </row>
    <row r="500" spans="1:12">
      <c r="A500" s="30">
        <v>498</v>
      </c>
      <c r="B500" s="30">
        <v>1762.222</v>
      </c>
      <c r="C500" s="30">
        <v>50143.036999999895</v>
      </c>
      <c r="D500" s="30">
        <v>1</v>
      </c>
      <c r="E500" s="30">
        <v>1</v>
      </c>
      <c r="F500" s="30">
        <v>94472.90699999989</v>
      </c>
      <c r="G500" s="30">
        <v>1</v>
      </c>
      <c r="H500" s="30">
        <v>1</v>
      </c>
      <c r="I500" s="30">
        <v>1</v>
      </c>
      <c r="K500" s="457"/>
      <c r="L500" s="457" t="e">
        <f>IF(K500=0,#REF!,0)</f>
        <v>#REF!</v>
      </c>
    </row>
    <row r="501" spans="1:12">
      <c r="A501" s="30">
        <v>499</v>
      </c>
      <c r="B501" s="30">
        <v>6139.8579999999993</v>
      </c>
      <c r="C501" s="30">
        <v>33393.178999999902</v>
      </c>
      <c r="D501" s="30">
        <v>1</v>
      </c>
      <c r="E501" s="30">
        <v>1</v>
      </c>
      <c r="F501" s="30">
        <v>89761.834000000003</v>
      </c>
      <c r="G501" s="30">
        <v>1</v>
      </c>
      <c r="H501" s="30">
        <v>1</v>
      </c>
      <c r="I501" s="30">
        <v>1</v>
      </c>
      <c r="K501" s="457"/>
      <c r="L501" s="457" t="e">
        <f>IF(K501=0,#REF!,0)</f>
        <v>#REF!</v>
      </c>
    </row>
    <row r="502" spans="1:12">
      <c r="A502" s="30">
        <v>500</v>
      </c>
      <c r="B502" s="30">
        <v>7599.07</v>
      </c>
      <c r="C502" s="30">
        <v>34881.762999999897</v>
      </c>
      <c r="D502" s="30">
        <v>1</v>
      </c>
      <c r="E502" s="30">
        <v>1</v>
      </c>
      <c r="F502" s="30">
        <v>89823.744999999981</v>
      </c>
      <c r="G502" s="30">
        <v>1</v>
      </c>
      <c r="H502" s="30">
        <v>1</v>
      </c>
      <c r="I502" s="30">
        <v>1</v>
      </c>
      <c r="K502" s="457"/>
      <c r="L502" s="457" t="e">
        <f>IF(K502=0,#REF!,0)</f>
        <v>#REF!</v>
      </c>
    </row>
    <row r="503" spans="1:12">
      <c r="A503" s="30">
        <v>501</v>
      </c>
      <c r="B503" s="30">
        <v>1762.222</v>
      </c>
      <c r="C503" s="30">
        <v>20034.501999999899</v>
      </c>
      <c r="D503" s="30">
        <v>1</v>
      </c>
      <c r="E503" s="30">
        <v>1</v>
      </c>
      <c r="F503" s="30">
        <v>101353.6779999999</v>
      </c>
      <c r="G503" s="30">
        <v>1</v>
      </c>
      <c r="H503" s="30">
        <v>1</v>
      </c>
      <c r="I503" s="30">
        <v>1</v>
      </c>
      <c r="K503" s="457"/>
      <c r="L503" s="457" t="e">
        <f>IF(K503=0,#REF!,0)</f>
        <v>#REF!</v>
      </c>
    </row>
    <row r="504" spans="1:12">
      <c r="A504" s="30">
        <v>502</v>
      </c>
      <c r="B504" s="30">
        <v>1762.222</v>
      </c>
      <c r="C504" s="30">
        <v>19839.2209999999</v>
      </c>
      <c r="D504" s="30">
        <v>1</v>
      </c>
      <c r="E504" s="30">
        <v>1</v>
      </c>
      <c r="F504" s="30">
        <v>24380.963000000003</v>
      </c>
      <c r="G504" s="30">
        <v>1</v>
      </c>
      <c r="H504" s="30">
        <v>1</v>
      </c>
      <c r="I504" s="30">
        <v>1</v>
      </c>
      <c r="K504" s="457"/>
      <c r="L504" s="457" t="e">
        <f>IF(K504=0,#REF!,0)</f>
        <v>#REF!</v>
      </c>
    </row>
    <row r="505" spans="1:12">
      <c r="A505" s="30">
        <v>503</v>
      </c>
      <c r="B505" s="30">
        <v>1762.222</v>
      </c>
      <c r="C505" s="30">
        <v>19641.447999999902</v>
      </c>
      <c r="D505" s="30">
        <v>1</v>
      </c>
      <c r="E505" s="30">
        <v>1</v>
      </c>
      <c r="F505" s="30">
        <v>31789.518</v>
      </c>
      <c r="G505" s="30">
        <v>1</v>
      </c>
      <c r="H505" s="30">
        <v>1</v>
      </c>
      <c r="I505" s="30">
        <v>1</v>
      </c>
      <c r="K505" s="457"/>
      <c r="L505" s="457" t="e">
        <f>IF(K505=0,#REF!,0)</f>
        <v>#REF!</v>
      </c>
    </row>
    <row r="506" spans="1:12">
      <c r="A506" s="30">
        <v>504</v>
      </c>
      <c r="B506" s="30">
        <v>1032.623999999998</v>
      </c>
      <c r="C506" s="30">
        <v>19955.447999999902</v>
      </c>
      <c r="D506" s="30">
        <v>1</v>
      </c>
      <c r="E506" s="30">
        <v>1</v>
      </c>
      <c r="F506" s="30">
        <v>41310.812999999995</v>
      </c>
      <c r="G506" s="30">
        <v>1</v>
      </c>
      <c r="H506" s="30">
        <v>1</v>
      </c>
      <c r="I506" s="30">
        <v>1</v>
      </c>
      <c r="K506" s="457"/>
      <c r="L506" s="457" t="e">
        <f>IF(K506=0,#REF!,0)</f>
        <v>#REF!</v>
      </c>
    </row>
    <row r="507" spans="1:12">
      <c r="A507" s="30">
        <v>505</v>
      </c>
      <c r="B507" s="30">
        <v>1032.623999999998</v>
      </c>
      <c r="C507" s="30">
        <v>20282.97599999989</v>
      </c>
      <c r="D507" s="30">
        <v>1</v>
      </c>
      <c r="E507" s="30">
        <v>1</v>
      </c>
      <c r="F507" s="30">
        <v>48029.387999999999</v>
      </c>
      <c r="G507" s="30">
        <v>1</v>
      </c>
      <c r="H507" s="30">
        <v>1</v>
      </c>
      <c r="I507" s="30">
        <v>1</v>
      </c>
      <c r="K507" s="457"/>
      <c r="L507" s="457" t="e">
        <f>IF(K507=0,#REF!,0)</f>
        <v>#REF!</v>
      </c>
    </row>
    <row r="508" spans="1:12">
      <c r="A508" s="30">
        <v>506</v>
      </c>
      <c r="B508" s="30">
        <v>1032.623999999998</v>
      </c>
      <c r="C508" s="30">
        <v>20592.488999999892</v>
      </c>
      <c r="D508" s="30">
        <v>1</v>
      </c>
      <c r="E508" s="30">
        <v>1</v>
      </c>
      <c r="F508" s="30">
        <v>55810.338999999898</v>
      </c>
      <c r="G508" s="30">
        <v>1</v>
      </c>
      <c r="H508" s="30">
        <v>1</v>
      </c>
      <c r="I508" s="30">
        <v>1</v>
      </c>
      <c r="K508" s="457"/>
      <c r="L508" s="457" t="e">
        <f>IF(K508=0,#REF!,0)</f>
        <v>#REF!</v>
      </c>
    </row>
    <row r="509" spans="1:12">
      <c r="A509" s="30">
        <v>507</v>
      </c>
      <c r="B509" s="30">
        <v>1032.623999999998</v>
      </c>
      <c r="C509" s="30">
        <v>20895.702999999892</v>
      </c>
      <c r="D509" s="30">
        <v>1</v>
      </c>
      <c r="E509" s="30">
        <v>1</v>
      </c>
      <c r="F509" s="30">
        <v>62987.921999999999</v>
      </c>
      <c r="G509" s="30">
        <v>1</v>
      </c>
      <c r="H509" s="30">
        <v>1</v>
      </c>
      <c r="I509" s="30">
        <v>1</v>
      </c>
      <c r="K509" s="457"/>
      <c r="L509" s="457" t="e">
        <f>IF(K509=0,#REF!,0)</f>
        <v>#REF!</v>
      </c>
    </row>
    <row r="510" spans="1:12">
      <c r="A510" s="30">
        <v>508</v>
      </c>
      <c r="B510" s="30">
        <v>1032.623999999998</v>
      </c>
      <c r="C510" s="30">
        <v>21105.866999999889</v>
      </c>
      <c r="D510" s="30">
        <v>1</v>
      </c>
      <c r="E510" s="30">
        <v>1</v>
      </c>
      <c r="F510" s="30">
        <v>68068.656999999992</v>
      </c>
      <c r="G510" s="30">
        <v>1</v>
      </c>
      <c r="H510" s="30">
        <v>1</v>
      </c>
      <c r="I510" s="30">
        <v>1</v>
      </c>
      <c r="K510" s="457"/>
      <c r="L510" s="457" t="e">
        <f>IF(K510=0,#REF!,0)</f>
        <v>#REF!</v>
      </c>
    </row>
    <row r="511" spans="1:12">
      <c r="A511" s="30">
        <v>509</v>
      </c>
      <c r="B511" s="30">
        <v>1032.623999999998</v>
      </c>
      <c r="C511" s="30">
        <v>21326.922999999901</v>
      </c>
      <c r="D511" s="30">
        <v>1</v>
      </c>
      <c r="E511" s="30">
        <v>1</v>
      </c>
      <c r="F511" s="30">
        <v>73256.675999999905</v>
      </c>
      <c r="G511" s="30">
        <v>1</v>
      </c>
      <c r="H511" s="30">
        <v>1</v>
      </c>
      <c r="I511" s="30">
        <v>1</v>
      </c>
      <c r="K511" s="457"/>
      <c r="L511" s="457" t="e">
        <f>IF(K511=0,#REF!,0)</f>
        <v>#REF!</v>
      </c>
    </row>
    <row r="512" spans="1:12">
      <c r="A512" s="30">
        <v>510</v>
      </c>
      <c r="B512" s="30">
        <v>1762.222</v>
      </c>
      <c r="C512" s="30">
        <v>21510.0289999999</v>
      </c>
      <c r="D512" s="30">
        <v>1</v>
      </c>
      <c r="E512" s="30">
        <v>1</v>
      </c>
      <c r="F512" s="30">
        <v>78588.670999999886</v>
      </c>
      <c r="G512" s="30">
        <v>1</v>
      </c>
      <c r="H512" s="30">
        <v>1</v>
      </c>
      <c r="I512" s="30">
        <v>1</v>
      </c>
      <c r="K512" s="457"/>
      <c r="L512" s="457" t="e">
        <f>IF(K512=0,#REF!,0)</f>
        <v>#REF!</v>
      </c>
    </row>
    <row r="513" spans="1:12">
      <c r="A513" s="30">
        <v>511</v>
      </c>
      <c r="B513" s="30">
        <v>6139.8579999999993</v>
      </c>
      <c r="C513" s="30">
        <v>21788.766999999891</v>
      </c>
      <c r="D513" s="30">
        <v>1</v>
      </c>
      <c r="E513" s="30">
        <v>1</v>
      </c>
      <c r="F513" s="30">
        <v>157441.908999999</v>
      </c>
      <c r="G513" s="30">
        <v>1</v>
      </c>
      <c r="H513" s="30">
        <v>1</v>
      </c>
      <c r="I513" s="30">
        <v>1</v>
      </c>
      <c r="K513" s="457"/>
      <c r="L513" s="457" t="e">
        <f>IF(K513=0,#REF!,0)</f>
        <v>#REF!</v>
      </c>
    </row>
    <row r="514" spans="1:12">
      <c r="A514" s="30">
        <v>512</v>
      </c>
      <c r="B514" s="30">
        <v>1762.222</v>
      </c>
      <c r="C514" s="30">
        <v>51516.651999999885</v>
      </c>
      <c r="D514" s="30">
        <v>1</v>
      </c>
      <c r="E514" s="30">
        <v>1</v>
      </c>
      <c r="F514" s="30">
        <v>160444.731</v>
      </c>
      <c r="G514" s="30">
        <v>1</v>
      </c>
      <c r="H514" s="30">
        <v>1</v>
      </c>
      <c r="I514" s="30">
        <v>1</v>
      </c>
      <c r="K514" s="457"/>
      <c r="L514" s="457" t="e">
        <f>IF(K514=0,#REF!,0)</f>
        <v>#REF!</v>
      </c>
    </row>
    <row r="515" spans="1:12">
      <c r="A515" s="30">
        <v>513</v>
      </c>
      <c r="B515" s="30">
        <v>1032.623999999998</v>
      </c>
      <c r="C515" s="30">
        <v>80969.087999999902</v>
      </c>
      <c r="D515" s="30">
        <v>1</v>
      </c>
      <c r="E515" s="30">
        <v>1</v>
      </c>
      <c r="F515" s="30">
        <v>153314.68199999997</v>
      </c>
      <c r="G515" s="30">
        <v>1</v>
      </c>
      <c r="H515" s="30">
        <v>1</v>
      </c>
      <c r="I515" s="30">
        <v>1</v>
      </c>
      <c r="K515" s="457"/>
      <c r="L515" s="457" t="e">
        <f>IF(K515=0,#REF!,0)</f>
        <v>#REF!</v>
      </c>
    </row>
    <row r="516" spans="1:12">
      <c r="A516" s="30">
        <v>514</v>
      </c>
      <c r="B516" s="30">
        <v>1153.2399999999991</v>
      </c>
      <c r="C516" s="30">
        <v>98952.587999999989</v>
      </c>
      <c r="D516" s="30">
        <v>1</v>
      </c>
      <c r="E516" s="30">
        <v>1</v>
      </c>
      <c r="F516" s="30">
        <v>141803.00999999902</v>
      </c>
      <c r="G516" s="30">
        <v>1</v>
      </c>
      <c r="H516" s="30">
        <v>1</v>
      </c>
      <c r="I516" s="30">
        <v>1</v>
      </c>
      <c r="K516" s="457"/>
      <c r="L516" s="457" t="e">
        <f>IF(K516=0,#REF!,0)</f>
        <v>#REF!</v>
      </c>
    </row>
    <row r="517" spans="1:12">
      <c r="A517" s="30">
        <v>515</v>
      </c>
      <c r="B517" s="30">
        <v>1213.5469999999991</v>
      </c>
      <c r="C517" s="30">
        <v>116449.74499999979</v>
      </c>
      <c r="D517" s="30">
        <v>1</v>
      </c>
      <c r="E517" s="30">
        <v>1</v>
      </c>
      <c r="F517" s="30">
        <v>131465.33600000001</v>
      </c>
      <c r="G517" s="30">
        <v>1</v>
      </c>
      <c r="H517" s="30">
        <v>1</v>
      </c>
      <c r="I517" s="30">
        <v>1</v>
      </c>
      <c r="K517" s="457"/>
      <c r="L517" s="457" t="e">
        <f>IF(K517=0,#REF!,0)</f>
        <v>#REF!</v>
      </c>
    </row>
    <row r="518" spans="1:12">
      <c r="A518" s="30">
        <v>516</v>
      </c>
      <c r="B518" s="30">
        <v>1213.5469999999991</v>
      </c>
      <c r="C518" s="30">
        <v>98876.550999999992</v>
      </c>
      <c r="D518" s="30">
        <v>1</v>
      </c>
      <c r="E518" s="30">
        <v>1</v>
      </c>
      <c r="F518" s="30">
        <v>123435.91599999898</v>
      </c>
      <c r="G518" s="30">
        <v>1</v>
      </c>
      <c r="H518" s="30">
        <v>1</v>
      </c>
      <c r="I518" s="30">
        <v>1</v>
      </c>
      <c r="K518" s="457"/>
      <c r="L518" s="457" t="e">
        <f>IF(K518=0,#REF!,0)</f>
        <v>#REF!</v>
      </c>
    </row>
    <row r="519" spans="1:12">
      <c r="A519" s="30">
        <v>517</v>
      </c>
      <c r="B519" s="30">
        <v>6200.1660000000002</v>
      </c>
      <c r="C519" s="30">
        <v>57661.780999999901</v>
      </c>
      <c r="D519" s="30">
        <v>1</v>
      </c>
      <c r="E519" s="30">
        <v>1</v>
      </c>
      <c r="F519" s="30">
        <v>108223.236999999</v>
      </c>
      <c r="G519" s="30">
        <v>1</v>
      </c>
      <c r="H519" s="30">
        <v>1</v>
      </c>
      <c r="I519" s="30">
        <v>1</v>
      </c>
      <c r="K519" s="457"/>
      <c r="L519" s="457" t="e">
        <f>IF(K519=0,#REF!,0)</f>
        <v>#REF!</v>
      </c>
    </row>
    <row r="520" spans="1:12">
      <c r="A520" s="30">
        <v>518</v>
      </c>
      <c r="B520" s="30">
        <v>1762.222</v>
      </c>
      <c r="C520" s="30">
        <v>79710.626999999891</v>
      </c>
      <c r="D520" s="30">
        <v>1</v>
      </c>
      <c r="E520" s="30">
        <v>1</v>
      </c>
      <c r="F520" s="30">
        <v>111408.61099999999</v>
      </c>
      <c r="G520" s="30">
        <v>1</v>
      </c>
      <c r="H520" s="30">
        <v>1</v>
      </c>
      <c r="I520" s="30">
        <v>1</v>
      </c>
      <c r="K520" s="457"/>
      <c r="L520" s="457" t="e">
        <f>IF(K520=0,#REF!,0)</f>
        <v>#REF!</v>
      </c>
    </row>
    <row r="521" spans="1:12">
      <c r="A521" s="30">
        <v>519</v>
      </c>
      <c r="B521" s="30">
        <v>1032.623999999998</v>
      </c>
      <c r="C521" s="30">
        <v>114234.15499999978</v>
      </c>
      <c r="D521" s="30">
        <v>1</v>
      </c>
      <c r="E521" s="30">
        <v>1</v>
      </c>
      <c r="F521" s="30">
        <v>109887.147</v>
      </c>
      <c r="G521" s="30">
        <v>1</v>
      </c>
      <c r="H521" s="30">
        <v>1</v>
      </c>
      <c r="I521" s="30">
        <v>1</v>
      </c>
      <c r="K521" s="457"/>
      <c r="L521" s="457" t="e">
        <f>IF(K521=0,#REF!,0)</f>
        <v>#REF!</v>
      </c>
    </row>
    <row r="522" spans="1:12">
      <c r="A522" s="30">
        <v>520</v>
      </c>
      <c r="B522" s="30">
        <v>1032.623999999998</v>
      </c>
      <c r="C522" s="30">
        <v>96895.13</v>
      </c>
      <c r="D522" s="30">
        <v>1</v>
      </c>
      <c r="E522" s="30">
        <v>1</v>
      </c>
      <c r="F522" s="30">
        <v>110149.235</v>
      </c>
      <c r="G522" s="30">
        <v>1</v>
      </c>
      <c r="H522" s="30">
        <v>1</v>
      </c>
      <c r="I522" s="30">
        <v>1</v>
      </c>
      <c r="K522" s="457"/>
      <c r="L522" s="457" t="e">
        <f>IF(K522=0,#REF!,0)</f>
        <v>#REF!</v>
      </c>
    </row>
    <row r="523" spans="1:12">
      <c r="A523" s="30">
        <v>521</v>
      </c>
      <c r="B523" s="30">
        <v>1032.623999999998</v>
      </c>
      <c r="C523" s="30">
        <v>85080.447999999989</v>
      </c>
      <c r="D523" s="30">
        <v>1</v>
      </c>
      <c r="E523" s="30">
        <v>1</v>
      </c>
      <c r="F523" s="30">
        <v>112977.45999999899</v>
      </c>
      <c r="G523" s="30">
        <v>1</v>
      </c>
      <c r="H523" s="30">
        <v>1</v>
      </c>
      <c r="I523" s="30">
        <v>1</v>
      </c>
      <c r="K523" s="457"/>
      <c r="L523" s="457" t="e">
        <f>IF(K523=0,#REF!,0)</f>
        <v>#REF!</v>
      </c>
    </row>
    <row r="524" spans="1:12">
      <c r="A524" s="30">
        <v>522</v>
      </c>
      <c r="B524" s="30">
        <v>1762.222</v>
      </c>
      <c r="C524" s="30">
        <v>50729.234999999891</v>
      </c>
      <c r="D524" s="30">
        <v>1</v>
      </c>
      <c r="E524" s="30">
        <v>1</v>
      </c>
      <c r="F524" s="30">
        <v>116794.83599999998</v>
      </c>
      <c r="G524" s="30">
        <v>1</v>
      </c>
      <c r="H524" s="30">
        <v>1</v>
      </c>
      <c r="I524" s="30">
        <v>1</v>
      </c>
      <c r="K524" s="457"/>
      <c r="L524" s="457" t="e">
        <f>IF(K524=0,#REF!,0)</f>
        <v>#REF!</v>
      </c>
    </row>
    <row r="525" spans="1:12">
      <c r="A525" s="30">
        <v>523</v>
      </c>
      <c r="B525" s="30">
        <v>6139.8579999999993</v>
      </c>
      <c r="C525" s="30">
        <v>33669.496999999887</v>
      </c>
      <c r="D525" s="30">
        <v>1</v>
      </c>
      <c r="E525" s="30">
        <v>1</v>
      </c>
      <c r="F525" s="30">
        <v>110007.643</v>
      </c>
      <c r="G525" s="30">
        <v>1</v>
      </c>
      <c r="H525" s="30">
        <v>1</v>
      </c>
      <c r="I525" s="30">
        <v>1</v>
      </c>
      <c r="K525" s="457"/>
      <c r="L525" s="457" t="e">
        <f>IF(K525=0,#REF!,0)</f>
        <v>#REF!</v>
      </c>
    </row>
    <row r="526" spans="1:12">
      <c r="A526" s="30">
        <v>524</v>
      </c>
      <c r="B526" s="30">
        <v>7599.07</v>
      </c>
      <c r="C526" s="30">
        <v>35080.733999999888</v>
      </c>
      <c r="D526" s="30">
        <v>1</v>
      </c>
      <c r="E526" s="30">
        <v>1</v>
      </c>
      <c r="F526" s="30">
        <v>107748.40399999999</v>
      </c>
      <c r="G526" s="30">
        <v>1</v>
      </c>
      <c r="H526" s="30">
        <v>1</v>
      </c>
      <c r="I526" s="30">
        <v>1</v>
      </c>
      <c r="K526" s="457"/>
      <c r="L526" s="457" t="e">
        <f>IF(K526=0,#REF!,0)</f>
        <v>#REF!</v>
      </c>
    </row>
    <row r="527" spans="1:12">
      <c r="A527" s="30">
        <v>525</v>
      </c>
      <c r="B527" s="30">
        <v>1762.222</v>
      </c>
      <c r="C527" s="30">
        <v>20161.521999999903</v>
      </c>
      <c r="D527" s="30">
        <v>1</v>
      </c>
      <c r="E527" s="30">
        <v>1</v>
      </c>
      <c r="F527" s="30">
        <v>117340.49599999998</v>
      </c>
      <c r="G527" s="30">
        <v>1</v>
      </c>
      <c r="H527" s="30">
        <v>1</v>
      </c>
      <c r="I527" s="30">
        <v>1</v>
      </c>
      <c r="K527" s="457"/>
      <c r="L527" s="457" t="e">
        <f>IF(K527=0,#REF!,0)</f>
        <v>#REF!</v>
      </c>
    </row>
    <row r="528" spans="1:12">
      <c r="A528" s="30">
        <v>526</v>
      </c>
      <c r="B528" s="30">
        <v>1762.222</v>
      </c>
      <c r="C528" s="30">
        <v>19916.933999999899</v>
      </c>
      <c r="D528" s="30">
        <v>1</v>
      </c>
      <c r="E528" s="30">
        <v>1</v>
      </c>
      <c r="F528" s="30">
        <v>39015.453999999991</v>
      </c>
      <c r="G528" s="30">
        <v>1</v>
      </c>
      <c r="H528" s="30">
        <v>1</v>
      </c>
      <c r="I528" s="30">
        <v>1</v>
      </c>
      <c r="K528" s="457"/>
      <c r="L528" s="457" t="e">
        <f>IF(K528=0,#REF!,0)</f>
        <v>#REF!</v>
      </c>
    </row>
    <row r="529" spans="1:12">
      <c r="A529" s="30">
        <v>527</v>
      </c>
      <c r="B529" s="30">
        <v>1762.222</v>
      </c>
      <c r="C529" s="30">
        <v>19663.462999999891</v>
      </c>
      <c r="D529" s="30">
        <v>1</v>
      </c>
      <c r="E529" s="30">
        <v>1</v>
      </c>
      <c r="F529" s="30">
        <v>44617.161999999902</v>
      </c>
      <c r="G529" s="30">
        <v>1</v>
      </c>
      <c r="H529" s="30">
        <v>1</v>
      </c>
      <c r="I529" s="30">
        <v>1</v>
      </c>
      <c r="K529" s="457"/>
      <c r="L529" s="457" t="e">
        <f>IF(K529=0,#REF!,0)</f>
        <v>#REF!</v>
      </c>
    </row>
    <row r="530" spans="1:12">
      <c r="A530" s="30">
        <v>528</v>
      </c>
      <c r="B530" s="30">
        <v>1032.623999999998</v>
      </c>
      <c r="C530" s="30">
        <v>19889.056999999899</v>
      </c>
      <c r="D530" s="30">
        <v>1</v>
      </c>
      <c r="E530" s="30">
        <v>1</v>
      </c>
      <c r="F530" s="30">
        <v>52344.583999999995</v>
      </c>
      <c r="G530" s="30">
        <v>1</v>
      </c>
      <c r="H530" s="30">
        <v>1</v>
      </c>
      <c r="I530" s="30">
        <v>1</v>
      </c>
      <c r="K530" s="457"/>
      <c r="L530" s="457" t="e">
        <f>IF(K530=0,#REF!,0)</f>
        <v>#REF!</v>
      </c>
    </row>
    <row r="531" spans="1:12">
      <c r="A531" s="30">
        <v>529</v>
      </c>
      <c r="B531" s="30">
        <v>1032.623999999998</v>
      </c>
      <c r="C531" s="30">
        <v>20011.911999999902</v>
      </c>
      <c r="D531" s="30">
        <v>1</v>
      </c>
      <c r="E531" s="30">
        <v>1</v>
      </c>
      <c r="F531" s="30">
        <v>54363.387999999897</v>
      </c>
      <c r="G531" s="30">
        <v>1</v>
      </c>
      <c r="H531" s="30">
        <v>1</v>
      </c>
      <c r="I531" s="30">
        <v>1</v>
      </c>
      <c r="K531" s="457"/>
      <c r="L531" s="457" t="e">
        <f>IF(K531=0,#REF!,0)</f>
        <v>#REF!</v>
      </c>
    </row>
    <row r="532" spans="1:12">
      <c r="A532" s="30">
        <v>530</v>
      </c>
      <c r="B532" s="30">
        <v>1032.623999999998</v>
      </c>
      <c r="C532" s="30">
        <v>20049.548999999901</v>
      </c>
      <c r="D532" s="30">
        <v>1</v>
      </c>
      <c r="E532" s="30">
        <v>1</v>
      </c>
      <c r="F532" s="30">
        <v>56315.080999999998</v>
      </c>
      <c r="G532" s="30">
        <v>1</v>
      </c>
      <c r="H532" s="30">
        <v>1</v>
      </c>
      <c r="I532" s="30">
        <v>1</v>
      </c>
      <c r="K532" s="457"/>
      <c r="L532" s="457" t="e">
        <f>IF(K532=0,#REF!,0)</f>
        <v>#REF!</v>
      </c>
    </row>
    <row r="533" spans="1:12">
      <c r="A533" s="30">
        <v>531</v>
      </c>
      <c r="B533" s="30">
        <v>1032.623999999998</v>
      </c>
      <c r="C533" s="30">
        <v>20095.300999999901</v>
      </c>
      <c r="D533" s="30">
        <v>1</v>
      </c>
      <c r="E533" s="30">
        <v>1</v>
      </c>
      <c r="F533" s="30">
        <v>57610.33</v>
      </c>
      <c r="G533" s="30">
        <v>1</v>
      </c>
      <c r="H533" s="30">
        <v>1</v>
      </c>
      <c r="I533" s="30">
        <v>1</v>
      </c>
      <c r="K533" s="457"/>
      <c r="L533" s="457" t="e">
        <f>IF(K533=0,#REF!,0)</f>
        <v>#REF!</v>
      </c>
    </row>
    <row r="534" spans="1:12">
      <c r="A534" s="30">
        <v>532</v>
      </c>
      <c r="B534" s="30">
        <v>1032.623999999998</v>
      </c>
      <c r="C534" s="30">
        <v>20179.10199999989</v>
      </c>
      <c r="D534" s="30">
        <v>1</v>
      </c>
      <c r="E534" s="30">
        <v>1</v>
      </c>
      <c r="F534" s="30">
        <v>59652.181999999899</v>
      </c>
      <c r="G534" s="30">
        <v>1</v>
      </c>
      <c r="H534" s="30">
        <v>1</v>
      </c>
      <c r="I534" s="30">
        <v>1</v>
      </c>
      <c r="K534" s="457"/>
      <c r="L534" s="457" t="e">
        <f>IF(K534=0,#REF!,0)</f>
        <v>#REF!</v>
      </c>
    </row>
    <row r="535" spans="1:12">
      <c r="A535" s="30">
        <v>533</v>
      </c>
      <c r="B535" s="30">
        <v>1032.623999999998</v>
      </c>
      <c r="C535" s="30">
        <v>20276.807999999888</v>
      </c>
      <c r="D535" s="30">
        <v>1</v>
      </c>
      <c r="E535" s="30">
        <v>1</v>
      </c>
      <c r="F535" s="30">
        <v>61766.214</v>
      </c>
      <c r="G535" s="30">
        <v>1</v>
      </c>
      <c r="H535" s="30">
        <v>1</v>
      </c>
      <c r="I535" s="30">
        <v>1</v>
      </c>
      <c r="K535" s="457"/>
      <c r="L535" s="457" t="e">
        <f>IF(K535=0,#REF!,0)</f>
        <v>#REF!</v>
      </c>
    </row>
    <row r="536" spans="1:12">
      <c r="A536" s="30">
        <v>534</v>
      </c>
      <c r="B536" s="30">
        <v>1762.222</v>
      </c>
      <c r="C536" s="30">
        <v>20376.692999999901</v>
      </c>
      <c r="D536" s="30">
        <v>1</v>
      </c>
      <c r="E536" s="30">
        <v>1</v>
      </c>
      <c r="F536" s="30">
        <v>64869.644</v>
      </c>
      <c r="G536" s="30">
        <v>1</v>
      </c>
      <c r="H536" s="30">
        <v>1</v>
      </c>
      <c r="I536" s="30">
        <v>1</v>
      </c>
      <c r="K536" s="457"/>
      <c r="L536" s="457" t="e">
        <f>IF(K536=0,#REF!,0)</f>
        <v>#REF!</v>
      </c>
    </row>
    <row r="537" spans="1:12">
      <c r="A537" s="30">
        <v>535</v>
      </c>
      <c r="B537" s="30">
        <v>6139.8579999999993</v>
      </c>
      <c r="C537" s="30">
        <v>20575.12099999989</v>
      </c>
      <c r="D537" s="30">
        <v>1</v>
      </c>
      <c r="E537" s="30">
        <v>1</v>
      </c>
      <c r="F537" s="30">
        <v>141751.655</v>
      </c>
      <c r="G537" s="30">
        <v>1</v>
      </c>
      <c r="H537" s="30">
        <v>1</v>
      </c>
      <c r="I537" s="30">
        <v>1</v>
      </c>
      <c r="K537" s="457"/>
      <c r="L537" s="457" t="e">
        <f>IF(K537=0,#REF!,0)</f>
        <v>#REF!</v>
      </c>
    </row>
    <row r="538" spans="1:12">
      <c r="A538" s="30">
        <v>536</v>
      </c>
      <c r="B538" s="30">
        <v>1762.222</v>
      </c>
      <c r="C538" s="30">
        <v>51290.813999999889</v>
      </c>
      <c r="D538" s="30">
        <v>1</v>
      </c>
      <c r="E538" s="30">
        <v>1</v>
      </c>
      <c r="F538" s="30">
        <v>144024.356</v>
      </c>
      <c r="G538" s="30">
        <v>1</v>
      </c>
      <c r="H538" s="30">
        <v>1</v>
      </c>
      <c r="I538" s="30">
        <v>1</v>
      </c>
      <c r="K538" s="457"/>
      <c r="L538" s="457" t="e">
        <f>IF(K538=0,#REF!,0)</f>
        <v>#REF!</v>
      </c>
    </row>
    <row r="539" spans="1:12">
      <c r="A539" s="30">
        <v>537</v>
      </c>
      <c r="B539" s="30">
        <v>1032.623999999998</v>
      </c>
      <c r="C539" s="30">
        <v>80481.487999999896</v>
      </c>
      <c r="D539" s="30">
        <v>1</v>
      </c>
      <c r="E539" s="30">
        <v>1</v>
      </c>
      <c r="F539" s="30">
        <v>132344.804999999</v>
      </c>
      <c r="G539" s="30">
        <v>1</v>
      </c>
      <c r="H539" s="30">
        <v>1</v>
      </c>
      <c r="I539" s="30">
        <v>1</v>
      </c>
      <c r="K539" s="457"/>
      <c r="L539" s="457" t="e">
        <f>IF(K539=0,#REF!,0)</f>
        <v>#REF!</v>
      </c>
    </row>
    <row r="540" spans="1:12">
      <c r="A540" s="30">
        <v>538</v>
      </c>
      <c r="B540" s="30">
        <v>1153.2399999999991</v>
      </c>
      <c r="C540" s="30">
        <v>98053.725000000006</v>
      </c>
      <c r="D540" s="30">
        <v>1</v>
      </c>
      <c r="E540" s="30">
        <v>1</v>
      </c>
      <c r="F540" s="30">
        <v>115336.902</v>
      </c>
      <c r="G540" s="30">
        <v>1</v>
      </c>
      <c r="H540" s="30">
        <v>1</v>
      </c>
      <c r="I540" s="30">
        <v>1</v>
      </c>
      <c r="K540" s="457"/>
      <c r="L540" s="457" t="e">
        <f>IF(K540=0,#REF!,0)</f>
        <v>#REF!</v>
      </c>
    </row>
    <row r="541" spans="1:12">
      <c r="A541" s="30">
        <v>539</v>
      </c>
      <c r="B541" s="30">
        <v>1213.5469999999991</v>
      </c>
      <c r="C541" s="30">
        <v>115179.1819999998</v>
      </c>
      <c r="D541" s="30">
        <v>1</v>
      </c>
      <c r="E541" s="30">
        <v>1</v>
      </c>
      <c r="F541" s="30">
        <v>99861.552999999985</v>
      </c>
      <c r="G541" s="30">
        <v>1</v>
      </c>
      <c r="H541" s="30">
        <v>1</v>
      </c>
      <c r="I541" s="30">
        <v>1</v>
      </c>
      <c r="K541" s="457"/>
      <c r="L541" s="457" t="e">
        <f>IF(K541=0,#REF!,0)</f>
        <v>#REF!</v>
      </c>
    </row>
    <row r="542" spans="1:12">
      <c r="A542" s="30">
        <v>540</v>
      </c>
      <c r="B542" s="30">
        <v>1213.5469999999991</v>
      </c>
      <c r="C542" s="30">
        <v>97125.717999999993</v>
      </c>
      <c r="D542" s="30">
        <v>1</v>
      </c>
      <c r="E542" s="30">
        <v>1</v>
      </c>
      <c r="F542" s="30">
        <v>86711.296999999904</v>
      </c>
      <c r="G542" s="30">
        <v>1</v>
      </c>
      <c r="H542" s="30">
        <v>1</v>
      </c>
      <c r="I542" s="30">
        <v>1</v>
      </c>
      <c r="K542" s="457"/>
      <c r="L542" s="457" t="e">
        <f>IF(K542=0,#REF!,0)</f>
        <v>#REF!</v>
      </c>
    </row>
    <row r="543" spans="1:12">
      <c r="A543" s="30">
        <v>541</v>
      </c>
      <c r="B543" s="30">
        <v>6200.1660000000002</v>
      </c>
      <c r="C543" s="30">
        <v>55590.041999999899</v>
      </c>
      <c r="D543" s="30">
        <v>1</v>
      </c>
      <c r="E543" s="30">
        <v>1</v>
      </c>
      <c r="F543" s="30">
        <v>67698.850999999995</v>
      </c>
      <c r="G543" s="30">
        <v>1</v>
      </c>
      <c r="H543" s="30">
        <v>1</v>
      </c>
      <c r="I543" s="30">
        <v>1</v>
      </c>
      <c r="K543" s="457"/>
      <c r="L543" s="457" t="e">
        <f>IF(K543=0,#REF!,0)</f>
        <v>#REF!</v>
      </c>
    </row>
    <row r="544" spans="1:12">
      <c r="A544" s="30">
        <v>542</v>
      </c>
      <c r="B544" s="30">
        <v>1762.222</v>
      </c>
      <c r="C544" s="30">
        <v>77163.100999999908</v>
      </c>
      <c r="D544" s="30">
        <v>1</v>
      </c>
      <c r="E544" s="30">
        <v>1</v>
      </c>
      <c r="F544" s="30">
        <v>69213.733999999997</v>
      </c>
      <c r="G544" s="30">
        <v>1</v>
      </c>
      <c r="H544" s="30">
        <v>1</v>
      </c>
      <c r="I544" s="30">
        <v>1</v>
      </c>
      <c r="K544" s="457"/>
      <c r="L544" s="457" t="e">
        <f>IF(K544=0,#REF!,0)</f>
        <v>#REF!</v>
      </c>
    </row>
    <row r="545" spans="1:12">
      <c r="A545" s="30">
        <v>543</v>
      </c>
      <c r="B545" s="30">
        <v>1032.623999999998</v>
      </c>
      <c r="C545" s="30">
        <v>111304.54799999978</v>
      </c>
      <c r="D545" s="30">
        <v>1</v>
      </c>
      <c r="E545" s="30">
        <v>1</v>
      </c>
      <c r="F545" s="30">
        <v>66320.485999999903</v>
      </c>
      <c r="G545" s="30">
        <v>1</v>
      </c>
      <c r="H545" s="30">
        <v>1</v>
      </c>
      <c r="I545" s="30">
        <v>1</v>
      </c>
      <c r="K545" s="457"/>
      <c r="L545" s="457" t="e">
        <f>IF(K545=0,#REF!,0)</f>
        <v>#REF!</v>
      </c>
    </row>
    <row r="546" spans="1:12">
      <c r="A546" s="30">
        <v>544</v>
      </c>
      <c r="B546" s="30">
        <v>1032.623999999998</v>
      </c>
      <c r="C546" s="30">
        <v>93903.225000000006</v>
      </c>
      <c r="D546" s="30">
        <v>1</v>
      </c>
      <c r="E546" s="30">
        <v>1</v>
      </c>
      <c r="F546" s="30">
        <v>65978.943999999901</v>
      </c>
      <c r="G546" s="30">
        <v>1</v>
      </c>
      <c r="H546" s="30">
        <v>1</v>
      </c>
      <c r="I546" s="30">
        <v>1</v>
      </c>
      <c r="K546" s="457"/>
      <c r="L546" s="457" t="e">
        <f>IF(K546=0,#REF!,0)</f>
        <v>#REF!</v>
      </c>
    </row>
    <row r="547" spans="1:12">
      <c r="A547" s="30">
        <v>545</v>
      </c>
      <c r="B547" s="30">
        <v>1032.623999999998</v>
      </c>
      <c r="C547" s="30">
        <v>82268.974000000002</v>
      </c>
      <c r="D547" s="30">
        <v>1</v>
      </c>
      <c r="E547" s="30">
        <v>1</v>
      </c>
      <c r="F547" s="30">
        <v>71311.049999999901</v>
      </c>
      <c r="G547" s="30">
        <v>1</v>
      </c>
      <c r="H547" s="30">
        <v>1</v>
      </c>
      <c r="I547" s="30">
        <v>1</v>
      </c>
      <c r="K547" s="457"/>
      <c r="L547" s="457" t="e">
        <f>IF(K547=0,#REF!,0)</f>
        <v>#REF!</v>
      </c>
    </row>
    <row r="548" spans="1:12">
      <c r="A548" s="30">
        <v>546</v>
      </c>
      <c r="B548" s="30">
        <v>1762.222</v>
      </c>
      <c r="C548" s="30">
        <v>48350.695999999894</v>
      </c>
      <c r="D548" s="30">
        <v>1</v>
      </c>
      <c r="E548" s="30">
        <v>1</v>
      </c>
      <c r="F548" s="30">
        <v>79112.350000000006</v>
      </c>
      <c r="G548" s="30">
        <v>1</v>
      </c>
      <c r="H548" s="30">
        <v>1</v>
      </c>
      <c r="I548" s="30">
        <v>1</v>
      </c>
      <c r="K548" s="457"/>
      <c r="L548" s="457" t="e">
        <f>IF(K548=0,#REF!,0)</f>
        <v>#REF!</v>
      </c>
    </row>
    <row r="549" spans="1:12">
      <c r="A549" s="30">
        <v>547</v>
      </c>
      <c r="B549" s="30">
        <v>6139.8579999999993</v>
      </c>
      <c r="C549" s="30">
        <v>31638.2569999999</v>
      </c>
      <c r="D549" s="30">
        <v>1</v>
      </c>
      <c r="E549" s="30">
        <v>1</v>
      </c>
      <c r="F549" s="30">
        <v>73178.659999999989</v>
      </c>
      <c r="G549" s="30">
        <v>1</v>
      </c>
      <c r="H549" s="30">
        <v>1</v>
      </c>
      <c r="I549" s="30">
        <v>1</v>
      </c>
      <c r="K549" s="457"/>
      <c r="L549" s="457" t="e">
        <f>IF(K549=0,#REF!,0)</f>
        <v>#REF!</v>
      </c>
    </row>
    <row r="550" spans="1:12">
      <c r="A550" s="30">
        <v>548</v>
      </c>
      <c r="B550" s="30">
        <v>7599.07</v>
      </c>
      <c r="C550" s="30">
        <v>33037.290999999896</v>
      </c>
      <c r="D550" s="30">
        <v>1</v>
      </c>
      <c r="E550" s="30">
        <v>1</v>
      </c>
      <c r="F550" s="30">
        <v>72441.477999999988</v>
      </c>
      <c r="G550" s="30">
        <v>1</v>
      </c>
      <c r="H550" s="30">
        <v>1</v>
      </c>
      <c r="I550" s="30">
        <v>1</v>
      </c>
      <c r="K550" s="457"/>
      <c r="L550" s="457" t="e">
        <f>IF(K550=0,#REF!,0)</f>
        <v>#REF!</v>
      </c>
    </row>
    <row r="551" spans="1:12">
      <c r="A551" s="30">
        <v>549</v>
      </c>
      <c r="B551" s="30">
        <v>1762.222</v>
      </c>
      <c r="C551" s="30">
        <v>18593.001999999899</v>
      </c>
      <c r="D551" s="30">
        <v>1</v>
      </c>
      <c r="E551" s="30">
        <v>1</v>
      </c>
      <c r="F551" s="30">
        <v>82785.38499999998</v>
      </c>
      <c r="G551" s="30">
        <v>1</v>
      </c>
      <c r="H551" s="30">
        <v>1</v>
      </c>
      <c r="I551" s="30">
        <v>1</v>
      </c>
      <c r="K551" s="457"/>
      <c r="L551" s="457" t="e">
        <f>IF(K551=0,#REF!,0)</f>
        <v>#REF!</v>
      </c>
    </row>
    <row r="552" spans="1:12">
      <c r="A552" s="30">
        <v>550</v>
      </c>
      <c r="B552" s="30">
        <v>1762.222</v>
      </c>
      <c r="C552" s="30">
        <v>18236.9389999999</v>
      </c>
      <c r="D552" s="30">
        <v>1</v>
      </c>
      <c r="E552" s="30">
        <v>1</v>
      </c>
      <c r="F552" s="30">
        <v>5038.0809999999801</v>
      </c>
      <c r="G552" s="30">
        <v>1</v>
      </c>
      <c r="H552" s="30">
        <v>1</v>
      </c>
      <c r="I552" s="30">
        <v>1</v>
      </c>
      <c r="K552" s="457"/>
      <c r="L552" s="457" t="e">
        <f>IF(K552=0,#REF!,0)</f>
        <v>#REF!</v>
      </c>
    </row>
    <row r="553" spans="1:12">
      <c r="A553" s="30">
        <v>551</v>
      </c>
      <c r="B553" s="30">
        <v>1762.222</v>
      </c>
      <c r="C553" s="30">
        <v>17914.484999999899</v>
      </c>
      <c r="D553" s="30">
        <v>1</v>
      </c>
      <c r="E553" s="30">
        <v>1</v>
      </c>
      <c r="F553" s="30">
        <v>10380.108999999989</v>
      </c>
      <c r="G553" s="30">
        <v>1</v>
      </c>
      <c r="H553" s="30">
        <v>1</v>
      </c>
      <c r="I553" s="30">
        <v>1</v>
      </c>
      <c r="K553" s="457"/>
      <c r="L553" s="457" t="e">
        <f>IF(K553=0,#REF!,0)</f>
        <v>#REF!</v>
      </c>
    </row>
    <row r="554" spans="1:12">
      <c r="A554" s="30">
        <v>552</v>
      </c>
      <c r="B554" s="30">
        <v>1032.623999999998</v>
      </c>
      <c r="C554" s="30">
        <v>18056.871999999901</v>
      </c>
      <c r="D554" s="30">
        <v>1</v>
      </c>
      <c r="E554" s="30">
        <v>1</v>
      </c>
      <c r="F554" s="30">
        <v>19050.629000000001</v>
      </c>
      <c r="G554" s="30">
        <v>1</v>
      </c>
      <c r="H554" s="30">
        <v>1</v>
      </c>
      <c r="I554" s="30">
        <v>1</v>
      </c>
      <c r="K554" s="457"/>
      <c r="L554" s="457" t="e">
        <f>IF(K554=0,#REF!,0)</f>
        <v>#REF!</v>
      </c>
    </row>
    <row r="555" spans="1:12">
      <c r="A555" s="30">
        <v>553</v>
      </c>
      <c r="B555" s="30">
        <v>1032.623999999998</v>
      </c>
      <c r="C555" s="30">
        <v>18246.2569999999</v>
      </c>
      <c r="D555" s="30">
        <v>1</v>
      </c>
      <c r="E555" s="30">
        <v>1</v>
      </c>
      <c r="F555" s="30">
        <v>26838.728999999901</v>
      </c>
      <c r="G555" s="30">
        <v>1</v>
      </c>
      <c r="H555" s="30">
        <v>1</v>
      </c>
      <c r="I555" s="30">
        <v>1</v>
      </c>
      <c r="K555" s="457"/>
      <c r="L555" s="457" t="e">
        <f>IF(K555=0,#REF!,0)</f>
        <v>#REF!</v>
      </c>
    </row>
    <row r="556" spans="1:12">
      <c r="A556" s="30">
        <v>554</v>
      </c>
      <c r="B556" s="30">
        <v>1032.623999999998</v>
      </c>
      <c r="C556" s="30">
        <v>18386.094999999899</v>
      </c>
      <c r="D556" s="30">
        <v>1</v>
      </c>
      <c r="E556" s="30">
        <v>1</v>
      </c>
      <c r="F556" s="30">
        <v>34950.856999999902</v>
      </c>
      <c r="G556" s="30">
        <v>1</v>
      </c>
      <c r="H556" s="30">
        <v>1</v>
      </c>
      <c r="I556" s="30">
        <v>1</v>
      </c>
      <c r="K556" s="457"/>
      <c r="L556" s="457" t="e">
        <f>IF(K556=0,#REF!,0)</f>
        <v>#REF!</v>
      </c>
    </row>
    <row r="557" spans="1:12">
      <c r="A557" s="30">
        <v>555</v>
      </c>
      <c r="B557" s="30">
        <v>1032.623999999998</v>
      </c>
      <c r="C557" s="30">
        <v>18639.338999999891</v>
      </c>
      <c r="D557" s="30">
        <v>1</v>
      </c>
      <c r="E557" s="30">
        <v>1</v>
      </c>
      <c r="F557" s="30">
        <v>42757.468000000001</v>
      </c>
      <c r="G557" s="30">
        <v>1</v>
      </c>
      <c r="H557" s="30">
        <v>1</v>
      </c>
      <c r="I557" s="30">
        <v>1</v>
      </c>
      <c r="K557" s="457"/>
      <c r="L557" s="457" t="e">
        <f>IF(K557=0,#REF!,0)</f>
        <v>#REF!</v>
      </c>
    </row>
    <row r="558" spans="1:12">
      <c r="A558" s="30">
        <v>556</v>
      </c>
      <c r="B558" s="30">
        <v>1032.623999999998</v>
      </c>
      <c r="C558" s="30">
        <v>18885.271999999888</v>
      </c>
      <c r="D558" s="30">
        <v>1</v>
      </c>
      <c r="E558" s="30">
        <v>1</v>
      </c>
      <c r="F558" s="30">
        <v>48599.091999999997</v>
      </c>
      <c r="G558" s="30">
        <v>1</v>
      </c>
      <c r="H558" s="30">
        <v>1</v>
      </c>
      <c r="I558" s="30">
        <v>1</v>
      </c>
      <c r="K558" s="457"/>
      <c r="L558" s="457" t="e">
        <f>IF(K558=0,#REF!,0)</f>
        <v>#REF!</v>
      </c>
    </row>
    <row r="559" spans="1:12">
      <c r="A559" s="30">
        <v>557</v>
      </c>
      <c r="B559" s="30">
        <v>1032.623999999998</v>
      </c>
      <c r="C559" s="30">
        <v>19124.414999999899</v>
      </c>
      <c r="D559" s="30">
        <v>1</v>
      </c>
      <c r="E559" s="30">
        <v>1</v>
      </c>
      <c r="F559" s="30">
        <v>53424.178999999996</v>
      </c>
      <c r="G559" s="30">
        <v>1</v>
      </c>
      <c r="H559" s="30">
        <v>1</v>
      </c>
      <c r="I559" s="30">
        <v>1</v>
      </c>
      <c r="K559" s="457"/>
      <c r="L559" s="457" t="e">
        <f>IF(K559=0,#REF!,0)</f>
        <v>#REF!</v>
      </c>
    </row>
    <row r="560" spans="1:12">
      <c r="A560" s="30">
        <v>558</v>
      </c>
      <c r="B560" s="30">
        <v>1762.222</v>
      </c>
      <c r="C560" s="30">
        <v>19346.743999999901</v>
      </c>
      <c r="D560" s="30">
        <v>1</v>
      </c>
      <c r="E560" s="30">
        <v>1</v>
      </c>
      <c r="F560" s="30">
        <v>58429.045000000006</v>
      </c>
      <c r="G560" s="30">
        <v>1</v>
      </c>
      <c r="H560" s="30">
        <v>1</v>
      </c>
      <c r="I560" s="30">
        <v>1</v>
      </c>
      <c r="K560" s="457"/>
      <c r="L560" s="457" t="e">
        <f>IF(K560=0,#REF!,0)</f>
        <v>#REF!</v>
      </c>
    </row>
    <row r="561" spans="1:12">
      <c r="A561" s="30">
        <v>559</v>
      </c>
      <c r="B561" s="30">
        <v>6139.8579999999993</v>
      </c>
      <c r="C561" s="30">
        <v>19658.784999999902</v>
      </c>
      <c r="D561" s="30">
        <v>1</v>
      </c>
      <c r="E561" s="30">
        <v>1</v>
      </c>
      <c r="F561" s="30">
        <v>137188.86499999999</v>
      </c>
      <c r="G561" s="30">
        <v>1</v>
      </c>
      <c r="H561" s="30">
        <v>1</v>
      </c>
      <c r="I561" s="30">
        <v>1</v>
      </c>
      <c r="K561" s="457"/>
      <c r="L561" s="457" t="e">
        <f>IF(K561=0,#REF!,0)</f>
        <v>#REF!</v>
      </c>
    </row>
    <row r="562" spans="1:12">
      <c r="A562" s="30">
        <v>560</v>
      </c>
      <c r="B562" s="30">
        <v>1762.222</v>
      </c>
      <c r="C562" s="30">
        <v>51112.342999999892</v>
      </c>
      <c r="D562" s="30">
        <v>1</v>
      </c>
      <c r="E562" s="30">
        <v>1</v>
      </c>
      <c r="F562" s="30">
        <v>139767.69399999999</v>
      </c>
      <c r="G562" s="30">
        <v>1</v>
      </c>
      <c r="H562" s="30">
        <v>1</v>
      </c>
      <c r="I562" s="30">
        <v>1</v>
      </c>
      <c r="K562" s="457"/>
      <c r="L562" s="457" t="e">
        <f>IF(K562=0,#REF!,0)</f>
        <v>#REF!</v>
      </c>
    </row>
    <row r="563" spans="1:12">
      <c r="A563" s="30">
        <v>561</v>
      </c>
      <c r="B563" s="30">
        <v>1032.623999999998</v>
      </c>
      <c r="C563" s="30">
        <v>80322.3149999999</v>
      </c>
      <c r="D563" s="30">
        <v>1</v>
      </c>
      <c r="E563" s="30">
        <v>1</v>
      </c>
      <c r="F563" s="30">
        <v>130129.974</v>
      </c>
      <c r="G563" s="30">
        <v>1</v>
      </c>
      <c r="H563" s="30">
        <v>1</v>
      </c>
      <c r="I563" s="30">
        <v>1</v>
      </c>
      <c r="K563" s="457"/>
      <c r="L563" s="457" t="e">
        <f>IF(K563=0,#REF!,0)</f>
        <v>#REF!</v>
      </c>
    </row>
    <row r="564" spans="1:12">
      <c r="A564" s="30">
        <v>562</v>
      </c>
      <c r="B564" s="30">
        <v>1153.2399999999991</v>
      </c>
      <c r="C564" s="30">
        <v>97868.816999999981</v>
      </c>
      <c r="D564" s="30">
        <v>1</v>
      </c>
      <c r="E564" s="30">
        <v>1</v>
      </c>
      <c r="F564" s="30">
        <v>116024.53699999899</v>
      </c>
      <c r="G564" s="30">
        <v>1</v>
      </c>
      <c r="H564" s="30">
        <v>1</v>
      </c>
      <c r="I564" s="30">
        <v>1</v>
      </c>
      <c r="K564" s="457"/>
      <c r="L564" s="457" t="e">
        <f>IF(K564=0,#REF!,0)</f>
        <v>#REF!</v>
      </c>
    </row>
    <row r="565" spans="1:12">
      <c r="A565" s="30">
        <v>563</v>
      </c>
      <c r="B565" s="30">
        <v>1213.5469999999991</v>
      </c>
      <c r="C565" s="30">
        <v>114963.38199999979</v>
      </c>
      <c r="D565" s="30">
        <v>1</v>
      </c>
      <c r="E565" s="30">
        <v>1</v>
      </c>
      <c r="F565" s="30">
        <v>103306.69399999999</v>
      </c>
      <c r="G565" s="30">
        <v>1</v>
      </c>
      <c r="H565" s="30">
        <v>1</v>
      </c>
      <c r="I565" s="30">
        <v>1</v>
      </c>
      <c r="K565" s="457"/>
      <c r="L565" s="457" t="e">
        <f>IF(K565=0,#REF!,0)</f>
        <v>#REF!</v>
      </c>
    </row>
    <row r="566" spans="1:12">
      <c r="A566" s="30">
        <v>564</v>
      </c>
      <c r="B566" s="30">
        <v>1213.5469999999991</v>
      </c>
      <c r="C566" s="30">
        <v>97043.203999999998</v>
      </c>
      <c r="D566" s="30">
        <v>1</v>
      </c>
      <c r="E566" s="30">
        <v>1</v>
      </c>
      <c r="F566" s="30">
        <v>92594.2239999999</v>
      </c>
      <c r="G566" s="30">
        <v>1</v>
      </c>
      <c r="H566" s="30">
        <v>1</v>
      </c>
      <c r="I566" s="30">
        <v>1</v>
      </c>
      <c r="K566" s="457"/>
      <c r="L566" s="457" t="e">
        <f>IF(K566=0,#REF!,0)</f>
        <v>#REF!</v>
      </c>
    </row>
    <row r="567" spans="1:12">
      <c r="A567" s="30">
        <v>565</v>
      </c>
      <c r="B567" s="30">
        <v>6200.1660000000002</v>
      </c>
      <c r="C567" s="30">
        <v>55583.849999999904</v>
      </c>
      <c r="D567" s="30">
        <v>1</v>
      </c>
      <c r="E567" s="30">
        <v>1</v>
      </c>
      <c r="F567" s="30">
        <v>74657.57699999999</v>
      </c>
      <c r="G567" s="30">
        <v>1</v>
      </c>
      <c r="H567" s="30">
        <v>1</v>
      </c>
      <c r="I567" s="30">
        <v>1</v>
      </c>
      <c r="K567" s="457"/>
      <c r="L567" s="457" t="e">
        <f>IF(K567=0,#REF!,0)</f>
        <v>#REF!</v>
      </c>
    </row>
    <row r="568" spans="1:12">
      <c r="A568" s="30">
        <v>566</v>
      </c>
      <c r="B568" s="30">
        <v>1762.222</v>
      </c>
      <c r="C568" s="30">
        <v>77224.960999999894</v>
      </c>
      <c r="D568" s="30">
        <v>1</v>
      </c>
      <c r="E568" s="30">
        <v>1</v>
      </c>
      <c r="F568" s="30">
        <v>77271.252999999997</v>
      </c>
      <c r="G568" s="30">
        <v>1</v>
      </c>
      <c r="H568" s="30">
        <v>1</v>
      </c>
      <c r="I568" s="30">
        <v>1</v>
      </c>
      <c r="K568" s="457"/>
      <c r="L568" s="457" t="e">
        <f>IF(K568=0,#REF!,0)</f>
        <v>#REF!</v>
      </c>
    </row>
    <row r="569" spans="1:12">
      <c r="A569" s="30">
        <v>567</v>
      </c>
      <c r="B569" s="30">
        <v>1032.623999999998</v>
      </c>
      <c r="C569" s="30">
        <v>111416.19599999979</v>
      </c>
      <c r="D569" s="30">
        <v>1</v>
      </c>
      <c r="E569" s="30">
        <v>1</v>
      </c>
      <c r="F569" s="30">
        <v>74375.690999999904</v>
      </c>
      <c r="G569" s="30">
        <v>1</v>
      </c>
      <c r="H569" s="30">
        <v>1</v>
      </c>
      <c r="I569" s="30">
        <v>1</v>
      </c>
      <c r="K569" s="457"/>
      <c r="L569" s="457" t="e">
        <f>IF(K569=0,#REF!,0)</f>
        <v>#REF!</v>
      </c>
    </row>
    <row r="570" spans="1:12">
      <c r="A570" s="30">
        <v>568</v>
      </c>
      <c r="B570" s="30">
        <v>1032.623999999998</v>
      </c>
      <c r="C570" s="30">
        <v>94043.043999999994</v>
      </c>
      <c r="D570" s="30">
        <v>1</v>
      </c>
      <c r="E570" s="30">
        <v>1</v>
      </c>
      <c r="F570" s="30">
        <v>73729.247999999992</v>
      </c>
      <c r="G570" s="30">
        <v>1</v>
      </c>
      <c r="H570" s="30">
        <v>1</v>
      </c>
      <c r="I570" s="30">
        <v>1</v>
      </c>
      <c r="K570" s="457"/>
      <c r="L570" s="457" t="e">
        <f>IF(K570=0,#REF!,0)</f>
        <v>#REF!</v>
      </c>
    </row>
    <row r="571" spans="1:12">
      <c r="A571" s="30">
        <v>569</v>
      </c>
      <c r="B571" s="30">
        <v>1032.623999999998</v>
      </c>
      <c r="C571" s="30">
        <v>82369.062999999995</v>
      </c>
      <c r="D571" s="30">
        <v>1</v>
      </c>
      <c r="E571" s="30">
        <v>1</v>
      </c>
      <c r="F571" s="30">
        <v>78075.023999999888</v>
      </c>
      <c r="G571" s="30">
        <v>1</v>
      </c>
      <c r="H571" s="30">
        <v>1</v>
      </c>
      <c r="I571" s="30">
        <v>1</v>
      </c>
      <c r="K571" s="457"/>
      <c r="L571" s="457" t="e">
        <f>IF(K571=0,#REF!,0)</f>
        <v>#REF!</v>
      </c>
    </row>
    <row r="572" spans="1:12">
      <c r="A572" s="30">
        <v>570</v>
      </c>
      <c r="B572" s="30">
        <v>1762.222</v>
      </c>
      <c r="C572" s="30">
        <v>48368.265999999894</v>
      </c>
      <c r="D572" s="30">
        <v>1</v>
      </c>
      <c r="E572" s="30">
        <v>1</v>
      </c>
      <c r="F572" s="30">
        <v>84349.255000000005</v>
      </c>
      <c r="G572" s="30">
        <v>1</v>
      </c>
      <c r="H572" s="30">
        <v>1</v>
      </c>
      <c r="I572" s="30">
        <v>1</v>
      </c>
      <c r="K572" s="457"/>
      <c r="L572" s="457" t="e">
        <f>IF(K572=0,#REF!,0)</f>
        <v>#REF!</v>
      </c>
    </row>
    <row r="573" spans="1:12">
      <c r="A573" s="30">
        <v>571</v>
      </c>
      <c r="B573" s="30">
        <v>6139.8579999999993</v>
      </c>
      <c r="C573" s="30">
        <v>31686.570999999902</v>
      </c>
      <c r="D573" s="30">
        <v>1</v>
      </c>
      <c r="E573" s="30">
        <v>1</v>
      </c>
      <c r="F573" s="30">
        <v>78908.762999999977</v>
      </c>
      <c r="G573" s="30">
        <v>1</v>
      </c>
      <c r="H573" s="30">
        <v>1</v>
      </c>
      <c r="I573" s="30">
        <v>1</v>
      </c>
      <c r="K573" s="457"/>
      <c r="L573" s="457" t="e">
        <f>IF(K573=0,#REF!,0)</f>
        <v>#REF!</v>
      </c>
    </row>
    <row r="574" spans="1:12">
      <c r="A574" s="30">
        <v>572</v>
      </c>
      <c r="B574" s="30">
        <v>7599.07</v>
      </c>
      <c r="C574" s="30">
        <v>33087.907999999894</v>
      </c>
      <c r="D574" s="30">
        <v>1</v>
      </c>
      <c r="E574" s="30">
        <v>1</v>
      </c>
      <c r="F574" s="30">
        <v>77605.718999999895</v>
      </c>
      <c r="G574" s="30">
        <v>1</v>
      </c>
      <c r="H574" s="30">
        <v>1</v>
      </c>
      <c r="I574" s="30">
        <v>1</v>
      </c>
      <c r="K574" s="457"/>
      <c r="L574" s="457" t="e">
        <f>IF(K574=0,#REF!,0)</f>
        <v>#REF!</v>
      </c>
    </row>
    <row r="575" spans="1:12">
      <c r="A575" s="30">
        <v>573</v>
      </c>
      <c r="B575" s="30">
        <v>1762.222</v>
      </c>
      <c r="C575" s="30">
        <v>18665.351999999901</v>
      </c>
      <c r="D575" s="30">
        <v>1</v>
      </c>
      <c r="E575" s="30">
        <v>1</v>
      </c>
      <c r="F575" s="30">
        <v>87926.028000000006</v>
      </c>
      <c r="G575" s="30">
        <v>1</v>
      </c>
      <c r="H575" s="30">
        <v>1</v>
      </c>
      <c r="I575" s="30">
        <v>1</v>
      </c>
      <c r="K575" s="457"/>
      <c r="L575" s="457" t="e">
        <f>IF(K575=0,#REF!,0)</f>
        <v>#REF!</v>
      </c>
    </row>
    <row r="576" spans="1:12">
      <c r="A576" s="30">
        <v>574</v>
      </c>
      <c r="B576" s="30">
        <v>1762.222</v>
      </c>
      <c r="C576" s="30">
        <v>18348.123999999891</v>
      </c>
      <c r="D576" s="30">
        <v>1</v>
      </c>
      <c r="E576" s="30">
        <v>1</v>
      </c>
      <c r="F576" s="30">
        <v>9165.5859999999993</v>
      </c>
      <c r="G576" s="30">
        <v>1</v>
      </c>
      <c r="H576" s="30">
        <v>1</v>
      </c>
      <c r="I576" s="30">
        <v>1</v>
      </c>
      <c r="K576" s="457"/>
      <c r="L576" s="457" t="e">
        <f>IF(K576=0,#REF!,0)</f>
        <v>#REF!</v>
      </c>
    </row>
    <row r="577" spans="1:12">
      <c r="A577" s="30">
        <v>575</v>
      </c>
      <c r="B577" s="30">
        <v>1762.222</v>
      </c>
      <c r="C577" s="30">
        <v>18040.54899999989</v>
      </c>
      <c r="D577" s="30">
        <v>1</v>
      </c>
      <c r="E577" s="30">
        <v>1</v>
      </c>
      <c r="F577" s="30">
        <v>15748.760999999999</v>
      </c>
      <c r="G577" s="30">
        <v>1</v>
      </c>
      <c r="H577" s="30">
        <v>1</v>
      </c>
      <c r="I577" s="30">
        <v>1</v>
      </c>
      <c r="K577" s="457"/>
      <c r="L577" s="457" t="e">
        <f>IF(K577=0,#REF!,0)</f>
        <v>#REF!</v>
      </c>
    </row>
    <row r="578" spans="1:12">
      <c r="A578" s="30">
        <v>576</v>
      </c>
      <c r="B578" s="30">
        <v>1032.623999999998</v>
      </c>
      <c r="C578" s="30">
        <v>18187.915999999899</v>
      </c>
      <c r="D578" s="30">
        <v>1</v>
      </c>
      <c r="E578" s="30">
        <v>1</v>
      </c>
      <c r="F578" s="30">
        <v>24225.196999999891</v>
      </c>
      <c r="G578" s="30">
        <v>1</v>
      </c>
      <c r="H578" s="30">
        <v>1</v>
      </c>
      <c r="I578" s="30">
        <v>1</v>
      </c>
      <c r="K578" s="457"/>
      <c r="L578" s="457" t="e">
        <f>IF(K578=0,#REF!,0)</f>
        <v>#REF!</v>
      </c>
    </row>
    <row r="579" spans="1:12">
      <c r="A579" s="30">
        <v>577</v>
      </c>
      <c r="B579" s="30">
        <v>1032.623999999998</v>
      </c>
      <c r="C579" s="30">
        <v>18269.844999999899</v>
      </c>
      <c r="D579" s="30">
        <v>1</v>
      </c>
      <c r="E579" s="30">
        <v>1</v>
      </c>
      <c r="F579" s="30">
        <v>29208.003999999997</v>
      </c>
      <c r="G579" s="30">
        <v>1</v>
      </c>
      <c r="H579" s="30">
        <v>1</v>
      </c>
      <c r="I579" s="30">
        <v>1</v>
      </c>
      <c r="K579" s="457"/>
      <c r="L579" s="457" t="e">
        <f>IF(K579=0,#REF!,0)</f>
        <v>#REF!</v>
      </c>
    </row>
    <row r="580" spans="1:12">
      <c r="A580" s="30">
        <v>578</v>
      </c>
      <c r="B580" s="30">
        <v>1032.623999999998</v>
      </c>
      <c r="C580" s="30">
        <v>18281.54899999989</v>
      </c>
      <c r="D580" s="30">
        <v>1</v>
      </c>
      <c r="E580" s="30">
        <v>1</v>
      </c>
      <c r="F580" s="30">
        <v>34155.594999999899</v>
      </c>
      <c r="G580" s="30">
        <v>1</v>
      </c>
      <c r="H580" s="30">
        <v>1</v>
      </c>
      <c r="I580" s="30">
        <v>1</v>
      </c>
      <c r="K580" s="457"/>
      <c r="L580" s="457" t="e">
        <f>IF(K580=0,#REF!,0)</f>
        <v>#REF!</v>
      </c>
    </row>
    <row r="581" spans="1:12">
      <c r="A581" s="30">
        <v>579</v>
      </c>
      <c r="B581" s="30">
        <v>1032.623999999998</v>
      </c>
      <c r="C581" s="30">
        <v>18358.587999999902</v>
      </c>
      <c r="D581" s="30">
        <v>1</v>
      </c>
      <c r="E581" s="30">
        <v>1</v>
      </c>
      <c r="F581" s="30">
        <v>38363.493999999897</v>
      </c>
      <c r="G581" s="30">
        <v>1</v>
      </c>
      <c r="H581" s="30">
        <v>1</v>
      </c>
      <c r="I581" s="30">
        <v>1</v>
      </c>
      <c r="K581" s="457"/>
      <c r="L581" s="457" t="e">
        <f>IF(K581=0,#REF!,0)</f>
        <v>#REF!</v>
      </c>
    </row>
    <row r="582" spans="1:12">
      <c r="A582" s="30">
        <v>580</v>
      </c>
      <c r="B582" s="30">
        <v>1032.623999999998</v>
      </c>
      <c r="C582" s="30">
        <v>18466.214999999891</v>
      </c>
      <c r="D582" s="30">
        <v>1</v>
      </c>
      <c r="E582" s="30">
        <v>1</v>
      </c>
      <c r="F582" s="30">
        <v>42567.320999999996</v>
      </c>
      <c r="G582" s="30">
        <v>1</v>
      </c>
      <c r="H582" s="30">
        <v>1</v>
      </c>
      <c r="I582" s="30">
        <v>1</v>
      </c>
      <c r="K582" s="457"/>
      <c r="L582" s="457" t="e">
        <f>IF(K582=0,#REF!,0)</f>
        <v>#REF!</v>
      </c>
    </row>
    <row r="583" spans="1:12">
      <c r="A583" s="30">
        <v>581</v>
      </c>
      <c r="B583" s="30">
        <v>1032.623999999998</v>
      </c>
      <c r="C583" s="30">
        <v>18585.0289999999</v>
      </c>
      <c r="D583" s="30">
        <v>1</v>
      </c>
      <c r="E583" s="30">
        <v>1</v>
      </c>
      <c r="F583" s="30">
        <v>45734.063000000002</v>
      </c>
      <c r="G583" s="30">
        <v>1</v>
      </c>
      <c r="H583" s="30">
        <v>1</v>
      </c>
      <c r="I583" s="30">
        <v>1</v>
      </c>
      <c r="K583" s="457"/>
      <c r="L583" s="457" t="e">
        <f>IF(K583=0,#REF!,0)</f>
        <v>#REF!</v>
      </c>
    </row>
    <row r="584" spans="1:12">
      <c r="A584" s="30">
        <v>582</v>
      </c>
      <c r="B584" s="30">
        <v>1762.222</v>
      </c>
      <c r="C584" s="30">
        <v>18737.173999999901</v>
      </c>
      <c r="D584" s="30">
        <v>1</v>
      </c>
      <c r="E584" s="30">
        <v>1</v>
      </c>
      <c r="F584" s="30">
        <v>50000.195999999887</v>
      </c>
      <c r="G584" s="30">
        <v>1</v>
      </c>
      <c r="H584" s="30">
        <v>1</v>
      </c>
      <c r="I584" s="30">
        <v>1</v>
      </c>
      <c r="K584" s="457"/>
      <c r="L584" s="457" t="e">
        <f>IF(K584=0,#REF!,0)</f>
        <v>#REF!</v>
      </c>
    </row>
    <row r="585" spans="1:12">
      <c r="A585" s="30">
        <v>583</v>
      </c>
      <c r="B585" s="30">
        <v>6139.8579999999993</v>
      </c>
      <c r="C585" s="30">
        <v>18955.071999999898</v>
      </c>
      <c r="D585" s="30">
        <v>1</v>
      </c>
      <c r="E585" s="30">
        <v>1</v>
      </c>
      <c r="F585" s="30">
        <v>127595.141999999</v>
      </c>
      <c r="G585" s="30">
        <v>1</v>
      </c>
      <c r="H585" s="30">
        <v>1</v>
      </c>
      <c r="I585" s="30">
        <v>1</v>
      </c>
      <c r="K585" s="457"/>
      <c r="L585" s="457" t="e">
        <f>IF(K585=0,#REF!,0)</f>
        <v>#REF!</v>
      </c>
    </row>
    <row r="586" spans="1:12">
      <c r="A586" s="30">
        <v>584</v>
      </c>
      <c r="B586" s="30">
        <v>1762.222</v>
      </c>
      <c r="C586" s="30">
        <v>50795.969999999892</v>
      </c>
      <c r="D586" s="30">
        <v>1</v>
      </c>
      <c r="E586" s="30">
        <v>1</v>
      </c>
      <c r="F586" s="30">
        <v>130039.25300000001</v>
      </c>
      <c r="G586" s="30">
        <v>1</v>
      </c>
      <c r="H586" s="30">
        <v>1</v>
      </c>
      <c r="I586" s="30">
        <v>1</v>
      </c>
      <c r="K586" s="457"/>
      <c r="L586" s="457" t="e">
        <f>IF(K586=0,#REF!,0)</f>
        <v>#REF!</v>
      </c>
    </row>
    <row r="587" spans="1:12">
      <c r="A587" s="30">
        <v>585</v>
      </c>
      <c r="B587" s="30">
        <v>1032.623999999998</v>
      </c>
      <c r="C587" s="30">
        <v>79946.037999999884</v>
      </c>
      <c r="D587" s="30">
        <v>1</v>
      </c>
      <c r="E587" s="30">
        <v>1</v>
      </c>
      <c r="F587" s="30">
        <v>120496.82399999899</v>
      </c>
      <c r="G587" s="30">
        <v>1</v>
      </c>
      <c r="H587" s="30">
        <v>1</v>
      </c>
      <c r="I587" s="30">
        <v>1</v>
      </c>
      <c r="K587" s="457"/>
      <c r="L587" s="457" t="e">
        <f>IF(K587=0,#REF!,0)</f>
        <v>#REF!</v>
      </c>
    </row>
    <row r="588" spans="1:12">
      <c r="A588" s="30">
        <v>586</v>
      </c>
      <c r="B588" s="30">
        <v>1153.2399999999991</v>
      </c>
      <c r="C588" s="30">
        <v>97280.426000000007</v>
      </c>
      <c r="D588" s="30">
        <v>1</v>
      </c>
      <c r="E588" s="30">
        <v>1</v>
      </c>
      <c r="F588" s="30">
        <v>105484.249</v>
      </c>
      <c r="G588" s="30">
        <v>1</v>
      </c>
      <c r="H588" s="30">
        <v>1</v>
      </c>
      <c r="I588" s="30">
        <v>1</v>
      </c>
      <c r="K588" s="457"/>
      <c r="L588" s="457" t="e">
        <f>IF(K588=0,#REF!,0)</f>
        <v>#REF!</v>
      </c>
    </row>
    <row r="589" spans="1:12">
      <c r="A589" s="30">
        <v>587</v>
      </c>
      <c r="B589" s="30">
        <v>1213.5469999999991</v>
      </c>
      <c r="C589" s="30">
        <v>114231.9699999998</v>
      </c>
      <c r="D589" s="30">
        <v>1</v>
      </c>
      <c r="E589" s="30">
        <v>1</v>
      </c>
      <c r="F589" s="30">
        <v>91964.496999999988</v>
      </c>
      <c r="G589" s="30">
        <v>1</v>
      </c>
      <c r="H589" s="30">
        <v>1</v>
      </c>
      <c r="I589" s="30">
        <v>1</v>
      </c>
      <c r="K589" s="457"/>
      <c r="L589" s="457" t="e">
        <f>IF(K589=0,#REF!,0)</f>
        <v>#REF!</v>
      </c>
    </row>
    <row r="590" spans="1:12">
      <c r="A590" s="30">
        <v>588</v>
      </c>
      <c r="B590" s="30">
        <v>1213.5469999999991</v>
      </c>
      <c r="C590" s="30">
        <v>96110.512999999992</v>
      </c>
      <c r="D590" s="30">
        <v>1</v>
      </c>
      <c r="E590" s="30">
        <v>1</v>
      </c>
      <c r="F590" s="30">
        <v>80379.584000000003</v>
      </c>
      <c r="G590" s="30">
        <v>1</v>
      </c>
      <c r="H590" s="30">
        <v>1</v>
      </c>
      <c r="I590" s="30">
        <v>1</v>
      </c>
      <c r="K590" s="457"/>
      <c r="L590" s="457" t="e">
        <f>IF(K590=0,#REF!,0)</f>
        <v>#REF!</v>
      </c>
    </row>
    <row r="591" spans="1:12">
      <c r="A591" s="30">
        <v>589</v>
      </c>
      <c r="B591" s="30">
        <v>6200.1660000000002</v>
      </c>
      <c r="C591" s="30">
        <v>54579.565999999904</v>
      </c>
      <c r="D591" s="30">
        <v>1</v>
      </c>
      <c r="E591" s="30">
        <v>1</v>
      </c>
      <c r="F591" s="30">
        <v>61601.846999999994</v>
      </c>
      <c r="G591" s="30">
        <v>1</v>
      </c>
      <c r="H591" s="30">
        <v>1</v>
      </c>
      <c r="I591" s="30">
        <v>1</v>
      </c>
      <c r="K591" s="457"/>
      <c r="L591" s="457" t="e">
        <f>IF(K591=0,#REF!,0)</f>
        <v>#REF!</v>
      </c>
    </row>
    <row r="592" spans="1:12">
      <c r="A592" s="30">
        <v>590</v>
      </c>
      <c r="B592" s="30">
        <v>1762.222</v>
      </c>
      <c r="C592" s="30">
        <v>76121.330999999904</v>
      </c>
      <c r="D592" s="30">
        <v>1</v>
      </c>
      <c r="E592" s="30">
        <v>1</v>
      </c>
      <c r="F592" s="30">
        <v>63762.013999999988</v>
      </c>
      <c r="G592" s="30">
        <v>1</v>
      </c>
      <c r="H592" s="30">
        <v>1</v>
      </c>
      <c r="I592" s="30">
        <v>1</v>
      </c>
      <c r="K592" s="457"/>
      <c r="L592" s="457" t="e">
        <f>IF(K592=0,#REF!,0)</f>
        <v>#REF!</v>
      </c>
    </row>
    <row r="593" spans="1:12">
      <c r="A593" s="30">
        <v>591</v>
      </c>
      <c r="B593" s="30">
        <v>1032.623999999998</v>
      </c>
      <c r="C593" s="30">
        <v>110291.7549999998</v>
      </c>
      <c r="D593" s="30">
        <v>1</v>
      </c>
      <c r="E593" s="30">
        <v>1</v>
      </c>
      <c r="F593" s="30">
        <v>60956.61299999999</v>
      </c>
      <c r="G593" s="30">
        <v>1</v>
      </c>
      <c r="H593" s="30">
        <v>1</v>
      </c>
      <c r="I593" s="30">
        <v>1</v>
      </c>
      <c r="K593" s="457"/>
      <c r="L593" s="457" t="e">
        <f>IF(K593=0,#REF!,0)</f>
        <v>#REF!</v>
      </c>
    </row>
    <row r="594" spans="1:12">
      <c r="A594" s="30">
        <v>592</v>
      </c>
      <c r="B594" s="30">
        <v>1032.623999999998</v>
      </c>
      <c r="C594" s="30">
        <v>92963.053</v>
      </c>
      <c r="D594" s="30">
        <v>1</v>
      </c>
      <c r="E594" s="30">
        <v>1</v>
      </c>
      <c r="F594" s="30">
        <v>60624.780999999988</v>
      </c>
      <c r="G594" s="30">
        <v>1</v>
      </c>
      <c r="H594" s="30">
        <v>1</v>
      </c>
      <c r="I594" s="30">
        <v>1</v>
      </c>
      <c r="K594" s="457"/>
      <c r="L594" s="457" t="e">
        <f>IF(K594=0,#REF!,0)</f>
        <v>#REF!</v>
      </c>
    </row>
    <row r="595" spans="1:12">
      <c r="A595" s="30">
        <v>593</v>
      </c>
      <c r="B595" s="30">
        <v>1032.623999999998</v>
      </c>
      <c r="C595" s="30">
        <v>81310.34599999999</v>
      </c>
      <c r="D595" s="30">
        <v>1</v>
      </c>
      <c r="E595" s="30">
        <v>1</v>
      </c>
      <c r="F595" s="30">
        <v>65065.324999999903</v>
      </c>
      <c r="G595" s="30">
        <v>1</v>
      </c>
      <c r="H595" s="30">
        <v>1</v>
      </c>
      <c r="I595" s="30">
        <v>1</v>
      </c>
      <c r="K595" s="457"/>
      <c r="L595" s="457" t="e">
        <f>IF(K595=0,#REF!,0)</f>
        <v>#REF!</v>
      </c>
    </row>
    <row r="596" spans="1:12">
      <c r="A596" s="30">
        <v>594</v>
      </c>
      <c r="B596" s="30">
        <v>1762.222</v>
      </c>
      <c r="C596" s="30">
        <v>47353.534999999887</v>
      </c>
      <c r="D596" s="30">
        <v>1</v>
      </c>
      <c r="E596" s="30">
        <v>1</v>
      </c>
      <c r="F596" s="30">
        <v>71515.633000000002</v>
      </c>
      <c r="G596" s="30">
        <v>1</v>
      </c>
      <c r="H596" s="30">
        <v>1</v>
      </c>
      <c r="I596" s="30">
        <v>1</v>
      </c>
      <c r="K596" s="457"/>
      <c r="L596" s="457" t="e">
        <f>IF(K596=0,#REF!,0)</f>
        <v>#REF!</v>
      </c>
    </row>
    <row r="597" spans="1:12">
      <c r="A597" s="30">
        <v>595</v>
      </c>
      <c r="B597" s="30">
        <v>6139.8579999999993</v>
      </c>
      <c r="C597" s="30">
        <v>30770.710999999901</v>
      </c>
      <c r="D597" s="30">
        <v>1</v>
      </c>
      <c r="E597" s="30">
        <v>1</v>
      </c>
      <c r="F597" s="30">
        <v>64031.719999999899</v>
      </c>
      <c r="G597" s="30">
        <v>1</v>
      </c>
      <c r="H597" s="30">
        <v>1</v>
      </c>
      <c r="I597" s="30">
        <v>1</v>
      </c>
      <c r="K597" s="457"/>
      <c r="L597" s="457" t="e">
        <f>IF(K597=0,#REF!,0)</f>
        <v>#REF!</v>
      </c>
    </row>
    <row r="598" spans="1:12">
      <c r="A598" s="30">
        <v>596</v>
      </c>
      <c r="B598" s="30">
        <v>7599.07</v>
      </c>
      <c r="C598" s="30">
        <v>32123.338999999898</v>
      </c>
      <c r="D598" s="30">
        <v>1</v>
      </c>
      <c r="E598" s="30">
        <v>1</v>
      </c>
      <c r="F598" s="30">
        <v>62211.31</v>
      </c>
      <c r="G598" s="30">
        <v>1</v>
      </c>
      <c r="H598" s="30">
        <v>1</v>
      </c>
      <c r="I598" s="30">
        <v>1</v>
      </c>
      <c r="K598" s="457"/>
      <c r="L598" s="457" t="e">
        <f>IF(K598=0,#REF!,0)</f>
        <v>#REF!</v>
      </c>
    </row>
    <row r="599" spans="1:12">
      <c r="A599" s="30">
        <v>597</v>
      </c>
      <c r="B599" s="30">
        <v>1762.222</v>
      </c>
      <c r="C599" s="30">
        <v>17960.533999999901</v>
      </c>
      <c r="D599" s="30">
        <v>1</v>
      </c>
      <c r="E599" s="30">
        <v>1</v>
      </c>
      <c r="F599" s="30">
        <v>71553.140999999901</v>
      </c>
      <c r="G599" s="30">
        <v>1</v>
      </c>
      <c r="H599" s="30">
        <v>1</v>
      </c>
      <c r="I599" s="30">
        <v>1</v>
      </c>
      <c r="K599" s="457"/>
      <c r="L599" s="457" t="e">
        <f>IF(K599=0,#REF!,0)</f>
        <v>#REF!</v>
      </c>
    </row>
    <row r="600" spans="1:12">
      <c r="A600" s="30">
        <v>598</v>
      </c>
      <c r="B600" s="30">
        <v>1762.222</v>
      </c>
      <c r="C600" s="30">
        <v>17581.799999999901</v>
      </c>
      <c r="D600" s="30">
        <v>1</v>
      </c>
      <c r="E600" s="30">
        <v>1</v>
      </c>
      <c r="F600" s="30">
        <v>3048.5619999999899</v>
      </c>
      <c r="G600" s="30">
        <v>1</v>
      </c>
      <c r="H600" s="30">
        <v>1</v>
      </c>
      <c r="I600" s="30">
        <v>1</v>
      </c>
      <c r="K600" s="457"/>
      <c r="L600" s="457" t="e">
        <f>IF(K600=0,#REF!,0)</f>
        <v>#REF!</v>
      </c>
    </row>
    <row r="601" spans="1:12">
      <c r="A601" s="30">
        <v>599</v>
      </c>
      <c r="B601" s="30">
        <v>1762.222</v>
      </c>
      <c r="C601" s="30">
        <v>17210.17499999989</v>
      </c>
      <c r="D601" s="30">
        <v>1</v>
      </c>
      <c r="E601" s="30">
        <v>1</v>
      </c>
      <c r="F601" s="30">
        <v>2033.587</v>
      </c>
      <c r="G601" s="30">
        <v>1</v>
      </c>
      <c r="H601" s="30">
        <v>1</v>
      </c>
      <c r="I601" s="30">
        <v>1</v>
      </c>
      <c r="K601" s="457"/>
      <c r="L601" s="457" t="e">
        <f>IF(K601=0,#REF!,0)</f>
        <v>#REF!</v>
      </c>
    </row>
    <row r="602" spans="1:12">
      <c r="A602" s="30">
        <v>600</v>
      </c>
      <c r="B602" s="30">
        <v>1032.623999999998</v>
      </c>
      <c r="C602" s="30">
        <v>17261.435999999889</v>
      </c>
      <c r="D602" s="30">
        <v>1</v>
      </c>
      <c r="E602" s="30">
        <v>1</v>
      </c>
      <c r="F602" s="30">
        <v>3502.7979999999898</v>
      </c>
      <c r="G602" s="30">
        <v>1</v>
      </c>
      <c r="H602" s="30">
        <v>1</v>
      </c>
      <c r="I602" s="30">
        <v>1</v>
      </c>
      <c r="K602" s="457"/>
      <c r="L602" s="457" t="e">
        <f>IF(K602=0,#REF!,0)</f>
        <v>#REF!</v>
      </c>
    </row>
    <row r="603" spans="1:12">
      <c r="A603" s="30">
        <v>601</v>
      </c>
      <c r="B603" s="30">
        <v>1032.623999999998</v>
      </c>
      <c r="C603" s="30">
        <v>17063.822999999888</v>
      </c>
      <c r="D603" s="30">
        <v>1</v>
      </c>
      <c r="E603" s="30">
        <v>1</v>
      </c>
      <c r="F603" s="30">
        <v>8385.4110000000001</v>
      </c>
      <c r="G603" s="30">
        <v>1</v>
      </c>
      <c r="H603" s="30">
        <v>1</v>
      </c>
      <c r="I603" s="30">
        <v>1</v>
      </c>
      <c r="K603" s="457"/>
      <c r="L603" s="457" t="e">
        <f>IF(K603=0,#REF!,0)</f>
        <v>#REF!</v>
      </c>
    </row>
    <row r="604" spans="1:12">
      <c r="A604" s="30">
        <v>602</v>
      </c>
      <c r="B604" s="30">
        <v>1032.623999999998</v>
      </c>
      <c r="C604" s="30">
        <v>17015.068999999901</v>
      </c>
      <c r="D604" s="30">
        <v>1</v>
      </c>
      <c r="E604" s="30">
        <v>1</v>
      </c>
      <c r="F604" s="30">
        <v>13742.303</v>
      </c>
      <c r="G604" s="30">
        <v>1</v>
      </c>
      <c r="H604" s="30">
        <v>1</v>
      </c>
      <c r="I604" s="30">
        <v>1</v>
      </c>
      <c r="K604" s="457"/>
      <c r="L604" s="457" t="e">
        <f>IF(K604=0,#REF!,0)</f>
        <v>#REF!</v>
      </c>
    </row>
    <row r="605" spans="1:12">
      <c r="A605" s="30">
        <v>603</v>
      </c>
      <c r="B605" s="30">
        <v>1032.623999999998</v>
      </c>
      <c r="C605" s="30">
        <v>17028.368999999901</v>
      </c>
      <c r="D605" s="30">
        <v>1</v>
      </c>
      <c r="E605" s="30">
        <v>1</v>
      </c>
      <c r="F605" s="30">
        <v>17906.562999999998</v>
      </c>
      <c r="G605" s="30">
        <v>1</v>
      </c>
      <c r="H605" s="30">
        <v>1</v>
      </c>
      <c r="I605" s="30">
        <v>1</v>
      </c>
      <c r="K605" s="457"/>
      <c r="L605" s="457" t="e">
        <f>IF(K605=0,#REF!,0)</f>
        <v>#REF!</v>
      </c>
    </row>
    <row r="606" spans="1:12">
      <c r="A606" s="30">
        <v>604</v>
      </c>
      <c r="B606" s="30">
        <v>1032.623999999998</v>
      </c>
      <c r="C606" s="30">
        <v>17033.361999999892</v>
      </c>
      <c r="D606" s="30">
        <v>1</v>
      </c>
      <c r="E606" s="30">
        <v>1</v>
      </c>
      <c r="F606" s="30">
        <v>21522.3109999999</v>
      </c>
      <c r="G606" s="30">
        <v>1</v>
      </c>
      <c r="H606" s="30">
        <v>1</v>
      </c>
      <c r="I606" s="30">
        <v>1</v>
      </c>
      <c r="K606" s="457"/>
      <c r="L606" s="457" t="e">
        <f>IF(K606=0,#REF!,0)</f>
        <v>#REF!</v>
      </c>
    </row>
    <row r="607" spans="1:12">
      <c r="A607" s="30">
        <v>605</v>
      </c>
      <c r="B607" s="30">
        <v>1032.623999999998</v>
      </c>
      <c r="C607" s="30">
        <v>17050.5289999999</v>
      </c>
      <c r="D607" s="30">
        <v>1</v>
      </c>
      <c r="E607" s="30">
        <v>1</v>
      </c>
      <c r="F607" s="30">
        <v>25491.513999999901</v>
      </c>
      <c r="G607" s="30">
        <v>1</v>
      </c>
      <c r="H607" s="30">
        <v>1</v>
      </c>
      <c r="I607" s="30">
        <v>1</v>
      </c>
      <c r="K607" s="457"/>
      <c r="L607" s="457" t="e">
        <f>IF(K607=0,#REF!,0)</f>
        <v>#REF!</v>
      </c>
    </row>
    <row r="608" spans="1:12">
      <c r="A608" s="30">
        <v>606</v>
      </c>
      <c r="B608" s="30">
        <v>1762.222</v>
      </c>
      <c r="C608" s="30">
        <v>17056.468999999899</v>
      </c>
      <c r="D608" s="30">
        <v>1</v>
      </c>
      <c r="E608" s="30">
        <v>1</v>
      </c>
      <c r="F608" s="30">
        <v>27791.964999999997</v>
      </c>
      <c r="G608" s="30">
        <v>1</v>
      </c>
      <c r="H608" s="30">
        <v>1</v>
      </c>
      <c r="I608" s="30">
        <v>1</v>
      </c>
      <c r="K608" s="457"/>
      <c r="L608" s="457" t="e">
        <f>IF(K608=0,#REF!,0)</f>
        <v>#REF!</v>
      </c>
    </row>
    <row r="609" spans="1:12">
      <c r="A609" s="30">
        <v>607</v>
      </c>
      <c r="B609" s="30">
        <v>6139.8579999999993</v>
      </c>
      <c r="C609" s="30">
        <v>17163.946999999898</v>
      </c>
      <c r="D609" s="30">
        <v>1</v>
      </c>
      <c r="E609" s="30">
        <v>1</v>
      </c>
      <c r="F609" s="30">
        <v>103643.541</v>
      </c>
      <c r="G609" s="30">
        <v>1</v>
      </c>
      <c r="H609" s="30">
        <v>1</v>
      </c>
      <c r="I609" s="30">
        <v>1</v>
      </c>
      <c r="K609" s="457"/>
      <c r="L609" s="457" t="e">
        <f>IF(K609=0,#REF!,0)</f>
        <v>#REF!</v>
      </c>
    </row>
    <row r="610" spans="1:12">
      <c r="A610" s="30">
        <v>608</v>
      </c>
      <c r="B610" s="30">
        <v>1762.222</v>
      </c>
      <c r="C610" s="30">
        <v>32078.342999999903</v>
      </c>
      <c r="D610" s="30">
        <v>1</v>
      </c>
      <c r="E610" s="30">
        <v>1</v>
      </c>
      <c r="F610" s="30">
        <v>108910.40399999999</v>
      </c>
      <c r="G610" s="30">
        <v>1</v>
      </c>
      <c r="H610" s="30">
        <v>1</v>
      </c>
      <c r="I610" s="30">
        <v>1</v>
      </c>
      <c r="K610" s="457"/>
      <c r="L610" s="457" t="e">
        <f>IF(K610=0,#REF!,0)</f>
        <v>#REF!</v>
      </c>
    </row>
    <row r="611" spans="1:12">
      <c r="A611" s="30">
        <v>609</v>
      </c>
      <c r="B611" s="30">
        <v>1032.623999999998</v>
      </c>
      <c r="C611" s="30">
        <v>32743.924999999901</v>
      </c>
      <c r="D611" s="30">
        <v>1</v>
      </c>
      <c r="E611" s="30">
        <v>1</v>
      </c>
      <c r="F611" s="30">
        <v>102960.20599999989</v>
      </c>
      <c r="G611" s="30">
        <v>1</v>
      </c>
      <c r="H611" s="30">
        <v>1</v>
      </c>
      <c r="I611" s="30">
        <v>1</v>
      </c>
      <c r="K611" s="457"/>
      <c r="L611" s="457" t="e">
        <f>IF(K611=0,#REF!,0)</f>
        <v>#REF!</v>
      </c>
    </row>
    <row r="612" spans="1:12">
      <c r="A612" s="30">
        <v>610</v>
      </c>
      <c r="B612" s="30">
        <v>1153.2399999999991</v>
      </c>
      <c r="C612" s="30">
        <v>33235.3829999999</v>
      </c>
      <c r="D612" s="30">
        <v>1</v>
      </c>
      <c r="E612" s="30">
        <v>1</v>
      </c>
      <c r="F612" s="30">
        <v>90120.204000000012</v>
      </c>
      <c r="G612" s="30">
        <v>1</v>
      </c>
      <c r="H612" s="30">
        <v>1</v>
      </c>
      <c r="I612" s="30">
        <v>1</v>
      </c>
      <c r="K612" s="457"/>
      <c r="L612" s="457" t="e">
        <f>IF(K612=0,#REF!,0)</f>
        <v>#REF!</v>
      </c>
    </row>
    <row r="613" spans="1:12">
      <c r="A613" s="30">
        <v>611</v>
      </c>
      <c r="B613" s="30">
        <v>1213.5469999999991</v>
      </c>
      <c r="C613" s="30">
        <v>33579.162999999884</v>
      </c>
      <c r="D613" s="30">
        <v>1</v>
      </c>
      <c r="E613" s="30">
        <v>1</v>
      </c>
      <c r="F613" s="30">
        <v>77736.72099999999</v>
      </c>
      <c r="G613" s="30">
        <v>1</v>
      </c>
      <c r="H613" s="30">
        <v>1</v>
      </c>
      <c r="I613" s="30">
        <v>1</v>
      </c>
      <c r="K613" s="457"/>
      <c r="L613" s="457" t="e">
        <f>IF(K613=0,#REF!,0)</f>
        <v>#REF!</v>
      </c>
    </row>
    <row r="614" spans="1:12">
      <c r="A614" s="30">
        <v>612</v>
      </c>
      <c r="B614" s="30">
        <v>1213.5469999999991</v>
      </c>
      <c r="C614" s="30">
        <v>32732.201999999903</v>
      </c>
      <c r="D614" s="30">
        <v>1</v>
      </c>
      <c r="E614" s="30">
        <v>1</v>
      </c>
      <c r="F614" s="30">
        <v>66869.501999999891</v>
      </c>
      <c r="G614" s="30">
        <v>1</v>
      </c>
      <c r="H614" s="30">
        <v>1</v>
      </c>
      <c r="I614" s="30">
        <v>1</v>
      </c>
      <c r="K614" s="457"/>
      <c r="L614" s="457" t="e">
        <f>IF(K614=0,#REF!,0)</f>
        <v>#REF!</v>
      </c>
    </row>
    <row r="615" spans="1:12">
      <c r="A615" s="30">
        <v>613</v>
      </c>
      <c r="B615" s="30">
        <v>6200.1660000000002</v>
      </c>
      <c r="C615" s="30">
        <v>30610.006000000001</v>
      </c>
      <c r="D615" s="30">
        <v>1</v>
      </c>
      <c r="E615" s="30">
        <v>1</v>
      </c>
      <c r="F615" s="30">
        <v>46855.286999999989</v>
      </c>
      <c r="G615" s="30">
        <v>1</v>
      </c>
      <c r="H615" s="30">
        <v>1</v>
      </c>
      <c r="I615" s="30">
        <v>1</v>
      </c>
      <c r="K615" s="457"/>
      <c r="L615" s="457" t="e">
        <f>IF(K615=0,#REF!,0)</f>
        <v>#REF!</v>
      </c>
    </row>
    <row r="616" spans="1:12">
      <c r="A616" s="30">
        <v>614</v>
      </c>
      <c r="B616" s="30">
        <v>1762.222</v>
      </c>
      <c r="C616" s="30">
        <v>30264.267999999902</v>
      </c>
      <c r="D616" s="30">
        <v>1</v>
      </c>
      <c r="E616" s="30">
        <v>1</v>
      </c>
      <c r="F616" s="30">
        <v>48748.94</v>
      </c>
      <c r="G616" s="30">
        <v>1</v>
      </c>
      <c r="H616" s="30">
        <v>1</v>
      </c>
      <c r="I616" s="30">
        <v>1</v>
      </c>
      <c r="K616" s="457"/>
      <c r="L616" s="457" t="e">
        <f>IF(K616=0,#REF!,0)</f>
        <v>#REF!</v>
      </c>
    </row>
    <row r="617" spans="1:12">
      <c r="A617" s="30">
        <v>615</v>
      </c>
      <c r="B617" s="30">
        <v>1032.623999999998</v>
      </c>
      <c r="C617" s="30">
        <v>30934.925999999898</v>
      </c>
      <c r="D617" s="30">
        <v>1</v>
      </c>
      <c r="E617" s="30">
        <v>1</v>
      </c>
      <c r="F617" s="30">
        <v>46064.794000000002</v>
      </c>
      <c r="G617" s="30">
        <v>1</v>
      </c>
      <c r="H617" s="30">
        <v>1</v>
      </c>
      <c r="I617" s="30">
        <v>1</v>
      </c>
      <c r="K617" s="457"/>
      <c r="L617" s="457" t="e">
        <f>IF(K617=0,#REF!,0)</f>
        <v>#REF!</v>
      </c>
    </row>
    <row r="618" spans="1:12">
      <c r="A618" s="30">
        <v>616</v>
      </c>
      <c r="B618" s="30">
        <v>1032.623999999998</v>
      </c>
      <c r="C618" s="30">
        <v>30551.31799999989</v>
      </c>
      <c r="D618" s="30">
        <v>1</v>
      </c>
      <c r="E618" s="30">
        <v>1</v>
      </c>
      <c r="F618" s="30">
        <v>44795.419999999889</v>
      </c>
      <c r="G618" s="30">
        <v>1</v>
      </c>
      <c r="H618" s="30">
        <v>1</v>
      </c>
      <c r="I618" s="30">
        <v>1</v>
      </c>
      <c r="K618" s="457"/>
      <c r="L618" s="457" t="e">
        <f>IF(K618=0,#REF!,0)</f>
        <v>#REF!</v>
      </c>
    </row>
    <row r="619" spans="1:12">
      <c r="A619" s="30">
        <v>617</v>
      </c>
      <c r="B619" s="30">
        <v>1032.623999999998</v>
      </c>
      <c r="C619" s="30">
        <v>30308.502999999902</v>
      </c>
      <c r="D619" s="30">
        <v>1</v>
      </c>
      <c r="E619" s="30">
        <v>1</v>
      </c>
      <c r="F619" s="30">
        <v>48648.831000000006</v>
      </c>
      <c r="G619" s="30">
        <v>1</v>
      </c>
      <c r="H619" s="30">
        <v>1</v>
      </c>
      <c r="I619" s="30">
        <v>1</v>
      </c>
      <c r="K619" s="457"/>
      <c r="L619" s="457" t="e">
        <f>IF(K619=0,#REF!,0)</f>
        <v>#REF!</v>
      </c>
    </row>
    <row r="620" spans="1:12">
      <c r="A620" s="30">
        <v>618</v>
      </c>
      <c r="B620" s="30">
        <v>1762.222</v>
      </c>
      <c r="C620" s="30">
        <v>29865.192999999901</v>
      </c>
      <c r="D620" s="30">
        <v>1</v>
      </c>
      <c r="E620" s="30">
        <v>1</v>
      </c>
      <c r="F620" s="30">
        <v>53800.511999999893</v>
      </c>
      <c r="G620" s="30">
        <v>1</v>
      </c>
      <c r="H620" s="30">
        <v>1</v>
      </c>
      <c r="I620" s="30">
        <v>1</v>
      </c>
      <c r="K620" s="457"/>
      <c r="L620" s="457" t="e">
        <f>IF(K620=0,#REF!,0)</f>
        <v>#REF!</v>
      </c>
    </row>
    <row r="621" spans="1:12">
      <c r="A621" s="30">
        <v>619</v>
      </c>
      <c r="B621" s="30">
        <v>6139.8579999999993</v>
      </c>
      <c r="C621" s="30">
        <v>29927.4389999999</v>
      </c>
      <c r="D621" s="30">
        <v>1</v>
      </c>
      <c r="E621" s="30">
        <v>1</v>
      </c>
      <c r="F621" s="30">
        <v>48366.300999999992</v>
      </c>
      <c r="G621" s="30">
        <v>1</v>
      </c>
      <c r="H621" s="30">
        <v>1</v>
      </c>
      <c r="I621" s="30">
        <v>1</v>
      </c>
      <c r="K621" s="457"/>
      <c r="L621" s="457" t="e">
        <f>IF(K621=0,#REF!,0)</f>
        <v>#REF!</v>
      </c>
    </row>
    <row r="622" spans="1:12">
      <c r="A622" s="30">
        <v>620</v>
      </c>
      <c r="B622" s="30">
        <v>7599.07</v>
      </c>
      <c r="C622" s="30">
        <v>31324.145999999899</v>
      </c>
      <c r="D622" s="30">
        <v>1</v>
      </c>
      <c r="E622" s="30">
        <v>1</v>
      </c>
      <c r="F622" s="30">
        <v>46714.680999999997</v>
      </c>
      <c r="G622" s="30">
        <v>1</v>
      </c>
      <c r="H622" s="30">
        <v>1</v>
      </c>
      <c r="I622" s="30">
        <v>1</v>
      </c>
      <c r="K622" s="457"/>
      <c r="L622" s="457" t="e">
        <f>IF(K622=0,#REF!,0)</f>
        <v>#REF!</v>
      </c>
    </row>
    <row r="623" spans="1:12">
      <c r="A623" s="30">
        <v>621</v>
      </c>
      <c r="B623" s="30">
        <v>1762.222</v>
      </c>
      <c r="C623" s="30">
        <v>17516.158999999901</v>
      </c>
      <c r="D623" s="30">
        <v>1</v>
      </c>
      <c r="E623" s="30">
        <v>1</v>
      </c>
      <c r="F623" s="30">
        <v>57927.055</v>
      </c>
      <c r="G623" s="30">
        <v>1</v>
      </c>
      <c r="H623" s="30">
        <v>1</v>
      </c>
      <c r="I623" s="30">
        <v>1</v>
      </c>
      <c r="K623" s="457"/>
      <c r="L623" s="457" t="e">
        <f>IF(K623=0,#REF!,0)</f>
        <v>#REF!</v>
      </c>
    </row>
    <row r="624" spans="1:12">
      <c r="A624" s="30">
        <v>622</v>
      </c>
      <c r="B624" s="30">
        <v>1762.222</v>
      </c>
      <c r="C624" s="30">
        <v>17146.1519999999</v>
      </c>
      <c r="D624" s="30">
        <v>1</v>
      </c>
      <c r="E624" s="30">
        <v>1</v>
      </c>
      <c r="F624" s="30">
        <v>2447.0459999999998</v>
      </c>
      <c r="G624" s="30">
        <v>1</v>
      </c>
      <c r="H624" s="30">
        <v>1</v>
      </c>
      <c r="I624" s="30">
        <v>1</v>
      </c>
      <c r="K624" s="457"/>
      <c r="L624" s="457" t="e">
        <f>IF(K624=0,#REF!,0)</f>
        <v>#REF!</v>
      </c>
    </row>
    <row r="625" spans="1:12">
      <c r="A625" s="30">
        <v>623</v>
      </c>
      <c r="B625" s="30">
        <v>1762.222</v>
      </c>
      <c r="C625" s="30">
        <v>16787.3659999999</v>
      </c>
      <c r="D625" s="30">
        <v>1</v>
      </c>
      <c r="E625" s="30">
        <v>1</v>
      </c>
      <c r="F625" s="30">
        <v>2010.87</v>
      </c>
      <c r="G625" s="30">
        <v>1</v>
      </c>
      <c r="H625" s="30">
        <v>1</v>
      </c>
      <c r="I625" s="30">
        <v>1</v>
      </c>
      <c r="K625" s="457"/>
      <c r="L625" s="457" t="e">
        <f>IF(K625=0,#REF!,0)</f>
        <v>#REF!</v>
      </c>
    </row>
    <row r="626" spans="1:12">
      <c r="A626" s="30">
        <v>624</v>
      </c>
      <c r="B626" s="30">
        <v>1032.623999999998</v>
      </c>
      <c r="C626" s="30">
        <v>16854.455999999889</v>
      </c>
      <c r="D626" s="30">
        <v>1</v>
      </c>
      <c r="E626" s="30">
        <v>1</v>
      </c>
      <c r="F626" s="30">
        <v>1387.2949999999901</v>
      </c>
      <c r="G626" s="30">
        <v>1</v>
      </c>
      <c r="H626" s="30">
        <v>1</v>
      </c>
      <c r="I626" s="30">
        <v>1</v>
      </c>
      <c r="K626" s="457"/>
      <c r="L626" s="457" t="e">
        <f>IF(K626=0,#REF!,0)</f>
        <v>#REF!</v>
      </c>
    </row>
    <row r="627" spans="1:12">
      <c r="A627" s="30">
        <v>625</v>
      </c>
      <c r="B627" s="30">
        <v>1032.623999999998</v>
      </c>
      <c r="C627" s="30">
        <v>16948.909999999902</v>
      </c>
      <c r="D627" s="30">
        <v>1</v>
      </c>
      <c r="E627" s="30">
        <v>1</v>
      </c>
      <c r="F627" s="30">
        <v>2895.2640000000001</v>
      </c>
      <c r="G627" s="30">
        <v>1</v>
      </c>
      <c r="H627" s="30">
        <v>1</v>
      </c>
      <c r="I627" s="30">
        <v>1</v>
      </c>
      <c r="K627" s="457"/>
      <c r="L627" s="457" t="e">
        <f>IF(K627=0,#REF!,0)</f>
        <v>#REF!</v>
      </c>
    </row>
    <row r="628" spans="1:12">
      <c r="A628" s="30">
        <v>626</v>
      </c>
      <c r="B628" s="30">
        <v>1032.623999999998</v>
      </c>
      <c r="C628" s="30">
        <v>16984.0619999999</v>
      </c>
      <c r="D628" s="30">
        <v>1</v>
      </c>
      <c r="E628" s="30">
        <v>1</v>
      </c>
      <c r="F628" s="30">
        <v>10775.512999999999</v>
      </c>
      <c r="G628" s="30">
        <v>1</v>
      </c>
      <c r="H628" s="30">
        <v>1</v>
      </c>
      <c r="I628" s="30">
        <v>1</v>
      </c>
      <c r="K628" s="457"/>
      <c r="L628" s="457" t="e">
        <f>IF(K628=0,#REF!,0)</f>
        <v>#REF!</v>
      </c>
    </row>
    <row r="629" spans="1:12">
      <c r="A629" s="30">
        <v>627</v>
      </c>
      <c r="B629" s="30">
        <v>1032.623999999998</v>
      </c>
      <c r="C629" s="30">
        <v>17070.572999999902</v>
      </c>
      <c r="D629" s="30">
        <v>1</v>
      </c>
      <c r="E629" s="30">
        <v>1</v>
      </c>
      <c r="F629" s="30">
        <v>18397.580999999998</v>
      </c>
      <c r="G629" s="30">
        <v>1</v>
      </c>
      <c r="H629" s="30">
        <v>1</v>
      </c>
      <c r="I629" s="30">
        <v>1</v>
      </c>
      <c r="K629" s="457"/>
      <c r="L629" s="457" t="e">
        <f>IF(K629=0,#REF!,0)</f>
        <v>#REF!</v>
      </c>
    </row>
    <row r="630" spans="1:12">
      <c r="A630" s="30">
        <v>628</v>
      </c>
      <c r="B630" s="30">
        <v>1032.623999999998</v>
      </c>
      <c r="C630" s="30">
        <v>17111.9189999999</v>
      </c>
      <c r="D630" s="30">
        <v>1</v>
      </c>
      <c r="E630" s="30">
        <v>1</v>
      </c>
      <c r="F630" s="30">
        <v>23964.228999999996</v>
      </c>
      <c r="G630" s="30">
        <v>1</v>
      </c>
      <c r="H630" s="30">
        <v>1</v>
      </c>
      <c r="I630" s="30">
        <v>1</v>
      </c>
      <c r="K630" s="457"/>
      <c r="L630" s="457" t="e">
        <f>IF(K630=0,#REF!,0)</f>
        <v>#REF!</v>
      </c>
    </row>
    <row r="631" spans="1:12">
      <c r="A631" s="30">
        <v>629</v>
      </c>
      <c r="B631" s="30">
        <v>1032.623999999998</v>
      </c>
      <c r="C631" s="30">
        <v>17142.233999999891</v>
      </c>
      <c r="D631" s="30">
        <v>1</v>
      </c>
      <c r="E631" s="30">
        <v>1</v>
      </c>
      <c r="F631" s="30">
        <v>28916.483999999997</v>
      </c>
      <c r="G631" s="30">
        <v>1</v>
      </c>
      <c r="H631" s="30">
        <v>1</v>
      </c>
      <c r="I631" s="30">
        <v>1</v>
      </c>
      <c r="K631" s="457"/>
      <c r="L631" s="457" t="e">
        <f>IF(K631=0,#REF!,0)</f>
        <v>#REF!</v>
      </c>
    </row>
    <row r="632" spans="1:12">
      <c r="A632" s="30">
        <v>630</v>
      </c>
      <c r="B632" s="30">
        <v>1762.222</v>
      </c>
      <c r="C632" s="30">
        <v>17173.731999999902</v>
      </c>
      <c r="D632" s="30">
        <v>1</v>
      </c>
      <c r="E632" s="30">
        <v>1</v>
      </c>
      <c r="F632" s="30">
        <v>32332.468999999903</v>
      </c>
      <c r="G632" s="30">
        <v>1</v>
      </c>
      <c r="H632" s="30">
        <v>1</v>
      </c>
      <c r="I632" s="30">
        <v>1</v>
      </c>
      <c r="K632" s="457"/>
      <c r="L632" s="457" t="e">
        <f>IF(K632=0,#REF!,0)</f>
        <v>#REF!</v>
      </c>
    </row>
    <row r="633" spans="1:12">
      <c r="A633" s="30">
        <v>631</v>
      </c>
      <c r="B633" s="30">
        <v>6139.8579999999993</v>
      </c>
      <c r="C633" s="30">
        <v>17294.338999999898</v>
      </c>
      <c r="D633" s="30">
        <v>1</v>
      </c>
      <c r="E633" s="30">
        <v>1</v>
      </c>
      <c r="F633" s="30">
        <v>108592.71399999999</v>
      </c>
      <c r="G633" s="30">
        <v>1</v>
      </c>
      <c r="H633" s="30">
        <v>1</v>
      </c>
      <c r="I633" s="30">
        <v>1</v>
      </c>
      <c r="K633" s="457"/>
      <c r="L633" s="457" t="e">
        <f>IF(K633=0,#REF!,0)</f>
        <v>#REF!</v>
      </c>
    </row>
    <row r="634" spans="1:12">
      <c r="A634" s="30">
        <v>632</v>
      </c>
      <c r="B634" s="30">
        <v>1762.222</v>
      </c>
      <c r="C634" s="30">
        <v>17616.9929999999</v>
      </c>
      <c r="D634" s="30">
        <v>1</v>
      </c>
      <c r="E634" s="30">
        <v>1</v>
      </c>
      <c r="F634" s="30">
        <v>113437.512999999</v>
      </c>
      <c r="G634" s="30">
        <v>1</v>
      </c>
      <c r="H634" s="30">
        <v>1</v>
      </c>
      <c r="I634" s="30">
        <v>1</v>
      </c>
      <c r="K634" s="457"/>
      <c r="L634" s="457" t="e">
        <f>IF(K634=0,#REF!,0)</f>
        <v>#REF!</v>
      </c>
    </row>
    <row r="635" spans="1:12">
      <c r="A635" s="30">
        <v>633</v>
      </c>
      <c r="B635" s="30">
        <v>1032.623999999998</v>
      </c>
      <c r="C635" s="30">
        <v>18508.371999999901</v>
      </c>
      <c r="D635" s="30">
        <v>1</v>
      </c>
      <c r="E635" s="30">
        <v>1</v>
      </c>
      <c r="F635" s="30">
        <v>108198.269</v>
      </c>
      <c r="G635" s="30">
        <v>1</v>
      </c>
      <c r="H635" s="30">
        <v>1</v>
      </c>
      <c r="I635" s="30">
        <v>1</v>
      </c>
      <c r="K635" s="457"/>
      <c r="L635" s="457" t="e">
        <f>IF(K635=0,#REF!,0)</f>
        <v>#REF!</v>
      </c>
    </row>
    <row r="636" spans="1:12">
      <c r="A636" s="30">
        <v>634</v>
      </c>
      <c r="B636" s="30">
        <v>1153.2399999999991</v>
      </c>
      <c r="C636" s="30">
        <v>19316.9379999999</v>
      </c>
      <c r="D636" s="30">
        <v>1</v>
      </c>
      <c r="E636" s="30">
        <v>1</v>
      </c>
      <c r="F636" s="30">
        <v>98363.211999999985</v>
      </c>
      <c r="G636" s="30">
        <v>1</v>
      </c>
      <c r="H636" s="30">
        <v>1</v>
      </c>
      <c r="I636" s="30">
        <v>1</v>
      </c>
      <c r="K636" s="457"/>
      <c r="L636" s="457" t="e">
        <f>IF(K636=0,#REF!,0)</f>
        <v>#REF!</v>
      </c>
    </row>
    <row r="637" spans="1:12">
      <c r="A637" s="30">
        <v>635</v>
      </c>
      <c r="B637" s="30">
        <v>1213.5469999999991</v>
      </c>
      <c r="C637" s="30">
        <v>19957.337999999902</v>
      </c>
      <c r="D637" s="30">
        <v>1</v>
      </c>
      <c r="E637" s="30">
        <v>1</v>
      </c>
      <c r="F637" s="30">
        <v>88567.860999999888</v>
      </c>
      <c r="G637" s="30">
        <v>1</v>
      </c>
      <c r="H637" s="30">
        <v>1</v>
      </c>
      <c r="I637" s="30">
        <v>1</v>
      </c>
      <c r="K637" s="457"/>
      <c r="L637" s="457" t="e">
        <f>IF(K637=0,#REF!,0)</f>
        <v>#REF!</v>
      </c>
    </row>
    <row r="638" spans="1:12">
      <c r="A638" s="30">
        <v>636</v>
      </c>
      <c r="B638" s="30">
        <v>1213.5469999999991</v>
      </c>
      <c r="C638" s="30">
        <v>19444.1899999999</v>
      </c>
      <c r="D638" s="30">
        <v>1</v>
      </c>
      <c r="E638" s="30">
        <v>1</v>
      </c>
      <c r="F638" s="30">
        <v>81481.514999999999</v>
      </c>
      <c r="G638" s="30">
        <v>1</v>
      </c>
      <c r="H638" s="30">
        <v>1</v>
      </c>
      <c r="I638" s="30">
        <v>1</v>
      </c>
      <c r="K638" s="457">
        <v>15479.676782413466</v>
      </c>
      <c r="L638" s="457">
        <f>IF(K638=0,#REF!,0)</f>
        <v>0</v>
      </c>
    </row>
    <row r="639" spans="1:12">
      <c r="A639" s="30">
        <v>637</v>
      </c>
      <c r="B639" s="30">
        <v>6200.1660000000002</v>
      </c>
      <c r="C639" s="30">
        <v>17581.15599999989</v>
      </c>
      <c r="D639" s="30">
        <v>1</v>
      </c>
      <c r="E639" s="30">
        <v>1</v>
      </c>
      <c r="F639" s="30">
        <v>64098.19</v>
      </c>
      <c r="G639" s="30">
        <v>1</v>
      </c>
      <c r="H639" s="30">
        <v>1</v>
      </c>
      <c r="I639" s="30">
        <v>1</v>
      </c>
      <c r="K639" s="457">
        <v>31851.383274924261</v>
      </c>
      <c r="L639" s="457">
        <f>IF(K639=0,#REF!,0)</f>
        <v>0</v>
      </c>
    </row>
    <row r="640" spans="1:12">
      <c r="A640" s="30">
        <v>638</v>
      </c>
      <c r="B640" s="30">
        <v>1762.222</v>
      </c>
      <c r="C640" s="30">
        <v>17388.162999999899</v>
      </c>
      <c r="D640" s="30">
        <v>1</v>
      </c>
      <c r="E640" s="30">
        <v>1</v>
      </c>
      <c r="F640" s="30">
        <v>66640.1899999999</v>
      </c>
      <c r="G640" s="30">
        <v>1</v>
      </c>
      <c r="H640" s="30">
        <v>1</v>
      </c>
      <c r="I640" s="30">
        <v>1</v>
      </c>
      <c r="K640" s="457">
        <v>9460.3929126924122</v>
      </c>
      <c r="L640" s="457">
        <f>IF(K640=0,#REF!,0)</f>
        <v>0</v>
      </c>
    </row>
    <row r="641" spans="1:12">
      <c r="A641" s="30">
        <v>639</v>
      </c>
      <c r="B641" s="30">
        <v>1032.623999999998</v>
      </c>
      <c r="C641" s="30">
        <v>18135.7769999999</v>
      </c>
      <c r="D641" s="30">
        <v>1</v>
      </c>
      <c r="E641" s="30">
        <v>1</v>
      </c>
      <c r="F641" s="30">
        <v>64037.450999999994</v>
      </c>
      <c r="G641" s="30">
        <v>1</v>
      </c>
      <c r="H641" s="30">
        <v>1</v>
      </c>
      <c r="I641" s="30">
        <v>1</v>
      </c>
      <c r="K641" s="457">
        <v>18869.827285155759</v>
      </c>
      <c r="L641" s="457">
        <f>IF(K641=0,#REF!,0)</f>
        <v>0</v>
      </c>
    </row>
    <row r="642" spans="1:12">
      <c r="A642" s="30">
        <v>640</v>
      </c>
      <c r="B642" s="30">
        <v>1032.623999999998</v>
      </c>
      <c r="C642" s="30">
        <v>17776.9019999999</v>
      </c>
      <c r="D642" s="30">
        <v>1</v>
      </c>
      <c r="E642" s="30">
        <v>1</v>
      </c>
      <c r="F642" s="30">
        <v>62614.75299999999</v>
      </c>
      <c r="G642" s="30">
        <v>1</v>
      </c>
      <c r="H642" s="30">
        <v>1</v>
      </c>
      <c r="I642" s="30">
        <v>1</v>
      </c>
      <c r="K642" s="457">
        <v>630.58122911630085</v>
      </c>
      <c r="L642" s="457">
        <f>IF(K642=0,#REF!,0)</f>
        <v>0</v>
      </c>
    </row>
    <row r="643" spans="1:12">
      <c r="A643" s="30">
        <v>641</v>
      </c>
      <c r="B643" s="30">
        <v>1032.623999999998</v>
      </c>
      <c r="C643" s="30">
        <v>17518.594999999892</v>
      </c>
      <c r="D643" s="30">
        <v>1</v>
      </c>
      <c r="E643" s="30">
        <v>1</v>
      </c>
      <c r="F643" s="30">
        <v>64096.179999999891</v>
      </c>
      <c r="G643" s="30">
        <v>1</v>
      </c>
      <c r="H643" s="30">
        <v>1</v>
      </c>
      <c r="I643" s="30">
        <v>1</v>
      </c>
      <c r="K643" s="457"/>
      <c r="L643" s="457" t="e">
        <f>IF(K643=0,#REF!,0)</f>
        <v>#REF!</v>
      </c>
    </row>
    <row r="644" spans="1:12">
      <c r="A644" s="30">
        <v>642</v>
      </c>
      <c r="B644" s="30">
        <v>1762.222</v>
      </c>
      <c r="C644" s="30">
        <v>16972.914999999899</v>
      </c>
      <c r="D644" s="30">
        <v>1</v>
      </c>
      <c r="E644" s="30">
        <v>1</v>
      </c>
      <c r="F644" s="30">
        <v>67724.922999999893</v>
      </c>
      <c r="G644" s="30">
        <v>1</v>
      </c>
      <c r="H644" s="30">
        <v>1</v>
      </c>
      <c r="I644" s="30">
        <v>1</v>
      </c>
      <c r="K644" s="457"/>
      <c r="L644" s="457" t="e">
        <f>IF(K644=0,#REF!,0)</f>
        <v>#REF!</v>
      </c>
    </row>
    <row r="645" spans="1:12">
      <c r="A645" s="30">
        <v>643</v>
      </c>
      <c r="B645" s="30">
        <v>6139.8579999999993</v>
      </c>
      <c r="C645" s="30">
        <v>17027.325999999899</v>
      </c>
      <c r="D645" s="30">
        <v>1</v>
      </c>
      <c r="E645" s="30">
        <v>1</v>
      </c>
      <c r="F645" s="30">
        <v>62952.491000000002</v>
      </c>
      <c r="G645" s="30">
        <v>1</v>
      </c>
      <c r="H645" s="30">
        <v>1</v>
      </c>
      <c r="I645" s="30">
        <v>1</v>
      </c>
      <c r="K645" s="457"/>
      <c r="L645" s="457" t="e">
        <f>IF(K645=0,#REF!,0)</f>
        <v>#REF!</v>
      </c>
    </row>
    <row r="646" spans="1:12">
      <c r="A646" s="30">
        <v>644</v>
      </c>
      <c r="B646" s="30">
        <v>7599.07</v>
      </c>
      <c r="C646" s="30">
        <v>18428.166999999899</v>
      </c>
      <c r="D646" s="30">
        <v>1</v>
      </c>
      <c r="E646" s="30">
        <v>1</v>
      </c>
      <c r="F646" s="30">
        <v>63963.201999999888</v>
      </c>
      <c r="G646" s="30">
        <v>1</v>
      </c>
      <c r="H646" s="30">
        <v>1</v>
      </c>
      <c r="I646" s="30">
        <v>1</v>
      </c>
      <c r="K646" s="457"/>
      <c r="L646" s="457" t="e">
        <f>IF(K646=0,#REF!,0)</f>
        <v>#REF!</v>
      </c>
    </row>
    <row r="647" spans="1:12">
      <c r="A647" s="30">
        <v>645</v>
      </c>
      <c r="B647" s="30">
        <v>1762.222</v>
      </c>
      <c r="C647" s="30">
        <v>17982.1699999999</v>
      </c>
      <c r="D647" s="30">
        <v>1</v>
      </c>
      <c r="E647" s="30">
        <v>1</v>
      </c>
      <c r="F647" s="30">
        <v>74763.842000000004</v>
      </c>
      <c r="G647" s="30">
        <v>1</v>
      </c>
      <c r="H647" s="30">
        <v>1</v>
      </c>
      <c r="I647" s="30">
        <v>1</v>
      </c>
      <c r="K647" s="457"/>
      <c r="L647" s="457" t="e">
        <f>IF(K647=0,#REF!,0)</f>
        <v>#REF!</v>
      </c>
    </row>
    <row r="648" spans="1:12">
      <c r="A648" s="30">
        <v>646</v>
      </c>
      <c r="B648" s="30">
        <v>1762.222</v>
      </c>
      <c r="C648" s="30">
        <v>17645.516999999902</v>
      </c>
      <c r="D648" s="30">
        <v>1</v>
      </c>
      <c r="E648" s="30">
        <v>1</v>
      </c>
      <c r="F648" s="30">
        <v>2762.7239999999997</v>
      </c>
      <c r="G648" s="30">
        <v>1</v>
      </c>
      <c r="H648" s="30">
        <v>1</v>
      </c>
      <c r="I648" s="30">
        <v>1</v>
      </c>
      <c r="K648" s="457"/>
      <c r="L648" s="457" t="e">
        <f>IF(K648=0,#REF!,0)</f>
        <v>#REF!</v>
      </c>
    </row>
    <row r="649" spans="1:12">
      <c r="A649" s="30">
        <v>647</v>
      </c>
      <c r="B649" s="30">
        <v>1762.222</v>
      </c>
      <c r="C649" s="30">
        <v>17301.567999999897</v>
      </c>
      <c r="D649" s="30">
        <v>1</v>
      </c>
      <c r="E649" s="30">
        <v>1</v>
      </c>
      <c r="F649" s="30">
        <v>7807.5009999999802</v>
      </c>
      <c r="G649" s="30">
        <v>1</v>
      </c>
      <c r="H649" s="30">
        <v>1</v>
      </c>
      <c r="I649" s="30">
        <v>1</v>
      </c>
      <c r="K649" s="457"/>
      <c r="L649" s="457" t="e">
        <f>IF(K649=0,#REF!,0)</f>
        <v>#REF!</v>
      </c>
    </row>
    <row r="650" spans="1:12">
      <c r="A650" s="30">
        <v>648</v>
      </c>
      <c r="B650" s="30">
        <v>1032.623999999998</v>
      </c>
      <c r="C650" s="30">
        <v>17406.163999999899</v>
      </c>
      <c r="D650" s="30">
        <v>1</v>
      </c>
      <c r="E650" s="30">
        <v>1</v>
      </c>
      <c r="F650" s="30">
        <v>17700.750999999891</v>
      </c>
      <c r="G650" s="30">
        <v>1</v>
      </c>
      <c r="H650" s="30">
        <v>1</v>
      </c>
      <c r="I650" s="30">
        <v>1</v>
      </c>
      <c r="K650" s="457"/>
      <c r="L650" s="457" t="e">
        <f>IF(K650=0,#REF!,0)</f>
        <v>#REF!</v>
      </c>
    </row>
    <row r="651" spans="1:12">
      <c r="A651" s="30">
        <v>649</v>
      </c>
      <c r="B651" s="30">
        <v>1032.623999999998</v>
      </c>
      <c r="C651" s="30">
        <v>21035.896999999899</v>
      </c>
      <c r="D651" s="30">
        <v>1</v>
      </c>
      <c r="E651" s="30">
        <v>1</v>
      </c>
      <c r="F651" s="30">
        <v>24839.3849999999</v>
      </c>
      <c r="G651" s="30">
        <v>1</v>
      </c>
      <c r="H651" s="30">
        <v>1</v>
      </c>
      <c r="I651" s="30">
        <v>1</v>
      </c>
      <c r="K651" s="457"/>
      <c r="L651" s="457" t="e">
        <f>IF(K651=0,#REF!,0)</f>
        <v>#REF!</v>
      </c>
    </row>
    <row r="652" spans="1:12">
      <c r="A652" s="30">
        <v>650</v>
      </c>
      <c r="B652" s="30">
        <v>1032.623999999998</v>
      </c>
      <c r="C652" s="30">
        <v>21059.233999999891</v>
      </c>
      <c r="D652" s="30">
        <v>1</v>
      </c>
      <c r="E652" s="30">
        <v>1</v>
      </c>
      <c r="F652" s="30">
        <v>32001.277999999998</v>
      </c>
      <c r="G652" s="30">
        <v>1</v>
      </c>
      <c r="H652" s="30">
        <v>1</v>
      </c>
      <c r="I652" s="30">
        <v>1</v>
      </c>
      <c r="K652" s="457"/>
      <c r="L652" s="457" t="e">
        <f>IF(K652=0,#REF!,0)</f>
        <v>#REF!</v>
      </c>
    </row>
    <row r="653" spans="1:12">
      <c r="A653" s="30">
        <v>651</v>
      </c>
      <c r="B653" s="30">
        <v>1032.623999999998</v>
      </c>
      <c r="C653" s="30">
        <v>21147.716999999891</v>
      </c>
      <c r="D653" s="30">
        <v>1</v>
      </c>
      <c r="E653" s="30">
        <v>1</v>
      </c>
      <c r="F653" s="30">
        <v>38633.82</v>
      </c>
      <c r="G653" s="30">
        <v>1</v>
      </c>
      <c r="H653" s="30">
        <v>1</v>
      </c>
      <c r="I653" s="30">
        <v>1</v>
      </c>
      <c r="K653" s="457"/>
      <c r="L653" s="457" t="e">
        <f>IF(K653=0,#REF!,0)</f>
        <v>#REF!</v>
      </c>
    </row>
    <row r="654" spans="1:12">
      <c r="A654" s="30">
        <v>652</v>
      </c>
      <c r="B654" s="30">
        <v>1032.623999999998</v>
      </c>
      <c r="C654" s="30">
        <v>21161.486999999899</v>
      </c>
      <c r="D654" s="30">
        <v>1</v>
      </c>
      <c r="E654" s="30">
        <v>1</v>
      </c>
      <c r="F654" s="30">
        <v>43537.493000000002</v>
      </c>
      <c r="G654" s="30">
        <v>1</v>
      </c>
      <c r="H654" s="30">
        <v>1</v>
      </c>
      <c r="I654" s="30">
        <v>1</v>
      </c>
      <c r="K654" s="457"/>
      <c r="L654" s="457" t="e">
        <f>IF(K654=0,#REF!,0)</f>
        <v>#REF!</v>
      </c>
    </row>
    <row r="655" spans="1:12">
      <c r="A655" s="30">
        <v>653</v>
      </c>
      <c r="B655" s="30">
        <v>1032.623999999998</v>
      </c>
      <c r="C655" s="30">
        <v>21159.092999999899</v>
      </c>
      <c r="D655" s="30">
        <v>1</v>
      </c>
      <c r="E655" s="30">
        <v>1</v>
      </c>
      <c r="F655" s="30">
        <v>47592.655999999901</v>
      </c>
      <c r="G655" s="30">
        <v>1</v>
      </c>
      <c r="H655" s="30">
        <v>1</v>
      </c>
      <c r="I655" s="30">
        <v>1</v>
      </c>
      <c r="K655" s="457"/>
      <c r="L655" s="457" t="e">
        <f>IF(K655=0,#REF!,0)</f>
        <v>#REF!</v>
      </c>
    </row>
    <row r="656" spans="1:12">
      <c r="A656" s="30">
        <v>654</v>
      </c>
      <c r="B656" s="30">
        <v>1762.222</v>
      </c>
      <c r="C656" s="30">
        <v>21137.7399999999</v>
      </c>
      <c r="D656" s="30">
        <v>1</v>
      </c>
      <c r="E656" s="30">
        <v>1</v>
      </c>
      <c r="F656" s="30">
        <v>52239.723999999893</v>
      </c>
      <c r="G656" s="30">
        <v>1</v>
      </c>
      <c r="H656" s="30">
        <v>1</v>
      </c>
      <c r="I656" s="30">
        <v>1</v>
      </c>
      <c r="K656" s="457"/>
      <c r="L656" s="457" t="e">
        <f>IF(K656=0,#REF!,0)</f>
        <v>#REF!</v>
      </c>
    </row>
    <row r="657" spans="1:12">
      <c r="A657" s="30">
        <v>655</v>
      </c>
      <c r="B657" s="30">
        <v>6139.8579999999993</v>
      </c>
      <c r="C657" s="30">
        <v>21199.6169999999</v>
      </c>
      <c r="D657" s="30">
        <v>1</v>
      </c>
      <c r="E657" s="30">
        <v>1</v>
      </c>
      <c r="F657" s="30">
        <v>130539.330999999</v>
      </c>
      <c r="G657" s="30">
        <v>1</v>
      </c>
      <c r="H657" s="30">
        <v>1</v>
      </c>
      <c r="I657" s="30">
        <v>1</v>
      </c>
      <c r="K657" s="457"/>
      <c r="L657" s="457" t="e">
        <f>IF(K657=0,#REF!,0)</f>
        <v>#REF!</v>
      </c>
    </row>
    <row r="658" spans="1:12">
      <c r="A658" s="30">
        <v>656</v>
      </c>
      <c r="B658" s="30">
        <v>1762.222</v>
      </c>
      <c r="C658" s="30">
        <v>50918.469999999877</v>
      </c>
      <c r="D658" s="30">
        <v>1</v>
      </c>
      <c r="E658" s="30">
        <v>1</v>
      </c>
      <c r="F658" s="30">
        <v>132586.46399999899</v>
      </c>
      <c r="G658" s="30">
        <v>1</v>
      </c>
      <c r="H658" s="30">
        <v>1</v>
      </c>
      <c r="I658" s="30">
        <v>1</v>
      </c>
      <c r="K658" s="457"/>
      <c r="L658" s="457" t="e">
        <f>IF(K658=0,#REF!,0)</f>
        <v>#REF!</v>
      </c>
    </row>
    <row r="659" spans="1:12">
      <c r="A659" s="30">
        <v>657</v>
      </c>
      <c r="B659" s="30">
        <v>1032.623999999998</v>
      </c>
      <c r="C659" s="30">
        <v>80234.630999999892</v>
      </c>
      <c r="D659" s="30">
        <v>1</v>
      </c>
      <c r="E659" s="30">
        <v>1</v>
      </c>
      <c r="F659" s="30">
        <v>124565.70399999901</v>
      </c>
      <c r="G659" s="30">
        <v>1</v>
      </c>
      <c r="H659" s="30">
        <v>1</v>
      </c>
      <c r="I659" s="30">
        <v>1</v>
      </c>
      <c r="K659" s="457"/>
      <c r="L659" s="457" t="e">
        <f>IF(K659=0,#REF!,0)</f>
        <v>#REF!</v>
      </c>
    </row>
    <row r="660" spans="1:12">
      <c r="A660" s="30">
        <v>658</v>
      </c>
      <c r="B660" s="30">
        <v>1153.2399999999991</v>
      </c>
      <c r="C660" s="30">
        <v>97915.660999999993</v>
      </c>
      <c r="D660" s="30">
        <v>1</v>
      </c>
      <c r="E660" s="30">
        <v>1</v>
      </c>
      <c r="F660" s="30">
        <v>110842.51299999899</v>
      </c>
      <c r="G660" s="30">
        <v>1</v>
      </c>
      <c r="H660" s="30">
        <v>1</v>
      </c>
      <c r="I660" s="30">
        <v>1</v>
      </c>
      <c r="K660" s="457"/>
      <c r="L660" s="457" t="e">
        <f>IF(K660=0,#REF!,0)</f>
        <v>#REF!</v>
      </c>
    </row>
    <row r="661" spans="1:12">
      <c r="A661" s="30">
        <v>659</v>
      </c>
      <c r="B661" s="30">
        <v>1213.5469999999991</v>
      </c>
      <c r="C661" s="30">
        <v>115320.8369999998</v>
      </c>
      <c r="D661" s="30">
        <v>1</v>
      </c>
      <c r="E661" s="30">
        <v>1</v>
      </c>
      <c r="F661" s="30">
        <v>98811.273999999903</v>
      </c>
      <c r="G661" s="30">
        <v>1</v>
      </c>
      <c r="H661" s="30">
        <v>1</v>
      </c>
      <c r="I661" s="30">
        <v>1</v>
      </c>
      <c r="K661" s="457">
        <v>10187.730842565466</v>
      </c>
      <c r="L661" s="457">
        <f>IF(K661=0,#REF!,0)</f>
        <v>0</v>
      </c>
    </row>
    <row r="662" spans="1:12">
      <c r="A662" s="30">
        <v>660</v>
      </c>
      <c r="B662" s="30">
        <v>1213.5469999999991</v>
      </c>
      <c r="C662" s="30">
        <v>97579.116999999998</v>
      </c>
      <c r="D662" s="30">
        <v>1</v>
      </c>
      <c r="E662" s="30">
        <v>1</v>
      </c>
      <c r="F662" s="30">
        <v>87904.872999999992</v>
      </c>
      <c r="G662" s="30">
        <v>1</v>
      </c>
      <c r="H662" s="30">
        <v>1</v>
      </c>
      <c r="I662" s="30">
        <v>1</v>
      </c>
      <c r="K662" s="457">
        <v>25233.807510868988</v>
      </c>
      <c r="L662" s="457">
        <f>IF(K662=0,#REF!,0)</f>
        <v>0</v>
      </c>
    </row>
    <row r="663" spans="1:12">
      <c r="A663" s="30">
        <v>661</v>
      </c>
      <c r="B663" s="30">
        <v>6200.1660000000002</v>
      </c>
      <c r="C663" s="30">
        <v>56221.252999999902</v>
      </c>
      <c r="D663" s="30">
        <v>1</v>
      </c>
      <c r="E663" s="30">
        <v>1</v>
      </c>
      <c r="F663" s="30">
        <v>71415.709000000003</v>
      </c>
      <c r="G663" s="30">
        <v>1</v>
      </c>
      <c r="H663" s="30">
        <v>1</v>
      </c>
      <c r="I663" s="30">
        <v>1</v>
      </c>
      <c r="K663" s="457">
        <v>8039.1623886600692</v>
      </c>
      <c r="L663" s="457">
        <f>IF(K663=0,#REF!,0)</f>
        <v>0</v>
      </c>
    </row>
    <row r="664" spans="1:12">
      <c r="A664" s="30">
        <v>662</v>
      </c>
      <c r="B664" s="30">
        <v>1762.222</v>
      </c>
      <c r="C664" s="30">
        <v>77989.465999999898</v>
      </c>
      <c r="D664" s="30">
        <v>1</v>
      </c>
      <c r="E664" s="30">
        <v>1</v>
      </c>
      <c r="F664" s="30">
        <v>75332.463999999993</v>
      </c>
      <c r="G664" s="30">
        <v>1</v>
      </c>
      <c r="H664" s="30">
        <v>1</v>
      </c>
      <c r="I664" s="30">
        <v>1</v>
      </c>
      <c r="K664" s="457">
        <v>25417.9570627389</v>
      </c>
      <c r="L664" s="457">
        <f>IF(K664=0,#REF!,0)</f>
        <v>0</v>
      </c>
    </row>
    <row r="665" spans="1:12">
      <c r="A665" s="30">
        <v>663</v>
      </c>
      <c r="B665" s="30">
        <v>1032.623999999998</v>
      </c>
      <c r="C665" s="30">
        <v>112221.34799999979</v>
      </c>
      <c r="D665" s="30">
        <v>1</v>
      </c>
      <c r="E665" s="30">
        <v>1</v>
      </c>
      <c r="F665" s="30">
        <v>72454.900999999998</v>
      </c>
      <c r="G665" s="30">
        <v>1</v>
      </c>
      <c r="H665" s="30">
        <v>1</v>
      </c>
      <c r="I665" s="30">
        <v>1</v>
      </c>
      <c r="K665" s="457">
        <v>12516.976338107561</v>
      </c>
      <c r="L665" s="457">
        <f>IF(K665=0,#REF!,0)</f>
        <v>0</v>
      </c>
    </row>
    <row r="666" spans="1:12">
      <c r="A666" s="30">
        <v>664</v>
      </c>
      <c r="B666" s="30">
        <v>1032.623999999998</v>
      </c>
      <c r="C666" s="30">
        <v>94785.122999999992</v>
      </c>
      <c r="D666" s="30">
        <v>1</v>
      </c>
      <c r="E666" s="30">
        <v>1</v>
      </c>
      <c r="F666" s="30">
        <v>71807.077000000005</v>
      </c>
      <c r="G666" s="30">
        <v>1</v>
      </c>
      <c r="H666" s="30">
        <v>1</v>
      </c>
      <c r="I666" s="30">
        <v>1</v>
      </c>
      <c r="K666" s="457"/>
      <c r="L666" s="457" t="e">
        <f>IF(K666=0,#REF!,0)</f>
        <v>#REF!</v>
      </c>
    </row>
    <row r="667" spans="1:12">
      <c r="A667" s="30">
        <v>665</v>
      </c>
      <c r="B667" s="30">
        <v>1032.623999999998</v>
      </c>
      <c r="C667" s="30">
        <v>82921.61</v>
      </c>
      <c r="D667" s="30">
        <v>1</v>
      </c>
      <c r="E667" s="30">
        <v>1</v>
      </c>
      <c r="F667" s="30">
        <v>74722.505999999994</v>
      </c>
      <c r="G667" s="30">
        <v>1</v>
      </c>
      <c r="H667" s="30">
        <v>1</v>
      </c>
      <c r="I667" s="30">
        <v>1</v>
      </c>
      <c r="K667" s="457"/>
      <c r="L667" s="457" t="e">
        <f>IF(K667=0,#REF!,0)</f>
        <v>#REF!</v>
      </c>
    </row>
    <row r="668" spans="1:12">
      <c r="A668" s="30">
        <v>666</v>
      </c>
      <c r="B668" s="30">
        <v>1762.222</v>
      </c>
      <c r="C668" s="30">
        <v>48696.944999999883</v>
      </c>
      <c r="D668" s="30">
        <v>1</v>
      </c>
      <c r="E668" s="30">
        <v>1</v>
      </c>
      <c r="F668" s="30">
        <v>79617.098999999987</v>
      </c>
      <c r="G668" s="30">
        <v>1</v>
      </c>
      <c r="H668" s="30">
        <v>1</v>
      </c>
      <c r="I668" s="30">
        <v>1</v>
      </c>
      <c r="K668" s="457"/>
      <c r="L668" s="457" t="e">
        <f>IF(K668=0,#REF!,0)</f>
        <v>#REF!</v>
      </c>
    </row>
    <row r="669" spans="1:12">
      <c r="A669" s="30">
        <v>667</v>
      </c>
      <c r="B669" s="30">
        <v>6139.8579999999993</v>
      </c>
      <c r="C669" s="30">
        <v>31784.746999999901</v>
      </c>
      <c r="D669" s="30">
        <v>1</v>
      </c>
      <c r="E669" s="30">
        <v>1</v>
      </c>
      <c r="F669" s="30">
        <v>76052.511999999988</v>
      </c>
      <c r="G669" s="30">
        <v>1</v>
      </c>
      <c r="H669" s="30">
        <v>1</v>
      </c>
      <c r="I669" s="30">
        <v>1</v>
      </c>
      <c r="K669" s="457"/>
      <c r="L669" s="457" t="e">
        <f>IF(K669=0,#REF!,0)</f>
        <v>#REF!</v>
      </c>
    </row>
    <row r="670" spans="1:12">
      <c r="A670" s="30">
        <v>668</v>
      </c>
      <c r="B670" s="30">
        <v>7599.07</v>
      </c>
      <c r="C670" s="30">
        <v>33253.70999999989</v>
      </c>
      <c r="D670" s="30">
        <v>1</v>
      </c>
      <c r="E670" s="30">
        <v>1</v>
      </c>
      <c r="F670" s="30">
        <v>76622.872999999992</v>
      </c>
      <c r="G670" s="30">
        <v>1</v>
      </c>
      <c r="H670" s="30">
        <v>1</v>
      </c>
      <c r="I670" s="30">
        <v>1</v>
      </c>
      <c r="K670" s="457"/>
      <c r="L670" s="457" t="e">
        <f>IF(K670=0,#REF!,0)</f>
        <v>#REF!</v>
      </c>
    </row>
    <row r="671" spans="1:12">
      <c r="A671" s="30">
        <v>669</v>
      </c>
      <c r="B671" s="30">
        <v>1762.222</v>
      </c>
      <c r="C671" s="30">
        <v>18772.629999999903</v>
      </c>
      <c r="D671" s="30">
        <v>1</v>
      </c>
      <c r="E671" s="30">
        <v>1</v>
      </c>
      <c r="F671" s="30">
        <v>89638.305999999895</v>
      </c>
      <c r="G671" s="30">
        <v>1</v>
      </c>
      <c r="H671" s="30">
        <v>1</v>
      </c>
      <c r="I671" s="30">
        <v>1</v>
      </c>
      <c r="K671" s="457"/>
      <c r="L671" s="457" t="e">
        <f>IF(K671=0,#REF!,0)</f>
        <v>#REF!</v>
      </c>
    </row>
    <row r="672" spans="1:12">
      <c r="A672" s="30">
        <v>670</v>
      </c>
      <c r="B672" s="30">
        <v>1762.222</v>
      </c>
      <c r="C672" s="30">
        <v>18589.819999999901</v>
      </c>
      <c r="D672" s="30">
        <v>1</v>
      </c>
      <c r="E672" s="30">
        <v>1</v>
      </c>
      <c r="F672" s="30">
        <v>13290.154999999999</v>
      </c>
      <c r="G672" s="30">
        <v>1</v>
      </c>
      <c r="H672" s="30">
        <v>1</v>
      </c>
      <c r="I672" s="30">
        <v>1</v>
      </c>
      <c r="K672" s="457"/>
      <c r="L672" s="457" t="e">
        <f>IF(K672=0,#REF!,0)</f>
        <v>#REF!</v>
      </c>
    </row>
    <row r="673" spans="1:12">
      <c r="A673" s="30">
        <v>671</v>
      </c>
      <c r="B673" s="30">
        <v>1762.222</v>
      </c>
      <c r="C673" s="30">
        <v>18402.839999999902</v>
      </c>
      <c r="D673" s="30">
        <v>1</v>
      </c>
      <c r="E673" s="30">
        <v>1</v>
      </c>
      <c r="F673" s="30">
        <v>22474.327000000001</v>
      </c>
      <c r="G673" s="30">
        <v>1</v>
      </c>
      <c r="H673" s="30">
        <v>1</v>
      </c>
      <c r="I673" s="30">
        <v>1</v>
      </c>
      <c r="K673" s="457"/>
      <c r="L673" s="457" t="e">
        <f>IF(K673=0,#REF!,0)</f>
        <v>#REF!</v>
      </c>
    </row>
    <row r="674" spans="1:12">
      <c r="A674" s="30">
        <v>672</v>
      </c>
      <c r="B674" s="30">
        <v>1032.623999999998</v>
      </c>
      <c r="C674" s="30">
        <v>18696.486999999892</v>
      </c>
      <c r="D674" s="30">
        <v>1</v>
      </c>
      <c r="E674" s="30">
        <v>1</v>
      </c>
      <c r="F674" s="30">
        <v>32910.897999999986</v>
      </c>
      <c r="G674" s="30">
        <v>1</v>
      </c>
      <c r="H674" s="30">
        <v>1</v>
      </c>
      <c r="I674" s="30">
        <v>1</v>
      </c>
      <c r="K674" s="457"/>
      <c r="L674" s="457" t="e">
        <f>IF(K674=0,#REF!,0)</f>
        <v>#REF!</v>
      </c>
    </row>
    <row r="675" spans="1:12">
      <c r="A675" s="30">
        <v>673</v>
      </c>
      <c r="B675" s="30">
        <v>1032.623999999998</v>
      </c>
      <c r="C675" s="30">
        <v>19010.401999999889</v>
      </c>
      <c r="D675" s="30">
        <v>1</v>
      </c>
      <c r="E675" s="30">
        <v>1</v>
      </c>
      <c r="F675" s="30">
        <v>40865.065999999999</v>
      </c>
      <c r="G675" s="30">
        <v>1</v>
      </c>
      <c r="H675" s="30">
        <v>1</v>
      </c>
      <c r="I675" s="30">
        <v>1</v>
      </c>
      <c r="K675" s="457"/>
      <c r="L675" s="457" t="e">
        <f>IF(K675=0,#REF!,0)</f>
        <v>#REF!</v>
      </c>
    </row>
    <row r="676" spans="1:12">
      <c r="A676" s="30">
        <v>674</v>
      </c>
      <c r="B676" s="30">
        <v>1032.623999999998</v>
      </c>
      <c r="C676" s="30">
        <v>19313.827999999899</v>
      </c>
      <c r="D676" s="30">
        <v>1</v>
      </c>
      <c r="E676" s="30">
        <v>1</v>
      </c>
      <c r="F676" s="30">
        <v>49068.141999999898</v>
      </c>
      <c r="G676" s="30">
        <v>1</v>
      </c>
      <c r="H676" s="30">
        <v>1</v>
      </c>
      <c r="I676" s="30">
        <v>1</v>
      </c>
      <c r="K676" s="457"/>
      <c r="L676" s="457" t="e">
        <f>IF(K676=0,#REF!,0)</f>
        <v>#REF!</v>
      </c>
    </row>
    <row r="677" spans="1:12">
      <c r="A677" s="30">
        <v>675</v>
      </c>
      <c r="B677" s="30">
        <v>1032.623999999998</v>
      </c>
      <c r="C677" s="30">
        <v>19709.02999999989</v>
      </c>
      <c r="D677" s="30">
        <v>1</v>
      </c>
      <c r="E677" s="30">
        <v>1</v>
      </c>
      <c r="F677" s="30">
        <v>56553.627</v>
      </c>
      <c r="G677" s="30">
        <v>1</v>
      </c>
      <c r="H677" s="30">
        <v>1</v>
      </c>
      <c r="I677" s="30">
        <v>1</v>
      </c>
      <c r="K677" s="457"/>
      <c r="L677" s="457" t="e">
        <f>IF(K677=0,#REF!,0)</f>
        <v>#REF!</v>
      </c>
    </row>
    <row r="678" spans="1:12">
      <c r="A678" s="30">
        <v>676</v>
      </c>
      <c r="B678" s="30">
        <v>1032.623999999998</v>
      </c>
      <c r="C678" s="30">
        <v>19981.880999999899</v>
      </c>
      <c r="D678" s="30">
        <v>1</v>
      </c>
      <c r="E678" s="30">
        <v>1</v>
      </c>
      <c r="F678" s="30">
        <v>61644.066999999995</v>
      </c>
      <c r="G678" s="30">
        <v>1</v>
      </c>
      <c r="H678" s="30">
        <v>1</v>
      </c>
      <c r="I678" s="30">
        <v>1</v>
      </c>
      <c r="K678" s="457"/>
      <c r="L678" s="457" t="e">
        <f>IF(K678=0,#REF!,0)</f>
        <v>#REF!</v>
      </c>
    </row>
    <row r="679" spans="1:12">
      <c r="A679" s="30">
        <v>677</v>
      </c>
      <c r="B679" s="30">
        <v>1032.623999999998</v>
      </c>
      <c r="C679" s="30">
        <v>20325.328999999889</v>
      </c>
      <c r="D679" s="30">
        <v>1</v>
      </c>
      <c r="E679" s="30">
        <v>1</v>
      </c>
      <c r="F679" s="30">
        <v>67183.2239999999</v>
      </c>
      <c r="G679" s="30">
        <v>1</v>
      </c>
      <c r="H679" s="30">
        <v>1</v>
      </c>
      <c r="I679" s="30">
        <v>1</v>
      </c>
      <c r="K679" s="457"/>
      <c r="L679" s="457" t="e">
        <f>IF(K679=0,#REF!,0)</f>
        <v>#REF!</v>
      </c>
    </row>
    <row r="680" spans="1:12">
      <c r="A680" s="30">
        <v>678</v>
      </c>
      <c r="B680" s="30">
        <v>1762.222</v>
      </c>
      <c r="C680" s="30">
        <v>20571.937999999889</v>
      </c>
      <c r="D680" s="30">
        <v>1</v>
      </c>
      <c r="E680" s="30">
        <v>1</v>
      </c>
      <c r="F680" s="30">
        <v>72442.763999999981</v>
      </c>
      <c r="G680" s="30">
        <v>1</v>
      </c>
      <c r="H680" s="30">
        <v>1</v>
      </c>
      <c r="I680" s="30">
        <v>1</v>
      </c>
      <c r="K680" s="457"/>
      <c r="L680" s="457" t="e">
        <f>IF(K680=0,#REF!,0)</f>
        <v>#REF!</v>
      </c>
    </row>
    <row r="681" spans="1:12">
      <c r="A681" s="30">
        <v>679</v>
      </c>
      <c r="B681" s="30">
        <v>6139.8579999999993</v>
      </c>
      <c r="C681" s="30">
        <v>20876.15699999989</v>
      </c>
      <c r="D681" s="30">
        <v>1</v>
      </c>
      <c r="E681" s="30">
        <v>1</v>
      </c>
      <c r="F681" s="30">
        <v>150713.02199999997</v>
      </c>
      <c r="G681" s="30">
        <v>1</v>
      </c>
      <c r="H681" s="30">
        <v>1</v>
      </c>
      <c r="I681" s="30">
        <v>1</v>
      </c>
      <c r="K681" s="457"/>
      <c r="L681" s="457" t="e">
        <f>IF(K681=0,#REF!,0)</f>
        <v>#REF!</v>
      </c>
    </row>
    <row r="682" spans="1:12">
      <c r="A682" s="30">
        <v>680</v>
      </c>
      <c r="B682" s="30">
        <v>1762.222</v>
      </c>
      <c r="C682" s="30">
        <v>51460.188999999889</v>
      </c>
      <c r="D682" s="30">
        <v>1</v>
      </c>
      <c r="E682" s="30">
        <v>1</v>
      </c>
      <c r="F682" s="30">
        <v>152795.291999999</v>
      </c>
      <c r="G682" s="30">
        <v>1</v>
      </c>
      <c r="H682" s="30">
        <v>1</v>
      </c>
      <c r="I682" s="30">
        <v>1</v>
      </c>
      <c r="K682" s="457"/>
      <c r="L682" s="457" t="e">
        <f>IF(K682=0,#REF!,0)</f>
        <v>#REF!</v>
      </c>
    </row>
    <row r="683" spans="1:12">
      <c r="A683" s="30">
        <v>681</v>
      </c>
      <c r="B683" s="30">
        <v>1032.623999999998</v>
      </c>
      <c r="C683" s="30">
        <v>80799.573999999891</v>
      </c>
      <c r="D683" s="30">
        <v>1</v>
      </c>
      <c r="E683" s="30">
        <v>1</v>
      </c>
      <c r="F683" s="30">
        <v>144901.492999999</v>
      </c>
      <c r="G683" s="30">
        <v>1</v>
      </c>
      <c r="H683" s="30">
        <v>1</v>
      </c>
      <c r="I683" s="30">
        <v>1</v>
      </c>
      <c r="K683" s="457"/>
      <c r="L683" s="457" t="e">
        <f>IF(K683=0,#REF!,0)</f>
        <v>#REF!</v>
      </c>
    </row>
    <row r="684" spans="1:12">
      <c r="A684" s="30">
        <v>682</v>
      </c>
      <c r="B684" s="30">
        <v>1153.2399999999991</v>
      </c>
      <c r="C684" s="30">
        <v>98524.010999999999</v>
      </c>
      <c r="D684" s="30">
        <v>1</v>
      </c>
      <c r="E684" s="30">
        <v>1</v>
      </c>
      <c r="F684" s="30">
        <v>132459.85999999999</v>
      </c>
      <c r="G684" s="30">
        <v>1</v>
      </c>
      <c r="H684" s="30">
        <v>1</v>
      </c>
      <c r="I684" s="30">
        <v>1</v>
      </c>
      <c r="K684" s="457"/>
      <c r="L684" s="457" t="e">
        <f>IF(K684=0,#REF!,0)</f>
        <v>#REF!</v>
      </c>
    </row>
    <row r="685" spans="1:12">
      <c r="A685" s="30">
        <v>683</v>
      </c>
      <c r="B685" s="30">
        <v>1213.5469999999991</v>
      </c>
      <c r="C685" s="30">
        <v>115991.79699999979</v>
      </c>
      <c r="D685" s="30">
        <v>1</v>
      </c>
      <c r="E685" s="30">
        <v>1</v>
      </c>
      <c r="F685" s="30">
        <v>121678.87100000001</v>
      </c>
      <c r="G685" s="30">
        <v>1</v>
      </c>
      <c r="H685" s="30">
        <v>1</v>
      </c>
      <c r="I685" s="30">
        <v>1</v>
      </c>
      <c r="K685" s="457"/>
      <c r="L685" s="457" t="e">
        <f>IF(K685=0,#REF!,0)</f>
        <v>#REF!</v>
      </c>
    </row>
    <row r="686" spans="1:12">
      <c r="A686" s="30">
        <v>684</v>
      </c>
      <c r="B686" s="30">
        <v>1213.5469999999991</v>
      </c>
      <c r="C686" s="30">
        <v>98272.775999999998</v>
      </c>
      <c r="D686" s="30">
        <v>1</v>
      </c>
      <c r="E686" s="30">
        <v>1</v>
      </c>
      <c r="F686" s="30">
        <v>112282.34299999899</v>
      </c>
      <c r="G686" s="30">
        <v>1</v>
      </c>
      <c r="H686" s="30">
        <v>1</v>
      </c>
      <c r="I686" s="30">
        <v>1</v>
      </c>
      <c r="K686" s="457"/>
      <c r="L686" s="457" t="e">
        <f>IF(K686=0,#REF!,0)</f>
        <v>#REF!</v>
      </c>
    </row>
    <row r="687" spans="1:12">
      <c r="A687" s="30">
        <v>685</v>
      </c>
      <c r="B687" s="30">
        <v>6200.1660000000002</v>
      </c>
      <c r="C687" s="30">
        <v>56904.429999999891</v>
      </c>
      <c r="D687" s="30">
        <v>1</v>
      </c>
      <c r="E687" s="30">
        <v>1</v>
      </c>
      <c r="F687" s="30">
        <v>94925.497999999905</v>
      </c>
      <c r="G687" s="30">
        <v>1</v>
      </c>
      <c r="H687" s="30">
        <v>1</v>
      </c>
      <c r="I687" s="30">
        <v>1</v>
      </c>
      <c r="K687" s="457"/>
      <c r="L687" s="457" t="e">
        <f>IF(K687=0,#REF!,0)</f>
        <v>#REF!</v>
      </c>
    </row>
    <row r="688" spans="1:12">
      <c r="A688" s="30">
        <v>686</v>
      </c>
      <c r="B688" s="30">
        <v>1762.222</v>
      </c>
      <c r="C688" s="30">
        <v>78751.321999999898</v>
      </c>
      <c r="D688" s="30">
        <v>1</v>
      </c>
      <c r="E688" s="30">
        <v>1</v>
      </c>
      <c r="F688" s="30">
        <v>97401.766999999978</v>
      </c>
      <c r="G688" s="30">
        <v>1</v>
      </c>
      <c r="H688" s="30">
        <v>1</v>
      </c>
      <c r="I688" s="30">
        <v>1</v>
      </c>
      <c r="K688" s="457"/>
      <c r="L688" s="457" t="e">
        <f>IF(K688=0,#REF!,0)</f>
        <v>#REF!</v>
      </c>
    </row>
    <row r="689" spans="1:12">
      <c r="A689" s="30">
        <v>687</v>
      </c>
      <c r="B689" s="30">
        <v>1032.623999999998</v>
      </c>
      <c r="C689" s="30">
        <v>113113.12299999979</v>
      </c>
      <c r="D689" s="30">
        <v>1</v>
      </c>
      <c r="E689" s="30">
        <v>1</v>
      </c>
      <c r="F689" s="30">
        <v>94969.746000000014</v>
      </c>
      <c r="G689" s="30">
        <v>1</v>
      </c>
      <c r="H689" s="30">
        <v>1</v>
      </c>
      <c r="I689" s="30">
        <v>1</v>
      </c>
      <c r="K689" s="457"/>
      <c r="L689" s="457" t="e">
        <f>IF(K689=0,#REF!,0)</f>
        <v>#REF!</v>
      </c>
    </row>
    <row r="690" spans="1:12">
      <c r="A690" s="30">
        <v>688</v>
      </c>
      <c r="B690" s="30">
        <v>1032.623999999998</v>
      </c>
      <c r="C690" s="30">
        <v>95717.45</v>
      </c>
      <c r="D690" s="30">
        <v>1</v>
      </c>
      <c r="E690" s="30">
        <v>1</v>
      </c>
      <c r="F690" s="30">
        <v>94253.593999999895</v>
      </c>
      <c r="G690" s="30">
        <v>1</v>
      </c>
      <c r="H690" s="30">
        <v>1</v>
      </c>
      <c r="I690" s="30">
        <v>1</v>
      </c>
      <c r="K690" s="457"/>
      <c r="L690" s="457" t="e">
        <f>IF(K690=0,#REF!,0)</f>
        <v>#REF!</v>
      </c>
    </row>
    <row r="691" spans="1:12">
      <c r="A691" s="30">
        <v>689</v>
      </c>
      <c r="B691" s="30">
        <v>1032.623999999998</v>
      </c>
      <c r="C691" s="30">
        <v>83947.6</v>
      </c>
      <c r="D691" s="30">
        <v>1</v>
      </c>
      <c r="E691" s="30">
        <v>1</v>
      </c>
      <c r="F691" s="30">
        <v>97794.588999999905</v>
      </c>
      <c r="G691" s="30">
        <v>1</v>
      </c>
      <c r="H691" s="30">
        <v>1</v>
      </c>
      <c r="I691" s="30">
        <v>1</v>
      </c>
      <c r="K691" s="457"/>
      <c r="L691" s="457" t="e">
        <f>IF(K691=0,#REF!,0)</f>
        <v>#REF!</v>
      </c>
    </row>
    <row r="692" spans="1:12">
      <c r="A692" s="30">
        <v>690</v>
      </c>
      <c r="B692" s="30">
        <v>1762.222</v>
      </c>
      <c r="C692" s="30">
        <v>49705.693999999887</v>
      </c>
      <c r="D692" s="30">
        <v>1</v>
      </c>
      <c r="E692" s="30">
        <v>1</v>
      </c>
      <c r="F692" s="30">
        <v>101799.14600000001</v>
      </c>
      <c r="G692" s="30">
        <v>1</v>
      </c>
      <c r="H692" s="30">
        <v>1</v>
      </c>
      <c r="I692" s="30">
        <v>1</v>
      </c>
      <c r="K692" s="457"/>
      <c r="L692" s="457" t="e">
        <f>IF(K692=0,#REF!,0)</f>
        <v>#REF!</v>
      </c>
    </row>
    <row r="693" spans="1:12">
      <c r="A693" s="30">
        <v>691</v>
      </c>
      <c r="B693" s="30">
        <v>6139.8579999999993</v>
      </c>
      <c r="C693" s="30">
        <v>32723.9919999999</v>
      </c>
      <c r="D693" s="30">
        <v>1</v>
      </c>
      <c r="E693" s="30">
        <v>1</v>
      </c>
      <c r="F693" s="30">
        <v>95673.916999999899</v>
      </c>
      <c r="G693" s="30">
        <v>1</v>
      </c>
      <c r="H693" s="30">
        <v>1</v>
      </c>
      <c r="I693" s="30">
        <v>1</v>
      </c>
      <c r="K693" s="457"/>
      <c r="L693" s="457" t="e">
        <f>IF(K693=0,#REF!,0)</f>
        <v>#REF!</v>
      </c>
    </row>
    <row r="694" spans="1:12">
      <c r="A694" s="30">
        <v>692</v>
      </c>
      <c r="B694" s="30">
        <v>7599.07</v>
      </c>
      <c r="C694" s="30">
        <v>34056.319999999898</v>
      </c>
      <c r="D694" s="30">
        <v>1</v>
      </c>
      <c r="E694" s="30">
        <v>1</v>
      </c>
      <c r="F694" s="30">
        <v>93832.338000000003</v>
      </c>
      <c r="G694" s="30">
        <v>1</v>
      </c>
      <c r="H694" s="30">
        <v>1</v>
      </c>
      <c r="I694" s="30">
        <v>1</v>
      </c>
      <c r="K694" s="457"/>
      <c r="L694" s="457" t="e">
        <f>IF(K694=0,#REF!,0)</f>
        <v>#REF!</v>
      </c>
    </row>
    <row r="695" spans="1:12">
      <c r="A695" s="30">
        <v>693</v>
      </c>
      <c r="B695" s="30">
        <v>1762.222</v>
      </c>
      <c r="C695" s="30">
        <v>19361.251999999899</v>
      </c>
      <c r="D695" s="30">
        <v>1</v>
      </c>
      <c r="E695" s="30">
        <v>1</v>
      </c>
      <c r="F695" s="30">
        <v>104083.121</v>
      </c>
      <c r="G695" s="30">
        <v>1</v>
      </c>
      <c r="H695" s="30">
        <v>1</v>
      </c>
      <c r="I695" s="30">
        <v>1</v>
      </c>
      <c r="K695" s="457"/>
      <c r="L695" s="457" t="e">
        <f>IF(K695=0,#REF!,0)</f>
        <v>#REF!</v>
      </c>
    </row>
    <row r="696" spans="1:12">
      <c r="A696" s="30">
        <v>694</v>
      </c>
      <c r="B696" s="30">
        <v>1762.222</v>
      </c>
      <c r="C696" s="30">
        <v>19050.8819999999</v>
      </c>
      <c r="D696" s="30">
        <v>1</v>
      </c>
      <c r="E696" s="30">
        <v>1</v>
      </c>
      <c r="F696" s="30">
        <v>25242.634999999987</v>
      </c>
      <c r="G696" s="30">
        <v>1</v>
      </c>
      <c r="H696" s="30">
        <v>1</v>
      </c>
      <c r="I696" s="30">
        <v>1</v>
      </c>
      <c r="K696" s="457"/>
      <c r="L696" s="457" t="e">
        <f>IF(K696=0,#REF!,0)</f>
        <v>#REF!</v>
      </c>
    </row>
    <row r="697" spans="1:12">
      <c r="A697" s="30">
        <v>695</v>
      </c>
      <c r="B697" s="30">
        <v>1762.222</v>
      </c>
      <c r="C697" s="30">
        <v>18763.480999999898</v>
      </c>
      <c r="D697" s="30">
        <v>1</v>
      </c>
      <c r="E697" s="30">
        <v>1</v>
      </c>
      <c r="F697" s="30">
        <v>31669.755999999899</v>
      </c>
      <c r="G697" s="30">
        <v>1</v>
      </c>
      <c r="H697" s="30">
        <v>1</v>
      </c>
      <c r="I697" s="30">
        <v>1</v>
      </c>
      <c r="K697" s="457"/>
      <c r="L697" s="457" t="e">
        <f>IF(K697=0,#REF!,0)</f>
        <v>#REF!</v>
      </c>
    </row>
    <row r="698" spans="1:12">
      <c r="A698" s="30">
        <v>696</v>
      </c>
      <c r="B698" s="30">
        <v>1032.623999999998</v>
      </c>
      <c r="C698" s="30">
        <v>18950.714999999902</v>
      </c>
      <c r="D698" s="30">
        <v>1</v>
      </c>
      <c r="E698" s="30">
        <v>1</v>
      </c>
      <c r="F698" s="30">
        <v>39111.481999999894</v>
      </c>
      <c r="G698" s="30">
        <v>1</v>
      </c>
      <c r="H698" s="30">
        <v>1</v>
      </c>
      <c r="I698" s="30">
        <v>1</v>
      </c>
      <c r="K698" s="457"/>
      <c r="L698" s="457" t="e">
        <f>IF(K698=0,#REF!,0)</f>
        <v>#REF!</v>
      </c>
    </row>
    <row r="699" spans="1:12">
      <c r="A699" s="30">
        <v>697</v>
      </c>
      <c r="B699" s="30">
        <v>1032.623999999998</v>
      </c>
      <c r="C699" s="30">
        <v>19067.843999999899</v>
      </c>
      <c r="D699" s="30">
        <v>1</v>
      </c>
      <c r="E699" s="30">
        <v>1</v>
      </c>
      <c r="F699" s="30">
        <v>42991.663999999997</v>
      </c>
      <c r="G699" s="30">
        <v>1</v>
      </c>
      <c r="H699" s="30">
        <v>1</v>
      </c>
      <c r="I699" s="30">
        <v>1</v>
      </c>
      <c r="K699" s="457"/>
      <c r="L699" s="457" t="e">
        <f>IF(K699=0,#REF!,0)</f>
        <v>#REF!</v>
      </c>
    </row>
    <row r="700" spans="1:12">
      <c r="A700" s="30">
        <v>698</v>
      </c>
      <c r="B700" s="30">
        <v>1032.623999999998</v>
      </c>
      <c r="C700" s="30">
        <v>19113.646999999888</v>
      </c>
      <c r="D700" s="30">
        <v>1</v>
      </c>
      <c r="E700" s="30">
        <v>1</v>
      </c>
      <c r="F700" s="30">
        <v>46519.33</v>
      </c>
      <c r="G700" s="30">
        <v>1</v>
      </c>
      <c r="H700" s="30">
        <v>1</v>
      </c>
      <c r="I700" s="30">
        <v>1</v>
      </c>
      <c r="K700" s="457"/>
      <c r="L700" s="457" t="e">
        <f>IF(K700=0,#REF!,0)</f>
        <v>#REF!</v>
      </c>
    </row>
    <row r="701" spans="1:12">
      <c r="A701" s="30">
        <v>699</v>
      </c>
      <c r="B701" s="30">
        <v>1032.623999999998</v>
      </c>
      <c r="C701" s="30">
        <v>19238.8639999999</v>
      </c>
      <c r="D701" s="30">
        <v>1</v>
      </c>
      <c r="E701" s="30">
        <v>1</v>
      </c>
      <c r="F701" s="30">
        <v>49848.313999999904</v>
      </c>
      <c r="G701" s="30">
        <v>1</v>
      </c>
      <c r="H701" s="30">
        <v>1</v>
      </c>
      <c r="I701" s="30">
        <v>1</v>
      </c>
      <c r="K701" s="457"/>
      <c r="L701" s="457" t="e">
        <f>IF(K701=0,#REF!,0)</f>
        <v>#REF!</v>
      </c>
    </row>
    <row r="702" spans="1:12">
      <c r="A702" s="30">
        <v>700</v>
      </c>
      <c r="B702" s="30">
        <v>1032.623999999998</v>
      </c>
      <c r="C702" s="30">
        <v>19404.396999999899</v>
      </c>
      <c r="D702" s="30">
        <v>1</v>
      </c>
      <c r="E702" s="30">
        <v>1</v>
      </c>
      <c r="F702" s="30">
        <v>53275.351999999999</v>
      </c>
      <c r="G702" s="30">
        <v>1</v>
      </c>
      <c r="H702" s="30">
        <v>1</v>
      </c>
      <c r="I702" s="30">
        <v>1</v>
      </c>
      <c r="K702" s="457"/>
      <c r="L702" s="457" t="e">
        <f>IF(K702=0,#REF!,0)</f>
        <v>#REF!</v>
      </c>
    </row>
    <row r="703" spans="1:12">
      <c r="A703" s="30">
        <v>701</v>
      </c>
      <c r="B703" s="30">
        <v>1032.623999999998</v>
      </c>
      <c r="C703" s="30">
        <v>19541.968999999899</v>
      </c>
      <c r="D703" s="30">
        <v>1</v>
      </c>
      <c r="E703" s="30">
        <v>1</v>
      </c>
      <c r="F703" s="30">
        <v>56147.363000000005</v>
      </c>
      <c r="G703" s="30">
        <v>1</v>
      </c>
      <c r="H703" s="30">
        <v>1</v>
      </c>
      <c r="I703" s="30">
        <v>1</v>
      </c>
      <c r="K703" s="457"/>
      <c r="L703" s="457" t="e">
        <f>IF(K703=0,#REF!,0)</f>
        <v>#REF!</v>
      </c>
    </row>
    <row r="704" spans="1:12">
      <c r="A704" s="30">
        <v>702</v>
      </c>
      <c r="B704" s="30">
        <v>1762.222</v>
      </c>
      <c r="C704" s="30">
        <v>19697.388999999901</v>
      </c>
      <c r="D704" s="30">
        <v>1</v>
      </c>
      <c r="E704" s="30">
        <v>1</v>
      </c>
      <c r="F704" s="30">
        <v>60272.490000000005</v>
      </c>
      <c r="G704" s="30">
        <v>1</v>
      </c>
      <c r="H704" s="30">
        <v>1</v>
      </c>
      <c r="I704" s="30">
        <v>1</v>
      </c>
      <c r="K704" s="457"/>
      <c r="L704" s="457" t="e">
        <f>IF(K704=0,#REF!,0)</f>
        <v>#REF!</v>
      </c>
    </row>
    <row r="705" spans="1:12">
      <c r="A705" s="30">
        <v>703</v>
      </c>
      <c r="B705" s="30">
        <v>6139.8579999999993</v>
      </c>
      <c r="C705" s="30">
        <v>19905.929999999898</v>
      </c>
      <c r="D705" s="30">
        <v>1</v>
      </c>
      <c r="E705" s="30">
        <v>1</v>
      </c>
      <c r="F705" s="30">
        <v>137321.23200000002</v>
      </c>
      <c r="G705" s="30">
        <v>1</v>
      </c>
      <c r="H705" s="30">
        <v>1</v>
      </c>
      <c r="I705" s="30">
        <v>1</v>
      </c>
      <c r="K705" s="457"/>
      <c r="L705" s="457" t="e">
        <f>IF(K705=0,#REF!,0)</f>
        <v>#REF!</v>
      </c>
    </row>
    <row r="706" spans="1:12">
      <c r="A706" s="30">
        <v>704</v>
      </c>
      <c r="B706" s="30">
        <v>1762.222</v>
      </c>
      <c r="C706" s="30">
        <v>51139.540999999888</v>
      </c>
      <c r="D706" s="30">
        <v>1</v>
      </c>
      <c r="E706" s="30">
        <v>1</v>
      </c>
      <c r="F706" s="30">
        <v>139874.35200000001</v>
      </c>
      <c r="G706" s="30">
        <v>1</v>
      </c>
      <c r="H706" s="30">
        <v>1</v>
      </c>
      <c r="I706" s="30">
        <v>1</v>
      </c>
      <c r="K706" s="457"/>
      <c r="L706" s="457" t="e">
        <f>IF(K706=0,#REF!,0)</f>
        <v>#REF!</v>
      </c>
    </row>
    <row r="707" spans="1:12">
      <c r="A707" s="30">
        <v>705</v>
      </c>
      <c r="B707" s="30">
        <v>1032.623999999998</v>
      </c>
      <c r="C707" s="30">
        <v>80355.625999999887</v>
      </c>
      <c r="D707" s="30">
        <v>1</v>
      </c>
      <c r="E707" s="30">
        <v>1</v>
      </c>
      <c r="F707" s="30">
        <v>129982.439</v>
      </c>
      <c r="G707" s="30">
        <v>1</v>
      </c>
      <c r="H707" s="30">
        <v>1</v>
      </c>
      <c r="I707" s="30">
        <v>1</v>
      </c>
      <c r="K707" s="457"/>
      <c r="L707" s="457" t="e">
        <f>IF(K707=0,#REF!,0)</f>
        <v>#REF!</v>
      </c>
    </row>
    <row r="708" spans="1:12">
      <c r="A708" s="30">
        <v>706</v>
      </c>
      <c r="B708" s="30">
        <v>1153.2399999999991</v>
      </c>
      <c r="C708" s="30">
        <v>97966.053</v>
      </c>
      <c r="D708" s="30">
        <v>1</v>
      </c>
      <c r="E708" s="30">
        <v>1</v>
      </c>
      <c r="F708" s="30">
        <v>115362.99799999899</v>
      </c>
      <c r="G708" s="30">
        <v>1</v>
      </c>
      <c r="H708" s="30">
        <v>1</v>
      </c>
      <c r="I708" s="30">
        <v>1</v>
      </c>
      <c r="K708" s="457"/>
      <c r="L708" s="457" t="e">
        <f>IF(K708=0,#REF!,0)</f>
        <v>#REF!</v>
      </c>
    </row>
    <row r="709" spans="1:12">
      <c r="A709" s="30">
        <v>707</v>
      </c>
      <c r="B709" s="30">
        <v>1213.5469999999991</v>
      </c>
      <c r="C709" s="30">
        <v>115036.50699999979</v>
      </c>
      <c r="D709" s="30">
        <v>1</v>
      </c>
      <c r="E709" s="30">
        <v>1</v>
      </c>
      <c r="F709" s="30">
        <v>101233.355</v>
      </c>
      <c r="G709" s="30">
        <v>1</v>
      </c>
      <c r="H709" s="30">
        <v>1</v>
      </c>
      <c r="I709" s="30">
        <v>1</v>
      </c>
      <c r="K709" s="457"/>
      <c r="L709" s="457" t="e">
        <f>IF(K709=0,#REF!,0)</f>
        <v>#REF!</v>
      </c>
    </row>
    <row r="710" spans="1:12">
      <c r="A710" s="30">
        <v>708</v>
      </c>
      <c r="B710" s="30">
        <v>1213.5469999999991</v>
      </c>
      <c r="C710" s="30">
        <v>97023.051999999996</v>
      </c>
      <c r="D710" s="30">
        <v>1</v>
      </c>
      <c r="E710" s="30">
        <v>1</v>
      </c>
      <c r="F710" s="30">
        <v>89241.266999999891</v>
      </c>
      <c r="G710" s="30">
        <v>1</v>
      </c>
      <c r="H710" s="30">
        <v>1</v>
      </c>
      <c r="I710" s="30">
        <v>1</v>
      </c>
      <c r="K710" s="457"/>
      <c r="L710" s="457" t="e">
        <f>IF(K710=0,#REF!,0)</f>
        <v>#REF!</v>
      </c>
    </row>
    <row r="711" spans="1:12">
      <c r="A711" s="30">
        <v>709</v>
      </c>
      <c r="B711" s="30">
        <v>6200.1660000000002</v>
      </c>
      <c r="C711" s="30">
        <v>55527.576999999903</v>
      </c>
      <c r="D711" s="30">
        <v>1</v>
      </c>
      <c r="E711" s="30">
        <v>1</v>
      </c>
      <c r="F711" s="30">
        <v>71184.397999999899</v>
      </c>
      <c r="G711" s="30">
        <v>1</v>
      </c>
      <c r="H711" s="30">
        <v>1</v>
      </c>
      <c r="I711" s="30">
        <v>1</v>
      </c>
      <c r="K711" s="457"/>
      <c r="L711" s="457" t="e">
        <f>IF(K711=0,#REF!,0)</f>
        <v>#REF!</v>
      </c>
    </row>
    <row r="712" spans="1:12">
      <c r="A712" s="30">
        <v>710</v>
      </c>
      <c r="B712" s="30">
        <v>1762.222</v>
      </c>
      <c r="C712" s="30">
        <v>77250.544999999896</v>
      </c>
      <c r="D712" s="30">
        <v>1</v>
      </c>
      <c r="E712" s="30">
        <v>1</v>
      </c>
      <c r="F712" s="30">
        <v>75522.008999999904</v>
      </c>
      <c r="G712" s="30">
        <v>1</v>
      </c>
      <c r="H712" s="30">
        <v>1</v>
      </c>
      <c r="I712" s="30">
        <v>1</v>
      </c>
      <c r="K712" s="457"/>
      <c r="L712" s="457" t="e">
        <f>IF(K712=0,#REF!,0)</f>
        <v>#REF!</v>
      </c>
    </row>
    <row r="713" spans="1:12">
      <c r="A713" s="30">
        <v>711</v>
      </c>
      <c r="B713" s="30">
        <v>1032.623999999998</v>
      </c>
      <c r="C713" s="30">
        <v>111410.3229999998</v>
      </c>
      <c r="D713" s="30">
        <v>1</v>
      </c>
      <c r="E713" s="30">
        <v>1</v>
      </c>
      <c r="F713" s="30">
        <v>72583.082999999999</v>
      </c>
      <c r="G713" s="30">
        <v>1</v>
      </c>
      <c r="H713" s="30">
        <v>1</v>
      </c>
      <c r="I713" s="30">
        <v>1</v>
      </c>
      <c r="K713" s="457"/>
      <c r="L713" s="457" t="e">
        <f>IF(K713=0,#REF!,0)</f>
        <v>#REF!</v>
      </c>
    </row>
    <row r="714" spans="1:12">
      <c r="A714" s="30">
        <v>712</v>
      </c>
      <c r="B714" s="30">
        <v>1032.623999999998</v>
      </c>
      <c r="C714" s="30">
        <v>93997.752999999997</v>
      </c>
      <c r="D714" s="30">
        <v>1</v>
      </c>
      <c r="E714" s="30">
        <v>1</v>
      </c>
      <c r="F714" s="30">
        <v>71545.039999999979</v>
      </c>
      <c r="G714" s="30">
        <v>1</v>
      </c>
      <c r="H714" s="30">
        <v>1</v>
      </c>
      <c r="I714" s="30">
        <v>1</v>
      </c>
      <c r="K714" s="457"/>
      <c r="L714" s="457" t="e">
        <f>IF(K714=0,#REF!,0)</f>
        <v>#REF!</v>
      </c>
    </row>
    <row r="715" spans="1:12">
      <c r="A715" s="30">
        <v>713</v>
      </c>
      <c r="B715" s="30">
        <v>1032.623999999998</v>
      </c>
      <c r="C715" s="30">
        <v>82279.493000000002</v>
      </c>
      <c r="D715" s="30">
        <v>1</v>
      </c>
      <c r="E715" s="30">
        <v>1</v>
      </c>
      <c r="F715" s="30">
        <v>75440.244999999995</v>
      </c>
      <c r="G715" s="30">
        <v>1</v>
      </c>
      <c r="H715" s="30">
        <v>1</v>
      </c>
      <c r="I715" s="30">
        <v>1</v>
      </c>
      <c r="K715" s="457"/>
      <c r="L715" s="457" t="e">
        <f>IF(K715=0,#REF!,0)</f>
        <v>#REF!</v>
      </c>
    </row>
    <row r="716" spans="1:12">
      <c r="A716" s="30">
        <v>714</v>
      </c>
      <c r="B716" s="30">
        <v>1762.222</v>
      </c>
      <c r="C716" s="30">
        <v>48252.233999999895</v>
      </c>
      <c r="D716" s="30">
        <v>1</v>
      </c>
      <c r="E716" s="30">
        <v>1</v>
      </c>
      <c r="F716" s="30">
        <v>81003.944000000003</v>
      </c>
      <c r="G716" s="30">
        <v>1</v>
      </c>
      <c r="H716" s="30">
        <v>1</v>
      </c>
      <c r="I716" s="30">
        <v>1</v>
      </c>
      <c r="K716" s="457"/>
      <c r="L716" s="457" t="e">
        <f>IF(K716=0,#REF!,0)</f>
        <v>#REF!</v>
      </c>
    </row>
    <row r="717" spans="1:12">
      <c r="A717" s="30">
        <v>715</v>
      </c>
      <c r="B717" s="30">
        <v>6139.8579999999993</v>
      </c>
      <c r="C717" s="30">
        <v>31527.599999999889</v>
      </c>
      <c r="D717" s="30">
        <v>1</v>
      </c>
      <c r="E717" s="30">
        <v>1</v>
      </c>
      <c r="F717" s="30">
        <v>74589.811999999889</v>
      </c>
      <c r="G717" s="30">
        <v>1</v>
      </c>
      <c r="H717" s="30">
        <v>1</v>
      </c>
      <c r="I717" s="30">
        <v>1</v>
      </c>
      <c r="K717" s="457"/>
      <c r="L717" s="457" t="e">
        <f>IF(K717=0,#REF!,0)</f>
        <v>#REF!</v>
      </c>
    </row>
    <row r="718" spans="1:12">
      <c r="A718" s="30">
        <v>716</v>
      </c>
      <c r="B718" s="30">
        <v>7599.07</v>
      </c>
      <c r="C718" s="30">
        <v>32890.979999999887</v>
      </c>
      <c r="D718" s="30">
        <v>1</v>
      </c>
      <c r="E718" s="30">
        <v>1</v>
      </c>
      <c r="F718" s="30">
        <v>72713.417999999991</v>
      </c>
      <c r="G718" s="30">
        <v>1</v>
      </c>
      <c r="H718" s="30">
        <v>1</v>
      </c>
      <c r="I718" s="30">
        <v>1</v>
      </c>
      <c r="K718" s="457"/>
      <c r="L718" s="457" t="e">
        <f>IF(K718=0,#REF!,0)</f>
        <v>#REF!</v>
      </c>
    </row>
    <row r="719" spans="1:12">
      <c r="A719" s="30">
        <v>717</v>
      </c>
      <c r="B719" s="30">
        <v>1762.222</v>
      </c>
      <c r="C719" s="30">
        <v>18515.501999999899</v>
      </c>
      <c r="D719" s="30">
        <v>1</v>
      </c>
      <c r="E719" s="30">
        <v>1</v>
      </c>
      <c r="F719" s="30">
        <v>83091.43499999991</v>
      </c>
      <c r="G719" s="30">
        <v>1</v>
      </c>
      <c r="H719" s="30">
        <v>1</v>
      </c>
      <c r="I719" s="30">
        <v>1</v>
      </c>
      <c r="K719" s="457"/>
      <c r="L719" s="457" t="e">
        <f>IF(K719=0,#REF!,0)</f>
        <v>#REF!</v>
      </c>
    </row>
    <row r="720" spans="1:12">
      <c r="A720" s="30">
        <v>718</v>
      </c>
      <c r="B720" s="30">
        <v>1762.222</v>
      </c>
      <c r="C720" s="30">
        <v>18148.507999999892</v>
      </c>
      <c r="D720" s="30">
        <v>1</v>
      </c>
      <c r="E720" s="30">
        <v>1</v>
      </c>
      <c r="F720" s="30">
        <v>4838.4639999999999</v>
      </c>
      <c r="G720" s="30">
        <v>1</v>
      </c>
      <c r="H720" s="30">
        <v>1</v>
      </c>
      <c r="I720" s="30">
        <v>1</v>
      </c>
      <c r="K720" s="457"/>
      <c r="L720" s="457" t="e">
        <f>IF(K720=0,#REF!,0)</f>
        <v>#REF!</v>
      </c>
    </row>
    <row r="721" spans="1:12">
      <c r="A721" s="30">
        <v>719</v>
      </c>
      <c r="B721" s="30">
        <v>1762.222</v>
      </c>
      <c r="C721" s="30">
        <v>17826.571999999898</v>
      </c>
      <c r="D721" s="30">
        <v>1</v>
      </c>
      <c r="E721" s="30">
        <v>1</v>
      </c>
      <c r="F721" s="30">
        <v>9882.2869999999803</v>
      </c>
      <c r="G721" s="30">
        <v>1</v>
      </c>
      <c r="H721" s="30">
        <v>1</v>
      </c>
      <c r="I721" s="30">
        <v>1</v>
      </c>
      <c r="K721" s="457"/>
      <c r="L721" s="457" t="e">
        <f>IF(K721=0,#REF!,0)</f>
        <v>#REF!</v>
      </c>
    </row>
    <row r="722" spans="1:12">
      <c r="A722" s="30">
        <v>720</v>
      </c>
      <c r="B722" s="30">
        <v>1032.623999999998</v>
      </c>
      <c r="C722" s="30">
        <v>17949.3849999999</v>
      </c>
      <c r="D722" s="30">
        <v>1</v>
      </c>
      <c r="E722" s="30">
        <v>1</v>
      </c>
      <c r="F722" s="30">
        <v>18057.38</v>
      </c>
      <c r="G722" s="30">
        <v>1</v>
      </c>
      <c r="H722" s="30">
        <v>1</v>
      </c>
      <c r="I722" s="30">
        <v>1</v>
      </c>
      <c r="K722" s="457"/>
      <c r="L722" s="457" t="e">
        <f>IF(K722=0,#REF!,0)</f>
        <v>#REF!</v>
      </c>
    </row>
    <row r="723" spans="1:12">
      <c r="A723" s="30">
        <v>721</v>
      </c>
      <c r="B723" s="30">
        <v>1032.623999999998</v>
      </c>
      <c r="C723" s="30">
        <v>18099.281999999897</v>
      </c>
      <c r="D723" s="30">
        <v>1</v>
      </c>
      <c r="E723" s="30">
        <v>1</v>
      </c>
      <c r="F723" s="30">
        <v>24517.052</v>
      </c>
      <c r="G723" s="30">
        <v>1</v>
      </c>
      <c r="H723" s="30">
        <v>1</v>
      </c>
      <c r="I723" s="30">
        <v>1</v>
      </c>
      <c r="K723" s="457"/>
      <c r="L723" s="457" t="e">
        <f>IF(K723=0,#REF!,0)</f>
        <v>#REF!</v>
      </c>
    </row>
    <row r="724" spans="1:12">
      <c r="A724" s="30">
        <v>722</v>
      </c>
      <c r="B724" s="30">
        <v>1032.623999999998</v>
      </c>
      <c r="C724" s="30">
        <v>18172.498999999902</v>
      </c>
      <c r="D724" s="30">
        <v>1</v>
      </c>
      <c r="E724" s="30">
        <v>1</v>
      </c>
      <c r="F724" s="30">
        <v>31078.853999999999</v>
      </c>
      <c r="G724" s="30">
        <v>1</v>
      </c>
      <c r="H724" s="30">
        <v>1</v>
      </c>
      <c r="I724" s="30">
        <v>1</v>
      </c>
      <c r="K724" s="457"/>
      <c r="L724" s="457" t="e">
        <f>IF(K724=0,#REF!,0)</f>
        <v>#REF!</v>
      </c>
    </row>
    <row r="725" spans="1:12">
      <c r="A725" s="30">
        <v>723</v>
      </c>
      <c r="B725" s="30">
        <v>1032.623999999998</v>
      </c>
      <c r="C725" s="30">
        <v>18321.736999999899</v>
      </c>
      <c r="D725" s="30">
        <v>1</v>
      </c>
      <c r="E725" s="30">
        <v>1</v>
      </c>
      <c r="F725" s="30">
        <v>37204.1329999999</v>
      </c>
      <c r="G725" s="30">
        <v>1</v>
      </c>
      <c r="H725" s="30">
        <v>1</v>
      </c>
      <c r="I725" s="30">
        <v>1</v>
      </c>
      <c r="K725" s="457"/>
      <c r="L725" s="457" t="e">
        <f>IF(K725=0,#REF!,0)</f>
        <v>#REF!</v>
      </c>
    </row>
    <row r="726" spans="1:12">
      <c r="A726" s="30">
        <v>724</v>
      </c>
      <c r="B726" s="30">
        <v>1032.623999999998</v>
      </c>
      <c r="C726" s="30">
        <v>18458.508999999889</v>
      </c>
      <c r="D726" s="30">
        <v>1</v>
      </c>
      <c r="E726" s="30">
        <v>1</v>
      </c>
      <c r="F726" s="30">
        <v>42298.529999999897</v>
      </c>
      <c r="G726" s="30">
        <v>1</v>
      </c>
      <c r="H726" s="30">
        <v>1</v>
      </c>
      <c r="I726" s="30">
        <v>1</v>
      </c>
      <c r="K726" s="457"/>
      <c r="L726" s="457" t="e">
        <f>IF(K726=0,#REF!,0)</f>
        <v>#REF!</v>
      </c>
    </row>
    <row r="727" spans="1:12">
      <c r="A727" s="30">
        <v>725</v>
      </c>
      <c r="B727" s="30">
        <v>1032.623999999998</v>
      </c>
      <c r="C727" s="30">
        <v>18644.070999999902</v>
      </c>
      <c r="D727" s="30">
        <v>1</v>
      </c>
      <c r="E727" s="30">
        <v>1</v>
      </c>
      <c r="F727" s="30">
        <v>46823.593000000001</v>
      </c>
      <c r="G727" s="30">
        <v>1</v>
      </c>
      <c r="H727" s="30">
        <v>1</v>
      </c>
      <c r="I727" s="30">
        <v>1</v>
      </c>
      <c r="K727" s="457"/>
      <c r="L727" s="457" t="e">
        <f>IF(K727=0,#REF!,0)</f>
        <v>#REF!</v>
      </c>
    </row>
    <row r="728" spans="1:12">
      <c r="A728" s="30">
        <v>726</v>
      </c>
      <c r="B728" s="30">
        <v>1762.222</v>
      </c>
      <c r="C728" s="30">
        <v>18825.337999999891</v>
      </c>
      <c r="D728" s="30">
        <v>1</v>
      </c>
      <c r="E728" s="30">
        <v>1</v>
      </c>
      <c r="F728" s="30">
        <v>51650.36299999999</v>
      </c>
      <c r="G728" s="30">
        <v>1</v>
      </c>
      <c r="H728" s="30">
        <v>1</v>
      </c>
      <c r="I728" s="30">
        <v>1</v>
      </c>
      <c r="K728" s="457"/>
      <c r="L728" s="457" t="e">
        <f>IF(K728=0,#REF!,0)</f>
        <v>#REF!</v>
      </c>
    </row>
    <row r="729" spans="1:12">
      <c r="A729" s="30">
        <v>727</v>
      </c>
      <c r="B729" s="30">
        <v>6139.8579999999993</v>
      </c>
      <c r="C729" s="30">
        <v>19116.798999999901</v>
      </c>
      <c r="D729" s="30">
        <v>1</v>
      </c>
      <c r="E729" s="30">
        <v>1</v>
      </c>
      <c r="F729" s="30">
        <v>130305.591</v>
      </c>
      <c r="G729" s="30">
        <v>1</v>
      </c>
      <c r="H729" s="30">
        <v>1</v>
      </c>
      <c r="I729" s="30">
        <v>1</v>
      </c>
      <c r="K729" s="457"/>
      <c r="L729" s="457" t="e">
        <f>IF(K729=0,#REF!,0)</f>
        <v>#REF!</v>
      </c>
    </row>
    <row r="730" spans="1:12">
      <c r="A730" s="30">
        <v>728</v>
      </c>
      <c r="B730" s="30">
        <v>1762.222</v>
      </c>
      <c r="C730" s="30">
        <v>50900.026999999878</v>
      </c>
      <c r="D730" s="30">
        <v>1</v>
      </c>
      <c r="E730" s="30">
        <v>1</v>
      </c>
      <c r="F730" s="30">
        <v>133022.454</v>
      </c>
      <c r="G730" s="30">
        <v>1</v>
      </c>
      <c r="H730" s="30">
        <v>1</v>
      </c>
      <c r="I730" s="30">
        <v>1</v>
      </c>
      <c r="K730" s="457"/>
      <c r="L730" s="457" t="e">
        <f>IF(K730=0,#REF!,0)</f>
        <v>#REF!</v>
      </c>
    </row>
    <row r="731" spans="1:12">
      <c r="A731" s="30">
        <v>729</v>
      </c>
      <c r="B731" s="30">
        <v>1032.623999999998</v>
      </c>
      <c r="C731" s="30">
        <v>80114.947999999888</v>
      </c>
      <c r="D731" s="30">
        <v>1</v>
      </c>
      <c r="E731" s="30">
        <v>1</v>
      </c>
      <c r="F731" s="30">
        <v>124548.628</v>
      </c>
      <c r="G731" s="30">
        <v>1</v>
      </c>
      <c r="H731" s="30">
        <v>1</v>
      </c>
      <c r="I731" s="30">
        <v>1</v>
      </c>
      <c r="K731" s="457"/>
      <c r="L731" s="457" t="e">
        <f>IF(K731=0,#REF!,0)</f>
        <v>#REF!</v>
      </c>
    </row>
    <row r="732" spans="1:12">
      <c r="A732" s="30">
        <v>730</v>
      </c>
      <c r="B732" s="30">
        <v>1153.2399999999991</v>
      </c>
      <c r="C732" s="30">
        <v>97584.137000000002</v>
      </c>
      <c r="D732" s="30">
        <v>1</v>
      </c>
      <c r="E732" s="30">
        <v>1</v>
      </c>
      <c r="F732" s="30">
        <v>111774.178</v>
      </c>
      <c r="G732" s="30">
        <v>1</v>
      </c>
      <c r="H732" s="30">
        <v>1</v>
      </c>
      <c r="I732" s="30">
        <v>1</v>
      </c>
      <c r="K732" s="457"/>
      <c r="L732" s="457" t="e">
        <f>IF(K732=0,#REF!,0)</f>
        <v>#REF!</v>
      </c>
    </row>
    <row r="733" spans="1:12">
      <c r="A733" s="30">
        <v>731</v>
      </c>
      <c r="B733" s="30">
        <v>1213.5469999999991</v>
      </c>
      <c r="C733" s="30">
        <v>114690.33199999979</v>
      </c>
      <c r="D733" s="30">
        <v>1</v>
      </c>
      <c r="E733" s="30">
        <v>1</v>
      </c>
      <c r="F733" s="30">
        <v>100203.374</v>
      </c>
      <c r="G733" s="30">
        <v>1</v>
      </c>
      <c r="H733" s="30">
        <v>1</v>
      </c>
      <c r="I733" s="30">
        <v>1</v>
      </c>
      <c r="K733" s="457"/>
      <c r="L733" s="457" t="e">
        <f>IF(K733=0,#REF!,0)</f>
        <v>#REF!</v>
      </c>
    </row>
    <row r="734" spans="1:12">
      <c r="A734" s="30">
        <v>732</v>
      </c>
      <c r="B734" s="30">
        <v>1213.5469999999991</v>
      </c>
      <c r="C734" s="30">
        <v>96727.182000000001</v>
      </c>
      <c r="D734" s="30">
        <v>1</v>
      </c>
      <c r="E734" s="30">
        <v>1</v>
      </c>
      <c r="F734" s="30">
        <v>89662.534999999989</v>
      </c>
      <c r="G734" s="30">
        <v>1</v>
      </c>
      <c r="H734" s="30">
        <v>1</v>
      </c>
      <c r="I734" s="30">
        <v>1</v>
      </c>
      <c r="K734" s="457"/>
      <c r="L734" s="457" t="e">
        <f>IF(K734=0,#REF!,0)</f>
        <v>#REF!</v>
      </c>
    </row>
    <row r="735" spans="1:12">
      <c r="A735" s="30">
        <v>733</v>
      </c>
      <c r="B735" s="30">
        <v>6200.1660000000002</v>
      </c>
      <c r="C735" s="30">
        <v>55240.2429999999</v>
      </c>
      <c r="D735" s="30">
        <v>1</v>
      </c>
      <c r="E735" s="30">
        <v>1</v>
      </c>
      <c r="F735" s="30">
        <v>71685.631000000008</v>
      </c>
      <c r="G735" s="30">
        <v>1</v>
      </c>
      <c r="H735" s="30">
        <v>1</v>
      </c>
      <c r="I735" s="30">
        <v>1</v>
      </c>
      <c r="K735" s="457"/>
      <c r="L735" s="457" t="e">
        <f>IF(K735=0,#REF!,0)</f>
        <v>#REF!</v>
      </c>
    </row>
    <row r="736" spans="1:12">
      <c r="A736" s="30">
        <v>734</v>
      </c>
      <c r="B736" s="30">
        <v>1762.222</v>
      </c>
      <c r="C736" s="30">
        <v>76884.120999999897</v>
      </c>
      <c r="D736" s="30">
        <v>1</v>
      </c>
      <c r="E736" s="30">
        <v>1</v>
      </c>
      <c r="F736" s="30">
        <v>75205.267999999996</v>
      </c>
      <c r="G736" s="30">
        <v>1</v>
      </c>
      <c r="H736" s="30">
        <v>1</v>
      </c>
      <c r="I736" s="30">
        <v>1</v>
      </c>
      <c r="K736" s="457"/>
      <c r="L736" s="457" t="e">
        <f>IF(K736=0,#REF!,0)</f>
        <v>#REF!</v>
      </c>
    </row>
    <row r="737" spans="1:12">
      <c r="A737" s="30">
        <v>735</v>
      </c>
      <c r="B737" s="30">
        <v>1032.623999999998</v>
      </c>
      <c r="C737" s="30">
        <v>111089.5539999998</v>
      </c>
      <c r="D737" s="30">
        <v>1</v>
      </c>
      <c r="E737" s="30">
        <v>1</v>
      </c>
      <c r="F737" s="30">
        <v>72853.835999999996</v>
      </c>
      <c r="G737" s="30">
        <v>1</v>
      </c>
      <c r="H737" s="30">
        <v>1</v>
      </c>
      <c r="I737" s="30">
        <v>1</v>
      </c>
      <c r="K737" s="457"/>
      <c r="L737" s="457" t="e">
        <f>IF(K737=0,#REF!,0)</f>
        <v>#REF!</v>
      </c>
    </row>
    <row r="738" spans="1:12">
      <c r="A738" s="30">
        <v>736</v>
      </c>
      <c r="B738" s="30">
        <v>1032.623999999998</v>
      </c>
      <c r="C738" s="30">
        <v>93771.861999999994</v>
      </c>
      <c r="D738" s="30">
        <v>1</v>
      </c>
      <c r="E738" s="30">
        <v>1</v>
      </c>
      <c r="F738" s="30">
        <v>72765.45199999999</v>
      </c>
      <c r="G738" s="30">
        <v>1</v>
      </c>
      <c r="H738" s="30">
        <v>1</v>
      </c>
      <c r="I738" s="30">
        <v>1</v>
      </c>
      <c r="K738" s="457"/>
      <c r="L738" s="457" t="e">
        <f>IF(K738=0,#REF!,0)</f>
        <v>#REF!</v>
      </c>
    </row>
    <row r="739" spans="1:12">
      <c r="A739" s="30">
        <v>737</v>
      </c>
      <c r="B739" s="30">
        <v>1032.623999999998</v>
      </c>
      <c r="C739" s="30">
        <v>82063.89899999999</v>
      </c>
      <c r="D739" s="30">
        <v>1</v>
      </c>
      <c r="E739" s="30">
        <v>1</v>
      </c>
      <c r="F739" s="30">
        <v>76408.562999999995</v>
      </c>
      <c r="G739" s="30">
        <v>1</v>
      </c>
      <c r="H739" s="30">
        <v>1</v>
      </c>
      <c r="I739" s="30">
        <v>1</v>
      </c>
      <c r="K739" s="457"/>
      <c r="L739" s="457" t="e">
        <f>IF(K739=0,#REF!,0)</f>
        <v>#REF!</v>
      </c>
    </row>
    <row r="740" spans="1:12">
      <c r="A740" s="30">
        <v>738</v>
      </c>
      <c r="B740" s="30">
        <v>1762.222</v>
      </c>
      <c r="C740" s="30">
        <v>48026.560999999892</v>
      </c>
      <c r="D740" s="30">
        <v>1</v>
      </c>
      <c r="E740" s="30">
        <v>1</v>
      </c>
      <c r="F740" s="30">
        <v>81400.639999999898</v>
      </c>
      <c r="G740" s="30">
        <v>1</v>
      </c>
      <c r="H740" s="30">
        <v>1</v>
      </c>
      <c r="I740" s="30">
        <v>1</v>
      </c>
      <c r="K740" s="457"/>
      <c r="L740" s="457" t="e">
        <f>IF(K740=0,#REF!,0)</f>
        <v>#REF!</v>
      </c>
    </row>
    <row r="741" spans="1:12">
      <c r="A741" s="30">
        <v>739</v>
      </c>
      <c r="B741" s="30">
        <v>6139.8579999999993</v>
      </c>
      <c r="C741" s="30">
        <v>31207.56899999989</v>
      </c>
      <c r="D741" s="30">
        <v>1</v>
      </c>
      <c r="E741" s="30">
        <v>1</v>
      </c>
      <c r="F741" s="30">
        <v>72009.622999999992</v>
      </c>
      <c r="G741" s="30">
        <v>1</v>
      </c>
      <c r="H741" s="30">
        <v>1</v>
      </c>
      <c r="I741" s="30">
        <v>1</v>
      </c>
      <c r="K741" s="457"/>
      <c r="L741" s="457" t="e">
        <f>IF(K741=0,#REF!,0)</f>
        <v>#REF!</v>
      </c>
    </row>
    <row r="742" spans="1:12">
      <c r="A742" s="30">
        <v>740</v>
      </c>
      <c r="B742" s="30">
        <v>7599.07</v>
      </c>
      <c r="C742" s="30">
        <v>32445.6159999999</v>
      </c>
      <c r="D742" s="30">
        <v>1</v>
      </c>
      <c r="E742" s="30">
        <v>1</v>
      </c>
      <c r="F742" s="30">
        <v>67439.509999999893</v>
      </c>
      <c r="G742" s="30">
        <v>1</v>
      </c>
      <c r="H742" s="30">
        <v>1</v>
      </c>
      <c r="I742" s="30">
        <v>1</v>
      </c>
      <c r="K742" s="457"/>
      <c r="L742" s="457" t="e">
        <f>IF(K742=0,#REF!,0)</f>
        <v>#REF!</v>
      </c>
    </row>
    <row r="743" spans="1:12">
      <c r="A743" s="30">
        <v>741</v>
      </c>
      <c r="B743" s="30">
        <v>1762.222</v>
      </c>
      <c r="C743" s="30">
        <v>18117.074999999903</v>
      </c>
      <c r="D743" s="30">
        <v>1</v>
      </c>
      <c r="E743" s="30">
        <v>1</v>
      </c>
      <c r="F743" s="30">
        <v>74900.456999999893</v>
      </c>
      <c r="G743" s="30">
        <v>1</v>
      </c>
      <c r="H743" s="30">
        <v>1</v>
      </c>
      <c r="I743" s="30">
        <v>1</v>
      </c>
      <c r="K743" s="457"/>
      <c r="L743" s="457" t="e">
        <f>IF(K743=0,#REF!,0)</f>
        <v>#REF!</v>
      </c>
    </row>
    <row r="744" spans="1:12">
      <c r="A744" s="30">
        <v>742</v>
      </c>
      <c r="B744" s="30">
        <v>1762.222</v>
      </c>
      <c r="C744" s="30">
        <v>17651.893999999898</v>
      </c>
      <c r="D744" s="30">
        <v>1</v>
      </c>
      <c r="E744" s="30">
        <v>1</v>
      </c>
      <c r="F744" s="30">
        <v>3088.3420000000001</v>
      </c>
      <c r="G744" s="30">
        <v>1</v>
      </c>
      <c r="H744" s="30">
        <v>1</v>
      </c>
      <c r="I744" s="30">
        <v>1</v>
      </c>
      <c r="K744" s="457"/>
      <c r="L744" s="457" t="e">
        <f>IF(K744=0,#REF!,0)</f>
        <v>#REF!</v>
      </c>
    </row>
    <row r="745" spans="1:12">
      <c r="A745" s="30">
        <v>743</v>
      </c>
      <c r="B745" s="30">
        <v>1762.222</v>
      </c>
      <c r="C745" s="30">
        <v>17190.136999999901</v>
      </c>
      <c r="D745" s="30">
        <v>1</v>
      </c>
      <c r="E745" s="30">
        <v>1</v>
      </c>
      <c r="F745" s="30">
        <v>2038.252999999999</v>
      </c>
      <c r="G745" s="30">
        <v>1</v>
      </c>
      <c r="H745" s="30">
        <v>1</v>
      </c>
      <c r="I745" s="30">
        <v>1</v>
      </c>
      <c r="K745" s="457"/>
      <c r="L745" s="457" t="e">
        <f>IF(K745=0,#REF!,0)</f>
        <v>#REF!</v>
      </c>
    </row>
    <row r="746" spans="1:12">
      <c r="A746" s="30">
        <v>744</v>
      </c>
      <c r="B746" s="30">
        <v>1032.623999999998</v>
      </c>
      <c r="C746" s="30">
        <v>17179.878999999899</v>
      </c>
      <c r="D746" s="30">
        <v>1</v>
      </c>
      <c r="E746" s="30">
        <v>1</v>
      </c>
      <c r="F746" s="30">
        <v>2730.4859999999899</v>
      </c>
      <c r="G746" s="30">
        <v>1</v>
      </c>
      <c r="H746" s="30">
        <v>1</v>
      </c>
      <c r="I746" s="30">
        <v>1</v>
      </c>
      <c r="K746" s="457"/>
      <c r="L746" s="457" t="e">
        <f>IF(K746=0,#REF!,0)</f>
        <v>#REF!</v>
      </c>
    </row>
    <row r="747" spans="1:12">
      <c r="A747" s="30">
        <v>745</v>
      </c>
      <c r="B747" s="30">
        <v>1032.623999999998</v>
      </c>
      <c r="C747" s="30">
        <v>17189.42499999989</v>
      </c>
      <c r="D747" s="30">
        <v>1</v>
      </c>
      <c r="E747" s="30">
        <v>1</v>
      </c>
      <c r="F747" s="30">
        <v>3766.0139999999997</v>
      </c>
      <c r="G747" s="30">
        <v>1</v>
      </c>
      <c r="H747" s="30">
        <v>1</v>
      </c>
      <c r="I747" s="30">
        <v>1</v>
      </c>
      <c r="K747" s="457"/>
      <c r="L747" s="457" t="e">
        <f>IF(K747=0,#REF!,0)</f>
        <v>#REF!</v>
      </c>
    </row>
    <row r="748" spans="1:12">
      <c r="A748" s="30">
        <v>746</v>
      </c>
      <c r="B748" s="30">
        <v>1032.623999999998</v>
      </c>
      <c r="C748" s="30">
        <v>17138.87099999989</v>
      </c>
      <c r="D748" s="30">
        <v>1</v>
      </c>
      <c r="E748" s="30">
        <v>1</v>
      </c>
      <c r="F748" s="30">
        <v>7260.1970000000001</v>
      </c>
      <c r="G748" s="30">
        <v>1</v>
      </c>
      <c r="H748" s="30">
        <v>1</v>
      </c>
      <c r="I748" s="30">
        <v>1</v>
      </c>
      <c r="K748" s="457"/>
      <c r="L748" s="457" t="e">
        <f>IF(K748=0,#REF!,0)</f>
        <v>#REF!</v>
      </c>
    </row>
    <row r="749" spans="1:12">
      <c r="A749" s="30">
        <v>747</v>
      </c>
      <c r="B749" s="30">
        <v>1032.623999999998</v>
      </c>
      <c r="C749" s="30">
        <v>17099.107999999898</v>
      </c>
      <c r="D749" s="30">
        <v>1</v>
      </c>
      <c r="E749" s="30">
        <v>1</v>
      </c>
      <c r="F749" s="30">
        <v>9395.5539999999892</v>
      </c>
      <c r="G749" s="30">
        <v>1</v>
      </c>
      <c r="H749" s="30">
        <v>1</v>
      </c>
      <c r="I749" s="30">
        <v>1</v>
      </c>
      <c r="K749" s="457"/>
      <c r="L749" s="457" t="e">
        <f>IF(K749=0,#REF!,0)</f>
        <v>#REF!</v>
      </c>
    </row>
    <row r="750" spans="1:12">
      <c r="A750" s="30">
        <v>748</v>
      </c>
      <c r="B750" s="30">
        <v>1032.623999999998</v>
      </c>
      <c r="C750" s="30">
        <v>17115.820999999902</v>
      </c>
      <c r="D750" s="30">
        <v>1</v>
      </c>
      <c r="E750" s="30">
        <v>1</v>
      </c>
      <c r="F750" s="30">
        <v>12759.163999999899</v>
      </c>
      <c r="G750" s="30">
        <v>1</v>
      </c>
      <c r="H750" s="30">
        <v>1</v>
      </c>
      <c r="I750" s="30">
        <v>1</v>
      </c>
      <c r="K750" s="457"/>
      <c r="L750" s="457" t="e">
        <f>IF(K750=0,#REF!,0)</f>
        <v>#REF!</v>
      </c>
    </row>
    <row r="751" spans="1:12">
      <c r="A751" s="30">
        <v>749</v>
      </c>
      <c r="B751" s="30">
        <v>1032.623999999998</v>
      </c>
      <c r="C751" s="30">
        <v>17130.683999999899</v>
      </c>
      <c r="D751" s="30">
        <v>1</v>
      </c>
      <c r="E751" s="30">
        <v>1</v>
      </c>
      <c r="F751" s="30">
        <v>15854.053</v>
      </c>
      <c r="G751" s="30">
        <v>1</v>
      </c>
      <c r="H751" s="30">
        <v>1</v>
      </c>
      <c r="I751" s="30">
        <v>1</v>
      </c>
      <c r="K751" s="457"/>
      <c r="L751" s="457" t="e">
        <f>IF(K751=0,#REF!,0)</f>
        <v>#REF!</v>
      </c>
    </row>
    <row r="752" spans="1:12">
      <c r="A752" s="30">
        <v>750</v>
      </c>
      <c r="B752" s="30">
        <v>1762.222</v>
      </c>
      <c r="C752" s="30">
        <v>17120.7569999999</v>
      </c>
      <c r="D752" s="30">
        <v>1</v>
      </c>
      <c r="E752" s="30">
        <v>1</v>
      </c>
      <c r="F752" s="30">
        <v>19009.742999999999</v>
      </c>
      <c r="G752" s="30">
        <v>1</v>
      </c>
      <c r="H752" s="30">
        <v>1</v>
      </c>
      <c r="I752" s="30">
        <v>1</v>
      </c>
      <c r="K752" s="457"/>
      <c r="L752" s="457" t="e">
        <f>IF(K752=0,#REF!,0)</f>
        <v>#REF!</v>
      </c>
    </row>
    <row r="753" spans="1:12">
      <c r="A753" s="30">
        <v>751</v>
      </c>
      <c r="B753" s="30">
        <v>6139.8579999999993</v>
      </c>
      <c r="C753" s="30">
        <v>17221.055999999902</v>
      </c>
      <c r="D753" s="30">
        <v>1</v>
      </c>
      <c r="E753" s="30">
        <v>1</v>
      </c>
      <c r="F753" s="30">
        <v>97802.593999999895</v>
      </c>
      <c r="G753" s="30">
        <v>1</v>
      </c>
      <c r="H753" s="30">
        <v>1</v>
      </c>
      <c r="I753" s="30">
        <v>1</v>
      </c>
      <c r="K753" s="457"/>
      <c r="L753" s="457" t="e">
        <f>IF(K753=0,#REF!,0)</f>
        <v>#REF!</v>
      </c>
    </row>
    <row r="754" spans="1:12">
      <c r="A754" s="30">
        <v>752</v>
      </c>
      <c r="B754" s="30">
        <v>1762.222</v>
      </c>
      <c r="C754" s="30">
        <v>47291.011999999886</v>
      </c>
      <c r="D754" s="30">
        <v>1</v>
      </c>
      <c r="E754" s="30">
        <v>1</v>
      </c>
      <c r="F754" s="30">
        <v>100461.6139999999</v>
      </c>
      <c r="G754" s="30">
        <v>1</v>
      </c>
      <c r="H754" s="30">
        <v>1</v>
      </c>
      <c r="I754" s="30">
        <v>1</v>
      </c>
      <c r="K754" s="457"/>
      <c r="L754" s="457" t="e">
        <f>IF(K754=0,#REF!,0)</f>
        <v>#REF!</v>
      </c>
    </row>
    <row r="755" spans="1:12">
      <c r="A755" s="30">
        <v>753</v>
      </c>
      <c r="B755" s="30">
        <v>1032.623999999998</v>
      </c>
      <c r="C755" s="30">
        <v>74598.32099999988</v>
      </c>
      <c r="D755" s="30">
        <v>1</v>
      </c>
      <c r="E755" s="30">
        <v>1</v>
      </c>
      <c r="F755" s="30">
        <v>90669.837</v>
      </c>
      <c r="G755" s="30">
        <v>1</v>
      </c>
      <c r="H755" s="30">
        <v>1</v>
      </c>
      <c r="I755" s="30">
        <v>1</v>
      </c>
      <c r="K755" s="457"/>
      <c r="L755" s="457" t="e">
        <f>IF(K755=0,#REF!,0)</f>
        <v>#REF!</v>
      </c>
    </row>
    <row r="756" spans="1:12">
      <c r="A756" s="30">
        <v>754</v>
      </c>
      <c r="B756" s="30">
        <v>1153.2399999999991</v>
      </c>
      <c r="C756" s="30">
        <v>90157.623999999894</v>
      </c>
      <c r="D756" s="30">
        <v>1</v>
      </c>
      <c r="E756" s="30">
        <v>1</v>
      </c>
      <c r="F756" s="30">
        <v>76882.950999999885</v>
      </c>
      <c r="G756" s="30">
        <v>1</v>
      </c>
      <c r="H756" s="30">
        <v>1</v>
      </c>
      <c r="I756" s="30">
        <v>1</v>
      </c>
      <c r="K756" s="457"/>
      <c r="L756" s="457" t="e">
        <f>IF(K756=0,#REF!,0)</f>
        <v>#REF!</v>
      </c>
    </row>
    <row r="757" spans="1:12">
      <c r="A757" s="30">
        <v>755</v>
      </c>
      <c r="B757" s="30">
        <v>1213.5469999999991</v>
      </c>
      <c r="C757" s="30">
        <v>105485.09299999979</v>
      </c>
      <c r="D757" s="30">
        <v>1</v>
      </c>
      <c r="E757" s="30">
        <v>1</v>
      </c>
      <c r="F757" s="30">
        <v>63761.229999999901</v>
      </c>
      <c r="G757" s="30">
        <v>1</v>
      </c>
      <c r="H757" s="30">
        <v>1</v>
      </c>
      <c r="I757" s="30">
        <v>1</v>
      </c>
      <c r="K757" s="457"/>
      <c r="L757" s="457" t="e">
        <f>IF(K757=0,#REF!,0)</f>
        <v>#REF!</v>
      </c>
    </row>
    <row r="758" spans="1:12">
      <c r="A758" s="30">
        <v>756</v>
      </c>
      <c r="B758" s="30">
        <v>1213.5469999999991</v>
      </c>
      <c r="C758" s="30">
        <v>88741.7389999999</v>
      </c>
      <c r="D758" s="30">
        <v>1</v>
      </c>
      <c r="E758" s="30">
        <v>1</v>
      </c>
      <c r="F758" s="30">
        <v>52295.89899999999</v>
      </c>
      <c r="G758" s="30">
        <v>1</v>
      </c>
      <c r="H758" s="30">
        <v>1</v>
      </c>
      <c r="I758" s="30">
        <v>1</v>
      </c>
      <c r="K758" s="457"/>
      <c r="L758" s="457" t="e">
        <f>IF(K758=0,#REF!,0)</f>
        <v>#REF!</v>
      </c>
    </row>
    <row r="759" spans="1:12">
      <c r="A759" s="30">
        <v>757</v>
      </c>
      <c r="B759" s="30">
        <v>6200.1660000000002</v>
      </c>
      <c r="C759" s="30">
        <v>51386.384999999893</v>
      </c>
      <c r="D759" s="30">
        <v>1</v>
      </c>
      <c r="E759" s="30">
        <v>1</v>
      </c>
      <c r="F759" s="30">
        <v>34045.092999999899</v>
      </c>
      <c r="G759" s="30">
        <v>1</v>
      </c>
      <c r="H759" s="30">
        <v>1</v>
      </c>
      <c r="I759" s="30">
        <v>1</v>
      </c>
      <c r="K759" s="457"/>
      <c r="L759" s="457" t="e">
        <f>IF(K759=0,#REF!,0)</f>
        <v>#REF!</v>
      </c>
    </row>
    <row r="760" spans="1:12">
      <c r="A760" s="30">
        <v>758</v>
      </c>
      <c r="B760" s="30">
        <v>1762.222</v>
      </c>
      <c r="C760" s="30">
        <v>70218.636999999901</v>
      </c>
      <c r="D760" s="30">
        <v>1</v>
      </c>
      <c r="E760" s="30">
        <v>1</v>
      </c>
      <c r="F760" s="30">
        <v>37067.57699999999</v>
      </c>
      <c r="G760" s="30">
        <v>1</v>
      </c>
      <c r="H760" s="30">
        <v>1</v>
      </c>
      <c r="I760" s="30">
        <v>1</v>
      </c>
      <c r="K760" s="457"/>
      <c r="L760" s="457" t="e">
        <f>IF(K760=0,#REF!,0)</f>
        <v>#REF!</v>
      </c>
    </row>
    <row r="761" spans="1:12">
      <c r="A761" s="30">
        <v>759</v>
      </c>
      <c r="B761" s="30">
        <v>1032.623999999998</v>
      </c>
      <c r="C761" s="30">
        <v>101603.3599999998</v>
      </c>
      <c r="D761" s="30">
        <v>1</v>
      </c>
      <c r="E761" s="30">
        <v>1</v>
      </c>
      <c r="F761" s="30">
        <v>34240.282999999887</v>
      </c>
      <c r="G761" s="30">
        <v>1</v>
      </c>
      <c r="H761" s="30">
        <v>1</v>
      </c>
      <c r="I761" s="30">
        <v>1</v>
      </c>
      <c r="K761" s="457"/>
      <c r="L761" s="457" t="e">
        <f>IF(K761=0,#REF!,0)</f>
        <v>#REF!</v>
      </c>
    </row>
    <row r="762" spans="1:12">
      <c r="A762" s="30">
        <v>760</v>
      </c>
      <c r="B762" s="30">
        <v>1032.623999999998</v>
      </c>
      <c r="C762" s="30">
        <v>85689.305999999895</v>
      </c>
      <c r="D762" s="30">
        <v>1</v>
      </c>
      <c r="E762" s="30">
        <v>1</v>
      </c>
      <c r="F762" s="30">
        <v>33594.731</v>
      </c>
      <c r="G762" s="30">
        <v>1</v>
      </c>
      <c r="H762" s="30">
        <v>1</v>
      </c>
      <c r="I762" s="30">
        <v>1</v>
      </c>
      <c r="K762" s="457"/>
      <c r="L762" s="457" t="e">
        <f>IF(K762=0,#REF!,0)</f>
        <v>#REF!</v>
      </c>
    </row>
    <row r="763" spans="1:12">
      <c r="A763" s="30">
        <v>761</v>
      </c>
      <c r="B763" s="30">
        <v>1032.623999999998</v>
      </c>
      <c r="C763" s="30">
        <v>74048.328999999896</v>
      </c>
      <c r="D763" s="30">
        <v>1</v>
      </c>
      <c r="E763" s="30">
        <v>1</v>
      </c>
      <c r="F763" s="30">
        <v>37655.154000000002</v>
      </c>
      <c r="G763" s="30">
        <v>1</v>
      </c>
      <c r="H763" s="30">
        <v>1</v>
      </c>
      <c r="I763" s="30">
        <v>1</v>
      </c>
      <c r="K763" s="457"/>
      <c r="L763" s="457" t="e">
        <f>IF(K763=0,#REF!,0)</f>
        <v>#REF!</v>
      </c>
    </row>
    <row r="764" spans="1:12">
      <c r="A764" s="30">
        <v>762</v>
      </c>
      <c r="B764" s="30">
        <v>1762.222</v>
      </c>
      <c r="C764" s="30">
        <v>42795.821999999891</v>
      </c>
      <c r="D764" s="30">
        <v>1</v>
      </c>
      <c r="E764" s="30">
        <v>1</v>
      </c>
      <c r="F764" s="30">
        <v>42481.517999999989</v>
      </c>
      <c r="G764" s="30">
        <v>1</v>
      </c>
      <c r="H764" s="30">
        <v>1</v>
      </c>
      <c r="I764" s="30">
        <v>1</v>
      </c>
      <c r="K764" s="457"/>
      <c r="L764" s="457" t="e">
        <f>IF(K764=0,#REF!,0)</f>
        <v>#REF!</v>
      </c>
    </row>
    <row r="765" spans="1:12">
      <c r="A765" s="30">
        <v>763</v>
      </c>
      <c r="B765" s="30">
        <v>6139.8579999999993</v>
      </c>
      <c r="C765" s="30">
        <v>29421.6159999999</v>
      </c>
      <c r="D765" s="30">
        <v>1</v>
      </c>
      <c r="E765" s="30">
        <v>1</v>
      </c>
      <c r="F765" s="30">
        <v>37314.910999999898</v>
      </c>
      <c r="G765" s="30">
        <v>1</v>
      </c>
      <c r="H765" s="30">
        <v>1</v>
      </c>
      <c r="I765" s="30">
        <v>1</v>
      </c>
      <c r="K765" s="457"/>
      <c r="L765" s="457" t="e">
        <f>IF(K765=0,#REF!,0)</f>
        <v>#REF!</v>
      </c>
    </row>
    <row r="766" spans="1:12">
      <c r="A766" s="30">
        <v>764</v>
      </c>
      <c r="B766" s="30">
        <v>7599.07</v>
      </c>
      <c r="C766" s="30">
        <v>30849.951999999899</v>
      </c>
      <c r="D766" s="30">
        <v>1</v>
      </c>
      <c r="E766" s="30">
        <v>1</v>
      </c>
      <c r="F766" s="30">
        <v>37508.603999999999</v>
      </c>
      <c r="G766" s="30">
        <v>1</v>
      </c>
      <c r="H766" s="30">
        <v>1</v>
      </c>
      <c r="I766" s="30">
        <v>1</v>
      </c>
      <c r="K766" s="457"/>
      <c r="L766" s="457" t="e">
        <f>IF(K766=0,#REF!,0)</f>
        <v>#REF!</v>
      </c>
    </row>
    <row r="767" spans="1:12">
      <c r="A767" s="30">
        <v>765</v>
      </c>
      <c r="B767" s="30">
        <v>1762.222</v>
      </c>
      <c r="C767" s="30">
        <v>17238.8329999999</v>
      </c>
      <c r="D767" s="30">
        <v>1</v>
      </c>
      <c r="E767" s="30">
        <v>1</v>
      </c>
      <c r="F767" s="30">
        <v>49812.74</v>
      </c>
      <c r="G767" s="30">
        <v>1</v>
      </c>
      <c r="H767" s="30">
        <v>1</v>
      </c>
      <c r="I767" s="30">
        <v>1</v>
      </c>
      <c r="K767" s="457"/>
      <c r="L767" s="457" t="e">
        <f>IF(K767=0,#REF!,0)</f>
        <v>#REF!</v>
      </c>
    </row>
    <row r="768" spans="1:12">
      <c r="A768" s="30">
        <v>766</v>
      </c>
      <c r="B768" s="30">
        <v>1762.222</v>
      </c>
      <c r="C768" s="30">
        <v>16866.184999999899</v>
      </c>
      <c r="D768" s="30">
        <v>1</v>
      </c>
      <c r="E768" s="30">
        <v>1</v>
      </c>
      <c r="F768" s="30">
        <v>2981.5149999999999</v>
      </c>
      <c r="G768" s="30">
        <v>1</v>
      </c>
      <c r="H768" s="30">
        <v>1</v>
      </c>
      <c r="I768" s="30">
        <v>1</v>
      </c>
      <c r="K768" s="457"/>
      <c r="L768" s="457" t="e">
        <f>IF(K768=0,#REF!,0)</f>
        <v>#REF!</v>
      </c>
    </row>
    <row r="769" spans="1:12">
      <c r="A769" s="30">
        <v>767</v>
      </c>
      <c r="B769" s="30">
        <v>1762.222</v>
      </c>
      <c r="C769" s="30">
        <v>16506.797999999901</v>
      </c>
      <c r="D769" s="30">
        <v>1</v>
      </c>
      <c r="E769" s="30">
        <v>1</v>
      </c>
      <c r="F769" s="30">
        <v>1667.182</v>
      </c>
      <c r="G769" s="30">
        <v>1</v>
      </c>
      <c r="H769" s="30">
        <v>1</v>
      </c>
      <c r="I769" s="30">
        <v>1</v>
      </c>
      <c r="K769" s="457"/>
      <c r="L769" s="457" t="e">
        <f>IF(K769=0,#REF!,0)</f>
        <v>#REF!</v>
      </c>
    </row>
    <row r="770" spans="1:12">
      <c r="A770" s="30">
        <v>768</v>
      </c>
      <c r="B770" s="30">
        <v>1032.623999999998</v>
      </c>
      <c r="C770" s="30">
        <v>16595.1159999999</v>
      </c>
      <c r="D770" s="30">
        <v>1</v>
      </c>
      <c r="E770" s="30">
        <v>1</v>
      </c>
      <c r="F770" s="30">
        <v>1279.85699999999</v>
      </c>
      <c r="G770" s="30">
        <v>1</v>
      </c>
      <c r="H770" s="30">
        <v>1</v>
      </c>
      <c r="I770" s="30">
        <v>1</v>
      </c>
      <c r="K770" s="457"/>
      <c r="L770" s="457" t="e">
        <f>IF(K770=0,#REF!,0)</f>
        <v>#REF!</v>
      </c>
    </row>
    <row r="771" spans="1:12">
      <c r="A771" s="30">
        <v>769</v>
      </c>
      <c r="B771" s="30">
        <v>1032.623999999998</v>
      </c>
      <c r="C771" s="30">
        <v>16732.853999999897</v>
      </c>
      <c r="D771" s="30">
        <v>1</v>
      </c>
      <c r="E771" s="30">
        <v>1</v>
      </c>
      <c r="F771" s="30">
        <v>623.78499999999906</v>
      </c>
      <c r="G771" s="30">
        <v>1</v>
      </c>
      <c r="H771" s="30">
        <v>1</v>
      </c>
      <c r="I771" s="30">
        <v>1</v>
      </c>
      <c r="K771" s="457"/>
      <c r="L771" s="457" t="e">
        <f>IF(K771=0,#REF!,0)</f>
        <v>#REF!</v>
      </c>
    </row>
    <row r="772" spans="1:12">
      <c r="A772" s="30">
        <v>770</v>
      </c>
      <c r="B772" s="30">
        <v>1032.623999999998</v>
      </c>
      <c r="C772" s="30">
        <v>16814.164999999899</v>
      </c>
      <c r="D772" s="30">
        <v>1</v>
      </c>
      <c r="E772" s="30">
        <v>1</v>
      </c>
      <c r="F772" s="30">
        <v>2394.985999999989</v>
      </c>
      <c r="G772" s="30">
        <v>1</v>
      </c>
      <c r="H772" s="30">
        <v>1</v>
      </c>
      <c r="I772" s="30">
        <v>1</v>
      </c>
      <c r="K772" s="457"/>
      <c r="L772" s="457" t="e">
        <f>IF(K772=0,#REF!,0)</f>
        <v>#REF!</v>
      </c>
    </row>
    <row r="773" spans="1:12">
      <c r="A773" s="30">
        <v>771</v>
      </c>
      <c r="B773" s="30">
        <v>1032.623999999998</v>
      </c>
      <c r="C773" s="30">
        <v>16970.553999999902</v>
      </c>
      <c r="D773" s="30">
        <v>1</v>
      </c>
      <c r="E773" s="30">
        <v>1</v>
      </c>
      <c r="F773" s="30">
        <v>11707.77</v>
      </c>
      <c r="G773" s="30">
        <v>1</v>
      </c>
      <c r="H773" s="30">
        <v>1</v>
      </c>
      <c r="I773" s="30">
        <v>1</v>
      </c>
      <c r="K773" s="457"/>
      <c r="L773" s="457" t="e">
        <f>IF(K773=0,#REF!,0)</f>
        <v>#REF!</v>
      </c>
    </row>
    <row r="774" spans="1:12">
      <c r="A774" s="30">
        <v>772</v>
      </c>
      <c r="B774" s="30">
        <v>1032.623999999998</v>
      </c>
      <c r="C774" s="30">
        <v>17013.9039999999</v>
      </c>
      <c r="D774" s="30">
        <v>1</v>
      </c>
      <c r="E774" s="30">
        <v>1</v>
      </c>
      <c r="F774" s="30">
        <v>17655.784</v>
      </c>
      <c r="G774" s="30">
        <v>1</v>
      </c>
      <c r="H774" s="30">
        <v>1</v>
      </c>
      <c r="I774" s="30">
        <v>1</v>
      </c>
      <c r="K774" s="457"/>
      <c r="L774" s="457" t="e">
        <f>IF(K774=0,#REF!,0)</f>
        <v>#REF!</v>
      </c>
    </row>
    <row r="775" spans="1:12">
      <c r="A775" s="30">
        <v>773</v>
      </c>
      <c r="B775" s="30">
        <v>1032.623999999998</v>
      </c>
      <c r="C775" s="30">
        <v>17094.469999999899</v>
      </c>
      <c r="D775" s="30">
        <v>1</v>
      </c>
      <c r="E775" s="30">
        <v>1</v>
      </c>
      <c r="F775" s="30">
        <v>24417.324999999899</v>
      </c>
      <c r="G775" s="30">
        <v>1</v>
      </c>
      <c r="H775" s="30">
        <v>1</v>
      </c>
      <c r="I775" s="30">
        <v>1</v>
      </c>
      <c r="K775" s="457"/>
      <c r="L775" s="457" t="e">
        <f>IF(K775=0,#REF!,0)</f>
        <v>#REF!</v>
      </c>
    </row>
    <row r="776" spans="1:12">
      <c r="A776" s="30">
        <v>774</v>
      </c>
      <c r="B776" s="30">
        <v>1762.222</v>
      </c>
      <c r="C776" s="30">
        <v>17140.9569999999</v>
      </c>
      <c r="D776" s="30">
        <v>1</v>
      </c>
      <c r="E776" s="30">
        <v>1</v>
      </c>
      <c r="F776" s="30">
        <v>28721.708000000002</v>
      </c>
      <c r="G776" s="30">
        <v>1</v>
      </c>
      <c r="H776" s="30">
        <v>1</v>
      </c>
      <c r="I776" s="30">
        <v>1</v>
      </c>
      <c r="K776" s="457"/>
      <c r="L776" s="457" t="e">
        <f>IF(K776=0,#REF!,0)</f>
        <v>#REF!</v>
      </c>
    </row>
    <row r="777" spans="1:12">
      <c r="A777" s="30">
        <v>775</v>
      </c>
      <c r="B777" s="30">
        <v>6139.8579999999993</v>
      </c>
      <c r="C777" s="30">
        <v>17280.3469999999</v>
      </c>
      <c r="D777" s="30">
        <v>1</v>
      </c>
      <c r="E777" s="30">
        <v>1</v>
      </c>
      <c r="F777" s="30">
        <v>106121.82799999999</v>
      </c>
      <c r="G777" s="30">
        <v>1</v>
      </c>
      <c r="H777" s="30">
        <v>1</v>
      </c>
      <c r="I777" s="30">
        <v>1</v>
      </c>
      <c r="K777" s="457"/>
      <c r="L777" s="457" t="e">
        <f>IF(K777=0,#REF!,0)</f>
        <v>#REF!</v>
      </c>
    </row>
    <row r="778" spans="1:12">
      <c r="A778" s="30">
        <v>776</v>
      </c>
      <c r="B778" s="30">
        <v>1762.222</v>
      </c>
      <c r="C778" s="30">
        <v>32082.542999999903</v>
      </c>
      <c r="D778" s="30">
        <v>1</v>
      </c>
      <c r="E778" s="30">
        <v>1</v>
      </c>
      <c r="F778" s="30">
        <v>111193.609</v>
      </c>
      <c r="G778" s="30">
        <v>1</v>
      </c>
      <c r="H778" s="30">
        <v>1</v>
      </c>
      <c r="I778" s="30">
        <v>1</v>
      </c>
      <c r="K778" s="457"/>
      <c r="L778" s="457" t="e">
        <f>IF(K778=0,#REF!,0)</f>
        <v>#REF!</v>
      </c>
    </row>
    <row r="779" spans="1:12">
      <c r="A779" s="30">
        <v>777</v>
      </c>
      <c r="B779" s="30">
        <v>1032.623999999998</v>
      </c>
      <c r="C779" s="30">
        <v>32791.899999999892</v>
      </c>
      <c r="D779" s="30">
        <v>1</v>
      </c>
      <c r="E779" s="30">
        <v>1</v>
      </c>
      <c r="F779" s="30">
        <v>106769.44999999899</v>
      </c>
      <c r="G779" s="30">
        <v>1</v>
      </c>
      <c r="H779" s="30">
        <v>1</v>
      </c>
      <c r="I779" s="30">
        <v>1</v>
      </c>
      <c r="K779" s="457"/>
      <c r="L779" s="457" t="e">
        <f>IF(K779=0,#REF!,0)</f>
        <v>#REF!</v>
      </c>
    </row>
    <row r="780" spans="1:12">
      <c r="A780" s="30">
        <v>778</v>
      </c>
      <c r="B780" s="30">
        <v>1153.2399999999991</v>
      </c>
      <c r="C780" s="30">
        <v>33418.65699999989</v>
      </c>
      <c r="D780" s="30">
        <v>1</v>
      </c>
      <c r="E780" s="30">
        <v>1</v>
      </c>
      <c r="F780" s="30">
        <v>96614.313000000009</v>
      </c>
      <c r="G780" s="30">
        <v>1</v>
      </c>
      <c r="H780" s="30">
        <v>1</v>
      </c>
      <c r="I780" s="30">
        <v>1</v>
      </c>
      <c r="K780" s="457"/>
      <c r="L780" s="457" t="e">
        <f>IF(K780=0,#REF!,0)</f>
        <v>#REF!</v>
      </c>
    </row>
    <row r="781" spans="1:12">
      <c r="A781" s="30">
        <v>779</v>
      </c>
      <c r="B781" s="30">
        <v>1213.5469999999991</v>
      </c>
      <c r="C781" s="30">
        <v>33894.063999999882</v>
      </c>
      <c r="D781" s="30">
        <v>1</v>
      </c>
      <c r="E781" s="30">
        <v>1</v>
      </c>
      <c r="F781" s="30">
        <v>86826.081999999893</v>
      </c>
      <c r="G781" s="30">
        <v>1</v>
      </c>
      <c r="H781" s="30">
        <v>1</v>
      </c>
      <c r="I781" s="30">
        <v>1</v>
      </c>
      <c r="K781" s="457"/>
      <c r="L781" s="457" t="e">
        <f>IF(K781=0,#REF!,0)</f>
        <v>#REF!</v>
      </c>
    </row>
    <row r="782" spans="1:12">
      <c r="A782" s="30">
        <v>780</v>
      </c>
      <c r="B782" s="30">
        <v>1213.5469999999991</v>
      </c>
      <c r="C782" s="30">
        <v>33182.979999999901</v>
      </c>
      <c r="D782" s="30">
        <v>1</v>
      </c>
      <c r="E782" s="30">
        <v>1</v>
      </c>
      <c r="F782" s="30">
        <v>78709.572</v>
      </c>
      <c r="G782" s="30">
        <v>1</v>
      </c>
      <c r="H782" s="30">
        <v>1</v>
      </c>
      <c r="I782" s="30">
        <v>1</v>
      </c>
      <c r="K782" s="457">
        <v>1862.0078774442416</v>
      </c>
      <c r="L782" s="457">
        <f>IF(K782=0,#REF!,0)</f>
        <v>0</v>
      </c>
    </row>
    <row r="783" spans="1:12">
      <c r="A783" s="30">
        <v>781</v>
      </c>
      <c r="B783" s="30">
        <v>6200.1660000000002</v>
      </c>
      <c r="C783" s="30">
        <v>31184.834000000003</v>
      </c>
      <c r="D783" s="30">
        <v>1</v>
      </c>
      <c r="E783" s="30">
        <v>1</v>
      </c>
      <c r="F783" s="30">
        <v>61511.966</v>
      </c>
      <c r="G783" s="30">
        <v>1</v>
      </c>
      <c r="H783" s="30">
        <v>1</v>
      </c>
      <c r="I783" s="30">
        <v>1</v>
      </c>
      <c r="K783" s="457">
        <v>5136.1177072844957</v>
      </c>
      <c r="L783" s="457">
        <f>IF(K783=0,#REF!,0)</f>
        <v>0</v>
      </c>
    </row>
    <row r="784" spans="1:12">
      <c r="A784" s="30">
        <v>782</v>
      </c>
      <c r="B784" s="30">
        <v>1762.222</v>
      </c>
      <c r="C784" s="30">
        <v>30924.688999999904</v>
      </c>
      <c r="D784" s="30">
        <v>1</v>
      </c>
      <c r="E784" s="30">
        <v>1</v>
      </c>
      <c r="F784" s="30">
        <v>65186.614999999998</v>
      </c>
      <c r="G784" s="30">
        <v>1</v>
      </c>
      <c r="H784" s="30">
        <v>1</v>
      </c>
      <c r="I784" s="30">
        <v>1</v>
      </c>
      <c r="K784" s="457"/>
      <c r="L784" s="457" t="e">
        <f>IF(K784=0,#REF!,0)</f>
        <v>#REF!</v>
      </c>
    </row>
    <row r="785" spans="1:12">
      <c r="A785" s="30">
        <v>783</v>
      </c>
      <c r="B785" s="30">
        <v>1032.623999999998</v>
      </c>
      <c r="C785" s="30">
        <v>31682.035999999898</v>
      </c>
      <c r="D785" s="30">
        <v>1</v>
      </c>
      <c r="E785" s="30">
        <v>1</v>
      </c>
      <c r="F785" s="30">
        <v>64897.103999999999</v>
      </c>
      <c r="G785" s="30">
        <v>1</v>
      </c>
      <c r="H785" s="30">
        <v>1</v>
      </c>
      <c r="I785" s="30">
        <v>1</v>
      </c>
      <c r="K785" s="457">
        <v>1236.6039016303318</v>
      </c>
      <c r="L785" s="457">
        <f>IF(K785=0,#REF!,0)</f>
        <v>0</v>
      </c>
    </row>
    <row r="786" spans="1:12">
      <c r="A786" s="30">
        <v>784</v>
      </c>
      <c r="B786" s="30">
        <v>1032.623999999998</v>
      </c>
      <c r="C786" s="30">
        <v>31321.352999999886</v>
      </c>
      <c r="D786" s="30">
        <v>1</v>
      </c>
      <c r="E786" s="30">
        <v>1</v>
      </c>
      <c r="F786" s="30">
        <v>63938.298999999985</v>
      </c>
      <c r="G786" s="30">
        <v>1</v>
      </c>
      <c r="H786" s="30">
        <v>1</v>
      </c>
      <c r="I786" s="30">
        <v>1</v>
      </c>
      <c r="K786" s="457"/>
      <c r="L786" s="457" t="e">
        <f>IF(K786=0,#REF!,0)</f>
        <v>#REF!</v>
      </c>
    </row>
    <row r="787" spans="1:12">
      <c r="A787" s="30">
        <v>785</v>
      </c>
      <c r="B787" s="30">
        <v>1032.623999999998</v>
      </c>
      <c r="C787" s="30">
        <v>31055.338999999891</v>
      </c>
      <c r="D787" s="30">
        <v>1</v>
      </c>
      <c r="E787" s="30">
        <v>1</v>
      </c>
      <c r="F787" s="30">
        <v>67188.927999999898</v>
      </c>
      <c r="G787" s="30">
        <v>1</v>
      </c>
      <c r="H787" s="30">
        <v>1</v>
      </c>
      <c r="I787" s="30">
        <v>1</v>
      </c>
      <c r="K787" s="457"/>
      <c r="L787" s="457" t="e">
        <f>IF(K787=0,#REF!,0)</f>
        <v>#REF!</v>
      </c>
    </row>
    <row r="788" spans="1:12">
      <c r="A788" s="30">
        <v>786</v>
      </c>
      <c r="B788" s="30">
        <v>1762.222</v>
      </c>
      <c r="C788" s="30">
        <v>30532.856999999891</v>
      </c>
      <c r="D788" s="30">
        <v>1</v>
      </c>
      <c r="E788" s="30">
        <v>1</v>
      </c>
      <c r="F788" s="30">
        <v>70396.729999999909</v>
      </c>
      <c r="G788" s="30">
        <v>1</v>
      </c>
      <c r="H788" s="30">
        <v>1</v>
      </c>
      <c r="I788" s="30">
        <v>1</v>
      </c>
      <c r="K788" s="457"/>
      <c r="L788" s="457" t="e">
        <f>IF(K788=0,#REF!,0)</f>
        <v>#REF!</v>
      </c>
    </row>
    <row r="789" spans="1:12">
      <c r="A789" s="30">
        <v>787</v>
      </c>
      <c r="B789" s="30">
        <v>6139.8579999999993</v>
      </c>
      <c r="C789" s="30">
        <v>30567.540999999888</v>
      </c>
      <c r="D789" s="30">
        <v>1</v>
      </c>
      <c r="E789" s="30">
        <v>1</v>
      </c>
      <c r="F789" s="30">
        <v>64390.822999999902</v>
      </c>
      <c r="G789" s="30">
        <v>1</v>
      </c>
      <c r="H789" s="30">
        <v>1</v>
      </c>
      <c r="I789" s="30">
        <v>1</v>
      </c>
      <c r="K789" s="457"/>
      <c r="L789" s="457" t="e">
        <f>IF(K789=0,#REF!,0)</f>
        <v>#REF!</v>
      </c>
    </row>
    <row r="790" spans="1:12">
      <c r="A790" s="30">
        <v>788</v>
      </c>
      <c r="B790" s="30">
        <v>7599.07</v>
      </c>
      <c r="C790" s="30">
        <v>31956.696999999898</v>
      </c>
      <c r="D790" s="30">
        <v>1</v>
      </c>
      <c r="E790" s="30">
        <v>1</v>
      </c>
      <c r="F790" s="30">
        <v>62436.122999999898</v>
      </c>
      <c r="G790" s="30">
        <v>1</v>
      </c>
      <c r="H790" s="30">
        <v>1</v>
      </c>
      <c r="I790" s="30">
        <v>1</v>
      </c>
      <c r="K790" s="457"/>
      <c r="L790" s="457" t="e">
        <f>IF(K790=0,#REF!,0)</f>
        <v>#REF!</v>
      </c>
    </row>
    <row r="791" spans="1:12">
      <c r="A791" s="30">
        <v>789</v>
      </c>
      <c r="B791" s="30">
        <v>1762.222</v>
      </c>
      <c r="C791" s="30">
        <v>17913.576999999903</v>
      </c>
      <c r="D791" s="30">
        <v>1</v>
      </c>
      <c r="E791" s="30">
        <v>1</v>
      </c>
      <c r="F791" s="30">
        <v>72753.979999999981</v>
      </c>
      <c r="G791" s="30">
        <v>1</v>
      </c>
      <c r="H791" s="30">
        <v>1</v>
      </c>
      <c r="I791" s="30">
        <v>1</v>
      </c>
      <c r="K791" s="457"/>
      <c r="L791" s="457" t="e">
        <f>IF(K791=0,#REF!,0)</f>
        <v>#REF!</v>
      </c>
    </row>
    <row r="792" spans="1:12">
      <c r="A792" s="30">
        <v>790</v>
      </c>
      <c r="B792" s="30">
        <v>1762.222</v>
      </c>
      <c r="C792" s="30">
        <v>17528.811999999889</v>
      </c>
      <c r="D792" s="30">
        <v>1</v>
      </c>
      <c r="E792" s="30">
        <v>1</v>
      </c>
      <c r="F792" s="30">
        <v>2578.1869999999899</v>
      </c>
      <c r="G792" s="30">
        <v>1</v>
      </c>
      <c r="H792" s="30">
        <v>1</v>
      </c>
      <c r="I792" s="30">
        <v>1</v>
      </c>
      <c r="K792" s="457"/>
      <c r="L792" s="457" t="e">
        <f>IF(K792=0,#REF!,0)</f>
        <v>#REF!</v>
      </c>
    </row>
    <row r="793" spans="1:12">
      <c r="A793" s="30">
        <v>791</v>
      </c>
      <c r="B793" s="30">
        <v>1762.222</v>
      </c>
      <c r="C793" s="30">
        <v>17141.012999999901</v>
      </c>
      <c r="D793" s="30">
        <v>1</v>
      </c>
      <c r="E793" s="30">
        <v>1</v>
      </c>
      <c r="F793" s="30">
        <v>3547.5829999999996</v>
      </c>
      <c r="G793" s="30">
        <v>1</v>
      </c>
      <c r="H793" s="30">
        <v>1</v>
      </c>
      <c r="I793" s="30">
        <v>1</v>
      </c>
      <c r="K793" s="457"/>
      <c r="L793" s="457" t="e">
        <f>IF(K793=0,#REF!,0)</f>
        <v>#REF!</v>
      </c>
    </row>
    <row r="794" spans="1:12">
      <c r="A794" s="30">
        <v>792</v>
      </c>
      <c r="B794" s="30">
        <v>1032.623999999998</v>
      </c>
      <c r="C794" s="30">
        <v>17219.840999999898</v>
      </c>
      <c r="D794" s="30">
        <v>1</v>
      </c>
      <c r="E794" s="30">
        <v>1</v>
      </c>
      <c r="F794" s="30">
        <v>11160.641999999991</v>
      </c>
      <c r="G794" s="30">
        <v>1</v>
      </c>
      <c r="H794" s="30">
        <v>1</v>
      </c>
      <c r="I794" s="30">
        <v>1</v>
      </c>
      <c r="K794" s="457"/>
      <c r="L794" s="457" t="e">
        <f>IF(K794=0,#REF!,0)</f>
        <v>#REF!</v>
      </c>
    </row>
    <row r="795" spans="1:12">
      <c r="A795" s="30">
        <v>793</v>
      </c>
      <c r="B795" s="30">
        <v>1032.623999999998</v>
      </c>
      <c r="C795" s="30">
        <v>17199.762999999901</v>
      </c>
      <c r="D795" s="30">
        <v>1</v>
      </c>
      <c r="E795" s="30">
        <v>1</v>
      </c>
      <c r="F795" s="30">
        <v>15565.22</v>
      </c>
      <c r="G795" s="30">
        <v>1</v>
      </c>
      <c r="H795" s="30">
        <v>1</v>
      </c>
      <c r="I795" s="30">
        <v>1</v>
      </c>
      <c r="K795" s="457"/>
      <c r="L795" s="457" t="e">
        <f>IF(K795=0,#REF!,0)</f>
        <v>#REF!</v>
      </c>
    </row>
    <row r="796" spans="1:12">
      <c r="A796" s="30">
        <v>794</v>
      </c>
      <c r="B796" s="30">
        <v>1032.623999999998</v>
      </c>
      <c r="C796" s="30">
        <v>17120.6159999999</v>
      </c>
      <c r="D796" s="30">
        <v>1</v>
      </c>
      <c r="E796" s="30">
        <v>1</v>
      </c>
      <c r="F796" s="30">
        <v>19842.2749999999</v>
      </c>
      <c r="G796" s="30">
        <v>1</v>
      </c>
      <c r="H796" s="30">
        <v>1</v>
      </c>
      <c r="I796" s="30">
        <v>1</v>
      </c>
      <c r="K796" s="457"/>
      <c r="L796" s="457" t="e">
        <f>IF(K796=0,#REF!,0)</f>
        <v>#REF!</v>
      </c>
    </row>
    <row r="797" spans="1:12">
      <c r="A797" s="30">
        <v>795</v>
      </c>
      <c r="B797" s="30">
        <v>1032.623999999998</v>
      </c>
      <c r="C797" s="30">
        <v>17126.119999999901</v>
      </c>
      <c r="D797" s="30">
        <v>1</v>
      </c>
      <c r="E797" s="30">
        <v>1</v>
      </c>
      <c r="F797" s="30">
        <v>24258.978999999901</v>
      </c>
      <c r="G797" s="30">
        <v>1</v>
      </c>
      <c r="H797" s="30">
        <v>1</v>
      </c>
      <c r="I797" s="30">
        <v>1</v>
      </c>
      <c r="K797" s="457"/>
      <c r="L797" s="457" t="e">
        <f>IF(K797=0,#REF!,0)</f>
        <v>#REF!</v>
      </c>
    </row>
    <row r="798" spans="1:12">
      <c r="A798" s="30">
        <v>796</v>
      </c>
      <c r="B798" s="30">
        <v>1032.623999999998</v>
      </c>
      <c r="C798" s="30">
        <v>17103.823999999899</v>
      </c>
      <c r="D798" s="30">
        <v>1</v>
      </c>
      <c r="E798" s="30">
        <v>1</v>
      </c>
      <c r="F798" s="30">
        <v>27239.493999999901</v>
      </c>
      <c r="G798" s="30">
        <v>1</v>
      </c>
      <c r="H798" s="30">
        <v>1</v>
      </c>
      <c r="I798" s="30">
        <v>1</v>
      </c>
      <c r="K798" s="457"/>
      <c r="L798" s="457" t="e">
        <f>IF(K798=0,#REF!,0)</f>
        <v>#REF!</v>
      </c>
    </row>
    <row r="799" spans="1:12">
      <c r="A799" s="30">
        <v>797</v>
      </c>
      <c r="B799" s="30">
        <v>1032.623999999998</v>
      </c>
      <c r="C799" s="30">
        <v>17098.003999999899</v>
      </c>
      <c r="D799" s="30">
        <v>1</v>
      </c>
      <c r="E799" s="30">
        <v>1</v>
      </c>
      <c r="F799" s="30">
        <v>30494.271000000001</v>
      </c>
      <c r="G799" s="30">
        <v>1</v>
      </c>
      <c r="H799" s="30">
        <v>1</v>
      </c>
      <c r="I799" s="30">
        <v>1</v>
      </c>
      <c r="K799" s="457"/>
      <c r="L799" s="457" t="e">
        <f>IF(K799=0,#REF!,0)</f>
        <v>#REF!</v>
      </c>
    </row>
    <row r="800" spans="1:12">
      <c r="A800" s="30">
        <v>798</v>
      </c>
      <c r="B800" s="30">
        <v>1762.222</v>
      </c>
      <c r="C800" s="30">
        <v>17091.979999999901</v>
      </c>
      <c r="D800" s="30">
        <v>1</v>
      </c>
      <c r="E800" s="30">
        <v>1</v>
      </c>
      <c r="F800" s="30">
        <v>32214.614000000001</v>
      </c>
      <c r="G800" s="30">
        <v>1</v>
      </c>
      <c r="H800" s="30">
        <v>1</v>
      </c>
      <c r="I800" s="30">
        <v>1</v>
      </c>
      <c r="K800" s="457"/>
      <c r="L800" s="457" t="e">
        <f>IF(K800=0,#REF!,0)</f>
        <v>#REF!</v>
      </c>
    </row>
    <row r="801" spans="1:12">
      <c r="A801" s="30">
        <v>799</v>
      </c>
      <c r="B801" s="30">
        <v>6139.8579999999993</v>
      </c>
      <c r="C801" s="30">
        <v>17189.993999999901</v>
      </c>
      <c r="D801" s="30">
        <v>1</v>
      </c>
      <c r="E801" s="30">
        <v>1</v>
      </c>
      <c r="F801" s="30">
        <v>107424.235999999</v>
      </c>
      <c r="G801" s="30">
        <v>1</v>
      </c>
      <c r="H801" s="30">
        <v>1</v>
      </c>
      <c r="I801" s="30">
        <v>1</v>
      </c>
      <c r="K801" s="457"/>
      <c r="L801" s="457" t="e">
        <f>IF(K801=0,#REF!,0)</f>
        <v>#REF!</v>
      </c>
    </row>
    <row r="802" spans="1:12">
      <c r="A802" s="30">
        <v>800</v>
      </c>
      <c r="B802" s="30">
        <v>1762.222</v>
      </c>
      <c r="C802" s="30">
        <v>17515.63799999989</v>
      </c>
      <c r="D802" s="30">
        <v>1</v>
      </c>
      <c r="E802" s="30">
        <v>1</v>
      </c>
      <c r="F802" s="30">
        <v>112024.120999999</v>
      </c>
      <c r="G802" s="30">
        <v>1</v>
      </c>
      <c r="H802" s="30">
        <v>1</v>
      </c>
      <c r="I802" s="30">
        <v>1</v>
      </c>
      <c r="K802" s="457"/>
      <c r="L802" s="457" t="e">
        <f>IF(K802=0,#REF!,0)</f>
        <v>#REF!</v>
      </c>
    </row>
    <row r="803" spans="1:12">
      <c r="A803" s="30">
        <v>801</v>
      </c>
      <c r="B803" s="30">
        <v>1032.623999999998</v>
      </c>
      <c r="C803" s="30">
        <v>18366.711999999898</v>
      </c>
      <c r="D803" s="30">
        <v>1</v>
      </c>
      <c r="E803" s="30">
        <v>1</v>
      </c>
      <c r="F803" s="30">
        <v>105314.35899999899</v>
      </c>
      <c r="G803" s="30">
        <v>1</v>
      </c>
      <c r="H803" s="30">
        <v>1</v>
      </c>
      <c r="I803" s="30">
        <v>1</v>
      </c>
      <c r="K803" s="457"/>
      <c r="L803" s="457" t="e">
        <f>IF(K803=0,#REF!,0)</f>
        <v>#REF!</v>
      </c>
    </row>
    <row r="804" spans="1:12">
      <c r="A804" s="30">
        <v>802</v>
      </c>
      <c r="B804" s="30">
        <v>1153.2399999999991</v>
      </c>
      <c r="C804" s="30">
        <v>19148.51399999989</v>
      </c>
      <c r="D804" s="30">
        <v>1</v>
      </c>
      <c r="E804" s="30">
        <v>1</v>
      </c>
      <c r="F804" s="30">
        <v>94426.825999999899</v>
      </c>
      <c r="G804" s="30">
        <v>1</v>
      </c>
      <c r="H804" s="30">
        <v>1</v>
      </c>
      <c r="I804" s="30">
        <v>1</v>
      </c>
      <c r="K804" s="457"/>
      <c r="L804" s="457" t="e">
        <f>IF(K804=0,#REF!,0)</f>
        <v>#REF!</v>
      </c>
    </row>
    <row r="805" spans="1:12">
      <c r="A805" s="30">
        <v>803</v>
      </c>
      <c r="B805" s="30">
        <v>1213.5469999999991</v>
      </c>
      <c r="C805" s="30">
        <v>19783.350999999901</v>
      </c>
      <c r="D805" s="30">
        <v>1</v>
      </c>
      <c r="E805" s="30">
        <v>1</v>
      </c>
      <c r="F805" s="30">
        <v>84948.13</v>
      </c>
      <c r="G805" s="30">
        <v>1</v>
      </c>
      <c r="H805" s="30">
        <v>1</v>
      </c>
      <c r="I805" s="30">
        <v>1</v>
      </c>
      <c r="K805" s="457"/>
      <c r="L805" s="457" t="e">
        <f>IF(K805=0,#REF!,0)</f>
        <v>#REF!</v>
      </c>
    </row>
    <row r="806" spans="1:12">
      <c r="A806" s="30">
        <v>804</v>
      </c>
      <c r="B806" s="30">
        <v>1213.5469999999991</v>
      </c>
      <c r="C806" s="30">
        <v>19199.4559999999</v>
      </c>
      <c r="D806" s="30">
        <v>1</v>
      </c>
      <c r="E806" s="30">
        <v>1</v>
      </c>
      <c r="F806" s="30">
        <v>74848.315999999992</v>
      </c>
      <c r="G806" s="30">
        <v>1</v>
      </c>
      <c r="H806" s="30">
        <v>1</v>
      </c>
      <c r="I806" s="30">
        <v>1</v>
      </c>
      <c r="K806" s="457"/>
      <c r="L806" s="457" t="e">
        <f>IF(K806=0,#REF!,0)</f>
        <v>#REF!</v>
      </c>
    </row>
    <row r="807" spans="1:12">
      <c r="A807" s="30">
        <v>805</v>
      </c>
      <c r="B807" s="30">
        <v>6200.1660000000002</v>
      </c>
      <c r="C807" s="30">
        <v>17269.722999999889</v>
      </c>
      <c r="D807" s="30">
        <v>1</v>
      </c>
      <c r="E807" s="30">
        <v>1</v>
      </c>
      <c r="F807" s="30">
        <v>54779.477999999996</v>
      </c>
      <c r="G807" s="30">
        <v>1</v>
      </c>
      <c r="H807" s="30">
        <v>1</v>
      </c>
      <c r="I807" s="30">
        <v>1</v>
      </c>
      <c r="K807" s="457"/>
      <c r="L807" s="457" t="e">
        <f>IF(K807=0,#REF!,0)</f>
        <v>#REF!</v>
      </c>
    </row>
    <row r="808" spans="1:12">
      <c r="A808" s="30">
        <v>806</v>
      </c>
      <c r="B808" s="30">
        <v>1762.222</v>
      </c>
      <c r="C808" s="30">
        <v>17065.750999999902</v>
      </c>
      <c r="D808" s="30">
        <v>1</v>
      </c>
      <c r="E808" s="30">
        <v>1</v>
      </c>
      <c r="F808" s="30">
        <v>56947.692999999999</v>
      </c>
      <c r="G808" s="30">
        <v>1</v>
      </c>
      <c r="H808" s="30">
        <v>1</v>
      </c>
      <c r="I808" s="30">
        <v>1</v>
      </c>
      <c r="K808" s="457"/>
      <c r="L808" s="457" t="e">
        <f>IF(K808=0,#REF!,0)</f>
        <v>#REF!</v>
      </c>
    </row>
    <row r="809" spans="1:12">
      <c r="A809" s="30">
        <v>807</v>
      </c>
      <c r="B809" s="30">
        <v>1032.623999999998</v>
      </c>
      <c r="C809" s="30">
        <v>17819.9919999999</v>
      </c>
      <c r="D809" s="30">
        <v>1</v>
      </c>
      <c r="E809" s="30">
        <v>1</v>
      </c>
      <c r="F809" s="30">
        <v>54796.838999999993</v>
      </c>
      <c r="G809" s="30">
        <v>1</v>
      </c>
      <c r="H809" s="30">
        <v>1</v>
      </c>
      <c r="I809" s="30">
        <v>1</v>
      </c>
      <c r="K809" s="457"/>
      <c r="L809" s="457" t="e">
        <f>IF(K809=0,#REF!,0)</f>
        <v>#REF!</v>
      </c>
    </row>
    <row r="810" spans="1:12">
      <c r="A810" s="30">
        <v>808</v>
      </c>
      <c r="B810" s="30">
        <v>1032.623999999998</v>
      </c>
      <c r="C810" s="30">
        <v>17482.755999999899</v>
      </c>
      <c r="D810" s="30">
        <v>1</v>
      </c>
      <c r="E810" s="30">
        <v>1</v>
      </c>
      <c r="F810" s="30">
        <v>53556.05599999999</v>
      </c>
      <c r="G810" s="30">
        <v>1</v>
      </c>
      <c r="H810" s="30">
        <v>1</v>
      </c>
      <c r="I810" s="30">
        <v>1</v>
      </c>
      <c r="K810" s="457"/>
      <c r="L810" s="457" t="e">
        <f>IF(K810=0,#REF!,0)</f>
        <v>#REF!</v>
      </c>
    </row>
    <row r="811" spans="1:12">
      <c r="A811" s="30">
        <v>809</v>
      </c>
      <c r="B811" s="30">
        <v>1032.623999999998</v>
      </c>
      <c r="C811" s="30">
        <v>17224.993999999901</v>
      </c>
      <c r="D811" s="30">
        <v>1</v>
      </c>
      <c r="E811" s="30">
        <v>1</v>
      </c>
      <c r="F811" s="30">
        <v>54567.8109999999</v>
      </c>
      <c r="G811" s="30">
        <v>1</v>
      </c>
      <c r="H811" s="30">
        <v>1</v>
      </c>
      <c r="I811" s="30">
        <v>1</v>
      </c>
      <c r="K811" s="457"/>
      <c r="L811" s="457" t="e">
        <f>IF(K811=0,#REF!,0)</f>
        <v>#REF!</v>
      </c>
    </row>
    <row r="812" spans="1:12">
      <c r="A812" s="30">
        <v>810</v>
      </c>
      <c r="B812" s="30">
        <v>1762.222</v>
      </c>
      <c r="C812" s="30">
        <v>16718.601999999901</v>
      </c>
      <c r="D812" s="30">
        <v>1</v>
      </c>
      <c r="E812" s="30">
        <v>1</v>
      </c>
      <c r="F812" s="30">
        <v>59495.482999999891</v>
      </c>
      <c r="G812" s="30">
        <v>1</v>
      </c>
      <c r="H812" s="30">
        <v>1</v>
      </c>
      <c r="I812" s="30">
        <v>1</v>
      </c>
      <c r="K812" s="457"/>
      <c r="L812" s="457" t="e">
        <f>IF(K812=0,#REF!,0)</f>
        <v>#REF!</v>
      </c>
    </row>
    <row r="813" spans="1:12">
      <c r="A813" s="30">
        <v>811</v>
      </c>
      <c r="B813" s="30">
        <v>6139.8579999999993</v>
      </c>
      <c r="C813" s="30">
        <v>16728.761999999901</v>
      </c>
      <c r="D813" s="30">
        <v>1</v>
      </c>
      <c r="E813" s="30">
        <v>1</v>
      </c>
      <c r="F813" s="30">
        <v>53156.560999999892</v>
      </c>
      <c r="G813" s="30">
        <v>1</v>
      </c>
      <c r="H813" s="30">
        <v>1</v>
      </c>
      <c r="I813" s="30">
        <v>1</v>
      </c>
      <c r="K813" s="457"/>
      <c r="L813" s="457" t="e">
        <f>IF(K813=0,#REF!,0)</f>
        <v>#REF!</v>
      </c>
    </row>
    <row r="814" spans="1:12">
      <c r="A814" s="30">
        <v>812</v>
      </c>
      <c r="B814" s="30">
        <v>7599.07</v>
      </c>
      <c r="C814" s="30">
        <v>18090.7049999999</v>
      </c>
      <c r="D814" s="30">
        <v>1</v>
      </c>
      <c r="E814" s="30">
        <v>1</v>
      </c>
      <c r="F814" s="30">
        <v>52934.850000000006</v>
      </c>
      <c r="G814" s="30">
        <v>1</v>
      </c>
      <c r="H814" s="30">
        <v>1</v>
      </c>
      <c r="I814" s="30">
        <v>1</v>
      </c>
      <c r="K814" s="457"/>
      <c r="L814" s="457" t="e">
        <f>IF(K814=0,#REF!,0)</f>
        <v>#REF!</v>
      </c>
    </row>
    <row r="815" spans="1:12">
      <c r="A815" s="30">
        <v>813</v>
      </c>
      <c r="B815" s="30">
        <v>1762.222</v>
      </c>
      <c r="C815" s="30">
        <v>17612.552999999902</v>
      </c>
      <c r="D815" s="30">
        <v>1</v>
      </c>
      <c r="E815" s="30">
        <v>1</v>
      </c>
      <c r="F815" s="30">
        <v>62671.89499999999</v>
      </c>
      <c r="G815" s="30">
        <v>1</v>
      </c>
      <c r="H815" s="30">
        <v>1</v>
      </c>
      <c r="I815" s="30">
        <v>1</v>
      </c>
      <c r="K815" s="457"/>
      <c r="L815" s="457" t="e">
        <f>IF(K815=0,#REF!,0)</f>
        <v>#REF!</v>
      </c>
    </row>
    <row r="816" spans="1:12">
      <c r="A816" s="30">
        <v>814</v>
      </c>
      <c r="B816" s="30">
        <v>1762.222</v>
      </c>
      <c r="C816" s="30">
        <v>17229.9009999999</v>
      </c>
      <c r="D816" s="30">
        <v>1</v>
      </c>
      <c r="E816" s="30">
        <v>1</v>
      </c>
      <c r="F816" s="30">
        <v>2333.93299999999</v>
      </c>
      <c r="G816" s="30">
        <v>1</v>
      </c>
      <c r="H816" s="30">
        <v>1</v>
      </c>
      <c r="I816" s="30">
        <v>1</v>
      </c>
      <c r="K816" s="457"/>
      <c r="L816" s="457" t="e">
        <f>IF(K816=0,#REF!,0)</f>
        <v>#REF!</v>
      </c>
    </row>
    <row r="817" spans="1:12">
      <c r="A817" s="30">
        <v>815</v>
      </c>
      <c r="B817" s="30">
        <v>1762.222</v>
      </c>
      <c r="C817" s="30">
        <v>16847.7969999999</v>
      </c>
      <c r="D817" s="30">
        <v>1</v>
      </c>
      <c r="E817" s="30">
        <v>1</v>
      </c>
      <c r="F817" s="30">
        <v>2201.8669999999997</v>
      </c>
      <c r="G817" s="30">
        <v>1</v>
      </c>
      <c r="H817" s="30">
        <v>1</v>
      </c>
      <c r="I817" s="30">
        <v>1</v>
      </c>
      <c r="K817" s="457"/>
      <c r="L817" s="457" t="e">
        <f>IF(K817=0,#REF!,0)</f>
        <v>#REF!</v>
      </c>
    </row>
    <row r="818" spans="1:12">
      <c r="A818" s="30">
        <v>816</v>
      </c>
      <c r="B818" s="30">
        <v>1032.623999999998</v>
      </c>
      <c r="C818" s="30">
        <v>16902.448999999899</v>
      </c>
      <c r="D818" s="30">
        <v>1</v>
      </c>
      <c r="E818" s="30">
        <v>1</v>
      </c>
      <c r="F818" s="30">
        <v>1879.2559999999899</v>
      </c>
      <c r="G818" s="30">
        <v>1</v>
      </c>
      <c r="H818" s="30">
        <v>1</v>
      </c>
      <c r="I818" s="30">
        <v>1</v>
      </c>
      <c r="K818" s="457"/>
      <c r="L818" s="457" t="e">
        <f>IF(K818=0,#REF!,0)</f>
        <v>#REF!</v>
      </c>
    </row>
    <row r="819" spans="1:12">
      <c r="A819" s="30">
        <v>817</v>
      </c>
      <c r="B819" s="30">
        <v>1032.623999999998</v>
      </c>
      <c r="C819" s="30">
        <v>19664.1719999999</v>
      </c>
      <c r="D819" s="30">
        <v>1</v>
      </c>
      <c r="E819" s="30">
        <v>1</v>
      </c>
      <c r="F819" s="30">
        <v>5372.1399999999903</v>
      </c>
      <c r="G819" s="30">
        <v>1</v>
      </c>
      <c r="H819" s="30">
        <v>1</v>
      </c>
      <c r="I819" s="30">
        <v>1</v>
      </c>
      <c r="K819" s="457"/>
      <c r="L819" s="457" t="e">
        <f>IF(K819=0,#REF!,0)</f>
        <v>#REF!</v>
      </c>
    </row>
    <row r="820" spans="1:12">
      <c r="A820" s="30">
        <v>818</v>
      </c>
      <c r="B820" s="30">
        <v>1032.623999999998</v>
      </c>
      <c r="C820" s="30">
        <v>19711.688999999889</v>
      </c>
      <c r="D820" s="30">
        <v>1</v>
      </c>
      <c r="E820" s="30">
        <v>1</v>
      </c>
      <c r="F820" s="30">
        <v>12841.001</v>
      </c>
      <c r="G820" s="30">
        <v>1</v>
      </c>
      <c r="H820" s="30">
        <v>1</v>
      </c>
      <c r="I820" s="30">
        <v>1</v>
      </c>
      <c r="K820" s="457"/>
      <c r="L820" s="457" t="e">
        <f>IF(K820=0,#REF!,0)</f>
        <v>#REF!</v>
      </c>
    </row>
    <row r="821" spans="1:12">
      <c r="A821" s="30">
        <v>819</v>
      </c>
      <c r="B821" s="30">
        <v>1032.623999999998</v>
      </c>
      <c r="C821" s="30">
        <v>19763.530999999901</v>
      </c>
      <c r="D821" s="30">
        <v>1</v>
      </c>
      <c r="E821" s="30">
        <v>1</v>
      </c>
      <c r="F821" s="30">
        <v>19562.183999999997</v>
      </c>
      <c r="G821" s="30">
        <v>1</v>
      </c>
      <c r="H821" s="30">
        <v>1</v>
      </c>
      <c r="I821" s="30">
        <v>1</v>
      </c>
      <c r="K821" s="457"/>
      <c r="L821" s="457" t="e">
        <f>IF(K821=0,#REF!,0)</f>
        <v>#REF!</v>
      </c>
    </row>
    <row r="822" spans="1:12">
      <c r="A822" s="30">
        <v>820</v>
      </c>
      <c r="B822" s="30">
        <v>1032.623999999998</v>
      </c>
      <c r="C822" s="30">
        <v>19766.575999999892</v>
      </c>
      <c r="D822" s="30">
        <v>1</v>
      </c>
      <c r="E822" s="30">
        <v>1</v>
      </c>
      <c r="F822" s="30">
        <v>24899.223999999998</v>
      </c>
      <c r="G822" s="30">
        <v>1</v>
      </c>
      <c r="H822" s="30">
        <v>1</v>
      </c>
      <c r="I822" s="30">
        <v>1</v>
      </c>
      <c r="K822" s="457"/>
      <c r="L822" s="457" t="e">
        <f>IF(K822=0,#REF!,0)</f>
        <v>#REF!</v>
      </c>
    </row>
    <row r="823" spans="1:12">
      <c r="A823" s="30">
        <v>821</v>
      </c>
      <c r="B823" s="30">
        <v>1032.623999999998</v>
      </c>
      <c r="C823" s="30">
        <v>19785.783999999901</v>
      </c>
      <c r="D823" s="30">
        <v>1</v>
      </c>
      <c r="E823" s="30">
        <v>1</v>
      </c>
      <c r="F823" s="30">
        <v>29747.504999999997</v>
      </c>
      <c r="G823" s="30">
        <v>1</v>
      </c>
      <c r="H823" s="30">
        <v>1</v>
      </c>
      <c r="I823" s="30">
        <v>1</v>
      </c>
      <c r="K823" s="457"/>
      <c r="L823" s="457" t="e">
        <f>IF(K823=0,#REF!,0)</f>
        <v>#REF!</v>
      </c>
    </row>
    <row r="824" spans="1:12">
      <c r="A824" s="30">
        <v>822</v>
      </c>
      <c r="B824" s="30">
        <v>1762.222</v>
      </c>
      <c r="C824" s="30">
        <v>19773.731999999902</v>
      </c>
      <c r="D824" s="30">
        <v>1</v>
      </c>
      <c r="E824" s="30">
        <v>1</v>
      </c>
      <c r="F824" s="30">
        <v>34583.2959999999</v>
      </c>
      <c r="G824" s="30">
        <v>1</v>
      </c>
      <c r="H824" s="30">
        <v>1</v>
      </c>
      <c r="I824" s="30">
        <v>1</v>
      </c>
      <c r="K824" s="457"/>
      <c r="L824" s="457" t="e">
        <f>IF(K824=0,#REF!,0)</f>
        <v>#REF!</v>
      </c>
    </row>
    <row r="825" spans="1:12">
      <c r="A825" s="30">
        <v>823</v>
      </c>
      <c r="B825" s="30">
        <v>6139.8579999999993</v>
      </c>
      <c r="C825" s="30">
        <v>19902.924999999901</v>
      </c>
      <c r="D825" s="30">
        <v>1</v>
      </c>
      <c r="E825" s="30">
        <v>1</v>
      </c>
      <c r="F825" s="30">
        <v>114237.323999999</v>
      </c>
      <c r="G825" s="30">
        <v>1</v>
      </c>
      <c r="H825" s="30">
        <v>1</v>
      </c>
      <c r="I825" s="30">
        <v>1</v>
      </c>
      <c r="K825" s="457"/>
      <c r="L825" s="457" t="e">
        <f>IF(K825=0,#REF!,0)</f>
        <v>#REF!</v>
      </c>
    </row>
    <row r="826" spans="1:12">
      <c r="A826" s="30">
        <v>824</v>
      </c>
      <c r="B826" s="30">
        <v>1762.222</v>
      </c>
      <c r="C826" s="30">
        <v>48419.116999999889</v>
      </c>
      <c r="D826" s="30">
        <v>1</v>
      </c>
      <c r="E826" s="30">
        <v>1</v>
      </c>
      <c r="F826" s="30">
        <v>116414.118</v>
      </c>
      <c r="G826" s="30">
        <v>1</v>
      </c>
      <c r="H826" s="30">
        <v>1</v>
      </c>
      <c r="I826" s="30">
        <v>1</v>
      </c>
      <c r="K826" s="457"/>
      <c r="L826" s="457" t="e">
        <f>IF(K826=0,#REF!,0)</f>
        <v>#REF!</v>
      </c>
    </row>
    <row r="827" spans="1:12">
      <c r="A827" s="30">
        <v>825</v>
      </c>
      <c r="B827" s="30">
        <v>1032.623999999998</v>
      </c>
      <c r="C827" s="30">
        <v>76355.167999999889</v>
      </c>
      <c r="D827" s="30">
        <v>1</v>
      </c>
      <c r="E827" s="30">
        <v>1</v>
      </c>
      <c r="F827" s="30">
        <v>108676.995</v>
      </c>
      <c r="G827" s="30">
        <v>1</v>
      </c>
      <c r="H827" s="30">
        <v>1</v>
      </c>
      <c r="I827" s="30">
        <v>1</v>
      </c>
      <c r="K827" s="457"/>
      <c r="L827" s="457" t="e">
        <f>IF(K827=0,#REF!,0)</f>
        <v>#REF!</v>
      </c>
    </row>
    <row r="828" spans="1:12">
      <c r="A828" s="30">
        <v>826</v>
      </c>
      <c r="B828" s="30">
        <v>1153.2399999999991</v>
      </c>
      <c r="C828" s="30">
        <v>92636.897999999899</v>
      </c>
      <c r="D828" s="30">
        <v>1</v>
      </c>
      <c r="E828" s="30">
        <v>1</v>
      </c>
      <c r="F828" s="30">
        <v>96888.95999999989</v>
      </c>
      <c r="G828" s="30">
        <v>1</v>
      </c>
      <c r="H828" s="30">
        <v>1</v>
      </c>
      <c r="I828" s="30">
        <v>1</v>
      </c>
      <c r="K828" s="457"/>
      <c r="L828" s="457" t="e">
        <f>IF(K828=0,#REF!,0)</f>
        <v>#REF!</v>
      </c>
    </row>
    <row r="829" spans="1:12">
      <c r="A829" s="30">
        <v>827</v>
      </c>
      <c r="B829" s="30">
        <v>1213.5469999999991</v>
      </c>
      <c r="C829" s="30">
        <v>108660.5759999998</v>
      </c>
      <c r="D829" s="30">
        <v>1</v>
      </c>
      <c r="E829" s="30">
        <v>1</v>
      </c>
      <c r="F829" s="30">
        <v>86677.943999999989</v>
      </c>
      <c r="G829" s="30">
        <v>1</v>
      </c>
      <c r="H829" s="30">
        <v>1</v>
      </c>
      <c r="I829" s="30">
        <v>1</v>
      </c>
      <c r="K829" s="457"/>
      <c r="L829" s="457" t="e">
        <f>IF(K829=0,#REF!,0)</f>
        <v>#REF!</v>
      </c>
    </row>
    <row r="830" spans="1:12">
      <c r="A830" s="30">
        <v>828</v>
      </c>
      <c r="B830" s="30">
        <v>1213.5469999999991</v>
      </c>
      <c r="C830" s="30">
        <v>92242.818999999901</v>
      </c>
      <c r="D830" s="30">
        <v>1</v>
      </c>
      <c r="E830" s="30">
        <v>1</v>
      </c>
      <c r="F830" s="30">
        <v>78412.817999999897</v>
      </c>
      <c r="G830" s="30">
        <v>1</v>
      </c>
      <c r="H830" s="30">
        <v>1</v>
      </c>
      <c r="I830" s="30">
        <v>1</v>
      </c>
      <c r="K830" s="457"/>
      <c r="L830" s="457" t="e">
        <f>IF(K830=0,#REF!,0)</f>
        <v>#REF!</v>
      </c>
    </row>
    <row r="831" spans="1:12">
      <c r="A831" s="30">
        <v>829</v>
      </c>
      <c r="B831" s="30">
        <v>6200.1660000000002</v>
      </c>
      <c r="C831" s="30">
        <v>54791.732999999891</v>
      </c>
      <c r="D831" s="30">
        <v>1</v>
      </c>
      <c r="E831" s="30">
        <v>1</v>
      </c>
      <c r="F831" s="30">
        <v>60708.346999999892</v>
      </c>
      <c r="G831" s="30">
        <v>1</v>
      </c>
      <c r="H831" s="30">
        <v>1</v>
      </c>
      <c r="I831" s="30">
        <v>1</v>
      </c>
      <c r="K831" s="457"/>
      <c r="L831" s="457" t="e">
        <f>IF(K831=0,#REF!,0)</f>
        <v>#REF!</v>
      </c>
    </row>
    <row r="832" spans="1:12">
      <c r="A832" s="30">
        <v>830</v>
      </c>
      <c r="B832" s="30">
        <v>1762.222</v>
      </c>
      <c r="C832" s="30">
        <v>73772.061999999903</v>
      </c>
      <c r="D832" s="30">
        <v>1</v>
      </c>
      <c r="E832" s="30">
        <v>1</v>
      </c>
      <c r="F832" s="30">
        <v>63999.623</v>
      </c>
      <c r="G832" s="30">
        <v>1</v>
      </c>
      <c r="H832" s="30">
        <v>1</v>
      </c>
      <c r="I832" s="30">
        <v>1</v>
      </c>
      <c r="K832" s="457"/>
      <c r="L832" s="457" t="e">
        <f>IF(K832=0,#REF!,0)</f>
        <v>#REF!</v>
      </c>
    </row>
    <row r="833" spans="1:12">
      <c r="A833" s="30">
        <v>831</v>
      </c>
      <c r="B833" s="30">
        <v>1032.623999999998</v>
      </c>
      <c r="C833" s="30">
        <v>105208.67699999979</v>
      </c>
      <c r="D833" s="30">
        <v>1</v>
      </c>
      <c r="E833" s="30">
        <v>1</v>
      </c>
      <c r="F833" s="30">
        <v>61818.733999999902</v>
      </c>
      <c r="G833" s="30">
        <v>1</v>
      </c>
      <c r="H833" s="30">
        <v>1</v>
      </c>
      <c r="I833" s="30">
        <v>1</v>
      </c>
      <c r="K833" s="457"/>
      <c r="L833" s="457" t="e">
        <f>IF(K833=0,#REF!,0)</f>
        <v>#REF!</v>
      </c>
    </row>
    <row r="834" spans="1:12">
      <c r="A834" s="30">
        <v>832</v>
      </c>
      <c r="B834" s="30">
        <v>1032.623999999998</v>
      </c>
      <c r="C834" s="30">
        <v>89104.949999999895</v>
      </c>
      <c r="D834" s="30">
        <v>1</v>
      </c>
      <c r="E834" s="30">
        <v>1</v>
      </c>
      <c r="F834" s="30">
        <v>60610.43</v>
      </c>
      <c r="G834" s="30">
        <v>1</v>
      </c>
      <c r="H834" s="30">
        <v>1</v>
      </c>
      <c r="I834" s="30">
        <v>1</v>
      </c>
      <c r="K834" s="457"/>
      <c r="L834" s="457" t="e">
        <f>IF(K834=0,#REF!,0)</f>
        <v>#REF!</v>
      </c>
    </row>
    <row r="835" spans="1:12">
      <c r="A835" s="30">
        <v>833</v>
      </c>
      <c r="B835" s="30">
        <v>1032.623999999998</v>
      </c>
      <c r="C835" s="30">
        <v>77218.967999999892</v>
      </c>
      <c r="D835" s="30">
        <v>1</v>
      </c>
      <c r="E835" s="30">
        <v>1</v>
      </c>
      <c r="F835" s="30">
        <v>63063.1709999999</v>
      </c>
      <c r="G835" s="30">
        <v>1</v>
      </c>
      <c r="H835" s="30">
        <v>1</v>
      </c>
      <c r="I835" s="30">
        <v>1</v>
      </c>
      <c r="K835" s="457"/>
      <c r="L835" s="457" t="e">
        <f>IF(K835=0,#REF!,0)</f>
        <v>#REF!</v>
      </c>
    </row>
    <row r="836" spans="1:12">
      <c r="A836" s="30">
        <v>834</v>
      </c>
      <c r="B836" s="30">
        <v>1762.222</v>
      </c>
      <c r="C836" s="30">
        <v>45684.712999999902</v>
      </c>
      <c r="D836" s="30">
        <v>1</v>
      </c>
      <c r="E836" s="30">
        <v>1</v>
      </c>
      <c r="F836" s="30">
        <v>66680.010999999882</v>
      </c>
      <c r="G836" s="30">
        <v>1</v>
      </c>
      <c r="H836" s="30">
        <v>1</v>
      </c>
      <c r="I836" s="30">
        <v>1</v>
      </c>
      <c r="K836" s="457"/>
      <c r="L836" s="457" t="e">
        <f>IF(K836=0,#REF!,0)</f>
        <v>#REF!</v>
      </c>
    </row>
    <row r="837" spans="1:12">
      <c r="A837" s="30">
        <v>835</v>
      </c>
      <c r="B837" s="30">
        <v>6139.8579999999993</v>
      </c>
      <c r="C837" s="30">
        <v>30830.751999999899</v>
      </c>
      <c r="D837" s="30">
        <v>1</v>
      </c>
      <c r="E837" s="30">
        <v>1</v>
      </c>
      <c r="F837" s="30">
        <v>62485.406999999992</v>
      </c>
      <c r="G837" s="30">
        <v>1</v>
      </c>
      <c r="H837" s="30">
        <v>1</v>
      </c>
      <c r="I837" s="30">
        <v>1</v>
      </c>
      <c r="K837" s="457"/>
      <c r="L837" s="457" t="e">
        <f>IF(K837=0,#REF!,0)</f>
        <v>#REF!</v>
      </c>
    </row>
    <row r="838" spans="1:12">
      <c r="A838" s="30">
        <v>836</v>
      </c>
      <c r="B838" s="30">
        <v>7599.07</v>
      </c>
      <c r="C838" s="30">
        <v>32281.287999999888</v>
      </c>
      <c r="D838" s="30">
        <v>1</v>
      </c>
      <c r="E838" s="30">
        <v>1</v>
      </c>
      <c r="F838" s="30">
        <v>62767.7239999999</v>
      </c>
      <c r="G838" s="30">
        <v>1</v>
      </c>
      <c r="H838" s="30">
        <v>1</v>
      </c>
      <c r="I838" s="30">
        <v>1</v>
      </c>
      <c r="K838" s="457"/>
      <c r="L838" s="457" t="e">
        <f>IF(K838=0,#REF!,0)</f>
        <v>#REF!</v>
      </c>
    </row>
    <row r="839" spans="1:12">
      <c r="A839" s="30">
        <v>837</v>
      </c>
      <c r="B839" s="30">
        <v>1762.222</v>
      </c>
      <c r="C839" s="30">
        <v>18054.229999999901</v>
      </c>
      <c r="D839" s="30">
        <v>1</v>
      </c>
      <c r="E839" s="30">
        <v>1</v>
      </c>
      <c r="F839" s="30">
        <v>74400.214999999895</v>
      </c>
      <c r="G839" s="30">
        <v>1</v>
      </c>
      <c r="H839" s="30">
        <v>1</v>
      </c>
      <c r="I839" s="30">
        <v>1</v>
      </c>
      <c r="K839" s="457"/>
      <c r="L839" s="457" t="e">
        <f>IF(K839=0,#REF!,0)</f>
        <v>#REF!</v>
      </c>
    </row>
    <row r="840" spans="1:12">
      <c r="A840" s="30">
        <v>838</v>
      </c>
      <c r="B840" s="30">
        <v>1762.222</v>
      </c>
      <c r="C840" s="30">
        <v>17769.995999999901</v>
      </c>
      <c r="D840" s="30">
        <v>1</v>
      </c>
      <c r="E840" s="30">
        <v>1</v>
      </c>
      <c r="F840" s="30">
        <v>3186.4719999999902</v>
      </c>
      <c r="G840" s="30">
        <v>1</v>
      </c>
      <c r="H840" s="30">
        <v>1</v>
      </c>
      <c r="I840" s="30">
        <v>1</v>
      </c>
      <c r="K840" s="457"/>
      <c r="L840" s="457" t="e">
        <f>IF(K840=0,#REF!,0)</f>
        <v>#REF!</v>
      </c>
    </row>
    <row r="841" spans="1:12">
      <c r="A841" s="30">
        <v>839</v>
      </c>
      <c r="B841" s="30">
        <v>1762.222</v>
      </c>
      <c r="C841" s="30">
        <v>17461.351999999901</v>
      </c>
      <c r="D841" s="30">
        <v>1</v>
      </c>
      <c r="E841" s="30">
        <v>1</v>
      </c>
      <c r="F841" s="30">
        <v>4123.4399999999896</v>
      </c>
      <c r="G841" s="30">
        <v>1</v>
      </c>
      <c r="H841" s="30">
        <v>1</v>
      </c>
      <c r="I841" s="30">
        <v>1</v>
      </c>
      <c r="K841" s="457"/>
      <c r="L841" s="457" t="e">
        <f>IF(K841=0,#REF!,0)</f>
        <v>#REF!</v>
      </c>
    </row>
    <row r="842" spans="1:12">
      <c r="A842" s="30">
        <v>840</v>
      </c>
      <c r="B842" s="30">
        <v>1032.623999999998</v>
      </c>
      <c r="C842" s="30">
        <v>17654.817999999897</v>
      </c>
      <c r="D842" s="30">
        <v>1</v>
      </c>
      <c r="E842" s="30">
        <v>1</v>
      </c>
      <c r="F842" s="30">
        <v>13432.233999999889</v>
      </c>
      <c r="G842" s="30">
        <v>1</v>
      </c>
      <c r="H842" s="30">
        <v>1</v>
      </c>
      <c r="I842" s="30">
        <v>1</v>
      </c>
      <c r="K842" s="457"/>
      <c r="L842" s="457" t="e">
        <f>IF(K842=0,#REF!,0)</f>
        <v>#REF!</v>
      </c>
    </row>
    <row r="843" spans="1:12">
      <c r="A843" s="30">
        <v>841</v>
      </c>
      <c r="B843" s="30">
        <v>1032.623999999998</v>
      </c>
      <c r="C843" s="30">
        <v>17821.325999999899</v>
      </c>
      <c r="D843" s="30">
        <v>1</v>
      </c>
      <c r="E843" s="30">
        <v>1</v>
      </c>
      <c r="F843" s="30">
        <v>20375.805999999902</v>
      </c>
      <c r="G843" s="30">
        <v>1</v>
      </c>
      <c r="H843" s="30">
        <v>1</v>
      </c>
      <c r="I843" s="30">
        <v>1</v>
      </c>
      <c r="K843" s="457"/>
      <c r="L843" s="457" t="e">
        <f>IF(K843=0,#REF!,0)</f>
        <v>#REF!</v>
      </c>
    </row>
    <row r="844" spans="1:12">
      <c r="A844" s="30">
        <v>842</v>
      </c>
      <c r="B844" s="30">
        <v>1032.623999999998</v>
      </c>
      <c r="C844" s="30">
        <v>17935.4739999999</v>
      </c>
      <c r="D844" s="30">
        <v>1</v>
      </c>
      <c r="E844" s="30">
        <v>1</v>
      </c>
      <c r="F844" s="30">
        <v>27115.2239999999</v>
      </c>
      <c r="G844" s="30">
        <v>1</v>
      </c>
      <c r="H844" s="30">
        <v>1</v>
      </c>
      <c r="I844" s="30">
        <v>1</v>
      </c>
      <c r="K844" s="457"/>
      <c r="L844" s="457" t="e">
        <f>IF(K844=0,#REF!,0)</f>
        <v>#REF!</v>
      </c>
    </row>
    <row r="845" spans="1:12">
      <c r="A845" s="30">
        <v>843</v>
      </c>
      <c r="B845" s="30">
        <v>1032.623999999998</v>
      </c>
      <c r="C845" s="30">
        <v>18084.999999999898</v>
      </c>
      <c r="D845" s="30">
        <v>1</v>
      </c>
      <c r="E845" s="30">
        <v>1</v>
      </c>
      <c r="F845" s="30">
        <v>32894.458999999901</v>
      </c>
      <c r="G845" s="30">
        <v>1</v>
      </c>
      <c r="H845" s="30">
        <v>1</v>
      </c>
      <c r="I845" s="30">
        <v>1</v>
      </c>
      <c r="K845" s="457"/>
      <c r="L845" s="457" t="e">
        <f>IF(K845=0,#REF!,0)</f>
        <v>#REF!</v>
      </c>
    </row>
    <row r="846" spans="1:12">
      <c r="A846" s="30">
        <v>844</v>
      </c>
      <c r="B846" s="30">
        <v>1032.623999999998</v>
      </c>
      <c r="C846" s="30">
        <v>18244.135999999889</v>
      </c>
      <c r="D846" s="30">
        <v>1</v>
      </c>
      <c r="E846" s="30">
        <v>1</v>
      </c>
      <c r="F846" s="30">
        <v>37772.235999999997</v>
      </c>
      <c r="G846" s="30">
        <v>1</v>
      </c>
      <c r="H846" s="30">
        <v>1</v>
      </c>
      <c r="I846" s="30">
        <v>1</v>
      </c>
      <c r="K846" s="457"/>
      <c r="L846" s="457" t="e">
        <f>IF(K846=0,#REF!,0)</f>
        <v>#REF!</v>
      </c>
    </row>
    <row r="847" spans="1:12">
      <c r="A847" s="30">
        <v>845</v>
      </c>
      <c r="B847" s="30">
        <v>1032.623999999998</v>
      </c>
      <c r="C847" s="30">
        <v>18402.309999999899</v>
      </c>
      <c r="D847" s="30">
        <v>1</v>
      </c>
      <c r="E847" s="30">
        <v>1</v>
      </c>
      <c r="F847" s="30">
        <v>42128.332999999999</v>
      </c>
      <c r="G847" s="30">
        <v>1</v>
      </c>
      <c r="H847" s="30">
        <v>1</v>
      </c>
      <c r="I847" s="30">
        <v>1</v>
      </c>
      <c r="K847" s="457"/>
      <c r="L847" s="457" t="e">
        <f>IF(K847=0,#REF!,0)</f>
        <v>#REF!</v>
      </c>
    </row>
    <row r="848" spans="1:12">
      <c r="A848" s="30">
        <v>846</v>
      </c>
      <c r="B848" s="30">
        <v>1762.222</v>
      </c>
      <c r="C848" s="30">
        <v>18544.767999999902</v>
      </c>
      <c r="D848" s="30">
        <v>1</v>
      </c>
      <c r="E848" s="30">
        <v>1</v>
      </c>
      <c r="F848" s="30">
        <v>46492.463999999905</v>
      </c>
      <c r="G848" s="30">
        <v>1</v>
      </c>
      <c r="H848" s="30">
        <v>1</v>
      </c>
      <c r="I848" s="30">
        <v>1</v>
      </c>
      <c r="K848" s="457"/>
      <c r="L848" s="457" t="e">
        <f>IF(K848=0,#REF!,0)</f>
        <v>#REF!</v>
      </c>
    </row>
    <row r="849" spans="1:12">
      <c r="A849" s="30">
        <v>847</v>
      </c>
      <c r="B849" s="30">
        <v>6139.8579999999993</v>
      </c>
      <c r="C849" s="30">
        <v>18791.851999999901</v>
      </c>
      <c r="D849" s="30">
        <v>1</v>
      </c>
      <c r="E849" s="30">
        <v>1</v>
      </c>
      <c r="F849" s="30">
        <v>124890.553</v>
      </c>
      <c r="G849" s="30">
        <v>1</v>
      </c>
      <c r="H849" s="30">
        <v>1</v>
      </c>
      <c r="I849" s="30">
        <v>1</v>
      </c>
      <c r="K849" s="457"/>
      <c r="L849" s="457" t="e">
        <f>IF(K849=0,#REF!,0)</f>
        <v>#REF!</v>
      </c>
    </row>
    <row r="850" spans="1:12">
      <c r="A850" s="30">
        <v>848</v>
      </c>
      <c r="B850" s="30">
        <v>1762.222</v>
      </c>
      <c r="C850" s="30">
        <v>48645.887999999875</v>
      </c>
      <c r="D850" s="30">
        <v>1</v>
      </c>
      <c r="E850" s="30">
        <v>1</v>
      </c>
      <c r="F850" s="30">
        <v>127191.25399999999</v>
      </c>
      <c r="G850" s="30">
        <v>1</v>
      </c>
      <c r="H850" s="30">
        <v>1</v>
      </c>
      <c r="I850" s="30">
        <v>1</v>
      </c>
      <c r="K850" s="457"/>
      <c r="L850" s="457" t="e">
        <f>IF(K850=0,#REF!,0)</f>
        <v>#REF!</v>
      </c>
    </row>
    <row r="851" spans="1:12">
      <c r="A851" s="30">
        <v>849</v>
      </c>
      <c r="B851" s="30">
        <v>1032.623999999998</v>
      </c>
      <c r="C851" s="30">
        <v>76488.250999999887</v>
      </c>
      <c r="D851" s="30">
        <v>1</v>
      </c>
      <c r="E851" s="30">
        <v>1</v>
      </c>
      <c r="F851" s="30">
        <v>118611.49399999999</v>
      </c>
      <c r="G851" s="30">
        <v>1</v>
      </c>
      <c r="H851" s="30">
        <v>1</v>
      </c>
      <c r="I851" s="30">
        <v>1</v>
      </c>
      <c r="K851" s="457"/>
      <c r="L851" s="457" t="e">
        <f>IF(K851=0,#REF!,0)</f>
        <v>#REF!</v>
      </c>
    </row>
    <row r="852" spans="1:12">
      <c r="A852" s="30">
        <v>850</v>
      </c>
      <c r="B852" s="30">
        <v>1153.2399999999991</v>
      </c>
      <c r="C852" s="30">
        <v>92524.232999999891</v>
      </c>
      <c r="D852" s="30">
        <v>1</v>
      </c>
      <c r="E852" s="30">
        <v>1</v>
      </c>
      <c r="F852" s="30">
        <v>105807.258</v>
      </c>
      <c r="G852" s="30">
        <v>1</v>
      </c>
      <c r="H852" s="30">
        <v>1</v>
      </c>
      <c r="I852" s="30">
        <v>1</v>
      </c>
      <c r="K852" s="457"/>
      <c r="L852" s="457" t="e">
        <f>IF(K852=0,#REF!,0)</f>
        <v>#REF!</v>
      </c>
    </row>
    <row r="853" spans="1:12">
      <c r="A853" s="30">
        <v>851</v>
      </c>
      <c r="B853" s="30">
        <v>1213.5469999999991</v>
      </c>
      <c r="C853" s="30">
        <v>108237.5509999998</v>
      </c>
      <c r="D853" s="30">
        <v>1</v>
      </c>
      <c r="E853" s="30">
        <v>1</v>
      </c>
      <c r="F853" s="30">
        <v>94158.501999999906</v>
      </c>
      <c r="G853" s="30">
        <v>1</v>
      </c>
      <c r="H853" s="30">
        <v>1</v>
      </c>
      <c r="I853" s="30">
        <v>1</v>
      </c>
      <c r="K853" s="457"/>
      <c r="L853" s="457" t="e">
        <f>IF(K853=0,#REF!,0)</f>
        <v>#REF!</v>
      </c>
    </row>
    <row r="854" spans="1:12">
      <c r="A854" s="30">
        <v>852</v>
      </c>
      <c r="B854" s="30">
        <v>1213.5469999999991</v>
      </c>
      <c r="C854" s="30">
        <v>91664.085999999894</v>
      </c>
      <c r="D854" s="30">
        <v>1</v>
      </c>
      <c r="E854" s="30">
        <v>1</v>
      </c>
      <c r="F854" s="30">
        <v>84094.523000000001</v>
      </c>
      <c r="G854" s="30">
        <v>1</v>
      </c>
      <c r="H854" s="30">
        <v>1</v>
      </c>
      <c r="I854" s="30">
        <v>1</v>
      </c>
      <c r="K854" s="457"/>
      <c r="L854" s="457" t="e">
        <f>IF(K854=0,#REF!,0)</f>
        <v>#REF!</v>
      </c>
    </row>
    <row r="855" spans="1:12">
      <c r="A855" s="30">
        <v>853</v>
      </c>
      <c r="B855" s="30">
        <v>6200.1660000000002</v>
      </c>
      <c r="C855" s="30">
        <v>54315.10199999989</v>
      </c>
      <c r="D855" s="30">
        <v>1</v>
      </c>
      <c r="E855" s="30">
        <v>1</v>
      </c>
      <c r="F855" s="30">
        <v>66980.793000000005</v>
      </c>
      <c r="G855" s="30">
        <v>1</v>
      </c>
      <c r="H855" s="30">
        <v>1</v>
      </c>
      <c r="I855" s="30">
        <v>1</v>
      </c>
      <c r="K855" s="457"/>
      <c r="L855" s="457" t="e">
        <f>IF(K855=0,#REF!,0)</f>
        <v>#REF!</v>
      </c>
    </row>
    <row r="856" spans="1:12">
      <c r="A856" s="30">
        <v>854</v>
      </c>
      <c r="B856" s="30">
        <v>1762.222</v>
      </c>
      <c r="C856" s="30">
        <v>73364.183999999892</v>
      </c>
      <c r="D856" s="30">
        <v>1</v>
      </c>
      <c r="E856" s="30">
        <v>1</v>
      </c>
      <c r="F856" s="30">
        <v>71706.392000000007</v>
      </c>
      <c r="G856" s="30">
        <v>1</v>
      </c>
      <c r="H856" s="30">
        <v>1</v>
      </c>
      <c r="I856" s="30">
        <v>1</v>
      </c>
      <c r="K856" s="457"/>
      <c r="L856" s="457" t="e">
        <f>IF(K856=0,#REF!,0)</f>
        <v>#REF!</v>
      </c>
    </row>
    <row r="857" spans="1:12">
      <c r="A857" s="30">
        <v>855</v>
      </c>
      <c r="B857" s="30">
        <v>1032.623999999998</v>
      </c>
      <c r="C857" s="30">
        <v>104772.5999999998</v>
      </c>
      <c r="D857" s="30">
        <v>1</v>
      </c>
      <c r="E857" s="30">
        <v>1</v>
      </c>
      <c r="F857" s="30">
        <v>68617.017999999996</v>
      </c>
      <c r="G857" s="30">
        <v>1</v>
      </c>
      <c r="H857" s="30">
        <v>1</v>
      </c>
      <c r="I857" s="30">
        <v>1</v>
      </c>
      <c r="K857" s="457"/>
      <c r="L857" s="457" t="e">
        <f>IF(K857=0,#REF!,0)</f>
        <v>#REF!</v>
      </c>
    </row>
    <row r="858" spans="1:12">
      <c r="A858" s="30">
        <v>856</v>
      </c>
      <c r="B858" s="30">
        <v>1032.623999999998</v>
      </c>
      <c r="C858" s="30">
        <v>88777.020999999892</v>
      </c>
      <c r="D858" s="30">
        <v>1</v>
      </c>
      <c r="E858" s="30">
        <v>1</v>
      </c>
      <c r="F858" s="30">
        <v>67654.962999999989</v>
      </c>
      <c r="G858" s="30">
        <v>1</v>
      </c>
      <c r="H858" s="30">
        <v>1</v>
      </c>
      <c r="I858" s="30">
        <v>1</v>
      </c>
      <c r="K858" s="457"/>
      <c r="L858" s="457" t="e">
        <f>IF(K858=0,#REF!,0)</f>
        <v>#REF!</v>
      </c>
    </row>
    <row r="859" spans="1:12">
      <c r="A859" s="30">
        <v>857</v>
      </c>
      <c r="B859" s="30">
        <v>1032.623999999998</v>
      </c>
      <c r="C859" s="30">
        <v>77014.995999999897</v>
      </c>
      <c r="D859" s="30">
        <v>1</v>
      </c>
      <c r="E859" s="30">
        <v>1</v>
      </c>
      <c r="F859" s="30">
        <v>70797.119999999908</v>
      </c>
      <c r="G859" s="30">
        <v>1</v>
      </c>
      <c r="H859" s="30">
        <v>1</v>
      </c>
      <c r="I859" s="30">
        <v>1</v>
      </c>
      <c r="K859" s="457"/>
      <c r="L859" s="457" t="e">
        <f>IF(K859=0,#REF!,0)</f>
        <v>#REF!</v>
      </c>
    </row>
    <row r="860" spans="1:12">
      <c r="A860" s="30">
        <v>858</v>
      </c>
      <c r="B860" s="30">
        <v>1762.222</v>
      </c>
      <c r="C860" s="30">
        <v>45619.35399999989</v>
      </c>
      <c r="D860" s="30">
        <v>1</v>
      </c>
      <c r="E860" s="30">
        <v>1</v>
      </c>
      <c r="F860" s="30">
        <v>75150.343999999997</v>
      </c>
      <c r="G860" s="30">
        <v>1</v>
      </c>
      <c r="H860" s="30">
        <v>1</v>
      </c>
      <c r="I860" s="30">
        <v>1</v>
      </c>
      <c r="K860" s="457"/>
      <c r="L860" s="457" t="e">
        <f>IF(K860=0,#REF!,0)</f>
        <v>#REF!</v>
      </c>
    </row>
    <row r="861" spans="1:12">
      <c r="A861" s="30">
        <v>859</v>
      </c>
      <c r="B861" s="30">
        <v>6139.8579999999993</v>
      </c>
      <c r="C861" s="30">
        <v>31015.234999999891</v>
      </c>
      <c r="D861" s="30">
        <v>1</v>
      </c>
      <c r="E861" s="30">
        <v>1</v>
      </c>
      <c r="F861" s="30">
        <v>69783.543000000005</v>
      </c>
      <c r="G861" s="30">
        <v>1</v>
      </c>
      <c r="H861" s="30">
        <v>1</v>
      </c>
      <c r="I861" s="30">
        <v>1</v>
      </c>
      <c r="K861" s="457"/>
      <c r="L861" s="457" t="e">
        <f>IF(K861=0,#REF!,0)</f>
        <v>#REF!</v>
      </c>
    </row>
    <row r="862" spans="1:12">
      <c r="A862" s="30">
        <v>860</v>
      </c>
      <c r="B862" s="30">
        <v>7599.07</v>
      </c>
      <c r="C862" s="30">
        <v>32485.714999999887</v>
      </c>
      <c r="D862" s="30">
        <v>1</v>
      </c>
      <c r="E862" s="30">
        <v>1</v>
      </c>
      <c r="F862" s="30">
        <v>69259.173999999985</v>
      </c>
      <c r="G862" s="30">
        <v>1</v>
      </c>
      <c r="H862" s="30">
        <v>1</v>
      </c>
      <c r="I862" s="30">
        <v>1</v>
      </c>
      <c r="K862" s="457"/>
      <c r="L862" s="457" t="e">
        <f>IF(K862=0,#REF!,0)</f>
        <v>#REF!</v>
      </c>
    </row>
    <row r="863" spans="1:12">
      <c r="A863" s="30">
        <v>861</v>
      </c>
      <c r="B863" s="30">
        <v>1762.222</v>
      </c>
      <c r="C863" s="30">
        <v>18301.092999999899</v>
      </c>
      <c r="D863" s="30">
        <v>1</v>
      </c>
      <c r="E863" s="30">
        <v>1</v>
      </c>
      <c r="F863" s="30">
        <v>80509.645999999979</v>
      </c>
      <c r="G863" s="30">
        <v>1</v>
      </c>
      <c r="H863" s="30">
        <v>1</v>
      </c>
      <c r="I863" s="30">
        <v>1</v>
      </c>
      <c r="K863" s="457"/>
      <c r="L863" s="457" t="e">
        <f>IF(K863=0,#REF!,0)</f>
        <v>#REF!</v>
      </c>
    </row>
    <row r="864" spans="1:12">
      <c r="A864" s="30">
        <v>862</v>
      </c>
      <c r="B864" s="30">
        <v>1762.222</v>
      </c>
      <c r="C864" s="30">
        <v>17991.0829999999</v>
      </c>
      <c r="D864" s="30">
        <v>1</v>
      </c>
      <c r="E864" s="30">
        <v>1</v>
      </c>
      <c r="F864" s="30">
        <v>4201.6089999999904</v>
      </c>
      <c r="G864" s="30">
        <v>1</v>
      </c>
      <c r="H864" s="30">
        <v>1</v>
      </c>
      <c r="I864" s="30">
        <v>1</v>
      </c>
      <c r="K864" s="457"/>
      <c r="L864" s="457" t="e">
        <f>IF(K864=0,#REF!,0)</f>
        <v>#REF!</v>
      </c>
    </row>
    <row r="865" spans="1:12">
      <c r="A865" s="30">
        <v>863</v>
      </c>
      <c r="B865" s="30">
        <v>1762.222</v>
      </c>
      <c r="C865" s="30">
        <v>17706.805999999902</v>
      </c>
      <c r="D865" s="30">
        <v>1</v>
      </c>
      <c r="E865" s="30">
        <v>1</v>
      </c>
      <c r="F865" s="30">
        <v>9583.5219999999899</v>
      </c>
      <c r="G865" s="30">
        <v>1</v>
      </c>
      <c r="H865" s="30">
        <v>1</v>
      </c>
      <c r="I865" s="30">
        <v>1</v>
      </c>
      <c r="K865" s="457"/>
      <c r="L865" s="457" t="e">
        <f>IF(K865=0,#REF!,0)</f>
        <v>#REF!</v>
      </c>
    </row>
    <row r="866" spans="1:12">
      <c r="A866" s="30">
        <v>864</v>
      </c>
      <c r="B866" s="30">
        <v>1032.623999999998</v>
      </c>
      <c r="C866" s="30">
        <v>17887.3479999999</v>
      </c>
      <c r="D866" s="30">
        <v>1</v>
      </c>
      <c r="E866" s="30">
        <v>1</v>
      </c>
      <c r="F866" s="30">
        <v>18937.415000000001</v>
      </c>
      <c r="G866" s="30">
        <v>1</v>
      </c>
      <c r="H866" s="30">
        <v>1</v>
      </c>
      <c r="I866" s="30">
        <v>1</v>
      </c>
      <c r="K866" s="457"/>
      <c r="L866" s="457" t="e">
        <f>IF(K866=0,#REF!,0)</f>
        <v>#REF!</v>
      </c>
    </row>
    <row r="867" spans="1:12">
      <c r="A867" s="30">
        <v>865</v>
      </c>
      <c r="B867" s="30">
        <v>1032.623999999998</v>
      </c>
      <c r="C867" s="30">
        <v>18011.535999999891</v>
      </c>
      <c r="D867" s="30">
        <v>1</v>
      </c>
      <c r="E867" s="30">
        <v>1</v>
      </c>
      <c r="F867" s="30">
        <v>24794.353999999897</v>
      </c>
      <c r="G867" s="30">
        <v>1</v>
      </c>
      <c r="H867" s="30">
        <v>1</v>
      </c>
      <c r="I867" s="30">
        <v>1</v>
      </c>
      <c r="K867" s="457"/>
      <c r="L867" s="457" t="e">
        <f>IF(K867=0,#REF!,0)</f>
        <v>#REF!</v>
      </c>
    </row>
    <row r="868" spans="1:12">
      <c r="A868" s="30">
        <v>866</v>
      </c>
      <c r="B868" s="30">
        <v>1032.623999999998</v>
      </c>
      <c r="C868" s="30">
        <v>18078.749999999891</v>
      </c>
      <c r="D868" s="30">
        <v>1</v>
      </c>
      <c r="E868" s="30">
        <v>1</v>
      </c>
      <c r="F868" s="30">
        <v>31022.570999999902</v>
      </c>
      <c r="G868" s="30">
        <v>1</v>
      </c>
      <c r="H868" s="30">
        <v>1</v>
      </c>
      <c r="I868" s="30">
        <v>1</v>
      </c>
      <c r="K868" s="457"/>
      <c r="L868" s="457" t="e">
        <f>IF(K868=0,#REF!,0)</f>
        <v>#REF!</v>
      </c>
    </row>
    <row r="869" spans="1:12">
      <c r="A869" s="30">
        <v>867</v>
      </c>
      <c r="B869" s="30">
        <v>1032.623999999998</v>
      </c>
      <c r="C869" s="30">
        <v>18194.549999999901</v>
      </c>
      <c r="D869" s="30">
        <v>1</v>
      </c>
      <c r="E869" s="30">
        <v>1</v>
      </c>
      <c r="F869" s="30">
        <v>36319.422000000006</v>
      </c>
      <c r="G869" s="30">
        <v>1</v>
      </c>
      <c r="H869" s="30">
        <v>1</v>
      </c>
      <c r="I869" s="30">
        <v>1</v>
      </c>
      <c r="K869" s="457"/>
      <c r="L869" s="457" t="e">
        <f>IF(K869=0,#REF!,0)</f>
        <v>#REF!</v>
      </c>
    </row>
    <row r="870" spans="1:12">
      <c r="A870" s="30">
        <v>868</v>
      </c>
      <c r="B870" s="30">
        <v>1032.623999999998</v>
      </c>
      <c r="C870" s="30">
        <v>18285.4399999999</v>
      </c>
      <c r="D870" s="30">
        <v>1</v>
      </c>
      <c r="E870" s="30">
        <v>1</v>
      </c>
      <c r="F870" s="30">
        <v>40526.6159999999</v>
      </c>
      <c r="G870" s="30">
        <v>1</v>
      </c>
      <c r="H870" s="30">
        <v>1</v>
      </c>
      <c r="I870" s="30">
        <v>1</v>
      </c>
      <c r="K870" s="457"/>
      <c r="L870" s="457" t="e">
        <f>IF(K870=0,#REF!,0)</f>
        <v>#REF!</v>
      </c>
    </row>
    <row r="871" spans="1:12">
      <c r="A871" s="30">
        <v>869</v>
      </c>
      <c r="B871" s="30">
        <v>1032.623999999998</v>
      </c>
      <c r="C871" s="30">
        <v>18435.760999999889</v>
      </c>
      <c r="D871" s="30">
        <v>1</v>
      </c>
      <c r="E871" s="30">
        <v>1</v>
      </c>
      <c r="F871" s="30">
        <v>45152.038999999997</v>
      </c>
      <c r="G871" s="30">
        <v>1</v>
      </c>
      <c r="H871" s="30">
        <v>1</v>
      </c>
      <c r="I871" s="30">
        <v>1</v>
      </c>
      <c r="K871" s="457"/>
      <c r="L871" s="457" t="e">
        <f>IF(K871=0,#REF!,0)</f>
        <v>#REF!</v>
      </c>
    </row>
    <row r="872" spans="1:12">
      <c r="A872" s="30">
        <v>870</v>
      </c>
      <c r="B872" s="30">
        <v>1762.222</v>
      </c>
      <c r="C872" s="30">
        <v>18586.7959999999</v>
      </c>
      <c r="D872" s="30">
        <v>1</v>
      </c>
      <c r="E872" s="30">
        <v>1</v>
      </c>
      <c r="F872" s="30">
        <v>49515.607999999986</v>
      </c>
      <c r="G872" s="30">
        <v>1</v>
      </c>
      <c r="H872" s="30">
        <v>1</v>
      </c>
      <c r="I872" s="30">
        <v>1</v>
      </c>
      <c r="K872" s="457"/>
      <c r="L872" s="457" t="e">
        <f>IF(K872=0,#REF!,0)</f>
        <v>#REF!</v>
      </c>
    </row>
    <row r="873" spans="1:12">
      <c r="A873" s="30">
        <v>871</v>
      </c>
      <c r="B873" s="30">
        <v>6139.8579999999993</v>
      </c>
      <c r="C873" s="30">
        <v>18859.677999999898</v>
      </c>
      <c r="D873" s="30">
        <v>1</v>
      </c>
      <c r="E873" s="30">
        <v>1</v>
      </c>
      <c r="F873" s="30">
        <v>128227.186999999</v>
      </c>
      <c r="G873" s="30">
        <v>1</v>
      </c>
      <c r="H873" s="30">
        <v>1</v>
      </c>
      <c r="I873" s="30">
        <v>1</v>
      </c>
      <c r="K873" s="457"/>
      <c r="L873" s="457" t="e">
        <f>IF(K873=0,#REF!,0)</f>
        <v>#REF!</v>
      </c>
    </row>
    <row r="874" spans="1:12">
      <c r="A874" s="30">
        <v>872</v>
      </c>
      <c r="B874" s="30">
        <v>1762.222</v>
      </c>
      <c r="C874" s="30">
        <v>48743.505999999878</v>
      </c>
      <c r="D874" s="30">
        <v>1</v>
      </c>
      <c r="E874" s="30">
        <v>1</v>
      </c>
      <c r="F874" s="30">
        <v>130481.76399999899</v>
      </c>
      <c r="G874" s="30">
        <v>1</v>
      </c>
      <c r="H874" s="30">
        <v>1</v>
      </c>
      <c r="I874" s="30">
        <v>1</v>
      </c>
      <c r="K874" s="457"/>
      <c r="L874" s="457" t="e">
        <f>IF(K874=0,#REF!,0)</f>
        <v>#REF!</v>
      </c>
    </row>
    <row r="875" spans="1:12">
      <c r="A875" s="30">
        <v>873</v>
      </c>
      <c r="B875" s="30">
        <v>1032.623999999998</v>
      </c>
      <c r="C875" s="30">
        <v>76514.840999999898</v>
      </c>
      <c r="D875" s="30">
        <v>1</v>
      </c>
      <c r="E875" s="30">
        <v>1</v>
      </c>
      <c r="F875" s="30">
        <v>121554.71</v>
      </c>
      <c r="G875" s="30">
        <v>1</v>
      </c>
      <c r="H875" s="30">
        <v>1</v>
      </c>
      <c r="I875" s="30">
        <v>1</v>
      </c>
      <c r="K875" s="457"/>
      <c r="L875" s="457" t="e">
        <f>IF(K875=0,#REF!,0)</f>
        <v>#REF!</v>
      </c>
    </row>
    <row r="876" spans="1:12">
      <c r="A876" s="30">
        <v>874</v>
      </c>
      <c r="B876" s="30">
        <v>1153.2399999999991</v>
      </c>
      <c r="C876" s="30">
        <v>92514.727999999901</v>
      </c>
      <c r="D876" s="30">
        <v>1</v>
      </c>
      <c r="E876" s="30">
        <v>1</v>
      </c>
      <c r="F876" s="30">
        <v>108458.67299999899</v>
      </c>
      <c r="G876" s="30">
        <v>1</v>
      </c>
      <c r="H876" s="30">
        <v>1</v>
      </c>
      <c r="I876" s="30">
        <v>1</v>
      </c>
      <c r="K876" s="457"/>
      <c r="L876" s="457" t="e">
        <f>IF(K876=0,#REF!,0)</f>
        <v>#REF!</v>
      </c>
    </row>
    <row r="877" spans="1:12">
      <c r="A877" s="30">
        <v>875</v>
      </c>
      <c r="B877" s="30">
        <v>1213.5469999999991</v>
      </c>
      <c r="C877" s="30">
        <v>108206.8689999998</v>
      </c>
      <c r="D877" s="30">
        <v>1</v>
      </c>
      <c r="E877" s="30">
        <v>1</v>
      </c>
      <c r="F877" s="30">
        <v>96382.392999999895</v>
      </c>
      <c r="G877" s="30">
        <v>1</v>
      </c>
      <c r="H877" s="30">
        <v>1</v>
      </c>
      <c r="I877" s="30">
        <v>1</v>
      </c>
      <c r="K877" s="457"/>
      <c r="L877" s="457" t="e">
        <f>IF(K877=0,#REF!,0)</f>
        <v>#REF!</v>
      </c>
    </row>
    <row r="878" spans="1:12">
      <c r="A878" s="30">
        <v>876</v>
      </c>
      <c r="B878" s="30">
        <v>1213.5469999999991</v>
      </c>
      <c r="C878" s="30">
        <v>91638.012999999904</v>
      </c>
      <c r="D878" s="30">
        <v>1</v>
      </c>
      <c r="E878" s="30">
        <v>1</v>
      </c>
      <c r="F878" s="30">
        <v>86355.945999999894</v>
      </c>
      <c r="G878" s="30">
        <v>1</v>
      </c>
      <c r="H878" s="30">
        <v>1</v>
      </c>
      <c r="I878" s="30">
        <v>1</v>
      </c>
      <c r="K878" s="457"/>
      <c r="L878" s="457" t="e">
        <f>IF(K878=0,#REF!,0)</f>
        <v>#REF!</v>
      </c>
    </row>
    <row r="879" spans="1:12">
      <c r="A879" s="30">
        <v>877</v>
      </c>
      <c r="B879" s="30">
        <v>6200.1660000000002</v>
      </c>
      <c r="C879" s="30">
        <v>54301.213999999891</v>
      </c>
      <c r="D879" s="30">
        <v>1</v>
      </c>
      <c r="E879" s="30">
        <v>1</v>
      </c>
      <c r="F879" s="30">
        <v>69488.124999999898</v>
      </c>
      <c r="G879" s="30">
        <v>1</v>
      </c>
      <c r="H879" s="30">
        <v>1</v>
      </c>
      <c r="I879" s="30">
        <v>1</v>
      </c>
      <c r="K879" s="457"/>
      <c r="L879" s="457" t="e">
        <f>IF(K879=0,#REF!,0)</f>
        <v>#REF!</v>
      </c>
    </row>
    <row r="880" spans="1:12">
      <c r="A880" s="30">
        <v>878</v>
      </c>
      <c r="B880" s="30">
        <v>1762.222</v>
      </c>
      <c r="C880" s="30">
        <v>73297.510999999897</v>
      </c>
      <c r="D880" s="30">
        <v>1</v>
      </c>
      <c r="E880" s="30">
        <v>1</v>
      </c>
      <c r="F880" s="30">
        <v>73446.023000000001</v>
      </c>
      <c r="G880" s="30">
        <v>1</v>
      </c>
      <c r="H880" s="30">
        <v>1</v>
      </c>
      <c r="I880" s="30">
        <v>1</v>
      </c>
      <c r="K880" s="457"/>
      <c r="L880" s="457" t="e">
        <f>IF(K880=0,#REF!,0)</f>
        <v>#REF!</v>
      </c>
    </row>
    <row r="881" spans="1:12">
      <c r="A881" s="30">
        <v>879</v>
      </c>
      <c r="B881" s="30">
        <v>1032.623999999998</v>
      </c>
      <c r="C881" s="30">
        <v>104741.16899999981</v>
      </c>
      <c r="D881" s="30">
        <v>1</v>
      </c>
      <c r="E881" s="30">
        <v>1</v>
      </c>
      <c r="F881" s="30">
        <v>70721.313999999897</v>
      </c>
      <c r="G881" s="30">
        <v>1</v>
      </c>
      <c r="H881" s="30">
        <v>1</v>
      </c>
      <c r="I881" s="30">
        <v>1</v>
      </c>
      <c r="K881" s="457"/>
      <c r="L881" s="457" t="e">
        <f>IF(K881=0,#REF!,0)</f>
        <v>#REF!</v>
      </c>
    </row>
    <row r="882" spans="1:12">
      <c r="A882" s="30">
        <v>880</v>
      </c>
      <c r="B882" s="30">
        <v>1032.623999999998</v>
      </c>
      <c r="C882" s="30">
        <v>88740.120999999897</v>
      </c>
      <c r="D882" s="30">
        <v>1</v>
      </c>
      <c r="E882" s="30">
        <v>1</v>
      </c>
      <c r="F882" s="30">
        <v>69272.036999999997</v>
      </c>
      <c r="G882" s="30">
        <v>1</v>
      </c>
      <c r="H882" s="30">
        <v>1</v>
      </c>
      <c r="I882" s="30">
        <v>1</v>
      </c>
      <c r="K882" s="457"/>
      <c r="L882" s="457" t="e">
        <f>IF(K882=0,#REF!,0)</f>
        <v>#REF!</v>
      </c>
    </row>
    <row r="883" spans="1:12">
      <c r="A883" s="30">
        <v>881</v>
      </c>
      <c r="B883" s="30">
        <v>1032.623999999998</v>
      </c>
      <c r="C883" s="30">
        <v>76997.12799999991</v>
      </c>
      <c r="D883" s="30">
        <v>1</v>
      </c>
      <c r="E883" s="30">
        <v>1</v>
      </c>
      <c r="F883" s="30">
        <v>72377.253999999899</v>
      </c>
      <c r="G883" s="30">
        <v>1</v>
      </c>
      <c r="H883" s="30">
        <v>1</v>
      </c>
      <c r="I883" s="30">
        <v>1</v>
      </c>
      <c r="K883" s="457"/>
      <c r="L883" s="457" t="e">
        <f>IF(K883=0,#REF!,0)</f>
        <v>#REF!</v>
      </c>
    </row>
    <row r="884" spans="1:12">
      <c r="A884" s="30">
        <v>882</v>
      </c>
      <c r="B884" s="30">
        <v>1762.222</v>
      </c>
      <c r="C884" s="30">
        <v>45617.473999999886</v>
      </c>
      <c r="D884" s="30">
        <v>1</v>
      </c>
      <c r="E884" s="30">
        <v>1</v>
      </c>
      <c r="F884" s="30">
        <v>76682.218999999895</v>
      </c>
      <c r="G884" s="30">
        <v>1</v>
      </c>
      <c r="H884" s="30">
        <v>1</v>
      </c>
      <c r="I884" s="30">
        <v>1</v>
      </c>
      <c r="K884" s="457"/>
      <c r="L884" s="457" t="e">
        <f>IF(K884=0,#REF!,0)</f>
        <v>#REF!</v>
      </c>
    </row>
    <row r="885" spans="1:12">
      <c r="A885" s="30">
        <v>883</v>
      </c>
      <c r="B885" s="30">
        <v>6139.8579999999993</v>
      </c>
      <c r="C885" s="30">
        <v>31157.162999999899</v>
      </c>
      <c r="D885" s="30">
        <v>1</v>
      </c>
      <c r="E885" s="30">
        <v>1</v>
      </c>
      <c r="F885" s="30">
        <v>72236.405999999988</v>
      </c>
      <c r="G885" s="30">
        <v>1</v>
      </c>
      <c r="H885" s="30">
        <v>1</v>
      </c>
      <c r="I885" s="30">
        <v>1</v>
      </c>
      <c r="K885" s="457"/>
      <c r="L885" s="457" t="e">
        <f>IF(K885=0,#REF!,0)</f>
        <v>#REF!</v>
      </c>
    </row>
    <row r="886" spans="1:12">
      <c r="A886" s="30">
        <v>884</v>
      </c>
      <c r="B886" s="30">
        <v>7599.07</v>
      </c>
      <c r="C886" s="30">
        <v>32633.779999999897</v>
      </c>
      <c r="D886" s="30">
        <v>1</v>
      </c>
      <c r="E886" s="30">
        <v>1</v>
      </c>
      <c r="F886" s="30">
        <v>71836.402999999991</v>
      </c>
      <c r="G886" s="30">
        <v>1</v>
      </c>
      <c r="H886" s="30">
        <v>1</v>
      </c>
      <c r="I886" s="30">
        <v>1</v>
      </c>
      <c r="K886" s="457"/>
      <c r="L886" s="457" t="e">
        <f>IF(K886=0,#REF!,0)</f>
        <v>#REF!</v>
      </c>
    </row>
    <row r="887" spans="1:12">
      <c r="A887" s="30">
        <v>885</v>
      </c>
      <c r="B887" s="30">
        <v>1762.222</v>
      </c>
      <c r="C887" s="30">
        <v>18435.273999999903</v>
      </c>
      <c r="D887" s="30">
        <v>1</v>
      </c>
      <c r="E887" s="30">
        <v>1</v>
      </c>
      <c r="F887" s="30">
        <v>83629.325999999986</v>
      </c>
      <c r="G887" s="30">
        <v>1</v>
      </c>
      <c r="H887" s="30">
        <v>1</v>
      </c>
      <c r="I887" s="30">
        <v>1</v>
      </c>
      <c r="K887" s="457"/>
      <c r="L887" s="457" t="e">
        <f>IF(K887=0,#REF!,0)</f>
        <v>#REF!</v>
      </c>
    </row>
    <row r="888" spans="1:12">
      <c r="A888" s="30">
        <v>886</v>
      </c>
      <c r="B888" s="30">
        <v>1762.222</v>
      </c>
      <c r="C888" s="30">
        <v>18148.2969999999</v>
      </c>
      <c r="D888" s="30">
        <v>1</v>
      </c>
      <c r="E888" s="30">
        <v>1</v>
      </c>
      <c r="F888" s="30">
        <v>6281.7019999999902</v>
      </c>
      <c r="G888" s="30">
        <v>1</v>
      </c>
      <c r="H888" s="30">
        <v>1</v>
      </c>
      <c r="I888" s="30">
        <v>1</v>
      </c>
      <c r="K888" s="457"/>
      <c r="L888" s="457" t="e">
        <f>IF(K888=0,#REF!,0)</f>
        <v>#REF!</v>
      </c>
    </row>
    <row r="889" spans="1:12">
      <c r="A889" s="30">
        <v>887</v>
      </c>
      <c r="B889" s="30">
        <v>1762.222</v>
      </c>
      <c r="C889" s="30">
        <v>17917.535999999898</v>
      </c>
      <c r="D889" s="30">
        <v>1</v>
      </c>
      <c r="E889" s="30">
        <v>1</v>
      </c>
      <c r="F889" s="30">
        <v>14475.95099999989</v>
      </c>
      <c r="G889" s="30">
        <v>1</v>
      </c>
      <c r="H889" s="30">
        <v>1</v>
      </c>
      <c r="I889" s="30">
        <v>1</v>
      </c>
      <c r="K889" s="457"/>
      <c r="L889" s="457" t="e">
        <f>IF(K889=0,#REF!,0)</f>
        <v>#REF!</v>
      </c>
    </row>
    <row r="890" spans="1:12">
      <c r="A890" s="30">
        <v>888</v>
      </c>
      <c r="B890" s="30">
        <v>1032.623999999998</v>
      </c>
      <c r="C890" s="30">
        <v>18106.859999999899</v>
      </c>
      <c r="D890" s="30">
        <v>1</v>
      </c>
      <c r="E890" s="30">
        <v>1</v>
      </c>
      <c r="F890" s="30">
        <v>23872.782999999989</v>
      </c>
      <c r="G890" s="30">
        <v>1</v>
      </c>
      <c r="H890" s="30">
        <v>1</v>
      </c>
      <c r="I890" s="30">
        <v>1</v>
      </c>
      <c r="K890" s="457"/>
      <c r="L890" s="457" t="e">
        <f>IF(K890=0,#REF!,0)</f>
        <v>#REF!</v>
      </c>
    </row>
    <row r="891" spans="1:12">
      <c r="A891" s="30">
        <v>889</v>
      </c>
      <c r="B891" s="30">
        <v>1032.623999999998</v>
      </c>
      <c r="C891" s="30">
        <v>18297.818999999901</v>
      </c>
      <c r="D891" s="30">
        <v>1</v>
      </c>
      <c r="E891" s="30">
        <v>1</v>
      </c>
      <c r="F891" s="30">
        <v>31264.471999999896</v>
      </c>
      <c r="G891" s="30">
        <v>1</v>
      </c>
      <c r="H891" s="30">
        <v>1</v>
      </c>
      <c r="I891" s="30">
        <v>1</v>
      </c>
      <c r="K891" s="457"/>
      <c r="L891" s="457" t="e">
        <f>IF(K891=0,#REF!,0)</f>
        <v>#REF!</v>
      </c>
    </row>
    <row r="892" spans="1:12">
      <c r="A892" s="30">
        <v>890</v>
      </c>
      <c r="B892" s="30">
        <v>1032.623999999998</v>
      </c>
      <c r="C892" s="30">
        <v>18407.783999999898</v>
      </c>
      <c r="D892" s="30">
        <v>1</v>
      </c>
      <c r="E892" s="30">
        <v>1</v>
      </c>
      <c r="F892" s="30">
        <v>38599.111000000004</v>
      </c>
      <c r="G892" s="30">
        <v>1</v>
      </c>
      <c r="H892" s="30">
        <v>1</v>
      </c>
      <c r="I892" s="30">
        <v>1</v>
      </c>
      <c r="K892" s="457"/>
      <c r="L892" s="457" t="e">
        <f>IF(K892=0,#REF!,0)</f>
        <v>#REF!</v>
      </c>
    </row>
    <row r="893" spans="1:12">
      <c r="A893" s="30">
        <v>891</v>
      </c>
      <c r="B893" s="30">
        <v>1032.623999999998</v>
      </c>
      <c r="C893" s="30">
        <v>18601.018999999898</v>
      </c>
      <c r="D893" s="30">
        <v>1</v>
      </c>
      <c r="E893" s="30">
        <v>1</v>
      </c>
      <c r="F893" s="30">
        <v>45153.796999999999</v>
      </c>
      <c r="G893" s="30">
        <v>1</v>
      </c>
      <c r="H893" s="30">
        <v>1</v>
      </c>
      <c r="I893" s="30">
        <v>1</v>
      </c>
      <c r="K893" s="457"/>
      <c r="L893" s="457" t="e">
        <f>IF(K893=0,#REF!,0)</f>
        <v>#REF!</v>
      </c>
    </row>
    <row r="894" spans="1:12">
      <c r="A894" s="30">
        <v>892</v>
      </c>
      <c r="B894" s="30">
        <v>1032.623999999998</v>
      </c>
      <c r="C894" s="30">
        <v>18794.281999999901</v>
      </c>
      <c r="D894" s="30">
        <v>1</v>
      </c>
      <c r="E894" s="30">
        <v>1</v>
      </c>
      <c r="F894" s="30">
        <v>50206.146999999997</v>
      </c>
      <c r="G894" s="30">
        <v>1</v>
      </c>
      <c r="H894" s="30">
        <v>1</v>
      </c>
      <c r="I894" s="30">
        <v>1</v>
      </c>
      <c r="K894" s="457"/>
      <c r="L894" s="457" t="e">
        <f>IF(K894=0,#REF!,0)</f>
        <v>#REF!</v>
      </c>
    </row>
    <row r="895" spans="1:12">
      <c r="A895" s="30">
        <v>893</v>
      </c>
      <c r="B895" s="30">
        <v>1032.623999999998</v>
      </c>
      <c r="C895" s="30">
        <v>19039.338999999898</v>
      </c>
      <c r="D895" s="30">
        <v>1</v>
      </c>
      <c r="E895" s="30">
        <v>1</v>
      </c>
      <c r="F895" s="30">
        <v>55116.130999999994</v>
      </c>
      <c r="G895" s="30">
        <v>1</v>
      </c>
      <c r="H895" s="30">
        <v>1</v>
      </c>
      <c r="I895" s="30">
        <v>1</v>
      </c>
      <c r="K895" s="457"/>
      <c r="L895" s="457" t="e">
        <f>IF(K895=0,#REF!,0)</f>
        <v>#REF!</v>
      </c>
    </row>
    <row r="896" spans="1:12">
      <c r="A896" s="30">
        <v>894</v>
      </c>
      <c r="B896" s="30">
        <v>1762.222</v>
      </c>
      <c r="C896" s="30">
        <v>19244.696999999898</v>
      </c>
      <c r="D896" s="30">
        <v>1</v>
      </c>
      <c r="E896" s="30">
        <v>1</v>
      </c>
      <c r="F896" s="30">
        <v>59773.811999999903</v>
      </c>
      <c r="G896" s="30">
        <v>1</v>
      </c>
      <c r="H896" s="30">
        <v>1</v>
      </c>
      <c r="I896" s="30">
        <v>1</v>
      </c>
      <c r="K896" s="457"/>
      <c r="L896" s="457" t="e">
        <f>IF(K896=0,#REF!,0)</f>
        <v>#REF!</v>
      </c>
    </row>
    <row r="897" spans="1:12">
      <c r="A897" s="30">
        <v>895</v>
      </c>
      <c r="B897" s="30">
        <v>6139.8579999999993</v>
      </c>
      <c r="C897" s="30">
        <v>19524.878999999899</v>
      </c>
      <c r="D897" s="30">
        <v>1</v>
      </c>
      <c r="E897" s="30">
        <v>1</v>
      </c>
      <c r="F897" s="30">
        <v>137928.76699999999</v>
      </c>
      <c r="G897" s="30">
        <v>1</v>
      </c>
      <c r="H897" s="30">
        <v>1</v>
      </c>
      <c r="I897" s="30">
        <v>1</v>
      </c>
      <c r="K897" s="457"/>
      <c r="L897" s="457" t="e">
        <f>IF(K897=0,#REF!,0)</f>
        <v>#REF!</v>
      </c>
    </row>
    <row r="898" spans="1:12">
      <c r="A898" s="30">
        <v>896</v>
      </c>
      <c r="B898" s="30">
        <v>1762.222</v>
      </c>
      <c r="C898" s="30">
        <v>49036.579999999878</v>
      </c>
      <c r="D898" s="30">
        <v>1</v>
      </c>
      <c r="E898" s="30">
        <v>1</v>
      </c>
      <c r="F898" s="30">
        <v>139748.766999999</v>
      </c>
      <c r="G898" s="30">
        <v>1</v>
      </c>
      <c r="H898" s="30">
        <v>1</v>
      </c>
      <c r="I898" s="30">
        <v>1</v>
      </c>
      <c r="K898" s="457"/>
      <c r="L898" s="457" t="e">
        <f>IF(K898=0,#REF!,0)</f>
        <v>#REF!</v>
      </c>
    </row>
    <row r="899" spans="1:12">
      <c r="A899" s="30">
        <v>897</v>
      </c>
      <c r="B899" s="30">
        <v>1032.623999999998</v>
      </c>
      <c r="C899" s="30">
        <v>76936.726999999897</v>
      </c>
      <c r="D899" s="30">
        <v>1</v>
      </c>
      <c r="E899" s="30">
        <v>1</v>
      </c>
      <c r="F899" s="30">
        <v>131320.32599999901</v>
      </c>
      <c r="G899" s="30">
        <v>1</v>
      </c>
      <c r="H899" s="30">
        <v>1</v>
      </c>
      <c r="I899" s="30">
        <v>1</v>
      </c>
      <c r="K899" s="457"/>
      <c r="L899" s="457" t="e">
        <f>IF(K899=0,#REF!,0)</f>
        <v>#REF!</v>
      </c>
    </row>
    <row r="900" spans="1:12">
      <c r="A900" s="30">
        <v>898</v>
      </c>
      <c r="B900" s="30">
        <v>1153.2399999999991</v>
      </c>
      <c r="C900" s="30">
        <v>93062.782999999894</v>
      </c>
      <c r="D900" s="30">
        <v>1</v>
      </c>
      <c r="E900" s="30">
        <v>1</v>
      </c>
      <c r="F900" s="30">
        <v>118586.485</v>
      </c>
      <c r="G900" s="30">
        <v>1</v>
      </c>
      <c r="H900" s="30">
        <v>1</v>
      </c>
      <c r="I900" s="30">
        <v>1</v>
      </c>
      <c r="K900" s="457"/>
      <c r="L900" s="457" t="e">
        <f>IF(K900=0,#REF!,0)</f>
        <v>#REF!</v>
      </c>
    </row>
    <row r="901" spans="1:12">
      <c r="A901" s="30">
        <v>899</v>
      </c>
      <c r="B901" s="30">
        <v>1213.5469999999991</v>
      </c>
      <c r="C901" s="30">
        <v>108897.3529999998</v>
      </c>
      <c r="D901" s="30">
        <v>1</v>
      </c>
      <c r="E901" s="30">
        <v>1</v>
      </c>
      <c r="F901" s="30">
        <v>107486.18399999999</v>
      </c>
      <c r="G901" s="30">
        <v>1</v>
      </c>
      <c r="H901" s="30">
        <v>1</v>
      </c>
      <c r="I901" s="30">
        <v>1</v>
      </c>
      <c r="K901" s="457"/>
      <c r="L901" s="457" t="e">
        <f>IF(K901=0,#REF!,0)</f>
        <v>#REF!</v>
      </c>
    </row>
    <row r="902" spans="1:12">
      <c r="A902" s="30">
        <v>900</v>
      </c>
      <c r="B902" s="30">
        <v>1213.5469999999991</v>
      </c>
      <c r="C902" s="30">
        <v>92456.62799999991</v>
      </c>
      <c r="D902" s="30">
        <v>1</v>
      </c>
      <c r="E902" s="30">
        <v>1</v>
      </c>
      <c r="F902" s="30">
        <v>98154.158999999898</v>
      </c>
      <c r="G902" s="30">
        <v>1</v>
      </c>
      <c r="H902" s="30">
        <v>1</v>
      </c>
      <c r="I902" s="30">
        <v>1</v>
      </c>
      <c r="K902" s="457"/>
      <c r="L902" s="457" t="e">
        <f>IF(K902=0,#REF!,0)</f>
        <v>#REF!</v>
      </c>
    </row>
    <row r="903" spans="1:12">
      <c r="A903" s="30">
        <v>901</v>
      </c>
      <c r="B903" s="30">
        <v>6200.1660000000002</v>
      </c>
      <c r="C903" s="30">
        <v>55155.179999999898</v>
      </c>
      <c r="D903" s="30">
        <v>1</v>
      </c>
      <c r="E903" s="30">
        <v>1</v>
      </c>
      <c r="F903" s="30">
        <v>81451.531000000003</v>
      </c>
      <c r="G903" s="30">
        <v>1</v>
      </c>
      <c r="H903" s="30">
        <v>1</v>
      </c>
      <c r="I903" s="30">
        <v>1</v>
      </c>
      <c r="K903" s="457"/>
      <c r="L903" s="457" t="e">
        <f>IF(K903=0,#REF!,0)</f>
        <v>#REF!</v>
      </c>
    </row>
    <row r="904" spans="1:12">
      <c r="A904" s="30">
        <v>902</v>
      </c>
      <c r="B904" s="30">
        <v>1762.222</v>
      </c>
      <c r="C904" s="30">
        <v>74248.953999999896</v>
      </c>
      <c r="D904" s="30">
        <v>1</v>
      </c>
      <c r="E904" s="30">
        <v>1</v>
      </c>
      <c r="F904" s="30">
        <v>85616.623000000007</v>
      </c>
      <c r="G904" s="30">
        <v>1</v>
      </c>
      <c r="H904" s="30">
        <v>1</v>
      </c>
      <c r="I904" s="30">
        <v>1</v>
      </c>
      <c r="K904" s="457"/>
      <c r="L904" s="457" t="e">
        <f>IF(K904=0,#REF!,0)</f>
        <v>#REF!</v>
      </c>
    </row>
    <row r="905" spans="1:12">
      <c r="A905" s="30">
        <v>903</v>
      </c>
      <c r="B905" s="30">
        <v>1032.623999999998</v>
      </c>
      <c r="C905" s="30">
        <v>105727.15699999979</v>
      </c>
      <c r="D905" s="30">
        <v>1</v>
      </c>
      <c r="E905" s="30">
        <v>1</v>
      </c>
      <c r="F905" s="30">
        <v>82898.164999999994</v>
      </c>
      <c r="G905" s="30">
        <v>1</v>
      </c>
      <c r="H905" s="30">
        <v>1</v>
      </c>
      <c r="I905" s="30">
        <v>1</v>
      </c>
      <c r="K905" s="457"/>
      <c r="L905" s="457" t="e">
        <f>IF(K905=0,#REF!,0)</f>
        <v>#REF!</v>
      </c>
    </row>
    <row r="906" spans="1:12">
      <c r="A906" s="30">
        <v>904</v>
      </c>
      <c r="B906" s="30">
        <v>1032.623999999998</v>
      </c>
      <c r="C906" s="30">
        <v>89734.182999999888</v>
      </c>
      <c r="D906" s="30">
        <v>1</v>
      </c>
      <c r="E906" s="30">
        <v>1</v>
      </c>
      <c r="F906" s="30">
        <v>81837.169999999896</v>
      </c>
      <c r="G906" s="30">
        <v>1</v>
      </c>
      <c r="H906" s="30">
        <v>1</v>
      </c>
      <c r="I906" s="30">
        <v>1</v>
      </c>
      <c r="K906" s="457"/>
      <c r="L906" s="457" t="e">
        <f>IF(K906=0,#REF!,0)</f>
        <v>#REF!</v>
      </c>
    </row>
    <row r="907" spans="1:12">
      <c r="A907" s="30">
        <v>905</v>
      </c>
      <c r="B907" s="30">
        <v>1032.623999999998</v>
      </c>
      <c r="C907" s="30">
        <v>77950.136999999901</v>
      </c>
      <c r="D907" s="30">
        <v>1</v>
      </c>
      <c r="E907" s="30">
        <v>1</v>
      </c>
      <c r="F907" s="30">
        <v>84628.376999999891</v>
      </c>
      <c r="G907" s="30">
        <v>1</v>
      </c>
      <c r="H907" s="30">
        <v>1</v>
      </c>
      <c r="I907" s="30">
        <v>1</v>
      </c>
      <c r="K907" s="457"/>
      <c r="L907" s="457" t="e">
        <f>IF(K907=0,#REF!,0)</f>
        <v>#REF!</v>
      </c>
    </row>
    <row r="908" spans="1:12">
      <c r="A908" s="30">
        <v>906</v>
      </c>
      <c r="B908" s="30">
        <v>1762.222</v>
      </c>
      <c r="C908" s="30">
        <v>46564.628999999899</v>
      </c>
      <c r="D908" s="30">
        <v>1</v>
      </c>
      <c r="E908" s="30">
        <v>1</v>
      </c>
      <c r="F908" s="30">
        <v>88943.274000000005</v>
      </c>
      <c r="G908" s="30">
        <v>1</v>
      </c>
      <c r="H908" s="30">
        <v>1</v>
      </c>
      <c r="I908" s="30">
        <v>1</v>
      </c>
      <c r="K908" s="457"/>
      <c r="L908" s="457" t="e">
        <f>IF(K908=0,#REF!,0)</f>
        <v>#REF!</v>
      </c>
    </row>
    <row r="909" spans="1:12">
      <c r="A909" s="30">
        <v>907</v>
      </c>
      <c r="B909" s="30">
        <v>6139.8579999999993</v>
      </c>
      <c r="C909" s="30">
        <v>31931.386999999901</v>
      </c>
      <c r="D909" s="30">
        <v>1</v>
      </c>
      <c r="E909" s="30">
        <v>1</v>
      </c>
      <c r="F909" s="30">
        <v>83917.01</v>
      </c>
      <c r="G909" s="30">
        <v>1</v>
      </c>
      <c r="H909" s="30">
        <v>1</v>
      </c>
      <c r="I909" s="30">
        <v>1</v>
      </c>
      <c r="K909" s="457"/>
      <c r="L909" s="457" t="e">
        <f>IF(K909=0,#REF!,0)</f>
        <v>#REF!</v>
      </c>
    </row>
    <row r="910" spans="1:12">
      <c r="A910" s="30">
        <v>908</v>
      </c>
      <c r="B910" s="30">
        <v>7599.07</v>
      </c>
      <c r="C910" s="30">
        <v>33388.494999999901</v>
      </c>
      <c r="D910" s="30">
        <v>1</v>
      </c>
      <c r="E910" s="30">
        <v>1</v>
      </c>
      <c r="F910" s="30">
        <v>83762.291999999885</v>
      </c>
      <c r="G910" s="30">
        <v>1</v>
      </c>
      <c r="H910" s="30">
        <v>1</v>
      </c>
      <c r="I910" s="30">
        <v>1</v>
      </c>
      <c r="K910" s="457"/>
      <c r="L910" s="457" t="e">
        <f>IF(K910=0,#REF!,0)</f>
        <v>#REF!</v>
      </c>
    </row>
    <row r="911" spans="1:12">
      <c r="A911" s="30">
        <v>909</v>
      </c>
      <c r="B911" s="30">
        <v>1762.222</v>
      </c>
      <c r="C911" s="30">
        <v>18902.609999999899</v>
      </c>
      <c r="D911" s="30">
        <v>1</v>
      </c>
      <c r="E911" s="30">
        <v>1</v>
      </c>
      <c r="F911" s="30">
        <v>94314.343999999881</v>
      </c>
      <c r="G911" s="30">
        <v>1</v>
      </c>
      <c r="H911" s="30">
        <v>1</v>
      </c>
      <c r="I911" s="30">
        <v>1</v>
      </c>
      <c r="K911" s="457"/>
      <c r="L911" s="457" t="e">
        <f>IF(K911=0,#REF!,0)</f>
        <v>#REF!</v>
      </c>
    </row>
    <row r="912" spans="1:12">
      <c r="A912" s="30">
        <v>910</v>
      </c>
      <c r="B912" s="30">
        <v>1762.222</v>
      </c>
      <c r="C912" s="30">
        <v>18657.090999999898</v>
      </c>
      <c r="D912" s="30">
        <v>1</v>
      </c>
      <c r="E912" s="30">
        <v>1</v>
      </c>
      <c r="F912" s="30">
        <v>16846.541999999892</v>
      </c>
      <c r="G912" s="30">
        <v>1</v>
      </c>
      <c r="H912" s="30">
        <v>1</v>
      </c>
      <c r="I912" s="30">
        <v>1</v>
      </c>
      <c r="K912" s="457"/>
      <c r="L912" s="457" t="e">
        <f>IF(K912=0,#REF!,0)</f>
        <v>#REF!</v>
      </c>
    </row>
    <row r="913" spans="1:12">
      <c r="A913" s="30">
        <v>911</v>
      </c>
      <c r="B913" s="30">
        <v>1762.222</v>
      </c>
      <c r="C913" s="30">
        <v>18374.464999999902</v>
      </c>
      <c r="D913" s="30">
        <v>1</v>
      </c>
      <c r="E913" s="30">
        <v>1</v>
      </c>
      <c r="F913" s="30">
        <v>24447.699000000001</v>
      </c>
      <c r="G913" s="30">
        <v>1</v>
      </c>
      <c r="H913" s="30">
        <v>1</v>
      </c>
      <c r="I913" s="30">
        <v>1</v>
      </c>
      <c r="K913" s="457"/>
      <c r="L913" s="457" t="e">
        <f>IF(K913=0,#REF!,0)</f>
        <v>#REF!</v>
      </c>
    </row>
    <row r="914" spans="1:12">
      <c r="A914" s="30">
        <v>912</v>
      </c>
      <c r="B914" s="30">
        <v>1032.623999999998</v>
      </c>
      <c r="C914" s="30">
        <v>18533.0809999999</v>
      </c>
      <c r="D914" s="30">
        <v>1</v>
      </c>
      <c r="E914" s="30">
        <v>1</v>
      </c>
      <c r="F914" s="30">
        <v>33570.532999999996</v>
      </c>
      <c r="G914" s="30">
        <v>1</v>
      </c>
      <c r="H914" s="30">
        <v>1</v>
      </c>
      <c r="I914" s="30">
        <v>1</v>
      </c>
      <c r="K914" s="457"/>
      <c r="L914" s="457" t="e">
        <f>IF(K914=0,#REF!,0)</f>
        <v>#REF!</v>
      </c>
    </row>
    <row r="915" spans="1:12">
      <c r="A915" s="30">
        <v>913</v>
      </c>
      <c r="B915" s="30">
        <v>1032.623999999998</v>
      </c>
      <c r="C915" s="30">
        <v>18657.29799999989</v>
      </c>
      <c r="D915" s="30">
        <v>1</v>
      </c>
      <c r="E915" s="30">
        <v>1</v>
      </c>
      <c r="F915" s="30">
        <v>38907.223999999995</v>
      </c>
      <c r="G915" s="30">
        <v>1</v>
      </c>
      <c r="H915" s="30">
        <v>1</v>
      </c>
      <c r="I915" s="30">
        <v>1</v>
      </c>
      <c r="K915" s="457"/>
      <c r="L915" s="457" t="e">
        <f>IF(K915=0,#REF!,0)</f>
        <v>#REF!</v>
      </c>
    </row>
    <row r="916" spans="1:12">
      <c r="A916" s="30">
        <v>914</v>
      </c>
      <c r="B916" s="30">
        <v>1032.623999999998</v>
      </c>
      <c r="C916" s="30">
        <v>18766.605999999898</v>
      </c>
      <c r="D916" s="30">
        <v>1</v>
      </c>
      <c r="E916" s="30">
        <v>1</v>
      </c>
      <c r="F916" s="30">
        <v>44769.986000000004</v>
      </c>
      <c r="G916" s="30">
        <v>1</v>
      </c>
      <c r="H916" s="30">
        <v>1</v>
      </c>
      <c r="I916" s="30">
        <v>1</v>
      </c>
      <c r="K916" s="457"/>
      <c r="L916" s="457" t="e">
        <f>IF(K916=0,#REF!,0)</f>
        <v>#REF!</v>
      </c>
    </row>
    <row r="917" spans="1:12">
      <c r="A917" s="30">
        <v>915</v>
      </c>
      <c r="B917" s="30">
        <v>1032.623999999998</v>
      </c>
      <c r="C917" s="30">
        <v>18954.268999999898</v>
      </c>
      <c r="D917" s="30">
        <v>1</v>
      </c>
      <c r="E917" s="30">
        <v>1</v>
      </c>
      <c r="F917" s="30">
        <v>49343.486999999899</v>
      </c>
      <c r="G917" s="30">
        <v>1</v>
      </c>
      <c r="H917" s="30">
        <v>1</v>
      </c>
      <c r="I917" s="30">
        <v>1</v>
      </c>
      <c r="K917" s="457"/>
      <c r="L917" s="457" t="e">
        <f>IF(K917=0,#REF!,0)</f>
        <v>#REF!</v>
      </c>
    </row>
    <row r="918" spans="1:12">
      <c r="A918" s="30">
        <v>916</v>
      </c>
      <c r="B918" s="30">
        <v>1032.623999999998</v>
      </c>
      <c r="C918" s="30">
        <v>19140.415999999899</v>
      </c>
      <c r="D918" s="30">
        <v>1</v>
      </c>
      <c r="E918" s="30">
        <v>1</v>
      </c>
      <c r="F918" s="30">
        <v>53484.208999999901</v>
      </c>
      <c r="G918" s="30">
        <v>1</v>
      </c>
      <c r="H918" s="30">
        <v>1</v>
      </c>
      <c r="I918" s="30">
        <v>1</v>
      </c>
      <c r="K918" s="457"/>
      <c r="L918" s="457" t="e">
        <f>IF(K918=0,#REF!,0)</f>
        <v>#REF!</v>
      </c>
    </row>
    <row r="919" spans="1:12">
      <c r="A919" s="30">
        <v>917</v>
      </c>
      <c r="B919" s="30">
        <v>1032.623999999998</v>
      </c>
      <c r="C919" s="30">
        <v>19345.463999999898</v>
      </c>
      <c r="D919" s="30">
        <v>1</v>
      </c>
      <c r="E919" s="30">
        <v>1</v>
      </c>
      <c r="F919" s="30">
        <v>57283.445999999902</v>
      </c>
      <c r="G919" s="30">
        <v>1</v>
      </c>
      <c r="H919" s="30">
        <v>1</v>
      </c>
      <c r="I919" s="30">
        <v>1</v>
      </c>
      <c r="K919" s="457"/>
      <c r="L919" s="457" t="e">
        <f>IF(K919=0,#REF!,0)</f>
        <v>#REF!</v>
      </c>
    </row>
    <row r="920" spans="1:12">
      <c r="A920" s="30">
        <v>918</v>
      </c>
      <c r="B920" s="30">
        <v>1762.222</v>
      </c>
      <c r="C920" s="30">
        <v>19492.182999999888</v>
      </c>
      <c r="D920" s="30">
        <v>1</v>
      </c>
      <c r="E920" s="30">
        <v>1</v>
      </c>
      <c r="F920" s="30">
        <v>60984.270999999892</v>
      </c>
      <c r="G920" s="30">
        <v>1</v>
      </c>
      <c r="H920" s="30">
        <v>1</v>
      </c>
      <c r="I920" s="30">
        <v>1</v>
      </c>
      <c r="K920" s="457"/>
      <c r="L920" s="457" t="e">
        <f>IF(K920=0,#REF!,0)</f>
        <v>#REF!</v>
      </c>
    </row>
    <row r="921" spans="1:12">
      <c r="A921" s="30">
        <v>919</v>
      </c>
      <c r="B921" s="30">
        <v>6139.8579999999993</v>
      </c>
      <c r="C921" s="30">
        <v>19770.481999999902</v>
      </c>
      <c r="D921" s="30">
        <v>1</v>
      </c>
      <c r="E921" s="30">
        <v>1</v>
      </c>
      <c r="F921" s="30">
        <v>139133.47599999901</v>
      </c>
      <c r="G921" s="30">
        <v>1</v>
      </c>
      <c r="H921" s="30">
        <v>1</v>
      </c>
      <c r="I921" s="30">
        <v>1</v>
      </c>
      <c r="K921" s="457"/>
      <c r="L921" s="457" t="e">
        <f>IF(K921=0,#REF!,0)</f>
        <v>#REF!</v>
      </c>
    </row>
    <row r="922" spans="1:12">
      <c r="A922" s="30">
        <v>920</v>
      </c>
      <c r="B922" s="30">
        <v>1762.222</v>
      </c>
      <c r="C922" s="30">
        <v>49103.51499999989</v>
      </c>
      <c r="D922" s="30">
        <v>1</v>
      </c>
      <c r="E922" s="30">
        <v>1</v>
      </c>
      <c r="F922" s="30">
        <v>141120.11499999999</v>
      </c>
      <c r="G922" s="30">
        <v>1</v>
      </c>
      <c r="H922" s="30">
        <v>1</v>
      </c>
      <c r="I922" s="30">
        <v>1</v>
      </c>
      <c r="K922" s="457"/>
      <c r="L922" s="457" t="e">
        <f>IF(K922=0,#REF!,0)</f>
        <v>#REF!</v>
      </c>
    </row>
    <row r="923" spans="1:12">
      <c r="A923" s="30">
        <v>921</v>
      </c>
      <c r="B923" s="30">
        <v>1032.623999999998</v>
      </c>
      <c r="C923" s="30">
        <v>76993.9399999999</v>
      </c>
      <c r="D923" s="30">
        <v>1</v>
      </c>
      <c r="E923" s="30">
        <v>1</v>
      </c>
      <c r="F923" s="30">
        <v>132166.77499999999</v>
      </c>
      <c r="G923" s="30">
        <v>1</v>
      </c>
      <c r="H923" s="30">
        <v>1</v>
      </c>
      <c r="I923" s="30">
        <v>1</v>
      </c>
      <c r="K923" s="457"/>
      <c r="L923" s="457" t="e">
        <f>IF(K923=0,#REF!,0)</f>
        <v>#REF!</v>
      </c>
    </row>
    <row r="924" spans="1:12">
      <c r="A924" s="30">
        <v>922</v>
      </c>
      <c r="B924" s="30">
        <v>1153.2399999999991</v>
      </c>
      <c r="C924" s="30">
        <v>93151.753999999899</v>
      </c>
      <c r="D924" s="30">
        <v>1</v>
      </c>
      <c r="E924" s="30">
        <v>1</v>
      </c>
      <c r="F924" s="30">
        <v>118661.46399999999</v>
      </c>
      <c r="G924" s="30">
        <v>1</v>
      </c>
      <c r="H924" s="30">
        <v>1</v>
      </c>
      <c r="I924" s="30">
        <v>1</v>
      </c>
      <c r="K924" s="457"/>
      <c r="L924" s="457" t="e">
        <f>IF(K924=0,#REF!,0)</f>
        <v>#REF!</v>
      </c>
    </row>
    <row r="925" spans="1:12">
      <c r="A925" s="30">
        <v>923</v>
      </c>
      <c r="B925" s="30">
        <v>1213.5469999999991</v>
      </c>
      <c r="C925" s="30">
        <v>108971.1839999998</v>
      </c>
      <c r="D925" s="30">
        <v>1</v>
      </c>
      <c r="E925" s="30">
        <v>1</v>
      </c>
      <c r="F925" s="30">
        <v>106604.077</v>
      </c>
      <c r="G925" s="30">
        <v>1</v>
      </c>
      <c r="H925" s="30">
        <v>1</v>
      </c>
      <c r="I925" s="30">
        <v>1</v>
      </c>
      <c r="K925" s="457"/>
      <c r="L925" s="457" t="e">
        <f>IF(K925=0,#REF!,0)</f>
        <v>#REF!</v>
      </c>
    </row>
    <row r="926" spans="1:12">
      <c r="A926" s="30">
        <v>924</v>
      </c>
      <c r="B926" s="30">
        <v>1213.5469999999991</v>
      </c>
      <c r="C926" s="30">
        <v>92466.236999999906</v>
      </c>
      <c r="D926" s="30">
        <v>1</v>
      </c>
      <c r="E926" s="30">
        <v>1</v>
      </c>
      <c r="F926" s="30">
        <v>96094.79</v>
      </c>
      <c r="G926" s="30">
        <v>1</v>
      </c>
      <c r="H926" s="30">
        <v>1</v>
      </c>
      <c r="I926" s="30">
        <v>1</v>
      </c>
      <c r="K926" s="457"/>
      <c r="L926" s="457" t="e">
        <f>IF(K926=0,#REF!,0)</f>
        <v>#REF!</v>
      </c>
    </row>
    <row r="927" spans="1:12">
      <c r="A927" s="30">
        <v>925</v>
      </c>
      <c r="B927" s="30">
        <v>6200.1660000000002</v>
      </c>
      <c r="C927" s="30">
        <v>55165.176999999894</v>
      </c>
      <c r="D927" s="30">
        <v>1</v>
      </c>
      <c r="E927" s="30">
        <v>1</v>
      </c>
      <c r="F927" s="30">
        <v>79895.491000000009</v>
      </c>
      <c r="G927" s="30">
        <v>1</v>
      </c>
      <c r="H927" s="30">
        <v>1</v>
      </c>
      <c r="I927" s="30">
        <v>1</v>
      </c>
      <c r="K927" s="457"/>
      <c r="L927" s="457" t="e">
        <f>IF(K927=0,#REF!,0)</f>
        <v>#REF!</v>
      </c>
    </row>
    <row r="928" spans="1:12">
      <c r="A928" s="30">
        <v>926</v>
      </c>
      <c r="B928" s="30">
        <v>1762.222</v>
      </c>
      <c r="C928" s="30">
        <v>74179.071999999898</v>
      </c>
      <c r="D928" s="30">
        <v>1</v>
      </c>
      <c r="E928" s="30">
        <v>1</v>
      </c>
      <c r="F928" s="30">
        <v>82688.866999999998</v>
      </c>
      <c r="G928" s="30">
        <v>1</v>
      </c>
      <c r="H928" s="30">
        <v>1</v>
      </c>
      <c r="I928" s="30">
        <v>1</v>
      </c>
      <c r="K928" s="457"/>
      <c r="L928" s="457" t="e">
        <f>IF(K928=0,#REF!,0)</f>
        <v>#REF!</v>
      </c>
    </row>
    <row r="929" spans="1:12">
      <c r="A929" s="30">
        <v>927</v>
      </c>
      <c r="B929" s="30">
        <v>1032.623999999998</v>
      </c>
      <c r="C929" s="30">
        <v>105645.63099999979</v>
      </c>
      <c r="D929" s="30">
        <v>1</v>
      </c>
      <c r="E929" s="30">
        <v>1</v>
      </c>
      <c r="F929" s="30">
        <v>80247.010999999897</v>
      </c>
      <c r="G929" s="30">
        <v>1</v>
      </c>
      <c r="H929" s="30">
        <v>1</v>
      </c>
      <c r="I929" s="30">
        <v>1</v>
      </c>
      <c r="K929" s="457"/>
      <c r="L929" s="457" t="e">
        <f>IF(K929=0,#REF!,0)</f>
        <v>#REF!</v>
      </c>
    </row>
    <row r="930" spans="1:12">
      <c r="A930" s="30">
        <v>928</v>
      </c>
      <c r="B930" s="30">
        <v>1032.623999999998</v>
      </c>
      <c r="C930" s="30">
        <v>89629.116999999882</v>
      </c>
      <c r="D930" s="30">
        <v>1</v>
      </c>
      <c r="E930" s="30">
        <v>1</v>
      </c>
      <c r="F930" s="30">
        <v>78886.879000000001</v>
      </c>
      <c r="G930" s="30">
        <v>1</v>
      </c>
      <c r="H930" s="30">
        <v>1</v>
      </c>
      <c r="I930" s="30">
        <v>1</v>
      </c>
      <c r="K930" s="457"/>
      <c r="L930" s="457" t="e">
        <f>IF(K930=0,#REF!,0)</f>
        <v>#REF!</v>
      </c>
    </row>
    <row r="931" spans="1:12">
      <c r="A931" s="30">
        <v>929</v>
      </c>
      <c r="B931" s="30">
        <v>1032.623999999998</v>
      </c>
      <c r="C931" s="30">
        <v>77842.5459999999</v>
      </c>
      <c r="D931" s="30">
        <v>1</v>
      </c>
      <c r="E931" s="30">
        <v>1</v>
      </c>
      <c r="F931" s="30">
        <v>81548.529999999897</v>
      </c>
      <c r="G931" s="30">
        <v>1</v>
      </c>
      <c r="H931" s="30">
        <v>1</v>
      </c>
      <c r="I931" s="30">
        <v>1</v>
      </c>
      <c r="K931" s="457"/>
      <c r="L931" s="457" t="e">
        <f>IF(K931=0,#REF!,0)</f>
        <v>#REF!</v>
      </c>
    </row>
    <row r="932" spans="1:12">
      <c r="A932" s="30">
        <v>930</v>
      </c>
      <c r="B932" s="30">
        <v>1762.222</v>
      </c>
      <c r="C932" s="30">
        <v>46508.860999999903</v>
      </c>
      <c r="D932" s="30">
        <v>1</v>
      </c>
      <c r="E932" s="30">
        <v>1</v>
      </c>
      <c r="F932" s="30">
        <v>86678.573999999891</v>
      </c>
      <c r="G932" s="30">
        <v>1</v>
      </c>
      <c r="H932" s="30">
        <v>1</v>
      </c>
      <c r="I932" s="30">
        <v>1</v>
      </c>
      <c r="K932" s="457"/>
      <c r="L932" s="457" t="e">
        <f>IF(K932=0,#REF!,0)</f>
        <v>#REF!</v>
      </c>
    </row>
    <row r="933" spans="1:12">
      <c r="A933" s="30">
        <v>931</v>
      </c>
      <c r="B933" s="30">
        <v>6139.8579999999993</v>
      </c>
      <c r="C933" s="30">
        <v>31845.577999999889</v>
      </c>
      <c r="D933" s="30">
        <v>1</v>
      </c>
      <c r="E933" s="30">
        <v>1</v>
      </c>
      <c r="F933" s="30">
        <v>81237.465999999986</v>
      </c>
      <c r="G933" s="30">
        <v>1</v>
      </c>
      <c r="H933" s="30">
        <v>1</v>
      </c>
      <c r="I933" s="30">
        <v>1</v>
      </c>
      <c r="K933" s="457"/>
      <c r="L933" s="457" t="e">
        <f>IF(K933=0,#REF!,0)</f>
        <v>#REF!</v>
      </c>
    </row>
    <row r="934" spans="1:12">
      <c r="A934" s="30">
        <v>932</v>
      </c>
      <c r="B934" s="30">
        <v>7599.07</v>
      </c>
      <c r="C934" s="30">
        <v>33315.780999999886</v>
      </c>
      <c r="D934" s="30">
        <v>1</v>
      </c>
      <c r="E934" s="30">
        <v>1</v>
      </c>
      <c r="F934" s="30">
        <v>81382.091</v>
      </c>
      <c r="G934" s="30">
        <v>1</v>
      </c>
      <c r="H934" s="30">
        <v>1</v>
      </c>
      <c r="I934" s="30">
        <v>1</v>
      </c>
      <c r="K934" s="457"/>
      <c r="L934" s="457" t="e">
        <f>IF(K934=0,#REF!,0)</f>
        <v>#REF!</v>
      </c>
    </row>
    <row r="935" spans="1:12">
      <c r="A935" s="30">
        <v>933</v>
      </c>
      <c r="B935" s="30">
        <v>1762.222</v>
      </c>
      <c r="C935" s="30">
        <v>18886.4379999999</v>
      </c>
      <c r="D935" s="30">
        <v>1</v>
      </c>
      <c r="E935" s="30">
        <v>1</v>
      </c>
      <c r="F935" s="30">
        <v>93135.703999999983</v>
      </c>
      <c r="G935" s="30">
        <v>1</v>
      </c>
      <c r="H935" s="30">
        <v>1</v>
      </c>
      <c r="I935" s="30">
        <v>1</v>
      </c>
      <c r="K935" s="457"/>
      <c r="L935" s="457" t="e">
        <f>IF(K935=0,#REF!,0)</f>
        <v>#REF!</v>
      </c>
    </row>
    <row r="936" spans="1:12">
      <c r="A936" s="30">
        <v>934</v>
      </c>
      <c r="B936" s="30">
        <v>1762.222</v>
      </c>
      <c r="C936" s="30">
        <v>18647.1359999999</v>
      </c>
      <c r="D936" s="30">
        <v>1</v>
      </c>
      <c r="E936" s="30">
        <v>1</v>
      </c>
      <c r="F936" s="30">
        <v>15713.420999999989</v>
      </c>
      <c r="G936" s="30">
        <v>1</v>
      </c>
      <c r="H936" s="30">
        <v>1</v>
      </c>
      <c r="I936" s="30">
        <v>1</v>
      </c>
      <c r="K936" s="457"/>
      <c r="L936" s="457" t="e">
        <f>IF(K936=0,#REF!,0)</f>
        <v>#REF!</v>
      </c>
    </row>
    <row r="937" spans="1:12">
      <c r="A937" s="30">
        <v>935</v>
      </c>
      <c r="B937" s="30">
        <v>1762.222</v>
      </c>
      <c r="C937" s="30">
        <v>18372.722999999889</v>
      </c>
      <c r="D937" s="30">
        <v>1</v>
      </c>
      <c r="E937" s="30">
        <v>1</v>
      </c>
      <c r="F937" s="30">
        <v>23650.210999999999</v>
      </c>
      <c r="G937" s="30">
        <v>1</v>
      </c>
      <c r="H937" s="30">
        <v>1</v>
      </c>
      <c r="I937" s="30">
        <v>1</v>
      </c>
      <c r="K937" s="457"/>
      <c r="L937" s="457" t="e">
        <f>IF(K937=0,#REF!,0)</f>
        <v>#REF!</v>
      </c>
    </row>
    <row r="938" spans="1:12">
      <c r="A938" s="30">
        <v>936</v>
      </c>
      <c r="B938" s="30">
        <v>1032.623999999998</v>
      </c>
      <c r="C938" s="30">
        <v>18552.637999999901</v>
      </c>
      <c r="D938" s="30">
        <v>1</v>
      </c>
      <c r="E938" s="30">
        <v>1</v>
      </c>
      <c r="F938" s="30">
        <v>33283.05999999999</v>
      </c>
      <c r="G938" s="30">
        <v>1</v>
      </c>
      <c r="H938" s="30">
        <v>1</v>
      </c>
      <c r="I938" s="30">
        <v>1</v>
      </c>
      <c r="K938" s="457"/>
      <c r="L938" s="457" t="e">
        <f>IF(K938=0,#REF!,0)</f>
        <v>#REF!</v>
      </c>
    </row>
    <row r="939" spans="1:12">
      <c r="A939" s="30">
        <v>937</v>
      </c>
      <c r="B939" s="30">
        <v>1032.623999999998</v>
      </c>
      <c r="C939" s="30">
        <v>18016.657999999901</v>
      </c>
      <c r="D939" s="30">
        <v>1</v>
      </c>
      <c r="E939" s="30">
        <v>1</v>
      </c>
      <c r="F939" s="30">
        <v>40736.057999999903</v>
      </c>
      <c r="G939" s="30">
        <v>1</v>
      </c>
      <c r="H939" s="30">
        <v>1</v>
      </c>
      <c r="I939" s="30">
        <v>1</v>
      </c>
      <c r="K939" s="457"/>
      <c r="L939" s="457" t="e">
        <f>IF(K939=0,#REF!,0)</f>
        <v>#REF!</v>
      </c>
    </row>
    <row r="940" spans="1:12">
      <c r="A940" s="30">
        <v>938</v>
      </c>
      <c r="B940" s="30">
        <v>1032.623999999998</v>
      </c>
      <c r="C940" s="30">
        <v>18134.320999999902</v>
      </c>
      <c r="D940" s="30">
        <v>1</v>
      </c>
      <c r="E940" s="30">
        <v>1</v>
      </c>
      <c r="F940" s="30">
        <v>48842.500999999902</v>
      </c>
      <c r="G940" s="30">
        <v>1</v>
      </c>
      <c r="H940" s="30">
        <v>1</v>
      </c>
      <c r="I940" s="30">
        <v>1</v>
      </c>
      <c r="K940" s="457"/>
      <c r="L940" s="457" t="e">
        <f>IF(K940=0,#REF!,0)</f>
        <v>#REF!</v>
      </c>
    </row>
    <row r="941" spans="1:12">
      <c r="A941" s="30">
        <v>939</v>
      </c>
      <c r="B941" s="30">
        <v>1032.623999999998</v>
      </c>
      <c r="C941" s="30">
        <v>18329.3329999999</v>
      </c>
      <c r="D941" s="30">
        <v>1</v>
      </c>
      <c r="E941" s="30">
        <v>1</v>
      </c>
      <c r="F941" s="30">
        <v>55698.785999999898</v>
      </c>
      <c r="G941" s="30">
        <v>1</v>
      </c>
      <c r="H941" s="30">
        <v>1</v>
      </c>
      <c r="I941" s="30">
        <v>1</v>
      </c>
      <c r="K941" s="457"/>
      <c r="L941" s="457" t="e">
        <f>IF(K941=0,#REF!,0)</f>
        <v>#REF!</v>
      </c>
    </row>
    <row r="942" spans="1:12">
      <c r="A942" s="30">
        <v>940</v>
      </c>
      <c r="B942" s="30">
        <v>1032.623999999998</v>
      </c>
      <c r="C942" s="30">
        <v>18476.518999999898</v>
      </c>
      <c r="D942" s="30">
        <v>1</v>
      </c>
      <c r="E942" s="30">
        <v>1</v>
      </c>
      <c r="F942" s="30">
        <v>60562.837</v>
      </c>
      <c r="G942" s="30">
        <v>1</v>
      </c>
      <c r="H942" s="30">
        <v>1</v>
      </c>
      <c r="I942" s="30">
        <v>1</v>
      </c>
      <c r="K942" s="457"/>
      <c r="L942" s="457" t="e">
        <f>IF(K942=0,#REF!,0)</f>
        <v>#REF!</v>
      </c>
    </row>
    <row r="943" spans="1:12">
      <c r="A943" s="30">
        <v>941</v>
      </c>
      <c r="B943" s="30">
        <v>1032.623999999998</v>
      </c>
      <c r="C943" s="30">
        <v>18627.940999999901</v>
      </c>
      <c r="D943" s="30">
        <v>1</v>
      </c>
      <c r="E943" s="30">
        <v>1</v>
      </c>
      <c r="F943" s="30">
        <v>65439.046999999897</v>
      </c>
      <c r="G943" s="30">
        <v>1</v>
      </c>
      <c r="H943" s="30">
        <v>1</v>
      </c>
      <c r="I943" s="30">
        <v>1</v>
      </c>
      <c r="K943" s="457"/>
      <c r="L943" s="457" t="e">
        <f>IF(K943=0,#REF!,0)</f>
        <v>#REF!</v>
      </c>
    </row>
    <row r="944" spans="1:12">
      <c r="A944" s="30">
        <v>942</v>
      </c>
      <c r="B944" s="30">
        <v>1762.222</v>
      </c>
      <c r="C944" s="30">
        <v>18747.60399999989</v>
      </c>
      <c r="D944" s="30">
        <v>1</v>
      </c>
      <c r="E944" s="30">
        <v>1</v>
      </c>
      <c r="F944" s="30">
        <v>68623.06</v>
      </c>
      <c r="G944" s="30">
        <v>1</v>
      </c>
      <c r="H944" s="30">
        <v>1</v>
      </c>
      <c r="I944" s="30">
        <v>1</v>
      </c>
      <c r="K944" s="457"/>
      <c r="L944" s="457" t="e">
        <f>IF(K944=0,#REF!,0)</f>
        <v>#REF!</v>
      </c>
    </row>
    <row r="945" spans="1:12">
      <c r="A945" s="30">
        <v>943</v>
      </c>
      <c r="B945" s="30">
        <v>6139.8579999999993</v>
      </c>
      <c r="C945" s="30">
        <v>18942.343999999903</v>
      </c>
      <c r="D945" s="30">
        <v>1</v>
      </c>
      <c r="E945" s="30">
        <v>1</v>
      </c>
      <c r="F945" s="30">
        <v>144079.20199999999</v>
      </c>
      <c r="G945" s="30">
        <v>1</v>
      </c>
      <c r="H945" s="30">
        <v>1</v>
      </c>
      <c r="I945" s="30">
        <v>1</v>
      </c>
      <c r="K945" s="457"/>
      <c r="L945" s="457" t="e">
        <f>IF(K945=0,#REF!,0)</f>
        <v>#REF!</v>
      </c>
    </row>
    <row r="946" spans="1:12">
      <c r="A946" s="30">
        <v>944</v>
      </c>
      <c r="B946" s="30">
        <v>1762.222</v>
      </c>
      <c r="C946" s="30">
        <v>33430.736999999892</v>
      </c>
      <c r="D946" s="30">
        <v>1</v>
      </c>
      <c r="E946" s="30">
        <v>1</v>
      </c>
      <c r="F946" s="30">
        <v>149018.89699999901</v>
      </c>
      <c r="G946" s="30">
        <v>1</v>
      </c>
      <c r="H946" s="30">
        <v>1</v>
      </c>
      <c r="I946" s="30">
        <v>1</v>
      </c>
      <c r="K946" s="457"/>
      <c r="L946" s="457" t="e">
        <f>IF(K946=0,#REF!,0)</f>
        <v>#REF!</v>
      </c>
    </row>
    <row r="947" spans="1:12">
      <c r="A947" s="30">
        <v>945</v>
      </c>
      <c r="B947" s="30">
        <v>1032.623999999998</v>
      </c>
      <c r="C947" s="30">
        <v>34279.033999999891</v>
      </c>
      <c r="D947" s="30">
        <v>1</v>
      </c>
      <c r="E947" s="30">
        <v>1</v>
      </c>
      <c r="F947" s="30">
        <v>142514.451</v>
      </c>
      <c r="G947" s="30">
        <v>1</v>
      </c>
      <c r="H947" s="30">
        <v>1</v>
      </c>
      <c r="I947" s="30">
        <v>1</v>
      </c>
      <c r="K947" s="457"/>
      <c r="L947" s="457" t="e">
        <f>IF(K947=0,#REF!,0)</f>
        <v>#REF!</v>
      </c>
    </row>
    <row r="948" spans="1:12">
      <c r="A948" s="30">
        <v>946</v>
      </c>
      <c r="B948" s="30">
        <v>1153.2399999999991</v>
      </c>
      <c r="C948" s="30">
        <v>35062.83699999989</v>
      </c>
      <c r="D948" s="30">
        <v>1</v>
      </c>
      <c r="E948" s="30">
        <v>1</v>
      </c>
      <c r="F948" s="30">
        <v>130967.59199999999</v>
      </c>
      <c r="G948" s="30">
        <v>1</v>
      </c>
      <c r="H948" s="30">
        <v>1</v>
      </c>
      <c r="I948" s="30">
        <v>1</v>
      </c>
      <c r="K948" s="457"/>
      <c r="L948" s="457" t="e">
        <f>IF(K948=0,#REF!,0)</f>
        <v>#REF!</v>
      </c>
    </row>
    <row r="949" spans="1:12">
      <c r="A949" s="30">
        <v>947</v>
      </c>
      <c r="B949" s="30">
        <v>1213.5469999999991</v>
      </c>
      <c r="C949" s="30">
        <v>35632.758999999882</v>
      </c>
      <c r="D949" s="30">
        <v>1</v>
      </c>
      <c r="E949" s="30">
        <v>1</v>
      </c>
      <c r="F949" s="30">
        <v>119498.42399999899</v>
      </c>
      <c r="G949" s="30">
        <v>1</v>
      </c>
      <c r="H949" s="30">
        <v>1</v>
      </c>
      <c r="I949" s="30">
        <v>1</v>
      </c>
      <c r="K949" s="457"/>
      <c r="L949" s="457" t="e">
        <f>IF(K949=0,#REF!,0)</f>
        <v>#REF!</v>
      </c>
    </row>
    <row r="950" spans="1:12">
      <c r="A950" s="30">
        <v>948</v>
      </c>
      <c r="B950" s="30">
        <v>1213.5469999999991</v>
      </c>
      <c r="C950" s="30">
        <v>34987.426999999901</v>
      </c>
      <c r="D950" s="30">
        <v>1</v>
      </c>
      <c r="E950" s="30">
        <v>1</v>
      </c>
      <c r="F950" s="30">
        <v>110685.96299999898</v>
      </c>
      <c r="G950" s="30">
        <v>1</v>
      </c>
      <c r="H950" s="30">
        <v>1</v>
      </c>
      <c r="I950" s="30">
        <v>1</v>
      </c>
      <c r="K950" s="457"/>
      <c r="L950" s="457" t="e">
        <f>IF(K950=0,#REF!,0)</f>
        <v>#REF!</v>
      </c>
    </row>
    <row r="951" spans="1:12">
      <c r="A951" s="30">
        <v>949</v>
      </c>
      <c r="B951" s="30">
        <v>6200.1660000000002</v>
      </c>
      <c r="C951" s="30">
        <v>32932.531000000003</v>
      </c>
      <c r="D951" s="30">
        <v>1</v>
      </c>
      <c r="E951" s="30">
        <v>1</v>
      </c>
      <c r="F951" s="30">
        <v>92225.191999999995</v>
      </c>
      <c r="G951" s="30">
        <v>1</v>
      </c>
      <c r="H951" s="30">
        <v>1</v>
      </c>
      <c r="I951" s="30">
        <v>1</v>
      </c>
      <c r="K951" s="457"/>
      <c r="L951" s="457" t="e">
        <f>IF(K951=0,#REF!,0)</f>
        <v>#REF!</v>
      </c>
    </row>
    <row r="952" spans="1:12">
      <c r="A952" s="30">
        <v>950</v>
      </c>
      <c r="B952" s="30">
        <v>1762.222</v>
      </c>
      <c r="C952" s="30">
        <v>32645.484999999902</v>
      </c>
      <c r="D952" s="30">
        <v>1</v>
      </c>
      <c r="E952" s="30">
        <v>1</v>
      </c>
      <c r="F952" s="30">
        <v>95573.188999999998</v>
      </c>
      <c r="G952" s="30">
        <v>1</v>
      </c>
      <c r="H952" s="30">
        <v>1</v>
      </c>
      <c r="I952" s="30">
        <v>1</v>
      </c>
      <c r="K952" s="457"/>
      <c r="L952" s="457" t="e">
        <f>IF(K952=0,#REF!,0)</f>
        <v>#REF!</v>
      </c>
    </row>
    <row r="953" spans="1:12">
      <c r="A953" s="30">
        <v>951</v>
      </c>
      <c r="B953" s="30">
        <v>1032.623999999998</v>
      </c>
      <c r="C953" s="30">
        <v>33335.972999999889</v>
      </c>
      <c r="D953" s="30">
        <v>1</v>
      </c>
      <c r="E953" s="30">
        <v>1</v>
      </c>
      <c r="F953" s="30">
        <v>94236.55099999989</v>
      </c>
      <c r="G953" s="30">
        <v>1</v>
      </c>
      <c r="H953" s="30">
        <v>1</v>
      </c>
      <c r="I953" s="30">
        <v>1</v>
      </c>
      <c r="K953" s="457"/>
      <c r="L953" s="457" t="e">
        <f>IF(K953=0,#REF!,0)</f>
        <v>#REF!</v>
      </c>
    </row>
    <row r="954" spans="1:12">
      <c r="A954" s="30">
        <v>952</v>
      </c>
      <c r="B954" s="30">
        <v>1032.623999999998</v>
      </c>
      <c r="C954" s="30">
        <v>32957.772999999899</v>
      </c>
      <c r="D954" s="30">
        <v>1</v>
      </c>
      <c r="E954" s="30">
        <v>1</v>
      </c>
      <c r="F954" s="30">
        <v>93365.016999999993</v>
      </c>
      <c r="G954" s="30">
        <v>1</v>
      </c>
      <c r="H954" s="30">
        <v>1</v>
      </c>
      <c r="I954" s="30">
        <v>1</v>
      </c>
      <c r="K954" s="457"/>
      <c r="L954" s="457" t="e">
        <f>IF(K954=0,#REF!,0)</f>
        <v>#REF!</v>
      </c>
    </row>
    <row r="955" spans="1:12">
      <c r="A955" s="30">
        <v>953</v>
      </c>
      <c r="B955" s="30">
        <v>1032.623999999998</v>
      </c>
      <c r="C955" s="30">
        <v>32655.200999999899</v>
      </c>
      <c r="D955" s="30">
        <v>1</v>
      </c>
      <c r="E955" s="30">
        <v>1</v>
      </c>
      <c r="F955" s="30">
        <v>96133.068999999901</v>
      </c>
      <c r="G955" s="30">
        <v>1</v>
      </c>
      <c r="H955" s="30">
        <v>1</v>
      </c>
      <c r="I955" s="30">
        <v>1</v>
      </c>
      <c r="K955" s="457"/>
      <c r="L955" s="457" t="e">
        <f>IF(K955=0,#REF!,0)</f>
        <v>#REF!</v>
      </c>
    </row>
    <row r="956" spans="1:12">
      <c r="A956" s="30">
        <v>954</v>
      </c>
      <c r="B956" s="30">
        <v>1762.222</v>
      </c>
      <c r="C956" s="30">
        <v>32158.257999999892</v>
      </c>
      <c r="D956" s="30">
        <v>1</v>
      </c>
      <c r="E956" s="30">
        <v>1</v>
      </c>
      <c r="F956" s="30">
        <v>100330.67</v>
      </c>
      <c r="G956" s="30">
        <v>1</v>
      </c>
      <c r="H956" s="30">
        <v>1</v>
      </c>
      <c r="I956" s="30">
        <v>1</v>
      </c>
      <c r="K956" s="457"/>
      <c r="L956" s="457" t="e">
        <f>IF(K956=0,#REF!,0)</f>
        <v>#REF!</v>
      </c>
    </row>
    <row r="957" spans="1:12">
      <c r="A957" s="30">
        <v>955</v>
      </c>
      <c r="B957" s="30">
        <v>6139.8579999999993</v>
      </c>
      <c r="C957" s="30">
        <v>32193.488999999889</v>
      </c>
      <c r="D957" s="30">
        <v>1</v>
      </c>
      <c r="E957" s="30">
        <v>1</v>
      </c>
      <c r="F957" s="30">
        <v>95013.912999999899</v>
      </c>
      <c r="G957" s="30">
        <v>1</v>
      </c>
      <c r="H957" s="30">
        <v>1</v>
      </c>
      <c r="I957" s="30">
        <v>1</v>
      </c>
      <c r="K957" s="457"/>
      <c r="L957" s="457" t="e">
        <f>IF(K957=0,#REF!,0)</f>
        <v>#REF!</v>
      </c>
    </row>
    <row r="958" spans="1:12">
      <c r="A958" s="30">
        <v>956</v>
      </c>
      <c r="B958" s="30">
        <v>7599.07</v>
      </c>
      <c r="C958" s="30">
        <v>33564.243999999897</v>
      </c>
      <c r="D958" s="30">
        <v>1</v>
      </c>
      <c r="E958" s="30">
        <v>1</v>
      </c>
      <c r="F958" s="30">
        <v>93109.659</v>
      </c>
      <c r="G958" s="30">
        <v>1</v>
      </c>
      <c r="H958" s="30">
        <v>1</v>
      </c>
      <c r="I958" s="30">
        <v>1</v>
      </c>
      <c r="K958" s="457"/>
      <c r="L958" s="457" t="e">
        <f>IF(K958=0,#REF!,0)</f>
        <v>#REF!</v>
      </c>
    </row>
    <row r="959" spans="1:12">
      <c r="A959" s="30">
        <v>957</v>
      </c>
      <c r="B959" s="30">
        <v>1762.222</v>
      </c>
      <c r="C959" s="30">
        <v>18808.2049999999</v>
      </c>
      <c r="D959" s="30">
        <v>1</v>
      </c>
      <c r="E959" s="30">
        <v>1</v>
      </c>
      <c r="F959" s="30">
        <v>102882.465</v>
      </c>
      <c r="G959" s="30">
        <v>1</v>
      </c>
      <c r="H959" s="30">
        <v>1</v>
      </c>
      <c r="I959" s="30">
        <v>1</v>
      </c>
      <c r="K959" s="457"/>
      <c r="L959" s="457" t="e">
        <f>IF(K959=0,#REF!,0)</f>
        <v>#REF!</v>
      </c>
    </row>
    <row r="960" spans="1:12">
      <c r="A960" s="30">
        <v>958</v>
      </c>
      <c r="B960" s="30">
        <v>1762.222</v>
      </c>
      <c r="C960" s="30">
        <v>18443.2389999999</v>
      </c>
      <c r="D960" s="30">
        <v>1</v>
      </c>
      <c r="E960" s="30">
        <v>1</v>
      </c>
      <c r="F960" s="30">
        <v>26195.905999999999</v>
      </c>
      <c r="G960" s="30">
        <v>1</v>
      </c>
      <c r="H960" s="30">
        <v>1</v>
      </c>
      <c r="I960" s="30">
        <v>1</v>
      </c>
      <c r="K960" s="457"/>
      <c r="L960" s="457" t="e">
        <f>IF(K960=0,#REF!,0)</f>
        <v>#REF!</v>
      </c>
    </row>
    <row r="961" spans="1:12">
      <c r="A961" s="30">
        <v>959</v>
      </c>
      <c r="B961" s="30">
        <v>1762.222</v>
      </c>
      <c r="C961" s="30">
        <v>18094.008999999889</v>
      </c>
      <c r="D961" s="30">
        <v>1</v>
      </c>
      <c r="E961" s="30">
        <v>1</v>
      </c>
      <c r="F961" s="30">
        <v>34261.501999999891</v>
      </c>
      <c r="G961" s="30">
        <v>1</v>
      </c>
      <c r="H961" s="30">
        <v>1</v>
      </c>
      <c r="I961" s="30">
        <v>1</v>
      </c>
      <c r="K961" s="457"/>
      <c r="L961" s="457" t="e">
        <f>IF(K961=0,#REF!,0)</f>
        <v>#REF!</v>
      </c>
    </row>
    <row r="962" spans="1:12">
      <c r="A962" s="30">
        <v>960</v>
      </c>
      <c r="B962" s="30">
        <v>1032.623999999998</v>
      </c>
      <c r="C962" s="30">
        <v>18199.424999999901</v>
      </c>
      <c r="D962" s="30">
        <v>1</v>
      </c>
      <c r="E962" s="30">
        <v>1</v>
      </c>
      <c r="F962" s="30">
        <v>42010.391999999993</v>
      </c>
      <c r="G962" s="30">
        <v>1</v>
      </c>
      <c r="H962" s="30">
        <v>1</v>
      </c>
      <c r="I962" s="30">
        <v>1</v>
      </c>
      <c r="K962" s="457"/>
      <c r="L962" s="457" t="e">
        <f>IF(K962=0,#REF!,0)</f>
        <v>#REF!</v>
      </c>
    </row>
    <row r="963" spans="1:12">
      <c r="A963" s="30">
        <v>961</v>
      </c>
      <c r="B963" s="30">
        <v>1032.623999999998</v>
      </c>
      <c r="C963" s="30">
        <v>18099.0639999999</v>
      </c>
      <c r="D963" s="30">
        <v>1</v>
      </c>
      <c r="E963" s="30">
        <v>1</v>
      </c>
      <c r="F963" s="30">
        <v>47124.552999999905</v>
      </c>
      <c r="G963" s="30">
        <v>1</v>
      </c>
      <c r="H963" s="30">
        <v>1</v>
      </c>
      <c r="I963" s="30">
        <v>1</v>
      </c>
      <c r="K963" s="457"/>
      <c r="L963" s="457" t="e">
        <f>IF(K963=0,#REF!,0)</f>
        <v>#REF!</v>
      </c>
    </row>
    <row r="964" spans="1:12">
      <c r="A964" s="30">
        <v>962</v>
      </c>
      <c r="B964" s="30">
        <v>1032.623999999998</v>
      </c>
      <c r="C964" s="30">
        <v>18035.336999999901</v>
      </c>
      <c r="D964" s="30">
        <v>1</v>
      </c>
      <c r="E964" s="30">
        <v>1</v>
      </c>
      <c r="F964" s="30">
        <v>51732.027999999998</v>
      </c>
      <c r="G964" s="30">
        <v>1</v>
      </c>
      <c r="H964" s="30">
        <v>1</v>
      </c>
      <c r="I964" s="30">
        <v>1</v>
      </c>
      <c r="K964" s="457"/>
      <c r="L964" s="457" t="e">
        <f>IF(K964=0,#REF!,0)</f>
        <v>#REF!</v>
      </c>
    </row>
    <row r="965" spans="1:12">
      <c r="A965" s="30">
        <v>963</v>
      </c>
      <c r="B965" s="30">
        <v>1032.623999999998</v>
      </c>
      <c r="C965" s="30">
        <v>18055.4929999999</v>
      </c>
      <c r="D965" s="30">
        <v>1</v>
      </c>
      <c r="E965" s="30">
        <v>1</v>
      </c>
      <c r="F965" s="30">
        <v>56454.5629999999</v>
      </c>
      <c r="G965" s="30">
        <v>1</v>
      </c>
      <c r="H965" s="30">
        <v>1</v>
      </c>
      <c r="I965" s="30">
        <v>1</v>
      </c>
      <c r="K965" s="457"/>
      <c r="L965" s="457" t="e">
        <f>IF(K965=0,#REF!,0)</f>
        <v>#REF!</v>
      </c>
    </row>
    <row r="966" spans="1:12">
      <c r="A966" s="30">
        <v>964</v>
      </c>
      <c r="B966" s="30">
        <v>1032.623999999998</v>
      </c>
      <c r="C966" s="30">
        <v>18057.547999999901</v>
      </c>
      <c r="D966" s="30">
        <v>1</v>
      </c>
      <c r="E966" s="30">
        <v>1</v>
      </c>
      <c r="F966" s="30">
        <v>60035.038999999997</v>
      </c>
      <c r="G966" s="30">
        <v>1</v>
      </c>
      <c r="H966" s="30">
        <v>1</v>
      </c>
      <c r="I966" s="30">
        <v>1</v>
      </c>
      <c r="K966" s="457"/>
      <c r="L966" s="457" t="e">
        <f>IF(K966=0,#REF!,0)</f>
        <v>#REF!</v>
      </c>
    </row>
    <row r="967" spans="1:12">
      <c r="A967" s="30">
        <v>965</v>
      </c>
      <c r="B967" s="30">
        <v>1032.623999999998</v>
      </c>
      <c r="C967" s="30">
        <v>18044.868999999901</v>
      </c>
      <c r="D967" s="30">
        <v>1</v>
      </c>
      <c r="E967" s="30">
        <v>1</v>
      </c>
      <c r="F967" s="30">
        <v>62903.411999999997</v>
      </c>
      <c r="G967" s="30">
        <v>1</v>
      </c>
      <c r="H967" s="30">
        <v>1</v>
      </c>
      <c r="I967" s="30">
        <v>1</v>
      </c>
      <c r="K967" s="457"/>
      <c r="L967" s="457" t="e">
        <f>IF(K967=0,#REF!,0)</f>
        <v>#REF!</v>
      </c>
    </row>
    <row r="968" spans="1:12">
      <c r="A968" s="30">
        <v>966</v>
      </c>
      <c r="B968" s="30">
        <v>1762.222</v>
      </c>
      <c r="C968" s="30">
        <v>18051.607999999898</v>
      </c>
      <c r="D968" s="30">
        <v>1</v>
      </c>
      <c r="E968" s="30">
        <v>1</v>
      </c>
      <c r="F968" s="30">
        <v>64984.023999999998</v>
      </c>
      <c r="G968" s="30">
        <v>1</v>
      </c>
      <c r="H968" s="30">
        <v>1</v>
      </c>
      <c r="I968" s="30">
        <v>1</v>
      </c>
      <c r="K968" s="457"/>
      <c r="L968" s="457" t="e">
        <f>IF(K968=0,#REF!,0)</f>
        <v>#REF!</v>
      </c>
    </row>
    <row r="969" spans="1:12">
      <c r="A969" s="30">
        <v>967</v>
      </c>
      <c r="B969" s="30">
        <v>6139.8579999999993</v>
      </c>
      <c r="C969" s="30">
        <v>18160.924999999901</v>
      </c>
      <c r="D969" s="30">
        <v>1</v>
      </c>
      <c r="E969" s="30">
        <v>1</v>
      </c>
      <c r="F969" s="30">
        <v>139527.43300000002</v>
      </c>
      <c r="G969" s="30">
        <v>1</v>
      </c>
      <c r="H969" s="30">
        <v>1</v>
      </c>
      <c r="I969" s="30">
        <v>1</v>
      </c>
      <c r="K969" s="457"/>
      <c r="L969" s="457" t="e">
        <f>IF(K969=0,#REF!,0)</f>
        <v>#REF!</v>
      </c>
    </row>
    <row r="970" spans="1:12">
      <c r="A970" s="30">
        <v>968</v>
      </c>
      <c r="B970" s="30">
        <v>1762.222</v>
      </c>
      <c r="C970" s="30">
        <v>18481.394999999899</v>
      </c>
      <c r="D970" s="30">
        <v>1</v>
      </c>
      <c r="E970" s="30">
        <v>1</v>
      </c>
      <c r="F970" s="30">
        <v>143839.35200000001</v>
      </c>
      <c r="G970" s="30">
        <v>1</v>
      </c>
      <c r="H970" s="30">
        <v>1</v>
      </c>
      <c r="I970" s="30">
        <v>1</v>
      </c>
      <c r="K970" s="457"/>
      <c r="L970" s="457" t="e">
        <f>IF(K970=0,#REF!,0)</f>
        <v>#REF!</v>
      </c>
    </row>
    <row r="971" spans="1:12">
      <c r="A971" s="30">
        <v>969</v>
      </c>
      <c r="B971" s="30">
        <v>1032.623999999998</v>
      </c>
      <c r="C971" s="30">
        <v>19305.034999999902</v>
      </c>
      <c r="D971" s="30">
        <v>1</v>
      </c>
      <c r="E971" s="30">
        <v>1</v>
      </c>
      <c r="F971" s="30">
        <v>136145.60400000002</v>
      </c>
      <c r="G971" s="30">
        <v>1</v>
      </c>
      <c r="H971" s="30">
        <v>1</v>
      </c>
      <c r="I971" s="30">
        <v>1</v>
      </c>
      <c r="K971" s="457"/>
      <c r="L971" s="457" t="e">
        <f>IF(K971=0,#REF!,0)</f>
        <v>#REF!</v>
      </c>
    </row>
    <row r="972" spans="1:12">
      <c r="A972" s="30">
        <v>970</v>
      </c>
      <c r="B972" s="30">
        <v>1153.2399999999991</v>
      </c>
      <c r="C972" s="30">
        <v>20063.947999999902</v>
      </c>
      <c r="D972" s="30">
        <v>1</v>
      </c>
      <c r="E972" s="30">
        <v>1</v>
      </c>
      <c r="F972" s="30">
        <v>124305.23599999999</v>
      </c>
      <c r="G972" s="30">
        <v>1</v>
      </c>
      <c r="H972" s="30">
        <v>1</v>
      </c>
      <c r="I972" s="30">
        <v>1</v>
      </c>
      <c r="K972" s="457"/>
      <c r="L972" s="457" t="e">
        <f>IF(K972=0,#REF!,0)</f>
        <v>#REF!</v>
      </c>
    </row>
    <row r="973" spans="1:12">
      <c r="A973" s="30">
        <v>971</v>
      </c>
      <c r="B973" s="30">
        <v>1213.5469999999991</v>
      </c>
      <c r="C973" s="30">
        <v>20656.337999999902</v>
      </c>
      <c r="D973" s="30">
        <v>1</v>
      </c>
      <c r="E973" s="30">
        <v>1</v>
      </c>
      <c r="F973" s="30">
        <v>112781.936</v>
      </c>
      <c r="G973" s="30">
        <v>1</v>
      </c>
      <c r="H973" s="30">
        <v>1</v>
      </c>
      <c r="I973" s="30">
        <v>1</v>
      </c>
      <c r="K973" s="457"/>
      <c r="L973" s="457" t="e">
        <f>IF(K973=0,#REF!,0)</f>
        <v>#REF!</v>
      </c>
    </row>
    <row r="974" spans="1:12">
      <c r="A974" s="30">
        <v>972</v>
      </c>
      <c r="B974" s="30">
        <v>1213.5469999999991</v>
      </c>
      <c r="C974" s="30">
        <v>20077.693999999901</v>
      </c>
      <c r="D974" s="30">
        <v>1</v>
      </c>
      <c r="E974" s="30">
        <v>1</v>
      </c>
      <c r="F974" s="30">
        <v>102883.24100000001</v>
      </c>
      <c r="G974" s="30">
        <v>1</v>
      </c>
      <c r="H974" s="30">
        <v>1</v>
      </c>
      <c r="I974" s="30">
        <v>1</v>
      </c>
      <c r="K974" s="457"/>
      <c r="L974" s="457" t="e">
        <f>IF(K974=0,#REF!,0)</f>
        <v>#REF!</v>
      </c>
    </row>
    <row r="975" spans="1:12">
      <c r="A975" s="30">
        <v>973</v>
      </c>
      <c r="B975" s="30">
        <v>6200.1660000000002</v>
      </c>
      <c r="C975" s="30">
        <v>18134.037999999891</v>
      </c>
      <c r="D975" s="30">
        <v>1</v>
      </c>
      <c r="E975" s="30">
        <v>1</v>
      </c>
      <c r="F975" s="30">
        <v>82830.636999999901</v>
      </c>
      <c r="G975" s="30">
        <v>1</v>
      </c>
      <c r="H975" s="30">
        <v>1</v>
      </c>
      <c r="I975" s="30">
        <v>1</v>
      </c>
      <c r="K975" s="457"/>
      <c r="L975" s="457" t="e">
        <f>IF(K975=0,#REF!,0)</f>
        <v>#REF!</v>
      </c>
    </row>
    <row r="976" spans="1:12">
      <c r="A976" s="30">
        <v>974</v>
      </c>
      <c r="B976" s="30">
        <v>1762.222</v>
      </c>
      <c r="C976" s="30">
        <v>17959.294999999889</v>
      </c>
      <c r="D976" s="30">
        <v>1</v>
      </c>
      <c r="E976" s="30">
        <v>1</v>
      </c>
      <c r="F976" s="30">
        <v>86478.875999999887</v>
      </c>
      <c r="G976" s="30">
        <v>1</v>
      </c>
      <c r="H976" s="30">
        <v>1</v>
      </c>
      <c r="I976" s="30">
        <v>1</v>
      </c>
      <c r="K976" s="457"/>
      <c r="L976" s="457" t="e">
        <f>IF(K976=0,#REF!,0)</f>
        <v>#REF!</v>
      </c>
    </row>
    <row r="977" spans="1:12">
      <c r="A977" s="30">
        <v>975</v>
      </c>
      <c r="B977" s="30">
        <v>1032.623999999998</v>
      </c>
      <c r="C977" s="30">
        <v>18751.4909999999</v>
      </c>
      <c r="D977" s="30">
        <v>1</v>
      </c>
      <c r="E977" s="30">
        <v>1</v>
      </c>
      <c r="F977" s="30">
        <v>85555.27</v>
      </c>
      <c r="G977" s="30">
        <v>1</v>
      </c>
      <c r="H977" s="30">
        <v>1</v>
      </c>
      <c r="I977" s="30">
        <v>1</v>
      </c>
      <c r="K977" s="457"/>
      <c r="L977" s="457" t="e">
        <f>IF(K977=0,#REF!,0)</f>
        <v>#REF!</v>
      </c>
    </row>
    <row r="978" spans="1:12">
      <c r="A978" s="30">
        <v>976</v>
      </c>
      <c r="B978" s="30">
        <v>1032.623999999998</v>
      </c>
      <c r="C978" s="30">
        <v>18442.42399999989</v>
      </c>
      <c r="D978" s="30">
        <v>1</v>
      </c>
      <c r="E978" s="30">
        <v>1</v>
      </c>
      <c r="F978" s="30">
        <v>84936.792999999991</v>
      </c>
      <c r="G978" s="30">
        <v>1</v>
      </c>
      <c r="H978" s="30">
        <v>1</v>
      </c>
      <c r="I978" s="30">
        <v>1</v>
      </c>
      <c r="K978" s="457"/>
      <c r="L978" s="457" t="e">
        <f>IF(K978=0,#REF!,0)</f>
        <v>#REF!</v>
      </c>
    </row>
    <row r="979" spans="1:12">
      <c r="A979" s="30">
        <v>977</v>
      </c>
      <c r="B979" s="30">
        <v>1032.623999999998</v>
      </c>
      <c r="C979" s="30">
        <v>18193.949999999899</v>
      </c>
      <c r="D979" s="30">
        <v>1</v>
      </c>
      <c r="E979" s="30">
        <v>1</v>
      </c>
      <c r="F979" s="30">
        <v>86745.5649999999</v>
      </c>
      <c r="G979" s="30">
        <v>1</v>
      </c>
      <c r="H979" s="30">
        <v>1</v>
      </c>
      <c r="I979" s="30">
        <v>1</v>
      </c>
      <c r="K979" s="457"/>
      <c r="L979" s="457" t="e">
        <f>IF(K979=0,#REF!,0)</f>
        <v>#REF!</v>
      </c>
    </row>
    <row r="980" spans="1:12">
      <c r="A980" s="30">
        <v>978</v>
      </c>
      <c r="B980" s="30">
        <v>1762.222</v>
      </c>
      <c r="C980" s="30">
        <v>17700.7969999999</v>
      </c>
      <c r="D980" s="30">
        <v>1</v>
      </c>
      <c r="E980" s="30">
        <v>1</v>
      </c>
      <c r="F980" s="30">
        <v>91904.100999999893</v>
      </c>
      <c r="G980" s="30">
        <v>1</v>
      </c>
      <c r="H980" s="30">
        <v>1</v>
      </c>
      <c r="I980" s="30">
        <v>1</v>
      </c>
      <c r="K980" s="457"/>
      <c r="L980" s="457" t="e">
        <f>IF(K980=0,#REF!,0)</f>
        <v>#REF!</v>
      </c>
    </row>
    <row r="981" spans="1:12">
      <c r="A981" s="30">
        <v>979</v>
      </c>
      <c r="B981" s="30">
        <v>6139.8579999999993</v>
      </c>
      <c r="C981" s="30">
        <v>17667.323999999899</v>
      </c>
      <c r="D981" s="30">
        <v>1</v>
      </c>
      <c r="E981" s="30">
        <v>1</v>
      </c>
      <c r="F981" s="30">
        <v>84553.37</v>
      </c>
      <c r="G981" s="30">
        <v>1</v>
      </c>
      <c r="H981" s="30">
        <v>1</v>
      </c>
      <c r="I981" s="30">
        <v>1</v>
      </c>
      <c r="K981" s="457"/>
      <c r="L981" s="457" t="e">
        <f>IF(K981=0,#REF!,0)</f>
        <v>#REF!</v>
      </c>
    </row>
    <row r="982" spans="1:12">
      <c r="A982" s="30">
        <v>980</v>
      </c>
      <c r="B982" s="30">
        <v>7599.07</v>
      </c>
      <c r="C982" s="30">
        <v>18984.675999999901</v>
      </c>
      <c r="D982" s="30">
        <v>1</v>
      </c>
      <c r="E982" s="30">
        <v>1</v>
      </c>
      <c r="F982" s="30">
        <v>82897.881999999998</v>
      </c>
      <c r="G982" s="30">
        <v>1</v>
      </c>
      <c r="H982" s="30">
        <v>1</v>
      </c>
      <c r="I982" s="30">
        <v>1</v>
      </c>
      <c r="K982" s="457"/>
      <c r="L982" s="457" t="e">
        <f>IF(K982=0,#REF!,0)</f>
        <v>#REF!</v>
      </c>
    </row>
    <row r="983" spans="1:12">
      <c r="A983" s="30">
        <v>981</v>
      </c>
      <c r="B983" s="30">
        <v>1762.222</v>
      </c>
      <c r="C983" s="30">
        <v>18470.7959999999</v>
      </c>
      <c r="D983" s="30">
        <v>1</v>
      </c>
      <c r="E983" s="30">
        <v>1</v>
      </c>
      <c r="F983" s="30">
        <v>91223.305000000008</v>
      </c>
      <c r="G983" s="30">
        <v>1</v>
      </c>
      <c r="H983" s="30">
        <v>1</v>
      </c>
      <c r="I983" s="30">
        <v>1</v>
      </c>
      <c r="K983" s="457"/>
      <c r="L983" s="457" t="e">
        <f>IF(K983=0,#REF!,0)</f>
        <v>#REF!</v>
      </c>
    </row>
    <row r="984" spans="1:12">
      <c r="A984" s="30">
        <v>982</v>
      </c>
      <c r="B984" s="30">
        <v>1762.222</v>
      </c>
      <c r="C984" s="30">
        <v>18050.2749999999</v>
      </c>
      <c r="D984" s="30">
        <v>1</v>
      </c>
      <c r="E984" s="30">
        <v>1</v>
      </c>
      <c r="F984" s="30">
        <v>12626.511999999901</v>
      </c>
      <c r="G984" s="30">
        <v>1</v>
      </c>
      <c r="H984" s="30">
        <v>1</v>
      </c>
      <c r="I984" s="30">
        <v>1</v>
      </c>
      <c r="K984" s="457"/>
      <c r="L984" s="457" t="e">
        <f>IF(K984=0,#REF!,0)</f>
        <v>#REF!</v>
      </c>
    </row>
    <row r="985" spans="1:12">
      <c r="A985" s="30">
        <v>983</v>
      </c>
      <c r="B985" s="30">
        <v>1762.222</v>
      </c>
      <c r="C985" s="30">
        <v>17635.981999999902</v>
      </c>
      <c r="D985" s="30">
        <v>1</v>
      </c>
      <c r="E985" s="30">
        <v>1</v>
      </c>
      <c r="F985" s="30">
        <v>19692.279999999992</v>
      </c>
      <c r="G985" s="30">
        <v>1</v>
      </c>
      <c r="H985" s="30">
        <v>1</v>
      </c>
      <c r="I985" s="30">
        <v>1</v>
      </c>
      <c r="K985" s="457"/>
      <c r="L985" s="457" t="e">
        <f>IF(K985=0,#REF!,0)</f>
        <v>#REF!</v>
      </c>
    </row>
    <row r="986" spans="1:12">
      <c r="A986" s="30">
        <v>984</v>
      </c>
      <c r="B986" s="30">
        <v>1032.623999999998</v>
      </c>
      <c r="C986" s="30">
        <v>17662.0289999999</v>
      </c>
      <c r="D986" s="30">
        <v>1</v>
      </c>
      <c r="E986" s="30">
        <v>1</v>
      </c>
      <c r="F986" s="30">
        <v>26603.050999999989</v>
      </c>
      <c r="G986" s="30">
        <v>1</v>
      </c>
      <c r="H986" s="30">
        <v>1</v>
      </c>
      <c r="I986" s="30">
        <v>1</v>
      </c>
      <c r="K986" s="457"/>
      <c r="L986" s="457" t="e">
        <f>IF(K986=0,#REF!,0)</f>
        <v>#REF!</v>
      </c>
    </row>
    <row r="987" spans="1:12">
      <c r="A987" s="30">
        <v>985</v>
      </c>
      <c r="B987" s="30">
        <v>1032.623999999998</v>
      </c>
      <c r="C987" s="30">
        <v>23546.821999999898</v>
      </c>
      <c r="D987" s="30">
        <v>1</v>
      </c>
      <c r="E987" s="30">
        <v>1</v>
      </c>
      <c r="F987" s="30">
        <v>32326.127</v>
      </c>
      <c r="G987" s="30">
        <v>1</v>
      </c>
      <c r="H987" s="30">
        <v>1</v>
      </c>
      <c r="I987" s="30">
        <v>1</v>
      </c>
      <c r="K987" s="457"/>
      <c r="L987" s="457" t="e">
        <f>IF(K987=0,#REF!,0)</f>
        <v>#REF!</v>
      </c>
    </row>
    <row r="988" spans="1:12">
      <c r="A988" s="30">
        <v>986</v>
      </c>
      <c r="B988" s="30">
        <v>1032.623999999998</v>
      </c>
      <c r="C988" s="30">
        <v>23400.718999999892</v>
      </c>
      <c r="D988" s="30">
        <v>1</v>
      </c>
      <c r="E988" s="30">
        <v>1</v>
      </c>
      <c r="F988" s="30">
        <v>37359.682999999903</v>
      </c>
      <c r="G988" s="30">
        <v>1</v>
      </c>
      <c r="H988" s="30">
        <v>1</v>
      </c>
      <c r="I988" s="30">
        <v>1</v>
      </c>
      <c r="K988" s="457"/>
      <c r="L988" s="457" t="e">
        <f>IF(K988=0,#REF!,0)</f>
        <v>#REF!</v>
      </c>
    </row>
    <row r="989" spans="1:12">
      <c r="A989" s="30">
        <v>987</v>
      </c>
      <c r="B989" s="30">
        <v>1032.623999999998</v>
      </c>
      <c r="C989" s="30">
        <v>23346.641999999891</v>
      </c>
      <c r="D989" s="30">
        <v>1</v>
      </c>
      <c r="E989" s="30">
        <v>1</v>
      </c>
      <c r="F989" s="30">
        <v>42651.565999999999</v>
      </c>
      <c r="G989" s="30">
        <v>1</v>
      </c>
      <c r="H989" s="30">
        <v>1</v>
      </c>
      <c r="I989" s="30">
        <v>1</v>
      </c>
      <c r="K989" s="457"/>
      <c r="L989" s="457" t="e">
        <f>IF(K989=0,#REF!,0)</f>
        <v>#REF!</v>
      </c>
    </row>
    <row r="990" spans="1:12">
      <c r="A990" s="30">
        <v>988</v>
      </c>
      <c r="B990" s="30">
        <v>1032.623999999998</v>
      </c>
      <c r="C990" s="30">
        <v>23221.480999999891</v>
      </c>
      <c r="D990" s="30">
        <v>1</v>
      </c>
      <c r="E990" s="30">
        <v>1</v>
      </c>
      <c r="F990" s="30">
        <v>46434.938999999998</v>
      </c>
      <c r="G990" s="30">
        <v>1</v>
      </c>
      <c r="H990" s="30">
        <v>1</v>
      </c>
      <c r="I990" s="30">
        <v>1</v>
      </c>
      <c r="K990" s="457"/>
      <c r="L990" s="457" t="e">
        <f>IF(K990=0,#REF!,0)</f>
        <v>#REF!</v>
      </c>
    </row>
    <row r="991" spans="1:12">
      <c r="A991" s="30">
        <v>989</v>
      </c>
      <c r="B991" s="30">
        <v>1032.623999999998</v>
      </c>
      <c r="C991" s="30">
        <v>23088.7759999999</v>
      </c>
      <c r="D991" s="30">
        <v>1</v>
      </c>
      <c r="E991" s="30">
        <v>1</v>
      </c>
      <c r="F991" s="30">
        <v>50262.36</v>
      </c>
      <c r="G991" s="30">
        <v>1</v>
      </c>
      <c r="H991" s="30">
        <v>1</v>
      </c>
      <c r="I991" s="30">
        <v>1</v>
      </c>
      <c r="K991" s="457"/>
      <c r="L991" s="457" t="e">
        <f>IF(K991=0,#REF!,0)</f>
        <v>#REF!</v>
      </c>
    </row>
    <row r="992" spans="1:12">
      <c r="A992" s="30">
        <v>990</v>
      </c>
      <c r="B992" s="30">
        <v>1762.222</v>
      </c>
      <c r="C992" s="30">
        <v>22928.408999999901</v>
      </c>
      <c r="D992" s="30">
        <v>1</v>
      </c>
      <c r="E992" s="30">
        <v>1</v>
      </c>
      <c r="F992" s="30">
        <v>53973.1539999999</v>
      </c>
      <c r="G992" s="30">
        <v>1</v>
      </c>
      <c r="H992" s="30">
        <v>1</v>
      </c>
      <c r="I992" s="30">
        <v>1</v>
      </c>
      <c r="K992" s="457"/>
      <c r="L992" s="457" t="e">
        <f>IF(K992=0,#REF!,0)</f>
        <v>#REF!</v>
      </c>
    </row>
    <row r="993" spans="1:12">
      <c r="A993" s="30">
        <v>991</v>
      </c>
      <c r="B993" s="30">
        <v>6139.8579999999993</v>
      </c>
      <c r="C993" s="30">
        <v>22876.230999999898</v>
      </c>
      <c r="D993" s="30">
        <v>1</v>
      </c>
      <c r="E993" s="30">
        <v>1</v>
      </c>
      <c r="F993" s="30">
        <v>131607.51799999899</v>
      </c>
      <c r="G993" s="30">
        <v>1</v>
      </c>
      <c r="H993" s="30">
        <v>1</v>
      </c>
      <c r="I993" s="30">
        <v>1</v>
      </c>
      <c r="K993" s="457"/>
      <c r="L993" s="457" t="e">
        <f>IF(K993=0,#REF!,0)</f>
        <v>#REF!</v>
      </c>
    </row>
    <row r="994" spans="1:12">
      <c r="A994" s="30">
        <v>992</v>
      </c>
      <c r="B994" s="30">
        <v>1762.222</v>
      </c>
      <c r="C994" s="30">
        <v>48964.382999999885</v>
      </c>
      <c r="D994" s="30">
        <v>1</v>
      </c>
      <c r="E994" s="30">
        <v>1</v>
      </c>
      <c r="F994" s="30">
        <v>134109.95299999899</v>
      </c>
      <c r="G994" s="30">
        <v>1</v>
      </c>
      <c r="H994" s="30">
        <v>1</v>
      </c>
      <c r="I994" s="30">
        <v>1</v>
      </c>
      <c r="K994" s="457"/>
      <c r="L994" s="457" t="e">
        <f>IF(K994=0,#REF!,0)</f>
        <v>#REF!</v>
      </c>
    </row>
    <row r="995" spans="1:12">
      <c r="A995" s="30">
        <v>993</v>
      </c>
      <c r="B995" s="30">
        <v>1032.623999999998</v>
      </c>
      <c r="C995" s="30">
        <v>76864.831999999908</v>
      </c>
      <c r="D995" s="30">
        <v>1</v>
      </c>
      <c r="E995" s="30">
        <v>1</v>
      </c>
      <c r="F995" s="30">
        <v>124066.05099999899</v>
      </c>
      <c r="G995" s="30">
        <v>1</v>
      </c>
      <c r="H995" s="30">
        <v>1</v>
      </c>
      <c r="I995" s="30">
        <v>1</v>
      </c>
      <c r="K995" s="457"/>
      <c r="L995" s="457" t="e">
        <f>IF(K995=0,#REF!,0)</f>
        <v>#REF!</v>
      </c>
    </row>
    <row r="996" spans="1:12">
      <c r="A996" s="30">
        <v>994</v>
      </c>
      <c r="B996" s="30">
        <v>1153.2399999999991</v>
      </c>
      <c r="C996" s="30">
        <v>93220.296999999904</v>
      </c>
      <c r="D996" s="30">
        <v>1</v>
      </c>
      <c r="E996" s="30">
        <v>1</v>
      </c>
      <c r="F996" s="30">
        <v>110326.51999999999</v>
      </c>
      <c r="G996" s="30">
        <v>1</v>
      </c>
      <c r="H996" s="30">
        <v>1</v>
      </c>
      <c r="I996" s="30">
        <v>1</v>
      </c>
      <c r="K996" s="457"/>
      <c r="L996" s="457" t="e">
        <f>IF(K996=0,#REF!,0)</f>
        <v>#REF!</v>
      </c>
    </row>
    <row r="997" spans="1:12">
      <c r="A997" s="30">
        <v>995</v>
      </c>
      <c r="B997" s="30">
        <v>1213.5469999999991</v>
      </c>
      <c r="C997" s="30">
        <v>109300.0759999998</v>
      </c>
      <c r="D997" s="30">
        <v>1</v>
      </c>
      <c r="E997" s="30">
        <v>1</v>
      </c>
      <c r="F997" s="30">
        <v>98140.483999999982</v>
      </c>
      <c r="G997" s="30">
        <v>1</v>
      </c>
      <c r="H997" s="30">
        <v>1</v>
      </c>
      <c r="I997" s="30">
        <v>1</v>
      </c>
      <c r="K997" s="457"/>
      <c r="L997" s="457" t="e">
        <f>IF(K997=0,#REF!,0)</f>
        <v>#REF!</v>
      </c>
    </row>
    <row r="998" spans="1:12">
      <c r="A998" s="30">
        <v>996</v>
      </c>
      <c r="B998" s="30">
        <v>1213.5469999999991</v>
      </c>
      <c r="C998" s="30">
        <v>93065.177999999898</v>
      </c>
      <c r="D998" s="30">
        <v>1</v>
      </c>
      <c r="E998" s="30">
        <v>1</v>
      </c>
      <c r="F998" s="30">
        <v>87973.619999999908</v>
      </c>
      <c r="G998" s="30">
        <v>1</v>
      </c>
      <c r="H998" s="30">
        <v>1</v>
      </c>
      <c r="I998" s="30">
        <v>1</v>
      </c>
      <c r="K998" s="457"/>
      <c r="L998" s="457" t="e">
        <f>IF(K998=0,#REF!,0)</f>
        <v>#REF!</v>
      </c>
    </row>
    <row r="999" spans="1:12">
      <c r="A999" s="30">
        <v>997</v>
      </c>
      <c r="B999" s="30">
        <v>6200.1660000000002</v>
      </c>
      <c r="C999" s="30">
        <v>55840.005999999899</v>
      </c>
      <c r="D999" s="30">
        <v>1</v>
      </c>
      <c r="E999" s="30">
        <v>1</v>
      </c>
      <c r="F999" s="30">
        <v>70302.226999999999</v>
      </c>
      <c r="G999" s="30">
        <v>1</v>
      </c>
      <c r="H999" s="30">
        <v>1</v>
      </c>
      <c r="I999" s="30">
        <v>1</v>
      </c>
      <c r="K999" s="457"/>
      <c r="L999" s="457" t="e">
        <f>IF(K999=0,#REF!,0)</f>
        <v>#REF!</v>
      </c>
    </row>
    <row r="1000" spans="1:12">
      <c r="A1000" s="30">
        <v>998</v>
      </c>
      <c r="B1000" s="30">
        <v>1762.222</v>
      </c>
      <c r="C1000" s="30">
        <v>75132.285999999891</v>
      </c>
      <c r="D1000" s="30">
        <v>1</v>
      </c>
      <c r="E1000" s="30">
        <v>1</v>
      </c>
      <c r="F1000" s="30">
        <v>73299.612999999896</v>
      </c>
      <c r="G1000" s="30">
        <v>1</v>
      </c>
      <c r="H1000" s="30">
        <v>1</v>
      </c>
      <c r="I1000" s="30">
        <v>1</v>
      </c>
      <c r="K1000" s="457"/>
      <c r="L1000" s="457" t="e">
        <f>IF(K1000=0,#REF!,0)</f>
        <v>#REF!</v>
      </c>
    </row>
    <row r="1001" spans="1:12">
      <c r="A1001" s="30">
        <v>999</v>
      </c>
      <c r="B1001" s="30">
        <v>1032.623999999998</v>
      </c>
      <c r="C1001" s="30">
        <v>106840.6189999998</v>
      </c>
      <c r="D1001" s="30">
        <v>1</v>
      </c>
      <c r="E1001" s="30">
        <v>1</v>
      </c>
      <c r="F1001" s="30">
        <v>70488.655999999886</v>
      </c>
      <c r="G1001" s="30">
        <v>1</v>
      </c>
      <c r="H1001" s="30">
        <v>1</v>
      </c>
      <c r="I1001" s="30">
        <v>1</v>
      </c>
      <c r="K1001" s="457"/>
      <c r="L1001" s="457" t="e">
        <f>IF(K1001=0,#REF!,0)</f>
        <v>#REF!</v>
      </c>
    </row>
    <row r="1002" spans="1:12">
      <c r="A1002" s="30">
        <v>1000</v>
      </c>
      <c r="B1002" s="30">
        <v>1032.623999999998</v>
      </c>
      <c r="C1002" s="30">
        <v>90817.931999999884</v>
      </c>
      <c r="D1002" s="30">
        <v>1</v>
      </c>
      <c r="E1002" s="30">
        <v>1</v>
      </c>
      <c r="F1002" s="30">
        <v>71056.135999999897</v>
      </c>
      <c r="G1002" s="30">
        <v>1</v>
      </c>
      <c r="H1002" s="30">
        <v>1</v>
      </c>
      <c r="I1002" s="30">
        <v>1</v>
      </c>
      <c r="K1002" s="457"/>
      <c r="L1002" s="457" t="e">
        <f>IF(K1002=0,#REF!,0)</f>
        <v>#REF!</v>
      </c>
    </row>
    <row r="1003" spans="1:12">
      <c r="A1003" s="30">
        <v>1001</v>
      </c>
      <c r="B1003" s="30">
        <v>1032.623999999998</v>
      </c>
      <c r="C1003" s="30">
        <v>78940.475999999908</v>
      </c>
      <c r="D1003" s="30">
        <v>1</v>
      </c>
      <c r="E1003" s="30">
        <v>1</v>
      </c>
      <c r="F1003" s="30">
        <v>74917.26999999999</v>
      </c>
      <c r="G1003" s="30">
        <v>1</v>
      </c>
      <c r="H1003" s="30">
        <v>1</v>
      </c>
      <c r="I1003" s="30">
        <v>1</v>
      </c>
      <c r="K1003" s="457"/>
      <c r="L1003" s="457" t="e">
        <f>IF(K1003=0,#REF!,0)</f>
        <v>#REF!</v>
      </c>
    </row>
    <row r="1004" spans="1:12">
      <c r="A1004" s="30">
        <v>1002</v>
      </c>
      <c r="B1004" s="30">
        <v>1762.222</v>
      </c>
      <c r="C1004" s="30">
        <v>47249.375999999902</v>
      </c>
      <c r="D1004" s="30">
        <v>1</v>
      </c>
      <c r="E1004" s="30">
        <v>1</v>
      </c>
      <c r="F1004" s="30">
        <v>78061.467000000004</v>
      </c>
      <c r="G1004" s="30">
        <v>1</v>
      </c>
      <c r="H1004" s="30">
        <v>1</v>
      </c>
      <c r="I1004" s="30">
        <v>1</v>
      </c>
      <c r="K1004" s="457"/>
      <c r="L1004" s="457" t="e">
        <f>IF(K1004=0,#REF!,0)</f>
        <v>#REF!</v>
      </c>
    </row>
    <row r="1005" spans="1:12">
      <c r="A1005" s="30">
        <v>1003</v>
      </c>
      <c r="B1005" s="30">
        <v>6139.8579999999993</v>
      </c>
      <c r="C1005" s="30">
        <v>32256.4009999999</v>
      </c>
      <c r="D1005" s="30">
        <v>1</v>
      </c>
      <c r="E1005" s="30">
        <v>1</v>
      </c>
      <c r="F1005" s="30">
        <v>74695.635999999999</v>
      </c>
      <c r="G1005" s="30">
        <v>1</v>
      </c>
      <c r="H1005" s="30">
        <v>1</v>
      </c>
      <c r="I1005" s="30">
        <v>1</v>
      </c>
      <c r="K1005" s="457"/>
      <c r="L1005" s="457" t="e">
        <f>IF(K1005=0,#REF!,0)</f>
        <v>#REF!</v>
      </c>
    </row>
    <row r="1006" spans="1:12">
      <c r="A1006" s="30">
        <v>1004</v>
      </c>
      <c r="B1006" s="30">
        <v>7599.07</v>
      </c>
      <c r="C1006" s="30">
        <v>33645.320999999894</v>
      </c>
      <c r="D1006" s="30">
        <v>1</v>
      </c>
      <c r="E1006" s="30">
        <v>1</v>
      </c>
      <c r="F1006" s="30">
        <v>73824.341</v>
      </c>
      <c r="G1006" s="30">
        <v>1</v>
      </c>
      <c r="H1006" s="30">
        <v>1</v>
      </c>
      <c r="I1006" s="30">
        <v>1</v>
      </c>
      <c r="K1006" s="457"/>
      <c r="L1006" s="457" t="e">
        <f>IF(K1006=0,#REF!,0)</f>
        <v>#REF!</v>
      </c>
    </row>
    <row r="1007" spans="1:12">
      <c r="A1007" s="30">
        <v>1005</v>
      </c>
      <c r="B1007" s="30">
        <v>1762.222</v>
      </c>
      <c r="C1007" s="30">
        <v>18999.76499999989</v>
      </c>
      <c r="D1007" s="30">
        <v>1</v>
      </c>
      <c r="E1007" s="30">
        <v>1</v>
      </c>
      <c r="F1007" s="30">
        <v>84474.930999999982</v>
      </c>
      <c r="G1007" s="30">
        <v>1</v>
      </c>
      <c r="H1007" s="30">
        <v>1</v>
      </c>
      <c r="I1007" s="30">
        <v>1</v>
      </c>
      <c r="K1007" s="457"/>
      <c r="L1007" s="457" t="e">
        <f>IF(K1007=0,#REF!,0)</f>
        <v>#REF!</v>
      </c>
    </row>
    <row r="1008" spans="1:12">
      <c r="A1008" s="30">
        <v>1006</v>
      </c>
      <c r="B1008" s="30">
        <v>1762.222</v>
      </c>
      <c r="C1008" s="30">
        <v>18767.648999999899</v>
      </c>
      <c r="D1008" s="30">
        <v>1</v>
      </c>
      <c r="E1008" s="30">
        <v>1</v>
      </c>
      <c r="F1008" s="30">
        <v>6591.2509999999893</v>
      </c>
      <c r="G1008" s="30">
        <v>1</v>
      </c>
      <c r="H1008" s="30">
        <v>1</v>
      </c>
      <c r="I1008" s="30">
        <v>1</v>
      </c>
      <c r="K1008" s="457"/>
      <c r="L1008" s="457" t="e">
        <f>IF(K1008=0,#REF!,0)</f>
        <v>#REF!</v>
      </c>
    </row>
    <row r="1009" spans="1:12">
      <c r="A1009" s="30">
        <v>1007</v>
      </c>
      <c r="B1009" s="30">
        <v>1762.222</v>
      </c>
      <c r="C1009" s="30">
        <v>18465.215999999898</v>
      </c>
      <c r="D1009" s="30">
        <v>1</v>
      </c>
      <c r="E1009" s="30">
        <v>1</v>
      </c>
      <c r="F1009" s="30">
        <v>13222.513999999901</v>
      </c>
      <c r="G1009" s="30">
        <v>1</v>
      </c>
      <c r="H1009" s="30">
        <v>1</v>
      </c>
      <c r="I1009" s="30">
        <v>1</v>
      </c>
      <c r="K1009" s="457"/>
      <c r="L1009" s="457" t="e">
        <f>IF(K1009=0,#REF!,0)</f>
        <v>#REF!</v>
      </c>
    </row>
    <row r="1010" spans="1:12">
      <c r="A1010" s="30">
        <v>1008</v>
      </c>
      <c r="B1010" s="30">
        <v>1032.623999999998</v>
      </c>
      <c r="C1010" s="30">
        <v>18634.628999999899</v>
      </c>
      <c r="D1010" s="30">
        <v>1</v>
      </c>
      <c r="E1010" s="30">
        <v>1</v>
      </c>
      <c r="F1010" s="30">
        <v>21918.831999999991</v>
      </c>
      <c r="G1010" s="30">
        <v>1</v>
      </c>
      <c r="H1010" s="30">
        <v>1</v>
      </c>
      <c r="I1010" s="30">
        <v>1</v>
      </c>
      <c r="K1010" s="457"/>
      <c r="L1010" s="457" t="e">
        <f>IF(K1010=0,#REF!,0)</f>
        <v>#REF!</v>
      </c>
    </row>
    <row r="1011" spans="1:12">
      <c r="A1011" s="30">
        <v>1009</v>
      </c>
      <c r="B1011" s="30">
        <v>1032.623999999998</v>
      </c>
      <c r="C1011" s="30">
        <v>18845.483999999888</v>
      </c>
      <c r="D1011" s="30">
        <v>1</v>
      </c>
      <c r="E1011" s="30">
        <v>1</v>
      </c>
      <c r="F1011" s="30">
        <v>28887.162</v>
      </c>
      <c r="G1011" s="30">
        <v>1</v>
      </c>
      <c r="H1011" s="30">
        <v>1</v>
      </c>
      <c r="I1011" s="30">
        <v>1</v>
      </c>
      <c r="K1011" s="457"/>
      <c r="L1011" s="457" t="e">
        <f>IF(K1011=0,#REF!,0)</f>
        <v>#REF!</v>
      </c>
    </row>
    <row r="1012" spans="1:12">
      <c r="A1012" s="30">
        <v>1010</v>
      </c>
      <c r="B1012" s="30">
        <v>1032.623999999998</v>
      </c>
      <c r="C1012" s="30">
        <v>19052.538999999888</v>
      </c>
      <c r="D1012" s="30">
        <v>1</v>
      </c>
      <c r="E1012" s="30">
        <v>1</v>
      </c>
      <c r="F1012" s="30">
        <v>36360.248999999996</v>
      </c>
      <c r="G1012" s="30">
        <v>1</v>
      </c>
      <c r="H1012" s="30">
        <v>1</v>
      </c>
      <c r="I1012" s="30">
        <v>1</v>
      </c>
      <c r="K1012" s="457"/>
      <c r="L1012" s="457" t="e">
        <f>IF(K1012=0,#REF!,0)</f>
        <v>#REF!</v>
      </c>
    </row>
    <row r="1013" spans="1:12">
      <c r="A1013" s="30">
        <v>1011</v>
      </c>
      <c r="B1013" s="30">
        <v>1032.623999999998</v>
      </c>
      <c r="C1013" s="30">
        <v>19344.3659999999</v>
      </c>
      <c r="D1013" s="30">
        <v>1</v>
      </c>
      <c r="E1013" s="30">
        <v>1</v>
      </c>
      <c r="F1013" s="30">
        <v>43586.746999999996</v>
      </c>
      <c r="G1013" s="30">
        <v>1</v>
      </c>
      <c r="H1013" s="30">
        <v>1</v>
      </c>
      <c r="I1013" s="30">
        <v>1</v>
      </c>
      <c r="K1013" s="457"/>
      <c r="L1013" s="457" t="e">
        <f>IF(K1013=0,#REF!,0)</f>
        <v>#REF!</v>
      </c>
    </row>
    <row r="1014" spans="1:12">
      <c r="A1014" s="30">
        <v>1012</v>
      </c>
      <c r="B1014" s="30">
        <v>1032.623999999998</v>
      </c>
      <c r="C1014" s="30">
        <v>19577.8679999999</v>
      </c>
      <c r="D1014" s="30">
        <v>1</v>
      </c>
      <c r="E1014" s="30">
        <v>1</v>
      </c>
      <c r="F1014" s="30">
        <v>48540.388999999901</v>
      </c>
      <c r="G1014" s="30">
        <v>1</v>
      </c>
      <c r="H1014" s="30">
        <v>1</v>
      </c>
      <c r="I1014" s="30">
        <v>1</v>
      </c>
      <c r="K1014" s="457"/>
      <c r="L1014" s="457" t="e">
        <f>IF(K1014=0,#REF!,0)</f>
        <v>#REF!</v>
      </c>
    </row>
    <row r="1015" spans="1:12">
      <c r="A1015" s="30">
        <v>1013</v>
      </c>
      <c r="B1015" s="30">
        <v>1032.623999999998</v>
      </c>
      <c r="C1015" s="30">
        <v>19837.2759999999</v>
      </c>
      <c r="D1015" s="30">
        <v>1</v>
      </c>
      <c r="E1015" s="30">
        <v>1</v>
      </c>
      <c r="F1015" s="30">
        <v>53406.1349999999</v>
      </c>
      <c r="G1015" s="30">
        <v>1</v>
      </c>
      <c r="H1015" s="30">
        <v>1</v>
      </c>
      <c r="I1015" s="30">
        <v>1</v>
      </c>
      <c r="K1015" s="457"/>
      <c r="L1015" s="457" t="e">
        <f>IF(K1015=0,#REF!,0)</f>
        <v>#REF!</v>
      </c>
    </row>
    <row r="1016" spans="1:12">
      <c r="A1016" s="30">
        <v>1014</v>
      </c>
      <c r="B1016" s="30">
        <v>1762.222</v>
      </c>
      <c r="C1016" s="30">
        <v>20009.856999999891</v>
      </c>
      <c r="D1016" s="30">
        <v>1</v>
      </c>
      <c r="E1016" s="30">
        <v>1</v>
      </c>
      <c r="F1016" s="30">
        <v>58009.607999999906</v>
      </c>
      <c r="G1016" s="30">
        <v>1</v>
      </c>
      <c r="H1016" s="30">
        <v>1</v>
      </c>
      <c r="I1016" s="30">
        <v>1</v>
      </c>
      <c r="K1016" s="457"/>
      <c r="L1016" s="457" t="e">
        <f>IF(K1016=0,#REF!,0)</f>
        <v>#REF!</v>
      </c>
    </row>
    <row r="1017" spans="1:12">
      <c r="A1017" s="30">
        <v>1015</v>
      </c>
      <c r="B1017" s="30">
        <v>6139.8579999999993</v>
      </c>
      <c r="C1017" s="30">
        <v>20291.129999999888</v>
      </c>
      <c r="D1017" s="30">
        <v>1</v>
      </c>
      <c r="E1017" s="30">
        <v>1</v>
      </c>
      <c r="F1017" s="30">
        <v>136604.49399999998</v>
      </c>
      <c r="G1017" s="30">
        <v>1</v>
      </c>
      <c r="H1017" s="30">
        <v>1</v>
      </c>
      <c r="I1017" s="30">
        <v>1</v>
      </c>
      <c r="K1017" s="457"/>
      <c r="L1017" s="457" t="e">
        <f>IF(K1017=0,#REF!,0)</f>
        <v>#REF!</v>
      </c>
    </row>
    <row r="1018" spans="1:12">
      <c r="A1018" s="30">
        <v>1016</v>
      </c>
      <c r="B1018" s="30">
        <v>1762.222</v>
      </c>
      <c r="C1018" s="30">
        <v>49057.444999999891</v>
      </c>
      <c r="D1018" s="30">
        <v>1</v>
      </c>
      <c r="E1018" s="30">
        <v>1</v>
      </c>
      <c r="F1018" s="30">
        <v>138670.674</v>
      </c>
      <c r="G1018" s="30">
        <v>1</v>
      </c>
      <c r="H1018" s="30">
        <v>1</v>
      </c>
      <c r="I1018" s="30">
        <v>1</v>
      </c>
      <c r="K1018" s="457"/>
      <c r="L1018" s="457" t="e">
        <f>IF(K1018=0,#REF!,0)</f>
        <v>#REF!</v>
      </c>
    </row>
    <row r="1019" spans="1:12">
      <c r="A1019" s="30">
        <v>1017</v>
      </c>
      <c r="B1019" s="30">
        <v>1032.623999999998</v>
      </c>
      <c r="C1019" s="30">
        <v>76901.438999999897</v>
      </c>
      <c r="D1019" s="30">
        <v>1</v>
      </c>
      <c r="E1019" s="30">
        <v>1</v>
      </c>
      <c r="F1019" s="30">
        <v>128154.61199999999</v>
      </c>
      <c r="G1019" s="30">
        <v>1</v>
      </c>
      <c r="H1019" s="30">
        <v>1</v>
      </c>
      <c r="I1019" s="30">
        <v>1</v>
      </c>
      <c r="K1019" s="457"/>
      <c r="L1019" s="457" t="e">
        <f>IF(K1019=0,#REF!,0)</f>
        <v>#REF!</v>
      </c>
    </row>
    <row r="1020" spans="1:12">
      <c r="A1020" s="30">
        <v>1018</v>
      </c>
      <c r="B1020" s="30">
        <v>1153.2399999999991</v>
      </c>
      <c r="C1020" s="30">
        <v>93178.318999999901</v>
      </c>
      <c r="D1020" s="30">
        <v>1</v>
      </c>
      <c r="E1020" s="30">
        <v>1</v>
      </c>
      <c r="F1020" s="30">
        <v>114894.90599999999</v>
      </c>
      <c r="G1020" s="30">
        <v>1</v>
      </c>
      <c r="H1020" s="30">
        <v>1</v>
      </c>
      <c r="I1020" s="30">
        <v>1</v>
      </c>
      <c r="K1020" s="457"/>
      <c r="L1020" s="457" t="e">
        <f>IF(K1020=0,#REF!,0)</f>
        <v>#REF!</v>
      </c>
    </row>
    <row r="1021" spans="1:12">
      <c r="A1021" s="30">
        <v>1019</v>
      </c>
      <c r="B1021" s="30">
        <v>1213.5469999999991</v>
      </c>
      <c r="C1021" s="30">
        <v>109149.8719999998</v>
      </c>
      <c r="D1021" s="30">
        <v>1</v>
      </c>
      <c r="E1021" s="30">
        <v>1</v>
      </c>
      <c r="F1021" s="30">
        <v>103648.34499999999</v>
      </c>
      <c r="G1021" s="30">
        <v>1</v>
      </c>
      <c r="H1021" s="30">
        <v>1</v>
      </c>
      <c r="I1021" s="30">
        <v>1</v>
      </c>
      <c r="K1021" s="457">
        <v>7872.1737443308566</v>
      </c>
      <c r="L1021" s="457">
        <f>IF(K1021=0,#REF!,0)</f>
        <v>0</v>
      </c>
    </row>
    <row r="1022" spans="1:12">
      <c r="A1022" s="30">
        <v>1020</v>
      </c>
      <c r="B1022" s="30">
        <v>1213.5469999999991</v>
      </c>
      <c r="C1022" s="30">
        <v>92726.910999999891</v>
      </c>
      <c r="D1022" s="30">
        <v>1</v>
      </c>
      <c r="E1022" s="30">
        <v>1</v>
      </c>
      <c r="F1022" s="30">
        <v>94548.024999999907</v>
      </c>
      <c r="G1022" s="30">
        <v>1</v>
      </c>
      <c r="H1022" s="30">
        <v>1</v>
      </c>
      <c r="I1022" s="30">
        <v>1</v>
      </c>
      <c r="K1022" s="457">
        <v>17247.561117385692</v>
      </c>
      <c r="L1022" s="457">
        <f>IF(K1022=0,#REF!,0)</f>
        <v>0</v>
      </c>
    </row>
    <row r="1023" spans="1:12">
      <c r="A1023" s="30">
        <v>1021</v>
      </c>
      <c r="B1023" s="30">
        <v>6200.1660000000002</v>
      </c>
      <c r="C1023" s="30">
        <v>55405.809999999896</v>
      </c>
      <c r="D1023" s="30">
        <v>1</v>
      </c>
      <c r="E1023" s="30">
        <v>1</v>
      </c>
      <c r="F1023" s="30">
        <v>77902.429000000004</v>
      </c>
      <c r="G1023" s="30">
        <v>1</v>
      </c>
      <c r="H1023" s="30">
        <v>1</v>
      </c>
      <c r="I1023" s="30">
        <v>1</v>
      </c>
      <c r="K1023" s="457">
        <v>1339.9434388063589</v>
      </c>
      <c r="L1023" s="457">
        <f>IF(K1023=0,#REF!,0)</f>
        <v>0</v>
      </c>
    </row>
    <row r="1024" spans="1:12">
      <c r="A1024" s="30">
        <v>1022</v>
      </c>
      <c r="B1024" s="30">
        <v>1762.222</v>
      </c>
      <c r="C1024" s="30">
        <v>74426.458999999901</v>
      </c>
      <c r="D1024" s="30">
        <v>1</v>
      </c>
      <c r="E1024" s="30">
        <v>1</v>
      </c>
      <c r="F1024" s="30">
        <v>80245.129999999888</v>
      </c>
      <c r="G1024" s="30">
        <v>1</v>
      </c>
      <c r="H1024" s="30">
        <v>1</v>
      </c>
      <c r="I1024" s="30">
        <v>1</v>
      </c>
      <c r="K1024" s="457">
        <v>19629.962262320758</v>
      </c>
      <c r="L1024" s="457">
        <f>IF(K1024=0,#REF!,0)</f>
        <v>0</v>
      </c>
    </row>
    <row r="1025" spans="1:12">
      <c r="A1025" s="30">
        <v>1023</v>
      </c>
      <c r="B1025" s="30">
        <v>1032.623999999998</v>
      </c>
      <c r="C1025" s="30">
        <v>105919.1979999998</v>
      </c>
      <c r="D1025" s="30">
        <v>1</v>
      </c>
      <c r="E1025" s="30">
        <v>1</v>
      </c>
      <c r="F1025" s="30">
        <v>77344.988000000012</v>
      </c>
      <c r="G1025" s="30">
        <v>1</v>
      </c>
      <c r="H1025" s="30">
        <v>1</v>
      </c>
      <c r="I1025" s="30">
        <v>1</v>
      </c>
      <c r="K1025" s="457">
        <v>10314.421771850766</v>
      </c>
      <c r="L1025" s="457">
        <f>IF(K1025=0,#REF!,0)</f>
        <v>0</v>
      </c>
    </row>
    <row r="1026" spans="1:12">
      <c r="A1026" s="30">
        <v>1024</v>
      </c>
      <c r="B1026" s="30">
        <v>1032.623999999998</v>
      </c>
      <c r="C1026" s="30">
        <v>89859.058999999892</v>
      </c>
      <c r="D1026" s="30">
        <v>1</v>
      </c>
      <c r="E1026" s="30">
        <v>1</v>
      </c>
      <c r="F1026" s="30">
        <v>76012.929999999993</v>
      </c>
      <c r="G1026" s="30">
        <v>1</v>
      </c>
      <c r="H1026" s="30">
        <v>1</v>
      </c>
      <c r="I1026" s="30">
        <v>1</v>
      </c>
      <c r="K1026" s="457"/>
      <c r="L1026" s="457" t="e">
        <f>IF(K1026=0,#REF!,0)</f>
        <v>#REF!</v>
      </c>
    </row>
    <row r="1027" spans="1:12">
      <c r="A1027" s="30">
        <v>1025</v>
      </c>
      <c r="B1027" s="30">
        <v>1032.623999999998</v>
      </c>
      <c r="C1027" s="30">
        <v>78054.7579999999</v>
      </c>
      <c r="D1027" s="30">
        <v>1</v>
      </c>
      <c r="E1027" s="30">
        <v>1</v>
      </c>
      <c r="F1027" s="30">
        <v>79050.445999999894</v>
      </c>
      <c r="G1027" s="30">
        <v>1</v>
      </c>
      <c r="H1027" s="30">
        <v>1</v>
      </c>
      <c r="I1027" s="30">
        <v>1</v>
      </c>
      <c r="K1027" s="457"/>
      <c r="L1027" s="457" t="e">
        <f>IF(K1027=0,#REF!,0)</f>
        <v>#REF!</v>
      </c>
    </row>
    <row r="1028" spans="1:12">
      <c r="A1028" s="30">
        <v>1026</v>
      </c>
      <c r="B1028" s="30">
        <v>1762.222</v>
      </c>
      <c r="C1028" s="30">
        <v>46583.050999999905</v>
      </c>
      <c r="D1028" s="30">
        <v>1</v>
      </c>
      <c r="E1028" s="30">
        <v>1</v>
      </c>
      <c r="F1028" s="30">
        <v>83202.993999999904</v>
      </c>
      <c r="G1028" s="30">
        <v>1</v>
      </c>
      <c r="H1028" s="30">
        <v>1</v>
      </c>
      <c r="I1028" s="30">
        <v>1</v>
      </c>
      <c r="K1028" s="457"/>
      <c r="L1028" s="457" t="e">
        <f>IF(K1028=0,#REF!,0)</f>
        <v>#REF!</v>
      </c>
    </row>
    <row r="1029" spans="1:12">
      <c r="A1029" s="30">
        <v>1027</v>
      </c>
      <c r="B1029" s="30">
        <v>6139.8579999999993</v>
      </c>
      <c r="C1029" s="30">
        <v>31850.506999999889</v>
      </c>
      <c r="D1029" s="30">
        <v>1</v>
      </c>
      <c r="E1029" s="30">
        <v>1</v>
      </c>
      <c r="F1029" s="30">
        <v>80241.375999999887</v>
      </c>
      <c r="G1029" s="30">
        <v>1</v>
      </c>
      <c r="H1029" s="30">
        <v>1</v>
      </c>
      <c r="I1029" s="30">
        <v>1</v>
      </c>
      <c r="K1029" s="457"/>
      <c r="L1029" s="457" t="e">
        <f>IF(K1029=0,#REF!,0)</f>
        <v>#REF!</v>
      </c>
    </row>
    <row r="1030" spans="1:12">
      <c r="A1030" s="30">
        <v>1028</v>
      </c>
      <c r="B1030" s="30">
        <v>7599.07</v>
      </c>
      <c r="C1030" s="30">
        <v>33275.912999999899</v>
      </c>
      <c r="D1030" s="30">
        <v>1</v>
      </c>
      <c r="E1030" s="30">
        <v>1</v>
      </c>
      <c r="F1030" s="30">
        <v>79684.167999999991</v>
      </c>
      <c r="G1030" s="30">
        <v>1</v>
      </c>
      <c r="H1030" s="30">
        <v>1</v>
      </c>
      <c r="I1030" s="30">
        <v>1</v>
      </c>
      <c r="K1030" s="457"/>
      <c r="L1030" s="457" t="e">
        <f>IF(K1030=0,#REF!,0)</f>
        <v>#REF!</v>
      </c>
    </row>
    <row r="1031" spans="1:12">
      <c r="A1031" s="30">
        <v>1029</v>
      </c>
      <c r="B1031" s="30">
        <v>1762.222</v>
      </c>
      <c r="C1031" s="30">
        <v>18796.715999999898</v>
      </c>
      <c r="D1031" s="30">
        <v>1</v>
      </c>
      <c r="E1031" s="30">
        <v>1</v>
      </c>
      <c r="F1031" s="30">
        <v>90722.198999999993</v>
      </c>
      <c r="G1031" s="30">
        <v>1</v>
      </c>
      <c r="H1031" s="30">
        <v>1</v>
      </c>
      <c r="I1031" s="30">
        <v>1</v>
      </c>
      <c r="K1031" s="457"/>
      <c r="L1031" s="457" t="e">
        <f>IF(K1031=0,#REF!,0)</f>
        <v>#REF!</v>
      </c>
    </row>
    <row r="1032" spans="1:12">
      <c r="A1032" s="30">
        <v>1030</v>
      </c>
      <c r="B1032" s="30">
        <v>1762.222</v>
      </c>
      <c r="C1032" s="30">
        <v>18518.101999999901</v>
      </c>
      <c r="D1032" s="30">
        <v>1</v>
      </c>
      <c r="E1032" s="30">
        <v>1</v>
      </c>
      <c r="F1032" s="30">
        <v>12327.87299999998</v>
      </c>
      <c r="G1032" s="30">
        <v>1</v>
      </c>
      <c r="H1032" s="30">
        <v>1</v>
      </c>
      <c r="I1032" s="30">
        <v>1</v>
      </c>
      <c r="K1032" s="457"/>
      <c r="L1032" s="457" t="e">
        <f>IF(K1032=0,#REF!,0)</f>
        <v>#REF!</v>
      </c>
    </row>
    <row r="1033" spans="1:12">
      <c r="A1033" s="30">
        <v>1031</v>
      </c>
      <c r="B1033" s="30">
        <v>1762.222</v>
      </c>
      <c r="C1033" s="30">
        <v>18248.06499999989</v>
      </c>
      <c r="D1033" s="30">
        <v>1</v>
      </c>
      <c r="E1033" s="30">
        <v>1</v>
      </c>
      <c r="F1033" s="30">
        <v>19747.035999999902</v>
      </c>
      <c r="G1033" s="30">
        <v>1</v>
      </c>
      <c r="H1033" s="30">
        <v>1</v>
      </c>
      <c r="I1033" s="30">
        <v>1</v>
      </c>
      <c r="K1033" s="457"/>
      <c r="L1033" s="457" t="e">
        <f>IF(K1033=0,#REF!,0)</f>
        <v>#REF!</v>
      </c>
    </row>
    <row r="1034" spans="1:12">
      <c r="A1034" s="30">
        <v>1032</v>
      </c>
      <c r="B1034" s="30">
        <v>1032.623999999998</v>
      </c>
      <c r="C1034" s="30">
        <v>18417.837999999902</v>
      </c>
      <c r="D1034" s="30">
        <v>1</v>
      </c>
      <c r="E1034" s="30">
        <v>1</v>
      </c>
      <c r="F1034" s="30">
        <v>28425.850999999901</v>
      </c>
      <c r="G1034" s="30">
        <v>1</v>
      </c>
      <c r="H1034" s="30">
        <v>1</v>
      </c>
      <c r="I1034" s="30">
        <v>1</v>
      </c>
      <c r="K1034" s="457"/>
      <c r="L1034" s="457" t="e">
        <f>IF(K1034=0,#REF!,0)</f>
        <v>#REF!</v>
      </c>
    </row>
    <row r="1035" spans="1:12">
      <c r="A1035" s="30">
        <v>1033</v>
      </c>
      <c r="B1035" s="30">
        <v>1032.623999999998</v>
      </c>
      <c r="C1035" s="30">
        <v>18562.719999999899</v>
      </c>
      <c r="D1035" s="30">
        <v>1</v>
      </c>
      <c r="E1035" s="30">
        <v>1</v>
      </c>
      <c r="F1035" s="30">
        <v>34526.211000000003</v>
      </c>
      <c r="G1035" s="30">
        <v>1</v>
      </c>
      <c r="H1035" s="30">
        <v>1</v>
      </c>
      <c r="I1035" s="30">
        <v>1</v>
      </c>
      <c r="K1035" s="457"/>
      <c r="L1035" s="457" t="e">
        <f>IF(K1035=0,#REF!,0)</f>
        <v>#REF!</v>
      </c>
    </row>
    <row r="1036" spans="1:12">
      <c r="A1036" s="30">
        <v>1034</v>
      </c>
      <c r="B1036" s="30">
        <v>1032.623999999998</v>
      </c>
      <c r="C1036" s="30">
        <v>18659.67299999989</v>
      </c>
      <c r="D1036" s="30">
        <v>1</v>
      </c>
      <c r="E1036" s="30">
        <v>1</v>
      </c>
      <c r="F1036" s="30">
        <v>39867.159999999996</v>
      </c>
      <c r="G1036" s="30">
        <v>1</v>
      </c>
      <c r="H1036" s="30">
        <v>1</v>
      </c>
      <c r="I1036" s="30">
        <v>1</v>
      </c>
      <c r="K1036" s="457"/>
      <c r="L1036" s="457" t="e">
        <f>IF(K1036=0,#REF!,0)</f>
        <v>#REF!</v>
      </c>
    </row>
    <row r="1037" spans="1:12">
      <c r="A1037" s="30">
        <v>1035</v>
      </c>
      <c r="B1037" s="30">
        <v>1032.623999999998</v>
      </c>
      <c r="C1037" s="30">
        <v>18833.206999999889</v>
      </c>
      <c r="D1037" s="30">
        <v>1</v>
      </c>
      <c r="E1037" s="30">
        <v>1</v>
      </c>
      <c r="F1037" s="30">
        <v>44932.828000000001</v>
      </c>
      <c r="G1037" s="30">
        <v>1</v>
      </c>
      <c r="H1037" s="30">
        <v>1</v>
      </c>
      <c r="I1037" s="30">
        <v>1</v>
      </c>
      <c r="K1037" s="457"/>
      <c r="L1037" s="457" t="e">
        <f>IF(K1037=0,#REF!,0)</f>
        <v>#REF!</v>
      </c>
    </row>
    <row r="1038" spans="1:12">
      <c r="A1038" s="30">
        <v>1036</v>
      </c>
      <c r="B1038" s="30">
        <v>1032.623999999998</v>
      </c>
      <c r="C1038" s="30">
        <v>19013.387999999901</v>
      </c>
      <c r="D1038" s="30">
        <v>1</v>
      </c>
      <c r="E1038" s="30">
        <v>1</v>
      </c>
      <c r="F1038" s="30">
        <v>49107.421999999999</v>
      </c>
      <c r="G1038" s="30">
        <v>1</v>
      </c>
      <c r="H1038" s="30">
        <v>1</v>
      </c>
      <c r="I1038" s="30">
        <v>1</v>
      </c>
      <c r="K1038" s="457"/>
      <c r="L1038" s="457" t="e">
        <f>IF(K1038=0,#REF!,0)</f>
        <v>#REF!</v>
      </c>
    </row>
    <row r="1039" spans="1:12">
      <c r="A1039" s="30">
        <v>1037</v>
      </c>
      <c r="B1039" s="30">
        <v>1032.623999999998</v>
      </c>
      <c r="C1039" s="30">
        <v>19203.824999999888</v>
      </c>
      <c r="D1039" s="30">
        <v>1</v>
      </c>
      <c r="E1039" s="30">
        <v>1</v>
      </c>
      <c r="F1039" s="30">
        <v>53058.777999999998</v>
      </c>
      <c r="G1039" s="30">
        <v>1</v>
      </c>
      <c r="H1039" s="30">
        <v>1</v>
      </c>
      <c r="I1039" s="30">
        <v>1</v>
      </c>
      <c r="K1039" s="457"/>
      <c r="L1039" s="457" t="e">
        <f>IF(K1039=0,#REF!,0)</f>
        <v>#REF!</v>
      </c>
    </row>
    <row r="1040" spans="1:12">
      <c r="A1040" s="30">
        <v>1038</v>
      </c>
      <c r="B1040" s="30">
        <v>1762.222</v>
      </c>
      <c r="C1040" s="30">
        <v>19357.3489999999</v>
      </c>
      <c r="D1040" s="30">
        <v>1</v>
      </c>
      <c r="E1040" s="30">
        <v>1</v>
      </c>
      <c r="F1040" s="30">
        <v>57009.678999999996</v>
      </c>
      <c r="G1040" s="30">
        <v>1</v>
      </c>
      <c r="H1040" s="30">
        <v>1</v>
      </c>
      <c r="I1040" s="30">
        <v>1</v>
      </c>
      <c r="K1040" s="457"/>
      <c r="L1040" s="457" t="e">
        <f>IF(K1040=0,#REF!,0)</f>
        <v>#REF!</v>
      </c>
    </row>
    <row r="1041" spans="1:12">
      <c r="A1041" s="30">
        <v>1039</v>
      </c>
      <c r="B1041" s="30">
        <v>6139.8579999999993</v>
      </c>
      <c r="C1041" s="30">
        <v>19599.782999999901</v>
      </c>
      <c r="D1041" s="30">
        <v>1</v>
      </c>
      <c r="E1041" s="30">
        <v>1</v>
      </c>
      <c r="F1041" s="30">
        <v>134799.61699999898</v>
      </c>
      <c r="G1041" s="30">
        <v>1</v>
      </c>
      <c r="H1041" s="30">
        <v>1</v>
      </c>
      <c r="I1041" s="30">
        <v>1</v>
      </c>
      <c r="K1041" s="457"/>
      <c r="L1041" s="457" t="e">
        <f>IF(K1041=0,#REF!,0)</f>
        <v>#REF!</v>
      </c>
    </row>
    <row r="1042" spans="1:12">
      <c r="A1042" s="30">
        <v>1040</v>
      </c>
      <c r="B1042" s="30">
        <v>1762.222</v>
      </c>
      <c r="C1042" s="30">
        <v>48988.946999999884</v>
      </c>
      <c r="D1042" s="30">
        <v>1</v>
      </c>
      <c r="E1042" s="30">
        <v>1</v>
      </c>
      <c r="F1042" s="30">
        <v>136786.451999999</v>
      </c>
      <c r="G1042" s="30">
        <v>1</v>
      </c>
      <c r="H1042" s="30">
        <v>1</v>
      </c>
      <c r="I1042" s="30">
        <v>1</v>
      </c>
      <c r="K1042" s="457"/>
      <c r="L1042" s="457" t="e">
        <f>IF(K1042=0,#REF!,0)</f>
        <v>#REF!</v>
      </c>
    </row>
    <row r="1043" spans="1:12">
      <c r="A1043" s="30">
        <v>1041</v>
      </c>
      <c r="B1043" s="30">
        <v>1032.623999999998</v>
      </c>
      <c r="C1043" s="30">
        <v>76823.48399999988</v>
      </c>
      <c r="D1043" s="30">
        <v>1</v>
      </c>
      <c r="E1043" s="30">
        <v>1</v>
      </c>
      <c r="F1043" s="30">
        <v>126240.26700000001</v>
      </c>
      <c r="G1043" s="30">
        <v>1</v>
      </c>
      <c r="H1043" s="30">
        <v>1</v>
      </c>
      <c r="I1043" s="30">
        <v>1</v>
      </c>
      <c r="K1043" s="457"/>
      <c r="L1043" s="457" t="e">
        <f>IF(K1043=0,#REF!,0)</f>
        <v>#REF!</v>
      </c>
    </row>
    <row r="1044" spans="1:12">
      <c r="A1044" s="30">
        <v>1042</v>
      </c>
      <c r="B1044" s="30">
        <v>1153.2399999999991</v>
      </c>
      <c r="C1044" s="30">
        <v>93014.343999999895</v>
      </c>
      <c r="D1044" s="30">
        <v>1</v>
      </c>
      <c r="E1044" s="30">
        <v>1</v>
      </c>
      <c r="F1044" s="30">
        <v>113590.84300000001</v>
      </c>
      <c r="G1044" s="30">
        <v>1</v>
      </c>
      <c r="H1044" s="30">
        <v>1</v>
      </c>
      <c r="I1044" s="30">
        <v>1</v>
      </c>
      <c r="K1044" s="457"/>
      <c r="L1044" s="457" t="e">
        <f>IF(K1044=0,#REF!,0)</f>
        <v>#REF!</v>
      </c>
    </row>
    <row r="1045" spans="1:12">
      <c r="A1045" s="30">
        <v>1043</v>
      </c>
      <c r="B1045" s="30">
        <v>1213.5469999999991</v>
      </c>
      <c r="C1045" s="30">
        <v>108787.0959999998</v>
      </c>
      <c r="D1045" s="30">
        <v>1</v>
      </c>
      <c r="E1045" s="30">
        <v>1</v>
      </c>
      <c r="F1045" s="30">
        <v>101169.954</v>
      </c>
      <c r="G1045" s="30">
        <v>1</v>
      </c>
      <c r="H1045" s="30">
        <v>1</v>
      </c>
      <c r="I1045" s="30">
        <v>1</v>
      </c>
      <c r="K1045" s="457"/>
      <c r="L1045" s="457" t="e">
        <f>IF(K1045=0,#REF!,0)</f>
        <v>#REF!</v>
      </c>
    </row>
    <row r="1046" spans="1:12">
      <c r="A1046" s="30">
        <v>1044</v>
      </c>
      <c r="B1046" s="30">
        <v>1213.5469999999991</v>
      </c>
      <c r="C1046" s="30">
        <v>92315.63799999989</v>
      </c>
      <c r="D1046" s="30">
        <v>1</v>
      </c>
      <c r="E1046" s="30">
        <v>1</v>
      </c>
      <c r="F1046" s="30">
        <v>91843.345999999903</v>
      </c>
      <c r="G1046" s="30">
        <v>1</v>
      </c>
      <c r="H1046" s="30">
        <v>1</v>
      </c>
      <c r="I1046" s="30">
        <v>1</v>
      </c>
      <c r="K1046" s="457"/>
      <c r="L1046" s="457" t="e">
        <f>IF(K1046=0,#REF!,0)</f>
        <v>#REF!</v>
      </c>
    </row>
    <row r="1047" spans="1:12">
      <c r="A1047" s="30">
        <v>1045</v>
      </c>
      <c r="B1047" s="30">
        <v>6200.1660000000002</v>
      </c>
      <c r="C1047" s="30">
        <v>54934.9569999999</v>
      </c>
      <c r="D1047" s="30">
        <v>1</v>
      </c>
      <c r="E1047" s="30">
        <v>1</v>
      </c>
      <c r="F1047" s="30">
        <v>73520.978000000003</v>
      </c>
      <c r="G1047" s="30">
        <v>1</v>
      </c>
      <c r="H1047" s="30">
        <v>1</v>
      </c>
      <c r="I1047" s="30">
        <v>1</v>
      </c>
      <c r="K1047" s="457"/>
      <c r="L1047" s="457" t="e">
        <f>IF(K1047=0,#REF!,0)</f>
        <v>#REF!</v>
      </c>
    </row>
    <row r="1048" spans="1:12">
      <c r="A1048" s="30">
        <v>1046</v>
      </c>
      <c r="B1048" s="30">
        <v>1762.222</v>
      </c>
      <c r="C1048" s="30">
        <v>73859.600999999893</v>
      </c>
      <c r="D1048" s="30">
        <v>1</v>
      </c>
      <c r="E1048" s="30">
        <v>1</v>
      </c>
      <c r="F1048" s="30">
        <v>75854.320000000007</v>
      </c>
      <c r="G1048" s="30">
        <v>1</v>
      </c>
      <c r="H1048" s="30">
        <v>1</v>
      </c>
      <c r="I1048" s="30">
        <v>1</v>
      </c>
      <c r="K1048" s="457"/>
      <c r="L1048" s="457" t="e">
        <f>IF(K1048=0,#REF!,0)</f>
        <v>#REF!</v>
      </c>
    </row>
    <row r="1049" spans="1:12">
      <c r="A1049" s="30">
        <v>1047</v>
      </c>
      <c r="B1049" s="30">
        <v>1032.623999999998</v>
      </c>
      <c r="C1049" s="30">
        <v>105263.2929999998</v>
      </c>
      <c r="D1049" s="30">
        <v>1</v>
      </c>
      <c r="E1049" s="30">
        <v>1</v>
      </c>
      <c r="F1049" s="30">
        <v>72827.858999999895</v>
      </c>
      <c r="G1049" s="30">
        <v>1</v>
      </c>
      <c r="H1049" s="30">
        <v>1</v>
      </c>
      <c r="I1049" s="30">
        <v>1</v>
      </c>
      <c r="K1049" s="457"/>
      <c r="L1049" s="457" t="e">
        <f>IF(K1049=0,#REF!,0)</f>
        <v>#REF!</v>
      </c>
    </row>
    <row r="1050" spans="1:12">
      <c r="A1050" s="30">
        <v>1048</v>
      </c>
      <c r="B1050" s="30">
        <v>1032.623999999998</v>
      </c>
      <c r="C1050" s="30">
        <v>89280.114999999889</v>
      </c>
      <c r="D1050" s="30">
        <v>1</v>
      </c>
      <c r="E1050" s="30">
        <v>1</v>
      </c>
      <c r="F1050" s="30">
        <v>72303.861999999877</v>
      </c>
      <c r="G1050" s="30">
        <v>1</v>
      </c>
      <c r="H1050" s="30">
        <v>1</v>
      </c>
      <c r="I1050" s="30">
        <v>1</v>
      </c>
      <c r="K1050" s="457"/>
      <c r="L1050" s="457" t="e">
        <f>IF(K1050=0,#REF!,0)</f>
        <v>#REF!</v>
      </c>
    </row>
    <row r="1051" spans="1:12">
      <c r="A1051" s="30">
        <v>1049</v>
      </c>
      <c r="B1051" s="30">
        <v>1032.623999999998</v>
      </c>
      <c r="C1051" s="30">
        <v>77508.259999999893</v>
      </c>
      <c r="D1051" s="30">
        <v>1</v>
      </c>
      <c r="E1051" s="30">
        <v>1</v>
      </c>
      <c r="F1051" s="30">
        <v>75443.694999999905</v>
      </c>
      <c r="G1051" s="30">
        <v>1</v>
      </c>
      <c r="H1051" s="30">
        <v>1</v>
      </c>
      <c r="I1051" s="30">
        <v>1</v>
      </c>
      <c r="K1051" s="457"/>
      <c r="L1051" s="457" t="e">
        <f>IF(K1051=0,#REF!,0)</f>
        <v>#REF!</v>
      </c>
    </row>
    <row r="1052" spans="1:12">
      <c r="A1052" s="30">
        <v>1050</v>
      </c>
      <c r="B1052" s="30">
        <v>1762.222</v>
      </c>
      <c r="C1052" s="30">
        <v>46087.952999999899</v>
      </c>
      <c r="D1052" s="30">
        <v>1</v>
      </c>
      <c r="E1052" s="30">
        <v>1</v>
      </c>
      <c r="F1052" s="30">
        <v>79446.673999999999</v>
      </c>
      <c r="G1052" s="30">
        <v>1</v>
      </c>
      <c r="H1052" s="30">
        <v>1</v>
      </c>
      <c r="I1052" s="30">
        <v>1</v>
      </c>
      <c r="K1052" s="457"/>
      <c r="L1052" s="457" t="e">
        <f>IF(K1052=0,#REF!,0)</f>
        <v>#REF!</v>
      </c>
    </row>
    <row r="1053" spans="1:12">
      <c r="A1053" s="30">
        <v>1051</v>
      </c>
      <c r="B1053" s="30">
        <v>6139.8579999999993</v>
      </c>
      <c r="C1053" s="30">
        <v>31588.726999999897</v>
      </c>
      <c r="D1053" s="30">
        <v>1</v>
      </c>
      <c r="E1053" s="30">
        <v>1</v>
      </c>
      <c r="F1053" s="30">
        <v>76973.490999999995</v>
      </c>
      <c r="G1053" s="30">
        <v>1</v>
      </c>
      <c r="H1053" s="30">
        <v>1</v>
      </c>
      <c r="I1053" s="30">
        <v>1</v>
      </c>
      <c r="K1053" s="457"/>
      <c r="L1053" s="457" t="e">
        <f>IF(K1053=0,#REF!,0)</f>
        <v>#REF!</v>
      </c>
    </row>
    <row r="1054" spans="1:12">
      <c r="A1054" s="30">
        <v>1052</v>
      </c>
      <c r="B1054" s="30">
        <v>7599.07</v>
      </c>
      <c r="C1054" s="30">
        <v>32994.496999999901</v>
      </c>
      <c r="D1054" s="30">
        <v>1</v>
      </c>
      <c r="E1054" s="30">
        <v>1</v>
      </c>
      <c r="F1054" s="30">
        <v>75786.900000000009</v>
      </c>
      <c r="G1054" s="30">
        <v>1</v>
      </c>
      <c r="H1054" s="30">
        <v>1</v>
      </c>
      <c r="I1054" s="30">
        <v>1</v>
      </c>
      <c r="K1054" s="457"/>
      <c r="L1054" s="457" t="e">
        <f>IF(K1054=0,#REF!,0)</f>
        <v>#REF!</v>
      </c>
    </row>
    <row r="1055" spans="1:12">
      <c r="A1055" s="30">
        <v>1053</v>
      </c>
      <c r="B1055" s="30">
        <v>1762.222</v>
      </c>
      <c r="C1055" s="30">
        <v>18619.4359999999</v>
      </c>
      <c r="D1055" s="30">
        <v>1</v>
      </c>
      <c r="E1055" s="30">
        <v>1</v>
      </c>
      <c r="F1055" s="30">
        <v>86516.286999999895</v>
      </c>
      <c r="G1055" s="30">
        <v>1</v>
      </c>
      <c r="H1055" s="30">
        <v>1</v>
      </c>
      <c r="I1055" s="30">
        <v>1</v>
      </c>
      <c r="K1055" s="457"/>
      <c r="L1055" s="457" t="e">
        <f>IF(K1055=0,#REF!,0)</f>
        <v>#REF!</v>
      </c>
    </row>
    <row r="1056" spans="1:12">
      <c r="A1056" s="30">
        <v>1054</v>
      </c>
      <c r="B1056" s="30">
        <v>1762.222</v>
      </c>
      <c r="C1056" s="30">
        <v>18300.3309999999</v>
      </c>
      <c r="D1056" s="30">
        <v>1</v>
      </c>
      <c r="E1056" s="30">
        <v>1</v>
      </c>
      <c r="F1056" s="30">
        <v>7931.8859999999804</v>
      </c>
      <c r="G1056" s="30">
        <v>1</v>
      </c>
      <c r="H1056" s="30">
        <v>1</v>
      </c>
      <c r="I1056" s="30">
        <v>1</v>
      </c>
      <c r="K1056" s="457"/>
      <c r="L1056" s="457" t="e">
        <f>IF(K1056=0,#REF!,0)</f>
        <v>#REF!</v>
      </c>
    </row>
    <row r="1057" spans="1:12">
      <c r="A1057" s="30">
        <v>1055</v>
      </c>
      <c r="B1057" s="30">
        <v>1762.222</v>
      </c>
      <c r="C1057" s="30">
        <v>18004.519999999902</v>
      </c>
      <c r="D1057" s="30">
        <v>1</v>
      </c>
      <c r="E1057" s="30">
        <v>1</v>
      </c>
      <c r="F1057" s="30">
        <v>14946.813999999889</v>
      </c>
      <c r="G1057" s="30">
        <v>1</v>
      </c>
      <c r="H1057" s="30">
        <v>1</v>
      </c>
      <c r="I1057" s="30">
        <v>1</v>
      </c>
      <c r="K1057" s="457"/>
      <c r="L1057" s="457" t="e">
        <f>IF(K1057=0,#REF!,0)</f>
        <v>#REF!</v>
      </c>
    </row>
    <row r="1058" spans="1:12">
      <c r="A1058" s="30">
        <v>1056</v>
      </c>
      <c r="B1058" s="30">
        <v>1032.623999999998</v>
      </c>
      <c r="C1058" s="30">
        <v>18142.702999999892</v>
      </c>
      <c r="D1058" s="30">
        <v>1</v>
      </c>
      <c r="E1058" s="30">
        <v>1</v>
      </c>
      <c r="F1058" s="30">
        <v>23221.911999999989</v>
      </c>
      <c r="G1058" s="30">
        <v>1</v>
      </c>
      <c r="H1058" s="30">
        <v>1</v>
      </c>
      <c r="I1058" s="30">
        <v>1</v>
      </c>
      <c r="K1058" s="457"/>
      <c r="L1058" s="457" t="e">
        <f>IF(K1058=0,#REF!,0)</f>
        <v>#REF!</v>
      </c>
    </row>
    <row r="1059" spans="1:12">
      <c r="A1059" s="30">
        <v>1057</v>
      </c>
      <c r="B1059" s="30">
        <v>1032.623999999998</v>
      </c>
      <c r="C1059" s="30">
        <v>18277.9009999999</v>
      </c>
      <c r="D1059" s="30">
        <v>1</v>
      </c>
      <c r="E1059" s="30">
        <v>1</v>
      </c>
      <c r="F1059" s="30">
        <v>29494.512999999897</v>
      </c>
      <c r="G1059" s="30">
        <v>1</v>
      </c>
      <c r="H1059" s="30">
        <v>1</v>
      </c>
      <c r="I1059" s="30">
        <v>1</v>
      </c>
      <c r="K1059" s="457"/>
      <c r="L1059" s="457" t="e">
        <f>IF(K1059=0,#REF!,0)</f>
        <v>#REF!</v>
      </c>
    </row>
    <row r="1060" spans="1:12">
      <c r="A1060" s="30">
        <v>1058</v>
      </c>
      <c r="B1060" s="30">
        <v>1032.623999999998</v>
      </c>
      <c r="C1060" s="30">
        <v>18325.781999999901</v>
      </c>
      <c r="D1060" s="30">
        <v>1</v>
      </c>
      <c r="E1060" s="30">
        <v>1</v>
      </c>
      <c r="F1060" s="30">
        <v>35102.333999999995</v>
      </c>
      <c r="G1060" s="30">
        <v>1</v>
      </c>
      <c r="H1060" s="30">
        <v>1</v>
      </c>
      <c r="I1060" s="30">
        <v>1</v>
      </c>
      <c r="K1060" s="457"/>
      <c r="L1060" s="457" t="e">
        <f>IF(K1060=0,#REF!,0)</f>
        <v>#REF!</v>
      </c>
    </row>
    <row r="1061" spans="1:12">
      <c r="A1061" s="30">
        <v>1059</v>
      </c>
      <c r="B1061" s="30">
        <v>1032.623999999998</v>
      </c>
      <c r="C1061" s="30">
        <v>18476.197999999891</v>
      </c>
      <c r="D1061" s="30">
        <v>1</v>
      </c>
      <c r="E1061" s="30">
        <v>1</v>
      </c>
      <c r="F1061" s="30">
        <v>40819.531999999999</v>
      </c>
      <c r="G1061" s="30">
        <v>1</v>
      </c>
      <c r="H1061" s="30">
        <v>1</v>
      </c>
      <c r="I1061" s="30">
        <v>1</v>
      </c>
      <c r="K1061" s="457"/>
      <c r="L1061" s="457" t="e">
        <f>IF(K1061=0,#REF!,0)</f>
        <v>#REF!</v>
      </c>
    </row>
    <row r="1062" spans="1:12">
      <c r="A1062" s="30">
        <v>1060</v>
      </c>
      <c r="B1062" s="30">
        <v>1032.623999999998</v>
      </c>
      <c r="C1062" s="30">
        <v>18601.592999999899</v>
      </c>
      <c r="D1062" s="30">
        <v>1</v>
      </c>
      <c r="E1062" s="30">
        <v>1</v>
      </c>
      <c r="F1062" s="30">
        <v>44862.940999999897</v>
      </c>
      <c r="G1062" s="30">
        <v>1</v>
      </c>
      <c r="H1062" s="30">
        <v>1</v>
      </c>
      <c r="I1062" s="30">
        <v>1</v>
      </c>
      <c r="K1062" s="457"/>
      <c r="L1062" s="457" t="e">
        <f>IF(K1062=0,#REF!,0)</f>
        <v>#REF!</v>
      </c>
    </row>
    <row r="1063" spans="1:12">
      <c r="A1063" s="30">
        <v>1061</v>
      </c>
      <c r="B1063" s="30">
        <v>1032.623999999998</v>
      </c>
      <c r="C1063" s="30">
        <v>18791.1879999999</v>
      </c>
      <c r="D1063" s="30">
        <v>1</v>
      </c>
      <c r="E1063" s="30">
        <v>1</v>
      </c>
      <c r="F1063" s="30">
        <v>48988.523000000001</v>
      </c>
      <c r="G1063" s="30">
        <v>1</v>
      </c>
      <c r="H1063" s="30">
        <v>1</v>
      </c>
      <c r="I1063" s="30">
        <v>1</v>
      </c>
      <c r="K1063" s="457"/>
      <c r="L1063" s="457" t="e">
        <f>IF(K1063=0,#REF!,0)</f>
        <v>#REF!</v>
      </c>
    </row>
    <row r="1064" spans="1:12">
      <c r="A1064" s="30">
        <v>1062</v>
      </c>
      <c r="B1064" s="30">
        <v>1762.222</v>
      </c>
      <c r="C1064" s="30">
        <v>18960.5439999999</v>
      </c>
      <c r="D1064" s="30">
        <v>1</v>
      </c>
      <c r="E1064" s="30">
        <v>1</v>
      </c>
      <c r="F1064" s="30">
        <v>53427.508000000002</v>
      </c>
      <c r="G1064" s="30">
        <v>1</v>
      </c>
      <c r="H1064" s="30">
        <v>1</v>
      </c>
      <c r="I1064" s="30">
        <v>1</v>
      </c>
      <c r="K1064" s="457"/>
      <c r="L1064" s="457" t="e">
        <f>IF(K1064=0,#REF!,0)</f>
        <v>#REF!</v>
      </c>
    </row>
    <row r="1065" spans="1:12">
      <c r="A1065" s="30">
        <v>1063</v>
      </c>
      <c r="B1065" s="30">
        <v>6139.8579999999993</v>
      </c>
      <c r="C1065" s="30">
        <v>19213.695999999902</v>
      </c>
      <c r="D1065" s="30">
        <v>1</v>
      </c>
      <c r="E1065" s="30">
        <v>1</v>
      </c>
      <c r="F1065" s="30">
        <v>131419.834</v>
      </c>
      <c r="G1065" s="30">
        <v>1</v>
      </c>
      <c r="H1065" s="30">
        <v>1</v>
      </c>
      <c r="I1065" s="30">
        <v>1</v>
      </c>
      <c r="K1065" s="457"/>
      <c r="L1065" s="457" t="e">
        <f>IF(K1065=0,#REF!,0)</f>
        <v>#REF!</v>
      </c>
    </row>
    <row r="1066" spans="1:12">
      <c r="A1066" s="30">
        <v>1064</v>
      </c>
      <c r="B1066" s="30">
        <v>1762.222</v>
      </c>
      <c r="C1066" s="30">
        <v>48854.787999999884</v>
      </c>
      <c r="D1066" s="30">
        <v>1</v>
      </c>
      <c r="E1066" s="30">
        <v>1</v>
      </c>
      <c r="F1066" s="30">
        <v>133165.21399999899</v>
      </c>
      <c r="G1066" s="30">
        <v>1</v>
      </c>
      <c r="H1066" s="30">
        <v>1</v>
      </c>
      <c r="I1066" s="30">
        <v>1</v>
      </c>
      <c r="K1066" s="457"/>
      <c r="L1066" s="457" t="e">
        <f>IF(K1066=0,#REF!,0)</f>
        <v>#REF!</v>
      </c>
    </row>
    <row r="1067" spans="1:12">
      <c r="A1067" s="30">
        <v>1065</v>
      </c>
      <c r="B1067" s="30">
        <v>1032.623999999998</v>
      </c>
      <c r="C1067" s="30">
        <v>76652.432999999903</v>
      </c>
      <c r="D1067" s="30">
        <v>1</v>
      </c>
      <c r="E1067" s="30">
        <v>1</v>
      </c>
      <c r="F1067" s="30">
        <v>122286.917</v>
      </c>
      <c r="G1067" s="30">
        <v>1</v>
      </c>
      <c r="H1067" s="30">
        <v>1</v>
      </c>
      <c r="I1067" s="30">
        <v>1</v>
      </c>
      <c r="K1067" s="457"/>
      <c r="L1067" s="457" t="e">
        <f>IF(K1067=0,#REF!,0)</f>
        <v>#REF!</v>
      </c>
    </row>
    <row r="1068" spans="1:12">
      <c r="A1068" s="30">
        <v>1066</v>
      </c>
      <c r="B1068" s="30">
        <v>1153.2399999999991</v>
      </c>
      <c r="C1068" s="30">
        <v>92628.836999999898</v>
      </c>
      <c r="D1068" s="30">
        <v>1</v>
      </c>
      <c r="E1068" s="30">
        <v>1</v>
      </c>
      <c r="F1068" s="30">
        <v>107649.78200000001</v>
      </c>
      <c r="G1068" s="30">
        <v>1</v>
      </c>
      <c r="H1068" s="30">
        <v>1</v>
      </c>
      <c r="I1068" s="30">
        <v>1</v>
      </c>
      <c r="K1068" s="457"/>
      <c r="L1068" s="457" t="e">
        <f>IF(K1068=0,#REF!,0)</f>
        <v>#REF!</v>
      </c>
    </row>
    <row r="1069" spans="1:12">
      <c r="A1069" s="30">
        <v>1067</v>
      </c>
      <c r="B1069" s="30">
        <v>1213.5469999999991</v>
      </c>
      <c r="C1069" s="30">
        <v>108329.7089999998</v>
      </c>
      <c r="D1069" s="30">
        <v>1</v>
      </c>
      <c r="E1069" s="30">
        <v>1</v>
      </c>
      <c r="F1069" s="30">
        <v>95404.053999999902</v>
      </c>
      <c r="G1069" s="30">
        <v>1</v>
      </c>
      <c r="H1069" s="30">
        <v>1</v>
      </c>
      <c r="I1069" s="30">
        <v>1</v>
      </c>
      <c r="K1069" s="457"/>
      <c r="L1069" s="457" t="e">
        <f>IF(K1069=0,#REF!,0)</f>
        <v>#REF!</v>
      </c>
    </row>
    <row r="1070" spans="1:12">
      <c r="A1070" s="30">
        <v>1068</v>
      </c>
      <c r="B1070" s="30">
        <v>1213.5469999999991</v>
      </c>
      <c r="C1070" s="30">
        <v>91765.964999999909</v>
      </c>
      <c r="D1070" s="30">
        <v>1</v>
      </c>
      <c r="E1070" s="30">
        <v>1</v>
      </c>
      <c r="F1070" s="30">
        <v>85223.588999999993</v>
      </c>
      <c r="G1070" s="30">
        <v>1</v>
      </c>
      <c r="H1070" s="30">
        <v>1</v>
      </c>
      <c r="I1070" s="30">
        <v>1</v>
      </c>
      <c r="K1070" s="457"/>
      <c r="L1070" s="457" t="e">
        <f>IF(K1070=0,#REF!,0)</f>
        <v>#REF!</v>
      </c>
    </row>
    <row r="1071" spans="1:12">
      <c r="A1071" s="30">
        <v>1069</v>
      </c>
      <c r="B1071" s="30">
        <v>6200.1660000000002</v>
      </c>
      <c r="C1071" s="30">
        <v>54316.5459999999</v>
      </c>
      <c r="D1071" s="30">
        <v>1</v>
      </c>
      <c r="E1071" s="30">
        <v>1</v>
      </c>
      <c r="F1071" s="30">
        <v>66767.352999999901</v>
      </c>
      <c r="G1071" s="30">
        <v>1</v>
      </c>
      <c r="H1071" s="30">
        <v>1</v>
      </c>
      <c r="I1071" s="30">
        <v>1</v>
      </c>
      <c r="K1071" s="457"/>
      <c r="L1071" s="457" t="e">
        <f>IF(K1071=0,#REF!,0)</f>
        <v>#REF!</v>
      </c>
    </row>
    <row r="1072" spans="1:12">
      <c r="A1072" s="30">
        <v>1070</v>
      </c>
      <c r="B1072" s="30">
        <v>1762.222</v>
      </c>
      <c r="C1072" s="30">
        <v>73231.150999999896</v>
      </c>
      <c r="D1072" s="30">
        <v>1</v>
      </c>
      <c r="E1072" s="30">
        <v>1</v>
      </c>
      <c r="F1072" s="30">
        <v>69633.437999999878</v>
      </c>
      <c r="G1072" s="30">
        <v>1</v>
      </c>
      <c r="H1072" s="30">
        <v>1</v>
      </c>
      <c r="I1072" s="30">
        <v>1</v>
      </c>
      <c r="K1072" s="457"/>
      <c r="L1072" s="457" t="e">
        <f>IF(K1072=0,#REF!,0)</f>
        <v>#REF!</v>
      </c>
    </row>
    <row r="1073" spans="1:12">
      <c r="A1073" s="30">
        <v>1071</v>
      </c>
      <c r="B1073" s="30">
        <v>1032.623999999998</v>
      </c>
      <c r="C1073" s="30">
        <v>104638.50199999979</v>
      </c>
      <c r="D1073" s="30">
        <v>1</v>
      </c>
      <c r="E1073" s="30">
        <v>1</v>
      </c>
      <c r="F1073" s="30">
        <v>66689.770999999892</v>
      </c>
      <c r="G1073" s="30">
        <v>1</v>
      </c>
      <c r="H1073" s="30">
        <v>1</v>
      </c>
      <c r="I1073" s="30">
        <v>1</v>
      </c>
      <c r="K1073" s="457"/>
      <c r="L1073" s="457" t="e">
        <f>IF(K1073=0,#REF!,0)</f>
        <v>#REF!</v>
      </c>
    </row>
    <row r="1074" spans="1:12">
      <c r="A1074" s="30">
        <v>1072</v>
      </c>
      <c r="B1074" s="30">
        <v>1032.623999999998</v>
      </c>
      <c r="C1074" s="30">
        <v>88678.946999999898</v>
      </c>
      <c r="D1074" s="30">
        <v>1</v>
      </c>
      <c r="E1074" s="30">
        <v>1</v>
      </c>
      <c r="F1074" s="30">
        <v>66035.717000000004</v>
      </c>
      <c r="G1074" s="30">
        <v>1</v>
      </c>
      <c r="H1074" s="30">
        <v>1</v>
      </c>
      <c r="I1074" s="30">
        <v>1</v>
      </c>
      <c r="K1074" s="457"/>
      <c r="L1074" s="457" t="e">
        <f>IF(K1074=0,#REF!,0)</f>
        <v>#REF!</v>
      </c>
    </row>
    <row r="1075" spans="1:12">
      <c r="A1075" s="30">
        <v>1073</v>
      </c>
      <c r="B1075" s="30">
        <v>1032.623999999998</v>
      </c>
      <c r="C1075" s="30">
        <v>76922.269999999902</v>
      </c>
      <c r="D1075" s="30">
        <v>1</v>
      </c>
      <c r="E1075" s="30">
        <v>1</v>
      </c>
      <c r="F1075" s="30">
        <v>69191.087999999902</v>
      </c>
      <c r="G1075" s="30">
        <v>1</v>
      </c>
      <c r="H1075" s="30">
        <v>1</v>
      </c>
      <c r="I1075" s="30">
        <v>1</v>
      </c>
      <c r="K1075" s="457"/>
      <c r="L1075" s="457" t="e">
        <f>IF(K1075=0,#REF!,0)</f>
        <v>#REF!</v>
      </c>
    </row>
    <row r="1076" spans="1:12">
      <c r="A1076" s="30">
        <v>1074</v>
      </c>
      <c r="B1076" s="30">
        <v>1762.222</v>
      </c>
      <c r="C1076" s="30">
        <v>45550.452999999899</v>
      </c>
      <c r="D1076" s="30">
        <v>1</v>
      </c>
      <c r="E1076" s="30">
        <v>1</v>
      </c>
      <c r="F1076" s="30">
        <v>73618.98</v>
      </c>
      <c r="G1076" s="30">
        <v>1</v>
      </c>
      <c r="H1076" s="30">
        <v>1</v>
      </c>
      <c r="I1076" s="30">
        <v>1</v>
      </c>
      <c r="K1076" s="457"/>
      <c r="L1076" s="457" t="e">
        <f>IF(K1076=0,#REF!,0)</f>
        <v>#REF!</v>
      </c>
    </row>
    <row r="1077" spans="1:12">
      <c r="A1077" s="30">
        <v>1075</v>
      </c>
      <c r="B1077" s="30">
        <v>6139.8579999999993</v>
      </c>
      <c r="C1077" s="30">
        <v>31183.915999999899</v>
      </c>
      <c r="D1077" s="30">
        <v>1</v>
      </c>
      <c r="E1077" s="30">
        <v>1</v>
      </c>
      <c r="F1077" s="30">
        <v>71261.147999999885</v>
      </c>
      <c r="G1077" s="30">
        <v>1</v>
      </c>
      <c r="H1077" s="30">
        <v>1</v>
      </c>
      <c r="I1077" s="30">
        <v>1</v>
      </c>
      <c r="K1077" s="457"/>
      <c r="L1077" s="457" t="e">
        <f>IF(K1077=0,#REF!,0)</f>
        <v>#REF!</v>
      </c>
    </row>
    <row r="1078" spans="1:12">
      <c r="A1078" s="30">
        <v>1076</v>
      </c>
      <c r="B1078" s="30">
        <v>7599.07</v>
      </c>
      <c r="C1078" s="30">
        <v>32620.072999999898</v>
      </c>
      <c r="D1078" s="30">
        <v>1</v>
      </c>
      <c r="E1078" s="30">
        <v>1</v>
      </c>
      <c r="F1078" s="30">
        <v>70297.254000000001</v>
      </c>
      <c r="G1078" s="30">
        <v>1</v>
      </c>
      <c r="H1078" s="30">
        <v>1</v>
      </c>
      <c r="I1078" s="30">
        <v>1</v>
      </c>
      <c r="K1078" s="457"/>
      <c r="L1078" s="457" t="e">
        <f>IF(K1078=0,#REF!,0)</f>
        <v>#REF!</v>
      </c>
    </row>
    <row r="1079" spans="1:12">
      <c r="A1079" s="30">
        <v>1077</v>
      </c>
      <c r="B1079" s="30">
        <v>1762.222</v>
      </c>
      <c r="C1079" s="30">
        <v>18382.557999999903</v>
      </c>
      <c r="D1079" s="30">
        <v>1</v>
      </c>
      <c r="E1079" s="30">
        <v>1</v>
      </c>
      <c r="F1079" s="30">
        <v>81036.966999999888</v>
      </c>
      <c r="G1079" s="30">
        <v>1</v>
      </c>
      <c r="H1079" s="30">
        <v>1</v>
      </c>
      <c r="I1079" s="30">
        <v>1</v>
      </c>
      <c r="K1079" s="457"/>
      <c r="L1079" s="457" t="e">
        <f>IF(K1079=0,#REF!,0)</f>
        <v>#REF!</v>
      </c>
    </row>
    <row r="1080" spans="1:12">
      <c r="A1080" s="30">
        <v>1078</v>
      </c>
      <c r="B1080" s="30">
        <v>1762.222</v>
      </c>
      <c r="C1080" s="30">
        <v>18032.892999999902</v>
      </c>
      <c r="D1080" s="30">
        <v>1</v>
      </c>
      <c r="E1080" s="30">
        <v>1</v>
      </c>
      <c r="F1080" s="30">
        <v>4121.44199999999</v>
      </c>
      <c r="G1080" s="30">
        <v>1</v>
      </c>
      <c r="H1080" s="30">
        <v>1</v>
      </c>
      <c r="I1080" s="30">
        <v>1</v>
      </c>
      <c r="K1080" s="457"/>
      <c r="L1080" s="457" t="e">
        <f>IF(K1080=0,#REF!,0)</f>
        <v>#REF!</v>
      </c>
    </row>
    <row r="1081" spans="1:12">
      <c r="A1081" s="30">
        <v>1079</v>
      </c>
      <c r="B1081" s="30">
        <v>1762.222</v>
      </c>
      <c r="C1081" s="30">
        <v>17742.390999999901</v>
      </c>
      <c r="D1081" s="30">
        <v>1</v>
      </c>
      <c r="E1081" s="30">
        <v>1</v>
      </c>
      <c r="F1081" s="30">
        <v>8928.7579999999998</v>
      </c>
      <c r="G1081" s="30">
        <v>1</v>
      </c>
      <c r="H1081" s="30">
        <v>1</v>
      </c>
      <c r="I1081" s="30">
        <v>1</v>
      </c>
      <c r="K1081" s="457"/>
      <c r="L1081" s="457" t="e">
        <f>IF(K1081=0,#REF!,0)</f>
        <v>#REF!</v>
      </c>
    </row>
    <row r="1082" spans="1:12">
      <c r="A1082" s="30">
        <v>1080</v>
      </c>
      <c r="B1082" s="30">
        <v>1032.623999999998</v>
      </c>
      <c r="C1082" s="30">
        <v>17897.655999999901</v>
      </c>
      <c r="D1082" s="30">
        <v>1</v>
      </c>
      <c r="E1082" s="30">
        <v>1</v>
      </c>
      <c r="F1082" s="30">
        <v>17748.549000000003</v>
      </c>
      <c r="G1082" s="30">
        <v>1</v>
      </c>
      <c r="H1082" s="30">
        <v>1</v>
      </c>
      <c r="I1082" s="30">
        <v>1</v>
      </c>
      <c r="K1082" s="457"/>
      <c r="L1082" s="457" t="e">
        <f>IF(K1082=0,#REF!,0)</f>
        <v>#REF!</v>
      </c>
    </row>
    <row r="1083" spans="1:12">
      <c r="A1083" s="30">
        <v>1081</v>
      </c>
      <c r="B1083" s="30">
        <v>1032.623999999998</v>
      </c>
      <c r="C1083" s="30">
        <v>18021.5069999999</v>
      </c>
      <c r="D1083" s="30">
        <v>1</v>
      </c>
      <c r="E1083" s="30">
        <v>1</v>
      </c>
      <c r="F1083" s="30">
        <v>23654.588</v>
      </c>
      <c r="G1083" s="30">
        <v>1</v>
      </c>
      <c r="H1083" s="30">
        <v>1</v>
      </c>
      <c r="I1083" s="30">
        <v>1</v>
      </c>
      <c r="K1083" s="457"/>
      <c r="L1083" s="457" t="e">
        <f>IF(K1083=0,#REF!,0)</f>
        <v>#REF!</v>
      </c>
    </row>
    <row r="1084" spans="1:12">
      <c r="A1084" s="30">
        <v>1082</v>
      </c>
      <c r="B1084" s="30">
        <v>1032.623999999998</v>
      </c>
      <c r="C1084" s="30">
        <v>18072.016999999891</v>
      </c>
      <c r="D1084" s="30">
        <v>1</v>
      </c>
      <c r="E1084" s="30">
        <v>1</v>
      </c>
      <c r="F1084" s="30">
        <v>29596.6679999999</v>
      </c>
      <c r="G1084" s="30">
        <v>1</v>
      </c>
      <c r="H1084" s="30">
        <v>1</v>
      </c>
      <c r="I1084" s="30">
        <v>1</v>
      </c>
      <c r="K1084" s="457"/>
      <c r="L1084" s="457" t="e">
        <f>IF(K1084=0,#REF!,0)</f>
        <v>#REF!</v>
      </c>
    </row>
    <row r="1085" spans="1:12">
      <c r="A1085" s="30">
        <v>1083</v>
      </c>
      <c r="B1085" s="30">
        <v>1032.623999999998</v>
      </c>
      <c r="C1085" s="30">
        <v>18210.368999999901</v>
      </c>
      <c r="D1085" s="30">
        <v>1</v>
      </c>
      <c r="E1085" s="30">
        <v>1</v>
      </c>
      <c r="F1085" s="30">
        <v>35725.013999999901</v>
      </c>
      <c r="G1085" s="30">
        <v>1</v>
      </c>
      <c r="H1085" s="30">
        <v>1</v>
      </c>
      <c r="I1085" s="30">
        <v>1</v>
      </c>
      <c r="K1085" s="457"/>
      <c r="L1085" s="457" t="e">
        <f>IF(K1085=0,#REF!,0)</f>
        <v>#REF!</v>
      </c>
    </row>
    <row r="1086" spans="1:12">
      <c r="A1086" s="30">
        <v>1084</v>
      </c>
      <c r="B1086" s="30">
        <v>1032.623999999998</v>
      </c>
      <c r="C1086" s="30">
        <v>18299.8679999999</v>
      </c>
      <c r="D1086" s="30">
        <v>1</v>
      </c>
      <c r="E1086" s="30">
        <v>1</v>
      </c>
      <c r="F1086" s="30">
        <v>40021.459999999897</v>
      </c>
      <c r="G1086" s="30">
        <v>1</v>
      </c>
      <c r="H1086" s="30">
        <v>1</v>
      </c>
      <c r="I1086" s="30">
        <v>1</v>
      </c>
      <c r="K1086" s="457"/>
      <c r="L1086" s="457" t="e">
        <f>IF(K1086=0,#REF!,0)</f>
        <v>#REF!</v>
      </c>
    </row>
    <row r="1087" spans="1:12">
      <c r="A1087" s="30">
        <v>1085</v>
      </c>
      <c r="B1087" s="30">
        <v>1032.623999999998</v>
      </c>
      <c r="C1087" s="30">
        <v>18410.962999999902</v>
      </c>
      <c r="D1087" s="30">
        <v>1</v>
      </c>
      <c r="E1087" s="30">
        <v>1</v>
      </c>
      <c r="F1087" s="30">
        <v>44178.555</v>
      </c>
      <c r="G1087" s="30">
        <v>1</v>
      </c>
      <c r="H1087" s="30">
        <v>1</v>
      </c>
      <c r="I1087" s="30">
        <v>1</v>
      </c>
      <c r="K1087" s="457"/>
      <c r="L1087" s="457" t="e">
        <f>IF(K1087=0,#REF!,0)</f>
        <v>#REF!</v>
      </c>
    </row>
    <row r="1088" spans="1:12">
      <c r="A1088" s="30">
        <v>1086</v>
      </c>
      <c r="B1088" s="30">
        <v>1762.222</v>
      </c>
      <c r="C1088" s="30">
        <v>18577.675999999901</v>
      </c>
      <c r="D1088" s="30">
        <v>1</v>
      </c>
      <c r="E1088" s="30">
        <v>1</v>
      </c>
      <c r="F1088" s="30">
        <v>48886.25499999999</v>
      </c>
      <c r="G1088" s="30">
        <v>1</v>
      </c>
      <c r="H1088" s="30">
        <v>1</v>
      </c>
      <c r="I1088" s="30">
        <v>1</v>
      </c>
      <c r="K1088" s="457"/>
      <c r="L1088" s="457" t="e">
        <f>IF(K1088=0,#REF!,0)</f>
        <v>#REF!</v>
      </c>
    </row>
    <row r="1089" spans="1:12">
      <c r="A1089" s="30">
        <v>1087</v>
      </c>
      <c r="B1089" s="30">
        <v>6139.8579999999993</v>
      </c>
      <c r="C1089" s="30">
        <v>18810.215999999898</v>
      </c>
      <c r="D1089" s="30">
        <v>1</v>
      </c>
      <c r="E1089" s="30">
        <v>1</v>
      </c>
      <c r="F1089" s="30">
        <v>126947.128999999</v>
      </c>
      <c r="G1089" s="30">
        <v>1</v>
      </c>
      <c r="H1089" s="30">
        <v>1</v>
      </c>
      <c r="I1089" s="30">
        <v>1</v>
      </c>
      <c r="K1089" s="457"/>
      <c r="L1089" s="457" t="e">
        <f>IF(K1089=0,#REF!,0)</f>
        <v>#REF!</v>
      </c>
    </row>
    <row r="1090" spans="1:12">
      <c r="A1090" s="30">
        <v>1088</v>
      </c>
      <c r="B1090" s="30">
        <v>1762.222</v>
      </c>
      <c r="C1090" s="30">
        <v>48718.856999999887</v>
      </c>
      <c r="D1090" s="30">
        <v>1</v>
      </c>
      <c r="E1090" s="30">
        <v>1</v>
      </c>
      <c r="F1090" s="30">
        <v>128647.35799999999</v>
      </c>
      <c r="G1090" s="30">
        <v>1</v>
      </c>
      <c r="H1090" s="30">
        <v>1</v>
      </c>
      <c r="I1090" s="30">
        <v>1</v>
      </c>
      <c r="K1090" s="457"/>
      <c r="L1090" s="457" t="e">
        <f>IF(K1090=0,#REF!,0)</f>
        <v>#REF!</v>
      </c>
    </row>
    <row r="1091" spans="1:12">
      <c r="A1091" s="30">
        <v>1089</v>
      </c>
      <c r="B1091" s="30">
        <v>1032.623999999998</v>
      </c>
      <c r="C1091" s="30">
        <v>76390.594999999899</v>
      </c>
      <c r="D1091" s="30">
        <v>1</v>
      </c>
      <c r="E1091" s="30">
        <v>1</v>
      </c>
      <c r="F1091" s="30">
        <v>117837.239</v>
      </c>
      <c r="G1091" s="30">
        <v>1</v>
      </c>
      <c r="H1091" s="30">
        <v>1</v>
      </c>
      <c r="I1091" s="30">
        <v>1</v>
      </c>
      <c r="K1091" s="457"/>
      <c r="L1091" s="457" t="e">
        <f>IF(K1091=0,#REF!,0)</f>
        <v>#REF!</v>
      </c>
    </row>
    <row r="1092" spans="1:12">
      <c r="A1092" s="30">
        <v>1090</v>
      </c>
      <c r="B1092" s="30">
        <v>1153.2399999999991</v>
      </c>
      <c r="C1092" s="30">
        <v>92315.632999999885</v>
      </c>
      <c r="D1092" s="30">
        <v>1</v>
      </c>
      <c r="E1092" s="30">
        <v>1</v>
      </c>
      <c r="F1092" s="30">
        <v>103617.88499999899</v>
      </c>
      <c r="G1092" s="30">
        <v>1</v>
      </c>
      <c r="H1092" s="30">
        <v>1</v>
      </c>
      <c r="I1092" s="30">
        <v>1</v>
      </c>
      <c r="K1092" s="457"/>
      <c r="L1092" s="457" t="e">
        <f>IF(K1092=0,#REF!,0)</f>
        <v>#REF!</v>
      </c>
    </row>
    <row r="1093" spans="1:12">
      <c r="A1093" s="30">
        <v>1091</v>
      </c>
      <c r="B1093" s="30">
        <v>1213.5469999999991</v>
      </c>
      <c r="C1093" s="30">
        <v>107960.5059999998</v>
      </c>
      <c r="D1093" s="30">
        <v>1</v>
      </c>
      <c r="E1093" s="30">
        <v>1</v>
      </c>
      <c r="F1093" s="30">
        <v>90911.508999999904</v>
      </c>
      <c r="G1093" s="30">
        <v>1</v>
      </c>
      <c r="H1093" s="30">
        <v>1</v>
      </c>
      <c r="I1093" s="30">
        <v>1</v>
      </c>
      <c r="K1093" s="457"/>
      <c r="L1093" s="457" t="e">
        <f>IF(K1093=0,#REF!,0)</f>
        <v>#REF!</v>
      </c>
    </row>
    <row r="1094" spans="1:12">
      <c r="A1094" s="30">
        <v>1092</v>
      </c>
      <c r="B1094" s="30">
        <v>1213.5469999999991</v>
      </c>
      <c r="C1094" s="30">
        <v>91350.104999999894</v>
      </c>
      <c r="D1094" s="30">
        <v>1</v>
      </c>
      <c r="E1094" s="30">
        <v>1</v>
      </c>
      <c r="F1094" s="30">
        <v>80920.688999999984</v>
      </c>
      <c r="G1094" s="30">
        <v>1</v>
      </c>
      <c r="H1094" s="30">
        <v>1</v>
      </c>
      <c r="I1094" s="30">
        <v>1</v>
      </c>
      <c r="K1094" s="457"/>
      <c r="L1094" s="457" t="e">
        <f>IF(K1094=0,#REF!,0)</f>
        <v>#REF!</v>
      </c>
    </row>
    <row r="1095" spans="1:12">
      <c r="A1095" s="30">
        <v>1093</v>
      </c>
      <c r="B1095" s="30">
        <v>6200.1660000000002</v>
      </c>
      <c r="C1095" s="30">
        <v>53963.857999999898</v>
      </c>
      <c r="D1095" s="30">
        <v>1</v>
      </c>
      <c r="E1095" s="30">
        <v>1</v>
      </c>
      <c r="F1095" s="30">
        <v>63111.871999999988</v>
      </c>
      <c r="G1095" s="30">
        <v>1</v>
      </c>
      <c r="H1095" s="30">
        <v>1</v>
      </c>
      <c r="I1095" s="30">
        <v>1</v>
      </c>
      <c r="K1095" s="457"/>
      <c r="L1095" s="457" t="e">
        <f>IF(K1095=0,#REF!,0)</f>
        <v>#REF!</v>
      </c>
    </row>
    <row r="1096" spans="1:12">
      <c r="A1096" s="30">
        <v>1094</v>
      </c>
      <c r="B1096" s="30">
        <v>1762.222</v>
      </c>
      <c r="C1096" s="30">
        <v>72843.523999999888</v>
      </c>
      <c r="D1096" s="30">
        <v>1</v>
      </c>
      <c r="E1096" s="30">
        <v>1</v>
      </c>
      <c r="F1096" s="30">
        <v>65658.000999999989</v>
      </c>
      <c r="G1096" s="30">
        <v>1</v>
      </c>
      <c r="H1096" s="30">
        <v>1</v>
      </c>
      <c r="I1096" s="30">
        <v>1</v>
      </c>
      <c r="K1096" s="457"/>
      <c r="L1096" s="457" t="e">
        <f>IF(K1096=0,#REF!,0)</f>
        <v>#REF!</v>
      </c>
    </row>
    <row r="1097" spans="1:12">
      <c r="A1097" s="30">
        <v>1095</v>
      </c>
      <c r="B1097" s="30">
        <v>1032.623999999998</v>
      </c>
      <c r="C1097" s="30">
        <v>104247.30999999979</v>
      </c>
      <c r="D1097" s="30">
        <v>1</v>
      </c>
      <c r="E1097" s="30">
        <v>1</v>
      </c>
      <c r="F1097" s="30">
        <v>62440.683999999907</v>
      </c>
      <c r="G1097" s="30">
        <v>1</v>
      </c>
      <c r="H1097" s="30">
        <v>1</v>
      </c>
      <c r="I1097" s="30">
        <v>1</v>
      </c>
      <c r="K1097" s="457"/>
      <c r="L1097" s="457" t="e">
        <f>IF(K1097=0,#REF!,0)</f>
        <v>#REF!</v>
      </c>
    </row>
    <row r="1098" spans="1:12">
      <c r="A1098" s="30">
        <v>1096</v>
      </c>
      <c r="B1098" s="30">
        <v>1032.623999999998</v>
      </c>
      <c r="C1098" s="30">
        <v>88251.990999999893</v>
      </c>
      <c r="D1098" s="30">
        <v>1</v>
      </c>
      <c r="E1098" s="30">
        <v>1</v>
      </c>
      <c r="F1098" s="30">
        <v>61181.569999999992</v>
      </c>
      <c r="G1098" s="30">
        <v>1</v>
      </c>
      <c r="H1098" s="30">
        <v>1</v>
      </c>
      <c r="I1098" s="30">
        <v>1</v>
      </c>
      <c r="K1098" s="457"/>
      <c r="L1098" s="457" t="e">
        <f>IF(K1098=0,#REF!,0)</f>
        <v>#REF!</v>
      </c>
    </row>
    <row r="1099" spans="1:12">
      <c r="A1099" s="30">
        <v>1097</v>
      </c>
      <c r="B1099" s="30">
        <v>1032.623999999998</v>
      </c>
      <c r="C1099" s="30">
        <v>76496.441999999894</v>
      </c>
      <c r="D1099" s="30">
        <v>1</v>
      </c>
      <c r="E1099" s="30">
        <v>1</v>
      </c>
      <c r="F1099" s="30">
        <v>64345.605000000003</v>
      </c>
      <c r="G1099" s="30">
        <v>1</v>
      </c>
      <c r="H1099" s="30">
        <v>1</v>
      </c>
      <c r="I1099" s="30">
        <v>1</v>
      </c>
      <c r="K1099" s="457"/>
      <c r="L1099" s="457" t="e">
        <f>IF(K1099=0,#REF!,0)</f>
        <v>#REF!</v>
      </c>
    </row>
    <row r="1100" spans="1:12">
      <c r="A1100" s="30">
        <v>1098</v>
      </c>
      <c r="B1100" s="30">
        <v>1762.222</v>
      </c>
      <c r="C1100" s="30">
        <v>45146.100999999893</v>
      </c>
      <c r="D1100" s="30">
        <v>1</v>
      </c>
      <c r="E1100" s="30">
        <v>1</v>
      </c>
      <c r="F1100" s="30">
        <v>69012.691999999995</v>
      </c>
      <c r="G1100" s="30">
        <v>1</v>
      </c>
      <c r="H1100" s="30">
        <v>1</v>
      </c>
      <c r="I1100" s="30">
        <v>1</v>
      </c>
      <c r="K1100" s="457"/>
      <c r="L1100" s="457" t="e">
        <f>IF(K1100=0,#REF!,0)</f>
        <v>#REF!</v>
      </c>
    </row>
    <row r="1101" spans="1:12">
      <c r="A1101" s="30">
        <v>1099</v>
      </c>
      <c r="B1101" s="30">
        <v>6139.8579999999993</v>
      </c>
      <c r="C1101" s="30">
        <v>30875.110999999899</v>
      </c>
      <c r="D1101" s="30">
        <v>1</v>
      </c>
      <c r="E1101" s="30">
        <v>1</v>
      </c>
      <c r="F1101" s="30">
        <v>66575.639999999898</v>
      </c>
      <c r="G1101" s="30">
        <v>1</v>
      </c>
      <c r="H1101" s="30">
        <v>1</v>
      </c>
      <c r="I1101" s="30">
        <v>1</v>
      </c>
      <c r="K1101" s="457"/>
      <c r="L1101" s="457" t="e">
        <f>IF(K1101=0,#REF!,0)</f>
        <v>#REF!</v>
      </c>
    </row>
    <row r="1102" spans="1:12">
      <c r="A1102" s="30">
        <v>1100</v>
      </c>
      <c r="B1102" s="30">
        <v>7599.07</v>
      </c>
      <c r="C1102" s="30">
        <v>32372.518999999898</v>
      </c>
      <c r="D1102" s="30">
        <v>1</v>
      </c>
      <c r="E1102" s="30">
        <v>1</v>
      </c>
      <c r="F1102" s="30">
        <v>66588.269999999902</v>
      </c>
      <c r="G1102" s="30">
        <v>1</v>
      </c>
      <c r="H1102" s="30">
        <v>1</v>
      </c>
      <c r="I1102" s="30">
        <v>1</v>
      </c>
      <c r="K1102" s="457"/>
      <c r="L1102" s="457" t="e">
        <f>IF(K1102=0,#REF!,0)</f>
        <v>#REF!</v>
      </c>
    </row>
    <row r="1103" spans="1:12">
      <c r="A1103" s="30">
        <v>1101</v>
      </c>
      <c r="B1103" s="30">
        <v>1762.222</v>
      </c>
      <c r="C1103" s="30">
        <v>18271.077999999899</v>
      </c>
      <c r="D1103" s="30">
        <v>1</v>
      </c>
      <c r="E1103" s="30">
        <v>1</v>
      </c>
      <c r="F1103" s="30">
        <v>78355.594999999885</v>
      </c>
      <c r="G1103" s="30">
        <v>1</v>
      </c>
      <c r="H1103" s="30">
        <v>1</v>
      </c>
      <c r="I1103" s="30">
        <v>1</v>
      </c>
      <c r="K1103" s="457"/>
      <c r="L1103" s="457" t="e">
        <f>IF(K1103=0,#REF!,0)</f>
        <v>#REF!</v>
      </c>
    </row>
    <row r="1104" spans="1:12">
      <c r="A1104" s="30">
        <v>1102</v>
      </c>
      <c r="B1104" s="30">
        <v>1762.222</v>
      </c>
      <c r="C1104" s="30">
        <v>18002.891999999902</v>
      </c>
      <c r="D1104" s="30">
        <v>1</v>
      </c>
      <c r="E1104" s="30">
        <v>1</v>
      </c>
      <c r="F1104" s="30">
        <v>3899.3689999999988</v>
      </c>
      <c r="G1104" s="30">
        <v>1</v>
      </c>
      <c r="H1104" s="30">
        <v>1</v>
      </c>
      <c r="I1104" s="30">
        <v>1</v>
      </c>
      <c r="K1104" s="457"/>
      <c r="L1104" s="457" t="e">
        <f>IF(K1104=0,#REF!,0)</f>
        <v>#REF!</v>
      </c>
    </row>
    <row r="1105" spans="1:12">
      <c r="A1105" s="30">
        <v>1103</v>
      </c>
      <c r="B1105" s="30">
        <v>1762.222</v>
      </c>
      <c r="C1105" s="30">
        <v>17744.2959999999</v>
      </c>
      <c r="D1105" s="30">
        <v>1</v>
      </c>
      <c r="E1105" s="30">
        <v>1</v>
      </c>
      <c r="F1105" s="30">
        <v>9297.4959999999901</v>
      </c>
      <c r="G1105" s="30">
        <v>1</v>
      </c>
      <c r="H1105" s="30">
        <v>1</v>
      </c>
      <c r="I1105" s="30">
        <v>1</v>
      </c>
      <c r="K1105" s="457"/>
      <c r="L1105" s="457" t="e">
        <f>IF(K1105=0,#REF!,0)</f>
        <v>#REF!</v>
      </c>
    </row>
    <row r="1106" spans="1:12">
      <c r="A1106" s="30">
        <v>1104</v>
      </c>
      <c r="B1106" s="30">
        <v>1032.623999999998</v>
      </c>
      <c r="C1106" s="30">
        <v>17937.627999999899</v>
      </c>
      <c r="D1106" s="30">
        <v>1</v>
      </c>
      <c r="E1106" s="30">
        <v>1</v>
      </c>
      <c r="F1106" s="30">
        <v>18985.703000000001</v>
      </c>
      <c r="G1106" s="30">
        <v>1</v>
      </c>
      <c r="H1106" s="30">
        <v>1</v>
      </c>
      <c r="I1106" s="30">
        <v>1</v>
      </c>
      <c r="K1106" s="457"/>
      <c r="L1106" s="457" t="e">
        <f>IF(K1106=0,#REF!,0)</f>
        <v>#REF!</v>
      </c>
    </row>
    <row r="1107" spans="1:12">
      <c r="A1107" s="30">
        <v>1105</v>
      </c>
      <c r="B1107" s="30">
        <v>1032.623999999998</v>
      </c>
      <c r="C1107" s="30">
        <v>17576.642999999902</v>
      </c>
      <c r="D1107" s="30">
        <v>1</v>
      </c>
      <c r="E1107" s="30">
        <v>1</v>
      </c>
      <c r="F1107" s="30">
        <v>26446.326000000001</v>
      </c>
      <c r="G1107" s="30">
        <v>1</v>
      </c>
      <c r="H1107" s="30">
        <v>1</v>
      </c>
      <c r="I1107" s="30">
        <v>1</v>
      </c>
      <c r="K1107" s="457"/>
      <c r="L1107" s="457" t="e">
        <f>IF(K1107=0,#REF!,0)</f>
        <v>#REF!</v>
      </c>
    </row>
    <row r="1108" spans="1:12">
      <c r="A1108" s="30">
        <v>1106</v>
      </c>
      <c r="B1108" s="30">
        <v>1032.623999999998</v>
      </c>
      <c r="C1108" s="30">
        <v>17607.539999999899</v>
      </c>
      <c r="D1108" s="30">
        <v>1</v>
      </c>
      <c r="E1108" s="30">
        <v>1</v>
      </c>
      <c r="F1108" s="30">
        <v>34032.483</v>
      </c>
      <c r="G1108" s="30">
        <v>1</v>
      </c>
      <c r="H1108" s="30">
        <v>1</v>
      </c>
      <c r="I1108" s="30">
        <v>1</v>
      </c>
      <c r="K1108" s="457"/>
      <c r="L1108" s="457" t="e">
        <f>IF(K1108=0,#REF!,0)</f>
        <v>#REF!</v>
      </c>
    </row>
    <row r="1109" spans="1:12">
      <c r="A1109" s="30">
        <v>1107</v>
      </c>
      <c r="B1109" s="30">
        <v>1032.623999999998</v>
      </c>
      <c r="C1109" s="30">
        <v>17722.708999999901</v>
      </c>
      <c r="D1109" s="30">
        <v>1</v>
      </c>
      <c r="E1109" s="30">
        <v>1</v>
      </c>
      <c r="F1109" s="30">
        <v>41138.828999999998</v>
      </c>
      <c r="G1109" s="30">
        <v>1</v>
      </c>
      <c r="H1109" s="30">
        <v>1</v>
      </c>
      <c r="I1109" s="30">
        <v>1</v>
      </c>
      <c r="K1109" s="457"/>
      <c r="L1109" s="457" t="e">
        <f>IF(K1109=0,#REF!,0)</f>
        <v>#REF!</v>
      </c>
    </row>
    <row r="1110" spans="1:12">
      <c r="A1110" s="30">
        <v>1108</v>
      </c>
      <c r="B1110" s="30">
        <v>1032.623999999998</v>
      </c>
      <c r="C1110" s="30">
        <v>17803.531999999901</v>
      </c>
      <c r="D1110" s="30">
        <v>1</v>
      </c>
      <c r="E1110" s="30">
        <v>1</v>
      </c>
      <c r="F1110" s="30">
        <v>46232.599999999897</v>
      </c>
      <c r="G1110" s="30">
        <v>1</v>
      </c>
      <c r="H1110" s="30">
        <v>1</v>
      </c>
      <c r="I1110" s="30">
        <v>1</v>
      </c>
      <c r="K1110" s="457"/>
      <c r="L1110" s="457" t="e">
        <f>IF(K1110=0,#REF!,0)</f>
        <v>#REF!</v>
      </c>
    </row>
    <row r="1111" spans="1:12">
      <c r="A1111" s="30">
        <v>1109</v>
      </c>
      <c r="B1111" s="30">
        <v>1032.623999999998</v>
      </c>
      <c r="C1111" s="30">
        <v>17923.04799999989</v>
      </c>
      <c r="D1111" s="30">
        <v>1</v>
      </c>
      <c r="E1111" s="30">
        <v>1</v>
      </c>
      <c r="F1111" s="30">
        <v>51402.588000000003</v>
      </c>
      <c r="G1111" s="30">
        <v>1</v>
      </c>
      <c r="H1111" s="30">
        <v>1</v>
      </c>
      <c r="I1111" s="30">
        <v>1</v>
      </c>
      <c r="K1111" s="457"/>
      <c r="L1111" s="457" t="e">
        <f>IF(K1111=0,#REF!,0)</f>
        <v>#REF!</v>
      </c>
    </row>
    <row r="1112" spans="1:12">
      <c r="A1112" s="30">
        <v>1110</v>
      </c>
      <c r="B1112" s="30">
        <v>1762.222</v>
      </c>
      <c r="C1112" s="30">
        <v>18023.155999999901</v>
      </c>
      <c r="D1112" s="30">
        <v>1</v>
      </c>
      <c r="E1112" s="30">
        <v>1</v>
      </c>
      <c r="F1112" s="30">
        <v>54649.264999999999</v>
      </c>
      <c r="G1112" s="30">
        <v>1</v>
      </c>
      <c r="H1112" s="30">
        <v>1</v>
      </c>
      <c r="I1112" s="30">
        <v>1</v>
      </c>
      <c r="K1112" s="457"/>
      <c r="L1112" s="457" t="e">
        <f>IF(K1112=0,#REF!,0)</f>
        <v>#REF!</v>
      </c>
    </row>
    <row r="1113" spans="1:12">
      <c r="A1113" s="30">
        <v>1111</v>
      </c>
      <c r="B1113" s="30">
        <v>6139.8579999999993</v>
      </c>
      <c r="C1113" s="30">
        <v>18234.786999999902</v>
      </c>
      <c r="D1113" s="30">
        <v>1</v>
      </c>
      <c r="E1113" s="30">
        <v>1</v>
      </c>
      <c r="F1113" s="30">
        <v>130335.51199999999</v>
      </c>
      <c r="G1113" s="30">
        <v>1</v>
      </c>
      <c r="H1113" s="30">
        <v>1</v>
      </c>
      <c r="I1113" s="30">
        <v>1</v>
      </c>
      <c r="K1113" s="457"/>
      <c r="L1113" s="457" t="e">
        <f>IF(K1113=0,#REF!,0)</f>
        <v>#REF!</v>
      </c>
    </row>
    <row r="1114" spans="1:12">
      <c r="A1114" s="30">
        <v>1112</v>
      </c>
      <c r="B1114" s="30">
        <v>1762.222</v>
      </c>
      <c r="C1114" s="30">
        <v>32972.7749999999</v>
      </c>
      <c r="D1114" s="30">
        <v>1</v>
      </c>
      <c r="E1114" s="30">
        <v>1</v>
      </c>
      <c r="F1114" s="30">
        <v>134439.08299999998</v>
      </c>
      <c r="G1114" s="30">
        <v>1</v>
      </c>
      <c r="H1114" s="30">
        <v>1</v>
      </c>
      <c r="I1114" s="30">
        <v>1</v>
      </c>
      <c r="K1114" s="457"/>
      <c r="L1114" s="457" t="e">
        <f>IF(K1114=0,#REF!,0)</f>
        <v>#REF!</v>
      </c>
    </row>
    <row r="1115" spans="1:12">
      <c r="A1115" s="30">
        <v>1113</v>
      </c>
      <c r="B1115" s="30">
        <v>1032.623999999998</v>
      </c>
      <c r="C1115" s="30">
        <v>33710.997999999898</v>
      </c>
      <c r="D1115" s="30">
        <v>1</v>
      </c>
      <c r="E1115" s="30">
        <v>1</v>
      </c>
      <c r="F1115" s="30">
        <v>125188.88499999899</v>
      </c>
      <c r="G1115" s="30">
        <v>1</v>
      </c>
      <c r="H1115" s="30">
        <v>1</v>
      </c>
      <c r="I1115" s="30">
        <v>1</v>
      </c>
      <c r="K1115" s="457"/>
      <c r="L1115" s="457" t="e">
        <f>IF(K1115=0,#REF!,0)</f>
        <v>#REF!</v>
      </c>
    </row>
    <row r="1116" spans="1:12">
      <c r="A1116" s="30">
        <v>1114</v>
      </c>
      <c r="B1116" s="30">
        <v>1153.2399999999991</v>
      </c>
      <c r="C1116" s="30">
        <v>34316.282999999894</v>
      </c>
      <c r="D1116" s="30">
        <v>1</v>
      </c>
      <c r="E1116" s="30">
        <v>1</v>
      </c>
      <c r="F1116" s="30">
        <v>111051.97500000001</v>
      </c>
      <c r="G1116" s="30">
        <v>1</v>
      </c>
      <c r="H1116" s="30">
        <v>1</v>
      </c>
      <c r="I1116" s="30">
        <v>1</v>
      </c>
      <c r="K1116" s="457"/>
      <c r="L1116" s="457" t="e">
        <f>IF(K1116=0,#REF!,0)</f>
        <v>#REF!</v>
      </c>
    </row>
    <row r="1117" spans="1:12">
      <c r="A1117" s="30">
        <v>1115</v>
      </c>
      <c r="B1117" s="30">
        <v>1213.5469999999991</v>
      </c>
      <c r="C1117" s="30">
        <v>34674.87299999989</v>
      </c>
      <c r="D1117" s="30">
        <v>1</v>
      </c>
      <c r="E1117" s="30">
        <v>1</v>
      </c>
      <c r="F1117" s="30">
        <v>98408.947999999989</v>
      </c>
      <c r="G1117" s="30">
        <v>1</v>
      </c>
      <c r="H1117" s="30">
        <v>1</v>
      </c>
      <c r="I1117" s="30">
        <v>1</v>
      </c>
      <c r="K1117" s="457"/>
      <c r="L1117" s="457" t="e">
        <f>IF(K1117=0,#REF!,0)</f>
        <v>#REF!</v>
      </c>
    </row>
    <row r="1118" spans="1:12">
      <c r="A1118" s="30">
        <v>1116</v>
      </c>
      <c r="B1118" s="30">
        <v>1213.5469999999991</v>
      </c>
      <c r="C1118" s="30">
        <v>33850.509999999893</v>
      </c>
      <c r="D1118" s="30">
        <v>1</v>
      </c>
      <c r="E1118" s="30">
        <v>1</v>
      </c>
      <c r="F1118" s="30">
        <v>87980.657999999908</v>
      </c>
      <c r="G1118" s="30">
        <v>1</v>
      </c>
      <c r="H1118" s="30">
        <v>1</v>
      </c>
      <c r="I1118" s="30">
        <v>1</v>
      </c>
      <c r="K1118" s="457"/>
      <c r="L1118" s="457" t="e">
        <f>IF(K1118=0,#REF!,0)</f>
        <v>#REF!</v>
      </c>
    </row>
    <row r="1119" spans="1:12">
      <c r="A1119" s="30">
        <v>1117</v>
      </c>
      <c r="B1119" s="30">
        <v>6200.1660000000002</v>
      </c>
      <c r="C1119" s="30">
        <v>31745.339</v>
      </c>
      <c r="D1119" s="30">
        <v>1</v>
      </c>
      <c r="E1119" s="30">
        <v>1</v>
      </c>
      <c r="F1119" s="30">
        <v>69122.932000000001</v>
      </c>
      <c r="G1119" s="30">
        <v>1</v>
      </c>
      <c r="H1119" s="30">
        <v>1</v>
      </c>
      <c r="I1119" s="30">
        <v>1</v>
      </c>
      <c r="K1119" s="457"/>
      <c r="L1119" s="457" t="e">
        <f>IF(K1119=0,#REF!,0)</f>
        <v>#REF!</v>
      </c>
    </row>
    <row r="1120" spans="1:12">
      <c r="A1120" s="30">
        <v>1118</v>
      </c>
      <c r="B1120" s="30">
        <v>1762.222</v>
      </c>
      <c r="C1120" s="30">
        <v>31436.895999999902</v>
      </c>
      <c r="D1120" s="30">
        <v>1</v>
      </c>
      <c r="E1120" s="30">
        <v>1</v>
      </c>
      <c r="F1120" s="30">
        <v>71428.246999999901</v>
      </c>
      <c r="G1120" s="30">
        <v>1</v>
      </c>
      <c r="H1120" s="30">
        <v>1</v>
      </c>
      <c r="I1120" s="30">
        <v>1</v>
      </c>
      <c r="K1120" s="457"/>
      <c r="L1120" s="457" t="e">
        <f>IF(K1120=0,#REF!,0)</f>
        <v>#REF!</v>
      </c>
    </row>
    <row r="1121" spans="1:12">
      <c r="A1121" s="30">
        <v>1119</v>
      </c>
      <c r="B1121" s="30">
        <v>1032.623999999998</v>
      </c>
      <c r="C1121" s="30">
        <v>32123.379999999899</v>
      </c>
      <c r="D1121" s="30">
        <v>1</v>
      </c>
      <c r="E1121" s="30">
        <v>1</v>
      </c>
      <c r="F1121" s="30">
        <v>69397.567999999999</v>
      </c>
      <c r="G1121" s="30">
        <v>1</v>
      </c>
      <c r="H1121" s="30">
        <v>1</v>
      </c>
      <c r="I1121" s="30">
        <v>1</v>
      </c>
      <c r="K1121" s="457"/>
      <c r="L1121" s="457" t="e">
        <f>IF(K1121=0,#REF!,0)</f>
        <v>#REF!</v>
      </c>
    </row>
    <row r="1122" spans="1:12">
      <c r="A1122" s="30">
        <v>1120</v>
      </c>
      <c r="B1122" s="30">
        <v>1032.623999999998</v>
      </c>
      <c r="C1122" s="30">
        <v>31743.208999999886</v>
      </c>
      <c r="D1122" s="30">
        <v>1</v>
      </c>
      <c r="E1122" s="30">
        <v>1</v>
      </c>
      <c r="F1122" s="30">
        <v>68023.196999999884</v>
      </c>
      <c r="G1122" s="30">
        <v>1</v>
      </c>
      <c r="H1122" s="30">
        <v>1</v>
      </c>
      <c r="I1122" s="30">
        <v>1</v>
      </c>
      <c r="K1122" s="457"/>
      <c r="L1122" s="457" t="e">
        <f>IF(K1122=0,#REF!,0)</f>
        <v>#REF!</v>
      </c>
    </row>
    <row r="1123" spans="1:12">
      <c r="A1123" s="30">
        <v>1121</v>
      </c>
      <c r="B1123" s="30">
        <v>1032.623999999998</v>
      </c>
      <c r="C1123" s="30">
        <v>31498.979999999901</v>
      </c>
      <c r="D1123" s="30">
        <v>1</v>
      </c>
      <c r="E1123" s="30">
        <v>1</v>
      </c>
      <c r="F1123" s="30">
        <v>71964.12</v>
      </c>
      <c r="G1123" s="30">
        <v>1</v>
      </c>
      <c r="H1123" s="30">
        <v>1</v>
      </c>
      <c r="I1123" s="30">
        <v>1</v>
      </c>
      <c r="K1123" s="457"/>
      <c r="L1123" s="457" t="e">
        <f>IF(K1123=0,#REF!,0)</f>
        <v>#REF!</v>
      </c>
    </row>
    <row r="1124" spans="1:12">
      <c r="A1124" s="30">
        <v>1122</v>
      </c>
      <c r="B1124" s="30">
        <v>1762.222</v>
      </c>
      <c r="C1124" s="30">
        <v>31015.969999999899</v>
      </c>
      <c r="D1124" s="30">
        <v>1</v>
      </c>
      <c r="E1124" s="30">
        <v>1</v>
      </c>
      <c r="F1124" s="30">
        <v>76104.444000000003</v>
      </c>
      <c r="G1124" s="30">
        <v>1</v>
      </c>
      <c r="H1124" s="30">
        <v>1</v>
      </c>
      <c r="I1124" s="30">
        <v>1</v>
      </c>
      <c r="K1124" s="457"/>
      <c r="L1124" s="457" t="e">
        <f>IF(K1124=0,#REF!,0)</f>
        <v>#REF!</v>
      </c>
    </row>
    <row r="1125" spans="1:12">
      <c r="A1125" s="30">
        <v>1123</v>
      </c>
      <c r="B1125" s="30">
        <v>6139.8579999999993</v>
      </c>
      <c r="C1125" s="30">
        <v>31210.800999999898</v>
      </c>
      <c r="D1125" s="30">
        <v>1</v>
      </c>
      <c r="E1125" s="30">
        <v>1</v>
      </c>
      <c r="F1125" s="30">
        <v>74520.041000000012</v>
      </c>
      <c r="G1125" s="30">
        <v>1</v>
      </c>
      <c r="H1125" s="30">
        <v>1</v>
      </c>
      <c r="I1125" s="30">
        <v>1</v>
      </c>
      <c r="K1125" s="457"/>
      <c r="L1125" s="457" t="e">
        <f>IF(K1125=0,#REF!,0)</f>
        <v>#REF!</v>
      </c>
    </row>
    <row r="1126" spans="1:12">
      <c r="A1126" s="30">
        <v>1124</v>
      </c>
      <c r="B1126" s="30">
        <v>7599.07</v>
      </c>
      <c r="C1126" s="30">
        <v>32560.280999999901</v>
      </c>
      <c r="D1126" s="30">
        <v>1</v>
      </c>
      <c r="E1126" s="30">
        <v>1</v>
      </c>
      <c r="F1126" s="30">
        <v>72072.86299999991</v>
      </c>
      <c r="G1126" s="30">
        <v>1</v>
      </c>
      <c r="H1126" s="30">
        <v>1</v>
      </c>
      <c r="I1126" s="30">
        <v>1</v>
      </c>
      <c r="K1126" s="457"/>
      <c r="L1126" s="457" t="e">
        <f>IF(K1126=0,#REF!,0)</f>
        <v>#REF!</v>
      </c>
    </row>
    <row r="1127" spans="1:12">
      <c r="A1127" s="30">
        <v>1125</v>
      </c>
      <c r="B1127" s="30">
        <v>1762.222</v>
      </c>
      <c r="C1127" s="30">
        <v>18223.5449999999</v>
      </c>
      <c r="D1127" s="30">
        <v>1</v>
      </c>
      <c r="E1127" s="30">
        <v>1</v>
      </c>
      <c r="F1127" s="30">
        <v>81806.161000000007</v>
      </c>
      <c r="G1127" s="30">
        <v>1</v>
      </c>
      <c r="H1127" s="30">
        <v>1</v>
      </c>
      <c r="I1127" s="30">
        <v>1</v>
      </c>
      <c r="K1127" s="457"/>
      <c r="L1127" s="457" t="e">
        <f>IF(K1127=0,#REF!,0)</f>
        <v>#REF!</v>
      </c>
    </row>
    <row r="1128" spans="1:12">
      <c r="A1128" s="30">
        <v>1126</v>
      </c>
      <c r="B1128" s="30">
        <v>1762.222</v>
      </c>
      <c r="C1128" s="30">
        <v>17825.443999999901</v>
      </c>
      <c r="D1128" s="30">
        <v>1</v>
      </c>
      <c r="E1128" s="30">
        <v>1</v>
      </c>
      <c r="F1128" s="30">
        <v>4550.9039999999895</v>
      </c>
      <c r="G1128" s="30">
        <v>1</v>
      </c>
      <c r="H1128" s="30">
        <v>1</v>
      </c>
      <c r="I1128" s="30">
        <v>1</v>
      </c>
      <c r="K1128" s="457"/>
      <c r="L1128" s="457" t="e">
        <f>IF(K1128=0,#REF!,0)</f>
        <v>#REF!</v>
      </c>
    </row>
    <row r="1129" spans="1:12">
      <c r="A1129" s="30">
        <v>1127</v>
      </c>
      <c r="B1129" s="30">
        <v>1762.222</v>
      </c>
      <c r="C1129" s="30">
        <v>17425.713999999898</v>
      </c>
      <c r="D1129" s="30">
        <v>1</v>
      </c>
      <c r="E1129" s="30">
        <v>1</v>
      </c>
      <c r="F1129" s="30">
        <v>11337.274999999991</v>
      </c>
      <c r="G1129" s="30">
        <v>1</v>
      </c>
      <c r="H1129" s="30">
        <v>1</v>
      </c>
      <c r="I1129" s="30">
        <v>1</v>
      </c>
      <c r="K1129" s="457"/>
      <c r="L1129" s="457" t="e">
        <f>IF(K1129=0,#REF!,0)</f>
        <v>#REF!</v>
      </c>
    </row>
    <row r="1130" spans="1:12">
      <c r="A1130" s="30">
        <v>1128</v>
      </c>
      <c r="B1130" s="30">
        <v>1032.623999999998</v>
      </c>
      <c r="C1130" s="30">
        <v>17479.624999999898</v>
      </c>
      <c r="D1130" s="30">
        <v>1</v>
      </c>
      <c r="E1130" s="30">
        <v>1</v>
      </c>
      <c r="F1130" s="30">
        <v>19325.6319999999</v>
      </c>
      <c r="G1130" s="30">
        <v>1</v>
      </c>
      <c r="H1130" s="30">
        <v>1</v>
      </c>
      <c r="I1130" s="30">
        <v>1</v>
      </c>
      <c r="K1130" s="457"/>
      <c r="L1130" s="457" t="e">
        <f>IF(K1130=0,#REF!,0)</f>
        <v>#REF!</v>
      </c>
    </row>
    <row r="1131" spans="1:12">
      <c r="A1131" s="30">
        <v>1129</v>
      </c>
      <c r="B1131" s="30">
        <v>1032.623999999998</v>
      </c>
      <c r="C1131" s="30">
        <v>17487.701999999899</v>
      </c>
      <c r="D1131" s="30">
        <v>1</v>
      </c>
      <c r="E1131" s="30">
        <v>1</v>
      </c>
      <c r="F1131" s="30">
        <v>24691.550999999999</v>
      </c>
      <c r="G1131" s="30">
        <v>1</v>
      </c>
      <c r="H1131" s="30">
        <v>1</v>
      </c>
      <c r="I1131" s="30">
        <v>1</v>
      </c>
      <c r="K1131" s="457"/>
      <c r="L1131" s="457" t="e">
        <f>IF(K1131=0,#REF!,0)</f>
        <v>#REF!</v>
      </c>
    </row>
    <row r="1132" spans="1:12">
      <c r="A1132" s="30">
        <v>1130</v>
      </c>
      <c r="B1132" s="30">
        <v>1032.623999999998</v>
      </c>
      <c r="C1132" s="30">
        <v>17424.342999999899</v>
      </c>
      <c r="D1132" s="30">
        <v>1</v>
      </c>
      <c r="E1132" s="30">
        <v>1</v>
      </c>
      <c r="F1132" s="30">
        <v>29389.326999999997</v>
      </c>
      <c r="G1132" s="30">
        <v>1</v>
      </c>
      <c r="H1132" s="30">
        <v>1</v>
      </c>
      <c r="I1132" s="30">
        <v>1</v>
      </c>
      <c r="K1132" s="457"/>
      <c r="L1132" s="457" t="e">
        <f>IF(K1132=0,#REF!,0)</f>
        <v>#REF!</v>
      </c>
    </row>
    <row r="1133" spans="1:12">
      <c r="A1133" s="30">
        <v>1131</v>
      </c>
      <c r="B1133" s="30">
        <v>1032.623999999998</v>
      </c>
      <c r="C1133" s="30">
        <v>17428.109999999899</v>
      </c>
      <c r="D1133" s="30">
        <v>1</v>
      </c>
      <c r="E1133" s="30">
        <v>1</v>
      </c>
      <c r="F1133" s="30">
        <v>33625.563999999998</v>
      </c>
      <c r="G1133" s="30">
        <v>1</v>
      </c>
      <c r="H1133" s="30">
        <v>1</v>
      </c>
      <c r="I1133" s="30">
        <v>1</v>
      </c>
      <c r="K1133" s="457"/>
      <c r="L1133" s="457" t="e">
        <f>IF(K1133=0,#REF!,0)</f>
        <v>#REF!</v>
      </c>
    </row>
    <row r="1134" spans="1:12">
      <c r="A1134" s="30">
        <v>1132</v>
      </c>
      <c r="B1134" s="30">
        <v>1032.623999999998</v>
      </c>
      <c r="C1134" s="30">
        <v>17416.236999999899</v>
      </c>
      <c r="D1134" s="30">
        <v>1</v>
      </c>
      <c r="E1134" s="30">
        <v>1</v>
      </c>
      <c r="F1134" s="30">
        <v>36801.481</v>
      </c>
      <c r="G1134" s="30">
        <v>1</v>
      </c>
      <c r="H1134" s="30">
        <v>1</v>
      </c>
      <c r="I1134" s="30">
        <v>1</v>
      </c>
      <c r="K1134" s="457"/>
      <c r="L1134" s="457" t="e">
        <f>IF(K1134=0,#REF!,0)</f>
        <v>#REF!</v>
      </c>
    </row>
    <row r="1135" spans="1:12">
      <c r="A1135" s="30">
        <v>1133</v>
      </c>
      <c r="B1135" s="30">
        <v>1032.623999999998</v>
      </c>
      <c r="C1135" s="30">
        <v>17429.2749999999</v>
      </c>
      <c r="D1135" s="30">
        <v>1</v>
      </c>
      <c r="E1135" s="30">
        <v>1</v>
      </c>
      <c r="F1135" s="30">
        <v>40741.534999999902</v>
      </c>
      <c r="G1135" s="30">
        <v>1</v>
      </c>
      <c r="H1135" s="30">
        <v>1</v>
      </c>
      <c r="I1135" s="30">
        <v>1</v>
      </c>
      <c r="K1135" s="457"/>
      <c r="L1135" s="457" t="e">
        <f>IF(K1135=0,#REF!,0)</f>
        <v>#REF!</v>
      </c>
    </row>
    <row r="1136" spans="1:12">
      <c r="A1136" s="30">
        <v>1134</v>
      </c>
      <c r="B1136" s="30">
        <v>1762.222</v>
      </c>
      <c r="C1136" s="30">
        <v>17423.2789999999</v>
      </c>
      <c r="D1136" s="30">
        <v>1</v>
      </c>
      <c r="E1136" s="30">
        <v>1</v>
      </c>
      <c r="F1136" s="30">
        <v>42480.122000000003</v>
      </c>
      <c r="G1136" s="30">
        <v>1</v>
      </c>
      <c r="H1136" s="30">
        <v>1</v>
      </c>
      <c r="I1136" s="30">
        <v>1</v>
      </c>
      <c r="K1136" s="457"/>
      <c r="L1136" s="457" t="e">
        <f>IF(K1136=0,#REF!,0)</f>
        <v>#REF!</v>
      </c>
    </row>
    <row r="1137" spans="1:12">
      <c r="A1137" s="30">
        <v>1135</v>
      </c>
      <c r="B1137" s="30">
        <v>6139.8579999999993</v>
      </c>
      <c r="C1137" s="30">
        <v>17521.967999999899</v>
      </c>
      <c r="D1137" s="30">
        <v>1</v>
      </c>
      <c r="E1137" s="30">
        <v>1</v>
      </c>
      <c r="F1137" s="30">
        <v>117252.817999999</v>
      </c>
      <c r="G1137" s="30">
        <v>1</v>
      </c>
      <c r="H1137" s="30">
        <v>1</v>
      </c>
      <c r="I1137" s="30">
        <v>1</v>
      </c>
      <c r="K1137" s="457"/>
      <c r="L1137" s="457" t="e">
        <f>IF(K1137=0,#REF!,0)</f>
        <v>#REF!</v>
      </c>
    </row>
    <row r="1138" spans="1:12">
      <c r="A1138" s="30">
        <v>1136</v>
      </c>
      <c r="B1138" s="30">
        <v>1762.222</v>
      </c>
      <c r="C1138" s="30">
        <v>17848.142999999902</v>
      </c>
      <c r="D1138" s="30">
        <v>1</v>
      </c>
      <c r="E1138" s="30">
        <v>1</v>
      </c>
      <c r="F1138" s="30">
        <v>121859.92899999999</v>
      </c>
      <c r="G1138" s="30">
        <v>1</v>
      </c>
      <c r="H1138" s="30">
        <v>1</v>
      </c>
      <c r="I1138" s="30">
        <v>1</v>
      </c>
      <c r="K1138" s="457"/>
      <c r="L1138" s="457" t="e">
        <f>IF(K1138=0,#REF!,0)</f>
        <v>#REF!</v>
      </c>
    </row>
    <row r="1139" spans="1:12">
      <c r="A1139" s="30">
        <v>1137</v>
      </c>
      <c r="B1139" s="30">
        <v>1032.623999999998</v>
      </c>
      <c r="C1139" s="30">
        <v>18591.0469999999</v>
      </c>
      <c r="D1139" s="30">
        <v>1</v>
      </c>
      <c r="E1139" s="30">
        <v>1</v>
      </c>
      <c r="F1139" s="30">
        <v>110936.073</v>
      </c>
      <c r="G1139" s="30">
        <v>1</v>
      </c>
      <c r="H1139" s="30">
        <v>1</v>
      </c>
      <c r="I1139" s="30">
        <v>1</v>
      </c>
      <c r="K1139" s="457"/>
      <c r="L1139" s="457" t="e">
        <f>IF(K1139=0,#REF!,0)</f>
        <v>#REF!</v>
      </c>
    </row>
    <row r="1140" spans="1:12">
      <c r="A1140" s="30">
        <v>1138</v>
      </c>
      <c r="B1140" s="30">
        <v>1153.2399999999991</v>
      </c>
      <c r="C1140" s="30">
        <v>19308.3679999999</v>
      </c>
      <c r="D1140" s="30">
        <v>1</v>
      </c>
      <c r="E1140" s="30">
        <v>1</v>
      </c>
      <c r="F1140" s="30">
        <v>97512.723999999987</v>
      </c>
      <c r="G1140" s="30">
        <v>1</v>
      </c>
      <c r="H1140" s="30">
        <v>1</v>
      </c>
      <c r="I1140" s="30">
        <v>1</v>
      </c>
      <c r="K1140" s="457"/>
      <c r="L1140" s="457" t="e">
        <f>IF(K1140=0,#REF!,0)</f>
        <v>#REF!</v>
      </c>
    </row>
    <row r="1141" spans="1:12">
      <c r="A1141" s="30">
        <v>1139</v>
      </c>
      <c r="B1141" s="30">
        <v>1213.5469999999991</v>
      </c>
      <c r="C1141" s="30">
        <v>19861.128999999899</v>
      </c>
      <c r="D1141" s="30">
        <v>1</v>
      </c>
      <c r="E1141" s="30">
        <v>1</v>
      </c>
      <c r="F1141" s="30">
        <v>84626.677999999883</v>
      </c>
      <c r="G1141" s="30">
        <v>1</v>
      </c>
      <c r="H1141" s="30">
        <v>1</v>
      </c>
      <c r="I1141" s="30">
        <v>1</v>
      </c>
      <c r="K1141" s="457"/>
      <c r="L1141" s="457" t="e">
        <f>IF(K1141=0,#REF!,0)</f>
        <v>#REF!</v>
      </c>
    </row>
    <row r="1142" spans="1:12">
      <c r="A1142" s="30">
        <v>1140</v>
      </c>
      <c r="B1142" s="30">
        <v>1213.5469999999991</v>
      </c>
      <c r="C1142" s="30">
        <v>19272.333999999901</v>
      </c>
      <c r="D1142" s="30">
        <v>1</v>
      </c>
      <c r="E1142" s="30">
        <v>1</v>
      </c>
      <c r="F1142" s="30">
        <v>73780.384999999893</v>
      </c>
      <c r="G1142" s="30">
        <v>1</v>
      </c>
      <c r="H1142" s="30">
        <v>1</v>
      </c>
      <c r="I1142" s="30">
        <v>1</v>
      </c>
      <c r="K1142" s="457"/>
      <c r="L1142" s="457" t="e">
        <f>IF(K1142=0,#REF!,0)</f>
        <v>#REF!</v>
      </c>
    </row>
    <row r="1143" spans="1:12">
      <c r="A1143" s="30">
        <v>1141</v>
      </c>
      <c r="B1143" s="30">
        <v>6200.1660000000002</v>
      </c>
      <c r="C1143" s="30">
        <v>17337.113999999892</v>
      </c>
      <c r="D1143" s="30">
        <v>1</v>
      </c>
      <c r="E1143" s="30">
        <v>1</v>
      </c>
      <c r="F1143" s="30">
        <v>53019.01</v>
      </c>
      <c r="G1143" s="30">
        <v>1</v>
      </c>
      <c r="H1143" s="30">
        <v>1</v>
      </c>
      <c r="I1143" s="30">
        <v>1</v>
      </c>
      <c r="K1143" s="457">
        <v>8327.6839548041335</v>
      </c>
      <c r="L1143" s="457">
        <f>IF(K1143=0,#REF!,0)</f>
        <v>0</v>
      </c>
    </row>
    <row r="1144" spans="1:12">
      <c r="A1144" s="30">
        <v>1142</v>
      </c>
      <c r="B1144" s="30">
        <v>1762.222</v>
      </c>
      <c r="C1144" s="30">
        <v>17136.2959999999</v>
      </c>
      <c r="D1144" s="30">
        <v>1</v>
      </c>
      <c r="E1144" s="30">
        <v>1</v>
      </c>
      <c r="F1144" s="30">
        <v>55127.30999999999</v>
      </c>
      <c r="G1144" s="30">
        <v>1</v>
      </c>
      <c r="H1144" s="30">
        <v>1</v>
      </c>
      <c r="I1144" s="30">
        <v>1</v>
      </c>
      <c r="K1144" s="457"/>
      <c r="L1144" s="457" t="e">
        <f>IF(K1144=0,#REF!,0)</f>
        <v>#REF!</v>
      </c>
    </row>
    <row r="1145" spans="1:12">
      <c r="A1145" s="30">
        <v>1143</v>
      </c>
      <c r="B1145" s="30">
        <v>1032.623999999998</v>
      </c>
      <c r="C1145" s="30">
        <v>17879.109999999899</v>
      </c>
      <c r="D1145" s="30">
        <v>1</v>
      </c>
      <c r="E1145" s="30">
        <v>1</v>
      </c>
      <c r="F1145" s="30">
        <v>52323.957999999999</v>
      </c>
      <c r="G1145" s="30">
        <v>1</v>
      </c>
      <c r="H1145" s="30">
        <v>1</v>
      </c>
      <c r="I1145" s="30">
        <v>1</v>
      </c>
      <c r="K1145" s="457">
        <v>4343.9418311128911</v>
      </c>
      <c r="L1145" s="457">
        <f>IF(K1145=0,#REF!,0)</f>
        <v>0</v>
      </c>
    </row>
    <row r="1146" spans="1:12">
      <c r="A1146" s="30">
        <v>1144</v>
      </c>
      <c r="B1146" s="30">
        <v>1032.623999999998</v>
      </c>
      <c r="C1146" s="30">
        <v>17540.035999999898</v>
      </c>
      <c r="D1146" s="30">
        <v>1</v>
      </c>
      <c r="E1146" s="30">
        <v>1</v>
      </c>
      <c r="F1146" s="30">
        <v>51054.985000000001</v>
      </c>
      <c r="G1146" s="30">
        <v>1</v>
      </c>
      <c r="H1146" s="30">
        <v>1</v>
      </c>
      <c r="I1146" s="30">
        <v>1</v>
      </c>
      <c r="K1146" s="457"/>
      <c r="L1146" s="457" t="e">
        <f>IF(K1146=0,#REF!,0)</f>
        <v>#REF!</v>
      </c>
    </row>
    <row r="1147" spans="1:12">
      <c r="A1147" s="30">
        <v>1145</v>
      </c>
      <c r="B1147" s="30">
        <v>1032.623999999998</v>
      </c>
      <c r="C1147" s="30">
        <v>17292.188999999889</v>
      </c>
      <c r="D1147" s="30">
        <v>1</v>
      </c>
      <c r="E1147" s="30">
        <v>1</v>
      </c>
      <c r="F1147" s="30">
        <v>52811.724999999897</v>
      </c>
      <c r="G1147" s="30">
        <v>1</v>
      </c>
      <c r="H1147" s="30">
        <v>1</v>
      </c>
      <c r="I1147" s="30">
        <v>1</v>
      </c>
      <c r="K1147" s="457"/>
      <c r="L1147" s="457" t="e">
        <f>IF(K1147=0,#REF!,0)</f>
        <v>#REF!</v>
      </c>
    </row>
    <row r="1148" spans="1:12">
      <c r="A1148" s="30">
        <v>1146</v>
      </c>
      <c r="B1148" s="30">
        <v>1762.222</v>
      </c>
      <c r="C1148" s="30">
        <v>16814.8669999999</v>
      </c>
      <c r="D1148" s="30">
        <v>1</v>
      </c>
      <c r="E1148" s="30">
        <v>1</v>
      </c>
      <c r="F1148" s="30">
        <v>58825.729999999901</v>
      </c>
      <c r="G1148" s="30">
        <v>1</v>
      </c>
      <c r="H1148" s="30">
        <v>1</v>
      </c>
      <c r="I1148" s="30">
        <v>1</v>
      </c>
      <c r="K1148" s="457"/>
      <c r="L1148" s="457" t="e">
        <f>IF(K1148=0,#REF!,0)</f>
        <v>#REF!</v>
      </c>
    </row>
    <row r="1149" spans="1:12">
      <c r="A1149" s="30">
        <v>1147</v>
      </c>
      <c r="B1149" s="30">
        <v>6139.8579999999993</v>
      </c>
      <c r="C1149" s="30">
        <v>16935.42299999989</v>
      </c>
      <c r="D1149" s="30">
        <v>1</v>
      </c>
      <c r="E1149" s="30">
        <v>1</v>
      </c>
      <c r="F1149" s="30">
        <v>57112.548999999985</v>
      </c>
      <c r="G1149" s="30">
        <v>1</v>
      </c>
      <c r="H1149" s="30">
        <v>1</v>
      </c>
      <c r="I1149" s="30">
        <v>1</v>
      </c>
      <c r="K1149" s="457"/>
      <c r="L1149" s="457" t="e">
        <f>IF(K1149=0,#REF!,0)</f>
        <v>#REF!</v>
      </c>
    </row>
    <row r="1150" spans="1:12">
      <c r="A1150" s="30">
        <v>1148</v>
      </c>
      <c r="B1150" s="30">
        <v>7599.07</v>
      </c>
      <c r="C1150" s="30">
        <v>18283.22899999989</v>
      </c>
      <c r="D1150" s="30">
        <v>1</v>
      </c>
      <c r="E1150" s="30">
        <v>1</v>
      </c>
      <c r="F1150" s="30">
        <v>56519.761999999988</v>
      </c>
      <c r="G1150" s="30">
        <v>1</v>
      </c>
      <c r="H1150" s="30">
        <v>1</v>
      </c>
      <c r="I1150" s="30">
        <v>1</v>
      </c>
      <c r="K1150" s="457"/>
      <c r="L1150" s="457" t="e">
        <f>IF(K1150=0,#REF!,0)</f>
        <v>#REF!</v>
      </c>
    </row>
    <row r="1151" spans="1:12">
      <c r="A1151" s="30">
        <v>1149</v>
      </c>
      <c r="B1151" s="30">
        <v>1762.222</v>
      </c>
      <c r="C1151" s="30">
        <v>17801.934999999889</v>
      </c>
      <c r="D1151" s="30">
        <v>1</v>
      </c>
      <c r="E1151" s="30">
        <v>1</v>
      </c>
      <c r="F1151" s="30">
        <v>66324.551000000007</v>
      </c>
      <c r="G1151" s="30">
        <v>1</v>
      </c>
      <c r="H1151" s="30">
        <v>1</v>
      </c>
      <c r="I1151" s="30">
        <v>1</v>
      </c>
      <c r="K1151" s="457"/>
      <c r="L1151" s="457" t="e">
        <f>IF(K1151=0,#REF!,0)</f>
        <v>#REF!</v>
      </c>
    </row>
    <row r="1152" spans="1:12">
      <c r="A1152" s="30">
        <v>1150</v>
      </c>
      <c r="B1152" s="30">
        <v>1762.222</v>
      </c>
      <c r="C1152" s="30">
        <v>17417.554999999898</v>
      </c>
      <c r="D1152" s="30">
        <v>1</v>
      </c>
      <c r="E1152" s="30">
        <v>1</v>
      </c>
      <c r="F1152" s="30">
        <v>2346.2459999999996</v>
      </c>
      <c r="G1152" s="30">
        <v>1</v>
      </c>
      <c r="H1152" s="30">
        <v>1</v>
      </c>
      <c r="I1152" s="30">
        <v>1</v>
      </c>
      <c r="K1152" s="457"/>
      <c r="L1152" s="457" t="e">
        <f>IF(K1152=0,#REF!,0)</f>
        <v>#REF!</v>
      </c>
    </row>
    <row r="1153" spans="1:12">
      <c r="A1153" s="30">
        <v>1151</v>
      </c>
      <c r="B1153" s="30">
        <v>1762.222</v>
      </c>
      <c r="C1153" s="30">
        <v>17029.192999999897</v>
      </c>
      <c r="D1153" s="30">
        <v>1</v>
      </c>
      <c r="E1153" s="30">
        <v>1</v>
      </c>
      <c r="F1153" s="30">
        <v>2286.1219999999998</v>
      </c>
      <c r="G1153" s="30">
        <v>1</v>
      </c>
      <c r="H1153" s="30">
        <v>1</v>
      </c>
      <c r="I1153" s="30">
        <v>1</v>
      </c>
      <c r="K1153" s="457"/>
      <c r="L1153" s="457" t="e">
        <f>IF(K1153=0,#REF!,0)</f>
        <v>#REF!</v>
      </c>
    </row>
    <row r="1154" spans="1:12">
      <c r="A1154" s="30">
        <v>1152</v>
      </c>
      <c r="B1154" s="30">
        <v>1032.623999999998</v>
      </c>
      <c r="C1154" s="30">
        <v>17090.556999999899</v>
      </c>
      <c r="D1154" s="30">
        <v>1</v>
      </c>
      <c r="E1154" s="30">
        <v>1</v>
      </c>
      <c r="F1154" s="30">
        <v>3745.8289999999797</v>
      </c>
      <c r="G1154" s="30">
        <v>1</v>
      </c>
      <c r="H1154" s="30">
        <v>1</v>
      </c>
      <c r="I1154" s="30">
        <v>1</v>
      </c>
      <c r="K1154" s="457"/>
      <c r="L1154" s="457" t="e">
        <f>IF(K1154=0,#REF!,0)</f>
        <v>#REF!</v>
      </c>
    </row>
    <row r="1155" spans="1:12">
      <c r="A1155" s="30">
        <v>1153</v>
      </c>
      <c r="B1155" s="30">
        <v>1032.623999999998</v>
      </c>
      <c r="C1155" s="30">
        <v>20957.482999999898</v>
      </c>
      <c r="D1155" s="30">
        <v>1</v>
      </c>
      <c r="E1155" s="30">
        <v>1</v>
      </c>
      <c r="F1155" s="30">
        <v>11211.451999999899</v>
      </c>
      <c r="G1155" s="30">
        <v>1</v>
      </c>
      <c r="H1155" s="30">
        <v>1</v>
      </c>
      <c r="I1155" s="30">
        <v>1</v>
      </c>
      <c r="K1155" s="457"/>
      <c r="L1155" s="457" t="e">
        <f>IF(K1155=0,#REF!,0)</f>
        <v>#REF!</v>
      </c>
    </row>
    <row r="1156" spans="1:12">
      <c r="A1156" s="30">
        <v>1154</v>
      </c>
      <c r="B1156" s="30">
        <v>1032.623999999998</v>
      </c>
      <c r="C1156" s="30">
        <v>20912.60499999989</v>
      </c>
      <c r="D1156" s="30">
        <v>1</v>
      </c>
      <c r="E1156" s="30">
        <v>1</v>
      </c>
      <c r="F1156" s="30">
        <v>18585.622999999898</v>
      </c>
      <c r="G1156" s="30">
        <v>1</v>
      </c>
      <c r="H1156" s="30">
        <v>1</v>
      </c>
      <c r="I1156" s="30">
        <v>1</v>
      </c>
      <c r="K1156" s="457"/>
      <c r="L1156" s="457" t="e">
        <f>IF(K1156=0,#REF!,0)</f>
        <v>#REF!</v>
      </c>
    </row>
    <row r="1157" spans="1:12">
      <c r="A1157" s="30">
        <v>1155</v>
      </c>
      <c r="B1157" s="30">
        <v>1032.623999999998</v>
      </c>
      <c r="C1157" s="30">
        <v>20967.538999999892</v>
      </c>
      <c r="D1157" s="30">
        <v>1</v>
      </c>
      <c r="E1157" s="30">
        <v>1</v>
      </c>
      <c r="F1157" s="30">
        <v>25967.738999999998</v>
      </c>
      <c r="G1157" s="30">
        <v>1</v>
      </c>
      <c r="H1157" s="30">
        <v>1</v>
      </c>
      <c r="I1157" s="30">
        <v>1</v>
      </c>
      <c r="K1157" s="457"/>
      <c r="L1157" s="457" t="e">
        <f>IF(K1157=0,#REF!,0)</f>
        <v>#REF!</v>
      </c>
    </row>
    <row r="1158" spans="1:12">
      <c r="A1158" s="30">
        <v>1156</v>
      </c>
      <c r="B1158" s="30">
        <v>1032.623999999998</v>
      </c>
      <c r="C1158" s="30">
        <v>20910.02999999989</v>
      </c>
      <c r="D1158" s="30">
        <v>1</v>
      </c>
      <c r="E1158" s="30">
        <v>1</v>
      </c>
      <c r="F1158" s="30">
        <v>30889.351999999901</v>
      </c>
      <c r="G1158" s="30">
        <v>1</v>
      </c>
      <c r="H1158" s="30">
        <v>1</v>
      </c>
      <c r="I1158" s="30">
        <v>1</v>
      </c>
      <c r="K1158" s="457"/>
      <c r="L1158" s="457" t="e">
        <f>IF(K1158=0,#REF!,0)</f>
        <v>#REF!</v>
      </c>
    </row>
    <row r="1159" spans="1:12">
      <c r="A1159" s="30">
        <v>1157</v>
      </c>
      <c r="B1159" s="30">
        <v>1032.623999999998</v>
      </c>
      <c r="C1159" s="30">
        <v>20887.2419999999</v>
      </c>
      <c r="D1159" s="30">
        <v>1</v>
      </c>
      <c r="E1159" s="30">
        <v>1</v>
      </c>
      <c r="F1159" s="30">
        <v>35937.987000000001</v>
      </c>
      <c r="G1159" s="30">
        <v>1</v>
      </c>
      <c r="H1159" s="30">
        <v>1</v>
      </c>
      <c r="I1159" s="30">
        <v>1</v>
      </c>
      <c r="K1159" s="457"/>
      <c r="L1159" s="457" t="e">
        <f>IF(K1159=0,#REF!,0)</f>
        <v>#REF!</v>
      </c>
    </row>
    <row r="1160" spans="1:12">
      <c r="A1160" s="30">
        <v>1158</v>
      </c>
      <c r="B1160" s="30">
        <v>1762.222</v>
      </c>
      <c r="C1160" s="30">
        <v>20778.3489999999</v>
      </c>
      <c r="D1160" s="30">
        <v>1</v>
      </c>
      <c r="E1160" s="30">
        <v>1</v>
      </c>
      <c r="F1160" s="30">
        <v>40429.30099999989</v>
      </c>
      <c r="G1160" s="30">
        <v>1</v>
      </c>
      <c r="H1160" s="30">
        <v>1</v>
      </c>
      <c r="I1160" s="30">
        <v>1</v>
      </c>
      <c r="K1160" s="457"/>
      <c r="L1160" s="457" t="e">
        <f>IF(K1160=0,#REF!,0)</f>
        <v>#REF!</v>
      </c>
    </row>
    <row r="1161" spans="1:12">
      <c r="A1161" s="30">
        <v>1159</v>
      </c>
      <c r="B1161" s="30">
        <v>6139.8579999999993</v>
      </c>
      <c r="C1161" s="30">
        <v>20806.025999999889</v>
      </c>
      <c r="D1161" s="30">
        <v>1</v>
      </c>
      <c r="E1161" s="30">
        <v>1</v>
      </c>
      <c r="F1161" s="30">
        <v>119275.045</v>
      </c>
      <c r="G1161" s="30">
        <v>1</v>
      </c>
      <c r="H1161" s="30">
        <v>1</v>
      </c>
      <c r="I1161" s="30">
        <v>1</v>
      </c>
      <c r="K1161" s="457"/>
      <c r="L1161" s="457" t="e">
        <f>IF(K1161=0,#REF!,0)</f>
        <v>#REF!</v>
      </c>
    </row>
    <row r="1162" spans="1:12">
      <c r="A1162" s="30">
        <v>1160</v>
      </c>
      <c r="B1162" s="30">
        <v>1762.222</v>
      </c>
      <c r="C1162" s="30">
        <v>48606.181999999892</v>
      </c>
      <c r="D1162" s="30">
        <v>1</v>
      </c>
      <c r="E1162" s="30">
        <v>1</v>
      </c>
      <c r="F1162" s="30">
        <v>121680.96399999999</v>
      </c>
      <c r="G1162" s="30">
        <v>1</v>
      </c>
      <c r="H1162" s="30">
        <v>1</v>
      </c>
      <c r="I1162" s="30">
        <v>1</v>
      </c>
      <c r="K1162" s="457"/>
      <c r="L1162" s="457" t="e">
        <f>IF(K1162=0,#REF!,0)</f>
        <v>#REF!</v>
      </c>
    </row>
    <row r="1163" spans="1:12">
      <c r="A1163" s="30">
        <v>1161</v>
      </c>
      <c r="B1163" s="30">
        <v>1032.623999999998</v>
      </c>
      <c r="C1163" s="30">
        <v>76457.907999999879</v>
      </c>
      <c r="D1163" s="30">
        <v>1</v>
      </c>
      <c r="E1163" s="30">
        <v>1</v>
      </c>
      <c r="F1163" s="30">
        <v>110373.715999999</v>
      </c>
      <c r="G1163" s="30">
        <v>1</v>
      </c>
      <c r="H1163" s="30">
        <v>1</v>
      </c>
      <c r="I1163" s="30">
        <v>1</v>
      </c>
      <c r="K1163" s="457"/>
      <c r="L1163" s="457" t="e">
        <f>IF(K1163=0,#REF!,0)</f>
        <v>#REF!</v>
      </c>
    </row>
    <row r="1164" spans="1:12">
      <c r="A1164" s="30">
        <v>1162</v>
      </c>
      <c r="B1164" s="30">
        <v>1153.2399999999991</v>
      </c>
      <c r="C1164" s="30">
        <v>92686.271999999895</v>
      </c>
      <c r="D1164" s="30">
        <v>1</v>
      </c>
      <c r="E1164" s="30">
        <v>1</v>
      </c>
      <c r="F1164" s="30">
        <v>95834.868999999977</v>
      </c>
      <c r="G1164" s="30">
        <v>1</v>
      </c>
      <c r="H1164" s="30">
        <v>1</v>
      </c>
      <c r="I1164" s="30">
        <v>1</v>
      </c>
      <c r="K1164" s="457"/>
      <c r="L1164" s="457" t="e">
        <f>IF(K1164=0,#REF!,0)</f>
        <v>#REF!</v>
      </c>
    </row>
    <row r="1165" spans="1:12">
      <c r="A1165" s="30">
        <v>1163</v>
      </c>
      <c r="B1165" s="30">
        <v>1213.5469999999991</v>
      </c>
      <c r="C1165" s="30">
        <v>108639.54799999979</v>
      </c>
      <c r="D1165" s="30">
        <v>1</v>
      </c>
      <c r="E1165" s="30">
        <v>1</v>
      </c>
      <c r="F1165" s="30">
        <v>83194.853000000003</v>
      </c>
      <c r="G1165" s="30">
        <v>1</v>
      </c>
      <c r="H1165" s="30">
        <v>1</v>
      </c>
      <c r="I1165" s="30">
        <v>1</v>
      </c>
      <c r="K1165" s="457">
        <v>6446.3587942317617</v>
      </c>
      <c r="L1165" s="457">
        <f>IF(K1165=0,#REF!,0)</f>
        <v>0</v>
      </c>
    </row>
    <row r="1166" spans="1:12">
      <c r="A1166" s="30">
        <v>1164</v>
      </c>
      <c r="B1166" s="30">
        <v>1213.5469999999991</v>
      </c>
      <c r="C1166" s="30">
        <v>92179.1899999999</v>
      </c>
      <c r="D1166" s="30">
        <v>1</v>
      </c>
      <c r="E1166" s="30">
        <v>1</v>
      </c>
      <c r="F1166" s="30">
        <v>72506.879000000001</v>
      </c>
      <c r="G1166" s="30">
        <v>1</v>
      </c>
      <c r="H1166" s="30">
        <v>1</v>
      </c>
      <c r="I1166" s="30">
        <v>1</v>
      </c>
      <c r="K1166" s="457">
        <v>25384.008171848702</v>
      </c>
      <c r="L1166" s="457">
        <f>IF(K1166=0,#REF!,0)</f>
        <v>0</v>
      </c>
    </row>
    <row r="1167" spans="1:12">
      <c r="A1167" s="30">
        <v>1165</v>
      </c>
      <c r="B1167" s="30">
        <v>6200.1660000000002</v>
      </c>
      <c r="C1167" s="30">
        <v>54759.413999999902</v>
      </c>
      <c r="D1167" s="30">
        <v>1</v>
      </c>
      <c r="E1167" s="30">
        <v>1</v>
      </c>
      <c r="F1167" s="30">
        <v>55079.702999999899</v>
      </c>
      <c r="G1167" s="30">
        <v>1</v>
      </c>
      <c r="H1167" s="30">
        <v>1</v>
      </c>
      <c r="I1167" s="30">
        <v>1</v>
      </c>
      <c r="K1167" s="457">
        <v>12065.376103470584</v>
      </c>
      <c r="L1167" s="457">
        <f>IF(K1167=0,#REF!,0)</f>
        <v>0</v>
      </c>
    </row>
    <row r="1168" spans="1:12">
      <c r="A1168" s="30">
        <v>1166</v>
      </c>
      <c r="B1168" s="30">
        <v>1762.222</v>
      </c>
      <c r="C1168" s="30">
        <v>73724.058999999892</v>
      </c>
      <c r="D1168" s="30">
        <v>1</v>
      </c>
      <c r="E1168" s="30">
        <v>1</v>
      </c>
      <c r="F1168" s="30">
        <v>58302.472999999991</v>
      </c>
      <c r="G1168" s="30">
        <v>1</v>
      </c>
      <c r="H1168" s="30">
        <v>1</v>
      </c>
      <c r="I1168" s="30">
        <v>1</v>
      </c>
      <c r="K1168" s="457">
        <v>29439.882050086901</v>
      </c>
      <c r="L1168" s="457">
        <f>IF(K1168=0,#REF!,0)</f>
        <v>0</v>
      </c>
    </row>
    <row r="1169" spans="1:12">
      <c r="A1169" s="30">
        <v>1167</v>
      </c>
      <c r="B1169" s="30">
        <v>1032.623999999998</v>
      </c>
      <c r="C1169" s="30">
        <v>105165.32499999981</v>
      </c>
      <c r="D1169" s="30">
        <v>1</v>
      </c>
      <c r="E1169" s="30">
        <v>1</v>
      </c>
      <c r="F1169" s="30">
        <v>55577.054999999993</v>
      </c>
      <c r="G1169" s="30">
        <v>1</v>
      </c>
      <c r="H1169" s="30">
        <v>1</v>
      </c>
      <c r="I1169" s="30">
        <v>1</v>
      </c>
      <c r="K1169" s="457">
        <v>16958.679680562625</v>
      </c>
      <c r="L1169" s="457">
        <f>IF(K1169=0,#REF!,0)</f>
        <v>0</v>
      </c>
    </row>
    <row r="1170" spans="1:12">
      <c r="A1170" s="30">
        <v>1168</v>
      </c>
      <c r="B1170" s="30">
        <v>1032.623999999998</v>
      </c>
      <c r="C1170" s="30">
        <v>89042.166999999899</v>
      </c>
      <c r="D1170" s="30">
        <v>1</v>
      </c>
      <c r="E1170" s="30">
        <v>1</v>
      </c>
      <c r="F1170" s="30">
        <v>54380.874999999898</v>
      </c>
      <c r="G1170" s="30">
        <v>1</v>
      </c>
      <c r="H1170" s="30">
        <v>1</v>
      </c>
      <c r="I1170" s="30">
        <v>1</v>
      </c>
      <c r="K1170" s="457"/>
      <c r="L1170" s="457" t="e">
        <f>IF(K1170=0,#REF!,0)</f>
        <v>#REF!</v>
      </c>
    </row>
    <row r="1171" spans="1:12">
      <c r="A1171" s="30">
        <v>1169</v>
      </c>
      <c r="B1171" s="30">
        <v>1032.623999999998</v>
      </c>
      <c r="C1171" s="30">
        <v>77203.183999999892</v>
      </c>
      <c r="D1171" s="30">
        <v>1</v>
      </c>
      <c r="E1171" s="30">
        <v>1</v>
      </c>
      <c r="F1171" s="30">
        <v>58089.625999999989</v>
      </c>
      <c r="G1171" s="30">
        <v>1</v>
      </c>
      <c r="H1171" s="30">
        <v>1</v>
      </c>
      <c r="I1171" s="30">
        <v>1</v>
      </c>
      <c r="K1171" s="457"/>
      <c r="L1171" s="457" t="e">
        <f>IF(K1171=0,#REF!,0)</f>
        <v>#REF!</v>
      </c>
    </row>
    <row r="1172" spans="1:12">
      <c r="A1172" s="30">
        <v>1170</v>
      </c>
      <c r="B1172" s="30">
        <v>1762.222</v>
      </c>
      <c r="C1172" s="30">
        <v>45723.671999999904</v>
      </c>
      <c r="D1172" s="30">
        <v>1</v>
      </c>
      <c r="E1172" s="30">
        <v>1</v>
      </c>
      <c r="F1172" s="30">
        <v>62898.597999999991</v>
      </c>
      <c r="G1172" s="30">
        <v>1</v>
      </c>
      <c r="H1172" s="30">
        <v>1</v>
      </c>
      <c r="I1172" s="30">
        <v>1</v>
      </c>
      <c r="K1172" s="457"/>
      <c r="L1172" s="457" t="e">
        <f>IF(K1172=0,#REF!,0)</f>
        <v>#REF!</v>
      </c>
    </row>
    <row r="1173" spans="1:12">
      <c r="A1173" s="30">
        <v>1171</v>
      </c>
      <c r="B1173" s="30">
        <v>6139.8579999999993</v>
      </c>
      <c r="C1173" s="30">
        <v>30868.3139999999</v>
      </c>
      <c r="D1173" s="30">
        <v>1</v>
      </c>
      <c r="E1173" s="30">
        <v>1</v>
      </c>
      <c r="F1173" s="30">
        <v>60996.7789999999</v>
      </c>
      <c r="G1173" s="30">
        <v>1</v>
      </c>
      <c r="H1173" s="30">
        <v>1</v>
      </c>
      <c r="I1173" s="30">
        <v>1</v>
      </c>
      <c r="K1173" s="457"/>
      <c r="L1173" s="457" t="e">
        <f>IF(K1173=0,#REF!,0)</f>
        <v>#REF!</v>
      </c>
    </row>
    <row r="1174" spans="1:12">
      <c r="A1174" s="30">
        <v>1172</v>
      </c>
      <c r="B1174" s="30">
        <v>7599.07</v>
      </c>
      <c r="C1174" s="30">
        <v>32327.322999999898</v>
      </c>
      <c r="D1174" s="30">
        <v>1</v>
      </c>
      <c r="E1174" s="30">
        <v>1</v>
      </c>
      <c r="F1174" s="30">
        <v>61148.611000000004</v>
      </c>
      <c r="G1174" s="30">
        <v>1</v>
      </c>
      <c r="H1174" s="30">
        <v>1</v>
      </c>
      <c r="I1174" s="30">
        <v>1</v>
      </c>
      <c r="K1174" s="457"/>
      <c r="L1174" s="457" t="e">
        <f>IF(K1174=0,#REF!,0)</f>
        <v>#REF!</v>
      </c>
    </row>
    <row r="1175" spans="1:12">
      <c r="A1175" s="30">
        <v>1173</v>
      </c>
      <c r="B1175" s="30">
        <v>1762.222</v>
      </c>
      <c r="C1175" s="30">
        <v>18092.431999999892</v>
      </c>
      <c r="D1175" s="30">
        <v>1</v>
      </c>
      <c r="E1175" s="30">
        <v>1</v>
      </c>
      <c r="F1175" s="30">
        <v>73038.252999999982</v>
      </c>
      <c r="G1175" s="30">
        <v>1</v>
      </c>
      <c r="H1175" s="30">
        <v>1</v>
      </c>
      <c r="I1175" s="30">
        <v>1</v>
      </c>
      <c r="K1175" s="457"/>
      <c r="L1175" s="457" t="e">
        <f>IF(K1175=0,#REF!,0)</f>
        <v>#REF!</v>
      </c>
    </row>
    <row r="1176" spans="1:12">
      <c r="A1176" s="30">
        <v>1174</v>
      </c>
      <c r="B1176" s="30">
        <v>1762.222</v>
      </c>
      <c r="C1176" s="30">
        <v>17803.7079999999</v>
      </c>
      <c r="D1176" s="30">
        <v>1</v>
      </c>
      <c r="E1176" s="30">
        <v>1</v>
      </c>
      <c r="F1176" s="30">
        <v>3105.23199999999</v>
      </c>
      <c r="G1176" s="30">
        <v>1</v>
      </c>
      <c r="H1176" s="30">
        <v>1</v>
      </c>
      <c r="I1176" s="30">
        <v>1</v>
      </c>
      <c r="K1176" s="457"/>
      <c r="L1176" s="457" t="e">
        <f>IF(K1176=0,#REF!,0)</f>
        <v>#REF!</v>
      </c>
    </row>
    <row r="1177" spans="1:12">
      <c r="A1177" s="30">
        <v>1175</v>
      </c>
      <c r="B1177" s="30">
        <v>1762.222</v>
      </c>
      <c r="C1177" s="30">
        <v>17500.513999999901</v>
      </c>
      <c r="D1177" s="30">
        <v>1</v>
      </c>
      <c r="E1177" s="30">
        <v>1</v>
      </c>
      <c r="F1177" s="30">
        <v>3672.3239999999901</v>
      </c>
      <c r="G1177" s="30">
        <v>1</v>
      </c>
      <c r="H1177" s="30">
        <v>1</v>
      </c>
      <c r="I1177" s="30">
        <v>1</v>
      </c>
      <c r="K1177" s="457"/>
      <c r="L1177" s="457" t="e">
        <f>IF(K1177=0,#REF!,0)</f>
        <v>#REF!</v>
      </c>
    </row>
    <row r="1178" spans="1:12">
      <c r="A1178" s="30">
        <v>1176</v>
      </c>
      <c r="B1178" s="30">
        <v>1032.623999999998</v>
      </c>
      <c r="C1178" s="30">
        <v>17694.712999999902</v>
      </c>
      <c r="D1178" s="30">
        <v>1</v>
      </c>
      <c r="E1178" s="30">
        <v>1</v>
      </c>
      <c r="F1178" s="30">
        <v>12644.49599999989</v>
      </c>
      <c r="G1178" s="30">
        <v>1</v>
      </c>
      <c r="H1178" s="30">
        <v>1</v>
      </c>
      <c r="I1178" s="30">
        <v>1</v>
      </c>
      <c r="K1178" s="457"/>
      <c r="L1178" s="457" t="e">
        <f>IF(K1178=0,#REF!,0)</f>
        <v>#REF!</v>
      </c>
    </row>
    <row r="1179" spans="1:12">
      <c r="A1179" s="30">
        <v>1177</v>
      </c>
      <c r="B1179" s="30">
        <v>1032.623999999998</v>
      </c>
      <c r="C1179" s="30">
        <v>17878.907999999901</v>
      </c>
      <c r="D1179" s="30">
        <v>1</v>
      </c>
      <c r="E1179" s="30">
        <v>1</v>
      </c>
      <c r="F1179" s="30">
        <v>19528.297999999999</v>
      </c>
      <c r="G1179" s="30">
        <v>1</v>
      </c>
      <c r="H1179" s="30">
        <v>1</v>
      </c>
      <c r="I1179" s="30">
        <v>1</v>
      </c>
      <c r="K1179" s="457"/>
      <c r="L1179" s="457" t="e">
        <f>IF(K1179=0,#REF!,0)</f>
        <v>#REF!</v>
      </c>
    </row>
    <row r="1180" spans="1:12">
      <c r="A1180" s="30">
        <v>1178</v>
      </c>
      <c r="B1180" s="30">
        <v>1032.623999999998</v>
      </c>
      <c r="C1180" s="30">
        <v>17993.975999999901</v>
      </c>
      <c r="D1180" s="30">
        <v>1</v>
      </c>
      <c r="E1180" s="30">
        <v>1</v>
      </c>
      <c r="F1180" s="30">
        <v>26504.696</v>
      </c>
      <c r="G1180" s="30">
        <v>1</v>
      </c>
      <c r="H1180" s="30">
        <v>1</v>
      </c>
      <c r="I1180" s="30">
        <v>1</v>
      </c>
      <c r="K1180" s="457"/>
      <c r="L1180" s="457" t="e">
        <f>IF(K1180=0,#REF!,0)</f>
        <v>#REF!</v>
      </c>
    </row>
    <row r="1181" spans="1:12">
      <c r="A1181" s="30">
        <v>1179</v>
      </c>
      <c r="B1181" s="30">
        <v>1032.623999999998</v>
      </c>
      <c r="C1181" s="30">
        <v>18209.248999999902</v>
      </c>
      <c r="D1181" s="30">
        <v>1</v>
      </c>
      <c r="E1181" s="30">
        <v>1</v>
      </c>
      <c r="F1181" s="30">
        <v>33036.214</v>
      </c>
      <c r="G1181" s="30">
        <v>1</v>
      </c>
      <c r="H1181" s="30">
        <v>1</v>
      </c>
      <c r="I1181" s="30">
        <v>1</v>
      </c>
      <c r="K1181" s="457"/>
      <c r="L1181" s="457" t="e">
        <f>IF(K1181=0,#REF!,0)</f>
        <v>#REF!</v>
      </c>
    </row>
    <row r="1182" spans="1:12">
      <c r="A1182" s="30">
        <v>1180</v>
      </c>
      <c r="B1182" s="30">
        <v>1032.623999999998</v>
      </c>
      <c r="C1182" s="30">
        <v>18368.8489999999</v>
      </c>
      <c r="D1182" s="30">
        <v>1</v>
      </c>
      <c r="E1182" s="30">
        <v>1</v>
      </c>
      <c r="F1182" s="30">
        <v>37897.11</v>
      </c>
      <c r="G1182" s="30">
        <v>1</v>
      </c>
      <c r="H1182" s="30">
        <v>1</v>
      </c>
      <c r="I1182" s="30">
        <v>1</v>
      </c>
      <c r="K1182" s="457"/>
      <c r="L1182" s="457" t="e">
        <f>IF(K1182=0,#REF!,0)</f>
        <v>#REF!</v>
      </c>
    </row>
    <row r="1183" spans="1:12">
      <c r="A1183" s="30">
        <v>1181</v>
      </c>
      <c r="B1183" s="30">
        <v>1032.623999999998</v>
      </c>
      <c r="C1183" s="30">
        <v>18535.8999999999</v>
      </c>
      <c r="D1183" s="30">
        <v>1</v>
      </c>
      <c r="E1183" s="30">
        <v>1</v>
      </c>
      <c r="F1183" s="30">
        <v>42341.432999999895</v>
      </c>
      <c r="G1183" s="30">
        <v>1</v>
      </c>
      <c r="H1183" s="30">
        <v>1</v>
      </c>
      <c r="I1183" s="30">
        <v>1</v>
      </c>
      <c r="K1183" s="457"/>
      <c r="L1183" s="457" t="e">
        <f>IF(K1183=0,#REF!,0)</f>
        <v>#REF!</v>
      </c>
    </row>
    <row r="1184" spans="1:12">
      <c r="A1184" s="30">
        <v>1182</v>
      </c>
      <c r="B1184" s="30">
        <v>1762.222</v>
      </c>
      <c r="C1184" s="30">
        <v>18659.1869999999</v>
      </c>
      <c r="D1184" s="30">
        <v>1</v>
      </c>
      <c r="E1184" s="30">
        <v>1</v>
      </c>
      <c r="F1184" s="30">
        <v>46438.349999999904</v>
      </c>
      <c r="G1184" s="30">
        <v>1</v>
      </c>
      <c r="H1184" s="30">
        <v>1</v>
      </c>
      <c r="I1184" s="30">
        <v>1</v>
      </c>
      <c r="K1184" s="457"/>
      <c r="L1184" s="457" t="e">
        <f>IF(K1184=0,#REF!,0)</f>
        <v>#REF!</v>
      </c>
    </row>
    <row r="1185" spans="1:12">
      <c r="A1185" s="30">
        <v>1183</v>
      </c>
      <c r="B1185" s="30">
        <v>6139.8579999999993</v>
      </c>
      <c r="C1185" s="30">
        <v>18942.379999999899</v>
      </c>
      <c r="D1185" s="30">
        <v>1</v>
      </c>
      <c r="E1185" s="30">
        <v>1</v>
      </c>
      <c r="F1185" s="30">
        <v>125473.22199999899</v>
      </c>
      <c r="G1185" s="30">
        <v>1</v>
      </c>
      <c r="H1185" s="30">
        <v>1</v>
      </c>
      <c r="I1185" s="30">
        <v>1</v>
      </c>
      <c r="K1185" s="457"/>
      <c r="L1185" s="457" t="e">
        <f>IF(K1185=0,#REF!,0)</f>
        <v>#REF!</v>
      </c>
    </row>
    <row r="1186" spans="1:12">
      <c r="A1186" s="30">
        <v>1184</v>
      </c>
      <c r="B1186" s="30">
        <v>1762.222</v>
      </c>
      <c r="C1186" s="30">
        <v>48660.376999999877</v>
      </c>
      <c r="D1186" s="30">
        <v>1</v>
      </c>
      <c r="E1186" s="30">
        <v>1</v>
      </c>
      <c r="F1186" s="30">
        <v>126984.97199999999</v>
      </c>
      <c r="G1186" s="30">
        <v>1</v>
      </c>
      <c r="H1186" s="30">
        <v>1</v>
      </c>
      <c r="I1186" s="30">
        <v>1</v>
      </c>
      <c r="K1186" s="457"/>
      <c r="L1186" s="457" t="e">
        <f>IF(K1186=0,#REF!,0)</f>
        <v>#REF!</v>
      </c>
    </row>
    <row r="1187" spans="1:12">
      <c r="A1187" s="30">
        <v>1185</v>
      </c>
      <c r="B1187" s="30">
        <v>1032.623999999998</v>
      </c>
      <c r="C1187" s="30">
        <v>76372.306999999899</v>
      </c>
      <c r="D1187" s="30">
        <v>1</v>
      </c>
      <c r="E1187" s="30">
        <v>1</v>
      </c>
      <c r="F1187" s="30">
        <v>114453.30899999899</v>
      </c>
      <c r="G1187" s="30">
        <v>1</v>
      </c>
      <c r="H1187" s="30">
        <v>1</v>
      </c>
      <c r="I1187" s="30">
        <v>1</v>
      </c>
      <c r="K1187" s="457"/>
      <c r="L1187" s="457" t="e">
        <f>IF(K1187=0,#REF!,0)</f>
        <v>#REF!</v>
      </c>
    </row>
    <row r="1188" spans="1:12">
      <c r="A1188" s="30">
        <v>1186</v>
      </c>
      <c r="B1188" s="30">
        <v>1153.2399999999991</v>
      </c>
      <c r="C1188" s="30">
        <v>92284.105999999898</v>
      </c>
      <c r="D1188" s="30">
        <v>1</v>
      </c>
      <c r="E1188" s="30">
        <v>1</v>
      </c>
      <c r="F1188" s="30">
        <v>99145.289999999892</v>
      </c>
      <c r="G1188" s="30">
        <v>1</v>
      </c>
      <c r="H1188" s="30">
        <v>1</v>
      </c>
      <c r="I1188" s="30">
        <v>1</v>
      </c>
      <c r="K1188" s="457"/>
      <c r="L1188" s="457" t="e">
        <f>IF(K1188=0,#REF!,0)</f>
        <v>#REF!</v>
      </c>
    </row>
    <row r="1189" spans="1:12">
      <c r="A1189" s="30">
        <v>1187</v>
      </c>
      <c r="B1189" s="30">
        <v>1213.5469999999991</v>
      </c>
      <c r="C1189" s="30">
        <v>107906.5769999998</v>
      </c>
      <c r="D1189" s="30">
        <v>1</v>
      </c>
      <c r="E1189" s="30">
        <v>1</v>
      </c>
      <c r="F1189" s="30">
        <v>86362.940999999992</v>
      </c>
      <c r="G1189" s="30">
        <v>1</v>
      </c>
      <c r="H1189" s="30">
        <v>1</v>
      </c>
      <c r="I1189" s="30">
        <v>1</v>
      </c>
      <c r="K1189" s="457"/>
      <c r="L1189" s="457" t="e">
        <f>IF(K1189=0,#REF!,0)</f>
        <v>#REF!</v>
      </c>
    </row>
    <row r="1190" spans="1:12">
      <c r="A1190" s="30">
        <v>1188</v>
      </c>
      <c r="B1190" s="30">
        <v>1213.5469999999991</v>
      </c>
      <c r="C1190" s="30">
        <v>91242.372999999905</v>
      </c>
      <c r="D1190" s="30">
        <v>1</v>
      </c>
      <c r="E1190" s="30">
        <v>1</v>
      </c>
      <c r="F1190" s="30">
        <v>75701.4549999999</v>
      </c>
      <c r="G1190" s="30">
        <v>1</v>
      </c>
      <c r="H1190" s="30">
        <v>1</v>
      </c>
      <c r="I1190" s="30">
        <v>1</v>
      </c>
      <c r="K1190" s="457"/>
      <c r="L1190" s="457" t="e">
        <f>IF(K1190=0,#REF!,0)</f>
        <v>#REF!</v>
      </c>
    </row>
    <row r="1191" spans="1:12">
      <c r="A1191" s="30">
        <v>1189</v>
      </c>
      <c r="B1191" s="30">
        <v>6200.1660000000002</v>
      </c>
      <c r="C1191" s="30">
        <v>53850.106999999902</v>
      </c>
      <c r="D1191" s="30">
        <v>1</v>
      </c>
      <c r="E1191" s="30">
        <v>1</v>
      </c>
      <c r="F1191" s="30">
        <v>58320.638999999996</v>
      </c>
      <c r="G1191" s="30">
        <v>1</v>
      </c>
      <c r="H1191" s="30">
        <v>1</v>
      </c>
      <c r="I1191" s="30">
        <v>1</v>
      </c>
      <c r="K1191" s="457"/>
      <c r="L1191" s="457" t="e">
        <f>IF(K1191=0,#REF!,0)</f>
        <v>#REF!</v>
      </c>
    </row>
    <row r="1192" spans="1:12">
      <c r="A1192" s="30">
        <v>1190</v>
      </c>
      <c r="B1192" s="30">
        <v>1762.222</v>
      </c>
      <c r="C1192" s="30">
        <v>72756.005999999892</v>
      </c>
      <c r="D1192" s="30">
        <v>1</v>
      </c>
      <c r="E1192" s="30">
        <v>1</v>
      </c>
      <c r="F1192" s="30">
        <v>61355.049999999901</v>
      </c>
      <c r="G1192" s="30">
        <v>1</v>
      </c>
      <c r="H1192" s="30">
        <v>1</v>
      </c>
      <c r="I1192" s="30">
        <v>1</v>
      </c>
      <c r="K1192" s="457">
        <v>62.500069533731903</v>
      </c>
      <c r="L1192" s="457">
        <f>IF(K1192=0,#REF!,0)</f>
        <v>0</v>
      </c>
    </row>
    <row r="1193" spans="1:12">
      <c r="A1193" s="30">
        <v>1191</v>
      </c>
      <c r="B1193" s="30">
        <v>1032.623999999998</v>
      </c>
      <c r="C1193" s="30">
        <v>104108.5539999998</v>
      </c>
      <c r="D1193" s="30">
        <v>1</v>
      </c>
      <c r="E1193" s="30">
        <v>1</v>
      </c>
      <c r="F1193" s="30">
        <v>57979.506999999998</v>
      </c>
      <c r="G1193" s="30">
        <v>1</v>
      </c>
      <c r="H1193" s="30">
        <v>1</v>
      </c>
      <c r="I1193" s="30">
        <v>1</v>
      </c>
      <c r="K1193" s="457"/>
      <c r="L1193" s="457" t="e">
        <f>IF(K1193=0,#REF!,0)</f>
        <v>#REF!</v>
      </c>
    </row>
    <row r="1194" spans="1:12">
      <c r="A1194" s="30">
        <v>1192</v>
      </c>
      <c r="B1194" s="30">
        <v>1032.623999999998</v>
      </c>
      <c r="C1194" s="30">
        <v>88123.333999999901</v>
      </c>
      <c r="D1194" s="30">
        <v>1</v>
      </c>
      <c r="E1194" s="30">
        <v>1</v>
      </c>
      <c r="F1194" s="30">
        <v>57176.268999999993</v>
      </c>
      <c r="G1194" s="30">
        <v>1</v>
      </c>
      <c r="H1194" s="30">
        <v>1</v>
      </c>
      <c r="I1194" s="30">
        <v>1</v>
      </c>
      <c r="K1194" s="457"/>
      <c r="L1194" s="457" t="e">
        <f>IF(K1194=0,#REF!,0)</f>
        <v>#REF!</v>
      </c>
    </row>
    <row r="1195" spans="1:12">
      <c r="A1195" s="30">
        <v>1193</v>
      </c>
      <c r="B1195" s="30">
        <v>1032.623999999998</v>
      </c>
      <c r="C1195" s="30">
        <v>76364.730999999898</v>
      </c>
      <c r="D1195" s="30">
        <v>1</v>
      </c>
      <c r="E1195" s="30">
        <v>1</v>
      </c>
      <c r="F1195" s="30">
        <v>60481.259999999995</v>
      </c>
      <c r="G1195" s="30">
        <v>1</v>
      </c>
      <c r="H1195" s="30">
        <v>1</v>
      </c>
      <c r="I1195" s="30">
        <v>1</v>
      </c>
      <c r="K1195" s="457"/>
      <c r="L1195" s="457" t="e">
        <f>IF(K1195=0,#REF!,0)</f>
        <v>#REF!</v>
      </c>
    </row>
    <row r="1196" spans="1:12">
      <c r="A1196" s="30">
        <v>1194</v>
      </c>
      <c r="B1196" s="30">
        <v>1762.222</v>
      </c>
      <c r="C1196" s="30">
        <v>45085.664999999899</v>
      </c>
      <c r="D1196" s="30">
        <v>1</v>
      </c>
      <c r="E1196" s="30">
        <v>1</v>
      </c>
      <c r="F1196" s="30">
        <v>66155.340999999884</v>
      </c>
      <c r="G1196" s="30">
        <v>1</v>
      </c>
      <c r="H1196" s="30">
        <v>1</v>
      </c>
      <c r="I1196" s="30">
        <v>1</v>
      </c>
      <c r="K1196" s="457"/>
      <c r="L1196" s="457" t="e">
        <f>IF(K1196=0,#REF!,0)</f>
        <v>#REF!</v>
      </c>
    </row>
    <row r="1197" spans="1:12">
      <c r="A1197" s="30">
        <v>1195</v>
      </c>
      <c r="B1197" s="30">
        <v>6139.8579999999993</v>
      </c>
      <c r="C1197" s="30">
        <v>30803.645999999899</v>
      </c>
      <c r="D1197" s="30">
        <v>1</v>
      </c>
      <c r="E1197" s="30">
        <v>1</v>
      </c>
      <c r="F1197" s="30">
        <v>65044.075999999899</v>
      </c>
      <c r="G1197" s="30">
        <v>1</v>
      </c>
      <c r="H1197" s="30">
        <v>1</v>
      </c>
      <c r="I1197" s="30">
        <v>1</v>
      </c>
      <c r="K1197" s="457"/>
      <c r="L1197" s="457" t="e">
        <f>IF(K1197=0,#REF!,0)</f>
        <v>#REF!</v>
      </c>
    </row>
    <row r="1198" spans="1:12">
      <c r="A1198" s="30">
        <v>1196</v>
      </c>
      <c r="B1198" s="30">
        <v>7599.07</v>
      </c>
      <c r="C1198" s="30">
        <v>32159.666999999889</v>
      </c>
      <c r="D1198" s="30">
        <v>1</v>
      </c>
      <c r="E1198" s="30">
        <v>1</v>
      </c>
      <c r="F1198" s="30">
        <v>63572.502999999997</v>
      </c>
      <c r="G1198" s="30">
        <v>1</v>
      </c>
      <c r="H1198" s="30">
        <v>1</v>
      </c>
      <c r="I1198" s="30">
        <v>1</v>
      </c>
      <c r="K1198" s="457"/>
      <c r="L1198" s="457" t="e">
        <f>IF(K1198=0,#REF!,0)</f>
        <v>#REF!</v>
      </c>
    </row>
    <row r="1199" spans="1:12">
      <c r="A1199" s="30">
        <v>1197</v>
      </c>
      <c r="B1199" s="30">
        <v>1762.222</v>
      </c>
      <c r="C1199" s="30">
        <v>18053.656999999901</v>
      </c>
      <c r="D1199" s="30">
        <v>1</v>
      </c>
      <c r="E1199" s="30">
        <v>1</v>
      </c>
      <c r="F1199" s="30">
        <v>74387.627999999997</v>
      </c>
      <c r="G1199" s="30">
        <v>1</v>
      </c>
      <c r="H1199" s="30">
        <v>1</v>
      </c>
      <c r="I1199" s="30">
        <v>1</v>
      </c>
      <c r="K1199" s="457"/>
      <c r="L1199" s="457" t="e">
        <f>IF(K1199=0,#REF!,0)</f>
        <v>#REF!</v>
      </c>
    </row>
    <row r="1200" spans="1:12">
      <c r="A1200" s="30">
        <v>1198</v>
      </c>
      <c r="B1200" s="30">
        <v>1762.222</v>
      </c>
      <c r="C1200" s="30">
        <v>17729.820999999891</v>
      </c>
      <c r="D1200" s="30">
        <v>1</v>
      </c>
      <c r="E1200" s="30">
        <v>1</v>
      </c>
      <c r="F1200" s="30">
        <v>3118.72299999999</v>
      </c>
      <c r="G1200" s="30">
        <v>1</v>
      </c>
      <c r="H1200" s="30">
        <v>1</v>
      </c>
      <c r="I1200" s="30">
        <v>1</v>
      </c>
      <c r="K1200" s="457"/>
      <c r="L1200" s="457" t="e">
        <f>IF(K1200=0,#REF!,0)</f>
        <v>#REF!</v>
      </c>
    </row>
    <row r="1201" spans="1:12">
      <c r="A1201" s="30">
        <v>1199</v>
      </c>
      <c r="B1201" s="30">
        <v>1762.222</v>
      </c>
      <c r="C1201" s="30">
        <v>17397.837999999902</v>
      </c>
      <c r="D1201" s="30">
        <v>1</v>
      </c>
      <c r="E1201" s="30">
        <v>1</v>
      </c>
      <c r="F1201" s="30">
        <v>3249.22299999999</v>
      </c>
      <c r="G1201" s="30">
        <v>1</v>
      </c>
      <c r="H1201" s="30">
        <v>1</v>
      </c>
      <c r="I1201" s="30">
        <v>1</v>
      </c>
      <c r="K1201" s="457"/>
      <c r="L1201" s="457" t="e">
        <f>IF(K1201=0,#REF!,0)</f>
        <v>#REF!</v>
      </c>
    </row>
    <row r="1202" spans="1:12">
      <c r="A1202" s="30">
        <v>1200</v>
      </c>
      <c r="B1202" s="30">
        <v>1032.623999999998</v>
      </c>
      <c r="C1202" s="30">
        <v>17562.166999999899</v>
      </c>
      <c r="D1202" s="30">
        <v>1</v>
      </c>
      <c r="E1202" s="30">
        <v>1</v>
      </c>
      <c r="F1202" s="30">
        <v>10948.103999999988</v>
      </c>
      <c r="G1202" s="30">
        <v>1</v>
      </c>
      <c r="H1202" s="30">
        <v>1</v>
      </c>
      <c r="I1202" s="30">
        <v>1</v>
      </c>
      <c r="K1202" s="457"/>
      <c r="L1202" s="457" t="e">
        <f>IF(K1202=0,#REF!,0)</f>
        <v>#REF!</v>
      </c>
    </row>
    <row r="1203" spans="1:12">
      <c r="A1203" s="30">
        <v>1201</v>
      </c>
      <c r="B1203" s="30">
        <v>1032.623999999998</v>
      </c>
      <c r="C1203" s="30">
        <v>17651.648999999899</v>
      </c>
      <c r="D1203" s="30">
        <v>1</v>
      </c>
      <c r="E1203" s="30">
        <v>1</v>
      </c>
      <c r="F1203" s="30">
        <v>16189.3379999999</v>
      </c>
      <c r="G1203" s="30">
        <v>1</v>
      </c>
      <c r="H1203" s="30">
        <v>1</v>
      </c>
      <c r="I1203" s="30">
        <v>1</v>
      </c>
      <c r="K1203" s="457"/>
      <c r="L1203" s="457" t="e">
        <f>IF(K1203=0,#REF!,0)</f>
        <v>#REF!</v>
      </c>
    </row>
    <row r="1204" spans="1:12">
      <c r="A1204" s="30">
        <v>1202</v>
      </c>
      <c r="B1204" s="30">
        <v>1032.623999999998</v>
      </c>
      <c r="C1204" s="30">
        <v>17696.2429999999</v>
      </c>
      <c r="D1204" s="30">
        <v>1</v>
      </c>
      <c r="E1204" s="30">
        <v>1</v>
      </c>
      <c r="F1204" s="30">
        <v>21958.209999999901</v>
      </c>
      <c r="G1204" s="30">
        <v>1</v>
      </c>
      <c r="H1204" s="30">
        <v>1</v>
      </c>
      <c r="I1204" s="30">
        <v>1</v>
      </c>
      <c r="K1204" s="457"/>
      <c r="L1204" s="457" t="e">
        <f>IF(K1204=0,#REF!,0)</f>
        <v>#REF!</v>
      </c>
    </row>
    <row r="1205" spans="1:12">
      <c r="A1205" s="30">
        <v>1203</v>
      </c>
      <c r="B1205" s="30">
        <v>1032.623999999998</v>
      </c>
      <c r="C1205" s="30">
        <v>17788.764999999901</v>
      </c>
      <c r="D1205" s="30">
        <v>1</v>
      </c>
      <c r="E1205" s="30">
        <v>1</v>
      </c>
      <c r="F1205" s="30">
        <v>27177.420999999998</v>
      </c>
      <c r="G1205" s="30">
        <v>1</v>
      </c>
      <c r="H1205" s="30">
        <v>1</v>
      </c>
      <c r="I1205" s="30">
        <v>1</v>
      </c>
      <c r="K1205" s="457"/>
      <c r="L1205" s="457" t="e">
        <f>IF(K1205=0,#REF!,0)</f>
        <v>#REF!</v>
      </c>
    </row>
    <row r="1206" spans="1:12">
      <c r="A1206" s="30">
        <v>1204</v>
      </c>
      <c r="B1206" s="30">
        <v>1032.623999999998</v>
      </c>
      <c r="C1206" s="30">
        <v>17833.519999999902</v>
      </c>
      <c r="D1206" s="30">
        <v>1</v>
      </c>
      <c r="E1206" s="30">
        <v>1</v>
      </c>
      <c r="F1206" s="30">
        <v>31225.600999999897</v>
      </c>
      <c r="G1206" s="30">
        <v>1</v>
      </c>
      <c r="H1206" s="30">
        <v>1</v>
      </c>
      <c r="I1206" s="30">
        <v>1</v>
      </c>
      <c r="K1206" s="457"/>
      <c r="L1206" s="457" t="e">
        <f>IF(K1206=0,#REF!,0)</f>
        <v>#REF!</v>
      </c>
    </row>
    <row r="1207" spans="1:12">
      <c r="A1207" s="30">
        <v>1205</v>
      </c>
      <c r="B1207" s="30">
        <v>1032.623999999998</v>
      </c>
      <c r="C1207" s="30">
        <v>17885.252999999902</v>
      </c>
      <c r="D1207" s="30">
        <v>1</v>
      </c>
      <c r="E1207" s="30">
        <v>1</v>
      </c>
      <c r="F1207" s="30">
        <v>35008.486000000004</v>
      </c>
      <c r="G1207" s="30">
        <v>1</v>
      </c>
      <c r="H1207" s="30">
        <v>1</v>
      </c>
      <c r="I1207" s="30">
        <v>1</v>
      </c>
      <c r="K1207" s="457"/>
      <c r="L1207" s="457" t="e">
        <f>IF(K1207=0,#REF!,0)</f>
        <v>#REF!</v>
      </c>
    </row>
    <row r="1208" spans="1:12">
      <c r="A1208" s="30">
        <v>1206</v>
      </c>
      <c r="B1208" s="30">
        <v>1762.222</v>
      </c>
      <c r="C1208" s="30">
        <v>17948.8659999999</v>
      </c>
      <c r="D1208" s="30">
        <v>1</v>
      </c>
      <c r="E1208" s="30">
        <v>1</v>
      </c>
      <c r="F1208" s="30">
        <v>39152.671999999999</v>
      </c>
      <c r="G1208" s="30">
        <v>1</v>
      </c>
      <c r="H1208" s="30">
        <v>1</v>
      </c>
      <c r="I1208" s="30">
        <v>1</v>
      </c>
      <c r="K1208" s="457"/>
      <c r="L1208" s="457" t="e">
        <f>IF(K1208=0,#REF!,0)</f>
        <v>#REF!</v>
      </c>
    </row>
    <row r="1209" spans="1:12">
      <c r="A1209" s="30">
        <v>1207</v>
      </c>
      <c r="B1209" s="30">
        <v>6139.8579999999993</v>
      </c>
      <c r="C1209" s="30">
        <v>18122.9209999999</v>
      </c>
      <c r="D1209" s="30">
        <v>1</v>
      </c>
      <c r="E1209" s="30">
        <v>1</v>
      </c>
      <c r="F1209" s="30">
        <v>117563.955</v>
      </c>
      <c r="G1209" s="30">
        <v>1</v>
      </c>
      <c r="H1209" s="30">
        <v>1</v>
      </c>
      <c r="I1209" s="30">
        <v>1</v>
      </c>
      <c r="K1209" s="457"/>
      <c r="L1209" s="457" t="e">
        <f>IF(K1209=0,#REF!,0)</f>
        <v>#REF!</v>
      </c>
    </row>
    <row r="1210" spans="1:12">
      <c r="A1210" s="30">
        <v>1208</v>
      </c>
      <c r="B1210" s="30">
        <v>1762.222</v>
      </c>
      <c r="C1210" s="30">
        <v>48337.790999999888</v>
      </c>
      <c r="D1210" s="30">
        <v>1</v>
      </c>
      <c r="E1210" s="30">
        <v>1</v>
      </c>
      <c r="F1210" s="30">
        <v>119269.003</v>
      </c>
      <c r="G1210" s="30">
        <v>1</v>
      </c>
      <c r="H1210" s="30">
        <v>1</v>
      </c>
      <c r="I1210" s="30">
        <v>1</v>
      </c>
      <c r="K1210" s="457"/>
      <c r="L1210" s="457" t="e">
        <f>IF(K1210=0,#REF!,0)</f>
        <v>#REF!</v>
      </c>
    </row>
    <row r="1211" spans="1:12">
      <c r="A1211" s="30">
        <v>1209</v>
      </c>
      <c r="B1211" s="30">
        <v>1032.623999999998</v>
      </c>
      <c r="C1211" s="30">
        <v>75733.005999999907</v>
      </c>
      <c r="D1211" s="30">
        <v>1</v>
      </c>
      <c r="E1211" s="30">
        <v>1</v>
      </c>
      <c r="F1211" s="30">
        <v>106137.553999999</v>
      </c>
      <c r="G1211" s="30">
        <v>1</v>
      </c>
      <c r="H1211" s="30">
        <v>1</v>
      </c>
      <c r="I1211" s="30">
        <v>1</v>
      </c>
      <c r="K1211" s="457"/>
      <c r="L1211" s="457" t="e">
        <f>IF(K1211=0,#REF!,0)</f>
        <v>#REF!</v>
      </c>
    </row>
    <row r="1212" spans="1:12">
      <c r="A1212" s="30">
        <v>1210</v>
      </c>
      <c r="B1212" s="30">
        <v>1153.2399999999991</v>
      </c>
      <c r="C1212" s="30">
        <v>91405.073999999906</v>
      </c>
      <c r="D1212" s="30">
        <v>1</v>
      </c>
      <c r="E1212" s="30">
        <v>1</v>
      </c>
      <c r="F1212" s="30">
        <v>89557.929000000004</v>
      </c>
      <c r="G1212" s="30">
        <v>1</v>
      </c>
      <c r="H1212" s="30">
        <v>1</v>
      </c>
      <c r="I1212" s="30">
        <v>1</v>
      </c>
      <c r="K1212" s="457"/>
      <c r="L1212" s="457" t="e">
        <f>IF(K1212=0,#REF!,0)</f>
        <v>#REF!</v>
      </c>
    </row>
    <row r="1213" spans="1:12">
      <c r="A1213" s="30">
        <v>1211</v>
      </c>
      <c r="B1213" s="30">
        <v>1213.5469999999991</v>
      </c>
      <c r="C1213" s="30">
        <v>106769.03699999981</v>
      </c>
      <c r="D1213" s="30">
        <v>1</v>
      </c>
      <c r="E1213" s="30">
        <v>1</v>
      </c>
      <c r="F1213" s="30">
        <v>76086.739999999903</v>
      </c>
      <c r="G1213" s="30">
        <v>1</v>
      </c>
      <c r="H1213" s="30">
        <v>1</v>
      </c>
      <c r="I1213" s="30">
        <v>1</v>
      </c>
      <c r="K1213" s="457"/>
      <c r="L1213" s="457" t="e">
        <f>IF(K1213=0,#REF!,0)</f>
        <v>#REF!</v>
      </c>
    </row>
    <row r="1214" spans="1:12">
      <c r="A1214" s="30">
        <v>1212</v>
      </c>
      <c r="B1214" s="30">
        <v>1213.5469999999991</v>
      </c>
      <c r="C1214" s="30">
        <v>89986.019999999888</v>
      </c>
      <c r="D1214" s="30">
        <v>1</v>
      </c>
      <c r="E1214" s="30">
        <v>1</v>
      </c>
      <c r="F1214" s="30">
        <v>64206.122000000003</v>
      </c>
      <c r="G1214" s="30">
        <v>1</v>
      </c>
      <c r="H1214" s="30">
        <v>1</v>
      </c>
      <c r="I1214" s="30">
        <v>1</v>
      </c>
      <c r="K1214" s="457"/>
      <c r="L1214" s="457" t="e">
        <f>IF(K1214=0,#REF!,0)</f>
        <v>#REF!</v>
      </c>
    </row>
    <row r="1215" spans="1:12">
      <c r="A1215" s="30">
        <v>1213</v>
      </c>
      <c r="B1215" s="30">
        <v>6200.1660000000002</v>
      </c>
      <c r="C1215" s="30">
        <v>52608.307999999888</v>
      </c>
      <c r="D1215" s="30">
        <v>1</v>
      </c>
      <c r="E1215" s="30">
        <v>1</v>
      </c>
      <c r="F1215" s="30">
        <v>45891.800999999898</v>
      </c>
      <c r="G1215" s="30">
        <v>1</v>
      </c>
      <c r="H1215" s="30">
        <v>1</v>
      </c>
      <c r="I1215" s="30">
        <v>1</v>
      </c>
      <c r="K1215" s="457">
        <v>21286.621390499877</v>
      </c>
      <c r="L1215" s="457">
        <f>IF(K1215=0,#REF!,0)</f>
        <v>0</v>
      </c>
    </row>
    <row r="1216" spans="1:12">
      <c r="A1216" s="30">
        <v>1214</v>
      </c>
      <c r="B1216" s="30">
        <v>1762.222</v>
      </c>
      <c r="C1216" s="30">
        <v>71462.027999999889</v>
      </c>
      <c r="D1216" s="30">
        <v>1</v>
      </c>
      <c r="E1216" s="30">
        <v>1</v>
      </c>
      <c r="F1216" s="30">
        <v>48356.930999999888</v>
      </c>
      <c r="G1216" s="30">
        <v>1</v>
      </c>
      <c r="H1216" s="30">
        <v>1</v>
      </c>
      <c r="I1216" s="30">
        <v>1</v>
      </c>
      <c r="K1216" s="457"/>
      <c r="L1216" s="457" t="e">
        <f>IF(K1216=0,#REF!,0)</f>
        <v>#REF!</v>
      </c>
    </row>
    <row r="1217" spans="1:12">
      <c r="A1217" s="30">
        <v>1215</v>
      </c>
      <c r="B1217" s="30">
        <v>1032.623999999998</v>
      </c>
      <c r="C1217" s="30">
        <v>102817.66599999979</v>
      </c>
      <c r="D1217" s="30">
        <v>1</v>
      </c>
      <c r="E1217" s="30">
        <v>1</v>
      </c>
      <c r="F1217" s="30">
        <v>45517.9719999999</v>
      </c>
      <c r="G1217" s="30">
        <v>1</v>
      </c>
      <c r="H1217" s="30">
        <v>1</v>
      </c>
      <c r="I1217" s="30">
        <v>1</v>
      </c>
      <c r="K1217" s="457">
        <v>6550.2023794280331</v>
      </c>
      <c r="L1217" s="457">
        <f>IF(K1217=0,#REF!,0)</f>
        <v>0</v>
      </c>
    </row>
    <row r="1218" spans="1:12">
      <c r="A1218" s="30">
        <v>1216</v>
      </c>
      <c r="B1218" s="30">
        <v>1032.623999999998</v>
      </c>
      <c r="C1218" s="30">
        <v>86836.897999999899</v>
      </c>
      <c r="D1218" s="30">
        <v>1</v>
      </c>
      <c r="E1218" s="30">
        <v>1</v>
      </c>
      <c r="F1218" s="30">
        <v>44238.392999999989</v>
      </c>
      <c r="G1218" s="30">
        <v>1</v>
      </c>
      <c r="H1218" s="30">
        <v>1</v>
      </c>
      <c r="I1218" s="30">
        <v>1</v>
      </c>
      <c r="K1218" s="457"/>
      <c r="L1218" s="457" t="e">
        <f>IF(K1218=0,#REF!,0)</f>
        <v>#REF!</v>
      </c>
    </row>
    <row r="1219" spans="1:12">
      <c r="A1219" s="30">
        <v>1217</v>
      </c>
      <c r="B1219" s="30">
        <v>1032.623999999998</v>
      </c>
      <c r="C1219" s="30">
        <v>75143.552999999898</v>
      </c>
      <c r="D1219" s="30">
        <v>1</v>
      </c>
      <c r="E1219" s="30">
        <v>1</v>
      </c>
      <c r="F1219" s="30">
        <v>48028.149999999987</v>
      </c>
      <c r="G1219" s="30">
        <v>1</v>
      </c>
      <c r="H1219" s="30">
        <v>1</v>
      </c>
      <c r="I1219" s="30">
        <v>1</v>
      </c>
      <c r="K1219" s="457"/>
      <c r="L1219" s="457" t="e">
        <f>IF(K1219=0,#REF!,0)</f>
        <v>#REF!</v>
      </c>
    </row>
    <row r="1220" spans="1:12">
      <c r="A1220" s="30">
        <v>1218</v>
      </c>
      <c r="B1220" s="30">
        <v>1762.222</v>
      </c>
      <c r="C1220" s="30">
        <v>43923.430999999895</v>
      </c>
      <c r="D1220" s="30">
        <v>1</v>
      </c>
      <c r="E1220" s="30">
        <v>1</v>
      </c>
      <c r="F1220" s="30">
        <v>53317.226999999999</v>
      </c>
      <c r="G1220" s="30">
        <v>1</v>
      </c>
      <c r="H1220" s="30">
        <v>1</v>
      </c>
      <c r="I1220" s="30">
        <v>1</v>
      </c>
      <c r="K1220" s="457"/>
      <c r="L1220" s="457" t="e">
        <f>IF(K1220=0,#REF!,0)</f>
        <v>#REF!</v>
      </c>
    </row>
    <row r="1221" spans="1:12">
      <c r="A1221" s="30">
        <v>1219</v>
      </c>
      <c r="B1221" s="30">
        <v>6139.8579999999993</v>
      </c>
      <c r="C1221" s="30">
        <v>30186.683999999892</v>
      </c>
      <c r="D1221" s="30">
        <v>1</v>
      </c>
      <c r="E1221" s="30">
        <v>1</v>
      </c>
      <c r="F1221" s="30">
        <v>52398.749999999993</v>
      </c>
      <c r="G1221" s="30">
        <v>1</v>
      </c>
      <c r="H1221" s="30">
        <v>1</v>
      </c>
      <c r="I1221" s="30">
        <v>1</v>
      </c>
      <c r="K1221" s="457"/>
      <c r="L1221" s="457" t="e">
        <f>IF(K1221=0,#REF!,0)</f>
        <v>#REF!</v>
      </c>
    </row>
    <row r="1222" spans="1:12">
      <c r="A1222" s="30">
        <v>1220</v>
      </c>
      <c r="B1222" s="30">
        <v>7599.07</v>
      </c>
      <c r="C1222" s="30">
        <v>31575.721999999889</v>
      </c>
      <c r="D1222" s="30">
        <v>1</v>
      </c>
      <c r="E1222" s="30">
        <v>1</v>
      </c>
      <c r="F1222" s="30">
        <v>51978.951999999997</v>
      </c>
      <c r="G1222" s="30">
        <v>1</v>
      </c>
      <c r="H1222" s="30">
        <v>1</v>
      </c>
      <c r="I1222" s="30">
        <v>1</v>
      </c>
      <c r="K1222" s="457"/>
      <c r="L1222" s="457" t="e">
        <f>IF(K1222=0,#REF!,0)</f>
        <v>#REF!</v>
      </c>
    </row>
    <row r="1223" spans="1:12">
      <c r="A1223" s="30">
        <v>1221</v>
      </c>
      <c r="B1223" s="30">
        <v>1762.222</v>
      </c>
      <c r="C1223" s="30">
        <v>17662.0069999999</v>
      </c>
      <c r="D1223" s="30">
        <v>1</v>
      </c>
      <c r="E1223" s="30">
        <v>1</v>
      </c>
      <c r="F1223" s="30">
        <v>63627.275000000001</v>
      </c>
      <c r="G1223" s="30">
        <v>1</v>
      </c>
      <c r="H1223" s="30">
        <v>1</v>
      </c>
      <c r="I1223" s="30">
        <v>1</v>
      </c>
      <c r="K1223" s="457"/>
      <c r="L1223" s="457" t="e">
        <f>IF(K1223=0,#REF!,0)</f>
        <v>#REF!</v>
      </c>
    </row>
    <row r="1224" spans="1:12">
      <c r="A1224" s="30">
        <v>1222</v>
      </c>
      <c r="B1224" s="30">
        <v>1762.222</v>
      </c>
      <c r="C1224" s="30">
        <v>17340.237999999899</v>
      </c>
      <c r="D1224" s="30">
        <v>1</v>
      </c>
      <c r="E1224" s="30">
        <v>1</v>
      </c>
      <c r="F1224" s="30">
        <v>2991.7909999999902</v>
      </c>
      <c r="G1224" s="30">
        <v>1</v>
      </c>
      <c r="H1224" s="30">
        <v>1</v>
      </c>
      <c r="I1224" s="30">
        <v>1</v>
      </c>
      <c r="K1224" s="457"/>
      <c r="L1224" s="457" t="e">
        <f>IF(K1224=0,#REF!,0)</f>
        <v>#REF!</v>
      </c>
    </row>
    <row r="1225" spans="1:12">
      <c r="A1225" s="30">
        <v>1223</v>
      </c>
      <c r="B1225" s="30">
        <v>1762.222</v>
      </c>
      <c r="C1225" s="30">
        <v>17034.073999999899</v>
      </c>
      <c r="D1225" s="30">
        <v>1</v>
      </c>
      <c r="E1225" s="30">
        <v>1</v>
      </c>
      <c r="F1225" s="30">
        <v>1735.09499999999</v>
      </c>
      <c r="G1225" s="30">
        <v>1</v>
      </c>
      <c r="H1225" s="30">
        <v>1</v>
      </c>
      <c r="I1225" s="30">
        <v>1</v>
      </c>
      <c r="K1225" s="457"/>
      <c r="L1225" s="457" t="e">
        <f>IF(K1225=0,#REF!,0)</f>
        <v>#REF!</v>
      </c>
    </row>
    <row r="1226" spans="1:12">
      <c r="A1226" s="30">
        <v>1224</v>
      </c>
      <c r="B1226" s="30">
        <v>1032.623999999998</v>
      </c>
      <c r="C1226" s="30">
        <v>17165.8329999999</v>
      </c>
      <c r="D1226" s="30">
        <v>1</v>
      </c>
      <c r="E1226" s="30">
        <v>1</v>
      </c>
      <c r="F1226" s="30">
        <v>2401.2110000000002</v>
      </c>
      <c r="G1226" s="30">
        <v>1</v>
      </c>
      <c r="H1226" s="30">
        <v>1</v>
      </c>
      <c r="I1226" s="30">
        <v>1</v>
      </c>
      <c r="K1226" s="457"/>
      <c r="L1226" s="457" t="e">
        <f>IF(K1226=0,#REF!,0)</f>
        <v>#REF!</v>
      </c>
    </row>
    <row r="1227" spans="1:12">
      <c r="A1227" s="30">
        <v>1225</v>
      </c>
      <c r="B1227" s="30">
        <v>1032.623999999998</v>
      </c>
      <c r="C1227" s="30">
        <v>17326.711999999898</v>
      </c>
      <c r="D1227" s="30">
        <v>1</v>
      </c>
      <c r="E1227" s="30">
        <v>1</v>
      </c>
      <c r="F1227" s="30">
        <v>7850.4719999999988</v>
      </c>
      <c r="G1227" s="30">
        <v>1</v>
      </c>
      <c r="H1227" s="30">
        <v>1</v>
      </c>
      <c r="I1227" s="30">
        <v>1</v>
      </c>
      <c r="K1227" s="457"/>
      <c r="L1227" s="457" t="e">
        <f>IF(K1227=0,#REF!,0)</f>
        <v>#REF!</v>
      </c>
    </row>
    <row r="1228" spans="1:12">
      <c r="A1228" s="30">
        <v>1226</v>
      </c>
      <c r="B1228" s="30">
        <v>1032.623999999998</v>
      </c>
      <c r="C1228" s="30">
        <v>17439.398999999899</v>
      </c>
      <c r="D1228" s="30">
        <v>1</v>
      </c>
      <c r="E1228" s="30">
        <v>1</v>
      </c>
      <c r="F1228" s="30">
        <v>15363.7079999999</v>
      </c>
      <c r="G1228" s="30">
        <v>1</v>
      </c>
      <c r="H1228" s="30">
        <v>1</v>
      </c>
      <c r="I1228" s="30">
        <v>1</v>
      </c>
      <c r="K1228" s="457"/>
      <c r="L1228" s="457" t="e">
        <f>IF(K1228=0,#REF!,0)</f>
        <v>#REF!</v>
      </c>
    </row>
    <row r="1229" spans="1:12">
      <c r="A1229" s="30">
        <v>1227</v>
      </c>
      <c r="B1229" s="30">
        <v>1032.623999999998</v>
      </c>
      <c r="C1229" s="30">
        <v>17630.151999999893</v>
      </c>
      <c r="D1229" s="30">
        <v>1</v>
      </c>
      <c r="E1229" s="30">
        <v>1</v>
      </c>
      <c r="F1229" s="30">
        <v>22918.969999999998</v>
      </c>
      <c r="G1229" s="30">
        <v>1</v>
      </c>
      <c r="H1229" s="30">
        <v>1</v>
      </c>
      <c r="I1229" s="30">
        <v>1</v>
      </c>
      <c r="K1229" s="457"/>
      <c r="L1229" s="457" t="e">
        <f>IF(K1229=0,#REF!,0)</f>
        <v>#REF!</v>
      </c>
    </row>
    <row r="1230" spans="1:12">
      <c r="A1230" s="30">
        <v>1228</v>
      </c>
      <c r="B1230" s="30">
        <v>1032.623999999998</v>
      </c>
      <c r="C1230" s="30">
        <v>17728.81499999989</v>
      </c>
      <c r="D1230" s="30">
        <v>1</v>
      </c>
      <c r="E1230" s="30">
        <v>1</v>
      </c>
      <c r="F1230" s="30">
        <v>28266.657999999999</v>
      </c>
      <c r="G1230" s="30">
        <v>1</v>
      </c>
      <c r="H1230" s="30">
        <v>1</v>
      </c>
      <c r="I1230" s="30">
        <v>1</v>
      </c>
      <c r="K1230" s="457"/>
      <c r="L1230" s="457" t="e">
        <f>IF(K1230=0,#REF!,0)</f>
        <v>#REF!</v>
      </c>
    </row>
    <row r="1231" spans="1:12">
      <c r="A1231" s="30">
        <v>1229</v>
      </c>
      <c r="B1231" s="30">
        <v>1032.623999999998</v>
      </c>
      <c r="C1231" s="30">
        <v>17818.413999999902</v>
      </c>
      <c r="D1231" s="30">
        <v>1</v>
      </c>
      <c r="E1231" s="30">
        <v>1</v>
      </c>
      <c r="F1231" s="30">
        <v>33089.126999999993</v>
      </c>
      <c r="G1231" s="30">
        <v>1</v>
      </c>
      <c r="H1231" s="30">
        <v>1</v>
      </c>
      <c r="I1231" s="30">
        <v>1</v>
      </c>
      <c r="K1231" s="457"/>
      <c r="L1231" s="457" t="e">
        <f>IF(K1231=0,#REF!,0)</f>
        <v>#REF!</v>
      </c>
    </row>
    <row r="1232" spans="1:12">
      <c r="A1232" s="30">
        <v>1230</v>
      </c>
      <c r="B1232" s="30">
        <v>1762.222</v>
      </c>
      <c r="C1232" s="30">
        <v>17883.87299999989</v>
      </c>
      <c r="D1232" s="30">
        <v>1</v>
      </c>
      <c r="E1232" s="30">
        <v>1</v>
      </c>
      <c r="F1232" s="30">
        <v>38199.183999999899</v>
      </c>
      <c r="G1232" s="30">
        <v>1</v>
      </c>
      <c r="H1232" s="30">
        <v>1</v>
      </c>
      <c r="I1232" s="30">
        <v>1</v>
      </c>
      <c r="K1232" s="457"/>
      <c r="L1232" s="457" t="e">
        <f>IF(K1232=0,#REF!,0)</f>
        <v>#REF!</v>
      </c>
    </row>
    <row r="1233" spans="1:12">
      <c r="A1233" s="30">
        <v>1231</v>
      </c>
      <c r="B1233" s="30">
        <v>6139.8579999999993</v>
      </c>
      <c r="C1233" s="30">
        <v>18043.270999999899</v>
      </c>
      <c r="D1233" s="30">
        <v>1</v>
      </c>
      <c r="E1233" s="30">
        <v>1</v>
      </c>
      <c r="F1233" s="30">
        <v>117250.75199999998</v>
      </c>
      <c r="G1233" s="30">
        <v>1</v>
      </c>
      <c r="H1233" s="30">
        <v>1</v>
      </c>
      <c r="I1233" s="30">
        <v>1</v>
      </c>
      <c r="K1233" s="457"/>
      <c r="L1233" s="457" t="e">
        <f>IF(K1233=0,#REF!,0)</f>
        <v>#REF!</v>
      </c>
    </row>
    <row r="1234" spans="1:12">
      <c r="A1234" s="30">
        <v>1232</v>
      </c>
      <c r="B1234" s="30">
        <v>1762.222</v>
      </c>
      <c r="C1234" s="30">
        <v>48231.102999999886</v>
      </c>
      <c r="D1234" s="30">
        <v>1</v>
      </c>
      <c r="E1234" s="30">
        <v>1</v>
      </c>
      <c r="F1234" s="30">
        <v>119488.480999999</v>
      </c>
      <c r="G1234" s="30">
        <v>1</v>
      </c>
      <c r="H1234" s="30">
        <v>1</v>
      </c>
      <c r="I1234" s="30">
        <v>1</v>
      </c>
      <c r="K1234" s="457"/>
      <c r="L1234" s="457" t="e">
        <f>IF(K1234=0,#REF!,0)</f>
        <v>#REF!</v>
      </c>
    </row>
    <row r="1235" spans="1:12">
      <c r="A1235" s="30">
        <v>1233</v>
      </c>
      <c r="B1235" s="30">
        <v>1032.623999999998</v>
      </c>
      <c r="C1235" s="30">
        <v>75741.142999999895</v>
      </c>
      <c r="D1235" s="30">
        <v>1</v>
      </c>
      <c r="E1235" s="30">
        <v>1</v>
      </c>
      <c r="F1235" s="30">
        <v>110308.04700000001</v>
      </c>
      <c r="G1235" s="30">
        <v>1</v>
      </c>
      <c r="H1235" s="30">
        <v>1</v>
      </c>
      <c r="I1235" s="30">
        <v>1</v>
      </c>
      <c r="K1235" s="457"/>
      <c r="L1235" s="457" t="e">
        <f>IF(K1235=0,#REF!,0)</f>
        <v>#REF!</v>
      </c>
    </row>
    <row r="1236" spans="1:12">
      <c r="A1236" s="30">
        <v>1234</v>
      </c>
      <c r="B1236" s="30">
        <v>1153.2399999999991</v>
      </c>
      <c r="C1236" s="30">
        <v>91592.013999999879</v>
      </c>
      <c r="D1236" s="30">
        <v>1</v>
      </c>
      <c r="E1236" s="30">
        <v>1</v>
      </c>
      <c r="F1236" s="30">
        <v>97344.766999999905</v>
      </c>
      <c r="G1236" s="30">
        <v>1</v>
      </c>
      <c r="H1236" s="30">
        <v>1</v>
      </c>
      <c r="I1236" s="30">
        <v>1</v>
      </c>
      <c r="K1236" s="457"/>
      <c r="L1236" s="457" t="e">
        <f>IF(K1236=0,#REF!,0)</f>
        <v>#REF!</v>
      </c>
    </row>
    <row r="1237" spans="1:12">
      <c r="A1237" s="30">
        <v>1235</v>
      </c>
      <c r="B1237" s="30">
        <v>1213.5469999999991</v>
      </c>
      <c r="C1237" s="30">
        <v>107276.6409999998</v>
      </c>
      <c r="D1237" s="30">
        <v>1</v>
      </c>
      <c r="E1237" s="30">
        <v>1</v>
      </c>
      <c r="F1237" s="30">
        <v>87671.663999999888</v>
      </c>
      <c r="G1237" s="30">
        <v>1</v>
      </c>
      <c r="H1237" s="30">
        <v>1</v>
      </c>
      <c r="I1237" s="30">
        <v>1</v>
      </c>
      <c r="K1237" s="457"/>
      <c r="L1237" s="457" t="e">
        <f>IF(K1237=0,#REF!,0)</f>
        <v>#REF!</v>
      </c>
    </row>
    <row r="1238" spans="1:12">
      <c r="A1238" s="30">
        <v>1236</v>
      </c>
      <c r="B1238" s="30">
        <v>1213.5469999999991</v>
      </c>
      <c r="C1238" s="30">
        <v>90671.565999999904</v>
      </c>
      <c r="D1238" s="30">
        <v>1</v>
      </c>
      <c r="E1238" s="30">
        <v>1</v>
      </c>
      <c r="F1238" s="30">
        <v>78418.681999999899</v>
      </c>
      <c r="G1238" s="30">
        <v>1</v>
      </c>
      <c r="H1238" s="30">
        <v>1</v>
      </c>
      <c r="I1238" s="30">
        <v>1</v>
      </c>
      <c r="K1238" s="457"/>
      <c r="L1238" s="457" t="e">
        <f>IF(K1238=0,#REF!,0)</f>
        <v>#REF!</v>
      </c>
    </row>
    <row r="1239" spans="1:12">
      <c r="A1239" s="30">
        <v>1237</v>
      </c>
      <c r="B1239" s="30">
        <v>6200.1660000000002</v>
      </c>
      <c r="C1239" s="30">
        <v>53329.552999999898</v>
      </c>
      <c r="D1239" s="30">
        <v>1</v>
      </c>
      <c r="E1239" s="30">
        <v>1</v>
      </c>
      <c r="F1239" s="30">
        <v>60311.082999999897</v>
      </c>
      <c r="G1239" s="30">
        <v>1</v>
      </c>
      <c r="H1239" s="30">
        <v>1</v>
      </c>
      <c r="I1239" s="30">
        <v>1</v>
      </c>
      <c r="K1239" s="457"/>
      <c r="L1239" s="457" t="e">
        <f>IF(K1239=0,#REF!,0)</f>
        <v>#REF!</v>
      </c>
    </row>
    <row r="1240" spans="1:12">
      <c r="A1240" s="30">
        <v>1238</v>
      </c>
      <c r="B1240" s="30">
        <v>1762.222</v>
      </c>
      <c r="C1240" s="30">
        <v>72269.049999999901</v>
      </c>
      <c r="D1240" s="30">
        <v>1</v>
      </c>
      <c r="E1240" s="30">
        <v>1</v>
      </c>
      <c r="F1240" s="30">
        <v>63464.580999999998</v>
      </c>
      <c r="G1240" s="30">
        <v>1</v>
      </c>
      <c r="H1240" s="30">
        <v>1</v>
      </c>
      <c r="I1240" s="30">
        <v>1</v>
      </c>
      <c r="K1240" s="457">
        <v>170.30375516601157</v>
      </c>
      <c r="L1240" s="457">
        <f>IF(K1240=0,#REF!,0)</f>
        <v>0</v>
      </c>
    </row>
    <row r="1241" spans="1:12">
      <c r="A1241" s="30">
        <v>1239</v>
      </c>
      <c r="B1241" s="30">
        <v>1032.623999999998</v>
      </c>
      <c r="C1241" s="30">
        <v>103685.3609999998</v>
      </c>
      <c r="D1241" s="30">
        <v>1</v>
      </c>
      <c r="E1241" s="30">
        <v>1</v>
      </c>
      <c r="F1241" s="30">
        <v>60316.476999999992</v>
      </c>
      <c r="G1241" s="30">
        <v>1</v>
      </c>
      <c r="H1241" s="30">
        <v>1</v>
      </c>
      <c r="I1241" s="30">
        <v>1</v>
      </c>
      <c r="K1241" s="457"/>
      <c r="L1241" s="457" t="e">
        <f>IF(K1241=0,#REF!,0)</f>
        <v>#REF!</v>
      </c>
    </row>
    <row r="1242" spans="1:12">
      <c r="A1242" s="30">
        <v>1240</v>
      </c>
      <c r="B1242" s="30">
        <v>1032.623999999998</v>
      </c>
      <c r="C1242" s="30">
        <v>87713.377999999895</v>
      </c>
      <c r="D1242" s="30">
        <v>1</v>
      </c>
      <c r="E1242" s="30">
        <v>1</v>
      </c>
      <c r="F1242" s="30">
        <v>58953.777999999904</v>
      </c>
      <c r="G1242" s="30">
        <v>1</v>
      </c>
      <c r="H1242" s="30">
        <v>1</v>
      </c>
      <c r="I1242" s="30">
        <v>1</v>
      </c>
      <c r="K1242" s="457"/>
      <c r="L1242" s="457" t="e">
        <f>IF(K1242=0,#REF!,0)</f>
        <v>#REF!</v>
      </c>
    </row>
    <row r="1243" spans="1:12">
      <c r="A1243" s="30">
        <v>1241</v>
      </c>
      <c r="B1243" s="30">
        <v>1032.623999999998</v>
      </c>
      <c r="C1243" s="30">
        <v>75945.061999999889</v>
      </c>
      <c r="D1243" s="30">
        <v>1</v>
      </c>
      <c r="E1243" s="30">
        <v>1</v>
      </c>
      <c r="F1243" s="30">
        <v>61496.170999999995</v>
      </c>
      <c r="G1243" s="30">
        <v>1</v>
      </c>
      <c r="H1243" s="30">
        <v>1</v>
      </c>
      <c r="I1243" s="30">
        <v>1</v>
      </c>
      <c r="K1243" s="457"/>
      <c r="L1243" s="457" t="e">
        <f>IF(K1243=0,#REF!,0)</f>
        <v>#REF!</v>
      </c>
    </row>
    <row r="1244" spans="1:12">
      <c r="A1244" s="30">
        <v>1242</v>
      </c>
      <c r="B1244" s="30">
        <v>1762.222</v>
      </c>
      <c r="C1244" s="30">
        <v>44584.8319999999</v>
      </c>
      <c r="D1244" s="30">
        <v>1</v>
      </c>
      <c r="E1244" s="30">
        <v>1</v>
      </c>
      <c r="F1244" s="30">
        <v>65428.963999999891</v>
      </c>
      <c r="G1244" s="30">
        <v>1</v>
      </c>
      <c r="H1244" s="30">
        <v>1</v>
      </c>
      <c r="I1244" s="30">
        <v>1</v>
      </c>
      <c r="K1244" s="457"/>
      <c r="L1244" s="457" t="e">
        <f>IF(K1244=0,#REF!,0)</f>
        <v>#REF!</v>
      </c>
    </row>
    <row r="1245" spans="1:12">
      <c r="A1245" s="30">
        <v>1243</v>
      </c>
      <c r="B1245" s="30">
        <v>6139.8579999999993</v>
      </c>
      <c r="C1245" s="30">
        <v>30579.053999999887</v>
      </c>
      <c r="D1245" s="30">
        <v>1</v>
      </c>
      <c r="E1245" s="30">
        <v>1</v>
      </c>
      <c r="F1245" s="30">
        <v>62908.744999999988</v>
      </c>
      <c r="G1245" s="30">
        <v>1</v>
      </c>
      <c r="H1245" s="30">
        <v>1</v>
      </c>
      <c r="I1245" s="30">
        <v>1</v>
      </c>
      <c r="K1245" s="457"/>
      <c r="L1245" s="457" t="e">
        <f>IF(K1245=0,#REF!,0)</f>
        <v>#REF!</v>
      </c>
    </row>
    <row r="1246" spans="1:12">
      <c r="A1246" s="30">
        <v>1244</v>
      </c>
      <c r="B1246" s="30">
        <v>7599.07</v>
      </c>
      <c r="C1246" s="30">
        <v>31930.02999999989</v>
      </c>
      <c r="D1246" s="30">
        <v>1</v>
      </c>
      <c r="E1246" s="30">
        <v>1</v>
      </c>
      <c r="F1246" s="30">
        <v>61360.990000000005</v>
      </c>
      <c r="G1246" s="30">
        <v>1</v>
      </c>
      <c r="H1246" s="30">
        <v>1</v>
      </c>
      <c r="I1246" s="30">
        <v>1</v>
      </c>
      <c r="K1246" s="457"/>
      <c r="L1246" s="457" t="e">
        <f>IF(K1246=0,#REF!,0)</f>
        <v>#REF!</v>
      </c>
    </row>
    <row r="1247" spans="1:12">
      <c r="A1247" s="30">
        <v>1245</v>
      </c>
      <c r="B1247" s="30">
        <v>1762.222</v>
      </c>
      <c r="C1247" s="30">
        <v>17912.714999999902</v>
      </c>
      <c r="D1247" s="30">
        <v>1</v>
      </c>
      <c r="E1247" s="30">
        <v>1</v>
      </c>
      <c r="F1247" s="30">
        <v>71921.648999999888</v>
      </c>
      <c r="G1247" s="30">
        <v>1</v>
      </c>
      <c r="H1247" s="30">
        <v>1</v>
      </c>
      <c r="I1247" s="30">
        <v>1</v>
      </c>
      <c r="K1247" s="457"/>
      <c r="L1247" s="457" t="e">
        <f>IF(K1247=0,#REF!,0)</f>
        <v>#REF!</v>
      </c>
    </row>
    <row r="1248" spans="1:12">
      <c r="A1248" s="30">
        <v>1246</v>
      </c>
      <c r="B1248" s="30">
        <v>1762.222</v>
      </c>
      <c r="C1248" s="30">
        <v>17566.429999999898</v>
      </c>
      <c r="D1248" s="30">
        <v>1</v>
      </c>
      <c r="E1248" s="30">
        <v>1</v>
      </c>
      <c r="F1248" s="30">
        <v>3043.1599999999903</v>
      </c>
      <c r="G1248" s="30">
        <v>1</v>
      </c>
      <c r="H1248" s="30">
        <v>1</v>
      </c>
      <c r="I1248" s="30">
        <v>1</v>
      </c>
      <c r="K1248" s="457"/>
      <c r="L1248" s="457" t="e">
        <f>IF(K1248=0,#REF!,0)</f>
        <v>#REF!</v>
      </c>
    </row>
    <row r="1249" spans="1:12">
      <c r="A1249" s="30">
        <v>1247</v>
      </c>
      <c r="B1249" s="30">
        <v>1762.222</v>
      </c>
      <c r="C1249" s="30">
        <v>17224.180999999888</v>
      </c>
      <c r="D1249" s="30">
        <v>1</v>
      </c>
      <c r="E1249" s="30">
        <v>1</v>
      </c>
      <c r="F1249" s="30">
        <v>2210.8269999999998</v>
      </c>
      <c r="G1249" s="30">
        <v>1</v>
      </c>
      <c r="H1249" s="30">
        <v>1</v>
      </c>
      <c r="I1249" s="30">
        <v>1</v>
      </c>
      <c r="K1249" s="457"/>
      <c r="L1249" s="457" t="e">
        <f>IF(K1249=0,#REF!,0)</f>
        <v>#REF!</v>
      </c>
    </row>
    <row r="1250" spans="1:12">
      <c r="A1250" s="30">
        <v>1248</v>
      </c>
      <c r="B1250" s="30">
        <v>1032.623999999998</v>
      </c>
      <c r="C1250" s="30">
        <v>17327.128999999899</v>
      </c>
      <c r="D1250" s="30">
        <v>1</v>
      </c>
      <c r="E1250" s="30">
        <v>1</v>
      </c>
      <c r="F1250" s="30">
        <v>5866.4890000000005</v>
      </c>
      <c r="G1250" s="30">
        <v>1</v>
      </c>
      <c r="H1250" s="30">
        <v>1</v>
      </c>
      <c r="I1250" s="30">
        <v>1</v>
      </c>
      <c r="K1250" s="457"/>
      <c r="L1250" s="457" t="e">
        <f>IF(K1250=0,#REF!,0)</f>
        <v>#REF!</v>
      </c>
    </row>
    <row r="1251" spans="1:12">
      <c r="A1251" s="30">
        <v>1249</v>
      </c>
      <c r="B1251" s="30">
        <v>1032.623999999998</v>
      </c>
      <c r="C1251" s="30">
        <v>17424.551999999901</v>
      </c>
      <c r="D1251" s="30">
        <v>1</v>
      </c>
      <c r="E1251" s="30">
        <v>1</v>
      </c>
      <c r="F1251" s="30">
        <v>11149.3119999999</v>
      </c>
      <c r="G1251" s="30">
        <v>1</v>
      </c>
      <c r="H1251" s="30">
        <v>1</v>
      </c>
      <c r="I1251" s="30">
        <v>1</v>
      </c>
      <c r="K1251" s="457"/>
      <c r="L1251" s="457" t="e">
        <f>IF(K1251=0,#REF!,0)</f>
        <v>#REF!</v>
      </c>
    </row>
    <row r="1252" spans="1:12">
      <c r="A1252" s="30">
        <v>1250</v>
      </c>
      <c r="B1252" s="30">
        <v>1032.623999999998</v>
      </c>
      <c r="C1252" s="30">
        <v>17425.7789999999</v>
      </c>
      <c r="D1252" s="30">
        <v>1</v>
      </c>
      <c r="E1252" s="30">
        <v>1</v>
      </c>
      <c r="F1252" s="30">
        <v>16063.842000000001</v>
      </c>
      <c r="G1252" s="30">
        <v>1</v>
      </c>
      <c r="H1252" s="30">
        <v>1</v>
      </c>
      <c r="I1252" s="30">
        <v>1</v>
      </c>
      <c r="K1252" s="457"/>
      <c r="L1252" s="457" t="e">
        <f>IF(K1252=0,#REF!,0)</f>
        <v>#REF!</v>
      </c>
    </row>
    <row r="1253" spans="1:12">
      <c r="A1253" s="30">
        <v>1251</v>
      </c>
      <c r="B1253" s="30">
        <v>1032.623999999998</v>
      </c>
      <c r="C1253" s="30">
        <v>17492.764999999901</v>
      </c>
      <c r="D1253" s="30">
        <v>1</v>
      </c>
      <c r="E1253" s="30">
        <v>1</v>
      </c>
      <c r="F1253" s="30">
        <v>20781.691999999897</v>
      </c>
      <c r="G1253" s="30">
        <v>1</v>
      </c>
      <c r="H1253" s="30">
        <v>1</v>
      </c>
      <c r="I1253" s="30">
        <v>1</v>
      </c>
      <c r="K1253" s="457"/>
      <c r="L1253" s="457" t="e">
        <f>IF(K1253=0,#REF!,0)</f>
        <v>#REF!</v>
      </c>
    </row>
    <row r="1254" spans="1:12">
      <c r="A1254" s="30">
        <v>1252</v>
      </c>
      <c r="B1254" s="30">
        <v>1032.623999999998</v>
      </c>
      <c r="C1254" s="30">
        <v>17524.592999999899</v>
      </c>
      <c r="D1254" s="30">
        <v>1</v>
      </c>
      <c r="E1254" s="30">
        <v>1</v>
      </c>
      <c r="F1254" s="30">
        <v>24430.638999999897</v>
      </c>
      <c r="G1254" s="30">
        <v>1</v>
      </c>
      <c r="H1254" s="30">
        <v>1</v>
      </c>
      <c r="I1254" s="30">
        <v>1</v>
      </c>
      <c r="K1254" s="457"/>
      <c r="L1254" s="457" t="e">
        <f>IF(K1254=0,#REF!,0)</f>
        <v>#REF!</v>
      </c>
    </row>
    <row r="1255" spans="1:12">
      <c r="A1255" s="30">
        <v>1253</v>
      </c>
      <c r="B1255" s="30">
        <v>1032.623999999998</v>
      </c>
      <c r="C1255" s="30">
        <v>17580.589999999902</v>
      </c>
      <c r="D1255" s="30">
        <v>1</v>
      </c>
      <c r="E1255" s="30">
        <v>1</v>
      </c>
      <c r="F1255" s="30">
        <v>28389.666000000001</v>
      </c>
      <c r="G1255" s="30">
        <v>1</v>
      </c>
      <c r="H1255" s="30">
        <v>1</v>
      </c>
      <c r="I1255" s="30">
        <v>1</v>
      </c>
      <c r="K1255" s="457"/>
      <c r="L1255" s="457" t="e">
        <f>IF(K1255=0,#REF!,0)</f>
        <v>#REF!</v>
      </c>
    </row>
    <row r="1256" spans="1:12">
      <c r="A1256" s="30">
        <v>1254</v>
      </c>
      <c r="B1256" s="30">
        <v>1762.222</v>
      </c>
      <c r="C1256" s="30">
        <v>17601.124999999891</v>
      </c>
      <c r="D1256" s="30">
        <v>1</v>
      </c>
      <c r="E1256" s="30">
        <v>1</v>
      </c>
      <c r="F1256" s="30">
        <v>32305.617999999893</v>
      </c>
      <c r="G1256" s="30">
        <v>1</v>
      </c>
      <c r="H1256" s="30">
        <v>1</v>
      </c>
      <c r="I1256" s="30">
        <v>1</v>
      </c>
      <c r="K1256" s="457"/>
      <c r="L1256" s="457" t="e">
        <f>IF(K1256=0,#REF!,0)</f>
        <v>#REF!</v>
      </c>
    </row>
    <row r="1257" spans="1:12">
      <c r="A1257" s="30">
        <v>1255</v>
      </c>
      <c r="B1257" s="30">
        <v>6139.8579999999993</v>
      </c>
      <c r="C1257" s="30">
        <v>17721.369999999901</v>
      </c>
      <c r="D1257" s="30">
        <v>1</v>
      </c>
      <c r="E1257" s="30">
        <v>1</v>
      </c>
      <c r="F1257" s="30">
        <v>110909.41</v>
      </c>
      <c r="G1257" s="30">
        <v>1</v>
      </c>
      <c r="H1257" s="30">
        <v>1</v>
      </c>
      <c r="I1257" s="30">
        <v>1</v>
      </c>
      <c r="K1257" s="457"/>
      <c r="L1257" s="457" t="e">
        <f>IF(K1257=0,#REF!,0)</f>
        <v>#REF!</v>
      </c>
    </row>
    <row r="1258" spans="1:12">
      <c r="A1258" s="30">
        <v>1256</v>
      </c>
      <c r="B1258" s="30">
        <v>1762.222</v>
      </c>
      <c r="C1258" s="30">
        <v>47859.92399999989</v>
      </c>
      <c r="D1258" s="30">
        <v>1</v>
      </c>
      <c r="E1258" s="30">
        <v>1</v>
      </c>
      <c r="F1258" s="30">
        <v>112506.413</v>
      </c>
      <c r="G1258" s="30">
        <v>1</v>
      </c>
      <c r="H1258" s="30">
        <v>1</v>
      </c>
      <c r="I1258" s="30">
        <v>1</v>
      </c>
      <c r="K1258" s="457"/>
      <c r="L1258" s="457" t="e">
        <f>IF(K1258=0,#REF!,0)</f>
        <v>#REF!</v>
      </c>
    </row>
    <row r="1259" spans="1:12">
      <c r="A1259" s="30">
        <v>1257</v>
      </c>
      <c r="B1259" s="30">
        <v>1032.623999999998</v>
      </c>
      <c r="C1259" s="30">
        <v>75160.054999999891</v>
      </c>
      <c r="D1259" s="30">
        <v>1</v>
      </c>
      <c r="E1259" s="30">
        <v>1</v>
      </c>
      <c r="F1259" s="30">
        <v>100770.11600000001</v>
      </c>
      <c r="G1259" s="30">
        <v>1</v>
      </c>
      <c r="H1259" s="30">
        <v>1</v>
      </c>
      <c r="I1259" s="30">
        <v>1</v>
      </c>
      <c r="K1259" s="457"/>
      <c r="L1259" s="457" t="e">
        <f>IF(K1259=0,#REF!,0)</f>
        <v>#REF!</v>
      </c>
    </row>
    <row r="1260" spans="1:12">
      <c r="A1260" s="30">
        <v>1258</v>
      </c>
      <c r="B1260" s="30">
        <v>1153.2399999999991</v>
      </c>
      <c r="C1260" s="30">
        <v>90798.687999999907</v>
      </c>
      <c r="D1260" s="30">
        <v>1</v>
      </c>
      <c r="E1260" s="30">
        <v>1</v>
      </c>
      <c r="F1260" s="30">
        <v>86287.977999999988</v>
      </c>
      <c r="G1260" s="30">
        <v>1</v>
      </c>
      <c r="H1260" s="30">
        <v>1</v>
      </c>
      <c r="I1260" s="30">
        <v>1</v>
      </c>
      <c r="K1260" s="457"/>
      <c r="L1260" s="457" t="e">
        <f>IF(K1260=0,#REF!,0)</f>
        <v>#REF!</v>
      </c>
    </row>
    <row r="1261" spans="1:12">
      <c r="A1261" s="30">
        <v>1259</v>
      </c>
      <c r="B1261" s="30">
        <v>1213.5469999999991</v>
      </c>
      <c r="C1261" s="30">
        <v>106168.11699999981</v>
      </c>
      <c r="D1261" s="30">
        <v>1</v>
      </c>
      <c r="E1261" s="30">
        <v>1</v>
      </c>
      <c r="F1261" s="30">
        <v>73547.154999999999</v>
      </c>
      <c r="G1261" s="30">
        <v>1</v>
      </c>
      <c r="H1261" s="30">
        <v>1</v>
      </c>
      <c r="I1261" s="30">
        <v>1</v>
      </c>
      <c r="K1261" s="457"/>
      <c r="L1261" s="457" t="e">
        <f>IF(K1261=0,#REF!,0)</f>
        <v>#REF!</v>
      </c>
    </row>
    <row r="1262" spans="1:12">
      <c r="A1262" s="30">
        <v>1260</v>
      </c>
      <c r="B1262" s="30">
        <v>1213.5469999999991</v>
      </c>
      <c r="C1262" s="30">
        <v>89513.635999999897</v>
      </c>
      <c r="D1262" s="30">
        <v>1</v>
      </c>
      <c r="E1262" s="30">
        <v>1</v>
      </c>
      <c r="F1262" s="30">
        <v>63311.450000000004</v>
      </c>
      <c r="G1262" s="30">
        <v>1</v>
      </c>
      <c r="H1262" s="30">
        <v>1</v>
      </c>
      <c r="I1262" s="30">
        <v>1</v>
      </c>
      <c r="K1262" s="457"/>
      <c r="L1262" s="457" t="e">
        <f>IF(K1262=0,#REF!,0)</f>
        <v>#REF!</v>
      </c>
    </row>
    <row r="1263" spans="1:12">
      <c r="A1263" s="30">
        <v>1261</v>
      </c>
      <c r="B1263" s="30">
        <v>6200.1660000000002</v>
      </c>
      <c r="C1263" s="30">
        <v>52172.894999999888</v>
      </c>
      <c r="D1263" s="30">
        <v>1</v>
      </c>
      <c r="E1263" s="30">
        <v>1</v>
      </c>
      <c r="F1263" s="30">
        <v>45441.551999999894</v>
      </c>
      <c r="G1263" s="30">
        <v>1</v>
      </c>
      <c r="H1263" s="30">
        <v>1</v>
      </c>
      <c r="I1263" s="30">
        <v>1</v>
      </c>
      <c r="K1263" s="457"/>
      <c r="L1263" s="457" t="e">
        <f>IF(K1263=0,#REF!,0)</f>
        <v>#REF!</v>
      </c>
    </row>
    <row r="1264" spans="1:12">
      <c r="A1264" s="30">
        <v>1262</v>
      </c>
      <c r="B1264" s="30">
        <v>1762.222</v>
      </c>
      <c r="C1264" s="30">
        <v>70986.568999999901</v>
      </c>
      <c r="D1264" s="30">
        <v>1</v>
      </c>
      <c r="E1264" s="30">
        <v>1</v>
      </c>
      <c r="F1264" s="30">
        <v>47743.862000000001</v>
      </c>
      <c r="G1264" s="30">
        <v>1</v>
      </c>
      <c r="H1264" s="30">
        <v>1</v>
      </c>
      <c r="I1264" s="30">
        <v>1</v>
      </c>
      <c r="K1264" s="457"/>
      <c r="L1264" s="457" t="e">
        <f>IF(K1264=0,#REF!,0)</f>
        <v>#REF!</v>
      </c>
    </row>
    <row r="1265" spans="1:12">
      <c r="A1265" s="30">
        <v>1263</v>
      </c>
      <c r="B1265" s="30">
        <v>1032.623999999998</v>
      </c>
      <c r="C1265" s="30">
        <v>102362.7659999998</v>
      </c>
      <c r="D1265" s="30">
        <v>1</v>
      </c>
      <c r="E1265" s="30">
        <v>1</v>
      </c>
      <c r="F1265" s="30">
        <v>44961.121999999988</v>
      </c>
      <c r="G1265" s="30">
        <v>1</v>
      </c>
      <c r="H1265" s="30">
        <v>1</v>
      </c>
      <c r="I1265" s="30">
        <v>1</v>
      </c>
      <c r="K1265" s="457"/>
      <c r="L1265" s="457" t="e">
        <f>IF(K1265=0,#REF!,0)</f>
        <v>#REF!</v>
      </c>
    </row>
    <row r="1266" spans="1:12">
      <c r="A1266" s="30">
        <v>1264</v>
      </c>
      <c r="B1266" s="30">
        <v>1032.623999999998</v>
      </c>
      <c r="C1266" s="30">
        <v>86429.987999999896</v>
      </c>
      <c r="D1266" s="30">
        <v>1</v>
      </c>
      <c r="E1266" s="30">
        <v>1</v>
      </c>
      <c r="F1266" s="30">
        <v>43925.569999999985</v>
      </c>
      <c r="G1266" s="30">
        <v>1</v>
      </c>
      <c r="H1266" s="30">
        <v>1</v>
      </c>
      <c r="I1266" s="30">
        <v>1</v>
      </c>
      <c r="K1266" s="457"/>
      <c r="L1266" s="457" t="e">
        <f>IF(K1266=0,#REF!,0)</f>
        <v>#REF!</v>
      </c>
    </row>
    <row r="1267" spans="1:12">
      <c r="A1267" s="30">
        <v>1265</v>
      </c>
      <c r="B1267" s="30">
        <v>1032.623999999998</v>
      </c>
      <c r="C1267" s="30">
        <v>74740.206999999908</v>
      </c>
      <c r="D1267" s="30">
        <v>1</v>
      </c>
      <c r="E1267" s="30">
        <v>1</v>
      </c>
      <c r="F1267" s="30">
        <v>46980.358</v>
      </c>
      <c r="G1267" s="30">
        <v>1</v>
      </c>
      <c r="H1267" s="30">
        <v>1</v>
      </c>
      <c r="I1267" s="30">
        <v>1</v>
      </c>
      <c r="K1267" s="457"/>
      <c r="L1267" s="457" t="e">
        <f>IF(K1267=0,#REF!,0)</f>
        <v>#REF!</v>
      </c>
    </row>
    <row r="1268" spans="1:12">
      <c r="A1268" s="30">
        <v>1266</v>
      </c>
      <c r="B1268" s="30">
        <v>1762.222</v>
      </c>
      <c r="C1268" s="30">
        <v>43441.216999999902</v>
      </c>
      <c r="D1268" s="30">
        <v>1</v>
      </c>
      <c r="E1268" s="30">
        <v>1</v>
      </c>
      <c r="F1268" s="30">
        <v>50765.313999999991</v>
      </c>
      <c r="G1268" s="30">
        <v>1</v>
      </c>
      <c r="H1268" s="30">
        <v>1</v>
      </c>
      <c r="I1268" s="30">
        <v>1</v>
      </c>
      <c r="K1268" s="457"/>
      <c r="L1268" s="457" t="e">
        <f>IF(K1268=0,#REF!,0)</f>
        <v>#REF!</v>
      </c>
    </row>
    <row r="1269" spans="1:12">
      <c r="A1269" s="30">
        <v>1267</v>
      </c>
      <c r="B1269" s="30">
        <v>6139.8579999999993</v>
      </c>
      <c r="C1269" s="30">
        <v>29909.521999999888</v>
      </c>
      <c r="D1269" s="30">
        <v>1</v>
      </c>
      <c r="E1269" s="30">
        <v>1</v>
      </c>
      <c r="F1269" s="30">
        <v>48241.342999999892</v>
      </c>
      <c r="G1269" s="30">
        <v>1</v>
      </c>
      <c r="H1269" s="30">
        <v>1</v>
      </c>
      <c r="I1269" s="30">
        <v>1</v>
      </c>
      <c r="K1269" s="457"/>
      <c r="L1269" s="457" t="e">
        <f>IF(K1269=0,#REF!,0)</f>
        <v>#REF!</v>
      </c>
    </row>
    <row r="1270" spans="1:12">
      <c r="A1270" s="30">
        <v>1268</v>
      </c>
      <c r="B1270" s="30">
        <v>7599.07</v>
      </c>
      <c r="C1270" s="30">
        <v>31282.672999999901</v>
      </c>
      <c r="D1270" s="30">
        <v>1</v>
      </c>
      <c r="E1270" s="30">
        <v>1</v>
      </c>
      <c r="F1270" s="30">
        <v>47259.03</v>
      </c>
      <c r="G1270" s="30">
        <v>1</v>
      </c>
      <c r="H1270" s="30">
        <v>1</v>
      </c>
      <c r="I1270" s="30">
        <v>1</v>
      </c>
      <c r="K1270" s="457"/>
      <c r="L1270" s="457" t="e">
        <f>IF(K1270=0,#REF!,0)</f>
        <v>#REF!</v>
      </c>
    </row>
    <row r="1271" spans="1:12">
      <c r="A1271" s="30">
        <v>1269</v>
      </c>
      <c r="B1271" s="30">
        <v>1762.222</v>
      </c>
      <c r="C1271" s="30">
        <v>17482.536999999902</v>
      </c>
      <c r="D1271" s="30">
        <v>1</v>
      </c>
      <c r="E1271" s="30">
        <v>1</v>
      </c>
      <c r="F1271" s="30">
        <v>58707.003000000004</v>
      </c>
      <c r="G1271" s="30">
        <v>1</v>
      </c>
      <c r="H1271" s="30">
        <v>1</v>
      </c>
      <c r="I1271" s="30">
        <v>1</v>
      </c>
      <c r="K1271" s="457"/>
      <c r="L1271" s="457" t="e">
        <f>IF(K1271=0,#REF!,0)</f>
        <v>#REF!</v>
      </c>
    </row>
    <row r="1272" spans="1:12">
      <c r="A1272" s="30">
        <v>1270</v>
      </c>
      <c r="B1272" s="30">
        <v>1762.222</v>
      </c>
      <c r="C1272" s="30">
        <v>17101.143999999898</v>
      </c>
      <c r="D1272" s="30">
        <v>1</v>
      </c>
      <c r="E1272" s="30">
        <v>1</v>
      </c>
      <c r="F1272" s="30">
        <v>2984.0189999999898</v>
      </c>
      <c r="G1272" s="30">
        <v>1</v>
      </c>
      <c r="H1272" s="30">
        <v>1</v>
      </c>
      <c r="I1272" s="30">
        <v>1</v>
      </c>
      <c r="K1272" s="457"/>
      <c r="L1272" s="457" t="e">
        <f>IF(K1272=0,#REF!,0)</f>
        <v>#REF!</v>
      </c>
    </row>
    <row r="1273" spans="1:12">
      <c r="A1273" s="30">
        <v>1271</v>
      </c>
      <c r="B1273" s="30">
        <v>1762.222</v>
      </c>
      <c r="C1273" s="30">
        <v>16710.430999999899</v>
      </c>
      <c r="D1273" s="30">
        <v>1</v>
      </c>
      <c r="E1273" s="30">
        <v>1</v>
      </c>
      <c r="F1273" s="30">
        <v>1674.069</v>
      </c>
      <c r="G1273" s="30">
        <v>1</v>
      </c>
      <c r="H1273" s="30">
        <v>1</v>
      </c>
      <c r="I1273" s="30">
        <v>1</v>
      </c>
      <c r="K1273" s="457"/>
      <c r="L1273" s="457" t="e">
        <f>IF(K1273=0,#REF!,0)</f>
        <v>#REF!</v>
      </c>
    </row>
    <row r="1274" spans="1:12">
      <c r="A1274" s="30">
        <v>1272</v>
      </c>
      <c r="B1274" s="30">
        <v>1032.623999999998</v>
      </c>
      <c r="C1274" s="30">
        <v>16830.963999999898</v>
      </c>
      <c r="D1274" s="30">
        <v>1</v>
      </c>
      <c r="E1274" s="30">
        <v>1</v>
      </c>
      <c r="F1274" s="30">
        <v>1339.277</v>
      </c>
      <c r="G1274" s="30">
        <v>1</v>
      </c>
      <c r="H1274" s="30">
        <v>1</v>
      </c>
      <c r="I1274" s="30">
        <v>1</v>
      </c>
      <c r="K1274" s="457"/>
      <c r="L1274" s="457" t="e">
        <f>IF(K1274=0,#REF!,0)</f>
        <v>#REF!</v>
      </c>
    </row>
    <row r="1275" spans="1:12">
      <c r="A1275" s="30">
        <v>1273</v>
      </c>
      <c r="B1275" s="30">
        <v>1032.623999999998</v>
      </c>
      <c r="C1275" s="30">
        <v>16829.877999999899</v>
      </c>
      <c r="D1275" s="30">
        <v>1</v>
      </c>
      <c r="E1275" s="30">
        <v>1</v>
      </c>
      <c r="F1275" s="30">
        <v>1191.422</v>
      </c>
      <c r="G1275" s="30">
        <v>1</v>
      </c>
      <c r="H1275" s="30">
        <v>1</v>
      </c>
      <c r="I1275" s="30">
        <v>1</v>
      </c>
      <c r="K1275" s="457"/>
      <c r="L1275" s="457" t="e">
        <f>IF(K1275=0,#REF!,0)</f>
        <v>#REF!</v>
      </c>
    </row>
    <row r="1276" spans="1:12">
      <c r="A1276" s="30">
        <v>1274</v>
      </c>
      <c r="B1276" s="30">
        <v>1032.623999999998</v>
      </c>
      <c r="C1276" s="30">
        <v>16840.5079999999</v>
      </c>
      <c r="D1276" s="30">
        <v>1</v>
      </c>
      <c r="E1276" s="30">
        <v>1</v>
      </c>
      <c r="F1276" s="30">
        <v>5209.6329999999889</v>
      </c>
      <c r="G1276" s="30">
        <v>1</v>
      </c>
      <c r="H1276" s="30">
        <v>1</v>
      </c>
      <c r="I1276" s="30">
        <v>1</v>
      </c>
      <c r="K1276" s="457"/>
      <c r="L1276" s="457" t="e">
        <f>IF(K1276=0,#REF!,0)</f>
        <v>#REF!</v>
      </c>
    </row>
    <row r="1277" spans="1:12">
      <c r="A1277" s="30">
        <v>1275</v>
      </c>
      <c r="B1277" s="30">
        <v>1032.623999999998</v>
      </c>
      <c r="C1277" s="30">
        <v>16902.217999999899</v>
      </c>
      <c r="D1277" s="30">
        <v>1</v>
      </c>
      <c r="E1277" s="30">
        <v>1</v>
      </c>
      <c r="F1277" s="30">
        <v>11624.136999999999</v>
      </c>
      <c r="G1277" s="30">
        <v>1</v>
      </c>
      <c r="H1277" s="30">
        <v>1</v>
      </c>
      <c r="I1277" s="30">
        <v>1</v>
      </c>
      <c r="K1277" s="457"/>
      <c r="L1277" s="457" t="e">
        <f>IF(K1277=0,#REF!,0)</f>
        <v>#REF!</v>
      </c>
    </row>
    <row r="1278" spans="1:12">
      <c r="A1278" s="30">
        <v>1276</v>
      </c>
      <c r="B1278" s="30">
        <v>1032.623999999998</v>
      </c>
      <c r="C1278" s="30">
        <v>16923.0269999999</v>
      </c>
      <c r="D1278" s="30">
        <v>1</v>
      </c>
      <c r="E1278" s="30">
        <v>1</v>
      </c>
      <c r="F1278" s="30">
        <v>16392.0989999999</v>
      </c>
      <c r="G1278" s="30">
        <v>1</v>
      </c>
      <c r="H1278" s="30">
        <v>1</v>
      </c>
      <c r="I1278" s="30">
        <v>1</v>
      </c>
      <c r="K1278" s="457"/>
      <c r="L1278" s="457" t="e">
        <f>IF(K1278=0,#REF!,0)</f>
        <v>#REF!</v>
      </c>
    </row>
    <row r="1279" spans="1:12">
      <c r="A1279" s="30">
        <v>1277</v>
      </c>
      <c r="B1279" s="30">
        <v>1032.623999999998</v>
      </c>
      <c r="C1279" s="30">
        <v>16956.431999999899</v>
      </c>
      <c r="D1279" s="30">
        <v>1</v>
      </c>
      <c r="E1279" s="30">
        <v>1</v>
      </c>
      <c r="F1279" s="30">
        <v>21161.162999999899</v>
      </c>
      <c r="G1279" s="30">
        <v>1</v>
      </c>
      <c r="H1279" s="30">
        <v>1</v>
      </c>
      <c r="I1279" s="30">
        <v>1</v>
      </c>
      <c r="K1279" s="457"/>
      <c r="L1279" s="457" t="e">
        <f>IF(K1279=0,#REF!,0)</f>
        <v>#REF!</v>
      </c>
    </row>
    <row r="1280" spans="1:12">
      <c r="A1280" s="30">
        <v>1278</v>
      </c>
      <c r="B1280" s="30">
        <v>1762.222</v>
      </c>
      <c r="C1280" s="30">
        <v>16974.2039999999</v>
      </c>
      <c r="D1280" s="30">
        <v>1</v>
      </c>
      <c r="E1280" s="30">
        <v>1</v>
      </c>
      <c r="F1280" s="30">
        <v>24202.864999999998</v>
      </c>
      <c r="G1280" s="30">
        <v>1</v>
      </c>
      <c r="H1280" s="30">
        <v>1</v>
      </c>
      <c r="I1280" s="30">
        <v>1</v>
      </c>
      <c r="K1280" s="457"/>
      <c r="L1280" s="457" t="e">
        <f>IF(K1280=0,#REF!,0)</f>
        <v>#REF!</v>
      </c>
    </row>
    <row r="1281" spans="1:12">
      <c r="A1281" s="30">
        <v>1279</v>
      </c>
      <c r="B1281" s="30">
        <v>6139.8579999999993</v>
      </c>
      <c r="C1281" s="30">
        <v>17097.965999999898</v>
      </c>
      <c r="D1281" s="30">
        <v>1</v>
      </c>
      <c r="E1281" s="30">
        <v>1</v>
      </c>
      <c r="F1281" s="30">
        <v>101060.4599999999</v>
      </c>
      <c r="G1281" s="30">
        <v>1</v>
      </c>
      <c r="H1281" s="30">
        <v>1</v>
      </c>
      <c r="I1281" s="30">
        <v>1</v>
      </c>
      <c r="K1281" s="457"/>
      <c r="L1281" s="457" t="e">
        <f>IF(K1281=0,#REF!,0)</f>
        <v>#REF!</v>
      </c>
    </row>
    <row r="1282" spans="1:12">
      <c r="A1282" s="30">
        <v>1280</v>
      </c>
      <c r="B1282" s="30">
        <v>1762.222</v>
      </c>
      <c r="C1282" s="30">
        <v>31829.092999999903</v>
      </c>
      <c r="D1282" s="30">
        <v>1</v>
      </c>
      <c r="E1282" s="30">
        <v>1</v>
      </c>
      <c r="F1282" s="30">
        <v>105601.341</v>
      </c>
      <c r="G1282" s="30">
        <v>1</v>
      </c>
      <c r="H1282" s="30">
        <v>1</v>
      </c>
      <c r="I1282" s="30">
        <v>1</v>
      </c>
      <c r="K1282" s="457"/>
      <c r="L1282" s="457" t="e">
        <f>IF(K1282=0,#REF!,0)</f>
        <v>#REF!</v>
      </c>
    </row>
    <row r="1283" spans="1:12">
      <c r="A1283" s="30">
        <v>1281</v>
      </c>
      <c r="B1283" s="30">
        <v>1032.623999999998</v>
      </c>
      <c r="C1283" s="30">
        <v>32376.084999999897</v>
      </c>
      <c r="D1283" s="30">
        <v>1</v>
      </c>
      <c r="E1283" s="30">
        <v>1</v>
      </c>
      <c r="F1283" s="30">
        <v>97675.838000000003</v>
      </c>
      <c r="G1283" s="30">
        <v>1</v>
      </c>
      <c r="H1283" s="30">
        <v>1</v>
      </c>
      <c r="I1283" s="30">
        <v>1</v>
      </c>
      <c r="K1283" s="457"/>
      <c r="L1283" s="457" t="e">
        <f>IF(K1283=0,#REF!,0)</f>
        <v>#REF!</v>
      </c>
    </row>
    <row r="1284" spans="1:12">
      <c r="A1284" s="30">
        <v>1282</v>
      </c>
      <c r="B1284" s="30">
        <v>1153.2399999999991</v>
      </c>
      <c r="C1284" s="30">
        <v>32883.5269999999</v>
      </c>
      <c r="D1284" s="30">
        <v>1</v>
      </c>
      <c r="E1284" s="30">
        <v>1</v>
      </c>
      <c r="F1284" s="30">
        <v>84983.804999999993</v>
      </c>
      <c r="G1284" s="30">
        <v>1</v>
      </c>
      <c r="H1284" s="30">
        <v>1</v>
      </c>
      <c r="I1284" s="30">
        <v>1</v>
      </c>
      <c r="K1284" s="457"/>
      <c r="L1284" s="457" t="e">
        <f>IF(K1284=0,#REF!,0)</f>
        <v>#REF!</v>
      </c>
    </row>
    <row r="1285" spans="1:12">
      <c r="A1285" s="30">
        <v>1283</v>
      </c>
      <c r="B1285" s="30">
        <v>1213.5469999999991</v>
      </c>
      <c r="C1285" s="30">
        <v>33272.928999999887</v>
      </c>
      <c r="D1285" s="30">
        <v>1</v>
      </c>
      <c r="E1285" s="30">
        <v>1</v>
      </c>
      <c r="F1285" s="30">
        <v>73561.277999999991</v>
      </c>
      <c r="G1285" s="30">
        <v>1</v>
      </c>
      <c r="H1285" s="30">
        <v>1</v>
      </c>
      <c r="I1285" s="30">
        <v>1</v>
      </c>
      <c r="K1285" s="457"/>
      <c r="L1285" s="457" t="e">
        <f>IF(K1285=0,#REF!,0)</f>
        <v>#REF!</v>
      </c>
    </row>
    <row r="1286" spans="1:12">
      <c r="A1286" s="30">
        <v>1284</v>
      </c>
      <c r="B1286" s="30">
        <v>1213.5469999999991</v>
      </c>
      <c r="C1286" s="30">
        <v>32501.428999999902</v>
      </c>
      <c r="D1286" s="30">
        <v>1</v>
      </c>
      <c r="E1286" s="30">
        <v>1</v>
      </c>
      <c r="F1286" s="30">
        <v>64153.088999999993</v>
      </c>
      <c r="G1286" s="30">
        <v>1</v>
      </c>
      <c r="H1286" s="30">
        <v>1</v>
      </c>
      <c r="I1286" s="30">
        <v>1</v>
      </c>
      <c r="K1286" s="457">
        <v>2120.1761726742725</v>
      </c>
      <c r="L1286" s="457">
        <f>IF(K1286=0,#REF!,0)</f>
        <v>0</v>
      </c>
    </row>
    <row r="1287" spans="1:12">
      <c r="A1287" s="30">
        <v>1285</v>
      </c>
      <c r="B1287" s="30">
        <v>6200.1660000000002</v>
      </c>
      <c r="C1287" s="30">
        <v>30429.384000000002</v>
      </c>
      <c r="D1287" s="30">
        <v>1</v>
      </c>
      <c r="E1287" s="30">
        <v>1</v>
      </c>
      <c r="F1287" s="30">
        <v>45259.261999999901</v>
      </c>
      <c r="G1287" s="30">
        <v>1</v>
      </c>
      <c r="H1287" s="30">
        <v>1</v>
      </c>
      <c r="I1287" s="30">
        <v>1</v>
      </c>
      <c r="K1287" s="457"/>
      <c r="L1287" s="457" t="e">
        <f>IF(K1287=0,#REF!,0)</f>
        <v>#REF!</v>
      </c>
    </row>
    <row r="1288" spans="1:12">
      <c r="A1288" s="30">
        <v>1286</v>
      </c>
      <c r="B1288" s="30">
        <v>1762.222</v>
      </c>
      <c r="C1288" s="30">
        <v>30120.504999999892</v>
      </c>
      <c r="D1288" s="30">
        <v>1</v>
      </c>
      <c r="E1288" s="30">
        <v>1</v>
      </c>
      <c r="F1288" s="30">
        <v>48060.691999999901</v>
      </c>
      <c r="G1288" s="30">
        <v>1</v>
      </c>
      <c r="H1288" s="30">
        <v>1</v>
      </c>
      <c r="I1288" s="30">
        <v>1</v>
      </c>
      <c r="K1288" s="457"/>
      <c r="L1288" s="457" t="e">
        <f>IF(K1288=0,#REF!,0)</f>
        <v>#REF!</v>
      </c>
    </row>
    <row r="1289" spans="1:12">
      <c r="A1289" s="30">
        <v>1287</v>
      </c>
      <c r="B1289" s="30">
        <v>1032.623999999998</v>
      </c>
      <c r="C1289" s="30">
        <v>30831.273999999899</v>
      </c>
      <c r="D1289" s="30">
        <v>1</v>
      </c>
      <c r="E1289" s="30">
        <v>1</v>
      </c>
      <c r="F1289" s="30">
        <v>46519.225999999995</v>
      </c>
      <c r="G1289" s="30">
        <v>1</v>
      </c>
      <c r="H1289" s="30">
        <v>1</v>
      </c>
      <c r="I1289" s="30">
        <v>1</v>
      </c>
      <c r="K1289" s="457">
        <v>813.54828323894503</v>
      </c>
      <c r="L1289" s="457">
        <f>IF(K1289=0,#REF!,0)</f>
        <v>0</v>
      </c>
    </row>
    <row r="1290" spans="1:12">
      <c r="A1290" s="30">
        <v>1288</v>
      </c>
      <c r="B1290" s="30">
        <v>1032.623999999998</v>
      </c>
      <c r="C1290" s="30">
        <v>30464.768999999898</v>
      </c>
      <c r="D1290" s="30">
        <v>1</v>
      </c>
      <c r="E1290" s="30">
        <v>1</v>
      </c>
      <c r="F1290" s="30">
        <v>45359.705999999889</v>
      </c>
      <c r="G1290" s="30">
        <v>1</v>
      </c>
      <c r="H1290" s="30">
        <v>1</v>
      </c>
      <c r="I1290" s="30">
        <v>1</v>
      </c>
      <c r="K1290" s="457"/>
      <c r="L1290" s="457" t="e">
        <f>IF(K1290=0,#REF!,0)</f>
        <v>#REF!</v>
      </c>
    </row>
    <row r="1291" spans="1:12">
      <c r="A1291" s="30">
        <v>1289</v>
      </c>
      <c r="B1291" s="30">
        <v>1032.623999999998</v>
      </c>
      <c r="C1291" s="30">
        <v>30212.602999999901</v>
      </c>
      <c r="D1291" s="30">
        <v>1</v>
      </c>
      <c r="E1291" s="30">
        <v>1</v>
      </c>
      <c r="F1291" s="30">
        <v>48794.147999999906</v>
      </c>
      <c r="G1291" s="30">
        <v>1</v>
      </c>
      <c r="H1291" s="30">
        <v>1</v>
      </c>
      <c r="I1291" s="30">
        <v>1</v>
      </c>
      <c r="K1291" s="457"/>
      <c r="L1291" s="457" t="e">
        <f>IF(K1291=0,#REF!,0)</f>
        <v>#REF!</v>
      </c>
    </row>
    <row r="1292" spans="1:12">
      <c r="A1292" s="30">
        <v>1290</v>
      </c>
      <c r="B1292" s="30">
        <v>1762.222</v>
      </c>
      <c r="C1292" s="30">
        <v>29712.4199999999</v>
      </c>
      <c r="D1292" s="30">
        <v>1</v>
      </c>
      <c r="E1292" s="30">
        <v>1</v>
      </c>
      <c r="F1292" s="30">
        <v>52015.667999999903</v>
      </c>
      <c r="G1292" s="30">
        <v>1</v>
      </c>
      <c r="H1292" s="30">
        <v>1</v>
      </c>
      <c r="I1292" s="30">
        <v>1</v>
      </c>
      <c r="K1292" s="457"/>
      <c r="L1292" s="457" t="e">
        <f>IF(K1292=0,#REF!,0)</f>
        <v>#REF!</v>
      </c>
    </row>
    <row r="1293" spans="1:12">
      <c r="A1293" s="30">
        <v>1291</v>
      </c>
      <c r="B1293" s="30">
        <v>6139.8579999999993</v>
      </c>
      <c r="C1293" s="30">
        <v>29935.5249999999</v>
      </c>
      <c r="D1293" s="30">
        <v>1</v>
      </c>
      <c r="E1293" s="30">
        <v>1</v>
      </c>
      <c r="F1293" s="30">
        <v>50079.053999999996</v>
      </c>
      <c r="G1293" s="30">
        <v>1</v>
      </c>
      <c r="H1293" s="30">
        <v>1</v>
      </c>
      <c r="I1293" s="30">
        <v>1</v>
      </c>
      <c r="K1293" s="457"/>
      <c r="L1293" s="457" t="e">
        <f>IF(K1293=0,#REF!,0)</f>
        <v>#REF!</v>
      </c>
    </row>
    <row r="1294" spans="1:12">
      <c r="A1294" s="30">
        <v>1292</v>
      </c>
      <c r="B1294" s="30">
        <v>7599.07</v>
      </c>
      <c r="C1294" s="30">
        <v>31319.091999999899</v>
      </c>
      <c r="D1294" s="30">
        <v>1</v>
      </c>
      <c r="E1294" s="30">
        <v>1</v>
      </c>
      <c r="F1294" s="30">
        <v>48023.775999999998</v>
      </c>
      <c r="G1294" s="30">
        <v>1</v>
      </c>
      <c r="H1294" s="30">
        <v>1</v>
      </c>
      <c r="I1294" s="30">
        <v>1</v>
      </c>
      <c r="K1294" s="457"/>
      <c r="L1294" s="457" t="e">
        <f>IF(K1294=0,#REF!,0)</f>
        <v>#REF!</v>
      </c>
    </row>
    <row r="1295" spans="1:12">
      <c r="A1295" s="30">
        <v>1293</v>
      </c>
      <c r="B1295" s="30">
        <v>1762.222</v>
      </c>
      <c r="C1295" s="30">
        <v>17525.371999999901</v>
      </c>
      <c r="D1295" s="30">
        <v>1</v>
      </c>
      <c r="E1295" s="30">
        <v>1</v>
      </c>
      <c r="F1295" s="30">
        <v>58544.323999999993</v>
      </c>
      <c r="G1295" s="30">
        <v>1</v>
      </c>
      <c r="H1295" s="30">
        <v>1</v>
      </c>
      <c r="I1295" s="30">
        <v>1</v>
      </c>
      <c r="K1295" s="457"/>
      <c r="L1295" s="457" t="e">
        <f>IF(K1295=0,#REF!,0)</f>
        <v>#REF!</v>
      </c>
    </row>
    <row r="1296" spans="1:12">
      <c r="A1296" s="30">
        <v>1294</v>
      </c>
      <c r="B1296" s="30">
        <v>1762.222</v>
      </c>
      <c r="C1296" s="30">
        <v>17142.554999999898</v>
      </c>
      <c r="D1296" s="30">
        <v>1</v>
      </c>
      <c r="E1296" s="30">
        <v>1</v>
      </c>
      <c r="F1296" s="30">
        <v>2446.9499999999998</v>
      </c>
      <c r="G1296" s="30">
        <v>1</v>
      </c>
      <c r="H1296" s="30">
        <v>1</v>
      </c>
      <c r="I1296" s="30">
        <v>1</v>
      </c>
      <c r="K1296" s="457"/>
      <c r="L1296" s="457" t="e">
        <f>IF(K1296=0,#REF!,0)</f>
        <v>#REF!</v>
      </c>
    </row>
    <row r="1297" spans="1:12">
      <c r="A1297" s="30">
        <v>1295</v>
      </c>
      <c r="B1297" s="30">
        <v>1762.222</v>
      </c>
      <c r="C1297" s="30">
        <v>16769.7769999999</v>
      </c>
      <c r="D1297" s="30">
        <v>1</v>
      </c>
      <c r="E1297" s="30">
        <v>1</v>
      </c>
      <c r="F1297" s="30">
        <v>2007.8389999999902</v>
      </c>
      <c r="G1297" s="30">
        <v>1</v>
      </c>
      <c r="H1297" s="30">
        <v>1</v>
      </c>
      <c r="I1297" s="30">
        <v>1</v>
      </c>
      <c r="K1297" s="457"/>
      <c r="L1297" s="457" t="e">
        <f>IF(K1297=0,#REF!,0)</f>
        <v>#REF!</v>
      </c>
    </row>
    <row r="1298" spans="1:12">
      <c r="A1298" s="30">
        <v>1296</v>
      </c>
      <c r="B1298" s="30">
        <v>1032.623999999998</v>
      </c>
      <c r="C1298" s="30">
        <v>16838.378999999899</v>
      </c>
      <c r="D1298" s="30">
        <v>1</v>
      </c>
      <c r="E1298" s="30">
        <v>1</v>
      </c>
      <c r="F1298" s="30">
        <v>1395.4259999999999</v>
      </c>
      <c r="G1298" s="30">
        <v>1</v>
      </c>
      <c r="H1298" s="30">
        <v>1</v>
      </c>
      <c r="I1298" s="30">
        <v>1</v>
      </c>
      <c r="K1298" s="457"/>
      <c r="L1298" s="457" t="e">
        <f>IF(K1298=0,#REF!,0)</f>
        <v>#REF!</v>
      </c>
    </row>
    <row r="1299" spans="1:12">
      <c r="A1299" s="30">
        <v>1297</v>
      </c>
      <c r="B1299" s="30">
        <v>1032.623999999998</v>
      </c>
      <c r="C1299" s="30">
        <v>16880.639999999898</v>
      </c>
      <c r="D1299" s="30">
        <v>1</v>
      </c>
      <c r="E1299" s="30">
        <v>1</v>
      </c>
      <c r="F1299" s="30">
        <v>2134.7739999999999</v>
      </c>
      <c r="G1299" s="30">
        <v>1</v>
      </c>
      <c r="H1299" s="30">
        <v>1</v>
      </c>
      <c r="I1299" s="30">
        <v>1</v>
      </c>
      <c r="K1299" s="457"/>
      <c r="L1299" s="457" t="e">
        <f>IF(K1299=0,#REF!,0)</f>
        <v>#REF!</v>
      </c>
    </row>
    <row r="1300" spans="1:12">
      <c r="A1300" s="30">
        <v>1298</v>
      </c>
      <c r="B1300" s="30">
        <v>1032.623999999998</v>
      </c>
      <c r="C1300" s="30">
        <v>16855.2079999999</v>
      </c>
      <c r="D1300" s="30">
        <v>1</v>
      </c>
      <c r="E1300" s="30">
        <v>1</v>
      </c>
      <c r="F1300" s="30">
        <v>6846.6129999999994</v>
      </c>
      <c r="G1300" s="30">
        <v>1</v>
      </c>
      <c r="H1300" s="30">
        <v>1</v>
      </c>
      <c r="I1300" s="30">
        <v>1</v>
      </c>
      <c r="K1300" s="457"/>
      <c r="L1300" s="457" t="e">
        <f>IF(K1300=0,#REF!,0)</f>
        <v>#REF!</v>
      </c>
    </row>
    <row r="1301" spans="1:12">
      <c r="A1301" s="30">
        <v>1299</v>
      </c>
      <c r="B1301" s="30">
        <v>1032.623999999998</v>
      </c>
      <c r="C1301" s="30">
        <v>16893.0649999999</v>
      </c>
      <c r="D1301" s="30">
        <v>1</v>
      </c>
      <c r="E1301" s="30">
        <v>1</v>
      </c>
      <c r="F1301" s="30">
        <v>12772.511999999901</v>
      </c>
      <c r="G1301" s="30">
        <v>1</v>
      </c>
      <c r="H1301" s="30">
        <v>1</v>
      </c>
      <c r="I1301" s="30">
        <v>1</v>
      </c>
      <c r="K1301" s="457"/>
      <c r="L1301" s="457" t="e">
        <f>IF(K1301=0,#REF!,0)</f>
        <v>#REF!</v>
      </c>
    </row>
    <row r="1302" spans="1:12">
      <c r="A1302" s="30">
        <v>1300</v>
      </c>
      <c r="B1302" s="30">
        <v>1032.623999999998</v>
      </c>
      <c r="C1302" s="30">
        <v>16907.154999999901</v>
      </c>
      <c r="D1302" s="30">
        <v>1</v>
      </c>
      <c r="E1302" s="30">
        <v>1</v>
      </c>
      <c r="F1302" s="30">
        <v>17470.270999999997</v>
      </c>
      <c r="G1302" s="30">
        <v>1</v>
      </c>
      <c r="H1302" s="30">
        <v>1</v>
      </c>
      <c r="I1302" s="30">
        <v>1</v>
      </c>
      <c r="K1302" s="457"/>
      <c r="L1302" s="457" t="e">
        <f>IF(K1302=0,#REF!,0)</f>
        <v>#REF!</v>
      </c>
    </row>
    <row r="1303" spans="1:12">
      <c r="A1303" s="30">
        <v>1301</v>
      </c>
      <c r="B1303" s="30">
        <v>1032.623999999998</v>
      </c>
      <c r="C1303" s="30">
        <v>16919.279999999901</v>
      </c>
      <c r="D1303" s="30">
        <v>1</v>
      </c>
      <c r="E1303" s="30">
        <v>1</v>
      </c>
      <c r="F1303" s="30">
        <v>21727.736999999997</v>
      </c>
      <c r="G1303" s="30">
        <v>1</v>
      </c>
      <c r="H1303" s="30">
        <v>1</v>
      </c>
      <c r="I1303" s="30">
        <v>1</v>
      </c>
      <c r="K1303" s="457"/>
      <c r="L1303" s="457" t="e">
        <f>IF(K1303=0,#REF!,0)</f>
        <v>#REF!</v>
      </c>
    </row>
    <row r="1304" spans="1:12">
      <c r="A1304" s="30">
        <v>1302</v>
      </c>
      <c r="B1304" s="30">
        <v>1762.222</v>
      </c>
      <c r="C1304" s="30">
        <v>16917.605999999898</v>
      </c>
      <c r="D1304" s="30">
        <v>1</v>
      </c>
      <c r="E1304" s="30">
        <v>1</v>
      </c>
      <c r="F1304" s="30">
        <v>23954.432000000001</v>
      </c>
      <c r="G1304" s="30">
        <v>1</v>
      </c>
      <c r="H1304" s="30">
        <v>1</v>
      </c>
      <c r="I1304" s="30">
        <v>1</v>
      </c>
      <c r="K1304" s="457"/>
      <c r="L1304" s="457" t="e">
        <f>IF(K1304=0,#REF!,0)</f>
        <v>#REF!</v>
      </c>
    </row>
    <row r="1305" spans="1:12">
      <c r="A1305" s="30">
        <v>1303</v>
      </c>
      <c r="B1305" s="30">
        <v>6139.8579999999993</v>
      </c>
      <c r="C1305" s="30">
        <v>17029.9909999999</v>
      </c>
      <c r="D1305" s="30">
        <v>1</v>
      </c>
      <c r="E1305" s="30">
        <v>1</v>
      </c>
      <c r="F1305" s="30">
        <v>100220.2459999999</v>
      </c>
      <c r="G1305" s="30">
        <v>1</v>
      </c>
      <c r="H1305" s="30">
        <v>1</v>
      </c>
      <c r="I1305" s="30">
        <v>1</v>
      </c>
      <c r="K1305" s="457"/>
      <c r="L1305" s="457" t="e">
        <f>IF(K1305=0,#REF!,0)</f>
        <v>#REF!</v>
      </c>
    </row>
    <row r="1306" spans="1:12">
      <c r="A1306" s="30">
        <v>1304</v>
      </c>
      <c r="B1306" s="30">
        <v>1762.222</v>
      </c>
      <c r="C1306" s="30">
        <v>17324.930999999899</v>
      </c>
      <c r="D1306" s="30">
        <v>1</v>
      </c>
      <c r="E1306" s="30">
        <v>1</v>
      </c>
      <c r="F1306" s="30">
        <v>103952.83999999901</v>
      </c>
      <c r="G1306" s="30">
        <v>1</v>
      </c>
      <c r="H1306" s="30">
        <v>1</v>
      </c>
      <c r="I1306" s="30">
        <v>1</v>
      </c>
      <c r="K1306" s="457"/>
      <c r="L1306" s="457" t="e">
        <f>IF(K1306=0,#REF!,0)</f>
        <v>#REF!</v>
      </c>
    </row>
    <row r="1307" spans="1:12">
      <c r="A1307" s="30">
        <v>1305</v>
      </c>
      <c r="B1307" s="30">
        <v>1032.623999999998</v>
      </c>
      <c r="C1307" s="30">
        <v>18103.681999999892</v>
      </c>
      <c r="D1307" s="30">
        <v>1</v>
      </c>
      <c r="E1307" s="30">
        <v>1</v>
      </c>
      <c r="F1307" s="30">
        <v>94896.527000000002</v>
      </c>
      <c r="G1307" s="30">
        <v>1</v>
      </c>
      <c r="H1307" s="30">
        <v>1</v>
      </c>
      <c r="I1307" s="30">
        <v>1</v>
      </c>
      <c r="K1307" s="457"/>
      <c r="L1307" s="457" t="e">
        <f>IF(K1307=0,#REF!,0)</f>
        <v>#REF!</v>
      </c>
    </row>
    <row r="1308" spans="1:12">
      <c r="A1308" s="30">
        <v>1306</v>
      </c>
      <c r="B1308" s="30">
        <v>1153.2399999999991</v>
      </c>
      <c r="C1308" s="30">
        <v>18865.037999999899</v>
      </c>
      <c r="D1308" s="30">
        <v>1</v>
      </c>
      <c r="E1308" s="30">
        <v>1</v>
      </c>
      <c r="F1308" s="30">
        <v>83411.888999999996</v>
      </c>
      <c r="G1308" s="30">
        <v>1</v>
      </c>
      <c r="H1308" s="30">
        <v>1</v>
      </c>
      <c r="I1308" s="30">
        <v>1</v>
      </c>
      <c r="K1308" s="457"/>
      <c r="L1308" s="457" t="e">
        <f>IF(K1308=0,#REF!,0)</f>
        <v>#REF!</v>
      </c>
    </row>
    <row r="1309" spans="1:12">
      <c r="A1309" s="30">
        <v>1307</v>
      </c>
      <c r="B1309" s="30">
        <v>1213.5469999999991</v>
      </c>
      <c r="C1309" s="30">
        <v>19456.3479999999</v>
      </c>
      <c r="D1309" s="30">
        <v>1</v>
      </c>
      <c r="E1309" s="30">
        <v>1</v>
      </c>
      <c r="F1309" s="30">
        <v>72097.447999999989</v>
      </c>
      <c r="G1309" s="30">
        <v>1</v>
      </c>
      <c r="H1309" s="30">
        <v>1</v>
      </c>
      <c r="I1309" s="30">
        <v>1</v>
      </c>
      <c r="K1309" s="457">
        <v>5055.7648153131859</v>
      </c>
      <c r="L1309" s="457">
        <f>IF(K1309=0,#REF!,0)</f>
        <v>0</v>
      </c>
    </row>
    <row r="1310" spans="1:12">
      <c r="A1310" s="30">
        <v>1308</v>
      </c>
      <c r="B1310" s="30">
        <v>1213.5469999999991</v>
      </c>
      <c r="C1310" s="30">
        <v>18879.023999999899</v>
      </c>
      <c r="D1310" s="30">
        <v>1</v>
      </c>
      <c r="E1310" s="30">
        <v>1</v>
      </c>
      <c r="F1310" s="30">
        <v>62217.802999999898</v>
      </c>
      <c r="G1310" s="30">
        <v>1</v>
      </c>
      <c r="H1310" s="30">
        <v>1</v>
      </c>
      <c r="I1310" s="30">
        <v>1</v>
      </c>
      <c r="K1310" s="457">
        <v>12181.614945476524</v>
      </c>
      <c r="L1310" s="457">
        <f>IF(K1310=0,#REF!,0)</f>
        <v>0</v>
      </c>
    </row>
    <row r="1311" spans="1:12">
      <c r="A1311" s="30">
        <v>1309</v>
      </c>
      <c r="B1311" s="30">
        <v>6200.1660000000002</v>
      </c>
      <c r="C1311" s="30">
        <v>16962.487999999888</v>
      </c>
      <c r="D1311" s="30">
        <v>1</v>
      </c>
      <c r="E1311" s="30">
        <v>1</v>
      </c>
      <c r="F1311" s="30">
        <v>41996.172999999995</v>
      </c>
      <c r="G1311" s="30">
        <v>1</v>
      </c>
      <c r="H1311" s="30">
        <v>1</v>
      </c>
      <c r="I1311" s="30">
        <v>1</v>
      </c>
      <c r="K1311" s="457">
        <v>4557.6052138349251</v>
      </c>
      <c r="L1311" s="457">
        <f>IF(K1311=0,#REF!,0)</f>
        <v>0</v>
      </c>
    </row>
    <row r="1312" spans="1:12">
      <c r="A1312" s="30">
        <v>1310</v>
      </c>
      <c r="B1312" s="30">
        <v>1762.222</v>
      </c>
      <c r="C1312" s="30">
        <v>16779.358999999899</v>
      </c>
      <c r="D1312" s="30">
        <v>1</v>
      </c>
      <c r="E1312" s="30">
        <v>1</v>
      </c>
      <c r="F1312" s="30">
        <v>45146.252</v>
      </c>
      <c r="G1312" s="30">
        <v>1</v>
      </c>
      <c r="H1312" s="30">
        <v>1</v>
      </c>
      <c r="I1312" s="30">
        <v>1</v>
      </c>
      <c r="K1312" s="457">
        <v>30695.330082936565</v>
      </c>
      <c r="L1312" s="457">
        <f>IF(K1312=0,#REF!,0)</f>
        <v>0</v>
      </c>
    </row>
    <row r="1313" spans="1:12">
      <c r="A1313" s="30">
        <v>1311</v>
      </c>
      <c r="B1313" s="30">
        <v>1032.623999999998</v>
      </c>
      <c r="C1313" s="30">
        <v>17551.215999999898</v>
      </c>
      <c r="D1313" s="30">
        <v>1</v>
      </c>
      <c r="E1313" s="30">
        <v>1</v>
      </c>
      <c r="F1313" s="30">
        <v>43418.852999999996</v>
      </c>
      <c r="G1313" s="30">
        <v>1</v>
      </c>
      <c r="H1313" s="30">
        <v>1</v>
      </c>
      <c r="I1313" s="30">
        <v>1</v>
      </c>
      <c r="K1313" s="457">
        <v>10977.718277956878</v>
      </c>
      <c r="L1313" s="457">
        <f>IF(K1313=0,#REF!,0)</f>
        <v>0</v>
      </c>
    </row>
    <row r="1314" spans="1:12">
      <c r="A1314" s="30">
        <v>1312</v>
      </c>
      <c r="B1314" s="30">
        <v>1032.623999999998</v>
      </c>
      <c r="C1314" s="30">
        <v>17204.478999999901</v>
      </c>
      <c r="D1314" s="30">
        <v>1</v>
      </c>
      <c r="E1314" s="30">
        <v>1</v>
      </c>
      <c r="F1314" s="30">
        <v>41976.453999999991</v>
      </c>
      <c r="G1314" s="30">
        <v>1</v>
      </c>
      <c r="H1314" s="30">
        <v>1</v>
      </c>
      <c r="I1314" s="30">
        <v>1</v>
      </c>
      <c r="K1314" s="457">
        <v>654.40054180999391</v>
      </c>
      <c r="L1314" s="457">
        <f>IF(K1314=0,#REF!,0)</f>
        <v>0</v>
      </c>
    </row>
    <row r="1315" spans="1:12">
      <c r="A1315" s="30">
        <v>1313</v>
      </c>
      <c r="B1315" s="30">
        <v>1032.623999999998</v>
      </c>
      <c r="C1315" s="30">
        <v>16947.962999999902</v>
      </c>
      <c r="D1315" s="30">
        <v>1</v>
      </c>
      <c r="E1315" s="30">
        <v>1</v>
      </c>
      <c r="F1315" s="30">
        <v>43439.961999999992</v>
      </c>
      <c r="G1315" s="30">
        <v>1</v>
      </c>
      <c r="H1315" s="30">
        <v>1</v>
      </c>
      <c r="I1315" s="30">
        <v>1</v>
      </c>
      <c r="K1315" s="457"/>
      <c r="L1315" s="457" t="e">
        <f>IF(K1315=0,#REF!,0)</f>
        <v>#REF!</v>
      </c>
    </row>
    <row r="1316" spans="1:12">
      <c r="A1316" s="30">
        <v>1314</v>
      </c>
      <c r="B1316" s="30">
        <v>1762.222</v>
      </c>
      <c r="C1316" s="30">
        <v>16431.518999999902</v>
      </c>
      <c r="D1316" s="30">
        <v>1</v>
      </c>
      <c r="E1316" s="30">
        <v>1</v>
      </c>
      <c r="F1316" s="30">
        <v>47875.57699999999</v>
      </c>
      <c r="G1316" s="30">
        <v>1</v>
      </c>
      <c r="H1316" s="30">
        <v>1</v>
      </c>
      <c r="I1316" s="30">
        <v>1</v>
      </c>
      <c r="K1316" s="457"/>
      <c r="L1316" s="457" t="e">
        <f>IF(K1316=0,#REF!,0)</f>
        <v>#REF!</v>
      </c>
    </row>
    <row r="1317" spans="1:12">
      <c r="A1317" s="30">
        <v>1315</v>
      </c>
      <c r="B1317" s="30">
        <v>6139.8579999999993</v>
      </c>
      <c r="C1317" s="30">
        <v>16537.550999999898</v>
      </c>
      <c r="D1317" s="30">
        <v>1</v>
      </c>
      <c r="E1317" s="30">
        <v>1</v>
      </c>
      <c r="F1317" s="30">
        <v>45108.799999999988</v>
      </c>
      <c r="G1317" s="30">
        <v>1</v>
      </c>
      <c r="H1317" s="30">
        <v>1</v>
      </c>
      <c r="I1317" s="30">
        <v>1</v>
      </c>
      <c r="K1317" s="457"/>
      <c r="L1317" s="457" t="e">
        <f>IF(K1317=0,#REF!,0)</f>
        <v>#REF!</v>
      </c>
    </row>
    <row r="1318" spans="1:12">
      <c r="A1318" s="30">
        <v>1316</v>
      </c>
      <c r="B1318" s="30">
        <v>7599.07</v>
      </c>
      <c r="C1318" s="30">
        <v>17909.039999999899</v>
      </c>
      <c r="D1318" s="30">
        <v>1</v>
      </c>
      <c r="E1318" s="30">
        <v>1</v>
      </c>
      <c r="F1318" s="30">
        <v>45087.428</v>
      </c>
      <c r="G1318" s="30">
        <v>1</v>
      </c>
      <c r="H1318" s="30">
        <v>1</v>
      </c>
      <c r="I1318" s="30">
        <v>1</v>
      </c>
      <c r="K1318" s="457"/>
      <c r="L1318" s="457" t="e">
        <f>IF(K1318=0,#REF!,0)</f>
        <v>#REF!</v>
      </c>
    </row>
    <row r="1319" spans="1:12">
      <c r="A1319" s="30">
        <v>1317</v>
      </c>
      <c r="B1319" s="30">
        <v>1762.222</v>
      </c>
      <c r="C1319" s="30">
        <v>17454.159999999902</v>
      </c>
      <c r="D1319" s="30">
        <v>1</v>
      </c>
      <c r="E1319" s="30">
        <v>1</v>
      </c>
      <c r="F1319" s="30">
        <v>55935.8489999999</v>
      </c>
      <c r="G1319" s="30">
        <v>1</v>
      </c>
      <c r="H1319" s="30">
        <v>1</v>
      </c>
      <c r="I1319" s="30">
        <v>1</v>
      </c>
      <c r="K1319" s="457"/>
      <c r="L1319" s="457" t="e">
        <f>IF(K1319=0,#REF!,0)</f>
        <v>#REF!</v>
      </c>
    </row>
    <row r="1320" spans="1:12">
      <c r="A1320" s="30">
        <v>1318</v>
      </c>
      <c r="B1320" s="30">
        <v>1762.222</v>
      </c>
      <c r="C1320" s="30">
        <v>17091.469999999899</v>
      </c>
      <c r="D1320" s="30">
        <v>1</v>
      </c>
      <c r="E1320" s="30">
        <v>1</v>
      </c>
      <c r="F1320" s="30">
        <v>2325.4650000000001</v>
      </c>
      <c r="G1320" s="30">
        <v>1</v>
      </c>
      <c r="H1320" s="30">
        <v>1</v>
      </c>
      <c r="I1320" s="30">
        <v>1</v>
      </c>
      <c r="K1320" s="457"/>
      <c r="L1320" s="457" t="e">
        <f>IF(K1320=0,#REF!,0)</f>
        <v>#REF!</v>
      </c>
    </row>
    <row r="1321" spans="1:12">
      <c r="A1321" s="30">
        <v>1319</v>
      </c>
      <c r="B1321" s="30">
        <v>1762.222</v>
      </c>
      <c r="C1321" s="30">
        <v>16746.693999999901</v>
      </c>
      <c r="D1321" s="30">
        <v>1</v>
      </c>
      <c r="E1321" s="30">
        <v>1</v>
      </c>
      <c r="F1321" s="30">
        <v>2146.1439999999898</v>
      </c>
      <c r="G1321" s="30">
        <v>1</v>
      </c>
      <c r="H1321" s="30">
        <v>1</v>
      </c>
      <c r="I1321" s="30">
        <v>1</v>
      </c>
      <c r="K1321" s="457"/>
      <c r="L1321" s="457" t="e">
        <f>IF(K1321=0,#REF!,0)</f>
        <v>#REF!</v>
      </c>
    </row>
    <row r="1322" spans="1:12">
      <c r="A1322" s="30">
        <v>1320</v>
      </c>
      <c r="B1322" s="30">
        <v>1032.623999999998</v>
      </c>
      <c r="C1322" s="30">
        <v>16826.547999999901</v>
      </c>
      <c r="D1322" s="30">
        <v>1</v>
      </c>
      <c r="E1322" s="30">
        <v>1</v>
      </c>
      <c r="F1322" s="30">
        <v>1318.0329999999901</v>
      </c>
      <c r="G1322" s="30">
        <v>1</v>
      </c>
      <c r="H1322" s="30">
        <v>1</v>
      </c>
      <c r="I1322" s="30">
        <v>1</v>
      </c>
      <c r="K1322" s="457"/>
      <c r="L1322" s="457" t="e">
        <f>IF(K1322=0,#REF!,0)</f>
        <v>#REF!</v>
      </c>
    </row>
    <row r="1323" spans="1:12">
      <c r="A1323" s="30">
        <v>1321</v>
      </c>
      <c r="B1323" s="30">
        <v>1032.623999999998</v>
      </c>
      <c r="C1323" s="30">
        <v>18530.6889999999</v>
      </c>
      <c r="D1323" s="30">
        <v>1</v>
      </c>
      <c r="E1323" s="30">
        <v>1</v>
      </c>
      <c r="F1323" s="30">
        <v>1995.8759999999888</v>
      </c>
      <c r="G1323" s="30">
        <v>1</v>
      </c>
      <c r="H1323" s="30">
        <v>1</v>
      </c>
      <c r="I1323" s="30">
        <v>1</v>
      </c>
      <c r="K1323" s="457"/>
      <c r="L1323" s="457" t="e">
        <f>IF(K1323=0,#REF!,0)</f>
        <v>#REF!</v>
      </c>
    </row>
    <row r="1324" spans="1:12">
      <c r="A1324" s="30">
        <v>1322</v>
      </c>
      <c r="B1324" s="30">
        <v>1032.623999999998</v>
      </c>
      <c r="C1324" s="30">
        <v>18589.958999999901</v>
      </c>
      <c r="D1324" s="30">
        <v>1</v>
      </c>
      <c r="E1324" s="30">
        <v>1</v>
      </c>
      <c r="F1324" s="30">
        <v>8426.4899999999889</v>
      </c>
      <c r="G1324" s="30">
        <v>1</v>
      </c>
      <c r="H1324" s="30">
        <v>1</v>
      </c>
      <c r="I1324" s="30">
        <v>1</v>
      </c>
      <c r="K1324" s="457"/>
      <c r="L1324" s="457" t="e">
        <f>IF(K1324=0,#REF!,0)</f>
        <v>#REF!</v>
      </c>
    </row>
    <row r="1325" spans="1:12">
      <c r="A1325" s="30">
        <v>1323</v>
      </c>
      <c r="B1325" s="30">
        <v>1032.623999999998</v>
      </c>
      <c r="C1325" s="30">
        <v>18763.032999999901</v>
      </c>
      <c r="D1325" s="30">
        <v>1</v>
      </c>
      <c r="E1325" s="30">
        <v>1</v>
      </c>
      <c r="F1325" s="30">
        <v>15972.7659999999</v>
      </c>
      <c r="G1325" s="30">
        <v>1</v>
      </c>
      <c r="H1325" s="30">
        <v>1</v>
      </c>
      <c r="I1325" s="30">
        <v>1</v>
      </c>
      <c r="K1325" s="457"/>
      <c r="L1325" s="457" t="e">
        <f>IF(K1325=0,#REF!,0)</f>
        <v>#REF!</v>
      </c>
    </row>
    <row r="1326" spans="1:12">
      <c r="A1326" s="30">
        <v>1324</v>
      </c>
      <c r="B1326" s="30">
        <v>1032.623999999998</v>
      </c>
      <c r="C1326" s="30">
        <v>18826.521999999888</v>
      </c>
      <c r="D1326" s="30">
        <v>1</v>
      </c>
      <c r="E1326" s="30">
        <v>1</v>
      </c>
      <c r="F1326" s="30">
        <v>21116.954999999998</v>
      </c>
      <c r="G1326" s="30">
        <v>1</v>
      </c>
      <c r="H1326" s="30">
        <v>1</v>
      </c>
      <c r="I1326" s="30">
        <v>1</v>
      </c>
      <c r="K1326" s="457"/>
      <c r="L1326" s="457" t="e">
        <f>IF(K1326=0,#REF!,0)</f>
        <v>#REF!</v>
      </c>
    </row>
    <row r="1327" spans="1:12">
      <c r="A1327" s="30">
        <v>1325</v>
      </c>
      <c r="B1327" s="30">
        <v>1032.623999999998</v>
      </c>
      <c r="C1327" s="30">
        <v>18929.7769999999</v>
      </c>
      <c r="D1327" s="30">
        <v>1</v>
      </c>
      <c r="E1327" s="30">
        <v>1</v>
      </c>
      <c r="F1327" s="30">
        <v>26104.764999999999</v>
      </c>
      <c r="G1327" s="30">
        <v>1</v>
      </c>
      <c r="H1327" s="30">
        <v>1</v>
      </c>
      <c r="I1327" s="30">
        <v>1</v>
      </c>
      <c r="K1327" s="457"/>
      <c r="L1327" s="457" t="e">
        <f>IF(K1327=0,#REF!,0)</f>
        <v>#REF!</v>
      </c>
    </row>
    <row r="1328" spans="1:12">
      <c r="A1328" s="30">
        <v>1326</v>
      </c>
      <c r="B1328" s="30">
        <v>1762.222</v>
      </c>
      <c r="C1328" s="30">
        <v>19012.571999999898</v>
      </c>
      <c r="D1328" s="30">
        <v>1</v>
      </c>
      <c r="E1328" s="30">
        <v>1</v>
      </c>
      <c r="F1328" s="30">
        <v>31361.464999999989</v>
      </c>
      <c r="G1328" s="30">
        <v>1</v>
      </c>
      <c r="H1328" s="30">
        <v>1</v>
      </c>
      <c r="I1328" s="30">
        <v>1</v>
      </c>
      <c r="K1328" s="457"/>
      <c r="L1328" s="457" t="e">
        <f>IF(K1328=0,#REF!,0)</f>
        <v>#REF!</v>
      </c>
    </row>
    <row r="1329" spans="1:12">
      <c r="A1329" s="30">
        <v>1327</v>
      </c>
      <c r="B1329" s="30">
        <v>6139.8579999999993</v>
      </c>
      <c r="C1329" s="30">
        <v>19213.268999999898</v>
      </c>
      <c r="D1329" s="30">
        <v>1</v>
      </c>
      <c r="E1329" s="30">
        <v>1</v>
      </c>
      <c r="F1329" s="30">
        <v>111442.041</v>
      </c>
      <c r="G1329" s="30">
        <v>1</v>
      </c>
      <c r="H1329" s="30">
        <v>1</v>
      </c>
      <c r="I1329" s="30">
        <v>1</v>
      </c>
      <c r="K1329" s="457"/>
      <c r="L1329" s="457" t="e">
        <f>IF(K1329=0,#REF!,0)</f>
        <v>#REF!</v>
      </c>
    </row>
    <row r="1330" spans="1:12">
      <c r="A1330" s="30">
        <v>1328</v>
      </c>
      <c r="B1330" s="30">
        <v>1762.222</v>
      </c>
      <c r="C1330" s="30">
        <v>48314.949999999881</v>
      </c>
      <c r="D1330" s="30">
        <v>1</v>
      </c>
      <c r="E1330" s="30">
        <v>1</v>
      </c>
      <c r="F1330" s="30">
        <v>113223.49899999901</v>
      </c>
      <c r="G1330" s="30">
        <v>1</v>
      </c>
      <c r="H1330" s="30">
        <v>1</v>
      </c>
      <c r="I1330" s="30">
        <v>1</v>
      </c>
      <c r="K1330" s="457"/>
      <c r="L1330" s="457" t="e">
        <f>IF(K1330=0,#REF!,0)</f>
        <v>#REF!</v>
      </c>
    </row>
    <row r="1331" spans="1:12">
      <c r="A1331" s="30">
        <v>1329</v>
      </c>
      <c r="B1331" s="30">
        <v>1032.623999999998</v>
      </c>
      <c r="C1331" s="30">
        <v>76109.910999999905</v>
      </c>
      <c r="D1331" s="30">
        <v>1</v>
      </c>
      <c r="E1331" s="30">
        <v>1</v>
      </c>
      <c r="F1331" s="30">
        <v>102041.6829999999</v>
      </c>
      <c r="G1331" s="30">
        <v>1</v>
      </c>
      <c r="H1331" s="30">
        <v>1</v>
      </c>
      <c r="I1331" s="30">
        <v>1</v>
      </c>
      <c r="K1331" s="457"/>
      <c r="L1331" s="457" t="e">
        <f>IF(K1331=0,#REF!,0)</f>
        <v>#REF!</v>
      </c>
    </row>
    <row r="1332" spans="1:12">
      <c r="A1332" s="30">
        <v>1330</v>
      </c>
      <c r="B1332" s="30">
        <v>1153.2399999999991</v>
      </c>
      <c r="C1332" s="30">
        <v>92240.480999999898</v>
      </c>
      <c r="D1332" s="30">
        <v>1</v>
      </c>
      <c r="E1332" s="30">
        <v>1</v>
      </c>
      <c r="F1332" s="30">
        <v>88223.282000000007</v>
      </c>
      <c r="G1332" s="30">
        <v>1</v>
      </c>
      <c r="H1332" s="30">
        <v>1</v>
      </c>
      <c r="I1332" s="30">
        <v>1</v>
      </c>
      <c r="K1332" s="457"/>
      <c r="L1332" s="457" t="e">
        <f>IF(K1332=0,#REF!,0)</f>
        <v>#REF!</v>
      </c>
    </row>
    <row r="1333" spans="1:12">
      <c r="A1333" s="30">
        <v>1331</v>
      </c>
      <c r="B1333" s="30">
        <v>1213.5469999999991</v>
      </c>
      <c r="C1333" s="30">
        <v>107913.4239999998</v>
      </c>
      <c r="D1333" s="30">
        <v>1</v>
      </c>
      <c r="E1333" s="30">
        <v>1</v>
      </c>
      <c r="F1333" s="30">
        <v>76233.159999999989</v>
      </c>
      <c r="G1333" s="30">
        <v>1</v>
      </c>
      <c r="H1333" s="30">
        <v>1</v>
      </c>
      <c r="I1333" s="30">
        <v>1</v>
      </c>
      <c r="K1333" s="457">
        <v>3738.068010240796</v>
      </c>
      <c r="L1333" s="457">
        <f>IF(K1333=0,#REF!,0)</f>
        <v>0</v>
      </c>
    </row>
    <row r="1334" spans="1:12">
      <c r="A1334" s="30">
        <v>1332</v>
      </c>
      <c r="B1334" s="30">
        <v>1213.5469999999991</v>
      </c>
      <c r="C1334" s="30">
        <v>91268.4209999999</v>
      </c>
      <c r="D1334" s="30">
        <v>1</v>
      </c>
      <c r="E1334" s="30">
        <v>1</v>
      </c>
      <c r="F1334" s="30">
        <v>66482.270999999906</v>
      </c>
      <c r="G1334" s="30">
        <v>1</v>
      </c>
      <c r="H1334" s="30">
        <v>1</v>
      </c>
      <c r="I1334" s="30">
        <v>1</v>
      </c>
      <c r="K1334" s="457">
        <v>9306.9670158622557</v>
      </c>
      <c r="L1334" s="457">
        <f>IF(K1334=0,#REF!,0)</f>
        <v>0</v>
      </c>
    </row>
    <row r="1335" spans="1:12">
      <c r="A1335" s="30">
        <v>1333</v>
      </c>
      <c r="B1335" s="30">
        <v>6200.1660000000002</v>
      </c>
      <c r="C1335" s="30">
        <v>53856.584999999905</v>
      </c>
      <c r="D1335" s="30">
        <v>1</v>
      </c>
      <c r="E1335" s="30">
        <v>1</v>
      </c>
      <c r="F1335" s="30">
        <v>48958.322999999989</v>
      </c>
      <c r="G1335" s="30">
        <v>1</v>
      </c>
      <c r="H1335" s="30">
        <v>1</v>
      </c>
      <c r="I1335" s="30">
        <v>1</v>
      </c>
      <c r="K1335" s="457"/>
      <c r="L1335" s="457" t="e">
        <f>IF(K1335=0,#REF!,0)</f>
        <v>#REF!</v>
      </c>
    </row>
    <row r="1336" spans="1:12">
      <c r="A1336" s="30">
        <v>1334</v>
      </c>
      <c r="B1336" s="30">
        <v>1762.222</v>
      </c>
      <c r="C1336" s="30">
        <v>72749.192999999897</v>
      </c>
      <c r="D1336" s="30">
        <v>1</v>
      </c>
      <c r="E1336" s="30">
        <v>1</v>
      </c>
      <c r="F1336" s="30">
        <v>52517.441999999886</v>
      </c>
      <c r="G1336" s="30">
        <v>1</v>
      </c>
      <c r="H1336" s="30">
        <v>1</v>
      </c>
      <c r="I1336" s="30">
        <v>1</v>
      </c>
      <c r="K1336" s="457">
        <v>26735.072037277972</v>
      </c>
      <c r="L1336" s="457">
        <f>IF(K1336=0,#REF!,0)</f>
        <v>0</v>
      </c>
    </row>
    <row r="1337" spans="1:12">
      <c r="A1337" s="30">
        <v>1335</v>
      </c>
      <c r="B1337" s="30">
        <v>1032.623999999998</v>
      </c>
      <c r="C1337" s="30">
        <v>104077.72399999978</v>
      </c>
      <c r="D1337" s="30">
        <v>1</v>
      </c>
      <c r="E1337" s="30">
        <v>1</v>
      </c>
      <c r="F1337" s="30">
        <v>50314.419999999896</v>
      </c>
      <c r="G1337" s="30">
        <v>1</v>
      </c>
      <c r="H1337" s="30">
        <v>1</v>
      </c>
      <c r="I1337" s="30">
        <v>1</v>
      </c>
      <c r="K1337" s="457">
        <v>12959.317403223695</v>
      </c>
      <c r="L1337" s="457">
        <f>IF(K1337=0,#REF!,0)</f>
        <v>0</v>
      </c>
    </row>
    <row r="1338" spans="1:12">
      <c r="A1338" s="30">
        <v>1336</v>
      </c>
      <c r="B1338" s="30">
        <v>1032.623999999998</v>
      </c>
      <c r="C1338" s="30">
        <v>88005.379999999903</v>
      </c>
      <c r="D1338" s="30">
        <v>1</v>
      </c>
      <c r="E1338" s="30">
        <v>1</v>
      </c>
      <c r="F1338" s="30">
        <v>49450.712</v>
      </c>
      <c r="G1338" s="30">
        <v>1</v>
      </c>
      <c r="H1338" s="30">
        <v>1</v>
      </c>
      <c r="I1338" s="30">
        <v>1</v>
      </c>
      <c r="K1338" s="457"/>
      <c r="L1338" s="457" t="e">
        <f>IF(K1338=0,#REF!,0)</f>
        <v>#REF!</v>
      </c>
    </row>
    <row r="1339" spans="1:12">
      <c r="A1339" s="30">
        <v>1337</v>
      </c>
      <c r="B1339" s="30">
        <v>1032.623999999998</v>
      </c>
      <c r="C1339" s="30">
        <v>76172.801999999909</v>
      </c>
      <c r="D1339" s="30">
        <v>1</v>
      </c>
      <c r="E1339" s="30">
        <v>1</v>
      </c>
      <c r="F1339" s="30">
        <v>52535.027999999998</v>
      </c>
      <c r="G1339" s="30">
        <v>1</v>
      </c>
      <c r="H1339" s="30">
        <v>1</v>
      </c>
      <c r="I1339" s="30">
        <v>1</v>
      </c>
      <c r="K1339" s="457"/>
      <c r="L1339" s="457" t="e">
        <f>IF(K1339=0,#REF!,0)</f>
        <v>#REF!</v>
      </c>
    </row>
    <row r="1340" spans="1:12">
      <c r="A1340" s="30">
        <v>1338</v>
      </c>
      <c r="B1340" s="30">
        <v>1762.222</v>
      </c>
      <c r="C1340" s="30">
        <v>44790.3849999999</v>
      </c>
      <c r="D1340" s="30">
        <v>1</v>
      </c>
      <c r="E1340" s="30">
        <v>1</v>
      </c>
      <c r="F1340" s="30">
        <v>56953.927999999898</v>
      </c>
      <c r="G1340" s="30">
        <v>1</v>
      </c>
      <c r="H1340" s="30">
        <v>1</v>
      </c>
      <c r="I1340" s="30">
        <v>1</v>
      </c>
      <c r="K1340" s="457"/>
      <c r="L1340" s="457" t="e">
        <f>IF(K1340=0,#REF!,0)</f>
        <v>#REF!</v>
      </c>
    </row>
    <row r="1341" spans="1:12">
      <c r="A1341" s="30">
        <v>1339</v>
      </c>
      <c r="B1341" s="30">
        <v>6139.8579999999993</v>
      </c>
      <c r="C1341" s="30">
        <v>30424.7429999999</v>
      </c>
      <c r="D1341" s="30">
        <v>1</v>
      </c>
      <c r="E1341" s="30">
        <v>1</v>
      </c>
      <c r="F1341" s="30">
        <v>55078.784999999894</v>
      </c>
      <c r="G1341" s="30">
        <v>1</v>
      </c>
      <c r="H1341" s="30">
        <v>1</v>
      </c>
      <c r="I1341" s="30">
        <v>1</v>
      </c>
      <c r="K1341" s="457"/>
      <c r="L1341" s="457" t="e">
        <f>IF(K1341=0,#REF!,0)</f>
        <v>#REF!</v>
      </c>
    </row>
    <row r="1342" spans="1:12">
      <c r="A1342" s="30">
        <v>1340</v>
      </c>
      <c r="B1342" s="30">
        <v>7599.07</v>
      </c>
      <c r="C1342" s="30">
        <v>31731.746999999898</v>
      </c>
      <c r="D1342" s="30">
        <v>1</v>
      </c>
      <c r="E1342" s="30">
        <v>1</v>
      </c>
      <c r="F1342" s="30">
        <v>53179.816999999995</v>
      </c>
      <c r="G1342" s="30">
        <v>1</v>
      </c>
      <c r="H1342" s="30">
        <v>1</v>
      </c>
      <c r="I1342" s="30">
        <v>1</v>
      </c>
      <c r="K1342" s="457"/>
      <c r="L1342" s="457" t="e">
        <f>IF(K1342=0,#REF!,0)</f>
        <v>#REF!</v>
      </c>
    </row>
    <row r="1343" spans="1:12">
      <c r="A1343" s="30">
        <v>1341</v>
      </c>
      <c r="B1343" s="30">
        <v>1762.222</v>
      </c>
      <c r="C1343" s="30">
        <v>17619.769999999902</v>
      </c>
      <c r="D1343" s="30">
        <v>1</v>
      </c>
      <c r="E1343" s="30">
        <v>1</v>
      </c>
      <c r="F1343" s="30">
        <v>63569.610999999903</v>
      </c>
      <c r="G1343" s="30">
        <v>1</v>
      </c>
      <c r="H1343" s="30">
        <v>1</v>
      </c>
      <c r="I1343" s="30">
        <v>1</v>
      </c>
      <c r="K1343" s="457"/>
      <c r="L1343" s="457" t="e">
        <f>IF(K1343=0,#REF!,0)</f>
        <v>#REF!</v>
      </c>
    </row>
    <row r="1344" spans="1:12">
      <c r="A1344" s="30">
        <v>1342</v>
      </c>
      <c r="B1344" s="30">
        <v>1762.222</v>
      </c>
      <c r="C1344" s="30">
        <v>17229.601999999901</v>
      </c>
      <c r="D1344" s="30">
        <v>1</v>
      </c>
      <c r="E1344" s="30">
        <v>1</v>
      </c>
      <c r="F1344" s="30">
        <v>2986.7449999999999</v>
      </c>
      <c r="G1344" s="30">
        <v>1</v>
      </c>
      <c r="H1344" s="30">
        <v>1</v>
      </c>
      <c r="I1344" s="30">
        <v>1</v>
      </c>
      <c r="K1344" s="457"/>
      <c r="L1344" s="457" t="e">
        <f>IF(K1344=0,#REF!,0)</f>
        <v>#REF!</v>
      </c>
    </row>
    <row r="1345" spans="1:12">
      <c r="A1345" s="30">
        <v>1343</v>
      </c>
      <c r="B1345" s="30">
        <v>1762.222</v>
      </c>
      <c r="C1345" s="30">
        <v>16898.172999999901</v>
      </c>
      <c r="D1345" s="30">
        <v>1</v>
      </c>
      <c r="E1345" s="30">
        <v>1</v>
      </c>
      <c r="F1345" s="30">
        <v>1702.8729999999998</v>
      </c>
      <c r="G1345" s="30">
        <v>1</v>
      </c>
      <c r="H1345" s="30">
        <v>1</v>
      </c>
      <c r="I1345" s="30">
        <v>1</v>
      </c>
      <c r="K1345" s="457"/>
      <c r="L1345" s="457" t="e">
        <f>IF(K1345=0,#REF!,0)</f>
        <v>#REF!</v>
      </c>
    </row>
    <row r="1346" spans="1:12">
      <c r="A1346" s="30">
        <v>1344</v>
      </c>
      <c r="B1346" s="30">
        <v>1032.623999999998</v>
      </c>
      <c r="C1346" s="30">
        <v>16980.643999999898</v>
      </c>
      <c r="D1346" s="30">
        <v>1</v>
      </c>
      <c r="E1346" s="30">
        <v>1</v>
      </c>
      <c r="F1346" s="30">
        <v>1552.0649999999901</v>
      </c>
      <c r="G1346" s="30">
        <v>1</v>
      </c>
      <c r="H1346" s="30">
        <v>1</v>
      </c>
      <c r="I1346" s="30">
        <v>1</v>
      </c>
      <c r="K1346" s="457"/>
      <c r="L1346" s="457" t="e">
        <f>IF(K1346=0,#REF!,0)</f>
        <v>#REF!</v>
      </c>
    </row>
    <row r="1347" spans="1:12">
      <c r="A1347" s="30">
        <v>1345</v>
      </c>
      <c r="B1347" s="30">
        <v>1032.623999999998</v>
      </c>
      <c r="C1347" s="30">
        <v>17002.665999999888</v>
      </c>
      <c r="D1347" s="30">
        <v>1</v>
      </c>
      <c r="E1347" s="30">
        <v>1</v>
      </c>
      <c r="F1347" s="30">
        <v>1788.7849999999999</v>
      </c>
      <c r="G1347" s="30">
        <v>1</v>
      </c>
      <c r="H1347" s="30">
        <v>1</v>
      </c>
      <c r="I1347" s="30">
        <v>1</v>
      </c>
      <c r="K1347" s="457"/>
      <c r="L1347" s="457" t="e">
        <f>IF(K1347=0,#REF!,0)</f>
        <v>#REF!</v>
      </c>
    </row>
    <row r="1348" spans="1:12">
      <c r="A1348" s="30">
        <v>1346</v>
      </c>
      <c r="B1348" s="30">
        <v>1032.623999999998</v>
      </c>
      <c r="C1348" s="30">
        <v>16964.930999999902</v>
      </c>
      <c r="D1348" s="30">
        <v>1</v>
      </c>
      <c r="E1348" s="30">
        <v>1</v>
      </c>
      <c r="F1348" s="30">
        <v>4207.29</v>
      </c>
      <c r="G1348" s="30">
        <v>1</v>
      </c>
      <c r="H1348" s="30">
        <v>1</v>
      </c>
      <c r="I1348" s="30">
        <v>1</v>
      </c>
      <c r="K1348" s="457"/>
      <c r="L1348" s="457" t="e">
        <f>IF(K1348=0,#REF!,0)</f>
        <v>#REF!</v>
      </c>
    </row>
    <row r="1349" spans="1:12">
      <c r="A1349" s="30">
        <v>1347</v>
      </c>
      <c r="B1349" s="30">
        <v>1032.623999999998</v>
      </c>
      <c r="C1349" s="30">
        <v>17000.62099999989</v>
      </c>
      <c r="D1349" s="30">
        <v>1</v>
      </c>
      <c r="E1349" s="30">
        <v>1</v>
      </c>
      <c r="F1349" s="30">
        <v>8101.2279999999982</v>
      </c>
      <c r="G1349" s="30">
        <v>1</v>
      </c>
      <c r="H1349" s="30">
        <v>1</v>
      </c>
      <c r="I1349" s="30">
        <v>1</v>
      </c>
      <c r="K1349" s="457"/>
      <c r="L1349" s="457" t="e">
        <f>IF(K1349=0,#REF!,0)</f>
        <v>#REF!</v>
      </c>
    </row>
    <row r="1350" spans="1:12">
      <c r="A1350" s="30">
        <v>1348</v>
      </c>
      <c r="B1350" s="30">
        <v>1032.623999999998</v>
      </c>
      <c r="C1350" s="30">
        <v>17034.08299999989</v>
      </c>
      <c r="D1350" s="30">
        <v>1</v>
      </c>
      <c r="E1350" s="30">
        <v>1</v>
      </c>
      <c r="F1350" s="30">
        <v>11959.183999999999</v>
      </c>
      <c r="G1350" s="30">
        <v>1</v>
      </c>
      <c r="H1350" s="30">
        <v>1</v>
      </c>
      <c r="I1350" s="30">
        <v>1</v>
      </c>
      <c r="K1350" s="457"/>
      <c r="L1350" s="457" t="e">
        <f>IF(K1350=0,#REF!,0)</f>
        <v>#REF!</v>
      </c>
    </row>
    <row r="1351" spans="1:12">
      <c r="A1351" s="30">
        <v>1349</v>
      </c>
      <c r="B1351" s="30">
        <v>1032.623999999998</v>
      </c>
      <c r="C1351" s="30">
        <v>17076.4009999999</v>
      </c>
      <c r="D1351" s="30">
        <v>1</v>
      </c>
      <c r="E1351" s="30">
        <v>1</v>
      </c>
      <c r="F1351" s="30">
        <v>15734.511999999999</v>
      </c>
      <c r="G1351" s="30">
        <v>1</v>
      </c>
      <c r="H1351" s="30">
        <v>1</v>
      </c>
      <c r="I1351" s="30">
        <v>1</v>
      </c>
      <c r="K1351" s="457"/>
      <c r="L1351" s="457" t="e">
        <f>IF(K1351=0,#REF!,0)</f>
        <v>#REF!</v>
      </c>
    </row>
    <row r="1352" spans="1:12">
      <c r="A1352" s="30">
        <v>1350</v>
      </c>
      <c r="B1352" s="30">
        <v>1762.222</v>
      </c>
      <c r="C1352" s="30">
        <v>17087.8469999999</v>
      </c>
      <c r="D1352" s="30">
        <v>1</v>
      </c>
      <c r="E1352" s="30">
        <v>1</v>
      </c>
      <c r="F1352" s="30">
        <v>19564.697</v>
      </c>
      <c r="G1352" s="30">
        <v>1</v>
      </c>
      <c r="H1352" s="30">
        <v>1</v>
      </c>
      <c r="I1352" s="30">
        <v>1</v>
      </c>
      <c r="K1352" s="457"/>
      <c r="L1352" s="457" t="e">
        <f>IF(K1352=0,#REF!,0)</f>
        <v>#REF!</v>
      </c>
    </row>
    <row r="1353" spans="1:12">
      <c r="A1353" s="30">
        <v>1351</v>
      </c>
      <c r="B1353" s="30">
        <v>6139.8579999999993</v>
      </c>
      <c r="C1353" s="30">
        <v>17216.577999999899</v>
      </c>
      <c r="D1353" s="30">
        <v>1</v>
      </c>
      <c r="E1353" s="30">
        <v>1</v>
      </c>
      <c r="F1353" s="30">
        <v>99075.206999999908</v>
      </c>
      <c r="G1353" s="30">
        <v>1</v>
      </c>
      <c r="H1353" s="30">
        <v>1</v>
      </c>
      <c r="I1353" s="30">
        <v>1</v>
      </c>
      <c r="K1353" s="457"/>
      <c r="L1353" s="457" t="e">
        <f>IF(K1353=0,#REF!,0)</f>
        <v>#REF!</v>
      </c>
    </row>
    <row r="1354" spans="1:12">
      <c r="A1354" s="30">
        <v>1352</v>
      </c>
      <c r="B1354" s="30">
        <v>1762.222</v>
      </c>
      <c r="C1354" s="30">
        <v>47383.077999999878</v>
      </c>
      <c r="D1354" s="30">
        <v>1</v>
      </c>
      <c r="E1354" s="30">
        <v>1</v>
      </c>
      <c r="F1354" s="30">
        <v>100639.257</v>
      </c>
      <c r="G1354" s="30">
        <v>1</v>
      </c>
      <c r="H1354" s="30">
        <v>1</v>
      </c>
      <c r="I1354" s="30">
        <v>1</v>
      </c>
      <c r="K1354" s="457"/>
      <c r="L1354" s="457" t="e">
        <f>IF(K1354=0,#REF!,0)</f>
        <v>#REF!</v>
      </c>
    </row>
    <row r="1355" spans="1:12">
      <c r="A1355" s="30">
        <v>1353</v>
      </c>
      <c r="B1355" s="30">
        <v>1032.623999999998</v>
      </c>
      <c r="C1355" s="30">
        <v>74542.664999999892</v>
      </c>
      <c r="D1355" s="30">
        <v>1</v>
      </c>
      <c r="E1355" s="30">
        <v>1</v>
      </c>
      <c r="F1355" s="30">
        <v>87840.557000000001</v>
      </c>
      <c r="G1355" s="30">
        <v>1</v>
      </c>
      <c r="H1355" s="30">
        <v>1</v>
      </c>
      <c r="I1355" s="30">
        <v>1</v>
      </c>
      <c r="K1355" s="457"/>
      <c r="L1355" s="457" t="e">
        <f>IF(K1355=0,#REF!,0)</f>
        <v>#REF!</v>
      </c>
    </row>
    <row r="1356" spans="1:12">
      <c r="A1356" s="30">
        <v>1354</v>
      </c>
      <c r="B1356" s="30">
        <v>1153.2399999999991</v>
      </c>
      <c r="C1356" s="30">
        <v>90012.097999999896</v>
      </c>
      <c r="D1356" s="30">
        <v>1</v>
      </c>
      <c r="E1356" s="30">
        <v>1</v>
      </c>
      <c r="F1356" s="30">
        <v>73262.164999999994</v>
      </c>
      <c r="G1356" s="30">
        <v>1</v>
      </c>
      <c r="H1356" s="30">
        <v>1</v>
      </c>
      <c r="I1356" s="30">
        <v>1</v>
      </c>
      <c r="K1356" s="457"/>
      <c r="L1356" s="457" t="e">
        <f>IF(K1356=0,#REF!,0)</f>
        <v>#REF!</v>
      </c>
    </row>
    <row r="1357" spans="1:12">
      <c r="A1357" s="30">
        <v>1355</v>
      </c>
      <c r="B1357" s="30">
        <v>1213.5469999999991</v>
      </c>
      <c r="C1357" s="30">
        <v>105358.72999999981</v>
      </c>
      <c r="D1357" s="30">
        <v>1</v>
      </c>
      <c r="E1357" s="30">
        <v>1</v>
      </c>
      <c r="F1357" s="30">
        <v>60860.013999999894</v>
      </c>
      <c r="G1357" s="30">
        <v>1</v>
      </c>
      <c r="H1357" s="30">
        <v>1</v>
      </c>
      <c r="I1357" s="30">
        <v>1</v>
      </c>
      <c r="K1357" s="457"/>
      <c r="L1357" s="457" t="e">
        <f>IF(K1357=0,#REF!,0)</f>
        <v>#REF!</v>
      </c>
    </row>
    <row r="1358" spans="1:12">
      <c r="A1358" s="30">
        <v>1356</v>
      </c>
      <c r="B1358" s="30">
        <v>1213.5469999999991</v>
      </c>
      <c r="C1358" s="30">
        <v>88574.455999999904</v>
      </c>
      <c r="D1358" s="30">
        <v>1</v>
      </c>
      <c r="E1358" s="30">
        <v>1</v>
      </c>
      <c r="F1358" s="30">
        <v>49700.811000000002</v>
      </c>
      <c r="G1358" s="30">
        <v>1</v>
      </c>
      <c r="H1358" s="30">
        <v>1</v>
      </c>
      <c r="I1358" s="30">
        <v>1</v>
      </c>
      <c r="K1358" s="457">
        <v>4982.0377145069433</v>
      </c>
      <c r="L1358" s="457">
        <f>IF(K1358=0,#REF!,0)</f>
        <v>0</v>
      </c>
    </row>
    <row r="1359" spans="1:12">
      <c r="A1359" s="30">
        <v>1357</v>
      </c>
      <c r="B1359" s="30">
        <v>6200.1660000000002</v>
      </c>
      <c r="C1359" s="30">
        <v>51196.879999999903</v>
      </c>
      <c r="D1359" s="30">
        <v>1</v>
      </c>
      <c r="E1359" s="30">
        <v>1</v>
      </c>
      <c r="F1359" s="30">
        <v>31171.58499999989</v>
      </c>
      <c r="G1359" s="30">
        <v>1</v>
      </c>
      <c r="H1359" s="30">
        <v>1</v>
      </c>
      <c r="I1359" s="30">
        <v>1</v>
      </c>
      <c r="K1359" s="457">
        <v>24806.12722476097</v>
      </c>
      <c r="L1359" s="457">
        <f>IF(K1359=0,#REF!,0)</f>
        <v>0</v>
      </c>
    </row>
    <row r="1360" spans="1:12">
      <c r="A1360" s="30">
        <v>1358</v>
      </c>
      <c r="B1360" s="30">
        <v>1762.222</v>
      </c>
      <c r="C1360" s="30">
        <v>69995.943999999887</v>
      </c>
      <c r="D1360" s="30">
        <v>1</v>
      </c>
      <c r="E1360" s="30">
        <v>1</v>
      </c>
      <c r="F1360" s="30">
        <v>34063.724999999999</v>
      </c>
      <c r="G1360" s="30">
        <v>1</v>
      </c>
      <c r="H1360" s="30">
        <v>1</v>
      </c>
      <c r="I1360" s="30">
        <v>1</v>
      </c>
      <c r="K1360" s="457"/>
      <c r="L1360" s="457" t="e">
        <f>IF(K1360=0,#REF!,0)</f>
        <v>#REF!</v>
      </c>
    </row>
    <row r="1361" spans="1:12">
      <c r="A1361" s="30">
        <v>1359</v>
      </c>
      <c r="B1361" s="30">
        <v>1032.623999999998</v>
      </c>
      <c r="C1361" s="30">
        <v>101375.6939999998</v>
      </c>
      <c r="D1361" s="30">
        <v>1</v>
      </c>
      <c r="E1361" s="30">
        <v>1</v>
      </c>
      <c r="F1361" s="30">
        <v>31541.688999999998</v>
      </c>
      <c r="G1361" s="30">
        <v>1</v>
      </c>
      <c r="H1361" s="30">
        <v>1</v>
      </c>
      <c r="I1361" s="30">
        <v>1</v>
      </c>
      <c r="K1361" s="457">
        <v>9302.2997877843263</v>
      </c>
      <c r="L1361" s="457">
        <f>IF(K1361=0,#REF!,0)</f>
        <v>0</v>
      </c>
    </row>
    <row r="1362" spans="1:12">
      <c r="A1362" s="30">
        <v>1360</v>
      </c>
      <c r="B1362" s="30">
        <v>1032.623999999998</v>
      </c>
      <c r="C1362" s="30">
        <v>85411.178999999902</v>
      </c>
      <c r="D1362" s="30">
        <v>1</v>
      </c>
      <c r="E1362" s="30">
        <v>1</v>
      </c>
      <c r="F1362" s="30">
        <v>30080.107</v>
      </c>
      <c r="G1362" s="30">
        <v>1</v>
      </c>
      <c r="H1362" s="30">
        <v>1</v>
      </c>
      <c r="I1362" s="30">
        <v>1</v>
      </c>
      <c r="K1362" s="457"/>
      <c r="L1362" s="457" t="e">
        <f>IF(K1362=0,#REF!,0)</f>
        <v>#REF!</v>
      </c>
    </row>
    <row r="1363" spans="1:12">
      <c r="A1363" s="30">
        <v>1361</v>
      </c>
      <c r="B1363" s="30">
        <v>1032.623999999998</v>
      </c>
      <c r="C1363" s="30">
        <v>73701.725999999908</v>
      </c>
      <c r="D1363" s="30">
        <v>1</v>
      </c>
      <c r="E1363" s="30">
        <v>1</v>
      </c>
      <c r="F1363" s="30">
        <v>33345.861999999899</v>
      </c>
      <c r="G1363" s="30">
        <v>1</v>
      </c>
      <c r="H1363" s="30">
        <v>1</v>
      </c>
      <c r="I1363" s="30">
        <v>1</v>
      </c>
      <c r="K1363" s="457"/>
      <c r="L1363" s="457" t="e">
        <f>IF(K1363=0,#REF!,0)</f>
        <v>#REF!</v>
      </c>
    </row>
    <row r="1364" spans="1:12">
      <c r="A1364" s="30">
        <v>1362</v>
      </c>
      <c r="B1364" s="30">
        <v>1762.222</v>
      </c>
      <c r="C1364" s="30">
        <v>42445.092999999899</v>
      </c>
      <c r="D1364" s="30">
        <v>1</v>
      </c>
      <c r="E1364" s="30">
        <v>1</v>
      </c>
      <c r="F1364" s="30">
        <v>37753.85</v>
      </c>
      <c r="G1364" s="30">
        <v>1</v>
      </c>
      <c r="H1364" s="30">
        <v>1</v>
      </c>
      <c r="I1364" s="30">
        <v>1</v>
      </c>
      <c r="K1364" s="457"/>
      <c r="L1364" s="457" t="e">
        <f>IF(K1364=0,#REF!,0)</f>
        <v>#REF!</v>
      </c>
    </row>
    <row r="1365" spans="1:12">
      <c r="A1365" s="30">
        <v>1363</v>
      </c>
      <c r="B1365" s="30">
        <v>6139.8579999999993</v>
      </c>
      <c r="C1365" s="30">
        <v>29287.0629999999</v>
      </c>
      <c r="D1365" s="30">
        <v>1</v>
      </c>
      <c r="E1365" s="30">
        <v>1</v>
      </c>
      <c r="F1365" s="30">
        <v>35000.401999999893</v>
      </c>
      <c r="G1365" s="30">
        <v>1</v>
      </c>
      <c r="H1365" s="30">
        <v>1</v>
      </c>
      <c r="I1365" s="30">
        <v>1</v>
      </c>
      <c r="K1365" s="457"/>
      <c r="L1365" s="457" t="e">
        <f>IF(K1365=0,#REF!,0)</f>
        <v>#REF!</v>
      </c>
    </row>
    <row r="1366" spans="1:12">
      <c r="A1366" s="30">
        <v>1364</v>
      </c>
      <c r="B1366" s="30">
        <v>7599.07</v>
      </c>
      <c r="C1366" s="30">
        <v>30753.300999999898</v>
      </c>
      <c r="D1366" s="30">
        <v>1</v>
      </c>
      <c r="E1366" s="30">
        <v>1</v>
      </c>
      <c r="F1366" s="30">
        <v>35928.388999999988</v>
      </c>
      <c r="G1366" s="30">
        <v>1</v>
      </c>
      <c r="H1366" s="30">
        <v>1</v>
      </c>
      <c r="I1366" s="30">
        <v>1</v>
      </c>
      <c r="K1366" s="457"/>
      <c r="L1366" s="457" t="e">
        <f>IF(K1366=0,#REF!,0)</f>
        <v>#REF!</v>
      </c>
    </row>
    <row r="1367" spans="1:12">
      <c r="A1367" s="30">
        <v>1365</v>
      </c>
      <c r="B1367" s="30">
        <v>1762.222</v>
      </c>
      <c r="C1367" s="30">
        <v>17195.344999999899</v>
      </c>
      <c r="D1367" s="30">
        <v>1</v>
      </c>
      <c r="E1367" s="30">
        <v>1</v>
      </c>
      <c r="F1367" s="30">
        <v>48877.593999999888</v>
      </c>
      <c r="G1367" s="30">
        <v>1</v>
      </c>
      <c r="H1367" s="30">
        <v>1</v>
      </c>
      <c r="I1367" s="30">
        <v>1</v>
      </c>
      <c r="K1367" s="457"/>
      <c r="L1367" s="457" t="e">
        <f>IF(K1367=0,#REF!,0)</f>
        <v>#REF!</v>
      </c>
    </row>
    <row r="1368" spans="1:12">
      <c r="A1368" s="30">
        <v>1366</v>
      </c>
      <c r="B1368" s="30">
        <v>1762.222</v>
      </c>
      <c r="C1368" s="30">
        <v>16859.551999999901</v>
      </c>
      <c r="D1368" s="30">
        <v>1</v>
      </c>
      <c r="E1368" s="30">
        <v>1</v>
      </c>
      <c r="F1368" s="30">
        <v>2981.2489999999898</v>
      </c>
      <c r="G1368" s="30">
        <v>1</v>
      </c>
      <c r="H1368" s="30">
        <v>1</v>
      </c>
      <c r="I1368" s="30">
        <v>1</v>
      </c>
      <c r="K1368" s="457"/>
      <c r="L1368" s="457" t="e">
        <f>IF(K1368=0,#REF!,0)</f>
        <v>#REF!</v>
      </c>
    </row>
    <row r="1369" spans="1:12">
      <c r="A1369" s="30">
        <v>1367</v>
      </c>
      <c r="B1369" s="30">
        <v>1762.222</v>
      </c>
      <c r="C1369" s="30">
        <v>16524.967999999899</v>
      </c>
      <c r="D1369" s="30">
        <v>1</v>
      </c>
      <c r="E1369" s="30">
        <v>1</v>
      </c>
      <c r="F1369" s="30">
        <v>1667.1559999999999</v>
      </c>
      <c r="G1369" s="30">
        <v>1</v>
      </c>
      <c r="H1369" s="30">
        <v>1</v>
      </c>
      <c r="I1369" s="30">
        <v>1</v>
      </c>
      <c r="K1369" s="457"/>
      <c r="L1369" s="457" t="e">
        <f>IF(K1369=0,#REF!,0)</f>
        <v>#REF!</v>
      </c>
    </row>
    <row r="1370" spans="1:12">
      <c r="A1370" s="30">
        <v>1368</v>
      </c>
      <c r="B1370" s="30">
        <v>1032.623999999998</v>
      </c>
      <c r="C1370" s="30">
        <v>16621.449999999899</v>
      </c>
      <c r="D1370" s="30">
        <v>1</v>
      </c>
      <c r="E1370" s="30">
        <v>1</v>
      </c>
      <c r="F1370" s="30">
        <v>1280.164</v>
      </c>
      <c r="G1370" s="30">
        <v>1</v>
      </c>
      <c r="H1370" s="30">
        <v>1</v>
      </c>
      <c r="I1370" s="30">
        <v>1</v>
      </c>
      <c r="K1370" s="457"/>
      <c r="L1370" s="457" t="e">
        <f>IF(K1370=0,#REF!,0)</f>
        <v>#REF!</v>
      </c>
    </row>
    <row r="1371" spans="1:12">
      <c r="A1371" s="30">
        <v>1369</v>
      </c>
      <c r="B1371" s="30">
        <v>1032.623999999998</v>
      </c>
      <c r="C1371" s="30">
        <v>16803.212999999902</v>
      </c>
      <c r="D1371" s="30">
        <v>1</v>
      </c>
      <c r="E1371" s="30">
        <v>1</v>
      </c>
      <c r="F1371" s="30">
        <v>666.14199999999892</v>
      </c>
      <c r="G1371" s="30">
        <v>1</v>
      </c>
      <c r="H1371" s="30">
        <v>1</v>
      </c>
      <c r="I1371" s="30">
        <v>1</v>
      </c>
      <c r="K1371" s="457"/>
      <c r="L1371" s="457" t="e">
        <f>IF(K1371=0,#REF!,0)</f>
        <v>#REF!</v>
      </c>
    </row>
    <row r="1372" spans="1:12">
      <c r="A1372" s="30">
        <v>1370</v>
      </c>
      <c r="B1372" s="30">
        <v>1032.623999999998</v>
      </c>
      <c r="C1372" s="30">
        <v>16949.601999999901</v>
      </c>
      <c r="D1372" s="30">
        <v>1</v>
      </c>
      <c r="E1372" s="30">
        <v>1</v>
      </c>
      <c r="F1372" s="30">
        <v>2613.724999999999</v>
      </c>
      <c r="G1372" s="30">
        <v>1</v>
      </c>
      <c r="H1372" s="30">
        <v>1</v>
      </c>
      <c r="I1372" s="30">
        <v>1</v>
      </c>
      <c r="K1372" s="457"/>
      <c r="L1372" s="457" t="e">
        <f>IF(K1372=0,#REF!,0)</f>
        <v>#REF!</v>
      </c>
    </row>
    <row r="1373" spans="1:12">
      <c r="A1373" s="30">
        <v>1371</v>
      </c>
      <c r="B1373" s="30">
        <v>1032.623999999998</v>
      </c>
      <c r="C1373" s="30">
        <v>17157.604999999901</v>
      </c>
      <c r="D1373" s="30">
        <v>1</v>
      </c>
      <c r="E1373" s="30">
        <v>1</v>
      </c>
      <c r="F1373" s="30">
        <v>11571.943999999899</v>
      </c>
      <c r="G1373" s="30">
        <v>1</v>
      </c>
      <c r="H1373" s="30">
        <v>1</v>
      </c>
      <c r="I1373" s="30">
        <v>1</v>
      </c>
      <c r="K1373" s="457"/>
      <c r="L1373" s="457" t="e">
        <f>IF(K1373=0,#REF!,0)</f>
        <v>#REF!</v>
      </c>
    </row>
    <row r="1374" spans="1:12">
      <c r="A1374" s="30">
        <v>1372</v>
      </c>
      <c r="B1374" s="30">
        <v>1032.623999999998</v>
      </c>
      <c r="C1374" s="30">
        <v>17299.286999999902</v>
      </c>
      <c r="D1374" s="30">
        <v>1</v>
      </c>
      <c r="E1374" s="30">
        <v>1</v>
      </c>
      <c r="F1374" s="30">
        <v>18191.881999999998</v>
      </c>
      <c r="G1374" s="30">
        <v>1</v>
      </c>
      <c r="H1374" s="30">
        <v>1</v>
      </c>
      <c r="I1374" s="30">
        <v>1</v>
      </c>
      <c r="K1374" s="457"/>
      <c r="L1374" s="457" t="e">
        <f>IF(K1374=0,#REF!,0)</f>
        <v>#REF!</v>
      </c>
    </row>
    <row r="1375" spans="1:12">
      <c r="A1375" s="30">
        <v>1373</v>
      </c>
      <c r="B1375" s="30">
        <v>1032.623999999998</v>
      </c>
      <c r="C1375" s="30">
        <v>17429.2069999999</v>
      </c>
      <c r="D1375" s="30">
        <v>1</v>
      </c>
      <c r="E1375" s="30">
        <v>1</v>
      </c>
      <c r="F1375" s="30">
        <v>24041.701999999899</v>
      </c>
      <c r="G1375" s="30">
        <v>1</v>
      </c>
      <c r="H1375" s="30">
        <v>1</v>
      </c>
      <c r="I1375" s="30">
        <v>1</v>
      </c>
      <c r="K1375" s="457"/>
      <c r="L1375" s="457" t="e">
        <f>IF(K1375=0,#REF!,0)</f>
        <v>#REF!</v>
      </c>
    </row>
    <row r="1376" spans="1:12">
      <c r="A1376" s="30">
        <v>1374</v>
      </c>
      <c r="B1376" s="30">
        <v>1762.222</v>
      </c>
      <c r="C1376" s="30">
        <v>17540.541999999899</v>
      </c>
      <c r="D1376" s="30">
        <v>1</v>
      </c>
      <c r="E1376" s="30">
        <v>1</v>
      </c>
      <c r="F1376" s="30">
        <v>30329.826999999997</v>
      </c>
      <c r="G1376" s="30">
        <v>1</v>
      </c>
      <c r="H1376" s="30">
        <v>1</v>
      </c>
      <c r="I1376" s="30">
        <v>1</v>
      </c>
      <c r="K1376" s="457"/>
      <c r="L1376" s="457" t="e">
        <f>IF(K1376=0,#REF!,0)</f>
        <v>#REF!</v>
      </c>
    </row>
    <row r="1377" spans="1:12">
      <c r="A1377" s="30">
        <v>1375</v>
      </c>
      <c r="B1377" s="30">
        <v>6139.8579999999993</v>
      </c>
      <c r="C1377" s="30">
        <v>17719.243999999901</v>
      </c>
      <c r="D1377" s="30">
        <v>1</v>
      </c>
      <c r="E1377" s="30">
        <v>1</v>
      </c>
      <c r="F1377" s="30">
        <v>110498.53999999899</v>
      </c>
      <c r="G1377" s="30">
        <v>1</v>
      </c>
      <c r="H1377" s="30">
        <v>1</v>
      </c>
      <c r="I1377" s="30">
        <v>1</v>
      </c>
      <c r="K1377" s="457"/>
      <c r="L1377" s="457" t="e">
        <f>IF(K1377=0,#REF!,0)</f>
        <v>#REF!</v>
      </c>
    </row>
    <row r="1378" spans="1:12">
      <c r="A1378" s="30">
        <v>1376</v>
      </c>
      <c r="B1378" s="30">
        <v>1762.222</v>
      </c>
      <c r="C1378" s="30">
        <v>47695.592999999877</v>
      </c>
      <c r="D1378" s="30">
        <v>1</v>
      </c>
      <c r="E1378" s="30">
        <v>1</v>
      </c>
      <c r="F1378" s="30">
        <v>112500.212</v>
      </c>
      <c r="G1378" s="30">
        <v>1</v>
      </c>
      <c r="H1378" s="30">
        <v>1</v>
      </c>
      <c r="I1378" s="30">
        <v>1</v>
      </c>
      <c r="K1378" s="457"/>
      <c r="L1378" s="457" t="e">
        <f>IF(K1378=0,#REF!,0)</f>
        <v>#REF!</v>
      </c>
    </row>
    <row r="1379" spans="1:12">
      <c r="A1379" s="30">
        <v>1377</v>
      </c>
      <c r="B1379" s="30">
        <v>1032.623999999998</v>
      </c>
      <c r="C1379" s="30">
        <v>75036.83499999989</v>
      </c>
      <c r="D1379" s="30">
        <v>1</v>
      </c>
      <c r="E1379" s="30">
        <v>1</v>
      </c>
      <c r="F1379" s="30">
        <v>102374.943</v>
      </c>
      <c r="G1379" s="30">
        <v>1</v>
      </c>
      <c r="H1379" s="30">
        <v>1</v>
      </c>
      <c r="I1379" s="30">
        <v>1</v>
      </c>
      <c r="K1379" s="457"/>
      <c r="L1379" s="457" t="e">
        <f>IF(K1379=0,#REF!,0)</f>
        <v>#REF!</v>
      </c>
    </row>
    <row r="1380" spans="1:12">
      <c r="A1380" s="30">
        <v>1378</v>
      </c>
      <c r="B1380" s="30">
        <v>1153.2399999999991</v>
      </c>
      <c r="C1380" s="30">
        <v>90761.446999999898</v>
      </c>
      <c r="D1380" s="30">
        <v>1</v>
      </c>
      <c r="E1380" s="30">
        <v>1</v>
      </c>
      <c r="F1380" s="30">
        <v>89396.167000000001</v>
      </c>
      <c r="G1380" s="30">
        <v>1</v>
      </c>
      <c r="H1380" s="30">
        <v>1</v>
      </c>
      <c r="I1380" s="30">
        <v>1</v>
      </c>
      <c r="K1380" s="457"/>
      <c r="L1380" s="457" t="e">
        <f>IF(K1380=0,#REF!,0)</f>
        <v>#REF!</v>
      </c>
    </row>
    <row r="1381" spans="1:12">
      <c r="A1381" s="30">
        <v>1379</v>
      </c>
      <c r="B1381" s="30">
        <v>1213.5469999999991</v>
      </c>
      <c r="C1381" s="30">
        <v>106240.95999999979</v>
      </c>
      <c r="D1381" s="30">
        <v>1</v>
      </c>
      <c r="E1381" s="30">
        <v>1</v>
      </c>
      <c r="F1381" s="30">
        <v>78119.468999999895</v>
      </c>
      <c r="G1381" s="30">
        <v>1</v>
      </c>
      <c r="H1381" s="30">
        <v>1</v>
      </c>
      <c r="I1381" s="30">
        <v>1</v>
      </c>
      <c r="K1381" s="457"/>
      <c r="L1381" s="457" t="e">
        <f>IF(K1381=0,#REF!,0)</f>
        <v>#REF!</v>
      </c>
    </row>
    <row r="1382" spans="1:12">
      <c r="A1382" s="30">
        <v>1380</v>
      </c>
      <c r="B1382" s="30">
        <v>1213.5469999999991</v>
      </c>
      <c r="C1382" s="30">
        <v>89711.79699999989</v>
      </c>
      <c r="D1382" s="30">
        <v>1</v>
      </c>
      <c r="E1382" s="30">
        <v>1</v>
      </c>
      <c r="F1382" s="30">
        <v>69282.009000000005</v>
      </c>
      <c r="G1382" s="30">
        <v>1</v>
      </c>
      <c r="H1382" s="30">
        <v>1</v>
      </c>
      <c r="I1382" s="30">
        <v>1</v>
      </c>
      <c r="K1382" s="457"/>
      <c r="L1382" s="457" t="e">
        <f>IF(K1382=0,#REF!,0)</f>
        <v>#REF!</v>
      </c>
    </row>
    <row r="1383" spans="1:12">
      <c r="A1383" s="30">
        <v>1381</v>
      </c>
      <c r="B1383" s="30">
        <v>6200.1660000000002</v>
      </c>
      <c r="C1383" s="30">
        <v>52473.121999999887</v>
      </c>
      <c r="D1383" s="30">
        <v>1</v>
      </c>
      <c r="E1383" s="30">
        <v>1</v>
      </c>
      <c r="F1383" s="30">
        <v>52444.154999999999</v>
      </c>
      <c r="G1383" s="30">
        <v>1</v>
      </c>
      <c r="H1383" s="30">
        <v>1</v>
      </c>
      <c r="I1383" s="30">
        <v>1</v>
      </c>
      <c r="K1383" s="457"/>
      <c r="L1383" s="457" t="e">
        <f>IF(K1383=0,#REF!,0)</f>
        <v>#REF!</v>
      </c>
    </row>
    <row r="1384" spans="1:12">
      <c r="A1384" s="30">
        <v>1382</v>
      </c>
      <c r="B1384" s="30">
        <v>1762.222</v>
      </c>
      <c r="C1384" s="30">
        <v>71452.552999999898</v>
      </c>
      <c r="D1384" s="30">
        <v>1</v>
      </c>
      <c r="E1384" s="30">
        <v>1</v>
      </c>
      <c r="F1384" s="30">
        <v>55885.957999999999</v>
      </c>
      <c r="G1384" s="30">
        <v>1</v>
      </c>
      <c r="H1384" s="30">
        <v>1</v>
      </c>
      <c r="I1384" s="30">
        <v>1</v>
      </c>
      <c r="K1384" s="457"/>
      <c r="L1384" s="457" t="e">
        <f>IF(K1384=0,#REF!,0)</f>
        <v>#REF!</v>
      </c>
    </row>
    <row r="1385" spans="1:12">
      <c r="A1385" s="30">
        <v>1383</v>
      </c>
      <c r="B1385" s="30">
        <v>1032.623999999998</v>
      </c>
      <c r="C1385" s="30">
        <v>102924.65399999981</v>
      </c>
      <c r="D1385" s="30">
        <v>1</v>
      </c>
      <c r="E1385" s="30">
        <v>1</v>
      </c>
      <c r="F1385" s="30">
        <v>53720.544000000002</v>
      </c>
      <c r="G1385" s="30">
        <v>1</v>
      </c>
      <c r="H1385" s="30">
        <v>1</v>
      </c>
      <c r="I1385" s="30">
        <v>1</v>
      </c>
      <c r="K1385" s="457">
        <v>3444.142397661798</v>
      </c>
      <c r="L1385" s="457">
        <f>IF(K1385=0,#REF!,0)</f>
        <v>0</v>
      </c>
    </row>
    <row r="1386" spans="1:12">
      <c r="A1386" s="30">
        <v>1384</v>
      </c>
      <c r="B1386" s="30">
        <v>1032.623999999998</v>
      </c>
      <c r="C1386" s="30">
        <v>87038.890999999901</v>
      </c>
      <c r="D1386" s="30">
        <v>1</v>
      </c>
      <c r="E1386" s="30">
        <v>1</v>
      </c>
      <c r="F1386" s="30">
        <v>53275.614000000001</v>
      </c>
      <c r="G1386" s="30">
        <v>1</v>
      </c>
      <c r="H1386" s="30">
        <v>1</v>
      </c>
      <c r="I1386" s="30">
        <v>1</v>
      </c>
      <c r="K1386" s="457"/>
      <c r="L1386" s="457" t="e">
        <f>IF(K1386=0,#REF!,0)</f>
        <v>#REF!</v>
      </c>
    </row>
    <row r="1387" spans="1:12">
      <c r="A1387" s="30">
        <v>1385</v>
      </c>
      <c r="B1387" s="30">
        <v>1032.623999999998</v>
      </c>
      <c r="C1387" s="30">
        <v>75286.155999999901</v>
      </c>
      <c r="D1387" s="30">
        <v>1</v>
      </c>
      <c r="E1387" s="30">
        <v>1</v>
      </c>
      <c r="F1387" s="30">
        <v>55472.608</v>
      </c>
      <c r="G1387" s="30">
        <v>1</v>
      </c>
      <c r="H1387" s="30">
        <v>1</v>
      </c>
      <c r="I1387" s="30">
        <v>1</v>
      </c>
      <c r="K1387" s="457"/>
      <c r="L1387" s="457" t="e">
        <f>IF(K1387=0,#REF!,0)</f>
        <v>#REF!</v>
      </c>
    </row>
    <row r="1388" spans="1:12">
      <c r="A1388" s="30">
        <v>1386</v>
      </c>
      <c r="B1388" s="30">
        <v>1762.222</v>
      </c>
      <c r="C1388" s="30">
        <v>43968.682999999888</v>
      </c>
      <c r="D1388" s="30">
        <v>1</v>
      </c>
      <c r="E1388" s="30">
        <v>1</v>
      </c>
      <c r="F1388" s="30">
        <v>59174.095999999983</v>
      </c>
      <c r="G1388" s="30">
        <v>1</v>
      </c>
      <c r="H1388" s="30">
        <v>1</v>
      </c>
      <c r="I1388" s="30">
        <v>1</v>
      </c>
      <c r="K1388" s="457"/>
      <c r="L1388" s="457" t="e">
        <f>IF(K1388=0,#REF!,0)</f>
        <v>#REF!</v>
      </c>
    </row>
    <row r="1389" spans="1:12">
      <c r="A1389" s="30">
        <v>1387</v>
      </c>
      <c r="B1389" s="30">
        <v>6139.8579999999993</v>
      </c>
      <c r="C1389" s="30">
        <v>30220.827999999899</v>
      </c>
      <c r="D1389" s="30">
        <v>1</v>
      </c>
      <c r="E1389" s="30">
        <v>1</v>
      </c>
      <c r="F1389" s="30">
        <v>56453.623</v>
      </c>
      <c r="G1389" s="30">
        <v>1</v>
      </c>
      <c r="H1389" s="30">
        <v>1</v>
      </c>
      <c r="I1389" s="30">
        <v>1</v>
      </c>
      <c r="K1389" s="457"/>
      <c r="L1389" s="457" t="e">
        <f>IF(K1389=0,#REF!,0)</f>
        <v>#REF!</v>
      </c>
    </row>
    <row r="1390" spans="1:12">
      <c r="A1390" s="30">
        <v>1388</v>
      </c>
      <c r="B1390" s="30">
        <v>7599.07</v>
      </c>
      <c r="C1390" s="30">
        <v>31693.554999999898</v>
      </c>
      <c r="D1390" s="30">
        <v>1</v>
      </c>
      <c r="E1390" s="30">
        <v>1</v>
      </c>
      <c r="F1390" s="30">
        <v>57510.229999999996</v>
      </c>
      <c r="G1390" s="30">
        <v>1</v>
      </c>
      <c r="H1390" s="30">
        <v>1</v>
      </c>
      <c r="I1390" s="30">
        <v>1</v>
      </c>
      <c r="K1390" s="457"/>
      <c r="L1390" s="457" t="e">
        <f>IF(K1390=0,#REF!,0)</f>
        <v>#REF!</v>
      </c>
    </row>
    <row r="1391" spans="1:12">
      <c r="A1391" s="30">
        <v>1389</v>
      </c>
      <c r="B1391" s="30">
        <v>1762.222</v>
      </c>
      <c r="C1391" s="30">
        <v>17848.945999999891</v>
      </c>
      <c r="D1391" s="30">
        <v>1</v>
      </c>
      <c r="E1391" s="30">
        <v>1</v>
      </c>
      <c r="F1391" s="30">
        <v>71083.66399999999</v>
      </c>
      <c r="G1391" s="30">
        <v>1</v>
      </c>
      <c r="H1391" s="30">
        <v>1</v>
      </c>
      <c r="I1391" s="30">
        <v>1</v>
      </c>
      <c r="K1391" s="457"/>
      <c r="L1391" s="457" t="e">
        <f>IF(K1391=0,#REF!,0)</f>
        <v>#REF!</v>
      </c>
    </row>
    <row r="1392" spans="1:12">
      <c r="A1392" s="30">
        <v>1390</v>
      </c>
      <c r="B1392" s="30">
        <v>1762.222</v>
      </c>
      <c r="C1392" s="30">
        <v>17607.287999999899</v>
      </c>
      <c r="D1392" s="30">
        <v>1</v>
      </c>
      <c r="E1392" s="30">
        <v>1</v>
      </c>
      <c r="F1392" s="30">
        <v>3043.9079999999999</v>
      </c>
      <c r="G1392" s="30">
        <v>1</v>
      </c>
      <c r="H1392" s="30">
        <v>1</v>
      </c>
      <c r="I1392" s="30">
        <v>1</v>
      </c>
      <c r="K1392" s="457"/>
      <c r="L1392" s="457" t="e">
        <f>IF(K1392=0,#REF!,0)</f>
        <v>#REF!</v>
      </c>
    </row>
    <row r="1393" spans="1:12">
      <c r="A1393" s="30">
        <v>1391</v>
      </c>
      <c r="B1393" s="30">
        <v>1762.222</v>
      </c>
      <c r="C1393" s="30">
        <v>17355.999999999898</v>
      </c>
      <c r="D1393" s="30">
        <v>1</v>
      </c>
      <c r="E1393" s="30">
        <v>1</v>
      </c>
      <c r="F1393" s="30">
        <v>3140.57599999999</v>
      </c>
      <c r="G1393" s="30">
        <v>1</v>
      </c>
      <c r="H1393" s="30">
        <v>1</v>
      </c>
      <c r="I1393" s="30">
        <v>1</v>
      </c>
      <c r="K1393" s="457"/>
      <c r="L1393" s="457" t="e">
        <f>IF(K1393=0,#REF!,0)</f>
        <v>#REF!</v>
      </c>
    </row>
    <row r="1394" spans="1:12">
      <c r="A1394" s="30">
        <v>1392</v>
      </c>
      <c r="B1394" s="30">
        <v>1032.623999999998</v>
      </c>
      <c r="C1394" s="30">
        <v>17601.245999999897</v>
      </c>
      <c r="D1394" s="30">
        <v>1</v>
      </c>
      <c r="E1394" s="30">
        <v>1</v>
      </c>
      <c r="F1394" s="30">
        <v>13480.33299999999</v>
      </c>
      <c r="G1394" s="30">
        <v>1</v>
      </c>
      <c r="H1394" s="30">
        <v>1</v>
      </c>
      <c r="I1394" s="30">
        <v>1</v>
      </c>
      <c r="K1394" s="457"/>
      <c r="L1394" s="457" t="e">
        <f>IF(K1394=0,#REF!,0)</f>
        <v>#REF!</v>
      </c>
    </row>
    <row r="1395" spans="1:12">
      <c r="A1395" s="30">
        <v>1393</v>
      </c>
      <c r="B1395" s="30">
        <v>1032.623999999998</v>
      </c>
      <c r="C1395" s="30">
        <v>17755.8119999999</v>
      </c>
      <c r="D1395" s="30">
        <v>1</v>
      </c>
      <c r="E1395" s="30">
        <v>1</v>
      </c>
      <c r="F1395" s="30">
        <v>20128.629999999899</v>
      </c>
      <c r="G1395" s="30">
        <v>1</v>
      </c>
      <c r="H1395" s="30">
        <v>1</v>
      </c>
      <c r="I1395" s="30">
        <v>1</v>
      </c>
      <c r="K1395" s="457"/>
      <c r="L1395" s="457" t="e">
        <f>IF(K1395=0,#REF!,0)</f>
        <v>#REF!</v>
      </c>
    </row>
    <row r="1396" spans="1:12">
      <c r="A1396" s="30">
        <v>1394</v>
      </c>
      <c r="B1396" s="30">
        <v>1032.623999999998</v>
      </c>
      <c r="C1396" s="30">
        <v>17856.648999999899</v>
      </c>
      <c r="D1396" s="30">
        <v>1</v>
      </c>
      <c r="E1396" s="30">
        <v>1</v>
      </c>
      <c r="F1396" s="30">
        <v>27090.469999999998</v>
      </c>
      <c r="G1396" s="30">
        <v>1</v>
      </c>
      <c r="H1396" s="30">
        <v>1</v>
      </c>
      <c r="I1396" s="30">
        <v>1</v>
      </c>
      <c r="K1396" s="457"/>
      <c r="L1396" s="457" t="e">
        <f>IF(K1396=0,#REF!,0)</f>
        <v>#REF!</v>
      </c>
    </row>
    <row r="1397" spans="1:12">
      <c r="A1397" s="30">
        <v>1395</v>
      </c>
      <c r="B1397" s="30">
        <v>1032.623999999998</v>
      </c>
      <c r="C1397" s="30">
        <v>18034.343999999888</v>
      </c>
      <c r="D1397" s="30">
        <v>1</v>
      </c>
      <c r="E1397" s="30">
        <v>1</v>
      </c>
      <c r="F1397" s="30">
        <v>34214.140999999894</v>
      </c>
      <c r="G1397" s="30">
        <v>1</v>
      </c>
      <c r="H1397" s="30">
        <v>1</v>
      </c>
      <c r="I1397" s="30">
        <v>1</v>
      </c>
      <c r="K1397" s="457"/>
      <c r="L1397" s="457" t="e">
        <f>IF(K1397=0,#REF!,0)</f>
        <v>#REF!</v>
      </c>
    </row>
    <row r="1398" spans="1:12">
      <c r="A1398" s="30">
        <v>1396</v>
      </c>
      <c r="B1398" s="30">
        <v>1032.623999999998</v>
      </c>
      <c r="C1398" s="30">
        <v>18120.118999999901</v>
      </c>
      <c r="D1398" s="30">
        <v>1</v>
      </c>
      <c r="E1398" s="30">
        <v>1</v>
      </c>
      <c r="F1398" s="30">
        <v>39131.323999999899</v>
      </c>
      <c r="G1398" s="30">
        <v>1</v>
      </c>
      <c r="H1398" s="30">
        <v>1</v>
      </c>
      <c r="I1398" s="30">
        <v>1</v>
      </c>
      <c r="K1398" s="457"/>
      <c r="L1398" s="457" t="e">
        <f>IF(K1398=0,#REF!,0)</f>
        <v>#REF!</v>
      </c>
    </row>
    <row r="1399" spans="1:12">
      <c r="A1399" s="30">
        <v>1397</v>
      </c>
      <c r="B1399" s="30">
        <v>1032.623999999998</v>
      </c>
      <c r="C1399" s="30">
        <v>18216.763999999901</v>
      </c>
      <c r="D1399" s="30">
        <v>1</v>
      </c>
      <c r="E1399" s="30">
        <v>1</v>
      </c>
      <c r="F1399" s="30">
        <v>43874.286999999997</v>
      </c>
      <c r="G1399" s="30">
        <v>1</v>
      </c>
      <c r="H1399" s="30">
        <v>1</v>
      </c>
      <c r="I1399" s="30">
        <v>1</v>
      </c>
      <c r="K1399" s="457"/>
      <c r="L1399" s="457" t="e">
        <f>IF(K1399=0,#REF!,0)</f>
        <v>#REF!</v>
      </c>
    </row>
    <row r="1400" spans="1:12">
      <c r="A1400" s="30">
        <v>1398</v>
      </c>
      <c r="B1400" s="30">
        <v>1762.222</v>
      </c>
      <c r="C1400" s="30">
        <v>18330.6339999999</v>
      </c>
      <c r="D1400" s="30">
        <v>1</v>
      </c>
      <c r="E1400" s="30">
        <v>1</v>
      </c>
      <c r="F1400" s="30">
        <v>48858.963999999898</v>
      </c>
      <c r="G1400" s="30">
        <v>1</v>
      </c>
      <c r="H1400" s="30">
        <v>1</v>
      </c>
      <c r="I1400" s="30">
        <v>1</v>
      </c>
      <c r="K1400" s="457"/>
      <c r="L1400" s="457" t="e">
        <f>IF(K1400=0,#REF!,0)</f>
        <v>#REF!</v>
      </c>
    </row>
    <row r="1401" spans="1:12">
      <c r="A1401" s="30">
        <v>1399</v>
      </c>
      <c r="B1401" s="30">
        <v>6139.8579999999993</v>
      </c>
      <c r="C1401" s="30">
        <v>18550.642999999891</v>
      </c>
      <c r="D1401" s="30">
        <v>1</v>
      </c>
      <c r="E1401" s="30">
        <v>1</v>
      </c>
      <c r="F1401" s="30">
        <v>127485.67799999901</v>
      </c>
      <c r="G1401" s="30">
        <v>1</v>
      </c>
      <c r="H1401" s="30">
        <v>1</v>
      </c>
      <c r="I1401" s="30">
        <v>1</v>
      </c>
      <c r="K1401" s="457"/>
      <c r="L1401" s="457" t="e">
        <f>IF(K1401=0,#REF!,0)</f>
        <v>#REF!</v>
      </c>
    </row>
    <row r="1402" spans="1:12">
      <c r="A1402" s="30">
        <v>1400</v>
      </c>
      <c r="B1402" s="30">
        <v>1762.222</v>
      </c>
      <c r="C1402" s="30">
        <v>48620.157999999879</v>
      </c>
      <c r="D1402" s="30">
        <v>1</v>
      </c>
      <c r="E1402" s="30">
        <v>1</v>
      </c>
      <c r="F1402" s="30">
        <v>128436.40299999899</v>
      </c>
      <c r="G1402" s="30">
        <v>1</v>
      </c>
      <c r="H1402" s="30">
        <v>1</v>
      </c>
      <c r="I1402" s="30">
        <v>1</v>
      </c>
      <c r="K1402" s="457"/>
      <c r="L1402" s="457" t="e">
        <f>IF(K1402=0,#REF!,0)</f>
        <v>#REF!</v>
      </c>
    </row>
    <row r="1403" spans="1:12">
      <c r="A1403" s="30">
        <v>1401</v>
      </c>
      <c r="B1403" s="30">
        <v>1032.623999999998</v>
      </c>
      <c r="C1403" s="30">
        <v>76118.611999999906</v>
      </c>
      <c r="D1403" s="30">
        <v>1</v>
      </c>
      <c r="E1403" s="30">
        <v>1</v>
      </c>
      <c r="F1403" s="30">
        <v>117093.33200000001</v>
      </c>
      <c r="G1403" s="30">
        <v>1</v>
      </c>
      <c r="H1403" s="30">
        <v>1</v>
      </c>
      <c r="I1403" s="30">
        <v>1</v>
      </c>
      <c r="K1403" s="457"/>
      <c r="L1403" s="457" t="e">
        <f>IF(K1403=0,#REF!,0)</f>
        <v>#REF!</v>
      </c>
    </row>
    <row r="1404" spans="1:12">
      <c r="A1404" s="30">
        <v>1402</v>
      </c>
      <c r="B1404" s="30">
        <v>1153.2399999999991</v>
      </c>
      <c r="C1404" s="30">
        <v>91972.974999999889</v>
      </c>
      <c r="D1404" s="30">
        <v>1</v>
      </c>
      <c r="E1404" s="30">
        <v>1</v>
      </c>
      <c r="F1404" s="30">
        <v>103238.1529999999</v>
      </c>
      <c r="G1404" s="30">
        <v>1</v>
      </c>
      <c r="H1404" s="30">
        <v>1</v>
      </c>
      <c r="I1404" s="30">
        <v>1</v>
      </c>
      <c r="K1404" s="457"/>
      <c r="L1404" s="457" t="e">
        <f>IF(K1404=0,#REF!,0)</f>
        <v>#REF!</v>
      </c>
    </row>
    <row r="1405" spans="1:12">
      <c r="A1405" s="30">
        <v>1403</v>
      </c>
      <c r="B1405" s="30">
        <v>1213.5469999999991</v>
      </c>
      <c r="C1405" s="30">
        <v>107593.9869999998</v>
      </c>
      <c r="D1405" s="30">
        <v>1</v>
      </c>
      <c r="E1405" s="30">
        <v>1</v>
      </c>
      <c r="F1405" s="30">
        <v>91495.009999999907</v>
      </c>
      <c r="G1405" s="30">
        <v>1</v>
      </c>
      <c r="H1405" s="30">
        <v>1</v>
      </c>
      <c r="I1405" s="30">
        <v>1</v>
      </c>
      <c r="K1405" s="457"/>
      <c r="L1405" s="457" t="e">
        <f>IF(K1405=0,#REF!,0)</f>
        <v>#REF!</v>
      </c>
    </row>
    <row r="1406" spans="1:12">
      <c r="A1406" s="30">
        <v>1404</v>
      </c>
      <c r="B1406" s="30">
        <v>1213.5469999999991</v>
      </c>
      <c r="C1406" s="30">
        <v>90942.449999999895</v>
      </c>
      <c r="D1406" s="30">
        <v>1</v>
      </c>
      <c r="E1406" s="30">
        <v>1</v>
      </c>
      <c r="F1406" s="30">
        <v>81515.449999999881</v>
      </c>
      <c r="G1406" s="30">
        <v>1</v>
      </c>
      <c r="H1406" s="30">
        <v>1</v>
      </c>
      <c r="I1406" s="30">
        <v>1</v>
      </c>
      <c r="K1406" s="457">
        <v>11780.91260975136</v>
      </c>
      <c r="L1406" s="457">
        <f>IF(K1406=0,#REF!,0)</f>
        <v>0</v>
      </c>
    </row>
    <row r="1407" spans="1:12">
      <c r="A1407" s="30">
        <v>1405</v>
      </c>
      <c r="B1407" s="30">
        <v>6200.1660000000002</v>
      </c>
      <c r="C1407" s="30">
        <v>53577.716999999902</v>
      </c>
      <c r="D1407" s="30">
        <v>1</v>
      </c>
      <c r="E1407" s="30">
        <v>1</v>
      </c>
      <c r="F1407" s="30">
        <v>63898.425999999999</v>
      </c>
      <c r="G1407" s="30">
        <v>1</v>
      </c>
      <c r="H1407" s="30">
        <v>1</v>
      </c>
      <c r="I1407" s="30">
        <v>1</v>
      </c>
      <c r="K1407" s="457"/>
      <c r="L1407" s="457" t="e">
        <f>IF(K1407=0,#REF!,0)</f>
        <v>#REF!</v>
      </c>
    </row>
    <row r="1408" spans="1:12">
      <c r="A1408" s="30">
        <v>1406</v>
      </c>
      <c r="B1408" s="30">
        <v>1762.222</v>
      </c>
      <c r="C1408" s="30">
        <v>72526.551999999894</v>
      </c>
      <c r="D1408" s="30">
        <v>1</v>
      </c>
      <c r="E1408" s="30">
        <v>1</v>
      </c>
      <c r="F1408" s="30">
        <v>67202.058999999892</v>
      </c>
      <c r="G1408" s="30">
        <v>1</v>
      </c>
      <c r="H1408" s="30">
        <v>1</v>
      </c>
      <c r="I1408" s="30">
        <v>1</v>
      </c>
      <c r="K1408" s="457">
        <v>9012.2075657223104</v>
      </c>
      <c r="L1408" s="457">
        <f>IF(K1408=0,#REF!,0)</f>
        <v>0</v>
      </c>
    </row>
    <row r="1409" spans="1:12">
      <c r="A1409" s="30">
        <v>1407</v>
      </c>
      <c r="B1409" s="30">
        <v>1032.623999999998</v>
      </c>
      <c r="C1409" s="30">
        <v>103978.9969999998</v>
      </c>
      <c r="D1409" s="30">
        <v>1</v>
      </c>
      <c r="E1409" s="30">
        <v>1</v>
      </c>
      <c r="F1409" s="30">
        <v>64566.579999999994</v>
      </c>
      <c r="G1409" s="30">
        <v>1</v>
      </c>
      <c r="H1409" s="30">
        <v>1</v>
      </c>
      <c r="I1409" s="30">
        <v>1</v>
      </c>
      <c r="K1409" s="457">
        <v>8774.6640840354321</v>
      </c>
      <c r="L1409" s="457">
        <f>IF(K1409=0,#REF!,0)</f>
        <v>0</v>
      </c>
    </row>
    <row r="1410" spans="1:12">
      <c r="A1410" s="30">
        <v>1408</v>
      </c>
      <c r="B1410" s="30">
        <v>1032.623999999998</v>
      </c>
      <c r="C1410" s="30">
        <v>88149.268999999884</v>
      </c>
      <c r="D1410" s="30">
        <v>1</v>
      </c>
      <c r="E1410" s="30">
        <v>1</v>
      </c>
      <c r="F1410" s="30">
        <v>65326.708999999988</v>
      </c>
      <c r="G1410" s="30">
        <v>1</v>
      </c>
      <c r="H1410" s="30">
        <v>1</v>
      </c>
      <c r="I1410" s="30">
        <v>1</v>
      </c>
      <c r="K1410" s="457"/>
      <c r="L1410" s="457" t="e">
        <f>IF(K1410=0,#REF!,0)</f>
        <v>#REF!</v>
      </c>
    </row>
    <row r="1411" spans="1:12">
      <c r="A1411" s="30">
        <v>1409</v>
      </c>
      <c r="B1411" s="30">
        <v>1032.623999999998</v>
      </c>
      <c r="C1411" s="30">
        <v>76451.926999999909</v>
      </c>
      <c r="D1411" s="30">
        <v>1</v>
      </c>
      <c r="E1411" s="30">
        <v>1</v>
      </c>
      <c r="F1411" s="30">
        <v>68390.338999999891</v>
      </c>
      <c r="G1411" s="30">
        <v>1</v>
      </c>
      <c r="H1411" s="30">
        <v>1</v>
      </c>
      <c r="I1411" s="30">
        <v>1</v>
      </c>
      <c r="K1411" s="457"/>
      <c r="L1411" s="457" t="e">
        <f>IF(K1411=0,#REF!,0)</f>
        <v>#REF!</v>
      </c>
    </row>
    <row r="1412" spans="1:12">
      <c r="A1412" s="30">
        <v>1410</v>
      </c>
      <c r="B1412" s="30">
        <v>1762.222</v>
      </c>
      <c r="C1412" s="30">
        <v>45137.124999999898</v>
      </c>
      <c r="D1412" s="30">
        <v>1</v>
      </c>
      <c r="E1412" s="30">
        <v>1</v>
      </c>
      <c r="F1412" s="30">
        <v>72941.442999999999</v>
      </c>
      <c r="G1412" s="30">
        <v>1</v>
      </c>
      <c r="H1412" s="30">
        <v>1</v>
      </c>
      <c r="I1412" s="30">
        <v>1</v>
      </c>
      <c r="K1412" s="457"/>
      <c r="L1412" s="457" t="e">
        <f>IF(K1412=0,#REF!,0)</f>
        <v>#REF!</v>
      </c>
    </row>
    <row r="1413" spans="1:12">
      <c r="A1413" s="30">
        <v>1411</v>
      </c>
      <c r="B1413" s="30">
        <v>6139.8579999999993</v>
      </c>
      <c r="C1413" s="30">
        <v>30967.0279999999</v>
      </c>
      <c r="D1413" s="30">
        <v>1</v>
      </c>
      <c r="E1413" s="30">
        <v>1</v>
      </c>
      <c r="F1413" s="30">
        <v>70873.94099999989</v>
      </c>
      <c r="G1413" s="30">
        <v>1</v>
      </c>
      <c r="H1413" s="30">
        <v>1</v>
      </c>
      <c r="I1413" s="30">
        <v>1</v>
      </c>
      <c r="K1413" s="457"/>
      <c r="L1413" s="457" t="e">
        <f>IF(K1413=0,#REF!,0)</f>
        <v>#REF!</v>
      </c>
    </row>
    <row r="1414" spans="1:12">
      <c r="A1414" s="30">
        <v>1412</v>
      </c>
      <c r="B1414" s="30">
        <v>7599.07</v>
      </c>
      <c r="C1414" s="30">
        <v>32272.404999999897</v>
      </c>
      <c r="D1414" s="30">
        <v>1</v>
      </c>
      <c r="E1414" s="30">
        <v>1</v>
      </c>
      <c r="F1414" s="30">
        <v>67168.326999999903</v>
      </c>
      <c r="G1414" s="30">
        <v>1</v>
      </c>
      <c r="H1414" s="30">
        <v>1</v>
      </c>
      <c r="I1414" s="30">
        <v>1</v>
      </c>
      <c r="K1414" s="457"/>
      <c r="L1414" s="457" t="e">
        <f>IF(K1414=0,#REF!,0)</f>
        <v>#REF!</v>
      </c>
    </row>
    <row r="1415" spans="1:12">
      <c r="A1415" s="30">
        <v>1413</v>
      </c>
      <c r="B1415" s="30">
        <v>1762.222</v>
      </c>
      <c r="C1415" s="30">
        <v>18061.1329999999</v>
      </c>
      <c r="D1415" s="30">
        <v>1</v>
      </c>
      <c r="E1415" s="30">
        <v>1</v>
      </c>
      <c r="F1415" s="30">
        <v>75210.863999999885</v>
      </c>
      <c r="G1415" s="30">
        <v>1</v>
      </c>
      <c r="H1415" s="30">
        <v>1</v>
      </c>
      <c r="I1415" s="30">
        <v>1</v>
      </c>
      <c r="K1415" s="457"/>
      <c r="L1415" s="457" t="e">
        <f>IF(K1415=0,#REF!,0)</f>
        <v>#REF!</v>
      </c>
    </row>
    <row r="1416" spans="1:12">
      <c r="A1416" s="30">
        <v>1414</v>
      </c>
      <c r="B1416" s="30">
        <v>1762.222</v>
      </c>
      <c r="C1416" s="30">
        <v>17660.518999999898</v>
      </c>
      <c r="D1416" s="30">
        <v>1</v>
      </c>
      <c r="E1416" s="30">
        <v>1</v>
      </c>
      <c r="F1416" s="30">
        <v>3100.88</v>
      </c>
      <c r="G1416" s="30">
        <v>1</v>
      </c>
      <c r="H1416" s="30">
        <v>1</v>
      </c>
      <c r="I1416" s="30">
        <v>1</v>
      </c>
      <c r="K1416" s="457"/>
      <c r="L1416" s="457" t="e">
        <f>IF(K1416=0,#REF!,0)</f>
        <v>#REF!</v>
      </c>
    </row>
    <row r="1417" spans="1:12">
      <c r="A1417" s="30">
        <v>1415</v>
      </c>
      <c r="B1417" s="30">
        <v>1762.222</v>
      </c>
      <c r="C1417" s="30">
        <v>17223.035999999898</v>
      </c>
      <c r="D1417" s="30">
        <v>1</v>
      </c>
      <c r="E1417" s="30">
        <v>1</v>
      </c>
      <c r="F1417" s="30">
        <v>2215.5769999999998</v>
      </c>
      <c r="G1417" s="30">
        <v>1</v>
      </c>
      <c r="H1417" s="30">
        <v>1</v>
      </c>
      <c r="I1417" s="30">
        <v>1</v>
      </c>
      <c r="K1417" s="457"/>
      <c r="L1417" s="457" t="e">
        <f>IF(K1417=0,#REF!,0)</f>
        <v>#REF!</v>
      </c>
    </row>
    <row r="1418" spans="1:12">
      <c r="A1418" s="30">
        <v>1416</v>
      </c>
      <c r="B1418" s="30">
        <v>1032.623999999998</v>
      </c>
      <c r="C1418" s="30">
        <v>17245.322999999902</v>
      </c>
      <c r="D1418" s="30">
        <v>1</v>
      </c>
      <c r="E1418" s="30">
        <v>1</v>
      </c>
      <c r="F1418" s="30">
        <v>3873.7849999999899</v>
      </c>
      <c r="G1418" s="30">
        <v>1</v>
      </c>
      <c r="H1418" s="30">
        <v>1</v>
      </c>
      <c r="I1418" s="30">
        <v>1</v>
      </c>
      <c r="K1418" s="457"/>
      <c r="L1418" s="457" t="e">
        <f>IF(K1418=0,#REF!,0)</f>
        <v>#REF!</v>
      </c>
    </row>
    <row r="1419" spans="1:12">
      <c r="A1419" s="30">
        <v>1417</v>
      </c>
      <c r="B1419" s="30">
        <v>1032.623999999998</v>
      </c>
      <c r="C1419" s="30">
        <v>17275.087999999902</v>
      </c>
      <c r="D1419" s="30">
        <v>1</v>
      </c>
      <c r="E1419" s="30">
        <v>1</v>
      </c>
      <c r="F1419" s="30">
        <v>6912.1949999999988</v>
      </c>
      <c r="G1419" s="30">
        <v>1</v>
      </c>
      <c r="H1419" s="30">
        <v>1</v>
      </c>
      <c r="I1419" s="30">
        <v>1</v>
      </c>
      <c r="K1419" s="457"/>
      <c r="L1419" s="457" t="e">
        <f>IF(K1419=0,#REF!,0)</f>
        <v>#REF!</v>
      </c>
    </row>
    <row r="1420" spans="1:12">
      <c r="A1420" s="30">
        <v>1418</v>
      </c>
      <c r="B1420" s="30">
        <v>1032.623999999998</v>
      </c>
      <c r="C1420" s="30">
        <v>17263.377999999902</v>
      </c>
      <c r="D1420" s="30">
        <v>1</v>
      </c>
      <c r="E1420" s="30">
        <v>1</v>
      </c>
      <c r="F1420" s="30">
        <v>11457.641</v>
      </c>
      <c r="G1420" s="30">
        <v>1</v>
      </c>
      <c r="H1420" s="30">
        <v>1</v>
      </c>
      <c r="I1420" s="30">
        <v>1</v>
      </c>
      <c r="K1420" s="457"/>
      <c r="L1420" s="457" t="e">
        <f>IF(K1420=0,#REF!,0)</f>
        <v>#REF!</v>
      </c>
    </row>
    <row r="1421" spans="1:12">
      <c r="A1421" s="30">
        <v>1419</v>
      </c>
      <c r="B1421" s="30">
        <v>1032.623999999998</v>
      </c>
      <c r="C1421" s="30">
        <v>17168.478999999901</v>
      </c>
      <c r="D1421" s="30">
        <v>1</v>
      </c>
      <c r="E1421" s="30">
        <v>1</v>
      </c>
      <c r="F1421" s="30">
        <v>12504.705</v>
      </c>
      <c r="G1421" s="30">
        <v>1</v>
      </c>
      <c r="H1421" s="30">
        <v>1</v>
      </c>
      <c r="I1421" s="30">
        <v>1</v>
      </c>
      <c r="K1421" s="457"/>
      <c r="L1421" s="457" t="e">
        <f>IF(K1421=0,#REF!,0)</f>
        <v>#REF!</v>
      </c>
    </row>
    <row r="1422" spans="1:12">
      <c r="A1422" s="30">
        <v>1420</v>
      </c>
      <c r="B1422" s="30">
        <v>1032.623999999998</v>
      </c>
      <c r="C1422" s="30">
        <v>17217.3469999999</v>
      </c>
      <c r="D1422" s="30">
        <v>1</v>
      </c>
      <c r="E1422" s="30">
        <v>1</v>
      </c>
      <c r="F1422" s="30">
        <v>16416.374999999902</v>
      </c>
      <c r="G1422" s="30">
        <v>1</v>
      </c>
      <c r="H1422" s="30">
        <v>1</v>
      </c>
      <c r="I1422" s="30">
        <v>1</v>
      </c>
      <c r="K1422" s="457"/>
      <c r="L1422" s="457" t="e">
        <f>IF(K1422=0,#REF!,0)</f>
        <v>#REF!</v>
      </c>
    </row>
    <row r="1423" spans="1:12">
      <c r="A1423" s="30">
        <v>1421</v>
      </c>
      <c r="B1423" s="30">
        <v>1032.623999999998</v>
      </c>
      <c r="C1423" s="30">
        <v>17194.644999999902</v>
      </c>
      <c r="D1423" s="30">
        <v>1</v>
      </c>
      <c r="E1423" s="30">
        <v>1</v>
      </c>
      <c r="F1423" s="30">
        <v>18539.713999999898</v>
      </c>
      <c r="G1423" s="30">
        <v>1</v>
      </c>
      <c r="H1423" s="30">
        <v>1</v>
      </c>
      <c r="I1423" s="30">
        <v>1</v>
      </c>
      <c r="K1423" s="457"/>
      <c r="L1423" s="457" t="e">
        <f>IF(K1423=0,#REF!,0)</f>
        <v>#REF!</v>
      </c>
    </row>
    <row r="1424" spans="1:12">
      <c r="A1424" s="30">
        <v>1422</v>
      </c>
      <c r="B1424" s="30">
        <v>1762.222</v>
      </c>
      <c r="C1424" s="30">
        <v>17189.3119999999</v>
      </c>
      <c r="D1424" s="30">
        <v>1</v>
      </c>
      <c r="E1424" s="30">
        <v>1</v>
      </c>
      <c r="F1424" s="30">
        <v>21778.476000000002</v>
      </c>
      <c r="G1424" s="30">
        <v>1</v>
      </c>
      <c r="H1424" s="30">
        <v>1</v>
      </c>
      <c r="I1424" s="30">
        <v>1</v>
      </c>
      <c r="K1424" s="457"/>
      <c r="L1424" s="457" t="e">
        <f>IF(K1424=0,#REF!,0)</f>
        <v>#REF!</v>
      </c>
    </row>
    <row r="1425" spans="1:12">
      <c r="A1425" s="30">
        <v>1423</v>
      </c>
      <c r="B1425" s="30">
        <v>6139.8579999999993</v>
      </c>
      <c r="C1425" s="30">
        <v>17284.029999999901</v>
      </c>
      <c r="D1425" s="30">
        <v>1</v>
      </c>
      <c r="E1425" s="30">
        <v>1</v>
      </c>
      <c r="F1425" s="30">
        <v>100176.85799999999</v>
      </c>
      <c r="G1425" s="30">
        <v>1</v>
      </c>
      <c r="H1425" s="30">
        <v>1</v>
      </c>
      <c r="I1425" s="30">
        <v>1</v>
      </c>
      <c r="K1425" s="457"/>
      <c r="L1425" s="457" t="e">
        <f>IF(K1425=0,#REF!,0)</f>
        <v>#REF!</v>
      </c>
    </row>
    <row r="1426" spans="1:12">
      <c r="A1426" s="30">
        <v>1424</v>
      </c>
      <c r="B1426" s="30">
        <v>1762.222</v>
      </c>
      <c r="C1426" s="30">
        <v>50333.4209999999</v>
      </c>
      <c r="D1426" s="30">
        <v>1</v>
      </c>
      <c r="E1426" s="30">
        <v>1</v>
      </c>
      <c r="F1426" s="30">
        <v>102519.95399999998</v>
      </c>
      <c r="G1426" s="30">
        <v>1</v>
      </c>
      <c r="H1426" s="30">
        <v>1</v>
      </c>
      <c r="I1426" s="30">
        <v>1</v>
      </c>
      <c r="K1426" s="457"/>
      <c r="L1426" s="457" t="e">
        <f>IF(K1426=0,#REF!,0)</f>
        <v>#REF!</v>
      </c>
    </row>
    <row r="1427" spans="1:12">
      <c r="A1427" s="30">
        <v>1425</v>
      </c>
      <c r="B1427" s="30">
        <v>1032.623999999998</v>
      </c>
      <c r="C1427" s="30">
        <v>79950.090999999986</v>
      </c>
      <c r="D1427" s="30">
        <v>1</v>
      </c>
      <c r="E1427" s="30">
        <v>1</v>
      </c>
      <c r="F1427" s="30">
        <v>97404.093999999881</v>
      </c>
      <c r="G1427" s="30">
        <v>1</v>
      </c>
      <c r="H1427" s="30">
        <v>1</v>
      </c>
      <c r="I1427" s="30">
        <v>1</v>
      </c>
      <c r="K1427" s="457"/>
      <c r="L1427" s="457" t="e">
        <f>IF(K1427=0,#REF!,0)</f>
        <v>#REF!</v>
      </c>
    </row>
    <row r="1428" spans="1:12">
      <c r="A1428" s="30">
        <v>1426</v>
      </c>
      <c r="B1428" s="30">
        <v>1153.2399999999991</v>
      </c>
      <c r="C1428" s="30">
        <v>98091.216999999902</v>
      </c>
      <c r="D1428" s="30">
        <v>1</v>
      </c>
      <c r="E1428" s="30">
        <v>1</v>
      </c>
      <c r="F1428" s="30">
        <v>90424.230999999985</v>
      </c>
      <c r="G1428" s="30">
        <v>1</v>
      </c>
      <c r="H1428" s="30">
        <v>1</v>
      </c>
      <c r="I1428" s="30">
        <v>1</v>
      </c>
      <c r="K1428" s="457"/>
      <c r="L1428" s="457" t="e">
        <f>IF(K1428=0,#REF!,0)</f>
        <v>#REF!</v>
      </c>
    </row>
    <row r="1429" spans="1:12">
      <c r="A1429" s="30">
        <v>1427</v>
      </c>
      <c r="B1429" s="30">
        <v>1213.5469999999991</v>
      </c>
      <c r="C1429" s="30">
        <v>115971.69199999981</v>
      </c>
      <c r="D1429" s="30">
        <v>1</v>
      </c>
      <c r="E1429" s="30">
        <v>1</v>
      </c>
      <c r="F1429" s="30">
        <v>84819.664999999906</v>
      </c>
      <c r="G1429" s="30">
        <v>1</v>
      </c>
      <c r="H1429" s="30">
        <v>1</v>
      </c>
      <c r="I1429" s="30">
        <v>1</v>
      </c>
      <c r="K1429" s="457"/>
      <c r="L1429" s="457" t="e">
        <f>IF(K1429=0,#REF!,0)</f>
        <v>#REF!</v>
      </c>
    </row>
    <row r="1430" spans="1:12">
      <c r="A1430" s="30">
        <v>1428</v>
      </c>
      <c r="B1430" s="30">
        <v>1213.5469999999991</v>
      </c>
      <c r="C1430" s="30">
        <v>97555.215999999898</v>
      </c>
      <c r="D1430" s="30">
        <v>1</v>
      </c>
      <c r="E1430" s="30">
        <v>1</v>
      </c>
      <c r="F1430" s="30">
        <v>79184.071999999986</v>
      </c>
      <c r="G1430" s="30">
        <v>1</v>
      </c>
      <c r="H1430" s="30">
        <v>1</v>
      </c>
      <c r="I1430" s="30">
        <v>1</v>
      </c>
      <c r="K1430" s="457"/>
      <c r="L1430" s="457" t="e">
        <f>IF(K1430=0,#REF!,0)</f>
        <v>#REF!</v>
      </c>
    </row>
    <row r="1431" spans="1:12">
      <c r="A1431" s="30">
        <v>1429</v>
      </c>
      <c r="B1431" s="30">
        <v>6200.1660000000002</v>
      </c>
      <c r="C1431" s="30">
        <v>54377.672999999886</v>
      </c>
      <c r="D1431" s="30">
        <v>1</v>
      </c>
      <c r="E1431" s="30">
        <v>1</v>
      </c>
      <c r="F1431" s="30">
        <v>64911.748999999894</v>
      </c>
      <c r="G1431" s="30">
        <v>1</v>
      </c>
      <c r="H1431" s="30">
        <v>1</v>
      </c>
      <c r="I1431" s="30">
        <v>1</v>
      </c>
      <c r="K1431" s="457"/>
      <c r="L1431" s="457" t="e">
        <f>IF(K1431=0,#REF!,0)</f>
        <v>#REF!</v>
      </c>
    </row>
    <row r="1432" spans="1:12">
      <c r="A1432" s="30">
        <v>1430</v>
      </c>
      <c r="B1432" s="30">
        <v>1762.222</v>
      </c>
      <c r="C1432" s="30">
        <v>77507.850999999995</v>
      </c>
      <c r="D1432" s="30">
        <v>1</v>
      </c>
      <c r="E1432" s="30">
        <v>1</v>
      </c>
      <c r="F1432" s="30">
        <v>70474.822</v>
      </c>
      <c r="G1432" s="30">
        <v>1</v>
      </c>
      <c r="H1432" s="30">
        <v>1</v>
      </c>
      <c r="I1432" s="30">
        <v>1</v>
      </c>
      <c r="K1432" s="457"/>
      <c r="L1432" s="457" t="e">
        <f>IF(K1432=0,#REF!,0)</f>
        <v>#REF!</v>
      </c>
    </row>
    <row r="1433" spans="1:12">
      <c r="A1433" s="30">
        <v>1431</v>
      </c>
      <c r="B1433" s="30">
        <v>1032.623999999998</v>
      </c>
      <c r="C1433" s="30">
        <v>113121.2659999998</v>
      </c>
      <c r="D1433" s="30">
        <v>1</v>
      </c>
      <c r="E1433" s="30">
        <v>1</v>
      </c>
      <c r="F1433" s="30">
        <v>68434.111999999906</v>
      </c>
      <c r="G1433" s="30">
        <v>1</v>
      </c>
      <c r="H1433" s="30">
        <v>1</v>
      </c>
      <c r="I1433" s="30">
        <v>1</v>
      </c>
      <c r="K1433" s="457"/>
      <c r="L1433" s="457" t="e">
        <f>IF(K1433=0,#REF!,0)</f>
        <v>#REF!</v>
      </c>
    </row>
    <row r="1434" spans="1:12">
      <c r="A1434" s="30">
        <v>1432</v>
      </c>
      <c r="B1434" s="30">
        <v>1032.623999999998</v>
      </c>
      <c r="C1434" s="30">
        <v>95054.555999999895</v>
      </c>
      <c r="D1434" s="30">
        <v>1</v>
      </c>
      <c r="E1434" s="30">
        <v>1</v>
      </c>
      <c r="F1434" s="30">
        <v>66363.014999999999</v>
      </c>
      <c r="G1434" s="30">
        <v>1</v>
      </c>
      <c r="H1434" s="30">
        <v>1</v>
      </c>
      <c r="I1434" s="30">
        <v>1</v>
      </c>
      <c r="K1434" s="457"/>
      <c r="L1434" s="457" t="e">
        <f>IF(K1434=0,#REF!,0)</f>
        <v>#REF!</v>
      </c>
    </row>
    <row r="1435" spans="1:12">
      <c r="A1435" s="30">
        <v>1433</v>
      </c>
      <c r="B1435" s="30">
        <v>1032.623999999998</v>
      </c>
      <c r="C1435" s="30">
        <v>83102.176999999996</v>
      </c>
      <c r="D1435" s="30">
        <v>1</v>
      </c>
      <c r="E1435" s="30">
        <v>1</v>
      </c>
      <c r="F1435" s="30">
        <v>65923.633999999991</v>
      </c>
      <c r="G1435" s="30">
        <v>1</v>
      </c>
      <c r="H1435" s="30">
        <v>1</v>
      </c>
      <c r="I1435" s="30">
        <v>1</v>
      </c>
      <c r="K1435" s="457"/>
      <c r="L1435" s="457" t="e">
        <f>IF(K1435=0,#REF!,0)</f>
        <v>#REF!</v>
      </c>
    </row>
    <row r="1436" spans="1:12">
      <c r="A1436" s="30">
        <v>1434</v>
      </c>
      <c r="B1436" s="30">
        <v>1762.222</v>
      </c>
      <c r="C1436" s="30">
        <v>47381.794999999882</v>
      </c>
      <c r="D1436" s="30">
        <v>1</v>
      </c>
      <c r="E1436" s="30">
        <v>1</v>
      </c>
      <c r="F1436" s="30">
        <v>65414.398999999888</v>
      </c>
      <c r="G1436" s="30">
        <v>1</v>
      </c>
      <c r="H1436" s="30">
        <v>1</v>
      </c>
      <c r="I1436" s="30">
        <v>1</v>
      </c>
      <c r="K1436" s="457"/>
      <c r="L1436" s="457" t="e">
        <f>IF(K1436=0,#REF!,0)</f>
        <v>#REF!</v>
      </c>
    </row>
    <row r="1437" spans="1:12">
      <c r="A1437" s="30">
        <v>1435</v>
      </c>
      <c r="B1437" s="30">
        <v>6139.8579999999993</v>
      </c>
      <c r="C1437" s="30">
        <v>30283.868999999901</v>
      </c>
      <c r="D1437" s="30">
        <v>1</v>
      </c>
      <c r="E1437" s="30">
        <v>1</v>
      </c>
      <c r="F1437" s="30">
        <v>58420.061999999991</v>
      </c>
      <c r="G1437" s="30">
        <v>1</v>
      </c>
      <c r="H1437" s="30">
        <v>1</v>
      </c>
      <c r="I1437" s="30">
        <v>1</v>
      </c>
      <c r="K1437" s="457"/>
      <c r="L1437" s="457" t="e">
        <f>IF(K1437=0,#REF!,0)</f>
        <v>#REF!</v>
      </c>
    </row>
    <row r="1438" spans="1:12">
      <c r="A1438" s="30">
        <v>1436</v>
      </c>
      <c r="B1438" s="30">
        <v>7599.07</v>
      </c>
      <c r="C1438" s="30">
        <v>31742.06499999989</v>
      </c>
      <c r="D1438" s="30">
        <v>1</v>
      </c>
      <c r="E1438" s="30">
        <v>1</v>
      </c>
      <c r="F1438" s="30">
        <v>58984.175999999898</v>
      </c>
      <c r="G1438" s="30">
        <v>1</v>
      </c>
      <c r="H1438" s="30">
        <v>1</v>
      </c>
      <c r="I1438" s="30">
        <v>1</v>
      </c>
      <c r="K1438" s="457"/>
      <c r="L1438" s="457" t="e">
        <f>IF(K1438=0,#REF!,0)</f>
        <v>#REF!</v>
      </c>
    </row>
    <row r="1439" spans="1:12">
      <c r="A1439" s="30">
        <v>1437</v>
      </c>
      <c r="B1439" s="30">
        <v>1762.222</v>
      </c>
      <c r="C1439" s="30">
        <v>17621.077999999892</v>
      </c>
      <c r="D1439" s="30">
        <v>1</v>
      </c>
      <c r="E1439" s="30">
        <v>1</v>
      </c>
      <c r="F1439" s="30">
        <v>65695.890999999989</v>
      </c>
      <c r="G1439" s="30">
        <v>1</v>
      </c>
      <c r="H1439" s="30">
        <v>1</v>
      </c>
      <c r="I1439" s="30">
        <v>1</v>
      </c>
      <c r="K1439" s="457"/>
      <c r="L1439" s="457" t="e">
        <f>IF(K1439=0,#REF!,0)</f>
        <v>#REF!</v>
      </c>
    </row>
    <row r="1440" spans="1:12">
      <c r="A1440" s="30">
        <v>1438</v>
      </c>
      <c r="B1440" s="30">
        <v>1762.222</v>
      </c>
      <c r="C1440" s="30">
        <v>17160.209999999901</v>
      </c>
      <c r="D1440" s="30">
        <v>1</v>
      </c>
      <c r="E1440" s="30">
        <v>1</v>
      </c>
      <c r="F1440" s="30">
        <v>2987.5509999999899</v>
      </c>
      <c r="G1440" s="30">
        <v>1</v>
      </c>
      <c r="H1440" s="30">
        <v>1</v>
      </c>
      <c r="I1440" s="30">
        <v>1</v>
      </c>
      <c r="K1440" s="457"/>
      <c r="L1440" s="457" t="e">
        <f>IF(K1440=0,#REF!,0)</f>
        <v>#REF!</v>
      </c>
    </row>
    <row r="1441" spans="1:12">
      <c r="A1441" s="30">
        <v>1439</v>
      </c>
      <c r="B1441" s="30">
        <v>1762.222</v>
      </c>
      <c r="C1441" s="30">
        <v>16789.481999999902</v>
      </c>
      <c r="D1441" s="30">
        <v>1</v>
      </c>
      <c r="E1441" s="30">
        <v>1</v>
      </c>
      <c r="F1441" s="30">
        <v>1694.885</v>
      </c>
      <c r="G1441" s="30">
        <v>1</v>
      </c>
      <c r="H1441" s="30">
        <v>1</v>
      </c>
      <c r="I1441" s="30">
        <v>1</v>
      </c>
      <c r="K1441" s="457"/>
      <c r="L1441" s="457" t="e">
        <f>IF(K1441=0,#REF!,0)</f>
        <v>#REF!</v>
      </c>
    </row>
    <row r="1442" spans="1:12">
      <c r="A1442" s="30">
        <v>1440</v>
      </c>
      <c r="B1442" s="30">
        <v>1032.623999999998</v>
      </c>
      <c r="C1442" s="30">
        <v>16862.214999999891</v>
      </c>
      <c r="D1442" s="30">
        <v>1</v>
      </c>
      <c r="E1442" s="30">
        <v>1</v>
      </c>
      <c r="F1442" s="30">
        <v>1500.6309999999999</v>
      </c>
      <c r="G1442" s="30">
        <v>1</v>
      </c>
      <c r="H1442" s="30">
        <v>1</v>
      </c>
      <c r="I1442" s="30">
        <v>1</v>
      </c>
      <c r="K1442" s="457"/>
      <c r="L1442" s="457" t="e">
        <f>IF(K1442=0,#REF!,0)</f>
        <v>#REF!</v>
      </c>
    </row>
    <row r="1443" spans="1:12">
      <c r="A1443" s="30">
        <v>1441</v>
      </c>
      <c r="B1443" s="30">
        <v>1032.623999999998</v>
      </c>
      <c r="C1443" s="30">
        <v>16949.214999999902</v>
      </c>
      <c r="D1443" s="30">
        <v>1</v>
      </c>
      <c r="E1443" s="30">
        <v>1</v>
      </c>
      <c r="F1443" s="30">
        <v>3796.9099999999889</v>
      </c>
      <c r="G1443" s="30">
        <v>1</v>
      </c>
      <c r="H1443" s="30">
        <v>1</v>
      </c>
      <c r="I1443" s="30">
        <v>1</v>
      </c>
      <c r="K1443" s="457"/>
      <c r="L1443" s="457" t="e">
        <f>IF(K1443=0,#REF!,0)</f>
        <v>#REF!</v>
      </c>
    </row>
    <row r="1444" spans="1:12">
      <c r="A1444" s="30">
        <v>1442</v>
      </c>
      <c r="B1444" s="30">
        <v>1032.623999999998</v>
      </c>
      <c r="C1444" s="30">
        <v>16965.0109999999</v>
      </c>
      <c r="D1444" s="30">
        <v>1</v>
      </c>
      <c r="E1444" s="30">
        <v>1</v>
      </c>
      <c r="F1444" s="30">
        <v>11342.421</v>
      </c>
      <c r="G1444" s="30">
        <v>1</v>
      </c>
      <c r="H1444" s="30">
        <v>1</v>
      </c>
      <c r="I1444" s="30">
        <v>1</v>
      </c>
      <c r="K1444" s="457"/>
      <c r="L1444" s="457" t="e">
        <f>IF(K1444=0,#REF!,0)</f>
        <v>#REF!</v>
      </c>
    </row>
    <row r="1445" spans="1:12">
      <c r="A1445" s="30">
        <v>1443</v>
      </c>
      <c r="B1445" s="30">
        <v>1032.623999999998</v>
      </c>
      <c r="C1445" s="30">
        <v>17092.427999999898</v>
      </c>
      <c r="D1445" s="30">
        <v>1</v>
      </c>
      <c r="E1445" s="30">
        <v>1</v>
      </c>
      <c r="F1445" s="30">
        <v>19824.6169999999</v>
      </c>
      <c r="G1445" s="30">
        <v>1</v>
      </c>
      <c r="H1445" s="30">
        <v>1</v>
      </c>
      <c r="I1445" s="30">
        <v>1</v>
      </c>
      <c r="K1445" s="457"/>
      <c r="L1445" s="457" t="e">
        <f>IF(K1445=0,#REF!,0)</f>
        <v>#REF!</v>
      </c>
    </row>
    <row r="1446" spans="1:12">
      <c r="A1446" s="30">
        <v>1444</v>
      </c>
      <c r="B1446" s="30">
        <v>1032.623999999998</v>
      </c>
      <c r="C1446" s="30">
        <v>17193.069999999901</v>
      </c>
      <c r="D1446" s="30">
        <v>1</v>
      </c>
      <c r="E1446" s="30">
        <v>1</v>
      </c>
      <c r="F1446" s="30">
        <v>26812.157999999901</v>
      </c>
      <c r="G1446" s="30">
        <v>1</v>
      </c>
      <c r="H1446" s="30">
        <v>1</v>
      </c>
      <c r="I1446" s="30">
        <v>1</v>
      </c>
      <c r="K1446" s="457"/>
      <c r="L1446" s="457" t="e">
        <f>IF(K1446=0,#REF!,0)</f>
        <v>#REF!</v>
      </c>
    </row>
    <row r="1447" spans="1:12">
      <c r="A1447" s="30">
        <v>1445</v>
      </c>
      <c r="B1447" s="30">
        <v>1032.623999999998</v>
      </c>
      <c r="C1447" s="30">
        <v>17247.2419999999</v>
      </c>
      <c r="D1447" s="30">
        <v>1</v>
      </c>
      <c r="E1447" s="30">
        <v>1</v>
      </c>
      <c r="F1447" s="30">
        <v>31975.585999999897</v>
      </c>
      <c r="G1447" s="30">
        <v>1</v>
      </c>
      <c r="H1447" s="30">
        <v>1</v>
      </c>
      <c r="I1447" s="30">
        <v>1</v>
      </c>
      <c r="K1447" s="457"/>
      <c r="L1447" s="457" t="e">
        <f>IF(K1447=0,#REF!,0)</f>
        <v>#REF!</v>
      </c>
    </row>
    <row r="1448" spans="1:12">
      <c r="A1448" s="30">
        <v>1446</v>
      </c>
      <c r="B1448" s="30">
        <v>1762.222</v>
      </c>
      <c r="C1448" s="30">
        <v>17289.0639999999</v>
      </c>
      <c r="D1448" s="30">
        <v>1</v>
      </c>
      <c r="E1448" s="30">
        <v>1</v>
      </c>
      <c r="F1448" s="30">
        <v>35597.084000000003</v>
      </c>
      <c r="G1448" s="30">
        <v>1</v>
      </c>
      <c r="H1448" s="30">
        <v>1</v>
      </c>
      <c r="I1448" s="30">
        <v>1</v>
      </c>
      <c r="K1448" s="457"/>
      <c r="L1448" s="457" t="e">
        <f>IF(K1448=0,#REF!,0)</f>
        <v>#REF!</v>
      </c>
    </row>
    <row r="1449" spans="1:12">
      <c r="A1449" s="30">
        <v>1447</v>
      </c>
      <c r="B1449" s="30">
        <v>6139.8579999999993</v>
      </c>
      <c r="C1449" s="30">
        <v>17434.588999999898</v>
      </c>
      <c r="D1449" s="30">
        <v>1</v>
      </c>
      <c r="E1449" s="30">
        <v>1</v>
      </c>
      <c r="F1449" s="30">
        <v>112503.85499999901</v>
      </c>
      <c r="G1449" s="30">
        <v>1</v>
      </c>
      <c r="H1449" s="30">
        <v>1</v>
      </c>
      <c r="I1449" s="30">
        <v>1</v>
      </c>
      <c r="K1449" s="457"/>
      <c r="L1449" s="457" t="e">
        <f>IF(K1449=0,#REF!,0)</f>
        <v>#REF!</v>
      </c>
    </row>
    <row r="1450" spans="1:12">
      <c r="A1450" s="30">
        <v>1448</v>
      </c>
      <c r="B1450" s="30">
        <v>1762.222</v>
      </c>
      <c r="C1450" s="30">
        <v>32338.201999999903</v>
      </c>
      <c r="D1450" s="30">
        <v>1</v>
      </c>
      <c r="E1450" s="30">
        <v>1</v>
      </c>
      <c r="F1450" s="30">
        <v>117006.67399999899</v>
      </c>
      <c r="G1450" s="30">
        <v>1</v>
      </c>
      <c r="H1450" s="30">
        <v>1</v>
      </c>
      <c r="I1450" s="30">
        <v>1</v>
      </c>
      <c r="K1450" s="457"/>
      <c r="L1450" s="457" t="e">
        <f>IF(K1450=0,#REF!,0)</f>
        <v>#REF!</v>
      </c>
    </row>
    <row r="1451" spans="1:12">
      <c r="A1451" s="30">
        <v>1449</v>
      </c>
      <c r="B1451" s="30">
        <v>1032.623999999998</v>
      </c>
      <c r="C1451" s="30">
        <v>33141.499999999891</v>
      </c>
      <c r="D1451" s="30">
        <v>1</v>
      </c>
      <c r="E1451" s="30">
        <v>1</v>
      </c>
      <c r="F1451" s="30">
        <v>113845.226</v>
      </c>
      <c r="G1451" s="30">
        <v>1</v>
      </c>
      <c r="H1451" s="30">
        <v>1</v>
      </c>
      <c r="I1451" s="30">
        <v>1</v>
      </c>
      <c r="K1451" s="457"/>
      <c r="L1451" s="457" t="e">
        <f>IF(K1451=0,#REF!,0)</f>
        <v>#REF!</v>
      </c>
    </row>
    <row r="1452" spans="1:12">
      <c r="A1452" s="30">
        <v>1450</v>
      </c>
      <c r="B1452" s="30">
        <v>1153.2399999999991</v>
      </c>
      <c r="C1452" s="30">
        <v>33911.710999999901</v>
      </c>
      <c r="D1452" s="30">
        <v>1</v>
      </c>
      <c r="E1452" s="30">
        <v>1</v>
      </c>
      <c r="F1452" s="30">
        <v>107057.120999999</v>
      </c>
      <c r="G1452" s="30">
        <v>1</v>
      </c>
      <c r="H1452" s="30">
        <v>1</v>
      </c>
      <c r="I1452" s="30">
        <v>1</v>
      </c>
      <c r="K1452" s="457"/>
      <c r="L1452" s="457" t="e">
        <f>IF(K1452=0,#REF!,0)</f>
        <v>#REF!</v>
      </c>
    </row>
    <row r="1453" spans="1:12">
      <c r="A1453" s="30">
        <v>1451</v>
      </c>
      <c r="B1453" s="30">
        <v>1213.5469999999991</v>
      </c>
      <c r="C1453" s="30">
        <v>34485.467999999892</v>
      </c>
      <c r="D1453" s="30">
        <v>1</v>
      </c>
      <c r="E1453" s="30">
        <v>1</v>
      </c>
      <c r="F1453" s="30">
        <v>99704.622999999992</v>
      </c>
      <c r="G1453" s="30">
        <v>1</v>
      </c>
      <c r="H1453" s="30">
        <v>1</v>
      </c>
      <c r="I1453" s="30">
        <v>1</v>
      </c>
      <c r="K1453" s="457"/>
      <c r="L1453" s="457" t="e">
        <f>IF(K1453=0,#REF!,0)</f>
        <v>#REF!</v>
      </c>
    </row>
    <row r="1454" spans="1:12">
      <c r="A1454" s="30">
        <v>1452</v>
      </c>
      <c r="B1454" s="30">
        <v>1213.5469999999991</v>
      </c>
      <c r="C1454" s="30">
        <v>33838.625999999887</v>
      </c>
      <c r="D1454" s="30">
        <v>1</v>
      </c>
      <c r="E1454" s="30">
        <v>1</v>
      </c>
      <c r="F1454" s="30">
        <v>93446.067999999897</v>
      </c>
      <c r="G1454" s="30">
        <v>1</v>
      </c>
      <c r="H1454" s="30">
        <v>1</v>
      </c>
      <c r="I1454" s="30">
        <v>1</v>
      </c>
      <c r="K1454" s="457"/>
      <c r="L1454" s="457" t="e">
        <f>IF(K1454=0,#REF!,0)</f>
        <v>#REF!</v>
      </c>
    </row>
    <row r="1455" spans="1:12">
      <c r="A1455" s="30">
        <v>1453</v>
      </c>
      <c r="B1455" s="30">
        <v>6200.1660000000002</v>
      </c>
      <c r="C1455" s="30">
        <v>31879.756999999991</v>
      </c>
      <c r="D1455" s="30">
        <v>1</v>
      </c>
      <c r="E1455" s="30">
        <v>1</v>
      </c>
      <c r="F1455" s="30">
        <v>77653.100999999981</v>
      </c>
      <c r="G1455" s="30">
        <v>1</v>
      </c>
      <c r="H1455" s="30">
        <v>1</v>
      </c>
      <c r="I1455" s="30">
        <v>1</v>
      </c>
      <c r="K1455" s="457"/>
      <c r="L1455" s="457" t="e">
        <f>IF(K1455=0,#REF!,0)</f>
        <v>#REF!</v>
      </c>
    </row>
    <row r="1456" spans="1:12">
      <c r="A1456" s="30">
        <v>1454</v>
      </c>
      <c r="B1456" s="30">
        <v>1762.222</v>
      </c>
      <c r="C1456" s="30">
        <v>31670.568999999901</v>
      </c>
      <c r="D1456" s="30">
        <v>1</v>
      </c>
      <c r="E1456" s="30">
        <v>1</v>
      </c>
      <c r="F1456" s="30">
        <v>82907.914999999906</v>
      </c>
      <c r="G1456" s="30">
        <v>1</v>
      </c>
      <c r="H1456" s="30">
        <v>1</v>
      </c>
      <c r="I1456" s="30">
        <v>1</v>
      </c>
      <c r="K1456" s="457"/>
      <c r="L1456" s="457" t="e">
        <f>IF(K1456=0,#REF!,0)</f>
        <v>#REF!</v>
      </c>
    </row>
    <row r="1457" spans="1:12">
      <c r="A1457" s="30">
        <v>1455</v>
      </c>
      <c r="B1457" s="30">
        <v>1032.623999999998</v>
      </c>
      <c r="C1457" s="30">
        <v>32396.932999999899</v>
      </c>
      <c r="D1457" s="30">
        <v>1</v>
      </c>
      <c r="E1457" s="30">
        <v>1</v>
      </c>
      <c r="F1457" s="30">
        <v>82071.647999999986</v>
      </c>
      <c r="G1457" s="30">
        <v>1</v>
      </c>
      <c r="H1457" s="30">
        <v>1</v>
      </c>
      <c r="I1457" s="30">
        <v>1</v>
      </c>
      <c r="K1457" s="457"/>
      <c r="L1457" s="457" t="e">
        <f>IF(K1457=0,#REF!,0)</f>
        <v>#REF!</v>
      </c>
    </row>
    <row r="1458" spans="1:12">
      <c r="A1458" s="30">
        <v>1456</v>
      </c>
      <c r="B1458" s="30">
        <v>1032.623999999998</v>
      </c>
      <c r="C1458" s="30">
        <v>32002.3659999999</v>
      </c>
      <c r="D1458" s="30">
        <v>1</v>
      </c>
      <c r="E1458" s="30">
        <v>1</v>
      </c>
      <c r="F1458" s="30">
        <v>80276.789000000004</v>
      </c>
      <c r="G1458" s="30">
        <v>1</v>
      </c>
      <c r="H1458" s="30">
        <v>1</v>
      </c>
      <c r="I1458" s="30">
        <v>1</v>
      </c>
      <c r="K1458" s="457"/>
      <c r="L1458" s="457" t="e">
        <f>IF(K1458=0,#REF!,0)</f>
        <v>#REF!</v>
      </c>
    </row>
    <row r="1459" spans="1:12">
      <c r="A1459" s="30">
        <v>1457</v>
      </c>
      <c r="B1459" s="30">
        <v>1032.623999999998</v>
      </c>
      <c r="C1459" s="30">
        <v>31679.639999999901</v>
      </c>
      <c r="D1459" s="30">
        <v>1</v>
      </c>
      <c r="E1459" s="30">
        <v>1</v>
      </c>
      <c r="F1459" s="30">
        <v>81859.018999999898</v>
      </c>
      <c r="G1459" s="30">
        <v>1</v>
      </c>
      <c r="H1459" s="30">
        <v>1</v>
      </c>
      <c r="I1459" s="30">
        <v>1</v>
      </c>
      <c r="K1459" s="457"/>
      <c r="L1459" s="457" t="e">
        <f>IF(K1459=0,#REF!,0)</f>
        <v>#REF!</v>
      </c>
    </row>
    <row r="1460" spans="1:12">
      <c r="A1460" s="30">
        <v>1458</v>
      </c>
      <c r="B1460" s="30">
        <v>1762.222</v>
      </c>
      <c r="C1460" s="30">
        <v>31018.431999999899</v>
      </c>
      <c r="D1460" s="30">
        <v>1</v>
      </c>
      <c r="E1460" s="30">
        <v>1</v>
      </c>
      <c r="F1460" s="30">
        <v>81448.687999999907</v>
      </c>
      <c r="G1460" s="30">
        <v>1</v>
      </c>
      <c r="H1460" s="30">
        <v>1</v>
      </c>
      <c r="I1460" s="30">
        <v>1</v>
      </c>
      <c r="K1460" s="457"/>
      <c r="L1460" s="457" t="e">
        <f>IF(K1460=0,#REF!,0)</f>
        <v>#REF!</v>
      </c>
    </row>
    <row r="1461" spans="1:12">
      <c r="A1461" s="30">
        <v>1459</v>
      </c>
      <c r="B1461" s="30">
        <v>6139.8579999999993</v>
      </c>
      <c r="C1461" s="30">
        <v>31088.406999999897</v>
      </c>
      <c r="D1461" s="30">
        <v>1</v>
      </c>
      <c r="E1461" s="30">
        <v>1</v>
      </c>
      <c r="F1461" s="30">
        <v>76270.599999999991</v>
      </c>
      <c r="G1461" s="30">
        <v>1</v>
      </c>
      <c r="H1461" s="30">
        <v>1</v>
      </c>
      <c r="I1461" s="30">
        <v>1</v>
      </c>
      <c r="K1461" s="457"/>
      <c r="L1461" s="457" t="e">
        <f>IF(K1461=0,#REF!,0)</f>
        <v>#REF!</v>
      </c>
    </row>
    <row r="1462" spans="1:12">
      <c r="A1462" s="30">
        <v>1460</v>
      </c>
      <c r="B1462" s="30">
        <v>7599.07</v>
      </c>
      <c r="C1462" s="30">
        <v>32414.535999999898</v>
      </c>
      <c r="D1462" s="30">
        <v>1</v>
      </c>
      <c r="E1462" s="30">
        <v>1</v>
      </c>
      <c r="F1462" s="30">
        <v>72902.900999999998</v>
      </c>
      <c r="G1462" s="30">
        <v>1</v>
      </c>
      <c r="H1462" s="30">
        <v>1</v>
      </c>
      <c r="I1462" s="30">
        <v>1</v>
      </c>
      <c r="K1462" s="457"/>
      <c r="L1462" s="457" t="e">
        <f>IF(K1462=0,#REF!,0)</f>
        <v>#REF!</v>
      </c>
    </row>
    <row r="1463" spans="1:12">
      <c r="A1463" s="30">
        <v>1461</v>
      </c>
      <c r="B1463" s="30">
        <v>1762.222</v>
      </c>
      <c r="C1463" s="30">
        <v>18139.248999999902</v>
      </c>
      <c r="D1463" s="30">
        <v>1</v>
      </c>
      <c r="E1463" s="30">
        <v>1</v>
      </c>
      <c r="F1463" s="30">
        <v>81588.474999999904</v>
      </c>
      <c r="G1463" s="30">
        <v>1</v>
      </c>
      <c r="H1463" s="30">
        <v>1</v>
      </c>
      <c r="I1463" s="30">
        <v>1</v>
      </c>
      <c r="K1463" s="457"/>
      <c r="L1463" s="457" t="e">
        <f>IF(K1463=0,#REF!,0)</f>
        <v>#REF!</v>
      </c>
    </row>
    <row r="1464" spans="1:12">
      <c r="A1464" s="30">
        <v>1462</v>
      </c>
      <c r="B1464" s="30">
        <v>1762.222</v>
      </c>
      <c r="C1464" s="30">
        <v>17728.073999999899</v>
      </c>
      <c r="D1464" s="30">
        <v>1</v>
      </c>
      <c r="E1464" s="30">
        <v>1</v>
      </c>
      <c r="F1464" s="30">
        <v>4095.0019999999899</v>
      </c>
      <c r="G1464" s="30">
        <v>1</v>
      </c>
      <c r="H1464" s="30">
        <v>1</v>
      </c>
      <c r="I1464" s="30">
        <v>1</v>
      </c>
      <c r="K1464" s="457"/>
      <c r="L1464" s="457" t="e">
        <f>IF(K1464=0,#REF!,0)</f>
        <v>#REF!</v>
      </c>
    </row>
    <row r="1465" spans="1:12">
      <c r="A1465" s="30">
        <v>1463</v>
      </c>
      <c r="B1465" s="30">
        <v>1762.222</v>
      </c>
      <c r="C1465" s="30">
        <v>17317.3299999999</v>
      </c>
      <c r="D1465" s="30">
        <v>1</v>
      </c>
      <c r="E1465" s="30">
        <v>1</v>
      </c>
      <c r="F1465" s="30">
        <v>9829.1499999999905</v>
      </c>
      <c r="G1465" s="30">
        <v>1</v>
      </c>
      <c r="H1465" s="30">
        <v>1</v>
      </c>
      <c r="I1465" s="30">
        <v>1</v>
      </c>
      <c r="K1465" s="457"/>
      <c r="L1465" s="457" t="e">
        <f>IF(K1465=0,#REF!,0)</f>
        <v>#REF!</v>
      </c>
    </row>
    <row r="1466" spans="1:12">
      <c r="A1466" s="30">
        <v>1464</v>
      </c>
      <c r="B1466" s="30">
        <v>1032.623999999998</v>
      </c>
      <c r="C1466" s="30">
        <v>17352.641999999898</v>
      </c>
      <c r="D1466" s="30">
        <v>1</v>
      </c>
      <c r="E1466" s="30">
        <v>1</v>
      </c>
      <c r="F1466" s="30">
        <v>16962.509999999991</v>
      </c>
      <c r="G1466" s="30">
        <v>1</v>
      </c>
      <c r="H1466" s="30">
        <v>1</v>
      </c>
      <c r="I1466" s="30">
        <v>1</v>
      </c>
      <c r="K1466" s="457"/>
      <c r="L1466" s="457" t="e">
        <f>IF(K1466=0,#REF!,0)</f>
        <v>#REF!</v>
      </c>
    </row>
    <row r="1467" spans="1:12">
      <c r="A1467" s="30">
        <v>1465</v>
      </c>
      <c r="B1467" s="30">
        <v>1032.623999999998</v>
      </c>
      <c r="C1467" s="30">
        <v>17324.95799999989</v>
      </c>
      <c r="D1467" s="30">
        <v>1</v>
      </c>
      <c r="E1467" s="30">
        <v>1</v>
      </c>
      <c r="F1467" s="30">
        <v>20887.451000000001</v>
      </c>
      <c r="G1467" s="30">
        <v>1</v>
      </c>
      <c r="H1467" s="30">
        <v>1</v>
      </c>
      <c r="I1467" s="30">
        <v>1</v>
      </c>
      <c r="K1467" s="457"/>
      <c r="L1467" s="457" t="e">
        <f>IF(K1467=0,#REF!,0)</f>
        <v>#REF!</v>
      </c>
    </row>
    <row r="1468" spans="1:12">
      <c r="A1468" s="30">
        <v>1466</v>
      </c>
      <c r="B1468" s="30">
        <v>1032.623999999998</v>
      </c>
      <c r="C1468" s="30">
        <v>17221.3309999999</v>
      </c>
      <c r="D1468" s="30">
        <v>1</v>
      </c>
      <c r="E1468" s="30">
        <v>1</v>
      </c>
      <c r="F1468" s="30">
        <v>24005.138999999999</v>
      </c>
      <c r="G1468" s="30">
        <v>1</v>
      </c>
      <c r="H1468" s="30">
        <v>1</v>
      </c>
      <c r="I1468" s="30">
        <v>1</v>
      </c>
      <c r="K1468" s="457"/>
      <c r="L1468" s="457" t="e">
        <f>IF(K1468=0,#REF!,0)</f>
        <v>#REF!</v>
      </c>
    </row>
    <row r="1469" spans="1:12">
      <c r="A1469" s="30">
        <v>1467</v>
      </c>
      <c r="B1469" s="30">
        <v>1032.623999999998</v>
      </c>
      <c r="C1469" s="30">
        <v>17173.4909999999</v>
      </c>
      <c r="D1469" s="30">
        <v>1</v>
      </c>
      <c r="E1469" s="30">
        <v>1</v>
      </c>
      <c r="F1469" s="30">
        <v>26313.1859999999</v>
      </c>
      <c r="G1469" s="30">
        <v>1</v>
      </c>
      <c r="H1469" s="30">
        <v>1</v>
      </c>
      <c r="I1469" s="30">
        <v>1</v>
      </c>
      <c r="K1469" s="457"/>
      <c r="L1469" s="457" t="e">
        <f>IF(K1469=0,#REF!,0)</f>
        <v>#REF!</v>
      </c>
    </row>
    <row r="1470" spans="1:12">
      <c r="A1470" s="30">
        <v>1468</v>
      </c>
      <c r="B1470" s="30">
        <v>1032.623999999998</v>
      </c>
      <c r="C1470" s="30">
        <v>17160.7609999999</v>
      </c>
      <c r="D1470" s="30">
        <v>1</v>
      </c>
      <c r="E1470" s="30">
        <v>1</v>
      </c>
      <c r="F1470" s="30">
        <v>29320.804999999898</v>
      </c>
      <c r="G1470" s="30">
        <v>1</v>
      </c>
      <c r="H1470" s="30">
        <v>1</v>
      </c>
      <c r="I1470" s="30">
        <v>1</v>
      </c>
      <c r="K1470" s="457"/>
      <c r="L1470" s="457" t="e">
        <f>IF(K1470=0,#REF!,0)</f>
        <v>#REF!</v>
      </c>
    </row>
    <row r="1471" spans="1:12">
      <c r="A1471" s="30">
        <v>1469</v>
      </c>
      <c r="B1471" s="30">
        <v>1032.623999999998</v>
      </c>
      <c r="C1471" s="30">
        <v>17136.569999999901</v>
      </c>
      <c r="D1471" s="30">
        <v>1</v>
      </c>
      <c r="E1471" s="30">
        <v>1</v>
      </c>
      <c r="F1471" s="30">
        <v>31794.585999999901</v>
      </c>
      <c r="G1471" s="30">
        <v>1</v>
      </c>
      <c r="H1471" s="30">
        <v>1</v>
      </c>
      <c r="I1471" s="30">
        <v>1</v>
      </c>
      <c r="K1471" s="457"/>
      <c r="L1471" s="457" t="e">
        <f>IF(K1471=0,#REF!,0)</f>
        <v>#REF!</v>
      </c>
    </row>
    <row r="1472" spans="1:12">
      <c r="A1472" s="30">
        <v>1470</v>
      </c>
      <c r="B1472" s="30">
        <v>1762.222</v>
      </c>
      <c r="C1472" s="30">
        <v>17123.959999999901</v>
      </c>
      <c r="D1472" s="30">
        <v>1</v>
      </c>
      <c r="E1472" s="30">
        <v>1</v>
      </c>
      <c r="F1472" s="30">
        <v>33073.198999999899</v>
      </c>
      <c r="G1472" s="30">
        <v>1</v>
      </c>
      <c r="H1472" s="30">
        <v>1</v>
      </c>
      <c r="I1472" s="30">
        <v>1</v>
      </c>
      <c r="K1472" s="457"/>
      <c r="L1472" s="457" t="e">
        <f>IF(K1472=0,#REF!,0)</f>
        <v>#REF!</v>
      </c>
    </row>
    <row r="1473" spans="1:12">
      <c r="A1473" s="30">
        <v>1471</v>
      </c>
      <c r="B1473" s="30">
        <v>6139.8579999999993</v>
      </c>
      <c r="C1473" s="30">
        <v>17214.9179999999</v>
      </c>
      <c r="D1473" s="30">
        <v>1</v>
      </c>
      <c r="E1473" s="30">
        <v>1</v>
      </c>
      <c r="F1473" s="30">
        <v>107743.05399999999</v>
      </c>
      <c r="G1473" s="30">
        <v>1</v>
      </c>
      <c r="H1473" s="30">
        <v>1</v>
      </c>
      <c r="I1473" s="30">
        <v>1</v>
      </c>
      <c r="K1473" s="457"/>
      <c r="L1473" s="457" t="e">
        <f>IF(K1473=0,#REF!,0)</f>
        <v>#REF!</v>
      </c>
    </row>
    <row r="1474" spans="1:12">
      <c r="A1474" s="30">
        <v>1472</v>
      </c>
      <c r="B1474" s="30">
        <v>1762.222</v>
      </c>
      <c r="C1474" s="30">
        <v>17500.49699999989</v>
      </c>
      <c r="D1474" s="30">
        <v>1</v>
      </c>
      <c r="E1474" s="30">
        <v>1</v>
      </c>
      <c r="F1474" s="30">
        <v>110819.27099999999</v>
      </c>
      <c r="G1474" s="30">
        <v>1</v>
      </c>
      <c r="H1474" s="30">
        <v>1</v>
      </c>
      <c r="I1474" s="30">
        <v>1</v>
      </c>
      <c r="K1474" s="457"/>
      <c r="L1474" s="457" t="e">
        <f>IF(K1474=0,#REF!,0)</f>
        <v>#REF!</v>
      </c>
    </row>
    <row r="1475" spans="1:12">
      <c r="A1475" s="30">
        <v>1473</v>
      </c>
      <c r="B1475" s="30">
        <v>1032.623999999998</v>
      </c>
      <c r="C1475" s="30">
        <v>18276.9719999999</v>
      </c>
      <c r="D1475" s="30">
        <v>1</v>
      </c>
      <c r="E1475" s="30">
        <v>1</v>
      </c>
      <c r="F1475" s="30">
        <v>101142.102</v>
      </c>
      <c r="G1475" s="30">
        <v>1</v>
      </c>
      <c r="H1475" s="30">
        <v>1</v>
      </c>
      <c r="I1475" s="30">
        <v>1</v>
      </c>
      <c r="K1475" s="457"/>
      <c r="L1475" s="457" t="e">
        <f>IF(K1475=0,#REF!,0)</f>
        <v>#REF!</v>
      </c>
    </row>
    <row r="1476" spans="1:12">
      <c r="A1476" s="30">
        <v>1474</v>
      </c>
      <c r="B1476" s="30">
        <v>1153.2399999999991</v>
      </c>
      <c r="C1476" s="30">
        <v>19037.718999999899</v>
      </c>
      <c r="D1476" s="30">
        <v>1</v>
      </c>
      <c r="E1476" s="30">
        <v>1</v>
      </c>
      <c r="F1476" s="30">
        <v>89617.581999999878</v>
      </c>
      <c r="G1476" s="30">
        <v>1</v>
      </c>
      <c r="H1476" s="30">
        <v>1</v>
      </c>
      <c r="I1476" s="30">
        <v>1</v>
      </c>
      <c r="K1476" s="457"/>
      <c r="L1476" s="457" t="e">
        <f>IF(K1476=0,#REF!,0)</f>
        <v>#REF!</v>
      </c>
    </row>
    <row r="1477" spans="1:12">
      <c r="A1477" s="30">
        <v>1475</v>
      </c>
      <c r="B1477" s="30">
        <v>1213.5469999999991</v>
      </c>
      <c r="C1477" s="30">
        <v>19639.1869999999</v>
      </c>
      <c r="D1477" s="30">
        <v>1</v>
      </c>
      <c r="E1477" s="30">
        <v>1</v>
      </c>
      <c r="F1477" s="30">
        <v>78777.834999999992</v>
      </c>
      <c r="G1477" s="30">
        <v>1</v>
      </c>
      <c r="H1477" s="30">
        <v>1</v>
      </c>
      <c r="I1477" s="30">
        <v>1</v>
      </c>
      <c r="K1477" s="457">
        <v>4373.0209518858155</v>
      </c>
      <c r="L1477" s="457">
        <f>IF(K1477=0,#REF!,0)</f>
        <v>0</v>
      </c>
    </row>
    <row r="1478" spans="1:12">
      <c r="A1478" s="30">
        <v>1476</v>
      </c>
      <c r="B1478" s="30">
        <v>1213.5469999999991</v>
      </c>
      <c r="C1478" s="30">
        <v>19068.356999999902</v>
      </c>
      <c r="D1478" s="30">
        <v>1</v>
      </c>
      <c r="E1478" s="30">
        <v>1</v>
      </c>
      <c r="F1478" s="30">
        <v>69152.388000000006</v>
      </c>
      <c r="G1478" s="30">
        <v>1</v>
      </c>
      <c r="H1478" s="30">
        <v>1</v>
      </c>
      <c r="I1478" s="30">
        <v>1</v>
      </c>
      <c r="K1478" s="457">
        <v>12907.516289015286</v>
      </c>
      <c r="L1478" s="457">
        <f>IF(K1478=0,#REF!,0)</f>
        <v>0</v>
      </c>
    </row>
    <row r="1479" spans="1:12">
      <c r="A1479" s="30">
        <v>1477</v>
      </c>
      <c r="B1479" s="30">
        <v>6200.1660000000002</v>
      </c>
      <c r="C1479" s="30">
        <v>17222.360999999892</v>
      </c>
      <c r="D1479" s="30">
        <v>1</v>
      </c>
      <c r="E1479" s="30">
        <v>1</v>
      </c>
      <c r="F1479" s="30">
        <v>51711.071999999891</v>
      </c>
      <c r="G1479" s="30">
        <v>1</v>
      </c>
      <c r="H1479" s="30">
        <v>1</v>
      </c>
      <c r="I1479" s="30">
        <v>1</v>
      </c>
      <c r="K1479" s="457"/>
      <c r="L1479" s="457" t="e">
        <f>IF(K1479=0,#REF!,0)</f>
        <v>#REF!</v>
      </c>
    </row>
    <row r="1480" spans="1:12">
      <c r="A1480" s="30">
        <v>1478</v>
      </c>
      <c r="B1480" s="30">
        <v>1762.222</v>
      </c>
      <c r="C1480" s="30">
        <v>17003.1529999999</v>
      </c>
      <c r="D1480" s="30">
        <v>1</v>
      </c>
      <c r="E1480" s="30">
        <v>1</v>
      </c>
      <c r="F1480" s="30">
        <v>53491.806999999899</v>
      </c>
      <c r="G1480" s="30">
        <v>1</v>
      </c>
      <c r="H1480" s="30">
        <v>1</v>
      </c>
      <c r="I1480" s="30">
        <v>1</v>
      </c>
      <c r="K1480" s="457">
        <v>18699.796726940316</v>
      </c>
      <c r="L1480" s="457">
        <f>IF(K1480=0,#REF!,0)</f>
        <v>0</v>
      </c>
    </row>
    <row r="1481" spans="1:12">
      <c r="A1481" s="30">
        <v>1479</v>
      </c>
      <c r="B1481" s="30">
        <v>1032.623999999998</v>
      </c>
      <c r="C1481" s="30">
        <v>17765.324999999903</v>
      </c>
      <c r="D1481" s="30">
        <v>1</v>
      </c>
      <c r="E1481" s="30">
        <v>1</v>
      </c>
      <c r="F1481" s="30">
        <v>51636.075999999892</v>
      </c>
      <c r="G1481" s="30">
        <v>1</v>
      </c>
      <c r="H1481" s="30">
        <v>1</v>
      </c>
      <c r="I1481" s="30">
        <v>1</v>
      </c>
      <c r="K1481" s="457">
        <v>12797.509141767498</v>
      </c>
      <c r="L1481" s="457">
        <f>IF(K1481=0,#REF!,0)</f>
        <v>0</v>
      </c>
    </row>
    <row r="1482" spans="1:12">
      <c r="A1482" s="30">
        <v>1480</v>
      </c>
      <c r="B1482" s="30">
        <v>1032.623999999998</v>
      </c>
      <c r="C1482" s="30">
        <v>17445.0089999999</v>
      </c>
      <c r="D1482" s="30">
        <v>1</v>
      </c>
      <c r="E1482" s="30">
        <v>1</v>
      </c>
      <c r="F1482" s="30">
        <v>51071.473999999995</v>
      </c>
      <c r="G1482" s="30">
        <v>1</v>
      </c>
      <c r="H1482" s="30">
        <v>1</v>
      </c>
      <c r="I1482" s="30">
        <v>1</v>
      </c>
      <c r="K1482" s="457"/>
      <c r="L1482" s="457" t="e">
        <f>IF(K1482=0,#REF!,0)</f>
        <v>#REF!</v>
      </c>
    </row>
    <row r="1483" spans="1:12">
      <c r="A1483" s="30">
        <v>1481</v>
      </c>
      <c r="B1483" s="30">
        <v>1032.623999999998</v>
      </c>
      <c r="C1483" s="30">
        <v>17177.4559999999</v>
      </c>
      <c r="D1483" s="30">
        <v>1</v>
      </c>
      <c r="E1483" s="30">
        <v>1</v>
      </c>
      <c r="F1483" s="30">
        <v>51841.287000000004</v>
      </c>
      <c r="G1483" s="30">
        <v>1</v>
      </c>
      <c r="H1483" s="30">
        <v>1</v>
      </c>
      <c r="I1483" s="30">
        <v>1</v>
      </c>
      <c r="K1483" s="457"/>
      <c r="L1483" s="457" t="e">
        <f>IF(K1483=0,#REF!,0)</f>
        <v>#REF!</v>
      </c>
    </row>
    <row r="1484" spans="1:12">
      <c r="A1484" s="30">
        <v>1482</v>
      </c>
      <c r="B1484" s="30">
        <v>1762.222</v>
      </c>
      <c r="C1484" s="30">
        <v>16644.4199999999</v>
      </c>
      <c r="D1484" s="30">
        <v>1</v>
      </c>
      <c r="E1484" s="30">
        <v>1</v>
      </c>
      <c r="F1484" s="30">
        <v>55448.938999999897</v>
      </c>
      <c r="G1484" s="30">
        <v>1</v>
      </c>
      <c r="H1484" s="30">
        <v>1</v>
      </c>
      <c r="I1484" s="30">
        <v>1</v>
      </c>
      <c r="K1484" s="457"/>
      <c r="L1484" s="457" t="e">
        <f>IF(K1484=0,#REF!,0)</f>
        <v>#REF!</v>
      </c>
    </row>
    <row r="1485" spans="1:12">
      <c r="A1485" s="30">
        <v>1483</v>
      </c>
      <c r="B1485" s="30">
        <v>6139.8579999999993</v>
      </c>
      <c r="C1485" s="30">
        <v>16737.0789999999</v>
      </c>
      <c r="D1485" s="30">
        <v>1</v>
      </c>
      <c r="E1485" s="30">
        <v>1</v>
      </c>
      <c r="F1485" s="30">
        <v>52133.704999999893</v>
      </c>
      <c r="G1485" s="30">
        <v>1</v>
      </c>
      <c r="H1485" s="30">
        <v>1</v>
      </c>
      <c r="I1485" s="30">
        <v>1</v>
      </c>
      <c r="K1485" s="457"/>
      <c r="L1485" s="457" t="e">
        <f>IF(K1485=0,#REF!,0)</f>
        <v>#REF!</v>
      </c>
    </row>
    <row r="1486" spans="1:12">
      <c r="A1486" s="30">
        <v>1484</v>
      </c>
      <c r="B1486" s="30">
        <v>7599.07</v>
      </c>
      <c r="C1486" s="30">
        <v>18087.5959999999</v>
      </c>
      <c r="D1486" s="30">
        <v>1</v>
      </c>
      <c r="E1486" s="30">
        <v>1</v>
      </c>
      <c r="F1486" s="30">
        <v>51456.756999999896</v>
      </c>
      <c r="G1486" s="30">
        <v>1</v>
      </c>
      <c r="H1486" s="30">
        <v>1</v>
      </c>
      <c r="I1486" s="30">
        <v>1</v>
      </c>
      <c r="K1486" s="457"/>
      <c r="L1486" s="457" t="e">
        <f>IF(K1486=0,#REF!,0)</f>
        <v>#REF!</v>
      </c>
    </row>
    <row r="1487" spans="1:12">
      <c r="A1487" s="30">
        <v>1485</v>
      </c>
      <c r="B1487" s="30">
        <v>1762.222</v>
      </c>
      <c r="C1487" s="30">
        <v>17608.5429999999</v>
      </c>
      <c r="D1487" s="30">
        <v>1</v>
      </c>
      <c r="E1487" s="30">
        <v>1</v>
      </c>
      <c r="F1487" s="30">
        <v>61291.192000000003</v>
      </c>
      <c r="G1487" s="30">
        <v>1</v>
      </c>
      <c r="H1487" s="30">
        <v>1</v>
      </c>
      <c r="I1487" s="30">
        <v>1</v>
      </c>
      <c r="K1487" s="457"/>
      <c r="L1487" s="457" t="e">
        <f>IF(K1487=0,#REF!,0)</f>
        <v>#REF!</v>
      </c>
    </row>
    <row r="1488" spans="1:12">
      <c r="A1488" s="30">
        <v>1486</v>
      </c>
      <c r="B1488" s="30">
        <v>1762.222</v>
      </c>
      <c r="C1488" s="30">
        <v>17224.502999999902</v>
      </c>
      <c r="D1488" s="30">
        <v>1</v>
      </c>
      <c r="E1488" s="30">
        <v>1</v>
      </c>
      <c r="F1488" s="30">
        <v>2327.51999999999</v>
      </c>
      <c r="G1488" s="30">
        <v>1</v>
      </c>
      <c r="H1488" s="30">
        <v>1</v>
      </c>
      <c r="I1488" s="30">
        <v>1</v>
      </c>
      <c r="K1488" s="457"/>
      <c r="L1488" s="457" t="e">
        <f>IF(K1488=0,#REF!,0)</f>
        <v>#REF!</v>
      </c>
    </row>
    <row r="1489" spans="1:12">
      <c r="A1489" s="30">
        <v>1487</v>
      </c>
      <c r="B1489" s="30">
        <v>1762.222</v>
      </c>
      <c r="C1489" s="30">
        <v>16835.980999999898</v>
      </c>
      <c r="D1489" s="30">
        <v>1</v>
      </c>
      <c r="E1489" s="30">
        <v>1</v>
      </c>
      <c r="F1489" s="30">
        <v>2170.7379999999998</v>
      </c>
      <c r="G1489" s="30">
        <v>1</v>
      </c>
      <c r="H1489" s="30">
        <v>1</v>
      </c>
      <c r="I1489" s="30">
        <v>1</v>
      </c>
      <c r="K1489" s="457"/>
      <c r="L1489" s="457" t="e">
        <f>IF(K1489=0,#REF!,0)</f>
        <v>#REF!</v>
      </c>
    </row>
    <row r="1490" spans="1:12">
      <c r="A1490" s="30">
        <v>1488</v>
      </c>
      <c r="B1490" s="30">
        <v>1032.623999999998</v>
      </c>
      <c r="C1490" s="30">
        <v>16910.0099999999</v>
      </c>
      <c r="D1490" s="30">
        <v>1</v>
      </c>
      <c r="E1490" s="30">
        <v>1</v>
      </c>
      <c r="F1490" s="30">
        <v>1686.9299999999889</v>
      </c>
      <c r="G1490" s="30">
        <v>1</v>
      </c>
      <c r="H1490" s="30">
        <v>1</v>
      </c>
      <c r="I1490" s="30">
        <v>1</v>
      </c>
      <c r="K1490" s="457"/>
      <c r="L1490" s="457" t="e">
        <f>IF(K1490=0,#REF!,0)</f>
        <v>#REF!</v>
      </c>
    </row>
    <row r="1491" spans="1:12">
      <c r="A1491" s="30">
        <v>1489</v>
      </c>
      <c r="B1491" s="30">
        <v>1032.623999999998</v>
      </c>
      <c r="C1491" s="30">
        <v>19803.898999999899</v>
      </c>
      <c r="D1491" s="30">
        <v>1</v>
      </c>
      <c r="E1491" s="30">
        <v>1</v>
      </c>
      <c r="F1491" s="30">
        <v>4271.9949999999899</v>
      </c>
      <c r="G1491" s="30">
        <v>1</v>
      </c>
      <c r="H1491" s="30">
        <v>1</v>
      </c>
      <c r="I1491" s="30">
        <v>1</v>
      </c>
      <c r="K1491" s="457"/>
      <c r="L1491" s="457" t="e">
        <f>IF(K1491=0,#REF!,0)</f>
        <v>#REF!</v>
      </c>
    </row>
    <row r="1492" spans="1:12">
      <c r="A1492" s="30">
        <v>1490</v>
      </c>
      <c r="B1492" s="30">
        <v>1032.623999999998</v>
      </c>
      <c r="C1492" s="30">
        <v>19904.346999999892</v>
      </c>
      <c r="D1492" s="30">
        <v>1</v>
      </c>
      <c r="E1492" s="30">
        <v>1</v>
      </c>
      <c r="F1492" s="30">
        <v>12893.871999999999</v>
      </c>
      <c r="G1492" s="30">
        <v>1</v>
      </c>
      <c r="H1492" s="30">
        <v>1</v>
      </c>
      <c r="I1492" s="30">
        <v>1</v>
      </c>
      <c r="K1492" s="457"/>
      <c r="L1492" s="457" t="e">
        <f>IF(K1492=0,#REF!,0)</f>
        <v>#REF!</v>
      </c>
    </row>
    <row r="1493" spans="1:12">
      <c r="A1493" s="30">
        <v>1491</v>
      </c>
      <c r="B1493" s="30">
        <v>1032.623999999998</v>
      </c>
      <c r="C1493" s="30">
        <v>20031.913999999892</v>
      </c>
      <c r="D1493" s="30">
        <v>1</v>
      </c>
      <c r="E1493" s="30">
        <v>1</v>
      </c>
      <c r="F1493" s="30">
        <v>20664.749999999898</v>
      </c>
      <c r="G1493" s="30">
        <v>1</v>
      </c>
      <c r="H1493" s="30">
        <v>1</v>
      </c>
      <c r="I1493" s="30">
        <v>1</v>
      </c>
      <c r="K1493" s="457"/>
      <c r="L1493" s="457" t="e">
        <f>IF(K1493=0,#REF!,0)</f>
        <v>#REF!</v>
      </c>
    </row>
    <row r="1494" spans="1:12">
      <c r="A1494" s="30">
        <v>1492</v>
      </c>
      <c r="B1494" s="30">
        <v>1032.623999999998</v>
      </c>
      <c r="C1494" s="30">
        <v>20047.123999999891</v>
      </c>
      <c r="D1494" s="30">
        <v>1</v>
      </c>
      <c r="E1494" s="30">
        <v>1</v>
      </c>
      <c r="F1494" s="30">
        <v>26512.897999999899</v>
      </c>
      <c r="G1494" s="30">
        <v>1</v>
      </c>
      <c r="H1494" s="30">
        <v>1</v>
      </c>
      <c r="I1494" s="30">
        <v>1</v>
      </c>
      <c r="K1494" s="457"/>
      <c r="L1494" s="457" t="e">
        <f>IF(K1494=0,#REF!,0)</f>
        <v>#REF!</v>
      </c>
    </row>
    <row r="1495" spans="1:12">
      <c r="A1495" s="30">
        <v>1493</v>
      </c>
      <c r="B1495" s="30">
        <v>1032.623999999998</v>
      </c>
      <c r="C1495" s="30">
        <v>20051.616999999889</v>
      </c>
      <c r="D1495" s="30">
        <v>1</v>
      </c>
      <c r="E1495" s="30">
        <v>1</v>
      </c>
      <c r="F1495" s="30">
        <v>31434.85</v>
      </c>
      <c r="G1495" s="30">
        <v>1</v>
      </c>
      <c r="H1495" s="30">
        <v>1</v>
      </c>
      <c r="I1495" s="30">
        <v>1</v>
      </c>
      <c r="K1495" s="457"/>
      <c r="L1495" s="457" t="e">
        <f>IF(K1495=0,#REF!,0)</f>
        <v>#REF!</v>
      </c>
    </row>
    <row r="1496" spans="1:12">
      <c r="A1496" s="30">
        <v>1494</v>
      </c>
      <c r="B1496" s="30">
        <v>1762.222</v>
      </c>
      <c r="C1496" s="30">
        <v>20080.127999999902</v>
      </c>
      <c r="D1496" s="30">
        <v>1</v>
      </c>
      <c r="E1496" s="30">
        <v>1</v>
      </c>
      <c r="F1496" s="30">
        <v>37060.452999999892</v>
      </c>
      <c r="G1496" s="30">
        <v>1</v>
      </c>
      <c r="H1496" s="30">
        <v>1</v>
      </c>
      <c r="I1496" s="30">
        <v>1</v>
      </c>
      <c r="K1496" s="457"/>
      <c r="L1496" s="457" t="e">
        <f>IF(K1496=0,#REF!,0)</f>
        <v>#REF!</v>
      </c>
    </row>
    <row r="1497" spans="1:12">
      <c r="A1497" s="30">
        <v>1495</v>
      </c>
      <c r="B1497" s="30">
        <v>6139.8579999999993</v>
      </c>
      <c r="C1497" s="30">
        <v>20185.951999999903</v>
      </c>
      <c r="D1497" s="30">
        <v>1</v>
      </c>
      <c r="E1497" s="30">
        <v>1</v>
      </c>
      <c r="F1497" s="30">
        <v>116473.81300000001</v>
      </c>
      <c r="G1497" s="30">
        <v>1</v>
      </c>
      <c r="H1497" s="30">
        <v>1</v>
      </c>
      <c r="I1497" s="30">
        <v>1</v>
      </c>
      <c r="K1497" s="457"/>
      <c r="L1497" s="457" t="e">
        <f>IF(K1497=0,#REF!,0)</f>
        <v>#REF!</v>
      </c>
    </row>
    <row r="1498" spans="1:12">
      <c r="A1498" s="30">
        <v>1496</v>
      </c>
      <c r="B1498" s="30">
        <v>1762.222</v>
      </c>
      <c r="C1498" s="30">
        <v>51515.733999999902</v>
      </c>
      <c r="D1498" s="30">
        <v>1</v>
      </c>
      <c r="E1498" s="30">
        <v>1</v>
      </c>
      <c r="F1498" s="30">
        <v>117200.66399999999</v>
      </c>
      <c r="G1498" s="30">
        <v>1</v>
      </c>
      <c r="H1498" s="30">
        <v>1</v>
      </c>
      <c r="I1498" s="30">
        <v>1</v>
      </c>
      <c r="K1498" s="457"/>
      <c r="L1498" s="457" t="e">
        <f>IF(K1498=0,#REF!,0)</f>
        <v>#REF!</v>
      </c>
    </row>
    <row r="1499" spans="1:12">
      <c r="A1499" s="30">
        <v>1497</v>
      </c>
      <c r="B1499" s="30">
        <v>1032.623999999998</v>
      </c>
      <c r="C1499" s="30">
        <v>81408.41399999999</v>
      </c>
      <c r="D1499" s="30">
        <v>1</v>
      </c>
      <c r="E1499" s="30">
        <v>1</v>
      </c>
      <c r="F1499" s="30">
        <v>106968.00200000001</v>
      </c>
      <c r="G1499" s="30">
        <v>1</v>
      </c>
      <c r="H1499" s="30">
        <v>1</v>
      </c>
      <c r="I1499" s="30">
        <v>1</v>
      </c>
      <c r="K1499" s="457"/>
      <c r="L1499" s="457" t="e">
        <f>IF(K1499=0,#REF!,0)</f>
        <v>#REF!</v>
      </c>
    </row>
    <row r="1500" spans="1:12">
      <c r="A1500" s="30">
        <v>1498</v>
      </c>
      <c r="B1500" s="30">
        <v>1153.2399999999991</v>
      </c>
      <c r="C1500" s="30">
        <v>99773.082999999897</v>
      </c>
      <c r="D1500" s="30">
        <v>1</v>
      </c>
      <c r="E1500" s="30">
        <v>1</v>
      </c>
      <c r="F1500" s="30">
        <v>94865.780999999901</v>
      </c>
      <c r="G1500" s="30">
        <v>1</v>
      </c>
      <c r="H1500" s="30">
        <v>1</v>
      </c>
      <c r="I1500" s="30">
        <v>1</v>
      </c>
      <c r="K1500" s="457"/>
      <c r="L1500" s="457" t="e">
        <f>IF(K1500=0,#REF!,0)</f>
        <v>#REF!</v>
      </c>
    </row>
    <row r="1501" spans="1:12">
      <c r="A1501" s="30">
        <v>1499</v>
      </c>
      <c r="B1501" s="30">
        <v>1213.5469999999991</v>
      </c>
      <c r="C1501" s="30">
        <v>117795.97999999981</v>
      </c>
      <c r="D1501" s="30">
        <v>1</v>
      </c>
      <c r="E1501" s="30">
        <v>1</v>
      </c>
      <c r="F1501" s="30">
        <v>84382.8109999999</v>
      </c>
      <c r="G1501" s="30">
        <v>1</v>
      </c>
      <c r="H1501" s="30">
        <v>1</v>
      </c>
      <c r="I1501" s="30">
        <v>1</v>
      </c>
      <c r="K1501" s="457">
        <v>3071.3742316896423</v>
      </c>
      <c r="L1501" s="457">
        <f>IF(K1501=0,#REF!,0)</f>
        <v>0</v>
      </c>
    </row>
    <row r="1502" spans="1:12">
      <c r="A1502" s="30">
        <v>1500</v>
      </c>
      <c r="B1502" s="30">
        <v>1213.5469999999991</v>
      </c>
      <c r="C1502" s="30">
        <v>99181.600999999893</v>
      </c>
      <c r="D1502" s="30">
        <v>1</v>
      </c>
      <c r="E1502" s="30">
        <v>1</v>
      </c>
      <c r="F1502" s="30">
        <v>74906.125</v>
      </c>
      <c r="G1502" s="30">
        <v>1</v>
      </c>
      <c r="H1502" s="30">
        <v>1</v>
      </c>
      <c r="I1502" s="30">
        <v>1</v>
      </c>
      <c r="K1502" s="457">
        <v>25006.82986893467</v>
      </c>
      <c r="L1502" s="457">
        <f>IF(K1502=0,#REF!,0)</f>
        <v>0</v>
      </c>
    </row>
    <row r="1503" spans="1:12">
      <c r="A1503" s="30">
        <v>1501</v>
      </c>
      <c r="B1503" s="30">
        <v>6200.1660000000002</v>
      </c>
      <c r="C1503" s="30">
        <v>55685.4209999999</v>
      </c>
      <c r="D1503" s="30">
        <v>1</v>
      </c>
      <c r="E1503" s="30">
        <v>1</v>
      </c>
      <c r="F1503" s="30">
        <v>58124.126999999891</v>
      </c>
      <c r="G1503" s="30">
        <v>1</v>
      </c>
      <c r="H1503" s="30">
        <v>1</v>
      </c>
      <c r="I1503" s="30">
        <v>1</v>
      </c>
      <c r="K1503" s="457">
        <v>6048.4432102759392</v>
      </c>
      <c r="L1503" s="457">
        <f>IF(K1503=0,#REF!,0)</f>
        <v>0</v>
      </c>
    </row>
    <row r="1504" spans="1:12">
      <c r="A1504" s="30">
        <v>1502</v>
      </c>
      <c r="B1504" s="30">
        <v>1762.222</v>
      </c>
      <c r="C1504" s="30">
        <v>78726.784999999989</v>
      </c>
      <c r="D1504" s="30">
        <v>1</v>
      </c>
      <c r="E1504" s="30">
        <v>1</v>
      </c>
      <c r="F1504" s="30">
        <v>62332.455999999896</v>
      </c>
      <c r="G1504" s="30">
        <v>1</v>
      </c>
      <c r="H1504" s="30">
        <v>1</v>
      </c>
      <c r="I1504" s="30">
        <v>1</v>
      </c>
      <c r="K1504" s="457">
        <v>24830.30828754677</v>
      </c>
      <c r="L1504" s="457">
        <f>IF(K1504=0,#REF!,0)</f>
        <v>0</v>
      </c>
    </row>
    <row r="1505" spans="1:12">
      <c r="A1505" s="30">
        <v>1503</v>
      </c>
      <c r="B1505" s="30">
        <v>1032.623999999998</v>
      </c>
      <c r="C1505" s="30">
        <v>114288.16699999981</v>
      </c>
      <c r="D1505" s="30">
        <v>1</v>
      </c>
      <c r="E1505" s="30">
        <v>1</v>
      </c>
      <c r="F1505" s="30">
        <v>60071.194000000003</v>
      </c>
      <c r="G1505" s="30">
        <v>1</v>
      </c>
      <c r="H1505" s="30">
        <v>1</v>
      </c>
      <c r="I1505" s="30">
        <v>1</v>
      </c>
      <c r="K1505" s="457">
        <v>12987.587655061227</v>
      </c>
      <c r="L1505" s="457">
        <f>IF(K1505=0,#REF!,0)</f>
        <v>0</v>
      </c>
    </row>
    <row r="1506" spans="1:12">
      <c r="A1506" s="30">
        <v>1504</v>
      </c>
      <c r="B1506" s="30">
        <v>1032.623999999998</v>
      </c>
      <c r="C1506" s="30">
        <v>96133.808999999892</v>
      </c>
      <c r="D1506" s="30">
        <v>1</v>
      </c>
      <c r="E1506" s="30">
        <v>1</v>
      </c>
      <c r="F1506" s="30">
        <v>59263.260999999904</v>
      </c>
      <c r="G1506" s="30">
        <v>1</v>
      </c>
      <c r="H1506" s="30">
        <v>1</v>
      </c>
      <c r="I1506" s="30">
        <v>1</v>
      </c>
      <c r="K1506" s="457">
        <v>4237.1260207068153</v>
      </c>
      <c r="L1506" s="457">
        <f>IF(K1506=0,#REF!,0)</f>
        <v>0</v>
      </c>
    </row>
    <row r="1507" spans="1:12">
      <c r="A1507" s="30">
        <v>1505</v>
      </c>
      <c r="B1507" s="30">
        <v>1032.623999999998</v>
      </c>
      <c r="C1507" s="30">
        <v>84134.733999999997</v>
      </c>
      <c r="D1507" s="30">
        <v>1</v>
      </c>
      <c r="E1507" s="30">
        <v>1</v>
      </c>
      <c r="F1507" s="30">
        <v>60502.476999999897</v>
      </c>
      <c r="G1507" s="30">
        <v>1</v>
      </c>
      <c r="H1507" s="30">
        <v>1</v>
      </c>
      <c r="I1507" s="30">
        <v>1</v>
      </c>
      <c r="K1507" s="457"/>
      <c r="L1507" s="457" t="e">
        <f>IF(K1507=0,#REF!,0)</f>
        <v>#REF!</v>
      </c>
    </row>
    <row r="1508" spans="1:12">
      <c r="A1508" s="30">
        <v>1506</v>
      </c>
      <c r="B1508" s="30">
        <v>1762.222</v>
      </c>
      <c r="C1508" s="30">
        <v>48590.533999999898</v>
      </c>
      <c r="D1508" s="30">
        <v>1</v>
      </c>
      <c r="E1508" s="30">
        <v>1</v>
      </c>
      <c r="F1508" s="30">
        <v>64633.781999999999</v>
      </c>
      <c r="G1508" s="30">
        <v>1</v>
      </c>
      <c r="H1508" s="30">
        <v>1</v>
      </c>
      <c r="I1508" s="30">
        <v>1</v>
      </c>
      <c r="K1508" s="457"/>
      <c r="L1508" s="457" t="e">
        <f>IF(K1508=0,#REF!,0)</f>
        <v>#REF!</v>
      </c>
    </row>
    <row r="1509" spans="1:12">
      <c r="A1509" s="30">
        <v>1507</v>
      </c>
      <c r="B1509" s="30">
        <v>6139.8579999999993</v>
      </c>
      <c r="C1509" s="30">
        <v>30823.12099999989</v>
      </c>
      <c r="D1509" s="30">
        <v>1</v>
      </c>
      <c r="E1509" s="30">
        <v>1</v>
      </c>
      <c r="F1509" s="30">
        <v>62097.899000000005</v>
      </c>
      <c r="G1509" s="30">
        <v>1</v>
      </c>
      <c r="H1509" s="30">
        <v>1</v>
      </c>
      <c r="I1509" s="30">
        <v>1</v>
      </c>
      <c r="K1509" s="457"/>
      <c r="L1509" s="457" t="e">
        <f>IF(K1509=0,#REF!,0)</f>
        <v>#REF!</v>
      </c>
    </row>
    <row r="1510" spans="1:12">
      <c r="A1510" s="30">
        <v>1508</v>
      </c>
      <c r="B1510" s="30">
        <v>7599.07</v>
      </c>
      <c r="C1510" s="30">
        <v>32255.350999999901</v>
      </c>
      <c r="D1510" s="30">
        <v>1</v>
      </c>
      <c r="E1510" s="30">
        <v>1</v>
      </c>
      <c r="F1510" s="30">
        <v>62340.668999999893</v>
      </c>
      <c r="G1510" s="30">
        <v>1</v>
      </c>
      <c r="H1510" s="30">
        <v>1</v>
      </c>
      <c r="I1510" s="30">
        <v>1</v>
      </c>
      <c r="K1510" s="457"/>
      <c r="L1510" s="457" t="e">
        <f>IF(K1510=0,#REF!,0)</f>
        <v>#REF!</v>
      </c>
    </row>
    <row r="1511" spans="1:12">
      <c r="A1511" s="30">
        <v>1509</v>
      </c>
      <c r="B1511" s="30">
        <v>1762.222</v>
      </c>
      <c r="C1511" s="30">
        <v>18068.7389999999</v>
      </c>
      <c r="D1511" s="30">
        <v>1</v>
      </c>
      <c r="E1511" s="30">
        <v>1</v>
      </c>
      <c r="F1511" s="30">
        <v>74454.497999999978</v>
      </c>
      <c r="G1511" s="30">
        <v>1</v>
      </c>
      <c r="H1511" s="30">
        <v>1</v>
      </c>
      <c r="I1511" s="30">
        <v>1</v>
      </c>
      <c r="K1511" s="457"/>
      <c r="L1511" s="457" t="e">
        <f>IF(K1511=0,#REF!,0)</f>
        <v>#REF!</v>
      </c>
    </row>
    <row r="1512" spans="1:12">
      <c r="A1512" s="30">
        <v>1510</v>
      </c>
      <c r="B1512" s="30">
        <v>1762.222</v>
      </c>
      <c r="C1512" s="30">
        <v>17773.2079999999</v>
      </c>
      <c r="D1512" s="30">
        <v>1</v>
      </c>
      <c r="E1512" s="30">
        <v>1</v>
      </c>
      <c r="F1512" s="30">
        <v>3157.9159999999902</v>
      </c>
      <c r="G1512" s="30">
        <v>1</v>
      </c>
      <c r="H1512" s="30">
        <v>1</v>
      </c>
      <c r="I1512" s="30">
        <v>1</v>
      </c>
      <c r="K1512" s="457"/>
      <c r="L1512" s="457" t="e">
        <f>IF(K1512=0,#REF!,0)</f>
        <v>#REF!</v>
      </c>
    </row>
    <row r="1513" spans="1:12">
      <c r="A1513" s="30">
        <v>1511</v>
      </c>
      <c r="B1513" s="30">
        <v>1762.222</v>
      </c>
      <c r="C1513" s="30">
        <v>17481.8639999999</v>
      </c>
      <c r="D1513" s="30">
        <v>1</v>
      </c>
      <c r="E1513" s="30">
        <v>1</v>
      </c>
      <c r="F1513" s="30">
        <v>4242.5289999999895</v>
      </c>
      <c r="G1513" s="30">
        <v>1</v>
      </c>
      <c r="H1513" s="30">
        <v>1</v>
      </c>
      <c r="I1513" s="30">
        <v>1</v>
      </c>
      <c r="K1513" s="457"/>
      <c r="L1513" s="457" t="e">
        <f>IF(K1513=0,#REF!,0)</f>
        <v>#REF!</v>
      </c>
    </row>
    <row r="1514" spans="1:12">
      <c r="A1514" s="30">
        <v>1512</v>
      </c>
      <c r="B1514" s="30">
        <v>1032.623999999998</v>
      </c>
      <c r="C1514" s="30">
        <v>17677.711999999898</v>
      </c>
      <c r="D1514" s="30">
        <v>1</v>
      </c>
      <c r="E1514" s="30">
        <v>1</v>
      </c>
      <c r="F1514" s="30">
        <v>13548.064999999991</v>
      </c>
      <c r="G1514" s="30">
        <v>1</v>
      </c>
      <c r="H1514" s="30">
        <v>1</v>
      </c>
      <c r="I1514" s="30">
        <v>1</v>
      </c>
      <c r="K1514" s="457"/>
      <c r="L1514" s="457" t="e">
        <f>IF(K1514=0,#REF!,0)</f>
        <v>#REF!</v>
      </c>
    </row>
    <row r="1515" spans="1:12">
      <c r="A1515" s="30">
        <v>1513</v>
      </c>
      <c r="B1515" s="30">
        <v>1032.623999999998</v>
      </c>
      <c r="C1515" s="30">
        <v>17802.425999999898</v>
      </c>
      <c r="D1515" s="30">
        <v>1</v>
      </c>
      <c r="E1515" s="30">
        <v>1</v>
      </c>
      <c r="F1515" s="30">
        <v>19734.386999999897</v>
      </c>
      <c r="G1515" s="30">
        <v>1</v>
      </c>
      <c r="H1515" s="30">
        <v>1</v>
      </c>
      <c r="I1515" s="30">
        <v>1</v>
      </c>
      <c r="K1515" s="457"/>
      <c r="L1515" s="457" t="e">
        <f>IF(K1515=0,#REF!,0)</f>
        <v>#REF!</v>
      </c>
    </row>
    <row r="1516" spans="1:12">
      <c r="A1516" s="30">
        <v>1514</v>
      </c>
      <c r="B1516" s="30">
        <v>1032.623999999998</v>
      </c>
      <c r="C1516" s="30">
        <v>17898.227999999901</v>
      </c>
      <c r="D1516" s="30">
        <v>1</v>
      </c>
      <c r="E1516" s="30">
        <v>1</v>
      </c>
      <c r="F1516" s="30">
        <v>26073.177</v>
      </c>
      <c r="G1516" s="30">
        <v>1</v>
      </c>
      <c r="H1516" s="30">
        <v>1</v>
      </c>
      <c r="I1516" s="30">
        <v>1</v>
      </c>
      <c r="K1516" s="457"/>
      <c r="L1516" s="457" t="e">
        <f>IF(K1516=0,#REF!,0)</f>
        <v>#REF!</v>
      </c>
    </row>
    <row r="1517" spans="1:12">
      <c r="A1517" s="30">
        <v>1515</v>
      </c>
      <c r="B1517" s="30">
        <v>1032.623999999998</v>
      </c>
      <c r="C1517" s="30">
        <v>18049.4889999999</v>
      </c>
      <c r="D1517" s="30">
        <v>1</v>
      </c>
      <c r="E1517" s="30">
        <v>1</v>
      </c>
      <c r="F1517" s="30">
        <v>32022.593999999899</v>
      </c>
      <c r="G1517" s="30">
        <v>1</v>
      </c>
      <c r="H1517" s="30">
        <v>1</v>
      </c>
      <c r="I1517" s="30">
        <v>1</v>
      </c>
      <c r="K1517" s="457"/>
      <c r="L1517" s="457" t="e">
        <f>IF(K1517=0,#REF!,0)</f>
        <v>#REF!</v>
      </c>
    </row>
    <row r="1518" spans="1:12">
      <c r="A1518" s="30">
        <v>1516</v>
      </c>
      <c r="B1518" s="30">
        <v>1032.623999999998</v>
      </c>
      <c r="C1518" s="30">
        <v>18187.500999999902</v>
      </c>
      <c r="D1518" s="30">
        <v>1</v>
      </c>
      <c r="E1518" s="30">
        <v>1</v>
      </c>
      <c r="F1518" s="30">
        <v>36582.204000000005</v>
      </c>
      <c r="G1518" s="30">
        <v>1</v>
      </c>
      <c r="H1518" s="30">
        <v>1</v>
      </c>
      <c r="I1518" s="30">
        <v>1</v>
      </c>
      <c r="K1518" s="457"/>
      <c r="L1518" s="457" t="e">
        <f>IF(K1518=0,#REF!,0)</f>
        <v>#REF!</v>
      </c>
    </row>
    <row r="1519" spans="1:12">
      <c r="A1519" s="30">
        <v>1517</v>
      </c>
      <c r="B1519" s="30">
        <v>1032.623999999998</v>
      </c>
      <c r="C1519" s="30">
        <v>18355.5099999999</v>
      </c>
      <c r="D1519" s="30">
        <v>1</v>
      </c>
      <c r="E1519" s="30">
        <v>1</v>
      </c>
      <c r="F1519" s="30">
        <v>41203.047999999995</v>
      </c>
      <c r="G1519" s="30">
        <v>1</v>
      </c>
      <c r="H1519" s="30">
        <v>1</v>
      </c>
      <c r="I1519" s="30">
        <v>1</v>
      </c>
      <c r="K1519" s="457"/>
      <c r="L1519" s="457" t="e">
        <f>IF(K1519=0,#REF!,0)</f>
        <v>#REF!</v>
      </c>
    </row>
    <row r="1520" spans="1:12">
      <c r="A1520" s="30">
        <v>1518</v>
      </c>
      <c r="B1520" s="30">
        <v>1762.222</v>
      </c>
      <c r="C1520" s="30">
        <v>18476.442999999901</v>
      </c>
      <c r="D1520" s="30">
        <v>1</v>
      </c>
      <c r="E1520" s="30">
        <v>1</v>
      </c>
      <c r="F1520" s="30">
        <v>45409.528999999995</v>
      </c>
      <c r="G1520" s="30">
        <v>1</v>
      </c>
      <c r="H1520" s="30">
        <v>1</v>
      </c>
      <c r="I1520" s="30">
        <v>1</v>
      </c>
      <c r="K1520" s="457"/>
      <c r="L1520" s="457" t="e">
        <f>IF(K1520=0,#REF!,0)</f>
        <v>#REF!</v>
      </c>
    </row>
    <row r="1521" spans="1:12">
      <c r="A1521" s="30">
        <v>1519</v>
      </c>
      <c r="B1521" s="30">
        <v>6139.8579999999993</v>
      </c>
      <c r="C1521" s="30">
        <v>18721.67299999989</v>
      </c>
      <c r="D1521" s="30">
        <v>1</v>
      </c>
      <c r="E1521" s="30">
        <v>1</v>
      </c>
      <c r="F1521" s="30">
        <v>123824.535</v>
      </c>
      <c r="G1521" s="30">
        <v>1</v>
      </c>
      <c r="H1521" s="30">
        <v>1</v>
      </c>
      <c r="I1521" s="30">
        <v>1</v>
      </c>
      <c r="K1521" s="457"/>
      <c r="L1521" s="457" t="e">
        <f>IF(K1521=0,#REF!,0)</f>
        <v>#REF!</v>
      </c>
    </row>
    <row r="1522" spans="1:12">
      <c r="A1522" s="30">
        <v>1520</v>
      </c>
      <c r="B1522" s="30">
        <v>1762.222</v>
      </c>
      <c r="C1522" s="30">
        <v>51586.818999999901</v>
      </c>
      <c r="D1522" s="30">
        <v>1</v>
      </c>
      <c r="E1522" s="30">
        <v>1</v>
      </c>
      <c r="F1522" s="30">
        <v>124169.53599999999</v>
      </c>
      <c r="G1522" s="30">
        <v>1</v>
      </c>
      <c r="H1522" s="30">
        <v>1</v>
      </c>
      <c r="I1522" s="30">
        <v>1</v>
      </c>
      <c r="K1522" s="457"/>
      <c r="L1522" s="457" t="e">
        <f>IF(K1522=0,#REF!,0)</f>
        <v>#REF!</v>
      </c>
    </row>
    <row r="1523" spans="1:12">
      <c r="A1523" s="30">
        <v>1521</v>
      </c>
      <c r="B1523" s="30">
        <v>1032.623999999998</v>
      </c>
      <c r="C1523" s="30">
        <v>81282.226999999999</v>
      </c>
      <c r="D1523" s="30">
        <v>1</v>
      </c>
      <c r="E1523" s="30">
        <v>1</v>
      </c>
      <c r="F1523" s="30">
        <v>111584.822</v>
      </c>
      <c r="G1523" s="30">
        <v>1</v>
      </c>
      <c r="H1523" s="30">
        <v>1</v>
      </c>
      <c r="I1523" s="30">
        <v>1</v>
      </c>
      <c r="K1523" s="457"/>
      <c r="L1523" s="457" t="e">
        <f>IF(K1523=0,#REF!,0)</f>
        <v>#REF!</v>
      </c>
    </row>
    <row r="1524" spans="1:12">
      <c r="A1524" s="30">
        <v>1522</v>
      </c>
      <c r="B1524" s="30">
        <v>1153.2399999999991</v>
      </c>
      <c r="C1524" s="30">
        <v>99272.290999999881</v>
      </c>
      <c r="D1524" s="30">
        <v>1</v>
      </c>
      <c r="E1524" s="30">
        <v>1</v>
      </c>
      <c r="F1524" s="30">
        <v>97703.175999999992</v>
      </c>
      <c r="G1524" s="30">
        <v>1</v>
      </c>
      <c r="H1524" s="30">
        <v>1</v>
      </c>
      <c r="I1524" s="30">
        <v>1</v>
      </c>
      <c r="K1524" s="457"/>
      <c r="L1524" s="457" t="e">
        <f>IF(K1524=0,#REF!,0)</f>
        <v>#REF!</v>
      </c>
    </row>
    <row r="1525" spans="1:12">
      <c r="A1525" s="30">
        <v>1523</v>
      </c>
      <c r="B1525" s="30">
        <v>1213.5469999999991</v>
      </c>
      <c r="C1525" s="30">
        <v>116887.5469999998</v>
      </c>
      <c r="D1525" s="30">
        <v>1</v>
      </c>
      <c r="E1525" s="30">
        <v>1</v>
      </c>
      <c r="F1525" s="30">
        <v>86332.308999999994</v>
      </c>
      <c r="G1525" s="30">
        <v>1</v>
      </c>
      <c r="H1525" s="30">
        <v>1</v>
      </c>
      <c r="I1525" s="30">
        <v>1</v>
      </c>
      <c r="K1525" s="457"/>
      <c r="L1525" s="457" t="e">
        <f>IF(K1525=0,#REF!,0)</f>
        <v>#REF!</v>
      </c>
    </row>
    <row r="1526" spans="1:12">
      <c r="A1526" s="30">
        <v>1524</v>
      </c>
      <c r="B1526" s="30">
        <v>1213.5469999999991</v>
      </c>
      <c r="C1526" s="30">
        <v>98178.384999999893</v>
      </c>
      <c r="D1526" s="30">
        <v>1</v>
      </c>
      <c r="E1526" s="30">
        <v>1</v>
      </c>
      <c r="F1526" s="30">
        <v>76608.687999999995</v>
      </c>
      <c r="G1526" s="30">
        <v>1</v>
      </c>
      <c r="H1526" s="30">
        <v>1</v>
      </c>
      <c r="I1526" s="30">
        <v>1</v>
      </c>
      <c r="K1526" s="457"/>
      <c r="L1526" s="457" t="e">
        <f>IF(K1526=0,#REF!,0)</f>
        <v>#REF!</v>
      </c>
    </row>
    <row r="1527" spans="1:12">
      <c r="A1527" s="30">
        <v>1525</v>
      </c>
      <c r="B1527" s="30">
        <v>6200.1660000000002</v>
      </c>
      <c r="C1527" s="30">
        <v>54746.895999999892</v>
      </c>
      <c r="D1527" s="30">
        <v>1</v>
      </c>
      <c r="E1527" s="30">
        <v>1</v>
      </c>
      <c r="F1527" s="30">
        <v>59783.164999999994</v>
      </c>
      <c r="G1527" s="30">
        <v>1</v>
      </c>
      <c r="H1527" s="30">
        <v>1</v>
      </c>
      <c r="I1527" s="30">
        <v>1</v>
      </c>
      <c r="K1527" s="457">
        <v>4198.0136015388725</v>
      </c>
      <c r="L1527" s="457">
        <f>IF(K1527=0,#REF!,0)</f>
        <v>0</v>
      </c>
    </row>
    <row r="1528" spans="1:12">
      <c r="A1528" s="30">
        <v>1526</v>
      </c>
      <c r="B1528" s="30">
        <v>1762.222</v>
      </c>
      <c r="C1528" s="30">
        <v>77651.57799999998</v>
      </c>
      <c r="D1528" s="30">
        <v>1</v>
      </c>
      <c r="E1528" s="30">
        <v>1</v>
      </c>
      <c r="F1528" s="30">
        <v>62933.61299999999</v>
      </c>
      <c r="G1528" s="30">
        <v>1</v>
      </c>
      <c r="H1528" s="30">
        <v>1</v>
      </c>
      <c r="I1528" s="30">
        <v>1</v>
      </c>
      <c r="K1528" s="457"/>
      <c r="L1528" s="457" t="e">
        <f>IF(K1528=0,#REF!,0)</f>
        <v>#REF!</v>
      </c>
    </row>
    <row r="1529" spans="1:12">
      <c r="A1529" s="30">
        <v>1527</v>
      </c>
      <c r="B1529" s="30">
        <v>1032.623999999998</v>
      </c>
      <c r="C1529" s="30">
        <v>113202.0849999998</v>
      </c>
      <c r="D1529" s="30">
        <v>1</v>
      </c>
      <c r="E1529" s="30">
        <v>1</v>
      </c>
      <c r="F1529" s="30">
        <v>60524.976999999999</v>
      </c>
      <c r="G1529" s="30">
        <v>1</v>
      </c>
      <c r="H1529" s="30">
        <v>1</v>
      </c>
      <c r="I1529" s="30">
        <v>1</v>
      </c>
      <c r="K1529" s="457"/>
      <c r="L1529" s="457" t="e">
        <f>IF(K1529=0,#REF!,0)</f>
        <v>#REF!</v>
      </c>
    </row>
    <row r="1530" spans="1:12">
      <c r="A1530" s="30">
        <v>1528</v>
      </c>
      <c r="B1530" s="30">
        <v>1032.623999999998</v>
      </c>
      <c r="C1530" s="30">
        <v>95167.610999999888</v>
      </c>
      <c r="D1530" s="30">
        <v>1</v>
      </c>
      <c r="E1530" s="30">
        <v>1</v>
      </c>
      <c r="F1530" s="30">
        <v>59446.570999999894</v>
      </c>
      <c r="G1530" s="30">
        <v>1</v>
      </c>
      <c r="H1530" s="30">
        <v>1</v>
      </c>
      <c r="I1530" s="30">
        <v>1</v>
      </c>
      <c r="K1530" s="457"/>
      <c r="L1530" s="457" t="e">
        <f>IF(K1530=0,#REF!,0)</f>
        <v>#REF!</v>
      </c>
    </row>
    <row r="1531" spans="1:12">
      <c r="A1531" s="30">
        <v>1529</v>
      </c>
      <c r="B1531" s="30">
        <v>1032.623999999998</v>
      </c>
      <c r="C1531" s="30">
        <v>83416.866999999998</v>
      </c>
      <c r="D1531" s="30">
        <v>1</v>
      </c>
      <c r="E1531" s="30">
        <v>1</v>
      </c>
      <c r="F1531" s="30">
        <v>62820.568999999901</v>
      </c>
      <c r="G1531" s="30">
        <v>1</v>
      </c>
      <c r="H1531" s="30">
        <v>1</v>
      </c>
      <c r="I1531" s="30">
        <v>1</v>
      </c>
      <c r="K1531" s="457"/>
      <c r="L1531" s="457" t="e">
        <f>IF(K1531=0,#REF!,0)</f>
        <v>#REF!</v>
      </c>
    </row>
    <row r="1532" spans="1:12">
      <c r="A1532" s="30">
        <v>1530</v>
      </c>
      <c r="B1532" s="30">
        <v>1762.222</v>
      </c>
      <c r="C1532" s="30">
        <v>47999.377999999888</v>
      </c>
      <c r="D1532" s="30">
        <v>1</v>
      </c>
      <c r="E1532" s="30">
        <v>1</v>
      </c>
      <c r="F1532" s="30">
        <v>67286.339999999909</v>
      </c>
      <c r="G1532" s="30">
        <v>1</v>
      </c>
      <c r="H1532" s="30">
        <v>1</v>
      </c>
      <c r="I1532" s="30">
        <v>1</v>
      </c>
      <c r="K1532" s="457"/>
      <c r="L1532" s="457" t="e">
        <f>IF(K1532=0,#REF!,0)</f>
        <v>#REF!</v>
      </c>
    </row>
    <row r="1533" spans="1:12">
      <c r="A1533" s="30">
        <v>1531</v>
      </c>
      <c r="B1533" s="30">
        <v>6139.8579999999993</v>
      </c>
      <c r="C1533" s="30">
        <v>30736.588999999898</v>
      </c>
      <c r="D1533" s="30">
        <v>1</v>
      </c>
      <c r="E1533" s="30">
        <v>1</v>
      </c>
      <c r="F1533" s="30">
        <v>64778.298999999999</v>
      </c>
      <c r="G1533" s="30">
        <v>1</v>
      </c>
      <c r="H1533" s="30">
        <v>1</v>
      </c>
      <c r="I1533" s="30">
        <v>1</v>
      </c>
      <c r="K1533" s="457"/>
      <c r="L1533" s="457" t="e">
        <f>IF(K1533=0,#REF!,0)</f>
        <v>#REF!</v>
      </c>
    </row>
    <row r="1534" spans="1:12">
      <c r="A1534" s="30">
        <v>1532</v>
      </c>
      <c r="B1534" s="30">
        <v>7599.07</v>
      </c>
      <c r="C1534" s="30">
        <v>32064.252999999899</v>
      </c>
      <c r="D1534" s="30">
        <v>1</v>
      </c>
      <c r="E1534" s="30">
        <v>1</v>
      </c>
      <c r="F1534" s="30">
        <v>62808.5</v>
      </c>
      <c r="G1534" s="30">
        <v>1</v>
      </c>
      <c r="H1534" s="30">
        <v>1</v>
      </c>
      <c r="I1534" s="30">
        <v>1</v>
      </c>
      <c r="K1534" s="457"/>
      <c r="L1534" s="457" t="e">
        <f>IF(K1534=0,#REF!,0)</f>
        <v>#REF!</v>
      </c>
    </row>
    <row r="1535" spans="1:12">
      <c r="A1535" s="30">
        <v>1533</v>
      </c>
      <c r="B1535" s="30">
        <v>1762.222</v>
      </c>
      <c r="C1535" s="30">
        <v>17937.7399999999</v>
      </c>
      <c r="D1535" s="30">
        <v>1</v>
      </c>
      <c r="E1535" s="30">
        <v>1</v>
      </c>
      <c r="F1535" s="30">
        <v>72640.803999999902</v>
      </c>
      <c r="G1535" s="30">
        <v>1</v>
      </c>
      <c r="H1535" s="30">
        <v>1</v>
      </c>
      <c r="I1535" s="30">
        <v>1</v>
      </c>
      <c r="K1535" s="457"/>
      <c r="L1535" s="457" t="e">
        <f>IF(K1535=0,#REF!,0)</f>
        <v>#REF!</v>
      </c>
    </row>
    <row r="1536" spans="1:12">
      <c r="A1536" s="30">
        <v>1534</v>
      </c>
      <c r="B1536" s="30">
        <v>1762.222</v>
      </c>
      <c r="C1536" s="30">
        <v>17575.0269999999</v>
      </c>
      <c r="D1536" s="30">
        <v>1</v>
      </c>
      <c r="E1536" s="30">
        <v>1</v>
      </c>
      <c r="F1536" s="30">
        <v>3047.201</v>
      </c>
      <c r="G1536" s="30">
        <v>1</v>
      </c>
      <c r="H1536" s="30">
        <v>1</v>
      </c>
      <c r="I1536" s="30">
        <v>1</v>
      </c>
      <c r="K1536" s="457"/>
      <c r="L1536" s="457" t="e">
        <f>IF(K1536=0,#REF!,0)</f>
        <v>#REF!</v>
      </c>
    </row>
    <row r="1537" spans="1:12">
      <c r="A1537" s="30">
        <v>1535</v>
      </c>
      <c r="B1537" s="30">
        <v>1762.222</v>
      </c>
      <c r="C1537" s="30">
        <v>17211.435999999889</v>
      </c>
      <c r="D1537" s="30">
        <v>1</v>
      </c>
      <c r="E1537" s="30">
        <v>1</v>
      </c>
      <c r="F1537" s="30">
        <v>2148.2129999999902</v>
      </c>
      <c r="G1537" s="30">
        <v>1</v>
      </c>
      <c r="H1537" s="30">
        <v>1</v>
      </c>
      <c r="I1537" s="30">
        <v>1</v>
      </c>
      <c r="K1537" s="457"/>
      <c r="L1537" s="457" t="e">
        <f>IF(K1537=0,#REF!,0)</f>
        <v>#REF!</v>
      </c>
    </row>
    <row r="1538" spans="1:12">
      <c r="A1538" s="30">
        <v>1536</v>
      </c>
      <c r="B1538" s="30">
        <v>1032.623999999998</v>
      </c>
      <c r="C1538" s="30">
        <v>17290.030999999901</v>
      </c>
      <c r="D1538" s="30">
        <v>1</v>
      </c>
      <c r="E1538" s="30">
        <v>1</v>
      </c>
      <c r="F1538" s="30">
        <v>4775.39299999999</v>
      </c>
      <c r="G1538" s="30">
        <v>1</v>
      </c>
      <c r="H1538" s="30">
        <v>1</v>
      </c>
      <c r="I1538" s="30">
        <v>1</v>
      </c>
      <c r="K1538" s="457"/>
      <c r="L1538" s="457" t="e">
        <f>IF(K1538=0,#REF!,0)</f>
        <v>#REF!</v>
      </c>
    </row>
    <row r="1539" spans="1:12">
      <c r="A1539" s="30">
        <v>1537</v>
      </c>
      <c r="B1539" s="30">
        <v>1032.623999999998</v>
      </c>
      <c r="C1539" s="30">
        <v>17375.269999999902</v>
      </c>
      <c r="D1539" s="30">
        <v>1</v>
      </c>
      <c r="E1539" s="30">
        <v>1</v>
      </c>
      <c r="F1539" s="30">
        <v>9681.6790000000001</v>
      </c>
      <c r="G1539" s="30">
        <v>1</v>
      </c>
      <c r="H1539" s="30">
        <v>1</v>
      </c>
      <c r="I1539" s="30">
        <v>1</v>
      </c>
      <c r="K1539" s="457"/>
      <c r="L1539" s="457" t="e">
        <f>IF(K1539=0,#REF!,0)</f>
        <v>#REF!</v>
      </c>
    </row>
    <row r="1540" spans="1:12">
      <c r="A1540" s="30">
        <v>1538</v>
      </c>
      <c r="B1540" s="30">
        <v>1032.623999999998</v>
      </c>
      <c r="C1540" s="30">
        <v>17381.005999999899</v>
      </c>
      <c r="D1540" s="30">
        <v>1</v>
      </c>
      <c r="E1540" s="30">
        <v>1</v>
      </c>
      <c r="F1540" s="30">
        <v>14682.239</v>
      </c>
      <c r="G1540" s="30">
        <v>1</v>
      </c>
      <c r="H1540" s="30">
        <v>1</v>
      </c>
      <c r="I1540" s="30">
        <v>1</v>
      </c>
      <c r="K1540" s="457"/>
      <c r="L1540" s="457" t="e">
        <f>IF(K1540=0,#REF!,0)</f>
        <v>#REF!</v>
      </c>
    </row>
    <row r="1541" spans="1:12">
      <c r="A1541" s="30">
        <v>1539</v>
      </c>
      <c r="B1541" s="30">
        <v>1032.623999999998</v>
      </c>
      <c r="C1541" s="30">
        <v>17445.818999999901</v>
      </c>
      <c r="D1541" s="30">
        <v>1</v>
      </c>
      <c r="E1541" s="30">
        <v>1</v>
      </c>
      <c r="F1541" s="30">
        <v>19240.68</v>
      </c>
      <c r="G1541" s="30">
        <v>1</v>
      </c>
      <c r="H1541" s="30">
        <v>1</v>
      </c>
      <c r="I1541" s="30">
        <v>1</v>
      </c>
      <c r="K1541" s="457"/>
      <c r="L1541" s="457" t="e">
        <f>IF(K1541=0,#REF!,0)</f>
        <v>#REF!</v>
      </c>
    </row>
    <row r="1542" spans="1:12">
      <c r="A1542" s="30">
        <v>1540</v>
      </c>
      <c r="B1542" s="30">
        <v>1032.623999999998</v>
      </c>
      <c r="C1542" s="30">
        <v>17483.6319999999</v>
      </c>
      <c r="D1542" s="30">
        <v>1</v>
      </c>
      <c r="E1542" s="30">
        <v>1</v>
      </c>
      <c r="F1542" s="30">
        <v>23030.553999999898</v>
      </c>
      <c r="G1542" s="30">
        <v>1</v>
      </c>
      <c r="H1542" s="30">
        <v>1</v>
      </c>
      <c r="I1542" s="30">
        <v>1</v>
      </c>
      <c r="K1542" s="457"/>
      <c r="L1542" s="457" t="e">
        <f>IF(K1542=0,#REF!,0)</f>
        <v>#REF!</v>
      </c>
    </row>
    <row r="1543" spans="1:12">
      <c r="A1543" s="30">
        <v>1541</v>
      </c>
      <c r="B1543" s="30">
        <v>1032.623999999998</v>
      </c>
      <c r="C1543" s="30">
        <v>17536.6709999999</v>
      </c>
      <c r="D1543" s="30">
        <v>1</v>
      </c>
      <c r="E1543" s="30">
        <v>1</v>
      </c>
      <c r="F1543" s="30">
        <v>26850.123999999898</v>
      </c>
      <c r="G1543" s="30">
        <v>1</v>
      </c>
      <c r="H1543" s="30">
        <v>1</v>
      </c>
      <c r="I1543" s="30">
        <v>1</v>
      </c>
      <c r="K1543" s="457"/>
      <c r="L1543" s="457" t="e">
        <f>IF(K1543=0,#REF!,0)</f>
        <v>#REF!</v>
      </c>
    </row>
    <row r="1544" spans="1:12">
      <c r="A1544" s="30">
        <v>1542</v>
      </c>
      <c r="B1544" s="30">
        <v>1762.222</v>
      </c>
      <c r="C1544" s="30">
        <v>17562.3139999999</v>
      </c>
      <c r="D1544" s="30">
        <v>1</v>
      </c>
      <c r="E1544" s="30">
        <v>1</v>
      </c>
      <c r="F1544" s="30">
        <v>30887.49399999989</v>
      </c>
      <c r="G1544" s="30">
        <v>1</v>
      </c>
      <c r="H1544" s="30">
        <v>1</v>
      </c>
      <c r="I1544" s="30">
        <v>1</v>
      </c>
      <c r="K1544" s="457"/>
      <c r="L1544" s="457" t="e">
        <f>IF(K1544=0,#REF!,0)</f>
        <v>#REF!</v>
      </c>
    </row>
    <row r="1545" spans="1:12">
      <c r="A1545" s="30">
        <v>1543</v>
      </c>
      <c r="B1545" s="30">
        <v>6139.8579999999993</v>
      </c>
      <c r="C1545" s="30">
        <v>17675.7609999999</v>
      </c>
      <c r="D1545" s="30">
        <v>1</v>
      </c>
      <c r="E1545" s="30">
        <v>1</v>
      </c>
      <c r="F1545" s="30">
        <v>109273.78299999899</v>
      </c>
      <c r="G1545" s="30">
        <v>1</v>
      </c>
      <c r="H1545" s="30">
        <v>1</v>
      </c>
      <c r="I1545" s="30">
        <v>1</v>
      </c>
      <c r="K1545" s="457"/>
      <c r="L1545" s="457" t="e">
        <f>IF(K1545=0,#REF!,0)</f>
        <v>#REF!</v>
      </c>
    </row>
    <row r="1546" spans="1:12">
      <c r="A1546" s="30">
        <v>1544</v>
      </c>
      <c r="B1546" s="30">
        <v>1762.222</v>
      </c>
      <c r="C1546" s="30">
        <v>50877.978999999905</v>
      </c>
      <c r="D1546" s="30">
        <v>1</v>
      </c>
      <c r="E1546" s="30">
        <v>1</v>
      </c>
      <c r="F1546" s="30">
        <v>109937.99799999999</v>
      </c>
      <c r="G1546" s="30">
        <v>1</v>
      </c>
      <c r="H1546" s="30">
        <v>1</v>
      </c>
      <c r="I1546" s="30">
        <v>1</v>
      </c>
      <c r="K1546" s="457"/>
      <c r="L1546" s="457" t="e">
        <f>IF(K1546=0,#REF!,0)</f>
        <v>#REF!</v>
      </c>
    </row>
    <row r="1547" spans="1:12">
      <c r="A1547" s="30">
        <v>1545</v>
      </c>
      <c r="B1547" s="30">
        <v>1032.623999999998</v>
      </c>
      <c r="C1547" s="30">
        <v>80272.793999999994</v>
      </c>
      <c r="D1547" s="30">
        <v>1</v>
      </c>
      <c r="E1547" s="30">
        <v>1</v>
      </c>
      <c r="F1547" s="30">
        <v>99505.578999999998</v>
      </c>
      <c r="G1547" s="30">
        <v>1</v>
      </c>
      <c r="H1547" s="30">
        <v>1</v>
      </c>
      <c r="I1547" s="30">
        <v>1</v>
      </c>
      <c r="K1547" s="457"/>
      <c r="L1547" s="457" t="e">
        <f>IF(K1547=0,#REF!,0)</f>
        <v>#REF!</v>
      </c>
    </row>
    <row r="1548" spans="1:12">
      <c r="A1548" s="30">
        <v>1546</v>
      </c>
      <c r="B1548" s="30">
        <v>1153.2399999999991</v>
      </c>
      <c r="C1548" s="30">
        <v>98041.442999999897</v>
      </c>
      <c r="D1548" s="30">
        <v>1</v>
      </c>
      <c r="E1548" s="30">
        <v>1</v>
      </c>
      <c r="F1548" s="30">
        <v>85875.308999999994</v>
      </c>
      <c r="G1548" s="30">
        <v>1</v>
      </c>
      <c r="H1548" s="30">
        <v>1</v>
      </c>
      <c r="I1548" s="30">
        <v>1</v>
      </c>
      <c r="K1548" s="457"/>
      <c r="L1548" s="457" t="e">
        <f>IF(K1548=0,#REF!,0)</f>
        <v>#REF!</v>
      </c>
    </row>
    <row r="1549" spans="1:12">
      <c r="A1549" s="30">
        <v>1547</v>
      </c>
      <c r="B1549" s="30">
        <v>1213.5469999999991</v>
      </c>
      <c r="C1549" s="30">
        <v>115515.5989999998</v>
      </c>
      <c r="D1549" s="30">
        <v>1</v>
      </c>
      <c r="E1549" s="30">
        <v>1</v>
      </c>
      <c r="F1549" s="30">
        <v>74891.861999999994</v>
      </c>
      <c r="G1549" s="30">
        <v>1</v>
      </c>
      <c r="H1549" s="30">
        <v>1</v>
      </c>
      <c r="I1549" s="30">
        <v>1</v>
      </c>
      <c r="K1549" s="457">
        <v>13213.96256205371</v>
      </c>
      <c r="L1549" s="457">
        <f>IF(K1549=0,#REF!,0)</f>
        <v>0</v>
      </c>
    </row>
    <row r="1550" spans="1:12">
      <c r="A1550" s="30">
        <v>1548</v>
      </c>
      <c r="B1550" s="30">
        <v>1213.5469999999991</v>
      </c>
      <c r="C1550" s="30">
        <v>96821.467999999892</v>
      </c>
      <c r="D1550" s="30">
        <v>1</v>
      </c>
      <c r="E1550" s="30">
        <v>1</v>
      </c>
      <c r="F1550" s="30">
        <v>65310.286999999997</v>
      </c>
      <c r="G1550" s="30">
        <v>1</v>
      </c>
      <c r="H1550" s="30">
        <v>1</v>
      </c>
      <c r="I1550" s="30">
        <v>1</v>
      </c>
      <c r="K1550" s="457">
        <v>24856.415514737513</v>
      </c>
      <c r="L1550" s="457">
        <f>IF(K1550=0,#REF!,0)</f>
        <v>0</v>
      </c>
    </row>
    <row r="1551" spans="1:12">
      <c r="A1551" s="30">
        <v>1549</v>
      </c>
      <c r="B1551" s="30">
        <v>6200.1660000000002</v>
      </c>
      <c r="C1551" s="30">
        <v>53489.2049999999</v>
      </c>
      <c r="D1551" s="30">
        <v>1</v>
      </c>
      <c r="E1551" s="30">
        <v>1</v>
      </c>
      <c r="F1551" s="30">
        <v>48469.595999999998</v>
      </c>
      <c r="G1551" s="30">
        <v>1</v>
      </c>
      <c r="H1551" s="30">
        <v>1</v>
      </c>
      <c r="I1551" s="30">
        <v>1</v>
      </c>
      <c r="K1551" s="457">
        <v>14264.514187301553</v>
      </c>
      <c r="L1551" s="457">
        <f>IF(K1551=0,#REF!,0)</f>
        <v>0</v>
      </c>
    </row>
    <row r="1552" spans="1:12">
      <c r="A1552" s="30">
        <v>1550</v>
      </c>
      <c r="B1552" s="30">
        <v>1762.222</v>
      </c>
      <c r="C1552" s="30">
        <v>76406.866999999998</v>
      </c>
      <c r="D1552" s="30">
        <v>1</v>
      </c>
      <c r="E1552" s="30">
        <v>1</v>
      </c>
      <c r="F1552" s="30">
        <v>51829.362999999888</v>
      </c>
      <c r="G1552" s="30">
        <v>1</v>
      </c>
      <c r="H1552" s="30">
        <v>1</v>
      </c>
      <c r="I1552" s="30">
        <v>1</v>
      </c>
      <c r="K1552" s="457">
        <v>35142.020615518704</v>
      </c>
      <c r="L1552" s="457">
        <f>IF(K1552=0,#REF!,0)</f>
        <v>0</v>
      </c>
    </row>
    <row r="1553" spans="1:12">
      <c r="A1553" s="30">
        <v>1551</v>
      </c>
      <c r="B1553" s="30">
        <v>1032.623999999998</v>
      </c>
      <c r="C1553" s="30">
        <v>111860.10399999979</v>
      </c>
      <c r="D1553" s="30">
        <v>1</v>
      </c>
      <c r="E1553" s="30">
        <v>1</v>
      </c>
      <c r="F1553" s="30">
        <v>49028.737000000001</v>
      </c>
      <c r="G1553" s="30">
        <v>1</v>
      </c>
      <c r="H1553" s="30">
        <v>1</v>
      </c>
      <c r="I1553" s="30">
        <v>1</v>
      </c>
      <c r="K1553" s="457">
        <v>25562.761216075771</v>
      </c>
      <c r="L1553" s="457">
        <f>IF(K1553=0,#REF!,0)</f>
        <v>0</v>
      </c>
    </row>
    <row r="1554" spans="1:12">
      <c r="A1554" s="30">
        <v>1552</v>
      </c>
      <c r="B1554" s="30">
        <v>1032.623999999998</v>
      </c>
      <c r="C1554" s="30">
        <v>93836.35399999989</v>
      </c>
      <c r="D1554" s="30">
        <v>1</v>
      </c>
      <c r="E1554" s="30">
        <v>1</v>
      </c>
      <c r="F1554" s="30">
        <v>47388.44999999999</v>
      </c>
      <c r="G1554" s="30">
        <v>1</v>
      </c>
      <c r="H1554" s="30">
        <v>1</v>
      </c>
      <c r="I1554" s="30">
        <v>1</v>
      </c>
      <c r="K1554" s="457">
        <v>8830.5494593349758</v>
      </c>
      <c r="L1554" s="457">
        <f>IF(K1554=0,#REF!,0)</f>
        <v>0</v>
      </c>
    </row>
    <row r="1555" spans="1:12">
      <c r="A1555" s="30">
        <v>1553</v>
      </c>
      <c r="B1555" s="30">
        <v>1032.623999999998</v>
      </c>
      <c r="C1555" s="30">
        <v>82001.405999999988</v>
      </c>
      <c r="D1555" s="30">
        <v>1</v>
      </c>
      <c r="E1555" s="30">
        <v>1</v>
      </c>
      <c r="F1555" s="30">
        <v>49062.536999999895</v>
      </c>
      <c r="G1555" s="30">
        <v>1</v>
      </c>
      <c r="H1555" s="30">
        <v>1</v>
      </c>
      <c r="I1555" s="30">
        <v>1</v>
      </c>
      <c r="K1555" s="457"/>
      <c r="L1555" s="457" t="e">
        <f>IF(K1555=0,#REF!,0)</f>
        <v>#REF!</v>
      </c>
    </row>
    <row r="1556" spans="1:12">
      <c r="A1556" s="30">
        <v>1554</v>
      </c>
      <c r="B1556" s="30">
        <v>1762.222</v>
      </c>
      <c r="C1556" s="30">
        <v>46609.703999999896</v>
      </c>
      <c r="D1556" s="30">
        <v>1</v>
      </c>
      <c r="E1556" s="30">
        <v>1</v>
      </c>
      <c r="F1556" s="30">
        <v>52413.999999999898</v>
      </c>
      <c r="G1556" s="30">
        <v>1</v>
      </c>
      <c r="H1556" s="30">
        <v>1</v>
      </c>
      <c r="I1556" s="30">
        <v>1</v>
      </c>
      <c r="K1556" s="457"/>
      <c r="L1556" s="457" t="e">
        <f>IF(K1556=0,#REF!,0)</f>
        <v>#REF!</v>
      </c>
    </row>
    <row r="1557" spans="1:12">
      <c r="A1557" s="30">
        <v>1555</v>
      </c>
      <c r="B1557" s="30">
        <v>6139.8579999999993</v>
      </c>
      <c r="C1557" s="30">
        <v>29998.305999999899</v>
      </c>
      <c r="D1557" s="30">
        <v>1</v>
      </c>
      <c r="E1557" s="30">
        <v>1</v>
      </c>
      <c r="F1557" s="30">
        <v>49941.085999999894</v>
      </c>
      <c r="G1557" s="30">
        <v>1</v>
      </c>
      <c r="H1557" s="30">
        <v>1</v>
      </c>
      <c r="I1557" s="30">
        <v>1</v>
      </c>
      <c r="K1557" s="457"/>
      <c r="L1557" s="457" t="e">
        <f>IF(K1557=0,#REF!,0)</f>
        <v>#REF!</v>
      </c>
    </row>
    <row r="1558" spans="1:12">
      <c r="A1558" s="30">
        <v>1556</v>
      </c>
      <c r="B1558" s="30">
        <v>7599.07</v>
      </c>
      <c r="C1558" s="30">
        <v>31403.433999999899</v>
      </c>
      <c r="D1558" s="30">
        <v>1</v>
      </c>
      <c r="E1558" s="30">
        <v>1</v>
      </c>
      <c r="F1558" s="30">
        <v>49680.947999999989</v>
      </c>
      <c r="G1558" s="30">
        <v>1</v>
      </c>
      <c r="H1558" s="30">
        <v>1</v>
      </c>
      <c r="I1558" s="30">
        <v>1</v>
      </c>
      <c r="K1558" s="457"/>
      <c r="L1558" s="457" t="e">
        <f>IF(K1558=0,#REF!,0)</f>
        <v>#REF!</v>
      </c>
    </row>
    <row r="1559" spans="1:12">
      <c r="A1559" s="30">
        <v>1557</v>
      </c>
      <c r="B1559" s="30">
        <v>1762.222</v>
      </c>
      <c r="C1559" s="30">
        <v>17569.9379999999</v>
      </c>
      <c r="D1559" s="30">
        <v>1</v>
      </c>
      <c r="E1559" s="30">
        <v>1</v>
      </c>
      <c r="F1559" s="30">
        <v>61503.027999999998</v>
      </c>
      <c r="G1559" s="30">
        <v>1</v>
      </c>
      <c r="H1559" s="30">
        <v>1</v>
      </c>
      <c r="I1559" s="30">
        <v>1</v>
      </c>
      <c r="K1559" s="457"/>
      <c r="L1559" s="457" t="e">
        <f>IF(K1559=0,#REF!,0)</f>
        <v>#REF!</v>
      </c>
    </row>
    <row r="1560" spans="1:12">
      <c r="A1560" s="30">
        <v>1558</v>
      </c>
      <c r="B1560" s="30">
        <v>1762.222</v>
      </c>
      <c r="C1560" s="30">
        <v>17216.192999999901</v>
      </c>
      <c r="D1560" s="30">
        <v>1</v>
      </c>
      <c r="E1560" s="30">
        <v>1</v>
      </c>
      <c r="F1560" s="30">
        <v>2985.0429999999901</v>
      </c>
      <c r="G1560" s="30">
        <v>1</v>
      </c>
      <c r="H1560" s="30">
        <v>1</v>
      </c>
      <c r="I1560" s="30">
        <v>1</v>
      </c>
      <c r="K1560" s="457"/>
      <c r="L1560" s="457" t="e">
        <f>IF(K1560=0,#REF!,0)</f>
        <v>#REF!</v>
      </c>
    </row>
    <row r="1561" spans="1:12">
      <c r="A1561" s="30">
        <v>1559</v>
      </c>
      <c r="B1561" s="30">
        <v>1762.222</v>
      </c>
      <c r="C1561" s="30">
        <v>16887.975999999901</v>
      </c>
      <c r="D1561" s="30">
        <v>1</v>
      </c>
      <c r="E1561" s="30">
        <v>1</v>
      </c>
      <c r="F1561" s="30">
        <v>1692.5149999999999</v>
      </c>
      <c r="G1561" s="30">
        <v>1</v>
      </c>
      <c r="H1561" s="30">
        <v>1</v>
      </c>
      <c r="I1561" s="30">
        <v>1</v>
      </c>
      <c r="K1561" s="457"/>
      <c r="L1561" s="457" t="e">
        <f>IF(K1561=0,#REF!,0)</f>
        <v>#REF!</v>
      </c>
    </row>
    <row r="1562" spans="1:12">
      <c r="A1562" s="30">
        <v>1560</v>
      </c>
      <c r="B1562" s="30">
        <v>1032.623999999998</v>
      </c>
      <c r="C1562" s="30">
        <v>17038.317999999897</v>
      </c>
      <c r="D1562" s="30">
        <v>1</v>
      </c>
      <c r="E1562" s="30">
        <v>1</v>
      </c>
      <c r="F1562" s="30">
        <v>1739.761</v>
      </c>
      <c r="G1562" s="30">
        <v>1</v>
      </c>
      <c r="H1562" s="30">
        <v>1</v>
      </c>
      <c r="I1562" s="30">
        <v>1</v>
      </c>
      <c r="K1562" s="457"/>
      <c r="L1562" s="457" t="e">
        <f>IF(K1562=0,#REF!,0)</f>
        <v>#REF!</v>
      </c>
    </row>
    <row r="1563" spans="1:12">
      <c r="A1563" s="30">
        <v>1561</v>
      </c>
      <c r="B1563" s="30">
        <v>1032.623999999998</v>
      </c>
      <c r="C1563" s="30">
        <v>17198.736999999899</v>
      </c>
      <c r="D1563" s="30">
        <v>1</v>
      </c>
      <c r="E1563" s="30">
        <v>1</v>
      </c>
      <c r="F1563" s="30">
        <v>5052.3369999999995</v>
      </c>
      <c r="G1563" s="30">
        <v>1</v>
      </c>
      <c r="H1563" s="30">
        <v>1</v>
      </c>
      <c r="I1563" s="30">
        <v>1</v>
      </c>
      <c r="K1563" s="457"/>
      <c r="L1563" s="457" t="e">
        <f>IF(K1563=0,#REF!,0)</f>
        <v>#REF!</v>
      </c>
    </row>
    <row r="1564" spans="1:12">
      <c r="A1564" s="30">
        <v>1562</v>
      </c>
      <c r="B1564" s="30">
        <v>1032.623999999998</v>
      </c>
      <c r="C1564" s="30">
        <v>17326.319999999898</v>
      </c>
      <c r="D1564" s="30">
        <v>1</v>
      </c>
      <c r="E1564" s="30">
        <v>1</v>
      </c>
      <c r="F1564" s="30">
        <v>13045.905999999899</v>
      </c>
      <c r="G1564" s="30">
        <v>1</v>
      </c>
      <c r="H1564" s="30">
        <v>1</v>
      </c>
      <c r="I1564" s="30">
        <v>1</v>
      </c>
      <c r="K1564" s="457"/>
      <c r="L1564" s="457" t="e">
        <f>IF(K1564=0,#REF!,0)</f>
        <v>#REF!</v>
      </c>
    </row>
    <row r="1565" spans="1:12">
      <c r="A1565" s="30">
        <v>1563</v>
      </c>
      <c r="B1565" s="30">
        <v>1032.623999999998</v>
      </c>
      <c r="C1565" s="30">
        <v>17508.2049999999</v>
      </c>
      <c r="D1565" s="30">
        <v>1</v>
      </c>
      <c r="E1565" s="30">
        <v>1</v>
      </c>
      <c r="F1565" s="30">
        <v>20429.014999999901</v>
      </c>
      <c r="G1565" s="30">
        <v>1</v>
      </c>
      <c r="H1565" s="30">
        <v>1</v>
      </c>
      <c r="I1565" s="30">
        <v>1</v>
      </c>
      <c r="K1565" s="457"/>
      <c r="L1565" s="457" t="e">
        <f>IF(K1565=0,#REF!,0)</f>
        <v>#REF!</v>
      </c>
    </row>
    <row r="1566" spans="1:12">
      <c r="A1566" s="30">
        <v>1564</v>
      </c>
      <c r="B1566" s="30">
        <v>1032.623999999998</v>
      </c>
      <c r="C1566" s="30">
        <v>17638.0639999999</v>
      </c>
      <c r="D1566" s="30">
        <v>1</v>
      </c>
      <c r="E1566" s="30">
        <v>1</v>
      </c>
      <c r="F1566" s="30">
        <v>26548.820999999996</v>
      </c>
      <c r="G1566" s="30">
        <v>1</v>
      </c>
      <c r="H1566" s="30">
        <v>1</v>
      </c>
      <c r="I1566" s="30">
        <v>1</v>
      </c>
      <c r="K1566" s="457"/>
      <c r="L1566" s="457" t="e">
        <f>IF(K1566=0,#REF!,0)</f>
        <v>#REF!</v>
      </c>
    </row>
    <row r="1567" spans="1:12">
      <c r="A1567" s="30">
        <v>1565</v>
      </c>
      <c r="B1567" s="30">
        <v>1032.623999999998</v>
      </c>
      <c r="C1567" s="30">
        <v>17728.897999999899</v>
      </c>
      <c r="D1567" s="30">
        <v>1</v>
      </c>
      <c r="E1567" s="30">
        <v>1</v>
      </c>
      <c r="F1567" s="30">
        <v>31380.078999999998</v>
      </c>
      <c r="G1567" s="30">
        <v>1</v>
      </c>
      <c r="H1567" s="30">
        <v>1</v>
      </c>
      <c r="I1567" s="30">
        <v>1</v>
      </c>
      <c r="K1567" s="457"/>
      <c r="L1567" s="457" t="e">
        <f>IF(K1567=0,#REF!,0)</f>
        <v>#REF!</v>
      </c>
    </row>
    <row r="1568" spans="1:12">
      <c r="A1568" s="30">
        <v>1566</v>
      </c>
      <c r="B1568" s="30">
        <v>1762.222</v>
      </c>
      <c r="C1568" s="30">
        <v>17795.857999999898</v>
      </c>
      <c r="D1568" s="30">
        <v>1</v>
      </c>
      <c r="E1568" s="30">
        <v>1</v>
      </c>
      <c r="F1568" s="30">
        <v>36486.96699999999</v>
      </c>
      <c r="G1568" s="30">
        <v>1</v>
      </c>
      <c r="H1568" s="30">
        <v>1</v>
      </c>
      <c r="I1568" s="30">
        <v>1</v>
      </c>
      <c r="K1568" s="457"/>
      <c r="L1568" s="457" t="e">
        <f>IF(K1568=0,#REF!,0)</f>
        <v>#REF!</v>
      </c>
    </row>
    <row r="1569" spans="1:12">
      <c r="A1569" s="30">
        <v>1567</v>
      </c>
      <c r="B1569" s="30">
        <v>6139.8579999999993</v>
      </c>
      <c r="C1569" s="30">
        <v>17997.26499999989</v>
      </c>
      <c r="D1569" s="30">
        <v>1</v>
      </c>
      <c r="E1569" s="30">
        <v>1</v>
      </c>
      <c r="F1569" s="30">
        <v>116881.723999999</v>
      </c>
      <c r="G1569" s="30">
        <v>1</v>
      </c>
      <c r="H1569" s="30">
        <v>1</v>
      </c>
      <c r="I1569" s="30">
        <v>1</v>
      </c>
      <c r="K1569" s="457"/>
      <c r="L1569" s="457" t="e">
        <f>IF(K1569=0,#REF!,0)</f>
        <v>#REF!</v>
      </c>
    </row>
    <row r="1570" spans="1:12">
      <c r="A1570" s="30">
        <v>1568</v>
      </c>
      <c r="B1570" s="30">
        <v>1762.222</v>
      </c>
      <c r="C1570" s="30">
        <v>51101.754999999903</v>
      </c>
      <c r="D1570" s="30">
        <v>1</v>
      </c>
      <c r="E1570" s="30">
        <v>1</v>
      </c>
      <c r="F1570" s="30">
        <v>117331.54499999998</v>
      </c>
      <c r="G1570" s="30">
        <v>1</v>
      </c>
      <c r="H1570" s="30">
        <v>1</v>
      </c>
      <c r="I1570" s="30">
        <v>1</v>
      </c>
      <c r="K1570" s="457"/>
      <c r="L1570" s="457" t="e">
        <f>IF(K1570=0,#REF!,0)</f>
        <v>#REF!</v>
      </c>
    </row>
    <row r="1571" spans="1:12">
      <c r="A1571" s="30">
        <v>1569</v>
      </c>
      <c r="B1571" s="30">
        <v>1032.623999999998</v>
      </c>
      <c r="C1571" s="30">
        <v>80424.547999999995</v>
      </c>
      <c r="D1571" s="30">
        <v>1</v>
      </c>
      <c r="E1571" s="30">
        <v>1</v>
      </c>
      <c r="F1571" s="30">
        <v>105133.721999999</v>
      </c>
      <c r="G1571" s="30">
        <v>1</v>
      </c>
      <c r="H1571" s="30">
        <v>1</v>
      </c>
      <c r="I1571" s="30">
        <v>1</v>
      </c>
      <c r="K1571" s="457"/>
      <c r="L1571" s="457" t="e">
        <f>IF(K1571=0,#REF!,0)</f>
        <v>#REF!</v>
      </c>
    </row>
    <row r="1572" spans="1:12">
      <c r="A1572" s="30">
        <v>1570</v>
      </c>
      <c r="B1572" s="30">
        <v>1153.2399999999991</v>
      </c>
      <c r="C1572" s="30">
        <v>98324.802999999898</v>
      </c>
      <c r="D1572" s="30">
        <v>1</v>
      </c>
      <c r="E1572" s="30">
        <v>1</v>
      </c>
      <c r="F1572" s="30">
        <v>92412.838999999993</v>
      </c>
      <c r="G1572" s="30">
        <v>1</v>
      </c>
      <c r="H1572" s="30">
        <v>1</v>
      </c>
      <c r="I1572" s="30">
        <v>1</v>
      </c>
      <c r="K1572" s="457"/>
      <c r="L1572" s="457" t="e">
        <f>IF(K1572=0,#REF!,0)</f>
        <v>#REF!</v>
      </c>
    </row>
    <row r="1573" spans="1:12">
      <c r="A1573" s="30">
        <v>1571</v>
      </c>
      <c r="B1573" s="30">
        <v>1213.5469999999991</v>
      </c>
      <c r="C1573" s="30">
        <v>115897.04099999979</v>
      </c>
      <c r="D1573" s="30">
        <v>1</v>
      </c>
      <c r="E1573" s="30">
        <v>1</v>
      </c>
      <c r="F1573" s="30">
        <v>82476.462999999989</v>
      </c>
      <c r="G1573" s="30">
        <v>1</v>
      </c>
      <c r="H1573" s="30">
        <v>1</v>
      </c>
      <c r="I1573" s="30">
        <v>1</v>
      </c>
      <c r="K1573" s="457"/>
      <c r="L1573" s="457" t="e">
        <f>IF(K1573=0,#REF!,0)</f>
        <v>#REF!</v>
      </c>
    </row>
    <row r="1574" spans="1:12">
      <c r="A1574" s="30">
        <v>1572</v>
      </c>
      <c r="B1574" s="30">
        <v>1213.5469999999991</v>
      </c>
      <c r="C1574" s="30">
        <v>97282.251999999906</v>
      </c>
      <c r="D1574" s="30">
        <v>1</v>
      </c>
      <c r="E1574" s="30">
        <v>1</v>
      </c>
      <c r="F1574" s="30">
        <v>73723.222999999998</v>
      </c>
      <c r="G1574" s="30">
        <v>1</v>
      </c>
      <c r="H1574" s="30">
        <v>1</v>
      </c>
      <c r="I1574" s="30">
        <v>1</v>
      </c>
      <c r="K1574" s="457"/>
      <c r="L1574" s="457" t="e">
        <f>IF(K1574=0,#REF!,0)</f>
        <v>#REF!</v>
      </c>
    </row>
    <row r="1575" spans="1:12">
      <c r="A1575" s="30">
        <v>1573</v>
      </c>
      <c r="B1575" s="30">
        <v>6200.1660000000002</v>
      </c>
      <c r="C1575" s="30">
        <v>53871.473999999886</v>
      </c>
      <c r="D1575" s="30">
        <v>1</v>
      </c>
      <c r="E1575" s="30">
        <v>1</v>
      </c>
      <c r="F1575" s="30">
        <v>55566.073000000004</v>
      </c>
      <c r="G1575" s="30">
        <v>1</v>
      </c>
      <c r="H1575" s="30">
        <v>1</v>
      </c>
      <c r="I1575" s="30">
        <v>1</v>
      </c>
      <c r="K1575" s="457"/>
      <c r="L1575" s="457" t="e">
        <f>IF(K1575=0,#REF!,0)</f>
        <v>#REF!</v>
      </c>
    </row>
    <row r="1576" spans="1:12">
      <c r="A1576" s="30">
        <v>1574</v>
      </c>
      <c r="B1576" s="30">
        <v>1762.222</v>
      </c>
      <c r="C1576" s="30">
        <v>76865.18299999999</v>
      </c>
      <c r="D1576" s="30">
        <v>1</v>
      </c>
      <c r="E1576" s="30">
        <v>1</v>
      </c>
      <c r="F1576" s="30">
        <v>59099.817999999897</v>
      </c>
      <c r="G1576" s="30">
        <v>1</v>
      </c>
      <c r="H1576" s="30">
        <v>1</v>
      </c>
      <c r="I1576" s="30">
        <v>1</v>
      </c>
      <c r="K1576" s="457"/>
      <c r="L1576" s="457" t="e">
        <f>IF(K1576=0,#REF!,0)</f>
        <v>#REF!</v>
      </c>
    </row>
    <row r="1577" spans="1:12">
      <c r="A1577" s="30">
        <v>1575</v>
      </c>
      <c r="B1577" s="30">
        <v>1032.623999999998</v>
      </c>
      <c r="C1577" s="30">
        <v>112443.4509999998</v>
      </c>
      <c r="D1577" s="30">
        <v>1</v>
      </c>
      <c r="E1577" s="30">
        <v>1</v>
      </c>
      <c r="F1577" s="30">
        <v>57024.155999999901</v>
      </c>
      <c r="G1577" s="30">
        <v>1</v>
      </c>
      <c r="H1577" s="30">
        <v>1</v>
      </c>
      <c r="I1577" s="30">
        <v>1</v>
      </c>
      <c r="K1577" s="457"/>
      <c r="L1577" s="457" t="e">
        <f>IF(K1577=0,#REF!,0)</f>
        <v>#REF!</v>
      </c>
    </row>
    <row r="1578" spans="1:12">
      <c r="A1578" s="30">
        <v>1576</v>
      </c>
      <c r="B1578" s="30">
        <v>1032.623999999998</v>
      </c>
      <c r="C1578" s="30">
        <v>94421.916999999899</v>
      </c>
      <c r="D1578" s="30">
        <v>1</v>
      </c>
      <c r="E1578" s="30">
        <v>1</v>
      </c>
      <c r="F1578" s="30">
        <v>55528.962999999902</v>
      </c>
      <c r="G1578" s="30">
        <v>1</v>
      </c>
      <c r="H1578" s="30">
        <v>1</v>
      </c>
      <c r="I1578" s="30">
        <v>1</v>
      </c>
      <c r="K1578" s="457"/>
      <c r="L1578" s="457" t="e">
        <f>IF(K1578=0,#REF!,0)</f>
        <v>#REF!</v>
      </c>
    </row>
    <row r="1579" spans="1:12">
      <c r="A1579" s="30">
        <v>1577</v>
      </c>
      <c r="B1579" s="30">
        <v>1032.623999999998</v>
      </c>
      <c r="C1579" s="30">
        <v>82643.756999999998</v>
      </c>
      <c r="D1579" s="30">
        <v>1</v>
      </c>
      <c r="E1579" s="30">
        <v>1</v>
      </c>
      <c r="F1579" s="30">
        <v>57856.364999999903</v>
      </c>
      <c r="G1579" s="30">
        <v>1</v>
      </c>
      <c r="H1579" s="30">
        <v>1</v>
      </c>
      <c r="I1579" s="30">
        <v>1</v>
      </c>
      <c r="K1579" s="457"/>
      <c r="L1579" s="457" t="e">
        <f>IF(K1579=0,#REF!,0)</f>
        <v>#REF!</v>
      </c>
    </row>
    <row r="1580" spans="1:12">
      <c r="A1580" s="30">
        <v>1578</v>
      </c>
      <c r="B1580" s="30">
        <v>1762.222</v>
      </c>
      <c r="C1580" s="30">
        <v>47255.300999999898</v>
      </c>
      <c r="D1580" s="30">
        <v>1</v>
      </c>
      <c r="E1580" s="30">
        <v>1</v>
      </c>
      <c r="F1580" s="30">
        <v>61729.381999999991</v>
      </c>
      <c r="G1580" s="30">
        <v>1</v>
      </c>
      <c r="H1580" s="30">
        <v>1</v>
      </c>
      <c r="I1580" s="30">
        <v>1</v>
      </c>
      <c r="K1580" s="457"/>
      <c r="L1580" s="457" t="e">
        <f>IF(K1580=0,#REF!,0)</f>
        <v>#REF!</v>
      </c>
    </row>
    <row r="1581" spans="1:12">
      <c r="A1581" s="30">
        <v>1579</v>
      </c>
      <c r="B1581" s="30">
        <v>6139.8579999999993</v>
      </c>
      <c r="C1581" s="30">
        <v>30416.031999999897</v>
      </c>
      <c r="D1581" s="30">
        <v>1</v>
      </c>
      <c r="E1581" s="30">
        <v>1</v>
      </c>
      <c r="F1581" s="30">
        <v>59561.248999999996</v>
      </c>
      <c r="G1581" s="30">
        <v>1</v>
      </c>
      <c r="H1581" s="30">
        <v>1</v>
      </c>
      <c r="I1581" s="30">
        <v>1</v>
      </c>
      <c r="K1581" s="457"/>
      <c r="L1581" s="457" t="e">
        <f>IF(K1581=0,#REF!,0)</f>
        <v>#REF!</v>
      </c>
    </row>
    <row r="1582" spans="1:12">
      <c r="A1582" s="30">
        <v>1580</v>
      </c>
      <c r="B1582" s="30">
        <v>7599.07</v>
      </c>
      <c r="C1582" s="30">
        <v>31788.998999999898</v>
      </c>
      <c r="D1582" s="30">
        <v>1</v>
      </c>
      <c r="E1582" s="30">
        <v>1</v>
      </c>
      <c r="F1582" s="30">
        <v>58591.163</v>
      </c>
      <c r="G1582" s="30">
        <v>1</v>
      </c>
      <c r="H1582" s="30">
        <v>1</v>
      </c>
      <c r="I1582" s="30">
        <v>1</v>
      </c>
      <c r="K1582" s="457"/>
      <c r="L1582" s="457" t="e">
        <f>IF(K1582=0,#REF!,0)</f>
        <v>#REF!</v>
      </c>
    </row>
    <row r="1583" spans="1:12">
      <c r="A1583" s="30">
        <v>1581</v>
      </c>
      <c r="B1583" s="30">
        <v>1762.222</v>
      </c>
      <c r="C1583" s="30">
        <v>17791.393999999891</v>
      </c>
      <c r="D1583" s="30">
        <v>1</v>
      </c>
      <c r="E1583" s="30">
        <v>1</v>
      </c>
      <c r="F1583" s="30">
        <v>68940.878999999899</v>
      </c>
      <c r="G1583" s="30">
        <v>1</v>
      </c>
      <c r="H1583" s="30">
        <v>1</v>
      </c>
      <c r="I1583" s="30">
        <v>1</v>
      </c>
      <c r="K1583" s="457"/>
      <c r="L1583" s="457" t="e">
        <f>IF(K1583=0,#REF!,0)</f>
        <v>#REF!</v>
      </c>
    </row>
    <row r="1584" spans="1:12">
      <c r="A1584" s="30">
        <v>1582</v>
      </c>
      <c r="B1584" s="30">
        <v>1762.222</v>
      </c>
      <c r="C1584" s="30">
        <v>17479.045999999889</v>
      </c>
      <c r="D1584" s="30">
        <v>1</v>
      </c>
      <c r="E1584" s="30">
        <v>1</v>
      </c>
      <c r="F1584" s="30">
        <v>3006.8420000000001</v>
      </c>
      <c r="G1584" s="30">
        <v>1</v>
      </c>
      <c r="H1584" s="30">
        <v>1</v>
      </c>
      <c r="I1584" s="30">
        <v>1</v>
      </c>
      <c r="K1584" s="457"/>
      <c r="L1584" s="457" t="e">
        <f>IF(K1584=0,#REF!,0)</f>
        <v>#REF!</v>
      </c>
    </row>
    <row r="1585" spans="1:12">
      <c r="A1585" s="30">
        <v>1583</v>
      </c>
      <c r="B1585" s="30">
        <v>1762.222</v>
      </c>
      <c r="C1585" s="30">
        <v>17153.517999999902</v>
      </c>
      <c r="D1585" s="30">
        <v>1</v>
      </c>
      <c r="E1585" s="30">
        <v>1</v>
      </c>
      <c r="F1585" s="30">
        <v>1883.914999999989</v>
      </c>
      <c r="G1585" s="30">
        <v>1</v>
      </c>
      <c r="H1585" s="30">
        <v>1</v>
      </c>
      <c r="I1585" s="30">
        <v>1</v>
      </c>
      <c r="K1585" s="457"/>
      <c r="L1585" s="457" t="e">
        <f>IF(K1585=0,#REF!,0)</f>
        <v>#REF!</v>
      </c>
    </row>
    <row r="1586" spans="1:12">
      <c r="A1586" s="30">
        <v>1584</v>
      </c>
      <c r="B1586" s="30">
        <v>1032.623999999998</v>
      </c>
      <c r="C1586" s="30">
        <v>17268.036999999902</v>
      </c>
      <c r="D1586" s="30">
        <v>1</v>
      </c>
      <c r="E1586" s="30">
        <v>1</v>
      </c>
      <c r="F1586" s="30">
        <v>4282.1679999999797</v>
      </c>
      <c r="G1586" s="30">
        <v>1</v>
      </c>
      <c r="H1586" s="30">
        <v>1</v>
      </c>
      <c r="I1586" s="30">
        <v>1</v>
      </c>
      <c r="K1586" s="457"/>
      <c r="L1586" s="457" t="e">
        <f>IF(K1586=0,#REF!,0)</f>
        <v>#REF!</v>
      </c>
    </row>
    <row r="1587" spans="1:12">
      <c r="A1587" s="30">
        <v>1585</v>
      </c>
      <c r="B1587" s="30">
        <v>1032.623999999998</v>
      </c>
      <c r="C1587" s="30">
        <v>17330.675999999898</v>
      </c>
      <c r="D1587" s="30">
        <v>1</v>
      </c>
      <c r="E1587" s="30">
        <v>1</v>
      </c>
      <c r="F1587" s="30">
        <v>8782.3359999999993</v>
      </c>
      <c r="G1587" s="30">
        <v>1</v>
      </c>
      <c r="H1587" s="30">
        <v>1</v>
      </c>
      <c r="I1587" s="30">
        <v>1</v>
      </c>
      <c r="K1587" s="457"/>
      <c r="L1587" s="457" t="e">
        <f>IF(K1587=0,#REF!,0)</f>
        <v>#REF!</v>
      </c>
    </row>
    <row r="1588" spans="1:12">
      <c r="A1588" s="30">
        <v>1586</v>
      </c>
      <c r="B1588" s="30">
        <v>1032.623999999998</v>
      </c>
      <c r="C1588" s="30">
        <v>17351.323999999899</v>
      </c>
      <c r="D1588" s="30">
        <v>1</v>
      </c>
      <c r="E1588" s="30">
        <v>1</v>
      </c>
      <c r="F1588" s="30">
        <v>14084.507</v>
      </c>
      <c r="G1588" s="30">
        <v>1</v>
      </c>
      <c r="H1588" s="30">
        <v>1</v>
      </c>
      <c r="I1588" s="30">
        <v>1</v>
      </c>
      <c r="K1588" s="457"/>
      <c r="L1588" s="457" t="e">
        <f>IF(K1588=0,#REF!,0)</f>
        <v>#REF!</v>
      </c>
    </row>
    <row r="1589" spans="1:12">
      <c r="A1589" s="30">
        <v>1587</v>
      </c>
      <c r="B1589" s="30">
        <v>1032.623999999998</v>
      </c>
      <c r="C1589" s="30">
        <v>17409.141999999898</v>
      </c>
      <c r="D1589" s="30">
        <v>1</v>
      </c>
      <c r="E1589" s="30">
        <v>1</v>
      </c>
      <c r="F1589" s="30">
        <v>18546.911</v>
      </c>
      <c r="G1589" s="30">
        <v>1</v>
      </c>
      <c r="H1589" s="30">
        <v>1</v>
      </c>
      <c r="I1589" s="30">
        <v>1</v>
      </c>
      <c r="K1589" s="457"/>
      <c r="L1589" s="457" t="e">
        <f>IF(K1589=0,#REF!,0)</f>
        <v>#REF!</v>
      </c>
    </row>
    <row r="1590" spans="1:12">
      <c r="A1590" s="30">
        <v>1588</v>
      </c>
      <c r="B1590" s="30">
        <v>1032.623999999998</v>
      </c>
      <c r="C1590" s="30">
        <v>17464.074999999903</v>
      </c>
      <c r="D1590" s="30">
        <v>1</v>
      </c>
      <c r="E1590" s="30">
        <v>1</v>
      </c>
      <c r="F1590" s="30">
        <v>22726.830999999998</v>
      </c>
      <c r="G1590" s="30">
        <v>1</v>
      </c>
      <c r="H1590" s="30">
        <v>1</v>
      </c>
      <c r="I1590" s="30">
        <v>1</v>
      </c>
      <c r="K1590" s="457"/>
      <c r="L1590" s="457" t="e">
        <f>IF(K1590=0,#REF!,0)</f>
        <v>#REF!</v>
      </c>
    </row>
    <row r="1591" spans="1:12">
      <c r="A1591" s="30">
        <v>1589</v>
      </c>
      <c r="B1591" s="30">
        <v>1032.623999999998</v>
      </c>
      <c r="C1591" s="30">
        <v>17519.118999999901</v>
      </c>
      <c r="D1591" s="30">
        <v>1</v>
      </c>
      <c r="E1591" s="30">
        <v>1</v>
      </c>
      <c r="F1591" s="30">
        <v>26690.831999999999</v>
      </c>
      <c r="G1591" s="30">
        <v>1</v>
      </c>
      <c r="H1591" s="30">
        <v>1</v>
      </c>
      <c r="I1591" s="30">
        <v>1</v>
      </c>
      <c r="K1591" s="457"/>
      <c r="L1591" s="457" t="e">
        <f>IF(K1591=0,#REF!,0)</f>
        <v>#REF!</v>
      </c>
    </row>
    <row r="1592" spans="1:12">
      <c r="A1592" s="30">
        <v>1590</v>
      </c>
      <c r="B1592" s="30">
        <v>1762.222</v>
      </c>
      <c r="C1592" s="30">
        <v>17550.3829999999</v>
      </c>
      <c r="D1592" s="30">
        <v>1</v>
      </c>
      <c r="E1592" s="30">
        <v>1</v>
      </c>
      <c r="F1592" s="30">
        <v>30889.193999999992</v>
      </c>
      <c r="G1592" s="30">
        <v>1</v>
      </c>
      <c r="H1592" s="30">
        <v>1</v>
      </c>
      <c r="I1592" s="30">
        <v>1</v>
      </c>
      <c r="K1592" s="457"/>
      <c r="L1592" s="457" t="e">
        <f>IF(K1592=0,#REF!,0)</f>
        <v>#REF!</v>
      </c>
    </row>
    <row r="1593" spans="1:12">
      <c r="A1593" s="30">
        <v>1591</v>
      </c>
      <c r="B1593" s="30">
        <v>6139.8579999999993</v>
      </c>
      <c r="C1593" s="30">
        <v>17672.302999999898</v>
      </c>
      <c r="D1593" s="30">
        <v>1</v>
      </c>
      <c r="E1593" s="30">
        <v>1</v>
      </c>
      <c r="F1593" s="30">
        <v>109526.766999999</v>
      </c>
      <c r="G1593" s="30">
        <v>1</v>
      </c>
      <c r="H1593" s="30">
        <v>1</v>
      </c>
      <c r="I1593" s="30">
        <v>1</v>
      </c>
      <c r="K1593" s="457"/>
      <c r="L1593" s="457" t="e">
        <f>IF(K1593=0,#REF!,0)</f>
        <v>#REF!</v>
      </c>
    </row>
    <row r="1594" spans="1:12">
      <c r="A1594" s="30">
        <v>1592</v>
      </c>
      <c r="B1594" s="30">
        <v>1762.222</v>
      </c>
      <c r="C1594" s="30">
        <v>50700.788999999888</v>
      </c>
      <c r="D1594" s="30">
        <v>1</v>
      </c>
      <c r="E1594" s="30">
        <v>1</v>
      </c>
      <c r="F1594" s="30">
        <v>109714.93</v>
      </c>
      <c r="G1594" s="30">
        <v>1</v>
      </c>
      <c r="H1594" s="30">
        <v>1</v>
      </c>
      <c r="I1594" s="30">
        <v>1</v>
      </c>
      <c r="K1594" s="457"/>
      <c r="L1594" s="457" t="e">
        <f>IF(K1594=0,#REF!,0)</f>
        <v>#REF!</v>
      </c>
    </row>
    <row r="1595" spans="1:12">
      <c r="A1595" s="30">
        <v>1593</v>
      </c>
      <c r="B1595" s="30">
        <v>1032.623999999998</v>
      </c>
      <c r="C1595" s="30">
        <v>79856.397999999986</v>
      </c>
      <c r="D1595" s="30">
        <v>1</v>
      </c>
      <c r="E1595" s="30">
        <v>1</v>
      </c>
      <c r="F1595" s="30">
        <v>95890.380999999907</v>
      </c>
      <c r="G1595" s="30">
        <v>1</v>
      </c>
      <c r="H1595" s="30">
        <v>1</v>
      </c>
      <c r="I1595" s="30">
        <v>1</v>
      </c>
      <c r="K1595" s="457"/>
      <c r="L1595" s="457" t="e">
        <f>IF(K1595=0,#REF!,0)</f>
        <v>#REF!</v>
      </c>
    </row>
    <row r="1596" spans="1:12">
      <c r="A1596" s="30">
        <v>1594</v>
      </c>
      <c r="B1596" s="30">
        <v>1153.2399999999991</v>
      </c>
      <c r="C1596" s="30">
        <v>97420.610999999888</v>
      </c>
      <c r="D1596" s="30">
        <v>1</v>
      </c>
      <c r="E1596" s="30">
        <v>1</v>
      </c>
      <c r="F1596" s="30">
        <v>80540.453000000009</v>
      </c>
      <c r="G1596" s="30">
        <v>1</v>
      </c>
      <c r="H1596" s="30">
        <v>1</v>
      </c>
      <c r="I1596" s="30">
        <v>1</v>
      </c>
      <c r="K1596" s="457"/>
      <c r="L1596" s="457" t="e">
        <f>IF(K1596=0,#REF!,0)</f>
        <v>#REF!</v>
      </c>
    </row>
    <row r="1597" spans="1:12">
      <c r="A1597" s="30">
        <v>1595</v>
      </c>
      <c r="B1597" s="30">
        <v>1213.5469999999991</v>
      </c>
      <c r="C1597" s="30">
        <v>114791.26799999981</v>
      </c>
      <c r="D1597" s="30">
        <v>1</v>
      </c>
      <c r="E1597" s="30">
        <v>1</v>
      </c>
      <c r="F1597" s="30">
        <v>67973.710999999894</v>
      </c>
      <c r="G1597" s="30">
        <v>1</v>
      </c>
      <c r="H1597" s="30">
        <v>1</v>
      </c>
      <c r="I1597" s="30">
        <v>1</v>
      </c>
      <c r="K1597" s="457"/>
      <c r="L1597" s="457" t="e">
        <f>IF(K1597=0,#REF!,0)</f>
        <v>#REF!</v>
      </c>
    </row>
    <row r="1598" spans="1:12">
      <c r="A1598" s="30">
        <v>1596</v>
      </c>
      <c r="B1598" s="30">
        <v>1213.5469999999991</v>
      </c>
      <c r="C1598" s="30">
        <v>95999.007999999885</v>
      </c>
      <c r="D1598" s="30">
        <v>1</v>
      </c>
      <c r="E1598" s="30">
        <v>1</v>
      </c>
      <c r="F1598" s="30">
        <v>56729.121999999887</v>
      </c>
      <c r="G1598" s="30">
        <v>1</v>
      </c>
      <c r="H1598" s="30">
        <v>1</v>
      </c>
      <c r="I1598" s="30">
        <v>1</v>
      </c>
      <c r="K1598" s="457"/>
      <c r="L1598" s="457" t="e">
        <f>IF(K1598=0,#REF!,0)</f>
        <v>#REF!</v>
      </c>
    </row>
    <row r="1599" spans="1:12">
      <c r="A1599" s="30">
        <v>1597</v>
      </c>
      <c r="B1599" s="30">
        <v>6200.1660000000002</v>
      </c>
      <c r="C1599" s="30">
        <v>52668.132999999885</v>
      </c>
      <c r="D1599" s="30">
        <v>1</v>
      </c>
      <c r="E1599" s="30">
        <v>1</v>
      </c>
      <c r="F1599" s="30">
        <v>39258.314999999988</v>
      </c>
      <c r="G1599" s="30">
        <v>1</v>
      </c>
      <c r="H1599" s="30">
        <v>1</v>
      </c>
      <c r="I1599" s="30">
        <v>1</v>
      </c>
      <c r="K1599" s="457"/>
      <c r="L1599" s="457" t="e">
        <f>IF(K1599=0,#REF!,0)</f>
        <v>#REF!</v>
      </c>
    </row>
    <row r="1600" spans="1:12">
      <c r="A1600" s="30">
        <v>1598</v>
      </c>
      <c r="B1600" s="30">
        <v>1762.222</v>
      </c>
      <c r="C1600" s="30">
        <v>75540.56</v>
      </c>
      <c r="D1600" s="30">
        <v>1</v>
      </c>
      <c r="E1600" s="30">
        <v>1</v>
      </c>
      <c r="F1600" s="30">
        <v>42689.002</v>
      </c>
      <c r="G1600" s="30">
        <v>1</v>
      </c>
      <c r="H1600" s="30">
        <v>1</v>
      </c>
      <c r="I1600" s="30">
        <v>1</v>
      </c>
      <c r="K1600" s="457"/>
      <c r="L1600" s="457" t="e">
        <f>IF(K1600=0,#REF!,0)</f>
        <v>#REF!</v>
      </c>
    </row>
    <row r="1601" spans="1:12">
      <c r="A1601" s="30">
        <v>1599</v>
      </c>
      <c r="B1601" s="30">
        <v>1032.623999999998</v>
      </c>
      <c r="C1601" s="30">
        <v>111000.22399999981</v>
      </c>
      <c r="D1601" s="30">
        <v>1</v>
      </c>
      <c r="E1601" s="30">
        <v>1</v>
      </c>
      <c r="F1601" s="30">
        <v>39865.970999999998</v>
      </c>
      <c r="G1601" s="30">
        <v>1</v>
      </c>
      <c r="H1601" s="30">
        <v>1</v>
      </c>
      <c r="I1601" s="30">
        <v>1</v>
      </c>
      <c r="K1601" s="457"/>
      <c r="L1601" s="457" t="e">
        <f>IF(K1601=0,#REF!,0)</f>
        <v>#REF!</v>
      </c>
    </row>
    <row r="1602" spans="1:12">
      <c r="A1602" s="30">
        <v>1600</v>
      </c>
      <c r="B1602" s="30">
        <v>1032.623999999998</v>
      </c>
      <c r="C1602" s="30">
        <v>93010.386999999901</v>
      </c>
      <c r="D1602" s="30">
        <v>1</v>
      </c>
      <c r="E1602" s="30">
        <v>1</v>
      </c>
      <c r="F1602" s="30">
        <v>38246.287999999899</v>
      </c>
      <c r="G1602" s="30">
        <v>1</v>
      </c>
      <c r="H1602" s="30">
        <v>1</v>
      </c>
      <c r="I1602" s="30">
        <v>1</v>
      </c>
      <c r="K1602" s="457"/>
      <c r="L1602" s="457" t="e">
        <f>IF(K1602=0,#REF!,0)</f>
        <v>#REF!</v>
      </c>
    </row>
    <row r="1603" spans="1:12">
      <c r="A1603" s="30">
        <v>1601</v>
      </c>
      <c r="B1603" s="30">
        <v>1032.623999999998</v>
      </c>
      <c r="C1603" s="30">
        <v>81254.259999999995</v>
      </c>
      <c r="D1603" s="30">
        <v>1</v>
      </c>
      <c r="E1603" s="30">
        <v>1</v>
      </c>
      <c r="F1603" s="30">
        <v>40814.678999999989</v>
      </c>
      <c r="G1603" s="30">
        <v>1</v>
      </c>
      <c r="H1603" s="30">
        <v>1</v>
      </c>
      <c r="I1603" s="30">
        <v>1</v>
      </c>
      <c r="K1603" s="457"/>
      <c r="L1603" s="457" t="e">
        <f>IF(K1603=0,#REF!,0)</f>
        <v>#REF!</v>
      </c>
    </row>
    <row r="1604" spans="1:12">
      <c r="A1604" s="30">
        <v>1602</v>
      </c>
      <c r="B1604" s="30">
        <v>1762.222</v>
      </c>
      <c r="C1604" s="30">
        <v>46015.235999999895</v>
      </c>
      <c r="D1604" s="30">
        <v>1</v>
      </c>
      <c r="E1604" s="30">
        <v>1</v>
      </c>
      <c r="F1604" s="30">
        <v>45642.624999999891</v>
      </c>
      <c r="G1604" s="30">
        <v>1</v>
      </c>
      <c r="H1604" s="30">
        <v>1</v>
      </c>
      <c r="I1604" s="30">
        <v>1</v>
      </c>
      <c r="K1604" s="457"/>
      <c r="L1604" s="457" t="e">
        <f>IF(K1604=0,#REF!,0)</f>
        <v>#REF!</v>
      </c>
    </row>
    <row r="1605" spans="1:12">
      <c r="A1605" s="30">
        <v>1603</v>
      </c>
      <c r="B1605" s="30">
        <v>6139.8579999999993</v>
      </c>
      <c r="C1605" s="30">
        <v>29764.841999999899</v>
      </c>
      <c r="D1605" s="30">
        <v>1</v>
      </c>
      <c r="E1605" s="30">
        <v>1</v>
      </c>
      <c r="F1605" s="30">
        <v>44796.093999999903</v>
      </c>
      <c r="G1605" s="30">
        <v>1</v>
      </c>
      <c r="H1605" s="30">
        <v>1</v>
      </c>
      <c r="I1605" s="30">
        <v>1</v>
      </c>
      <c r="K1605" s="457"/>
      <c r="L1605" s="457" t="e">
        <f>IF(K1605=0,#REF!,0)</f>
        <v>#REF!</v>
      </c>
    </row>
    <row r="1606" spans="1:12">
      <c r="A1606" s="30">
        <v>1604</v>
      </c>
      <c r="B1606" s="30">
        <v>7599.07</v>
      </c>
      <c r="C1606" s="30">
        <v>31144.019999999899</v>
      </c>
      <c r="D1606" s="30">
        <v>1</v>
      </c>
      <c r="E1606" s="30">
        <v>1</v>
      </c>
      <c r="F1606" s="30">
        <v>43958.428999999989</v>
      </c>
      <c r="G1606" s="30">
        <v>1</v>
      </c>
      <c r="H1606" s="30">
        <v>1</v>
      </c>
      <c r="I1606" s="30">
        <v>1</v>
      </c>
      <c r="K1606" s="457"/>
      <c r="L1606" s="457" t="e">
        <f>IF(K1606=0,#REF!,0)</f>
        <v>#REF!</v>
      </c>
    </row>
    <row r="1607" spans="1:12">
      <c r="A1607" s="30">
        <v>1605</v>
      </c>
      <c r="B1607" s="30">
        <v>1762.222</v>
      </c>
      <c r="C1607" s="30">
        <v>17408.4899999999</v>
      </c>
      <c r="D1607" s="30">
        <v>1</v>
      </c>
      <c r="E1607" s="30">
        <v>1</v>
      </c>
      <c r="F1607" s="30">
        <v>55047.014999999999</v>
      </c>
      <c r="G1607" s="30">
        <v>1</v>
      </c>
      <c r="H1607" s="30">
        <v>1</v>
      </c>
      <c r="I1607" s="30">
        <v>1</v>
      </c>
      <c r="K1607" s="457"/>
      <c r="L1607" s="457" t="e">
        <f>IF(K1607=0,#REF!,0)</f>
        <v>#REF!</v>
      </c>
    </row>
    <row r="1608" spans="1:12">
      <c r="A1608" s="30">
        <v>1606</v>
      </c>
      <c r="B1608" s="30">
        <v>1762.222</v>
      </c>
      <c r="C1608" s="30">
        <v>17025.7249999999</v>
      </c>
      <c r="D1608" s="30">
        <v>1</v>
      </c>
      <c r="E1608" s="30">
        <v>1</v>
      </c>
      <c r="F1608" s="30">
        <v>2983.2040000000002</v>
      </c>
      <c r="G1608" s="30">
        <v>1</v>
      </c>
      <c r="H1608" s="30">
        <v>1</v>
      </c>
      <c r="I1608" s="30">
        <v>1</v>
      </c>
      <c r="K1608" s="457"/>
      <c r="L1608" s="457" t="e">
        <f>IF(K1608=0,#REF!,0)</f>
        <v>#REF!</v>
      </c>
    </row>
    <row r="1609" spans="1:12">
      <c r="A1609" s="30">
        <v>1607</v>
      </c>
      <c r="B1609" s="30">
        <v>1762.222</v>
      </c>
      <c r="C1609" s="30">
        <v>16638.172999999901</v>
      </c>
      <c r="D1609" s="30">
        <v>1</v>
      </c>
      <c r="E1609" s="30">
        <v>1</v>
      </c>
      <c r="F1609" s="30">
        <v>1668.146</v>
      </c>
      <c r="G1609" s="30">
        <v>1</v>
      </c>
      <c r="H1609" s="30">
        <v>1</v>
      </c>
      <c r="I1609" s="30">
        <v>1</v>
      </c>
      <c r="K1609" s="457"/>
      <c r="L1609" s="457" t="e">
        <f>IF(K1609=0,#REF!,0)</f>
        <v>#REF!</v>
      </c>
    </row>
    <row r="1610" spans="1:12">
      <c r="A1610" s="30">
        <v>1608</v>
      </c>
      <c r="B1610" s="30">
        <v>1032.623999999998</v>
      </c>
      <c r="C1610" s="30">
        <v>16727.0999999999</v>
      </c>
      <c r="D1610" s="30">
        <v>1</v>
      </c>
      <c r="E1610" s="30">
        <v>1</v>
      </c>
      <c r="F1610" s="30">
        <v>1286.473</v>
      </c>
      <c r="G1610" s="30">
        <v>1</v>
      </c>
      <c r="H1610" s="30">
        <v>1</v>
      </c>
      <c r="I1610" s="30">
        <v>1</v>
      </c>
      <c r="K1610" s="457"/>
      <c r="L1610" s="457" t="e">
        <f>IF(K1610=0,#REF!,0)</f>
        <v>#REF!</v>
      </c>
    </row>
    <row r="1611" spans="1:12">
      <c r="A1611" s="30">
        <v>1609</v>
      </c>
      <c r="B1611" s="30">
        <v>1032.623999999998</v>
      </c>
      <c r="C1611" s="30">
        <v>16764.357999999898</v>
      </c>
      <c r="D1611" s="30">
        <v>1</v>
      </c>
      <c r="E1611" s="30">
        <v>1</v>
      </c>
      <c r="F1611" s="30">
        <v>655.05999999999904</v>
      </c>
      <c r="G1611" s="30">
        <v>1</v>
      </c>
      <c r="H1611" s="30">
        <v>1</v>
      </c>
      <c r="I1611" s="30">
        <v>1</v>
      </c>
      <c r="K1611" s="457"/>
      <c r="L1611" s="457" t="e">
        <f>IF(K1611=0,#REF!,0)</f>
        <v>#REF!</v>
      </c>
    </row>
    <row r="1612" spans="1:12">
      <c r="A1612" s="30">
        <v>1610</v>
      </c>
      <c r="B1612" s="30">
        <v>1032.623999999998</v>
      </c>
      <c r="C1612" s="30">
        <v>16779.244999999901</v>
      </c>
      <c r="D1612" s="30">
        <v>1</v>
      </c>
      <c r="E1612" s="30">
        <v>1</v>
      </c>
      <c r="F1612" s="30">
        <v>2068.029</v>
      </c>
      <c r="G1612" s="30">
        <v>1</v>
      </c>
      <c r="H1612" s="30">
        <v>1</v>
      </c>
      <c r="I1612" s="30">
        <v>1</v>
      </c>
      <c r="K1612" s="457"/>
      <c r="L1612" s="457" t="e">
        <f>IF(K1612=0,#REF!,0)</f>
        <v>#REF!</v>
      </c>
    </row>
    <row r="1613" spans="1:12">
      <c r="A1613" s="30">
        <v>1611</v>
      </c>
      <c r="B1613" s="30">
        <v>1032.623999999998</v>
      </c>
      <c r="C1613" s="30">
        <v>16844.874999999898</v>
      </c>
      <c r="D1613" s="30">
        <v>1</v>
      </c>
      <c r="E1613" s="30">
        <v>1</v>
      </c>
      <c r="F1613" s="30">
        <v>7719.1679999999897</v>
      </c>
      <c r="G1613" s="30">
        <v>1</v>
      </c>
      <c r="H1613" s="30">
        <v>1</v>
      </c>
      <c r="I1613" s="30">
        <v>1</v>
      </c>
      <c r="K1613" s="457"/>
      <c r="L1613" s="457" t="e">
        <f>IF(K1613=0,#REF!,0)</f>
        <v>#REF!</v>
      </c>
    </row>
    <row r="1614" spans="1:12">
      <c r="A1614" s="30">
        <v>1612</v>
      </c>
      <c r="B1614" s="30">
        <v>1032.623999999998</v>
      </c>
      <c r="C1614" s="30">
        <v>16871.5819999999</v>
      </c>
      <c r="D1614" s="30">
        <v>1</v>
      </c>
      <c r="E1614" s="30">
        <v>1</v>
      </c>
      <c r="F1614" s="30">
        <v>13027.520999999899</v>
      </c>
      <c r="G1614" s="30">
        <v>1</v>
      </c>
      <c r="H1614" s="30">
        <v>1</v>
      </c>
      <c r="I1614" s="30">
        <v>1</v>
      </c>
      <c r="K1614" s="457"/>
      <c r="L1614" s="457" t="e">
        <f>IF(K1614=0,#REF!,0)</f>
        <v>#REF!</v>
      </c>
    </row>
    <row r="1615" spans="1:12">
      <c r="A1615" s="30">
        <v>1613</v>
      </c>
      <c r="B1615" s="30">
        <v>1032.623999999998</v>
      </c>
      <c r="C1615" s="30">
        <v>16917.252999999902</v>
      </c>
      <c r="D1615" s="30">
        <v>1</v>
      </c>
      <c r="E1615" s="30">
        <v>1</v>
      </c>
      <c r="F1615" s="30">
        <v>18508.019999999899</v>
      </c>
      <c r="G1615" s="30">
        <v>1</v>
      </c>
      <c r="H1615" s="30">
        <v>1</v>
      </c>
      <c r="I1615" s="30">
        <v>1</v>
      </c>
      <c r="K1615" s="457"/>
      <c r="L1615" s="457" t="e">
        <f>IF(K1615=0,#REF!,0)</f>
        <v>#REF!</v>
      </c>
    </row>
    <row r="1616" spans="1:12">
      <c r="A1616" s="30">
        <v>1614</v>
      </c>
      <c r="B1616" s="30">
        <v>1762.222</v>
      </c>
      <c r="C1616" s="30">
        <v>16941.195999999902</v>
      </c>
      <c r="D1616" s="30">
        <v>1</v>
      </c>
      <c r="E1616" s="30">
        <v>1</v>
      </c>
      <c r="F1616" s="30">
        <v>21971.893999999898</v>
      </c>
      <c r="G1616" s="30">
        <v>1</v>
      </c>
      <c r="H1616" s="30">
        <v>1</v>
      </c>
      <c r="I1616" s="30">
        <v>1</v>
      </c>
      <c r="K1616" s="457"/>
      <c r="L1616" s="457" t="e">
        <f>IF(K1616=0,#REF!,0)</f>
        <v>#REF!</v>
      </c>
    </row>
    <row r="1617" spans="1:12">
      <c r="A1617" s="30">
        <v>1615</v>
      </c>
      <c r="B1617" s="30">
        <v>6139.8579999999993</v>
      </c>
      <c r="C1617" s="30">
        <v>17051.5979999999</v>
      </c>
      <c r="D1617" s="30">
        <v>1</v>
      </c>
      <c r="E1617" s="30">
        <v>1</v>
      </c>
      <c r="F1617" s="30">
        <v>98751.919999999984</v>
      </c>
      <c r="G1617" s="30">
        <v>1</v>
      </c>
      <c r="H1617" s="30">
        <v>1</v>
      </c>
      <c r="I1617" s="30">
        <v>1</v>
      </c>
      <c r="K1617" s="457"/>
      <c r="L1617" s="457" t="e">
        <f>IF(K1617=0,#REF!,0)</f>
        <v>#REF!</v>
      </c>
    </row>
    <row r="1618" spans="1:12">
      <c r="A1618" s="30">
        <v>1616</v>
      </c>
      <c r="B1618" s="30">
        <v>1762.222</v>
      </c>
      <c r="C1618" s="30">
        <v>31586.96199999989</v>
      </c>
      <c r="D1618" s="30">
        <v>1</v>
      </c>
      <c r="E1618" s="30">
        <v>1</v>
      </c>
      <c r="F1618" s="30">
        <v>100392.1329999999</v>
      </c>
      <c r="G1618" s="30">
        <v>1</v>
      </c>
      <c r="H1618" s="30">
        <v>1</v>
      </c>
      <c r="I1618" s="30">
        <v>1</v>
      </c>
      <c r="K1618" s="457"/>
      <c r="L1618" s="457" t="e">
        <f>IF(K1618=0,#REF!,0)</f>
        <v>#REF!</v>
      </c>
    </row>
    <row r="1619" spans="1:12">
      <c r="A1619" s="30">
        <v>1617</v>
      </c>
      <c r="B1619" s="30">
        <v>1032.623999999998</v>
      </c>
      <c r="C1619" s="30">
        <v>32145.255999999888</v>
      </c>
      <c r="D1619" s="30">
        <v>1</v>
      </c>
      <c r="E1619" s="30">
        <v>1</v>
      </c>
      <c r="F1619" s="30">
        <v>92701.228999999992</v>
      </c>
      <c r="G1619" s="30">
        <v>1</v>
      </c>
      <c r="H1619" s="30">
        <v>1</v>
      </c>
      <c r="I1619" s="30">
        <v>1</v>
      </c>
      <c r="K1619" s="457"/>
      <c r="L1619" s="457" t="e">
        <f>IF(K1619=0,#REF!,0)</f>
        <v>#REF!</v>
      </c>
    </row>
    <row r="1620" spans="1:12">
      <c r="A1620" s="30">
        <v>1618</v>
      </c>
      <c r="B1620" s="30">
        <v>1153.2399999999991</v>
      </c>
      <c r="C1620" s="30">
        <v>32662.9569999999</v>
      </c>
      <c r="D1620" s="30">
        <v>1</v>
      </c>
      <c r="E1620" s="30">
        <v>1</v>
      </c>
      <c r="F1620" s="30">
        <v>80705.791999999987</v>
      </c>
      <c r="G1620" s="30">
        <v>1</v>
      </c>
      <c r="H1620" s="30">
        <v>1</v>
      </c>
      <c r="I1620" s="30">
        <v>1</v>
      </c>
      <c r="K1620" s="457"/>
      <c r="L1620" s="457" t="e">
        <f>IF(K1620=0,#REF!,0)</f>
        <v>#REF!</v>
      </c>
    </row>
    <row r="1621" spans="1:12">
      <c r="A1621" s="30">
        <v>1619</v>
      </c>
      <c r="B1621" s="30">
        <v>1213.5469999999991</v>
      </c>
      <c r="C1621" s="30">
        <v>33045.697999999888</v>
      </c>
      <c r="D1621" s="30">
        <v>1</v>
      </c>
      <c r="E1621" s="30">
        <v>1</v>
      </c>
      <c r="F1621" s="30">
        <v>69411.219999999987</v>
      </c>
      <c r="G1621" s="30">
        <v>1</v>
      </c>
      <c r="H1621" s="30">
        <v>1</v>
      </c>
      <c r="I1621" s="30">
        <v>1</v>
      </c>
      <c r="K1621" s="457">
        <v>7550.8942784536512</v>
      </c>
      <c r="L1621" s="457">
        <f>IF(K1621=0,#REF!,0)</f>
        <v>0</v>
      </c>
    </row>
    <row r="1622" spans="1:12">
      <c r="A1622" s="30">
        <v>1620</v>
      </c>
      <c r="B1622" s="30">
        <v>1213.5469999999991</v>
      </c>
      <c r="C1622" s="30">
        <v>32304.8299999999</v>
      </c>
      <c r="D1622" s="30">
        <v>1</v>
      </c>
      <c r="E1622" s="30">
        <v>1</v>
      </c>
      <c r="F1622" s="30">
        <v>60502.879999999997</v>
      </c>
      <c r="G1622" s="30">
        <v>1</v>
      </c>
      <c r="H1622" s="30">
        <v>1</v>
      </c>
      <c r="I1622" s="30">
        <v>1</v>
      </c>
      <c r="K1622" s="457">
        <v>17528.822623910921</v>
      </c>
      <c r="L1622" s="457">
        <f>IF(K1622=0,#REF!,0)</f>
        <v>0</v>
      </c>
    </row>
    <row r="1623" spans="1:12">
      <c r="A1623" s="30">
        <v>1621</v>
      </c>
      <c r="B1623" s="30">
        <v>6200.1660000000002</v>
      </c>
      <c r="C1623" s="30">
        <v>30228.550999999992</v>
      </c>
      <c r="D1623" s="30">
        <v>1</v>
      </c>
      <c r="E1623" s="30">
        <v>1</v>
      </c>
      <c r="F1623" s="30">
        <v>41025.340000000004</v>
      </c>
      <c r="G1623" s="30">
        <v>1</v>
      </c>
      <c r="H1623" s="30">
        <v>1</v>
      </c>
      <c r="I1623" s="30">
        <v>1</v>
      </c>
      <c r="K1623" s="457">
        <v>10316.437041054243</v>
      </c>
      <c r="L1623" s="457">
        <f>IF(K1623=0,#REF!,0)</f>
        <v>0</v>
      </c>
    </row>
    <row r="1624" spans="1:12">
      <c r="A1624" s="30">
        <v>1622</v>
      </c>
      <c r="B1624" s="30">
        <v>1762.222</v>
      </c>
      <c r="C1624" s="30">
        <v>29922.467999999903</v>
      </c>
      <c r="D1624" s="30">
        <v>1</v>
      </c>
      <c r="E1624" s="30">
        <v>1</v>
      </c>
      <c r="F1624" s="30">
        <v>44178.511999999988</v>
      </c>
      <c r="G1624" s="30">
        <v>1</v>
      </c>
      <c r="H1624" s="30">
        <v>1</v>
      </c>
      <c r="I1624" s="30">
        <v>1</v>
      </c>
      <c r="K1624" s="457">
        <v>23217.100956935636</v>
      </c>
      <c r="L1624" s="457">
        <f>IF(K1624=0,#REF!,0)</f>
        <v>0</v>
      </c>
    </row>
    <row r="1625" spans="1:12">
      <c r="A1625" s="30">
        <v>1623</v>
      </c>
      <c r="B1625" s="30">
        <v>1032.623999999998</v>
      </c>
      <c r="C1625" s="30">
        <v>30605.441999999901</v>
      </c>
      <c r="D1625" s="30">
        <v>1</v>
      </c>
      <c r="E1625" s="30">
        <v>1</v>
      </c>
      <c r="F1625" s="30">
        <v>41736.463999999891</v>
      </c>
      <c r="G1625" s="30">
        <v>1</v>
      </c>
      <c r="H1625" s="30">
        <v>1</v>
      </c>
      <c r="I1625" s="30">
        <v>1</v>
      </c>
      <c r="K1625" s="457">
        <v>13731.368006339771</v>
      </c>
      <c r="L1625" s="457">
        <f>IF(K1625=0,#REF!,0)</f>
        <v>0</v>
      </c>
    </row>
    <row r="1626" spans="1:12">
      <c r="A1626" s="30">
        <v>1624</v>
      </c>
      <c r="B1626" s="30">
        <v>1032.623999999998</v>
      </c>
      <c r="C1626" s="30">
        <v>30206.573999999899</v>
      </c>
      <c r="D1626" s="30">
        <v>1</v>
      </c>
      <c r="E1626" s="30">
        <v>1</v>
      </c>
      <c r="F1626" s="30">
        <v>39668.052999999993</v>
      </c>
      <c r="G1626" s="30">
        <v>1</v>
      </c>
      <c r="H1626" s="30">
        <v>1</v>
      </c>
      <c r="I1626" s="30">
        <v>1</v>
      </c>
      <c r="K1626" s="457"/>
      <c r="L1626" s="457" t="e">
        <f>IF(K1626=0,#REF!,0)</f>
        <v>#REF!</v>
      </c>
    </row>
    <row r="1627" spans="1:12">
      <c r="A1627" s="30">
        <v>1625</v>
      </c>
      <c r="B1627" s="30">
        <v>1032.623999999998</v>
      </c>
      <c r="C1627" s="30">
        <v>29916.127999999902</v>
      </c>
      <c r="D1627" s="30">
        <v>1</v>
      </c>
      <c r="E1627" s="30">
        <v>1</v>
      </c>
      <c r="F1627" s="30">
        <v>42045.692999999999</v>
      </c>
      <c r="G1627" s="30">
        <v>1</v>
      </c>
      <c r="H1627" s="30">
        <v>1</v>
      </c>
      <c r="I1627" s="30">
        <v>1</v>
      </c>
      <c r="K1627" s="457"/>
      <c r="L1627" s="457" t="e">
        <f>IF(K1627=0,#REF!,0)</f>
        <v>#REF!</v>
      </c>
    </row>
    <row r="1628" spans="1:12">
      <c r="A1628" s="30">
        <v>1626</v>
      </c>
      <c r="B1628" s="30">
        <v>1762.222</v>
      </c>
      <c r="C1628" s="30">
        <v>29409.963999999902</v>
      </c>
      <c r="D1628" s="30">
        <v>1</v>
      </c>
      <c r="E1628" s="30">
        <v>1</v>
      </c>
      <c r="F1628" s="30">
        <v>44909.377999999895</v>
      </c>
      <c r="G1628" s="30">
        <v>1</v>
      </c>
      <c r="H1628" s="30">
        <v>1</v>
      </c>
      <c r="I1628" s="30">
        <v>1</v>
      </c>
      <c r="K1628" s="457"/>
      <c r="L1628" s="457" t="e">
        <f>IF(K1628=0,#REF!,0)</f>
        <v>#REF!</v>
      </c>
    </row>
    <row r="1629" spans="1:12">
      <c r="A1629" s="30">
        <v>1627</v>
      </c>
      <c r="B1629" s="30">
        <v>6139.8579999999993</v>
      </c>
      <c r="C1629" s="30">
        <v>29627.190999999901</v>
      </c>
      <c r="D1629" s="30">
        <v>1</v>
      </c>
      <c r="E1629" s="30">
        <v>1</v>
      </c>
      <c r="F1629" s="30">
        <v>43274.808999999892</v>
      </c>
      <c r="G1629" s="30">
        <v>1</v>
      </c>
      <c r="H1629" s="30">
        <v>1</v>
      </c>
      <c r="I1629" s="30">
        <v>1</v>
      </c>
      <c r="K1629" s="457"/>
      <c r="L1629" s="457" t="e">
        <f>IF(K1629=0,#REF!,0)</f>
        <v>#REF!</v>
      </c>
    </row>
    <row r="1630" spans="1:12">
      <c r="A1630" s="30">
        <v>1628</v>
      </c>
      <c r="B1630" s="30">
        <v>7599.07</v>
      </c>
      <c r="C1630" s="30">
        <v>31016.45799999989</v>
      </c>
      <c r="D1630" s="30">
        <v>1</v>
      </c>
      <c r="E1630" s="30">
        <v>1</v>
      </c>
      <c r="F1630" s="30">
        <v>41283.227999999886</v>
      </c>
      <c r="G1630" s="30">
        <v>1</v>
      </c>
      <c r="H1630" s="30">
        <v>1</v>
      </c>
      <c r="I1630" s="30">
        <v>1</v>
      </c>
      <c r="K1630" s="457"/>
      <c r="L1630" s="457" t="e">
        <f>IF(K1630=0,#REF!,0)</f>
        <v>#REF!</v>
      </c>
    </row>
    <row r="1631" spans="1:12">
      <c r="A1631" s="30">
        <v>1629</v>
      </c>
      <c r="B1631" s="30">
        <v>1762.222</v>
      </c>
      <c r="C1631" s="30">
        <v>17334.011999999901</v>
      </c>
      <c r="D1631" s="30">
        <v>1</v>
      </c>
      <c r="E1631" s="30">
        <v>1</v>
      </c>
      <c r="F1631" s="30">
        <v>51169.065999999984</v>
      </c>
      <c r="G1631" s="30">
        <v>1</v>
      </c>
      <c r="H1631" s="30">
        <v>1</v>
      </c>
      <c r="I1631" s="30">
        <v>1</v>
      </c>
      <c r="K1631" s="457"/>
      <c r="L1631" s="457" t="e">
        <f>IF(K1631=0,#REF!,0)</f>
        <v>#REF!</v>
      </c>
    </row>
    <row r="1632" spans="1:12">
      <c r="A1632" s="30">
        <v>1630</v>
      </c>
      <c r="B1632" s="30">
        <v>1762.222</v>
      </c>
      <c r="C1632" s="30">
        <v>16949.015999999901</v>
      </c>
      <c r="D1632" s="30">
        <v>1</v>
      </c>
      <c r="E1632" s="30">
        <v>1</v>
      </c>
      <c r="F1632" s="30">
        <v>2445.3530000000001</v>
      </c>
      <c r="G1632" s="30">
        <v>1</v>
      </c>
      <c r="H1632" s="30">
        <v>1</v>
      </c>
      <c r="I1632" s="30">
        <v>1</v>
      </c>
      <c r="K1632" s="457"/>
      <c r="L1632" s="457" t="e">
        <f>IF(K1632=0,#REF!,0)</f>
        <v>#REF!</v>
      </c>
    </row>
    <row r="1633" spans="1:12">
      <c r="A1633" s="30">
        <v>1631</v>
      </c>
      <c r="B1633" s="30">
        <v>1762.222</v>
      </c>
      <c r="C1633" s="30">
        <v>16551.2779999999</v>
      </c>
      <c r="D1633" s="30">
        <v>1</v>
      </c>
      <c r="E1633" s="30">
        <v>1</v>
      </c>
      <c r="F1633" s="30">
        <v>1995.1609999999901</v>
      </c>
      <c r="G1633" s="30">
        <v>1</v>
      </c>
      <c r="H1633" s="30">
        <v>1</v>
      </c>
      <c r="I1633" s="30">
        <v>1</v>
      </c>
      <c r="K1633" s="457"/>
      <c r="L1633" s="457" t="e">
        <f>IF(K1633=0,#REF!,0)</f>
        <v>#REF!</v>
      </c>
    </row>
    <row r="1634" spans="1:12">
      <c r="A1634" s="30">
        <v>1632</v>
      </c>
      <c r="B1634" s="30">
        <v>1032.623999999998</v>
      </c>
      <c r="C1634" s="30">
        <v>16610.7409999999</v>
      </c>
      <c r="D1634" s="30">
        <v>1</v>
      </c>
      <c r="E1634" s="30">
        <v>1</v>
      </c>
      <c r="F1634" s="30">
        <v>1212.6519999999998</v>
      </c>
      <c r="G1634" s="30">
        <v>1</v>
      </c>
      <c r="H1634" s="30">
        <v>1</v>
      </c>
      <c r="I1634" s="30">
        <v>1</v>
      </c>
      <c r="K1634" s="457"/>
      <c r="L1634" s="457" t="e">
        <f>IF(K1634=0,#REF!,0)</f>
        <v>#REF!</v>
      </c>
    </row>
    <row r="1635" spans="1:12">
      <c r="A1635" s="30">
        <v>1633</v>
      </c>
      <c r="B1635" s="30">
        <v>1032.623999999998</v>
      </c>
      <c r="C1635" s="30">
        <v>16628.548999999901</v>
      </c>
      <c r="D1635" s="30">
        <v>1</v>
      </c>
      <c r="E1635" s="30">
        <v>1</v>
      </c>
      <c r="F1635" s="30">
        <v>750.01699999999994</v>
      </c>
      <c r="G1635" s="30">
        <v>1</v>
      </c>
      <c r="H1635" s="30">
        <v>1</v>
      </c>
      <c r="I1635" s="30">
        <v>1</v>
      </c>
      <c r="K1635" s="457"/>
      <c r="L1635" s="457" t="e">
        <f>IF(K1635=0,#REF!,0)</f>
        <v>#REF!</v>
      </c>
    </row>
    <row r="1636" spans="1:12">
      <c r="A1636" s="30">
        <v>1634</v>
      </c>
      <c r="B1636" s="30">
        <v>1032.623999999998</v>
      </c>
      <c r="C1636" s="30">
        <v>16593.766999999898</v>
      </c>
      <c r="D1636" s="30">
        <v>1</v>
      </c>
      <c r="E1636" s="30">
        <v>1</v>
      </c>
      <c r="F1636" s="30">
        <v>689.49299999999903</v>
      </c>
      <c r="G1636" s="30">
        <v>1</v>
      </c>
      <c r="H1636" s="30">
        <v>1</v>
      </c>
      <c r="I1636" s="30">
        <v>1</v>
      </c>
      <c r="K1636" s="457"/>
      <c r="L1636" s="457" t="e">
        <f>IF(K1636=0,#REF!,0)</f>
        <v>#REF!</v>
      </c>
    </row>
    <row r="1637" spans="1:12">
      <c r="A1637" s="30">
        <v>1635</v>
      </c>
      <c r="B1637" s="30">
        <v>1032.623999999998</v>
      </c>
      <c r="C1637" s="30">
        <v>16608.110999999903</v>
      </c>
      <c r="D1637" s="30">
        <v>1</v>
      </c>
      <c r="E1637" s="30">
        <v>1</v>
      </c>
      <c r="F1637" s="30">
        <v>1265.0779999999991</v>
      </c>
      <c r="G1637" s="30">
        <v>1</v>
      </c>
      <c r="H1637" s="30">
        <v>1</v>
      </c>
      <c r="I1637" s="30">
        <v>1</v>
      </c>
      <c r="K1637" s="457"/>
      <c r="L1637" s="457" t="e">
        <f>IF(K1637=0,#REF!,0)</f>
        <v>#REF!</v>
      </c>
    </row>
    <row r="1638" spans="1:12">
      <c r="A1638" s="30">
        <v>1636</v>
      </c>
      <c r="B1638" s="30">
        <v>1032.623999999998</v>
      </c>
      <c r="C1638" s="30">
        <v>16615.427999999898</v>
      </c>
      <c r="D1638" s="30">
        <v>1</v>
      </c>
      <c r="E1638" s="30">
        <v>1</v>
      </c>
      <c r="F1638" s="30">
        <v>2998.3649999999998</v>
      </c>
      <c r="G1638" s="30">
        <v>1</v>
      </c>
      <c r="H1638" s="30">
        <v>1</v>
      </c>
      <c r="I1638" s="30">
        <v>1</v>
      </c>
      <c r="K1638" s="457"/>
      <c r="L1638" s="457" t="e">
        <f>IF(K1638=0,#REF!,0)</f>
        <v>#REF!</v>
      </c>
    </row>
    <row r="1639" spans="1:12">
      <c r="A1639" s="30">
        <v>1637</v>
      </c>
      <c r="B1639" s="30">
        <v>1032.623999999998</v>
      </c>
      <c r="C1639" s="30">
        <v>16636.937999999889</v>
      </c>
      <c r="D1639" s="30">
        <v>1</v>
      </c>
      <c r="E1639" s="30">
        <v>1</v>
      </c>
      <c r="F1639" s="30">
        <v>7609.6779999999899</v>
      </c>
      <c r="G1639" s="30">
        <v>1</v>
      </c>
      <c r="H1639" s="30">
        <v>1</v>
      </c>
      <c r="I1639" s="30">
        <v>1</v>
      </c>
      <c r="K1639" s="457"/>
      <c r="L1639" s="457" t="e">
        <f>IF(K1639=0,#REF!,0)</f>
        <v>#REF!</v>
      </c>
    </row>
    <row r="1640" spans="1:12">
      <c r="A1640" s="30">
        <v>1638</v>
      </c>
      <c r="B1640" s="30">
        <v>1762.222</v>
      </c>
      <c r="C1640" s="30">
        <v>16626.343999999899</v>
      </c>
      <c r="D1640" s="30">
        <v>1</v>
      </c>
      <c r="E1640" s="30">
        <v>1</v>
      </c>
      <c r="F1640" s="30">
        <v>9856.1349999999911</v>
      </c>
      <c r="G1640" s="30">
        <v>1</v>
      </c>
      <c r="H1640" s="30">
        <v>1</v>
      </c>
      <c r="I1640" s="30">
        <v>1</v>
      </c>
      <c r="K1640" s="457"/>
      <c r="L1640" s="457" t="e">
        <f>IF(K1640=0,#REF!,0)</f>
        <v>#REF!</v>
      </c>
    </row>
    <row r="1641" spans="1:12">
      <c r="A1641" s="30">
        <v>1639</v>
      </c>
      <c r="B1641" s="30">
        <v>6139.8579999999993</v>
      </c>
      <c r="C1641" s="30">
        <v>16718.681999999899</v>
      </c>
      <c r="D1641" s="30">
        <v>1</v>
      </c>
      <c r="E1641" s="30">
        <v>1</v>
      </c>
      <c r="F1641" s="30">
        <v>86634.677999999883</v>
      </c>
      <c r="G1641" s="30">
        <v>1</v>
      </c>
      <c r="H1641" s="30">
        <v>1</v>
      </c>
      <c r="I1641" s="30">
        <v>1</v>
      </c>
      <c r="K1641" s="457"/>
      <c r="L1641" s="457" t="e">
        <f>IF(K1641=0,#REF!,0)</f>
        <v>#REF!</v>
      </c>
    </row>
    <row r="1642" spans="1:12">
      <c r="A1642" s="30">
        <v>1640</v>
      </c>
      <c r="B1642" s="30">
        <v>1762.222</v>
      </c>
      <c r="C1642" s="30">
        <v>16949.308999999899</v>
      </c>
      <c r="D1642" s="30">
        <v>1</v>
      </c>
      <c r="E1642" s="30">
        <v>1</v>
      </c>
      <c r="F1642" s="30">
        <v>88585.271999999997</v>
      </c>
      <c r="G1642" s="30">
        <v>1</v>
      </c>
      <c r="H1642" s="30">
        <v>1</v>
      </c>
      <c r="I1642" s="30">
        <v>1</v>
      </c>
      <c r="K1642" s="457"/>
      <c r="L1642" s="457" t="e">
        <f>IF(K1642=0,#REF!,0)</f>
        <v>#REF!</v>
      </c>
    </row>
    <row r="1643" spans="1:12">
      <c r="A1643" s="30">
        <v>1641</v>
      </c>
      <c r="B1643" s="30">
        <v>1032.623999999998</v>
      </c>
      <c r="C1643" s="30">
        <v>17778.429999999898</v>
      </c>
      <c r="D1643" s="30">
        <v>1</v>
      </c>
      <c r="E1643" s="30">
        <v>1</v>
      </c>
      <c r="F1643" s="30">
        <v>81096.798999999999</v>
      </c>
      <c r="G1643" s="30">
        <v>1</v>
      </c>
      <c r="H1643" s="30">
        <v>1</v>
      </c>
      <c r="I1643" s="30">
        <v>1</v>
      </c>
      <c r="K1643" s="457"/>
      <c r="L1643" s="457" t="e">
        <f>IF(K1643=0,#REF!,0)</f>
        <v>#REF!</v>
      </c>
    </row>
    <row r="1644" spans="1:12">
      <c r="A1644" s="30">
        <v>1642</v>
      </c>
      <c r="B1644" s="30">
        <v>1153.2399999999991</v>
      </c>
      <c r="C1644" s="30">
        <v>18531.644999999902</v>
      </c>
      <c r="D1644" s="30">
        <v>1</v>
      </c>
      <c r="E1644" s="30">
        <v>1</v>
      </c>
      <c r="F1644" s="30">
        <v>70118.643999999986</v>
      </c>
      <c r="G1644" s="30">
        <v>1</v>
      </c>
      <c r="H1644" s="30">
        <v>1</v>
      </c>
      <c r="I1644" s="30">
        <v>1</v>
      </c>
      <c r="K1644" s="457"/>
      <c r="L1644" s="457" t="e">
        <f>IF(K1644=0,#REF!,0)</f>
        <v>#REF!</v>
      </c>
    </row>
    <row r="1645" spans="1:12">
      <c r="A1645" s="30">
        <v>1643</v>
      </c>
      <c r="B1645" s="30">
        <v>1213.5469999999991</v>
      </c>
      <c r="C1645" s="30">
        <v>19156.459999999901</v>
      </c>
      <c r="D1645" s="30">
        <v>1</v>
      </c>
      <c r="E1645" s="30">
        <v>1</v>
      </c>
      <c r="F1645" s="30">
        <v>60421.56</v>
      </c>
      <c r="G1645" s="30">
        <v>1</v>
      </c>
      <c r="H1645" s="30">
        <v>1</v>
      </c>
      <c r="I1645" s="30">
        <v>1</v>
      </c>
      <c r="K1645" s="457">
        <v>3419.5908041677567</v>
      </c>
      <c r="L1645" s="457">
        <f>IF(K1645=0,#REF!,0)</f>
        <v>0</v>
      </c>
    </row>
    <row r="1646" spans="1:12">
      <c r="A1646" s="30">
        <v>1644</v>
      </c>
      <c r="B1646" s="30">
        <v>1213.5469999999991</v>
      </c>
      <c r="C1646" s="30">
        <v>18605.786999999902</v>
      </c>
      <c r="D1646" s="30">
        <v>1</v>
      </c>
      <c r="E1646" s="30">
        <v>1</v>
      </c>
      <c r="F1646" s="30">
        <v>51714.102999999886</v>
      </c>
      <c r="G1646" s="30">
        <v>1</v>
      </c>
      <c r="H1646" s="30">
        <v>1</v>
      </c>
      <c r="I1646" s="30">
        <v>1</v>
      </c>
      <c r="K1646" s="457">
        <v>22722.459292921296</v>
      </c>
      <c r="L1646" s="457">
        <f>IF(K1646=0,#REF!,0)</f>
        <v>0</v>
      </c>
    </row>
    <row r="1647" spans="1:12">
      <c r="A1647" s="30">
        <v>1645</v>
      </c>
      <c r="B1647" s="30">
        <v>6200.1660000000002</v>
      </c>
      <c r="C1647" s="30">
        <v>16701.803999999891</v>
      </c>
      <c r="D1647" s="30">
        <v>1</v>
      </c>
      <c r="E1647" s="30">
        <v>1</v>
      </c>
      <c r="F1647" s="30">
        <v>31329.589</v>
      </c>
      <c r="G1647" s="30">
        <v>1</v>
      </c>
      <c r="H1647" s="30">
        <v>1</v>
      </c>
      <c r="I1647" s="30">
        <v>1</v>
      </c>
      <c r="K1647" s="457">
        <v>4996.2036152253177</v>
      </c>
      <c r="L1647" s="457">
        <f>IF(K1647=0,#REF!,0)</f>
        <v>0</v>
      </c>
    </row>
    <row r="1648" spans="1:12">
      <c r="A1648" s="30">
        <v>1646</v>
      </c>
      <c r="B1648" s="30">
        <v>1762.222</v>
      </c>
      <c r="C1648" s="30">
        <v>16524.129999999899</v>
      </c>
      <c r="D1648" s="30">
        <v>1</v>
      </c>
      <c r="E1648" s="30">
        <v>1</v>
      </c>
      <c r="F1648" s="30">
        <v>34513.595999999998</v>
      </c>
      <c r="G1648" s="30">
        <v>1</v>
      </c>
      <c r="H1648" s="30">
        <v>1</v>
      </c>
      <c r="I1648" s="30">
        <v>1</v>
      </c>
      <c r="K1648" s="457">
        <v>31756.40077569291</v>
      </c>
      <c r="L1648" s="457">
        <f>IF(K1648=0,#REF!,0)</f>
        <v>0</v>
      </c>
    </row>
    <row r="1649" spans="1:12">
      <c r="A1649" s="30">
        <v>1647</v>
      </c>
      <c r="B1649" s="30">
        <v>1032.623999999998</v>
      </c>
      <c r="C1649" s="30">
        <v>17285.963999999902</v>
      </c>
      <c r="D1649" s="30">
        <v>1</v>
      </c>
      <c r="E1649" s="30">
        <v>1</v>
      </c>
      <c r="F1649" s="30">
        <v>32845.768999999898</v>
      </c>
      <c r="G1649" s="30">
        <v>1</v>
      </c>
      <c r="H1649" s="30">
        <v>1</v>
      </c>
      <c r="I1649" s="30">
        <v>1</v>
      </c>
      <c r="K1649" s="457">
        <v>11201.472605032195</v>
      </c>
      <c r="L1649" s="457">
        <f>IF(K1649=0,#REF!,0)</f>
        <v>0</v>
      </c>
    </row>
    <row r="1650" spans="1:12">
      <c r="A1650" s="30">
        <v>1648</v>
      </c>
      <c r="B1650" s="30">
        <v>1032.623999999998</v>
      </c>
      <c r="C1650" s="30">
        <v>16958.184999999899</v>
      </c>
      <c r="D1650" s="30">
        <v>1</v>
      </c>
      <c r="E1650" s="30">
        <v>1</v>
      </c>
      <c r="F1650" s="30">
        <v>32524.623</v>
      </c>
      <c r="G1650" s="30">
        <v>1</v>
      </c>
      <c r="H1650" s="30">
        <v>1</v>
      </c>
      <c r="I1650" s="30">
        <v>1</v>
      </c>
      <c r="K1650" s="457">
        <v>2870.7717077898742</v>
      </c>
      <c r="L1650" s="457">
        <f>IF(K1650=0,#REF!,0)</f>
        <v>0</v>
      </c>
    </row>
    <row r="1651" spans="1:12">
      <c r="A1651" s="30">
        <v>1649</v>
      </c>
      <c r="B1651" s="30">
        <v>1032.623999999998</v>
      </c>
      <c r="C1651" s="30">
        <v>16675.5639999999</v>
      </c>
      <c r="D1651" s="30">
        <v>1</v>
      </c>
      <c r="E1651" s="30">
        <v>1</v>
      </c>
      <c r="F1651" s="30">
        <v>33310.0819999999</v>
      </c>
      <c r="G1651" s="30">
        <v>1</v>
      </c>
      <c r="H1651" s="30">
        <v>1</v>
      </c>
      <c r="I1651" s="30">
        <v>1</v>
      </c>
      <c r="K1651" s="457"/>
      <c r="L1651" s="457" t="e">
        <f>IF(K1651=0,#REF!,0)</f>
        <v>#REF!</v>
      </c>
    </row>
    <row r="1652" spans="1:12">
      <c r="A1652" s="30">
        <v>1650</v>
      </c>
      <c r="B1652" s="30">
        <v>1762.222</v>
      </c>
      <c r="C1652" s="30">
        <v>16111.712999999902</v>
      </c>
      <c r="D1652" s="30">
        <v>1</v>
      </c>
      <c r="E1652" s="30">
        <v>1</v>
      </c>
      <c r="F1652" s="30">
        <v>36442.801999999887</v>
      </c>
      <c r="G1652" s="30">
        <v>1</v>
      </c>
      <c r="H1652" s="30">
        <v>1</v>
      </c>
      <c r="I1652" s="30">
        <v>1</v>
      </c>
      <c r="K1652" s="457"/>
      <c r="L1652" s="457" t="e">
        <f>IF(K1652=0,#REF!,0)</f>
        <v>#REF!</v>
      </c>
    </row>
    <row r="1653" spans="1:12">
      <c r="A1653" s="30">
        <v>1651</v>
      </c>
      <c r="B1653" s="30">
        <v>6139.8579999999993</v>
      </c>
      <c r="C1653" s="30">
        <v>16201.634999999898</v>
      </c>
      <c r="D1653" s="30">
        <v>1</v>
      </c>
      <c r="E1653" s="30">
        <v>1</v>
      </c>
      <c r="F1653" s="30">
        <v>32936.823999999993</v>
      </c>
      <c r="G1653" s="30">
        <v>1</v>
      </c>
      <c r="H1653" s="30">
        <v>1</v>
      </c>
      <c r="I1653" s="30">
        <v>1</v>
      </c>
      <c r="K1653" s="457"/>
      <c r="L1653" s="457" t="e">
        <f>IF(K1653=0,#REF!,0)</f>
        <v>#REF!</v>
      </c>
    </row>
    <row r="1654" spans="1:12">
      <c r="A1654" s="30">
        <v>1652</v>
      </c>
      <c r="B1654" s="30">
        <v>7599.07</v>
      </c>
      <c r="C1654" s="30">
        <v>17567.621999999901</v>
      </c>
      <c r="D1654" s="30">
        <v>1</v>
      </c>
      <c r="E1654" s="30">
        <v>1</v>
      </c>
      <c r="F1654" s="30">
        <v>32767.96</v>
      </c>
      <c r="G1654" s="30">
        <v>1</v>
      </c>
      <c r="H1654" s="30">
        <v>1</v>
      </c>
      <c r="I1654" s="30">
        <v>1</v>
      </c>
      <c r="K1654" s="457"/>
      <c r="L1654" s="457" t="e">
        <f>IF(K1654=0,#REF!,0)</f>
        <v>#REF!</v>
      </c>
    </row>
    <row r="1655" spans="1:12">
      <c r="A1655" s="30">
        <v>1653</v>
      </c>
      <c r="B1655" s="30">
        <v>1762.222</v>
      </c>
      <c r="C1655" s="30">
        <v>17104.572999999902</v>
      </c>
      <c r="D1655" s="30">
        <v>1</v>
      </c>
      <c r="E1655" s="30">
        <v>1</v>
      </c>
      <c r="F1655" s="30">
        <v>43633.089999999887</v>
      </c>
      <c r="G1655" s="30">
        <v>1</v>
      </c>
      <c r="H1655" s="30">
        <v>1</v>
      </c>
      <c r="I1655" s="30">
        <v>1</v>
      </c>
      <c r="K1655" s="457"/>
      <c r="L1655" s="457" t="e">
        <f>IF(K1655=0,#REF!,0)</f>
        <v>#REF!</v>
      </c>
    </row>
    <row r="1656" spans="1:12">
      <c r="A1656" s="30">
        <v>1654</v>
      </c>
      <c r="B1656" s="30">
        <v>1762.222</v>
      </c>
      <c r="C1656" s="30">
        <v>16734.324999999903</v>
      </c>
      <c r="D1656" s="30">
        <v>1</v>
      </c>
      <c r="E1656" s="30">
        <v>1</v>
      </c>
      <c r="F1656" s="30">
        <v>2322.4949999999999</v>
      </c>
      <c r="G1656" s="30">
        <v>1</v>
      </c>
      <c r="H1656" s="30">
        <v>1</v>
      </c>
      <c r="I1656" s="30">
        <v>1</v>
      </c>
      <c r="K1656" s="457"/>
      <c r="L1656" s="457" t="e">
        <f>IF(K1656=0,#REF!,0)</f>
        <v>#REF!</v>
      </c>
    </row>
    <row r="1657" spans="1:12">
      <c r="A1657" s="30">
        <v>1655</v>
      </c>
      <c r="B1657" s="30">
        <v>1762.222</v>
      </c>
      <c r="C1657" s="30">
        <v>16359.995999999901</v>
      </c>
      <c r="D1657" s="30">
        <v>1</v>
      </c>
      <c r="E1657" s="30">
        <v>1</v>
      </c>
      <c r="F1657" s="30">
        <v>2136.6729999999998</v>
      </c>
      <c r="G1657" s="30">
        <v>1</v>
      </c>
      <c r="H1657" s="30">
        <v>1</v>
      </c>
      <c r="I1657" s="30">
        <v>1</v>
      </c>
      <c r="K1657" s="457"/>
      <c r="L1657" s="457" t="e">
        <f>IF(K1657=0,#REF!,0)</f>
        <v>#REF!</v>
      </c>
    </row>
    <row r="1658" spans="1:12">
      <c r="A1658" s="30">
        <v>1656</v>
      </c>
      <c r="B1658" s="30">
        <v>1032.623999999998</v>
      </c>
      <c r="C1658" s="30">
        <v>16432.467999999899</v>
      </c>
      <c r="D1658" s="30">
        <v>1</v>
      </c>
      <c r="E1658" s="30">
        <v>1</v>
      </c>
      <c r="F1658" s="30">
        <v>1206.962</v>
      </c>
      <c r="G1658" s="30">
        <v>1</v>
      </c>
      <c r="H1658" s="30">
        <v>1</v>
      </c>
      <c r="I1658" s="30">
        <v>1</v>
      </c>
      <c r="K1658" s="457"/>
      <c r="L1658" s="457" t="e">
        <f>IF(K1658=0,#REF!,0)</f>
        <v>#REF!</v>
      </c>
    </row>
    <row r="1659" spans="1:12">
      <c r="A1659" s="30">
        <v>1657</v>
      </c>
      <c r="B1659" s="30">
        <v>1032.623999999998</v>
      </c>
      <c r="C1659" s="30">
        <v>17123.873999999902</v>
      </c>
      <c r="D1659" s="30">
        <v>1</v>
      </c>
      <c r="E1659" s="30">
        <v>1</v>
      </c>
      <c r="F1659" s="30">
        <v>566.34899999999993</v>
      </c>
      <c r="G1659" s="30">
        <v>1</v>
      </c>
      <c r="H1659" s="30">
        <v>1</v>
      </c>
      <c r="I1659" s="30">
        <v>1</v>
      </c>
      <c r="K1659" s="457"/>
      <c r="L1659" s="457" t="e">
        <f>IF(K1659=0,#REF!,0)</f>
        <v>#REF!</v>
      </c>
    </row>
    <row r="1660" spans="1:12">
      <c r="A1660" s="30">
        <v>1658</v>
      </c>
      <c r="B1660" s="30">
        <v>1032.623999999998</v>
      </c>
      <c r="C1660" s="30">
        <v>17120.3859999999</v>
      </c>
      <c r="D1660" s="30">
        <v>1</v>
      </c>
      <c r="E1660" s="30">
        <v>1</v>
      </c>
      <c r="F1660" s="30">
        <v>359.63599999999894</v>
      </c>
      <c r="G1660" s="30">
        <v>1</v>
      </c>
      <c r="H1660" s="30">
        <v>1</v>
      </c>
      <c r="I1660" s="30">
        <v>1</v>
      </c>
      <c r="K1660" s="457"/>
      <c r="L1660" s="457" t="e">
        <f>IF(K1660=0,#REF!,0)</f>
        <v>#REF!</v>
      </c>
    </row>
    <row r="1661" spans="1:12">
      <c r="A1661" s="30">
        <v>1659</v>
      </c>
      <c r="B1661" s="30">
        <v>1032.623999999998</v>
      </c>
      <c r="C1661" s="30">
        <v>17224.0789999999</v>
      </c>
      <c r="D1661" s="30">
        <v>1</v>
      </c>
      <c r="E1661" s="30">
        <v>1</v>
      </c>
      <c r="F1661" s="30">
        <v>574.67899999999804</v>
      </c>
      <c r="G1661" s="30">
        <v>1</v>
      </c>
      <c r="H1661" s="30">
        <v>1</v>
      </c>
      <c r="I1661" s="30">
        <v>1</v>
      </c>
      <c r="K1661" s="457"/>
      <c r="L1661" s="457" t="e">
        <f>IF(K1661=0,#REF!,0)</f>
        <v>#REF!</v>
      </c>
    </row>
    <row r="1662" spans="1:12">
      <c r="A1662" s="30">
        <v>1660</v>
      </c>
      <c r="B1662" s="30">
        <v>1032.623999999998</v>
      </c>
      <c r="C1662" s="30">
        <v>17262.678999999902</v>
      </c>
      <c r="D1662" s="30">
        <v>1</v>
      </c>
      <c r="E1662" s="30">
        <v>1</v>
      </c>
      <c r="F1662" s="30">
        <v>1668.6749999999988</v>
      </c>
      <c r="G1662" s="30">
        <v>1</v>
      </c>
      <c r="H1662" s="30">
        <v>1</v>
      </c>
      <c r="I1662" s="30">
        <v>1</v>
      </c>
      <c r="K1662" s="457"/>
      <c r="L1662" s="457" t="e">
        <f>IF(K1662=0,#REF!,0)</f>
        <v>#REF!</v>
      </c>
    </row>
    <row r="1663" spans="1:12">
      <c r="A1663" s="30">
        <v>1661</v>
      </c>
      <c r="B1663" s="30">
        <v>1032.623999999998</v>
      </c>
      <c r="C1663" s="30">
        <v>17339.765999999901</v>
      </c>
      <c r="D1663" s="30">
        <v>1</v>
      </c>
      <c r="E1663" s="30">
        <v>1</v>
      </c>
      <c r="F1663" s="30">
        <v>5748.5609999999997</v>
      </c>
      <c r="G1663" s="30">
        <v>1</v>
      </c>
      <c r="H1663" s="30">
        <v>1</v>
      </c>
      <c r="I1663" s="30">
        <v>1</v>
      </c>
      <c r="K1663" s="457"/>
      <c r="L1663" s="457" t="e">
        <f>IF(K1663=0,#REF!,0)</f>
        <v>#REF!</v>
      </c>
    </row>
    <row r="1664" spans="1:12">
      <c r="A1664" s="30">
        <v>1662</v>
      </c>
      <c r="B1664" s="30">
        <v>1762.222</v>
      </c>
      <c r="C1664" s="30">
        <v>17364.567999999901</v>
      </c>
      <c r="D1664" s="30">
        <v>1</v>
      </c>
      <c r="E1664" s="30">
        <v>1</v>
      </c>
      <c r="F1664" s="30">
        <v>11176.12</v>
      </c>
      <c r="G1664" s="30">
        <v>1</v>
      </c>
      <c r="H1664" s="30">
        <v>1</v>
      </c>
      <c r="I1664" s="30">
        <v>1</v>
      </c>
      <c r="K1664" s="457"/>
      <c r="L1664" s="457" t="e">
        <f>IF(K1664=0,#REF!,0)</f>
        <v>#REF!</v>
      </c>
    </row>
    <row r="1665" spans="1:12">
      <c r="A1665" s="30">
        <v>1663</v>
      </c>
      <c r="B1665" s="30">
        <v>6139.8579999999993</v>
      </c>
      <c r="C1665" s="30">
        <v>17445.273999999899</v>
      </c>
      <c r="D1665" s="30">
        <v>1</v>
      </c>
      <c r="E1665" s="30">
        <v>1</v>
      </c>
      <c r="F1665" s="30">
        <v>91487.368999999992</v>
      </c>
      <c r="G1665" s="30">
        <v>1</v>
      </c>
      <c r="H1665" s="30">
        <v>1</v>
      </c>
      <c r="I1665" s="30">
        <v>1</v>
      </c>
      <c r="K1665" s="457"/>
      <c r="L1665" s="457" t="e">
        <f>IF(K1665=0,#REF!,0)</f>
        <v>#REF!</v>
      </c>
    </row>
    <row r="1666" spans="1:12">
      <c r="A1666" s="30">
        <v>1664</v>
      </c>
      <c r="B1666" s="30">
        <v>1762.222</v>
      </c>
      <c r="C1666" s="30">
        <v>50611.327999999899</v>
      </c>
      <c r="D1666" s="30">
        <v>1</v>
      </c>
      <c r="E1666" s="30">
        <v>1</v>
      </c>
      <c r="F1666" s="30">
        <v>90478.527999999889</v>
      </c>
      <c r="G1666" s="30">
        <v>1</v>
      </c>
      <c r="H1666" s="30">
        <v>1</v>
      </c>
      <c r="I1666" s="30">
        <v>1</v>
      </c>
      <c r="K1666" s="457"/>
      <c r="L1666" s="457" t="e">
        <f>IF(K1666=0,#REF!,0)</f>
        <v>#REF!</v>
      </c>
    </row>
    <row r="1667" spans="1:12">
      <c r="A1667" s="30">
        <v>1665</v>
      </c>
      <c r="B1667" s="30">
        <v>1032.623999999998</v>
      </c>
      <c r="C1667" s="30">
        <v>80167.28899999999</v>
      </c>
      <c r="D1667" s="30">
        <v>1</v>
      </c>
      <c r="E1667" s="30">
        <v>1</v>
      </c>
      <c r="F1667" s="30">
        <v>81047.144</v>
      </c>
      <c r="G1667" s="30">
        <v>1</v>
      </c>
      <c r="H1667" s="30">
        <v>1</v>
      </c>
      <c r="I1667" s="30">
        <v>1</v>
      </c>
      <c r="K1667" s="457"/>
      <c r="L1667" s="457" t="e">
        <f>IF(K1667=0,#REF!,0)</f>
        <v>#REF!</v>
      </c>
    </row>
    <row r="1668" spans="1:12">
      <c r="A1668" s="30">
        <v>1666</v>
      </c>
      <c r="B1668" s="30">
        <v>1153.2399999999991</v>
      </c>
      <c r="C1668" s="30">
        <v>97892.887999999904</v>
      </c>
      <c r="D1668" s="30">
        <v>1</v>
      </c>
      <c r="E1668" s="30">
        <v>1</v>
      </c>
      <c r="F1668" s="30">
        <v>67996.179000000004</v>
      </c>
      <c r="G1668" s="30">
        <v>1</v>
      </c>
      <c r="H1668" s="30">
        <v>1</v>
      </c>
      <c r="I1668" s="30">
        <v>1</v>
      </c>
      <c r="K1668" s="457"/>
      <c r="L1668" s="457" t="e">
        <f>IF(K1668=0,#REF!,0)</f>
        <v>#REF!</v>
      </c>
    </row>
    <row r="1669" spans="1:12">
      <c r="A1669" s="30">
        <v>1667</v>
      </c>
      <c r="B1669" s="30">
        <v>1213.5469999999991</v>
      </c>
      <c r="C1669" s="30">
        <v>115177.0549999998</v>
      </c>
      <c r="D1669" s="30">
        <v>1</v>
      </c>
      <c r="E1669" s="30">
        <v>1</v>
      </c>
      <c r="F1669" s="30">
        <v>54967.186999999984</v>
      </c>
      <c r="G1669" s="30">
        <v>1</v>
      </c>
      <c r="H1669" s="30">
        <v>1</v>
      </c>
      <c r="I1669" s="30">
        <v>1</v>
      </c>
      <c r="K1669" s="457">
        <v>5495.9896939481332</v>
      </c>
      <c r="L1669" s="457">
        <f>IF(K1669=0,#REF!,0)</f>
        <v>0</v>
      </c>
    </row>
    <row r="1670" spans="1:12">
      <c r="A1670" s="30">
        <v>1668</v>
      </c>
      <c r="B1670" s="30">
        <v>1213.5469999999991</v>
      </c>
      <c r="C1670" s="30">
        <v>96376.341999999888</v>
      </c>
      <c r="D1670" s="30">
        <v>1</v>
      </c>
      <c r="E1670" s="30">
        <v>1</v>
      </c>
      <c r="F1670" s="30">
        <v>46577.862999999888</v>
      </c>
      <c r="G1670" s="30">
        <v>1</v>
      </c>
      <c r="H1670" s="30">
        <v>1</v>
      </c>
      <c r="I1670" s="30">
        <v>1</v>
      </c>
      <c r="K1670" s="457">
        <v>22747.15409106118</v>
      </c>
      <c r="L1670" s="457">
        <f>IF(K1670=0,#REF!,0)</f>
        <v>0</v>
      </c>
    </row>
    <row r="1671" spans="1:12">
      <c r="A1671" s="30">
        <v>1669</v>
      </c>
      <c r="B1671" s="30">
        <v>6200.1660000000002</v>
      </c>
      <c r="C1671" s="30">
        <v>52875.115999999893</v>
      </c>
      <c r="D1671" s="30">
        <v>1</v>
      </c>
      <c r="E1671" s="30">
        <v>1</v>
      </c>
      <c r="F1671" s="30">
        <v>28149.25599999999</v>
      </c>
      <c r="G1671" s="30">
        <v>1</v>
      </c>
      <c r="H1671" s="30">
        <v>1</v>
      </c>
      <c r="I1671" s="30">
        <v>1</v>
      </c>
      <c r="K1671" s="457">
        <v>4003.0487244998267</v>
      </c>
      <c r="L1671" s="457">
        <f>IF(K1671=0,#REF!,0)</f>
        <v>0</v>
      </c>
    </row>
    <row r="1672" spans="1:12">
      <c r="A1672" s="30">
        <v>1670</v>
      </c>
      <c r="B1672" s="30">
        <v>1762.222</v>
      </c>
      <c r="C1672" s="30">
        <v>75602.381999999983</v>
      </c>
      <c r="D1672" s="30">
        <v>1</v>
      </c>
      <c r="E1672" s="30">
        <v>1</v>
      </c>
      <c r="F1672" s="30">
        <v>31603.14</v>
      </c>
      <c r="G1672" s="30">
        <v>1</v>
      </c>
      <c r="H1672" s="30">
        <v>1</v>
      </c>
      <c r="I1672" s="30">
        <v>1</v>
      </c>
      <c r="K1672" s="457">
        <v>25078.260169152873</v>
      </c>
      <c r="L1672" s="457">
        <f>IF(K1672=0,#REF!,0)</f>
        <v>0</v>
      </c>
    </row>
    <row r="1673" spans="1:12">
      <c r="A1673" s="30">
        <v>1671</v>
      </c>
      <c r="B1673" s="30">
        <v>1032.623999999998</v>
      </c>
      <c r="C1673" s="30">
        <v>110923.9449999998</v>
      </c>
      <c r="D1673" s="30">
        <v>1</v>
      </c>
      <c r="E1673" s="30">
        <v>1</v>
      </c>
      <c r="F1673" s="30">
        <v>29076.287999999891</v>
      </c>
      <c r="G1673" s="30">
        <v>1</v>
      </c>
      <c r="H1673" s="30">
        <v>1</v>
      </c>
      <c r="I1673" s="30">
        <v>1</v>
      </c>
      <c r="K1673" s="457">
        <v>14228.959119859381</v>
      </c>
      <c r="L1673" s="457">
        <f>IF(K1673=0,#REF!,0)</f>
        <v>0</v>
      </c>
    </row>
    <row r="1674" spans="1:12">
      <c r="A1674" s="30">
        <v>1672</v>
      </c>
      <c r="B1674" s="30">
        <v>1032.623999999998</v>
      </c>
      <c r="C1674" s="30">
        <v>92882.558999999892</v>
      </c>
      <c r="D1674" s="30">
        <v>1</v>
      </c>
      <c r="E1674" s="30">
        <v>1</v>
      </c>
      <c r="F1674" s="30">
        <v>28058.199000000001</v>
      </c>
      <c r="G1674" s="30">
        <v>1</v>
      </c>
      <c r="H1674" s="30">
        <v>1</v>
      </c>
      <c r="I1674" s="30">
        <v>1</v>
      </c>
      <c r="K1674" s="457">
        <v>5577.3793064161719</v>
      </c>
      <c r="L1674" s="457">
        <f>IF(K1674=0,#REF!,0)</f>
        <v>0</v>
      </c>
    </row>
    <row r="1675" spans="1:12">
      <c r="A1675" s="30">
        <v>1673</v>
      </c>
      <c r="B1675" s="30">
        <v>1032.623999999998</v>
      </c>
      <c r="C1675" s="30">
        <v>81062.803</v>
      </c>
      <c r="D1675" s="30">
        <v>1</v>
      </c>
      <c r="E1675" s="30">
        <v>1</v>
      </c>
      <c r="F1675" s="30">
        <v>31121.244999999901</v>
      </c>
      <c r="G1675" s="30">
        <v>1</v>
      </c>
      <c r="H1675" s="30">
        <v>1</v>
      </c>
      <c r="I1675" s="30">
        <v>1</v>
      </c>
      <c r="K1675" s="457"/>
      <c r="L1675" s="457" t="e">
        <f>IF(K1675=0,#REF!,0)</f>
        <v>#REF!</v>
      </c>
    </row>
    <row r="1676" spans="1:12">
      <c r="A1676" s="30">
        <v>1674</v>
      </c>
      <c r="B1676" s="30">
        <v>1762.222</v>
      </c>
      <c r="C1676" s="30">
        <v>45732.353999999897</v>
      </c>
      <c r="D1676" s="30">
        <v>1</v>
      </c>
      <c r="E1676" s="30">
        <v>1</v>
      </c>
      <c r="F1676" s="30">
        <v>35582.129999999997</v>
      </c>
      <c r="G1676" s="30">
        <v>1</v>
      </c>
      <c r="H1676" s="30">
        <v>1</v>
      </c>
      <c r="I1676" s="30">
        <v>1</v>
      </c>
      <c r="K1676" s="457"/>
      <c r="L1676" s="457" t="e">
        <f>IF(K1676=0,#REF!,0)</f>
        <v>#REF!</v>
      </c>
    </row>
    <row r="1677" spans="1:12">
      <c r="A1677" s="30">
        <v>1675</v>
      </c>
      <c r="B1677" s="30">
        <v>6139.8579999999993</v>
      </c>
      <c r="C1677" s="30">
        <v>29306.260999999889</v>
      </c>
      <c r="D1677" s="30">
        <v>1</v>
      </c>
      <c r="E1677" s="30">
        <v>1</v>
      </c>
      <c r="F1677" s="30">
        <v>32933.801999999996</v>
      </c>
      <c r="G1677" s="30">
        <v>1</v>
      </c>
      <c r="H1677" s="30">
        <v>1</v>
      </c>
      <c r="I1677" s="30">
        <v>1</v>
      </c>
      <c r="K1677" s="457"/>
      <c r="L1677" s="457" t="e">
        <f>IF(K1677=0,#REF!,0)</f>
        <v>#REF!</v>
      </c>
    </row>
    <row r="1678" spans="1:12">
      <c r="A1678" s="30">
        <v>1676</v>
      </c>
      <c r="B1678" s="30">
        <v>7599.07</v>
      </c>
      <c r="C1678" s="30">
        <v>30762.717999999899</v>
      </c>
      <c r="D1678" s="30">
        <v>1</v>
      </c>
      <c r="E1678" s="30">
        <v>1</v>
      </c>
      <c r="F1678" s="30">
        <v>33886.800999999999</v>
      </c>
      <c r="G1678" s="30">
        <v>1</v>
      </c>
      <c r="H1678" s="30">
        <v>1</v>
      </c>
      <c r="I1678" s="30">
        <v>1</v>
      </c>
      <c r="K1678" s="457"/>
      <c r="L1678" s="457" t="e">
        <f>IF(K1678=0,#REF!,0)</f>
        <v>#REF!</v>
      </c>
    </row>
    <row r="1679" spans="1:12">
      <c r="A1679" s="30">
        <v>1677</v>
      </c>
      <c r="B1679" s="30">
        <v>1762.222</v>
      </c>
      <c r="C1679" s="30">
        <v>17164.5799999999</v>
      </c>
      <c r="D1679" s="30">
        <v>1</v>
      </c>
      <c r="E1679" s="30">
        <v>1</v>
      </c>
      <c r="F1679" s="30">
        <v>47524.728999999897</v>
      </c>
      <c r="G1679" s="30">
        <v>1</v>
      </c>
      <c r="H1679" s="30">
        <v>1</v>
      </c>
      <c r="I1679" s="30">
        <v>1</v>
      </c>
      <c r="K1679" s="457"/>
      <c r="L1679" s="457" t="e">
        <f>IF(K1679=0,#REF!,0)</f>
        <v>#REF!</v>
      </c>
    </row>
    <row r="1680" spans="1:12">
      <c r="A1680" s="30">
        <v>1678</v>
      </c>
      <c r="B1680" s="30">
        <v>1762.222</v>
      </c>
      <c r="C1680" s="30">
        <v>16829.826999999899</v>
      </c>
      <c r="D1680" s="30">
        <v>1</v>
      </c>
      <c r="E1680" s="30">
        <v>1</v>
      </c>
      <c r="F1680" s="30">
        <v>2980.7950000000001</v>
      </c>
      <c r="G1680" s="30">
        <v>1</v>
      </c>
      <c r="H1680" s="30">
        <v>1</v>
      </c>
      <c r="I1680" s="30">
        <v>1</v>
      </c>
      <c r="K1680" s="457"/>
      <c r="L1680" s="457" t="e">
        <f>IF(K1680=0,#REF!,0)</f>
        <v>#REF!</v>
      </c>
    </row>
    <row r="1681" spans="1:12">
      <c r="A1681" s="30">
        <v>1679</v>
      </c>
      <c r="B1681" s="30">
        <v>1762.222</v>
      </c>
      <c r="C1681" s="30">
        <v>16487.523999999899</v>
      </c>
      <c r="D1681" s="30">
        <v>1</v>
      </c>
      <c r="E1681" s="30">
        <v>1</v>
      </c>
      <c r="F1681" s="30">
        <v>1666.8289999999899</v>
      </c>
      <c r="G1681" s="30">
        <v>1</v>
      </c>
      <c r="H1681" s="30">
        <v>1</v>
      </c>
      <c r="I1681" s="30">
        <v>1</v>
      </c>
      <c r="K1681" s="457"/>
      <c r="L1681" s="457" t="e">
        <f>IF(K1681=0,#REF!,0)</f>
        <v>#REF!</v>
      </c>
    </row>
    <row r="1682" spans="1:12">
      <c r="A1682" s="30">
        <v>1680</v>
      </c>
      <c r="B1682" s="30">
        <v>1032.623999999998</v>
      </c>
      <c r="C1682" s="30">
        <v>16606.592999999899</v>
      </c>
      <c r="D1682" s="30">
        <v>1</v>
      </c>
      <c r="E1682" s="30">
        <v>1</v>
      </c>
      <c r="F1682" s="30">
        <v>1276.751</v>
      </c>
      <c r="G1682" s="30">
        <v>1</v>
      </c>
      <c r="H1682" s="30">
        <v>1</v>
      </c>
      <c r="I1682" s="30">
        <v>1</v>
      </c>
      <c r="K1682" s="457"/>
      <c r="L1682" s="457" t="e">
        <f>IF(K1682=0,#REF!,0)</f>
        <v>#REF!</v>
      </c>
    </row>
    <row r="1683" spans="1:12">
      <c r="A1683" s="30">
        <v>1681</v>
      </c>
      <c r="B1683" s="30">
        <v>1032.623999999998</v>
      </c>
      <c r="C1683" s="30">
        <v>16740.073999999899</v>
      </c>
      <c r="D1683" s="30">
        <v>1</v>
      </c>
      <c r="E1683" s="30">
        <v>1</v>
      </c>
      <c r="F1683" s="30">
        <v>619.00799999999902</v>
      </c>
      <c r="G1683" s="30">
        <v>1</v>
      </c>
      <c r="H1683" s="30">
        <v>1</v>
      </c>
      <c r="I1683" s="30">
        <v>1</v>
      </c>
      <c r="K1683" s="457"/>
      <c r="L1683" s="457" t="e">
        <f>IF(K1683=0,#REF!,0)</f>
        <v>#REF!</v>
      </c>
    </row>
    <row r="1684" spans="1:12">
      <c r="A1684" s="30">
        <v>1682</v>
      </c>
      <c r="B1684" s="30">
        <v>1032.623999999998</v>
      </c>
      <c r="C1684" s="30">
        <v>16836.112999999899</v>
      </c>
      <c r="D1684" s="30">
        <v>1</v>
      </c>
      <c r="E1684" s="30">
        <v>1</v>
      </c>
      <c r="F1684" s="30">
        <v>1242.8899999999999</v>
      </c>
      <c r="G1684" s="30">
        <v>1</v>
      </c>
      <c r="H1684" s="30">
        <v>1</v>
      </c>
      <c r="I1684" s="30">
        <v>1</v>
      </c>
      <c r="K1684" s="457"/>
      <c r="L1684" s="457" t="e">
        <f>IF(K1684=0,#REF!,0)</f>
        <v>#REF!</v>
      </c>
    </row>
    <row r="1685" spans="1:12">
      <c r="A1685" s="30">
        <v>1683</v>
      </c>
      <c r="B1685" s="30">
        <v>1032.623999999998</v>
      </c>
      <c r="C1685" s="30">
        <v>16992.0979999999</v>
      </c>
      <c r="D1685" s="30">
        <v>1</v>
      </c>
      <c r="E1685" s="30">
        <v>1</v>
      </c>
      <c r="F1685" s="30">
        <v>6801.4889999999987</v>
      </c>
      <c r="G1685" s="30">
        <v>1</v>
      </c>
      <c r="H1685" s="30">
        <v>1</v>
      </c>
      <c r="I1685" s="30">
        <v>1</v>
      </c>
      <c r="K1685" s="457"/>
      <c r="L1685" s="457" t="e">
        <f>IF(K1685=0,#REF!,0)</f>
        <v>#REF!</v>
      </c>
    </row>
    <row r="1686" spans="1:12">
      <c r="A1686" s="30">
        <v>1684</v>
      </c>
      <c r="B1686" s="30">
        <v>1032.623999999998</v>
      </c>
      <c r="C1686" s="30">
        <v>17092.565999999901</v>
      </c>
      <c r="D1686" s="30">
        <v>1</v>
      </c>
      <c r="E1686" s="30">
        <v>1</v>
      </c>
      <c r="F1686" s="30">
        <v>12937.504000000001</v>
      </c>
      <c r="G1686" s="30">
        <v>1</v>
      </c>
      <c r="H1686" s="30">
        <v>1</v>
      </c>
      <c r="I1686" s="30">
        <v>1</v>
      </c>
      <c r="K1686" s="457"/>
      <c r="L1686" s="457" t="e">
        <f>IF(K1686=0,#REF!,0)</f>
        <v>#REF!</v>
      </c>
    </row>
    <row r="1687" spans="1:12">
      <c r="A1687" s="30">
        <v>1685</v>
      </c>
      <c r="B1687" s="30">
        <v>1032.623999999998</v>
      </c>
      <c r="C1687" s="30">
        <v>17217.5099999999</v>
      </c>
      <c r="D1687" s="30">
        <v>1</v>
      </c>
      <c r="E1687" s="30">
        <v>1</v>
      </c>
      <c r="F1687" s="30">
        <v>18877.774999999998</v>
      </c>
      <c r="G1687" s="30">
        <v>1</v>
      </c>
      <c r="H1687" s="30">
        <v>1</v>
      </c>
      <c r="I1687" s="30">
        <v>1</v>
      </c>
      <c r="K1687" s="457"/>
      <c r="L1687" s="457" t="e">
        <f>IF(K1687=0,#REF!,0)</f>
        <v>#REF!</v>
      </c>
    </row>
    <row r="1688" spans="1:12">
      <c r="A1688" s="30">
        <v>1686</v>
      </c>
      <c r="B1688" s="30">
        <v>1762.222</v>
      </c>
      <c r="C1688" s="30">
        <v>17287.681999999899</v>
      </c>
      <c r="D1688" s="30">
        <v>1</v>
      </c>
      <c r="E1688" s="30">
        <v>1</v>
      </c>
      <c r="F1688" s="30">
        <v>24133.511999999999</v>
      </c>
      <c r="G1688" s="30">
        <v>1</v>
      </c>
      <c r="H1688" s="30">
        <v>1</v>
      </c>
      <c r="I1688" s="30">
        <v>1</v>
      </c>
      <c r="K1688" s="457"/>
      <c r="L1688" s="457" t="e">
        <f>IF(K1688=0,#REF!,0)</f>
        <v>#REF!</v>
      </c>
    </row>
    <row r="1689" spans="1:12">
      <c r="A1689" s="30">
        <v>1687</v>
      </c>
      <c r="B1689" s="30">
        <v>6139.8579999999993</v>
      </c>
      <c r="C1689" s="30">
        <v>17418.8489999999</v>
      </c>
      <c r="D1689" s="30">
        <v>1</v>
      </c>
      <c r="E1689" s="30">
        <v>1</v>
      </c>
      <c r="F1689" s="30">
        <v>103727.5</v>
      </c>
      <c r="G1689" s="30">
        <v>1</v>
      </c>
      <c r="H1689" s="30">
        <v>1</v>
      </c>
      <c r="I1689" s="30">
        <v>1</v>
      </c>
      <c r="K1689" s="457"/>
      <c r="L1689" s="457" t="e">
        <f>IF(K1689=0,#REF!,0)</f>
        <v>#REF!</v>
      </c>
    </row>
    <row r="1690" spans="1:12">
      <c r="A1690" s="30">
        <v>1688</v>
      </c>
      <c r="B1690" s="30">
        <v>1762.222</v>
      </c>
      <c r="C1690" s="30">
        <v>50304.484999999899</v>
      </c>
      <c r="D1690" s="30">
        <v>1</v>
      </c>
      <c r="E1690" s="30">
        <v>1</v>
      </c>
      <c r="F1690" s="30">
        <v>102075.96399999998</v>
      </c>
      <c r="G1690" s="30">
        <v>1</v>
      </c>
      <c r="H1690" s="30">
        <v>1</v>
      </c>
      <c r="I1690" s="30">
        <v>1</v>
      </c>
      <c r="K1690" s="457"/>
      <c r="L1690" s="457" t="e">
        <f>IF(K1690=0,#REF!,0)</f>
        <v>#REF!</v>
      </c>
    </row>
    <row r="1691" spans="1:12">
      <c r="A1691" s="30">
        <v>1689</v>
      </c>
      <c r="B1691" s="30">
        <v>1032.623999999998</v>
      </c>
      <c r="C1691" s="30">
        <v>79563.843999999997</v>
      </c>
      <c r="D1691" s="30">
        <v>1</v>
      </c>
      <c r="E1691" s="30">
        <v>1</v>
      </c>
      <c r="F1691" s="30">
        <v>90610.163</v>
      </c>
      <c r="G1691" s="30">
        <v>1</v>
      </c>
      <c r="H1691" s="30">
        <v>1</v>
      </c>
      <c r="I1691" s="30">
        <v>1</v>
      </c>
      <c r="K1691" s="457"/>
      <c r="L1691" s="457" t="e">
        <f>IF(K1691=0,#REF!,0)</f>
        <v>#REF!</v>
      </c>
    </row>
    <row r="1692" spans="1:12">
      <c r="A1692" s="30">
        <v>1690</v>
      </c>
      <c r="B1692" s="30">
        <v>1153.2399999999991</v>
      </c>
      <c r="C1692" s="30">
        <v>97114.408999999898</v>
      </c>
      <c r="D1692" s="30">
        <v>1</v>
      </c>
      <c r="E1692" s="30">
        <v>1</v>
      </c>
      <c r="F1692" s="30">
        <v>76287.178</v>
      </c>
      <c r="G1692" s="30">
        <v>1</v>
      </c>
      <c r="H1692" s="30">
        <v>1</v>
      </c>
      <c r="I1692" s="30">
        <v>1</v>
      </c>
      <c r="K1692" s="457"/>
      <c r="L1692" s="457" t="e">
        <f>IF(K1692=0,#REF!,0)</f>
        <v>#REF!</v>
      </c>
    </row>
    <row r="1693" spans="1:12">
      <c r="A1693" s="30">
        <v>1691</v>
      </c>
      <c r="B1693" s="30">
        <v>1213.5469999999991</v>
      </c>
      <c r="C1693" s="30">
        <v>114507.44999999979</v>
      </c>
      <c r="D1693" s="30">
        <v>1</v>
      </c>
      <c r="E1693" s="30">
        <v>1</v>
      </c>
      <c r="F1693" s="30">
        <v>64138.695999999887</v>
      </c>
      <c r="G1693" s="30">
        <v>1</v>
      </c>
      <c r="H1693" s="30">
        <v>1</v>
      </c>
      <c r="I1693" s="30">
        <v>1</v>
      </c>
      <c r="K1693" s="457">
        <v>15378.740504758516</v>
      </c>
      <c r="L1693" s="457">
        <f>IF(K1693=0,#REF!,0)</f>
        <v>0</v>
      </c>
    </row>
    <row r="1694" spans="1:12">
      <c r="A1694" s="30">
        <v>1692</v>
      </c>
      <c r="B1694" s="30">
        <v>1213.5469999999991</v>
      </c>
      <c r="C1694" s="30">
        <v>95749.611999999906</v>
      </c>
      <c r="D1694" s="30">
        <v>1</v>
      </c>
      <c r="E1694" s="30">
        <v>1</v>
      </c>
      <c r="F1694" s="30">
        <v>54064.888999999996</v>
      </c>
      <c r="G1694" s="30">
        <v>1</v>
      </c>
      <c r="H1694" s="30">
        <v>1</v>
      </c>
      <c r="I1694" s="30">
        <v>1</v>
      </c>
      <c r="K1694" s="457">
        <v>27767.404516351169</v>
      </c>
      <c r="L1694" s="457">
        <f>IF(K1694=0,#REF!,0)</f>
        <v>0</v>
      </c>
    </row>
    <row r="1695" spans="1:12">
      <c r="A1695" s="30">
        <v>1693</v>
      </c>
      <c r="B1695" s="30">
        <v>6200.1660000000002</v>
      </c>
      <c r="C1695" s="30">
        <v>52390.298999999897</v>
      </c>
      <c r="D1695" s="30">
        <v>1</v>
      </c>
      <c r="E1695" s="30">
        <v>1</v>
      </c>
      <c r="F1695" s="30">
        <v>36390.812999999995</v>
      </c>
      <c r="G1695" s="30">
        <v>1</v>
      </c>
      <c r="H1695" s="30">
        <v>1</v>
      </c>
      <c r="I1695" s="30">
        <v>1</v>
      </c>
      <c r="K1695" s="457">
        <v>2723.8847022703931</v>
      </c>
      <c r="L1695" s="457">
        <f>IF(K1695=0,#REF!,0)</f>
        <v>0</v>
      </c>
    </row>
    <row r="1696" spans="1:12">
      <c r="A1696" s="30">
        <v>1694</v>
      </c>
      <c r="B1696" s="30">
        <v>1762.222</v>
      </c>
      <c r="C1696" s="30">
        <v>75247.968999999997</v>
      </c>
      <c r="D1696" s="30">
        <v>1</v>
      </c>
      <c r="E1696" s="30">
        <v>1</v>
      </c>
      <c r="F1696" s="30">
        <v>39347.9399999999</v>
      </c>
      <c r="G1696" s="30">
        <v>1</v>
      </c>
      <c r="H1696" s="30">
        <v>1</v>
      </c>
      <c r="I1696" s="30">
        <v>1</v>
      </c>
      <c r="K1696" s="457">
        <v>13284.836225558371</v>
      </c>
      <c r="L1696" s="457">
        <f>IF(K1696=0,#REF!,0)</f>
        <v>0</v>
      </c>
    </row>
    <row r="1697" spans="1:12">
      <c r="A1697" s="30">
        <v>1695</v>
      </c>
      <c r="B1697" s="30">
        <v>1032.623999999998</v>
      </c>
      <c r="C1697" s="30">
        <v>110700.6979999998</v>
      </c>
      <c r="D1697" s="30">
        <v>1</v>
      </c>
      <c r="E1697" s="30">
        <v>1</v>
      </c>
      <c r="F1697" s="30">
        <v>36547.572999999902</v>
      </c>
      <c r="G1697" s="30">
        <v>1</v>
      </c>
      <c r="H1697" s="30">
        <v>1</v>
      </c>
      <c r="I1697" s="30">
        <v>1</v>
      </c>
      <c r="K1697" s="457">
        <v>9462.8560180105014</v>
      </c>
      <c r="L1697" s="457">
        <f>IF(K1697=0,#REF!,0)</f>
        <v>0</v>
      </c>
    </row>
    <row r="1698" spans="1:12">
      <c r="A1698" s="30">
        <v>1696</v>
      </c>
      <c r="B1698" s="30">
        <v>1032.623999999998</v>
      </c>
      <c r="C1698" s="30">
        <v>92711.578999999881</v>
      </c>
      <c r="D1698" s="30">
        <v>1</v>
      </c>
      <c r="E1698" s="30">
        <v>1</v>
      </c>
      <c r="F1698" s="30">
        <v>35165.440000000002</v>
      </c>
      <c r="G1698" s="30">
        <v>1</v>
      </c>
      <c r="H1698" s="30">
        <v>1</v>
      </c>
      <c r="I1698" s="30">
        <v>1</v>
      </c>
      <c r="K1698" s="457"/>
      <c r="L1698" s="457" t="e">
        <f>IF(K1698=0,#REF!,0)</f>
        <v>#REF!</v>
      </c>
    </row>
    <row r="1699" spans="1:12">
      <c r="A1699" s="30">
        <v>1697</v>
      </c>
      <c r="B1699" s="30">
        <v>1032.623999999998</v>
      </c>
      <c r="C1699" s="30">
        <v>80955.228999999992</v>
      </c>
      <c r="D1699" s="30">
        <v>1</v>
      </c>
      <c r="E1699" s="30">
        <v>1</v>
      </c>
      <c r="F1699" s="30">
        <v>37629.485000000001</v>
      </c>
      <c r="G1699" s="30">
        <v>1</v>
      </c>
      <c r="H1699" s="30">
        <v>1</v>
      </c>
      <c r="I1699" s="30">
        <v>1</v>
      </c>
      <c r="K1699" s="457"/>
      <c r="L1699" s="457" t="e">
        <f>IF(K1699=0,#REF!,0)</f>
        <v>#REF!</v>
      </c>
    </row>
    <row r="1700" spans="1:12">
      <c r="A1700" s="30">
        <v>1698</v>
      </c>
      <c r="B1700" s="30">
        <v>1762.222</v>
      </c>
      <c r="C1700" s="30">
        <v>45649.233999999888</v>
      </c>
      <c r="D1700" s="30">
        <v>1</v>
      </c>
      <c r="E1700" s="30">
        <v>1</v>
      </c>
      <c r="F1700" s="30">
        <v>41587.507000000005</v>
      </c>
      <c r="G1700" s="30">
        <v>1</v>
      </c>
      <c r="H1700" s="30">
        <v>1</v>
      </c>
      <c r="I1700" s="30">
        <v>1</v>
      </c>
      <c r="K1700" s="457"/>
      <c r="L1700" s="457" t="e">
        <f>IF(K1700=0,#REF!,0)</f>
        <v>#REF!</v>
      </c>
    </row>
    <row r="1701" spans="1:12">
      <c r="A1701" s="30">
        <v>1699</v>
      </c>
      <c r="B1701" s="30">
        <v>6139.8579999999993</v>
      </c>
      <c r="C1701" s="30">
        <v>29515.011999999901</v>
      </c>
      <c r="D1701" s="30">
        <v>1</v>
      </c>
      <c r="E1701" s="30">
        <v>1</v>
      </c>
      <c r="F1701" s="30">
        <v>40242.305</v>
      </c>
      <c r="G1701" s="30">
        <v>1</v>
      </c>
      <c r="H1701" s="30">
        <v>1</v>
      </c>
      <c r="I1701" s="30">
        <v>1</v>
      </c>
      <c r="K1701" s="457"/>
      <c r="L1701" s="457" t="e">
        <f>IF(K1701=0,#REF!,0)</f>
        <v>#REF!</v>
      </c>
    </row>
    <row r="1702" spans="1:12">
      <c r="A1702" s="30">
        <v>1700</v>
      </c>
      <c r="B1702" s="30">
        <v>7599.07</v>
      </c>
      <c r="C1702" s="30">
        <v>30989.844999999899</v>
      </c>
      <c r="D1702" s="30">
        <v>1</v>
      </c>
      <c r="E1702" s="30">
        <v>1</v>
      </c>
      <c r="F1702" s="30">
        <v>41354.359999999986</v>
      </c>
      <c r="G1702" s="30">
        <v>1</v>
      </c>
      <c r="H1702" s="30">
        <v>1</v>
      </c>
      <c r="I1702" s="30">
        <v>1</v>
      </c>
      <c r="K1702" s="457"/>
      <c r="L1702" s="457" t="e">
        <f>IF(K1702=0,#REF!,0)</f>
        <v>#REF!</v>
      </c>
    </row>
    <row r="1703" spans="1:12">
      <c r="A1703" s="30">
        <v>1701</v>
      </c>
      <c r="B1703" s="30">
        <v>1762.222</v>
      </c>
      <c r="C1703" s="30">
        <v>17376.977999999901</v>
      </c>
      <c r="D1703" s="30">
        <v>1</v>
      </c>
      <c r="E1703" s="30">
        <v>1</v>
      </c>
      <c r="F1703" s="30">
        <v>54277.746999999887</v>
      </c>
      <c r="G1703" s="30">
        <v>1</v>
      </c>
      <c r="H1703" s="30">
        <v>1</v>
      </c>
      <c r="I1703" s="30">
        <v>1</v>
      </c>
      <c r="K1703" s="457"/>
      <c r="L1703" s="457" t="e">
        <f>IF(K1703=0,#REF!,0)</f>
        <v>#REF!</v>
      </c>
    </row>
    <row r="1704" spans="1:12">
      <c r="A1704" s="30">
        <v>1702</v>
      </c>
      <c r="B1704" s="30">
        <v>1762.222</v>
      </c>
      <c r="C1704" s="30">
        <v>17041.801999999901</v>
      </c>
      <c r="D1704" s="30">
        <v>1</v>
      </c>
      <c r="E1704" s="30">
        <v>1</v>
      </c>
      <c r="F1704" s="30">
        <v>2983.0049999999901</v>
      </c>
      <c r="G1704" s="30">
        <v>1</v>
      </c>
      <c r="H1704" s="30">
        <v>1</v>
      </c>
      <c r="I1704" s="30">
        <v>1</v>
      </c>
      <c r="K1704" s="457"/>
      <c r="L1704" s="457" t="e">
        <f>IF(K1704=0,#REF!,0)</f>
        <v>#REF!</v>
      </c>
    </row>
    <row r="1705" spans="1:12">
      <c r="A1705" s="30">
        <v>1703</v>
      </c>
      <c r="B1705" s="30">
        <v>1762.222</v>
      </c>
      <c r="C1705" s="30">
        <v>16686.422999999901</v>
      </c>
      <c r="D1705" s="30">
        <v>1</v>
      </c>
      <c r="E1705" s="30">
        <v>1</v>
      </c>
      <c r="F1705" s="30">
        <v>1668.21</v>
      </c>
      <c r="G1705" s="30">
        <v>1</v>
      </c>
      <c r="H1705" s="30">
        <v>1</v>
      </c>
      <c r="I1705" s="30">
        <v>1</v>
      </c>
      <c r="K1705" s="457"/>
      <c r="L1705" s="457" t="e">
        <f>IF(K1705=0,#REF!,0)</f>
        <v>#REF!</v>
      </c>
    </row>
    <row r="1706" spans="1:12">
      <c r="A1706" s="30">
        <v>1704</v>
      </c>
      <c r="B1706" s="30">
        <v>1032.623999999998</v>
      </c>
      <c r="C1706" s="30">
        <v>16836.123999999902</v>
      </c>
      <c r="D1706" s="30">
        <v>1</v>
      </c>
      <c r="E1706" s="30">
        <v>1</v>
      </c>
      <c r="F1706" s="30">
        <v>1318.7849999999901</v>
      </c>
      <c r="G1706" s="30">
        <v>1</v>
      </c>
      <c r="H1706" s="30">
        <v>1</v>
      </c>
      <c r="I1706" s="30">
        <v>1</v>
      </c>
      <c r="K1706" s="457"/>
      <c r="L1706" s="457" t="e">
        <f>IF(K1706=0,#REF!,0)</f>
        <v>#REF!</v>
      </c>
    </row>
    <row r="1707" spans="1:12">
      <c r="A1707" s="30">
        <v>1705</v>
      </c>
      <c r="B1707" s="30">
        <v>1032.623999999998</v>
      </c>
      <c r="C1707" s="30">
        <v>16971.675999999898</v>
      </c>
      <c r="D1707" s="30">
        <v>1</v>
      </c>
      <c r="E1707" s="30">
        <v>1</v>
      </c>
      <c r="F1707" s="30">
        <v>1184.431</v>
      </c>
      <c r="G1707" s="30">
        <v>1</v>
      </c>
      <c r="H1707" s="30">
        <v>1</v>
      </c>
      <c r="I1707" s="30">
        <v>1</v>
      </c>
      <c r="K1707" s="457"/>
      <c r="L1707" s="457" t="e">
        <f>IF(K1707=0,#REF!,0)</f>
        <v>#REF!</v>
      </c>
    </row>
    <row r="1708" spans="1:12">
      <c r="A1708" s="30">
        <v>1706</v>
      </c>
      <c r="B1708" s="30">
        <v>1032.623999999998</v>
      </c>
      <c r="C1708" s="30">
        <v>17017.5279999999</v>
      </c>
      <c r="D1708" s="30">
        <v>1</v>
      </c>
      <c r="E1708" s="30">
        <v>1</v>
      </c>
      <c r="F1708" s="30">
        <v>5083.8560000000007</v>
      </c>
      <c r="G1708" s="30">
        <v>1</v>
      </c>
      <c r="H1708" s="30">
        <v>1</v>
      </c>
      <c r="I1708" s="30">
        <v>1</v>
      </c>
      <c r="K1708" s="457"/>
      <c r="L1708" s="457" t="e">
        <f>IF(K1708=0,#REF!,0)</f>
        <v>#REF!</v>
      </c>
    </row>
    <row r="1709" spans="1:12">
      <c r="A1709" s="30">
        <v>1707</v>
      </c>
      <c r="B1709" s="30">
        <v>1032.623999999998</v>
      </c>
      <c r="C1709" s="30">
        <v>17162.304999999891</v>
      </c>
      <c r="D1709" s="30">
        <v>1</v>
      </c>
      <c r="E1709" s="30">
        <v>1</v>
      </c>
      <c r="F1709" s="30">
        <v>12188.505000000001</v>
      </c>
      <c r="G1709" s="30">
        <v>1</v>
      </c>
      <c r="H1709" s="30">
        <v>1</v>
      </c>
      <c r="I1709" s="30">
        <v>1</v>
      </c>
      <c r="K1709" s="457"/>
      <c r="L1709" s="457" t="e">
        <f>IF(K1709=0,#REF!,0)</f>
        <v>#REF!</v>
      </c>
    </row>
    <row r="1710" spans="1:12">
      <c r="A1710" s="30">
        <v>1708</v>
      </c>
      <c r="B1710" s="30">
        <v>1032.623999999998</v>
      </c>
      <c r="C1710" s="30">
        <v>17248.130999999899</v>
      </c>
      <c r="D1710" s="30">
        <v>1</v>
      </c>
      <c r="E1710" s="30">
        <v>1</v>
      </c>
      <c r="F1710" s="30">
        <v>17398.263999999999</v>
      </c>
      <c r="G1710" s="30">
        <v>1</v>
      </c>
      <c r="H1710" s="30">
        <v>1</v>
      </c>
      <c r="I1710" s="30">
        <v>1</v>
      </c>
      <c r="K1710" s="457"/>
      <c r="L1710" s="457" t="e">
        <f>IF(K1710=0,#REF!,0)</f>
        <v>#REF!</v>
      </c>
    </row>
    <row r="1711" spans="1:12">
      <c r="A1711" s="30">
        <v>1709</v>
      </c>
      <c r="B1711" s="30">
        <v>1032.623999999998</v>
      </c>
      <c r="C1711" s="30">
        <v>17354.556999999899</v>
      </c>
      <c r="D1711" s="30">
        <v>1</v>
      </c>
      <c r="E1711" s="30">
        <v>1</v>
      </c>
      <c r="F1711" s="30">
        <v>22617.72</v>
      </c>
      <c r="G1711" s="30">
        <v>1</v>
      </c>
      <c r="H1711" s="30">
        <v>1</v>
      </c>
      <c r="I1711" s="30">
        <v>1</v>
      </c>
      <c r="K1711" s="457"/>
      <c r="L1711" s="457" t="e">
        <f>IF(K1711=0,#REF!,0)</f>
        <v>#REF!</v>
      </c>
    </row>
    <row r="1712" spans="1:12">
      <c r="A1712" s="30">
        <v>1710</v>
      </c>
      <c r="B1712" s="30">
        <v>1762.222</v>
      </c>
      <c r="C1712" s="30">
        <v>17407.3859999999</v>
      </c>
      <c r="D1712" s="30">
        <v>1</v>
      </c>
      <c r="E1712" s="30">
        <v>1</v>
      </c>
      <c r="F1712" s="30">
        <v>27430.542999999987</v>
      </c>
      <c r="G1712" s="30">
        <v>1</v>
      </c>
      <c r="H1712" s="30">
        <v>1</v>
      </c>
      <c r="I1712" s="30">
        <v>1</v>
      </c>
      <c r="K1712" s="457"/>
      <c r="L1712" s="457" t="e">
        <f>IF(K1712=0,#REF!,0)</f>
        <v>#REF!</v>
      </c>
    </row>
    <row r="1713" spans="1:12">
      <c r="A1713" s="30">
        <v>1711</v>
      </c>
      <c r="B1713" s="30">
        <v>6139.8579999999993</v>
      </c>
      <c r="C1713" s="30">
        <v>17534.6869999999</v>
      </c>
      <c r="D1713" s="30">
        <v>1</v>
      </c>
      <c r="E1713" s="30">
        <v>1</v>
      </c>
      <c r="F1713" s="30">
        <v>106575.9849999999</v>
      </c>
      <c r="G1713" s="30">
        <v>1</v>
      </c>
      <c r="H1713" s="30">
        <v>1</v>
      </c>
      <c r="I1713" s="30">
        <v>1</v>
      </c>
      <c r="K1713" s="457"/>
      <c r="L1713" s="457" t="e">
        <f>IF(K1713=0,#REF!,0)</f>
        <v>#REF!</v>
      </c>
    </row>
    <row r="1714" spans="1:12">
      <c r="A1714" s="30">
        <v>1712</v>
      </c>
      <c r="B1714" s="30">
        <v>1762.222</v>
      </c>
      <c r="C1714" s="30">
        <v>50284.385999999897</v>
      </c>
      <c r="D1714" s="30">
        <v>1</v>
      </c>
      <c r="E1714" s="30">
        <v>1</v>
      </c>
      <c r="F1714" s="30">
        <v>105192.322</v>
      </c>
      <c r="G1714" s="30">
        <v>1</v>
      </c>
      <c r="H1714" s="30">
        <v>1</v>
      </c>
      <c r="I1714" s="30">
        <v>1</v>
      </c>
      <c r="K1714" s="457"/>
      <c r="L1714" s="457" t="e">
        <f>IF(K1714=0,#REF!,0)</f>
        <v>#REF!</v>
      </c>
    </row>
    <row r="1715" spans="1:12">
      <c r="A1715" s="30">
        <v>1713</v>
      </c>
      <c r="B1715" s="30">
        <v>1032.623999999998</v>
      </c>
      <c r="C1715" s="30">
        <v>79612.894</v>
      </c>
      <c r="D1715" s="30">
        <v>1</v>
      </c>
      <c r="E1715" s="30">
        <v>1</v>
      </c>
      <c r="F1715" s="30">
        <v>95093.493000000002</v>
      </c>
      <c r="G1715" s="30">
        <v>1</v>
      </c>
      <c r="H1715" s="30">
        <v>1</v>
      </c>
      <c r="I1715" s="30">
        <v>1</v>
      </c>
      <c r="K1715" s="457"/>
      <c r="L1715" s="457" t="e">
        <f>IF(K1715=0,#REF!,0)</f>
        <v>#REF!</v>
      </c>
    </row>
    <row r="1716" spans="1:12">
      <c r="A1716" s="30">
        <v>1714</v>
      </c>
      <c r="B1716" s="30">
        <v>1153.2399999999991</v>
      </c>
      <c r="C1716" s="30">
        <v>97283.4739999999</v>
      </c>
      <c r="D1716" s="30">
        <v>1</v>
      </c>
      <c r="E1716" s="30">
        <v>1</v>
      </c>
      <c r="F1716" s="30">
        <v>81887.396999999997</v>
      </c>
      <c r="G1716" s="30">
        <v>1</v>
      </c>
      <c r="H1716" s="30">
        <v>1</v>
      </c>
      <c r="I1716" s="30">
        <v>1</v>
      </c>
      <c r="K1716" s="457"/>
      <c r="L1716" s="457" t="e">
        <f>IF(K1716=0,#REF!,0)</f>
        <v>#REF!</v>
      </c>
    </row>
    <row r="1717" spans="1:12">
      <c r="A1717" s="30">
        <v>1715</v>
      </c>
      <c r="B1717" s="30">
        <v>1213.5469999999991</v>
      </c>
      <c r="C1717" s="30">
        <v>114736.8389999998</v>
      </c>
      <c r="D1717" s="30">
        <v>1</v>
      </c>
      <c r="E1717" s="30">
        <v>1</v>
      </c>
      <c r="F1717" s="30">
        <v>70276.873999999996</v>
      </c>
      <c r="G1717" s="30">
        <v>1</v>
      </c>
      <c r="H1717" s="30">
        <v>1</v>
      </c>
      <c r="I1717" s="30">
        <v>1</v>
      </c>
      <c r="K1717" s="457">
        <v>4489.9943496486967</v>
      </c>
      <c r="L1717" s="457">
        <f>IF(K1717=0,#REF!,0)</f>
        <v>0</v>
      </c>
    </row>
    <row r="1718" spans="1:12">
      <c r="A1718" s="30">
        <v>1716</v>
      </c>
      <c r="B1718" s="30">
        <v>1213.5469999999991</v>
      </c>
      <c r="C1718" s="30">
        <v>96064.222999999911</v>
      </c>
      <c r="D1718" s="30">
        <v>1</v>
      </c>
      <c r="E1718" s="30">
        <v>1</v>
      </c>
      <c r="F1718" s="30">
        <v>60506.011999999893</v>
      </c>
      <c r="G1718" s="30">
        <v>1</v>
      </c>
      <c r="H1718" s="30">
        <v>1</v>
      </c>
      <c r="I1718" s="30">
        <v>1</v>
      </c>
      <c r="K1718" s="457">
        <v>9101.5216284966682</v>
      </c>
      <c r="L1718" s="457">
        <f>IF(K1718=0,#REF!,0)</f>
        <v>0</v>
      </c>
    </row>
    <row r="1719" spans="1:12">
      <c r="A1719" s="30">
        <v>1717</v>
      </c>
      <c r="B1719" s="30">
        <v>6200.1660000000002</v>
      </c>
      <c r="C1719" s="30">
        <v>52744.340999999898</v>
      </c>
      <c r="D1719" s="30">
        <v>1</v>
      </c>
      <c r="E1719" s="30">
        <v>1</v>
      </c>
      <c r="F1719" s="30">
        <v>43083.206999999988</v>
      </c>
      <c r="G1719" s="30">
        <v>1</v>
      </c>
      <c r="H1719" s="30">
        <v>1</v>
      </c>
      <c r="I1719" s="30">
        <v>1</v>
      </c>
      <c r="K1719" s="457"/>
      <c r="L1719" s="457" t="e">
        <f>IF(K1719=0,#REF!,0)</f>
        <v>#REF!</v>
      </c>
    </row>
    <row r="1720" spans="1:12">
      <c r="A1720" s="30">
        <v>1718</v>
      </c>
      <c r="B1720" s="30">
        <v>1762.222</v>
      </c>
      <c r="C1720" s="30">
        <v>75532.614000000001</v>
      </c>
      <c r="D1720" s="30">
        <v>1</v>
      </c>
      <c r="E1720" s="30">
        <v>1</v>
      </c>
      <c r="F1720" s="30">
        <v>45098.552000000003</v>
      </c>
      <c r="G1720" s="30">
        <v>1</v>
      </c>
      <c r="H1720" s="30">
        <v>1</v>
      </c>
      <c r="I1720" s="30">
        <v>1</v>
      </c>
      <c r="K1720" s="457"/>
      <c r="L1720" s="457" t="e">
        <f>IF(K1720=0,#REF!,0)</f>
        <v>#REF!</v>
      </c>
    </row>
    <row r="1721" spans="1:12">
      <c r="A1721" s="30">
        <v>1719</v>
      </c>
      <c r="B1721" s="30">
        <v>1032.623999999998</v>
      </c>
      <c r="C1721" s="30">
        <v>110908.5809999998</v>
      </c>
      <c r="D1721" s="30">
        <v>1</v>
      </c>
      <c r="E1721" s="30">
        <v>1</v>
      </c>
      <c r="F1721" s="30">
        <v>40712.099000000002</v>
      </c>
      <c r="G1721" s="30">
        <v>1</v>
      </c>
      <c r="H1721" s="30">
        <v>1</v>
      </c>
      <c r="I1721" s="30">
        <v>1</v>
      </c>
      <c r="K1721" s="457"/>
      <c r="L1721" s="457" t="e">
        <f>IF(K1721=0,#REF!,0)</f>
        <v>#REF!</v>
      </c>
    </row>
    <row r="1722" spans="1:12">
      <c r="A1722" s="30">
        <v>1720</v>
      </c>
      <c r="B1722" s="30">
        <v>1032.623999999998</v>
      </c>
      <c r="C1722" s="30">
        <v>92845.27199999991</v>
      </c>
      <c r="D1722" s="30">
        <v>1</v>
      </c>
      <c r="E1722" s="30">
        <v>1</v>
      </c>
      <c r="F1722" s="30">
        <v>37868.223999999893</v>
      </c>
      <c r="G1722" s="30">
        <v>1</v>
      </c>
      <c r="H1722" s="30">
        <v>1</v>
      </c>
      <c r="I1722" s="30">
        <v>1</v>
      </c>
      <c r="K1722" s="457"/>
      <c r="L1722" s="457" t="e">
        <f>IF(K1722=0,#REF!,0)</f>
        <v>#REF!</v>
      </c>
    </row>
    <row r="1723" spans="1:12">
      <c r="A1723" s="30">
        <v>1721</v>
      </c>
      <c r="B1723" s="30">
        <v>1032.623999999998</v>
      </c>
      <c r="C1723" s="30">
        <v>81014.946999999986</v>
      </c>
      <c r="D1723" s="30">
        <v>1</v>
      </c>
      <c r="E1723" s="30">
        <v>1</v>
      </c>
      <c r="F1723" s="30">
        <v>39366.544000000002</v>
      </c>
      <c r="G1723" s="30">
        <v>1</v>
      </c>
      <c r="H1723" s="30">
        <v>1</v>
      </c>
      <c r="I1723" s="30">
        <v>1</v>
      </c>
      <c r="K1723" s="457"/>
      <c r="L1723" s="457" t="e">
        <f>IF(K1723=0,#REF!,0)</f>
        <v>#REF!</v>
      </c>
    </row>
    <row r="1724" spans="1:12">
      <c r="A1724" s="30">
        <v>1722</v>
      </c>
      <c r="B1724" s="30">
        <v>1762.222</v>
      </c>
      <c r="C1724" s="30">
        <v>45651.590999999884</v>
      </c>
      <c r="D1724" s="30">
        <v>1</v>
      </c>
      <c r="E1724" s="30">
        <v>1</v>
      </c>
      <c r="F1724" s="30">
        <v>42691.266000000003</v>
      </c>
      <c r="G1724" s="30">
        <v>1</v>
      </c>
      <c r="H1724" s="30">
        <v>1</v>
      </c>
      <c r="I1724" s="30">
        <v>1</v>
      </c>
      <c r="K1724" s="457"/>
      <c r="L1724" s="457" t="e">
        <f>IF(K1724=0,#REF!,0)</f>
        <v>#REF!</v>
      </c>
    </row>
    <row r="1725" spans="1:12">
      <c r="A1725" s="30">
        <v>1723</v>
      </c>
      <c r="B1725" s="30">
        <v>6139.8579999999993</v>
      </c>
      <c r="C1725" s="30">
        <v>29580.478999999897</v>
      </c>
      <c r="D1725" s="30">
        <v>1</v>
      </c>
      <c r="E1725" s="30">
        <v>1</v>
      </c>
      <c r="F1725" s="30">
        <v>41849.666000000005</v>
      </c>
      <c r="G1725" s="30">
        <v>1</v>
      </c>
      <c r="H1725" s="30">
        <v>1</v>
      </c>
      <c r="I1725" s="30">
        <v>1</v>
      </c>
      <c r="K1725" s="457"/>
      <c r="L1725" s="457" t="e">
        <f>IF(K1725=0,#REF!,0)</f>
        <v>#REF!</v>
      </c>
    </row>
    <row r="1726" spans="1:12">
      <c r="A1726" s="30">
        <v>1724</v>
      </c>
      <c r="B1726" s="30">
        <v>7599.07</v>
      </c>
      <c r="C1726" s="30">
        <v>31024.302999999898</v>
      </c>
      <c r="D1726" s="30">
        <v>1</v>
      </c>
      <c r="E1726" s="30">
        <v>1</v>
      </c>
      <c r="F1726" s="30">
        <v>42247.027999999904</v>
      </c>
      <c r="G1726" s="30">
        <v>1</v>
      </c>
      <c r="H1726" s="30">
        <v>1</v>
      </c>
      <c r="I1726" s="30">
        <v>1</v>
      </c>
      <c r="K1726" s="457"/>
      <c r="L1726" s="457" t="e">
        <f>IF(K1726=0,#REF!,0)</f>
        <v>#REF!</v>
      </c>
    </row>
    <row r="1727" spans="1:12">
      <c r="A1727" s="30">
        <v>1725</v>
      </c>
      <c r="B1727" s="30">
        <v>1762.222</v>
      </c>
      <c r="C1727" s="30">
        <v>17411.972999999889</v>
      </c>
      <c r="D1727" s="30">
        <v>1</v>
      </c>
      <c r="E1727" s="30">
        <v>1</v>
      </c>
      <c r="F1727" s="30">
        <v>55241.642999999996</v>
      </c>
      <c r="G1727" s="30">
        <v>1</v>
      </c>
      <c r="H1727" s="30">
        <v>1</v>
      </c>
      <c r="I1727" s="30">
        <v>1</v>
      </c>
      <c r="K1727" s="457"/>
      <c r="L1727" s="457" t="e">
        <f>IF(K1727=0,#REF!,0)</f>
        <v>#REF!</v>
      </c>
    </row>
    <row r="1728" spans="1:12">
      <c r="A1728" s="30">
        <v>1726</v>
      </c>
      <c r="B1728" s="30">
        <v>1762.222</v>
      </c>
      <c r="C1728" s="30">
        <v>17062.694999999901</v>
      </c>
      <c r="D1728" s="30">
        <v>1</v>
      </c>
      <c r="E1728" s="30">
        <v>1</v>
      </c>
      <c r="F1728" s="30">
        <v>2983.384</v>
      </c>
      <c r="G1728" s="30">
        <v>1</v>
      </c>
      <c r="H1728" s="30">
        <v>1</v>
      </c>
      <c r="I1728" s="30">
        <v>1</v>
      </c>
      <c r="K1728" s="457"/>
      <c r="L1728" s="457" t="e">
        <f>IF(K1728=0,#REF!,0)</f>
        <v>#REF!</v>
      </c>
    </row>
    <row r="1729" spans="1:12">
      <c r="A1729" s="30">
        <v>1727</v>
      </c>
      <c r="B1729" s="30">
        <v>1762.222</v>
      </c>
      <c r="C1729" s="30">
        <v>16729.146999999888</v>
      </c>
      <c r="D1729" s="30">
        <v>1</v>
      </c>
      <c r="E1729" s="30">
        <v>1</v>
      </c>
      <c r="F1729" s="30">
        <v>1668.546</v>
      </c>
      <c r="G1729" s="30">
        <v>1</v>
      </c>
      <c r="H1729" s="30">
        <v>1</v>
      </c>
      <c r="I1729" s="30">
        <v>1</v>
      </c>
      <c r="K1729" s="457"/>
      <c r="L1729" s="457" t="e">
        <f>IF(K1729=0,#REF!,0)</f>
        <v>#REF!</v>
      </c>
    </row>
    <row r="1730" spans="1:12">
      <c r="A1730" s="30">
        <v>1728</v>
      </c>
      <c r="B1730" s="30">
        <v>1032.623999999998</v>
      </c>
      <c r="C1730" s="30">
        <v>16897.8329999999</v>
      </c>
      <c r="D1730" s="30">
        <v>1</v>
      </c>
      <c r="E1730" s="30">
        <v>1</v>
      </c>
      <c r="F1730" s="30">
        <v>1329.4290000000001</v>
      </c>
      <c r="G1730" s="30">
        <v>1</v>
      </c>
      <c r="H1730" s="30">
        <v>1</v>
      </c>
      <c r="I1730" s="30">
        <v>1</v>
      </c>
      <c r="K1730" s="457"/>
      <c r="L1730" s="457" t="e">
        <f>IF(K1730=0,#REF!,0)</f>
        <v>#REF!</v>
      </c>
    </row>
    <row r="1731" spans="1:12">
      <c r="A1731" s="30">
        <v>1729</v>
      </c>
      <c r="B1731" s="30">
        <v>1032.623999999998</v>
      </c>
      <c r="C1731" s="30">
        <v>17032.1349999999</v>
      </c>
      <c r="D1731" s="30">
        <v>1</v>
      </c>
      <c r="E1731" s="30">
        <v>1</v>
      </c>
      <c r="F1731" s="30">
        <v>1510.2579999999998</v>
      </c>
      <c r="G1731" s="30">
        <v>1</v>
      </c>
      <c r="H1731" s="30">
        <v>1</v>
      </c>
      <c r="I1731" s="30">
        <v>1</v>
      </c>
      <c r="K1731" s="457"/>
      <c r="L1731" s="457" t="e">
        <f>IF(K1731=0,#REF!,0)</f>
        <v>#REF!</v>
      </c>
    </row>
    <row r="1732" spans="1:12">
      <c r="A1732" s="30">
        <v>1730</v>
      </c>
      <c r="B1732" s="30">
        <v>1032.623999999998</v>
      </c>
      <c r="C1732" s="30">
        <v>17107.480999999898</v>
      </c>
      <c r="D1732" s="30">
        <v>1</v>
      </c>
      <c r="E1732" s="30">
        <v>1</v>
      </c>
      <c r="F1732" s="30">
        <v>7163.7829999999994</v>
      </c>
      <c r="G1732" s="30">
        <v>1</v>
      </c>
      <c r="H1732" s="30">
        <v>1</v>
      </c>
      <c r="I1732" s="30">
        <v>1</v>
      </c>
      <c r="K1732" s="457"/>
      <c r="L1732" s="457" t="e">
        <f>IF(K1732=0,#REF!,0)</f>
        <v>#REF!</v>
      </c>
    </row>
    <row r="1733" spans="1:12">
      <c r="A1733" s="30">
        <v>1731</v>
      </c>
      <c r="B1733" s="30">
        <v>1032.623999999998</v>
      </c>
      <c r="C1733" s="30">
        <v>17315.6859999999</v>
      </c>
      <c r="D1733" s="30">
        <v>1</v>
      </c>
      <c r="E1733" s="30">
        <v>1</v>
      </c>
      <c r="F1733" s="30">
        <v>15378.91</v>
      </c>
      <c r="G1733" s="30">
        <v>1</v>
      </c>
      <c r="H1733" s="30">
        <v>1</v>
      </c>
      <c r="I1733" s="30">
        <v>1</v>
      </c>
      <c r="K1733" s="457"/>
      <c r="L1733" s="457" t="e">
        <f>IF(K1733=0,#REF!,0)</f>
        <v>#REF!</v>
      </c>
    </row>
    <row r="1734" spans="1:12">
      <c r="A1734" s="30">
        <v>1732</v>
      </c>
      <c r="B1734" s="30">
        <v>1032.623999999998</v>
      </c>
      <c r="C1734" s="30">
        <v>17419.414999999892</v>
      </c>
      <c r="D1734" s="30">
        <v>1</v>
      </c>
      <c r="E1734" s="30">
        <v>1</v>
      </c>
      <c r="F1734" s="30">
        <v>20995.886999999999</v>
      </c>
      <c r="G1734" s="30">
        <v>1</v>
      </c>
      <c r="H1734" s="30">
        <v>1</v>
      </c>
      <c r="I1734" s="30">
        <v>1</v>
      </c>
      <c r="K1734" s="457"/>
      <c r="L1734" s="457" t="e">
        <f>IF(K1734=0,#REF!,0)</f>
        <v>#REF!</v>
      </c>
    </row>
    <row r="1735" spans="1:12">
      <c r="A1735" s="30">
        <v>1733</v>
      </c>
      <c r="B1735" s="30">
        <v>1032.623999999998</v>
      </c>
      <c r="C1735" s="30">
        <v>17546.700999999892</v>
      </c>
      <c r="D1735" s="30">
        <v>1</v>
      </c>
      <c r="E1735" s="30">
        <v>1</v>
      </c>
      <c r="F1735" s="30">
        <v>26788.042000000001</v>
      </c>
      <c r="G1735" s="30">
        <v>1</v>
      </c>
      <c r="H1735" s="30">
        <v>1</v>
      </c>
      <c r="I1735" s="30">
        <v>1</v>
      </c>
      <c r="K1735" s="457"/>
      <c r="L1735" s="457" t="e">
        <f>IF(K1735=0,#REF!,0)</f>
        <v>#REF!</v>
      </c>
    </row>
    <row r="1736" spans="1:12">
      <c r="A1736" s="30">
        <v>1734</v>
      </c>
      <c r="B1736" s="30">
        <v>1762.222</v>
      </c>
      <c r="C1736" s="30">
        <v>17619.475999999901</v>
      </c>
      <c r="D1736" s="30">
        <v>1</v>
      </c>
      <c r="E1736" s="30">
        <v>1</v>
      </c>
      <c r="F1736" s="30">
        <v>32140.367999999889</v>
      </c>
      <c r="G1736" s="30">
        <v>1</v>
      </c>
      <c r="H1736" s="30">
        <v>1</v>
      </c>
      <c r="I1736" s="30">
        <v>1</v>
      </c>
      <c r="K1736" s="457"/>
      <c r="L1736" s="457" t="e">
        <f>IF(K1736=0,#REF!,0)</f>
        <v>#REF!</v>
      </c>
    </row>
    <row r="1737" spans="1:12">
      <c r="A1737" s="30">
        <v>1735</v>
      </c>
      <c r="B1737" s="30">
        <v>6139.8579999999993</v>
      </c>
      <c r="C1737" s="30">
        <v>17728.643999999898</v>
      </c>
      <c r="D1737" s="30">
        <v>1</v>
      </c>
      <c r="E1737" s="30">
        <v>1</v>
      </c>
      <c r="F1737" s="30">
        <v>110688.96799999999</v>
      </c>
      <c r="G1737" s="30">
        <v>1</v>
      </c>
      <c r="H1737" s="30">
        <v>1</v>
      </c>
      <c r="I1737" s="30">
        <v>1</v>
      </c>
      <c r="K1737" s="457"/>
      <c r="L1737" s="457" t="e">
        <f>IF(K1737=0,#REF!,0)</f>
        <v>#REF!</v>
      </c>
    </row>
    <row r="1738" spans="1:12">
      <c r="A1738" s="30">
        <v>1736</v>
      </c>
      <c r="B1738" s="30">
        <v>1762.222</v>
      </c>
      <c r="C1738" s="30">
        <v>50517.142999999902</v>
      </c>
      <c r="D1738" s="30">
        <v>1</v>
      </c>
      <c r="E1738" s="30">
        <v>1</v>
      </c>
      <c r="F1738" s="30">
        <v>109105.667</v>
      </c>
      <c r="G1738" s="30">
        <v>1</v>
      </c>
      <c r="H1738" s="30">
        <v>1</v>
      </c>
      <c r="I1738" s="30">
        <v>1</v>
      </c>
      <c r="K1738" s="457"/>
      <c r="L1738" s="457" t="e">
        <f>IF(K1738=0,#REF!,0)</f>
        <v>#REF!</v>
      </c>
    </row>
    <row r="1739" spans="1:12">
      <c r="A1739" s="30">
        <v>1737</v>
      </c>
      <c r="B1739" s="30">
        <v>1032.623999999998</v>
      </c>
      <c r="C1739" s="30">
        <v>79832.242999999988</v>
      </c>
      <c r="D1739" s="30">
        <v>1</v>
      </c>
      <c r="E1739" s="30">
        <v>1</v>
      </c>
      <c r="F1739" s="30">
        <v>98265.200999999986</v>
      </c>
      <c r="G1739" s="30">
        <v>1</v>
      </c>
      <c r="H1739" s="30">
        <v>1</v>
      </c>
      <c r="I1739" s="30">
        <v>1</v>
      </c>
      <c r="K1739" s="457"/>
      <c r="L1739" s="457" t="e">
        <f>IF(K1739=0,#REF!,0)</f>
        <v>#REF!</v>
      </c>
    </row>
    <row r="1740" spans="1:12">
      <c r="A1740" s="30">
        <v>1738</v>
      </c>
      <c r="B1740" s="30">
        <v>1153.2399999999991</v>
      </c>
      <c r="C1740" s="30">
        <v>97545.378999999899</v>
      </c>
      <c r="D1740" s="30">
        <v>1</v>
      </c>
      <c r="E1740" s="30">
        <v>1</v>
      </c>
      <c r="F1740" s="30">
        <v>84782.797999999995</v>
      </c>
      <c r="G1740" s="30">
        <v>1</v>
      </c>
      <c r="H1740" s="30">
        <v>1</v>
      </c>
      <c r="I1740" s="30">
        <v>1</v>
      </c>
      <c r="K1740" s="457"/>
      <c r="L1740" s="457" t="e">
        <f>IF(K1740=0,#REF!,0)</f>
        <v>#REF!</v>
      </c>
    </row>
    <row r="1741" spans="1:12">
      <c r="A1741" s="30">
        <v>1739</v>
      </c>
      <c r="B1741" s="30">
        <v>1213.5469999999991</v>
      </c>
      <c r="C1741" s="30">
        <v>115051.66699999981</v>
      </c>
      <c r="D1741" s="30">
        <v>1</v>
      </c>
      <c r="E1741" s="30">
        <v>1</v>
      </c>
      <c r="F1741" s="30">
        <v>73585.929999999891</v>
      </c>
      <c r="G1741" s="30">
        <v>1</v>
      </c>
      <c r="H1741" s="30">
        <v>1</v>
      </c>
      <c r="I1741" s="30">
        <v>1</v>
      </c>
      <c r="K1741" s="457">
        <v>7417.5736521171393</v>
      </c>
      <c r="L1741" s="457">
        <f>IF(K1741=0,#REF!,0)</f>
        <v>0</v>
      </c>
    </row>
    <row r="1742" spans="1:12">
      <c r="A1742" s="30">
        <v>1740</v>
      </c>
      <c r="B1742" s="30">
        <v>1213.5469999999991</v>
      </c>
      <c r="C1742" s="30">
        <v>96426.461999999898</v>
      </c>
      <c r="D1742" s="30">
        <v>1</v>
      </c>
      <c r="E1742" s="30">
        <v>1</v>
      </c>
      <c r="F1742" s="30">
        <v>64478.546999999999</v>
      </c>
      <c r="G1742" s="30">
        <v>1</v>
      </c>
      <c r="H1742" s="30">
        <v>1</v>
      </c>
      <c r="I1742" s="30">
        <v>1</v>
      </c>
      <c r="K1742" s="457">
        <v>21619.747492285438</v>
      </c>
      <c r="L1742" s="457">
        <f>IF(K1742=0,#REF!,0)</f>
        <v>0</v>
      </c>
    </row>
    <row r="1743" spans="1:12">
      <c r="A1743" s="30">
        <v>1741</v>
      </c>
      <c r="B1743" s="30">
        <v>6200.1660000000002</v>
      </c>
      <c r="C1743" s="30">
        <v>53118.846999999885</v>
      </c>
      <c r="D1743" s="30">
        <v>1</v>
      </c>
      <c r="E1743" s="30">
        <v>1</v>
      </c>
      <c r="F1743" s="30">
        <v>47692.19299999989</v>
      </c>
      <c r="G1743" s="30">
        <v>1</v>
      </c>
      <c r="H1743" s="30">
        <v>1</v>
      </c>
      <c r="I1743" s="30">
        <v>1</v>
      </c>
      <c r="K1743" s="457">
        <v>3968.082289589137</v>
      </c>
      <c r="L1743" s="457">
        <f>IF(K1743=0,#REF!,0)</f>
        <v>0</v>
      </c>
    </row>
    <row r="1744" spans="1:12">
      <c r="A1744" s="30">
        <v>1742</v>
      </c>
      <c r="B1744" s="30">
        <v>1762.222</v>
      </c>
      <c r="C1744" s="30">
        <v>76083.968999999997</v>
      </c>
      <c r="D1744" s="30">
        <v>1</v>
      </c>
      <c r="E1744" s="30">
        <v>1</v>
      </c>
      <c r="F1744" s="30">
        <v>51600.79699999989</v>
      </c>
      <c r="G1744" s="30">
        <v>1</v>
      </c>
      <c r="H1744" s="30">
        <v>1</v>
      </c>
      <c r="I1744" s="30">
        <v>1</v>
      </c>
      <c r="K1744" s="457">
        <v>23271.749417048035</v>
      </c>
      <c r="L1744" s="457">
        <f>IF(K1744=0,#REF!,0)</f>
        <v>0</v>
      </c>
    </row>
    <row r="1745" spans="1:12">
      <c r="A1745" s="30">
        <v>1743</v>
      </c>
      <c r="B1745" s="30">
        <v>1032.623999999998</v>
      </c>
      <c r="C1745" s="30">
        <v>111554.81099999981</v>
      </c>
      <c r="D1745" s="30">
        <v>1</v>
      </c>
      <c r="E1745" s="30">
        <v>1</v>
      </c>
      <c r="F1745" s="30">
        <v>48925.425999999999</v>
      </c>
      <c r="G1745" s="30">
        <v>1</v>
      </c>
      <c r="H1745" s="30">
        <v>1</v>
      </c>
      <c r="I1745" s="30">
        <v>1</v>
      </c>
      <c r="K1745" s="457">
        <v>14702.939535150697</v>
      </c>
      <c r="L1745" s="457">
        <f>IF(K1745=0,#REF!,0)</f>
        <v>0</v>
      </c>
    </row>
    <row r="1746" spans="1:12">
      <c r="A1746" s="30">
        <v>1744</v>
      </c>
      <c r="B1746" s="30">
        <v>1032.623999999998</v>
      </c>
      <c r="C1746" s="30">
        <v>93629.378999999899</v>
      </c>
      <c r="D1746" s="30">
        <v>1</v>
      </c>
      <c r="E1746" s="30">
        <v>1</v>
      </c>
      <c r="F1746" s="30">
        <v>48487.89899999999</v>
      </c>
      <c r="G1746" s="30">
        <v>1</v>
      </c>
      <c r="H1746" s="30">
        <v>1</v>
      </c>
      <c r="I1746" s="30">
        <v>1</v>
      </c>
      <c r="K1746" s="457"/>
      <c r="L1746" s="457" t="e">
        <f>IF(K1746=0,#REF!,0)</f>
        <v>#REF!</v>
      </c>
    </row>
    <row r="1747" spans="1:12">
      <c r="A1747" s="30">
        <v>1745</v>
      </c>
      <c r="B1747" s="30">
        <v>1032.623999999998</v>
      </c>
      <c r="C1747" s="30">
        <v>81821.434000000008</v>
      </c>
      <c r="D1747" s="30">
        <v>1</v>
      </c>
      <c r="E1747" s="30">
        <v>1</v>
      </c>
      <c r="F1747" s="30">
        <v>49792.165000000001</v>
      </c>
      <c r="G1747" s="30">
        <v>1</v>
      </c>
      <c r="H1747" s="30">
        <v>1</v>
      </c>
      <c r="I1747" s="30">
        <v>1</v>
      </c>
      <c r="K1747" s="457"/>
      <c r="L1747" s="457" t="e">
        <f>IF(K1747=0,#REF!,0)</f>
        <v>#REF!</v>
      </c>
    </row>
    <row r="1748" spans="1:12">
      <c r="A1748" s="30">
        <v>1746</v>
      </c>
      <c r="B1748" s="30">
        <v>1762.222</v>
      </c>
      <c r="C1748" s="30">
        <v>46484.057999999888</v>
      </c>
      <c r="D1748" s="30">
        <v>1</v>
      </c>
      <c r="E1748" s="30">
        <v>1</v>
      </c>
      <c r="F1748" s="30">
        <v>53424.452000000005</v>
      </c>
      <c r="G1748" s="30">
        <v>1</v>
      </c>
      <c r="H1748" s="30">
        <v>1</v>
      </c>
      <c r="I1748" s="30">
        <v>1</v>
      </c>
      <c r="K1748" s="457"/>
      <c r="L1748" s="457" t="e">
        <f>IF(K1748=0,#REF!,0)</f>
        <v>#REF!</v>
      </c>
    </row>
    <row r="1749" spans="1:12">
      <c r="A1749" s="30">
        <v>1747</v>
      </c>
      <c r="B1749" s="30">
        <v>6139.8579999999993</v>
      </c>
      <c r="C1749" s="30">
        <v>30003.198999999899</v>
      </c>
      <c r="D1749" s="30">
        <v>1</v>
      </c>
      <c r="E1749" s="30">
        <v>1</v>
      </c>
      <c r="F1749" s="30">
        <v>51310.320999999902</v>
      </c>
      <c r="G1749" s="30">
        <v>1</v>
      </c>
      <c r="H1749" s="30">
        <v>1</v>
      </c>
      <c r="I1749" s="30">
        <v>1</v>
      </c>
      <c r="K1749" s="457"/>
      <c r="L1749" s="457" t="e">
        <f>IF(K1749=0,#REF!,0)</f>
        <v>#REF!</v>
      </c>
    </row>
    <row r="1750" spans="1:12">
      <c r="A1750" s="30">
        <v>1748</v>
      </c>
      <c r="B1750" s="30">
        <v>7599.07</v>
      </c>
      <c r="C1750" s="30">
        <v>31356.243999999897</v>
      </c>
      <c r="D1750" s="30">
        <v>1</v>
      </c>
      <c r="E1750" s="30">
        <v>1</v>
      </c>
      <c r="F1750" s="30">
        <v>49797.510999999889</v>
      </c>
      <c r="G1750" s="30">
        <v>1</v>
      </c>
      <c r="H1750" s="30">
        <v>1</v>
      </c>
      <c r="I1750" s="30">
        <v>1</v>
      </c>
      <c r="K1750" s="457"/>
      <c r="L1750" s="457" t="e">
        <f>IF(K1750=0,#REF!,0)</f>
        <v>#REF!</v>
      </c>
    </row>
    <row r="1751" spans="1:12">
      <c r="A1751" s="30">
        <v>1749</v>
      </c>
      <c r="B1751" s="30">
        <v>1762.222</v>
      </c>
      <c r="C1751" s="30">
        <v>17535.589999999902</v>
      </c>
      <c r="D1751" s="30">
        <v>1</v>
      </c>
      <c r="E1751" s="30">
        <v>1</v>
      </c>
      <c r="F1751" s="30">
        <v>60382.3999999999</v>
      </c>
      <c r="G1751" s="30">
        <v>1</v>
      </c>
      <c r="H1751" s="30">
        <v>1</v>
      </c>
      <c r="I1751" s="30">
        <v>1</v>
      </c>
      <c r="K1751" s="457"/>
      <c r="L1751" s="457" t="e">
        <f>IF(K1751=0,#REF!,0)</f>
        <v>#REF!</v>
      </c>
    </row>
    <row r="1752" spans="1:12">
      <c r="A1752" s="30">
        <v>1750</v>
      </c>
      <c r="B1752" s="30">
        <v>1762.222</v>
      </c>
      <c r="C1752" s="30">
        <v>17137.719999999899</v>
      </c>
      <c r="D1752" s="30">
        <v>1</v>
      </c>
      <c r="E1752" s="30">
        <v>1</v>
      </c>
      <c r="F1752" s="30">
        <v>2984.4559999999901</v>
      </c>
      <c r="G1752" s="30">
        <v>1</v>
      </c>
      <c r="H1752" s="30">
        <v>1</v>
      </c>
      <c r="I1752" s="30">
        <v>1</v>
      </c>
      <c r="K1752" s="457"/>
      <c r="L1752" s="457" t="e">
        <f>IF(K1752=0,#REF!,0)</f>
        <v>#REF!</v>
      </c>
    </row>
    <row r="1753" spans="1:12">
      <c r="A1753" s="30">
        <v>1751</v>
      </c>
      <c r="B1753" s="30">
        <v>1762.222</v>
      </c>
      <c r="C1753" s="30">
        <v>16762.016999999898</v>
      </c>
      <c r="D1753" s="30">
        <v>1</v>
      </c>
      <c r="E1753" s="30">
        <v>1</v>
      </c>
      <c r="F1753" s="30">
        <v>1673.9290000000001</v>
      </c>
      <c r="G1753" s="30">
        <v>1</v>
      </c>
      <c r="H1753" s="30">
        <v>1</v>
      </c>
      <c r="I1753" s="30">
        <v>1</v>
      </c>
      <c r="K1753" s="457"/>
      <c r="L1753" s="457" t="e">
        <f>IF(K1753=0,#REF!,0)</f>
        <v>#REF!</v>
      </c>
    </row>
    <row r="1754" spans="1:12">
      <c r="A1754" s="30">
        <v>1752</v>
      </c>
      <c r="B1754" s="30">
        <v>1032.623999999998</v>
      </c>
      <c r="C1754" s="30">
        <v>16859.585999999901</v>
      </c>
      <c r="D1754" s="30">
        <v>1</v>
      </c>
      <c r="E1754" s="30">
        <v>1</v>
      </c>
      <c r="F1754" s="30">
        <v>1337.9839999999999</v>
      </c>
      <c r="G1754" s="30">
        <v>1</v>
      </c>
      <c r="H1754" s="30">
        <v>1</v>
      </c>
      <c r="I1754" s="30">
        <v>1</v>
      </c>
      <c r="K1754" s="457"/>
      <c r="L1754" s="457" t="e">
        <f>IF(K1754=0,#REF!,0)</f>
        <v>#REF!</v>
      </c>
    </row>
    <row r="1755" spans="1:12">
      <c r="A1755" s="30">
        <v>1753</v>
      </c>
      <c r="B1755" s="30">
        <v>1032.623999999998</v>
      </c>
      <c r="C1755" s="30">
        <v>16882.9719999999</v>
      </c>
      <c r="D1755" s="30">
        <v>1</v>
      </c>
      <c r="E1755" s="30">
        <v>1</v>
      </c>
      <c r="F1755" s="30">
        <v>947.00199999999904</v>
      </c>
      <c r="G1755" s="30">
        <v>1</v>
      </c>
      <c r="H1755" s="30">
        <v>1</v>
      </c>
      <c r="I1755" s="30">
        <v>1</v>
      </c>
      <c r="K1755" s="457"/>
      <c r="L1755" s="457" t="e">
        <f>IF(K1755=0,#REF!,0)</f>
        <v>#REF!</v>
      </c>
    </row>
    <row r="1756" spans="1:12">
      <c r="A1756" s="30">
        <v>1754</v>
      </c>
      <c r="B1756" s="30">
        <v>1032.623999999998</v>
      </c>
      <c r="C1756" s="30">
        <v>16850.550999999901</v>
      </c>
      <c r="D1756" s="30">
        <v>1</v>
      </c>
      <c r="E1756" s="30">
        <v>1</v>
      </c>
      <c r="F1756" s="30">
        <v>1803.8339999999889</v>
      </c>
      <c r="G1756" s="30">
        <v>1</v>
      </c>
      <c r="H1756" s="30">
        <v>1</v>
      </c>
      <c r="I1756" s="30">
        <v>1</v>
      </c>
      <c r="K1756" s="457"/>
      <c r="L1756" s="457" t="e">
        <f>IF(K1756=0,#REF!,0)</f>
        <v>#REF!</v>
      </c>
    </row>
    <row r="1757" spans="1:12">
      <c r="A1757" s="30">
        <v>1755</v>
      </c>
      <c r="B1757" s="30">
        <v>1032.623999999998</v>
      </c>
      <c r="C1757" s="30">
        <v>16885.248999999902</v>
      </c>
      <c r="D1757" s="30">
        <v>1</v>
      </c>
      <c r="E1757" s="30">
        <v>1</v>
      </c>
      <c r="F1757" s="30">
        <v>4915.9079999999994</v>
      </c>
      <c r="G1757" s="30">
        <v>1</v>
      </c>
      <c r="H1757" s="30">
        <v>1</v>
      </c>
      <c r="I1757" s="30">
        <v>1</v>
      </c>
      <c r="K1757" s="457"/>
      <c r="L1757" s="457" t="e">
        <f>IF(K1757=0,#REF!,0)</f>
        <v>#REF!</v>
      </c>
    </row>
    <row r="1758" spans="1:12">
      <c r="A1758" s="30">
        <v>1756</v>
      </c>
      <c r="B1758" s="30">
        <v>1032.623999999998</v>
      </c>
      <c r="C1758" s="30">
        <v>16925.909999999902</v>
      </c>
      <c r="D1758" s="30">
        <v>1</v>
      </c>
      <c r="E1758" s="30">
        <v>1</v>
      </c>
      <c r="F1758" s="30">
        <v>8842.2790000000005</v>
      </c>
      <c r="G1758" s="30">
        <v>1</v>
      </c>
      <c r="H1758" s="30">
        <v>1</v>
      </c>
      <c r="I1758" s="30">
        <v>1</v>
      </c>
      <c r="K1758" s="457"/>
      <c r="L1758" s="457" t="e">
        <f>IF(K1758=0,#REF!,0)</f>
        <v>#REF!</v>
      </c>
    </row>
    <row r="1759" spans="1:12">
      <c r="A1759" s="30">
        <v>1757</v>
      </c>
      <c r="B1759" s="30">
        <v>1032.623999999998</v>
      </c>
      <c r="C1759" s="30">
        <v>16964.0649999999</v>
      </c>
      <c r="D1759" s="30">
        <v>1</v>
      </c>
      <c r="E1759" s="30">
        <v>1</v>
      </c>
      <c r="F1759" s="30">
        <v>12580.345999999898</v>
      </c>
      <c r="G1759" s="30">
        <v>1</v>
      </c>
      <c r="H1759" s="30">
        <v>1</v>
      </c>
      <c r="I1759" s="30">
        <v>1</v>
      </c>
      <c r="K1759" s="457"/>
      <c r="L1759" s="457" t="e">
        <f>IF(K1759=0,#REF!,0)</f>
        <v>#REF!</v>
      </c>
    </row>
    <row r="1760" spans="1:12">
      <c r="A1760" s="30">
        <v>1758</v>
      </c>
      <c r="B1760" s="30">
        <v>1762.222</v>
      </c>
      <c r="C1760" s="30">
        <v>16998.10099999989</v>
      </c>
      <c r="D1760" s="30">
        <v>1</v>
      </c>
      <c r="E1760" s="30">
        <v>1</v>
      </c>
      <c r="F1760" s="30">
        <v>16856.414000000001</v>
      </c>
      <c r="G1760" s="30">
        <v>1</v>
      </c>
      <c r="H1760" s="30">
        <v>1</v>
      </c>
      <c r="I1760" s="30">
        <v>1</v>
      </c>
      <c r="K1760" s="457"/>
      <c r="L1760" s="457" t="e">
        <f>IF(K1760=0,#REF!,0)</f>
        <v>#REF!</v>
      </c>
    </row>
    <row r="1761" spans="1:12">
      <c r="A1761" s="30">
        <v>1759</v>
      </c>
      <c r="B1761" s="30">
        <v>6139.8579999999993</v>
      </c>
      <c r="C1761" s="30">
        <v>17134.236999999899</v>
      </c>
      <c r="D1761" s="30">
        <v>1</v>
      </c>
      <c r="E1761" s="30">
        <v>1</v>
      </c>
      <c r="F1761" s="30">
        <v>96698.663999999902</v>
      </c>
      <c r="G1761" s="30">
        <v>1</v>
      </c>
      <c r="H1761" s="30">
        <v>1</v>
      </c>
      <c r="I1761" s="30">
        <v>1</v>
      </c>
      <c r="K1761" s="457"/>
      <c r="L1761" s="457" t="e">
        <f>IF(K1761=0,#REF!,0)</f>
        <v>#REF!</v>
      </c>
    </row>
    <row r="1762" spans="1:12">
      <c r="A1762" s="30">
        <v>1760</v>
      </c>
      <c r="B1762" s="30">
        <v>1762.222</v>
      </c>
      <c r="C1762" s="30">
        <v>49546.787999999899</v>
      </c>
      <c r="D1762" s="30">
        <v>1</v>
      </c>
      <c r="E1762" s="30">
        <v>1</v>
      </c>
      <c r="F1762" s="30">
        <v>94351.9359999999</v>
      </c>
      <c r="G1762" s="30">
        <v>1</v>
      </c>
      <c r="H1762" s="30">
        <v>1</v>
      </c>
      <c r="I1762" s="30">
        <v>1</v>
      </c>
      <c r="K1762" s="457"/>
      <c r="L1762" s="457" t="e">
        <f>IF(K1762=0,#REF!,0)</f>
        <v>#REF!</v>
      </c>
    </row>
    <row r="1763" spans="1:12">
      <c r="A1763" s="30">
        <v>1761</v>
      </c>
      <c r="B1763" s="30">
        <v>1032.623999999998</v>
      </c>
      <c r="C1763" s="30">
        <v>78738.463999999993</v>
      </c>
      <c r="D1763" s="30">
        <v>1</v>
      </c>
      <c r="E1763" s="30">
        <v>1</v>
      </c>
      <c r="F1763" s="30">
        <v>84066.822999999888</v>
      </c>
      <c r="G1763" s="30">
        <v>1</v>
      </c>
      <c r="H1763" s="30">
        <v>1</v>
      </c>
      <c r="I1763" s="30">
        <v>1</v>
      </c>
      <c r="K1763" s="457"/>
      <c r="L1763" s="457" t="e">
        <f>IF(K1763=0,#REF!,0)</f>
        <v>#REF!</v>
      </c>
    </row>
    <row r="1764" spans="1:12">
      <c r="A1764" s="30">
        <v>1762</v>
      </c>
      <c r="B1764" s="30">
        <v>1153.2399999999991</v>
      </c>
      <c r="C1764" s="30">
        <v>96393.9889999999</v>
      </c>
      <c r="D1764" s="30">
        <v>1</v>
      </c>
      <c r="E1764" s="30">
        <v>1</v>
      </c>
      <c r="F1764" s="30">
        <v>71456.543999999893</v>
      </c>
      <c r="G1764" s="30">
        <v>1</v>
      </c>
      <c r="H1764" s="30">
        <v>1</v>
      </c>
      <c r="I1764" s="30">
        <v>1</v>
      </c>
      <c r="K1764" s="457"/>
      <c r="L1764" s="457" t="e">
        <f>IF(K1764=0,#REF!,0)</f>
        <v>#REF!</v>
      </c>
    </row>
    <row r="1765" spans="1:12">
      <c r="A1765" s="30">
        <v>1763</v>
      </c>
      <c r="B1765" s="30">
        <v>1213.5469999999991</v>
      </c>
      <c r="C1765" s="30">
        <v>113854.7349999998</v>
      </c>
      <c r="D1765" s="30">
        <v>1</v>
      </c>
      <c r="E1765" s="30">
        <v>1</v>
      </c>
      <c r="F1765" s="30">
        <v>59839.342999999993</v>
      </c>
      <c r="G1765" s="30">
        <v>1</v>
      </c>
      <c r="H1765" s="30">
        <v>1</v>
      </c>
      <c r="I1765" s="30">
        <v>1</v>
      </c>
      <c r="K1765" s="457">
        <v>8245.333607334167</v>
      </c>
      <c r="L1765" s="457">
        <f>IF(K1765=0,#REF!,0)</f>
        <v>0</v>
      </c>
    </row>
    <row r="1766" spans="1:12">
      <c r="A1766" s="30">
        <v>1764</v>
      </c>
      <c r="B1766" s="30">
        <v>1213.5469999999991</v>
      </c>
      <c r="C1766" s="30">
        <v>95068.774999999892</v>
      </c>
      <c r="D1766" s="30">
        <v>1</v>
      </c>
      <c r="E1766" s="30">
        <v>1</v>
      </c>
      <c r="F1766" s="30">
        <v>49271.997999999992</v>
      </c>
      <c r="G1766" s="30">
        <v>1</v>
      </c>
      <c r="H1766" s="30">
        <v>1</v>
      </c>
      <c r="I1766" s="30">
        <v>1</v>
      </c>
      <c r="K1766" s="457">
        <v>16545.954000936541</v>
      </c>
      <c r="L1766" s="457">
        <f>IF(K1766=0,#REF!,0)</f>
        <v>0</v>
      </c>
    </row>
    <row r="1767" spans="1:12">
      <c r="A1767" s="30">
        <v>1765</v>
      </c>
      <c r="B1767" s="30">
        <v>6200.1660000000002</v>
      </c>
      <c r="C1767" s="30">
        <v>51676.028999999886</v>
      </c>
      <c r="D1767" s="30">
        <v>1</v>
      </c>
      <c r="E1767" s="30">
        <v>1</v>
      </c>
      <c r="F1767" s="30">
        <v>30410.989999999991</v>
      </c>
      <c r="G1767" s="30">
        <v>1</v>
      </c>
      <c r="H1767" s="30">
        <v>1</v>
      </c>
      <c r="I1767" s="30">
        <v>1</v>
      </c>
      <c r="K1767" s="457">
        <v>9428.5012585082623</v>
      </c>
      <c r="L1767" s="457">
        <f>IF(K1767=0,#REF!,0)</f>
        <v>0</v>
      </c>
    </row>
    <row r="1768" spans="1:12">
      <c r="A1768" s="30">
        <v>1766</v>
      </c>
      <c r="B1768" s="30">
        <v>1762.222</v>
      </c>
      <c r="C1768" s="30">
        <v>74541.001999999993</v>
      </c>
      <c r="D1768" s="30">
        <v>1</v>
      </c>
      <c r="E1768" s="30">
        <v>1</v>
      </c>
      <c r="F1768" s="30">
        <v>33222.834999999999</v>
      </c>
      <c r="G1768" s="30">
        <v>1</v>
      </c>
      <c r="H1768" s="30">
        <v>1</v>
      </c>
      <c r="I1768" s="30">
        <v>1</v>
      </c>
      <c r="K1768" s="457">
        <v>24465.091321433483</v>
      </c>
      <c r="L1768" s="457">
        <f>IF(K1768=0,#REF!,0)</f>
        <v>0</v>
      </c>
    </row>
    <row r="1769" spans="1:12">
      <c r="A1769" s="30">
        <v>1767</v>
      </c>
      <c r="B1769" s="30">
        <v>1032.623999999998</v>
      </c>
      <c r="C1769" s="30">
        <v>109923.87399999981</v>
      </c>
      <c r="D1769" s="30">
        <v>1</v>
      </c>
      <c r="E1769" s="30">
        <v>1</v>
      </c>
      <c r="F1769" s="30">
        <v>29642.940000000002</v>
      </c>
      <c r="G1769" s="30">
        <v>1</v>
      </c>
      <c r="H1769" s="30">
        <v>1</v>
      </c>
      <c r="I1769" s="30">
        <v>1</v>
      </c>
      <c r="K1769" s="457">
        <v>16237.986327895091</v>
      </c>
      <c r="L1769" s="457">
        <f>IF(K1769=0,#REF!,0)</f>
        <v>0</v>
      </c>
    </row>
    <row r="1770" spans="1:12">
      <c r="A1770" s="30">
        <v>1768</v>
      </c>
      <c r="B1770" s="30">
        <v>1032.623999999998</v>
      </c>
      <c r="C1770" s="30">
        <v>91918.468999999895</v>
      </c>
      <c r="D1770" s="30">
        <v>1</v>
      </c>
      <c r="E1770" s="30">
        <v>1</v>
      </c>
      <c r="F1770" s="30">
        <v>27376.98699999999</v>
      </c>
      <c r="G1770" s="30">
        <v>1</v>
      </c>
      <c r="H1770" s="30">
        <v>1</v>
      </c>
      <c r="I1770" s="30">
        <v>1</v>
      </c>
      <c r="K1770" s="457"/>
      <c r="L1770" s="457" t="e">
        <f>IF(K1770=0,#REF!,0)</f>
        <v>#REF!</v>
      </c>
    </row>
    <row r="1771" spans="1:12">
      <c r="A1771" s="30">
        <v>1769</v>
      </c>
      <c r="B1771" s="30">
        <v>1032.623999999998</v>
      </c>
      <c r="C1771" s="30">
        <v>80154.437999999995</v>
      </c>
      <c r="D1771" s="30">
        <v>1</v>
      </c>
      <c r="E1771" s="30">
        <v>1</v>
      </c>
      <c r="F1771" s="30">
        <v>29621.985999999899</v>
      </c>
      <c r="G1771" s="30">
        <v>1</v>
      </c>
      <c r="H1771" s="30">
        <v>1</v>
      </c>
      <c r="I1771" s="30">
        <v>1</v>
      </c>
      <c r="K1771" s="457"/>
      <c r="L1771" s="457" t="e">
        <f>IF(K1771=0,#REF!,0)</f>
        <v>#REF!</v>
      </c>
    </row>
    <row r="1772" spans="1:12">
      <c r="A1772" s="30">
        <v>1770</v>
      </c>
      <c r="B1772" s="30">
        <v>1762.222</v>
      </c>
      <c r="C1772" s="30">
        <v>44849.992999999886</v>
      </c>
      <c r="D1772" s="30">
        <v>1</v>
      </c>
      <c r="E1772" s="30">
        <v>1</v>
      </c>
      <c r="F1772" s="30">
        <v>33600.904000000002</v>
      </c>
      <c r="G1772" s="30">
        <v>1</v>
      </c>
      <c r="H1772" s="30">
        <v>1</v>
      </c>
      <c r="I1772" s="30">
        <v>1</v>
      </c>
      <c r="K1772" s="457"/>
      <c r="L1772" s="457" t="e">
        <f>IF(K1772=0,#REF!,0)</f>
        <v>#REF!</v>
      </c>
    </row>
    <row r="1773" spans="1:12">
      <c r="A1773" s="30">
        <v>1771</v>
      </c>
      <c r="B1773" s="30">
        <v>6139.8579999999993</v>
      </c>
      <c r="C1773" s="30">
        <v>29093.710999999901</v>
      </c>
      <c r="D1773" s="30">
        <v>1</v>
      </c>
      <c r="E1773" s="30">
        <v>1</v>
      </c>
      <c r="F1773" s="30">
        <v>31625.680999999899</v>
      </c>
      <c r="G1773" s="30">
        <v>1</v>
      </c>
      <c r="H1773" s="30">
        <v>1</v>
      </c>
      <c r="I1773" s="30">
        <v>1</v>
      </c>
      <c r="K1773" s="457"/>
      <c r="L1773" s="457" t="e">
        <f>IF(K1773=0,#REF!,0)</f>
        <v>#REF!</v>
      </c>
    </row>
    <row r="1774" spans="1:12">
      <c r="A1774" s="30">
        <v>1772</v>
      </c>
      <c r="B1774" s="30">
        <v>7599.07</v>
      </c>
      <c r="C1774" s="30">
        <v>30490.823999999899</v>
      </c>
      <c r="D1774" s="30">
        <v>1</v>
      </c>
      <c r="E1774" s="30">
        <v>1</v>
      </c>
      <c r="F1774" s="30">
        <v>30991.927999999891</v>
      </c>
      <c r="G1774" s="30">
        <v>1</v>
      </c>
      <c r="H1774" s="30">
        <v>1</v>
      </c>
      <c r="I1774" s="30">
        <v>1</v>
      </c>
      <c r="K1774" s="457"/>
      <c r="L1774" s="457" t="e">
        <f>IF(K1774=0,#REF!,0)</f>
        <v>#REF!</v>
      </c>
    </row>
    <row r="1775" spans="1:12">
      <c r="A1775" s="30">
        <v>1773</v>
      </c>
      <c r="B1775" s="30">
        <v>1762.222</v>
      </c>
      <c r="C1775" s="30">
        <v>17031.6139999999</v>
      </c>
      <c r="D1775" s="30">
        <v>1</v>
      </c>
      <c r="E1775" s="30">
        <v>1</v>
      </c>
      <c r="F1775" s="30">
        <v>42439.941999999995</v>
      </c>
      <c r="G1775" s="30">
        <v>1</v>
      </c>
      <c r="H1775" s="30">
        <v>1</v>
      </c>
      <c r="I1775" s="30">
        <v>1</v>
      </c>
      <c r="K1775" s="457"/>
      <c r="L1775" s="457" t="e">
        <f>IF(K1775=0,#REF!,0)</f>
        <v>#REF!</v>
      </c>
    </row>
    <row r="1776" spans="1:12">
      <c r="A1776" s="30">
        <v>1774</v>
      </c>
      <c r="B1776" s="30">
        <v>1762.222</v>
      </c>
      <c r="C1776" s="30">
        <v>16637.334999999897</v>
      </c>
      <c r="D1776" s="30">
        <v>1</v>
      </c>
      <c r="E1776" s="30">
        <v>1</v>
      </c>
      <c r="F1776" s="30">
        <v>2979.24799999999</v>
      </c>
      <c r="G1776" s="30">
        <v>1</v>
      </c>
      <c r="H1776" s="30">
        <v>1</v>
      </c>
      <c r="I1776" s="30">
        <v>1</v>
      </c>
      <c r="K1776" s="457"/>
      <c r="L1776" s="457" t="e">
        <f>IF(K1776=0,#REF!,0)</f>
        <v>#REF!</v>
      </c>
    </row>
    <row r="1777" spans="1:12">
      <c r="A1777" s="30">
        <v>1775</v>
      </c>
      <c r="B1777" s="30">
        <v>1762.222</v>
      </c>
      <c r="C1777" s="30">
        <v>16255.627999999899</v>
      </c>
      <c r="D1777" s="30">
        <v>1</v>
      </c>
      <c r="E1777" s="30">
        <v>1</v>
      </c>
      <c r="F1777" s="30">
        <v>1665.5609999999899</v>
      </c>
      <c r="G1777" s="30">
        <v>1</v>
      </c>
      <c r="H1777" s="30">
        <v>1</v>
      </c>
      <c r="I1777" s="30">
        <v>1</v>
      </c>
      <c r="K1777" s="457"/>
      <c r="L1777" s="457" t="e">
        <f>IF(K1777=0,#REF!,0)</f>
        <v>#REF!</v>
      </c>
    </row>
    <row r="1778" spans="1:12">
      <c r="A1778" s="30">
        <v>1776</v>
      </c>
      <c r="B1778" s="30">
        <v>1032.623999999998</v>
      </c>
      <c r="C1778" s="30">
        <v>16318.8569999999</v>
      </c>
      <c r="D1778" s="30">
        <v>1</v>
      </c>
      <c r="E1778" s="30">
        <v>1</v>
      </c>
      <c r="F1778" s="30">
        <v>1273.3340000000001</v>
      </c>
      <c r="G1778" s="30">
        <v>1</v>
      </c>
      <c r="H1778" s="30">
        <v>1</v>
      </c>
      <c r="I1778" s="30">
        <v>1</v>
      </c>
      <c r="K1778" s="457"/>
      <c r="L1778" s="457" t="e">
        <f>IF(K1778=0,#REF!,0)</f>
        <v>#REF!</v>
      </c>
    </row>
    <row r="1779" spans="1:12">
      <c r="A1779" s="30">
        <v>1777</v>
      </c>
      <c r="B1779" s="30">
        <v>1032.623999999998</v>
      </c>
      <c r="C1779" s="30">
        <v>16372.800999999899</v>
      </c>
      <c r="D1779" s="30">
        <v>1</v>
      </c>
      <c r="E1779" s="30">
        <v>1</v>
      </c>
      <c r="F1779" s="30">
        <v>546.34900000000005</v>
      </c>
      <c r="G1779" s="30">
        <v>1</v>
      </c>
      <c r="H1779" s="30">
        <v>1</v>
      </c>
      <c r="I1779" s="30">
        <v>1</v>
      </c>
      <c r="K1779" s="457"/>
      <c r="L1779" s="457" t="e">
        <f>IF(K1779=0,#REF!,0)</f>
        <v>#REF!</v>
      </c>
    </row>
    <row r="1780" spans="1:12">
      <c r="A1780" s="30">
        <v>1778</v>
      </c>
      <c r="B1780" s="30">
        <v>1032.623999999998</v>
      </c>
      <c r="C1780" s="30">
        <v>16376.0729999999</v>
      </c>
      <c r="D1780" s="30">
        <v>1</v>
      </c>
      <c r="E1780" s="30">
        <v>1</v>
      </c>
      <c r="F1780" s="30">
        <v>600.52999999999895</v>
      </c>
      <c r="G1780" s="30">
        <v>1</v>
      </c>
      <c r="H1780" s="30">
        <v>1</v>
      </c>
      <c r="I1780" s="30">
        <v>1</v>
      </c>
      <c r="K1780" s="457"/>
      <c r="L1780" s="457" t="e">
        <f>IF(K1780=0,#REF!,0)</f>
        <v>#REF!</v>
      </c>
    </row>
    <row r="1781" spans="1:12">
      <c r="A1781" s="30">
        <v>1779</v>
      </c>
      <c r="B1781" s="30">
        <v>1032.623999999998</v>
      </c>
      <c r="C1781" s="30">
        <v>16439.24599999989</v>
      </c>
      <c r="D1781" s="30">
        <v>1</v>
      </c>
      <c r="E1781" s="30">
        <v>1</v>
      </c>
      <c r="F1781" s="30">
        <v>412.13900000000001</v>
      </c>
      <c r="G1781" s="30">
        <v>1</v>
      </c>
      <c r="H1781" s="30">
        <v>1</v>
      </c>
      <c r="I1781" s="30">
        <v>1</v>
      </c>
      <c r="K1781" s="457"/>
      <c r="L1781" s="457" t="e">
        <f>IF(K1781=0,#REF!,0)</f>
        <v>#REF!</v>
      </c>
    </row>
    <row r="1782" spans="1:12">
      <c r="A1782" s="30">
        <v>1780</v>
      </c>
      <c r="B1782" s="30">
        <v>1032.623999999998</v>
      </c>
      <c r="C1782" s="30">
        <v>16464.695999999902</v>
      </c>
      <c r="D1782" s="30">
        <v>1</v>
      </c>
      <c r="E1782" s="30">
        <v>1</v>
      </c>
      <c r="F1782" s="30">
        <v>343.72199999999998</v>
      </c>
      <c r="G1782" s="30">
        <v>1</v>
      </c>
      <c r="H1782" s="30">
        <v>1</v>
      </c>
      <c r="I1782" s="30">
        <v>1</v>
      </c>
      <c r="K1782" s="457"/>
      <c r="L1782" s="457" t="e">
        <f>IF(K1782=0,#REF!,0)</f>
        <v>#REF!</v>
      </c>
    </row>
    <row r="1783" spans="1:12">
      <c r="A1783" s="30">
        <v>1781</v>
      </c>
      <c r="B1783" s="30">
        <v>1032.623999999998</v>
      </c>
      <c r="C1783" s="30">
        <v>16493.993999999901</v>
      </c>
      <c r="D1783" s="30">
        <v>1</v>
      </c>
      <c r="E1783" s="30">
        <v>1</v>
      </c>
      <c r="F1783" s="30">
        <v>885.16699999999992</v>
      </c>
      <c r="G1783" s="30">
        <v>1</v>
      </c>
      <c r="H1783" s="30">
        <v>1</v>
      </c>
      <c r="I1783" s="30">
        <v>1</v>
      </c>
      <c r="K1783" s="457"/>
      <c r="L1783" s="457" t="e">
        <f>IF(K1783=0,#REF!,0)</f>
        <v>#REF!</v>
      </c>
    </row>
    <row r="1784" spans="1:12">
      <c r="A1784" s="30">
        <v>1782</v>
      </c>
      <c r="B1784" s="30">
        <v>1762.222</v>
      </c>
      <c r="C1784" s="30">
        <v>16520.145999999899</v>
      </c>
      <c r="D1784" s="30">
        <v>1</v>
      </c>
      <c r="E1784" s="30">
        <v>1</v>
      </c>
      <c r="F1784" s="30">
        <v>2347.7979999999902</v>
      </c>
      <c r="G1784" s="30">
        <v>1</v>
      </c>
      <c r="H1784" s="30">
        <v>1</v>
      </c>
      <c r="I1784" s="30">
        <v>1</v>
      </c>
      <c r="K1784" s="457"/>
      <c r="L1784" s="457" t="e">
        <f>IF(K1784=0,#REF!,0)</f>
        <v>#REF!</v>
      </c>
    </row>
    <row r="1785" spans="1:12">
      <c r="A1785" s="30">
        <v>1783</v>
      </c>
      <c r="B1785" s="30">
        <v>6139.8579999999993</v>
      </c>
      <c r="C1785" s="30">
        <v>16612.78099999989</v>
      </c>
      <c r="D1785" s="30">
        <v>1</v>
      </c>
      <c r="E1785" s="30">
        <v>1</v>
      </c>
      <c r="F1785" s="30">
        <v>79496.746999999988</v>
      </c>
      <c r="G1785" s="30">
        <v>1</v>
      </c>
      <c r="H1785" s="30">
        <v>1</v>
      </c>
      <c r="I1785" s="30">
        <v>1</v>
      </c>
      <c r="K1785" s="457"/>
      <c r="L1785" s="457" t="e">
        <f>IF(K1785=0,#REF!,0)</f>
        <v>#REF!</v>
      </c>
    </row>
    <row r="1786" spans="1:12">
      <c r="A1786" s="30">
        <v>1784</v>
      </c>
      <c r="B1786" s="30">
        <v>1762.222</v>
      </c>
      <c r="C1786" s="30">
        <v>30634.993999999901</v>
      </c>
      <c r="D1786" s="30">
        <v>1</v>
      </c>
      <c r="E1786" s="30">
        <v>1</v>
      </c>
      <c r="F1786" s="30">
        <v>80490.162999999986</v>
      </c>
      <c r="G1786" s="30">
        <v>1</v>
      </c>
      <c r="H1786" s="30">
        <v>1</v>
      </c>
      <c r="I1786" s="30">
        <v>1</v>
      </c>
      <c r="K1786" s="457"/>
      <c r="L1786" s="457" t="e">
        <f>IF(K1786=0,#REF!,0)</f>
        <v>#REF!</v>
      </c>
    </row>
    <row r="1787" spans="1:12">
      <c r="A1787" s="30">
        <v>1785</v>
      </c>
      <c r="B1787" s="30">
        <v>1032.623999999998</v>
      </c>
      <c r="C1787" s="30">
        <v>31201.26499999989</v>
      </c>
      <c r="D1787" s="30">
        <v>1</v>
      </c>
      <c r="E1787" s="30">
        <v>1</v>
      </c>
      <c r="F1787" s="30">
        <v>73058.790999999997</v>
      </c>
      <c r="G1787" s="30">
        <v>1</v>
      </c>
      <c r="H1787" s="30">
        <v>1</v>
      </c>
      <c r="I1787" s="30">
        <v>1</v>
      </c>
      <c r="K1787" s="457"/>
      <c r="L1787" s="457" t="e">
        <f>IF(K1787=0,#REF!,0)</f>
        <v>#REF!</v>
      </c>
    </row>
    <row r="1788" spans="1:12">
      <c r="A1788" s="30">
        <v>1786</v>
      </c>
      <c r="B1788" s="30">
        <v>1153.2399999999991</v>
      </c>
      <c r="C1788" s="30">
        <v>31703.690999999901</v>
      </c>
      <c r="D1788" s="30">
        <v>1</v>
      </c>
      <c r="E1788" s="30">
        <v>1</v>
      </c>
      <c r="F1788" s="30">
        <v>60491.965999999993</v>
      </c>
      <c r="G1788" s="30">
        <v>1</v>
      </c>
      <c r="H1788" s="30">
        <v>1</v>
      </c>
      <c r="I1788" s="30">
        <v>1</v>
      </c>
      <c r="K1788" s="457"/>
      <c r="L1788" s="457" t="e">
        <f>IF(K1788=0,#REF!,0)</f>
        <v>#REF!</v>
      </c>
    </row>
    <row r="1789" spans="1:12">
      <c r="A1789" s="30">
        <v>1787</v>
      </c>
      <c r="B1789" s="30">
        <v>1213.5469999999991</v>
      </c>
      <c r="C1789" s="30">
        <v>32174.62199999989</v>
      </c>
      <c r="D1789" s="30">
        <v>1</v>
      </c>
      <c r="E1789" s="30">
        <v>1</v>
      </c>
      <c r="F1789" s="30">
        <v>50802.951000000001</v>
      </c>
      <c r="G1789" s="30">
        <v>1</v>
      </c>
      <c r="H1789" s="30">
        <v>1</v>
      </c>
      <c r="I1789" s="30">
        <v>1</v>
      </c>
      <c r="K1789" s="457"/>
      <c r="L1789" s="457" t="e">
        <f>IF(K1789=0,#REF!,0)</f>
        <v>#REF!</v>
      </c>
    </row>
    <row r="1790" spans="1:12">
      <c r="A1790" s="30">
        <v>1788</v>
      </c>
      <c r="B1790" s="30">
        <v>1213.5469999999991</v>
      </c>
      <c r="C1790" s="30">
        <v>31532.619999999901</v>
      </c>
      <c r="D1790" s="30">
        <v>1</v>
      </c>
      <c r="E1790" s="30">
        <v>1</v>
      </c>
      <c r="F1790" s="30">
        <v>44303.0649999999</v>
      </c>
      <c r="G1790" s="30">
        <v>1</v>
      </c>
      <c r="H1790" s="30">
        <v>1</v>
      </c>
      <c r="I1790" s="30">
        <v>1</v>
      </c>
      <c r="K1790" s="457"/>
      <c r="L1790" s="457" t="e">
        <f>IF(K1790=0,#REF!,0)</f>
        <v>#REF!</v>
      </c>
    </row>
    <row r="1791" spans="1:12">
      <c r="A1791" s="30">
        <v>1789</v>
      </c>
      <c r="B1791" s="30">
        <v>6200.1660000000002</v>
      </c>
      <c r="C1791" s="30">
        <v>29555.325000000001</v>
      </c>
      <c r="D1791" s="30">
        <v>1</v>
      </c>
      <c r="E1791" s="30">
        <v>1</v>
      </c>
      <c r="F1791" s="30">
        <v>26669.1339999999</v>
      </c>
      <c r="G1791" s="30">
        <v>1</v>
      </c>
      <c r="H1791" s="30">
        <v>1</v>
      </c>
      <c r="I1791" s="30">
        <v>1</v>
      </c>
      <c r="K1791" s="457"/>
      <c r="L1791" s="457" t="e">
        <f>IF(K1791=0,#REF!,0)</f>
        <v>#REF!</v>
      </c>
    </row>
    <row r="1792" spans="1:12">
      <c r="A1792" s="30">
        <v>1790</v>
      </c>
      <c r="B1792" s="30">
        <v>1762.222</v>
      </c>
      <c r="C1792" s="30">
        <v>29472.8499999999</v>
      </c>
      <c r="D1792" s="30">
        <v>1</v>
      </c>
      <c r="E1792" s="30">
        <v>1</v>
      </c>
      <c r="F1792" s="30">
        <v>35426.278999999995</v>
      </c>
      <c r="G1792" s="30">
        <v>1</v>
      </c>
      <c r="H1792" s="30">
        <v>1</v>
      </c>
      <c r="I1792" s="30">
        <v>1</v>
      </c>
      <c r="K1792" s="457"/>
      <c r="L1792" s="457" t="e">
        <f>IF(K1792=0,#REF!,0)</f>
        <v>#REF!</v>
      </c>
    </row>
    <row r="1793" spans="1:12">
      <c r="A1793" s="30">
        <v>1791</v>
      </c>
      <c r="B1793" s="30">
        <v>1032.623999999998</v>
      </c>
      <c r="C1793" s="30">
        <v>30172.928999999898</v>
      </c>
      <c r="D1793" s="30">
        <v>1</v>
      </c>
      <c r="E1793" s="30">
        <v>1</v>
      </c>
      <c r="F1793" s="30">
        <v>33989.020000000004</v>
      </c>
      <c r="G1793" s="30">
        <v>1</v>
      </c>
      <c r="H1793" s="30">
        <v>1</v>
      </c>
      <c r="I1793" s="30">
        <v>1</v>
      </c>
      <c r="K1793" s="457"/>
      <c r="L1793" s="457" t="e">
        <f>IF(K1793=0,#REF!,0)</f>
        <v>#REF!</v>
      </c>
    </row>
    <row r="1794" spans="1:12">
      <c r="A1794" s="30">
        <v>1792</v>
      </c>
      <c r="B1794" s="30">
        <v>1032.623999999998</v>
      </c>
      <c r="C1794" s="30">
        <v>29804.741999999897</v>
      </c>
      <c r="D1794" s="30">
        <v>1</v>
      </c>
      <c r="E1794" s="30">
        <v>1</v>
      </c>
      <c r="F1794" s="30">
        <v>32790.591</v>
      </c>
      <c r="G1794" s="30">
        <v>1</v>
      </c>
      <c r="H1794" s="30">
        <v>1</v>
      </c>
      <c r="I1794" s="30">
        <v>1</v>
      </c>
      <c r="K1794" s="457"/>
      <c r="L1794" s="457" t="e">
        <f>IF(K1794=0,#REF!,0)</f>
        <v>#REF!</v>
      </c>
    </row>
    <row r="1795" spans="1:12">
      <c r="A1795" s="30">
        <v>1793</v>
      </c>
      <c r="B1795" s="30">
        <v>1032.623999999998</v>
      </c>
      <c r="C1795" s="30">
        <v>29469.652999999904</v>
      </c>
      <c r="D1795" s="30">
        <v>1</v>
      </c>
      <c r="E1795" s="30">
        <v>1</v>
      </c>
      <c r="F1795" s="30">
        <v>34031.061999999991</v>
      </c>
      <c r="G1795" s="30">
        <v>1</v>
      </c>
      <c r="H1795" s="30">
        <v>1</v>
      </c>
      <c r="I1795" s="30">
        <v>1</v>
      </c>
      <c r="K1795" s="457"/>
      <c r="L1795" s="457" t="e">
        <f>IF(K1795=0,#REF!,0)</f>
        <v>#REF!</v>
      </c>
    </row>
    <row r="1796" spans="1:12">
      <c r="A1796" s="30">
        <v>1794</v>
      </c>
      <c r="B1796" s="30">
        <v>1762.222</v>
      </c>
      <c r="C1796" s="30">
        <v>28935.3149999999</v>
      </c>
      <c r="D1796" s="30">
        <v>1</v>
      </c>
      <c r="E1796" s="30">
        <v>1</v>
      </c>
      <c r="F1796" s="30">
        <v>36729.051999999989</v>
      </c>
      <c r="G1796" s="30">
        <v>1</v>
      </c>
      <c r="H1796" s="30">
        <v>1</v>
      </c>
      <c r="I1796" s="30">
        <v>1</v>
      </c>
      <c r="K1796" s="457"/>
      <c r="L1796" s="457" t="e">
        <f>IF(K1796=0,#REF!,0)</f>
        <v>#REF!</v>
      </c>
    </row>
    <row r="1797" spans="1:12">
      <c r="A1797" s="30">
        <v>1795</v>
      </c>
      <c r="B1797" s="30">
        <v>6139.8579999999993</v>
      </c>
      <c r="C1797" s="30">
        <v>29099.426999999898</v>
      </c>
      <c r="D1797" s="30">
        <v>1</v>
      </c>
      <c r="E1797" s="30">
        <v>1</v>
      </c>
      <c r="F1797" s="30">
        <v>33091.073000000004</v>
      </c>
      <c r="G1797" s="30">
        <v>1</v>
      </c>
      <c r="H1797" s="30">
        <v>1</v>
      </c>
      <c r="I1797" s="30">
        <v>1</v>
      </c>
      <c r="K1797" s="457"/>
      <c r="L1797" s="457" t="e">
        <f>IF(K1797=0,#REF!,0)</f>
        <v>#REF!</v>
      </c>
    </row>
    <row r="1798" spans="1:12">
      <c r="A1798" s="30">
        <v>1796</v>
      </c>
      <c r="B1798" s="30">
        <v>7599.07</v>
      </c>
      <c r="C1798" s="30">
        <v>30540.949999999899</v>
      </c>
      <c r="D1798" s="30">
        <v>1</v>
      </c>
      <c r="E1798" s="30">
        <v>1</v>
      </c>
      <c r="F1798" s="30">
        <v>32121.665000000001</v>
      </c>
      <c r="G1798" s="30">
        <v>1</v>
      </c>
      <c r="H1798" s="30">
        <v>1</v>
      </c>
      <c r="I1798" s="30">
        <v>1</v>
      </c>
      <c r="K1798" s="457"/>
      <c r="L1798" s="457" t="e">
        <f>IF(K1798=0,#REF!,0)</f>
        <v>#REF!</v>
      </c>
    </row>
    <row r="1799" spans="1:12">
      <c r="A1799" s="30">
        <v>1797</v>
      </c>
      <c r="B1799" s="30">
        <v>1762.222</v>
      </c>
      <c r="C1799" s="30">
        <v>17147.415999999903</v>
      </c>
      <c r="D1799" s="30">
        <v>1</v>
      </c>
      <c r="E1799" s="30">
        <v>1</v>
      </c>
      <c r="F1799" s="30">
        <v>44654.047999999995</v>
      </c>
      <c r="G1799" s="30">
        <v>1</v>
      </c>
      <c r="H1799" s="30">
        <v>1</v>
      </c>
      <c r="I1799" s="30">
        <v>1</v>
      </c>
      <c r="K1799" s="457"/>
      <c r="L1799" s="457" t="e">
        <f>IF(K1799=0,#REF!,0)</f>
        <v>#REF!</v>
      </c>
    </row>
    <row r="1800" spans="1:12">
      <c r="A1800" s="30">
        <v>1798</v>
      </c>
      <c r="B1800" s="30">
        <v>1762.222</v>
      </c>
      <c r="C1800" s="30">
        <v>16811.339999999902</v>
      </c>
      <c r="D1800" s="30">
        <v>1</v>
      </c>
      <c r="E1800" s="30">
        <v>1</v>
      </c>
      <c r="F1800" s="30">
        <v>2443.7469999999998</v>
      </c>
      <c r="G1800" s="30">
        <v>1</v>
      </c>
      <c r="H1800" s="30">
        <v>1</v>
      </c>
      <c r="I1800" s="30">
        <v>1</v>
      </c>
      <c r="K1800" s="457"/>
      <c r="L1800" s="457" t="e">
        <f>IF(K1800=0,#REF!,0)</f>
        <v>#REF!</v>
      </c>
    </row>
    <row r="1801" spans="1:12">
      <c r="A1801" s="30">
        <v>1799</v>
      </c>
      <c r="B1801" s="30">
        <v>1762.222</v>
      </c>
      <c r="C1801" s="30">
        <v>16465.732999999898</v>
      </c>
      <c r="D1801" s="30">
        <v>1</v>
      </c>
      <c r="E1801" s="30">
        <v>1</v>
      </c>
      <c r="F1801" s="30">
        <v>1994.1209999999901</v>
      </c>
      <c r="G1801" s="30">
        <v>1</v>
      </c>
      <c r="H1801" s="30">
        <v>1</v>
      </c>
      <c r="I1801" s="30">
        <v>1</v>
      </c>
      <c r="K1801" s="457"/>
      <c r="L1801" s="457" t="e">
        <f>IF(K1801=0,#REF!,0)</f>
        <v>#REF!</v>
      </c>
    </row>
    <row r="1802" spans="1:12">
      <c r="A1802" s="30">
        <v>1800</v>
      </c>
      <c r="B1802" s="30">
        <v>1032.623999999998</v>
      </c>
      <c r="C1802" s="30">
        <v>16566.0639999999</v>
      </c>
      <c r="D1802" s="30">
        <v>1</v>
      </c>
      <c r="E1802" s="30">
        <v>1</v>
      </c>
      <c r="F1802" s="30">
        <v>1208.68399999999</v>
      </c>
      <c r="G1802" s="30">
        <v>1</v>
      </c>
      <c r="H1802" s="30">
        <v>1</v>
      </c>
      <c r="I1802" s="30">
        <v>1</v>
      </c>
      <c r="K1802" s="457"/>
      <c r="L1802" s="457" t="e">
        <f>IF(K1802=0,#REF!,0)</f>
        <v>#REF!</v>
      </c>
    </row>
    <row r="1803" spans="1:12">
      <c r="A1803" s="30">
        <v>1801</v>
      </c>
      <c r="B1803" s="30">
        <v>1032.623999999998</v>
      </c>
      <c r="C1803" s="30">
        <v>16653.3819999999</v>
      </c>
      <c r="D1803" s="30">
        <v>1</v>
      </c>
      <c r="E1803" s="30">
        <v>1</v>
      </c>
      <c r="F1803" s="30">
        <v>734.51199999999892</v>
      </c>
      <c r="G1803" s="30">
        <v>1</v>
      </c>
      <c r="H1803" s="30">
        <v>1</v>
      </c>
      <c r="I1803" s="30">
        <v>1</v>
      </c>
      <c r="K1803" s="457"/>
      <c r="L1803" s="457" t="e">
        <f>IF(K1803=0,#REF!,0)</f>
        <v>#REF!</v>
      </c>
    </row>
    <row r="1804" spans="1:12">
      <c r="A1804" s="30">
        <v>1802</v>
      </c>
      <c r="B1804" s="30">
        <v>1032.623999999998</v>
      </c>
      <c r="C1804" s="30">
        <v>16671.326999999899</v>
      </c>
      <c r="D1804" s="30">
        <v>1</v>
      </c>
      <c r="E1804" s="30">
        <v>1</v>
      </c>
      <c r="F1804" s="30">
        <v>842.67499999999995</v>
      </c>
      <c r="G1804" s="30">
        <v>1</v>
      </c>
      <c r="H1804" s="30">
        <v>1</v>
      </c>
      <c r="I1804" s="30">
        <v>1</v>
      </c>
      <c r="K1804" s="457"/>
      <c r="L1804" s="457" t="e">
        <f>IF(K1804=0,#REF!,0)</f>
        <v>#REF!</v>
      </c>
    </row>
    <row r="1805" spans="1:12">
      <c r="A1805" s="30">
        <v>1803</v>
      </c>
      <c r="B1805" s="30">
        <v>1032.623999999998</v>
      </c>
      <c r="C1805" s="30">
        <v>16766.440999999901</v>
      </c>
      <c r="D1805" s="30">
        <v>1</v>
      </c>
      <c r="E1805" s="30">
        <v>1</v>
      </c>
      <c r="F1805" s="30">
        <v>3554.5449999999901</v>
      </c>
      <c r="G1805" s="30">
        <v>1</v>
      </c>
      <c r="H1805" s="30">
        <v>1</v>
      </c>
      <c r="I1805" s="30">
        <v>1</v>
      </c>
      <c r="K1805" s="457"/>
      <c r="L1805" s="457" t="e">
        <f>IF(K1805=0,#REF!,0)</f>
        <v>#REF!</v>
      </c>
    </row>
    <row r="1806" spans="1:12">
      <c r="A1806" s="30">
        <v>1804</v>
      </c>
      <c r="B1806" s="30">
        <v>1032.623999999998</v>
      </c>
      <c r="C1806" s="30">
        <v>16794.673999999901</v>
      </c>
      <c r="D1806" s="30">
        <v>1</v>
      </c>
      <c r="E1806" s="30">
        <v>1</v>
      </c>
      <c r="F1806" s="30">
        <v>9201.0969999999888</v>
      </c>
      <c r="G1806" s="30">
        <v>1</v>
      </c>
      <c r="H1806" s="30">
        <v>1</v>
      </c>
      <c r="I1806" s="30">
        <v>1</v>
      </c>
      <c r="K1806" s="457"/>
      <c r="L1806" s="457" t="e">
        <f>IF(K1806=0,#REF!,0)</f>
        <v>#REF!</v>
      </c>
    </row>
    <row r="1807" spans="1:12">
      <c r="A1807" s="30">
        <v>1805</v>
      </c>
      <c r="B1807" s="30">
        <v>1032.623999999998</v>
      </c>
      <c r="C1807" s="30">
        <v>16841.065999999901</v>
      </c>
      <c r="D1807" s="30">
        <v>1</v>
      </c>
      <c r="E1807" s="30">
        <v>1</v>
      </c>
      <c r="F1807" s="30">
        <v>15318.880999999899</v>
      </c>
      <c r="G1807" s="30">
        <v>1</v>
      </c>
      <c r="H1807" s="30">
        <v>1</v>
      </c>
      <c r="I1807" s="30">
        <v>1</v>
      </c>
      <c r="K1807" s="457"/>
      <c r="L1807" s="457" t="e">
        <f>IF(K1807=0,#REF!,0)</f>
        <v>#REF!</v>
      </c>
    </row>
    <row r="1808" spans="1:12">
      <c r="A1808" s="30">
        <v>1806</v>
      </c>
      <c r="B1808" s="30">
        <v>1762.222</v>
      </c>
      <c r="C1808" s="30">
        <v>16861.601999999901</v>
      </c>
      <c r="D1808" s="30">
        <v>1</v>
      </c>
      <c r="E1808" s="30">
        <v>1</v>
      </c>
      <c r="F1808" s="30">
        <v>18957.032999999898</v>
      </c>
      <c r="G1808" s="30">
        <v>1</v>
      </c>
      <c r="H1808" s="30">
        <v>1</v>
      </c>
      <c r="I1808" s="30">
        <v>1</v>
      </c>
      <c r="K1808" s="457"/>
      <c r="L1808" s="457" t="e">
        <f>IF(K1808=0,#REF!,0)</f>
        <v>#REF!</v>
      </c>
    </row>
    <row r="1809" spans="1:12">
      <c r="A1809" s="30">
        <v>1807</v>
      </c>
      <c r="B1809" s="30">
        <v>6139.8579999999993</v>
      </c>
      <c r="C1809" s="30">
        <v>16941.6139999999</v>
      </c>
      <c r="D1809" s="30">
        <v>1</v>
      </c>
      <c r="E1809" s="30">
        <v>1</v>
      </c>
      <c r="F1809" s="30">
        <v>95101.162999999986</v>
      </c>
      <c r="G1809" s="30">
        <v>1</v>
      </c>
      <c r="H1809" s="30">
        <v>1</v>
      </c>
      <c r="I1809" s="30">
        <v>1</v>
      </c>
      <c r="K1809" s="457"/>
      <c r="L1809" s="457" t="e">
        <f>IF(K1809=0,#REF!,0)</f>
        <v>#REF!</v>
      </c>
    </row>
    <row r="1810" spans="1:12">
      <c r="A1810" s="30">
        <v>1808</v>
      </c>
      <c r="B1810" s="30">
        <v>1762.222</v>
      </c>
      <c r="C1810" s="30">
        <v>17147.621999999901</v>
      </c>
      <c r="D1810" s="30">
        <v>1</v>
      </c>
      <c r="E1810" s="30">
        <v>1</v>
      </c>
      <c r="F1810" s="30">
        <v>96181.51</v>
      </c>
      <c r="G1810" s="30">
        <v>1</v>
      </c>
      <c r="H1810" s="30">
        <v>1</v>
      </c>
      <c r="I1810" s="30">
        <v>1</v>
      </c>
      <c r="K1810" s="457"/>
      <c r="L1810" s="457" t="e">
        <f>IF(K1810=0,#REF!,0)</f>
        <v>#REF!</v>
      </c>
    </row>
    <row r="1811" spans="1:12">
      <c r="A1811" s="30">
        <v>1809</v>
      </c>
      <c r="B1811" s="30">
        <v>1032.623999999998</v>
      </c>
      <c r="C1811" s="30">
        <v>17960.964999999898</v>
      </c>
      <c r="D1811" s="30">
        <v>1</v>
      </c>
      <c r="E1811" s="30">
        <v>1</v>
      </c>
      <c r="F1811" s="30">
        <v>88105.741999999897</v>
      </c>
      <c r="G1811" s="30">
        <v>1</v>
      </c>
      <c r="H1811" s="30">
        <v>1</v>
      </c>
      <c r="I1811" s="30">
        <v>1</v>
      </c>
      <c r="K1811" s="457"/>
      <c r="L1811" s="457" t="e">
        <f>IF(K1811=0,#REF!,0)</f>
        <v>#REF!</v>
      </c>
    </row>
    <row r="1812" spans="1:12">
      <c r="A1812" s="30">
        <v>1810</v>
      </c>
      <c r="B1812" s="30">
        <v>1153.2399999999991</v>
      </c>
      <c r="C1812" s="30">
        <v>18737.553999999902</v>
      </c>
      <c r="D1812" s="30">
        <v>1</v>
      </c>
      <c r="E1812" s="30">
        <v>1</v>
      </c>
      <c r="F1812" s="30">
        <v>77908.896999999997</v>
      </c>
      <c r="G1812" s="30">
        <v>1</v>
      </c>
      <c r="H1812" s="30">
        <v>1</v>
      </c>
      <c r="I1812" s="30">
        <v>1</v>
      </c>
      <c r="K1812" s="457"/>
      <c r="L1812" s="457" t="e">
        <f>IF(K1812=0,#REF!,0)</f>
        <v>#REF!</v>
      </c>
    </row>
    <row r="1813" spans="1:12">
      <c r="A1813" s="30">
        <v>1811</v>
      </c>
      <c r="B1813" s="30">
        <v>1213.5469999999991</v>
      </c>
      <c r="C1813" s="30">
        <v>19374.658999999898</v>
      </c>
      <c r="D1813" s="30">
        <v>1</v>
      </c>
      <c r="E1813" s="30">
        <v>1</v>
      </c>
      <c r="F1813" s="30">
        <v>68251.895999999993</v>
      </c>
      <c r="G1813" s="30">
        <v>1</v>
      </c>
      <c r="H1813" s="30">
        <v>1</v>
      </c>
      <c r="I1813" s="30">
        <v>1</v>
      </c>
      <c r="K1813" s="457">
        <v>4936.0279505379585</v>
      </c>
      <c r="L1813" s="457">
        <f>IF(K1813=0,#REF!,0)</f>
        <v>0</v>
      </c>
    </row>
    <row r="1814" spans="1:12">
      <c r="A1814" s="30">
        <v>1812</v>
      </c>
      <c r="B1814" s="30">
        <v>1213.5469999999991</v>
      </c>
      <c r="C1814" s="30">
        <v>18800.836999999901</v>
      </c>
      <c r="D1814" s="30">
        <v>1</v>
      </c>
      <c r="E1814" s="30">
        <v>1</v>
      </c>
      <c r="F1814" s="30">
        <v>58997.178999999996</v>
      </c>
      <c r="G1814" s="30">
        <v>1</v>
      </c>
      <c r="H1814" s="30">
        <v>1</v>
      </c>
      <c r="I1814" s="30">
        <v>1</v>
      </c>
      <c r="K1814" s="457">
        <v>24012.56059244338</v>
      </c>
      <c r="L1814" s="457">
        <f>IF(K1814=0,#REF!,0)</f>
        <v>0</v>
      </c>
    </row>
    <row r="1815" spans="1:12">
      <c r="A1815" s="30">
        <v>1813</v>
      </c>
      <c r="B1815" s="30">
        <v>6200.1660000000002</v>
      </c>
      <c r="C1815" s="30">
        <v>16879.10399999989</v>
      </c>
      <c r="D1815" s="30">
        <v>1</v>
      </c>
      <c r="E1815" s="30">
        <v>1</v>
      </c>
      <c r="F1815" s="30">
        <v>38411.561999999998</v>
      </c>
      <c r="G1815" s="30">
        <v>1</v>
      </c>
      <c r="H1815" s="30">
        <v>1</v>
      </c>
      <c r="I1815" s="30">
        <v>1</v>
      </c>
      <c r="K1815" s="457">
        <v>5689.1070276895089</v>
      </c>
      <c r="L1815" s="457">
        <f>IF(K1815=0,#REF!,0)</f>
        <v>0</v>
      </c>
    </row>
    <row r="1816" spans="1:12">
      <c r="A1816" s="30">
        <v>1814</v>
      </c>
      <c r="B1816" s="30">
        <v>1762.222</v>
      </c>
      <c r="C1816" s="30">
        <v>16689.5789999999</v>
      </c>
      <c r="D1816" s="30">
        <v>1</v>
      </c>
      <c r="E1816" s="30">
        <v>1</v>
      </c>
      <c r="F1816" s="30">
        <v>41159.009999999987</v>
      </c>
      <c r="G1816" s="30">
        <v>1</v>
      </c>
      <c r="H1816" s="30">
        <v>1</v>
      </c>
      <c r="I1816" s="30">
        <v>1</v>
      </c>
      <c r="K1816" s="457">
        <v>30255.289420428908</v>
      </c>
      <c r="L1816" s="457">
        <f>IF(K1816=0,#REF!,0)</f>
        <v>0</v>
      </c>
    </row>
    <row r="1817" spans="1:12">
      <c r="A1817" s="30">
        <v>1815</v>
      </c>
      <c r="B1817" s="30">
        <v>1032.623999999998</v>
      </c>
      <c r="C1817" s="30">
        <v>17417.9379999999</v>
      </c>
      <c r="D1817" s="30">
        <v>1</v>
      </c>
      <c r="E1817" s="30">
        <v>1</v>
      </c>
      <c r="F1817" s="30">
        <v>37855.756000000001</v>
      </c>
      <c r="G1817" s="30">
        <v>1</v>
      </c>
      <c r="H1817" s="30">
        <v>1</v>
      </c>
      <c r="I1817" s="30">
        <v>1</v>
      </c>
      <c r="K1817" s="457">
        <v>9339.7361370881081</v>
      </c>
      <c r="L1817" s="457">
        <f>IF(K1817=0,#REF!,0)</f>
        <v>0</v>
      </c>
    </row>
    <row r="1818" spans="1:12">
      <c r="A1818" s="30">
        <v>1816</v>
      </c>
      <c r="B1818" s="30">
        <v>1032.623999999998</v>
      </c>
      <c r="C1818" s="30">
        <v>17072.923999999901</v>
      </c>
      <c r="D1818" s="30">
        <v>1</v>
      </c>
      <c r="E1818" s="30">
        <v>1</v>
      </c>
      <c r="F1818" s="30">
        <v>36850.899999999892</v>
      </c>
      <c r="G1818" s="30">
        <v>1</v>
      </c>
      <c r="H1818" s="30">
        <v>1</v>
      </c>
      <c r="I1818" s="30">
        <v>1</v>
      </c>
      <c r="K1818" s="457"/>
      <c r="L1818" s="457" t="e">
        <f>IF(K1818=0,#REF!,0)</f>
        <v>#REF!</v>
      </c>
    </row>
    <row r="1819" spans="1:12">
      <c r="A1819" s="30">
        <v>1817</v>
      </c>
      <c r="B1819" s="30">
        <v>1032.623999999998</v>
      </c>
      <c r="C1819" s="30">
        <v>16795.1699999999</v>
      </c>
      <c r="D1819" s="30">
        <v>1</v>
      </c>
      <c r="E1819" s="30">
        <v>1</v>
      </c>
      <c r="F1819" s="30">
        <v>37505.082999999897</v>
      </c>
      <c r="G1819" s="30">
        <v>1</v>
      </c>
      <c r="H1819" s="30">
        <v>1</v>
      </c>
      <c r="I1819" s="30">
        <v>1</v>
      </c>
      <c r="K1819" s="457"/>
      <c r="L1819" s="457" t="e">
        <f>IF(K1819=0,#REF!,0)</f>
        <v>#REF!</v>
      </c>
    </row>
    <row r="1820" spans="1:12">
      <c r="A1820" s="30">
        <v>1818</v>
      </c>
      <c r="B1820" s="30">
        <v>1762.222</v>
      </c>
      <c r="C1820" s="30">
        <v>16245.9889999999</v>
      </c>
      <c r="D1820" s="30">
        <v>1</v>
      </c>
      <c r="E1820" s="30">
        <v>1</v>
      </c>
      <c r="F1820" s="30">
        <v>40699.50499999999</v>
      </c>
      <c r="G1820" s="30">
        <v>1</v>
      </c>
      <c r="H1820" s="30">
        <v>1</v>
      </c>
      <c r="I1820" s="30">
        <v>1</v>
      </c>
      <c r="K1820" s="457"/>
      <c r="L1820" s="457" t="e">
        <f>IF(K1820=0,#REF!,0)</f>
        <v>#REF!</v>
      </c>
    </row>
    <row r="1821" spans="1:12">
      <c r="A1821" s="30">
        <v>1819</v>
      </c>
      <c r="B1821" s="30">
        <v>6139.8579999999993</v>
      </c>
      <c r="C1821" s="30">
        <v>16372.0609999999</v>
      </c>
      <c r="D1821" s="30">
        <v>1</v>
      </c>
      <c r="E1821" s="30">
        <v>1</v>
      </c>
      <c r="F1821" s="30">
        <v>38909.491999999998</v>
      </c>
      <c r="G1821" s="30">
        <v>1</v>
      </c>
      <c r="H1821" s="30">
        <v>1</v>
      </c>
      <c r="I1821" s="30">
        <v>1</v>
      </c>
      <c r="K1821" s="457"/>
      <c r="L1821" s="457" t="e">
        <f>IF(K1821=0,#REF!,0)</f>
        <v>#REF!</v>
      </c>
    </row>
    <row r="1822" spans="1:12">
      <c r="A1822" s="30">
        <v>1820</v>
      </c>
      <c r="B1822" s="30">
        <v>7599.07</v>
      </c>
      <c r="C1822" s="30">
        <v>17714.287999999899</v>
      </c>
      <c r="D1822" s="30">
        <v>1</v>
      </c>
      <c r="E1822" s="30">
        <v>1</v>
      </c>
      <c r="F1822" s="30">
        <v>38089.441999999901</v>
      </c>
      <c r="G1822" s="30">
        <v>1</v>
      </c>
      <c r="H1822" s="30">
        <v>1</v>
      </c>
      <c r="I1822" s="30">
        <v>1</v>
      </c>
      <c r="K1822" s="457"/>
      <c r="L1822" s="457" t="e">
        <f>IF(K1822=0,#REF!,0)</f>
        <v>#REF!</v>
      </c>
    </row>
    <row r="1823" spans="1:12">
      <c r="A1823" s="30">
        <v>1821</v>
      </c>
      <c r="B1823" s="30">
        <v>1762.222</v>
      </c>
      <c r="C1823" s="30">
        <v>17210.611999999899</v>
      </c>
      <c r="D1823" s="30">
        <v>1</v>
      </c>
      <c r="E1823" s="30">
        <v>1</v>
      </c>
      <c r="F1823" s="30">
        <v>47476.570999999989</v>
      </c>
      <c r="G1823" s="30">
        <v>1</v>
      </c>
      <c r="H1823" s="30">
        <v>1</v>
      </c>
      <c r="I1823" s="30">
        <v>1</v>
      </c>
      <c r="K1823" s="457"/>
      <c r="L1823" s="457" t="e">
        <f>IF(K1823=0,#REF!,0)</f>
        <v>#REF!</v>
      </c>
    </row>
    <row r="1824" spans="1:12">
      <c r="A1824" s="30">
        <v>1822</v>
      </c>
      <c r="B1824" s="30">
        <v>1762.222</v>
      </c>
      <c r="C1824" s="30">
        <v>16814.4559999999</v>
      </c>
      <c r="D1824" s="30">
        <v>1</v>
      </c>
      <c r="E1824" s="30">
        <v>1</v>
      </c>
      <c r="F1824" s="30">
        <v>2323.2779999999998</v>
      </c>
      <c r="G1824" s="30">
        <v>1</v>
      </c>
      <c r="H1824" s="30">
        <v>1</v>
      </c>
      <c r="I1824" s="30">
        <v>1</v>
      </c>
      <c r="K1824" s="457"/>
      <c r="L1824" s="457" t="e">
        <f>IF(K1824=0,#REF!,0)</f>
        <v>#REF!</v>
      </c>
    </row>
    <row r="1825" spans="1:12">
      <c r="A1825" s="30">
        <v>1823</v>
      </c>
      <c r="B1825" s="30">
        <v>1762.222</v>
      </c>
      <c r="C1825" s="30">
        <v>16404.017999999902</v>
      </c>
      <c r="D1825" s="30">
        <v>1</v>
      </c>
      <c r="E1825" s="30">
        <v>1</v>
      </c>
      <c r="F1825" s="30">
        <v>2137.1770000000001</v>
      </c>
      <c r="G1825" s="30">
        <v>1</v>
      </c>
      <c r="H1825" s="30">
        <v>1</v>
      </c>
      <c r="I1825" s="30">
        <v>1</v>
      </c>
      <c r="K1825" s="457"/>
      <c r="L1825" s="457" t="e">
        <f>IF(K1825=0,#REF!,0)</f>
        <v>#REF!</v>
      </c>
    </row>
    <row r="1826" spans="1:12">
      <c r="A1826" s="30">
        <v>1824</v>
      </c>
      <c r="B1826" s="30">
        <v>1032.623999999998</v>
      </c>
      <c r="C1826" s="30">
        <v>16450.855999999898</v>
      </c>
      <c r="D1826" s="30">
        <v>1</v>
      </c>
      <c r="E1826" s="30">
        <v>1</v>
      </c>
      <c r="F1826" s="30">
        <v>1207.1949999999999</v>
      </c>
      <c r="G1826" s="30">
        <v>1</v>
      </c>
      <c r="H1826" s="30">
        <v>1</v>
      </c>
      <c r="I1826" s="30">
        <v>1</v>
      </c>
      <c r="K1826" s="457"/>
      <c r="L1826" s="457" t="e">
        <f>IF(K1826=0,#REF!,0)</f>
        <v>#REF!</v>
      </c>
    </row>
    <row r="1827" spans="1:12">
      <c r="A1827" s="30">
        <v>1825</v>
      </c>
      <c r="B1827" s="30">
        <v>1032.623999999998</v>
      </c>
      <c r="C1827" s="30">
        <v>17054.302999999898</v>
      </c>
      <c r="D1827" s="30">
        <v>1</v>
      </c>
      <c r="E1827" s="30">
        <v>1</v>
      </c>
      <c r="F1827" s="30">
        <v>564.79499999999905</v>
      </c>
      <c r="G1827" s="30">
        <v>1</v>
      </c>
      <c r="H1827" s="30">
        <v>1</v>
      </c>
      <c r="I1827" s="30">
        <v>1</v>
      </c>
      <c r="K1827" s="457"/>
      <c r="L1827" s="457" t="e">
        <f>IF(K1827=0,#REF!,0)</f>
        <v>#REF!</v>
      </c>
    </row>
    <row r="1828" spans="1:12">
      <c r="A1828" s="30">
        <v>1826</v>
      </c>
      <c r="B1828" s="30">
        <v>1032.623999999998</v>
      </c>
      <c r="C1828" s="30">
        <v>16909.017999999902</v>
      </c>
      <c r="D1828" s="30">
        <v>1</v>
      </c>
      <c r="E1828" s="30">
        <v>1</v>
      </c>
      <c r="F1828" s="30">
        <v>334.96</v>
      </c>
      <c r="G1828" s="30">
        <v>1</v>
      </c>
      <c r="H1828" s="30">
        <v>1</v>
      </c>
      <c r="I1828" s="30">
        <v>1</v>
      </c>
      <c r="K1828" s="457"/>
      <c r="L1828" s="457" t="e">
        <f>IF(K1828=0,#REF!,0)</f>
        <v>#REF!</v>
      </c>
    </row>
    <row r="1829" spans="1:12">
      <c r="A1829" s="30">
        <v>1827</v>
      </c>
      <c r="B1829" s="30">
        <v>1032.623999999998</v>
      </c>
      <c r="C1829" s="30">
        <v>16878.136999999901</v>
      </c>
      <c r="D1829" s="30">
        <v>1</v>
      </c>
      <c r="E1829" s="30">
        <v>1</v>
      </c>
      <c r="F1829" s="30">
        <v>316.38499999999999</v>
      </c>
      <c r="G1829" s="30">
        <v>1</v>
      </c>
      <c r="H1829" s="30">
        <v>1</v>
      </c>
      <c r="I1829" s="30">
        <v>1</v>
      </c>
      <c r="K1829" s="457"/>
      <c r="L1829" s="457" t="e">
        <f>IF(K1829=0,#REF!,0)</f>
        <v>#REF!</v>
      </c>
    </row>
    <row r="1830" spans="1:12">
      <c r="A1830" s="30">
        <v>1828</v>
      </c>
      <c r="B1830" s="30">
        <v>1032.623999999998</v>
      </c>
      <c r="C1830" s="30">
        <v>16834.74499999989</v>
      </c>
      <c r="D1830" s="30">
        <v>1</v>
      </c>
      <c r="E1830" s="30">
        <v>1</v>
      </c>
      <c r="F1830" s="30">
        <v>357.44600000000003</v>
      </c>
      <c r="G1830" s="30">
        <v>1</v>
      </c>
      <c r="H1830" s="30">
        <v>1</v>
      </c>
      <c r="I1830" s="30">
        <v>1</v>
      </c>
      <c r="K1830" s="457"/>
      <c r="L1830" s="457" t="e">
        <f>IF(K1830=0,#REF!,0)</f>
        <v>#REF!</v>
      </c>
    </row>
    <row r="1831" spans="1:12">
      <c r="A1831" s="30">
        <v>1829</v>
      </c>
      <c r="B1831" s="30">
        <v>1032.623999999998</v>
      </c>
      <c r="C1831" s="30">
        <v>16806.018999999898</v>
      </c>
      <c r="D1831" s="30">
        <v>1</v>
      </c>
      <c r="E1831" s="30">
        <v>1</v>
      </c>
      <c r="F1831" s="30">
        <v>501.49699999999905</v>
      </c>
      <c r="G1831" s="30">
        <v>1</v>
      </c>
      <c r="H1831" s="30">
        <v>1</v>
      </c>
      <c r="I1831" s="30">
        <v>1</v>
      </c>
      <c r="K1831" s="457"/>
      <c r="L1831" s="457" t="e">
        <f>IF(K1831=0,#REF!,0)</f>
        <v>#REF!</v>
      </c>
    </row>
    <row r="1832" spans="1:12">
      <c r="A1832" s="30">
        <v>1830</v>
      </c>
      <c r="B1832" s="30">
        <v>1762.222</v>
      </c>
      <c r="C1832" s="30">
        <v>16783.310999999892</v>
      </c>
      <c r="D1832" s="30">
        <v>1</v>
      </c>
      <c r="E1832" s="30">
        <v>1</v>
      </c>
      <c r="F1832" s="30">
        <v>3031.7979999999898</v>
      </c>
      <c r="G1832" s="30">
        <v>1</v>
      </c>
      <c r="H1832" s="30">
        <v>1</v>
      </c>
      <c r="I1832" s="30">
        <v>1</v>
      </c>
      <c r="K1832" s="457"/>
      <c r="L1832" s="457" t="e">
        <f>IF(K1832=0,#REF!,0)</f>
        <v>#REF!</v>
      </c>
    </row>
    <row r="1833" spans="1:12">
      <c r="A1833" s="30">
        <v>1831</v>
      </c>
      <c r="B1833" s="30">
        <v>6139.8579999999993</v>
      </c>
      <c r="C1833" s="30">
        <v>16848.851999999901</v>
      </c>
      <c r="D1833" s="30">
        <v>1</v>
      </c>
      <c r="E1833" s="30">
        <v>1</v>
      </c>
      <c r="F1833" s="30">
        <v>78866.895999999906</v>
      </c>
      <c r="G1833" s="30">
        <v>1</v>
      </c>
      <c r="H1833" s="30">
        <v>1</v>
      </c>
      <c r="I1833" s="30">
        <v>1</v>
      </c>
      <c r="K1833" s="457"/>
      <c r="L1833" s="457" t="e">
        <f>IF(K1833=0,#REF!,0)</f>
        <v>#REF!</v>
      </c>
    </row>
    <row r="1834" spans="1:12">
      <c r="A1834" s="30">
        <v>1832</v>
      </c>
      <c r="B1834" s="30">
        <v>1762.222</v>
      </c>
      <c r="C1834" s="30">
        <v>50208.361999999899</v>
      </c>
      <c r="D1834" s="30">
        <v>1</v>
      </c>
      <c r="E1834" s="30">
        <v>1</v>
      </c>
      <c r="F1834" s="30">
        <v>78390.762999999992</v>
      </c>
      <c r="G1834" s="30">
        <v>1</v>
      </c>
      <c r="H1834" s="30">
        <v>1</v>
      </c>
      <c r="I1834" s="30">
        <v>1</v>
      </c>
      <c r="K1834" s="457"/>
      <c r="L1834" s="457" t="e">
        <f>IF(K1834=0,#REF!,0)</f>
        <v>#REF!</v>
      </c>
    </row>
    <row r="1835" spans="1:12">
      <c r="A1835" s="30">
        <v>1833</v>
      </c>
      <c r="B1835" s="30">
        <v>1032.623999999998</v>
      </c>
      <c r="C1835" s="30">
        <v>79489.332999999999</v>
      </c>
      <c r="D1835" s="30">
        <v>1</v>
      </c>
      <c r="E1835" s="30">
        <v>1</v>
      </c>
      <c r="F1835" s="30">
        <v>67667.724000000002</v>
      </c>
      <c r="G1835" s="30">
        <v>1</v>
      </c>
      <c r="H1835" s="30">
        <v>1</v>
      </c>
      <c r="I1835" s="30">
        <v>1</v>
      </c>
      <c r="K1835" s="457"/>
      <c r="L1835" s="457" t="e">
        <f>IF(K1835=0,#REF!,0)</f>
        <v>#REF!</v>
      </c>
    </row>
    <row r="1836" spans="1:12">
      <c r="A1836" s="30">
        <v>1834</v>
      </c>
      <c r="B1836" s="30">
        <v>1153.2399999999991</v>
      </c>
      <c r="C1836" s="30">
        <v>97045.03199999989</v>
      </c>
      <c r="D1836" s="30">
        <v>1</v>
      </c>
      <c r="E1836" s="30">
        <v>1</v>
      </c>
      <c r="F1836" s="30">
        <v>54294.402999999991</v>
      </c>
      <c r="G1836" s="30">
        <v>1</v>
      </c>
      <c r="H1836" s="30">
        <v>1</v>
      </c>
      <c r="I1836" s="30">
        <v>1</v>
      </c>
      <c r="K1836" s="457"/>
      <c r="L1836" s="457" t="e">
        <f>IF(K1836=0,#REF!,0)</f>
        <v>#REF!</v>
      </c>
    </row>
    <row r="1837" spans="1:12">
      <c r="A1837" s="30">
        <v>1835</v>
      </c>
      <c r="B1837" s="30">
        <v>1213.5469999999991</v>
      </c>
      <c r="C1837" s="30">
        <v>114238.6039999998</v>
      </c>
      <c r="D1837" s="30">
        <v>1</v>
      </c>
      <c r="E1837" s="30">
        <v>1</v>
      </c>
      <c r="F1837" s="30">
        <v>43046.2069999999</v>
      </c>
      <c r="G1837" s="30">
        <v>1</v>
      </c>
      <c r="H1837" s="30">
        <v>1</v>
      </c>
      <c r="I1837" s="30">
        <v>1</v>
      </c>
      <c r="K1837" s="457"/>
      <c r="L1837" s="457" t="e">
        <f>IF(K1837=0,#REF!,0)</f>
        <v>#REF!</v>
      </c>
    </row>
    <row r="1838" spans="1:12">
      <c r="A1838" s="30">
        <v>1836</v>
      </c>
      <c r="B1838" s="30">
        <v>1213.5469999999991</v>
      </c>
      <c r="C1838" s="30">
        <v>95432.162999999913</v>
      </c>
      <c r="D1838" s="30">
        <v>1</v>
      </c>
      <c r="E1838" s="30">
        <v>1</v>
      </c>
      <c r="F1838" s="30">
        <v>33516.017999999902</v>
      </c>
      <c r="G1838" s="30">
        <v>1</v>
      </c>
      <c r="H1838" s="30">
        <v>1</v>
      </c>
      <c r="I1838" s="30">
        <v>1</v>
      </c>
      <c r="K1838" s="457"/>
      <c r="L1838" s="457" t="e">
        <f>IF(K1838=0,#REF!,0)</f>
        <v>#REF!</v>
      </c>
    </row>
    <row r="1839" spans="1:12">
      <c r="A1839" s="30">
        <v>1837</v>
      </c>
      <c r="B1839" s="30">
        <v>6200.1660000000002</v>
      </c>
      <c r="C1839" s="30">
        <v>52000.536999999895</v>
      </c>
      <c r="D1839" s="30">
        <v>1</v>
      </c>
      <c r="E1839" s="30">
        <v>1</v>
      </c>
      <c r="F1839" s="30">
        <v>14617.758999999991</v>
      </c>
      <c r="G1839" s="30">
        <v>1</v>
      </c>
      <c r="H1839" s="30">
        <v>1</v>
      </c>
      <c r="I1839" s="30">
        <v>1</v>
      </c>
      <c r="K1839" s="457"/>
      <c r="L1839" s="457" t="e">
        <f>IF(K1839=0,#REF!,0)</f>
        <v>#REF!</v>
      </c>
    </row>
    <row r="1840" spans="1:12">
      <c r="A1840" s="30">
        <v>1838</v>
      </c>
      <c r="B1840" s="30">
        <v>1762.222</v>
      </c>
      <c r="C1840" s="30">
        <v>74675.93299999999</v>
      </c>
      <c r="D1840" s="30">
        <v>1</v>
      </c>
      <c r="E1840" s="30">
        <v>1</v>
      </c>
      <c r="F1840" s="30">
        <v>17862.7569999999</v>
      </c>
      <c r="G1840" s="30">
        <v>1</v>
      </c>
      <c r="H1840" s="30">
        <v>1</v>
      </c>
      <c r="I1840" s="30">
        <v>1</v>
      </c>
      <c r="K1840" s="457"/>
      <c r="L1840" s="457" t="e">
        <f>IF(K1840=0,#REF!,0)</f>
        <v>#REF!</v>
      </c>
    </row>
    <row r="1841" spans="1:12">
      <c r="A1841" s="30">
        <v>1839</v>
      </c>
      <c r="B1841" s="30">
        <v>1032.623999999998</v>
      </c>
      <c r="C1841" s="30">
        <v>110012.9339999998</v>
      </c>
      <c r="D1841" s="30">
        <v>1</v>
      </c>
      <c r="E1841" s="30">
        <v>1</v>
      </c>
      <c r="F1841" s="30">
        <v>15599.675999999999</v>
      </c>
      <c r="G1841" s="30">
        <v>1</v>
      </c>
      <c r="H1841" s="30">
        <v>1</v>
      </c>
      <c r="I1841" s="30">
        <v>1</v>
      </c>
      <c r="K1841" s="457">
        <v>10005.776807894397</v>
      </c>
      <c r="L1841" s="457">
        <f>IF(K1841=0,#REF!,0)</f>
        <v>0</v>
      </c>
    </row>
    <row r="1842" spans="1:12">
      <c r="A1842" s="30">
        <v>1840</v>
      </c>
      <c r="B1842" s="30">
        <v>1032.623999999998</v>
      </c>
      <c r="C1842" s="30">
        <v>91958.544999999896</v>
      </c>
      <c r="D1842" s="30">
        <v>1</v>
      </c>
      <c r="E1842" s="30">
        <v>1</v>
      </c>
      <c r="F1842" s="30">
        <v>15046.048999999999</v>
      </c>
      <c r="G1842" s="30">
        <v>1</v>
      </c>
      <c r="H1842" s="30">
        <v>1</v>
      </c>
      <c r="I1842" s="30">
        <v>1</v>
      </c>
      <c r="K1842" s="457"/>
      <c r="L1842" s="457" t="e">
        <f>IF(K1842=0,#REF!,0)</f>
        <v>#REF!</v>
      </c>
    </row>
    <row r="1843" spans="1:12">
      <c r="A1843" s="30">
        <v>1841</v>
      </c>
      <c r="B1843" s="30">
        <v>1032.623999999998</v>
      </c>
      <c r="C1843" s="30">
        <v>80038.093999999983</v>
      </c>
      <c r="D1843" s="30">
        <v>1</v>
      </c>
      <c r="E1843" s="30">
        <v>1</v>
      </c>
      <c r="F1843" s="30">
        <v>17890.348999999998</v>
      </c>
      <c r="G1843" s="30">
        <v>1</v>
      </c>
      <c r="H1843" s="30">
        <v>1</v>
      </c>
      <c r="I1843" s="30">
        <v>1</v>
      </c>
      <c r="K1843" s="457"/>
      <c r="L1843" s="457" t="e">
        <f>IF(K1843=0,#REF!,0)</f>
        <v>#REF!</v>
      </c>
    </row>
    <row r="1844" spans="1:12">
      <c r="A1844" s="30">
        <v>1842</v>
      </c>
      <c r="B1844" s="30">
        <v>1762.222</v>
      </c>
      <c r="C1844" s="30">
        <v>44656.158999999898</v>
      </c>
      <c r="D1844" s="30">
        <v>1</v>
      </c>
      <c r="E1844" s="30">
        <v>1</v>
      </c>
      <c r="F1844" s="30">
        <v>22051.691999999999</v>
      </c>
      <c r="G1844" s="30">
        <v>1</v>
      </c>
      <c r="H1844" s="30">
        <v>1</v>
      </c>
      <c r="I1844" s="30">
        <v>1</v>
      </c>
      <c r="K1844" s="457"/>
      <c r="L1844" s="457" t="e">
        <f>IF(K1844=0,#REF!,0)</f>
        <v>#REF!</v>
      </c>
    </row>
    <row r="1845" spans="1:12">
      <c r="A1845" s="30">
        <v>1843</v>
      </c>
      <c r="B1845" s="30">
        <v>6139.8579999999993</v>
      </c>
      <c r="C1845" s="30">
        <v>28779.675999999898</v>
      </c>
      <c r="D1845" s="30">
        <v>1</v>
      </c>
      <c r="E1845" s="30">
        <v>1</v>
      </c>
      <c r="F1845" s="30">
        <v>20400.668000000001</v>
      </c>
      <c r="G1845" s="30">
        <v>1</v>
      </c>
      <c r="H1845" s="30">
        <v>1</v>
      </c>
      <c r="I1845" s="30">
        <v>1</v>
      </c>
      <c r="K1845" s="457"/>
      <c r="L1845" s="457" t="e">
        <f>IF(K1845=0,#REF!,0)</f>
        <v>#REF!</v>
      </c>
    </row>
    <row r="1846" spans="1:12">
      <c r="A1846" s="30">
        <v>1844</v>
      </c>
      <c r="B1846" s="30">
        <v>7599.07</v>
      </c>
      <c r="C1846" s="30">
        <v>30127.264999999898</v>
      </c>
      <c r="D1846" s="30">
        <v>1</v>
      </c>
      <c r="E1846" s="30">
        <v>1</v>
      </c>
      <c r="F1846" s="30">
        <v>19196.874999999891</v>
      </c>
      <c r="G1846" s="30">
        <v>1</v>
      </c>
      <c r="H1846" s="30">
        <v>1</v>
      </c>
      <c r="I1846" s="30">
        <v>1</v>
      </c>
      <c r="K1846" s="457"/>
      <c r="L1846" s="457" t="e">
        <f>IF(K1846=0,#REF!,0)</f>
        <v>#REF!</v>
      </c>
    </row>
    <row r="1847" spans="1:12">
      <c r="A1847" s="30">
        <v>1845</v>
      </c>
      <c r="B1847" s="30">
        <v>1762.222</v>
      </c>
      <c r="C1847" s="30">
        <v>16687.857999999898</v>
      </c>
      <c r="D1847" s="30">
        <v>1</v>
      </c>
      <c r="E1847" s="30">
        <v>1</v>
      </c>
      <c r="F1847" s="30">
        <v>31091.998999999989</v>
      </c>
      <c r="G1847" s="30">
        <v>1</v>
      </c>
      <c r="H1847" s="30">
        <v>1</v>
      </c>
      <c r="I1847" s="30">
        <v>1</v>
      </c>
      <c r="K1847" s="457"/>
      <c r="L1847" s="457" t="e">
        <f>IF(K1847=0,#REF!,0)</f>
        <v>#REF!</v>
      </c>
    </row>
    <row r="1848" spans="1:12">
      <c r="A1848" s="30">
        <v>1846</v>
      </c>
      <c r="B1848" s="30">
        <v>1762.222</v>
      </c>
      <c r="C1848" s="30">
        <v>16304.8679999999</v>
      </c>
      <c r="D1848" s="30">
        <v>1</v>
      </c>
      <c r="E1848" s="30">
        <v>1</v>
      </c>
      <c r="F1848" s="30">
        <v>2975.7749999999901</v>
      </c>
      <c r="G1848" s="30">
        <v>1</v>
      </c>
      <c r="H1848" s="30">
        <v>1</v>
      </c>
      <c r="I1848" s="30">
        <v>1</v>
      </c>
      <c r="K1848" s="457"/>
      <c r="L1848" s="457" t="e">
        <f>IF(K1848=0,#REF!,0)</f>
        <v>#REF!</v>
      </c>
    </row>
    <row r="1849" spans="1:12">
      <c r="A1849" s="30">
        <v>1847</v>
      </c>
      <c r="B1849" s="30">
        <v>1762.222</v>
      </c>
      <c r="C1849" s="30">
        <v>15905.7659999999</v>
      </c>
      <c r="D1849" s="30">
        <v>1</v>
      </c>
      <c r="E1849" s="30">
        <v>1</v>
      </c>
      <c r="F1849" s="30">
        <v>1663.2159999999999</v>
      </c>
      <c r="G1849" s="30">
        <v>1</v>
      </c>
      <c r="H1849" s="30">
        <v>1</v>
      </c>
      <c r="I1849" s="30">
        <v>1</v>
      </c>
      <c r="K1849" s="457"/>
      <c r="L1849" s="457" t="e">
        <f>IF(K1849=0,#REF!,0)</f>
        <v>#REF!</v>
      </c>
    </row>
    <row r="1850" spans="1:12">
      <c r="A1850" s="30">
        <v>1848</v>
      </c>
      <c r="B1850" s="30">
        <v>1032.623999999998</v>
      </c>
      <c r="C1850" s="30">
        <v>15952.908999999898</v>
      </c>
      <c r="D1850" s="30">
        <v>1</v>
      </c>
      <c r="E1850" s="30">
        <v>1</v>
      </c>
      <c r="F1850" s="30">
        <v>1271.2460000000001</v>
      </c>
      <c r="G1850" s="30">
        <v>1</v>
      </c>
      <c r="H1850" s="30">
        <v>1</v>
      </c>
      <c r="I1850" s="30">
        <v>1</v>
      </c>
      <c r="K1850" s="457"/>
      <c r="L1850" s="457" t="e">
        <f>IF(K1850=0,#REF!,0)</f>
        <v>#REF!</v>
      </c>
    </row>
    <row r="1851" spans="1:12">
      <c r="A1851" s="30">
        <v>1849</v>
      </c>
      <c r="B1851" s="30">
        <v>1032.623999999998</v>
      </c>
      <c r="C1851" s="30">
        <v>16022.136999999901</v>
      </c>
      <c r="D1851" s="30">
        <v>1</v>
      </c>
      <c r="E1851" s="30">
        <v>1</v>
      </c>
      <c r="F1851" s="30">
        <v>562.84100000000001</v>
      </c>
      <c r="G1851" s="30">
        <v>1</v>
      </c>
      <c r="H1851" s="30">
        <v>1</v>
      </c>
      <c r="I1851" s="30">
        <v>1</v>
      </c>
      <c r="K1851" s="457"/>
      <c r="L1851" s="457" t="e">
        <f>IF(K1851=0,#REF!,0)</f>
        <v>#REF!</v>
      </c>
    </row>
    <row r="1852" spans="1:12">
      <c r="A1852" s="30">
        <v>1850</v>
      </c>
      <c r="B1852" s="30">
        <v>1032.623999999998</v>
      </c>
      <c r="C1852" s="30">
        <v>16011.8039999999</v>
      </c>
      <c r="D1852" s="30">
        <v>1</v>
      </c>
      <c r="E1852" s="30">
        <v>1</v>
      </c>
      <c r="F1852" s="30">
        <v>326.61999999999898</v>
      </c>
      <c r="G1852" s="30">
        <v>1</v>
      </c>
      <c r="H1852" s="30">
        <v>1</v>
      </c>
      <c r="I1852" s="30">
        <v>1</v>
      </c>
      <c r="K1852" s="457"/>
      <c r="L1852" s="457" t="e">
        <f>IF(K1852=0,#REF!,0)</f>
        <v>#REF!</v>
      </c>
    </row>
    <row r="1853" spans="1:12">
      <c r="A1853" s="30">
        <v>1851</v>
      </c>
      <c r="B1853" s="30">
        <v>1032.623999999998</v>
      </c>
      <c r="C1853" s="30">
        <v>16069.585999999901</v>
      </c>
      <c r="D1853" s="30">
        <v>1</v>
      </c>
      <c r="E1853" s="30">
        <v>1</v>
      </c>
      <c r="F1853" s="30">
        <v>280.123999999999</v>
      </c>
      <c r="G1853" s="30">
        <v>1</v>
      </c>
      <c r="H1853" s="30">
        <v>1</v>
      </c>
      <c r="I1853" s="30">
        <v>1</v>
      </c>
      <c r="K1853" s="457"/>
      <c r="L1853" s="457" t="e">
        <f>IF(K1853=0,#REF!,0)</f>
        <v>#REF!</v>
      </c>
    </row>
    <row r="1854" spans="1:12">
      <c r="A1854" s="30">
        <v>1852</v>
      </c>
      <c r="B1854" s="30">
        <v>1032.623999999998</v>
      </c>
      <c r="C1854" s="30">
        <v>16095.869999999901</v>
      </c>
      <c r="D1854" s="30">
        <v>1</v>
      </c>
      <c r="E1854" s="30">
        <v>1</v>
      </c>
      <c r="F1854" s="30">
        <v>280.926999999999</v>
      </c>
      <c r="G1854" s="30">
        <v>1</v>
      </c>
      <c r="H1854" s="30">
        <v>1</v>
      </c>
      <c r="I1854" s="30">
        <v>1</v>
      </c>
      <c r="K1854" s="457"/>
      <c r="L1854" s="457" t="e">
        <f>IF(K1854=0,#REF!,0)</f>
        <v>#REF!</v>
      </c>
    </row>
    <row r="1855" spans="1:12">
      <c r="A1855" s="30">
        <v>1853</v>
      </c>
      <c r="B1855" s="30">
        <v>1032.623999999998</v>
      </c>
      <c r="C1855" s="30">
        <v>16114.8229999999</v>
      </c>
      <c r="D1855" s="30">
        <v>1</v>
      </c>
      <c r="E1855" s="30">
        <v>1</v>
      </c>
      <c r="F1855" s="30">
        <v>248.75800000000001</v>
      </c>
      <c r="G1855" s="30">
        <v>1</v>
      </c>
      <c r="H1855" s="30">
        <v>1</v>
      </c>
      <c r="I1855" s="30">
        <v>1</v>
      </c>
      <c r="K1855" s="457"/>
      <c r="L1855" s="457" t="e">
        <f>IF(K1855=0,#REF!,0)</f>
        <v>#REF!</v>
      </c>
    </row>
    <row r="1856" spans="1:12">
      <c r="A1856" s="30">
        <v>1854</v>
      </c>
      <c r="B1856" s="30">
        <v>1762.222</v>
      </c>
      <c r="C1856" s="30">
        <v>16132.4909999999</v>
      </c>
      <c r="D1856" s="30">
        <v>1</v>
      </c>
      <c r="E1856" s="30">
        <v>1</v>
      </c>
      <c r="F1856" s="30">
        <v>2520.5319999999901</v>
      </c>
      <c r="G1856" s="30">
        <v>1</v>
      </c>
      <c r="H1856" s="30">
        <v>1</v>
      </c>
      <c r="I1856" s="30">
        <v>1</v>
      </c>
      <c r="K1856" s="457"/>
      <c r="L1856" s="457" t="e">
        <f>IF(K1856=0,#REF!,0)</f>
        <v>#REF!</v>
      </c>
    </row>
    <row r="1857" spans="1:12">
      <c r="A1857" s="30">
        <v>1855</v>
      </c>
      <c r="B1857" s="30">
        <v>6139.8579999999993</v>
      </c>
      <c r="C1857" s="30">
        <v>16226.5719999999</v>
      </c>
      <c r="D1857" s="30">
        <v>1</v>
      </c>
      <c r="E1857" s="30">
        <v>1</v>
      </c>
      <c r="F1857" s="30">
        <v>63024.596999999994</v>
      </c>
      <c r="G1857" s="30">
        <v>1</v>
      </c>
      <c r="H1857" s="30">
        <v>1</v>
      </c>
      <c r="I1857" s="30">
        <v>1</v>
      </c>
      <c r="K1857" s="457"/>
      <c r="L1857" s="457" t="e">
        <f>IF(K1857=0,#REF!,0)</f>
        <v>#REF!</v>
      </c>
    </row>
    <row r="1858" spans="1:12">
      <c r="A1858" s="30">
        <v>1856</v>
      </c>
      <c r="B1858" s="30">
        <v>1762.222</v>
      </c>
      <c r="C1858" s="30">
        <v>47693.46199999989</v>
      </c>
      <c r="D1858" s="30">
        <v>1</v>
      </c>
      <c r="E1858" s="30">
        <v>1</v>
      </c>
      <c r="F1858" s="30">
        <v>63150.629000000001</v>
      </c>
      <c r="G1858" s="30">
        <v>1</v>
      </c>
      <c r="H1858" s="30">
        <v>1</v>
      </c>
      <c r="I1858" s="30">
        <v>1</v>
      </c>
      <c r="K1858" s="457"/>
      <c r="L1858" s="457" t="e">
        <f>IF(K1858=0,#REF!,0)</f>
        <v>#REF!</v>
      </c>
    </row>
    <row r="1859" spans="1:12">
      <c r="A1859" s="30">
        <v>1857</v>
      </c>
      <c r="B1859" s="30">
        <v>1032.623999999998</v>
      </c>
      <c r="C1859" s="30">
        <v>76682.876999999993</v>
      </c>
      <c r="D1859" s="30">
        <v>1</v>
      </c>
      <c r="E1859" s="30">
        <v>1</v>
      </c>
      <c r="F1859" s="30">
        <v>52380.0649999999</v>
      </c>
      <c r="G1859" s="30">
        <v>1</v>
      </c>
      <c r="H1859" s="30">
        <v>1</v>
      </c>
      <c r="I1859" s="30">
        <v>1</v>
      </c>
      <c r="K1859" s="457"/>
      <c r="L1859" s="457" t="e">
        <f>IF(K1859=0,#REF!,0)</f>
        <v>#REF!</v>
      </c>
    </row>
    <row r="1860" spans="1:12">
      <c r="A1860" s="30">
        <v>1858</v>
      </c>
      <c r="B1860" s="30">
        <v>1153.2399999999991</v>
      </c>
      <c r="C1860" s="30">
        <v>94045.067999999897</v>
      </c>
      <c r="D1860" s="30">
        <v>1</v>
      </c>
      <c r="E1860" s="30">
        <v>1</v>
      </c>
      <c r="F1860" s="30">
        <v>38982.369999999988</v>
      </c>
      <c r="G1860" s="30">
        <v>1</v>
      </c>
      <c r="H1860" s="30">
        <v>1</v>
      </c>
      <c r="I1860" s="30">
        <v>1</v>
      </c>
      <c r="K1860" s="457"/>
      <c r="L1860" s="457" t="e">
        <f>IF(K1860=0,#REF!,0)</f>
        <v>#REF!</v>
      </c>
    </row>
    <row r="1861" spans="1:12">
      <c r="A1861" s="30">
        <v>1859</v>
      </c>
      <c r="B1861" s="30">
        <v>1213.5469999999991</v>
      </c>
      <c r="C1861" s="30">
        <v>111683.52199999979</v>
      </c>
      <c r="D1861" s="30">
        <v>1</v>
      </c>
      <c r="E1861" s="30">
        <v>1</v>
      </c>
      <c r="F1861" s="30">
        <v>31204.677999999891</v>
      </c>
      <c r="G1861" s="30">
        <v>1</v>
      </c>
      <c r="H1861" s="30">
        <v>1</v>
      </c>
      <c r="I1861" s="30">
        <v>1</v>
      </c>
      <c r="K1861" s="457">
        <v>21552.595894679424</v>
      </c>
      <c r="L1861" s="457">
        <f>IF(K1861=0,#REF!,0)</f>
        <v>0</v>
      </c>
    </row>
    <row r="1862" spans="1:12">
      <c r="A1862" s="30">
        <v>1860</v>
      </c>
      <c r="B1862" s="30">
        <v>1213.5469999999991</v>
      </c>
      <c r="C1862" s="30">
        <v>93242.337999999902</v>
      </c>
      <c r="D1862" s="30">
        <v>1</v>
      </c>
      <c r="E1862" s="30">
        <v>1</v>
      </c>
      <c r="F1862" s="30">
        <v>21397.460999999999</v>
      </c>
      <c r="G1862" s="30">
        <v>1</v>
      </c>
      <c r="H1862" s="30">
        <v>1</v>
      </c>
      <c r="I1862" s="30">
        <v>1</v>
      </c>
      <c r="K1862" s="457">
        <v>32682.481240973651</v>
      </c>
      <c r="L1862" s="457">
        <f>IF(K1862=0,#REF!,0)</f>
        <v>0</v>
      </c>
    </row>
    <row r="1863" spans="1:12">
      <c r="A1863" s="30">
        <v>1861</v>
      </c>
      <c r="B1863" s="30">
        <v>6200.1660000000002</v>
      </c>
      <c r="C1863" s="30">
        <v>50122.853999999897</v>
      </c>
      <c r="D1863" s="30">
        <v>1</v>
      </c>
      <c r="E1863" s="30">
        <v>1</v>
      </c>
      <c r="F1863" s="30">
        <v>4359.5060000000003</v>
      </c>
      <c r="G1863" s="30">
        <v>1</v>
      </c>
      <c r="H1863" s="30">
        <v>1</v>
      </c>
      <c r="I1863" s="30">
        <v>1</v>
      </c>
      <c r="K1863" s="457">
        <v>15358.83720893443</v>
      </c>
      <c r="L1863" s="457">
        <f>IF(K1863=0,#REF!,0)</f>
        <v>0</v>
      </c>
    </row>
    <row r="1864" spans="1:12">
      <c r="A1864" s="30">
        <v>1862</v>
      </c>
      <c r="B1864" s="30">
        <v>1762.222</v>
      </c>
      <c r="C1864" s="30">
        <v>73166.880999999994</v>
      </c>
      <c r="D1864" s="30">
        <v>1</v>
      </c>
      <c r="E1864" s="30">
        <v>1</v>
      </c>
      <c r="F1864" s="30">
        <v>5597.2759999999998</v>
      </c>
      <c r="G1864" s="30">
        <v>1</v>
      </c>
      <c r="H1864" s="30">
        <v>1</v>
      </c>
      <c r="I1864" s="30">
        <v>1</v>
      </c>
      <c r="K1864" s="457">
        <v>38827.047453414212</v>
      </c>
      <c r="L1864" s="457">
        <f>IF(K1864=0,#REF!,0)</f>
        <v>0</v>
      </c>
    </row>
    <row r="1865" spans="1:12">
      <c r="A1865" s="30">
        <v>1863</v>
      </c>
      <c r="B1865" s="30">
        <v>1032.623999999998</v>
      </c>
      <c r="C1865" s="30">
        <v>108935.10199999981</v>
      </c>
      <c r="D1865" s="30">
        <v>1</v>
      </c>
      <c r="E1865" s="30">
        <v>1</v>
      </c>
      <c r="F1865" s="30">
        <v>4803.7129999999897</v>
      </c>
      <c r="G1865" s="30">
        <v>1</v>
      </c>
      <c r="H1865" s="30">
        <v>1</v>
      </c>
      <c r="I1865" s="30">
        <v>1</v>
      </c>
      <c r="K1865" s="457">
        <v>18883.008770728666</v>
      </c>
      <c r="L1865" s="457">
        <f>IF(K1865=0,#REF!,0)</f>
        <v>0</v>
      </c>
    </row>
    <row r="1866" spans="1:12">
      <c r="A1866" s="30">
        <v>1864</v>
      </c>
      <c r="B1866" s="30">
        <v>1032.623999999998</v>
      </c>
      <c r="C1866" s="30">
        <v>90980.620999999897</v>
      </c>
      <c r="D1866" s="30">
        <v>1</v>
      </c>
      <c r="E1866" s="30">
        <v>1</v>
      </c>
      <c r="F1866" s="30">
        <v>6344.2199999999903</v>
      </c>
      <c r="G1866" s="30">
        <v>1</v>
      </c>
      <c r="H1866" s="30">
        <v>1</v>
      </c>
      <c r="I1866" s="30">
        <v>1</v>
      </c>
      <c r="K1866" s="457"/>
      <c r="L1866" s="457" t="e">
        <f>IF(K1866=0,#REF!,0)</f>
        <v>#REF!</v>
      </c>
    </row>
    <row r="1867" spans="1:12">
      <c r="A1867" s="30">
        <v>1865</v>
      </c>
      <c r="B1867" s="30">
        <v>1032.623999999998</v>
      </c>
      <c r="C1867" s="30">
        <v>79138.736000000004</v>
      </c>
      <c r="D1867" s="30">
        <v>1</v>
      </c>
      <c r="E1867" s="30">
        <v>1</v>
      </c>
      <c r="F1867" s="30">
        <v>10841.433999999981</v>
      </c>
      <c r="G1867" s="30">
        <v>1</v>
      </c>
      <c r="H1867" s="30">
        <v>1</v>
      </c>
      <c r="I1867" s="30">
        <v>1</v>
      </c>
      <c r="K1867" s="457"/>
      <c r="L1867" s="457" t="e">
        <f>IF(K1867=0,#REF!,0)</f>
        <v>#REF!</v>
      </c>
    </row>
    <row r="1868" spans="1:12">
      <c r="A1868" s="30">
        <v>1866</v>
      </c>
      <c r="B1868" s="30">
        <v>1762.222</v>
      </c>
      <c r="C1868" s="30">
        <v>43568.316999999894</v>
      </c>
      <c r="D1868" s="30">
        <v>1</v>
      </c>
      <c r="E1868" s="30">
        <v>1</v>
      </c>
      <c r="F1868" s="30">
        <v>15154.74699999989</v>
      </c>
      <c r="G1868" s="30">
        <v>1</v>
      </c>
      <c r="H1868" s="30">
        <v>1</v>
      </c>
      <c r="I1868" s="30">
        <v>1</v>
      </c>
      <c r="K1868" s="457"/>
      <c r="L1868" s="457" t="e">
        <f>IF(K1868=0,#REF!,0)</f>
        <v>#REF!</v>
      </c>
    </row>
    <row r="1869" spans="1:12">
      <c r="A1869" s="30">
        <v>1867</v>
      </c>
      <c r="B1869" s="30">
        <v>6139.8579999999993</v>
      </c>
      <c r="C1869" s="30">
        <v>28275.163999999899</v>
      </c>
      <c r="D1869" s="30">
        <v>1</v>
      </c>
      <c r="E1869" s="30">
        <v>1</v>
      </c>
      <c r="F1869" s="30">
        <v>11767.50299999999</v>
      </c>
      <c r="G1869" s="30">
        <v>1</v>
      </c>
      <c r="H1869" s="30">
        <v>1</v>
      </c>
      <c r="I1869" s="30">
        <v>1</v>
      </c>
      <c r="K1869" s="457"/>
      <c r="L1869" s="457" t="e">
        <f>IF(K1869=0,#REF!,0)</f>
        <v>#REF!</v>
      </c>
    </row>
    <row r="1870" spans="1:12">
      <c r="A1870" s="30">
        <v>1868</v>
      </c>
      <c r="B1870" s="30">
        <v>7599.07</v>
      </c>
      <c r="C1870" s="30">
        <v>29691.015999999898</v>
      </c>
      <c r="D1870" s="30">
        <v>1</v>
      </c>
      <c r="E1870" s="30">
        <v>1</v>
      </c>
      <c r="F1870" s="30">
        <v>13036.33399999999</v>
      </c>
      <c r="G1870" s="30">
        <v>1</v>
      </c>
      <c r="H1870" s="30">
        <v>1</v>
      </c>
      <c r="I1870" s="30">
        <v>1</v>
      </c>
      <c r="K1870" s="457"/>
      <c r="L1870" s="457" t="e">
        <f>IF(K1870=0,#REF!,0)</f>
        <v>#REF!</v>
      </c>
    </row>
    <row r="1871" spans="1:12">
      <c r="A1871" s="30">
        <v>1869</v>
      </c>
      <c r="B1871" s="30">
        <v>1762.222</v>
      </c>
      <c r="C1871" s="30">
        <v>16573.9189999999</v>
      </c>
      <c r="D1871" s="30">
        <v>1</v>
      </c>
      <c r="E1871" s="30">
        <v>1</v>
      </c>
      <c r="F1871" s="30">
        <v>27173.69399999989</v>
      </c>
      <c r="G1871" s="30">
        <v>1</v>
      </c>
      <c r="H1871" s="30">
        <v>1</v>
      </c>
      <c r="I1871" s="30">
        <v>1</v>
      </c>
      <c r="K1871" s="457"/>
      <c r="L1871" s="457" t="e">
        <f>IF(K1871=0,#REF!,0)</f>
        <v>#REF!</v>
      </c>
    </row>
    <row r="1872" spans="1:12">
      <c r="A1872" s="30">
        <v>1870</v>
      </c>
      <c r="B1872" s="30">
        <v>1762.222</v>
      </c>
      <c r="C1872" s="30">
        <v>16227.7519999999</v>
      </c>
      <c r="D1872" s="30">
        <v>1</v>
      </c>
      <c r="E1872" s="30">
        <v>1</v>
      </c>
      <c r="F1872" s="30">
        <v>2975.0990000000002</v>
      </c>
      <c r="G1872" s="30">
        <v>1</v>
      </c>
      <c r="H1872" s="30">
        <v>1</v>
      </c>
      <c r="I1872" s="30">
        <v>1</v>
      </c>
      <c r="K1872" s="457"/>
      <c r="L1872" s="457" t="e">
        <f>IF(K1872=0,#REF!,0)</f>
        <v>#REF!</v>
      </c>
    </row>
    <row r="1873" spans="1:12">
      <c r="A1873" s="30">
        <v>1871</v>
      </c>
      <c r="B1873" s="30">
        <v>1762.222</v>
      </c>
      <c r="C1873" s="30">
        <v>15879.323999999899</v>
      </c>
      <c r="D1873" s="30">
        <v>1</v>
      </c>
      <c r="E1873" s="30">
        <v>1</v>
      </c>
      <c r="F1873" s="30">
        <v>1663.0309999999999</v>
      </c>
      <c r="G1873" s="30">
        <v>1</v>
      </c>
      <c r="H1873" s="30">
        <v>1</v>
      </c>
      <c r="I1873" s="30">
        <v>1</v>
      </c>
      <c r="K1873" s="457"/>
      <c r="L1873" s="457" t="e">
        <f>IF(K1873=0,#REF!,0)</f>
        <v>#REF!</v>
      </c>
    </row>
    <row r="1874" spans="1:12">
      <c r="A1874" s="30">
        <v>1872</v>
      </c>
      <c r="B1874" s="30">
        <v>1032.623999999998</v>
      </c>
      <c r="C1874" s="30">
        <v>15974.761999999901</v>
      </c>
      <c r="D1874" s="30">
        <v>1</v>
      </c>
      <c r="E1874" s="30">
        <v>1</v>
      </c>
      <c r="F1874" s="30">
        <v>1271.3219999999999</v>
      </c>
      <c r="G1874" s="30">
        <v>1</v>
      </c>
      <c r="H1874" s="30">
        <v>1</v>
      </c>
      <c r="I1874" s="30">
        <v>1</v>
      </c>
      <c r="K1874" s="457"/>
      <c r="L1874" s="457" t="e">
        <f>IF(K1874=0,#REF!,0)</f>
        <v>#REF!</v>
      </c>
    </row>
    <row r="1875" spans="1:12">
      <c r="A1875" s="30">
        <v>1873</v>
      </c>
      <c r="B1875" s="30">
        <v>1032.623999999998</v>
      </c>
      <c r="C1875" s="30">
        <v>16049.621999999899</v>
      </c>
      <c r="D1875" s="30">
        <v>1</v>
      </c>
      <c r="E1875" s="30">
        <v>1</v>
      </c>
      <c r="F1875" s="30">
        <v>562.93799999999896</v>
      </c>
      <c r="G1875" s="30">
        <v>1</v>
      </c>
      <c r="H1875" s="30">
        <v>1</v>
      </c>
      <c r="I1875" s="30">
        <v>1</v>
      </c>
      <c r="K1875" s="457"/>
      <c r="L1875" s="457" t="e">
        <f>IF(K1875=0,#REF!,0)</f>
        <v>#REF!</v>
      </c>
    </row>
    <row r="1876" spans="1:12">
      <c r="A1876" s="30">
        <v>1874</v>
      </c>
      <c r="B1876" s="30">
        <v>1032.623999999998</v>
      </c>
      <c r="C1876" s="30">
        <v>16070.1529999999</v>
      </c>
      <c r="D1876" s="30">
        <v>1</v>
      </c>
      <c r="E1876" s="30">
        <v>1</v>
      </c>
      <c r="F1876" s="30">
        <v>326.85700000000003</v>
      </c>
      <c r="G1876" s="30">
        <v>1</v>
      </c>
      <c r="H1876" s="30">
        <v>1</v>
      </c>
      <c r="I1876" s="30">
        <v>1</v>
      </c>
      <c r="K1876" s="457"/>
      <c r="L1876" s="457" t="e">
        <f>IF(K1876=0,#REF!,0)</f>
        <v>#REF!</v>
      </c>
    </row>
    <row r="1877" spans="1:12">
      <c r="A1877" s="30">
        <v>1875</v>
      </c>
      <c r="B1877" s="30">
        <v>1032.623999999998</v>
      </c>
      <c r="C1877" s="30">
        <v>16160.8589999999</v>
      </c>
      <c r="D1877" s="30">
        <v>1</v>
      </c>
      <c r="E1877" s="30">
        <v>1</v>
      </c>
      <c r="F1877" s="30">
        <v>280.98200000000003</v>
      </c>
      <c r="G1877" s="30">
        <v>1</v>
      </c>
      <c r="H1877" s="30">
        <v>1</v>
      </c>
      <c r="I1877" s="30">
        <v>1</v>
      </c>
      <c r="K1877" s="457"/>
      <c r="L1877" s="457" t="e">
        <f>IF(K1877=0,#REF!,0)</f>
        <v>#REF!</v>
      </c>
    </row>
    <row r="1878" spans="1:12">
      <c r="A1878" s="30">
        <v>1876</v>
      </c>
      <c r="B1878" s="30">
        <v>1032.623999999998</v>
      </c>
      <c r="C1878" s="30">
        <v>16196.0649999999</v>
      </c>
      <c r="D1878" s="30">
        <v>1</v>
      </c>
      <c r="E1878" s="30">
        <v>1</v>
      </c>
      <c r="F1878" s="30">
        <v>281.94199999999898</v>
      </c>
      <c r="G1878" s="30">
        <v>1</v>
      </c>
      <c r="H1878" s="30">
        <v>1</v>
      </c>
      <c r="I1878" s="30">
        <v>1</v>
      </c>
      <c r="K1878" s="457"/>
      <c r="L1878" s="457" t="e">
        <f>IF(K1878=0,#REF!,0)</f>
        <v>#REF!</v>
      </c>
    </row>
    <row r="1879" spans="1:12">
      <c r="A1879" s="30">
        <v>1877</v>
      </c>
      <c r="B1879" s="30">
        <v>1032.623999999998</v>
      </c>
      <c r="C1879" s="30">
        <v>16233.039999999899</v>
      </c>
      <c r="D1879" s="30">
        <v>1</v>
      </c>
      <c r="E1879" s="30">
        <v>1</v>
      </c>
      <c r="F1879" s="30">
        <v>249.51599999999999</v>
      </c>
      <c r="G1879" s="30">
        <v>1</v>
      </c>
      <c r="H1879" s="30">
        <v>1</v>
      </c>
      <c r="I1879" s="30">
        <v>1</v>
      </c>
      <c r="K1879" s="457"/>
      <c r="L1879" s="457" t="e">
        <f>IF(K1879=0,#REF!,0)</f>
        <v>#REF!</v>
      </c>
    </row>
    <row r="1880" spans="1:12">
      <c r="A1880" s="30">
        <v>1878</v>
      </c>
      <c r="B1880" s="30">
        <v>1762.222</v>
      </c>
      <c r="C1880" s="30">
        <v>16246.4629999999</v>
      </c>
      <c r="D1880" s="30">
        <v>1</v>
      </c>
      <c r="E1880" s="30">
        <v>1</v>
      </c>
      <c r="F1880" s="30">
        <v>2526.6689999999999</v>
      </c>
      <c r="G1880" s="30">
        <v>1</v>
      </c>
      <c r="H1880" s="30">
        <v>1</v>
      </c>
      <c r="I1880" s="30">
        <v>1</v>
      </c>
      <c r="K1880" s="457"/>
      <c r="L1880" s="457" t="e">
        <f>IF(K1880=0,#REF!,0)</f>
        <v>#REF!</v>
      </c>
    </row>
    <row r="1881" spans="1:12">
      <c r="A1881" s="30">
        <v>1879</v>
      </c>
      <c r="B1881" s="30">
        <v>6139.8579999999993</v>
      </c>
      <c r="C1881" s="30">
        <v>16339.687999999889</v>
      </c>
      <c r="D1881" s="30">
        <v>1</v>
      </c>
      <c r="E1881" s="30">
        <v>1</v>
      </c>
      <c r="F1881" s="30">
        <v>68121.483999999997</v>
      </c>
      <c r="G1881" s="30">
        <v>1</v>
      </c>
      <c r="H1881" s="30">
        <v>1</v>
      </c>
      <c r="I1881" s="30">
        <v>1</v>
      </c>
      <c r="K1881" s="457"/>
      <c r="L1881" s="457" t="e">
        <f>IF(K1881=0,#REF!,0)</f>
        <v>#REF!</v>
      </c>
    </row>
    <row r="1882" spans="1:12">
      <c r="A1882" s="30">
        <v>1880</v>
      </c>
      <c r="B1882" s="30">
        <v>1762.222</v>
      </c>
      <c r="C1882" s="30">
        <v>47309.0099999999</v>
      </c>
      <c r="D1882" s="30">
        <v>1</v>
      </c>
      <c r="E1882" s="30">
        <v>1</v>
      </c>
      <c r="F1882" s="30">
        <v>67643.444999999992</v>
      </c>
      <c r="G1882" s="30">
        <v>1</v>
      </c>
      <c r="H1882" s="30">
        <v>1</v>
      </c>
      <c r="I1882" s="30">
        <v>1</v>
      </c>
      <c r="K1882" s="457"/>
      <c r="L1882" s="457" t="e">
        <f>IF(K1882=0,#REF!,0)</f>
        <v>#REF!</v>
      </c>
    </row>
    <row r="1883" spans="1:12">
      <c r="A1883" s="30">
        <v>1881</v>
      </c>
      <c r="B1883" s="30">
        <v>1032.623999999998</v>
      </c>
      <c r="C1883" s="30">
        <v>76474.186999999991</v>
      </c>
      <c r="D1883" s="30">
        <v>1</v>
      </c>
      <c r="E1883" s="30">
        <v>1</v>
      </c>
      <c r="F1883" s="30">
        <v>58204.794999999984</v>
      </c>
      <c r="G1883" s="30">
        <v>1</v>
      </c>
      <c r="H1883" s="30">
        <v>1</v>
      </c>
      <c r="I1883" s="30">
        <v>1</v>
      </c>
      <c r="K1883" s="457"/>
      <c r="L1883" s="457" t="e">
        <f>IF(K1883=0,#REF!,0)</f>
        <v>#REF!</v>
      </c>
    </row>
    <row r="1884" spans="1:12">
      <c r="A1884" s="30">
        <v>1882</v>
      </c>
      <c r="B1884" s="30">
        <v>1153.2399999999991</v>
      </c>
      <c r="C1884" s="30">
        <v>93976.878999999899</v>
      </c>
      <c r="D1884" s="30">
        <v>1</v>
      </c>
      <c r="E1884" s="30">
        <v>1</v>
      </c>
      <c r="F1884" s="30">
        <v>45110.068999999989</v>
      </c>
      <c r="G1884" s="30">
        <v>1</v>
      </c>
      <c r="H1884" s="30">
        <v>1</v>
      </c>
      <c r="I1884" s="30">
        <v>1</v>
      </c>
      <c r="K1884" s="457"/>
      <c r="L1884" s="457" t="e">
        <f>IF(K1884=0,#REF!,0)</f>
        <v>#REF!</v>
      </c>
    </row>
    <row r="1885" spans="1:12">
      <c r="A1885" s="30">
        <v>1883</v>
      </c>
      <c r="B1885" s="30">
        <v>1213.5469999999991</v>
      </c>
      <c r="C1885" s="30">
        <v>111469.8339999998</v>
      </c>
      <c r="D1885" s="30">
        <v>1</v>
      </c>
      <c r="E1885" s="30">
        <v>1</v>
      </c>
      <c r="F1885" s="30">
        <v>34127.5609999999</v>
      </c>
      <c r="G1885" s="30">
        <v>1</v>
      </c>
      <c r="H1885" s="30">
        <v>1</v>
      </c>
      <c r="I1885" s="30">
        <v>1</v>
      </c>
      <c r="K1885" s="457"/>
      <c r="L1885" s="457" t="e">
        <f>IF(K1885=0,#REF!,0)</f>
        <v>#REF!</v>
      </c>
    </row>
    <row r="1886" spans="1:12">
      <c r="A1886" s="30">
        <v>1884</v>
      </c>
      <c r="B1886" s="30">
        <v>1213.5469999999991</v>
      </c>
      <c r="C1886" s="30">
        <v>93117.890999999901</v>
      </c>
      <c r="D1886" s="30">
        <v>1</v>
      </c>
      <c r="E1886" s="30">
        <v>1</v>
      </c>
      <c r="F1886" s="30">
        <v>25269.332999999988</v>
      </c>
      <c r="G1886" s="30">
        <v>1</v>
      </c>
      <c r="H1886" s="30">
        <v>1</v>
      </c>
      <c r="I1886" s="30">
        <v>1</v>
      </c>
      <c r="K1886" s="457"/>
      <c r="L1886" s="457" t="e">
        <f>IF(K1886=0,#REF!,0)</f>
        <v>#REF!</v>
      </c>
    </row>
    <row r="1887" spans="1:12">
      <c r="A1887" s="30">
        <v>1885</v>
      </c>
      <c r="B1887" s="30">
        <v>6200.1660000000002</v>
      </c>
      <c r="C1887" s="30">
        <v>50027.543999999893</v>
      </c>
      <c r="D1887" s="30">
        <v>1</v>
      </c>
      <c r="E1887" s="30">
        <v>1</v>
      </c>
      <c r="F1887" s="30">
        <v>7242.4800000000005</v>
      </c>
      <c r="G1887" s="30">
        <v>1</v>
      </c>
      <c r="H1887" s="30">
        <v>1</v>
      </c>
      <c r="I1887" s="30">
        <v>1</v>
      </c>
      <c r="K1887" s="457"/>
      <c r="L1887" s="457" t="e">
        <f>IF(K1887=0,#REF!,0)</f>
        <v>#REF!</v>
      </c>
    </row>
    <row r="1888" spans="1:12">
      <c r="A1888" s="30">
        <v>1886</v>
      </c>
      <c r="B1888" s="30">
        <v>1762.222</v>
      </c>
      <c r="C1888" s="30">
        <v>73132.497000000003</v>
      </c>
      <c r="D1888" s="30">
        <v>1</v>
      </c>
      <c r="E1888" s="30">
        <v>1</v>
      </c>
      <c r="F1888" s="30">
        <v>12534.83399999999</v>
      </c>
      <c r="G1888" s="30">
        <v>1</v>
      </c>
      <c r="H1888" s="30">
        <v>1</v>
      </c>
      <c r="I1888" s="30">
        <v>1</v>
      </c>
      <c r="K1888" s="457"/>
      <c r="L1888" s="457" t="e">
        <f>IF(K1888=0,#REF!,0)</f>
        <v>#REF!</v>
      </c>
    </row>
    <row r="1889" spans="1:12">
      <c r="A1889" s="30">
        <v>1887</v>
      </c>
      <c r="B1889" s="30">
        <v>1032.623999999998</v>
      </c>
      <c r="C1889" s="30">
        <v>108931.84699999981</v>
      </c>
      <c r="D1889" s="30">
        <v>1</v>
      </c>
      <c r="E1889" s="30">
        <v>1</v>
      </c>
      <c r="F1889" s="30">
        <v>11160.830999999991</v>
      </c>
      <c r="G1889" s="30">
        <v>1</v>
      </c>
      <c r="H1889" s="30">
        <v>1</v>
      </c>
      <c r="I1889" s="30">
        <v>1</v>
      </c>
      <c r="K1889" s="457"/>
      <c r="L1889" s="457" t="e">
        <f>IF(K1889=0,#REF!,0)</f>
        <v>#REF!</v>
      </c>
    </row>
    <row r="1890" spans="1:12">
      <c r="A1890" s="30">
        <v>1888</v>
      </c>
      <c r="B1890" s="30">
        <v>1032.623999999998</v>
      </c>
      <c r="C1890" s="30">
        <v>90956.963999999905</v>
      </c>
      <c r="D1890" s="30">
        <v>1</v>
      </c>
      <c r="E1890" s="30">
        <v>1</v>
      </c>
      <c r="F1890" s="30">
        <v>9142.0119999999897</v>
      </c>
      <c r="G1890" s="30">
        <v>1</v>
      </c>
      <c r="H1890" s="30">
        <v>1</v>
      </c>
      <c r="I1890" s="30">
        <v>1</v>
      </c>
      <c r="K1890" s="457"/>
      <c r="L1890" s="457" t="e">
        <f>IF(K1890=0,#REF!,0)</f>
        <v>#REF!</v>
      </c>
    </row>
    <row r="1891" spans="1:12">
      <c r="A1891" s="30">
        <v>1889</v>
      </c>
      <c r="B1891" s="30">
        <v>1032.623999999998</v>
      </c>
      <c r="C1891" s="30">
        <v>79067.077000000005</v>
      </c>
      <c r="D1891" s="30">
        <v>1</v>
      </c>
      <c r="E1891" s="30">
        <v>1</v>
      </c>
      <c r="F1891" s="30">
        <v>12160.09399999989</v>
      </c>
      <c r="G1891" s="30">
        <v>1</v>
      </c>
      <c r="H1891" s="30">
        <v>1</v>
      </c>
      <c r="I1891" s="30">
        <v>1</v>
      </c>
      <c r="K1891" s="457"/>
      <c r="L1891" s="457" t="e">
        <f>IF(K1891=0,#REF!,0)</f>
        <v>#REF!</v>
      </c>
    </row>
    <row r="1892" spans="1:12">
      <c r="A1892" s="30">
        <v>1890</v>
      </c>
      <c r="B1892" s="30">
        <v>1762.222</v>
      </c>
      <c r="C1892" s="30">
        <v>43581.578999999896</v>
      </c>
      <c r="D1892" s="30">
        <v>1</v>
      </c>
      <c r="E1892" s="30">
        <v>1</v>
      </c>
      <c r="F1892" s="30">
        <v>17103.932000000001</v>
      </c>
      <c r="G1892" s="30">
        <v>1</v>
      </c>
      <c r="H1892" s="30">
        <v>1</v>
      </c>
      <c r="I1892" s="30">
        <v>1</v>
      </c>
      <c r="K1892" s="457"/>
      <c r="L1892" s="457" t="e">
        <f>IF(K1892=0,#REF!,0)</f>
        <v>#REF!</v>
      </c>
    </row>
    <row r="1893" spans="1:12">
      <c r="A1893" s="30">
        <v>1891</v>
      </c>
      <c r="B1893" s="30">
        <v>6139.8579999999993</v>
      </c>
      <c r="C1893" s="30">
        <v>28433.734999999899</v>
      </c>
      <c r="D1893" s="30">
        <v>1</v>
      </c>
      <c r="E1893" s="30">
        <v>1</v>
      </c>
      <c r="F1893" s="30">
        <v>15162.39</v>
      </c>
      <c r="G1893" s="30">
        <v>1</v>
      </c>
      <c r="H1893" s="30">
        <v>1</v>
      </c>
      <c r="I1893" s="30">
        <v>1</v>
      </c>
      <c r="K1893" s="457"/>
      <c r="L1893" s="457" t="e">
        <f>IF(K1893=0,#REF!,0)</f>
        <v>#REF!</v>
      </c>
    </row>
    <row r="1894" spans="1:12">
      <c r="A1894" s="30">
        <v>1892</v>
      </c>
      <c r="B1894" s="30">
        <v>7599.07</v>
      </c>
      <c r="C1894" s="30">
        <v>29845.7759999999</v>
      </c>
      <c r="D1894" s="30">
        <v>1</v>
      </c>
      <c r="E1894" s="30">
        <v>1</v>
      </c>
      <c r="F1894" s="30">
        <v>16997.59499999999</v>
      </c>
      <c r="G1894" s="30">
        <v>1</v>
      </c>
      <c r="H1894" s="30">
        <v>1</v>
      </c>
      <c r="I1894" s="30">
        <v>1</v>
      </c>
      <c r="K1894" s="457"/>
      <c r="L1894" s="457" t="e">
        <f>IF(K1894=0,#REF!,0)</f>
        <v>#REF!</v>
      </c>
    </row>
    <row r="1895" spans="1:12">
      <c r="A1895" s="30">
        <v>1893</v>
      </c>
      <c r="B1895" s="30">
        <v>1762.222</v>
      </c>
      <c r="C1895" s="30">
        <v>16740.872999999901</v>
      </c>
      <c r="D1895" s="30">
        <v>1</v>
      </c>
      <c r="E1895" s="30">
        <v>1</v>
      </c>
      <c r="F1895" s="30">
        <v>31760.381999999892</v>
      </c>
      <c r="G1895" s="30">
        <v>1</v>
      </c>
      <c r="H1895" s="30">
        <v>1</v>
      </c>
      <c r="I1895" s="30">
        <v>1</v>
      </c>
      <c r="K1895" s="457"/>
      <c r="L1895" s="457" t="e">
        <f>IF(K1895=0,#REF!,0)</f>
        <v>#REF!</v>
      </c>
    </row>
    <row r="1896" spans="1:12">
      <c r="A1896" s="30">
        <v>1894</v>
      </c>
      <c r="B1896" s="30">
        <v>1762.222</v>
      </c>
      <c r="C1896" s="30">
        <v>16398.173999999901</v>
      </c>
      <c r="D1896" s="30">
        <v>1</v>
      </c>
      <c r="E1896" s="30">
        <v>1</v>
      </c>
      <c r="F1896" s="30">
        <v>2976.45299999999</v>
      </c>
      <c r="G1896" s="30">
        <v>1</v>
      </c>
      <c r="H1896" s="30">
        <v>1</v>
      </c>
      <c r="I1896" s="30">
        <v>1</v>
      </c>
      <c r="K1896" s="457"/>
      <c r="L1896" s="457" t="e">
        <f>IF(K1896=0,#REF!,0)</f>
        <v>#REF!</v>
      </c>
    </row>
    <row r="1897" spans="1:12">
      <c r="A1897" s="30">
        <v>1895</v>
      </c>
      <c r="B1897" s="30">
        <v>1762.222</v>
      </c>
      <c r="C1897" s="30">
        <v>16059.674999999901</v>
      </c>
      <c r="D1897" s="30">
        <v>1</v>
      </c>
      <c r="E1897" s="30">
        <v>1</v>
      </c>
      <c r="F1897" s="30">
        <v>1664.058</v>
      </c>
      <c r="G1897" s="30">
        <v>1</v>
      </c>
      <c r="H1897" s="30">
        <v>1</v>
      </c>
      <c r="I1897" s="30">
        <v>1</v>
      </c>
      <c r="K1897" s="457"/>
      <c r="L1897" s="457" t="e">
        <f>IF(K1897=0,#REF!,0)</f>
        <v>#REF!</v>
      </c>
    </row>
    <row r="1898" spans="1:12">
      <c r="A1898" s="30">
        <v>1896</v>
      </c>
      <c r="B1898" s="30">
        <v>1032.623999999998</v>
      </c>
      <c r="C1898" s="30">
        <v>16175.5439999999</v>
      </c>
      <c r="D1898" s="30">
        <v>1</v>
      </c>
      <c r="E1898" s="30">
        <v>1</v>
      </c>
      <c r="F1898" s="30">
        <v>1272.31</v>
      </c>
      <c r="G1898" s="30">
        <v>1</v>
      </c>
      <c r="H1898" s="30">
        <v>1</v>
      </c>
      <c r="I1898" s="30">
        <v>1</v>
      </c>
      <c r="K1898" s="457"/>
      <c r="L1898" s="457" t="e">
        <f>IF(K1898=0,#REF!,0)</f>
        <v>#REF!</v>
      </c>
    </row>
    <row r="1899" spans="1:12">
      <c r="A1899" s="30">
        <v>1897</v>
      </c>
      <c r="B1899" s="30">
        <v>1032.623999999998</v>
      </c>
      <c r="C1899" s="30">
        <v>16267.7679999999</v>
      </c>
      <c r="D1899" s="30">
        <v>1</v>
      </c>
      <c r="E1899" s="30">
        <v>1</v>
      </c>
      <c r="F1899" s="30">
        <v>563.74399999999901</v>
      </c>
      <c r="G1899" s="30">
        <v>1</v>
      </c>
      <c r="H1899" s="30">
        <v>1</v>
      </c>
      <c r="I1899" s="30">
        <v>1</v>
      </c>
      <c r="K1899" s="457"/>
      <c r="L1899" s="457" t="e">
        <f>IF(K1899=0,#REF!,0)</f>
        <v>#REF!</v>
      </c>
    </row>
    <row r="1900" spans="1:12">
      <c r="A1900" s="30">
        <v>1898</v>
      </c>
      <c r="B1900" s="30">
        <v>1032.623999999998</v>
      </c>
      <c r="C1900" s="30">
        <v>16289.324999999901</v>
      </c>
      <c r="D1900" s="30">
        <v>1</v>
      </c>
      <c r="E1900" s="30">
        <v>1</v>
      </c>
      <c r="F1900" s="30">
        <v>327.80500000000001</v>
      </c>
      <c r="G1900" s="30">
        <v>1</v>
      </c>
      <c r="H1900" s="30">
        <v>1</v>
      </c>
      <c r="I1900" s="30">
        <v>1</v>
      </c>
      <c r="K1900" s="457"/>
      <c r="L1900" s="457" t="e">
        <f>IF(K1900=0,#REF!,0)</f>
        <v>#REF!</v>
      </c>
    </row>
    <row r="1901" spans="1:12">
      <c r="A1901" s="30">
        <v>1899</v>
      </c>
      <c r="B1901" s="30">
        <v>1032.623999999998</v>
      </c>
      <c r="C1901" s="30">
        <v>16382.966999999901</v>
      </c>
      <c r="D1901" s="30">
        <v>1</v>
      </c>
      <c r="E1901" s="30">
        <v>1</v>
      </c>
      <c r="F1901" s="30">
        <v>283.52099999999899</v>
      </c>
      <c r="G1901" s="30">
        <v>1</v>
      </c>
      <c r="H1901" s="30">
        <v>1</v>
      </c>
      <c r="I1901" s="30">
        <v>1</v>
      </c>
      <c r="K1901" s="457"/>
      <c r="L1901" s="457" t="e">
        <f>IF(K1901=0,#REF!,0)</f>
        <v>#REF!</v>
      </c>
    </row>
    <row r="1902" spans="1:12">
      <c r="A1902" s="30">
        <v>1900</v>
      </c>
      <c r="B1902" s="30">
        <v>1032.623999999998</v>
      </c>
      <c r="C1902" s="30">
        <v>16428.302999999891</v>
      </c>
      <c r="D1902" s="30">
        <v>1</v>
      </c>
      <c r="E1902" s="30">
        <v>1</v>
      </c>
      <c r="F1902" s="30">
        <v>308.94499999999886</v>
      </c>
      <c r="G1902" s="30">
        <v>1</v>
      </c>
      <c r="H1902" s="30">
        <v>1</v>
      </c>
      <c r="I1902" s="30">
        <v>1</v>
      </c>
      <c r="K1902" s="457"/>
      <c r="L1902" s="457" t="e">
        <f>IF(K1902=0,#REF!,0)</f>
        <v>#REF!</v>
      </c>
    </row>
    <row r="1903" spans="1:12">
      <c r="A1903" s="30">
        <v>1901</v>
      </c>
      <c r="B1903" s="30">
        <v>1032.623999999998</v>
      </c>
      <c r="C1903" s="30">
        <v>16508.324999999903</v>
      </c>
      <c r="D1903" s="30">
        <v>1</v>
      </c>
      <c r="E1903" s="30">
        <v>1</v>
      </c>
      <c r="F1903" s="30">
        <v>421.92200000000003</v>
      </c>
      <c r="G1903" s="30">
        <v>1</v>
      </c>
      <c r="H1903" s="30">
        <v>1</v>
      </c>
      <c r="I1903" s="30">
        <v>1</v>
      </c>
      <c r="K1903" s="457"/>
      <c r="L1903" s="457" t="e">
        <f>IF(K1903=0,#REF!,0)</f>
        <v>#REF!</v>
      </c>
    </row>
    <row r="1904" spans="1:12">
      <c r="A1904" s="30">
        <v>1902</v>
      </c>
      <c r="B1904" s="30">
        <v>1762.222</v>
      </c>
      <c r="C1904" s="30">
        <v>16557.678999999902</v>
      </c>
      <c r="D1904" s="30">
        <v>1</v>
      </c>
      <c r="E1904" s="30">
        <v>1</v>
      </c>
      <c r="F1904" s="30">
        <v>3223.0990000000002</v>
      </c>
      <c r="G1904" s="30">
        <v>1</v>
      </c>
      <c r="H1904" s="30">
        <v>1</v>
      </c>
      <c r="I1904" s="30">
        <v>1</v>
      </c>
      <c r="K1904" s="457"/>
      <c r="L1904" s="457" t="e">
        <f>IF(K1904=0,#REF!,0)</f>
        <v>#REF!</v>
      </c>
    </row>
    <row r="1905" spans="1:12">
      <c r="A1905" s="30">
        <v>1903</v>
      </c>
      <c r="B1905" s="30">
        <v>6139.8579999999993</v>
      </c>
      <c r="C1905" s="30">
        <v>16656.923999999901</v>
      </c>
      <c r="D1905" s="30">
        <v>1</v>
      </c>
      <c r="E1905" s="30">
        <v>1</v>
      </c>
      <c r="F1905" s="30">
        <v>81260.047999999995</v>
      </c>
      <c r="G1905" s="30">
        <v>1</v>
      </c>
      <c r="H1905" s="30">
        <v>1</v>
      </c>
      <c r="I1905" s="30">
        <v>1</v>
      </c>
      <c r="K1905" s="457"/>
      <c r="L1905" s="457" t="e">
        <f>IF(K1905=0,#REF!,0)</f>
        <v>#REF!</v>
      </c>
    </row>
    <row r="1906" spans="1:12">
      <c r="A1906" s="30">
        <v>1904</v>
      </c>
      <c r="B1906" s="30">
        <v>1762.222</v>
      </c>
      <c r="C1906" s="30">
        <v>47972.367999999893</v>
      </c>
      <c r="D1906" s="30">
        <v>1</v>
      </c>
      <c r="E1906" s="30">
        <v>1</v>
      </c>
      <c r="F1906" s="30">
        <v>79729.387000000002</v>
      </c>
      <c r="G1906" s="30">
        <v>1</v>
      </c>
      <c r="H1906" s="30">
        <v>1</v>
      </c>
      <c r="I1906" s="30">
        <v>1</v>
      </c>
      <c r="K1906" s="457"/>
      <c r="L1906" s="457" t="e">
        <f>IF(K1906=0,#REF!,0)</f>
        <v>#REF!</v>
      </c>
    </row>
    <row r="1907" spans="1:12">
      <c r="A1907" s="30">
        <v>1905</v>
      </c>
      <c r="B1907" s="30">
        <v>1032.623999999998</v>
      </c>
      <c r="C1907" s="30">
        <v>77069.661999999997</v>
      </c>
      <c r="D1907" s="30">
        <v>1</v>
      </c>
      <c r="E1907" s="30">
        <v>1</v>
      </c>
      <c r="F1907" s="30">
        <v>68889.528999999995</v>
      </c>
      <c r="G1907" s="30">
        <v>1</v>
      </c>
      <c r="H1907" s="30">
        <v>1</v>
      </c>
      <c r="I1907" s="30">
        <v>1</v>
      </c>
      <c r="K1907" s="457"/>
      <c r="L1907" s="457" t="e">
        <f>IF(K1907=0,#REF!,0)</f>
        <v>#REF!</v>
      </c>
    </row>
    <row r="1908" spans="1:12">
      <c r="A1908" s="30">
        <v>1906</v>
      </c>
      <c r="B1908" s="30">
        <v>1153.2399999999991</v>
      </c>
      <c r="C1908" s="30">
        <v>94817.60399999989</v>
      </c>
      <c r="D1908" s="30">
        <v>1</v>
      </c>
      <c r="E1908" s="30">
        <v>1</v>
      </c>
      <c r="F1908" s="30">
        <v>57885.261999999901</v>
      </c>
      <c r="G1908" s="30">
        <v>1</v>
      </c>
      <c r="H1908" s="30">
        <v>1</v>
      </c>
      <c r="I1908" s="30">
        <v>1</v>
      </c>
      <c r="K1908" s="457"/>
      <c r="L1908" s="457" t="e">
        <f>IF(K1908=0,#REF!,0)</f>
        <v>#REF!</v>
      </c>
    </row>
    <row r="1909" spans="1:12">
      <c r="A1909" s="30">
        <v>1907</v>
      </c>
      <c r="B1909" s="30">
        <v>1213.5469999999991</v>
      </c>
      <c r="C1909" s="30">
        <v>112417.54499999981</v>
      </c>
      <c r="D1909" s="30">
        <v>1</v>
      </c>
      <c r="E1909" s="30">
        <v>1</v>
      </c>
      <c r="F1909" s="30">
        <v>49109.208999999893</v>
      </c>
      <c r="G1909" s="30">
        <v>1</v>
      </c>
      <c r="H1909" s="30">
        <v>1</v>
      </c>
      <c r="I1909" s="30">
        <v>1</v>
      </c>
      <c r="K1909" s="457">
        <v>5423.7607789195836</v>
      </c>
      <c r="L1909" s="457">
        <f>IF(K1909=0,#REF!,0)</f>
        <v>0</v>
      </c>
    </row>
    <row r="1910" spans="1:12">
      <c r="A1910" s="30">
        <v>1908</v>
      </c>
      <c r="B1910" s="30">
        <v>1213.5469999999991</v>
      </c>
      <c r="C1910" s="30">
        <v>93870.20999999989</v>
      </c>
      <c r="D1910" s="30">
        <v>1</v>
      </c>
      <c r="E1910" s="30">
        <v>1</v>
      </c>
      <c r="F1910" s="30">
        <v>40514.385999999897</v>
      </c>
      <c r="G1910" s="30">
        <v>1</v>
      </c>
      <c r="H1910" s="30">
        <v>1</v>
      </c>
      <c r="I1910" s="30">
        <v>1</v>
      </c>
      <c r="K1910" s="457">
        <v>23966.801685810737</v>
      </c>
      <c r="L1910" s="457">
        <f>IF(K1910=0,#REF!,0)</f>
        <v>0</v>
      </c>
    </row>
    <row r="1911" spans="1:12">
      <c r="A1911" s="30">
        <v>1909</v>
      </c>
      <c r="B1911" s="30">
        <v>6200.1660000000002</v>
      </c>
      <c r="C1911" s="30">
        <v>50695.561999999896</v>
      </c>
      <c r="D1911" s="30">
        <v>1</v>
      </c>
      <c r="E1911" s="30">
        <v>1</v>
      </c>
      <c r="F1911" s="30">
        <v>22536.239999999998</v>
      </c>
      <c r="G1911" s="30">
        <v>1</v>
      </c>
      <c r="H1911" s="30">
        <v>1</v>
      </c>
      <c r="I1911" s="30">
        <v>1</v>
      </c>
      <c r="K1911" s="457">
        <v>5364.6451181972452</v>
      </c>
      <c r="L1911" s="457">
        <f>IF(K1911=0,#REF!,0)</f>
        <v>0</v>
      </c>
    </row>
    <row r="1912" spans="1:12">
      <c r="A1912" s="30">
        <v>1910</v>
      </c>
      <c r="B1912" s="30">
        <v>1762.222</v>
      </c>
      <c r="C1912" s="30">
        <v>73733.141999999993</v>
      </c>
      <c r="D1912" s="30">
        <v>1</v>
      </c>
      <c r="E1912" s="30">
        <v>1</v>
      </c>
      <c r="F1912" s="30">
        <v>26852.539999999903</v>
      </c>
      <c r="G1912" s="30">
        <v>1</v>
      </c>
      <c r="H1912" s="30">
        <v>1</v>
      </c>
      <c r="I1912" s="30">
        <v>1</v>
      </c>
      <c r="K1912" s="457">
        <v>23837.864723659342</v>
      </c>
      <c r="L1912" s="457">
        <f>IF(K1912=0,#REF!,0)</f>
        <v>0</v>
      </c>
    </row>
    <row r="1913" spans="1:12">
      <c r="A1913" s="30">
        <v>1911</v>
      </c>
      <c r="B1913" s="30">
        <v>1032.623999999998</v>
      </c>
      <c r="C1913" s="30">
        <v>109297.60099999981</v>
      </c>
      <c r="D1913" s="30">
        <v>1</v>
      </c>
      <c r="E1913" s="30">
        <v>1</v>
      </c>
      <c r="F1913" s="30">
        <v>23816.89499999999</v>
      </c>
      <c r="G1913" s="30">
        <v>1</v>
      </c>
      <c r="H1913" s="30">
        <v>1</v>
      </c>
      <c r="I1913" s="30">
        <v>1</v>
      </c>
      <c r="K1913" s="457">
        <v>9344.5872994621259</v>
      </c>
      <c r="L1913" s="457">
        <f>IF(K1913=0,#REF!,0)</f>
        <v>0</v>
      </c>
    </row>
    <row r="1914" spans="1:12">
      <c r="A1914" s="30">
        <v>1912</v>
      </c>
      <c r="B1914" s="30">
        <v>1032.623999999998</v>
      </c>
      <c r="C1914" s="30">
        <v>91332.4399999999</v>
      </c>
      <c r="D1914" s="30">
        <v>1</v>
      </c>
      <c r="E1914" s="30">
        <v>1</v>
      </c>
      <c r="F1914" s="30">
        <v>21119.648999999892</v>
      </c>
      <c r="G1914" s="30">
        <v>1</v>
      </c>
      <c r="H1914" s="30">
        <v>1</v>
      </c>
      <c r="I1914" s="30">
        <v>1</v>
      </c>
      <c r="K1914" s="457"/>
      <c r="L1914" s="457" t="e">
        <f>IF(K1914=0,#REF!,0)</f>
        <v>#REF!</v>
      </c>
    </row>
    <row r="1915" spans="1:12">
      <c r="A1915" s="30">
        <v>1913</v>
      </c>
      <c r="B1915" s="30">
        <v>1032.623999999998</v>
      </c>
      <c r="C1915" s="30">
        <v>79553.953000000009</v>
      </c>
      <c r="D1915" s="30">
        <v>1</v>
      </c>
      <c r="E1915" s="30">
        <v>1</v>
      </c>
      <c r="F1915" s="30">
        <v>22894.967000000001</v>
      </c>
      <c r="G1915" s="30">
        <v>1</v>
      </c>
      <c r="H1915" s="30">
        <v>1</v>
      </c>
      <c r="I1915" s="30">
        <v>1</v>
      </c>
      <c r="K1915" s="457"/>
      <c r="L1915" s="457" t="e">
        <f>IF(K1915=0,#REF!,0)</f>
        <v>#REF!</v>
      </c>
    </row>
    <row r="1916" spans="1:12">
      <c r="A1916" s="30">
        <v>1914</v>
      </c>
      <c r="B1916" s="30">
        <v>1762.222</v>
      </c>
      <c r="C1916" s="30">
        <v>44234.664999999884</v>
      </c>
      <c r="D1916" s="30">
        <v>1</v>
      </c>
      <c r="E1916" s="30">
        <v>1</v>
      </c>
      <c r="F1916" s="30">
        <v>27214.590999999891</v>
      </c>
      <c r="G1916" s="30">
        <v>1</v>
      </c>
      <c r="H1916" s="30">
        <v>1</v>
      </c>
      <c r="I1916" s="30">
        <v>1</v>
      </c>
      <c r="K1916" s="457"/>
      <c r="L1916" s="457" t="e">
        <f>IF(K1916=0,#REF!,0)</f>
        <v>#REF!</v>
      </c>
    </row>
    <row r="1917" spans="1:12">
      <c r="A1917" s="30">
        <v>1915</v>
      </c>
      <c r="B1917" s="30">
        <v>6139.8579999999993</v>
      </c>
      <c r="C1917" s="30">
        <v>28740.327999999899</v>
      </c>
      <c r="D1917" s="30">
        <v>1</v>
      </c>
      <c r="E1917" s="30">
        <v>1</v>
      </c>
      <c r="F1917" s="30">
        <v>25270.918999999987</v>
      </c>
      <c r="G1917" s="30">
        <v>1</v>
      </c>
      <c r="H1917" s="30">
        <v>1</v>
      </c>
      <c r="I1917" s="30">
        <v>1</v>
      </c>
      <c r="K1917" s="457"/>
      <c r="L1917" s="457" t="e">
        <f>IF(K1917=0,#REF!,0)</f>
        <v>#REF!</v>
      </c>
    </row>
    <row r="1918" spans="1:12">
      <c r="A1918" s="30">
        <v>1916</v>
      </c>
      <c r="B1918" s="30">
        <v>7599.07</v>
      </c>
      <c r="C1918" s="30">
        <v>30136.945999999898</v>
      </c>
      <c r="D1918" s="30">
        <v>1</v>
      </c>
      <c r="E1918" s="30">
        <v>1</v>
      </c>
      <c r="F1918" s="30">
        <v>25425.6689999999</v>
      </c>
      <c r="G1918" s="30">
        <v>1</v>
      </c>
      <c r="H1918" s="30">
        <v>1</v>
      </c>
      <c r="I1918" s="30">
        <v>1</v>
      </c>
      <c r="K1918" s="457"/>
      <c r="L1918" s="457" t="e">
        <f>IF(K1918=0,#REF!,0)</f>
        <v>#REF!</v>
      </c>
    </row>
    <row r="1919" spans="1:12">
      <c r="A1919" s="30">
        <v>1917</v>
      </c>
      <c r="B1919" s="30">
        <v>1762.222</v>
      </c>
      <c r="C1919" s="30">
        <v>16925.2219999999</v>
      </c>
      <c r="D1919" s="30">
        <v>1</v>
      </c>
      <c r="E1919" s="30">
        <v>1</v>
      </c>
      <c r="F1919" s="30">
        <v>37981.80799999999</v>
      </c>
      <c r="G1919" s="30">
        <v>1</v>
      </c>
      <c r="H1919" s="30">
        <v>1</v>
      </c>
      <c r="I1919" s="30">
        <v>1</v>
      </c>
      <c r="K1919" s="457"/>
      <c r="L1919" s="457" t="e">
        <f>IF(K1919=0,#REF!,0)</f>
        <v>#REF!</v>
      </c>
    </row>
    <row r="1920" spans="1:12">
      <c r="A1920" s="30">
        <v>1918</v>
      </c>
      <c r="B1920" s="30">
        <v>1762.222</v>
      </c>
      <c r="C1920" s="30">
        <v>16579.6529999999</v>
      </c>
      <c r="D1920" s="30">
        <v>1</v>
      </c>
      <c r="E1920" s="30">
        <v>1</v>
      </c>
      <c r="F1920" s="30">
        <v>2978.3609999999999</v>
      </c>
      <c r="G1920" s="30">
        <v>1</v>
      </c>
      <c r="H1920" s="30">
        <v>1</v>
      </c>
      <c r="I1920" s="30">
        <v>1</v>
      </c>
      <c r="K1920" s="457"/>
      <c r="L1920" s="457" t="e">
        <f>IF(K1920=0,#REF!,0)</f>
        <v>#REF!</v>
      </c>
    </row>
    <row r="1921" spans="1:12">
      <c r="A1921" s="30">
        <v>1919</v>
      </c>
      <c r="B1921" s="30">
        <v>1762.222</v>
      </c>
      <c r="C1921" s="30">
        <v>16215.305999999899</v>
      </c>
      <c r="D1921" s="30">
        <v>1</v>
      </c>
      <c r="E1921" s="30">
        <v>1</v>
      </c>
      <c r="F1921" s="30">
        <v>1665.106</v>
      </c>
      <c r="G1921" s="30">
        <v>1</v>
      </c>
      <c r="H1921" s="30">
        <v>1</v>
      </c>
      <c r="I1921" s="30">
        <v>1</v>
      </c>
      <c r="K1921" s="457"/>
      <c r="L1921" s="457" t="e">
        <f>IF(K1921=0,#REF!,0)</f>
        <v>#REF!</v>
      </c>
    </row>
    <row r="1922" spans="1:12">
      <c r="A1922" s="30">
        <v>1920</v>
      </c>
      <c r="B1922" s="30">
        <v>1032.623999999998</v>
      </c>
      <c r="C1922" s="30">
        <v>16309.1859999999</v>
      </c>
      <c r="D1922" s="30">
        <v>1</v>
      </c>
      <c r="E1922" s="30">
        <v>1</v>
      </c>
      <c r="F1922" s="30">
        <v>1273.0989999999999</v>
      </c>
      <c r="G1922" s="30">
        <v>1</v>
      </c>
      <c r="H1922" s="30">
        <v>1</v>
      </c>
      <c r="I1922" s="30">
        <v>1</v>
      </c>
      <c r="K1922" s="457"/>
      <c r="L1922" s="457" t="e">
        <f>IF(K1922=0,#REF!,0)</f>
        <v>#REF!</v>
      </c>
    </row>
    <row r="1923" spans="1:12">
      <c r="A1923" s="30">
        <v>1921</v>
      </c>
      <c r="B1923" s="30">
        <v>1032.623999999998</v>
      </c>
      <c r="C1923" s="30">
        <v>16360.843999999899</v>
      </c>
      <c r="D1923" s="30">
        <v>1</v>
      </c>
      <c r="E1923" s="30">
        <v>1</v>
      </c>
      <c r="F1923" s="30">
        <v>564.20299999999997</v>
      </c>
      <c r="G1923" s="30">
        <v>1</v>
      </c>
      <c r="H1923" s="30">
        <v>1</v>
      </c>
      <c r="I1923" s="30">
        <v>1</v>
      </c>
      <c r="K1923" s="457"/>
      <c r="L1923" s="457" t="e">
        <f>IF(K1923=0,#REF!,0)</f>
        <v>#REF!</v>
      </c>
    </row>
    <row r="1924" spans="1:12">
      <c r="A1924" s="30">
        <v>1922</v>
      </c>
      <c r="B1924" s="30">
        <v>1032.623999999998</v>
      </c>
      <c r="C1924" s="30">
        <v>16343.91599999989</v>
      </c>
      <c r="D1924" s="30">
        <v>1</v>
      </c>
      <c r="E1924" s="30">
        <v>1</v>
      </c>
      <c r="F1924" s="30">
        <v>328.17999999999898</v>
      </c>
      <c r="G1924" s="30">
        <v>1</v>
      </c>
      <c r="H1924" s="30">
        <v>1</v>
      </c>
      <c r="I1924" s="30">
        <v>1</v>
      </c>
      <c r="K1924" s="457"/>
      <c r="L1924" s="457" t="e">
        <f>IF(K1924=0,#REF!,0)</f>
        <v>#REF!</v>
      </c>
    </row>
    <row r="1925" spans="1:12">
      <c r="A1925" s="30">
        <v>1923</v>
      </c>
      <c r="B1925" s="30">
        <v>1032.623999999998</v>
      </c>
      <c r="C1925" s="30">
        <v>16394.086999999901</v>
      </c>
      <c r="D1925" s="30">
        <v>1</v>
      </c>
      <c r="E1925" s="30">
        <v>1</v>
      </c>
      <c r="F1925" s="30">
        <v>286.67499999999905</v>
      </c>
      <c r="G1925" s="30">
        <v>1</v>
      </c>
      <c r="H1925" s="30">
        <v>1</v>
      </c>
      <c r="I1925" s="30">
        <v>1</v>
      </c>
      <c r="K1925" s="457"/>
      <c r="L1925" s="457" t="e">
        <f>IF(K1925=0,#REF!,0)</f>
        <v>#REF!</v>
      </c>
    </row>
    <row r="1926" spans="1:12">
      <c r="A1926" s="30">
        <v>1924</v>
      </c>
      <c r="B1926" s="30">
        <v>1032.623999999998</v>
      </c>
      <c r="C1926" s="30">
        <v>16411.483999999902</v>
      </c>
      <c r="D1926" s="30">
        <v>1</v>
      </c>
      <c r="E1926" s="30">
        <v>1</v>
      </c>
      <c r="F1926" s="30">
        <v>312.65299999999996</v>
      </c>
      <c r="G1926" s="30">
        <v>1</v>
      </c>
      <c r="H1926" s="30">
        <v>1</v>
      </c>
      <c r="I1926" s="30">
        <v>1</v>
      </c>
      <c r="K1926" s="457"/>
      <c r="L1926" s="457" t="e">
        <f>IF(K1926=0,#REF!,0)</f>
        <v>#REF!</v>
      </c>
    </row>
    <row r="1927" spans="1:12">
      <c r="A1927" s="30">
        <v>1925</v>
      </c>
      <c r="B1927" s="30">
        <v>1032.623999999998</v>
      </c>
      <c r="C1927" s="30">
        <v>16479.020999999899</v>
      </c>
      <c r="D1927" s="30">
        <v>1</v>
      </c>
      <c r="E1927" s="30">
        <v>1</v>
      </c>
      <c r="F1927" s="30">
        <v>394.90199999999902</v>
      </c>
      <c r="G1927" s="30">
        <v>1</v>
      </c>
      <c r="H1927" s="30">
        <v>1</v>
      </c>
      <c r="I1927" s="30">
        <v>1</v>
      </c>
      <c r="K1927" s="457"/>
      <c r="L1927" s="457" t="e">
        <f>IF(K1927=0,#REF!,0)</f>
        <v>#REF!</v>
      </c>
    </row>
    <row r="1928" spans="1:12">
      <c r="A1928" s="30">
        <v>1926</v>
      </c>
      <c r="B1928" s="30">
        <v>1762.222</v>
      </c>
      <c r="C1928" s="30">
        <v>16521.017999999902</v>
      </c>
      <c r="D1928" s="30">
        <v>1</v>
      </c>
      <c r="E1928" s="30">
        <v>1</v>
      </c>
      <c r="F1928" s="30">
        <v>3052.616</v>
      </c>
      <c r="G1928" s="30">
        <v>1</v>
      </c>
      <c r="H1928" s="30">
        <v>1</v>
      </c>
      <c r="I1928" s="30">
        <v>1</v>
      </c>
      <c r="K1928" s="457"/>
      <c r="L1928" s="457" t="e">
        <f>IF(K1928=0,#REF!,0)</f>
        <v>#REF!</v>
      </c>
    </row>
    <row r="1929" spans="1:12">
      <c r="A1929" s="30">
        <v>1927</v>
      </c>
      <c r="B1929" s="30">
        <v>6139.8579999999993</v>
      </c>
      <c r="C1929" s="30">
        <v>16625.7399999999</v>
      </c>
      <c r="D1929" s="30">
        <v>1</v>
      </c>
      <c r="E1929" s="30">
        <v>1</v>
      </c>
      <c r="F1929" s="30">
        <v>80313.572999999989</v>
      </c>
      <c r="G1929" s="30">
        <v>1</v>
      </c>
      <c r="H1929" s="30">
        <v>1</v>
      </c>
      <c r="I1929" s="30">
        <v>1</v>
      </c>
      <c r="K1929" s="457"/>
      <c r="L1929" s="457" t="e">
        <f>IF(K1929=0,#REF!,0)</f>
        <v>#REF!</v>
      </c>
    </row>
    <row r="1930" spans="1:12">
      <c r="A1930" s="30">
        <v>1928</v>
      </c>
      <c r="B1930" s="30">
        <v>1762.222</v>
      </c>
      <c r="C1930" s="30">
        <v>48053.49799999989</v>
      </c>
      <c r="D1930" s="30">
        <v>1</v>
      </c>
      <c r="E1930" s="30">
        <v>1</v>
      </c>
      <c r="F1930" s="30">
        <v>79022.700999999885</v>
      </c>
      <c r="G1930" s="30">
        <v>1</v>
      </c>
      <c r="H1930" s="30">
        <v>1</v>
      </c>
      <c r="I1930" s="30">
        <v>1</v>
      </c>
      <c r="K1930" s="457"/>
      <c r="L1930" s="457" t="e">
        <f>IF(K1930=0,#REF!,0)</f>
        <v>#REF!</v>
      </c>
    </row>
    <row r="1931" spans="1:12">
      <c r="A1931" s="30">
        <v>1929</v>
      </c>
      <c r="B1931" s="30">
        <v>1032.623999999998</v>
      </c>
      <c r="C1931" s="30">
        <v>77164.055999999997</v>
      </c>
      <c r="D1931" s="30">
        <v>1</v>
      </c>
      <c r="E1931" s="30">
        <v>1</v>
      </c>
      <c r="F1931" s="30">
        <v>68429.972999999896</v>
      </c>
      <c r="G1931" s="30">
        <v>1</v>
      </c>
      <c r="H1931" s="30">
        <v>1</v>
      </c>
      <c r="I1931" s="30">
        <v>1</v>
      </c>
      <c r="K1931" s="457"/>
      <c r="L1931" s="457" t="e">
        <f>IF(K1931=0,#REF!,0)</f>
        <v>#REF!</v>
      </c>
    </row>
    <row r="1932" spans="1:12">
      <c r="A1932" s="30">
        <v>1930</v>
      </c>
      <c r="B1932" s="30">
        <v>1153.2399999999991</v>
      </c>
      <c r="C1932" s="30">
        <v>94797.532999999879</v>
      </c>
      <c r="D1932" s="30">
        <v>1</v>
      </c>
      <c r="E1932" s="30">
        <v>1</v>
      </c>
      <c r="F1932" s="30">
        <v>55817.807000000001</v>
      </c>
      <c r="G1932" s="30">
        <v>1</v>
      </c>
      <c r="H1932" s="30">
        <v>1</v>
      </c>
      <c r="I1932" s="30">
        <v>1</v>
      </c>
      <c r="K1932" s="457"/>
      <c r="L1932" s="457" t="e">
        <f>IF(K1932=0,#REF!,0)</f>
        <v>#REF!</v>
      </c>
    </row>
    <row r="1933" spans="1:12">
      <c r="A1933" s="30">
        <v>1931</v>
      </c>
      <c r="B1933" s="30">
        <v>1213.5469999999991</v>
      </c>
      <c r="C1933" s="30">
        <v>112190.2819999998</v>
      </c>
      <c r="D1933" s="30">
        <v>1</v>
      </c>
      <c r="E1933" s="30">
        <v>1</v>
      </c>
      <c r="F1933" s="30">
        <v>44052.982999999993</v>
      </c>
      <c r="G1933" s="30">
        <v>1</v>
      </c>
      <c r="H1933" s="30">
        <v>1</v>
      </c>
      <c r="I1933" s="30">
        <v>1</v>
      </c>
      <c r="K1933" s="457"/>
      <c r="L1933" s="457" t="e">
        <f>IF(K1933=0,#REF!,0)</f>
        <v>#REF!</v>
      </c>
    </row>
    <row r="1934" spans="1:12">
      <c r="A1934" s="30">
        <v>1932</v>
      </c>
      <c r="B1934" s="30">
        <v>1213.5469999999991</v>
      </c>
      <c r="C1934" s="30">
        <v>93595.976999999897</v>
      </c>
      <c r="D1934" s="30">
        <v>1</v>
      </c>
      <c r="E1934" s="30">
        <v>1</v>
      </c>
      <c r="F1934" s="30">
        <v>34761.04899999989</v>
      </c>
      <c r="G1934" s="30">
        <v>1</v>
      </c>
      <c r="H1934" s="30">
        <v>1</v>
      </c>
      <c r="I1934" s="30">
        <v>1</v>
      </c>
      <c r="K1934" s="457"/>
      <c r="L1934" s="457" t="e">
        <f>IF(K1934=0,#REF!,0)</f>
        <v>#REF!</v>
      </c>
    </row>
    <row r="1935" spans="1:12">
      <c r="A1935" s="30">
        <v>1933</v>
      </c>
      <c r="B1935" s="30">
        <v>6200.1660000000002</v>
      </c>
      <c r="C1935" s="30">
        <v>50378.125999999895</v>
      </c>
      <c r="D1935" s="30">
        <v>1</v>
      </c>
      <c r="E1935" s="30">
        <v>1</v>
      </c>
      <c r="F1935" s="30">
        <v>15863.332999999999</v>
      </c>
      <c r="G1935" s="30">
        <v>1</v>
      </c>
      <c r="H1935" s="30">
        <v>1</v>
      </c>
      <c r="I1935" s="30">
        <v>1</v>
      </c>
      <c r="K1935" s="457">
        <v>6976.2071623897837</v>
      </c>
      <c r="L1935" s="457">
        <f>IF(K1935=0,#REF!,0)</f>
        <v>0</v>
      </c>
    </row>
    <row r="1936" spans="1:12">
      <c r="A1936" s="30">
        <v>1934</v>
      </c>
      <c r="B1936" s="30">
        <v>1762.222</v>
      </c>
      <c r="C1936" s="30">
        <v>73408.557000000001</v>
      </c>
      <c r="D1936" s="30">
        <v>1</v>
      </c>
      <c r="E1936" s="30">
        <v>1</v>
      </c>
      <c r="F1936" s="30">
        <v>20391.84399999999</v>
      </c>
      <c r="G1936" s="30">
        <v>1</v>
      </c>
      <c r="H1936" s="30">
        <v>1</v>
      </c>
      <c r="I1936" s="30">
        <v>1</v>
      </c>
      <c r="K1936" s="457"/>
      <c r="L1936" s="457" t="e">
        <f>IF(K1936=0,#REF!,0)</f>
        <v>#REF!</v>
      </c>
    </row>
    <row r="1937" spans="1:12">
      <c r="A1937" s="30">
        <v>1935</v>
      </c>
      <c r="B1937" s="30">
        <v>1032.623999999998</v>
      </c>
      <c r="C1937" s="30">
        <v>109008.85099999981</v>
      </c>
      <c r="D1937" s="30">
        <v>1</v>
      </c>
      <c r="E1937" s="30">
        <v>1</v>
      </c>
      <c r="F1937" s="30">
        <v>17566.5979999999</v>
      </c>
      <c r="G1937" s="30">
        <v>1</v>
      </c>
      <c r="H1937" s="30">
        <v>1</v>
      </c>
      <c r="I1937" s="30">
        <v>1</v>
      </c>
      <c r="K1937" s="457"/>
      <c r="L1937" s="457" t="e">
        <f>IF(K1937=0,#REF!,0)</f>
        <v>#REF!</v>
      </c>
    </row>
    <row r="1938" spans="1:12">
      <c r="A1938" s="30">
        <v>1936</v>
      </c>
      <c r="B1938" s="30">
        <v>1032.623999999998</v>
      </c>
      <c r="C1938" s="30">
        <v>91099.145999999892</v>
      </c>
      <c r="D1938" s="30">
        <v>1</v>
      </c>
      <c r="E1938" s="30">
        <v>1</v>
      </c>
      <c r="F1938" s="30">
        <v>16952.1679999999</v>
      </c>
      <c r="G1938" s="30">
        <v>1</v>
      </c>
      <c r="H1938" s="30">
        <v>1</v>
      </c>
      <c r="I1938" s="30">
        <v>1</v>
      </c>
      <c r="K1938" s="457"/>
      <c r="L1938" s="457" t="e">
        <f>IF(K1938=0,#REF!,0)</f>
        <v>#REF!</v>
      </c>
    </row>
    <row r="1939" spans="1:12">
      <c r="A1939" s="30">
        <v>1937</v>
      </c>
      <c r="B1939" s="30">
        <v>1032.623999999998</v>
      </c>
      <c r="C1939" s="30">
        <v>79376.472000000009</v>
      </c>
      <c r="D1939" s="30">
        <v>1</v>
      </c>
      <c r="E1939" s="30">
        <v>1</v>
      </c>
      <c r="F1939" s="30">
        <v>19666.037</v>
      </c>
      <c r="G1939" s="30">
        <v>1</v>
      </c>
      <c r="H1939" s="30">
        <v>1</v>
      </c>
      <c r="I1939" s="30">
        <v>1</v>
      </c>
      <c r="K1939" s="457"/>
      <c r="L1939" s="457" t="e">
        <f>IF(K1939=0,#REF!,0)</f>
        <v>#REF!</v>
      </c>
    </row>
    <row r="1940" spans="1:12">
      <c r="A1940" s="30">
        <v>1938</v>
      </c>
      <c r="B1940" s="30">
        <v>1762.222</v>
      </c>
      <c r="C1940" s="30">
        <v>43984.227999999894</v>
      </c>
      <c r="D1940" s="30">
        <v>1</v>
      </c>
      <c r="E1940" s="30">
        <v>1</v>
      </c>
      <c r="F1940" s="30">
        <v>22817.370999999988</v>
      </c>
      <c r="G1940" s="30">
        <v>1</v>
      </c>
      <c r="H1940" s="30">
        <v>1</v>
      </c>
      <c r="I1940" s="30">
        <v>1</v>
      </c>
      <c r="K1940" s="457"/>
      <c r="L1940" s="457" t="e">
        <f>IF(K1940=0,#REF!,0)</f>
        <v>#REF!</v>
      </c>
    </row>
    <row r="1941" spans="1:12">
      <c r="A1941" s="30">
        <v>1939</v>
      </c>
      <c r="B1941" s="30">
        <v>6139.8579999999993</v>
      </c>
      <c r="C1941" s="30">
        <v>28630.7749999999</v>
      </c>
      <c r="D1941" s="30">
        <v>1</v>
      </c>
      <c r="E1941" s="30">
        <v>1</v>
      </c>
      <c r="F1941" s="30">
        <v>21562.19899999999</v>
      </c>
      <c r="G1941" s="30">
        <v>1</v>
      </c>
      <c r="H1941" s="30">
        <v>1</v>
      </c>
      <c r="I1941" s="30">
        <v>1</v>
      </c>
      <c r="K1941" s="457"/>
      <c r="L1941" s="457" t="e">
        <f>IF(K1941=0,#REF!,0)</f>
        <v>#REF!</v>
      </c>
    </row>
    <row r="1942" spans="1:12">
      <c r="A1942" s="30">
        <v>1940</v>
      </c>
      <c r="B1942" s="30">
        <v>7599.07</v>
      </c>
      <c r="C1942" s="30">
        <v>30032.1519999999</v>
      </c>
      <c r="D1942" s="30">
        <v>1</v>
      </c>
      <c r="E1942" s="30">
        <v>1</v>
      </c>
      <c r="F1942" s="30">
        <v>22297.582999999999</v>
      </c>
      <c r="G1942" s="30">
        <v>1</v>
      </c>
      <c r="H1942" s="30">
        <v>1</v>
      </c>
      <c r="I1942" s="30">
        <v>1</v>
      </c>
      <c r="K1942" s="457"/>
      <c r="L1942" s="457" t="e">
        <f>IF(K1942=0,#REF!,0)</f>
        <v>#REF!</v>
      </c>
    </row>
    <row r="1943" spans="1:12">
      <c r="A1943" s="30">
        <v>1941</v>
      </c>
      <c r="B1943" s="30">
        <v>1762.222</v>
      </c>
      <c r="C1943" s="30">
        <v>16858.015999999901</v>
      </c>
      <c r="D1943" s="30">
        <v>1</v>
      </c>
      <c r="E1943" s="30">
        <v>1</v>
      </c>
      <c r="F1943" s="30">
        <v>35781.156999999999</v>
      </c>
      <c r="G1943" s="30">
        <v>1</v>
      </c>
      <c r="H1943" s="30">
        <v>1</v>
      </c>
      <c r="I1943" s="30">
        <v>1</v>
      </c>
      <c r="K1943" s="457"/>
      <c r="L1943" s="457" t="e">
        <f>IF(K1943=0,#REF!,0)</f>
        <v>#REF!</v>
      </c>
    </row>
    <row r="1944" spans="1:12">
      <c r="A1944" s="30">
        <v>1942</v>
      </c>
      <c r="B1944" s="30">
        <v>1762.222</v>
      </c>
      <c r="C1944" s="30">
        <v>16506.4199999999</v>
      </c>
      <c r="D1944" s="30">
        <v>1</v>
      </c>
      <c r="E1944" s="30">
        <v>1</v>
      </c>
      <c r="F1944" s="30">
        <v>2977.55</v>
      </c>
      <c r="G1944" s="30">
        <v>1</v>
      </c>
      <c r="H1944" s="30">
        <v>1</v>
      </c>
      <c r="I1944" s="30">
        <v>1</v>
      </c>
      <c r="K1944" s="457"/>
      <c r="L1944" s="457" t="e">
        <f>IF(K1944=0,#REF!,0)</f>
        <v>#REF!</v>
      </c>
    </row>
    <row r="1945" spans="1:12">
      <c r="A1945" s="30">
        <v>1943</v>
      </c>
      <c r="B1945" s="30">
        <v>1762.222</v>
      </c>
      <c r="C1945" s="30">
        <v>16157.126999999899</v>
      </c>
      <c r="D1945" s="30">
        <v>1</v>
      </c>
      <c r="E1945" s="30">
        <v>1</v>
      </c>
      <c r="F1945" s="30">
        <v>1664.6510000000001</v>
      </c>
      <c r="G1945" s="30">
        <v>1</v>
      </c>
      <c r="H1945" s="30">
        <v>1</v>
      </c>
      <c r="I1945" s="30">
        <v>1</v>
      </c>
      <c r="K1945" s="457"/>
      <c r="L1945" s="457" t="e">
        <f>IF(K1945=0,#REF!,0)</f>
        <v>#REF!</v>
      </c>
    </row>
    <row r="1946" spans="1:12">
      <c r="A1946" s="30">
        <v>1944</v>
      </c>
      <c r="B1946" s="30">
        <v>1032.623999999998</v>
      </c>
      <c r="C1946" s="30">
        <v>16239.3489999999</v>
      </c>
      <c r="D1946" s="30">
        <v>1</v>
      </c>
      <c r="E1946" s="30">
        <v>1</v>
      </c>
      <c r="F1946" s="30">
        <v>1272.6610000000001</v>
      </c>
      <c r="G1946" s="30">
        <v>1</v>
      </c>
      <c r="H1946" s="30">
        <v>1</v>
      </c>
      <c r="I1946" s="30">
        <v>1</v>
      </c>
      <c r="K1946" s="457"/>
      <c r="L1946" s="457" t="e">
        <f>IF(K1946=0,#REF!,0)</f>
        <v>#REF!</v>
      </c>
    </row>
    <row r="1947" spans="1:12">
      <c r="A1947" s="30">
        <v>1945</v>
      </c>
      <c r="B1947" s="30">
        <v>1032.623999999998</v>
      </c>
      <c r="C1947" s="30">
        <v>16330.5519999999</v>
      </c>
      <c r="D1947" s="30">
        <v>1</v>
      </c>
      <c r="E1947" s="30">
        <v>1</v>
      </c>
      <c r="F1947" s="30">
        <v>545.98500000000001</v>
      </c>
      <c r="G1947" s="30">
        <v>1</v>
      </c>
      <c r="H1947" s="30">
        <v>1</v>
      </c>
      <c r="I1947" s="30">
        <v>1</v>
      </c>
      <c r="K1947" s="457"/>
      <c r="L1947" s="457" t="e">
        <f>IF(K1947=0,#REF!,0)</f>
        <v>#REF!</v>
      </c>
    </row>
    <row r="1948" spans="1:12">
      <c r="A1948" s="30">
        <v>1946</v>
      </c>
      <c r="B1948" s="30">
        <v>1032.623999999998</v>
      </c>
      <c r="C1948" s="30">
        <v>16334.3569999999</v>
      </c>
      <c r="D1948" s="30">
        <v>1</v>
      </c>
      <c r="E1948" s="30">
        <v>1</v>
      </c>
      <c r="F1948" s="30">
        <v>600.03599999999994</v>
      </c>
      <c r="G1948" s="30">
        <v>1</v>
      </c>
      <c r="H1948" s="30">
        <v>1</v>
      </c>
      <c r="I1948" s="30">
        <v>1</v>
      </c>
      <c r="K1948" s="457"/>
      <c r="L1948" s="457" t="e">
        <f>IF(K1948=0,#REF!,0)</f>
        <v>#REF!</v>
      </c>
    </row>
    <row r="1949" spans="1:12">
      <c r="A1949" s="30">
        <v>1947</v>
      </c>
      <c r="B1949" s="30">
        <v>1032.623999999998</v>
      </c>
      <c r="C1949" s="30">
        <v>16418.4559999999</v>
      </c>
      <c r="D1949" s="30">
        <v>1</v>
      </c>
      <c r="E1949" s="30">
        <v>1</v>
      </c>
      <c r="F1949" s="30">
        <v>396.36899999999901</v>
      </c>
      <c r="G1949" s="30">
        <v>1</v>
      </c>
      <c r="H1949" s="30">
        <v>1</v>
      </c>
      <c r="I1949" s="30">
        <v>1</v>
      </c>
      <c r="K1949" s="457"/>
      <c r="L1949" s="457" t="e">
        <f>IF(K1949=0,#REF!,0)</f>
        <v>#REF!</v>
      </c>
    </row>
    <row r="1950" spans="1:12">
      <c r="A1950" s="30">
        <v>1948</v>
      </c>
      <c r="B1950" s="30">
        <v>1032.623999999998</v>
      </c>
      <c r="C1950" s="30">
        <v>16458.427999999891</v>
      </c>
      <c r="D1950" s="30">
        <v>1</v>
      </c>
      <c r="E1950" s="30">
        <v>1</v>
      </c>
      <c r="F1950" s="30">
        <v>296.50799999999998</v>
      </c>
      <c r="G1950" s="30">
        <v>1</v>
      </c>
      <c r="H1950" s="30">
        <v>1</v>
      </c>
      <c r="I1950" s="30">
        <v>1</v>
      </c>
      <c r="K1950" s="457"/>
      <c r="L1950" s="457" t="e">
        <f>IF(K1950=0,#REF!,0)</f>
        <v>#REF!</v>
      </c>
    </row>
    <row r="1951" spans="1:12">
      <c r="A1951" s="30">
        <v>1949</v>
      </c>
      <c r="B1951" s="30">
        <v>1032.623999999998</v>
      </c>
      <c r="C1951" s="30">
        <v>16476.479999999901</v>
      </c>
      <c r="D1951" s="30">
        <v>1</v>
      </c>
      <c r="E1951" s="30">
        <v>1</v>
      </c>
      <c r="F1951" s="30">
        <v>542.51599999999996</v>
      </c>
      <c r="G1951" s="30">
        <v>1</v>
      </c>
      <c r="H1951" s="30">
        <v>1</v>
      </c>
      <c r="I1951" s="30">
        <v>1</v>
      </c>
      <c r="K1951" s="457"/>
      <c r="L1951" s="457" t="e">
        <f>IF(K1951=0,#REF!,0)</f>
        <v>#REF!</v>
      </c>
    </row>
    <row r="1952" spans="1:12">
      <c r="A1952" s="30">
        <v>1950</v>
      </c>
      <c r="B1952" s="30">
        <v>1762.222</v>
      </c>
      <c r="C1952" s="30">
        <v>16482.3299999999</v>
      </c>
      <c r="D1952" s="30">
        <v>1</v>
      </c>
      <c r="E1952" s="30">
        <v>1</v>
      </c>
      <c r="F1952" s="30">
        <v>1585.464999999999</v>
      </c>
      <c r="G1952" s="30">
        <v>1</v>
      </c>
      <c r="H1952" s="30">
        <v>1</v>
      </c>
      <c r="I1952" s="30">
        <v>1</v>
      </c>
      <c r="K1952" s="457"/>
      <c r="L1952" s="457" t="e">
        <f>IF(K1952=0,#REF!,0)</f>
        <v>#REF!</v>
      </c>
    </row>
    <row r="1953" spans="1:12">
      <c r="A1953" s="30">
        <v>1951</v>
      </c>
      <c r="B1953" s="30">
        <v>6139.8579999999993</v>
      </c>
      <c r="C1953" s="30">
        <v>16563.968999999899</v>
      </c>
      <c r="D1953" s="30">
        <v>1</v>
      </c>
      <c r="E1953" s="30">
        <v>1</v>
      </c>
      <c r="F1953" s="30">
        <v>76841.917999999903</v>
      </c>
      <c r="G1953" s="30">
        <v>1</v>
      </c>
      <c r="H1953" s="30">
        <v>1</v>
      </c>
      <c r="I1953" s="30">
        <v>1</v>
      </c>
      <c r="K1953" s="457"/>
      <c r="L1953" s="457" t="e">
        <f>IF(K1953=0,#REF!,0)</f>
        <v>#REF!</v>
      </c>
    </row>
    <row r="1954" spans="1:12">
      <c r="A1954" s="30">
        <v>1952</v>
      </c>
      <c r="B1954" s="30">
        <v>1762.222</v>
      </c>
      <c r="C1954" s="30">
        <v>30492.532999999901</v>
      </c>
      <c r="D1954" s="30">
        <v>1</v>
      </c>
      <c r="E1954" s="30">
        <v>1</v>
      </c>
      <c r="F1954" s="30">
        <v>80850.871999999887</v>
      </c>
      <c r="G1954" s="30">
        <v>1</v>
      </c>
      <c r="H1954" s="30">
        <v>1</v>
      </c>
      <c r="I1954" s="30">
        <v>1</v>
      </c>
      <c r="K1954" s="457"/>
      <c r="L1954" s="457" t="e">
        <f>IF(K1954=0,#REF!,0)</f>
        <v>#REF!</v>
      </c>
    </row>
    <row r="1955" spans="1:12">
      <c r="A1955" s="30">
        <v>1953</v>
      </c>
      <c r="B1955" s="30">
        <v>1032.623999999998</v>
      </c>
      <c r="C1955" s="30">
        <v>31045.5079999999</v>
      </c>
      <c r="D1955" s="30">
        <v>1</v>
      </c>
      <c r="E1955" s="30">
        <v>1</v>
      </c>
      <c r="F1955" s="30">
        <v>72826.106999999989</v>
      </c>
      <c r="G1955" s="30">
        <v>1</v>
      </c>
      <c r="H1955" s="30">
        <v>1</v>
      </c>
      <c r="I1955" s="30">
        <v>1</v>
      </c>
      <c r="K1955" s="457"/>
      <c r="L1955" s="457" t="e">
        <f>IF(K1955=0,#REF!,0)</f>
        <v>#REF!</v>
      </c>
    </row>
    <row r="1956" spans="1:12">
      <c r="A1956" s="30">
        <v>1954</v>
      </c>
      <c r="B1956" s="30">
        <v>1153.2399999999991</v>
      </c>
      <c r="C1956" s="30">
        <v>31643.60399999989</v>
      </c>
      <c r="D1956" s="30">
        <v>1</v>
      </c>
      <c r="E1956" s="30">
        <v>1</v>
      </c>
      <c r="F1956" s="30">
        <v>62362.621999999988</v>
      </c>
      <c r="G1956" s="30">
        <v>1</v>
      </c>
      <c r="H1956" s="30">
        <v>1</v>
      </c>
      <c r="I1956" s="30">
        <v>1</v>
      </c>
      <c r="K1956" s="457"/>
      <c r="L1956" s="457" t="e">
        <f>IF(K1956=0,#REF!,0)</f>
        <v>#REF!</v>
      </c>
    </row>
    <row r="1957" spans="1:12">
      <c r="A1957" s="30">
        <v>1955</v>
      </c>
      <c r="B1957" s="30">
        <v>1213.5469999999991</v>
      </c>
      <c r="C1957" s="30">
        <v>32212.679999999891</v>
      </c>
      <c r="D1957" s="30">
        <v>1</v>
      </c>
      <c r="E1957" s="30">
        <v>1</v>
      </c>
      <c r="F1957" s="30">
        <v>54783.871999999901</v>
      </c>
      <c r="G1957" s="30">
        <v>1</v>
      </c>
      <c r="H1957" s="30">
        <v>1</v>
      </c>
      <c r="I1957" s="30">
        <v>1</v>
      </c>
      <c r="K1957" s="457"/>
      <c r="L1957" s="457" t="e">
        <f>IF(K1957=0,#REF!,0)</f>
        <v>#REF!</v>
      </c>
    </row>
    <row r="1958" spans="1:12">
      <c r="A1958" s="30">
        <v>1956</v>
      </c>
      <c r="B1958" s="30">
        <v>1213.5469999999991</v>
      </c>
      <c r="C1958" s="30">
        <v>31596.4909999999</v>
      </c>
      <c r="D1958" s="30">
        <v>1</v>
      </c>
      <c r="E1958" s="30">
        <v>1</v>
      </c>
      <c r="F1958" s="30">
        <v>48513.048999999999</v>
      </c>
      <c r="G1958" s="30">
        <v>1</v>
      </c>
      <c r="H1958" s="30">
        <v>1</v>
      </c>
      <c r="I1958" s="30">
        <v>1</v>
      </c>
      <c r="K1958" s="457"/>
      <c r="L1958" s="457" t="e">
        <f>IF(K1958=0,#REF!,0)</f>
        <v>#REF!</v>
      </c>
    </row>
    <row r="1959" spans="1:12">
      <c r="A1959" s="30">
        <v>1957</v>
      </c>
      <c r="B1959" s="30">
        <v>6200.1660000000002</v>
      </c>
      <c r="C1959" s="30">
        <v>29536.637000000002</v>
      </c>
      <c r="D1959" s="30">
        <v>1</v>
      </c>
      <c r="E1959" s="30">
        <v>1</v>
      </c>
      <c r="F1959" s="30">
        <v>28265.831999999991</v>
      </c>
      <c r="G1959" s="30">
        <v>1</v>
      </c>
      <c r="H1959" s="30">
        <v>1</v>
      </c>
      <c r="I1959" s="30">
        <v>1</v>
      </c>
      <c r="K1959" s="457"/>
      <c r="L1959" s="457" t="e">
        <f>IF(K1959=0,#REF!,0)</f>
        <v>#REF!</v>
      </c>
    </row>
    <row r="1960" spans="1:12">
      <c r="A1960" s="30">
        <v>1958</v>
      </c>
      <c r="B1960" s="30">
        <v>1762.222</v>
      </c>
      <c r="C1960" s="30">
        <v>29228.321999999902</v>
      </c>
      <c r="D1960" s="30">
        <v>1</v>
      </c>
      <c r="E1960" s="30">
        <v>1</v>
      </c>
      <c r="F1960" s="30">
        <v>30424.979999999901</v>
      </c>
      <c r="G1960" s="30">
        <v>1</v>
      </c>
      <c r="H1960" s="30">
        <v>1</v>
      </c>
      <c r="I1960" s="30">
        <v>1</v>
      </c>
      <c r="K1960" s="457"/>
      <c r="L1960" s="457" t="e">
        <f>IF(K1960=0,#REF!,0)</f>
        <v>#REF!</v>
      </c>
    </row>
    <row r="1961" spans="1:12">
      <c r="A1961" s="30">
        <v>1959</v>
      </c>
      <c r="B1961" s="30">
        <v>1032.623999999998</v>
      </c>
      <c r="C1961" s="30">
        <v>29951.628999999899</v>
      </c>
      <c r="D1961" s="30">
        <v>1</v>
      </c>
      <c r="E1961" s="30">
        <v>1</v>
      </c>
      <c r="F1961" s="30">
        <v>29109.5089999999</v>
      </c>
      <c r="G1961" s="30">
        <v>1</v>
      </c>
      <c r="H1961" s="30">
        <v>1</v>
      </c>
      <c r="I1961" s="30">
        <v>1</v>
      </c>
      <c r="K1961" s="457"/>
      <c r="L1961" s="457" t="e">
        <f>IF(K1961=0,#REF!,0)</f>
        <v>#REF!</v>
      </c>
    </row>
    <row r="1962" spans="1:12">
      <c r="A1962" s="30">
        <v>1960</v>
      </c>
      <c r="B1962" s="30">
        <v>1032.623999999998</v>
      </c>
      <c r="C1962" s="30">
        <v>29556.064999999897</v>
      </c>
      <c r="D1962" s="30">
        <v>1</v>
      </c>
      <c r="E1962" s="30">
        <v>1</v>
      </c>
      <c r="F1962" s="30">
        <v>25988.460999999901</v>
      </c>
      <c r="G1962" s="30">
        <v>1</v>
      </c>
      <c r="H1962" s="30">
        <v>1</v>
      </c>
      <c r="I1962" s="30">
        <v>1</v>
      </c>
      <c r="K1962" s="457"/>
      <c r="L1962" s="457" t="e">
        <f>IF(K1962=0,#REF!,0)</f>
        <v>#REF!</v>
      </c>
    </row>
    <row r="1963" spans="1:12">
      <c r="A1963" s="30">
        <v>1961</v>
      </c>
      <c r="B1963" s="30">
        <v>1032.623999999998</v>
      </c>
      <c r="C1963" s="30">
        <v>29211.912999999902</v>
      </c>
      <c r="D1963" s="30">
        <v>1</v>
      </c>
      <c r="E1963" s="30">
        <v>1</v>
      </c>
      <c r="F1963" s="30">
        <v>26288.788</v>
      </c>
      <c r="G1963" s="30">
        <v>1</v>
      </c>
      <c r="H1963" s="30">
        <v>1</v>
      </c>
      <c r="I1963" s="30">
        <v>1</v>
      </c>
      <c r="K1963" s="457"/>
      <c r="L1963" s="457" t="e">
        <f>IF(K1963=0,#REF!,0)</f>
        <v>#REF!</v>
      </c>
    </row>
    <row r="1964" spans="1:12">
      <c r="A1964" s="30">
        <v>1962</v>
      </c>
      <c r="B1964" s="30">
        <v>1762.222</v>
      </c>
      <c r="C1964" s="30">
        <v>28633.808999999899</v>
      </c>
      <c r="D1964" s="30">
        <v>1</v>
      </c>
      <c r="E1964" s="30">
        <v>1</v>
      </c>
      <c r="F1964" s="30">
        <v>27753.106999999891</v>
      </c>
      <c r="G1964" s="30">
        <v>1</v>
      </c>
      <c r="H1964" s="30">
        <v>1</v>
      </c>
      <c r="I1964" s="30">
        <v>1</v>
      </c>
      <c r="K1964" s="457"/>
      <c r="L1964" s="457" t="e">
        <f>IF(K1964=0,#REF!,0)</f>
        <v>#REF!</v>
      </c>
    </row>
    <row r="1965" spans="1:12">
      <c r="A1965" s="30">
        <v>1963</v>
      </c>
      <c r="B1965" s="30">
        <v>6139.8579999999993</v>
      </c>
      <c r="C1965" s="30">
        <v>28775.049999999901</v>
      </c>
      <c r="D1965" s="30">
        <v>1</v>
      </c>
      <c r="E1965" s="30">
        <v>1</v>
      </c>
      <c r="F1965" s="30">
        <v>26280.8639999999</v>
      </c>
      <c r="G1965" s="30">
        <v>1</v>
      </c>
      <c r="H1965" s="30">
        <v>1</v>
      </c>
      <c r="I1965" s="30">
        <v>1</v>
      </c>
      <c r="K1965" s="457"/>
      <c r="L1965" s="457" t="e">
        <f>IF(K1965=0,#REF!,0)</f>
        <v>#REF!</v>
      </c>
    </row>
    <row r="1966" spans="1:12">
      <c r="A1966" s="30">
        <v>1964</v>
      </c>
      <c r="B1966" s="30">
        <v>7599.07</v>
      </c>
      <c r="C1966" s="30">
        <v>30257.858999999899</v>
      </c>
      <c r="D1966" s="30">
        <v>1</v>
      </c>
      <c r="E1966" s="30">
        <v>1</v>
      </c>
      <c r="F1966" s="30">
        <v>26743.965999999993</v>
      </c>
      <c r="G1966" s="30">
        <v>1</v>
      </c>
      <c r="H1966" s="30">
        <v>1</v>
      </c>
      <c r="I1966" s="30">
        <v>1</v>
      </c>
      <c r="K1966" s="457"/>
      <c r="L1966" s="457" t="e">
        <f>IF(K1966=0,#REF!,0)</f>
        <v>#REF!</v>
      </c>
    </row>
    <row r="1967" spans="1:12">
      <c r="A1967" s="30">
        <v>1965</v>
      </c>
      <c r="B1967" s="30">
        <v>1762.222</v>
      </c>
      <c r="C1967" s="30">
        <v>17038.283999999901</v>
      </c>
      <c r="D1967" s="30">
        <v>1</v>
      </c>
      <c r="E1967" s="30">
        <v>1</v>
      </c>
      <c r="F1967" s="30">
        <v>40318.614999999998</v>
      </c>
      <c r="G1967" s="30">
        <v>1</v>
      </c>
      <c r="H1967" s="30">
        <v>1</v>
      </c>
      <c r="I1967" s="30">
        <v>1</v>
      </c>
      <c r="K1967" s="457"/>
      <c r="L1967" s="457" t="e">
        <f>IF(K1967=0,#REF!,0)</f>
        <v>#REF!</v>
      </c>
    </row>
    <row r="1968" spans="1:12">
      <c r="A1968" s="30">
        <v>1966</v>
      </c>
      <c r="B1968" s="30">
        <v>1762.222</v>
      </c>
      <c r="C1968" s="30">
        <v>16733.022999999899</v>
      </c>
      <c r="D1968" s="30">
        <v>1</v>
      </c>
      <c r="E1968" s="30">
        <v>1</v>
      </c>
      <c r="F1968" s="30">
        <v>2442.9580000000001</v>
      </c>
      <c r="G1968" s="30">
        <v>1</v>
      </c>
      <c r="H1968" s="30">
        <v>1</v>
      </c>
      <c r="I1968" s="30">
        <v>1</v>
      </c>
      <c r="K1968" s="457"/>
      <c r="L1968" s="457" t="e">
        <f>IF(K1968=0,#REF!,0)</f>
        <v>#REF!</v>
      </c>
    </row>
    <row r="1969" spans="1:12">
      <c r="A1969" s="30">
        <v>1967</v>
      </c>
      <c r="B1969" s="30">
        <v>1762.222</v>
      </c>
      <c r="C1969" s="30">
        <v>16417.712999999891</v>
      </c>
      <c r="D1969" s="30">
        <v>1</v>
      </c>
      <c r="E1969" s="30">
        <v>1</v>
      </c>
      <c r="F1969" s="30">
        <v>1993.6010000000001</v>
      </c>
      <c r="G1969" s="30">
        <v>1</v>
      </c>
      <c r="H1969" s="30">
        <v>1</v>
      </c>
      <c r="I1969" s="30">
        <v>1</v>
      </c>
      <c r="K1969" s="457"/>
      <c r="L1969" s="457" t="e">
        <f>IF(K1969=0,#REF!,0)</f>
        <v>#REF!</v>
      </c>
    </row>
    <row r="1970" spans="1:12">
      <c r="A1970" s="30">
        <v>1968</v>
      </c>
      <c r="B1970" s="30">
        <v>1032.623999999998</v>
      </c>
      <c r="C1970" s="30">
        <v>16548.4719999999</v>
      </c>
      <c r="D1970" s="30">
        <v>1</v>
      </c>
      <c r="E1970" s="30">
        <v>1</v>
      </c>
      <c r="F1970" s="30">
        <v>1208.432</v>
      </c>
      <c r="G1970" s="30">
        <v>1</v>
      </c>
      <c r="H1970" s="30">
        <v>1</v>
      </c>
      <c r="I1970" s="30">
        <v>1</v>
      </c>
      <c r="K1970" s="457"/>
      <c r="L1970" s="457" t="e">
        <f>IF(K1970=0,#REF!,0)</f>
        <v>#REF!</v>
      </c>
    </row>
    <row r="1971" spans="1:12">
      <c r="A1971" s="30">
        <v>1969</v>
      </c>
      <c r="B1971" s="30">
        <v>1032.623999999998</v>
      </c>
      <c r="C1971" s="30">
        <v>16661.245999999901</v>
      </c>
      <c r="D1971" s="30">
        <v>1</v>
      </c>
      <c r="E1971" s="30">
        <v>1</v>
      </c>
      <c r="F1971" s="30">
        <v>726.803</v>
      </c>
      <c r="G1971" s="30">
        <v>1</v>
      </c>
      <c r="H1971" s="30">
        <v>1</v>
      </c>
      <c r="I1971" s="30">
        <v>1</v>
      </c>
      <c r="K1971" s="457"/>
      <c r="L1971" s="457" t="e">
        <f>IF(K1971=0,#REF!,0)</f>
        <v>#REF!</v>
      </c>
    </row>
    <row r="1972" spans="1:12">
      <c r="A1972" s="30">
        <v>1970</v>
      </c>
      <c r="B1972" s="30">
        <v>1032.623999999998</v>
      </c>
      <c r="C1972" s="30">
        <v>16701.732999999898</v>
      </c>
      <c r="D1972" s="30">
        <v>1</v>
      </c>
      <c r="E1972" s="30">
        <v>1</v>
      </c>
      <c r="F1972" s="30">
        <v>835.995</v>
      </c>
      <c r="G1972" s="30">
        <v>1</v>
      </c>
      <c r="H1972" s="30">
        <v>1</v>
      </c>
      <c r="I1972" s="30">
        <v>1</v>
      </c>
      <c r="K1972" s="457"/>
      <c r="L1972" s="457" t="e">
        <f>IF(K1972=0,#REF!,0)</f>
        <v>#REF!</v>
      </c>
    </row>
    <row r="1973" spans="1:12">
      <c r="A1973" s="30">
        <v>1971</v>
      </c>
      <c r="B1973" s="30">
        <v>1032.623999999998</v>
      </c>
      <c r="C1973" s="30">
        <v>16817.541999999899</v>
      </c>
      <c r="D1973" s="30">
        <v>1</v>
      </c>
      <c r="E1973" s="30">
        <v>1</v>
      </c>
      <c r="F1973" s="30">
        <v>4637.317</v>
      </c>
      <c r="G1973" s="30">
        <v>1</v>
      </c>
      <c r="H1973" s="30">
        <v>1</v>
      </c>
      <c r="I1973" s="30">
        <v>1</v>
      </c>
      <c r="K1973" s="457"/>
      <c r="L1973" s="457" t="e">
        <f>IF(K1973=0,#REF!,0)</f>
        <v>#REF!</v>
      </c>
    </row>
    <row r="1974" spans="1:12">
      <c r="A1974" s="30">
        <v>1972</v>
      </c>
      <c r="B1974" s="30">
        <v>1032.623999999998</v>
      </c>
      <c r="C1974" s="30">
        <v>16869.022999999892</v>
      </c>
      <c r="D1974" s="30">
        <v>1</v>
      </c>
      <c r="E1974" s="30">
        <v>1</v>
      </c>
      <c r="F1974" s="30">
        <v>11431.745999999999</v>
      </c>
      <c r="G1974" s="30">
        <v>1</v>
      </c>
      <c r="H1974" s="30">
        <v>1</v>
      </c>
      <c r="I1974" s="30">
        <v>1</v>
      </c>
      <c r="K1974" s="457"/>
      <c r="L1974" s="457" t="e">
        <f>IF(K1974=0,#REF!,0)</f>
        <v>#REF!</v>
      </c>
    </row>
    <row r="1975" spans="1:12">
      <c r="A1975" s="30">
        <v>1973</v>
      </c>
      <c r="B1975" s="30">
        <v>1032.623999999998</v>
      </c>
      <c r="C1975" s="30">
        <v>16906.557999999899</v>
      </c>
      <c r="D1975" s="30">
        <v>1</v>
      </c>
      <c r="E1975" s="30">
        <v>1</v>
      </c>
      <c r="F1975" s="30">
        <v>17376.955999999998</v>
      </c>
      <c r="G1975" s="30">
        <v>1</v>
      </c>
      <c r="H1975" s="30">
        <v>1</v>
      </c>
      <c r="I1975" s="30">
        <v>1</v>
      </c>
      <c r="K1975" s="457"/>
      <c r="L1975" s="457" t="e">
        <f>IF(K1975=0,#REF!,0)</f>
        <v>#REF!</v>
      </c>
    </row>
    <row r="1976" spans="1:12">
      <c r="A1976" s="30">
        <v>1974</v>
      </c>
      <c r="B1976" s="30">
        <v>1762.222</v>
      </c>
      <c r="C1976" s="30">
        <v>16929.473999999889</v>
      </c>
      <c r="D1976" s="30">
        <v>1</v>
      </c>
      <c r="E1976" s="30">
        <v>1</v>
      </c>
      <c r="F1976" s="30">
        <v>21093.802</v>
      </c>
      <c r="G1976" s="30">
        <v>1</v>
      </c>
      <c r="H1976" s="30">
        <v>1</v>
      </c>
      <c r="I1976" s="30">
        <v>1</v>
      </c>
      <c r="K1976" s="457"/>
      <c r="L1976" s="457" t="e">
        <f>IF(K1976=0,#REF!,0)</f>
        <v>#REF!</v>
      </c>
    </row>
    <row r="1977" spans="1:12">
      <c r="A1977" s="30">
        <v>1975</v>
      </c>
      <c r="B1977" s="30">
        <v>6139.8579999999993</v>
      </c>
      <c r="C1977" s="30">
        <v>17014.3289999999</v>
      </c>
      <c r="D1977" s="30">
        <v>1</v>
      </c>
      <c r="E1977" s="30">
        <v>1</v>
      </c>
      <c r="F1977" s="30">
        <v>97308.334000000003</v>
      </c>
      <c r="G1977" s="30">
        <v>1</v>
      </c>
      <c r="H1977" s="30">
        <v>1</v>
      </c>
      <c r="I1977" s="30">
        <v>1</v>
      </c>
      <c r="K1977" s="457"/>
      <c r="L1977" s="457" t="e">
        <f>IF(K1977=0,#REF!,0)</f>
        <v>#REF!</v>
      </c>
    </row>
    <row r="1978" spans="1:12">
      <c r="A1978" s="30">
        <v>1976</v>
      </c>
      <c r="B1978" s="30">
        <v>1762.222</v>
      </c>
      <c r="C1978" s="30">
        <v>17167.696999999898</v>
      </c>
      <c r="D1978" s="30">
        <v>1</v>
      </c>
      <c r="E1978" s="30">
        <v>1</v>
      </c>
      <c r="F1978" s="30">
        <v>96612.728000000003</v>
      </c>
      <c r="G1978" s="30">
        <v>1</v>
      </c>
      <c r="H1978" s="30">
        <v>1</v>
      </c>
      <c r="I1978" s="30">
        <v>1</v>
      </c>
      <c r="K1978" s="457"/>
      <c r="L1978" s="457" t="e">
        <f>IF(K1978=0,#REF!,0)</f>
        <v>#REF!</v>
      </c>
    </row>
    <row r="1979" spans="1:12">
      <c r="A1979" s="30">
        <v>1977</v>
      </c>
      <c r="B1979" s="30">
        <v>1032.623999999998</v>
      </c>
      <c r="C1979" s="30">
        <v>17969.316999999901</v>
      </c>
      <c r="D1979" s="30">
        <v>1</v>
      </c>
      <c r="E1979" s="30">
        <v>1</v>
      </c>
      <c r="F1979" s="30">
        <v>88041.096999999892</v>
      </c>
      <c r="G1979" s="30">
        <v>1</v>
      </c>
      <c r="H1979" s="30">
        <v>1</v>
      </c>
      <c r="I1979" s="30">
        <v>1</v>
      </c>
      <c r="K1979" s="457"/>
      <c r="L1979" s="457" t="e">
        <f>IF(K1979=0,#REF!,0)</f>
        <v>#REF!</v>
      </c>
    </row>
    <row r="1980" spans="1:12">
      <c r="A1980" s="30">
        <v>1978</v>
      </c>
      <c r="B1980" s="30">
        <v>1153.2399999999991</v>
      </c>
      <c r="C1980" s="30">
        <v>18731.1719999999</v>
      </c>
      <c r="D1980" s="30">
        <v>1</v>
      </c>
      <c r="E1980" s="30">
        <v>1</v>
      </c>
      <c r="F1980" s="30">
        <v>77133.823999999906</v>
      </c>
      <c r="G1980" s="30">
        <v>1</v>
      </c>
      <c r="H1980" s="30">
        <v>1</v>
      </c>
      <c r="I1980" s="30">
        <v>1</v>
      </c>
      <c r="K1980" s="457"/>
      <c r="L1980" s="457" t="e">
        <f>IF(K1980=0,#REF!,0)</f>
        <v>#REF!</v>
      </c>
    </row>
    <row r="1981" spans="1:12">
      <c r="A1981" s="30">
        <v>1979</v>
      </c>
      <c r="B1981" s="30">
        <v>1213.5469999999991</v>
      </c>
      <c r="C1981" s="30">
        <v>19345.360999999899</v>
      </c>
      <c r="D1981" s="30">
        <v>1</v>
      </c>
      <c r="E1981" s="30">
        <v>1</v>
      </c>
      <c r="F1981" s="30">
        <v>66806.94</v>
      </c>
      <c r="G1981" s="30">
        <v>1</v>
      </c>
      <c r="H1981" s="30">
        <v>1</v>
      </c>
      <c r="I1981" s="30">
        <v>1</v>
      </c>
      <c r="K1981" s="457"/>
      <c r="L1981" s="457" t="e">
        <f>IF(K1981=0,#REF!,0)</f>
        <v>#REF!</v>
      </c>
    </row>
    <row r="1982" spans="1:12">
      <c r="A1982" s="30">
        <v>1980</v>
      </c>
      <c r="B1982" s="30">
        <v>1213.5469999999991</v>
      </c>
      <c r="C1982" s="30">
        <v>18799.1359999999</v>
      </c>
      <c r="D1982" s="30">
        <v>1</v>
      </c>
      <c r="E1982" s="30">
        <v>1</v>
      </c>
      <c r="F1982" s="30">
        <v>58128.569999999898</v>
      </c>
      <c r="G1982" s="30">
        <v>1</v>
      </c>
      <c r="H1982" s="30">
        <v>1</v>
      </c>
      <c r="I1982" s="30">
        <v>1</v>
      </c>
      <c r="K1982" s="457"/>
      <c r="L1982" s="457" t="e">
        <f>IF(K1982=0,#REF!,0)</f>
        <v>#REF!</v>
      </c>
    </row>
    <row r="1983" spans="1:12">
      <c r="A1983" s="30">
        <v>1981</v>
      </c>
      <c r="B1983" s="30">
        <v>6200.1660000000002</v>
      </c>
      <c r="C1983" s="30">
        <v>16877.803999999891</v>
      </c>
      <c r="D1983" s="30">
        <v>1</v>
      </c>
      <c r="E1983" s="30">
        <v>1</v>
      </c>
      <c r="F1983" s="30">
        <v>37796.149999999994</v>
      </c>
      <c r="G1983" s="30">
        <v>1</v>
      </c>
      <c r="H1983" s="30">
        <v>1</v>
      </c>
      <c r="I1983" s="30">
        <v>1</v>
      </c>
      <c r="K1983" s="457"/>
      <c r="L1983" s="457" t="e">
        <f>IF(K1983=0,#REF!,0)</f>
        <v>#REF!</v>
      </c>
    </row>
    <row r="1984" spans="1:12">
      <c r="A1984" s="30">
        <v>1982</v>
      </c>
      <c r="B1984" s="30">
        <v>1762.222</v>
      </c>
      <c r="C1984" s="30">
        <v>16694.304999999898</v>
      </c>
      <c r="D1984" s="30">
        <v>1</v>
      </c>
      <c r="E1984" s="30">
        <v>1</v>
      </c>
      <c r="F1984" s="30">
        <v>40628.358999999989</v>
      </c>
      <c r="G1984" s="30">
        <v>1</v>
      </c>
      <c r="H1984" s="30">
        <v>1</v>
      </c>
      <c r="I1984" s="30">
        <v>1</v>
      </c>
      <c r="K1984" s="457"/>
      <c r="L1984" s="457" t="e">
        <f>IF(K1984=0,#REF!,0)</f>
        <v>#REF!</v>
      </c>
    </row>
    <row r="1985" spans="1:12">
      <c r="A1985" s="30">
        <v>1983</v>
      </c>
      <c r="B1985" s="30">
        <v>1032.623999999998</v>
      </c>
      <c r="C1985" s="30">
        <v>17436.585999999901</v>
      </c>
      <c r="D1985" s="30">
        <v>1</v>
      </c>
      <c r="E1985" s="30">
        <v>1</v>
      </c>
      <c r="F1985" s="30">
        <v>37839.612000000001</v>
      </c>
      <c r="G1985" s="30">
        <v>1</v>
      </c>
      <c r="H1985" s="30">
        <v>1</v>
      </c>
      <c r="I1985" s="30">
        <v>1</v>
      </c>
      <c r="K1985" s="457"/>
      <c r="L1985" s="457" t="e">
        <f>IF(K1985=0,#REF!,0)</f>
        <v>#REF!</v>
      </c>
    </row>
    <row r="1986" spans="1:12">
      <c r="A1986" s="30">
        <v>1984</v>
      </c>
      <c r="B1986" s="30">
        <v>1032.623999999998</v>
      </c>
      <c r="C1986" s="30">
        <v>17085.055999999899</v>
      </c>
      <c r="D1986" s="30">
        <v>1</v>
      </c>
      <c r="E1986" s="30">
        <v>1</v>
      </c>
      <c r="F1986" s="30">
        <v>36257.291999999994</v>
      </c>
      <c r="G1986" s="30">
        <v>1</v>
      </c>
      <c r="H1986" s="30">
        <v>1</v>
      </c>
      <c r="I1986" s="30">
        <v>1</v>
      </c>
      <c r="K1986" s="457"/>
      <c r="L1986" s="457" t="e">
        <f>IF(K1986=0,#REF!,0)</f>
        <v>#REF!</v>
      </c>
    </row>
    <row r="1987" spans="1:12">
      <c r="A1987" s="30">
        <v>1985</v>
      </c>
      <c r="B1987" s="30">
        <v>1032.623999999998</v>
      </c>
      <c r="C1987" s="30">
        <v>16808.4889999999</v>
      </c>
      <c r="D1987" s="30">
        <v>1</v>
      </c>
      <c r="E1987" s="30">
        <v>1</v>
      </c>
      <c r="F1987" s="30">
        <v>37091.179999999993</v>
      </c>
      <c r="G1987" s="30">
        <v>1</v>
      </c>
      <c r="H1987" s="30">
        <v>1</v>
      </c>
      <c r="I1987" s="30">
        <v>1</v>
      </c>
      <c r="K1987" s="457"/>
      <c r="L1987" s="457" t="e">
        <f>IF(K1987=0,#REF!,0)</f>
        <v>#REF!</v>
      </c>
    </row>
    <row r="1988" spans="1:12">
      <c r="A1988" s="30">
        <v>1986</v>
      </c>
      <c r="B1988" s="30">
        <v>1762.222</v>
      </c>
      <c r="C1988" s="30">
        <v>16279.5799999999</v>
      </c>
      <c r="D1988" s="30">
        <v>1</v>
      </c>
      <c r="E1988" s="30">
        <v>1</v>
      </c>
      <c r="F1988" s="30">
        <v>41233.426999999996</v>
      </c>
      <c r="G1988" s="30">
        <v>1</v>
      </c>
      <c r="H1988" s="30">
        <v>1</v>
      </c>
      <c r="I1988" s="30">
        <v>1</v>
      </c>
      <c r="K1988" s="457"/>
      <c r="L1988" s="457" t="e">
        <f>IF(K1988=0,#REF!,0)</f>
        <v>#REF!</v>
      </c>
    </row>
    <row r="1989" spans="1:12">
      <c r="A1989" s="30">
        <v>1987</v>
      </c>
      <c r="B1989" s="30">
        <v>6139.8579999999993</v>
      </c>
      <c r="C1989" s="30">
        <v>16396.7209999999</v>
      </c>
      <c r="D1989" s="30">
        <v>1</v>
      </c>
      <c r="E1989" s="30">
        <v>1</v>
      </c>
      <c r="F1989" s="30">
        <v>39225.674999999988</v>
      </c>
      <c r="G1989" s="30">
        <v>1</v>
      </c>
      <c r="H1989" s="30">
        <v>1</v>
      </c>
      <c r="I1989" s="30">
        <v>1</v>
      </c>
      <c r="K1989" s="457"/>
      <c r="L1989" s="457" t="e">
        <f>IF(K1989=0,#REF!,0)</f>
        <v>#REF!</v>
      </c>
    </row>
    <row r="1990" spans="1:12">
      <c r="A1990" s="30">
        <v>1988</v>
      </c>
      <c r="B1990" s="30">
        <v>7599.07</v>
      </c>
      <c r="C1990" s="30">
        <v>17777.267999999902</v>
      </c>
      <c r="D1990" s="30">
        <v>1</v>
      </c>
      <c r="E1990" s="30">
        <v>1</v>
      </c>
      <c r="F1990" s="30">
        <v>39734.31</v>
      </c>
      <c r="G1990" s="30">
        <v>1</v>
      </c>
      <c r="H1990" s="30">
        <v>1</v>
      </c>
      <c r="I1990" s="30">
        <v>1</v>
      </c>
      <c r="K1990" s="457"/>
      <c r="L1990" s="457" t="e">
        <f>IF(K1990=0,#REF!,0)</f>
        <v>#REF!</v>
      </c>
    </row>
    <row r="1991" spans="1:12">
      <c r="A1991" s="30">
        <v>1989</v>
      </c>
      <c r="B1991" s="30">
        <v>1762.222</v>
      </c>
      <c r="C1991" s="30">
        <v>17326.144999999902</v>
      </c>
      <c r="D1991" s="30">
        <v>1</v>
      </c>
      <c r="E1991" s="30">
        <v>1</v>
      </c>
      <c r="F1991" s="30">
        <v>50924.713999999891</v>
      </c>
      <c r="G1991" s="30">
        <v>1</v>
      </c>
      <c r="H1991" s="30">
        <v>1</v>
      </c>
      <c r="I1991" s="30">
        <v>1</v>
      </c>
      <c r="K1991" s="457"/>
      <c r="L1991" s="457" t="e">
        <f>IF(K1991=0,#REF!,0)</f>
        <v>#REF!</v>
      </c>
    </row>
    <row r="1992" spans="1:12">
      <c r="A1992" s="30">
        <v>1990</v>
      </c>
      <c r="B1992" s="30">
        <v>1762.222</v>
      </c>
      <c r="C1992" s="30">
        <v>16967.393999999898</v>
      </c>
      <c r="D1992" s="30">
        <v>1</v>
      </c>
      <c r="E1992" s="30">
        <v>1</v>
      </c>
      <c r="F1992" s="30">
        <v>2324.3159999999998</v>
      </c>
      <c r="G1992" s="30">
        <v>1</v>
      </c>
      <c r="H1992" s="30">
        <v>1</v>
      </c>
      <c r="I1992" s="30">
        <v>1</v>
      </c>
      <c r="K1992" s="457"/>
      <c r="L1992" s="457" t="e">
        <f>IF(K1992=0,#REF!,0)</f>
        <v>#REF!</v>
      </c>
    </row>
    <row r="1993" spans="1:12">
      <c r="A1993" s="30">
        <v>1991</v>
      </c>
      <c r="B1993" s="30">
        <v>1762.222</v>
      </c>
      <c r="C1993" s="30">
        <v>16589.088999999898</v>
      </c>
      <c r="D1993" s="30">
        <v>1</v>
      </c>
      <c r="E1993" s="30">
        <v>1</v>
      </c>
      <c r="F1993" s="30">
        <v>2138.4250000000002</v>
      </c>
      <c r="G1993" s="30">
        <v>1</v>
      </c>
      <c r="H1993" s="30">
        <v>1</v>
      </c>
      <c r="I1993" s="30">
        <v>1</v>
      </c>
      <c r="K1993" s="457"/>
      <c r="L1993" s="457" t="e">
        <f>IF(K1993=0,#REF!,0)</f>
        <v>#REF!</v>
      </c>
    </row>
    <row r="1994" spans="1:12">
      <c r="A1994" s="30">
        <v>1992</v>
      </c>
      <c r="B1994" s="30">
        <v>1032.623999999998</v>
      </c>
      <c r="C1994" s="30">
        <v>16671.949999999899</v>
      </c>
      <c r="D1994" s="30">
        <v>1</v>
      </c>
      <c r="E1994" s="30">
        <v>1</v>
      </c>
      <c r="F1994" s="30">
        <v>1215.1979999999999</v>
      </c>
      <c r="G1994" s="30">
        <v>1</v>
      </c>
      <c r="H1994" s="30">
        <v>1</v>
      </c>
      <c r="I1994" s="30">
        <v>1</v>
      </c>
      <c r="K1994" s="457"/>
      <c r="L1994" s="457" t="e">
        <f>IF(K1994=0,#REF!,0)</f>
        <v>#REF!</v>
      </c>
    </row>
    <row r="1995" spans="1:12">
      <c r="A1995" s="30">
        <v>1993</v>
      </c>
      <c r="B1995" s="30">
        <v>1032.623999999998</v>
      </c>
      <c r="C1995" s="30">
        <v>17518.7959999999</v>
      </c>
      <c r="D1995" s="30">
        <v>1</v>
      </c>
      <c r="E1995" s="30">
        <v>1</v>
      </c>
      <c r="F1995" s="30">
        <v>627.52599999999904</v>
      </c>
      <c r="G1995" s="30">
        <v>1</v>
      </c>
      <c r="H1995" s="30">
        <v>1</v>
      </c>
      <c r="I1995" s="30">
        <v>1</v>
      </c>
      <c r="K1995" s="457"/>
      <c r="L1995" s="457" t="e">
        <f>IF(K1995=0,#REF!,0)</f>
        <v>#REF!</v>
      </c>
    </row>
    <row r="1996" spans="1:12">
      <c r="A1996" s="30">
        <v>1994</v>
      </c>
      <c r="B1996" s="30">
        <v>1032.623999999998</v>
      </c>
      <c r="C1996" s="30">
        <v>17427.248999999902</v>
      </c>
      <c r="D1996" s="30">
        <v>1</v>
      </c>
      <c r="E1996" s="30">
        <v>1</v>
      </c>
      <c r="F1996" s="30">
        <v>780.71499999999992</v>
      </c>
      <c r="G1996" s="30">
        <v>1</v>
      </c>
      <c r="H1996" s="30">
        <v>1</v>
      </c>
      <c r="I1996" s="30">
        <v>1</v>
      </c>
      <c r="K1996" s="457"/>
      <c r="L1996" s="457" t="e">
        <f>IF(K1996=0,#REF!,0)</f>
        <v>#REF!</v>
      </c>
    </row>
    <row r="1997" spans="1:12">
      <c r="A1997" s="30">
        <v>1995</v>
      </c>
      <c r="B1997" s="30">
        <v>1032.623999999998</v>
      </c>
      <c r="C1997" s="30">
        <v>17417.173999999901</v>
      </c>
      <c r="D1997" s="30">
        <v>1</v>
      </c>
      <c r="E1997" s="30">
        <v>1</v>
      </c>
      <c r="F1997" s="30">
        <v>2249.136</v>
      </c>
      <c r="G1997" s="30">
        <v>1</v>
      </c>
      <c r="H1997" s="30">
        <v>1</v>
      </c>
      <c r="I1997" s="30">
        <v>1</v>
      </c>
      <c r="K1997" s="457"/>
      <c r="L1997" s="457" t="e">
        <f>IF(K1997=0,#REF!,0)</f>
        <v>#REF!</v>
      </c>
    </row>
    <row r="1998" spans="1:12">
      <c r="A1998" s="30">
        <v>1996</v>
      </c>
      <c r="B1998" s="30">
        <v>1032.623999999998</v>
      </c>
      <c r="C1998" s="30">
        <v>17422.012999999901</v>
      </c>
      <c r="D1998" s="30">
        <v>1</v>
      </c>
      <c r="E1998" s="30">
        <v>1</v>
      </c>
      <c r="F1998" s="30">
        <v>6497.5249999999996</v>
      </c>
      <c r="G1998" s="30">
        <v>1</v>
      </c>
      <c r="H1998" s="30">
        <v>1</v>
      </c>
      <c r="I1998" s="30">
        <v>1</v>
      </c>
      <c r="K1998" s="457"/>
      <c r="L1998" s="457" t="e">
        <f>IF(K1998=0,#REF!,0)</f>
        <v>#REF!</v>
      </c>
    </row>
    <row r="1999" spans="1:12">
      <c r="A1999" s="30">
        <v>1997</v>
      </c>
      <c r="B1999" s="30">
        <v>1032.623999999998</v>
      </c>
      <c r="C1999" s="30">
        <v>17458.9719999999</v>
      </c>
      <c r="D1999" s="30">
        <v>1</v>
      </c>
      <c r="E1999" s="30">
        <v>1</v>
      </c>
      <c r="F1999" s="30">
        <v>11297.466999999999</v>
      </c>
      <c r="G1999" s="30">
        <v>1</v>
      </c>
      <c r="H1999" s="30">
        <v>1</v>
      </c>
      <c r="I1999" s="30">
        <v>1</v>
      </c>
      <c r="K1999" s="457"/>
      <c r="L1999" s="457" t="e">
        <f>IF(K1999=0,#REF!,0)</f>
        <v>#REF!</v>
      </c>
    </row>
    <row r="2000" spans="1:12">
      <c r="A2000" s="30">
        <v>1998</v>
      </c>
      <c r="B2000" s="30">
        <v>1762.222</v>
      </c>
      <c r="C2000" s="30">
        <v>17478.4539999999</v>
      </c>
      <c r="D2000" s="30">
        <v>1</v>
      </c>
      <c r="E2000" s="30">
        <v>1</v>
      </c>
      <c r="F2000" s="30">
        <v>16111.652999999891</v>
      </c>
      <c r="G2000" s="30">
        <v>1</v>
      </c>
      <c r="H2000" s="30">
        <v>1</v>
      </c>
      <c r="I2000" s="30">
        <v>1</v>
      </c>
      <c r="K2000" s="457"/>
      <c r="L2000" s="457" t="e">
        <f>IF(K2000=0,#REF!,0)</f>
        <v>#REF!</v>
      </c>
    </row>
    <row r="2001" spans="1:12">
      <c r="A2001" s="30">
        <v>1999</v>
      </c>
      <c r="B2001" s="30">
        <v>6139.8579999999993</v>
      </c>
      <c r="C2001" s="30">
        <v>17546.217999999899</v>
      </c>
      <c r="D2001" s="30">
        <v>1</v>
      </c>
      <c r="E2001" s="30">
        <v>1</v>
      </c>
      <c r="F2001" s="30">
        <v>95438.576000000001</v>
      </c>
      <c r="G2001" s="30">
        <v>1</v>
      </c>
      <c r="H2001" s="30">
        <v>1</v>
      </c>
      <c r="I2001" s="30">
        <v>1</v>
      </c>
      <c r="K2001" s="457"/>
      <c r="L2001" s="457" t="e">
        <f>IF(K2001=0,#REF!,0)</f>
        <v>#REF!</v>
      </c>
    </row>
    <row r="2002" spans="1:12">
      <c r="A2002" s="30">
        <v>2000</v>
      </c>
      <c r="B2002" s="30">
        <v>1762.222</v>
      </c>
      <c r="C2002" s="30">
        <v>50602.495999999897</v>
      </c>
      <c r="D2002" s="30">
        <v>1</v>
      </c>
      <c r="E2002" s="30">
        <v>1</v>
      </c>
      <c r="F2002" s="30">
        <v>91037.641999999993</v>
      </c>
      <c r="G2002" s="30">
        <v>1</v>
      </c>
      <c r="H2002" s="30">
        <v>1</v>
      </c>
      <c r="I2002" s="30">
        <v>1</v>
      </c>
      <c r="K2002" s="457"/>
      <c r="L2002" s="457" t="e">
        <f>IF(K2002=0,#REF!,0)</f>
        <v>#REF!</v>
      </c>
    </row>
    <row r="2003" spans="1:12">
      <c r="A2003" s="30">
        <v>2001</v>
      </c>
      <c r="B2003" s="30">
        <v>1032.623999999998</v>
      </c>
      <c r="C2003" s="30">
        <v>79967.891999999993</v>
      </c>
      <c r="D2003" s="30">
        <v>1</v>
      </c>
      <c r="E2003" s="30">
        <v>1</v>
      </c>
      <c r="F2003" s="30">
        <v>78336.829999999987</v>
      </c>
      <c r="G2003" s="30">
        <v>1</v>
      </c>
      <c r="H2003" s="30">
        <v>1</v>
      </c>
      <c r="I2003" s="30">
        <v>1</v>
      </c>
      <c r="K2003" s="457"/>
      <c r="L2003" s="457" t="e">
        <f>IF(K2003=0,#REF!,0)</f>
        <v>#REF!</v>
      </c>
    </row>
    <row r="2004" spans="1:12">
      <c r="A2004" s="30">
        <v>2002</v>
      </c>
      <c r="B2004" s="30">
        <v>1153.2399999999991</v>
      </c>
      <c r="C2004" s="30">
        <v>97576.74399999989</v>
      </c>
      <c r="D2004" s="30">
        <v>1</v>
      </c>
      <c r="E2004" s="30">
        <v>1</v>
      </c>
      <c r="F2004" s="30">
        <v>63750.854999999894</v>
      </c>
      <c r="G2004" s="30">
        <v>1</v>
      </c>
      <c r="H2004" s="30">
        <v>1</v>
      </c>
      <c r="I2004" s="30">
        <v>1</v>
      </c>
      <c r="K2004" s="457"/>
      <c r="L2004" s="457" t="e">
        <f>IF(K2004=0,#REF!,0)</f>
        <v>#REF!</v>
      </c>
    </row>
    <row r="2005" spans="1:12">
      <c r="A2005" s="30">
        <v>2003</v>
      </c>
      <c r="B2005" s="30">
        <v>1213.5469999999991</v>
      </c>
      <c r="C2005" s="30">
        <v>114825.9449999998</v>
      </c>
      <c r="D2005" s="30">
        <v>1</v>
      </c>
      <c r="E2005" s="30">
        <v>1</v>
      </c>
      <c r="F2005" s="30">
        <v>51373.0609999999</v>
      </c>
      <c r="G2005" s="30">
        <v>1</v>
      </c>
      <c r="H2005" s="30">
        <v>1</v>
      </c>
      <c r="I2005" s="30">
        <v>1</v>
      </c>
      <c r="K2005" s="457"/>
      <c r="L2005" s="457" t="e">
        <f>IF(K2005=0,#REF!,0)</f>
        <v>#REF!</v>
      </c>
    </row>
    <row r="2006" spans="1:12">
      <c r="A2006" s="30">
        <v>2004</v>
      </c>
      <c r="B2006" s="30">
        <v>1213.5469999999991</v>
      </c>
      <c r="C2006" s="30">
        <v>95954.561999999903</v>
      </c>
      <c r="D2006" s="30">
        <v>1</v>
      </c>
      <c r="E2006" s="30">
        <v>1</v>
      </c>
      <c r="F2006" s="30">
        <v>41604.859999999906</v>
      </c>
      <c r="G2006" s="30">
        <v>1</v>
      </c>
      <c r="H2006" s="30">
        <v>1</v>
      </c>
      <c r="I2006" s="30">
        <v>1</v>
      </c>
      <c r="K2006" s="457"/>
      <c r="L2006" s="457" t="e">
        <f>IF(K2006=0,#REF!,0)</f>
        <v>#REF!</v>
      </c>
    </row>
    <row r="2007" spans="1:12">
      <c r="A2007" s="30">
        <v>2005</v>
      </c>
      <c r="B2007" s="30">
        <v>6200.1660000000002</v>
      </c>
      <c r="C2007" s="30">
        <v>52500.20999999989</v>
      </c>
      <c r="D2007" s="30">
        <v>1</v>
      </c>
      <c r="E2007" s="30">
        <v>1</v>
      </c>
      <c r="F2007" s="30">
        <v>22931.91599999999</v>
      </c>
      <c r="G2007" s="30">
        <v>1</v>
      </c>
      <c r="H2007" s="30">
        <v>1</v>
      </c>
      <c r="I2007" s="30">
        <v>1</v>
      </c>
      <c r="K2007" s="457"/>
      <c r="L2007" s="457" t="e">
        <f>IF(K2007=0,#REF!,0)</f>
        <v>#REF!</v>
      </c>
    </row>
    <row r="2008" spans="1:12">
      <c r="A2008" s="30">
        <v>2006</v>
      </c>
      <c r="B2008" s="30">
        <v>1762.222</v>
      </c>
      <c r="C2008" s="30">
        <v>75203.248999999996</v>
      </c>
      <c r="D2008" s="30">
        <v>1</v>
      </c>
      <c r="E2008" s="30">
        <v>1</v>
      </c>
      <c r="F2008" s="30">
        <v>25908.179999999902</v>
      </c>
      <c r="G2008" s="30">
        <v>1</v>
      </c>
      <c r="H2008" s="30">
        <v>1</v>
      </c>
      <c r="I2008" s="30">
        <v>1</v>
      </c>
      <c r="K2008" s="457"/>
      <c r="L2008" s="457" t="e">
        <f>IF(K2008=0,#REF!,0)</f>
        <v>#REF!</v>
      </c>
    </row>
    <row r="2009" spans="1:12">
      <c r="A2009" s="30">
        <v>2007</v>
      </c>
      <c r="B2009" s="30">
        <v>1032.623999999998</v>
      </c>
      <c r="C2009" s="30">
        <v>110508.7669999998</v>
      </c>
      <c r="D2009" s="30">
        <v>1</v>
      </c>
      <c r="E2009" s="30">
        <v>1</v>
      </c>
      <c r="F2009" s="30">
        <v>23543.867999999889</v>
      </c>
      <c r="G2009" s="30">
        <v>1</v>
      </c>
      <c r="H2009" s="30">
        <v>1</v>
      </c>
      <c r="I2009" s="30">
        <v>1</v>
      </c>
      <c r="K2009" s="457"/>
      <c r="L2009" s="457" t="e">
        <f>IF(K2009=0,#REF!,0)</f>
        <v>#REF!</v>
      </c>
    </row>
    <row r="2010" spans="1:12">
      <c r="A2010" s="30">
        <v>2008</v>
      </c>
      <c r="B2010" s="30">
        <v>1032.623999999998</v>
      </c>
      <c r="C2010" s="30">
        <v>92495.544999999896</v>
      </c>
      <c r="D2010" s="30">
        <v>1</v>
      </c>
      <c r="E2010" s="30">
        <v>1</v>
      </c>
      <c r="F2010" s="30">
        <v>22595.811000000002</v>
      </c>
      <c r="G2010" s="30">
        <v>1</v>
      </c>
      <c r="H2010" s="30">
        <v>1</v>
      </c>
      <c r="I2010" s="30">
        <v>1</v>
      </c>
      <c r="K2010" s="457"/>
      <c r="L2010" s="457" t="e">
        <f>IF(K2010=0,#REF!,0)</f>
        <v>#REF!</v>
      </c>
    </row>
    <row r="2011" spans="1:12">
      <c r="A2011" s="30">
        <v>2009</v>
      </c>
      <c r="B2011" s="30">
        <v>1032.623999999998</v>
      </c>
      <c r="C2011" s="30">
        <v>80646.982000000004</v>
      </c>
      <c r="D2011" s="30">
        <v>1</v>
      </c>
      <c r="E2011" s="30">
        <v>1</v>
      </c>
      <c r="F2011" s="30">
        <v>24994.709999999901</v>
      </c>
      <c r="G2011" s="30">
        <v>1</v>
      </c>
      <c r="H2011" s="30">
        <v>1</v>
      </c>
      <c r="I2011" s="30">
        <v>1</v>
      </c>
      <c r="K2011" s="457"/>
      <c r="L2011" s="457" t="e">
        <f>IF(K2011=0,#REF!,0)</f>
        <v>#REF!</v>
      </c>
    </row>
    <row r="2012" spans="1:12">
      <c r="A2012" s="30">
        <v>2010</v>
      </c>
      <c r="B2012" s="30">
        <v>1762.222</v>
      </c>
      <c r="C2012" s="30">
        <v>45275.941999999894</v>
      </c>
      <c r="D2012" s="30">
        <v>1</v>
      </c>
      <c r="E2012" s="30">
        <v>1</v>
      </c>
      <c r="F2012" s="30">
        <v>29174.166999999899</v>
      </c>
      <c r="G2012" s="30">
        <v>1</v>
      </c>
      <c r="H2012" s="30">
        <v>1</v>
      </c>
      <c r="I2012" s="30">
        <v>1</v>
      </c>
      <c r="K2012" s="457"/>
      <c r="L2012" s="457" t="e">
        <f>IF(K2012=0,#REF!,0)</f>
        <v>#REF!</v>
      </c>
    </row>
    <row r="2013" spans="1:12">
      <c r="A2013" s="30">
        <v>2011</v>
      </c>
      <c r="B2013" s="30">
        <v>6139.8579999999993</v>
      </c>
      <c r="C2013" s="30">
        <v>29148.693999999901</v>
      </c>
      <c r="D2013" s="30">
        <v>1</v>
      </c>
      <c r="E2013" s="30">
        <v>1</v>
      </c>
      <c r="F2013" s="30">
        <v>28359.380999999888</v>
      </c>
      <c r="G2013" s="30">
        <v>1</v>
      </c>
      <c r="H2013" s="30">
        <v>1</v>
      </c>
      <c r="I2013" s="30">
        <v>1</v>
      </c>
      <c r="K2013" s="457"/>
      <c r="L2013" s="457" t="e">
        <f>IF(K2013=0,#REF!,0)</f>
        <v>#REF!</v>
      </c>
    </row>
    <row r="2014" spans="1:12">
      <c r="A2014" s="30">
        <v>2012</v>
      </c>
      <c r="B2014" s="30">
        <v>7599.07</v>
      </c>
      <c r="C2014" s="30">
        <v>30598.94299999989</v>
      </c>
      <c r="D2014" s="30">
        <v>1</v>
      </c>
      <c r="E2014" s="30">
        <v>1</v>
      </c>
      <c r="F2014" s="30">
        <v>29596.667999999903</v>
      </c>
      <c r="G2014" s="30">
        <v>1</v>
      </c>
      <c r="H2014" s="30">
        <v>1</v>
      </c>
      <c r="I2014" s="30">
        <v>1</v>
      </c>
      <c r="K2014" s="457"/>
      <c r="L2014" s="457" t="e">
        <f>IF(K2014=0,#REF!,0)</f>
        <v>#REF!</v>
      </c>
    </row>
    <row r="2015" spans="1:12">
      <c r="A2015" s="30">
        <v>2013</v>
      </c>
      <c r="B2015" s="30">
        <v>1762.222</v>
      </c>
      <c r="C2015" s="30">
        <v>17050.423999999901</v>
      </c>
      <c r="D2015" s="30">
        <v>1</v>
      </c>
      <c r="E2015" s="30">
        <v>1</v>
      </c>
      <c r="F2015" s="30">
        <v>43161.264999999999</v>
      </c>
      <c r="G2015" s="30">
        <v>1</v>
      </c>
      <c r="H2015" s="30">
        <v>1</v>
      </c>
      <c r="I2015" s="30">
        <v>1</v>
      </c>
      <c r="K2015" s="457"/>
      <c r="L2015" s="457" t="e">
        <f>IF(K2015=0,#REF!,0)</f>
        <v>#REF!</v>
      </c>
    </row>
    <row r="2016" spans="1:12">
      <c r="A2016" s="30">
        <v>2014</v>
      </c>
      <c r="B2016" s="30">
        <v>1762.222</v>
      </c>
      <c r="C2016" s="30">
        <v>16714.639999999901</v>
      </c>
      <c r="D2016" s="30">
        <v>1</v>
      </c>
      <c r="E2016" s="30">
        <v>1</v>
      </c>
      <c r="F2016" s="30">
        <v>2979.6170000000002</v>
      </c>
      <c r="G2016" s="30">
        <v>1</v>
      </c>
      <c r="H2016" s="30">
        <v>1</v>
      </c>
      <c r="I2016" s="30">
        <v>1</v>
      </c>
      <c r="K2016" s="457"/>
      <c r="L2016" s="457" t="e">
        <f>IF(K2016=0,#REF!,0)</f>
        <v>#REF!</v>
      </c>
    </row>
    <row r="2017" spans="1:12">
      <c r="A2017" s="30">
        <v>2015</v>
      </c>
      <c r="B2017" s="30">
        <v>1762.222</v>
      </c>
      <c r="C2017" s="30">
        <v>16374.5729999999</v>
      </c>
      <c r="D2017" s="30">
        <v>1</v>
      </c>
      <c r="E2017" s="30">
        <v>1</v>
      </c>
      <c r="F2017" s="30">
        <v>1666.06899999999</v>
      </c>
      <c r="G2017" s="30">
        <v>1</v>
      </c>
      <c r="H2017" s="30">
        <v>1</v>
      </c>
      <c r="I2017" s="30">
        <v>1</v>
      </c>
      <c r="K2017" s="457"/>
      <c r="L2017" s="457" t="e">
        <f>IF(K2017=0,#REF!,0)</f>
        <v>#REF!</v>
      </c>
    </row>
    <row r="2018" spans="1:12">
      <c r="A2018" s="30">
        <v>2016</v>
      </c>
      <c r="B2018" s="30">
        <v>1032.623999999998</v>
      </c>
      <c r="C2018" s="30">
        <v>16482.446999999898</v>
      </c>
      <c r="D2018" s="30">
        <v>1</v>
      </c>
      <c r="E2018" s="30">
        <v>1</v>
      </c>
      <c r="F2018" s="30">
        <v>1274.009</v>
      </c>
      <c r="G2018" s="30">
        <v>1</v>
      </c>
      <c r="H2018" s="30">
        <v>1</v>
      </c>
      <c r="I2018" s="30">
        <v>1</v>
      </c>
      <c r="K2018" s="457"/>
      <c r="L2018" s="457" t="e">
        <f>IF(K2018=0,#REF!,0)</f>
        <v>#REF!</v>
      </c>
    </row>
    <row r="2019" spans="1:12">
      <c r="A2019" s="30">
        <v>2017</v>
      </c>
      <c r="B2019" s="30">
        <v>1032.623999999998</v>
      </c>
      <c r="C2019" s="30">
        <v>16580.805999999899</v>
      </c>
      <c r="D2019" s="30">
        <v>1</v>
      </c>
      <c r="E2019" s="30">
        <v>1</v>
      </c>
      <c r="F2019" s="30">
        <v>567.570999999999</v>
      </c>
      <c r="G2019" s="30">
        <v>1</v>
      </c>
      <c r="H2019" s="30">
        <v>1</v>
      </c>
      <c r="I2019" s="30">
        <v>1</v>
      </c>
      <c r="K2019" s="457"/>
      <c r="L2019" s="457" t="e">
        <f>IF(K2019=0,#REF!,0)</f>
        <v>#REF!</v>
      </c>
    </row>
    <row r="2020" spans="1:12">
      <c r="A2020" s="30">
        <v>2018</v>
      </c>
      <c r="B2020" s="30">
        <v>1032.623999999998</v>
      </c>
      <c r="C2020" s="30">
        <v>16669.558999999899</v>
      </c>
      <c r="D2020" s="30">
        <v>1</v>
      </c>
      <c r="E2020" s="30">
        <v>1</v>
      </c>
      <c r="F2020" s="30">
        <v>397.86299999999989</v>
      </c>
      <c r="G2020" s="30">
        <v>1</v>
      </c>
      <c r="H2020" s="30">
        <v>1</v>
      </c>
      <c r="I2020" s="30">
        <v>1</v>
      </c>
      <c r="K2020" s="457"/>
      <c r="L2020" s="457" t="e">
        <f>IF(K2020=0,#REF!,0)</f>
        <v>#REF!</v>
      </c>
    </row>
    <row r="2021" spans="1:12">
      <c r="A2021" s="30">
        <v>2019</v>
      </c>
      <c r="B2021" s="30">
        <v>1032.623999999998</v>
      </c>
      <c r="C2021" s="30">
        <v>16838.209999999901</v>
      </c>
      <c r="D2021" s="30">
        <v>1</v>
      </c>
      <c r="E2021" s="30">
        <v>1</v>
      </c>
      <c r="F2021" s="30">
        <v>1726.3409999999999</v>
      </c>
      <c r="G2021" s="30">
        <v>1</v>
      </c>
      <c r="H2021" s="30">
        <v>1</v>
      </c>
      <c r="I2021" s="30">
        <v>1</v>
      </c>
      <c r="K2021" s="457"/>
      <c r="L2021" s="457" t="e">
        <f>IF(K2021=0,#REF!,0)</f>
        <v>#REF!</v>
      </c>
    </row>
    <row r="2022" spans="1:12">
      <c r="A2022" s="30">
        <v>2020</v>
      </c>
      <c r="B2022" s="30">
        <v>1032.623999999998</v>
      </c>
      <c r="C2022" s="30">
        <v>16914.010999999889</v>
      </c>
      <c r="D2022" s="30">
        <v>1</v>
      </c>
      <c r="E2022" s="30">
        <v>1</v>
      </c>
      <c r="F2022" s="30">
        <v>6834.2819999999901</v>
      </c>
      <c r="G2022" s="30">
        <v>1</v>
      </c>
      <c r="H2022" s="30">
        <v>1</v>
      </c>
      <c r="I2022" s="30">
        <v>1</v>
      </c>
      <c r="K2022" s="457"/>
      <c r="L2022" s="457" t="e">
        <f>IF(K2022=0,#REF!,0)</f>
        <v>#REF!</v>
      </c>
    </row>
    <row r="2023" spans="1:12">
      <c r="A2023" s="30">
        <v>2021</v>
      </c>
      <c r="B2023" s="30">
        <v>1032.623999999998</v>
      </c>
      <c r="C2023" s="30">
        <v>17031.881999999889</v>
      </c>
      <c r="D2023" s="30">
        <v>1</v>
      </c>
      <c r="E2023" s="30">
        <v>1</v>
      </c>
      <c r="F2023" s="30">
        <v>13138.449999999899</v>
      </c>
      <c r="G2023" s="30">
        <v>1</v>
      </c>
      <c r="H2023" s="30">
        <v>1</v>
      </c>
      <c r="I2023" s="30">
        <v>1</v>
      </c>
      <c r="K2023" s="457"/>
      <c r="L2023" s="457" t="e">
        <f>IF(K2023=0,#REF!,0)</f>
        <v>#REF!</v>
      </c>
    </row>
    <row r="2024" spans="1:12">
      <c r="A2024" s="30">
        <v>2022</v>
      </c>
      <c r="B2024" s="30">
        <v>1762.222</v>
      </c>
      <c r="C2024" s="30">
        <v>17099.770999999899</v>
      </c>
      <c r="D2024" s="30">
        <v>1</v>
      </c>
      <c r="E2024" s="30">
        <v>1</v>
      </c>
      <c r="F2024" s="30">
        <v>18540.857</v>
      </c>
      <c r="G2024" s="30">
        <v>1</v>
      </c>
      <c r="H2024" s="30">
        <v>1</v>
      </c>
      <c r="I2024" s="30">
        <v>1</v>
      </c>
      <c r="K2024" s="457"/>
      <c r="L2024" s="457" t="e">
        <f>IF(K2024=0,#REF!,0)</f>
        <v>#REF!</v>
      </c>
    </row>
    <row r="2025" spans="1:12">
      <c r="A2025" s="30">
        <v>2023</v>
      </c>
      <c r="B2025" s="30">
        <v>6139.8579999999993</v>
      </c>
      <c r="C2025" s="30">
        <v>17209.909999999902</v>
      </c>
      <c r="D2025" s="30">
        <v>1</v>
      </c>
      <c r="E2025" s="30">
        <v>1</v>
      </c>
      <c r="F2025" s="30">
        <v>97970.877999999997</v>
      </c>
      <c r="G2025" s="30">
        <v>1</v>
      </c>
      <c r="H2025" s="30">
        <v>1</v>
      </c>
      <c r="I2025" s="30">
        <v>1</v>
      </c>
      <c r="K2025" s="457"/>
      <c r="L2025" s="457" t="e">
        <f>IF(K2025=0,#REF!,0)</f>
        <v>#REF!</v>
      </c>
    </row>
    <row r="2026" spans="1:12">
      <c r="A2026" s="30">
        <v>2024</v>
      </c>
      <c r="B2026" s="30">
        <v>1762.222</v>
      </c>
      <c r="C2026" s="30">
        <v>49785.018999999898</v>
      </c>
      <c r="D2026" s="30">
        <v>1</v>
      </c>
      <c r="E2026" s="30">
        <v>1</v>
      </c>
      <c r="F2026" s="30">
        <v>94466.22099999999</v>
      </c>
      <c r="G2026" s="30">
        <v>1</v>
      </c>
      <c r="H2026" s="30">
        <v>1</v>
      </c>
      <c r="I2026" s="30">
        <v>1</v>
      </c>
      <c r="K2026" s="457"/>
      <c r="L2026" s="457" t="e">
        <f>IF(K2026=0,#REF!,0)</f>
        <v>#REF!</v>
      </c>
    </row>
    <row r="2027" spans="1:12">
      <c r="A2027" s="30">
        <v>2025</v>
      </c>
      <c r="B2027" s="30">
        <v>1032.623999999998</v>
      </c>
      <c r="C2027" s="30">
        <v>78950.180999999997</v>
      </c>
      <c r="D2027" s="30">
        <v>1</v>
      </c>
      <c r="E2027" s="30">
        <v>1</v>
      </c>
      <c r="F2027" s="30">
        <v>82700.047999999995</v>
      </c>
      <c r="G2027" s="30">
        <v>1</v>
      </c>
      <c r="H2027" s="30">
        <v>1</v>
      </c>
      <c r="I2027" s="30">
        <v>1</v>
      </c>
      <c r="K2027" s="457"/>
      <c r="L2027" s="457" t="e">
        <f>IF(K2027=0,#REF!,0)</f>
        <v>#REF!</v>
      </c>
    </row>
    <row r="2028" spans="1:12">
      <c r="A2028" s="30">
        <v>2026</v>
      </c>
      <c r="B2028" s="30">
        <v>1153.2399999999991</v>
      </c>
      <c r="C2028" s="30">
        <v>96527.805999999895</v>
      </c>
      <c r="D2028" s="30">
        <v>1</v>
      </c>
      <c r="E2028" s="30">
        <v>1</v>
      </c>
      <c r="F2028" s="30">
        <v>69508.760999999911</v>
      </c>
      <c r="G2028" s="30">
        <v>1</v>
      </c>
      <c r="H2028" s="30">
        <v>1</v>
      </c>
      <c r="I2028" s="30">
        <v>1</v>
      </c>
      <c r="K2028" s="457"/>
      <c r="L2028" s="457" t="e">
        <f>IF(K2028=0,#REF!,0)</f>
        <v>#REF!</v>
      </c>
    </row>
    <row r="2029" spans="1:12">
      <c r="A2029" s="30">
        <v>2027</v>
      </c>
      <c r="B2029" s="30">
        <v>1213.5469999999991</v>
      </c>
      <c r="C2029" s="30">
        <v>113984.28299999981</v>
      </c>
      <c r="D2029" s="30">
        <v>1</v>
      </c>
      <c r="E2029" s="30">
        <v>1</v>
      </c>
      <c r="F2029" s="30">
        <v>58227.900999999998</v>
      </c>
      <c r="G2029" s="30">
        <v>1</v>
      </c>
      <c r="H2029" s="30">
        <v>1</v>
      </c>
      <c r="I2029" s="30">
        <v>1</v>
      </c>
      <c r="K2029" s="457"/>
      <c r="L2029" s="457" t="e">
        <f>IF(K2029=0,#REF!,0)</f>
        <v>#REF!</v>
      </c>
    </row>
    <row r="2030" spans="1:12">
      <c r="A2030" s="30">
        <v>2028</v>
      </c>
      <c r="B2030" s="30">
        <v>1213.5469999999991</v>
      </c>
      <c r="C2030" s="30">
        <v>95289.969999999899</v>
      </c>
      <c r="D2030" s="30">
        <v>1</v>
      </c>
      <c r="E2030" s="30">
        <v>1</v>
      </c>
      <c r="F2030" s="30">
        <v>49172.864999999991</v>
      </c>
      <c r="G2030" s="30">
        <v>1</v>
      </c>
      <c r="H2030" s="30">
        <v>1</v>
      </c>
      <c r="I2030" s="30">
        <v>1</v>
      </c>
      <c r="K2030" s="457"/>
      <c r="L2030" s="457" t="e">
        <f>IF(K2030=0,#REF!,0)</f>
        <v>#REF!</v>
      </c>
    </row>
    <row r="2031" spans="1:12">
      <c r="A2031" s="30">
        <v>2029</v>
      </c>
      <c r="B2031" s="30">
        <v>6200.1660000000002</v>
      </c>
      <c r="C2031" s="30">
        <v>51954.578999999881</v>
      </c>
      <c r="D2031" s="30">
        <v>1</v>
      </c>
      <c r="E2031" s="30">
        <v>1</v>
      </c>
      <c r="F2031" s="30">
        <v>30870.108999999997</v>
      </c>
      <c r="G2031" s="30">
        <v>1</v>
      </c>
      <c r="H2031" s="30">
        <v>1</v>
      </c>
      <c r="I2031" s="30">
        <v>1</v>
      </c>
      <c r="K2031" s="457"/>
      <c r="L2031" s="457" t="e">
        <f>IF(K2031=0,#REF!,0)</f>
        <v>#REF!</v>
      </c>
    </row>
    <row r="2032" spans="1:12">
      <c r="A2032" s="30">
        <v>2030</v>
      </c>
      <c r="B2032" s="30">
        <v>1762.222</v>
      </c>
      <c r="C2032" s="30">
        <v>74887.026999999987</v>
      </c>
      <c r="D2032" s="30">
        <v>1</v>
      </c>
      <c r="E2032" s="30">
        <v>1</v>
      </c>
      <c r="F2032" s="30">
        <v>35158.732000000004</v>
      </c>
      <c r="G2032" s="30">
        <v>1</v>
      </c>
      <c r="H2032" s="30">
        <v>1</v>
      </c>
      <c r="I2032" s="30">
        <v>1</v>
      </c>
      <c r="K2032" s="457"/>
      <c r="L2032" s="457" t="e">
        <f>IF(K2032=0,#REF!,0)</f>
        <v>#REF!</v>
      </c>
    </row>
    <row r="2033" spans="1:12">
      <c r="A2033" s="30">
        <v>2031</v>
      </c>
      <c r="B2033" s="30">
        <v>1032.623999999998</v>
      </c>
      <c r="C2033" s="30">
        <v>110314.4709999998</v>
      </c>
      <c r="D2033" s="30">
        <v>1</v>
      </c>
      <c r="E2033" s="30">
        <v>1</v>
      </c>
      <c r="F2033" s="30">
        <v>32356.495999999999</v>
      </c>
      <c r="G2033" s="30">
        <v>1</v>
      </c>
      <c r="H2033" s="30">
        <v>1</v>
      </c>
      <c r="I2033" s="30">
        <v>1</v>
      </c>
      <c r="K2033" s="457"/>
      <c r="L2033" s="457" t="e">
        <f>IF(K2033=0,#REF!,0)</f>
        <v>#REF!</v>
      </c>
    </row>
    <row r="2034" spans="1:12">
      <c r="A2034" s="30">
        <v>2032</v>
      </c>
      <c r="B2034" s="30">
        <v>1032.623999999998</v>
      </c>
      <c r="C2034" s="30">
        <v>92348.355999999898</v>
      </c>
      <c r="D2034" s="30">
        <v>1</v>
      </c>
      <c r="E2034" s="30">
        <v>1</v>
      </c>
      <c r="F2034" s="30">
        <v>31008.722000000002</v>
      </c>
      <c r="G2034" s="30">
        <v>1</v>
      </c>
      <c r="H2034" s="30">
        <v>1</v>
      </c>
      <c r="I2034" s="30">
        <v>1</v>
      </c>
      <c r="K2034" s="457"/>
      <c r="L2034" s="457" t="e">
        <f>IF(K2034=0,#REF!,0)</f>
        <v>#REF!</v>
      </c>
    </row>
    <row r="2035" spans="1:12">
      <c r="A2035" s="30">
        <v>2033</v>
      </c>
      <c r="B2035" s="30">
        <v>1032.623999999998</v>
      </c>
      <c r="C2035" s="30">
        <v>80568.331999999995</v>
      </c>
      <c r="D2035" s="30">
        <v>1</v>
      </c>
      <c r="E2035" s="30">
        <v>1</v>
      </c>
      <c r="F2035" s="30">
        <v>33115.042999999991</v>
      </c>
      <c r="G2035" s="30">
        <v>1</v>
      </c>
      <c r="H2035" s="30">
        <v>1</v>
      </c>
      <c r="I2035" s="30">
        <v>1</v>
      </c>
      <c r="K2035" s="457"/>
      <c r="L2035" s="457" t="e">
        <f>IF(K2035=0,#REF!,0)</f>
        <v>#REF!</v>
      </c>
    </row>
    <row r="2036" spans="1:12">
      <c r="A2036" s="30">
        <v>2034</v>
      </c>
      <c r="B2036" s="30">
        <v>1762.222</v>
      </c>
      <c r="C2036" s="30">
        <v>45227.495999999883</v>
      </c>
      <c r="D2036" s="30">
        <v>1</v>
      </c>
      <c r="E2036" s="30">
        <v>1</v>
      </c>
      <c r="F2036" s="30">
        <v>36785.311999999903</v>
      </c>
      <c r="G2036" s="30">
        <v>1</v>
      </c>
      <c r="H2036" s="30">
        <v>1</v>
      </c>
      <c r="I2036" s="30">
        <v>1</v>
      </c>
      <c r="K2036" s="457"/>
      <c r="L2036" s="457" t="e">
        <f>IF(K2036=0,#REF!,0)</f>
        <v>#REF!</v>
      </c>
    </row>
    <row r="2037" spans="1:12">
      <c r="A2037" s="30">
        <v>2035</v>
      </c>
      <c r="B2037" s="30">
        <v>6139.8579999999993</v>
      </c>
      <c r="C2037" s="30">
        <v>29340.087999999902</v>
      </c>
      <c r="D2037" s="30">
        <v>1</v>
      </c>
      <c r="E2037" s="30">
        <v>1</v>
      </c>
      <c r="F2037" s="30">
        <v>36323.456999999893</v>
      </c>
      <c r="G2037" s="30">
        <v>1</v>
      </c>
      <c r="H2037" s="30">
        <v>1</v>
      </c>
      <c r="I2037" s="30">
        <v>1</v>
      </c>
      <c r="K2037" s="457"/>
      <c r="L2037" s="457" t="e">
        <f>IF(K2037=0,#REF!,0)</f>
        <v>#REF!</v>
      </c>
    </row>
    <row r="2038" spans="1:12">
      <c r="A2038" s="30">
        <v>2036</v>
      </c>
      <c r="B2038" s="30">
        <v>7599.07</v>
      </c>
      <c r="C2038" s="30">
        <v>30740.763999999901</v>
      </c>
      <c r="D2038" s="30">
        <v>1</v>
      </c>
      <c r="E2038" s="30">
        <v>1</v>
      </c>
      <c r="F2038" s="30">
        <v>35926.3659999999</v>
      </c>
      <c r="G2038" s="30">
        <v>1</v>
      </c>
      <c r="H2038" s="30">
        <v>1</v>
      </c>
      <c r="I2038" s="30">
        <v>1</v>
      </c>
      <c r="K2038" s="457"/>
      <c r="L2038" s="457" t="e">
        <f>IF(K2038=0,#REF!,0)</f>
        <v>#REF!</v>
      </c>
    </row>
    <row r="2039" spans="1:12">
      <c r="A2039" s="30">
        <v>2037</v>
      </c>
      <c r="B2039" s="30">
        <v>1762.222</v>
      </c>
      <c r="C2039" s="30">
        <v>17211.748999999902</v>
      </c>
      <c r="D2039" s="30">
        <v>1</v>
      </c>
      <c r="E2039" s="30">
        <v>1</v>
      </c>
      <c r="F2039" s="30">
        <v>48145.61</v>
      </c>
      <c r="G2039" s="30">
        <v>1</v>
      </c>
      <c r="H2039" s="30">
        <v>1</v>
      </c>
      <c r="I2039" s="30">
        <v>1</v>
      </c>
      <c r="K2039" s="457"/>
      <c r="L2039" s="457" t="e">
        <f>IF(K2039=0,#REF!,0)</f>
        <v>#REF!</v>
      </c>
    </row>
    <row r="2040" spans="1:12">
      <c r="A2040" s="30">
        <v>2038</v>
      </c>
      <c r="B2040" s="30">
        <v>1762.222</v>
      </c>
      <c r="C2040" s="30">
        <v>16848.1169999999</v>
      </c>
      <c r="D2040" s="30">
        <v>1</v>
      </c>
      <c r="E2040" s="30">
        <v>1</v>
      </c>
      <c r="F2040" s="30">
        <v>2981.105</v>
      </c>
      <c r="G2040" s="30">
        <v>1</v>
      </c>
      <c r="H2040" s="30">
        <v>1</v>
      </c>
      <c r="I2040" s="30">
        <v>1</v>
      </c>
      <c r="K2040" s="457"/>
      <c r="L2040" s="457" t="e">
        <f>IF(K2040=0,#REF!,0)</f>
        <v>#REF!</v>
      </c>
    </row>
    <row r="2041" spans="1:12">
      <c r="A2041" s="30">
        <v>2039</v>
      </c>
      <c r="B2041" s="30">
        <v>1762.222</v>
      </c>
      <c r="C2041" s="30">
        <v>16485.532999999901</v>
      </c>
      <c r="D2041" s="30">
        <v>1</v>
      </c>
      <c r="E2041" s="30">
        <v>1</v>
      </c>
      <c r="F2041" s="30">
        <v>1666.923</v>
      </c>
      <c r="G2041" s="30">
        <v>1</v>
      </c>
      <c r="H2041" s="30">
        <v>1</v>
      </c>
      <c r="I2041" s="30">
        <v>1</v>
      </c>
      <c r="K2041" s="457"/>
      <c r="L2041" s="457" t="e">
        <f>IF(K2041=0,#REF!,0)</f>
        <v>#REF!</v>
      </c>
    </row>
    <row r="2042" spans="1:12">
      <c r="A2042" s="30">
        <v>2040</v>
      </c>
      <c r="B2042" s="30">
        <v>1032.623999999998</v>
      </c>
      <c r="C2042" s="30">
        <v>16566.15699999989</v>
      </c>
      <c r="D2042" s="30">
        <v>1</v>
      </c>
      <c r="E2042" s="30">
        <v>1</v>
      </c>
      <c r="F2042" s="30">
        <v>1274.60499999999</v>
      </c>
      <c r="G2042" s="30">
        <v>1</v>
      </c>
      <c r="H2042" s="30">
        <v>1</v>
      </c>
      <c r="I2042" s="30">
        <v>1</v>
      </c>
      <c r="K2042" s="457"/>
      <c r="L2042" s="457" t="e">
        <f>IF(K2042=0,#REF!,0)</f>
        <v>#REF!</v>
      </c>
    </row>
    <row r="2043" spans="1:12">
      <c r="A2043" s="30">
        <v>2041</v>
      </c>
      <c r="B2043" s="30">
        <v>1032.623999999998</v>
      </c>
      <c r="C2043" s="30">
        <v>16595.866999999889</v>
      </c>
      <c r="D2043" s="30">
        <v>1</v>
      </c>
      <c r="E2043" s="30">
        <v>1</v>
      </c>
      <c r="F2043" s="30">
        <v>570.93899999999996</v>
      </c>
      <c r="G2043" s="30">
        <v>1</v>
      </c>
      <c r="H2043" s="30">
        <v>1</v>
      </c>
      <c r="I2043" s="30">
        <v>1</v>
      </c>
      <c r="K2043" s="457"/>
      <c r="L2043" s="457" t="e">
        <f>IF(K2043=0,#REF!,0)</f>
        <v>#REF!</v>
      </c>
    </row>
    <row r="2044" spans="1:12">
      <c r="A2044" s="30">
        <v>2042</v>
      </c>
      <c r="B2044" s="30">
        <v>1032.623999999998</v>
      </c>
      <c r="C2044" s="30">
        <v>16599.374999999898</v>
      </c>
      <c r="D2044" s="30">
        <v>1</v>
      </c>
      <c r="E2044" s="30">
        <v>1</v>
      </c>
      <c r="F2044" s="30">
        <v>382.97999999999905</v>
      </c>
      <c r="G2044" s="30">
        <v>1</v>
      </c>
      <c r="H2044" s="30">
        <v>1</v>
      </c>
      <c r="I2044" s="30">
        <v>1</v>
      </c>
      <c r="K2044" s="457"/>
      <c r="L2044" s="457" t="e">
        <f>IF(K2044=0,#REF!,0)</f>
        <v>#REF!</v>
      </c>
    </row>
    <row r="2045" spans="1:12">
      <c r="A2045" s="30">
        <v>2043</v>
      </c>
      <c r="B2045" s="30">
        <v>1032.623999999998</v>
      </c>
      <c r="C2045" s="30">
        <v>16674.372999999901</v>
      </c>
      <c r="D2045" s="30">
        <v>1</v>
      </c>
      <c r="E2045" s="30">
        <v>1</v>
      </c>
      <c r="F2045" s="30">
        <v>705.56899999999905</v>
      </c>
      <c r="G2045" s="30">
        <v>1</v>
      </c>
      <c r="H2045" s="30">
        <v>1</v>
      </c>
      <c r="I2045" s="30">
        <v>1</v>
      </c>
      <c r="K2045" s="457"/>
      <c r="L2045" s="457" t="e">
        <f>IF(K2045=0,#REF!,0)</f>
        <v>#REF!</v>
      </c>
    </row>
    <row r="2046" spans="1:12">
      <c r="A2046" s="30">
        <v>2044</v>
      </c>
      <c r="B2046" s="30">
        <v>1032.623999999998</v>
      </c>
      <c r="C2046" s="30">
        <v>16694.9199999999</v>
      </c>
      <c r="D2046" s="30">
        <v>1</v>
      </c>
      <c r="E2046" s="30">
        <v>1</v>
      </c>
      <c r="F2046" s="30">
        <v>1787.4799999999989</v>
      </c>
      <c r="G2046" s="30">
        <v>1</v>
      </c>
      <c r="H2046" s="30">
        <v>1</v>
      </c>
      <c r="I2046" s="30">
        <v>1</v>
      </c>
      <c r="K2046" s="457"/>
      <c r="L2046" s="457" t="e">
        <f>IF(K2046=0,#REF!,0)</f>
        <v>#REF!</v>
      </c>
    </row>
    <row r="2047" spans="1:12">
      <c r="A2047" s="30">
        <v>2045</v>
      </c>
      <c r="B2047" s="30">
        <v>1032.623999999998</v>
      </c>
      <c r="C2047" s="30">
        <v>16732.941999999901</v>
      </c>
      <c r="D2047" s="30">
        <v>1</v>
      </c>
      <c r="E2047" s="30">
        <v>1</v>
      </c>
      <c r="F2047" s="30">
        <v>5336.95</v>
      </c>
      <c r="G2047" s="30">
        <v>1</v>
      </c>
      <c r="H2047" s="30">
        <v>1</v>
      </c>
      <c r="I2047" s="30">
        <v>1</v>
      </c>
      <c r="K2047" s="457"/>
      <c r="L2047" s="457" t="e">
        <f>IF(K2047=0,#REF!,0)</f>
        <v>#REF!</v>
      </c>
    </row>
    <row r="2048" spans="1:12">
      <c r="A2048" s="30">
        <v>2046</v>
      </c>
      <c r="B2048" s="30">
        <v>1762.222</v>
      </c>
      <c r="C2048" s="30">
        <v>16765.810999999892</v>
      </c>
      <c r="D2048" s="30">
        <v>1</v>
      </c>
      <c r="E2048" s="30">
        <v>1</v>
      </c>
      <c r="F2048" s="30">
        <v>10189.426999999991</v>
      </c>
      <c r="G2048" s="30">
        <v>1</v>
      </c>
      <c r="H2048" s="30">
        <v>1</v>
      </c>
      <c r="I2048" s="30">
        <v>1</v>
      </c>
      <c r="K2048" s="457"/>
      <c r="L2048" s="457" t="e">
        <f>IF(K2048=0,#REF!,0)</f>
        <v>#REF!</v>
      </c>
    </row>
    <row r="2049" spans="1:12">
      <c r="A2049" s="30">
        <v>2047</v>
      </c>
      <c r="B2049" s="30">
        <v>6139.8579999999993</v>
      </c>
      <c r="C2049" s="30">
        <v>16872.125999999902</v>
      </c>
      <c r="D2049" s="30">
        <v>1</v>
      </c>
      <c r="E2049" s="30">
        <v>1</v>
      </c>
      <c r="F2049" s="30">
        <v>90058.141999999993</v>
      </c>
      <c r="G2049" s="30">
        <v>1</v>
      </c>
      <c r="H2049" s="30">
        <v>1</v>
      </c>
      <c r="I2049" s="30">
        <v>1</v>
      </c>
      <c r="K2049" s="457"/>
      <c r="L2049" s="457" t="e">
        <f>IF(K2049=0,#REF!,0)</f>
        <v>#REF!</v>
      </c>
    </row>
    <row r="2050" spans="1:12">
      <c r="A2050" s="30">
        <v>2048</v>
      </c>
      <c r="B2050" s="30">
        <v>1762.222</v>
      </c>
      <c r="C2050" s="30">
        <v>48887.152999999904</v>
      </c>
      <c r="D2050" s="30">
        <v>1</v>
      </c>
      <c r="E2050" s="30">
        <v>1</v>
      </c>
      <c r="F2050" s="30">
        <v>86221.074999999895</v>
      </c>
      <c r="G2050" s="30">
        <v>1</v>
      </c>
      <c r="H2050" s="30">
        <v>1</v>
      </c>
      <c r="I2050" s="30">
        <v>1</v>
      </c>
      <c r="K2050" s="457"/>
      <c r="L2050" s="457" t="e">
        <f>IF(K2050=0,#REF!,0)</f>
        <v>#REF!</v>
      </c>
    </row>
    <row r="2051" spans="1:12">
      <c r="A2051" s="30">
        <v>2049</v>
      </c>
      <c r="B2051" s="30">
        <v>1032.623999999998</v>
      </c>
      <c r="C2051" s="30">
        <v>77902.285999999993</v>
      </c>
      <c r="D2051" s="30">
        <v>1</v>
      </c>
      <c r="E2051" s="30">
        <v>1</v>
      </c>
      <c r="F2051" s="30">
        <v>74038.732999999993</v>
      </c>
      <c r="G2051" s="30">
        <v>1</v>
      </c>
      <c r="H2051" s="30">
        <v>1</v>
      </c>
      <c r="I2051" s="30">
        <v>1</v>
      </c>
      <c r="K2051" s="457"/>
      <c r="L2051" s="457" t="e">
        <f>IF(K2051=0,#REF!,0)</f>
        <v>#REF!</v>
      </c>
    </row>
    <row r="2052" spans="1:12">
      <c r="A2052" s="30">
        <v>2050</v>
      </c>
      <c r="B2052" s="30">
        <v>1153.2399999999991</v>
      </c>
      <c r="C2052" s="30">
        <v>95421.950999999899</v>
      </c>
      <c r="D2052" s="30">
        <v>1</v>
      </c>
      <c r="E2052" s="30">
        <v>1</v>
      </c>
      <c r="F2052" s="30">
        <v>59925.893999999898</v>
      </c>
      <c r="G2052" s="30">
        <v>1</v>
      </c>
      <c r="H2052" s="30">
        <v>1</v>
      </c>
      <c r="I2052" s="30">
        <v>1</v>
      </c>
      <c r="K2052" s="457"/>
      <c r="L2052" s="457" t="e">
        <f>IF(K2052=0,#REF!,0)</f>
        <v>#REF!</v>
      </c>
    </row>
    <row r="2053" spans="1:12">
      <c r="A2053" s="30">
        <v>2051</v>
      </c>
      <c r="B2053" s="30">
        <v>1213.5469999999991</v>
      </c>
      <c r="C2053" s="30">
        <v>112740.4289999998</v>
      </c>
      <c r="D2053" s="30">
        <v>1</v>
      </c>
      <c r="E2053" s="30">
        <v>1</v>
      </c>
      <c r="F2053" s="30">
        <v>47756.758000000002</v>
      </c>
      <c r="G2053" s="30">
        <v>1</v>
      </c>
      <c r="H2053" s="30">
        <v>1</v>
      </c>
      <c r="I2053" s="30">
        <v>1</v>
      </c>
      <c r="K2053" s="457"/>
      <c r="L2053" s="457" t="e">
        <f>IF(K2053=0,#REF!,0)</f>
        <v>#REF!</v>
      </c>
    </row>
    <row r="2054" spans="1:12">
      <c r="A2054" s="30">
        <v>2052</v>
      </c>
      <c r="B2054" s="30">
        <v>1213.5469999999991</v>
      </c>
      <c r="C2054" s="30">
        <v>94132.739999999903</v>
      </c>
      <c r="D2054" s="30">
        <v>1</v>
      </c>
      <c r="E2054" s="30">
        <v>1</v>
      </c>
      <c r="F2054" s="30">
        <v>39155.229999999901</v>
      </c>
      <c r="G2054" s="30">
        <v>1</v>
      </c>
      <c r="H2054" s="30">
        <v>1</v>
      </c>
      <c r="I2054" s="30">
        <v>1</v>
      </c>
      <c r="K2054" s="457"/>
      <c r="L2054" s="457" t="e">
        <f>IF(K2054=0,#REF!,0)</f>
        <v>#REF!</v>
      </c>
    </row>
    <row r="2055" spans="1:12">
      <c r="A2055" s="30">
        <v>2053</v>
      </c>
      <c r="B2055" s="30">
        <v>6200.1660000000002</v>
      </c>
      <c r="C2055" s="30">
        <v>50909.730999999898</v>
      </c>
      <c r="D2055" s="30">
        <v>1</v>
      </c>
      <c r="E2055" s="30">
        <v>1</v>
      </c>
      <c r="F2055" s="30">
        <v>21586.714999999898</v>
      </c>
      <c r="G2055" s="30">
        <v>1</v>
      </c>
      <c r="H2055" s="30">
        <v>1</v>
      </c>
      <c r="I2055" s="30">
        <v>1</v>
      </c>
      <c r="K2055" s="457"/>
      <c r="L2055" s="457" t="e">
        <f>IF(K2055=0,#REF!,0)</f>
        <v>#REF!</v>
      </c>
    </row>
    <row r="2056" spans="1:12">
      <c r="A2056" s="30">
        <v>2054</v>
      </c>
      <c r="B2056" s="30">
        <v>1762.222</v>
      </c>
      <c r="C2056" s="30">
        <v>73798.656000000003</v>
      </c>
      <c r="D2056" s="30">
        <v>1</v>
      </c>
      <c r="E2056" s="30">
        <v>1</v>
      </c>
      <c r="F2056" s="30">
        <v>25230.912999999888</v>
      </c>
      <c r="G2056" s="30">
        <v>1</v>
      </c>
      <c r="H2056" s="30">
        <v>1</v>
      </c>
      <c r="I2056" s="30">
        <v>1</v>
      </c>
      <c r="K2056" s="457"/>
      <c r="L2056" s="457" t="e">
        <f>IF(K2056=0,#REF!,0)</f>
        <v>#REF!</v>
      </c>
    </row>
    <row r="2057" spans="1:12">
      <c r="A2057" s="30">
        <v>2055</v>
      </c>
      <c r="B2057" s="30">
        <v>1032.623999999998</v>
      </c>
      <c r="C2057" s="30">
        <v>109348.07099999981</v>
      </c>
      <c r="D2057" s="30">
        <v>1</v>
      </c>
      <c r="E2057" s="30">
        <v>1</v>
      </c>
      <c r="F2057" s="30">
        <v>23442.4189999999</v>
      </c>
      <c r="G2057" s="30">
        <v>1</v>
      </c>
      <c r="H2057" s="30">
        <v>1</v>
      </c>
      <c r="I2057" s="30">
        <v>1</v>
      </c>
      <c r="K2057" s="457"/>
      <c r="L2057" s="457" t="e">
        <f>IF(K2057=0,#REF!,0)</f>
        <v>#REF!</v>
      </c>
    </row>
    <row r="2058" spans="1:12">
      <c r="A2058" s="30">
        <v>2056</v>
      </c>
      <c r="B2058" s="30">
        <v>1032.623999999998</v>
      </c>
      <c r="C2058" s="30">
        <v>91444.497999999905</v>
      </c>
      <c r="D2058" s="30">
        <v>1</v>
      </c>
      <c r="E2058" s="30">
        <v>1</v>
      </c>
      <c r="F2058" s="30">
        <v>22515.551999999989</v>
      </c>
      <c r="G2058" s="30">
        <v>1</v>
      </c>
      <c r="H2058" s="30">
        <v>1</v>
      </c>
      <c r="I2058" s="30">
        <v>1</v>
      </c>
      <c r="K2058" s="457"/>
      <c r="L2058" s="457" t="e">
        <f>IF(K2058=0,#REF!,0)</f>
        <v>#REF!</v>
      </c>
    </row>
    <row r="2059" spans="1:12">
      <c r="A2059" s="30">
        <v>2057</v>
      </c>
      <c r="B2059" s="30">
        <v>1032.623999999998</v>
      </c>
      <c r="C2059" s="30">
        <v>79758.358000000007</v>
      </c>
      <c r="D2059" s="30">
        <v>1</v>
      </c>
      <c r="E2059" s="30">
        <v>1</v>
      </c>
      <c r="F2059" s="30">
        <v>25565.705999999991</v>
      </c>
      <c r="G2059" s="30">
        <v>1</v>
      </c>
      <c r="H2059" s="30">
        <v>1</v>
      </c>
      <c r="I2059" s="30">
        <v>1</v>
      </c>
      <c r="K2059" s="457"/>
      <c r="L2059" s="457" t="e">
        <f>IF(K2059=0,#REF!,0)</f>
        <v>#REF!</v>
      </c>
    </row>
    <row r="2060" spans="1:12">
      <c r="A2060" s="30">
        <v>2058</v>
      </c>
      <c r="B2060" s="30">
        <v>1762.222</v>
      </c>
      <c r="C2060" s="30">
        <v>44442.129999999896</v>
      </c>
      <c r="D2060" s="30">
        <v>1</v>
      </c>
      <c r="E2060" s="30">
        <v>1</v>
      </c>
      <c r="F2060" s="30">
        <v>29284.41499999999</v>
      </c>
      <c r="G2060" s="30">
        <v>1</v>
      </c>
      <c r="H2060" s="30">
        <v>1</v>
      </c>
      <c r="I2060" s="30">
        <v>1</v>
      </c>
      <c r="K2060" s="457"/>
      <c r="L2060" s="457" t="e">
        <f>IF(K2060=0,#REF!,0)</f>
        <v>#REF!</v>
      </c>
    </row>
    <row r="2061" spans="1:12">
      <c r="A2061" s="30">
        <v>2059</v>
      </c>
      <c r="B2061" s="30">
        <v>6139.8579999999993</v>
      </c>
      <c r="C2061" s="30">
        <v>28846.967999999899</v>
      </c>
      <c r="D2061" s="30">
        <v>1</v>
      </c>
      <c r="E2061" s="30">
        <v>1</v>
      </c>
      <c r="F2061" s="30">
        <v>27059.312999999998</v>
      </c>
      <c r="G2061" s="30">
        <v>1</v>
      </c>
      <c r="H2061" s="30">
        <v>1</v>
      </c>
      <c r="I2061" s="30">
        <v>1</v>
      </c>
      <c r="K2061" s="457"/>
      <c r="L2061" s="457" t="e">
        <f>IF(K2061=0,#REF!,0)</f>
        <v>#REF!</v>
      </c>
    </row>
    <row r="2062" spans="1:12">
      <c r="A2062" s="30">
        <v>2060</v>
      </c>
      <c r="B2062" s="30">
        <v>7599.07</v>
      </c>
      <c r="C2062" s="30">
        <v>30337.297999999901</v>
      </c>
      <c r="D2062" s="30">
        <v>1</v>
      </c>
      <c r="E2062" s="30">
        <v>1</v>
      </c>
      <c r="F2062" s="30">
        <v>28773.617999999889</v>
      </c>
      <c r="G2062" s="30">
        <v>1</v>
      </c>
      <c r="H2062" s="30">
        <v>1</v>
      </c>
      <c r="I2062" s="30">
        <v>1</v>
      </c>
      <c r="K2062" s="457"/>
      <c r="L2062" s="457" t="e">
        <f>IF(K2062=0,#REF!,0)</f>
        <v>#REF!</v>
      </c>
    </row>
    <row r="2063" spans="1:12">
      <c r="A2063" s="30">
        <v>2061</v>
      </c>
      <c r="B2063" s="30">
        <v>1762.222</v>
      </c>
      <c r="C2063" s="30">
        <v>17033.716999999902</v>
      </c>
      <c r="D2063" s="30">
        <v>1</v>
      </c>
      <c r="E2063" s="30">
        <v>1</v>
      </c>
      <c r="F2063" s="30">
        <v>42712.6499999999</v>
      </c>
      <c r="G2063" s="30">
        <v>1</v>
      </c>
      <c r="H2063" s="30">
        <v>1</v>
      </c>
      <c r="I2063" s="30">
        <v>1</v>
      </c>
      <c r="K2063" s="457"/>
      <c r="L2063" s="457" t="e">
        <f>IF(K2063=0,#REF!,0)</f>
        <v>#REF!</v>
      </c>
    </row>
    <row r="2064" spans="1:12">
      <c r="A2064" s="30">
        <v>2062</v>
      </c>
      <c r="B2064" s="30">
        <v>1762.222</v>
      </c>
      <c r="C2064" s="30">
        <v>16720.6899999999</v>
      </c>
      <c r="D2064" s="30">
        <v>1</v>
      </c>
      <c r="E2064" s="30">
        <v>1</v>
      </c>
      <c r="F2064" s="30">
        <v>2979.6309999999999</v>
      </c>
      <c r="G2064" s="30">
        <v>1</v>
      </c>
      <c r="H2064" s="30">
        <v>1</v>
      </c>
      <c r="I2064" s="30">
        <v>1</v>
      </c>
      <c r="K2064" s="457"/>
      <c r="L2064" s="457" t="e">
        <f>IF(K2064=0,#REF!,0)</f>
        <v>#REF!</v>
      </c>
    </row>
    <row r="2065" spans="1:12">
      <c r="A2065" s="30">
        <v>2063</v>
      </c>
      <c r="B2065" s="30">
        <v>1762.222</v>
      </c>
      <c r="C2065" s="30">
        <v>16390.141999999898</v>
      </c>
      <c r="D2065" s="30">
        <v>1</v>
      </c>
      <c r="E2065" s="30">
        <v>1</v>
      </c>
      <c r="F2065" s="30">
        <v>1666.1489999999999</v>
      </c>
      <c r="G2065" s="30">
        <v>1</v>
      </c>
      <c r="H2065" s="30">
        <v>1</v>
      </c>
      <c r="I2065" s="30">
        <v>1</v>
      </c>
      <c r="K2065" s="457"/>
      <c r="L2065" s="457" t="e">
        <f>IF(K2065=0,#REF!,0)</f>
        <v>#REF!</v>
      </c>
    </row>
    <row r="2066" spans="1:12">
      <c r="A2066" s="30">
        <v>2064</v>
      </c>
      <c r="B2066" s="30">
        <v>1032.623999999998</v>
      </c>
      <c r="C2066" s="30">
        <v>16513.481999999902</v>
      </c>
      <c r="D2066" s="30">
        <v>1</v>
      </c>
      <c r="E2066" s="30">
        <v>1</v>
      </c>
      <c r="F2066" s="30">
        <v>1274.16299999999</v>
      </c>
      <c r="G2066" s="30">
        <v>1</v>
      </c>
      <c r="H2066" s="30">
        <v>1</v>
      </c>
      <c r="I2066" s="30">
        <v>1</v>
      </c>
      <c r="K2066" s="457"/>
      <c r="L2066" s="457" t="e">
        <f>IF(K2066=0,#REF!,0)</f>
        <v>#REF!</v>
      </c>
    </row>
    <row r="2067" spans="1:12">
      <c r="A2067" s="30">
        <v>2065</v>
      </c>
      <c r="B2067" s="30">
        <v>1032.623999999998</v>
      </c>
      <c r="C2067" s="30">
        <v>16638.423999999901</v>
      </c>
      <c r="D2067" s="30">
        <v>1</v>
      </c>
      <c r="E2067" s="30">
        <v>1</v>
      </c>
      <c r="F2067" s="30">
        <v>569.21299999999997</v>
      </c>
      <c r="G2067" s="30">
        <v>1</v>
      </c>
      <c r="H2067" s="30">
        <v>1</v>
      </c>
      <c r="I2067" s="30">
        <v>1</v>
      </c>
      <c r="K2067" s="457"/>
      <c r="L2067" s="457" t="e">
        <f>IF(K2067=0,#REF!,0)</f>
        <v>#REF!</v>
      </c>
    </row>
    <row r="2068" spans="1:12">
      <c r="A2068" s="30">
        <v>2066</v>
      </c>
      <c r="B2068" s="30">
        <v>1032.623999999998</v>
      </c>
      <c r="C2068" s="30">
        <v>16749.628999999892</v>
      </c>
      <c r="D2068" s="30">
        <v>1</v>
      </c>
      <c r="E2068" s="30">
        <v>1</v>
      </c>
      <c r="F2068" s="30">
        <v>491.55999999999904</v>
      </c>
      <c r="G2068" s="30">
        <v>1</v>
      </c>
      <c r="H2068" s="30">
        <v>1</v>
      </c>
      <c r="I2068" s="30">
        <v>1</v>
      </c>
      <c r="K2068" s="457"/>
      <c r="L2068" s="457" t="e">
        <f>IF(K2068=0,#REF!,0)</f>
        <v>#REF!</v>
      </c>
    </row>
    <row r="2069" spans="1:12">
      <c r="A2069" s="30">
        <v>2067</v>
      </c>
      <c r="B2069" s="30">
        <v>1032.623999999998</v>
      </c>
      <c r="C2069" s="30">
        <v>16946.554999999898</v>
      </c>
      <c r="D2069" s="30">
        <v>1</v>
      </c>
      <c r="E2069" s="30">
        <v>1</v>
      </c>
      <c r="F2069" s="30">
        <v>4162.8719999999994</v>
      </c>
      <c r="G2069" s="30">
        <v>1</v>
      </c>
      <c r="H2069" s="30">
        <v>1</v>
      </c>
      <c r="I2069" s="30">
        <v>1</v>
      </c>
      <c r="K2069" s="457"/>
      <c r="L2069" s="457" t="e">
        <f>IF(K2069=0,#REF!,0)</f>
        <v>#REF!</v>
      </c>
    </row>
    <row r="2070" spans="1:12">
      <c r="A2070" s="30">
        <v>2068</v>
      </c>
      <c r="B2070" s="30">
        <v>1032.623999999998</v>
      </c>
      <c r="C2070" s="30">
        <v>17031.628999999899</v>
      </c>
      <c r="D2070" s="30">
        <v>1</v>
      </c>
      <c r="E2070" s="30">
        <v>1</v>
      </c>
      <c r="F2070" s="30">
        <v>10821.152999999898</v>
      </c>
      <c r="G2070" s="30">
        <v>1</v>
      </c>
      <c r="H2070" s="30">
        <v>1</v>
      </c>
      <c r="I2070" s="30">
        <v>1</v>
      </c>
      <c r="K2070" s="457"/>
      <c r="L2070" s="457" t="e">
        <f>IF(K2070=0,#REF!,0)</f>
        <v>#REF!</v>
      </c>
    </row>
    <row r="2071" spans="1:12">
      <c r="A2071" s="30">
        <v>2069</v>
      </c>
      <c r="B2071" s="30">
        <v>1032.623999999998</v>
      </c>
      <c r="C2071" s="30">
        <v>17159.782999999901</v>
      </c>
      <c r="D2071" s="30">
        <v>1</v>
      </c>
      <c r="E2071" s="30">
        <v>1</v>
      </c>
      <c r="F2071" s="30">
        <v>16946.826999999997</v>
      </c>
      <c r="G2071" s="30">
        <v>1</v>
      </c>
      <c r="H2071" s="30">
        <v>1</v>
      </c>
      <c r="I2071" s="30">
        <v>1</v>
      </c>
      <c r="K2071" s="457"/>
      <c r="L2071" s="457" t="e">
        <f>IF(K2071=0,#REF!,0)</f>
        <v>#REF!</v>
      </c>
    </row>
    <row r="2072" spans="1:12">
      <c r="A2072" s="30">
        <v>2070</v>
      </c>
      <c r="B2072" s="30">
        <v>1762.222</v>
      </c>
      <c r="C2072" s="30">
        <v>17265.139999999901</v>
      </c>
      <c r="D2072" s="30">
        <v>1</v>
      </c>
      <c r="E2072" s="30">
        <v>1</v>
      </c>
      <c r="F2072" s="30">
        <v>23142.39499999999</v>
      </c>
      <c r="G2072" s="30">
        <v>1</v>
      </c>
      <c r="H2072" s="30">
        <v>1</v>
      </c>
      <c r="I2072" s="30">
        <v>1</v>
      </c>
      <c r="K2072" s="457"/>
      <c r="L2072" s="457" t="e">
        <f>IF(K2072=0,#REF!,0)</f>
        <v>#REF!</v>
      </c>
    </row>
    <row r="2073" spans="1:12">
      <c r="A2073" s="30">
        <v>2071</v>
      </c>
      <c r="B2073" s="30">
        <v>6139.8579999999993</v>
      </c>
      <c r="C2073" s="30">
        <v>17352.058999999899</v>
      </c>
      <c r="D2073" s="30">
        <v>1</v>
      </c>
      <c r="E2073" s="30">
        <v>1</v>
      </c>
      <c r="F2073" s="30">
        <v>101737.8329999999</v>
      </c>
      <c r="G2073" s="30">
        <v>1</v>
      </c>
      <c r="H2073" s="30">
        <v>1</v>
      </c>
      <c r="I2073" s="30">
        <v>1</v>
      </c>
      <c r="K2073" s="457"/>
      <c r="L2073" s="457" t="e">
        <f>IF(K2073=0,#REF!,0)</f>
        <v>#REF!</v>
      </c>
    </row>
    <row r="2074" spans="1:12">
      <c r="A2074" s="30">
        <v>2072</v>
      </c>
      <c r="B2074" s="30">
        <v>1762.222</v>
      </c>
      <c r="C2074" s="30">
        <v>49641.180999999895</v>
      </c>
      <c r="D2074" s="30">
        <v>1</v>
      </c>
      <c r="E2074" s="30">
        <v>1</v>
      </c>
      <c r="F2074" s="30">
        <v>98602.76999999999</v>
      </c>
      <c r="G2074" s="30">
        <v>1</v>
      </c>
      <c r="H2074" s="30">
        <v>1</v>
      </c>
      <c r="I2074" s="30">
        <v>1</v>
      </c>
      <c r="K2074" s="457"/>
      <c r="L2074" s="457" t="e">
        <f>IF(K2074=0,#REF!,0)</f>
        <v>#REF!</v>
      </c>
    </row>
    <row r="2075" spans="1:12">
      <c r="A2075" s="30">
        <v>2073</v>
      </c>
      <c r="B2075" s="30">
        <v>1032.623999999998</v>
      </c>
      <c r="C2075" s="30">
        <v>78950.472999999998</v>
      </c>
      <c r="D2075" s="30">
        <v>1</v>
      </c>
      <c r="E2075" s="30">
        <v>1</v>
      </c>
      <c r="F2075" s="30">
        <v>89951.854000000007</v>
      </c>
      <c r="G2075" s="30">
        <v>1</v>
      </c>
      <c r="H2075" s="30">
        <v>1</v>
      </c>
      <c r="I2075" s="30">
        <v>1</v>
      </c>
      <c r="K2075" s="457"/>
      <c r="L2075" s="457" t="e">
        <f>IF(K2075=0,#REF!,0)</f>
        <v>#REF!</v>
      </c>
    </row>
    <row r="2076" spans="1:12">
      <c r="A2076" s="30">
        <v>2074</v>
      </c>
      <c r="B2076" s="30">
        <v>1153.2399999999991</v>
      </c>
      <c r="C2076" s="30">
        <v>96621.557999999903</v>
      </c>
      <c r="D2076" s="30">
        <v>1</v>
      </c>
      <c r="E2076" s="30">
        <v>1</v>
      </c>
      <c r="F2076" s="30">
        <v>76748.084999999905</v>
      </c>
      <c r="G2076" s="30">
        <v>1</v>
      </c>
      <c r="H2076" s="30">
        <v>1</v>
      </c>
      <c r="I2076" s="30">
        <v>1</v>
      </c>
      <c r="K2076" s="457"/>
      <c r="L2076" s="457" t="e">
        <f>IF(K2076=0,#REF!,0)</f>
        <v>#REF!</v>
      </c>
    </row>
    <row r="2077" spans="1:12">
      <c r="A2077" s="30">
        <v>2075</v>
      </c>
      <c r="B2077" s="30">
        <v>1213.5469999999991</v>
      </c>
      <c r="C2077" s="30">
        <v>114158.52499999979</v>
      </c>
      <c r="D2077" s="30">
        <v>1</v>
      </c>
      <c r="E2077" s="30">
        <v>1</v>
      </c>
      <c r="F2077" s="30">
        <v>65672.376999999891</v>
      </c>
      <c r="G2077" s="30">
        <v>1</v>
      </c>
      <c r="H2077" s="30">
        <v>1</v>
      </c>
      <c r="I2077" s="30">
        <v>1</v>
      </c>
      <c r="K2077" s="457"/>
      <c r="L2077" s="457" t="e">
        <f>IF(K2077=0,#REF!,0)</f>
        <v>#REF!</v>
      </c>
    </row>
    <row r="2078" spans="1:12">
      <c r="A2078" s="30">
        <v>2076</v>
      </c>
      <c r="B2078" s="30">
        <v>1213.5469999999991</v>
      </c>
      <c r="C2078" s="30">
        <v>95608.494999999908</v>
      </c>
      <c r="D2078" s="30">
        <v>1</v>
      </c>
      <c r="E2078" s="30">
        <v>1</v>
      </c>
      <c r="F2078" s="30">
        <v>57650.780999999901</v>
      </c>
      <c r="G2078" s="30">
        <v>1</v>
      </c>
      <c r="H2078" s="30">
        <v>1</v>
      </c>
      <c r="I2078" s="30">
        <v>1</v>
      </c>
      <c r="K2078" s="457">
        <v>689.85488465776393</v>
      </c>
      <c r="L2078" s="457">
        <f>IF(K2078=0,#REF!,0)</f>
        <v>0</v>
      </c>
    </row>
    <row r="2079" spans="1:12">
      <c r="A2079" s="30">
        <v>2077</v>
      </c>
      <c r="B2079" s="30">
        <v>6200.1660000000002</v>
      </c>
      <c r="C2079" s="30">
        <v>52241.499999999898</v>
      </c>
      <c r="D2079" s="30">
        <v>1</v>
      </c>
      <c r="E2079" s="30">
        <v>1</v>
      </c>
      <c r="F2079" s="30">
        <v>38881.622999999898</v>
      </c>
      <c r="G2079" s="30">
        <v>1</v>
      </c>
      <c r="H2079" s="30">
        <v>1</v>
      </c>
      <c r="I2079" s="30">
        <v>1</v>
      </c>
      <c r="K2079" s="457"/>
      <c r="L2079" s="457" t="e">
        <f>IF(K2079=0,#REF!,0)</f>
        <v>#REF!</v>
      </c>
    </row>
    <row r="2080" spans="1:12">
      <c r="A2080" s="30">
        <v>2078</v>
      </c>
      <c r="B2080" s="30">
        <v>1762.222</v>
      </c>
      <c r="C2080" s="30">
        <v>75204.050999999992</v>
      </c>
      <c r="D2080" s="30">
        <v>1</v>
      </c>
      <c r="E2080" s="30">
        <v>1</v>
      </c>
      <c r="F2080" s="30">
        <v>43466.542999999991</v>
      </c>
      <c r="G2080" s="30">
        <v>1</v>
      </c>
      <c r="H2080" s="30">
        <v>1</v>
      </c>
      <c r="I2080" s="30">
        <v>1</v>
      </c>
      <c r="K2080" s="457"/>
      <c r="L2080" s="457" t="e">
        <f>IF(K2080=0,#REF!,0)</f>
        <v>#REF!</v>
      </c>
    </row>
    <row r="2081" spans="1:12">
      <c r="A2081" s="30">
        <v>2079</v>
      </c>
      <c r="B2081" s="30">
        <v>1032.623999999998</v>
      </c>
      <c r="C2081" s="30">
        <v>110749.3679999998</v>
      </c>
      <c r="D2081" s="30">
        <v>1</v>
      </c>
      <c r="E2081" s="30">
        <v>1</v>
      </c>
      <c r="F2081" s="30">
        <v>41596.119000000006</v>
      </c>
      <c r="G2081" s="30">
        <v>1</v>
      </c>
      <c r="H2081" s="30">
        <v>1</v>
      </c>
      <c r="I2081" s="30">
        <v>1</v>
      </c>
      <c r="K2081" s="457"/>
      <c r="L2081" s="457" t="e">
        <f>IF(K2081=0,#REF!,0)</f>
        <v>#REF!</v>
      </c>
    </row>
    <row r="2082" spans="1:12">
      <c r="A2082" s="30">
        <v>2080</v>
      </c>
      <c r="B2082" s="30">
        <v>1032.623999999998</v>
      </c>
      <c r="C2082" s="30">
        <v>92738.55099999989</v>
      </c>
      <c r="D2082" s="30">
        <v>1</v>
      </c>
      <c r="E2082" s="30">
        <v>1</v>
      </c>
      <c r="F2082" s="30">
        <v>39236.688999999991</v>
      </c>
      <c r="G2082" s="30">
        <v>1</v>
      </c>
      <c r="H2082" s="30">
        <v>1</v>
      </c>
      <c r="I2082" s="30">
        <v>1</v>
      </c>
      <c r="K2082" s="457"/>
      <c r="L2082" s="457" t="e">
        <f>IF(K2082=0,#REF!,0)</f>
        <v>#REF!</v>
      </c>
    </row>
    <row r="2083" spans="1:12">
      <c r="A2083" s="30">
        <v>2081</v>
      </c>
      <c r="B2083" s="30">
        <v>1032.623999999998</v>
      </c>
      <c r="C2083" s="30">
        <v>80933.714000000007</v>
      </c>
      <c r="D2083" s="30">
        <v>1</v>
      </c>
      <c r="E2083" s="30">
        <v>1</v>
      </c>
      <c r="F2083" s="30">
        <v>40457.716999999895</v>
      </c>
      <c r="G2083" s="30">
        <v>1</v>
      </c>
      <c r="H2083" s="30">
        <v>1</v>
      </c>
      <c r="I2083" s="30">
        <v>1</v>
      </c>
      <c r="K2083" s="457"/>
      <c r="L2083" s="457" t="e">
        <f>IF(K2083=0,#REF!,0)</f>
        <v>#REF!</v>
      </c>
    </row>
    <row r="2084" spans="1:12">
      <c r="A2084" s="30">
        <v>2082</v>
      </c>
      <c r="B2084" s="30">
        <v>1762.222</v>
      </c>
      <c r="C2084" s="30">
        <v>45583.833999999901</v>
      </c>
      <c r="D2084" s="30">
        <v>1</v>
      </c>
      <c r="E2084" s="30">
        <v>1</v>
      </c>
      <c r="F2084" s="30">
        <v>43677.123</v>
      </c>
      <c r="G2084" s="30">
        <v>1</v>
      </c>
      <c r="H2084" s="30">
        <v>1</v>
      </c>
      <c r="I2084" s="30">
        <v>1</v>
      </c>
      <c r="K2084" s="457"/>
      <c r="L2084" s="457" t="e">
        <f>IF(K2084=0,#REF!,0)</f>
        <v>#REF!</v>
      </c>
    </row>
    <row r="2085" spans="1:12">
      <c r="A2085" s="30">
        <v>2083</v>
      </c>
      <c r="B2085" s="30">
        <v>6139.8579999999993</v>
      </c>
      <c r="C2085" s="30">
        <v>29543.2059999999</v>
      </c>
      <c r="D2085" s="30">
        <v>1</v>
      </c>
      <c r="E2085" s="30">
        <v>1</v>
      </c>
      <c r="F2085" s="30">
        <v>42059.500999999989</v>
      </c>
      <c r="G2085" s="30">
        <v>1</v>
      </c>
      <c r="H2085" s="30">
        <v>1</v>
      </c>
      <c r="I2085" s="30">
        <v>1</v>
      </c>
      <c r="K2085" s="457"/>
      <c r="L2085" s="457" t="e">
        <f>IF(K2085=0,#REF!,0)</f>
        <v>#REF!</v>
      </c>
    </row>
    <row r="2086" spans="1:12">
      <c r="A2086" s="30">
        <v>2084</v>
      </c>
      <c r="B2086" s="30">
        <v>7599.07</v>
      </c>
      <c r="C2086" s="30">
        <v>31006.980999999891</v>
      </c>
      <c r="D2086" s="30">
        <v>1</v>
      </c>
      <c r="E2086" s="30">
        <v>1</v>
      </c>
      <c r="F2086" s="30">
        <v>42909.383999999998</v>
      </c>
      <c r="G2086" s="30">
        <v>1</v>
      </c>
      <c r="H2086" s="30">
        <v>1</v>
      </c>
      <c r="I2086" s="30">
        <v>1</v>
      </c>
      <c r="K2086" s="457"/>
      <c r="L2086" s="457" t="e">
        <f>IF(K2086=0,#REF!,0)</f>
        <v>#REF!</v>
      </c>
    </row>
    <row r="2087" spans="1:12">
      <c r="A2087" s="30">
        <v>2085</v>
      </c>
      <c r="B2087" s="30">
        <v>1762.222</v>
      </c>
      <c r="C2087" s="30">
        <v>17443.807999999903</v>
      </c>
      <c r="D2087" s="30">
        <v>1</v>
      </c>
      <c r="E2087" s="30">
        <v>1</v>
      </c>
      <c r="F2087" s="30">
        <v>56316.014999999999</v>
      </c>
      <c r="G2087" s="30">
        <v>1</v>
      </c>
      <c r="H2087" s="30">
        <v>1</v>
      </c>
      <c r="I2087" s="30">
        <v>1</v>
      </c>
      <c r="K2087" s="457"/>
      <c r="L2087" s="457" t="e">
        <f>IF(K2087=0,#REF!,0)</f>
        <v>#REF!</v>
      </c>
    </row>
    <row r="2088" spans="1:12">
      <c r="A2088" s="30">
        <v>2086</v>
      </c>
      <c r="B2088" s="30">
        <v>1762.222</v>
      </c>
      <c r="C2088" s="30">
        <v>17119.612999999899</v>
      </c>
      <c r="D2088" s="30">
        <v>1</v>
      </c>
      <c r="E2088" s="30">
        <v>1</v>
      </c>
      <c r="F2088" s="30">
        <v>2983.7669999999998</v>
      </c>
      <c r="G2088" s="30">
        <v>1</v>
      </c>
      <c r="H2088" s="30">
        <v>1</v>
      </c>
      <c r="I2088" s="30">
        <v>1</v>
      </c>
      <c r="K2088" s="457"/>
      <c r="L2088" s="457" t="e">
        <f>IF(K2088=0,#REF!,0)</f>
        <v>#REF!</v>
      </c>
    </row>
    <row r="2089" spans="1:12">
      <c r="A2089" s="30">
        <v>2087</v>
      </c>
      <c r="B2089" s="30">
        <v>1762.222</v>
      </c>
      <c r="C2089" s="30">
        <v>16783.353999999897</v>
      </c>
      <c r="D2089" s="30">
        <v>1</v>
      </c>
      <c r="E2089" s="30">
        <v>1</v>
      </c>
      <c r="F2089" s="30">
        <v>1668.91499999999</v>
      </c>
      <c r="G2089" s="30">
        <v>1</v>
      </c>
      <c r="H2089" s="30">
        <v>1</v>
      </c>
      <c r="I2089" s="30">
        <v>1</v>
      </c>
      <c r="K2089" s="457"/>
      <c r="L2089" s="457" t="e">
        <f>IF(K2089=0,#REF!,0)</f>
        <v>#REF!</v>
      </c>
    </row>
    <row r="2090" spans="1:12">
      <c r="A2090" s="30">
        <v>2088</v>
      </c>
      <c r="B2090" s="30">
        <v>1032.623999999998</v>
      </c>
      <c r="C2090" s="30">
        <v>16977.185999999889</v>
      </c>
      <c r="D2090" s="30">
        <v>1</v>
      </c>
      <c r="E2090" s="30">
        <v>1</v>
      </c>
      <c r="F2090" s="30">
        <v>1396.340999999989</v>
      </c>
      <c r="G2090" s="30">
        <v>1</v>
      </c>
      <c r="H2090" s="30">
        <v>1</v>
      </c>
      <c r="I2090" s="30">
        <v>1</v>
      </c>
      <c r="K2090" s="457"/>
      <c r="L2090" s="457" t="e">
        <f>IF(K2090=0,#REF!,0)</f>
        <v>#REF!</v>
      </c>
    </row>
    <row r="2091" spans="1:12">
      <c r="A2091" s="30">
        <v>2089</v>
      </c>
      <c r="B2091" s="30">
        <v>1032.623999999998</v>
      </c>
      <c r="C2091" s="30">
        <v>17083.094999999899</v>
      </c>
      <c r="D2091" s="30">
        <v>1</v>
      </c>
      <c r="E2091" s="30">
        <v>1</v>
      </c>
      <c r="F2091" s="30">
        <v>2157.9579999999901</v>
      </c>
      <c r="G2091" s="30">
        <v>1</v>
      </c>
      <c r="H2091" s="30">
        <v>1</v>
      </c>
      <c r="I2091" s="30">
        <v>1</v>
      </c>
      <c r="K2091" s="457"/>
      <c r="L2091" s="457" t="e">
        <f>IF(K2091=0,#REF!,0)</f>
        <v>#REF!</v>
      </c>
    </row>
    <row r="2092" spans="1:12">
      <c r="A2092" s="30">
        <v>2090</v>
      </c>
      <c r="B2092" s="30">
        <v>1032.623999999998</v>
      </c>
      <c r="C2092" s="30">
        <v>17104.483999999891</v>
      </c>
      <c r="D2092" s="30">
        <v>1</v>
      </c>
      <c r="E2092" s="30">
        <v>1</v>
      </c>
      <c r="F2092" s="30">
        <v>8034.9759999999887</v>
      </c>
      <c r="G2092" s="30">
        <v>1</v>
      </c>
      <c r="H2092" s="30">
        <v>1</v>
      </c>
      <c r="I2092" s="30">
        <v>1</v>
      </c>
      <c r="K2092" s="457"/>
      <c r="L2092" s="457" t="e">
        <f>IF(K2092=0,#REF!,0)</f>
        <v>#REF!</v>
      </c>
    </row>
    <row r="2093" spans="1:12">
      <c r="A2093" s="30">
        <v>2091</v>
      </c>
      <c r="B2093" s="30">
        <v>1032.623999999998</v>
      </c>
      <c r="C2093" s="30">
        <v>17257.753999999899</v>
      </c>
      <c r="D2093" s="30">
        <v>1</v>
      </c>
      <c r="E2093" s="30">
        <v>1</v>
      </c>
      <c r="F2093" s="30">
        <v>14825.154999999901</v>
      </c>
      <c r="G2093" s="30">
        <v>1</v>
      </c>
      <c r="H2093" s="30">
        <v>1</v>
      </c>
      <c r="I2093" s="30">
        <v>1</v>
      </c>
      <c r="K2093" s="457"/>
      <c r="L2093" s="457" t="e">
        <f>IF(K2093=0,#REF!,0)</f>
        <v>#REF!</v>
      </c>
    </row>
    <row r="2094" spans="1:12">
      <c r="A2094" s="30">
        <v>2092</v>
      </c>
      <c r="B2094" s="30">
        <v>1032.623999999998</v>
      </c>
      <c r="C2094" s="30">
        <v>17335.911999999902</v>
      </c>
      <c r="D2094" s="30">
        <v>1</v>
      </c>
      <c r="E2094" s="30">
        <v>1</v>
      </c>
      <c r="F2094" s="30">
        <v>19723.033999999898</v>
      </c>
      <c r="G2094" s="30">
        <v>1</v>
      </c>
      <c r="H2094" s="30">
        <v>1</v>
      </c>
      <c r="I2094" s="30">
        <v>1</v>
      </c>
      <c r="K2094" s="457"/>
      <c r="L2094" s="457" t="e">
        <f>IF(K2094=0,#REF!,0)</f>
        <v>#REF!</v>
      </c>
    </row>
    <row r="2095" spans="1:12">
      <c r="A2095" s="30">
        <v>2093</v>
      </c>
      <c r="B2095" s="30">
        <v>1032.623999999998</v>
      </c>
      <c r="C2095" s="30">
        <v>17416.308999999899</v>
      </c>
      <c r="D2095" s="30">
        <v>1</v>
      </c>
      <c r="E2095" s="30">
        <v>1</v>
      </c>
      <c r="F2095" s="30">
        <v>24292.416000000001</v>
      </c>
      <c r="G2095" s="30">
        <v>1</v>
      </c>
      <c r="H2095" s="30">
        <v>1</v>
      </c>
      <c r="I2095" s="30">
        <v>1</v>
      </c>
      <c r="K2095" s="457"/>
      <c r="L2095" s="457" t="e">
        <f>IF(K2095=0,#REF!,0)</f>
        <v>#REF!</v>
      </c>
    </row>
    <row r="2096" spans="1:12">
      <c r="A2096" s="30">
        <v>2094</v>
      </c>
      <c r="B2096" s="30">
        <v>1762.222</v>
      </c>
      <c r="C2096" s="30">
        <v>17473.464999999902</v>
      </c>
      <c r="D2096" s="30">
        <v>1</v>
      </c>
      <c r="E2096" s="30">
        <v>1</v>
      </c>
      <c r="F2096" s="30">
        <v>29185.050000000003</v>
      </c>
      <c r="G2096" s="30">
        <v>1</v>
      </c>
      <c r="H2096" s="30">
        <v>1</v>
      </c>
      <c r="I2096" s="30">
        <v>1</v>
      </c>
      <c r="K2096" s="457"/>
      <c r="L2096" s="457" t="e">
        <f>IF(K2096=0,#REF!,0)</f>
        <v>#REF!</v>
      </c>
    </row>
    <row r="2097" spans="1:12">
      <c r="A2097" s="30">
        <v>2095</v>
      </c>
      <c r="B2097" s="30">
        <v>6139.8579999999993</v>
      </c>
      <c r="C2097" s="30">
        <v>17585.797999999901</v>
      </c>
      <c r="D2097" s="30">
        <v>1</v>
      </c>
      <c r="E2097" s="30">
        <v>1</v>
      </c>
      <c r="F2097" s="30">
        <v>107902.67399999899</v>
      </c>
      <c r="G2097" s="30">
        <v>1</v>
      </c>
      <c r="H2097" s="30">
        <v>1</v>
      </c>
      <c r="I2097" s="30">
        <v>1</v>
      </c>
      <c r="K2097" s="457"/>
      <c r="L2097" s="457" t="e">
        <f>IF(K2097=0,#REF!,0)</f>
        <v>#REF!</v>
      </c>
    </row>
    <row r="2098" spans="1:12">
      <c r="A2098" s="30">
        <v>2096</v>
      </c>
      <c r="B2098" s="30">
        <v>1762.222</v>
      </c>
      <c r="C2098" s="30">
        <v>50413.6179999999</v>
      </c>
      <c r="D2098" s="30">
        <v>1</v>
      </c>
      <c r="E2098" s="30">
        <v>1</v>
      </c>
      <c r="F2098" s="30">
        <v>109148.68499999998</v>
      </c>
      <c r="G2098" s="30">
        <v>1</v>
      </c>
      <c r="H2098" s="30">
        <v>1</v>
      </c>
      <c r="I2098" s="30">
        <v>1</v>
      </c>
      <c r="K2098" s="457"/>
      <c r="L2098" s="457" t="e">
        <f>IF(K2098=0,#REF!,0)</f>
        <v>#REF!</v>
      </c>
    </row>
    <row r="2099" spans="1:12">
      <c r="A2099" s="30">
        <v>2097</v>
      </c>
      <c r="B2099" s="30">
        <v>1032.623999999998</v>
      </c>
      <c r="C2099" s="30">
        <v>79791.215999999986</v>
      </c>
      <c r="D2099" s="30">
        <v>1</v>
      </c>
      <c r="E2099" s="30">
        <v>1</v>
      </c>
      <c r="F2099" s="30">
        <v>99812.224999999889</v>
      </c>
      <c r="G2099" s="30">
        <v>1</v>
      </c>
      <c r="H2099" s="30">
        <v>1</v>
      </c>
      <c r="I2099" s="30">
        <v>1</v>
      </c>
      <c r="K2099" s="457"/>
      <c r="L2099" s="457" t="e">
        <f>IF(K2099=0,#REF!,0)</f>
        <v>#REF!</v>
      </c>
    </row>
    <row r="2100" spans="1:12">
      <c r="A2100" s="30">
        <v>2098</v>
      </c>
      <c r="B2100" s="30">
        <v>1153.2399999999991</v>
      </c>
      <c r="C2100" s="30">
        <v>97412.991999999897</v>
      </c>
      <c r="D2100" s="30">
        <v>1</v>
      </c>
      <c r="E2100" s="30">
        <v>1</v>
      </c>
      <c r="F2100" s="30">
        <v>85063.928999999989</v>
      </c>
      <c r="G2100" s="30">
        <v>1</v>
      </c>
      <c r="H2100" s="30">
        <v>1</v>
      </c>
      <c r="I2100" s="30">
        <v>1</v>
      </c>
      <c r="K2100" s="457"/>
      <c r="L2100" s="457" t="e">
        <f>IF(K2100=0,#REF!,0)</f>
        <v>#REF!</v>
      </c>
    </row>
    <row r="2101" spans="1:12">
      <c r="A2101" s="30">
        <v>2099</v>
      </c>
      <c r="B2101" s="30">
        <v>1213.5469999999991</v>
      </c>
      <c r="C2101" s="30">
        <v>114820.2559999998</v>
      </c>
      <c r="D2101" s="30">
        <v>1</v>
      </c>
      <c r="E2101" s="30">
        <v>1</v>
      </c>
      <c r="F2101" s="30">
        <v>72229.97099999999</v>
      </c>
      <c r="G2101" s="30">
        <v>1</v>
      </c>
      <c r="H2101" s="30">
        <v>1</v>
      </c>
      <c r="I2101" s="30">
        <v>1</v>
      </c>
      <c r="K2101" s="457"/>
      <c r="L2101" s="457" t="e">
        <f>IF(K2101=0,#REF!,0)</f>
        <v>#REF!</v>
      </c>
    </row>
    <row r="2102" spans="1:12">
      <c r="A2102" s="30">
        <v>2100</v>
      </c>
      <c r="B2102" s="30">
        <v>1213.5469999999991</v>
      </c>
      <c r="C2102" s="30">
        <v>96022.4739999999</v>
      </c>
      <c r="D2102" s="30">
        <v>1</v>
      </c>
      <c r="E2102" s="30">
        <v>1</v>
      </c>
      <c r="F2102" s="30">
        <v>60779.394999999997</v>
      </c>
      <c r="G2102" s="30">
        <v>1</v>
      </c>
      <c r="H2102" s="30">
        <v>1</v>
      </c>
      <c r="I2102" s="30">
        <v>1</v>
      </c>
      <c r="K2102" s="457"/>
      <c r="L2102" s="457" t="e">
        <f>IF(K2102=0,#REF!,0)</f>
        <v>#REF!</v>
      </c>
    </row>
    <row r="2103" spans="1:12">
      <c r="A2103" s="30">
        <v>2101</v>
      </c>
      <c r="B2103" s="30">
        <v>6200.1660000000002</v>
      </c>
      <c r="C2103" s="30">
        <v>52609.318999999887</v>
      </c>
      <c r="D2103" s="30">
        <v>1</v>
      </c>
      <c r="E2103" s="30">
        <v>1</v>
      </c>
      <c r="F2103" s="30">
        <v>42355.497999999992</v>
      </c>
      <c r="G2103" s="30">
        <v>1</v>
      </c>
      <c r="H2103" s="30">
        <v>1</v>
      </c>
      <c r="I2103" s="30">
        <v>1</v>
      </c>
      <c r="K2103" s="457"/>
      <c r="L2103" s="457" t="e">
        <f>IF(K2103=0,#REF!,0)</f>
        <v>#REF!</v>
      </c>
    </row>
    <row r="2104" spans="1:12">
      <c r="A2104" s="30">
        <v>2102</v>
      </c>
      <c r="B2104" s="30">
        <v>1762.222</v>
      </c>
      <c r="C2104" s="30">
        <v>75623.255000000005</v>
      </c>
      <c r="D2104" s="30">
        <v>1</v>
      </c>
      <c r="E2104" s="30">
        <v>1</v>
      </c>
      <c r="F2104" s="30">
        <v>47241.816999999901</v>
      </c>
      <c r="G2104" s="30">
        <v>1</v>
      </c>
      <c r="H2104" s="30">
        <v>1</v>
      </c>
      <c r="I2104" s="30">
        <v>1</v>
      </c>
      <c r="K2104" s="457"/>
      <c r="L2104" s="457" t="e">
        <f>IF(K2104=0,#REF!,0)</f>
        <v>#REF!</v>
      </c>
    </row>
    <row r="2105" spans="1:12">
      <c r="A2105" s="30">
        <v>2103</v>
      </c>
      <c r="B2105" s="30">
        <v>1032.623999999998</v>
      </c>
      <c r="C2105" s="30">
        <v>111252.0489999998</v>
      </c>
      <c r="D2105" s="30">
        <v>1</v>
      </c>
      <c r="E2105" s="30">
        <v>1</v>
      </c>
      <c r="F2105" s="30">
        <v>46972.898999999888</v>
      </c>
      <c r="G2105" s="30">
        <v>1</v>
      </c>
      <c r="H2105" s="30">
        <v>1</v>
      </c>
      <c r="I2105" s="30">
        <v>1</v>
      </c>
      <c r="K2105" s="457"/>
      <c r="L2105" s="457" t="e">
        <f>IF(K2105=0,#REF!,0)</f>
        <v>#REF!</v>
      </c>
    </row>
    <row r="2106" spans="1:12">
      <c r="A2106" s="30">
        <v>2104</v>
      </c>
      <c r="B2106" s="30">
        <v>1032.623999999998</v>
      </c>
      <c r="C2106" s="30">
        <v>93363.97899999989</v>
      </c>
      <c r="D2106" s="30">
        <v>1</v>
      </c>
      <c r="E2106" s="30">
        <v>1</v>
      </c>
      <c r="F2106" s="30">
        <v>46441.177999999985</v>
      </c>
      <c r="G2106" s="30">
        <v>1</v>
      </c>
      <c r="H2106" s="30">
        <v>1</v>
      </c>
      <c r="I2106" s="30">
        <v>1</v>
      </c>
      <c r="K2106" s="457"/>
      <c r="L2106" s="457" t="e">
        <f>IF(K2106=0,#REF!,0)</f>
        <v>#REF!</v>
      </c>
    </row>
    <row r="2107" spans="1:12">
      <c r="A2107" s="30">
        <v>2105</v>
      </c>
      <c r="B2107" s="30">
        <v>1032.623999999998</v>
      </c>
      <c r="C2107" s="30">
        <v>81998.710999999996</v>
      </c>
      <c r="D2107" s="30">
        <v>1</v>
      </c>
      <c r="E2107" s="30">
        <v>1</v>
      </c>
      <c r="F2107" s="30">
        <v>53159.320999999996</v>
      </c>
      <c r="G2107" s="30">
        <v>1</v>
      </c>
      <c r="H2107" s="30">
        <v>1</v>
      </c>
      <c r="I2107" s="30">
        <v>1</v>
      </c>
      <c r="K2107" s="457"/>
      <c r="L2107" s="457" t="e">
        <f>IF(K2107=0,#REF!,0)</f>
        <v>#REF!</v>
      </c>
    </row>
    <row r="2108" spans="1:12">
      <c r="A2108" s="30">
        <v>2106</v>
      </c>
      <c r="B2108" s="30">
        <v>1762.222</v>
      </c>
      <c r="C2108" s="30">
        <v>46697.306999999899</v>
      </c>
      <c r="D2108" s="30">
        <v>1</v>
      </c>
      <c r="E2108" s="30">
        <v>1</v>
      </c>
      <c r="F2108" s="30">
        <v>56970.508999999991</v>
      </c>
      <c r="G2108" s="30">
        <v>1</v>
      </c>
      <c r="H2108" s="30">
        <v>1</v>
      </c>
      <c r="I2108" s="30">
        <v>1</v>
      </c>
      <c r="K2108" s="457"/>
      <c r="L2108" s="457" t="e">
        <f>IF(K2108=0,#REF!,0)</f>
        <v>#REF!</v>
      </c>
    </row>
    <row r="2109" spans="1:12">
      <c r="A2109" s="30">
        <v>2107</v>
      </c>
      <c r="B2109" s="30">
        <v>6139.8579999999993</v>
      </c>
      <c r="C2109" s="30">
        <v>29959.873999999902</v>
      </c>
      <c r="D2109" s="30">
        <v>1</v>
      </c>
      <c r="E2109" s="30">
        <v>1</v>
      </c>
      <c r="F2109" s="30">
        <v>51109.730999999992</v>
      </c>
      <c r="G2109" s="30">
        <v>1</v>
      </c>
      <c r="H2109" s="30">
        <v>1</v>
      </c>
      <c r="I2109" s="30">
        <v>1</v>
      </c>
      <c r="K2109" s="457"/>
      <c r="L2109" s="457" t="e">
        <f>IF(K2109=0,#REF!,0)</f>
        <v>#REF!</v>
      </c>
    </row>
    <row r="2110" spans="1:12">
      <c r="A2110" s="30">
        <v>2108</v>
      </c>
      <c r="B2110" s="30">
        <v>7599.07</v>
      </c>
      <c r="C2110" s="30">
        <v>31354.322999999898</v>
      </c>
      <c r="D2110" s="30">
        <v>1</v>
      </c>
      <c r="E2110" s="30">
        <v>1</v>
      </c>
      <c r="F2110" s="30">
        <v>50447.152999999889</v>
      </c>
      <c r="G2110" s="30">
        <v>1</v>
      </c>
      <c r="H2110" s="30">
        <v>1</v>
      </c>
      <c r="I2110" s="30">
        <v>1</v>
      </c>
      <c r="K2110" s="457"/>
      <c r="L2110" s="457" t="e">
        <f>IF(K2110=0,#REF!,0)</f>
        <v>#REF!</v>
      </c>
    </row>
    <row r="2111" spans="1:12">
      <c r="A2111" s="30">
        <v>2109</v>
      </c>
      <c r="B2111" s="30">
        <v>1762.222</v>
      </c>
      <c r="C2111" s="30">
        <v>17580.987999999899</v>
      </c>
      <c r="D2111" s="30">
        <v>1</v>
      </c>
      <c r="E2111" s="30">
        <v>1</v>
      </c>
      <c r="F2111" s="30">
        <v>62255.922999999995</v>
      </c>
      <c r="G2111" s="30">
        <v>1</v>
      </c>
      <c r="H2111" s="30">
        <v>1</v>
      </c>
      <c r="I2111" s="30">
        <v>1</v>
      </c>
      <c r="K2111" s="457"/>
      <c r="L2111" s="457" t="e">
        <f>IF(K2111=0,#REF!,0)</f>
        <v>#REF!</v>
      </c>
    </row>
    <row r="2112" spans="1:12">
      <c r="A2112" s="30">
        <v>2110</v>
      </c>
      <c r="B2112" s="30">
        <v>1762.222</v>
      </c>
      <c r="C2112" s="30">
        <v>17209.191999999901</v>
      </c>
      <c r="D2112" s="30">
        <v>1</v>
      </c>
      <c r="E2112" s="30">
        <v>1</v>
      </c>
      <c r="F2112" s="30">
        <v>2984.9859999999899</v>
      </c>
      <c r="G2112" s="30">
        <v>1</v>
      </c>
      <c r="H2112" s="30">
        <v>1</v>
      </c>
      <c r="I2112" s="30">
        <v>1</v>
      </c>
      <c r="K2112" s="457"/>
      <c r="L2112" s="457" t="e">
        <f>IF(K2112=0,#REF!,0)</f>
        <v>#REF!</v>
      </c>
    </row>
    <row r="2113" spans="1:12">
      <c r="A2113" s="30">
        <v>2111</v>
      </c>
      <c r="B2113" s="30">
        <v>1762.222</v>
      </c>
      <c r="C2113" s="30">
        <v>16863.657999999901</v>
      </c>
      <c r="D2113" s="30">
        <v>1</v>
      </c>
      <c r="E2113" s="30">
        <v>1</v>
      </c>
      <c r="F2113" s="30">
        <v>1682.671</v>
      </c>
      <c r="G2113" s="30">
        <v>1</v>
      </c>
      <c r="H2113" s="30">
        <v>1</v>
      </c>
      <c r="I2113" s="30">
        <v>1</v>
      </c>
      <c r="K2113" s="457"/>
      <c r="L2113" s="457" t="e">
        <f>IF(K2113=0,#REF!,0)</f>
        <v>#REF!</v>
      </c>
    </row>
    <row r="2114" spans="1:12">
      <c r="A2114" s="30">
        <v>2112</v>
      </c>
      <c r="B2114" s="30">
        <v>1032.623999999998</v>
      </c>
      <c r="C2114" s="30">
        <v>17006.629999999899</v>
      </c>
      <c r="D2114" s="30">
        <v>1</v>
      </c>
      <c r="E2114" s="30">
        <v>1</v>
      </c>
      <c r="F2114" s="30">
        <v>1661.963</v>
      </c>
      <c r="G2114" s="30">
        <v>1</v>
      </c>
      <c r="H2114" s="30">
        <v>1</v>
      </c>
      <c r="I2114" s="30">
        <v>1</v>
      </c>
      <c r="K2114" s="457"/>
      <c r="L2114" s="457" t="e">
        <f>IF(K2114=0,#REF!,0)</f>
        <v>#REF!</v>
      </c>
    </row>
    <row r="2115" spans="1:12">
      <c r="A2115" s="30">
        <v>2113</v>
      </c>
      <c r="B2115" s="30">
        <v>1032.623999999998</v>
      </c>
      <c r="C2115" s="30">
        <v>16957.8679999999</v>
      </c>
      <c r="D2115" s="30">
        <v>1</v>
      </c>
      <c r="E2115" s="30">
        <v>1</v>
      </c>
      <c r="F2115" s="30">
        <v>3482.1449999999886</v>
      </c>
      <c r="G2115" s="30">
        <v>1</v>
      </c>
      <c r="H2115" s="30">
        <v>1</v>
      </c>
      <c r="I2115" s="30">
        <v>1</v>
      </c>
      <c r="K2115" s="457"/>
      <c r="L2115" s="457" t="e">
        <f>IF(K2115=0,#REF!,0)</f>
        <v>#REF!</v>
      </c>
    </row>
    <row r="2116" spans="1:12">
      <c r="A2116" s="30">
        <v>2114</v>
      </c>
      <c r="B2116" s="30">
        <v>1032.623999999998</v>
      </c>
      <c r="C2116" s="30">
        <v>16957.339999999902</v>
      </c>
      <c r="D2116" s="30">
        <v>1</v>
      </c>
      <c r="E2116" s="30">
        <v>1</v>
      </c>
      <c r="F2116" s="30">
        <v>10696.532999999998</v>
      </c>
      <c r="G2116" s="30">
        <v>1</v>
      </c>
      <c r="H2116" s="30">
        <v>1</v>
      </c>
      <c r="I2116" s="30">
        <v>1</v>
      </c>
      <c r="K2116" s="457"/>
      <c r="L2116" s="457" t="e">
        <f>IF(K2116=0,#REF!,0)</f>
        <v>#REF!</v>
      </c>
    </row>
    <row r="2117" spans="1:12">
      <c r="A2117" s="30">
        <v>2115</v>
      </c>
      <c r="B2117" s="30">
        <v>1032.623999999998</v>
      </c>
      <c r="C2117" s="30">
        <v>17036.433999999899</v>
      </c>
      <c r="D2117" s="30">
        <v>1</v>
      </c>
      <c r="E2117" s="30">
        <v>1</v>
      </c>
      <c r="F2117" s="30">
        <v>17696.732999999898</v>
      </c>
      <c r="G2117" s="30">
        <v>1</v>
      </c>
      <c r="H2117" s="30">
        <v>1</v>
      </c>
      <c r="I2117" s="30">
        <v>1</v>
      </c>
      <c r="K2117" s="457"/>
      <c r="L2117" s="457" t="e">
        <f>IF(K2117=0,#REF!,0)</f>
        <v>#REF!</v>
      </c>
    </row>
    <row r="2118" spans="1:12">
      <c r="A2118" s="30">
        <v>2116</v>
      </c>
      <c r="B2118" s="30">
        <v>1032.623999999998</v>
      </c>
      <c r="C2118" s="30">
        <v>17062.618999999901</v>
      </c>
      <c r="D2118" s="30">
        <v>1</v>
      </c>
      <c r="E2118" s="30">
        <v>1</v>
      </c>
      <c r="F2118" s="30">
        <v>22374.036999999902</v>
      </c>
      <c r="G2118" s="30">
        <v>1</v>
      </c>
      <c r="H2118" s="30">
        <v>1</v>
      </c>
      <c r="I2118" s="30">
        <v>1</v>
      </c>
      <c r="K2118" s="457"/>
      <c r="L2118" s="457" t="e">
        <f>IF(K2118=0,#REF!,0)</f>
        <v>#REF!</v>
      </c>
    </row>
    <row r="2119" spans="1:12">
      <c r="A2119" s="30">
        <v>2117</v>
      </c>
      <c r="B2119" s="30">
        <v>1032.623999999998</v>
      </c>
      <c r="C2119" s="30">
        <v>17107.861999999899</v>
      </c>
      <c r="D2119" s="30">
        <v>1</v>
      </c>
      <c r="E2119" s="30">
        <v>1</v>
      </c>
      <c r="F2119" s="30">
        <v>27385.994999999901</v>
      </c>
      <c r="G2119" s="30">
        <v>1</v>
      </c>
      <c r="H2119" s="30">
        <v>1</v>
      </c>
      <c r="I2119" s="30">
        <v>1</v>
      </c>
      <c r="K2119" s="457"/>
      <c r="L2119" s="457" t="e">
        <f>IF(K2119=0,#REF!,0)</f>
        <v>#REF!</v>
      </c>
    </row>
    <row r="2120" spans="1:12">
      <c r="A2120" s="30">
        <v>2118</v>
      </c>
      <c r="B2120" s="30">
        <v>1762.222</v>
      </c>
      <c r="C2120" s="30">
        <v>17125.000999999902</v>
      </c>
      <c r="D2120" s="30">
        <v>1</v>
      </c>
      <c r="E2120" s="30">
        <v>1</v>
      </c>
      <c r="F2120" s="30">
        <v>30316.583999999999</v>
      </c>
      <c r="G2120" s="30">
        <v>1</v>
      </c>
      <c r="H2120" s="30">
        <v>1</v>
      </c>
      <c r="I2120" s="30">
        <v>1</v>
      </c>
      <c r="K2120" s="457"/>
      <c r="L2120" s="457" t="e">
        <f>IF(K2120=0,#REF!,0)</f>
        <v>#REF!</v>
      </c>
    </row>
    <row r="2121" spans="1:12">
      <c r="A2121" s="30">
        <v>2119</v>
      </c>
      <c r="B2121" s="30">
        <v>6139.8579999999993</v>
      </c>
      <c r="C2121" s="30">
        <v>17219.094999999899</v>
      </c>
      <c r="D2121" s="30">
        <v>1</v>
      </c>
      <c r="E2121" s="30">
        <v>1</v>
      </c>
      <c r="F2121" s="30">
        <v>105876.88100000001</v>
      </c>
      <c r="G2121" s="30">
        <v>1</v>
      </c>
      <c r="H2121" s="30">
        <v>1</v>
      </c>
      <c r="I2121" s="30">
        <v>1</v>
      </c>
      <c r="K2121" s="457"/>
      <c r="L2121" s="457" t="e">
        <f>IF(K2121=0,#REF!,0)</f>
        <v>#REF!</v>
      </c>
    </row>
    <row r="2122" spans="1:12">
      <c r="A2122" s="30">
        <v>2120</v>
      </c>
      <c r="B2122" s="30">
        <v>1762.222</v>
      </c>
      <c r="C2122" s="30">
        <v>31730.273999999903</v>
      </c>
      <c r="D2122" s="30">
        <v>1</v>
      </c>
      <c r="E2122" s="30">
        <v>1</v>
      </c>
      <c r="F2122" s="30">
        <v>103615.406</v>
      </c>
      <c r="G2122" s="30">
        <v>1</v>
      </c>
      <c r="H2122" s="30">
        <v>1</v>
      </c>
      <c r="I2122" s="30">
        <v>1</v>
      </c>
      <c r="K2122" s="457"/>
      <c r="L2122" s="457" t="e">
        <f>IF(K2122=0,#REF!,0)</f>
        <v>#REF!</v>
      </c>
    </row>
    <row r="2123" spans="1:12">
      <c r="A2123" s="30">
        <v>2121</v>
      </c>
      <c r="B2123" s="30">
        <v>1032.623999999998</v>
      </c>
      <c r="C2123" s="30">
        <v>32194.897999999892</v>
      </c>
      <c r="D2123" s="30">
        <v>1</v>
      </c>
      <c r="E2123" s="30">
        <v>1</v>
      </c>
      <c r="F2123" s="30">
        <v>93502.532999999894</v>
      </c>
      <c r="G2123" s="30">
        <v>1</v>
      </c>
      <c r="H2123" s="30">
        <v>1</v>
      </c>
      <c r="I2123" s="30">
        <v>1</v>
      </c>
      <c r="K2123" s="457"/>
      <c r="L2123" s="457" t="e">
        <f>IF(K2123=0,#REF!,0)</f>
        <v>#REF!</v>
      </c>
    </row>
    <row r="2124" spans="1:12">
      <c r="A2124" s="30">
        <v>2122</v>
      </c>
      <c r="B2124" s="30">
        <v>1153.2399999999991</v>
      </c>
      <c r="C2124" s="30">
        <v>32682.374999999898</v>
      </c>
      <c r="D2124" s="30">
        <v>1</v>
      </c>
      <c r="E2124" s="30">
        <v>1</v>
      </c>
      <c r="F2124" s="30">
        <v>80801.850000000006</v>
      </c>
      <c r="G2124" s="30">
        <v>1</v>
      </c>
      <c r="H2124" s="30">
        <v>1</v>
      </c>
      <c r="I2124" s="30">
        <v>1</v>
      </c>
      <c r="K2124" s="457"/>
      <c r="L2124" s="457" t="e">
        <f>IF(K2124=0,#REF!,0)</f>
        <v>#REF!</v>
      </c>
    </row>
    <row r="2125" spans="1:12">
      <c r="A2125" s="30">
        <v>2123</v>
      </c>
      <c r="B2125" s="30">
        <v>1213.5469999999991</v>
      </c>
      <c r="C2125" s="30">
        <v>33037.563999999889</v>
      </c>
      <c r="D2125" s="30">
        <v>1</v>
      </c>
      <c r="E2125" s="30">
        <v>1</v>
      </c>
      <c r="F2125" s="30">
        <v>68860.36</v>
      </c>
      <c r="G2125" s="30">
        <v>1</v>
      </c>
      <c r="H2125" s="30">
        <v>1</v>
      </c>
      <c r="I2125" s="30">
        <v>1</v>
      </c>
      <c r="K2125" s="457">
        <v>15605.281075103447</v>
      </c>
      <c r="L2125" s="457">
        <f>IF(K2125=0,#REF!,0)</f>
        <v>0</v>
      </c>
    </row>
    <row r="2126" spans="1:12">
      <c r="A2126" s="30">
        <v>2124</v>
      </c>
      <c r="B2126" s="30">
        <v>1213.5469999999991</v>
      </c>
      <c r="C2126" s="30">
        <v>32250.397999999892</v>
      </c>
      <c r="D2126" s="30">
        <v>1</v>
      </c>
      <c r="E2126" s="30">
        <v>1</v>
      </c>
      <c r="F2126" s="30">
        <v>58976.447</v>
      </c>
      <c r="G2126" s="30">
        <v>1</v>
      </c>
      <c r="H2126" s="30">
        <v>1</v>
      </c>
      <c r="I2126" s="30">
        <v>1</v>
      </c>
      <c r="K2126" s="457">
        <v>23226.997854873789</v>
      </c>
      <c r="L2126" s="457">
        <f>IF(K2126=0,#REF!,0)</f>
        <v>0</v>
      </c>
    </row>
    <row r="2127" spans="1:12">
      <c r="A2127" s="30">
        <v>2125</v>
      </c>
      <c r="B2127" s="30">
        <v>6200.1660000000002</v>
      </c>
      <c r="C2127" s="30">
        <v>30129.897000000001</v>
      </c>
      <c r="D2127" s="30">
        <v>1</v>
      </c>
      <c r="E2127" s="30">
        <v>1</v>
      </c>
      <c r="F2127" s="30">
        <v>38816.425999999992</v>
      </c>
      <c r="G2127" s="30">
        <v>1</v>
      </c>
      <c r="H2127" s="30">
        <v>1</v>
      </c>
      <c r="I2127" s="30">
        <v>1</v>
      </c>
      <c r="K2127" s="457">
        <v>10158.111499083991</v>
      </c>
      <c r="L2127" s="457">
        <f>IF(K2127=0,#REF!,0)</f>
        <v>0</v>
      </c>
    </row>
    <row r="2128" spans="1:12">
      <c r="A2128" s="30">
        <v>2126</v>
      </c>
      <c r="B2128" s="30">
        <v>1762.222</v>
      </c>
      <c r="C2128" s="30">
        <v>29827.516999999902</v>
      </c>
      <c r="D2128" s="30">
        <v>1</v>
      </c>
      <c r="E2128" s="30">
        <v>1</v>
      </c>
      <c r="F2128" s="30">
        <v>41865.667999999903</v>
      </c>
      <c r="G2128" s="30">
        <v>1</v>
      </c>
      <c r="H2128" s="30">
        <v>1</v>
      </c>
      <c r="I2128" s="30">
        <v>1</v>
      </c>
      <c r="K2128" s="457">
        <v>27312.524098717065</v>
      </c>
      <c r="L2128" s="457">
        <f>IF(K2128=0,#REF!,0)</f>
        <v>0</v>
      </c>
    </row>
    <row r="2129" spans="1:12">
      <c r="A2129" s="30">
        <v>2127</v>
      </c>
      <c r="B2129" s="30">
        <v>1032.623999999998</v>
      </c>
      <c r="C2129" s="30">
        <v>30529.015999999898</v>
      </c>
      <c r="D2129" s="30">
        <v>1</v>
      </c>
      <c r="E2129" s="30">
        <v>1</v>
      </c>
      <c r="F2129" s="30">
        <v>40060.955999999998</v>
      </c>
      <c r="G2129" s="30">
        <v>1</v>
      </c>
      <c r="H2129" s="30">
        <v>1</v>
      </c>
      <c r="I2129" s="30">
        <v>1</v>
      </c>
      <c r="K2129" s="457">
        <v>10240.822774924012</v>
      </c>
      <c r="L2129" s="457">
        <f>IF(K2129=0,#REF!,0)</f>
        <v>0</v>
      </c>
    </row>
    <row r="2130" spans="1:12">
      <c r="A2130" s="30">
        <v>2128</v>
      </c>
      <c r="B2130" s="30">
        <v>1032.623999999998</v>
      </c>
      <c r="C2130" s="30">
        <v>30150.866999999897</v>
      </c>
      <c r="D2130" s="30">
        <v>1</v>
      </c>
      <c r="E2130" s="30">
        <v>1</v>
      </c>
      <c r="F2130" s="30">
        <v>38139.572</v>
      </c>
      <c r="G2130" s="30">
        <v>1</v>
      </c>
      <c r="H2130" s="30">
        <v>1</v>
      </c>
      <c r="I2130" s="30">
        <v>1</v>
      </c>
      <c r="K2130" s="457">
        <v>42.158642621244098</v>
      </c>
      <c r="L2130" s="457">
        <f>IF(K2130=0,#REF!,0)</f>
        <v>0</v>
      </c>
    </row>
    <row r="2131" spans="1:12">
      <c r="A2131" s="30">
        <v>2129</v>
      </c>
      <c r="B2131" s="30">
        <v>1032.623999999998</v>
      </c>
      <c r="C2131" s="30">
        <v>29871.408999999901</v>
      </c>
      <c r="D2131" s="30">
        <v>1</v>
      </c>
      <c r="E2131" s="30">
        <v>1</v>
      </c>
      <c r="F2131" s="30">
        <v>40535.456999999995</v>
      </c>
      <c r="G2131" s="30">
        <v>1</v>
      </c>
      <c r="H2131" s="30">
        <v>1</v>
      </c>
      <c r="I2131" s="30">
        <v>1</v>
      </c>
      <c r="K2131" s="457"/>
      <c r="L2131" s="457" t="e">
        <f>IF(K2131=0,#REF!,0)</f>
        <v>#REF!</v>
      </c>
    </row>
    <row r="2132" spans="1:12">
      <c r="A2132" s="30">
        <v>2130</v>
      </c>
      <c r="B2132" s="30">
        <v>1762.222</v>
      </c>
      <c r="C2132" s="30">
        <v>29366.996999999901</v>
      </c>
      <c r="D2132" s="30">
        <v>1</v>
      </c>
      <c r="E2132" s="30">
        <v>1</v>
      </c>
      <c r="F2132" s="30">
        <v>43640.516999999898</v>
      </c>
      <c r="G2132" s="30">
        <v>1</v>
      </c>
      <c r="H2132" s="30">
        <v>1</v>
      </c>
      <c r="I2132" s="30">
        <v>1</v>
      </c>
      <c r="K2132" s="457"/>
      <c r="L2132" s="457" t="e">
        <f>IF(K2132=0,#REF!,0)</f>
        <v>#REF!</v>
      </c>
    </row>
    <row r="2133" spans="1:12">
      <c r="A2133" s="30">
        <v>2131</v>
      </c>
      <c r="B2133" s="30">
        <v>6139.8579999999993</v>
      </c>
      <c r="C2133" s="30">
        <v>29649.266999999891</v>
      </c>
      <c r="D2133" s="30">
        <v>1</v>
      </c>
      <c r="E2133" s="30">
        <v>1</v>
      </c>
      <c r="F2133" s="30">
        <v>43339.696000000004</v>
      </c>
      <c r="G2133" s="30">
        <v>1</v>
      </c>
      <c r="H2133" s="30">
        <v>1</v>
      </c>
      <c r="I2133" s="30">
        <v>1</v>
      </c>
      <c r="K2133" s="457"/>
      <c r="L2133" s="457" t="e">
        <f>IF(K2133=0,#REF!,0)</f>
        <v>#REF!</v>
      </c>
    </row>
    <row r="2134" spans="1:12">
      <c r="A2134" s="30">
        <v>2132</v>
      </c>
      <c r="B2134" s="30">
        <v>7599.07</v>
      </c>
      <c r="C2134" s="30">
        <v>31083.069999999898</v>
      </c>
      <c r="D2134" s="30">
        <v>1</v>
      </c>
      <c r="E2134" s="30">
        <v>1</v>
      </c>
      <c r="F2134" s="30">
        <v>42375.074000000001</v>
      </c>
      <c r="G2134" s="30">
        <v>1</v>
      </c>
      <c r="H2134" s="30">
        <v>1</v>
      </c>
      <c r="I2134" s="30">
        <v>1</v>
      </c>
      <c r="K2134" s="457"/>
      <c r="L2134" s="457" t="e">
        <f>IF(K2134=0,#REF!,0)</f>
        <v>#REF!</v>
      </c>
    </row>
    <row r="2135" spans="1:12">
      <c r="A2135" s="30">
        <v>2133</v>
      </c>
      <c r="B2135" s="30">
        <v>1762.222</v>
      </c>
      <c r="C2135" s="30">
        <v>17402.285999999898</v>
      </c>
      <c r="D2135" s="30">
        <v>1</v>
      </c>
      <c r="E2135" s="30">
        <v>1</v>
      </c>
      <c r="F2135" s="30">
        <v>53159.623000000007</v>
      </c>
      <c r="G2135" s="30">
        <v>1</v>
      </c>
      <c r="H2135" s="30">
        <v>1</v>
      </c>
      <c r="I2135" s="30">
        <v>1</v>
      </c>
      <c r="K2135" s="457"/>
      <c r="L2135" s="457" t="e">
        <f>IF(K2135=0,#REF!,0)</f>
        <v>#REF!</v>
      </c>
    </row>
    <row r="2136" spans="1:12">
      <c r="A2136" s="30">
        <v>2134</v>
      </c>
      <c r="B2136" s="30">
        <v>1762.222</v>
      </c>
      <c r="C2136" s="30">
        <v>17041.8499999999</v>
      </c>
      <c r="D2136" s="30">
        <v>1</v>
      </c>
      <c r="E2136" s="30">
        <v>1</v>
      </c>
      <c r="F2136" s="30">
        <v>2446.0369999999998</v>
      </c>
      <c r="G2136" s="30">
        <v>1</v>
      </c>
      <c r="H2136" s="30">
        <v>1</v>
      </c>
      <c r="I2136" s="30">
        <v>1</v>
      </c>
      <c r="K2136" s="457"/>
      <c r="L2136" s="457" t="e">
        <f>IF(K2136=0,#REF!,0)</f>
        <v>#REF!</v>
      </c>
    </row>
    <row r="2137" spans="1:12">
      <c r="A2137" s="30">
        <v>2135</v>
      </c>
      <c r="B2137" s="30">
        <v>1762.222</v>
      </c>
      <c r="C2137" s="30">
        <v>16678.264999999898</v>
      </c>
      <c r="D2137" s="30">
        <v>1</v>
      </c>
      <c r="E2137" s="30">
        <v>1</v>
      </c>
      <c r="F2137" s="30">
        <v>1995.9869999999901</v>
      </c>
      <c r="G2137" s="30">
        <v>1</v>
      </c>
      <c r="H2137" s="30">
        <v>1</v>
      </c>
      <c r="I2137" s="30">
        <v>1</v>
      </c>
      <c r="K2137" s="457"/>
      <c r="L2137" s="457" t="e">
        <f>IF(K2137=0,#REF!,0)</f>
        <v>#REF!</v>
      </c>
    </row>
    <row r="2138" spans="1:12">
      <c r="A2138" s="30">
        <v>2136</v>
      </c>
      <c r="B2138" s="30">
        <v>1032.623999999998</v>
      </c>
      <c r="C2138" s="30">
        <v>16747.922999999901</v>
      </c>
      <c r="D2138" s="30">
        <v>1</v>
      </c>
      <c r="E2138" s="30">
        <v>1</v>
      </c>
      <c r="F2138" s="30">
        <v>1230.7909999999999</v>
      </c>
      <c r="G2138" s="30">
        <v>1</v>
      </c>
      <c r="H2138" s="30">
        <v>1</v>
      </c>
      <c r="I2138" s="30">
        <v>1</v>
      </c>
      <c r="K2138" s="457"/>
      <c r="L2138" s="457" t="e">
        <f>IF(K2138=0,#REF!,0)</f>
        <v>#REF!</v>
      </c>
    </row>
    <row r="2139" spans="1:12">
      <c r="A2139" s="30">
        <v>2137</v>
      </c>
      <c r="B2139" s="30">
        <v>1032.623999999998</v>
      </c>
      <c r="C2139" s="30">
        <v>16787.468999999899</v>
      </c>
      <c r="D2139" s="30">
        <v>1</v>
      </c>
      <c r="E2139" s="30">
        <v>1</v>
      </c>
      <c r="F2139" s="30">
        <v>901.24499999999898</v>
      </c>
      <c r="G2139" s="30">
        <v>1</v>
      </c>
      <c r="H2139" s="30">
        <v>1</v>
      </c>
      <c r="I2139" s="30">
        <v>1</v>
      </c>
      <c r="K2139" s="457"/>
      <c r="L2139" s="457" t="e">
        <f>IF(K2139=0,#REF!,0)</f>
        <v>#REF!</v>
      </c>
    </row>
    <row r="2140" spans="1:12">
      <c r="A2140" s="30">
        <v>2138</v>
      </c>
      <c r="B2140" s="30">
        <v>1032.623999999998</v>
      </c>
      <c r="C2140" s="30">
        <v>16775.398999999888</v>
      </c>
      <c r="D2140" s="30">
        <v>1</v>
      </c>
      <c r="E2140" s="30">
        <v>1</v>
      </c>
      <c r="F2140" s="30">
        <v>2213.6389999999901</v>
      </c>
      <c r="G2140" s="30">
        <v>1</v>
      </c>
      <c r="H2140" s="30">
        <v>1</v>
      </c>
      <c r="I2140" s="30">
        <v>1</v>
      </c>
      <c r="K2140" s="457"/>
      <c r="L2140" s="457" t="e">
        <f>IF(K2140=0,#REF!,0)</f>
        <v>#REF!</v>
      </c>
    </row>
    <row r="2141" spans="1:12">
      <c r="A2141" s="30">
        <v>2139</v>
      </c>
      <c r="B2141" s="30">
        <v>1032.623999999998</v>
      </c>
      <c r="C2141" s="30">
        <v>16828.336999999901</v>
      </c>
      <c r="D2141" s="30">
        <v>1</v>
      </c>
      <c r="E2141" s="30">
        <v>1</v>
      </c>
      <c r="F2141" s="30">
        <v>7963.8509999999887</v>
      </c>
      <c r="G2141" s="30">
        <v>1</v>
      </c>
      <c r="H2141" s="30">
        <v>1</v>
      </c>
      <c r="I2141" s="30">
        <v>1</v>
      </c>
      <c r="K2141" s="457"/>
      <c r="L2141" s="457" t="e">
        <f>IF(K2141=0,#REF!,0)</f>
        <v>#REF!</v>
      </c>
    </row>
    <row r="2142" spans="1:12">
      <c r="A2142" s="30">
        <v>2140</v>
      </c>
      <c r="B2142" s="30">
        <v>1032.623999999998</v>
      </c>
      <c r="C2142" s="30">
        <v>16852.380999999899</v>
      </c>
      <c r="D2142" s="30">
        <v>1</v>
      </c>
      <c r="E2142" s="30">
        <v>1</v>
      </c>
      <c r="F2142" s="30">
        <v>13171.951999999899</v>
      </c>
      <c r="G2142" s="30">
        <v>1</v>
      </c>
      <c r="H2142" s="30">
        <v>1</v>
      </c>
      <c r="I2142" s="30">
        <v>1</v>
      </c>
      <c r="K2142" s="457"/>
      <c r="L2142" s="457" t="e">
        <f>IF(K2142=0,#REF!,0)</f>
        <v>#REF!</v>
      </c>
    </row>
    <row r="2143" spans="1:12">
      <c r="A2143" s="30">
        <v>2141</v>
      </c>
      <c r="B2143" s="30">
        <v>1032.623999999998</v>
      </c>
      <c r="C2143" s="30">
        <v>16880.146999999903</v>
      </c>
      <c r="D2143" s="30">
        <v>1</v>
      </c>
      <c r="E2143" s="30">
        <v>1</v>
      </c>
      <c r="F2143" s="30">
        <v>18251.994999999999</v>
      </c>
      <c r="G2143" s="30">
        <v>1</v>
      </c>
      <c r="H2143" s="30">
        <v>1</v>
      </c>
      <c r="I2143" s="30">
        <v>1</v>
      </c>
      <c r="K2143" s="457"/>
      <c r="L2143" s="457" t="e">
        <f>IF(K2143=0,#REF!,0)</f>
        <v>#REF!</v>
      </c>
    </row>
    <row r="2144" spans="1:12">
      <c r="A2144" s="30">
        <v>2142</v>
      </c>
      <c r="B2144" s="30">
        <v>1762.222</v>
      </c>
      <c r="C2144" s="30">
        <v>16890.519999999902</v>
      </c>
      <c r="D2144" s="30">
        <v>1</v>
      </c>
      <c r="E2144" s="30">
        <v>1</v>
      </c>
      <c r="F2144" s="30">
        <v>21084.056</v>
      </c>
      <c r="G2144" s="30">
        <v>1</v>
      </c>
      <c r="H2144" s="30">
        <v>1</v>
      </c>
      <c r="I2144" s="30">
        <v>1</v>
      </c>
      <c r="K2144" s="457"/>
      <c r="L2144" s="457" t="e">
        <f>IF(K2144=0,#REF!,0)</f>
        <v>#REF!</v>
      </c>
    </row>
    <row r="2145" spans="1:12">
      <c r="A2145" s="30">
        <v>2143</v>
      </c>
      <c r="B2145" s="30">
        <v>6139.8579999999993</v>
      </c>
      <c r="C2145" s="30">
        <v>16973.860999999903</v>
      </c>
      <c r="D2145" s="30">
        <v>1</v>
      </c>
      <c r="E2145" s="30">
        <v>1</v>
      </c>
      <c r="F2145" s="30">
        <v>96748.940999999992</v>
      </c>
      <c r="G2145" s="30">
        <v>1</v>
      </c>
      <c r="H2145" s="30">
        <v>1</v>
      </c>
      <c r="I2145" s="30">
        <v>1</v>
      </c>
      <c r="K2145" s="457"/>
      <c r="L2145" s="457" t="e">
        <f>IF(K2145=0,#REF!,0)</f>
        <v>#REF!</v>
      </c>
    </row>
    <row r="2146" spans="1:12">
      <c r="A2146" s="30">
        <v>2144</v>
      </c>
      <c r="B2146" s="30">
        <v>1762.222</v>
      </c>
      <c r="C2146" s="30">
        <v>17100.2429999999</v>
      </c>
      <c r="D2146" s="30">
        <v>1</v>
      </c>
      <c r="E2146" s="30">
        <v>1</v>
      </c>
      <c r="F2146" s="30">
        <v>94810.289999999979</v>
      </c>
      <c r="G2146" s="30">
        <v>1</v>
      </c>
      <c r="H2146" s="30">
        <v>1</v>
      </c>
      <c r="I2146" s="30">
        <v>1</v>
      </c>
      <c r="K2146" s="457"/>
      <c r="L2146" s="457" t="e">
        <f>IF(K2146=0,#REF!,0)</f>
        <v>#REF!</v>
      </c>
    </row>
    <row r="2147" spans="1:12">
      <c r="A2147" s="30">
        <v>2145</v>
      </c>
      <c r="B2147" s="30">
        <v>1032.623999999998</v>
      </c>
      <c r="C2147" s="30">
        <v>17890.235999999899</v>
      </c>
      <c r="D2147" s="30">
        <v>1</v>
      </c>
      <c r="E2147" s="30">
        <v>1</v>
      </c>
      <c r="F2147" s="30">
        <v>85852.388999999894</v>
      </c>
      <c r="G2147" s="30">
        <v>1</v>
      </c>
      <c r="H2147" s="30">
        <v>1</v>
      </c>
      <c r="I2147" s="30">
        <v>1</v>
      </c>
      <c r="K2147" s="457"/>
      <c r="L2147" s="457" t="e">
        <f>IF(K2147=0,#REF!,0)</f>
        <v>#REF!</v>
      </c>
    </row>
    <row r="2148" spans="1:12">
      <c r="A2148" s="30">
        <v>2146</v>
      </c>
      <c r="B2148" s="30">
        <v>1153.2399999999991</v>
      </c>
      <c r="C2148" s="30">
        <v>18652.396999999899</v>
      </c>
      <c r="D2148" s="30">
        <v>1</v>
      </c>
      <c r="E2148" s="30">
        <v>1</v>
      </c>
      <c r="F2148" s="30">
        <v>74901.481</v>
      </c>
      <c r="G2148" s="30">
        <v>1</v>
      </c>
      <c r="H2148" s="30">
        <v>1</v>
      </c>
      <c r="I2148" s="30">
        <v>1</v>
      </c>
      <c r="K2148" s="457"/>
      <c r="L2148" s="457" t="e">
        <f>IF(K2148=0,#REF!,0)</f>
        <v>#REF!</v>
      </c>
    </row>
    <row r="2149" spans="1:12">
      <c r="A2149" s="30">
        <v>2147</v>
      </c>
      <c r="B2149" s="30">
        <v>1213.5469999999991</v>
      </c>
      <c r="C2149" s="30">
        <v>19227.1879999999</v>
      </c>
      <c r="D2149" s="30">
        <v>1</v>
      </c>
      <c r="E2149" s="30">
        <v>1</v>
      </c>
      <c r="F2149" s="30">
        <v>63476.985000000001</v>
      </c>
      <c r="G2149" s="30">
        <v>1</v>
      </c>
      <c r="H2149" s="30">
        <v>1</v>
      </c>
      <c r="I2149" s="30">
        <v>1</v>
      </c>
      <c r="K2149" s="457"/>
      <c r="L2149" s="457" t="e">
        <f>IF(K2149=0,#REF!,0)</f>
        <v>#REF!</v>
      </c>
    </row>
    <row r="2150" spans="1:12">
      <c r="A2150" s="30">
        <v>2148</v>
      </c>
      <c r="B2150" s="30">
        <v>1213.5469999999991</v>
      </c>
      <c r="C2150" s="30">
        <v>18635.9369999999</v>
      </c>
      <c r="D2150" s="30">
        <v>1</v>
      </c>
      <c r="E2150" s="30">
        <v>1</v>
      </c>
      <c r="F2150" s="30">
        <v>53104.727999999988</v>
      </c>
      <c r="G2150" s="30">
        <v>1</v>
      </c>
      <c r="H2150" s="30">
        <v>1</v>
      </c>
      <c r="I2150" s="30">
        <v>1</v>
      </c>
      <c r="K2150" s="457"/>
      <c r="L2150" s="457" t="e">
        <f>IF(K2150=0,#REF!,0)</f>
        <v>#REF!</v>
      </c>
    </row>
    <row r="2151" spans="1:12">
      <c r="A2151" s="30">
        <v>2149</v>
      </c>
      <c r="B2151" s="30">
        <v>6200.1660000000002</v>
      </c>
      <c r="C2151" s="30">
        <v>16722.444999999891</v>
      </c>
      <c r="D2151" s="30">
        <v>1</v>
      </c>
      <c r="E2151" s="30">
        <v>1</v>
      </c>
      <c r="F2151" s="30">
        <v>32551.019999999888</v>
      </c>
      <c r="G2151" s="30">
        <v>1</v>
      </c>
      <c r="H2151" s="30">
        <v>1</v>
      </c>
      <c r="I2151" s="30">
        <v>1</v>
      </c>
      <c r="K2151" s="457"/>
      <c r="L2151" s="457" t="e">
        <f>IF(K2151=0,#REF!,0)</f>
        <v>#REF!</v>
      </c>
    </row>
    <row r="2152" spans="1:12">
      <c r="A2152" s="30">
        <v>2150</v>
      </c>
      <c r="B2152" s="30">
        <v>1762.222</v>
      </c>
      <c r="C2152" s="30">
        <v>16542.816999999901</v>
      </c>
      <c r="D2152" s="30">
        <v>1</v>
      </c>
      <c r="E2152" s="30">
        <v>1</v>
      </c>
      <c r="F2152" s="30">
        <v>35116.773000000001</v>
      </c>
      <c r="G2152" s="30">
        <v>1</v>
      </c>
      <c r="H2152" s="30">
        <v>1</v>
      </c>
      <c r="I2152" s="30">
        <v>1</v>
      </c>
      <c r="K2152" s="457"/>
      <c r="L2152" s="457" t="e">
        <f>IF(K2152=0,#REF!,0)</f>
        <v>#REF!</v>
      </c>
    </row>
    <row r="2153" spans="1:12">
      <c r="A2153" s="30">
        <v>2151</v>
      </c>
      <c r="B2153" s="30">
        <v>1032.623999999998</v>
      </c>
      <c r="C2153" s="30">
        <v>17297.726999999901</v>
      </c>
      <c r="D2153" s="30">
        <v>1</v>
      </c>
      <c r="E2153" s="30">
        <v>1</v>
      </c>
      <c r="F2153" s="30">
        <v>33043.278999999893</v>
      </c>
      <c r="G2153" s="30">
        <v>1</v>
      </c>
      <c r="H2153" s="30">
        <v>1</v>
      </c>
      <c r="I2153" s="30">
        <v>1</v>
      </c>
      <c r="K2153" s="457"/>
      <c r="L2153" s="457" t="e">
        <f>IF(K2153=0,#REF!,0)</f>
        <v>#REF!</v>
      </c>
    </row>
    <row r="2154" spans="1:12">
      <c r="A2154" s="30">
        <v>2152</v>
      </c>
      <c r="B2154" s="30">
        <v>1032.623999999998</v>
      </c>
      <c r="C2154" s="30">
        <v>16976.785999999898</v>
      </c>
      <c r="D2154" s="30">
        <v>1</v>
      </c>
      <c r="E2154" s="30">
        <v>1</v>
      </c>
      <c r="F2154" s="30">
        <v>32505.315999999999</v>
      </c>
      <c r="G2154" s="30">
        <v>1</v>
      </c>
      <c r="H2154" s="30">
        <v>1</v>
      </c>
      <c r="I2154" s="30">
        <v>1</v>
      </c>
      <c r="K2154" s="457"/>
      <c r="L2154" s="457" t="e">
        <f>IF(K2154=0,#REF!,0)</f>
        <v>#REF!</v>
      </c>
    </row>
    <row r="2155" spans="1:12">
      <c r="A2155" s="30">
        <v>2153</v>
      </c>
      <c r="B2155" s="30">
        <v>1032.623999999998</v>
      </c>
      <c r="C2155" s="30">
        <v>16722.735999999899</v>
      </c>
      <c r="D2155" s="30">
        <v>1</v>
      </c>
      <c r="E2155" s="30">
        <v>1</v>
      </c>
      <c r="F2155" s="30">
        <v>34366.243000000002</v>
      </c>
      <c r="G2155" s="30">
        <v>1</v>
      </c>
      <c r="H2155" s="30">
        <v>1</v>
      </c>
      <c r="I2155" s="30">
        <v>1</v>
      </c>
      <c r="K2155" s="457"/>
      <c r="L2155" s="457" t="e">
        <f>IF(K2155=0,#REF!,0)</f>
        <v>#REF!</v>
      </c>
    </row>
    <row r="2156" spans="1:12">
      <c r="A2156" s="30">
        <v>2154</v>
      </c>
      <c r="B2156" s="30">
        <v>1762.222</v>
      </c>
      <c r="C2156" s="30">
        <v>16208.7419999999</v>
      </c>
      <c r="D2156" s="30">
        <v>1</v>
      </c>
      <c r="E2156" s="30">
        <v>1</v>
      </c>
      <c r="F2156" s="30">
        <v>39114.984000000004</v>
      </c>
      <c r="G2156" s="30">
        <v>1</v>
      </c>
      <c r="H2156" s="30">
        <v>1</v>
      </c>
      <c r="I2156" s="30">
        <v>1</v>
      </c>
      <c r="K2156" s="457"/>
      <c r="L2156" s="457" t="e">
        <f>IF(K2156=0,#REF!,0)</f>
        <v>#REF!</v>
      </c>
    </row>
    <row r="2157" spans="1:12">
      <c r="A2157" s="30">
        <v>2155</v>
      </c>
      <c r="B2157" s="30">
        <v>6139.8579999999993</v>
      </c>
      <c r="C2157" s="30">
        <v>16351.2749999999</v>
      </c>
      <c r="D2157" s="30">
        <v>1</v>
      </c>
      <c r="E2157" s="30">
        <v>1</v>
      </c>
      <c r="F2157" s="30">
        <v>37539.582999999999</v>
      </c>
      <c r="G2157" s="30">
        <v>1</v>
      </c>
      <c r="H2157" s="30">
        <v>1</v>
      </c>
      <c r="I2157" s="30">
        <v>1</v>
      </c>
      <c r="K2157" s="457"/>
      <c r="L2157" s="457" t="e">
        <f>IF(K2157=0,#REF!,0)</f>
        <v>#REF!</v>
      </c>
    </row>
    <row r="2158" spans="1:12">
      <c r="A2158" s="30">
        <v>2156</v>
      </c>
      <c r="B2158" s="30">
        <v>7599.07</v>
      </c>
      <c r="C2158" s="30">
        <v>17595.890999999901</v>
      </c>
      <c r="D2158" s="30">
        <v>1</v>
      </c>
      <c r="E2158" s="30">
        <v>1</v>
      </c>
      <c r="F2158" s="30">
        <v>33637.076999999888</v>
      </c>
      <c r="G2158" s="30">
        <v>1</v>
      </c>
      <c r="H2158" s="30">
        <v>1</v>
      </c>
      <c r="I2158" s="30">
        <v>1</v>
      </c>
      <c r="K2158" s="457"/>
      <c r="L2158" s="457" t="e">
        <f>IF(K2158=0,#REF!,0)</f>
        <v>#REF!</v>
      </c>
    </row>
    <row r="2159" spans="1:12">
      <c r="A2159" s="30">
        <v>2157</v>
      </c>
      <c r="B2159" s="30">
        <v>1762.222</v>
      </c>
      <c r="C2159" s="30">
        <v>17030.624999999902</v>
      </c>
      <c r="D2159" s="30">
        <v>1</v>
      </c>
      <c r="E2159" s="30">
        <v>1</v>
      </c>
      <c r="F2159" s="30">
        <v>41138.614999999998</v>
      </c>
      <c r="G2159" s="30">
        <v>1</v>
      </c>
      <c r="H2159" s="30">
        <v>1</v>
      </c>
      <c r="I2159" s="30">
        <v>1</v>
      </c>
      <c r="K2159" s="457"/>
      <c r="L2159" s="457" t="e">
        <f>IF(K2159=0,#REF!,0)</f>
        <v>#REF!</v>
      </c>
    </row>
    <row r="2160" spans="1:12">
      <c r="A2160" s="30">
        <v>2158</v>
      </c>
      <c r="B2160" s="30">
        <v>1762.222</v>
      </c>
      <c r="C2160" s="30">
        <v>16549.978999999901</v>
      </c>
      <c r="D2160" s="30">
        <v>1</v>
      </c>
      <c r="E2160" s="30">
        <v>1</v>
      </c>
      <c r="F2160" s="30">
        <v>2321.4209999999898</v>
      </c>
      <c r="G2160" s="30">
        <v>1</v>
      </c>
      <c r="H2160" s="30">
        <v>1</v>
      </c>
      <c r="I2160" s="30">
        <v>1</v>
      </c>
      <c r="K2160" s="457"/>
      <c r="L2160" s="457" t="e">
        <f>IF(K2160=0,#REF!,0)</f>
        <v>#REF!</v>
      </c>
    </row>
    <row r="2161" spans="1:12">
      <c r="A2161" s="30">
        <v>2159</v>
      </c>
      <c r="B2161" s="30">
        <v>1762.222</v>
      </c>
      <c r="C2161" s="30">
        <v>16081.4659999999</v>
      </c>
      <c r="D2161" s="30">
        <v>1</v>
      </c>
      <c r="E2161" s="30">
        <v>1</v>
      </c>
      <c r="F2161" s="30">
        <v>2134.973</v>
      </c>
      <c r="G2161" s="30">
        <v>1</v>
      </c>
      <c r="H2161" s="30">
        <v>1</v>
      </c>
      <c r="I2161" s="30">
        <v>1</v>
      </c>
      <c r="K2161" s="457"/>
      <c r="L2161" s="457" t="e">
        <f>IF(K2161=0,#REF!,0)</f>
        <v>#REF!</v>
      </c>
    </row>
    <row r="2162" spans="1:12">
      <c r="A2162" s="30">
        <v>2160</v>
      </c>
      <c r="B2162" s="30">
        <v>1032.623999999998</v>
      </c>
      <c r="C2162" s="30">
        <v>16049.360999999899</v>
      </c>
      <c r="D2162" s="30">
        <v>1</v>
      </c>
      <c r="E2162" s="30">
        <v>1</v>
      </c>
      <c r="F2162" s="30">
        <v>1205.268</v>
      </c>
      <c r="G2162" s="30">
        <v>1</v>
      </c>
      <c r="H2162" s="30">
        <v>1</v>
      </c>
      <c r="I2162" s="30">
        <v>1</v>
      </c>
      <c r="K2162" s="457"/>
      <c r="L2162" s="457" t="e">
        <f>IF(K2162=0,#REF!,0)</f>
        <v>#REF!</v>
      </c>
    </row>
    <row r="2163" spans="1:12">
      <c r="A2163" s="30">
        <v>2161</v>
      </c>
      <c r="B2163" s="30">
        <v>1032.623999999998</v>
      </c>
      <c r="C2163" s="30">
        <v>16443.690999999901</v>
      </c>
      <c r="D2163" s="30">
        <v>1</v>
      </c>
      <c r="E2163" s="30">
        <v>1</v>
      </c>
      <c r="F2163" s="30">
        <v>563.17499999999995</v>
      </c>
      <c r="G2163" s="30">
        <v>1</v>
      </c>
      <c r="H2163" s="30">
        <v>1</v>
      </c>
      <c r="I2163" s="30">
        <v>1</v>
      </c>
      <c r="K2163" s="457"/>
      <c r="L2163" s="457" t="e">
        <f>IF(K2163=0,#REF!,0)</f>
        <v>#REF!</v>
      </c>
    </row>
    <row r="2164" spans="1:12">
      <c r="A2164" s="30">
        <v>2162</v>
      </c>
      <c r="B2164" s="30">
        <v>1032.623999999998</v>
      </c>
      <c r="C2164" s="30">
        <v>16265.380999999899</v>
      </c>
      <c r="D2164" s="30">
        <v>1</v>
      </c>
      <c r="E2164" s="30">
        <v>1</v>
      </c>
      <c r="F2164" s="30">
        <v>326.58899999999898</v>
      </c>
      <c r="G2164" s="30">
        <v>1</v>
      </c>
      <c r="H2164" s="30">
        <v>1</v>
      </c>
      <c r="I2164" s="30">
        <v>1</v>
      </c>
      <c r="K2164" s="457"/>
      <c r="L2164" s="457" t="e">
        <f>IF(K2164=0,#REF!,0)</f>
        <v>#REF!</v>
      </c>
    </row>
    <row r="2165" spans="1:12">
      <c r="A2165" s="30">
        <v>2163</v>
      </c>
      <c r="B2165" s="30">
        <v>1032.623999999998</v>
      </c>
      <c r="C2165" s="30">
        <v>16135.9659999999</v>
      </c>
      <c r="D2165" s="30">
        <v>1</v>
      </c>
      <c r="E2165" s="30">
        <v>1</v>
      </c>
      <c r="F2165" s="30">
        <v>278.83300000000003</v>
      </c>
      <c r="G2165" s="30">
        <v>1</v>
      </c>
      <c r="H2165" s="30">
        <v>1</v>
      </c>
      <c r="I2165" s="30">
        <v>1</v>
      </c>
      <c r="K2165" s="457"/>
      <c r="L2165" s="457" t="e">
        <f>IF(K2165=0,#REF!,0)</f>
        <v>#REF!</v>
      </c>
    </row>
    <row r="2166" spans="1:12">
      <c r="A2166" s="30">
        <v>2164</v>
      </c>
      <c r="B2166" s="30">
        <v>1032.623999999998</v>
      </c>
      <c r="C2166" s="30">
        <v>16068.7679999999</v>
      </c>
      <c r="D2166" s="30">
        <v>1</v>
      </c>
      <c r="E2166" s="30">
        <v>1</v>
      </c>
      <c r="F2166" s="30">
        <v>279.051999999999</v>
      </c>
      <c r="G2166" s="30">
        <v>1</v>
      </c>
      <c r="H2166" s="30">
        <v>1</v>
      </c>
      <c r="I2166" s="30">
        <v>1</v>
      </c>
      <c r="K2166" s="457"/>
      <c r="L2166" s="457" t="e">
        <f>IF(K2166=0,#REF!,0)</f>
        <v>#REF!</v>
      </c>
    </row>
    <row r="2167" spans="1:12">
      <c r="A2167" s="30">
        <v>2165</v>
      </c>
      <c r="B2167" s="30">
        <v>1032.623999999998</v>
      </c>
      <c r="C2167" s="30">
        <v>16035.926999999901</v>
      </c>
      <c r="D2167" s="30">
        <v>1</v>
      </c>
      <c r="E2167" s="30">
        <v>1</v>
      </c>
      <c r="F2167" s="30">
        <v>247.416</v>
      </c>
      <c r="G2167" s="30">
        <v>1</v>
      </c>
      <c r="H2167" s="30">
        <v>1</v>
      </c>
      <c r="I2167" s="30">
        <v>1</v>
      </c>
      <c r="K2167" s="457"/>
      <c r="L2167" s="457" t="e">
        <f>IF(K2167=0,#REF!,0)</f>
        <v>#REF!</v>
      </c>
    </row>
    <row r="2168" spans="1:12">
      <c r="A2168" s="30">
        <v>2166</v>
      </c>
      <c r="B2168" s="30">
        <v>1762.222</v>
      </c>
      <c r="C2168" s="30">
        <v>15975.4579999999</v>
      </c>
      <c r="D2168" s="30">
        <v>1</v>
      </c>
      <c r="E2168" s="30">
        <v>1</v>
      </c>
      <c r="F2168" s="30">
        <v>2518.1509999999998</v>
      </c>
      <c r="G2168" s="30">
        <v>1</v>
      </c>
      <c r="H2168" s="30">
        <v>1</v>
      </c>
      <c r="I2168" s="30">
        <v>1</v>
      </c>
      <c r="K2168" s="457"/>
      <c r="L2168" s="457" t="e">
        <f>IF(K2168=0,#REF!,0)</f>
        <v>#REF!</v>
      </c>
    </row>
    <row r="2169" spans="1:12">
      <c r="A2169" s="30">
        <v>2167</v>
      </c>
      <c r="B2169" s="30">
        <v>6139.8579999999993</v>
      </c>
      <c r="C2169" s="30">
        <v>16020.1779999999</v>
      </c>
      <c r="D2169" s="30">
        <v>1</v>
      </c>
      <c r="E2169" s="30">
        <v>1</v>
      </c>
      <c r="F2169" s="30">
        <v>49660.597999999889</v>
      </c>
      <c r="G2169" s="30">
        <v>1</v>
      </c>
      <c r="H2169" s="30">
        <v>1</v>
      </c>
      <c r="I2169" s="30">
        <v>1</v>
      </c>
      <c r="K2169" s="457"/>
      <c r="L2169" s="457" t="e">
        <f>IF(K2169=0,#REF!,0)</f>
        <v>#REF!</v>
      </c>
    </row>
    <row r="2170" spans="1:12">
      <c r="A2170" s="30">
        <v>2168</v>
      </c>
      <c r="B2170" s="30">
        <v>1762.222</v>
      </c>
      <c r="C2170" s="30">
        <v>46141.901999999885</v>
      </c>
      <c r="D2170" s="30">
        <v>1</v>
      </c>
      <c r="E2170" s="30">
        <v>1</v>
      </c>
      <c r="F2170" s="30">
        <v>49612.89499999999</v>
      </c>
      <c r="G2170" s="30">
        <v>1</v>
      </c>
      <c r="H2170" s="30">
        <v>1</v>
      </c>
      <c r="I2170" s="30">
        <v>1</v>
      </c>
      <c r="K2170" s="457"/>
      <c r="L2170" s="457" t="e">
        <f>IF(K2170=0,#REF!,0)</f>
        <v>#REF!</v>
      </c>
    </row>
    <row r="2171" spans="1:12">
      <c r="A2171" s="30">
        <v>2169</v>
      </c>
      <c r="B2171" s="30">
        <v>1032.623999999998</v>
      </c>
      <c r="C2171" s="30">
        <v>73362.0799999999</v>
      </c>
      <c r="D2171" s="30">
        <v>1</v>
      </c>
      <c r="E2171" s="30">
        <v>1</v>
      </c>
      <c r="F2171" s="30">
        <v>41329.45199999999</v>
      </c>
      <c r="G2171" s="30">
        <v>1</v>
      </c>
      <c r="H2171" s="30">
        <v>1</v>
      </c>
      <c r="I2171" s="30">
        <v>1</v>
      </c>
      <c r="K2171" s="457"/>
      <c r="L2171" s="457" t="e">
        <f>IF(K2171=0,#REF!,0)</f>
        <v>#REF!</v>
      </c>
    </row>
    <row r="2172" spans="1:12">
      <c r="A2172" s="30">
        <v>2170</v>
      </c>
      <c r="B2172" s="30">
        <v>1153.2399999999991</v>
      </c>
      <c r="C2172" s="30">
        <v>88829.010999999882</v>
      </c>
      <c r="D2172" s="30">
        <v>1</v>
      </c>
      <c r="E2172" s="30">
        <v>1</v>
      </c>
      <c r="F2172" s="30">
        <v>30098.687999999998</v>
      </c>
      <c r="G2172" s="30">
        <v>1</v>
      </c>
      <c r="H2172" s="30">
        <v>1</v>
      </c>
      <c r="I2172" s="30">
        <v>1</v>
      </c>
      <c r="K2172" s="457"/>
      <c r="L2172" s="457" t="e">
        <f>IF(K2172=0,#REF!,0)</f>
        <v>#REF!</v>
      </c>
    </row>
    <row r="2173" spans="1:12">
      <c r="A2173" s="30">
        <v>2171</v>
      </c>
      <c r="B2173" s="30">
        <v>1213.5469999999991</v>
      </c>
      <c r="C2173" s="30">
        <v>104410.6829999998</v>
      </c>
      <c r="D2173" s="30">
        <v>1</v>
      </c>
      <c r="E2173" s="30">
        <v>1</v>
      </c>
      <c r="F2173" s="30">
        <v>21046.454000000002</v>
      </c>
      <c r="G2173" s="30">
        <v>1</v>
      </c>
      <c r="H2173" s="30">
        <v>1</v>
      </c>
      <c r="I2173" s="30">
        <v>1</v>
      </c>
      <c r="K2173" s="457"/>
      <c r="L2173" s="457" t="e">
        <f>IF(K2173=0,#REF!,0)</f>
        <v>#REF!</v>
      </c>
    </row>
    <row r="2174" spans="1:12">
      <c r="A2174" s="30">
        <v>2172</v>
      </c>
      <c r="B2174" s="30">
        <v>1213.5469999999991</v>
      </c>
      <c r="C2174" s="30">
        <v>87843.188999999897</v>
      </c>
      <c r="D2174" s="30">
        <v>1</v>
      </c>
      <c r="E2174" s="30">
        <v>1</v>
      </c>
      <c r="F2174" s="30">
        <v>10246.06599999999</v>
      </c>
      <c r="G2174" s="30">
        <v>1</v>
      </c>
      <c r="H2174" s="30">
        <v>1</v>
      </c>
      <c r="I2174" s="30">
        <v>1</v>
      </c>
      <c r="K2174" s="457">
        <v>2345.5643944110316</v>
      </c>
      <c r="L2174" s="457">
        <f>IF(K2174=0,#REF!,0)</f>
        <v>0</v>
      </c>
    </row>
    <row r="2175" spans="1:12">
      <c r="A2175" s="30">
        <v>2173</v>
      </c>
      <c r="B2175" s="30">
        <v>6200.1660000000002</v>
      </c>
      <c r="C2175" s="30">
        <v>50711.372999999898</v>
      </c>
      <c r="D2175" s="30">
        <v>1</v>
      </c>
      <c r="E2175" s="30">
        <v>1</v>
      </c>
      <c r="F2175" s="30">
        <v>4147.9869999999901</v>
      </c>
      <c r="G2175" s="30">
        <v>1</v>
      </c>
      <c r="H2175" s="30">
        <v>1</v>
      </c>
      <c r="I2175" s="30">
        <v>1</v>
      </c>
      <c r="K2175" s="457"/>
      <c r="L2175" s="457" t="e">
        <f>IF(K2175=0,#REF!,0)</f>
        <v>#REF!</v>
      </c>
    </row>
    <row r="2176" spans="1:12">
      <c r="A2176" s="30">
        <v>2174</v>
      </c>
      <c r="B2176" s="30">
        <v>1762.222</v>
      </c>
      <c r="C2176" s="30">
        <v>69983.29699999989</v>
      </c>
      <c r="D2176" s="30">
        <v>1</v>
      </c>
      <c r="E2176" s="30">
        <v>1</v>
      </c>
      <c r="F2176" s="30">
        <v>3687.8139999999999</v>
      </c>
      <c r="G2176" s="30">
        <v>1</v>
      </c>
      <c r="H2176" s="30">
        <v>1</v>
      </c>
      <c r="I2176" s="30">
        <v>1</v>
      </c>
      <c r="K2176" s="457">
        <v>3072.3558852195429</v>
      </c>
      <c r="L2176" s="457">
        <f>IF(K2176=0,#REF!,0)</f>
        <v>0</v>
      </c>
    </row>
    <row r="2177" spans="1:12">
      <c r="A2177" s="30">
        <v>2175</v>
      </c>
      <c r="B2177" s="30">
        <v>1032.623999999998</v>
      </c>
      <c r="C2177" s="30">
        <v>100112.28699999981</v>
      </c>
      <c r="D2177" s="30">
        <v>1</v>
      </c>
      <c r="E2177" s="30">
        <v>1</v>
      </c>
      <c r="F2177" s="30">
        <v>2114.0479999999998</v>
      </c>
      <c r="G2177" s="30">
        <v>1</v>
      </c>
      <c r="H2177" s="30">
        <v>1</v>
      </c>
      <c r="I2177" s="30">
        <v>1</v>
      </c>
      <c r="K2177" s="457"/>
      <c r="L2177" s="457" t="e">
        <f>IF(K2177=0,#REF!,0)</f>
        <v>#REF!</v>
      </c>
    </row>
    <row r="2178" spans="1:12">
      <c r="A2178" s="30">
        <v>2176</v>
      </c>
      <c r="B2178" s="30">
        <v>1032.623999999998</v>
      </c>
      <c r="C2178" s="30">
        <v>84089.912999999899</v>
      </c>
      <c r="D2178" s="30">
        <v>1</v>
      </c>
      <c r="E2178" s="30">
        <v>1</v>
      </c>
      <c r="F2178" s="30">
        <v>1851.973</v>
      </c>
      <c r="G2178" s="30">
        <v>1</v>
      </c>
      <c r="H2178" s="30">
        <v>1</v>
      </c>
      <c r="I2178" s="30">
        <v>1</v>
      </c>
      <c r="K2178" s="457"/>
      <c r="L2178" s="457" t="e">
        <f>IF(K2178=0,#REF!,0)</f>
        <v>#REF!</v>
      </c>
    </row>
    <row r="2179" spans="1:12">
      <c r="A2179" s="30">
        <v>2177</v>
      </c>
      <c r="B2179" s="30">
        <v>1032.623999999998</v>
      </c>
      <c r="C2179" s="30">
        <v>72155.941999999894</v>
      </c>
      <c r="D2179" s="30">
        <v>1</v>
      </c>
      <c r="E2179" s="30">
        <v>1</v>
      </c>
      <c r="F2179" s="30">
        <v>2113.6219999999998</v>
      </c>
      <c r="G2179" s="30">
        <v>1</v>
      </c>
      <c r="H2179" s="30">
        <v>1</v>
      </c>
      <c r="I2179" s="30">
        <v>1</v>
      </c>
      <c r="K2179" s="457"/>
      <c r="L2179" s="457" t="e">
        <f>IF(K2179=0,#REF!,0)</f>
        <v>#REF!</v>
      </c>
    </row>
    <row r="2180" spans="1:12">
      <c r="A2180" s="30">
        <v>2178</v>
      </c>
      <c r="B2180" s="30">
        <v>1762.222</v>
      </c>
      <c r="C2180" s="30">
        <v>41818.910999999891</v>
      </c>
      <c r="D2180" s="30">
        <v>1</v>
      </c>
      <c r="E2180" s="30">
        <v>1</v>
      </c>
      <c r="F2180" s="30">
        <v>3686.9549999999999</v>
      </c>
      <c r="G2180" s="30">
        <v>1</v>
      </c>
      <c r="H2180" s="30">
        <v>1</v>
      </c>
      <c r="I2180" s="30">
        <v>1</v>
      </c>
      <c r="K2180" s="457"/>
      <c r="L2180" s="457" t="e">
        <f>IF(K2180=0,#REF!,0)</f>
        <v>#REF!</v>
      </c>
    </row>
    <row r="2181" spans="1:12">
      <c r="A2181" s="30">
        <v>2179</v>
      </c>
      <c r="B2181" s="30">
        <v>6139.8579999999993</v>
      </c>
      <c r="C2181" s="30">
        <v>28120.355999999898</v>
      </c>
      <c r="D2181" s="30">
        <v>1</v>
      </c>
      <c r="E2181" s="30">
        <v>1</v>
      </c>
      <c r="F2181" s="30">
        <v>5196.8010000000004</v>
      </c>
      <c r="G2181" s="30">
        <v>1</v>
      </c>
      <c r="H2181" s="30">
        <v>1</v>
      </c>
      <c r="I2181" s="30">
        <v>1</v>
      </c>
      <c r="K2181" s="457"/>
      <c r="L2181" s="457" t="e">
        <f>IF(K2181=0,#REF!,0)</f>
        <v>#REF!</v>
      </c>
    </row>
    <row r="2182" spans="1:12">
      <c r="A2182" s="30">
        <v>2180</v>
      </c>
      <c r="B2182" s="30">
        <v>7599.07</v>
      </c>
      <c r="C2182" s="30">
        <v>29389.063999999897</v>
      </c>
      <c r="D2182" s="30">
        <v>1</v>
      </c>
      <c r="E2182" s="30">
        <v>1</v>
      </c>
      <c r="F2182" s="30">
        <v>5263.3949999999904</v>
      </c>
      <c r="G2182" s="30">
        <v>1</v>
      </c>
      <c r="H2182" s="30">
        <v>1</v>
      </c>
      <c r="I2182" s="30">
        <v>1</v>
      </c>
      <c r="K2182" s="457"/>
      <c r="L2182" s="457" t="e">
        <f>IF(K2182=0,#REF!,0)</f>
        <v>#REF!</v>
      </c>
    </row>
    <row r="2183" spans="1:12">
      <c r="A2183" s="30">
        <v>2181</v>
      </c>
      <c r="B2183" s="30">
        <v>1762.222</v>
      </c>
      <c r="C2183" s="30">
        <v>16153.051999999901</v>
      </c>
      <c r="D2183" s="30">
        <v>1</v>
      </c>
      <c r="E2183" s="30">
        <v>1</v>
      </c>
      <c r="F2183" s="30">
        <v>4085.3099999999899</v>
      </c>
      <c r="G2183" s="30">
        <v>1</v>
      </c>
      <c r="H2183" s="30">
        <v>1</v>
      </c>
      <c r="I2183" s="30">
        <v>1</v>
      </c>
      <c r="K2183" s="457"/>
      <c r="L2183" s="457" t="e">
        <f>IF(K2183=0,#REF!,0)</f>
        <v>#REF!</v>
      </c>
    </row>
    <row r="2184" spans="1:12">
      <c r="A2184" s="30">
        <v>2182</v>
      </c>
      <c r="B2184" s="30">
        <v>1762.222</v>
      </c>
      <c r="C2184" s="30">
        <v>15703.841999999901</v>
      </c>
      <c r="D2184" s="30">
        <v>1</v>
      </c>
      <c r="E2184" s="30">
        <v>1</v>
      </c>
      <c r="F2184" s="30">
        <v>2969.5790000000002</v>
      </c>
      <c r="G2184" s="30">
        <v>1</v>
      </c>
      <c r="H2184" s="30">
        <v>1</v>
      </c>
      <c r="I2184" s="30">
        <v>1</v>
      </c>
      <c r="K2184" s="457"/>
      <c r="L2184" s="457" t="e">
        <f>IF(K2184=0,#REF!,0)</f>
        <v>#REF!</v>
      </c>
    </row>
    <row r="2185" spans="1:12">
      <c r="A2185" s="30">
        <v>2183</v>
      </c>
      <c r="B2185" s="30">
        <v>1762.222</v>
      </c>
      <c r="C2185" s="30">
        <v>15254.630999999899</v>
      </c>
      <c r="D2185" s="30">
        <v>1</v>
      </c>
      <c r="E2185" s="30">
        <v>1</v>
      </c>
      <c r="F2185" s="30">
        <v>1659.5119999999999</v>
      </c>
      <c r="G2185" s="30">
        <v>1</v>
      </c>
      <c r="H2185" s="30">
        <v>1</v>
      </c>
      <c r="I2185" s="30">
        <v>1</v>
      </c>
      <c r="K2185" s="457"/>
      <c r="L2185" s="457" t="e">
        <f>IF(K2185=0,#REF!,0)</f>
        <v>#REF!</v>
      </c>
    </row>
    <row r="2186" spans="1:12">
      <c r="A2186" s="30">
        <v>2184</v>
      </c>
      <c r="B2186" s="30">
        <v>1032.623999999998</v>
      </c>
      <c r="C2186" s="30">
        <v>15257.9709999999</v>
      </c>
      <c r="D2186" s="30">
        <v>1</v>
      </c>
      <c r="E2186" s="30">
        <v>1</v>
      </c>
      <c r="F2186" s="30">
        <v>1268.28999999999</v>
      </c>
      <c r="G2186" s="30">
        <v>1</v>
      </c>
      <c r="H2186" s="30">
        <v>1</v>
      </c>
      <c r="I2186" s="30">
        <v>1</v>
      </c>
      <c r="K2186" s="457"/>
      <c r="L2186" s="457" t="e">
        <f>IF(K2186=0,#REF!,0)</f>
        <v>#REF!</v>
      </c>
    </row>
    <row r="2187" spans="1:12">
      <c r="A2187" s="30">
        <v>2185</v>
      </c>
      <c r="B2187" s="30">
        <v>1032.623999999998</v>
      </c>
      <c r="C2187" s="30">
        <v>15441.253999999899</v>
      </c>
      <c r="D2187" s="30">
        <v>1</v>
      </c>
      <c r="E2187" s="30">
        <v>1</v>
      </c>
      <c r="F2187" s="30">
        <v>560.75</v>
      </c>
      <c r="G2187" s="30">
        <v>1</v>
      </c>
      <c r="H2187" s="30">
        <v>1</v>
      </c>
      <c r="I2187" s="30">
        <v>1</v>
      </c>
      <c r="K2187" s="457"/>
      <c r="L2187" s="457" t="e">
        <f>IF(K2187=0,#REF!,0)</f>
        <v>#REF!</v>
      </c>
    </row>
    <row r="2188" spans="1:12">
      <c r="A2188" s="30">
        <v>2186</v>
      </c>
      <c r="B2188" s="30">
        <v>1032.623999999998</v>
      </c>
      <c r="C2188" s="30">
        <v>15552.860999999899</v>
      </c>
      <c r="D2188" s="30">
        <v>1</v>
      </c>
      <c r="E2188" s="30">
        <v>1</v>
      </c>
      <c r="F2188" s="30">
        <v>324.43900000000002</v>
      </c>
      <c r="G2188" s="30">
        <v>1</v>
      </c>
      <c r="H2188" s="30">
        <v>1</v>
      </c>
      <c r="I2188" s="30">
        <v>1</v>
      </c>
      <c r="K2188" s="457"/>
      <c r="L2188" s="457" t="e">
        <f>IF(K2188=0,#REF!,0)</f>
        <v>#REF!</v>
      </c>
    </row>
    <row r="2189" spans="1:12">
      <c r="A2189" s="30">
        <v>2187</v>
      </c>
      <c r="B2189" s="30">
        <v>1032.623999999998</v>
      </c>
      <c r="C2189" s="30">
        <v>15716.5899999999</v>
      </c>
      <c r="D2189" s="30">
        <v>1</v>
      </c>
      <c r="E2189" s="30">
        <v>1</v>
      </c>
      <c r="F2189" s="30">
        <v>274.99099999999999</v>
      </c>
      <c r="G2189" s="30">
        <v>1</v>
      </c>
      <c r="H2189" s="30">
        <v>1</v>
      </c>
      <c r="I2189" s="30">
        <v>1</v>
      </c>
      <c r="K2189" s="457"/>
      <c r="L2189" s="457" t="e">
        <f>IF(K2189=0,#REF!,0)</f>
        <v>#REF!</v>
      </c>
    </row>
    <row r="2190" spans="1:12">
      <c r="A2190" s="30">
        <v>2188</v>
      </c>
      <c r="B2190" s="30">
        <v>1032.623999999998</v>
      </c>
      <c r="C2190" s="30">
        <v>15799.484999999901</v>
      </c>
      <c r="D2190" s="30">
        <v>1</v>
      </c>
      <c r="E2190" s="30">
        <v>1</v>
      </c>
      <c r="F2190" s="30">
        <v>276.04500000000002</v>
      </c>
      <c r="G2190" s="30">
        <v>1</v>
      </c>
      <c r="H2190" s="30">
        <v>1</v>
      </c>
      <c r="I2190" s="30">
        <v>1</v>
      </c>
      <c r="K2190" s="457"/>
      <c r="L2190" s="457" t="e">
        <f>IF(K2190=0,#REF!,0)</f>
        <v>#REF!</v>
      </c>
    </row>
    <row r="2191" spans="1:12">
      <c r="A2191" s="30">
        <v>2189</v>
      </c>
      <c r="B2191" s="30">
        <v>1032.623999999998</v>
      </c>
      <c r="C2191" s="30">
        <v>15889.8829999999</v>
      </c>
      <c r="D2191" s="30">
        <v>1</v>
      </c>
      <c r="E2191" s="30">
        <v>1</v>
      </c>
      <c r="F2191" s="30">
        <v>246.224999999999</v>
      </c>
      <c r="G2191" s="30">
        <v>1</v>
      </c>
      <c r="H2191" s="30">
        <v>1</v>
      </c>
      <c r="I2191" s="30">
        <v>1</v>
      </c>
      <c r="K2191" s="457"/>
      <c r="L2191" s="457" t="e">
        <f>IF(K2191=0,#REF!,0)</f>
        <v>#REF!</v>
      </c>
    </row>
    <row r="2192" spans="1:12">
      <c r="A2192" s="30">
        <v>2190</v>
      </c>
      <c r="B2192" s="30">
        <v>1762.222</v>
      </c>
      <c r="C2192" s="30">
        <v>15934.1179999999</v>
      </c>
      <c r="D2192" s="30">
        <v>1</v>
      </c>
      <c r="E2192" s="30">
        <v>1</v>
      </c>
      <c r="F2192" s="30">
        <v>2517.6689999999999</v>
      </c>
      <c r="G2192" s="30">
        <v>1</v>
      </c>
      <c r="H2192" s="30">
        <v>1</v>
      </c>
      <c r="I2192" s="30">
        <v>1</v>
      </c>
      <c r="K2192" s="457"/>
      <c r="L2192" s="457" t="e">
        <f>IF(K2192=0,#REF!,0)</f>
        <v>#REF!</v>
      </c>
    </row>
    <row r="2193" spans="1:12">
      <c r="A2193" s="30">
        <v>2191</v>
      </c>
      <c r="B2193" s="30">
        <v>6139.8579999999993</v>
      </c>
      <c r="C2193" s="30">
        <v>16026.084999999901</v>
      </c>
      <c r="D2193" s="30">
        <v>1</v>
      </c>
      <c r="E2193" s="30">
        <v>1</v>
      </c>
      <c r="F2193" s="30">
        <v>42030.985000000001</v>
      </c>
      <c r="G2193" s="30">
        <v>1</v>
      </c>
      <c r="H2193" s="30">
        <v>1</v>
      </c>
      <c r="I2193" s="30">
        <v>1</v>
      </c>
      <c r="K2193" s="457"/>
      <c r="L2193" s="457" t="e">
        <f>IF(K2193=0,#REF!,0)</f>
        <v>#REF!</v>
      </c>
    </row>
    <row r="2194" spans="1:12">
      <c r="A2194" s="30">
        <v>2192</v>
      </c>
      <c r="B2194" s="30">
        <v>1762.222</v>
      </c>
      <c r="C2194" s="30">
        <v>43441.538999999881</v>
      </c>
      <c r="D2194" s="30">
        <v>1</v>
      </c>
      <c r="E2194" s="30">
        <v>1</v>
      </c>
      <c r="F2194" s="30">
        <v>41269.03899999999</v>
      </c>
      <c r="G2194" s="30">
        <v>1</v>
      </c>
      <c r="H2194" s="30">
        <v>1</v>
      </c>
      <c r="I2194" s="30">
        <v>1</v>
      </c>
      <c r="K2194" s="457"/>
      <c r="L2194" s="457" t="e">
        <f>IF(K2194=0,#REF!,0)</f>
        <v>#REF!</v>
      </c>
    </row>
    <row r="2195" spans="1:12">
      <c r="A2195" s="30">
        <v>2193</v>
      </c>
      <c r="B2195" s="30">
        <v>1032.623999999998</v>
      </c>
      <c r="C2195" s="30">
        <v>70563.4019999999</v>
      </c>
      <c r="D2195" s="30">
        <v>1</v>
      </c>
      <c r="E2195" s="30">
        <v>1</v>
      </c>
      <c r="F2195" s="30">
        <v>34157.511999999995</v>
      </c>
      <c r="G2195" s="30">
        <v>1</v>
      </c>
      <c r="H2195" s="30">
        <v>1</v>
      </c>
      <c r="I2195" s="30">
        <v>1</v>
      </c>
      <c r="K2195" s="457"/>
      <c r="L2195" s="457" t="e">
        <f>IF(K2195=0,#REF!,0)</f>
        <v>#REF!</v>
      </c>
    </row>
    <row r="2196" spans="1:12">
      <c r="A2196" s="30">
        <v>2194</v>
      </c>
      <c r="B2196" s="30">
        <v>1153.2399999999991</v>
      </c>
      <c r="C2196" s="30">
        <v>86331.893999999898</v>
      </c>
      <c r="D2196" s="30">
        <v>1</v>
      </c>
      <c r="E2196" s="30">
        <v>1</v>
      </c>
      <c r="F2196" s="30">
        <v>26378.547999999988</v>
      </c>
      <c r="G2196" s="30">
        <v>1</v>
      </c>
      <c r="H2196" s="30">
        <v>1</v>
      </c>
      <c r="I2196" s="30">
        <v>1</v>
      </c>
      <c r="K2196" s="457"/>
      <c r="L2196" s="457" t="e">
        <f>IF(K2196=0,#REF!,0)</f>
        <v>#REF!</v>
      </c>
    </row>
    <row r="2197" spans="1:12">
      <c r="A2197" s="30">
        <v>2195</v>
      </c>
      <c r="B2197" s="30">
        <v>1213.5469999999991</v>
      </c>
      <c r="C2197" s="30">
        <v>102235.4109999998</v>
      </c>
      <c r="D2197" s="30">
        <v>1</v>
      </c>
      <c r="E2197" s="30">
        <v>1</v>
      </c>
      <c r="F2197" s="30">
        <v>21519.087999999989</v>
      </c>
      <c r="G2197" s="30">
        <v>1</v>
      </c>
      <c r="H2197" s="30">
        <v>1</v>
      </c>
      <c r="I2197" s="30">
        <v>1</v>
      </c>
      <c r="K2197" s="457">
        <v>27780.68053896389</v>
      </c>
      <c r="L2197" s="457">
        <f>IF(K2197=0,#REF!,0)</f>
        <v>0</v>
      </c>
    </row>
    <row r="2198" spans="1:12">
      <c r="A2198" s="30">
        <v>2196</v>
      </c>
      <c r="B2198" s="30">
        <v>1213.5469999999991</v>
      </c>
      <c r="C2198" s="30">
        <v>86058.350999999908</v>
      </c>
      <c r="D2198" s="30">
        <v>1</v>
      </c>
      <c r="E2198" s="30">
        <v>1</v>
      </c>
      <c r="F2198" s="30">
        <v>14051.4899999999</v>
      </c>
      <c r="G2198" s="30">
        <v>1</v>
      </c>
      <c r="H2198" s="30">
        <v>1</v>
      </c>
      <c r="I2198" s="30">
        <v>1</v>
      </c>
      <c r="K2198" s="457">
        <v>38277.474495859969</v>
      </c>
      <c r="L2198" s="457">
        <f>IF(K2198=0,#REF!,0)</f>
        <v>0</v>
      </c>
    </row>
    <row r="2199" spans="1:12">
      <c r="A2199" s="30">
        <v>2197</v>
      </c>
      <c r="B2199" s="30">
        <v>6200.1660000000002</v>
      </c>
      <c r="C2199" s="30">
        <v>49007.769999999902</v>
      </c>
      <c r="D2199" s="30">
        <v>1</v>
      </c>
      <c r="E2199" s="30">
        <v>1</v>
      </c>
      <c r="F2199" s="30">
        <v>4151.1359999999904</v>
      </c>
      <c r="G2199" s="30">
        <v>1</v>
      </c>
      <c r="H2199" s="30">
        <v>1</v>
      </c>
      <c r="I2199" s="30">
        <v>1</v>
      </c>
      <c r="K2199" s="457">
        <v>25948.748976567524</v>
      </c>
      <c r="L2199" s="457">
        <f>IF(K2199=0,#REF!,0)</f>
        <v>0</v>
      </c>
    </row>
    <row r="2200" spans="1:12">
      <c r="A2200" s="30">
        <v>2198</v>
      </c>
      <c r="B2200" s="30">
        <v>1762.222</v>
      </c>
      <c r="C2200" s="30">
        <v>68067.555999999895</v>
      </c>
      <c r="D2200" s="30">
        <v>1</v>
      </c>
      <c r="E2200" s="30">
        <v>1</v>
      </c>
      <c r="F2200" s="30">
        <v>3773.7599999999902</v>
      </c>
      <c r="G2200" s="30">
        <v>1</v>
      </c>
      <c r="H2200" s="30">
        <v>1</v>
      </c>
      <c r="I2200" s="30">
        <v>1</v>
      </c>
      <c r="K2200" s="457">
        <v>39943.402497384035</v>
      </c>
      <c r="L2200" s="457">
        <f>IF(K2200=0,#REF!,0)</f>
        <v>0</v>
      </c>
    </row>
    <row r="2201" spans="1:12">
      <c r="A2201" s="30">
        <v>2199</v>
      </c>
      <c r="B2201" s="30">
        <v>1032.623999999998</v>
      </c>
      <c r="C2201" s="30">
        <v>99779.743999999802</v>
      </c>
      <c r="D2201" s="30">
        <v>1</v>
      </c>
      <c r="E2201" s="30">
        <v>1</v>
      </c>
      <c r="F2201" s="30">
        <v>2207.9429999999902</v>
      </c>
      <c r="G2201" s="30">
        <v>1</v>
      </c>
      <c r="H2201" s="30">
        <v>1</v>
      </c>
      <c r="I2201" s="30">
        <v>1</v>
      </c>
      <c r="K2201" s="457">
        <v>31410.011716972043</v>
      </c>
      <c r="L2201" s="457">
        <f>IF(K2201=0,#REF!,0)</f>
        <v>0</v>
      </c>
    </row>
    <row r="2202" spans="1:12">
      <c r="A2202" s="30">
        <v>2200</v>
      </c>
      <c r="B2202" s="30">
        <v>1032.623999999998</v>
      </c>
      <c r="C2202" s="30">
        <v>83833.179999999906</v>
      </c>
      <c r="D2202" s="30">
        <v>1</v>
      </c>
      <c r="E2202" s="30">
        <v>1</v>
      </c>
      <c r="F2202" s="30">
        <v>1896.3779999999899</v>
      </c>
      <c r="G2202" s="30">
        <v>1</v>
      </c>
      <c r="H2202" s="30">
        <v>1</v>
      </c>
      <c r="I2202" s="30">
        <v>1</v>
      </c>
      <c r="K2202" s="457">
        <v>21819.987780334715</v>
      </c>
      <c r="L2202" s="457">
        <f>IF(K2202=0,#REF!,0)</f>
        <v>0</v>
      </c>
    </row>
    <row r="2203" spans="1:12">
      <c r="A2203" s="30">
        <v>2201</v>
      </c>
      <c r="B2203" s="30">
        <v>1032.623999999998</v>
      </c>
      <c r="C2203" s="30">
        <v>71943.837999999902</v>
      </c>
      <c r="D2203" s="30">
        <v>1</v>
      </c>
      <c r="E2203" s="30">
        <v>1</v>
      </c>
      <c r="F2203" s="30">
        <v>2410.4139999999898</v>
      </c>
      <c r="G2203" s="30">
        <v>1</v>
      </c>
      <c r="H2203" s="30">
        <v>1</v>
      </c>
      <c r="I2203" s="30">
        <v>1</v>
      </c>
      <c r="K2203" s="457"/>
      <c r="L2203" s="457" t="e">
        <f>IF(K2203=0,#REF!,0)</f>
        <v>#REF!</v>
      </c>
    </row>
    <row r="2204" spans="1:12">
      <c r="A2204" s="30">
        <v>2202</v>
      </c>
      <c r="B2204" s="30">
        <v>1762.222</v>
      </c>
      <c r="C2204" s="30">
        <v>40310.3679999999</v>
      </c>
      <c r="D2204" s="30">
        <v>1</v>
      </c>
      <c r="E2204" s="30">
        <v>1</v>
      </c>
      <c r="F2204" s="30">
        <v>4576.6750000000002</v>
      </c>
      <c r="G2204" s="30">
        <v>1</v>
      </c>
      <c r="H2204" s="30">
        <v>1</v>
      </c>
      <c r="I2204" s="30">
        <v>1</v>
      </c>
      <c r="K2204" s="457"/>
      <c r="L2204" s="457" t="e">
        <f>IF(K2204=0,#REF!,0)</f>
        <v>#REF!</v>
      </c>
    </row>
    <row r="2205" spans="1:12">
      <c r="A2205" s="30">
        <v>2203</v>
      </c>
      <c r="B2205" s="30">
        <v>6139.8579999999993</v>
      </c>
      <c r="C2205" s="30">
        <v>28205.102999999901</v>
      </c>
      <c r="D2205" s="30">
        <v>1</v>
      </c>
      <c r="E2205" s="30">
        <v>1</v>
      </c>
      <c r="F2205" s="30">
        <v>5288.2759999999998</v>
      </c>
      <c r="G2205" s="30">
        <v>1</v>
      </c>
      <c r="H2205" s="30">
        <v>1</v>
      </c>
      <c r="I2205" s="30">
        <v>1</v>
      </c>
      <c r="K2205" s="457"/>
      <c r="L2205" s="457" t="e">
        <f>IF(K2205=0,#REF!,0)</f>
        <v>#REF!</v>
      </c>
    </row>
    <row r="2206" spans="1:12">
      <c r="A2206" s="30">
        <v>2204</v>
      </c>
      <c r="B2206" s="30">
        <v>7599.07</v>
      </c>
      <c r="C2206" s="30">
        <v>29626.800999999898</v>
      </c>
      <c r="D2206" s="30">
        <v>1</v>
      </c>
      <c r="E2206" s="30">
        <v>1</v>
      </c>
      <c r="F2206" s="30">
        <v>5986.4409999999989</v>
      </c>
      <c r="G2206" s="30">
        <v>1</v>
      </c>
      <c r="H2206" s="30">
        <v>1</v>
      </c>
      <c r="I2206" s="30">
        <v>1</v>
      </c>
      <c r="K2206" s="457"/>
      <c r="L2206" s="457" t="e">
        <f>IF(K2206=0,#REF!,0)</f>
        <v>#REF!</v>
      </c>
    </row>
    <row r="2207" spans="1:12">
      <c r="A2207" s="30">
        <v>2205</v>
      </c>
      <c r="B2207" s="30">
        <v>1762.222</v>
      </c>
      <c r="C2207" s="30">
        <v>16533.325999999899</v>
      </c>
      <c r="D2207" s="30">
        <v>1</v>
      </c>
      <c r="E2207" s="30">
        <v>1</v>
      </c>
      <c r="F2207" s="30">
        <v>19797.978999999999</v>
      </c>
      <c r="G2207" s="30">
        <v>1</v>
      </c>
      <c r="H2207" s="30">
        <v>1</v>
      </c>
      <c r="I2207" s="30">
        <v>1</v>
      </c>
      <c r="K2207" s="457"/>
      <c r="L2207" s="457" t="e">
        <f>IF(K2207=0,#REF!,0)</f>
        <v>#REF!</v>
      </c>
    </row>
    <row r="2208" spans="1:12">
      <c r="A2208" s="30">
        <v>2206</v>
      </c>
      <c r="B2208" s="30">
        <v>1762.222</v>
      </c>
      <c r="C2208" s="30">
        <v>16212.9739999999</v>
      </c>
      <c r="D2208" s="30">
        <v>1</v>
      </c>
      <c r="E2208" s="30">
        <v>1</v>
      </c>
      <c r="F2208" s="30">
        <v>2974.39</v>
      </c>
      <c r="G2208" s="30">
        <v>1</v>
      </c>
      <c r="H2208" s="30">
        <v>1</v>
      </c>
      <c r="I2208" s="30">
        <v>1</v>
      </c>
      <c r="K2208" s="457"/>
      <c r="L2208" s="457" t="e">
        <f>IF(K2208=0,#REF!,0)</f>
        <v>#REF!</v>
      </c>
    </row>
    <row r="2209" spans="1:12">
      <c r="A2209" s="30">
        <v>2207</v>
      </c>
      <c r="B2209" s="30">
        <v>1762.222</v>
      </c>
      <c r="C2209" s="30">
        <v>15885.655999999901</v>
      </c>
      <c r="D2209" s="30">
        <v>1</v>
      </c>
      <c r="E2209" s="30">
        <v>1</v>
      </c>
      <c r="F2209" s="30">
        <v>1662.72</v>
      </c>
      <c r="G2209" s="30">
        <v>1</v>
      </c>
      <c r="H2209" s="30">
        <v>1</v>
      </c>
      <c r="I2209" s="30">
        <v>1</v>
      </c>
      <c r="K2209" s="457"/>
      <c r="L2209" s="457" t="e">
        <f>IF(K2209=0,#REF!,0)</f>
        <v>#REF!</v>
      </c>
    </row>
    <row r="2210" spans="1:12">
      <c r="A2210" s="30">
        <v>2208</v>
      </c>
      <c r="B2210" s="30">
        <v>1032.623999999998</v>
      </c>
      <c r="C2210" s="30">
        <v>16000.842999999899</v>
      </c>
      <c r="D2210" s="30">
        <v>1</v>
      </c>
      <c r="E2210" s="30">
        <v>1</v>
      </c>
      <c r="F2210" s="30">
        <v>1271.1679999999999</v>
      </c>
      <c r="G2210" s="30">
        <v>1</v>
      </c>
      <c r="H2210" s="30">
        <v>1</v>
      </c>
      <c r="I2210" s="30">
        <v>1</v>
      </c>
      <c r="K2210" s="457"/>
      <c r="L2210" s="457" t="e">
        <f>IF(K2210=0,#REF!,0)</f>
        <v>#REF!</v>
      </c>
    </row>
    <row r="2211" spans="1:12">
      <c r="A2211" s="30">
        <v>2209</v>
      </c>
      <c r="B2211" s="30">
        <v>1032.623999999998</v>
      </c>
      <c r="C2211" s="30">
        <v>16056.7429999999</v>
      </c>
      <c r="D2211" s="30">
        <v>1</v>
      </c>
      <c r="E2211" s="30">
        <v>1</v>
      </c>
      <c r="F2211" s="30">
        <v>562.74800000000005</v>
      </c>
      <c r="G2211" s="30">
        <v>1</v>
      </c>
      <c r="H2211" s="30">
        <v>1</v>
      </c>
      <c r="I2211" s="30">
        <v>1</v>
      </c>
      <c r="K2211" s="457"/>
      <c r="L2211" s="457" t="e">
        <f>IF(K2211=0,#REF!,0)</f>
        <v>#REF!</v>
      </c>
    </row>
    <row r="2212" spans="1:12">
      <c r="A2212" s="30">
        <v>2210</v>
      </c>
      <c r="B2212" s="30">
        <v>1032.623999999998</v>
      </c>
      <c r="C2212" s="30">
        <v>16047.485999999901</v>
      </c>
      <c r="D2212" s="30">
        <v>1</v>
      </c>
      <c r="E2212" s="30">
        <v>1</v>
      </c>
      <c r="F2212" s="30">
        <v>326.51199999999898</v>
      </c>
      <c r="G2212" s="30">
        <v>1</v>
      </c>
      <c r="H2212" s="30">
        <v>1</v>
      </c>
      <c r="I2212" s="30">
        <v>1</v>
      </c>
      <c r="K2212" s="457"/>
      <c r="L2212" s="457" t="e">
        <f>IF(K2212=0,#REF!,0)</f>
        <v>#REF!</v>
      </c>
    </row>
    <row r="2213" spans="1:12">
      <c r="A2213" s="30">
        <v>2211</v>
      </c>
      <c r="B2213" s="30">
        <v>1032.623999999998</v>
      </c>
      <c r="C2213" s="30">
        <v>16112.298999999901</v>
      </c>
      <c r="D2213" s="30">
        <v>1</v>
      </c>
      <c r="E2213" s="30">
        <v>1</v>
      </c>
      <c r="F2213" s="30">
        <v>279.85300000000001</v>
      </c>
      <c r="G2213" s="30">
        <v>1</v>
      </c>
      <c r="H2213" s="30">
        <v>1</v>
      </c>
      <c r="I2213" s="30">
        <v>1</v>
      </c>
      <c r="K2213" s="457"/>
      <c r="L2213" s="457" t="e">
        <f>IF(K2213=0,#REF!,0)</f>
        <v>#REF!</v>
      </c>
    </row>
    <row r="2214" spans="1:12">
      <c r="A2214" s="30">
        <v>2212</v>
      </c>
      <c r="B2214" s="30">
        <v>1032.623999999998</v>
      </c>
      <c r="C2214" s="30">
        <v>16132.4709999999</v>
      </c>
      <c r="D2214" s="30">
        <v>1</v>
      </c>
      <c r="E2214" s="30">
        <v>1</v>
      </c>
      <c r="F2214" s="30">
        <v>280.73599999999902</v>
      </c>
      <c r="G2214" s="30">
        <v>1</v>
      </c>
      <c r="H2214" s="30">
        <v>1</v>
      </c>
      <c r="I2214" s="30">
        <v>1</v>
      </c>
      <c r="K2214" s="457"/>
      <c r="L2214" s="457" t="e">
        <f>IF(K2214=0,#REF!,0)</f>
        <v>#REF!</v>
      </c>
    </row>
    <row r="2215" spans="1:12">
      <c r="A2215" s="30">
        <v>2213</v>
      </c>
      <c r="B2215" s="30">
        <v>1032.623999999998</v>
      </c>
      <c r="C2215" s="30">
        <v>16171.449999999901</v>
      </c>
      <c r="D2215" s="30">
        <v>1</v>
      </c>
      <c r="E2215" s="30">
        <v>1</v>
      </c>
      <c r="F2215" s="30">
        <v>248.84200000000001</v>
      </c>
      <c r="G2215" s="30">
        <v>1</v>
      </c>
      <c r="H2215" s="30">
        <v>1</v>
      </c>
      <c r="I2215" s="30">
        <v>1</v>
      </c>
      <c r="K2215" s="457"/>
      <c r="L2215" s="457" t="e">
        <f>IF(K2215=0,#REF!,0)</f>
        <v>#REF!</v>
      </c>
    </row>
    <row r="2216" spans="1:12">
      <c r="A2216" s="30">
        <v>2214</v>
      </c>
      <c r="B2216" s="30">
        <v>1762.222</v>
      </c>
      <c r="C2216" s="30">
        <v>16183.4709999999</v>
      </c>
      <c r="D2216" s="30">
        <v>1</v>
      </c>
      <c r="E2216" s="30">
        <v>1</v>
      </c>
      <c r="F2216" s="30">
        <v>2520.5479999999998</v>
      </c>
      <c r="G2216" s="30">
        <v>1</v>
      </c>
      <c r="H2216" s="30">
        <v>1</v>
      </c>
      <c r="I2216" s="30">
        <v>1</v>
      </c>
      <c r="K2216" s="457"/>
      <c r="L2216" s="457" t="e">
        <f>IF(K2216=0,#REF!,0)</f>
        <v>#REF!</v>
      </c>
    </row>
    <row r="2217" spans="1:12">
      <c r="A2217" s="30">
        <v>2215</v>
      </c>
      <c r="B2217" s="30">
        <v>6139.8579999999993</v>
      </c>
      <c r="C2217" s="30">
        <v>16255.9649999999</v>
      </c>
      <c r="D2217" s="30">
        <v>1</v>
      </c>
      <c r="E2217" s="30">
        <v>1</v>
      </c>
      <c r="F2217" s="30">
        <v>61406.557000000001</v>
      </c>
      <c r="G2217" s="30">
        <v>1</v>
      </c>
      <c r="H2217" s="30">
        <v>1</v>
      </c>
      <c r="I2217" s="30">
        <v>1</v>
      </c>
      <c r="K2217" s="457"/>
      <c r="L2217" s="457" t="e">
        <f>IF(K2217=0,#REF!,0)</f>
        <v>#REF!</v>
      </c>
    </row>
    <row r="2218" spans="1:12">
      <c r="A2218" s="30">
        <v>2216</v>
      </c>
      <c r="B2218" s="30">
        <v>1762.222</v>
      </c>
      <c r="C2218" s="30">
        <v>43826.034999999887</v>
      </c>
      <c r="D2218" s="30">
        <v>1</v>
      </c>
      <c r="E2218" s="30">
        <v>1</v>
      </c>
      <c r="F2218" s="30">
        <v>60952.597999999998</v>
      </c>
      <c r="G2218" s="30">
        <v>1</v>
      </c>
      <c r="H2218" s="30">
        <v>1</v>
      </c>
      <c r="I2218" s="30">
        <v>1</v>
      </c>
      <c r="K2218" s="457"/>
      <c r="L2218" s="457" t="e">
        <f>IF(K2218=0,#REF!,0)</f>
        <v>#REF!</v>
      </c>
    </row>
    <row r="2219" spans="1:12">
      <c r="A2219" s="30">
        <v>2217</v>
      </c>
      <c r="B2219" s="30">
        <v>1032.623999999998</v>
      </c>
      <c r="C2219" s="30">
        <v>71116.609999999899</v>
      </c>
      <c r="D2219" s="30">
        <v>1</v>
      </c>
      <c r="E2219" s="30">
        <v>1</v>
      </c>
      <c r="F2219" s="30">
        <v>53646.267</v>
      </c>
      <c r="G2219" s="30">
        <v>1</v>
      </c>
      <c r="H2219" s="30">
        <v>1</v>
      </c>
      <c r="I2219" s="30">
        <v>1</v>
      </c>
      <c r="K2219" s="457"/>
      <c r="L2219" s="457" t="e">
        <f>IF(K2219=0,#REF!,0)</f>
        <v>#REF!</v>
      </c>
    </row>
    <row r="2220" spans="1:12">
      <c r="A2220" s="30">
        <v>2218</v>
      </c>
      <c r="B2220" s="30">
        <v>1153.2399999999991</v>
      </c>
      <c r="C2220" s="30">
        <v>87243.230999999898</v>
      </c>
      <c r="D2220" s="30">
        <v>1</v>
      </c>
      <c r="E2220" s="30">
        <v>1</v>
      </c>
      <c r="F2220" s="30">
        <v>49363.45</v>
      </c>
      <c r="G2220" s="30">
        <v>1</v>
      </c>
      <c r="H2220" s="30">
        <v>1</v>
      </c>
      <c r="I2220" s="30">
        <v>1</v>
      </c>
      <c r="K2220" s="457">
        <v>5531.7230390864215</v>
      </c>
      <c r="L2220" s="457">
        <f>IF(K2220=0,#REF!,0)</f>
        <v>0</v>
      </c>
    </row>
    <row r="2221" spans="1:12">
      <c r="A2221" s="30">
        <v>2219</v>
      </c>
      <c r="B2221" s="30">
        <v>1213.5469999999991</v>
      </c>
      <c r="C2221" s="30">
        <v>102970.90099999981</v>
      </c>
      <c r="D2221" s="30">
        <v>1</v>
      </c>
      <c r="E2221" s="30">
        <v>1</v>
      </c>
      <c r="F2221" s="30">
        <v>42004.2769999999</v>
      </c>
      <c r="G2221" s="30">
        <v>1</v>
      </c>
      <c r="H2221" s="30">
        <v>1</v>
      </c>
      <c r="I2221" s="30">
        <v>1</v>
      </c>
      <c r="K2221" s="457">
        <v>17723.081667722105</v>
      </c>
      <c r="L2221" s="457">
        <f>IF(K2221=0,#REF!,0)</f>
        <v>0</v>
      </c>
    </row>
    <row r="2222" spans="1:12">
      <c r="A2222" s="30">
        <v>2220</v>
      </c>
      <c r="B2222" s="30">
        <v>1213.5469999999991</v>
      </c>
      <c r="C2222" s="30">
        <v>86825.7959999999</v>
      </c>
      <c r="D2222" s="30">
        <v>1</v>
      </c>
      <c r="E2222" s="30">
        <v>1</v>
      </c>
      <c r="F2222" s="30">
        <v>38274.446999999898</v>
      </c>
      <c r="G2222" s="30">
        <v>1</v>
      </c>
      <c r="H2222" s="30">
        <v>1</v>
      </c>
      <c r="I2222" s="30">
        <v>1</v>
      </c>
      <c r="K2222" s="457">
        <v>39015.584827563915</v>
      </c>
      <c r="L2222" s="457">
        <f>IF(K2222=0,#REF!,0)</f>
        <v>0</v>
      </c>
    </row>
    <row r="2223" spans="1:12">
      <c r="A2223" s="30">
        <v>2221</v>
      </c>
      <c r="B2223" s="30">
        <v>6200.1660000000002</v>
      </c>
      <c r="C2223" s="30">
        <v>49470.086999999898</v>
      </c>
      <c r="D2223" s="30">
        <v>1</v>
      </c>
      <c r="E2223" s="30">
        <v>1</v>
      </c>
      <c r="F2223" s="30">
        <v>16797.0819999999</v>
      </c>
      <c r="G2223" s="30">
        <v>1</v>
      </c>
      <c r="H2223" s="30">
        <v>1</v>
      </c>
      <c r="I2223" s="30">
        <v>1</v>
      </c>
      <c r="K2223" s="457">
        <v>18564.375634632845</v>
      </c>
      <c r="L2223" s="457">
        <f>IF(K2223=0,#REF!,0)</f>
        <v>0</v>
      </c>
    </row>
    <row r="2224" spans="1:12">
      <c r="A2224" s="30">
        <v>2222</v>
      </c>
      <c r="B2224" s="30">
        <v>1762.222</v>
      </c>
      <c r="C2224" s="30">
        <v>68619.237999999896</v>
      </c>
      <c r="D2224" s="30">
        <v>1</v>
      </c>
      <c r="E2224" s="30">
        <v>1</v>
      </c>
      <c r="F2224" s="30">
        <v>23919.414999999888</v>
      </c>
      <c r="G2224" s="30">
        <v>1</v>
      </c>
      <c r="H2224" s="30">
        <v>1</v>
      </c>
      <c r="I2224" s="30">
        <v>1</v>
      </c>
      <c r="K2224" s="457">
        <v>35341.691020706006</v>
      </c>
      <c r="L2224" s="457">
        <f>IF(K2224=0,#REF!,0)</f>
        <v>0</v>
      </c>
    </row>
    <row r="2225" spans="1:12">
      <c r="A2225" s="30">
        <v>2223</v>
      </c>
      <c r="B2225" s="30">
        <v>1032.623999999998</v>
      </c>
      <c r="C2225" s="30">
        <v>100116.9559999998</v>
      </c>
      <c r="D2225" s="30">
        <v>1</v>
      </c>
      <c r="E2225" s="30">
        <v>1</v>
      </c>
      <c r="F2225" s="30">
        <v>21221.076000000001</v>
      </c>
      <c r="G2225" s="30">
        <v>1</v>
      </c>
      <c r="H2225" s="30">
        <v>1</v>
      </c>
      <c r="I2225" s="30">
        <v>1</v>
      </c>
      <c r="K2225" s="457">
        <v>22505.267451910153</v>
      </c>
      <c r="L2225" s="457">
        <f>IF(K2225=0,#REF!,0)</f>
        <v>0</v>
      </c>
    </row>
    <row r="2226" spans="1:12">
      <c r="A2226" s="30">
        <v>2224</v>
      </c>
      <c r="B2226" s="30">
        <v>1032.623999999998</v>
      </c>
      <c r="C2226" s="30">
        <v>84281.228999999905</v>
      </c>
      <c r="D2226" s="30">
        <v>1</v>
      </c>
      <c r="E2226" s="30">
        <v>1</v>
      </c>
      <c r="F2226" s="30">
        <v>21277.74799999989</v>
      </c>
      <c r="G2226" s="30">
        <v>1</v>
      </c>
      <c r="H2226" s="30">
        <v>1</v>
      </c>
      <c r="I2226" s="30">
        <v>1</v>
      </c>
      <c r="K2226" s="457">
        <v>11131.834830223745</v>
      </c>
      <c r="L2226" s="457">
        <f>IF(K2226=0,#REF!,0)</f>
        <v>0</v>
      </c>
    </row>
    <row r="2227" spans="1:12">
      <c r="A2227" s="30">
        <v>2225</v>
      </c>
      <c r="B2227" s="30">
        <v>1032.623999999998</v>
      </c>
      <c r="C2227" s="30">
        <v>72602.532999999908</v>
      </c>
      <c r="D2227" s="30">
        <v>1</v>
      </c>
      <c r="E2227" s="30">
        <v>1</v>
      </c>
      <c r="F2227" s="30">
        <v>24052.185999999991</v>
      </c>
      <c r="G2227" s="30">
        <v>1</v>
      </c>
      <c r="H2227" s="30">
        <v>1</v>
      </c>
      <c r="I2227" s="30">
        <v>1</v>
      </c>
      <c r="K2227" s="457"/>
      <c r="L2227" s="457" t="e">
        <f>IF(K2227=0,#REF!,0)</f>
        <v>#REF!</v>
      </c>
    </row>
    <row r="2228" spans="1:12">
      <c r="A2228" s="30">
        <v>2226</v>
      </c>
      <c r="B2228" s="30">
        <v>1762.222</v>
      </c>
      <c r="C2228" s="30">
        <v>41286.8639999999</v>
      </c>
      <c r="D2228" s="30">
        <v>1</v>
      </c>
      <c r="E2228" s="30">
        <v>1</v>
      </c>
      <c r="F2228" s="30">
        <v>27199.983999999902</v>
      </c>
      <c r="G2228" s="30">
        <v>1</v>
      </c>
      <c r="H2228" s="30">
        <v>1</v>
      </c>
      <c r="I2228" s="30">
        <v>1</v>
      </c>
      <c r="K2228" s="457"/>
      <c r="L2228" s="457" t="e">
        <f>IF(K2228=0,#REF!,0)</f>
        <v>#REF!</v>
      </c>
    </row>
    <row r="2229" spans="1:12">
      <c r="A2229" s="30">
        <v>2227</v>
      </c>
      <c r="B2229" s="30">
        <v>6139.8579999999993</v>
      </c>
      <c r="C2229" s="30">
        <v>28663.750999999898</v>
      </c>
      <c r="D2229" s="30">
        <v>1</v>
      </c>
      <c r="E2229" s="30">
        <v>1</v>
      </c>
      <c r="F2229" s="30">
        <v>22639.833999999992</v>
      </c>
      <c r="G2229" s="30">
        <v>1</v>
      </c>
      <c r="H2229" s="30">
        <v>1</v>
      </c>
      <c r="I2229" s="30">
        <v>1</v>
      </c>
      <c r="K2229" s="457"/>
      <c r="L2229" s="457" t="e">
        <f>IF(K2229=0,#REF!,0)</f>
        <v>#REF!</v>
      </c>
    </row>
    <row r="2230" spans="1:12">
      <c r="A2230" s="30">
        <v>2228</v>
      </c>
      <c r="B2230" s="30">
        <v>7599.07</v>
      </c>
      <c r="C2230" s="30">
        <v>30056.6349999999</v>
      </c>
      <c r="D2230" s="30">
        <v>1</v>
      </c>
      <c r="E2230" s="30">
        <v>1</v>
      </c>
      <c r="F2230" s="30">
        <v>23348.198999999891</v>
      </c>
      <c r="G2230" s="30">
        <v>1</v>
      </c>
      <c r="H2230" s="30">
        <v>1</v>
      </c>
      <c r="I2230" s="30">
        <v>1</v>
      </c>
      <c r="K2230" s="457"/>
      <c r="L2230" s="457" t="e">
        <f>IF(K2230=0,#REF!,0)</f>
        <v>#REF!</v>
      </c>
    </row>
    <row r="2231" spans="1:12">
      <c r="A2231" s="30">
        <v>2229</v>
      </c>
      <c r="B2231" s="30">
        <v>1762.222</v>
      </c>
      <c r="C2231" s="30">
        <v>16895.0459999999</v>
      </c>
      <c r="D2231" s="30">
        <v>1</v>
      </c>
      <c r="E2231" s="30">
        <v>1</v>
      </c>
      <c r="F2231" s="30">
        <v>36819.869999999893</v>
      </c>
      <c r="G2231" s="30">
        <v>1</v>
      </c>
      <c r="H2231" s="30">
        <v>1</v>
      </c>
      <c r="I2231" s="30">
        <v>1</v>
      </c>
      <c r="K2231" s="457"/>
      <c r="L2231" s="457" t="e">
        <f>IF(K2231=0,#REF!,0)</f>
        <v>#REF!</v>
      </c>
    </row>
    <row r="2232" spans="1:12">
      <c r="A2232" s="30">
        <v>2230</v>
      </c>
      <c r="B2232" s="30">
        <v>1762.222</v>
      </c>
      <c r="C2232" s="30">
        <v>16540.789999999899</v>
      </c>
      <c r="D2232" s="30">
        <v>1</v>
      </c>
      <c r="E2232" s="30">
        <v>1</v>
      </c>
      <c r="F2232" s="30">
        <v>2977.8560000000002</v>
      </c>
      <c r="G2232" s="30">
        <v>1</v>
      </c>
      <c r="H2232" s="30">
        <v>1</v>
      </c>
      <c r="I2232" s="30">
        <v>1</v>
      </c>
      <c r="K2232" s="457"/>
      <c r="L2232" s="457" t="e">
        <f>IF(K2232=0,#REF!,0)</f>
        <v>#REF!</v>
      </c>
    </row>
    <row r="2233" spans="1:12">
      <c r="A2233" s="30">
        <v>2231</v>
      </c>
      <c r="B2233" s="30">
        <v>1762.222</v>
      </c>
      <c r="C2233" s="30">
        <v>16190.334999999901</v>
      </c>
      <c r="D2233" s="30">
        <v>1</v>
      </c>
      <c r="E2233" s="30">
        <v>1</v>
      </c>
      <c r="F2233" s="30">
        <v>1664.84699999999</v>
      </c>
      <c r="G2233" s="30">
        <v>1</v>
      </c>
      <c r="H2233" s="30">
        <v>1</v>
      </c>
      <c r="I2233" s="30">
        <v>1</v>
      </c>
      <c r="K2233" s="457"/>
      <c r="L2233" s="457" t="e">
        <f>IF(K2233=0,#REF!,0)</f>
        <v>#REF!</v>
      </c>
    </row>
    <row r="2234" spans="1:12">
      <c r="A2234" s="30">
        <v>2232</v>
      </c>
      <c r="B2234" s="30">
        <v>1032.623999999998</v>
      </c>
      <c r="C2234" s="30">
        <v>16284.4399999999</v>
      </c>
      <c r="D2234" s="30">
        <v>1</v>
      </c>
      <c r="E2234" s="30">
        <v>1</v>
      </c>
      <c r="F2234" s="30">
        <v>1272.88599999999</v>
      </c>
      <c r="G2234" s="30">
        <v>1</v>
      </c>
      <c r="H2234" s="30">
        <v>1</v>
      </c>
      <c r="I2234" s="30">
        <v>1</v>
      </c>
      <c r="K2234" s="457"/>
      <c r="L2234" s="457" t="e">
        <f>IF(K2234=0,#REF!,0)</f>
        <v>#REF!</v>
      </c>
    </row>
    <row r="2235" spans="1:12">
      <c r="A2235" s="30">
        <v>2233</v>
      </c>
      <c r="B2235" s="30">
        <v>1032.623999999998</v>
      </c>
      <c r="C2235" s="30">
        <v>16349.2329999999</v>
      </c>
      <c r="D2235" s="30">
        <v>1</v>
      </c>
      <c r="E2235" s="30">
        <v>1</v>
      </c>
      <c r="F2235" s="30">
        <v>564.09400000000005</v>
      </c>
      <c r="G2235" s="30">
        <v>1</v>
      </c>
      <c r="H2235" s="30">
        <v>1</v>
      </c>
      <c r="I2235" s="30">
        <v>1</v>
      </c>
      <c r="K2235" s="457"/>
      <c r="L2235" s="457" t="e">
        <f>IF(K2235=0,#REF!,0)</f>
        <v>#REF!</v>
      </c>
    </row>
    <row r="2236" spans="1:12">
      <c r="A2236" s="30">
        <v>2234</v>
      </c>
      <c r="B2236" s="30">
        <v>1032.623999999998</v>
      </c>
      <c r="C2236" s="30">
        <v>16371.719999999899</v>
      </c>
      <c r="D2236" s="30">
        <v>1</v>
      </c>
      <c r="E2236" s="30">
        <v>1</v>
      </c>
      <c r="F2236" s="30">
        <v>328.22099999999898</v>
      </c>
      <c r="G2236" s="30">
        <v>1</v>
      </c>
      <c r="H2236" s="30">
        <v>1</v>
      </c>
      <c r="I2236" s="30">
        <v>1</v>
      </c>
      <c r="K2236" s="457"/>
      <c r="L2236" s="457" t="e">
        <f>IF(K2236=0,#REF!,0)</f>
        <v>#REF!</v>
      </c>
    </row>
    <row r="2237" spans="1:12">
      <c r="A2237" s="30">
        <v>2235</v>
      </c>
      <c r="B2237" s="30">
        <v>1032.623999999998</v>
      </c>
      <c r="C2237" s="30">
        <v>16448.7749999999</v>
      </c>
      <c r="D2237" s="30">
        <v>1</v>
      </c>
      <c r="E2237" s="30">
        <v>1</v>
      </c>
      <c r="F2237" s="30">
        <v>300.84399999999994</v>
      </c>
      <c r="G2237" s="30">
        <v>1</v>
      </c>
      <c r="H2237" s="30">
        <v>1</v>
      </c>
      <c r="I2237" s="30">
        <v>1</v>
      </c>
      <c r="K2237" s="457"/>
      <c r="L2237" s="457" t="e">
        <f>IF(K2237=0,#REF!,0)</f>
        <v>#REF!</v>
      </c>
    </row>
    <row r="2238" spans="1:12">
      <c r="A2238" s="30">
        <v>2236</v>
      </c>
      <c r="B2238" s="30">
        <v>1032.623999999998</v>
      </c>
      <c r="C2238" s="30">
        <v>16503.0959999999</v>
      </c>
      <c r="D2238" s="30">
        <v>1</v>
      </c>
      <c r="E2238" s="30">
        <v>1</v>
      </c>
      <c r="F2238" s="30">
        <v>389.92099999999999</v>
      </c>
      <c r="G2238" s="30">
        <v>1</v>
      </c>
      <c r="H2238" s="30">
        <v>1</v>
      </c>
      <c r="I2238" s="30">
        <v>1</v>
      </c>
      <c r="K2238" s="457"/>
      <c r="L2238" s="457" t="e">
        <f>IF(K2238=0,#REF!,0)</f>
        <v>#REF!</v>
      </c>
    </row>
    <row r="2239" spans="1:12">
      <c r="A2239" s="30">
        <v>2237</v>
      </c>
      <c r="B2239" s="30">
        <v>1032.623999999998</v>
      </c>
      <c r="C2239" s="30">
        <v>16578.465999999898</v>
      </c>
      <c r="D2239" s="30">
        <v>1</v>
      </c>
      <c r="E2239" s="30">
        <v>1</v>
      </c>
      <c r="F2239" s="30">
        <v>985.29700000000003</v>
      </c>
      <c r="G2239" s="30">
        <v>1</v>
      </c>
      <c r="H2239" s="30">
        <v>1</v>
      </c>
      <c r="I2239" s="30">
        <v>1</v>
      </c>
      <c r="K2239" s="457"/>
      <c r="L2239" s="457" t="e">
        <f>IF(K2239=0,#REF!,0)</f>
        <v>#REF!</v>
      </c>
    </row>
    <row r="2240" spans="1:12">
      <c r="A2240" s="30">
        <v>2238</v>
      </c>
      <c r="B2240" s="30">
        <v>1762.222</v>
      </c>
      <c r="C2240" s="30">
        <v>16628.9579999999</v>
      </c>
      <c r="D2240" s="30">
        <v>1</v>
      </c>
      <c r="E2240" s="30">
        <v>1</v>
      </c>
      <c r="F2240" s="30">
        <v>4364.8489999999902</v>
      </c>
      <c r="G2240" s="30">
        <v>1</v>
      </c>
      <c r="H2240" s="30">
        <v>1</v>
      </c>
      <c r="I2240" s="30">
        <v>1</v>
      </c>
      <c r="K2240" s="457"/>
      <c r="L2240" s="457" t="e">
        <f>IF(K2240=0,#REF!,0)</f>
        <v>#REF!</v>
      </c>
    </row>
    <row r="2241" spans="1:12">
      <c r="A2241" s="30">
        <v>2239</v>
      </c>
      <c r="B2241" s="30">
        <v>6139.8579999999993</v>
      </c>
      <c r="C2241" s="30">
        <v>16693.140999999901</v>
      </c>
      <c r="D2241" s="30">
        <v>1</v>
      </c>
      <c r="E2241" s="30">
        <v>1</v>
      </c>
      <c r="F2241" s="30">
        <v>83710.262000000002</v>
      </c>
      <c r="G2241" s="30">
        <v>1</v>
      </c>
      <c r="H2241" s="30">
        <v>1</v>
      </c>
      <c r="I2241" s="30">
        <v>1</v>
      </c>
      <c r="K2241" s="457"/>
      <c r="L2241" s="457" t="e">
        <f>IF(K2241=0,#REF!,0)</f>
        <v>#REF!</v>
      </c>
    </row>
    <row r="2242" spans="1:12">
      <c r="A2242" s="30">
        <v>2240</v>
      </c>
      <c r="B2242" s="30">
        <v>1762.222</v>
      </c>
      <c r="C2242" s="30">
        <v>44919.283999999891</v>
      </c>
      <c r="D2242" s="30">
        <v>1</v>
      </c>
      <c r="E2242" s="30">
        <v>1</v>
      </c>
      <c r="F2242" s="30">
        <v>77697.735000000001</v>
      </c>
      <c r="G2242" s="30">
        <v>1</v>
      </c>
      <c r="H2242" s="30">
        <v>1</v>
      </c>
      <c r="I2242" s="30">
        <v>1</v>
      </c>
      <c r="K2242" s="457"/>
      <c r="L2242" s="457" t="e">
        <f>IF(K2242=0,#REF!,0)</f>
        <v>#REF!</v>
      </c>
    </row>
    <row r="2243" spans="1:12">
      <c r="A2243" s="30">
        <v>2241</v>
      </c>
      <c r="B2243" s="30">
        <v>1032.623999999998</v>
      </c>
      <c r="C2243" s="30">
        <v>71892.627999999895</v>
      </c>
      <c r="D2243" s="30">
        <v>1</v>
      </c>
      <c r="E2243" s="30">
        <v>1</v>
      </c>
      <c r="F2243" s="30">
        <v>65147.148999999998</v>
      </c>
      <c r="G2243" s="30">
        <v>1</v>
      </c>
      <c r="H2243" s="30">
        <v>1</v>
      </c>
      <c r="I2243" s="30">
        <v>1</v>
      </c>
      <c r="K2243" s="457"/>
      <c r="L2243" s="457" t="e">
        <f>IF(K2243=0,#REF!,0)</f>
        <v>#REF!</v>
      </c>
    </row>
    <row r="2244" spans="1:12">
      <c r="A2244" s="30">
        <v>2242</v>
      </c>
      <c r="B2244" s="30">
        <v>1153.2399999999991</v>
      </c>
      <c r="C2244" s="30">
        <v>87352.907999999879</v>
      </c>
      <c r="D2244" s="30">
        <v>1</v>
      </c>
      <c r="E2244" s="30">
        <v>1</v>
      </c>
      <c r="F2244" s="30">
        <v>51378.684999999998</v>
      </c>
      <c r="G2244" s="30">
        <v>1</v>
      </c>
      <c r="H2244" s="30">
        <v>1</v>
      </c>
      <c r="I2244" s="30">
        <v>1</v>
      </c>
      <c r="K2244" s="457"/>
      <c r="L2244" s="457" t="e">
        <f>IF(K2244=0,#REF!,0)</f>
        <v>#REF!</v>
      </c>
    </row>
    <row r="2245" spans="1:12">
      <c r="A2245" s="30">
        <v>2243</v>
      </c>
      <c r="B2245" s="30">
        <v>1213.5469999999991</v>
      </c>
      <c r="C2245" s="30">
        <v>102713.63099999979</v>
      </c>
      <c r="D2245" s="30">
        <v>1</v>
      </c>
      <c r="E2245" s="30">
        <v>1</v>
      </c>
      <c r="F2245" s="30">
        <v>39636.808999999892</v>
      </c>
      <c r="G2245" s="30">
        <v>1</v>
      </c>
      <c r="H2245" s="30">
        <v>1</v>
      </c>
      <c r="I2245" s="30">
        <v>1</v>
      </c>
      <c r="K2245" s="457">
        <v>7992.2915842119446</v>
      </c>
      <c r="L2245" s="457">
        <f>IF(K2245=0,#REF!,0)</f>
        <v>0</v>
      </c>
    </row>
    <row r="2246" spans="1:12">
      <c r="A2246" s="30">
        <v>2244</v>
      </c>
      <c r="B2246" s="30">
        <v>1213.5469999999991</v>
      </c>
      <c r="C2246" s="30">
        <v>86270.017999999895</v>
      </c>
      <c r="D2246" s="30">
        <v>1</v>
      </c>
      <c r="E2246" s="30">
        <v>1</v>
      </c>
      <c r="F2246" s="30">
        <v>29356.951999999899</v>
      </c>
      <c r="G2246" s="30">
        <v>1</v>
      </c>
      <c r="H2246" s="30">
        <v>1</v>
      </c>
      <c r="I2246" s="30">
        <v>1</v>
      </c>
      <c r="K2246" s="457">
        <v>26467.154696745121</v>
      </c>
      <c r="L2246" s="457">
        <f>IF(K2246=0,#REF!,0)</f>
        <v>0</v>
      </c>
    </row>
    <row r="2247" spans="1:12">
      <c r="A2247" s="30">
        <v>2245</v>
      </c>
      <c r="B2247" s="30">
        <v>6200.1660000000002</v>
      </c>
      <c r="C2247" s="30">
        <v>49175.976999999897</v>
      </c>
      <c r="D2247" s="30">
        <v>1</v>
      </c>
      <c r="E2247" s="30">
        <v>1</v>
      </c>
      <c r="F2247" s="30">
        <v>10728.964999999989</v>
      </c>
      <c r="G2247" s="30">
        <v>1</v>
      </c>
      <c r="H2247" s="30">
        <v>1</v>
      </c>
      <c r="I2247" s="30">
        <v>1</v>
      </c>
      <c r="K2247" s="457">
        <v>3972.8053536017205</v>
      </c>
      <c r="L2247" s="457">
        <f>IF(K2247=0,#REF!,0)</f>
        <v>0</v>
      </c>
    </row>
    <row r="2248" spans="1:12">
      <c r="A2248" s="30">
        <v>2246</v>
      </c>
      <c r="B2248" s="30">
        <v>1762.222</v>
      </c>
      <c r="C2248" s="30">
        <v>68145.894999999902</v>
      </c>
      <c r="D2248" s="30">
        <v>1</v>
      </c>
      <c r="E2248" s="30">
        <v>1</v>
      </c>
      <c r="F2248" s="30">
        <v>14668.418999999891</v>
      </c>
      <c r="G2248" s="30">
        <v>1</v>
      </c>
      <c r="H2248" s="30">
        <v>1</v>
      </c>
      <c r="I2248" s="30">
        <v>1</v>
      </c>
      <c r="K2248" s="457">
        <v>20911.075008836862</v>
      </c>
      <c r="L2248" s="457">
        <f>IF(K2248=0,#REF!,0)</f>
        <v>0</v>
      </c>
    </row>
    <row r="2249" spans="1:12">
      <c r="A2249" s="30">
        <v>2247</v>
      </c>
      <c r="B2249" s="30">
        <v>1032.623999999998</v>
      </c>
      <c r="C2249" s="30">
        <v>99794.1789999998</v>
      </c>
      <c r="D2249" s="30">
        <v>1</v>
      </c>
      <c r="E2249" s="30">
        <v>1</v>
      </c>
      <c r="F2249" s="30">
        <v>12050.768999999991</v>
      </c>
      <c r="G2249" s="30">
        <v>1</v>
      </c>
      <c r="H2249" s="30">
        <v>1</v>
      </c>
      <c r="I2249" s="30">
        <v>1</v>
      </c>
      <c r="K2249" s="457">
        <v>10379.233760598561</v>
      </c>
      <c r="L2249" s="457">
        <f>IF(K2249=0,#REF!,0)</f>
        <v>0</v>
      </c>
    </row>
    <row r="2250" spans="1:12">
      <c r="A2250" s="30">
        <v>2248</v>
      </c>
      <c r="B2250" s="30">
        <v>1032.623999999998</v>
      </c>
      <c r="C2250" s="30">
        <v>83865.7429999999</v>
      </c>
      <c r="D2250" s="30">
        <v>1</v>
      </c>
      <c r="E2250" s="30">
        <v>1</v>
      </c>
      <c r="F2250" s="30">
        <v>10766.248</v>
      </c>
      <c r="G2250" s="30">
        <v>1</v>
      </c>
      <c r="H2250" s="30">
        <v>1</v>
      </c>
      <c r="I2250" s="30">
        <v>1</v>
      </c>
      <c r="K2250" s="457"/>
      <c r="L2250" s="457" t="e">
        <f>IF(K2250=0,#REF!,0)</f>
        <v>#REF!</v>
      </c>
    </row>
    <row r="2251" spans="1:12">
      <c r="A2251" s="30">
        <v>2249</v>
      </c>
      <c r="B2251" s="30">
        <v>1032.623999999998</v>
      </c>
      <c r="C2251" s="30">
        <v>72017.080999999904</v>
      </c>
      <c r="D2251" s="30">
        <v>1</v>
      </c>
      <c r="E2251" s="30">
        <v>1</v>
      </c>
      <c r="F2251" s="30">
        <v>13561.193999999899</v>
      </c>
      <c r="G2251" s="30">
        <v>1</v>
      </c>
      <c r="H2251" s="30">
        <v>1</v>
      </c>
      <c r="I2251" s="30">
        <v>1</v>
      </c>
      <c r="K2251" s="457"/>
      <c r="L2251" s="457" t="e">
        <f>IF(K2251=0,#REF!,0)</f>
        <v>#REF!</v>
      </c>
    </row>
    <row r="2252" spans="1:12">
      <c r="A2252" s="30">
        <v>2250</v>
      </c>
      <c r="B2252" s="30">
        <v>1762.222</v>
      </c>
      <c r="C2252" s="30">
        <v>40625.224999999904</v>
      </c>
      <c r="D2252" s="30">
        <v>1</v>
      </c>
      <c r="E2252" s="30">
        <v>1</v>
      </c>
      <c r="F2252" s="30">
        <v>18424.756000000001</v>
      </c>
      <c r="G2252" s="30">
        <v>1</v>
      </c>
      <c r="H2252" s="30">
        <v>1</v>
      </c>
      <c r="I2252" s="30">
        <v>1</v>
      </c>
      <c r="K2252" s="457"/>
      <c r="L2252" s="457" t="e">
        <f>IF(K2252=0,#REF!,0)</f>
        <v>#REF!</v>
      </c>
    </row>
    <row r="2253" spans="1:12">
      <c r="A2253" s="30">
        <v>2251</v>
      </c>
      <c r="B2253" s="30">
        <v>6139.8579999999993</v>
      </c>
      <c r="C2253" s="30">
        <v>28485.469999999899</v>
      </c>
      <c r="D2253" s="30">
        <v>1</v>
      </c>
      <c r="E2253" s="30">
        <v>1</v>
      </c>
      <c r="F2253" s="30">
        <v>19243.977999999999</v>
      </c>
      <c r="G2253" s="30">
        <v>1</v>
      </c>
      <c r="H2253" s="30">
        <v>1</v>
      </c>
      <c r="I2253" s="30">
        <v>1</v>
      </c>
      <c r="K2253" s="457"/>
      <c r="L2253" s="457" t="e">
        <f>IF(K2253=0,#REF!,0)</f>
        <v>#REF!</v>
      </c>
    </row>
    <row r="2254" spans="1:12">
      <c r="A2254" s="30">
        <v>2252</v>
      </c>
      <c r="B2254" s="30">
        <v>7599.07</v>
      </c>
      <c r="C2254" s="30">
        <v>29902.209999999897</v>
      </c>
      <c r="D2254" s="30">
        <v>1</v>
      </c>
      <c r="E2254" s="30">
        <v>1</v>
      </c>
      <c r="F2254" s="30">
        <v>20547.545000000002</v>
      </c>
      <c r="G2254" s="30">
        <v>1</v>
      </c>
      <c r="H2254" s="30">
        <v>1</v>
      </c>
      <c r="I2254" s="30">
        <v>1</v>
      </c>
      <c r="K2254" s="457"/>
      <c r="L2254" s="457" t="e">
        <f>IF(K2254=0,#REF!,0)</f>
        <v>#REF!</v>
      </c>
    </row>
    <row r="2255" spans="1:12">
      <c r="A2255" s="30">
        <v>2253</v>
      </c>
      <c r="B2255" s="30">
        <v>1762.222</v>
      </c>
      <c r="C2255" s="30">
        <v>16772.3829999999</v>
      </c>
      <c r="D2255" s="30">
        <v>1</v>
      </c>
      <c r="E2255" s="30">
        <v>1</v>
      </c>
      <c r="F2255" s="30">
        <v>34350.845999999903</v>
      </c>
      <c r="G2255" s="30">
        <v>1</v>
      </c>
      <c r="H2255" s="30">
        <v>1</v>
      </c>
      <c r="I2255" s="30">
        <v>1</v>
      </c>
      <c r="K2255" s="457"/>
      <c r="L2255" s="457" t="e">
        <f>IF(K2255=0,#REF!,0)</f>
        <v>#REF!</v>
      </c>
    </row>
    <row r="2256" spans="1:12">
      <c r="A2256" s="30">
        <v>2254</v>
      </c>
      <c r="B2256" s="30">
        <v>1762.222</v>
      </c>
      <c r="C2256" s="30">
        <v>16430.068999999901</v>
      </c>
      <c r="D2256" s="30">
        <v>1</v>
      </c>
      <c r="E2256" s="30">
        <v>1</v>
      </c>
      <c r="F2256" s="30">
        <v>2977.1379999999899</v>
      </c>
      <c r="G2256" s="30">
        <v>1</v>
      </c>
      <c r="H2256" s="30">
        <v>1</v>
      </c>
      <c r="I2256" s="30">
        <v>1</v>
      </c>
      <c r="K2256" s="457"/>
      <c r="L2256" s="457" t="e">
        <f>IF(K2256=0,#REF!,0)</f>
        <v>#REF!</v>
      </c>
    </row>
    <row r="2257" spans="1:12">
      <c r="A2257" s="30">
        <v>2255</v>
      </c>
      <c r="B2257" s="30">
        <v>1762.222</v>
      </c>
      <c r="C2257" s="30">
        <v>16090.644999999899</v>
      </c>
      <c r="D2257" s="30">
        <v>1</v>
      </c>
      <c r="E2257" s="30">
        <v>1</v>
      </c>
      <c r="F2257" s="30">
        <v>1664.44399999999</v>
      </c>
      <c r="G2257" s="30">
        <v>1</v>
      </c>
      <c r="H2257" s="30">
        <v>1</v>
      </c>
      <c r="I2257" s="30">
        <v>1</v>
      </c>
      <c r="K2257" s="457"/>
      <c r="L2257" s="457" t="e">
        <f>IF(K2257=0,#REF!,0)</f>
        <v>#REF!</v>
      </c>
    </row>
    <row r="2258" spans="1:12">
      <c r="A2258" s="30">
        <v>2256</v>
      </c>
      <c r="B2258" s="30">
        <v>1032.623999999998</v>
      </c>
      <c r="C2258" s="30">
        <v>16201.985999999899</v>
      </c>
      <c r="D2258" s="30">
        <v>1</v>
      </c>
      <c r="E2258" s="30">
        <v>1</v>
      </c>
      <c r="F2258" s="30">
        <v>1272.5839999999901</v>
      </c>
      <c r="G2258" s="30">
        <v>1</v>
      </c>
      <c r="H2258" s="30">
        <v>1</v>
      </c>
      <c r="I2258" s="30">
        <v>1</v>
      </c>
      <c r="K2258" s="457"/>
      <c r="L2258" s="457" t="e">
        <f>IF(K2258=0,#REF!,0)</f>
        <v>#REF!</v>
      </c>
    </row>
    <row r="2259" spans="1:12">
      <c r="A2259" s="30">
        <v>2257</v>
      </c>
      <c r="B2259" s="30">
        <v>1032.623999999998</v>
      </c>
      <c r="C2259" s="30">
        <v>16266.843999999899</v>
      </c>
      <c r="D2259" s="30">
        <v>1</v>
      </c>
      <c r="E2259" s="30">
        <v>1</v>
      </c>
      <c r="F2259" s="30">
        <v>563.851</v>
      </c>
      <c r="G2259" s="30">
        <v>1</v>
      </c>
      <c r="H2259" s="30">
        <v>1</v>
      </c>
      <c r="I2259" s="30">
        <v>1</v>
      </c>
      <c r="K2259" s="457"/>
      <c r="L2259" s="457" t="e">
        <f>IF(K2259=0,#REF!,0)</f>
        <v>#REF!</v>
      </c>
    </row>
    <row r="2260" spans="1:12">
      <c r="A2260" s="30">
        <v>2258</v>
      </c>
      <c r="B2260" s="30">
        <v>1032.623999999998</v>
      </c>
      <c r="C2260" s="30">
        <v>16279.193999999901</v>
      </c>
      <c r="D2260" s="30">
        <v>1</v>
      </c>
      <c r="E2260" s="30">
        <v>1</v>
      </c>
      <c r="F2260" s="30">
        <v>327.87999999999897</v>
      </c>
      <c r="G2260" s="30">
        <v>1</v>
      </c>
      <c r="H2260" s="30">
        <v>1</v>
      </c>
      <c r="I2260" s="30">
        <v>1</v>
      </c>
      <c r="K2260" s="457"/>
      <c r="L2260" s="457" t="e">
        <f>IF(K2260=0,#REF!,0)</f>
        <v>#REF!</v>
      </c>
    </row>
    <row r="2261" spans="1:12">
      <c r="A2261" s="30">
        <v>2259</v>
      </c>
      <c r="B2261" s="30">
        <v>1032.623999999998</v>
      </c>
      <c r="C2261" s="30">
        <v>16351.622999999901</v>
      </c>
      <c r="D2261" s="30">
        <v>1</v>
      </c>
      <c r="E2261" s="30">
        <v>1</v>
      </c>
      <c r="F2261" s="30">
        <v>283.45299999999901</v>
      </c>
      <c r="G2261" s="30">
        <v>1</v>
      </c>
      <c r="H2261" s="30">
        <v>1</v>
      </c>
      <c r="I2261" s="30">
        <v>1</v>
      </c>
      <c r="K2261" s="457"/>
      <c r="L2261" s="457" t="e">
        <f>IF(K2261=0,#REF!,0)</f>
        <v>#REF!</v>
      </c>
    </row>
    <row r="2262" spans="1:12">
      <c r="A2262" s="30">
        <v>2260</v>
      </c>
      <c r="B2262" s="30">
        <v>1032.623999999998</v>
      </c>
      <c r="C2262" s="30">
        <v>16387.4209999999</v>
      </c>
      <c r="D2262" s="30">
        <v>1</v>
      </c>
      <c r="E2262" s="30">
        <v>1</v>
      </c>
      <c r="F2262" s="30">
        <v>294.5</v>
      </c>
      <c r="G2262" s="30">
        <v>1</v>
      </c>
      <c r="H2262" s="30">
        <v>1</v>
      </c>
      <c r="I2262" s="30">
        <v>1</v>
      </c>
      <c r="K2262" s="457"/>
      <c r="L2262" s="457" t="e">
        <f>IF(K2262=0,#REF!,0)</f>
        <v>#REF!</v>
      </c>
    </row>
    <row r="2263" spans="1:12">
      <c r="A2263" s="30">
        <v>2261</v>
      </c>
      <c r="B2263" s="30">
        <v>1032.623999999998</v>
      </c>
      <c r="C2263" s="30">
        <v>16454.0289999999</v>
      </c>
      <c r="D2263" s="30">
        <v>1</v>
      </c>
      <c r="E2263" s="30">
        <v>1</v>
      </c>
      <c r="F2263" s="30">
        <v>317.17599999999902</v>
      </c>
      <c r="G2263" s="30">
        <v>1</v>
      </c>
      <c r="H2263" s="30">
        <v>1</v>
      </c>
      <c r="I2263" s="30">
        <v>1</v>
      </c>
      <c r="K2263" s="457"/>
      <c r="L2263" s="457" t="e">
        <f>IF(K2263=0,#REF!,0)</f>
        <v>#REF!</v>
      </c>
    </row>
    <row r="2264" spans="1:12">
      <c r="A2264" s="30">
        <v>2262</v>
      </c>
      <c r="B2264" s="30">
        <v>1762.222</v>
      </c>
      <c r="C2264" s="30">
        <v>16508.788999999902</v>
      </c>
      <c r="D2264" s="30">
        <v>1</v>
      </c>
      <c r="E2264" s="30">
        <v>1</v>
      </c>
      <c r="F2264" s="30">
        <v>2880.0839999999903</v>
      </c>
      <c r="G2264" s="30">
        <v>1</v>
      </c>
      <c r="H2264" s="30">
        <v>1</v>
      </c>
      <c r="I2264" s="30">
        <v>1</v>
      </c>
      <c r="K2264" s="457"/>
      <c r="L2264" s="457" t="e">
        <f>IF(K2264=0,#REF!,0)</f>
        <v>#REF!</v>
      </c>
    </row>
    <row r="2265" spans="1:12">
      <c r="A2265" s="30">
        <v>2263</v>
      </c>
      <c r="B2265" s="30">
        <v>6139.8579999999993</v>
      </c>
      <c r="C2265" s="30">
        <v>16586.060999999892</v>
      </c>
      <c r="D2265" s="30">
        <v>1</v>
      </c>
      <c r="E2265" s="30">
        <v>1</v>
      </c>
      <c r="F2265" s="30">
        <v>78939.597000000009</v>
      </c>
      <c r="G2265" s="30">
        <v>1</v>
      </c>
      <c r="H2265" s="30">
        <v>1</v>
      </c>
      <c r="I2265" s="30">
        <v>1</v>
      </c>
      <c r="K2265" s="457"/>
      <c r="L2265" s="457" t="e">
        <f>IF(K2265=0,#REF!,0)</f>
        <v>#REF!</v>
      </c>
    </row>
    <row r="2266" spans="1:12">
      <c r="A2266" s="30">
        <v>2264</v>
      </c>
      <c r="B2266" s="30">
        <v>1762.222</v>
      </c>
      <c r="C2266" s="30">
        <v>44834.05199999988</v>
      </c>
      <c r="D2266" s="30">
        <v>1</v>
      </c>
      <c r="E2266" s="30">
        <v>1</v>
      </c>
      <c r="F2266" s="30">
        <v>77300.257999999987</v>
      </c>
      <c r="G2266" s="30">
        <v>1</v>
      </c>
      <c r="H2266" s="30">
        <v>1</v>
      </c>
      <c r="I2266" s="30">
        <v>1</v>
      </c>
      <c r="K2266" s="457"/>
      <c r="L2266" s="457" t="e">
        <f>IF(K2266=0,#REF!,0)</f>
        <v>#REF!</v>
      </c>
    </row>
    <row r="2267" spans="1:12">
      <c r="A2267" s="30">
        <v>2265</v>
      </c>
      <c r="B2267" s="30">
        <v>1032.623999999998</v>
      </c>
      <c r="C2267" s="30">
        <v>72300.85899999988</v>
      </c>
      <c r="D2267" s="30">
        <v>1</v>
      </c>
      <c r="E2267" s="30">
        <v>1</v>
      </c>
      <c r="F2267" s="30">
        <v>72479.744999999908</v>
      </c>
      <c r="G2267" s="30">
        <v>1</v>
      </c>
      <c r="H2267" s="30">
        <v>1</v>
      </c>
      <c r="I2267" s="30">
        <v>1</v>
      </c>
      <c r="K2267" s="457"/>
      <c r="L2267" s="457" t="e">
        <f>IF(K2267=0,#REF!,0)</f>
        <v>#REF!</v>
      </c>
    </row>
    <row r="2268" spans="1:12">
      <c r="A2268" s="30">
        <v>2266</v>
      </c>
      <c r="B2268" s="30">
        <v>1153.2399999999991</v>
      </c>
      <c r="C2268" s="30">
        <v>88073.442999999897</v>
      </c>
      <c r="D2268" s="30">
        <v>1</v>
      </c>
      <c r="E2268" s="30">
        <v>1</v>
      </c>
      <c r="F2268" s="30">
        <v>62300.004999999888</v>
      </c>
      <c r="G2268" s="30">
        <v>1</v>
      </c>
      <c r="H2268" s="30">
        <v>1</v>
      </c>
      <c r="I2268" s="30">
        <v>1</v>
      </c>
      <c r="K2268" s="457"/>
      <c r="L2268" s="457" t="e">
        <f>IF(K2268=0,#REF!,0)</f>
        <v>#REF!</v>
      </c>
    </row>
    <row r="2269" spans="1:12">
      <c r="A2269" s="30">
        <v>2267</v>
      </c>
      <c r="B2269" s="30">
        <v>1213.5469999999991</v>
      </c>
      <c r="C2269" s="30">
        <v>104012.2329999998</v>
      </c>
      <c r="D2269" s="30">
        <v>1</v>
      </c>
      <c r="E2269" s="30">
        <v>1</v>
      </c>
      <c r="F2269" s="30">
        <v>56941.980999999891</v>
      </c>
      <c r="G2269" s="30">
        <v>1</v>
      </c>
      <c r="H2269" s="30">
        <v>1</v>
      </c>
      <c r="I2269" s="30">
        <v>1</v>
      </c>
      <c r="K2269" s="457"/>
      <c r="L2269" s="457" t="e">
        <f>IF(K2269=0,#REF!,0)</f>
        <v>#REF!</v>
      </c>
    </row>
    <row r="2270" spans="1:12">
      <c r="A2270" s="30">
        <v>2268</v>
      </c>
      <c r="B2270" s="30">
        <v>1213.5469999999991</v>
      </c>
      <c r="C2270" s="30">
        <v>87486.488999999885</v>
      </c>
      <c r="D2270" s="30">
        <v>1</v>
      </c>
      <c r="E2270" s="30">
        <v>1</v>
      </c>
      <c r="F2270" s="30">
        <v>48406.109999999986</v>
      </c>
      <c r="G2270" s="30">
        <v>1</v>
      </c>
      <c r="H2270" s="30">
        <v>1</v>
      </c>
      <c r="I2270" s="30">
        <v>1</v>
      </c>
      <c r="K2270" s="457"/>
      <c r="L2270" s="457" t="e">
        <f>IF(K2270=0,#REF!,0)</f>
        <v>#REF!</v>
      </c>
    </row>
    <row r="2271" spans="1:12">
      <c r="A2271" s="30">
        <v>2269</v>
      </c>
      <c r="B2271" s="30">
        <v>6200.1660000000002</v>
      </c>
      <c r="C2271" s="30">
        <v>50266.859999999891</v>
      </c>
      <c r="D2271" s="30">
        <v>1</v>
      </c>
      <c r="E2271" s="30">
        <v>1</v>
      </c>
      <c r="F2271" s="30">
        <v>31073.887999999897</v>
      </c>
      <c r="G2271" s="30">
        <v>1</v>
      </c>
      <c r="H2271" s="30">
        <v>1</v>
      </c>
      <c r="I2271" s="30">
        <v>1</v>
      </c>
      <c r="K2271" s="457"/>
      <c r="L2271" s="457" t="e">
        <f>IF(K2271=0,#REF!,0)</f>
        <v>#REF!</v>
      </c>
    </row>
    <row r="2272" spans="1:12">
      <c r="A2272" s="30">
        <v>2270</v>
      </c>
      <c r="B2272" s="30">
        <v>1762.222</v>
      </c>
      <c r="C2272" s="30">
        <v>69123.623999999894</v>
      </c>
      <c r="D2272" s="30">
        <v>1</v>
      </c>
      <c r="E2272" s="30">
        <v>1</v>
      </c>
      <c r="F2272" s="30">
        <v>33800.275999999889</v>
      </c>
      <c r="G2272" s="30">
        <v>1</v>
      </c>
      <c r="H2272" s="30">
        <v>1</v>
      </c>
      <c r="I2272" s="30">
        <v>1</v>
      </c>
      <c r="K2272" s="457"/>
      <c r="L2272" s="457" t="e">
        <f>IF(K2272=0,#REF!,0)</f>
        <v>#REF!</v>
      </c>
    </row>
    <row r="2273" spans="1:12">
      <c r="A2273" s="30">
        <v>2271</v>
      </c>
      <c r="B2273" s="30">
        <v>1032.623999999998</v>
      </c>
      <c r="C2273" s="30">
        <v>100503.8979999998</v>
      </c>
      <c r="D2273" s="30">
        <v>1</v>
      </c>
      <c r="E2273" s="30">
        <v>1</v>
      </c>
      <c r="F2273" s="30">
        <v>30041.742999999991</v>
      </c>
      <c r="G2273" s="30">
        <v>1</v>
      </c>
      <c r="H2273" s="30">
        <v>1</v>
      </c>
      <c r="I2273" s="30">
        <v>1</v>
      </c>
      <c r="K2273" s="457"/>
      <c r="L2273" s="457" t="e">
        <f>IF(K2273=0,#REF!,0)</f>
        <v>#REF!</v>
      </c>
    </row>
    <row r="2274" spans="1:12">
      <c r="A2274" s="30">
        <v>2272</v>
      </c>
      <c r="B2274" s="30">
        <v>1032.623999999998</v>
      </c>
      <c r="C2274" s="30">
        <v>84611.304999999906</v>
      </c>
      <c r="D2274" s="30">
        <v>1</v>
      </c>
      <c r="E2274" s="30">
        <v>1</v>
      </c>
      <c r="F2274" s="30">
        <v>28521.622999999898</v>
      </c>
      <c r="G2274" s="30">
        <v>1</v>
      </c>
      <c r="H2274" s="30">
        <v>1</v>
      </c>
      <c r="I2274" s="30">
        <v>1</v>
      </c>
      <c r="K2274" s="457"/>
      <c r="L2274" s="457" t="e">
        <f>IF(K2274=0,#REF!,0)</f>
        <v>#REF!</v>
      </c>
    </row>
    <row r="2275" spans="1:12">
      <c r="A2275" s="30">
        <v>2273</v>
      </c>
      <c r="B2275" s="30">
        <v>1032.623999999998</v>
      </c>
      <c r="C2275" s="30">
        <v>72675.540999999896</v>
      </c>
      <c r="D2275" s="30">
        <v>1</v>
      </c>
      <c r="E2275" s="30">
        <v>1</v>
      </c>
      <c r="F2275" s="30">
        <v>26006.859999999899</v>
      </c>
      <c r="G2275" s="30">
        <v>1</v>
      </c>
      <c r="H2275" s="30">
        <v>1</v>
      </c>
      <c r="I2275" s="30">
        <v>1</v>
      </c>
      <c r="K2275" s="457"/>
      <c r="L2275" s="457" t="e">
        <f>IF(K2275=0,#REF!,0)</f>
        <v>#REF!</v>
      </c>
    </row>
    <row r="2276" spans="1:12">
      <c r="A2276" s="30">
        <v>2274</v>
      </c>
      <c r="B2276" s="30">
        <v>1762.222</v>
      </c>
      <c r="C2276" s="30">
        <v>41285.552999999898</v>
      </c>
      <c r="D2276" s="30">
        <v>1</v>
      </c>
      <c r="E2276" s="30">
        <v>1</v>
      </c>
      <c r="F2276" s="30">
        <v>28299.167000000001</v>
      </c>
      <c r="G2276" s="30">
        <v>1</v>
      </c>
      <c r="H2276" s="30">
        <v>1</v>
      </c>
      <c r="I2276" s="30">
        <v>1</v>
      </c>
      <c r="K2276" s="457"/>
      <c r="L2276" s="457" t="e">
        <f>IF(K2276=0,#REF!,0)</f>
        <v>#REF!</v>
      </c>
    </row>
    <row r="2277" spans="1:12">
      <c r="A2277" s="30">
        <v>2275</v>
      </c>
      <c r="B2277" s="30">
        <v>6139.8579999999993</v>
      </c>
      <c r="C2277" s="30">
        <v>28766.9709999999</v>
      </c>
      <c r="D2277" s="30">
        <v>1</v>
      </c>
      <c r="E2277" s="30">
        <v>1</v>
      </c>
      <c r="F2277" s="30">
        <v>26500.714999999898</v>
      </c>
      <c r="G2277" s="30">
        <v>1</v>
      </c>
      <c r="H2277" s="30">
        <v>1</v>
      </c>
      <c r="I2277" s="30">
        <v>1</v>
      </c>
      <c r="K2277" s="457"/>
      <c r="L2277" s="457" t="e">
        <f>IF(K2277=0,#REF!,0)</f>
        <v>#REF!</v>
      </c>
    </row>
    <row r="2278" spans="1:12">
      <c r="A2278" s="30">
        <v>2276</v>
      </c>
      <c r="B2278" s="30">
        <v>7599.07</v>
      </c>
      <c r="C2278" s="30">
        <v>30175.834999999897</v>
      </c>
      <c r="D2278" s="30">
        <v>1</v>
      </c>
      <c r="E2278" s="30">
        <v>1</v>
      </c>
      <c r="F2278" s="30">
        <v>26363.231999999887</v>
      </c>
      <c r="G2278" s="30">
        <v>1</v>
      </c>
      <c r="H2278" s="30">
        <v>1</v>
      </c>
      <c r="I2278" s="30">
        <v>1</v>
      </c>
      <c r="K2278" s="457"/>
      <c r="L2278" s="457" t="e">
        <f>IF(K2278=0,#REF!,0)</f>
        <v>#REF!</v>
      </c>
    </row>
    <row r="2279" spans="1:12">
      <c r="A2279" s="30">
        <v>2277</v>
      </c>
      <c r="B2279" s="30">
        <v>1762.222</v>
      </c>
      <c r="C2279" s="30">
        <v>16926.2589999999</v>
      </c>
      <c r="D2279" s="30">
        <v>1</v>
      </c>
      <c r="E2279" s="30">
        <v>1</v>
      </c>
      <c r="F2279" s="30">
        <v>38572.917999999998</v>
      </c>
      <c r="G2279" s="30">
        <v>1</v>
      </c>
      <c r="H2279" s="30">
        <v>1</v>
      </c>
      <c r="I2279" s="30">
        <v>1</v>
      </c>
      <c r="K2279" s="457"/>
      <c r="L2279" s="457" t="e">
        <f>IF(K2279=0,#REF!,0)</f>
        <v>#REF!</v>
      </c>
    </row>
    <row r="2280" spans="1:12">
      <c r="A2280" s="30">
        <v>2278</v>
      </c>
      <c r="B2280" s="30">
        <v>1762.222</v>
      </c>
      <c r="C2280" s="30">
        <v>16557.801999999901</v>
      </c>
      <c r="D2280" s="30">
        <v>1</v>
      </c>
      <c r="E2280" s="30">
        <v>1</v>
      </c>
      <c r="F2280" s="30">
        <v>2978.2739999999899</v>
      </c>
      <c r="G2280" s="30">
        <v>1</v>
      </c>
      <c r="H2280" s="30">
        <v>1</v>
      </c>
      <c r="I2280" s="30">
        <v>1</v>
      </c>
      <c r="K2280" s="457"/>
      <c r="L2280" s="457" t="e">
        <f>IF(K2280=0,#REF!,0)</f>
        <v>#REF!</v>
      </c>
    </row>
    <row r="2281" spans="1:12">
      <c r="A2281" s="30">
        <v>2279</v>
      </c>
      <c r="B2281" s="30">
        <v>1762.222</v>
      </c>
      <c r="C2281" s="30">
        <v>16199.9279999999</v>
      </c>
      <c r="D2281" s="30">
        <v>1</v>
      </c>
      <c r="E2281" s="30">
        <v>1</v>
      </c>
      <c r="F2281" s="30">
        <v>1665.048</v>
      </c>
      <c r="G2281" s="30">
        <v>1</v>
      </c>
      <c r="H2281" s="30">
        <v>1</v>
      </c>
      <c r="I2281" s="30">
        <v>1</v>
      </c>
      <c r="K2281" s="457"/>
      <c r="L2281" s="457" t="e">
        <f>IF(K2281=0,#REF!,0)</f>
        <v>#REF!</v>
      </c>
    </row>
    <row r="2282" spans="1:12">
      <c r="A2282" s="30">
        <v>2280</v>
      </c>
      <c r="B2282" s="30">
        <v>1032.623999999998</v>
      </c>
      <c r="C2282" s="30">
        <v>16273.8219999999</v>
      </c>
      <c r="D2282" s="30">
        <v>1</v>
      </c>
      <c r="E2282" s="30">
        <v>1</v>
      </c>
      <c r="F2282" s="30">
        <v>1272.9539999999899</v>
      </c>
      <c r="G2282" s="30">
        <v>1</v>
      </c>
      <c r="H2282" s="30">
        <v>1</v>
      </c>
      <c r="I2282" s="30">
        <v>1</v>
      </c>
      <c r="K2282" s="457"/>
      <c r="L2282" s="457" t="e">
        <f>IF(K2282=0,#REF!,0)</f>
        <v>#REF!</v>
      </c>
    </row>
    <row r="2283" spans="1:12">
      <c r="A2283" s="30">
        <v>2281</v>
      </c>
      <c r="B2283" s="30">
        <v>1032.623999999998</v>
      </c>
      <c r="C2283" s="30">
        <v>16312.843999999899</v>
      </c>
      <c r="D2283" s="30">
        <v>1</v>
      </c>
      <c r="E2283" s="30">
        <v>1</v>
      </c>
      <c r="F2283" s="30">
        <v>546.02300000000002</v>
      </c>
      <c r="G2283" s="30">
        <v>1</v>
      </c>
      <c r="H2283" s="30">
        <v>1</v>
      </c>
      <c r="I2283" s="30">
        <v>1</v>
      </c>
      <c r="K2283" s="457"/>
      <c r="L2283" s="457" t="e">
        <f>IF(K2283=0,#REF!,0)</f>
        <v>#REF!</v>
      </c>
    </row>
    <row r="2284" spans="1:12">
      <c r="A2284" s="30">
        <v>2282</v>
      </c>
      <c r="B2284" s="30">
        <v>1032.623999999998</v>
      </c>
      <c r="C2284" s="30">
        <v>16289.2849999999</v>
      </c>
      <c r="D2284" s="30">
        <v>1</v>
      </c>
      <c r="E2284" s="30">
        <v>1</v>
      </c>
      <c r="F2284" s="30">
        <v>599.96199999999897</v>
      </c>
      <c r="G2284" s="30">
        <v>1</v>
      </c>
      <c r="H2284" s="30">
        <v>1</v>
      </c>
      <c r="I2284" s="30">
        <v>1</v>
      </c>
      <c r="K2284" s="457"/>
      <c r="L2284" s="457" t="e">
        <f>IF(K2284=0,#REF!,0)</f>
        <v>#REF!</v>
      </c>
    </row>
    <row r="2285" spans="1:12">
      <c r="A2285" s="30">
        <v>2283</v>
      </c>
      <c r="B2285" s="30">
        <v>1032.623999999998</v>
      </c>
      <c r="C2285" s="30">
        <v>16342.992999999889</v>
      </c>
      <c r="D2285" s="30">
        <v>1</v>
      </c>
      <c r="E2285" s="30">
        <v>1</v>
      </c>
      <c r="F2285" s="30">
        <v>392.08499999999901</v>
      </c>
      <c r="G2285" s="30">
        <v>1</v>
      </c>
      <c r="H2285" s="30">
        <v>1</v>
      </c>
      <c r="I2285" s="30">
        <v>1</v>
      </c>
      <c r="K2285" s="457"/>
      <c r="L2285" s="457" t="e">
        <f>IF(K2285=0,#REF!,0)</f>
        <v>#REF!</v>
      </c>
    </row>
    <row r="2286" spans="1:12">
      <c r="A2286" s="30">
        <v>2284</v>
      </c>
      <c r="B2286" s="30">
        <v>1032.623999999998</v>
      </c>
      <c r="C2286" s="30">
        <v>16351.745999999901</v>
      </c>
      <c r="D2286" s="30">
        <v>1</v>
      </c>
      <c r="E2286" s="30">
        <v>1</v>
      </c>
      <c r="F2286" s="30">
        <v>260.55399999999997</v>
      </c>
      <c r="G2286" s="30">
        <v>1</v>
      </c>
      <c r="H2286" s="30">
        <v>1</v>
      </c>
      <c r="I2286" s="30">
        <v>1</v>
      </c>
      <c r="K2286" s="457"/>
      <c r="L2286" s="457" t="e">
        <f>IF(K2286=0,#REF!,0)</f>
        <v>#REF!</v>
      </c>
    </row>
    <row r="2287" spans="1:12">
      <c r="A2287" s="30">
        <v>2285</v>
      </c>
      <c r="B2287" s="30">
        <v>1032.623999999998</v>
      </c>
      <c r="C2287" s="30">
        <v>16366.2209999999</v>
      </c>
      <c r="D2287" s="30">
        <v>1</v>
      </c>
      <c r="E2287" s="30">
        <v>1</v>
      </c>
      <c r="F2287" s="30">
        <v>312.68</v>
      </c>
      <c r="G2287" s="30">
        <v>1</v>
      </c>
      <c r="H2287" s="30">
        <v>1</v>
      </c>
      <c r="I2287" s="30">
        <v>1</v>
      </c>
      <c r="K2287" s="457"/>
      <c r="L2287" s="457" t="e">
        <f>IF(K2287=0,#REF!,0)</f>
        <v>#REF!</v>
      </c>
    </row>
    <row r="2288" spans="1:12">
      <c r="A2288" s="30">
        <v>2286</v>
      </c>
      <c r="B2288" s="30">
        <v>1762.222</v>
      </c>
      <c r="C2288" s="30">
        <v>16365.3569999999</v>
      </c>
      <c r="D2288" s="30">
        <v>1</v>
      </c>
      <c r="E2288" s="30">
        <v>1</v>
      </c>
      <c r="F2288" s="30">
        <v>878.41899999999998</v>
      </c>
      <c r="G2288" s="30">
        <v>1</v>
      </c>
      <c r="H2288" s="30">
        <v>1</v>
      </c>
      <c r="I2288" s="30">
        <v>1</v>
      </c>
      <c r="K2288" s="457"/>
      <c r="L2288" s="457" t="e">
        <f>IF(K2288=0,#REF!,0)</f>
        <v>#REF!</v>
      </c>
    </row>
    <row r="2289" spans="1:12">
      <c r="A2289" s="30">
        <v>2287</v>
      </c>
      <c r="B2289" s="30">
        <v>6139.8579999999993</v>
      </c>
      <c r="C2289" s="30">
        <v>16455.1349999999</v>
      </c>
      <c r="D2289" s="30">
        <v>1</v>
      </c>
      <c r="E2289" s="30">
        <v>1</v>
      </c>
      <c r="F2289" s="30">
        <v>71754.539999999892</v>
      </c>
      <c r="G2289" s="30">
        <v>1</v>
      </c>
      <c r="H2289" s="30">
        <v>1</v>
      </c>
      <c r="I2289" s="30">
        <v>1</v>
      </c>
      <c r="K2289" s="457"/>
      <c r="L2289" s="457" t="e">
        <f>IF(K2289=0,#REF!,0)</f>
        <v>#REF!</v>
      </c>
    </row>
    <row r="2290" spans="1:12">
      <c r="A2290" s="30">
        <v>2288</v>
      </c>
      <c r="B2290" s="30">
        <v>1762.222</v>
      </c>
      <c r="C2290" s="30">
        <v>30412.597999999904</v>
      </c>
      <c r="D2290" s="30">
        <v>1</v>
      </c>
      <c r="E2290" s="30">
        <v>1</v>
      </c>
      <c r="F2290" s="30">
        <v>77548.878999999899</v>
      </c>
      <c r="G2290" s="30">
        <v>1</v>
      </c>
      <c r="H2290" s="30">
        <v>1</v>
      </c>
      <c r="I2290" s="30">
        <v>1</v>
      </c>
      <c r="K2290" s="457"/>
      <c r="L2290" s="457" t="e">
        <f>IF(K2290=0,#REF!,0)</f>
        <v>#REF!</v>
      </c>
    </row>
    <row r="2291" spans="1:12">
      <c r="A2291" s="30">
        <v>2289</v>
      </c>
      <c r="B2291" s="30">
        <v>1032.623999999998</v>
      </c>
      <c r="C2291" s="30">
        <v>31345.041999999899</v>
      </c>
      <c r="D2291" s="30">
        <v>1</v>
      </c>
      <c r="E2291" s="30">
        <v>1</v>
      </c>
      <c r="F2291" s="30">
        <v>78362.874999999898</v>
      </c>
      <c r="G2291" s="30">
        <v>1</v>
      </c>
      <c r="H2291" s="30">
        <v>1</v>
      </c>
      <c r="I2291" s="30">
        <v>1</v>
      </c>
      <c r="K2291" s="457"/>
      <c r="L2291" s="457" t="e">
        <f>IF(K2291=0,#REF!,0)</f>
        <v>#REF!</v>
      </c>
    </row>
    <row r="2292" spans="1:12">
      <c r="A2292" s="30">
        <v>2290</v>
      </c>
      <c r="B2292" s="30">
        <v>1153.2399999999991</v>
      </c>
      <c r="C2292" s="30">
        <v>31963.9549999999</v>
      </c>
      <c r="D2292" s="30">
        <v>1</v>
      </c>
      <c r="E2292" s="30">
        <v>1</v>
      </c>
      <c r="F2292" s="30">
        <v>68500.010999999999</v>
      </c>
      <c r="G2292" s="30">
        <v>1</v>
      </c>
      <c r="H2292" s="30">
        <v>1</v>
      </c>
      <c r="I2292" s="30">
        <v>1</v>
      </c>
      <c r="K2292" s="457"/>
      <c r="L2292" s="457" t="e">
        <f>IF(K2292=0,#REF!,0)</f>
        <v>#REF!</v>
      </c>
    </row>
    <row r="2293" spans="1:12">
      <c r="A2293" s="30">
        <v>2291</v>
      </c>
      <c r="B2293" s="30">
        <v>1213.5469999999991</v>
      </c>
      <c r="C2293" s="30">
        <v>32452.464999999891</v>
      </c>
      <c r="D2293" s="30">
        <v>1</v>
      </c>
      <c r="E2293" s="30">
        <v>1</v>
      </c>
      <c r="F2293" s="30">
        <v>59311.995999999985</v>
      </c>
      <c r="G2293" s="30">
        <v>1</v>
      </c>
      <c r="H2293" s="30">
        <v>1</v>
      </c>
      <c r="I2293" s="30">
        <v>1</v>
      </c>
      <c r="K2293" s="457"/>
      <c r="L2293" s="457" t="e">
        <f>IF(K2293=0,#REF!,0)</f>
        <v>#REF!</v>
      </c>
    </row>
    <row r="2294" spans="1:12">
      <c r="A2294" s="30">
        <v>2292</v>
      </c>
      <c r="B2294" s="30">
        <v>1213.5469999999991</v>
      </c>
      <c r="C2294" s="30">
        <v>31323.855999999902</v>
      </c>
      <c r="D2294" s="30">
        <v>1</v>
      </c>
      <c r="E2294" s="30">
        <v>1</v>
      </c>
      <c r="F2294" s="30">
        <v>41791.487999999903</v>
      </c>
      <c r="G2294" s="30">
        <v>1</v>
      </c>
      <c r="H2294" s="30">
        <v>1</v>
      </c>
      <c r="I2294" s="30">
        <v>1</v>
      </c>
      <c r="K2294" s="457"/>
      <c r="L2294" s="457" t="e">
        <f>IF(K2294=0,#REF!,0)</f>
        <v>#REF!</v>
      </c>
    </row>
    <row r="2295" spans="1:12">
      <c r="A2295" s="30">
        <v>2293</v>
      </c>
      <c r="B2295" s="30">
        <v>6200.1660000000002</v>
      </c>
      <c r="C2295" s="30">
        <v>29321.98</v>
      </c>
      <c r="D2295" s="30">
        <v>1</v>
      </c>
      <c r="E2295" s="30">
        <v>1</v>
      </c>
      <c r="F2295" s="30">
        <v>23641.541999999987</v>
      </c>
      <c r="G2295" s="30">
        <v>1</v>
      </c>
      <c r="H2295" s="30">
        <v>1</v>
      </c>
      <c r="I2295" s="30">
        <v>1</v>
      </c>
      <c r="K2295" s="457"/>
      <c r="L2295" s="457" t="e">
        <f>IF(K2295=0,#REF!,0)</f>
        <v>#REF!</v>
      </c>
    </row>
    <row r="2296" spans="1:12">
      <c r="A2296" s="30">
        <v>2294</v>
      </c>
      <c r="B2296" s="30">
        <v>1762.222</v>
      </c>
      <c r="C2296" s="30">
        <v>29138.0459999999</v>
      </c>
      <c r="D2296" s="30">
        <v>1</v>
      </c>
      <c r="E2296" s="30">
        <v>1</v>
      </c>
      <c r="F2296" s="30">
        <v>29390.230999999992</v>
      </c>
      <c r="G2296" s="30">
        <v>1</v>
      </c>
      <c r="H2296" s="30">
        <v>1</v>
      </c>
      <c r="I2296" s="30">
        <v>1</v>
      </c>
      <c r="K2296" s="457"/>
      <c r="L2296" s="457" t="e">
        <f>IF(K2296=0,#REF!,0)</f>
        <v>#REF!</v>
      </c>
    </row>
    <row r="2297" spans="1:12">
      <c r="A2297" s="30">
        <v>2295</v>
      </c>
      <c r="B2297" s="30">
        <v>1032.623999999998</v>
      </c>
      <c r="C2297" s="30">
        <v>29821.466999999899</v>
      </c>
      <c r="D2297" s="30">
        <v>1</v>
      </c>
      <c r="E2297" s="30">
        <v>1</v>
      </c>
      <c r="F2297" s="30">
        <v>26076.903999999988</v>
      </c>
      <c r="G2297" s="30">
        <v>1</v>
      </c>
      <c r="H2297" s="30">
        <v>1</v>
      </c>
      <c r="I2297" s="30">
        <v>1</v>
      </c>
      <c r="K2297" s="457"/>
      <c r="L2297" s="457" t="e">
        <f>IF(K2297=0,#REF!,0)</f>
        <v>#REF!</v>
      </c>
    </row>
    <row r="2298" spans="1:12">
      <c r="A2298" s="30">
        <v>2296</v>
      </c>
      <c r="B2298" s="30">
        <v>1032.623999999998</v>
      </c>
      <c r="C2298" s="30">
        <v>29421.407999999898</v>
      </c>
      <c r="D2298" s="30">
        <v>1</v>
      </c>
      <c r="E2298" s="30">
        <v>1</v>
      </c>
      <c r="F2298" s="30">
        <v>22812.678999999902</v>
      </c>
      <c r="G2298" s="30">
        <v>1</v>
      </c>
      <c r="H2298" s="30">
        <v>1</v>
      </c>
      <c r="I2298" s="30">
        <v>1</v>
      </c>
      <c r="K2298" s="457"/>
      <c r="L2298" s="457" t="e">
        <f>IF(K2298=0,#REF!,0)</f>
        <v>#REF!</v>
      </c>
    </row>
    <row r="2299" spans="1:12">
      <c r="A2299" s="30">
        <v>2297</v>
      </c>
      <c r="B2299" s="30">
        <v>1032.623999999998</v>
      </c>
      <c r="C2299" s="30">
        <v>29101.489999999903</v>
      </c>
      <c r="D2299" s="30">
        <v>1</v>
      </c>
      <c r="E2299" s="30">
        <v>1</v>
      </c>
      <c r="F2299" s="30">
        <v>24269.286999999902</v>
      </c>
      <c r="G2299" s="30">
        <v>1</v>
      </c>
      <c r="H2299" s="30">
        <v>1</v>
      </c>
      <c r="I2299" s="30">
        <v>1</v>
      </c>
      <c r="K2299" s="457"/>
      <c r="L2299" s="457" t="e">
        <f>IF(K2299=0,#REF!,0)</f>
        <v>#REF!</v>
      </c>
    </row>
    <row r="2300" spans="1:12">
      <c r="A2300" s="30">
        <v>2298</v>
      </c>
      <c r="B2300" s="30">
        <v>1762.222</v>
      </c>
      <c r="C2300" s="30">
        <v>28519.678999999902</v>
      </c>
      <c r="D2300" s="30">
        <v>1</v>
      </c>
      <c r="E2300" s="30">
        <v>1</v>
      </c>
      <c r="F2300" s="30">
        <v>24941.210999999999</v>
      </c>
      <c r="G2300" s="30">
        <v>1</v>
      </c>
      <c r="H2300" s="30">
        <v>1</v>
      </c>
      <c r="I2300" s="30">
        <v>1</v>
      </c>
      <c r="K2300" s="457"/>
      <c r="L2300" s="457" t="e">
        <f>IF(K2300=0,#REF!,0)</f>
        <v>#REF!</v>
      </c>
    </row>
    <row r="2301" spans="1:12">
      <c r="A2301" s="30">
        <v>2299</v>
      </c>
      <c r="B2301" s="30">
        <v>6139.8579999999993</v>
      </c>
      <c r="C2301" s="30">
        <v>28619.0079999999</v>
      </c>
      <c r="D2301" s="30">
        <v>1</v>
      </c>
      <c r="E2301" s="30">
        <v>1</v>
      </c>
      <c r="F2301" s="30">
        <v>22433.496999999988</v>
      </c>
      <c r="G2301" s="30">
        <v>1</v>
      </c>
      <c r="H2301" s="30">
        <v>1</v>
      </c>
      <c r="I2301" s="30">
        <v>1</v>
      </c>
      <c r="K2301" s="457"/>
      <c r="L2301" s="457" t="e">
        <f>IF(K2301=0,#REF!,0)</f>
        <v>#REF!</v>
      </c>
    </row>
    <row r="2302" spans="1:12">
      <c r="A2302" s="30">
        <v>2300</v>
      </c>
      <c r="B2302" s="30">
        <v>7599.07</v>
      </c>
      <c r="C2302" s="30">
        <v>30022.334999999897</v>
      </c>
      <c r="D2302" s="30">
        <v>1</v>
      </c>
      <c r="E2302" s="30">
        <v>1</v>
      </c>
      <c r="F2302" s="30">
        <v>21356.004000000001</v>
      </c>
      <c r="G2302" s="30">
        <v>1</v>
      </c>
      <c r="H2302" s="30">
        <v>1</v>
      </c>
      <c r="I2302" s="30">
        <v>1</v>
      </c>
      <c r="K2302" s="457"/>
      <c r="L2302" s="457" t="e">
        <f>IF(K2302=0,#REF!,0)</f>
        <v>#REF!</v>
      </c>
    </row>
    <row r="2303" spans="1:12">
      <c r="A2303" s="30">
        <v>2301</v>
      </c>
      <c r="B2303" s="30">
        <v>1762.222</v>
      </c>
      <c r="C2303" s="30">
        <v>16797.090999999898</v>
      </c>
      <c r="D2303" s="30">
        <v>1</v>
      </c>
      <c r="E2303" s="30">
        <v>1</v>
      </c>
      <c r="F2303" s="30">
        <v>32744.957999999988</v>
      </c>
      <c r="G2303" s="30">
        <v>1</v>
      </c>
      <c r="H2303" s="30">
        <v>1</v>
      </c>
      <c r="I2303" s="30">
        <v>1</v>
      </c>
      <c r="K2303" s="457"/>
      <c r="L2303" s="457" t="e">
        <f>IF(K2303=0,#REF!,0)</f>
        <v>#REF!</v>
      </c>
    </row>
    <row r="2304" spans="1:12">
      <c r="A2304" s="30">
        <v>2302</v>
      </c>
      <c r="B2304" s="30">
        <v>1762.222</v>
      </c>
      <c r="C2304" s="30">
        <v>16413.002999999902</v>
      </c>
      <c r="D2304" s="30">
        <v>1</v>
      </c>
      <c r="E2304" s="30">
        <v>1</v>
      </c>
      <c r="F2304" s="30">
        <v>2440.6280000000002</v>
      </c>
      <c r="G2304" s="30">
        <v>1</v>
      </c>
      <c r="H2304" s="30">
        <v>1</v>
      </c>
      <c r="I2304" s="30">
        <v>1</v>
      </c>
      <c r="K2304" s="457"/>
      <c r="L2304" s="457" t="e">
        <f>IF(K2304=0,#REF!,0)</f>
        <v>#REF!</v>
      </c>
    </row>
    <row r="2305" spans="1:12">
      <c r="A2305" s="30">
        <v>2303</v>
      </c>
      <c r="B2305" s="30">
        <v>1762.222</v>
      </c>
      <c r="C2305" s="30">
        <v>16043.2219999999</v>
      </c>
      <c r="D2305" s="30">
        <v>1</v>
      </c>
      <c r="E2305" s="30">
        <v>1</v>
      </c>
      <c r="F2305" s="30">
        <v>1991.1610000000001</v>
      </c>
      <c r="G2305" s="30">
        <v>1</v>
      </c>
      <c r="H2305" s="30">
        <v>1</v>
      </c>
      <c r="I2305" s="30">
        <v>1</v>
      </c>
      <c r="K2305" s="457"/>
      <c r="L2305" s="457" t="e">
        <f>IF(K2305=0,#REF!,0)</f>
        <v>#REF!</v>
      </c>
    </row>
    <row r="2306" spans="1:12">
      <c r="A2306" s="30">
        <v>2304</v>
      </c>
      <c r="B2306" s="30">
        <v>1032.623999999998</v>
      </c>
      <c r="C2306" s="30">
        <v>16102.068999999899</v>
      </c>
      <c r="D2306" s="30">
        <v>1</v>
      </c>
      <c r="E2306" s="30">
        <v>1</v>
      </c>
      <c r="F2306" s="30">
        <v>1206.2829999999999</v>
      </c>
      <c r="G2306" s="30">
        <v>1</v>
      </c>
      <c r="H2306" s="30">
        <v>1</v>
      </c>
      <c r="I2306" s="30">
        <v>1</v>
      </c>
      <c r="K2306" s="457"/>
      <c r="L2306" s="457" t="e">
        <f>IF(K2306=0,#REF!,0)</f>
        <v>#REF!</v>
      </c>
    </row>
    <row r="2307" spans="1:12">
      <c r="A2307" s="30">
        <v>2305</v>
      </c>
      <c r="B2307" s="30">
        <v>1032.623999999998</v>
      </c>
      <c r="C2307" s="30">
        <v>16173.0899999999</v>
      </c>
      <c r="D2307" s="30">
        <v>1</v>
      </c>
      <c r="E2307" s="30">
        <v>1</v>
      </c>
      <c r="F2307" s="30">
        <v>715.68299999999897</v>
      </c>
      <c r="G2307" s="30">
        <v>1</v>
      </c>
      <c r="H2307" s="30">
        <v>1</v>
      </c>
      <c r="I2307" s="30">
        <v>1</v>
      </c>
      <c r="K2307" s="457"/>
      <c r="L2307" s="457" t="e">
        <f>IF(K2307=0,#REF!,0)</f>
        <v>#REF!</v>
      </c>
    </row>
    <row r="2308" spans="1:12">
      <c r="A2308" s="30">
        <v>2306</v>
      </c>
      <c r="B2308" s="30">
        <v>1032.623999999998</v>
      </c>
      <c r="C2308" s="30">
        <v>16174.655999999901</v>
      </c>
      <c r="D2308" s="30">
        <v>1</v>
      </c>
      <c r="E2308" s="30">
        <v>1</v>
      </c>
      <c r="F2308" s="30">
        <v>536.90899999999999</v>
      </c>
      <c r="G2308" s="30">
        <v>1</v>
      </c>
      <c r="H2308" s="30">
        <v>1</v>
      </c>
      <c r="I2308" s="30">
        <v>1</v>
      </c>
      <c r="K2308" s="457"/>
      <c r="L2308" s="457" t="e">
        <f>IF(K2308=0,#REF!,0)</f>
        <v>#REF!</v>
      </c>
    </row>
    <row r="2309" spans="1:12">
      <c r="A2309" s="30">
        <v>2307</v>
      </c>
      <c r="B2309" s="30">
        <v>1032.623999999998</v>
      </c>
      <c r="C2309" s="30">
        <v>16229.8839999999</v>
      </c>
      <c r="D2309" s="30">
        <v>1</v>
      </c>
      <c r="E2309" s="30">
        <v>1</v>
      </c>
      <c r="F2309" s="30">
        <v>422.18099999999998</v>
      </c>
      <c r="G2309" s="30">
        <v>1</v>
      </c>
      <c r="H2309" s="30">
        <v>1</v>
      </c>
      <c r="I2309" s="30">
        <v>1</v>
      </c>
      <c r="K2309" s="457"/>
      <c r="L2309" s="457" t="e">
        <f>IF(K2309=0,#REF!,0)</f>
        <v>#REF!</v>
      </c>
    </row>
    <row r="2310" spans="1:12">
      <c r="A2310" s="30">
        <v>2308</v>
      </c>
      <c r="B2310" s="30">
        <v>1032.623999999998</v>
      </c>
      <c r="C2310" s="30">
        <v>16267.5369999999</v>
      </c>
      <c r="D2310" s="30">
        <v>1</v>
      </c>
      <c r="E2310" s="30">
        <v>1</v>
      </c>
      <c r="F2310" s="30">
        <v>248.29400000000001</v>
      </c>
      <c r="G2310" s="30">
        <v>1</v>
      </c>
      <c r="H2310" s="30">
        <v>1</v>
      </c>
      <c r="I2310" s="30">
        <v>1</v>
      </c>
      <c r="K2310" s="457"/>
      <c r="L2310" s="457" t="e">
        <f>IF(K2310=0,#REF!,0)</f>
        <v>#REF!</v>
      </c>
    </row>
    <row r="2311" spans="1:12">
      <c r="A2311" s="30">
        <v>2309</v>
      </c>
      <c r="B2311" s="30">
        <v>1032.623999999998</v>
      </c>
      <c r="C2311" s="30">
        <v>16292.502999999891</v>
      </c>
      <c r="D2311" s="30">
        <v>1</v>
      </c>
      <c r="E2311" s="30">
        <v>1</v>
      </c>
      <c r="F2311" s="30">
        <v>255.84500000000003</v>
      </c>
      <c r="G2311" s="30">
        <v>1</v>
      </c>
      <c r="H2311" s="30">
        <v>1</v>
      </c>
      <c r="I2311" s="30">
        <v>1</v>
      </c>
      <c r="K2311" s="457"/>
      <c r="L2311" s="457" t="e">
        <f>IF(K2311=0,#REF!,0)</f>
        <v>#REF!</v>
      </c>
    </row>
    <row r="2312" spans="1:12">
      <c r="A2312" s="30">
        <v>2310</v>
      </c>
      <c r="B2312" s="30">
        <v>1762.222</v>
      </c>
      <c r="C2312" s="30">
        <v>16303.4289999999</v>
      </c>
      <c r="D2312" s="30">
        <v>1</v>
      </c>
      <c r="E2312" s="30">
        <v>1</v>
      </c>
      <c r="F2312" s="30">
        <v>452.87599999999992</v>
      </c>
      <c r="G2312" s="30">
        <v>1</v>
      </c>
      <c r="H2312" s="30">
        <v>1</v>
      </c>
      <c r="I2312" s="30">
        <v>1</v>
      </c>
      <c r="K2312" s="457"/>
      <c r="L2312" s="457" t="e">
        <f>IF(K2312=0,#REF!,0)</f>
        <v>#REF!</v>
      </c>
    </row>
    <row r="2313" spans="1:12">
      <c r="A2313" s="30">
        <v>2311</v>
      </c>
      <c r="B2313" s="30">
        <v>6139.8579999999993</v>
      </c>
      <c r="C2313" s="30">
        <v>16372.889999999901</v>
      </c>
      <c r="D2313" s="30">
        <v>1</v>
      </c>
      <c r="E2313" s="30">
        <v>1</v>
      </c>
      <c r="F2313" s="30">
        <v>65074.536999999997</v>
      </c>
      <c r="G2313" s="30">
        <v>1</v>
      </c>
      <c r="H2313" s="30">
        <v>1</v>
      </c>
      <c r="I2313" s="30">
        <v>1</v>
      </c>
      <c r="K2313" s="457"/>
      <c r="L2313" s="457" t="e">
        <f>IF(K2313=0,#REF!,0)</f>
        <v>#REF!</v>
      </c>
    </row>
    <row r="2314" spans="1:12">
      <c r="A2314" s="30">
        <v>2312</v>
      </c>
      <c r="B2314" s="30">
        <v>1762.222</v>
      </c>
      <c r="C2314" s="30">
        <v>16548.962999999902</v>
      </c>
      <c r="D2314" s="30">
        <v>1</v>
      </c>
      <c r="E2314" s="30">
        <v>1</v>
      </c>
      <c r="F2314" s="30">
        <v>66306.337999999989</v>
      </c>
      <c r="G2314" s="30">
        <v>1</v>
      </c>
      <c r="H2314" s="30">
        <v>1</v>
      </c>
      <c r="I2314" s="30">
        <v>1</v>
      </c>
      <c r="K2314" s="457"/>
      <c r="L2314" s="457" t="e">
        <f>IF(K2314=0,#REF!,0)</f>
        <v>#REF!</v>
      </c>
    </row>
    <row r="2315" spans="1:12">
      <c r="A2315" s="30">
        <v>2313</v>
      </c>
      <c r="B2315" s="30">
        <v>1032.623999999998</v>
      </c>
      <c r="C2315" s="30">
        <v>17462.9039999999</v>
      </c>
      <c r="D2315" s="30">
        <v>1</v>
      </c>
      <c r="E2315" s="30">
        <v>1</v>
      </c>
      <c r="F2315" s="30">
        <v>63053.925999999992</v>
      </c>
      <c r="G2315" s="30">
        <v>1</v>
      </c>
      <c r="H2315" s="30">
        <v>1</v>
      </c>
      <c r="I2315" s="30">
        <v>1</v>
      </c>
      <c r="K2315" s="457"/>
      <c r="L2315" s="457" t="e">
        <f>IF(K2315=0,#REF!,0)</f>
        <v>#REF!</v>
      </c>
    </row>
    <row r="2316" spans="1:12">
      <c r="A2316" s="30">
        <v>2314</v>
      </c>
      <c r="B2316" s="30">
        <v>1153.2399999999991</v>
      </c>
      <c r="C2316" s="30">
        <v>18361.5609999999</v>
      </c>
      <c r="D2316" s="30">
        <v>1</v>
      </c>
      <c r="E2316" s="30">
        <v>1</v>
      </c>
      <c r="F2316" s="30">
        <v>57975.561999999896</v>
      </c>
      <c r="G2316" s="30">
        <v>1</v>
      </c>
      <c r="H2316" s="30">
        <v>1</v>
      </c>
      <c r="I2316" s="30">
        <v>1</v>
      </c>
      <c r="K2316" s="457"/>
      <c r="L2316" s="457" t="e">
        <f>IF(K2316=0,#REF!,0)</f>
        <v>#REF!</v>
      </c>
    </row>
    <row r="2317" spans="1:12">
      <c r="A2317" s="30">
        <v>2315</v>
      </c>
      <c r="B2317" s="30">
        <v>1213.5469999999991</v>
      </c>
      <c r="C2317" s="30">
        <v>19039.227999999901</v>
      </c>
      <c r="D2317" s="30">
        <v>1</v>
      </c>
      <c r="E2317" s="30">
        <v>1</v>
      </c>
      <c r="F2317" s="30">
        <v>50832.451999999997</v>
      </c>
      <c r="G2317" s="30">
        <v>1</v>
      </c>
      <c r="H2317" s="30">
        <v>1</v>
      </c>
      <c r="I2317" s="30">
        <v>1</v>
      </c>
      <c r="K2317" s="457">
        <v>1436.9236091756325</v>
      </c>
      <c r="L2317" s="457">
        <f>IF(K2317=0,#REF!,0)</f>
        <v>0</v>
      </c>
    </row>
    <row r="2318" spans="1:12">
      <c r="A2318" s="30">
        <v>2316</v>
      </c>
      <c r="B2318" s="30">
        <v>1213.5469999999991</v>
      </c>
      <c r="C2318" s="30">
        <v>18579.225999999901</v>
      </c>
      <c r="D2318" s="30">
        <v>1</v>
      </c>
      <c r="E2318" s="30">
        <v>1</v>
      </c>
      <c r="F2318" s="30">
        <v>46468.037999999993</v>
      </c>
      <c r="G2318" s="30">
        <v>1</v>
      </c>
      <c r="H2318" s="30">
        <v>1</v>
      </c>
      <c r="I2318" s="30">
        <v>1</v>
      </c>
      <c r="K2318" s="457">
        <v>20750.547186948912</v>
      </c>
      <c r="L2318" s="457">
        <f>IF(K2318=0,#REF!,0)</f>
        <v>0</v>
      </c>
    </row>
    <row r="2319" spans="1:12">
      <c r="A2319" s="30">
        <v>2317</v>
      </c>
      <c r="B2319" s="30">
        <v>6200.1660000000002</v>
      </c>
      <c r="C2319" s="30">
        <v>16769.023999999888</v>
      </c>
      <c r="D2319" s="30">
        <v>1</v>
      </c>
      <c r="E2319" s="30">
        <v>1</v>
      </c>
      <c r="F2319" s="30">
        <v>30229.76499999989</v>
      </c>
      <c r="G2319" s="30">
        <v>1</v>
      </c>
      <c r="H2319" s="30">
        <v>1</v>
      </c>
      <c r="I2319" s="30">
        <v>1</v>
      </c>
      <c r="K2319" s="457">
        <v>6018.1719306770965</v>
      </c>
      <c r="L2319" s="457">
        <f>IF(K2319=0,#REF!,0)</f>
        <v>0</v>
      </c>
    </row>
    <row r="2320" spans="1:12">
      <c r="A2320" s="30">
        <v>2318</v>
      </c>
      <c r="B2320" s="30">
        <v>1762.222</v>
      </c>
      <c r="C2320" s="30">
        <v>16603.3119999999</v>
      </c>
      <c r="D2320" s="30">
        <v>1</v>
      </c>
      <c r="E2320" s="30">
        <v>1</v>
      </c>
      <c r="F2320" s="30">
        <v>35233.742999999886</v>
      </c>
      <c r="G2320" s="30">
        <v>1</v>
      </c>
      <c r="H2320" s="30">
        <v>1</v>
      </c>
      <c r="I2320" s="30">
        <v>1</v>
      </c>
      <c r="K2320" s="457">
        <v>18994.647944206907</v>
      </c>
      <c r="L2320" s="457">
        <f>IF(K2320=0,#REF!,0)</f>
        <v>0</v>
      </c>
    </row>
    <row r="2321" spans="1:12">
      <c r="A2321" s="30">
        <v>2319</v>
      </c>
      <c r="B2321" s="30">
        <v>1032.623999999998</v>
      </c>
      <c r="C2321" s="30">
        <v>17394.7209999999</v>
      </c>
      <c r="D2321" s="30">
        <v>1</v>
      </c>
      <c r="E2321" s="30">
        <v>1</v>
      </c>
      <c r="F2321" s="30">
        <v>35432.69</v>
      </c>
      <c r="G2321" s="30">
        <v>1</v>
      </c>
      <c r="H2321" s="30">
        <v>1</v>
      </c>
      <c r="I2321" s="30">
        <v>1</v>
      </c>
      <c r="K2321" s="457">
        <v>11328.137767605082</v>
      </c>
      <c r="L2321" s="457">
        <f>IF(K2321=0,#REF!,0)</f>
        <v>0</v>
      </c>
    </row>
    <row r="2322" spans="1:12">
      <c r="A2322" s="30">
        <v>2320</v>
      </c>
      <c r="B2322" s="30">
        <v>1032.623999999998</v>
      </c>
      <c r="C2322" s="30">
        <v>17062.620999999901</v>
      </c>
      <c r="D2322" s="30">
        <v>1</v>
      </c>
      <c r="E2322" s="30">
        <v>1</v>
      </c>
      <c r="F2322" s="30">
        <v>35369.468999999895</v>
      </c>
      <c r="G2322" s="30">
        <v>1</v>
      </c>
      <c r="H2322" s="30">
        <v>1</v>
      </c>
      <c r="I2322" s="30">
        <v>1</v>
      </c>
      <c r="K2322" s="457"/>
      <c r="L2322" s="457" t="e">
        <f>IF(K2322=0,#REF!,0)</f>
        <v>#REF!</v>
      </c>
    </row>
    <row r="2323" spans="1:12">
      <c r="A2323" s="30">
        <v>2321</v>
      </c>
      <c r="B2323" s="30">
        <v>1032.623999999998</v>
      </c>
      <c r="C2323" s="30">
        <v>16750.860999999899</v>
      </c>
      <c r="D2323" s="30">
        <v>1</v>
      </c>
      <c r="E2323" s="30">
        <v>1</v>
      </c>
      <c r="F2323" s="30">
        <v>35236.019999999997</v>
      </c>
      <c r="G2323" s="30">
        <v>1</v>
      </c>
      <c r="H2323" s="30">
        <v>1</v>
      </c>
      <c r="I2323" s="30">
        <v>1</v>
      </c>
      <c r="K2323" s="457"/>
      <c r="L2323" s="457" t="e">
        <f>IF(K2323=0,#REF!,0)</f>
        <v>#REF!</v>
      </c>
    </row>
    <row r="2324" spans="1:12">
      <c r="A2324" s="30">
        <v>2322</v>
      </c>
      <c r="B2324" s="30">
        <v>1762.222</v>
      </c>
      <c r="C2324" s="30">
        <v>16139.407999999901</v>
      </c>
      <c r="D2324" s="30">
        <v>1</v>
      </c>
      <c r="E2324" s="30">
        <v>1</v>
      </c>
      <c r="F2324" s="30">
        <v>36461.525999999998</v>
      </c>
      <c r="G2324" s="30">
        <v>1</v>
      </c>
      <c r="H2324" s="30">
        <v>1</v>
      </c>
      <c r="I2324" s="30">
        <v>1</v>
      </c>
      <c r="K2324" s="457"/>
      <c r="L2324" s="457" t="e">
        <f>IF(K2324=0,#REF!,0)</f>
        <v>#REF!</v>
      </c>
    </row>
    <row r="2325" spans="1:12">
      <c r="A2325" s="30">
        <v>2323</v>
      </c>
      <c r="B2325" s="30">
        <v>6139.8579999999993</v>
      </c>
      <c r="C2325" s="30">
        <v>16172.621999999899</v>
      </c>
      <c r="D2325" s="30">
        <v>1</v>
      </c>
      <c r="E2325" s="30">
        <v>1</v>
      </c>
      <c r="F2325" s="30">
        <v>30915.82</v>
      </c>
      <c r="G2325" s="30">
        <v>1</v>
      </c>
      <c r="H2325" s="30">
        <v>1</v>
      </c>
      <c r="I2325" s="30">
        <v>1</v>
      </c>
      <c r="K2325" s="457"/>
      <c r="L2325" s="457" t="e">
        <f>IF(K2325=0,#REF!,0)</f>
        <v>#REF!</v>
      </c>
    </row>
    <row r="2326" spans="1:12">
      <c r="A2326" s="30">
        <v>2324</v>
      </c>
      <c r="B2326" s="30">
        <v>7599.07</v>
      </c>
      <c r="C2326" s="30">
        <v>17611.9029999999</v>
      </c>
      <c r="D2326" s="30">
        <v>1</v>
      </c>
      <c r="E2326" s="30">
        <v>1</v>
      </c>
      <c r="F2326" s="30">
        <v>33249.585999999901</v>
      </c>
      <c r="G2326" s="30">
        <v>1</v>
      </c>
      <c r="H2326" s="30">
        <v>1</v>
      </c>
      <c r="I2326" s="30">
        <v>1</v>
      </c>
      <c r="K2326" s="457"/>
      <c r="L2326" s="457" t="e">
        <f>IF(K2326=0,#REF!,0)</f>
        <v>#REF!</v>
      </c>
    </row>
    <row r="2327" spans="1:12">
      <c r="A2327" s="30">
        <v>2325</v>
      </c>
      <c r="B2327" s="30">
        <v>1762.222</v>
      </c>
      <c r="C2327" s="30">
        <v>17053.9889999999</v>
      </c>
      <c r="D2327" s="30">
        <v>1</v>
      </c>
      <c r="E2327" s="30">
        <v>1</v>
      </c>
      <c r="F2327" s="30">
        <v>41251.359999999986</v>
      </c>
      <c r="G2327" s="30">
        <v>1</v>
      </c>
      <c r="H2327" s="30">
        <v>1</v>
      </c>
      <c r="I2327" s="30">
        <v>1</v>
      </c>
      <c r="K2327" s="457"/>
      <c r="L2327" s="457" t="e">
        <f>IF(K2327=0,#REF!,0)</f>
        <v>#REF!</v>
      </c>
    </row>
    <row r="2328" spans="1:12">
      <c r="A2328" s="30">
        <v>2326</v>
      </c>
      <c r="B2328" s="30">
        <v>1762.222</v>
      </c>
      <c r="C2328" s="30">
        <v>16676.857999999898</v>
      </c>
      <c r="D2328" s="30">
        <v>1</v>
      </c>
      <c r="E2328" s="30">
        <v>1</v>
      </c>
      <c r="F2328" s="30">
        <v>2321.9009999999998</v>
      </c>
      <c r="G2328" s="30">
        <v>1</v>
      </c>
      <c r="H2328" s="30">
        <v>1</v>
      </c>
      <c r="I2328" s="30">
        <v>1</v>
      </c>
      <c r="K2328" s="457"/>
      <c r="L2328" s="457" t="e">
        <f>IF(K2328=0,#REF!,0)</f>
        <v>#REF!</v>
      </c>
    </row>
    <row r="2329" spans="1:12">
      <c r="A2329" s="30">
        <v>2327</v>
      </c>
      <c r="B2329" s="30">
        <v>1762.222</v>
      </c>
      <c r="C2329" s="30">
        <v>16270.620999999901</v>
      </c>
      <c r="D2329" s="30">
        <v>1</v>
      </c>
      <c r="E2329" s="30">
        <v>1</v>
      </c>
      <c r="F2329" s="30">
        <v>2135.9299999999998</v>
      </c>
      <c r="G2329" s="30">
        <v>1</v>
      </c>
      <c r="H2329" s="30">
        <v>1</v>
      </c>
      <c r="I2329" s="30">
        <v>1</v>
      </c>
      <c r="K2329" s="457"/>
      <c r="L2329" s="457" t="e">
        <f>IF(K2329=0,#REF!,0)</f>
        <v>#REF!</v>
      </c>
    </row>
    <row r="2330" spans="1:12">
      <c r="A2330" s="30">
        <v>2328</v>
      </c>
      <c r="B2330" s="30">
        <v>1032.623999999998</v>
      </c>
      <c r="C2330" s="30">
        <v>16312.155999999901</v>
      </c>
      <c r="D2330" s="30">
        <v>1</v>
      </c>
      <c r="E2330" s="30">
        <v>1</v>
      </c>
      <c r="F2330" s="30">
        <v>1206.3140000000001</v>
      </c>
      <c r="G2330" s="30">
        <v>1</v>
      </c>
      <c r="H2330" s="30">
        <v>1</v>
      </c>
      <c r="I2330" s="30">
        <v>1</v>
      </c>
      <c r="K2330" s="457"/>
      <c r="L2330" s="457" t="e">
        <f>IF(K2330=0,#REF!,0)</f>
        <v>#REF!</v>
      </c>
    </row>
    <row r="2331" spans="1:12">
      <c r="A2331" s="30">
        <v>2329</v>
      </c>
      <c r="B2331" s="30">
        <v>1032.623999999998</v>
      </c>
      <c r="C2331" s="30">
        <v>16591.608999999902</v>
      </c>
      <c r="D2331" s="30">
        <v>1</v>
      </c>
      <c r="E2331" s="30">
        <v>1</v>
      </c>
      <c r="F2331" s="30">
        <v>564.272999999999</v>
      </c>
      <c r="G2331" s="30">
        <v>1</v>
      </c>
      <c r="H2331" s="30">
        <v>1</v>
      </c>
      <c r="I2331" s="30">
        <v>1</v>
      </c>
      <c r="K2331" s="457"/>
      <c r="L2331" s="457" t="e">
        <f>IF(K2331=0,#REF!,0)</f>
        <v>#REF!</v>
      </c>
    </row>
    <row r="2332" spans="1:12">
      <c r="A2332" s="30">
        <v>2330</v>
      </c>
      <c r="B2332" s="30">
        <v>1032.623999999998</v>
      </c>
      <c r="C2332" s="30">
        <v>16561.522999999899</v>
      </c>
      <c r="D2332" s="30">
        <v>1</v>
      </c>
      <c r="E2332" s="30">
        <v>1</v>
      </c>
      <c r="F2332" s="30">
        <v>328.16199999999901</v>
      </c>
      <c r="G2332" s="30">
        <v>1</v>
      </c>
      <c r="H2332" s="30">
        <v>1</v>
      </c>
      <c r="I2332" s="30">
        <v>1</v>
      </c>
      <c r="K2332" s="457"/>
      <c r="L2332" s="457" t="e">
        <f>IF(K2332=0,#REF!,0)</f>
        <v>#REF!</v>
      </c>
    </row>
    <row r="2333" spans="1:12">
      <c r="A2333" s="30">
        <v>2331</v>
      </c>
      <c r="B2333" s="30">
        <v>1032.623999999998</v>
      </c>
      <c r="C2333" s="30">
        <v>16620.324999999903</v>
      </c>
      <c r="D2333" s="30">
        <v>1</v>
      </c>
      <c r="E2333" s="30">
        <v>1</v>
      </c>
      <c r="F2333" s="30">
        <v>288.86799999999903</v>
      </c>
      <c r="G2333" s="30">
        <v>1</v>
      </c>
      <c r="H2333" s="30">
        <v>1</v>
      </c>
      <c r="I2333" s="30">
        <v>1</v>
      </c>
      <c r="K2333" s="457"/>
      <c r="L2333" s="457" t="e">
        <f>IF(K2333=0,#REF!,0)</f>
        <v>#REF!</v>
      </c>
    </row>
    <row r="2334" spans="1:12">
      <c r="A2334" s="30">
        <v>2332</v>
      </c>
      <c r="B2334" s="30">
        <v>1032.623999999998</v>
      </c>
      <c r="C2334" s="30">
        <v>16616.855999999898</v>
      </c>
      <c r="D2334" s="30">
        <v>1</v>
      </c>
      <c r="E2334" s="30">
        <v>1</v>
      </c>
      <c r="F2334" s="30">
        <v>313.5569999999999</v>
      </c>
      <c r="G2334" s="30">
        <v>1</v>
      </c>
      <c r="H2334" s="30">
        <v>1</v>
      </c>
      <c r="I2334" s="30">
        <v>1</v>
      </c>
      <c r="K2334" s="457"/>
      <c r="L2334" s="457" t="e">
        <f>IF(K2334=0,#REF!,0)</f>
        <v>#REF!</v>
      </c>
    </row>
    <row r="2335" spans="1:12">
      <c r="A2335" s="30">
        <v>2333</v>
      </c>
      <c r="B2335" s="30">
        <v>1032.623999999998</v>
      </c>
      <c r="C2335" s="30">
        <v>16643.0789999999</v>
      </c>
      <c r="D2335" s="30">
        <v>1</v>
      </c>
      <c r="E2335" s="30">
        <v>1</v>
      </c>
      <c r="F2335" s="30">
        <v>388.47399999999999</v>
      </c>
      <c r="G2335" s="30">
        <v>1</v>
      </c>
      <c r="H2335" s="30">
        <v>1</v>
      </c>
      <c r="I2335" s="30">
        <v>1</v>
      </c>
      <c r="K2335" s="457"/>
      <c r="L2335" s="457" t="e">
        <f>IF(K2335=0,#REF!,0)</f>
        <v>#REF!</v>
      </c>
    </row>
    <row r="2336" spans="1:12">
      <c r="A2336" s="30">
        <v>2334</v>
      </c>
      <c r="B2336" s="30">
        <v>1762.222</v>
      </c>
      <c r="C2336" s="30">
        <v>16643.606999999902</v>
      </c>
      <c r="D2336" s="30">
        <v>1</v>
      </c>
      <c r="E2336" s="30">
        <v>1</v>
      </c>
      <c r="F2336" s="30">
        <v>2823.1590000000001</v>
      </c>
      <c r="G2336" s="30">
        <v>1</v>
      </c>
      <c r="H2336" s="30">
        <v>1</v>
      </c>
      <c r="I2336" s="30">
        <v>1</v>
      </c>
      <c r="K2336" s="457"/>
      <c r="L2336" s="457" t="e">
        <f>IF(K2336=0,#REF!,0)</f>
        <v>#REF!</v>
      </c>
    </row>
    <row r="2337" spans="1:12">
      <c r="A2337" s="30">
        <v>2335</v>
      </c>
      <c r="B2337" s="30">
        <v>6139.8579999999993</v>
      </c>
      <c r="C2337" s="30">
        <v>16687.588999999898</v>
      </c>
      <c r="D2337" s="30">
        <v>1</v>
      </c>
      <c r="E2337" s="30">
        <v>1</v>
      </c>
      <c r="F2337" s="30">
        <v>76510.257999999987</v>
      </c>
      <c r="G2337" s="30">
        <v>1</v>
      </c>
      <c r="H2337" s="30">
        <v>1</v>
      </c>
      <c r="I2337" s="30">
        <v>1</v>
      </c>
      <c r="K2337" s="457"/>
      <c r="L2337" s="457" t="e">
        <f>IF(K2337=0,#REF!,0)</f>
        <v>#REF!</v>
      </c>
    </row>
    <row r="2338" spans="1:12">
      <c r="A2338" s="30">
        <v>2336</v>
      </c>
      <c r="B2338" s="30">
        <v>1762.222</v>
      </c>
      <c r="C2338" s="30">
        <v>46497.534999999887</v>
      </c>
      <c r="D2338" s="30">
        <v>1</v>
      </c>
      <c r="E2338" s="30">
        <v>1</v>
      </c>
      <c r="F2338" s="30">
        <v>74655.118999999904</v>
      </c>
      <c r="G2338" s="30">
        <v>1</v>
      </c>
      <c r="H2338" s="30">
        <v>1</v>
      </c>
      <c r="I2338" s="30">
        <v>1</v>
      </c>
      <c r="K2338" s="457"/>
      <c r="L2338" s="457" t="e">
        <f>IF(K2338=0,#REF!,0)</f>
        <v>#REF!</v>
      </c>
    </row>
    <row r="2339" spans="1:12">
      <c r="A2339" s="30">
        <v>2337</v>
      </c>
      <c r="B2339" s="30">
        <v>1032.623999999998</v>
      </c>
      <c r="C2339" s="30">
        <v>73901.896999999895</v>
      </c>
      <c r="D2339" s="30">
        <v>1</v>
      </c>
      <c r="E2339" s="30">
        <v>1</v>
      </c>
      <c r="F2339" s="30">
        <v>68199.655999999886</v>
      </c>
      <c r="G2339" s="30">
        <v>1</v>
      </c>
      <c r="H2339" s="30">
        <v>1</v>
      </c>
      <c r="I2339" s="30">
        <v>1</v>
      </c>
      <c r="K2339" s="457"/>
      <c r="L2339" s="457" t="e">
        <f>IF(K2339=0,#REF!,0)</f>
        <v>#REF!</v>
      </c>
    </row>
    <row r="2340" spans="1:12">
      <c r="A2340" s="30">
        <v>2338</v>
      </c>
      <c r="B2340" s="30">
        <v>1153.2399999999991</v>
      </c>
      <c r="C2340" s="30">
        <v>89477.163999999888</v>
      </c>
      <c r="D2340" s="30">
        <v>1</v>
      </c>
      <c r="E2340" s="30">
        <v>1</v>
      </c>
      <c r="F2340" s="30">
        <v>57147.120999999999</v>
      </c>
      <c r="G2340" s="30">
        <v>1</v>
      </c>
      <c r="H2340" s="30">
        <v>1</v>
      </c>
      <c r="I2340" s="30">
        <v>1</v>
      </c>
      <c r="K2340" s="457"/>
      <c r="L2340" s="457" t="e">
        <f>IF(K2340=0,#REF!,0)</f>
        <v>#REF!</v>
      </c>
    </row>
    <row r="2341" spans="1:12">
      <c r="A2341" s="30">
        <v>2339</v>
      </c>
      <c r="B2341" s="30">
        <v>1213.5469999999991</v>
      </c>
      <c r="C2341" s="30">
        <v>104987.89999999981</v>
      </c>
      <c r="D2341" s="30">
        <v>1</v>
      </c>
      <c r="E2341" s="30">
        <v>1</v>
      </c>
      <c r="F2341" s="30">
        <v>48650.168999999893</v>
      </c>
      <c r="G2341" s="30">
        <v>1</v>
      </c>
      <c r="H2341" s="30">
        <v>1</v>
      </c>
      <c r="I2341" s="30">
        <v>1</v>
      </c>
      <c r="K2341" s="457">
        <v>10138.997135932985</v>
      </c>
      <c r="L2341" s="457">
        <f>IF(K2341=0,#REF!,0)</f>
        <v>0</v>
      </c>
    </row>
    <row r="2342" spans="1:12">
      <c r="A2342" s="30">
        <v>2340</v>
      </c>
      <c r="B2342" s="30">
        <v>1213.5469999999991</v>
      </c>
      <c r="C2342" s="30">
        <v>88191.821999999898</v>
      </c>
      <c r="D2342" s="30">
        <v>1</v>
      </c>
      <c r="E2342" s="30">
        <v>1</v>
      </c>
      <c r="F2342" s="30">
        <v>38182.284999999989</v>
      </c>
      <c r="G2342" s="30">
        <v>1</v>
      </c>
      <c r="H2342" s="30">
        <v>1</v>
      </c>
      <c r="I2342" s="30">
        <v>1</v>
      </c>
      <c r="K2342" s="457">
        <v>31002.721891318604</v>
      </c>
      <c r="L2342" s="457">
        <f>IF(K2342=0,#REF!,0)</f>
        <v>0</v>
      </c>
    </row>
    <row r="2343" spans="1:12">
      <c r="A2343" s="30">
        <v>2341</v>
      </c>
      <c r="B2343" s="30">
        <v>6200.1660000000002</v>
      </c>
      <c r="C2343" s="30">
        <v>50748.5649999999</v>
      </c>
      <c r="D2343" s="30">
        <v>1</v>
      </c>
      <c r="E2343" s="30">
        <v>1</v>
      </c>
      <c r="F2343" s="30">
        <v>18512.70299999999</v>
      </c>
      <c r="G2343" s="30">
        <v>1</v>
      </c>
      <c r="H2343" s="30">
        <v>1</v>
      </c>
      <c r="I2343" s="30">
        <v>1</v>
      </c>
      <c r="K2343" s="457">
        <v>10509.13408433724</v>
      </c>
      <c r="L2343" s="457">
        <f>IF(K2343=0,#REF!,0)</f>
        <v>0</v>
      </c>
    </row>
    <row r="2344" spans="1:12">
      <c r="A2344" s="30">
        <v>2342</v>
      </c>
      <c r="B2344" s="30">
        <v>1762.222</v>
      </c>
      <c r="C2344" s="30">
        <v>69551.42599999989</v>
      </c>
      <c r="D2344" s="30">
        <v>1</v>
      </c>
      <c r="E2344" s="30">
        <v>1</v>
      </c>
      <c r="F2344" s="30">
        <v>23013.333999999901</v>
      </c>
      <c r="G2344" s="30">
        <v>1</v>
      </c>
      <c r="H2344" s="30">
        <v>1</v>
      </c>
      <c r="I2344" s="30">
        <v>1</v>
      </c>
      <c r="K2344" s="457">
        <v>24897.707462817631</v>
      </c>
      <c r="L2344" s="457">
        <f>IF(K2344=0,#REF!,0)</f>
        <v>0</v>
      </c>
    </row>
    <row r="2345" spans="1:12">
      <c r="A2345" s="30">
        <v>2343</v>
      </c>
      <c r="B2345" s="30">
        <v>1032.623999999998</v>
      </c>
      <c r="C2345" s="30">
        <v>100889.31399999981</v>
      </c>
      <c r="D2345" s="30">
        <v>1</v>
      </c>
      <c r="E2345" s="30">
        <v>1</v>
      </c>
      <c r="F2345" s="30">
        <v>21266.002</v>
      </c>
      <c r="G2345" s="30">
        <v>1</v>
      </c>
      <c r="H2345" s="30">
        <v>1</v>
      </c>
      <c r="I2345" s="30">
        <v>1</v>
      </c>
      <c r="K2345" s="457">
        <v>12565.748825110082</v>
      </c>
      <c r="L2345" s="457">
        <f>IF(K2345=0,#REF!,0)</f>
        <v>0</v>
      </c>
    </row>
    <row r="2346" spans="1:12">
      <c r="A2346" s="30">
        <v>2344</v>
      </c>
      <c r="B2346" s="30">
        <v>1032.623999999998</v>
      </c>
      <c r="C2346" s="30">
        <v>84693.397999999899</v>
      </c>
      <c r="D2346" s="30">
        <v>1</v>
      </c>
      <c r="E2346" s="30">
        <v>1</v>
      </c>
      <c r="F2346" s="30">
        <v>16553.268</v>
      </c>
      <c r="G2346" s="30">
        <v>1</v>
      </c>
      <c r="H2346" s="30">
        <v>1</v>
      </c>
      <c r="I2346" s="30">
        <v>1</v>
      </c>
      <c r="K2346" s="457"/>
      <c r="L2346" s="457" t="e">
        <f>IF(K2346=0,#REF!,0)</f>
        <v>#REF!</v>
      </c>
    </row>
    <row r="2347" spans="1:12">
      <c r="A2347" s="30">
        <v>2345</v>
      </c>
      <c r="B2347" s="30">
        <v>1032.623999999998</v>
      </c>
      <c r="C2347" s="30">
        <v>72927.1859999999</v>
      </c>
      <c r="D2347" s="30">
        <v>1</v>
      </c>
      <c r="E2347" s="30">
        <v>1</v>
      </c>
      <c r="F2347" s="30">
        <v>19788.280999999999</v>
      </c>
      <c r="G2347" s="30">
        <v>1</v>
      </c>
      <c r="H2347" s="30">
        <v>1</v>
      </c>
      <c r="I2347" s="30">
        <v>1</v>
      </c>
      <c r="K2347" s="457"/>
      <c r="L2347" s="457" t="e">
        <f>IF(K2347=0,#REF!,0)</f>
        <v>#REF!</v>
      </c>
    </row>
    <row r="2348" spans="1:12">
      <c r="A2348" s="30">
        <v>2346</v>
      </c>
      <c r="B2348" s="30">
        <v>1762.222</v>
      </c>
      <c r="C2348" s="30">
        <v>41663.038999999902</v>
      </c>
      <c r="D2348" s="30">
        <v>1</v>
      </c>
      <c r="E2348" s="30">
        <v>1</v>
      </c>
      <c r="F2348" s="30">
        <v>24526.828999999889</v>
      </c>
      <c r="G2348" s="30">
        <v>1</v>
      </c>
      <c r="H2348" s="30">
        <v>1</v>
      </c>
      <c r="I2348" s="30">
        <v>1</v>
      </c>
      <c r="K2348" s="457"/>
      <c r="L2348" s="457" t="e">
        <f>IF(K2348=0,#REF!,0)</f>
        <v>#REF!</v>
      </c>
    </row>
    <row r="2349" spans="1:12">
      <c r="A2349" s="30">
        <v>2347</v>
      </c>
      <c r="B2349" s="30">
        <v>6139.8579999999993</v>
      </c>
      <c r="C2349" s="30">
        <v>28755.8329999999</v>
      </c>
      <c r="D2349" s="30">
        <v>1</v>
      </c>
      <c r="E2349" s="30">
        <v>1</v>
      </c>
      <c r="F2349" s="30">
        <v>21239.834999999999</v>
      </c>
      <c r="G2349" s="30">
        <v>1</v>
      </c>
      <c r="H2349" s="30">
        <v>1</v>
      </c>
      <c r="I2349" s="30">
        <v>1</v>
      </c>
      <c r="K2349" s="457"/>
      <c r="L2349" s="457" t="e">
        <f>IF(K2349=0,#REF!,0)</f>
        <v>#REF!</v>
      </c>
    </row>
    <row r="2350" spans="1:12">
      <c r="A2350" s="30">
        <v>2348</v>
      </c>
      <c r="B2350" s="30">
        <v>7599.07</v>
      </c>
      <c r="C2350" s="30">
        <v>30211.263999999901</v>
      </c>
      <c r="D2350" s="30">
        <v>1</v>
      </c>
      <c r="E2350" s="30">
        <v>1</v>
      </c>
      <c r="F2350" s="30">
        <v>22595.832999999999</v>
      </c>
      <c r="G2350" s="30">
        <v>1</v>
      </c>
      <c r="H2350" s="30">
        <v>1</v>
      </c>
      <c r="I2350" s="30">
        <v>1</v>
      </c>
      <c r="K2350" s="457"/>
      <c r="L2350" s="457" t="e">
        <f>IF(K2350=0,#REF!,0)</f>
        <v>#REF!</v>
      </c>
    </row>
    <row r="2351" spans="1:12">
      <c r="A2351" s="30">
        <v>2349</v>
      </c>
      <c r="B2351" s="30">
        <v>1762.222</v>
      </c>
      <c r="C2351" s="30">
        <v>16880.534999999902</v>
      </c>
      <c r="D2351" s="30">
        <v>1</v>
      </c>
      <c r="E2351" s="30">
        <v>1</v>
      </c>
      <c r="F2351" s="30">
        <v>36914.919999999896</v>
      </c>
      <c r="G2351" s="30">
        <v>1</v>
      </c>
      <c r="H2351" s="30">
        <v>1</v>
      </c>
      <c r="I2351" s="30">
        <v>1</v>
      </c>
      <c r="K2351" s="457"/>
      <c r="L2351" s="457" t="e">
        <f>IF(K2351=0,#REF!,0)</f>
        <v>#REF!</v>
      </c>
    </row>
    <row r="2352" spans="1:12">
      <c r="A2352" s="30">
        <v>2350</v>
      </c>
      <c r="B2352" s="30">
        <v>1762.222</v>
      </c>
      <c r="C2352" s="30">
        <v>16546.927999999902</v>
      </c>
      <c r="D2352" s="30">
        <v>1</v>
      </c>
      <c r="E2352" s="30">
        <v>1</v>
      </c>
      <c r="F2352" s="30">
        <v>2977.826</v>
      </c>
      <c r="G2352" s="30">
        <v>1</v>
      </c>
      <c r="H2352" s="30">
        <v>1</v>
      </c>
      <c r="I2352" s="30">
        <v>1</v>
      </c>
      <c r="K2352" s="457"/>
      <c r="L2352" s="457" t="e">
        <f>IF(K2352=0,#REF!,0)</f>
        <v>#REF!</v>
      </c>
    </row>
    <row r="2353" spans="1:12">
      <c r="A2353" s="30">
        <v>2351</v>
      </c>
      <c r="B2353" s="30">
        <v>1762.222</v>
      </c>
      <c r="C2353" s="30">
        <v>16206.3479999999</v>
      </c>
      <c r="D2353" s="30">
        <v>1</v>
      </c>
      <c r="E2353" s="30">
        <v>1</v>
      </c>
      <c r="F2353" s="30">
        <v>1664.8879999999999</v>
      </c>
      <c r="G2353" s="30">
        <v>1</v>
      </c>
      <c r="H2353" s="30">
        <v>1</v>
      </c>
      <c r="I2353" s="30">
        <v>1</v>
      </c>
      <c r="K2353" s="457"/>
      <c r="L2353" s="457" t="e">
        <f>IF(K2353=0,#REF!,0)</f>
        <v>#REF!</v>
      </c>
    </row>
    <row r="2354" spans="1:12">
      <c r="A2354" s="30">
        <v>2352</v>
      </c>
      <c r="B2354" s="30">
        <v>1032.623999999998</v>
      </c>
      <c r="C2354" s="30">
        <v>16318.8049999999</v>
      </c>
      <c r="D2354" s="30">
        <v>1</v>
      </c>
      <c r="E2354" s="30">
        <v>1</v>
      </c>
      <c r="F2354" s="30">
        <v>1273.0139999999899</v>
      </c>
      <c r="G2354" s="30">
        <v>1</v>
      </c>
      <c r="H2354" s="30">
        <v>1</v>
      </c>
      <c r="I2354" s="30">
        <v>1</v>
      </c>
      <c r="K2354" s="457"/>
      <c r="L2354" s="457" t="e">
        <f>IF(K2354=0,#REF!,0)</f>
        <v>#REF!</v>
      </c>
    </row>
    <row r="2355" spans="1:12">
      <c r="A2355" s="30">
        <v>2353</v>
      </c>
      <c r="B2355" s="30">
        <v>1032.623999999998</v>
      </c>
      <c r="C2355" s="30">
        <v>16433.397999999899</v>
      </c>
      <c r="D2355" s="30">
        <v>1</v>
      </c>
      <c r="E2355" s="30">
        <v>1</v>
      </c>
      <c r="F2355" s="30">
        <v>564.36699999999905</v>
      </c>
      <c r="G2355" s="30">
        <v>1</v>
      </c>
      <c r="H2355" s="30">
        <v>1</v>
      </c>
      <c r="I2355" s="30">
        <v>1</v>
      </c>
      <c r="K2355" s="457"/>
      <c r="L2355" s="457" t="e">
        <f>IF(K2355=0,#REF!,0)</f>
        <v>#REF!</v>
      </c>
    </row>
    <row r="2356" spans="1:12">
      <c r="A2356" s="30">
        <v>2354</v>
      </c>
      <c r="B2356" s="30">
        <v>1032.623999999998</v>
      </c>
      <c r="C2356" s="30">
        <v>16496.1899999999</v>
      </c>
      <c r="D2356" s="30">
        <v>1</v>
      </c>
      <c r="E2356" s="30">
        <v>1</v>
      </c>
      <c r="F2356" s="30">
        <v>332.88799999999901</v>
      </c>
      <c r="G2356" s="30">
        <v>1</v>
      </c>
      <c r="H2356" s="30">
        <v>1</v>
      </c>
      <c r="I2356" s="30">
        <v>1</v>
      </c>
      <c r="K2356" s="457"/>
      <c r="L2356" s="457" t="e">
        <f>IF(K2356=0,#REF!,0)</f>
        <v>#REF!</v>
      </c>
    </row>
    <row r="2357" spans="1:12">
      <c r="A2357" s="30">
        <v>2355</v>
      </c>
      <c r="B2357" s="30">
        <v>1032.623999999998</v>
      </c>
      <c r="C2357" s="30">
        <v>16676.017999999902</v>
      </c>
      <c r="D2357" s="30">
        <v>1</v>
      </c>
      <c r="E2357" s="30">
        <v>1</v>
      </c>
      <c r="F2357" s="30">
        <v>480.75799999999902</v>
      </c>
      <c r="G2357" s="30">
        <v>1</v>
      </c>
      <c r="H2357" s="30">
        <v>1</v>
      </c>
      <c r="I2357" s="30">
        <v>1</v>
      </c>
      <c r="K2357" s="457"/>
      <c r="L2357" s="457" t="e">
        <f>IF(K2357=0,#REF!,0)</f>
        <v>#REF!</v>
      </c>
    </row>
    <row r="2358" spans="1:12">
      <c r="A2358" s="30">
        <v>2356</v>
      </c>
      <c r="B2358" s="30">
        <v>1032.623999999998</v>
      </c>
      <c r="C2358" s="30">
        <v>16761.344999999899</v>
      </c>
      <c r="D2358" s="30">
        <v>1</v>
      </c>
      <c r="E2358" s="30">
        <v>1</v>
      </c>
      <c r="F2358" s="30">
        <v>1644.117999999989</v>
      </c>
      <c r="G2358" s="30">
        <v>1</v>
      </c>
      <c r="H2358" s="30">
        <v>1</v>
      </c>
      <c r="I2358" s="30">
        <v>1</v>
      </c>
      <c r="K2358" s="457"/>
      <c r="L2358" s="457" t="e">
        <f>IF(K2358=0,#REF!,0)</f>
        <v>#REF!</v>
      </c>
    </row>
    <row r="2359" spans="1:12">
      <c r="A2359" s="30">
        <v>2357</v>
      </c>
      <c r="B2359" s="30">
        <v>1032.623999999998</v>
      </c>
      <c r="C2359" s="30">
        <v>16855.850999999901</v>
      </c>
      <c r="D2359" s="30">
        <v>1</v>
      </c>
      <c r="E2359" s="30">
        <v>1</v>
      </c>
      <c r="F2359" s="30">
        <v>6943.9349999999904</v>
      </c>
      <c r="G2359" s="30">
        <v>1</v>
      </c>
      <c r="H2359" s="30">
        <v>1</v>
      </c>
      <c r="I2359" s="30">
        <v>1</v>
      </c>
      <c r="K2359" s="457"/>
      <c r="L2359" s="457" t="e">
        <f>IF(K2359=0,#REF!,0)</f>
        <v>#REF!</v>
      </c>
    </row>
    <row r="2360" spans="1:12">
      <c r="A2360" s="30">
        <v>2358</v>
      </c>
      <c r="B2360" s="30">
        <v>1762.222</v>
      </c>
      <c r="C2360" s="30">
        <v>16940.998999999902</v>
      </c>
      <c r="D2360" s="30">
        <v>1</v>
      </c>
      <c r="E2360" s="30">
        <v>1</v>
      </c>
      <c r="F2360" s="30">
        <v>13624.95899999999</v>
      </c>
      <c r="G2360" s="30">
        <v>1</v>
      </c>
      <c r="H2360" s="30">
        <v>1</v>
      </c>
      <c r="I2360" s="30">
        <v>1</v>
      </c>
      <c r="K2360" s="457"/>
      <c r="L2360" s="457" t="e">
        <f>IF(K2360=0,#REF!,0)</f>
        <v>#REF!</v>
      </c>
    </row>
    <row r="2361" spans="1:12">
      <c r="A2361" s="30">
        <v>2359</v>
      </c>
      <c r="B2361" s="30">
        <v>6139.8579999999993</v>
      </c>
      <c r="C2361" s="30">
        <v>17008.334999999901</v>
      </c>
      <c r="D2361" s="30">
        <v>1</v>
      </c>
      <c r="E2361" s="30">
        <v>1</v>
      </c>
      <c r="F2361" s="30">
        <v>92594.644</v>
      </c>
      <c r="G2361" s="30">
        <v>1</v>
      </c>
      <c r="H2361" s="30">
        <v>1</v>
      </c>
      <c r="I2361" s="30">
        <v>1</v>
      </c>
      <c r="K2361" s="457"/>
      <c r="L2361" s="457" t="e">
        <f>IF(K2361=0,#REF!,0)</f>
        <v>#REF!</v>
      </c>
    </row>
    <row r="2362" spans="1:12">
      <c r="A2362" s="30">
        <v>2360</v>
      </c>
      <c r="B2362" s="30">
        <v>1762.222</v>
      </c>
      <c r="C2362" s="30">
        <v>46045.694999999891</v>
      </c>
      <c r="D2362" s="30">
        <v>1</v>
      </c>
      <c r="E2362" s="30">
        <v>1</v>
      </c>
      <c r="F2362" s="30">
        <v>86244.330999999991</v>
      </c>
      <c r="G2362" s="30">
        <v>1</v>
      </c>
      <c r="H2362" s="30">
        <v>1</v>
      </c>
      <c r="I2362" s="30">
        <v>1</v>
      </c>
      <c r="K2362" s="457"/>
      <c r="L2362" s="457" t="e">
        <f>IF(K2362=0,#REF!,0)</f>
        <v>#REF!</v>
      </c>
    </row>
    <row r="2363" spans="1:12">
      <c r="A2363" s="30">
        <v>2361</v>
      </c>
      <c r="B2363" s="30">
        <v>1032.623999999998</v>
      </c>
      <c r="C2363" s="30">
        <v>73092.054999999906</v>
      </c>
      <c r="D2363" s="30">
        <v>1</v>
      </c>
      <c r="E2363" s="30">
        <v>1</v>
      </c>
      <c r="F2363" s="30">
        <v>74550.062999999995</v>
      </c>
      <c r="G2363" s="30">
        <v>1</v>
      </c>
      <c r="H2363" s="30">
        <v>1</v>
      </c>
      <c r="I2363" s="30">
        <v>1</v>
      </c>
      <c r="K2363" s="457"/>
      <c r="L2363" s="457" t="e">
        <f>IF(K2363=0,#REF!,0)</f>
        <v>#REF!</v>
      </c>
    </row>
    <row r="2364" spans="1:12">
      <c r="A2364" s="30">
        <v>2362</v>
      </c>
      <c r="B2364" s="30">
        <v>1153.2399999999991</v>
      </c>
      <c r="C2364" s="30">
        <v>88599.837999999902</v>
      </c>
      <c r="D2364" s="30">
        <v>1</v>
      </c>
      <c r="E2364" s="30">
        <v>1</v>
      </c>
      <c r="F2364" s="30">
        <v>60963.608999999997</v>
      </c>
      <c r="G2364" s="30">
        <v>1</v>
      </c>
      <c r="H2364" s="30">
        <v>1</v>
      </c>
      <c r="I2364" s="30">
        <v>1</v>
      </c>
      <c r="K2364" s="457"/>
      <c r="L2364" s="457" t="e">
        <f>IF(K2364=0,#REF!,0)</f>
        <v>#REF!</v>
      </c>
    </row>
    <row r="2365" spans="1:12">
      <c r="A2365" s="30">
        <v>2363</v>
      </c>
      <c r="B2365" s="30">
        <v>1213.5469999999991</v>
      </c>
      <c r="C2365" s="30">
        <v>104042.09099999981</v>
      </c>
      <c r="D2365" s="30">
        <v>1</v>
      </c>
      <c r="E2365" s="30">
        <v>1</v>
      </c>
      <c r="F2365" s="30">
        <v>50179.483999999989</v>
      </c>
      <c r="G2365" s="30">
        <v>1</v>
      </c>
      <c r="H2365" s="30">
        <v>1</v>
      </c>
      <c r="I2365" s="30">
        <v>1</v>
      </c>
      <c r="K2365" s="457"/>
      <c r="L2365" s="457" t="e">
        <f>IF(K2365=0,#REF!,0)</f>
        <v>#REF!</v>
      </c>
    </row>
    <row r="2366" spans="1:12">
      <c r="A2366" s="30">
        <v>2364</v>
      </c>
      <c r="B2366" s="30">
        <v>1213.5469999999991</v>
      </c>
      <c r="C2366" s="30">
        <v>87468.047999999893</v>
      </c>
      <c r="D2366" s="30">
        <v>1</v>
      </c>
      <c r="E2366" s="30">
        <v>1</v>
      </c>
      <c r="F2366" s="30">
        <v>41307.089</v>
      </c>
      <c r="G2366" s="30">
        <v>1</v>
      </c>
      <c r="H2366" s="30">
        <v>1</v>
      </c>
      <c r="I2366" s="30">
        <v>1</v>
      </c>
      <c r="K2366" s="457">
        <v>1299.7821155880254</v>
      </c>
      <c r="L2366" s="457">
        <f>IF(K2366=0,#REF!,0)</f>
        <v>0</v>
      </c>
    </row>
    <row r="2367" spans="1:12">
      <c r="A2367" s="30">
        <v>2365</v>
      </c>
      <c r="B2367" s="30">
        <v>6200.1660000000002</v>
      </c>
      <c r="C2367" s="30">
        <v>50243.556999999899</v>
      </c>
      <c r="D2367" s="30">
        <v>1</v>
      </c>
      <c r="E2367" s="30">
        <v>1</v>
      </c>
      <c r="F2367" s="30">
        <v>23583.925999999999</v>
      </c>
      <c r="G2367" s="30">
        <v>1</v>
      </c>
      <c r="H2367" s="30">
        <v>1</v>
      </c>
      <c r="I2367" s="30">
        <v>1</v>
      </c>
      <c r="K2367" s="457"/>
      <c r="L2367" s="457" t="e">
        <f>IF(K2367=0,#REF!,0)</f>
        <v>#REF!</v>
      </c>
    </row>
    <row r="2368" spans="1:12">
      <c r="A2368" s="30">
        <v>2366</v>
      </c>
      <c r="B2368" s="30">
        <v>1762.222</v>
      </c>
      <c r="C2368" s="30">
        <v>69161.405999999901</v>
      </c>
      <c r="D2368" s="30">
        <v>1</v>
      </c>
      <c r="E2368" s="30">
        <v>1</v>
      </c>
      <c r="F2368" s="30">
        <v>27577.54099999999</v>
      </c>
      <c r="G2368" s="30">
        <v>1</v>
      </c>
      <c r="H2368" s="30">
        <v>1</v>
      </c>
      <c r="I2368" s="30">
        <v>1</v>
      </c>
      <c r="K2368" s="457"/>
      <c r="L2368" s="457" t="e">
        <f>IF(K2368=0,#REF!,0)</f>
        <v>#REF!</v>
      </c>
    </row>
    <row r="2369" spans="1:12">
      <c r="A2369" s="30">
        <v>2367</v>
      </c>
      <c r="B2369" s="30">
        <v>1032.623999999998</v>
      </c>
      <c r="C2369" s="30">
        <v>100591.58999999979</v>
      </c>
      <c r="D2369" s="30">
        <v>1</v>
      </c>
      <c r="E2369" s="30">
        <v>1</v>
      </c>
      <c r="F2369" s="30">
        <v>25063.170000000002</v>
      </c>
      <c r="G2369" s="30">
        <v>1</v>
      </c>
      <c r="H2369" s="30">
        <v>1</v>
      </c>
      <c r="I2369" s="30">
        <v>1</v>
      </c>
      <c r="K2369" s="457"/>
      <c r="L2369" s="457" t="e">
        <f>IF(K2369=0,#REF!,0)</f>
        <v>#REF!</v>
      </c>
    </row>
    <row r="2370" spans="1:12">
      <c r="A2370" s="30">
        <v>2368</v>
      </c>
      <c r="B2370" s="30">
        <v>1032.623999999998</v>
      </c>
      <c r="C2370" s="30">
        <v>84666.633999999904</v>
      </c>
      <c r="D2370" s="30">
        <v>1</v>
      </c>
      <c r="E2370" s="30">
        <v>1</v>
      </c>
      <c r="F2370" s="30">
        <v>23382.602999999901</v>
      </c>
      <c r="G2370" s="30">
        <v>1</v>
      </c>
      <c r="H2370" s="30">
        <v>1</v>
      </c>
      <c r="I2370" s="30">
        <v>1</v>
      </c>
      <c r="K2370" s="457"/>
      <c r="L2370" s="457" t="e">
        <f>IF(K2370=0,#REF!,0)</f>
        <v>#REF!</v>
      </c>
    </row>
    <row r="2371" spans="1:12">
      <c r="A2371" s="30">
        <v>2369</v>
      </c>
      <c r="B2371" s="30">
        <v>1032.623999999998</v>
      </c>
      <c r="C2371" s="30">
        <v>72928.630999999907</v>
      </c>
      <c r="D2371" s="30">
        <v>1</v>
      </c>
      <c r="E2371" s="30">
        <v>1</v>
      </c>
      <c r="F2371" s="30">
        <v>25548.877</v>
      </c>
      <c r="G2371" s="30">
        <v>1</v>
      </c>
      <c r="H2371" s="30">
        <v>1</v>
      </c>
      <c r="I2371" s="30">
        <v>1</v>
      </c>
      <c r="K2371" s="457"/>
      <c r="L2371" s="457" t="e">
        <f>IF(K2371=0,#REF!,0)</f>
        <v>#REF!</v>
      </c>
    </row>
    <row r="2372" spans="1:12">
      <c r="A2372" s="30">
        <v>2370</v>
      </c>
      <c r="B2372" s="30">
        <v>1762.222</v>
      </c>
      <c r="C2372" s="30">
        <v>41650.686999999903</v>
      </c>
      <c r="D2372" s="30">
        <v>1</v>
      </c>
      <c r="E2372" s="30">
        <v>1</v>
      </c>
      <c r="F2372" s="30">
        <v>29681.393999999993</v>
      </c>
      <c r="G2372" s="30">
        <v>1</v>
      </c>
      <c r="H2372" s="30">
        <v>1</v>
      </c>
      <c r="I2372" s="30">
        <v>1</v>
      </c>
      <c r="K2372" s="457"/>
      <c r="L2372" s="457" t="e">
        <f>IF(K2372=0,#REF!,0)</f>
        <v>#REF!</v>
      </c>
    </row>
    <row r="2373" spans="1:12">
      <c r="A2373" s="30">
        <v>2371</v>
      </c>
      <c r="B2373" s="30">
        <v>6139.8579999999993</v>
      </c>
      <c r="C2373" s="30">
        <v>29023.0249999999</v>
      </c>
      <c r="D2373" s="30">
        <v>1</v>
      </c>
      <c r="E2373" s="30">
        <v>1</v>
      </c>
      <c r="F2373" s="30">
        <v>30146.34</v>
      </c>
      <c r="G2373" s="30">
        <v>1</v>
      </c>
      <c r="H2373" s="30">
        <v>1</v>
      </c>
      <c r="I2373" s="30">
        <v>1</v>
      </c>
      <c r="K2373" s="457"/>
      <c r="L2373" s="457" t="e">
        <f>IF(K2373=0,#REF!,0)</f>
        <v>#REF!</v>
      </c>
    </row>
    <row r="2374" spans="1:12">
      <c r="A2374" s="30">
        <v>2372</v>
      </c>
      <c r="B2374" s="30">
        <v>7599.07</v>
      </c>
      <c r="C2374" s="30">
        <v>30433.121999999898</v>
      </c>
      <c r="D2374" s="30">
        <v>1</v>
      </c>
      <c r="E2374" s="30">
        <v>1</v>
      </c>
      <c r="F2374" s="30">
        <v>29896.8289999999</v>
      </c>
      <c r="G2374" s="30">
        <v>1</v>
      </c>
      <c r="H2374" s="30">
        <v>1</v>
      </c>
      <c r="I2374" s="30">
        <v>1</v>
      </c>
      <c r="K2374" s="457"/>
      <c r="L2374" s="457" t="e">
        <f>IF(K2374=0,#REF!,0)</f>
        <v>#REF!</v>
      </c>
    </row>
    <row r="2375" spans="1:12">
      <c r="A2375" s="30">
        <v>2373</v>
      </c>
      <c r="B2375" s="30">
        <v>1762.222</v>
      </c>
      <c r="C2375" s="30">
        <v>17022.9549999999</v>
      </c>
      <c r="D2375" s="30">
        <v>1</v>
      </c>
      <c r="E2375" s="30">
        <v>1</v>
      </c>
      <c r="F2375" s="30">
        <v>41392.237999999998</v>
      </c>
      <c r="G2375" s="30">
        <v>1</v>
      </c>
      <c r="H2375" s="30">
        <v>1</v>
      </c>
      <c r="I2375" s="30">
        <v>1</v>
      </c>
      <c r="K2375" s="457"/>
      <c r="L2375" s="457" t="e">
        <f>IF(K2375=0,#REF!,0)</f>
        <v>#REF!</v>
      </c>
    </row>
    <row r="2376" spans="1:12">
      <c r="A2376" s="30">
        <v>2374</v>
      </c>
      <c r="B2376" s="30">
        <v>1762.222</v>
      </c>
      <c r="C2376" s="30">
        <v>16639.679999999898</v>
      </c>
      <c r="D2376" s="30">
        <v>1</v>
      </c>
      <c r="E2376" s="30">
        <v>1</v>
      </c>
      <c r="F2376" s="30">
        <v>2978.9839999999999</v>
      </c>
      <c r="G2376" s="30">
        <v>1</v>
      </c>
      <c r="H2376" s="30">
        <v>1</v>
      </c>
      <c r="I2376" s="30">
        <v>1</v>
      </c>
      <c r="K2376" s="457"/>
      <c r="L2376" s="457" t="e">
        <f>IF(K2376=0,#REF!,0)</f>
        <v>#REF!</v>
      </c>
    </row>
    <row r="2377" spans="1:12">
      <c r="A2377" s="30">
        <v>2375</v>
      </c>
      <c r="B2377" s="30">
        <v>1762.222</v>
      </c>
      <c r="C2377" s="30">
        <v>16256.1789999999</v>
      </c>
      <c r="D2377" s="30">
        <v>1</v>
      </c>
      <c r="E2377" s="30">
        <v>1</v>
      </c>
      <c r="F2377" s="30">
        <v>1665.3969999999899</v>
      </c>
      <c r="G2377" s="30">
        <v>1</v>
      </c>
      <c r="H2377" s="30">
        <v>1</v>
      </c>
      <c r="I2377" s="30">
        <v>1</v>
      </c>
      <c r="K2377" s="457"/>
      <c r="L2377" s="457" t="e">
        <f>IF(K2377=0,#REF!,0)</f>
        <v>#REF!</v>
      </c>
    </row>
    <row r="2378" spans="1:12">
      <c r="A2378" s="30">
        <v>2376</v>
      </c>
      <c r="B2378" s="30">
        <v>1032.623999999998</v>
      </c>
      <c r="C2378" s="30">
        <v>16312.3309999999</v>
      </c>
      <c r="D2378" s="30">
        <v>1</v>
      </c>
      <c r="E2378" s="30">
        <v>1</v>
      </c>
      <c r="F2378" s="30">
        <v>1273.182</v>
      </c>
      <c r="G2378" s="30">
        <v>1</v>
      </c>
      <c r="H2378" s="30">
        <v>1</v>
      </c>
      <c r="I2378" s="30">
        <v>1</v>
      </c>
      <c r="K2378" s="457"/>
      <c r="L2378" s="457" t="e">
        <f>IF(K2378=0,#REF!,0)</f>
        <v>#REF!</v>
      </c>
    </row>
    <row r="2379" spans="1:12">
      <c r="A2379" s="30">
        <v>2377</v>
      </c>
      <c r="B2379" s="30">
        <v>1032.623999999998</v>
      </c>
      <c r="C2379" s="30">
        <v>16289.101999999901</v>
      </c>
      <c r="D2379" s="30">
        <v>1</v>
      </c>
      <c r="E2379" s="30">
        <v>1</v>
      </c>
      <c r="F2379" s="30">
        <v>564.01599999999905</v>
      </c>
      <c r="G2379" s="30">
        <v>1</v>
      </c>
      <c r="H2379" s="30">
        <v>1</v>
      </c>
      <c r="I2379" s="30">
        <v>1</v>
      </c>
      <c r="K2379" s="457"/>
      <c r="L2379" s="457" t="e">
        <f>IF(K2379=0,#REF!,0)</f>
        <v>#REF!</v>
      </c>
    </row>
    <row r="2380" spans="1:12">
      <c r="A2380" s="30">
        <v>2378</v>
      </c>
      <c r="B2380" s="30">
        <v>1032.623999999998</v>
      </c>
      <c r="C2380" s="30">
        <v>16212.773999999899</v>
      </c>
      <c r="D2380" s="30">
        <v>1</v>
      </c>
      <c r="E2380" s="30">
        <v>1</v>
      </c>
      <c r="F2380" s="30">
        <v>327.72099999999898</v>
      </c>
      <c r="G2380" s="30">
        <v>1</v>
      </c>
      <c r="H2380" s="30">
        <v>1</v>
      </c>
      <c r="I2380" s="30">
        <v>1</v>
      </c>
      <c r="K2380" s="457"/>
      <c r="L2380" s="457" t="e">
        <f>IF(K2380=0,#REF!,0)</f>
        <v>#REF!</v>
      </c>
    </row>
    <row r="2381" spans="1:12">
      <c r="A2381" s="30">
        <v>2379</v>
      </c>
      <c r="B2381" s="30">
        <v>1032.623999999998</v>
      </c>
      <c r="C2381" s="30">
        <v>16203.691999999901</v>
      </c>
      <c r="D2381" s="30">
        <v>1</v>
      </c>
      <c r="E2381" s="30">
        <v>1</v>
      </c>
      <c r="F2381" s="30">
        <v>282.30399999999997</v>
      </c>
      <c r="G2381" s="30">
        <v>1</v>
      </c>
      <c r="H2381" s="30">
        <v>1</v>
      </c>
      <c r="I2381" s="30">
        <v>1</v>
      </c>
      <c r="K2381" s="457"/>
      <c r="L2381" s="457" t="e">
        <f>IF(K2381=0,#REF!,0)</f>
        <v>#REF!</v>
      </c>
    </row>
    <row r="2382" spans="1:12">
      <c r="A2382" s="30">
        <v>2380</v>
      </c>
      <c r="B2382" s="30">
        <v>1032.623999999998</v>
      </c>
      <c r="C2382" s="30">
        <v>16185.8919999999</v>
      </c>
      <c r="D2382" s="30">
        <v>1</v>
      </c>
      <c r="E2382" s="30">
        <v>1</v>
      </c>
      <c r="F2382" s="30">
        <v>282.76499999999999</v>
      </c>
      <c r="G2382" s="30">
        <v>1</v>
      </c>
      <c r="H2382" s="30">
        <v>1</v>
      </c>
      <c r="I2382" s="30">
        <v>1</v>
      </c>
      <c r="K2382" s="457"/>
      <c r="L2382" s="457" t="e">
        <f>IF(K2382=0,#REF!,0)</f>
        <v>#REF!</v>
      </c>
    </row>
    <row r="2383" spans="1:12">
      <c r="A2383" s="30">
        <v>2381</v>
      </c>
      <c r="B2383" s="30">
        <v>1032.623999999998</v>
      </c>
      <c r="C2383" s="30">
        <v>16186.5179999999</v>
      </c>
      <c r="D2383" s="30">
        <v>1</v>
      </c>
      <c r="E2383" s="30">
        <v>1</v>
      </c>
      <c r="F2383" s="30">
        <v>256.195999999999</v>
      </c>
      <c r="G2383" s="30">
        <v>1</v>
      </c>
      <c r="H2383" s="30">
        <v>1</v>
      </c>
      <c r="I2383" s="30">
        <v>1</v>
      </c>
      <c r="K2383" s="457"/>
      <c r="L2383" s="457" t="e">
        <f>IF(K2383=0,#REF!,0)</f>
        <v>#REF!</v>
      </c>
    </row>
    <row r="2384" spans="1:12">
      <c r="A2384" s="30">
        <v>2382</v>
      </c>
      <c r="B2384" s="30">
        <v>1762.222</v>
      </c>
      <c r="C2384" s="30">
        <v>16185.6539999999</v>
      </c>
      <c r="D2384" s="30">
        <v>1</v>
      </c>
      <c r="E2384" s="30">
        <v>1</v>
      </c>
      <c r="F2384" s="30">
        <v>2536.4340000000002</v>
      </c>
      <c r="G2384" s="30">
        <v>1</v>
      </c>
      <c r="H2384" s="30">
        <v>1</v>
      </c>
      <c r="I2384" s="30">
        <v>1</v>
      </c>
      <c r="K2384" s="457"/>
      <c r="L2384" s="457" t="e">
        <f>IF(K2384=0,#REF!,0)</f>
        <v>#REF!</v>
      </c>
    </row>
    <row r="2385" spans="1:12">
      <c r="A2385" s="30">
        <v>2383</v>
      </c>
      <c r="B2385" s="30">
        <v>6139.8579999999993</v>
      </c>
      <c r="C2385" s="30">
        <v>16226.3319999999</v>
      </c>
      <c r="D2385" s="30">
        <v>1</v>
      </c>
      <c r="E2385" s="30">
        <v>1</v>
      </c>
      <c r="F2385" s="30">
        <v>67097.5799999999</v>
      </c>
      <c r="G2385" s="30">
        <v>1</v>
      </c>
      <c r="H2385" s="30">
        <v>1</v>
      </c>
      <c r="I2385" s="30">
        <v>1</v>
      </c>
      <c r="K2385" s="457"/>
      <c r="L2385" s="457" t="e">
        <f>IF(K2385=0,#REF!,0)</f>
        <v>#REF!</v>
      </c>
    </row>
    <row r="2386" spans="1:12">
      <c r="A2386" s="30">
        <v>2384</v>
      </c>
      <c r="B2386" s="30">
        <v>1762.222</v>
      </c>
      <c r="C2386" s="30">
        <v>44104.059999999889</v>
      </c>
      <c r="D2386" s="30">
        <v>1</v>
      </c>
      <c r="E2386" s="30">
        <v>1</v>
      </c>
      <c r="F2386" s="30">
        <v>61494.643999999898</v>
      </c>
      <c r="G2386" s="30">
        <v>1</v>
      </c>
      <c r="H2386" s="30">
        <v>1</v>
      </c>
      <c r="I2386" s="30">
        <v>1</v>
      </c>
      <c r="K2386" s="457"/>
      <c r="L2386" s="457" t="e">
        <f>IF(K2386=0,#REF!,0)</f>
        <v>#REF!</v>
      </c>
    </row>
    <row r="2387" spans="1:12">
      <c r="A2387" s="30">
        <v>2385</v>
      </c>
      <c r="B2387" s="30">
        <v>1032.623999999998</v>
      </c>
      <c r="C2387" s="30">
        <v>71042.224999999889</v>
      </c>
      <c r="D2387" s="30">
        <v>1</v>
      </c>
      <c r="E2387" s="30">
        <v>1</v>
      </c>
      <c r="F2387" s="30">
        <v>49563.130000000005</v>
      </c>
      <c r="G2387" s="30">
        <v>1</v>
      </c>
      <c r="H2387" s="30">
        <v>1</v>
      </c>
      <c r="I2387" s="30">
        <v>1</v>
      </c>
      <c r="K2387" s="457"/>
      <c r="L2387" s="457" t="e">
        <f>IF(K2387=0,#REF!,0)</f>
        <v>#REF!</v>
      </c>
    </row>
    <row r="2388" spans="1:12">
      <c r="A2388" s="30">
        <v>2386</v>
      </c>
      <c r="B2388" s="30">
        <v>1153.2399999999991</v>
      </c>
      <c r="C2388" s="30">
        <v>86486.940999999904</v>
      </c>
      <c r="D2388" s="30">
        <v>1</v>
      </c>
      <c r="E2388" s="30">
        <v>1</v>
      </c>
      <c r="F2388" s="30">
        <v>37567.664999999899</v>
      </c>
      <c r="G2388" s="30">
        <v>1</v>
      </c>
      <c r="H2388" s="30">
        <v>1</v>
      </c>
      <c r="I2388" s="30">
        <v>1</v>
      </c>
      <c r="K2388" s="457"/>
      <c r="L2388" s="457" t="e">
        <f>IF(K2388=0,#REF!,0)</f>
        <v>#REF!</v>
      </c>
    </row>
    <row r="2389" spans="1:12">
      <c r="A2389" s="30">
        <v>2387</v>
      </c>
      <c r="B2389" s="30">
        <v>1213.5469999999991</v>
      </c>
      <c r="C2389" s="30">
        <v>102171.2129999998</v>
      </c>
      <c r="D2389" s="30">
        <v>1</v>
      </c>
      <c r="E2389" s="30">
        <v>1</v>
      </c>
      <c r="F2389" s="30">
        <v>26575.343999999892</v>
      </c>
      <c r="G2389" s="30">
        <v>1</v>
      </c>
      <c r="H2389" s="30">
        <v>1</v>
      </c>
      <c r="I2389" s="30">
        <v>1</v>
      </c>
      <c r="K2389" s="457">
        <v>15623.56997190262</v>
      </c>
      <c r="L2389" s="457">
        <f>IF(K2389=0,#REF!,0)</f>
        <v>0</v>
      </c>
    </row>
    <row r="2390" spans="1:12">
      <c r="A2390" s="30">
        <v>2388</v>
      </c>
      <c r="B2390" s="30">
        <v>1213.5469999999991</v>
      </c>
      <c r="C2390" s="30">
        <v>85873.430999999895</v>
      </c>
      <c r="D2390" s="30">
        <v>1</v>
      </c>
      <c r="E2390" s="30">
        <v>1</v>
      </c>
      <c r="F2390" s="30">
        <v>17131.670999999988</v>
      </c>
      <c r="G2390" s="30">
        <v>1</v>
      </c>
      <c r="H2390" s="30">
        <v>1</v>
      </c>
      <c r="I2390" s="30">
        <v>1</v>
      </c>
      <c r="K2390" s="457">
        <v>30676.36968361682</v>
      </c>
      <c r="L2390" s="457">
        <f>IF(K2390=0,#REF!,0)</f>
        <v>0</v>
      </c>
    </row>
    <row r="2391" spans="1:12">
      <c r="A2391" s="30">
        <v>2389</v>
      </c>
      <c r="B2391" s="30">
        <v>6200.1660000000002</v>
      </c>
      <c r="C2391" s="30">
        <v>48817.4929999999</v>
      </c>
      <c r="D2391" s="30">
        <v>1</v>
      </c>
      <c r="E2391" s="30">
        <v>1</v>
      </c>
      <c r="F2391" s="30">
        <v>4149.8419999999896</v>
      </c>
      <c r="G2391" s="30">
        <v>1</v>
      </c>
      <c r="H2391" s="30">
        <v>1</v>
      </c>
      <c r="I2391" s="30">
        <v>1</v>
      </c>
      <c r="K2391" s="457">
        <v>6145.6074211802643</v>
      </c>
      <c r="L2391" s="457">
        <f>IF(K2391=0,#REF!,0)</f>
        <v>0</v>
      </c>
    </row>
    <row r="2392" spans="1:12">
      <c r="A2392" s="30">
        <v>2390</v>
      </c>
      <c r="B2392" s="30">
        <v>1762.222</v>
      </c>
      <c r="C2392" s="30">
        <v>67891.388999999908</v>
      </c>
      <c r="D2392" s="30">
        <v>1</v>
      </c>
      <c r="E2392" s="30">
        <v>1</v>
      </c>
      <c r="F2392" s="30">
        <v>3833.4089999999997</v>
      </c>
      <c r="G2392" s="30">
        <v>1</v>
      </c>
      <c r="H2392" s="30">
        <v>1</v>
      </c>
      <c r="I2392" s="30">
        <v>1</v>
      </c>
      <c r="K2392" s="457">
        <v>20652.031076438427</v>
      </c>
      <c r="L2392" s="457">
        <f>IF(K2392=0,#REF!,0)</f>
        <v>0</v>
      </c>
    </row>
    <row r="2393" spans="1:12">
      <c r="A2393" s="30">
        <v>2391</v>
      </c>
      <c r="B2393" s="30">
        <v>1032.623999999998</v>
      </c>
      <c r="C2393" s="30">
        <v>99764.450999999797</v>
      </c>
      <c r="D2393" s="30">
        <v>1</v>
      </c>
      <c r="E2393" s="30">
        <v>1</v>
      </c>
      <c r="F2393" s="30">
        <v>2201.116</v>
      </c>
      <c r="G2393" s="30">
        <v>1</v>
      </c>
      <c r="H2393" s="30">
        <v>1</v>
      </c>
      <c r="I2393" s="30">
        <v>1</v>
      </c>
      <c r="K2393" s="457">
        <v>6563.1693962367435</v>
      </c>
      <c r="L2393" s="457">
        <f>IF(K2393=0,#REF!,0)</f>
        <v>0</v>
      </c>
    </row>
    <row r="2394" spans="1:12">
      <c r="A2394" s="30">
        <v>2392</v>
      </c>
      <c r="B2394" s="30">
        <v>1032.623999999998</v>
      </c>
      <c r="C2394" s="30">
        <v>83811.891999999905</v>
      </c>
      <c r="D2394" s="30">
        <v>1</v>
      </c>
      <c r="E2394" s="30">
        <v>1</v>
      </c>
      <c r="F2394" s="30">
        <v>1880.4289999999901</v>
      </c>
      <c r="G2394" s="30">
        <v>1</v>
      </c>
      <c r="H2394" s="30">
        <v>1</v>
      </c>
      <c r="I2394" s="30">
        <v>1</v>
      </c>
      <c r="K2394" s="457"/>
      <c r="L2394" s="457" t="e">
        <f>IF(K2394=0,#REF!,0)</f>
        <v>#REF!</v>
      </c>
    </row>
    <row r="2395" spans="1:12">
      <c r="A2395" s="30">
        <v>2393</v>
      </c>
      <c r="B2395" s="30">
        <v>1032.623999999998</v>
      </c>
      <c r="C2395" s="30">
        <v>71903.923999999897</v>
      </c>
      <c r="D2395" s="30">
        <v>1</v>
      </c>
      <c r="E2395" s="30">
        <v>1</v>
      </c>
      <c r="F2395" s="30">
        <v>2184.7510000000002</v>
      </c>
      <c r="G2395" s="30">
        <v>1</v>
      </c>
      <c r="H2395" s="30">
        <v>1</v>
      </c>
      <c r="I2395" s="30">
        <v>1</v>
      </c>
      <c r="K2395" s="457"/>
      <c r="L2395" s="457" t="e">
        <f>IF(K2395=0,#REF!,0)</f>
        <v>#REF!</v>
      </c>
    </row>
    <row r="2396" spans="1:12">
      <c r="A2396" s="30">
        <v>2394</v>
      </c>
      <c r="B2396" s="30">
        <v>1762.222</v>
      </c>
      <c r="C2396" s="30">
        <v>40127.484999999899</v>
      </c>
      <c r="D2396" s="30">
        <v>1</v>
      </c>
      <c r="E2396" s="30">
        <v>1</v>
      </c>
      <c r="F2396" s="30">
        <v>4358.4339999999902</v>
      </c>
      <c r="G2396" s="30">
        <v>1</v>
      </c>
      <c r="H2396" s="30">
        <v>1</v>
      </c>
      <c r="I2396" s="30">
        <v>1</v>
      </c>
      <c r="K2396" s="457"/>
      <c r="L2396" s="457" t="e">
        <f>IF(K2396=0,#REF!,0)</f>
        <v>#REF!</v>
      </c>
    </row>
    <row r="2397" spans="1:12">
      <c r="A2397" s="30">
        <v>2395</v>
      </c>
      <c r="B2397" s="30">
        <v>6139.8579999999993</v>
      </c>
      <c r="C2397" s="30">
        <v>28120.461999999898</v>
      </c>
      <c r="D2397" s="30">
        <v>1</v>
      </c>
      <c r="E2397" s="30">
        <v>1</v>
      </c>
      <c r="F2397" s="30">
        <v>5320.3499999999995</v>
      </c>
      <c r="G2397" s="30">
        <v>1</v>
      </c>
      <c r="H2397" s="30">
        <v>1</v>
      </c>
      <c r="I2397" s="30">
        <v>1</v>
      </c>
      <c r="K2397" s="457"/>
      <c r="L2397" s="457" t="e">
        <f>IF(K2397=0,#REF!,0)</f>
        <v>#REF!</v>
      </c>
    </row>
    <row r="2398" spans="1:12">
      <c r="A2398" s="30">
        <v>2396</v>
      </c>
      <c r="B2398" s="30">
        <v>7599.07</v>
      </c>
      <c r="C2398" s="30">
        <v>29389.161999999898</v>
      </c>
      <c r="D2398" s="30">
        <v>1</v>
      </c>
      <c r="E2398" s="30">
        <v>1</v>
      </c>
      <c r="F2398" s="30">
        <v>5702.9779999999901</v>
      </c>
      <c r="G2398" s="30">
        <v>1</v>
      </c>
      <c r="H2398" s="30">
        <v>1</v>
      </c>
      <c r="I2398" s="30">
        <v>1</v>
      </c>
      <c r="K2398" s="457"/>
      <c r="L2398" s="457" t="e">
        <f>IF(K2398=0,#REF!,0)</f>
        <v>#REF!</v>
      </c>
    </row>
    <row r="2399" spans="1:12">
      <c r="A2399" s="30">
        <v>2397</v>
      </c>
      <c r="B2399" s="30">
        <v>1762.222</v>
      </c>
      <c r="C2399" s="30">
        <v>16271.281999999901</v>
      </c>
      <c r="D2399" s="30">
        <v>1</v>
      </c>
      <c r="E2399" s="30">
        <v>1</v>
      </c>
      <c r="F2399" s="30">
        <v>20073.426999999891</v>
      </c>
      <c r="G2399" s="30">
        <v>1</v>
      </c>
      <c r="H2399" s="30">
        <v>1</v>
      </c>
      <c r="I2399" s="30">
        <v>1</v>
      </c>
      <c r="K2399" s="457"/>
      <c r="L2399" s="457" t="e">
        <f>IF(K2399=0,#REF!,0)</f>
        <v>#REF!</v>
      </c>
    </row>
    <row r="2400" spans="1:12">
      <c r="A2400" s="30">
        <v>2398</v>
      </c>
      <c r="B2400" s="30">
        <v>1762.222</v>
      </c>
      <c r="C2400" s="30">
        <v>15978.799999999901</v>
      </c>
      <c r="D2400" s="30">
        <v>1</v>
      </c>
      <c r="E2400" s="30">
        <v>1</v>
      </c>
      <c r="F2400" s="30">
        <v>2973.5949999999998</v>
      </c>
      <c r="G2400" s="30">
        <v>1</v>
      </c>
      <c r="H2400" s="30">
        <v>1</v>
      </c>
      <c r="I2400" s="30">
        <v>1</v>
      </c>
      <c r="K2400" s="457"/>
      <c r="L2400" s="457" t="e">
        <f>IF(K2400=0,#REF!,0)</f>
        <v>#REF!</v>
      </c>
    </row>
    <row r="2401" spans="1:12">
      <c r="A2401" s="30">
        <v>2399</v>
      </c>
      <c r="B2401" s="30">
        <v>1762.222</v>
      </c>
      <c r="C2401" s="30">
        <v>15680.353999999901</v>
      </c>
      <c r="D2401" s="30">
        <v>1</v>
      </c>
      <c r="E2401" s="30">
        <v>1</v>
      </c>
      <c r="F2401" s="30">
        <v>1662.193</v>
      </c>
      <c r="G2401" s="30">
        <v>1</v>
      </c>
      <c r="H2401" s="30">
        <v>1</v>
      </c>
      <c r="I2401" s="30">
        <v>1</v>
      </c>
      <c r="K2401" s="457"/>
      <c r="L2401" s="457" t="e">
        <f>IF(K2401=0,#REF!,0)</f>
        <v>#REF!</v>
      </c>
    </row>
    <row r="2402" spans="1:12">
      <c r="A2402" s="30">
        <v>2400</v>
      </c>
      <c r="B2402" s="30">
        <v>1032.623999999998</v>
      </c>
      <c r="C2402" s="30">
        <v>15803.4469999999</v>
      </c>
      <c r="D2402" s="30">
        <v>1</v>
      </c>
      <c r="E2402" s="30">
        <v>1</v>
      </c>
      <c r="F2402" s="30">
        <v>1270.6479999999999</v>
      </c>
      <c r="G2402" s="30">
        <v>1</v>
      </c>
      <c r="H2402" s="30">
        <v>1</v>
      </c>
      <c r="I2402" s="30">
        <v>1</v>
      </c>
      <c r="K2402" s="457"/>
      <c r="L2402" s="457" t="e">
        <f>IF(K2402=0,#REF!,0)</f>
        <v>#REF!</v>
      </c>
    </row>
    <row r="2403" spans="1:12">
      <c r="A2403" s="30">
        <v>2401</v>
      </c>
      <c r="B2403" s="30">
        <v>1032.623999999998</v>
      </c>
      <c r="C2403" s="30">
        <v>15946.073999999899</v>
      </c>
      <c r="D2403" s="30">
        <v>1</v>
      </c>
      <c r="E2403" s="30">
        <v>1</v>
      </c>
      <c r="F2403" s="30">
        <v>562.58600000000001</v>
      </c>
      <c r="G2403" s="30">
        <v>1</v>
      </c>
      <c r="H2403" s="30">
        <v>1</v>
      </c>
      <c r="I2403" s="30">
        <v>1</v>
      </c>
      <c r="K2403" s="457"/>
      <c r="L2403" s="457" t="e">
        <f>IF(K2403=0,#REF!,0)</f>
        <v>#REF!</v>
      </c>
    </row>
    <row r="2404" spans="1:12">
      <c r="A2404" s="30">
        <v>2402</v>
      </c>
      <c r="B2404" s="30">
        <v>1032.623999999998</v>
      </c>
      <c r="C2404" s="30">
        <v>16008.638999999901</v>
      </c>
      <c r="D2404" s="30">
        <v>1</v>
      </c>
      <c r="E2404" s="30">
        <v>1</v>
      </c>
      <c r="F2404" s="30">
        <v>326.59899999999902</v>
      </c>
      <c r="G2404" s="30">
        <v>1</v>
      </c>
      <c r="H2404" s="30">
        <v>1</v>
      </c>
      <c r="I2404" s="30">
        <v>1</v>
      </c>
      <c r="K2404" s="457"/>
      <c r="L2404" s="457" t="e">
        <f>IF(K2404=0,#REF!,0)</f>
        <v>#REF!</v>
      </c>
    </row>
    <row r="2405" spans="1:12">
      <c r="A2405" s="30">
        <v>2403</v>
      </c>
      <c r="B2405" s="30">
        <v>1032.623999999998</v>
      </c>
      <c r="C2405" s="30">
        <v>16154.611999999899</v>
      </c>
      <c r="D2405" s="30">
        <v>1</v>
      </c>
      <c r="E2405" s="30">
        <v>1</v>
      </c>
      <c r="F2405" s="30">
        <v>280.82199999999898</v>
      </c>
      <c r="G2405" s="30">
        <v>1</v>
      </c>
      <c r="H2405" s="30">
        <v>1</v>
      </c>
      <c r="I2405" s="30">
        <v>1</v>
      </c>
      <c r="K2405" s="457"/>
      <c r="L2405" s="457" t="e">
        <f>IF(K2405=0,#REF!,0)</f>
        <v>#REF!</v>
      </c>
    </row>
    <row r="2406" spans="1:12">
      <c r="A2406" s="30">
        <v>2404</v>
      </c>
      <c r="B2406" s="30">
        <v>1032.623999999998</v>
      </c>
      <c r="C2406" s="30">
        <v>16215.8479999999</v>
      </c>
      <c r="D2406" s="30">
        <v>1</v>
      </c>
      <c r="E2406" s="30">
        <v>1</v>
      </c>
      <c r="F2406" s="30">
        <v>281.99</v>
      </c>
      <c r="G2406" s="30">
        <v>1</v>
      </c>
      <c r="H2406" s="30">
        <v>1</v>
      </c>
      <c r="I2406" s="30">
        <v>1</v>
      </c>
      <c r="K2406" s="457"/>
      <c r="L2406" s="457" t="e">
        <f>IF(K2406=0,#REF!,0)</f>
        <v>#REF!</v>
      </c>
    </row>
    <row r="2407" spans="1:12">
      <c r="A2407" s="30">
        <v>2405</v>
      </c>
      <c r="B2407" s="30">
        <v>1032.623999999998</v>
      </c>
      <c r="C2407" s="30">
        <v>16280.0879999999</v>
      </c>
      <c r="D2407" s="30">
        <v>1</v>
      </c>
      <c r="E2407" s="30">
        <v>1</v>
      </c>
      <c r="F2407" s="30">
        <v>249.71299999999999</v>
      </c>
      <c r="G2407" s="30">
        <v>1</v>
      </c>
      <c r="H2407" s="30">
        <v>1</v>
      </c>
      <c r="I2407" s="30">
        <v>1</v>
      </c>
      <c r="K2407" s="457"/>
      <c r="L2407" s="457" t="e">
        <f>IF(K2407=0,#REF!,0)</f>
        <v>#REF!</v>
      </c>
    </row>
    <row r="2408" spans="1:12">
      <c r="A2408" s="30">
        <v>2406</v>
      </c>
      <c r="B2408" s="30">
        <v>1762.222</v>
      </c>
      <c r="C2408" s="30">
        <v>16314.658999999901</v>
      </c>
      <c r="D2408" s="30">
        <v>1</v>
      </c>
      <c r="E2408" s="30">
        <v>1</v>
      </c>
      <c r="F2408" s="30">
        <v>2526.962</v>
      </c>
      <c r="G2408" s="30">
        <v>1</v>
      </c>
      <c r="H2408" s="30">
        <v>1</v>
      </c>
      <c r="I2408" s="30">
        <v>1</v>
      </c>
      <c r="K2408" s="457"/>
      <c r="L2408" s="457" t="e">
        <f>IF(K2408=0,#REF!,0)</f>
        <v>#REF!</v>
      </c>
    </row>
    <row r="2409" spans="1:12">
      <c r="A2409" s="30">
        <v>2407</v>
      </c>
      <c r="B2409" s="30">
        <v>6139.8579999999993</v>
      </c>
      <c r="C2409" s="30">
        <v>16398.3139999999</v>
      </c>
      <c r="D2409" s="30">
        <v>1</v>
      </c>
      <c r="E2409" s="30">
        <v>1</v>
      </c>
      <c r="F2409" s="30">
        <v>69728.658999999985</v>
      </c>
      <c r="G2409" s="30">
        <v>1</v>
      </c>
      <c r="H2409" s="30">
        <v>1</v>
      </c>
      <c r="I2409" s="30">
        <v>1</v>
      </c>
      <c r="K2409" s="457"/>
      <c r="L2409" s="457" t="e">
        <f>IF(K2409=0,#REF!,0)</f>
        <v>#REF!</v>
      </c>
    </row>
    <row r="2410" spans="1:12">
      <c r="A2410" s="30">
        <v>2408</v>
      </c>
      <c r="B2410" s="30">
        <v>1762.222</v>
      </c>
      <c r="C2410" s="30">
        <v>44234.979999999894</v>
      </c>
      <c r="D2410" s="30">
        <v>1</v>
      </c>
      <c r="E2410" s="30">
        <v>1</v>
      </c>
      <c r="F2410" s="30">
        <v>69856.683999999994</v>
      </c>
      <c r="G2410" s="30">
        <v>1</v>
      </c>
      <c r="H2410" s="30">
        <v>1</v>
      </c>
      <c r="I2410" s="30">
        <v>1</v>
      </c>
      <c r="K2410" s="457"/>
      <c r="L2410" s="457" t="e">
        <f>IF(K2410=0,#REF!,0)</f>
        <v>#REF!</v>
      </c>
    </row>
    <row r="2411" spans="1:12">
      <c r="A2411" s="30">
        <v>2409</v>
      </c>
      <c r="B2411" s="30">
        <v>1032.623999999998</v>
      </c>
      <c r="C2411" s="30">
        <v>71396.4549999999</v>
      </c>
      <c r="D2411" s="30">
        <v>1</v>
      </c>
      <c r="E2411" s="30">
        <v>1</v>
      </c>
      <c r="F2411" s="30">
        <v>60661.772999999994</v>
      </c>
      <c r="G2411" s="30">
        <v>1</v>
      </c>
      <c r="H2411" s="30">
        <v>1</v>
      </c>
      <c r="I2411" s="30">
        <v>1</v>
      </c>
      <c r="K2411" s="457"/>
      <c r="L2411" s="457" t="e">
        <f>IF(K2411=0,#REF!,0)</f>
        <v>#REF!</v>
      </c>
    </row>
    <row r="2412" spans="1:12">
      <c r="A2412" s="30">
        <v>2410</v>
      </c>
      <c r="B2412" s="30">
        <v>1153.2399999999991</v>
      </c>
      <c r="C2412" s="30">
        <v>87167.511999999901</v>
      </c>
      <c r="D2412" s="30">
        <v>1</v>
      </c>
      <c r="E2412" s="30">
        <v>1</v>
      </c>
      <c r="F2412" s="30">
        <v>51149.095999999889</v>
      </c>
      <c r="G2412" s="30">
        <v>1</v>
      </c>
      <c r="H2412" s="30">
        <v>1</v>
      </c>
      <c r="I2412" s="30">
        <v>1</v>
      </c>
      <c r="K2412" s="457"/>
      <c r="L2412" s="457" t="e">
        <f>IF(K2412=0,#REF!,0)</f>
        <v>#REF!</v>
      </c>
    </row>
    <row r="2413" spans="1:12">
      <c r="A2413" s="30">
        <v>2411</v>
      </c>
      <c r="B2413" s="30">
        <v>1213.5469999999991</v>
      </c>
      <c r="C2413" s="30">
        <v>102645.50599999979</v>
      </c>
      <c r="D2413" s="30">
        <v>1</v>
      </c>
      <c r="E2413" s="30">
        <v>1</v>
      </c>
      <c r="F2413" s="30">
        <v>40148.679999999906</v>
      </c>
      <c r="G2413" s="30">
        <v>1</v>
      </c>
      <c r="H2413" s="30">
        <v>1</v>
      </c>
      <c r="I2413" s="30">
        <v>1</v>
      </c>
      <c r="K2413" s="457"/>
      <c r="L2413" s="457" t="e">
        <f>IF(K2413=0,#REF!,0)</f>
        <v>#REF!</v>
      </c>
    </row>
    <row r="2414" spans="1:12">
      <c r="A2414" s="30">
        <v>2412</v>
      </c>
      <c r="B2414" s="30">
        <v>1213.5469999999991</v>
      </c>
      <c r="C2414" s="30">
        <v>86187.784999999902</v>
      </c>
      <c r="D2414" s="30">
        <v>1</v>
      </c>
      <c r="E2414" s="30">
        <v>1</v>
      </c>
      <c r="F2414" s="30">
        <v>30610.912999999902</v>
      </c>
      <c r="G2414" s="30">
        <v>1</v>
      </c>
      <c r="H2414" s="30">
        <v>1</v>
      </c>
      <c r="I2414" s="30">
        <v>1</v>
      </c>
      <c r="K2414" s="457">
        <v>15341.482018874187</v>
      </c>
      <c r="L2414" s="457">
        <f>IF(K2414=0,#REF!,0)</f>
        <v>0</v>
      </c>
    </row>
    <row r="2415" spans="1:12">
      <c r="A2415" s="30">
        <v>2413</v>
      </c>
      <c r="B2415" s="30">
        <v>6200.1660000000002</v>
      </c>
      <c r="C2415" s="30">
        <v>49225.459999999897</v>
      </c>
      <c r="D2415" s="30">
        <v>1</v>
      </c>
      <c r="E2415" s="30">
        <v>1</v>
      </c>
      <c r="F2415" s="30">
        <v>14651.691000000001</v>
      </c>
      <c r="G2415" s="30">
        <v>1</v>
      </c>
      <c r="H2415" s="30">
        <v>1</v>
      </c>
      <c r="I2415" s="30">
        <v>1</v>
      </c>
      <c r="K2415" s="457">
        <v>32693.316272997508</v>
      </c>
      <c r="L2415" s="457">
        <f>IF(K2415=0,#REF!,0)</f>
        <v>0</v>
      </c>
    </row>
    <row r="2416" spans="1:12">
      <c r="A2416" s="30">
        <v>2414</v>
      </c>
      <c r="B2416" s="30">
        <v>1762.222</v>
      </c>
      <c r="C2416" s="30">
        <v>68293.789999999892</v>
      </c>
      <c r="D2416" s="30">
        <v>1</v>
      </c>
      <c r="E2416" s="30">
        <v>1</v>
      </c>
      <c r="F2416" s="30">
        <v>20140.668999999998</v>
      </c>
      <c r="G2416" s="30">
        <v>1</v>
      </c>
      <c r="H2416" s="30">
        <v>1</v>
      </c>
      <c r="I2416" s="30">
        <v>1</v>
      </c>
      <c r="K2416" s="457">
        <v>9199.8719664042219</v>
      </c>
      <c r="L2416" s="457">
        <f>IF(K2416=0,#REF!,0)</f>
        <v>0</v>
      </c>
    </row>
    <row r="2417" spans="1:12">
      <c r="A2417" s="30">
        <v>2415</v>
      </c>
      <c r="B2417" s="30">
        <v>1032.623999999998</v>
      </c>
      <c r="C2417" s="30">
        <v>99892.889999999796</v>
      </c>
      <c r="D2417" s="30">
        <v>1</v>
      </c>
      <c r="E2417" s="30">
        <v>1</v>
      </c>
      <c r="F2417" s="30">
        <v>17169.885999999999</v>
      </c>
      <c r="G2417" s="30">
        <v>1</v>
      </c>
      <c r="H2417" s="30">
        <v>1</v>
      </c>
      <c r="I2417" s="30">
        <v>1</v>
      </c>
      <c r="K2417" s="457">
        <v>16751.315582090581</v>
      </c>
      <c r="L2417" s="457">
        <f>IF(K2417=0,#REF!,0)</f>
        <v>0</v>
      </c>
    </row>
    <row r="2418" spans="1:12">
      <c r="A2418" s="30">
        <v>2416</v>
      </c>
      <c r="B2418" s="30">
        <v>1032.623999999998</v>
      </c>
      <c r="C2418" s="30">
        <v>83902.013999999894</v>
      </c>
      <c r="D2418" s="30">
        <v>1</v>
      </c>
      <c r="E2418" s="30">
        <v>1</v>
      </c>
      <c r="F2418" s="30">
        <v>13221.511999999901</v>
      </c>
      <c r="G2418" s="30">
        <v>1</v>
      </c>
      <c r="H2418" s="30">
        <v>1</v>
      </c>
      <c r="I2418" s="30">
        <v>1</v>
      </c>
      <c r="K2418" s="457">
        <v>5620.1255016263594</v>
      </c>
      <c r="L2418" s="457">
        <f>IF(K2418=0,#REF!,0)</f>
        <v>0</v>
      </c>
    </row>
    <row r="2419" spans="1:12">
      <c r="A2419" s="30">
        <v>2417</v>
      </c>
      <c r="B2419" s="30">
        <v>1032.623999999998</v>
      </c>
      <c r="C2419" s="30">
        <v>72156.864999999903</v>
      </c>
      <c r="D2419" s="30">
        <v>1</v>
      </c>
      <c r="E2419" s="30">
        <v>1</v>
      </c>
      <c r="F2419" s="30">
        <v>16942.705000000002</v>
      </c>
      <c r="G2419" s="30">
        <v>1</v>
      </c>
      <c r="H2419" s="30">
        <v>1</v>
      </c>
      <c r="I2419" s="30">
        <v>1</v>
      </c>
      <c r="K2419" s="457"/>
      <c r="L2419" s="457" t="e">
        <f>IF(K2419=0,#REF!,0)</f>
        <v>#REF!</v>
      </c>
    </row>
    <row r="2420" spans="1:12">
      <c r="A2420" s="30">
        <v>2418</v>
      </c>
      <c r="B2420" s="30">
        <v>1762.222</v>
      </c>
      <c r="C2420" s="30">
        <v>40796.837999999902</v>
      </c>
      <c r="D2420" s="30">
        <v>1</v>
      </c>
      <c r="E2420" s="30">
        <v>1</v>
      </c>
      <c r="F2420" s="30">
        <v>20195.68</v>
      </c>
      <c r="G2420" s="30">
        <v>1</v>
      </c>
      <c r="H2420" s="30">
        <v>1</v>
      </c>
      <c r="I2420" s="30">
        <v>1</v>
      </c>
      <c r="K2420" s="457"/>
      <c r="L2420" s="457" t="e">
        <f>IF(K2420=0,#REF!,0)</f>
        <v>#REF!</v>
      </c>
    </row>
    <row r="2421" spans="1:12">
      <c r="A2421" s="30">
        <v>2419</v>
      </c>
      <c r="B2421" s="30">
        <v>6139.8579999999993</v>
      </c>
      <c r="C2421" s="30">
        <v>28580.7789999999</v>
      </c>
      <c r="D2421" s="30">
        <v>1</v>
      </c>
      <c r="E2421" s="30">
        <v>1</v>
      </c>
      <c r="F2421" s="30">
        <v>19685.202999999899</v>
      </c>
      <c r="G2421" s="30">
        <v>1</v>
      </c>
      <c r="H2421" s="30">
        <v>1</v>
      </c>
      <c r="I2421" s="30">
        <v>1</v>
      </c>
      <c r="K2421" s="457"/>
      <c r="L2421" s="457" t="e">
        <f>IF(K2421=0,#REF!,0)</f>
        <v>#REF!</v>
      </c>
    </row>
    <row r="2422" spans="1:12">
      <c r="A2422" s="30">
        <v>2420</v>
      </c>
      <c r="B2422" s="30">
        <v>7599.07</v>
      </c>
      <c r="C2422" s="30">
        <v>29941.6349999999</v>
      </c>
      <c r="D2422" s="30">
        <v>1</v>
      </c>
      <c r="E2422" s="30">
        <v>1</v>
      </c>
      <c r="F2422" s="30">
        <v>19762.59599999999</v>
      </c>
      <c r="G2422" s="30">
        <v>1</v>
      </c>
      <c r="H2422" s="30">
        <v>1</v>
      </c>
      <c r="I2422" s="30">
        <v>1</v>
      </c>
      <c r="K2422" s="457"/>
      <c r="L2422" s="457" t="e">
        <f>IF(K2422=0,#REF!,0)</f>
        <v>#REF!</v>
      </c>
    </row>
    <row r="2423" spans="1:12">
      <c r="A2423" s="30">
        <v>2421</v>
      </c>
      <c r="B2423" s="30">
        <v>1762.222</v>
      </c>
      <c r="C2423" s="30">
        <v>16781.517999999902</v>
      </c>
      <c r="D2423" s="30">
        <v>1</v>
      </c>
      <c r="E2423" s="30">
        <v>1</v>
      </c>
      <c r="F2423" s="30">
        <v>32509.370999999901</v>
      </c>
      <c r="G2423" s="30">
        <v>1</v>
      </c>
      <c r="H2423" s="30">
        <v>1</v>
      </c>
      <c r="I2423" s="30">
        <v>1</v>
      </c>
      <c r="K2423" s="457"/>
      <c r="L2423" s="457" t="e">
        <f>IF(K2423=0,#REF!,0)</f>
        <v>#REF!</v>
      </c>
    </row>
    <row r="2424" spans="1:12">
      <c r="A2424" s="30">
        <v>2422</v>
      </c>
      <c r="B2424" s="30">
        <v>1762.222</v>
      </c>
      <c r="C2424" s="30">
        <v>16416.9209999999</v>
      </c>
      <c r="D2424" s="30">
        <v>1</v>
      </c>
      <c r="E2424" s="30">
        <v>1</v>
      </c>
      <c r="F2424" s="30">
        <v>2976.6709999999998</v>
      </c>
      <c r="G2424" s="30">
        <v>1</v>
      </c>
      <c r="H2424" s="30">
        <v>1</v>
      </c>
      <c r="I2424" s="30">
        <v>1</v>
      </c>
      <c r="K2424" s="457"/>
      <c r="L2424" s="457" t="e">
        <f>IF(K2424=0,#REF!,0)</f>
        <v>#REF!</v>
      </c>
    </row>
    <row r="2425" spans="1:12">
      <c r="A2425" s="30">
        <v>2423</v>
      </c>
      <c r="B2425" s="30">
        <v>1762.222</v>
      </c>
      <c r="C2425" s="30">
        <v>16032.360999999899</v>
      </c>
      <c r="D2425" s="30">
        <v>1</v>
      </c>
      <c r="E2425" s="30">
        <v>1</v>
      </c>
      <c r="F2425" s="30">
        <v>1663.9290000000001</v>
      </c>
      <c r="G2425" s="30">
        <v>1</v>
      </c>
      <c r="H2425" s="30">
        <v>1</v>
      </c>
      <c r="I2425" s="30">
        <v>1</v>
      </c>
      <c r="K2425" s="457"/>
      <c r="L2425" s="457" t="e">
        <f>IF(K2425=0,#REF!,0)</f>
        <v>#REF!</v>
      </c>
    </row>
    <row r="2426" spans="1:12">
      <c r="A2426" s="30">
        <v>2424</v>
      </c>
      <c r="B2426" s="30">
        <v>1032.623999999998</v>
      </c>
      <c r="C2426" s="30">
        <v>16119.4569999999</v>
      </c>
      <c r="D2426" s="30">
        <v>1</v>
      </c>
      <c r="E2426" s="30">
        <v>1</v>
      </c>
      <c r="F2426" s="30">
        <v>1272.0429999999999</v>
      </c>
      <c r="G2426" s="30">
        <v>1</v>
      </c>
      <c r="H2426" s="30">
        <v>1</v>
      </c>
      <c r="I2426" s="30">
        <v>1</v>
      </c>
      <c r="K2426" s="457"/>
      <c r="L2426" s="457" t="e">
        <f>IF(K2426=0,#REF!,0)</f>
        <v>#REF!</v>
      </c>
    </row>
    <row r="2427" spans="1:12">
      <c r="A2427" s="30">
        <v>2425</v>
      </c>
      <c r="B2427" s="30">
        <v>1032.623999999998</v>
      </c>
      <c r="C2427" s="30">
        <v>16135.906999999901</v>
      </c>
      <c r="D2427" s="30">
        <v>1</v>
      </c>
      <c r="E2427" s="30">
        <v>1</v>
      </c>
      <c r="F2427" s="30">
        <v>563.26599999999905</v>
      </c>
      <c r="G2427" s="30">
        <v>1</v>
      </c>
      <c r="H2427" s="30">
        <v>1</v>
      </c>
      <c r="I2427" s="30">
        <v>1</v>
      </c>
      <c r="K2427" s="457"/>
      <c r="L2427" s="457" t="e">
        <f>IF(K2427=0,#REF!,0)</f>
        <v>#REF!</v>
      </c>
    </row>
    <row r="2428" spans="1:12">
      <c r="A2428" s="30">
        <v>2426</v>
      </c>
      <c r="B2428" s="30">
        <v>1032.623999999998</v>
      </c>
      <c r="C2428" s="30">
        <v>16085.1709999999</v>
      </c>
      <c r="D2428" s="30">
        <v>1</v>
      </c>
      <c r="E2428" s="30">
        <v>1</v>
      </c>
      <c r="F2428" s="30">
        <v>326.96899999999999</v>
      </c>
      <c r="G2428" s="30">
        <v>1</v>
      </c>
      <c r="H2428" s="30">
        <v>1</v>
      </c>
      <c r="I2428" s="30">
        <v>1</v>
      </c>
      <c r="K2428" s="457"/>
      <c r="L2428" s="457" t="e">
        <f>IF(K2428=0,#REF!,0)</f>
        <v>#REF!</v>
      </c>
    </row>
    <row r="2429" spans="1:12">
      <c r="A2429" s="30">
        <v>2427</v>
      </c>
      <c r="B2429" s="30">
        <v>1032.623999999998</v>
      </c>
      <c r="C2429" s="30">
        <v>16094.4029999999</v>
      </c>
      <c r="D2429" s="30">
        <v>1</v>
      </c>
      <c r="E2429" s="30">
        <v>1</v>
      </c>
      <c r="F2429" s="30">
        <v>280.53899999999902</v>
      </c>
      <c r="G2429" s="30">
        <v>1</v>
      </c>
      <c r="H2429" s="30">
        <v>1</v>
      </c>
      <c r="I2429" s="30">
        <v>1</v>
      </c>
      <c r="K2429" s="457"/>
      <c r="L2429" s="457" t="e">
        <f>IF(K2429=0,#REF!,0)</f>
        <v>#REF!</v>
      </c>
    </row>
    <row r="2430" spans="1:12">
      <c r="A2430" s="30">
        <v>2428</v>
      </c>
      <c r="B2430" s="30">
        <v>1032.623999999998</v>
      </c>
      <c r="C2430" s="30">
        <v>16095.325999999899</v>
      </c>
      <c r="D2430" s="30">
        <v>1</v>
      </c>
      <c r="E2430" s="30">
        <v>1</v>
      </c>
      <c r="F2430" s="30">
        <v>281.11900000000003</v>
      </c>
      <c r="G2430" s="30">
        <v>1</v>
      </c>
      <c r="H2430" s="30">
        <v>1</v>
      </c>
      <c r="I2430" s="30">
        <v>1</v>
      </c>
      <c r="K2430" s="457"/>
      <c r="L2430" s="457" t="e">
        <f>IF(K2430=0,#REF!,0)</f>
        <v>#REF!</v>
      </c>
    </row>
    <row r="2431" spans="1:12">
      <c r="A2431" s="30">
        <v>2429</v>
      </c>
      <c r="B2431" s="30">
        <v>1032.623999999998</v>
      </c>
      <c r="C2431" s="30">
        <v>16102.2779999999</v>
      </c>
      <c r="D2431" s="30">
        <v>1</v>
      </c>
      <c r="E2431" s="30">
        <v>1</v>
      </c>
      <c r="F2431" s="30">
        <v>248.8</v>
      </c>
      <c r="G2431" s="30">
        <v>1</v>
      </c>
      <c r="H2431" s="30">
        <v>1</v>
      </c>
      <c r="I2431" s="30">
        <v>1</v>
      </c>
      <c r="K2431" s="457"/>
      <c r="L2431" s="457" t="e">
        <f>IF(K2431=0,#REF!,0)</f>
        <v>#REF!</v>
      </c>
    </row>
    <row r="2432" spans="1:12">
      <c r="A2432" s="30">
        <v>2430</v>
      </c>
      <c r="B2432" s="30">
        <v>1762.222</v>
      </c>
      <c r="C2432" s="30">
        <v>16108.736999999899</v>
      </c>
      <c r="D2432" s="30">
        <v>1</v>
      </c>
      <c r="E2432" s="30">
        <v>1</v>
      </c>
      <c r="F2432" s="30">
        <v>2520.181</v>
      </c>
      <c r="G2432" s="30">
        <v>1</v>
      </c>
      <c r="H2432" s="30">
        <v>1</v>
      </c>
      <c r="I2432" s="30">
        <v>1</v>
      </c>
      <c r="K2432" s="457"/>
      <c r="L2432" s="457" t="e">
        <f>IF(K2432=0,#REF!,0)</f>
        <v>#REF!</v>
      </c>
    </row>
    <row r="2433" spans="1:12">
      <c r="A2433" s="30">
        <v>2431</v>
      </c>
      <c r="B2433" s="30">
        <v>6139.8579999999993</v>
      </c>
      <c r="C2433" s="30">
        <v>16142.5999999999</v>
      </c>
      <c r="D2433" s="30">
        <v>1</v>
      </c>
      <c r="E2433" s="30">
        <v>1</v>
      </c>
      <c r="F2433" s="30">
        <v>60316.373999999996</v>
      </c>
      <c r="G2433" s="30">
        <v>1</v>
      </c>
      <c r="H2433" s="30">
        <v>1</v>
      </c>
      <c r="I2433" s="30">
        <v>1</v>
      </c>
      <c r="K2433" s="457"/>
      <c r="L2433" s="457" t="e">
        <f>IF(K2433=0,#REF!,0)</f>
        <v>#REF!</v>
      </c>
    </row>
    <row r="2434" spans="1:12">
      <c r="A2434" s="30">
        <v>2432</v>
      </c>
      <c r="B2434" s="30">
        <v>1762.222</v>
      </c>
      <c r="C2434" s="30">
        <v>43264.773999999881</v>
      </c>
      <c r="D2434" s="30">
        <v>1</v>
      </c>
      <c r="E2434" s="30">
        <v>1</v>
      </c>
      <c r="F2434" s="30">
        <v>54950.418999999893</v>
      </c>
      <c r="G2434" s="30">
        <v>1</v>
      </c>
      <c r="H2434" s="30">
        <v>1</v>
      </c>
      <c r="I2434" s="30">
        <v>1</v>
      </c>
      <c r="K2434" s="457"/>
      <c r="L2434" s="457" t="e">
        <f>IF(K2434=0,#REF!,0)</f>
        <v>#REF!</v>
      </c>
    </row>
    <row r="2435" spans="1:12">
      <c r="A2435" s="30">
        <v>2433</v>
      </c>
      <c r="B2435" s="30">
        <v>1032.623999999998</v>
      </c>
      <c r="C2435" s="30">
        <v>70243.498999999894</v>
      </c>
      <c r="D2435" s="30">
        <v>1</v>
      </c>
      <c r="E2435" s="30">
        <v>1</v>
      </c>
      <c r="F2435" s="30">
        <v>43466.018000000004</v>
      </c>
      <c r="G2435" s="30">
        <v>1</v>
      </c>
      <c r="H2435" s="30">
        <v>1</v>
      </c>
      <c r="I2435" s="30">
        <v>1</v>
      </c>
      <c r="K2435" s="457"/>
      <c r="L2435" s="457" t="e">
        <f>IF(K2435=0,#REF!,0)</f>
        <v>#REF!</v>
      </c>
    </row>
    <row r="2436" spans="1:12">
      <c r="A2436" s="30">
        <v>2434</v>
      </c>
      <c r="B2436" s="30">
        <v>1153.2399999999991</v>
      </c>
      <c r="C2436" s="30">
        <v>85800.934999999896</v>
      </c>
      <c r="D2436" s="30">
        <v>1</v>
      </c>
      <c r="E2436" s="30">
        <v>1</v>
      </c>
      <c r="F2436" s="30">
        <v>29992.056999999899</v>
      </c>
      <c r="G2436" s="30">
        <v>1</v>
      </c>
      <c r="H2436" s="30">
        <v>1</v>
      </c>
      <c r="I2436" s="30">
        <v>1</v>
      </c>
      <c r="K2436" s="457">
        <v>2886.1357684834575</v>
      </c>
      <c r="L2436" s="457">
        <f>IF(K2436=0,#REF!,0)</f>
        <v>0</v>
      </c>
    </row>
    <row r="2437" spans="1:12">
      <c r="A2437" s="30">
        <v>2435</v>
      </c>
      <c r="B2437" s="30">
        <v>1213.5469999999991</v>
      </c>
      <c r="C2437" s="30">
        <v>101704.16999999981</v>
      </c>
      <c r="D2437" s="30">
        <v>1</v>
      </c>
      <c r="E2437" s="30">
        <v>1</v>
      </c>
      <c r="F2437" s="30">
        <v>19198.111999999899</v>
      </c>
      <c r="G2437" s="30">
        <v>1</v>
      </c>
      <c r="H2437" s="30">
        <v>1</v>
      </c>
      <c r="I2437" s="30">
        <v>1</v>
      </c>
      <c r="K2437" s="457">
        <v>17195.888609712241</v>
      </c>
      <c r="L2437" s="457">
        <f>IF(K2437=0,#REF!,0)</f>
        <v>0</v>
      </c>
    </row>
    <row r="2438" spans="1:12">
      <c r="A2438" s="30">
        <v>2436</v>
      </c>
      <c r="B2438" s="30">
        <v>1213.5469999999991</v>
      </c>
      <c r="C2438" s="30">
        <v>85539.111999999906</v>
      </c>
      <c r="D2438" s="30">
        <v>1</v>
      </c>
      <c r="E2438" s="30">
        <v>1</v>
      </c>
      <c r="F2438" s="30">
        <v>8014.9889999999905</v>
      </c>
      <c r="G2438" s="30">
        <v>1</v>
      </c>
      <c r="H2438" s="30">
        <v>1</v>
      </c>
      <c r="I2438" s="30">
        <v>1</v>
      </c>
      <c r="K2438" s="457">
        <v>28751.650028154818</v>
      </c>
      <c r="L2438" s="457">
        <f>IF(K2438=0,#REF!,0)</f>
        <v>0</v>
      </c>
    </row>
    <row r="2439" spans="1:12">
      <c r="A2439" s="30">
        <v>2437</v>
      </c>
      <c r="B2439" s="30">
        <v>6200.1660000000002</v>
      </c>
      <c r="C2439" s="30">
        <v>48435.290999999896</v>
      </c>
      <c r="D2439" s="30">
        <v>1</v>
      </c>
      <c r="E2439" s="30">
        <v>1</v>
      </c>
      <c r="F2439" s="30">
        <v>4147.5229999999901</v>
      </c>
      <c r="G2439" s="30">
        <v>1</v>
      </c>
      <c r="H2439" s="30">
        <v>1</v>
      </c>
      <c r="I2439" s="30">
        <v>1</v>
      </c>
      <c r="K2439" s="457">
        <v>21944.662878983348</v>
      </c>
      <c r="L2439" s="457">
        <f>IF(K2439=0,#REF!,0)</f>
        <v>0</v>
      </c>
    </row>
    <row r="2440" spans="1:12">
      <c r="A2440" s="30">
        <v>2438</v>
      </c>
      <c r="B2440" s="30">
        <v>1762.222</v>
      </c>
      <c r="C2440" s="30">
        <v>67852.753999999899</v>
      </c>
      <c r="D2440" s="30">
        <v>1</v>
      </c>
      <c r="E2440" s="30">
        <v>1</v>
      </c>
      <c r="F2440" s="30">
        <v>3687.924</v>
      </c>
      <c r="G2440" s="30">
        <v>1</v>
      </c>
      <c r="H2440" s="30">
        <v>1</v>
      </c>
      <c r="I2440" s="30">
        <v>1</v>
      </c>
      <c r="K2440" s="457">
        <v>36094.511135477827</v>
      </c>
      <c r="L2440" s="457">
        <f>IF(K2440=0,#REF!,0)</f>
        <v>0</v>
      </c>
    </row>
    <row r="2441" spans="1:12">
      <c r="A2441" s="30">
        <v>2439</v>
      </c>
      <c r="B2441" s="30">
        <v>1032.623999999998</v>
      </c>
      <c r="C2441" s="30">
        <v>99763.152999999802</v>
      </c>
      <c r="D2441" s="30">
        <v>1</v>
      </c>
      <c r="E2441" s="30">
        <v>1</v>
      </c>
      <c r="F2441" s="30">
        <v>2114.3649999999998</v>
      </c>
      <c r="G2441" s="30">
        <v>1</v>
      </c>
      <c r="H2441" s="30">
        <v>1</v>
      </c>
      <c r="I2441" s="30">
        <v>1</v>
      </c>
      <c r="K2441" s="457">
        <v>24112.340429153075</v>
      </c>
      <c r="L2441" s="457">
        <f>IF(K2441=0,#REF!,0)</f>
        <v>0</v>
      </c>
    </row>
    <row r="2442" spans="1:12">
      <c r="A2442" s="30">
        <v>2440</v>
      </c>
      <c r="B2442" s="30">
        <v>1032.623999999998</v>
      </c>
      <c r="C2442" s="30">
        <v>83810.087999999902</v>
      </c>
      <c r="D2442" s="30">
        <v>1</v>
      </c>
      <c r="E2442" s="30">
        <v>1</v>
      </c>
      <c r="F2442" s="30">
        <v>1852.587</v>
      </c>
      <c r="G2442" s="30">
        <v>1</v>
      </c>
      <c r="H2442" s="30">
        <v>1</v>
      </c>
      <c r="I2442" s="30">
        <v>1</v>
      </c>
      <c r="K2442" s="457">
        <v>14526.518506218377</v>
      </c>
      <c r="L2442" s="457">
        <f>IF(K2442=0,#REF!,0)</f>
        <v>0</v>
      </c>
    </row>
    <row r="2443" spans="1:12">
      <c r="A2443" s="30">
        <v>2441</v>
      </c>
      <c r="B2443" s="30">
        <v>1032.623999999998</v>
      </c>
      <c r="C2443" s="30">
        <v>71901.480999999898</v>
      </c>
      <c r="D2443" s="30">
        <v>1</v>
      </c>
      <c r="E2443" s="30">
        <v>1</v>
      </c>
      <c r="F2443" s="30">
        <v>2114.6379999999899</v>
      </c>
      <c r="G2443" s="30">
        <v>1</v>
      </c>
      <c r="H2443" s="30">
        <v>1</v>
      </c>
      <c r="I2443" s="30">
        <v>1</v>
      </c>
      <c r="K2443" s="457"/>
      <c r="L2443" s="457" t="e">
        <f>IF(K2443=0,#REF!,0)</f>
        <v>#REF!</v>
      </c>
    </row>
    <row r="2444" spans="1:12">
      <c r="A2444" s="30">
        <v>2442</v>
      </c>
      <c r="B2444" s="30">
        <v>1762.222</v>
      </c>
      <c r="C2444" s="30">
        <v>40066.824999999903</v>
      </c>
      <c r="D2444" s="30">
        <v>1</v>
      </c>
      <c r="E2444" s="30">
        <v>1</v>
      </c>
      <c r="F2444" s="30">
        <v>3688.9479999999899</v>
      </c>
      <c r="G2444" s="30">
        <v>1</v>
      </c>
      <c r="H2444" s="30">
        <v>1</v>
      </c>
      <c r="I2444" s="30">
        <v>1</v>
      </c>
      <c r="K2444" s="457"/>
      <c r="L2444" s="457" t="e">
        <f>IF(K2444=0,#REF!,0)</f>
        <v>#REF!</v>
      </c>
    </row>
    <row r="2445" spans="1:12">
      <c r="A2445" s="30">
        <v>2443</v>
      </c>
      <c r="B2445" s="30">
        <v>6139.8579999999993</v>
      </c>
      <c r="C2445" s="30">
        <v>28120.052999999898</v>
      </c>
      <c r="D2445" s="30">
        <v>1</v>
      </c>
      <c r="E2445" s="30">
        <v>1</v>
      </c>
      <c r="F2445" s="30">
        <v>5199.9380000000001</v>
      </c>
      <c r="G2445" s="30">
        <v>1</v>
      </c>
      <c r="H2445" s="30">
        <v>1</v>
      </c>
      <c r="I2445" s="30">
        <v>1</v>
      </c>
      <c r="K2445" s="457"/>
      <c r="L2445" s="457" t="e">
        <f>IF(K2445=0,#REF!,0)</f>
        <v>#REF!</v>
      </c>
    </row>
    <row r="2446" spans="1:12">
      <c r="A2446" s="30">
        <v>2444</v>
      </c>
      <c r="B2446" s="30">
        <v>7599.07</v>
      </c>
      <c r="C2446" s="30">
        <v>29388.885999999897</v>
      </c>
      <c r="D2446" s="30">
        <v>1</v>
      </c>
      <c r="E2446" s="30">
        <v>1</v>
      </c>
      <c r="F2446" s="30">
        <v>5267.3109999999997</v>
      </c>
      <c r="G2446" s="30">
        <v>1</v>
      </c>
      <c r="H2446" s="30">
        <v>1</v>
      </c>
      <c r="I2446" s="30">
        <v>1</v>
      </c>
      <c r="K2446" s="457"/>
      <c r="L2446" s="457" t="e">
        <f>IF(K2446=0,#REF!,0)</f>
        <v>#REF!</v>
      </c>
    </row>
    <row r="2447" spans="1:12">
      <c r="A2447" s="30">
        <v>2445</v>
      </c>
      <c r="B2447" s="30">
        <v>1762.222</v>
      </c>
      <c r="C2447" s="30">
        <v>16153.051999999901</v>
      </c>
      <c r="D2447" s="30">
        <v>1</v>
      </c>
      <c r="E2447" s="30">
        <v>1</v>
      </c>
      <c r="F2447" s="30">
        <v>12392.284999999989</v>
      </c>
      <c r="G2447" s="30">
        <v>1</v>
      </c>
      <c r="H2447" s="30">
        <v>1</v>
      </c>
      <c r="I2447" s="30">
        <v>1</v>
      </c>
      <c r="K2447" s="457"/>
      <c r="L2447" s="457" t="e">
        <f>IF(K2447=0,#REF!,0)</f>
        <v>#REF!</v>
      </c>
    </row>
    <row r="2448" spans="1:12">
      <c r="A2448" s="30">
        <v>2446</v>
      </c>
      <c r="B2448" s="30">
        <v>1762.222</v>
      </c>
      <c r="C2448" s="30">
        <v>15857.0829999999</v>
      </c>
      <c r="D2448" s="30">
        <v>1</v>
      </c>
      <c r="E2448" s="30">
        <v>1</v>
      </c>
      <c r="F2448" s="30">
        <v>2972.89299999999</v>
      </c>
      <c r="G2448" s="30">
        <v>1</v>
      </c>
      <c r="H2448" s="30">
        <v>1</v>
      </c>
      <c r="I2448" s="30">
        <v>1</v>
      </c>
      <c r="K2448" s="457"/>
      <c r="L2448" s="457" t="e">
        <f>IF(K2448=0,#REF!,0)</f>
        <v>#REF!</v>
      </c>
    </row>
    <row r="2449" spans="1:12">
      <c r="A2449" s="30">
        <v>2447</v>
      </c>
      <c r="B2449" s="30">
        <v>1762.222</v>
      </c>
      <c r="C2449" s="30">
        <v>15593.3229999999</v>
      </c>
      <c r="D2449" s="30">
        <v>1</v>
      </c>
      <c r="E2449" s="30">
        <v>1</v>
      </c>
      <c r="F2449" s="30">
        <v>1661.8720000000001</v>
      </c>
      <c r="G2449" s="30">
        <v>1</v>
      </c>
      <c r="H2449" s="30">
        <v>1</v>
      </c>
      <c r="I2449" s="30">
        <v>1</v>
      </c>
      <c r="K2449" s="457"/>
      <c r="L2449" s="457" t="e">
        <f>IF(K2449=0,#REF!,0)</f>
        <v>#REF!</v>
      </c>
    </row>
    <row r="2450" spans="1:12">
      <c r="A2450" s="30">
        <v>2448</v>
      </c>
      <c r="B2450" s="30">
        <v>1032.623999999998</v>
      </c>
      <c r="C2450" s="30">
        <v>15771.835999999901</v>
      </c>
      <c r="D2450" s="30">
        <v>1</v>
      </c>
      <c r="E2450" s="30">
        <v>1</v>
      </c>
      <c r="F2450" s="30">
        <v>1270.55899999999</v>
      </c>
      <c r="G2450" s="30">
        <v>1</v>
      </c>
      <c r="H2450" s="30">
        <v>1</v>
      </c>
      <c r="I2450" s="30">
        <v>1</v>
      </c>
      <c r="K2450" s="457"/>
      <c r="L2450" s="457" t="e">
        <f>IF(K2450=0,#REF!,0)</f>
        <v>#REF!</v>
      </c>
    </row>
    <row r="2451" spans="1:12">
      <c r="A2451" s="30">
        <v>2449</v>
      </c>
      <c r="B2451" s="30">
        <v>1032.623999999998</v>
      </c>
      <c r="C2451" s="30">
        <v>15930.8389999999</v>
      </c>
      <c r="D2451" s="30">
        <v>1</v>
      </c>
      <c r="E2451" s="30">
        <v>1</v>
      </c>
      <c r="F2451" s="30">
        <v>544.522999999999</v>
      </c>
      <c r="G2451" s="30">
        <v>1</v>
      </c>
      <c r="H2451" s="30">
        <v>1</v>
      </c>
      <c r="I2451" s="30">
        <v>1</v>
      </c>
      <c r="K2451" s="457"/>
      <c r="L2451" s="457" t="e">
        <f>IF(K2451=0,#REF!,0)</f>
        <v>#REF!</v>
      </c>
    </row>
    <row r="2452" spans="1:12">
      <c r="A2452" s="30">
        <v>2450</v>
      </c>
      <c r="B2452" s="30">
        <v>1032.623999999998</v>
      </c>
      <c r="C2452" s="30">
        <v>16038.1269999999</v>
      </c>
      <c r="D2452" s="30">
        <v>1</v>
      </c>
      <c r="E2452" s="30">
        <v>1</v>
      </c>
      <c r="F2452" s="30">
        <v>598.84900000000005</v>
      </c>
      <c r="G2452" s="30">
        <v>1</v>
      </c>
      <c r="H2452" s="30">
        <v>1</v>
      </c>
      <c r="I2452" s="30">
        <v>1</v>
      </c>
      <c r="K2452" s="457"/>
      <c r="L2452" s="457" t="e">
        <f>IF(K2452=0,#REF!,0)</f>
        <v>#REF!</v>
      </c>
    </row>
    <row r="2453" spans="1:12">
      <c r="A2453" s="30">
        <v>2451</v>
      </c>
      <c r="B2453" s="30">
        <v>1032.623999999998</v>
      </c>
      <c r="C2453" s="30">
        <v>16197.1899999999</v>
      </c>
      <c r="D2453" s="30">
        <v>1</v>
      </c>
      <c r="E2453" s="30">
        <v>1</v>
      </c>
      <c r="F2453" s="30">
        <v>390.63999999999902</v>
      </c>
      <c r="G2453" s="30">
        <v>1</v>
      </c>
      <c r="H2453" s="30">
        <v>1</v>
      </c>
      <c r="I2453" s="30">
        <v>1</v>
      </c>
      <c r="K2453" s="457"/>
      <c r="L2453" s="457" t="e">
        <f>IF(K2453=0,#REF!,0)</f>
        <v>#REF!</v>
      </c>
    </row>
    <row r="2454" spans="1:12">
      <c r="A2454" s="30">
        <v>2452</v>
      </c>
      <c r="B2454" s="30">
        <v>1032.623999999998</v>
      </c>
      <c r="C2454" s="30">
        <v>16288.0999999999</v>
      </c>
      <c r="D2454" s="30">
        <v>1</v>
      </c>
      <c r="E2454" s="30">
        <v>1</v>
      </c>
      <c r="F2454" s="30">
        <v>247.634999999999</v>
      </c>
      <c r="G2454" s="30">
        <v>1</v>
      </c>
      <c r="H2454" s="30">
        <v>1</v>
      </c>
      <c r="I2454" s="30">
        <v>1</v>
      </c>
      <c r="K2454" s="457"/>
      <c r="L2454" s="457" t="e">
        <f>IF(K2454=0,#REF!,0)</f>
        <v>#REF!</v>
      </c>
    </row>
    <row r="2455" spans="1:12">
      <c r="A2455" s="30">
        <v>2453</v>
      </c>
      <c r="B2455" s="30">
        <v>1032.623999999998</v>
      </c>
      <c r="C2455" s="30">
        <v>16368.431999999901</v>
      </c>
      <c r="D2455" s="30">
        <v>1</v>
      </c>
      <c r="E2455" s="30">
        <v>1</v>
      </c>
      <c r="F2455" s="30">
        <v>248.64200000000002</v>
      </c>
      <c r="G2455" s="30">
        <v>1</v>
      </c>
      <c r="H2455" s="30">
        <v>1</v>
      </c>
      <c r="I2455" s="30">
        <v>1</v>
      </c>
      <c r="K2455" s="457"/>
      <c r="L2455" s="457" t="e">
        <f>IF(K2455=0,#REF!,0)</f>
        <v>#REF!</v>
      </c>
    </row>
    <row r="2456" spans="1:12">
      <c r="A2456" s="30">
        <v>2454</v>
      </c>
      <c r="B2456" s="30">
        <v>1762.222</v>
      </c>
      <c r="C2456" s="30">
        <v>16416.86999999989</v>
      </c>
      <c r="D2456" s="30">
        <v>1</v>
      </c>
      <c r="E2456" s="30">
        <v>1</v>
      </c>
      <c r="F2456" s="30">
        <v>729.18799999999999</v>
      </c>
      <c r="G2456" s="30">
        <v>1</v>
      </c>
      <c r="H2456" s="30">
        <v>1</v>
      </c>
      <c r="I2456" s="30">
        <v>1</v>
      </c>
      <c r="K2456" s="457"/>
      <c r="L2456" s="457" t="e">
        <f>IF(K2456=0,#REF!,0)</f>
        <v>#REF!</v>
      </c>
    </row>
    <row r="2457" spans="1:12">
      <c r="A2457" s="30">
        <v>2455</v>
      </c>
      <c r="B2457" s="30">
        <v>6139.8579999999993</v>
      </c>
      <c r="C2457" s="30">
        <v>16481.858999999902</v>
      </c>
      <c r="D2457" s="30">
        <v>1</v>
      </c>
      <c r="E2457" s="30">
        <v>1</v>
      </c>
      <c r="F2457" s="30">
        <v>67266.942999999897</v>
      </c>
      <c r="G2457" s="30">
        <v>1</v>
      </c>
      <c r="H2457" s="30">
        <v>1</v>
      </c>
      <c r="I2457" s="30">
        <v>1</v>
      </c>
      <c r="K2457" s="457"/>
      <c r="L2457" s="457" t="e">
        <f>IF(K2457=0,#REF!,0)</f>
        <v>#REF!</v>
      </c>
    </row>
    <row r="2458" spans="1:12">
      <c r="A2458" s="30">
        <v>2456</v>
      </c>
      <c r="B2458" s="30">
        <v>1762.222</v>
      </c>
      <c r="C2458" s="30">
        <v>29643.291999999892</v>
      </c>
      <c r="D2458" s="30">
        <v>1</v>
      </c>
      <c r="E2458" s="30">
        <v>1</v>
      </c>
      <c r="F2458" s="30">
        <v>64142.188000000002</v>
      </c>
      <c r="G2458" s="30">
        <v>1</v>
      </c>
      <c r="H2458" s="30">
        <v>1</v>
      </c>
      <c r="I2458" s="30">
        <v>1</v>
      </c>
      <c r="K2458" s="457"/>
      <c r="L2458" s="457" t="e">
        <f>IF(K2458=0,#REF!,0)</f>
        <v>#REF!</v>
      </c>
    </row>
    <row r="2459" spans="1:12">
      <c r="A2459" s="30">
        <v>2457</v>
      </c>
      <c r="B2459" s="30">
        <v>1032.623999999998</v>
      </c>
      <c r="C2459" s="30">
        <v>30489.186999999889</v>
      </c>
      <c r="D2459" s="30">
        <v>1</v>
      </c>
      <c r="E2459" s="30">
        <v>1</v>
      </c>
      <c r="F2459" s="30">
        <v>62799.252999999997</v>
      </c>
      <c r="G2459" s="30">
        <v>1</v>
      </c>
      <c r="H2459" s="30">
        <v>1</v>
      </c>
      <c r="I2459" s="30">
        <v>1</v>
      </c>
      <c r="K2459" s="457"/>
      <c r="L2459" s="457" t="e">
        <f>IF(K2459=0,#REF!,0)</f>
        <v>#REF!</v>
      </c>
    </row>
    <row r="2460" spans="1:12">
      <c r="A2460" s="30">
        <v>2458</v>
      </c>
      <c r="B2460" s="30">
        <v>1153.2399999999991</v>
      </c>
      <c r="C2460" s="30">
        <v>31244.905999999901</v>
      </c>
      <c r="D2460" s="30">
        <v>1</v>
      </c>
      <c r="E2460" s="30">
        <v>1</v>
      </c>
      <c r="F2460" s="30">
        <v>55446.733999999888</v>
      </c>
      <c r="G2460" s="30">
        <v>1</v>
      </c>
      <c r="H2460" s="30">
        <v>1</v>
      </c>
      <c r="I2460" s="30">
        <v>1</v>
      </c>
      <c r="K2460" s="457">
        <v>2678.7092709691724</v>
      </c>
      <c r="L2460" s="457">
        <f>IF(K2460=0,#REF!,0)</f>
        <v>0</v>
      </c>
    </row>
    <row r="2461" spans="1:12">
      <c r="A2461" s="30">
        <v>2459</v>
      </c>
      <c r="B2461" s="30">
        <v>1213.5469999999991</v>
      </c>
      <c r="C2461" s="30">
        <v>31774.668999999889</v>
      </c>
      <c r="D2461" s="30">
        <v>1</v>
      </c>
      <c r="E2461" s="30">
        <v>1</v>
      </c>
      <c r="F2461" s="30">
        <v>45846.455999999998</v>
      </c>
      <c r="G2461" s="30">
        <v>1</v>
      </c>
      <c r="H2461" s="30">
        <v>1</v>
      </c>
      <c r="I2461" s="30">
        <v>1</v>
      </c>
      <c r="K2461" s="457">
        <v>17288.998330559967</v>
      </c>
      <c r="L2461" s="457">
        <f>IF(K2461=0,#REF!,0)</f>
        <v>0</v>
      </c>
    </row>
    <row r="2462" spans="1:12">
      <c r="A2462" s="30">
        <v>2460</v>
      </c>
      <c r="B2462" s="30">
        <v>1213.5469999999991</v>
      </c>
      <c r="C2462" s="30">
        <v>31188.483999999902</v>
      </c>
      <c r="D2462" s="30">
        <v>1</v>
      </c>
      <c r="E2462" s="30">
        <v>1</v>
      </c>
      <c r="F2462" s="30">
        <v>39058.981999999887</v>
      </c>
      <c r="G2462" s="30">
        <v>1</v>
      </c>
      <c r="H2462" s="30">
        <v>1</v>
      </c>
      <c r="I2462" s="30">
        <v>1</v>
      </c>
      <c r="K2462" s="457">
        <v>25229.717772448275</v>
      </c>
      <c r="L2462" s="457">
        <f>IF(K2462=0,#REF!,0)</f>
        <v>0</v>
      </c>
    </row>
    <row r="2463" spans="1:12">
      <c r="A2463" s="30">
        <v>2461</v>
      </c>
      <c r="B2463" s="30">
        <v>6200.1660000000002</v>
      </c>
      <c r="C2463" s="30">
        <v>29462.868000000002</v>
      </c>
      <c r="D2463" s="30">
        <v>1</v>
      </c>
      <c r="E2463" s="30">
        <v>1</v>
      </c>
      <c r="F2463" s="30">
        <v>28022.525000000001</v>
      </c>
      <c r="G2463" s="30">
        <v>1</v>
      </c>
      <c r="H2463" s="30">
        <v>1</v>
      </c>
      <c r="I2463" s="30">
        <v>1</v>
      </c>
      <c r="K2463" s="457">
        <v>8064.5109136852807</v>
      </c>
      <c r="L2463" s="457">
        <f>IF(K2463=0,#REF!,0)</f>
        <v>0</v>
      </c>
    </row>
    <row r="2464" spans="1:12">
      <c r="A2464" s="30">
        <v>2462</v>
      </c>
      <c r="B2464" s="30">
        <v>1762.222</v>
      </c>
      <c r="C2464" s="30">
        <v>29315.432999999903</v>
      </c>
      <c r="D2464" s="30">
        <v>1</v>
      </c>
      <c r="E2464" s="30">
        <v>1</v>
      </c>
      <c r="F2464" s="30">
        <v>33706.012000000002</v>
      </c>
      <c r="G2464" s="30">
        <v>1</v>
      </c>
      <c r="H2464" s="30">
        <v>1</v>
      </c>
      <c r="I2464" s="30">
        <v>1</v>
      </c>
      <c r="K2464" s="457">
        <v>29014.513155793298</v>
      </c>
      <c r="L2464" s="457">
        <f>IF(K2464=0,#REF!,0)</f>
        <v>0</v>
      </c>
    </row>
    <row r="2465" spans="1:12">
      <c r="A2465" s="30">
        <v>2463</v>
      </c>
      <c r="B2465" s="30">
        <v>1032.623999999998</v>
      </c>
      <c r="C2465" s="30">
        <v>30073.047999999901</v>
      </c>
      <c r="D2465" s="30">
        <v>1</v>
      </c>
      <c r="E2465" s="30">
        <v>1</v>
      </c>
      <c r="F2465" s="30">
        <v>32521.152999999991</v>
      </c>
      <c r="G2465" s="30">
        <v>1</v>
      </c>
      <c r="H2465" s="30">
        <v>1</v>
      </c>
      <c r="I2465" s="30">
        <v>1</v>
      </c>
      <c r="K2465" s="457">
        <v>7927.2711365469941</v>
      </c>
      <c r="L2465" s="457">
        <f>IF(K2465=0,#REF!,0)</f>
        <v>0</v>
      </c>
    </row>
    <row r="2466" spans="1:12">
      <c r="A2466" s="30">
        <v>2464</v>
      </c>
      <c r="B2466" s="30">
        <v>1032.623999999998</v>
      </c>
      <c r="C2466" s="30">
        <v>29819.984999999899</v>
      </c>
      <c r="D2466" s="30">
        <v>1</v>
      </c>
      <c r="E2466" s="30">
        <v>1</v>
      </c>
      <c r="F2466" s="30">
        <v>35122.863999999892</v>
      </c>
      <c r="G2466" s="30">
        <v>1</v>
      </c>
      <c r="H2466" s="30">
        <v>1</v>
      </c>
      <c r="I2466" s="30">
        <v>1</v>
      </c>
      <c r="K2466" s="457"/>
      <c r="L2466" s="457" t="e">
        <f>IF(K2466=0,#REF!,0)</f>
        <v>#REF!</v>
      </c>
    </row>
    <row r="2467" spans="1:12">
      <c r="A2467" s="30">
        <v>2465</v>
      </c>
      <c r="B2467" s="30">
        <v>1032.623999999998</v>
      </c>
      <c r="C2467" s="30">
        <v>29539.499999999902</v>
      </c>
      <c r="D2467" s="30">
        <v>1</v>
      </c>
      <c r="E2467" s="30">
        <v>1</v>
      </c>
      <c r="F2467" s="30">
        <v>37915.167000000001</v>
      </c>
      <c r="G2467" s="30">
        <v>1</v>
      </c>
      <c r="H2467" s="30">
        <v>1</v>
      </c>
      <c r="I2467" s="30">
        <v>1</v>
      </c>
      <c r="K2467" s="457"/>
      <c r="L2467" s="457" t="e">
        <f>IF(K2467=0,#REF!,0)</f>
        <v>#REF!</v>
      </c>
    </row>
    <row r="2468" spans="1:12">
      <c r="A2468" s="30">
        <v>2466</v>
      </c>
      <c r="B2468" s="30">
        <v>1762.222</v>
      </c>
      <c r="C2468" s="30">
        <v>28946.800999999901</v>
      </c>
      <c r="D2468" s="30">
        <v>1</v>
      </c>
      <c r="E2468" s="30">
        <v>1</v>
      </c>
      <c r="F2468" s="30">
        <v>38598.595000000001</v>
      </c>
      <c r="G2468" s="30">
        <v>1</v>
      </c>
      <c r="H2468" s="30">
        <v>1</v>
      </c>
      <c r="I2468" s="30">
        <v>1</v>
      </c>
      <c r="K2468" s="457"/>
      <c r="L2468" s="457" t="e">
        <f>IF(K2468=0,#REF!,0)</f>
        <v>#REF!</v>
      </c>
    </row>
    <row r="2469" spans="1:12">
      <c r="A2469" s="30">
        <v>2467</v>
      </c>
      <c r="B2469" s="30">
        <v>6139.8579999999993</v>
      </c>
      <c r="C2469" s="30">
        <v>29062.959999999897</v>
      </c>
      <c r="D2469" s="30">
        <v>1</v>
      </c>
      <c r="E2469" s="30">
        <v>1</v>
      </c>
      <c r="F2469" s="30">
        <v>34826.047999999901</v>
      </c>
      <c r="G2469" s="30">
        <v>1</v>
      </c>
      <c r="H2469" s="30">
        <v>1</v>
      </c>
      <c r="I2469" s="30">
        <v>1</v>
      </c>
      <c r="K2469" s="457"/>
      <c r="L2469" s="457" t="e">
        <f>IF(K2469=0,#REF!,0)</f>
        <v>#REF!</v>
      </c>
    </row>
    <row r="2470" spans="1:12">
      <c r="A2470" s="30">
        <v>2468</v>
      </c>
      <c r="B2470" s="30">
        <v>7599.07</v>
      </c>
      <c r="C2470" s="30">
        <v>30510.141999999898</v>
      </c>
      <c r="D2470" s="30">
        <v>1</v>
      </c>
      <c r="E2470" s="30">
        <v>1</v>
      </c>
      <c r="F2470" s="30">
        <v>34106.247999999905</v>
      </c>
      <c r="G2470" s="30">
        <v>1</v>
      </c>
      <c r="H2470" s="30">
        <v>1</v>
      </c>
      <c r="I2470" s="30">
        <v>1</v>
      </c>
      <c r="K2470" s="457"/>
      <c r="L2470" s="457" t="e">
        <f>IF(K2470=0,#REF!,0)</f>
        <v>#REF!</v>
      </c>
    </row>
    <row r="2471" spans="1:12">
      <c r="A2471" s="30">
        <v>2469</v>
      </c>
      <c r="B2471" s="30">
        <v>1762.222</v>
      </c>
      <c r="C2471" s="30">
        <v>17204.8309999999</v>
      </c>
      <c r="D2471" s="30">
        <v>1</v>
      </c>
      <c r="E2471" s="30">
        <v>1</v>
      </c>
      <c r="F2471" s="30">
        <v>45827.443999999989</v>
      </c>
      <c r="G2471" s="30">
        <v>1</v>
      </c>
      <c r="H2471" s="30">
        <v>1</v>
      </c>
      <c r="I2471" s="30">
        <v>1</v>
      </c>
      <c r="K2471" s="457"/>
      <c r="L2471" s="457" t="e">
        <f>IF(K2471=0,#REF!,0)</f>
        <v>#REF!</v>
      </c>
    </row>
    <row r="2472" spans="1:12">
      <c r="A2472" s="30">
        <v>2470</v>
      </c>
      <c r="B2472" s="30">
        <v>1762.222</v>
      </c>
      <c r="C2472" s="30">
        <v>16850.1149999999</v>
      </c>
      <c r="D2472" s="30">
        <v>1</v>
      </c>
      <c r="E2472" s="30">
        <v>1</v>
      </c>
      <c r="F2472" s="30">
        <v>2444.1319999999901</v>
      </c>
      <c r="G2472" s="30">
        <v>1</v>
      </c>
      <c r="H2472" s="30">
        <v>1</v>
      </c>
      <c r="I2472" s="30">
        <v>1</v>
      </c>
      <c r="K2472" s="457"/>
      <c r="L2472" s="457" t="e">
        <f>IF(K2472=0,#REF!,0)</f>
        <v>#REF!</v>
      </c>
    </row>
    <row r="2473" spans="1:12">
      <c r="A2473" s="30">
        <v>2471</v>
      </c>
      <c r="B2473" s="30">
        <v>1762.222</v>
      </c>
      <c r="C2473" s="30">
        <v>16491.9709999999</v>
      </c>
      <c r="D2473" s="30">
        <v>1</v>
      </c>
      <c r="E2473" s="30">
        <v>1</v>
      </c>
      <c r="F2473" s="30">
        <v>1994.38299999999</v>
      </c>
      <c r="G2473" s="30">
        <v>1</v>
      </c>
      <c r="H2473" s="30">
        <v>1</v>
      </c>
      <c r="I2473" s="30">
        <v>1</v>
      </c>
      <c r="K2473" s="457"/>
      <c r="L2473" s="457" t="e">
        <f>IF(K2473=0,#REF!,0)</f>
        <v>#REF!</v>
      </c>
    </row>
    <row r="2474" spans="1:12">
      <c r="A2474" s="30">
        <v>2472</v>
      </c>
      <c r="B2474" s="30">
        <v>1032.623999999998</v>
      </c>
      <c r="C2474" s="30">
        <v>16579.2609999999</v>
      </c>
      <c r="D2474" s="30">
        <v>1</v>
      </c>
      <c r="E2474" s="30">
        <v>1</v>
      </c>
      <c r="F2474" s="30">
        <v>1208.8209999999999</v>
      </c>
      <c r="G2474" s="30">
        <v>1</v>
      </c>
      <c r="H2474" s="30">
        <v>1</v>
      </c>
      <c r="I2474" s="30">
        <v>1</v>
      </c>
      <c r="K2474" s="457"/>
      <c r="L2474" s="457" t="e">
        <f>IF(K2474=0,#REF!,0)</f>
        <v>#REF!</v>
      </c>
    </row>
    <row r="2475" spans="1:12">
      <c r="A2475" s="30">
        <v>2473</v>
      </c>
      <c r="B2475" s="30">
        <v>1032.623999999998</v>
      </c>
      <c r="C2475" s="30">
        <v>16611.8139999999</v>
      </c>
      <c r="D2475" s="30">
        <v>1</v>
      </c>
      <c r="E2475" s="30">
        <v>1</v>
      </c>
      <c r="F2475" s="30">
        <v>722.18499999999995</v>
      </c>
      <c r="G2475" s="30">
        <v>1</v>
      </c>
      <c r="H2475" s="30">
        <v>1</v>
      </c>
      <c r="I2475" s="30">
        <v>1</v>
      </c>
      <c r="K2475" s="457"/>
      <c r="L2475" s="457" t="e">
        <f>IF(K2475=0,#REF!,0)</f>
        <v>#REF!</v>
      </c>
    </row>
    <row r="2476" spans="1:12">
      <c r="A2476" s="30">
        <v>2474</v>
      </c>
      <c r="B2476" s="30">
        <v>1032.623999999998</v>
      </c>
      <c r="C2476" s="30">
        <v>16564.0639999999</v>
      </c>
      <c r="D2476" s="30">
        <v>1</v>
      </c>
      <c r="E2476" s="30">
        <v>1</v>
      </c>
      <c r="F2476" s="30">
        <v>583.68699999999887</v>
      </c>
      <c r="G2476" s="30">
        <v>1</v>
      </c>
      <c r="H2476" s="30">
        <v>1</v>
      </c>
      <c r="I2476" s="30">
        <v>1</v>
      </c>
      <c r="K2476" s="457"/>
      <c r="L2476" s="457" t="e">
        <f>IF(K2476=0,#REF!,0)</f>
        <v>#REF!</v>
      </c>
    </row>
    <row r="2477" spans="1:12">
      <c r="A2477" s="30">
        <v>2475</v>
      </c>
      <c r="B2477" s="30">
        <v>1032.623999999998</v>
      </c>
      <c r="C2477" s="30">
        <v>16584.424999999901</v>
      </c>
      <c r="D2477" s="30">
        <v>1</v>
      </c>
      <c r="E2477" s="30">
        <v>1</v>
      </c>
      <c r="F2477" s="30">
        <v>764.66499999999996</v>
      </c>
      <c r="G2477" s="30">
        <v>1</v>
      </c>
      <c r="H2477" s="30">
        <v>1</v>
      </c>
      <c r="I2477" s="30">
        <v>1</v>
      </c>
      <c r="K2477" s="457"/>
      <c r="L2477" s="457" t="e">
        <f>IF(K2477=0,#REF!,0)</f>
        <v>#REF!</v>
      </c>
    </row>
    <row r="2478" spans="1:12">
      <c r="A2478" s="30">
        <v>2476</v>
      </c>
      <c r="B2478" s="30">
        <v>1032.623999999998</v>
      </c>
      <c r="C2478" s="30">
        <v>16594.893999999898</v>
      </c>
      <c r="D2478" s="30">
        <v>1</v>
      </c>
      <c r="E2478" s="30">
        <v>1</v>
      </c>
      <c r="F2478" s="30">
        <v>1716.3719999999989</v>
      </c>
      <c r="G2478" s="30">
        <v>1</v>
      </c>
      <c r="H2478" s="30">
        <v>1</v>
      </c>
      <c r="I2478" s="30">
        <v>1</v>
      </c>
      <c r="K2478" s="457"/>
      <c r="L2478" s="457" t="e">
        <f>IF(K2478=0,#REF!,0)</f>
        <v>#REF!</v>
      </c>
    </row>
    <row r="2479" spans="1:12">
      <c r="A2479" s="30">
        <v>2477</v>
      </c>
      <c r="B2479" s="30">
        <v>1032.623999999998</v>
      </c>
      <c r="C2479" s="30">
        <v>16593.2779999999</v>
      </c>
      <c r="D2479" s="30">
        <v>1</v>
      </c>
      <c r="E2479" s="30">
        <v>1</v>
      </c>
      <c r="F2479" s="30">
        <v>4793.0359999999901</v>
      </c>
      <c r="G2479" s="30">
        <v>1</v>
      </c>
      <c r="H2479" s="30">
        <v>1</v>
      </c>
      <c r="I2479" s="30">
        <v>1</v>
      </c>
      <c r="K2479" s="457"/>
      <c r="L2479" s="457" t="e">
        <f>IF(K2479=0,#REF!,0)</f>
        <v>#REF!</v>
      </c>
    </row>
    <row r="2480" spans="1:12">
      <c r="A2480" s="30">
        <v>2478</v>
      </c>
      <c r="B2480" s="30">
        <v>1762.222</v>
      </c>
      <c r="C2480" s="30">
        <v>16605.8859999999</v>
      </c>
      <c r="D2480" s="30">
        <v>1</v>
      </c>
      <c r="E2480" s="30">
        <v>1</v>
      </c>
      <c r="F2480" s="30">
        <v>7917.4320000000007</v>
      </c>
      <c r="G2480" s="30">
        <v>1</v>
      </c>
      <c r="H2480" s="30">
        <v>1</v>
      </c>
      <c r="I2480" s="30">
        <v>1</v>
      </c>
      <c r="K2480" s="457"/>
      <c r="L2480" s="457" t="e">
        <f>IF(K2480=0,#REF!,0)</f>
        <v>#REF!</v>
      </c>
    </row>
    <row r="2481" spans="1:12">
      <c r="A2481" s="30">
        <v>2479</v>
      </c>
      <c r="B2481" s="30">
        <v>6139.8579999999993</v>
      </c>
      <c r="C2481" s="30">
        <v>16654.675999999901</v>
      </c>
      <c r="D2481" s="30">
        <v>1</v>
      </c>
      <c r="E2481" s="30">
        <v>1</v>
      </c>
      <c r="F2481" s="30">
        <v>83647.898999999903</v>
      </c>
      <c r="G2481" s="30">
        <v>1</v>
      </c>
      <c r="H2481" s="30">
        <v>1</v>
      </c>
      <c r="I2481" s="30">
        <v>1</v>
      </c>
      <c r="K2481" s="457"/>
      <c r="L2481" s="457" t="e">
        <f>IF(K2481=0,#REF!,0)</f>
        <v>#REF!</v>
      </c>
    </row>
    <row r="2482" spans="1:12">
      <c r="A2482" s="30">
        <v>2480</v>
      </c>
      <c r="B2482" s="30">
        <v>1762.222</v>
      </c>
      <c r="C2482" s="30">
        <v>16792.120999999897</v>
      </c>
      <c r="D2482" s="30">
        <v>1</v>
      </c>
      <c r="E2482" s="30">
        <v>1</v>
      </c>
      <c r="F2482" s="30">
        <v>82409.745999999897</v>
      </c>
      <c r="G2482" s="30">
        <v>1</v>
      </c>
      <c r="H2482" s="30">
        <v>1</v>
      </c>
      <c r="I2482" s="30">
        <v>1</v>
      </c>
      <c r="K2482" s="457"/>
      <c r="L2482" s="457" t="e">
        <f>IF(K2482=0,#REF!,0)</f>
        <v>#REF!</v>
      </c>
    </row>
    <row r="2483" spans="1:12">
      <c r="A2483" s="30">
        <v>2481</v>
      </c>
      <c r="B2483" s="30">
        <v>1032.623999999998</v>
      </c>
      <c r="C2483" s="30">
        <v>17639.647999999899</v>
      </c>
      <c r="D2483" s="30">
        <v>1</v>
      </c>
      <c r="E2483" s="30">
        <v>1</v>
      </c>
      <c r="F2483" s="30">
        <v>75884.527999999904</v>
      </c>
      <c r="G2483" s="30">
        <v>1</v>
      </c>
      <c r="H2483" s="30">
        <v>1</v>
      </c>
      <c r="I2483" s="30">
        <v>1</v>
      </c>
      <c r="K2483" s="457"/>
      <c r="L2483" s="457" t="e">
        <f>IF(K2483=0,#REF!,0)</f>
        <v>#REF!</v>
      </c>
    </row>
    <row r="2484" spans="1:12">
      <c r="A2484" s="30">
        <v>2482</v>
      </c>
      <c r="B2484" s="30">
        <v>1153.2399999999991</v>
      </c>
      <c r="C2484" s="30">
        <v>18509.3149999999</v>
      </c>
      <c r="D2484" s="30">
        <v>1</v>
      </c>
      <c r="E2484" s="30">
        <v>1</v>
      </c>
      <c r="F2484" s="30">
        <v>69053.387999999904</v>
      </c>
      <c r="G2484" s="30">
        <v>1</v>
      </c>
      <c r="H2484" s="30">
        <v>1</v>
      </c>
      <c r="I2484" s="30">
        <v>1</v>
      </c>
      <c r="K2484" s="457"/>
      <c r="L2484" s="457" t="e">
        <f>IF(K2484=0,#REF!,0)</f>
        <v>#REF!</v>
      </c>
    </row>
    <row r="2485" spans="1:12">
      <c r="A2485" s="30">
        <v>2483</v>
      </c>
      <c r="B2485" s="30">
        <v>1213.5469999999991</v>
      </c>
      <c r="C2485" s="30">
        <v>19068.139999999901</v>
      </c>
      <c r="D2485" s="30">
        <v>1</v>
      </c>
      <c r="E2485" s="30">
        <v>1</v>
      </c>
      <c r="F2485" s="30">
        <v>56452.398999999903</v>
      </c>
      <c r="G2485" s="30">
        <v>1</v>
      </c>
      <c r="H2485" s="30">
        <v>1</v>
      </c>
      <c r="I2485" s="30">
        <v>1</v>
      </c>
      <c r="K2485" s="457"/>
      <c r="L2485" s="457" t="e">
        <f>IF(K2485=0,#REF!,0)</f>
        <v>#REF!</v>
      </c>
    </row>
    <row r="2486" spans="1:12">
      <c r="A2486" s="30">
        <v>2484</v>
      </c>
      <c r="B2486" s="30">
        <v>1213.5469999999991</v>
      </c>
      <c r="C2486" s="30">
        <v>18415.325999999899</v>
      </c>
      <c r="D2486" s="30">
        <v>1</v>
      </c>
      <c r="E2486" s="30">
        <v>1</v>
      </c>
      <c r="F2486" s="30">
        <v>43523.089</v>
      </c>
      <c r="G2486" s="30">
        <v>1</v>
      </c>
      <c r="H2486" s="30">
        <v>1</v>
      </c>
      <c r="I2486" s="30">
        <v>1</v>
      </c>
      <c r="K2486" s="457"/>
      <c r="L2486" s="457" t="e">
        <f>IF(K2486=0,#REF!,0)</f>
        <v>#REF!</v>
      </c>
    </row>
    <row r="2487" spans="1:12">
      <c r="A2487" s="30">
        <v>2485</v>
      </c>
      <c r="B2487" s="30">
        <v>6200.1660000000002</v>
      </c>
      <c r="C2487" s="30">
        <v>16565.14099999989</v>
      </c>
      <c r="D2487" s="30">
        <v>1</v>
      </c>
      <c r="E2487" s="30">
        <v>1</v>
      </c>
      <c r="F2487" s="30">
        <v>25642.023999999903</v>
      </c>
      <c r="G2487" s="30">
        <v>1</v>
      </c>
      <c r="H2487" s="30">
        <v>1</v>
      </c>
      <c r="I2487" s="30">
        <v>1</v>
      </c>
      <c r="K2487" s="457"/>
      <c r="L2487" s="457" t="e">
        <f>IF(K2487=0,#REF!,0)</f>
        <v>#REF!</v>
      </c>
    </row>
    <row r="2488" spans="1:12">
      <c r="A2488" s="30">
        <v>2486</v>
      </c>
      <c r="B2488" s="30">
        <v>1762.222</v>
      </c>
      <c r="C2488" s="30">
        <v>16433.5069999999</v>
      </c>
      <c r="D2488" s="30">
        <v>1</v>
      </c>
      <c r="E2488" s="30">
        <v>1</v>
      </c>
      <c r="F2488" s="30">
        <v>31420.8129999999</v>
      </c>
      <c r="G2488" s="30">
        <v>1</v>
      </c>
      <c r="H2488" s="30">
        <v>1</v>
      </c>
      <c r="I2488" s="30">
        <v>1</v>
      </c>
      <c r="K2488" s="457"/>
      <c r="L2488" s="457" t="e">
        <f>IF(K2488=0,#REF!,0)</f>
        <v>#REF!</v>
      </c>
    </row>
    <row r="2489" spans="1:12">
      <c r="A2489" s="30">
        <v>2487</v>
      </c>
      <c r="B2489" s="30">
        <v>1032.623999999998</v>
      </c>
      <c r="C2489" s="30">
        <v>17229.4709999999</v>
      </c>
      <c r="D2489" s="30">
        <v>1</v>
      </c>
      <c r="E2489" s="30">
        <v>1</v>
      </c>
      <c r="F2489" s="30">
        <v>31145.59199999999</v>
      </c>
      <c r="G2489" s="30">
        <v>1</v>
      </c>
      <c r="H2489" s="30">
        <v>1</v>
      </c>
      <c r="I2489" s="30">
        <v>1</v>
      </c>
      <c r="K2489" s="457"/>
      <c r="L2489" s="457" t="e">
        <f>IF(K2489=0,#REF!,0)</f>
        <v>#REF!</v>
      </c>
    </row>
    <row r="2490" spans="1:12">
      <c r="A2490" s="30">
        <v>2488</v>
      </c>
      <c r="B2490" s="30">
        <v>1032.623999999998</v>
      </c>
      <c r="C2490" s="30">
        <v>16870.1509999999</v>
      </c>
      <c r="D2490" s="30">
        <v>1</v>
      </c>
      <c r="E2490" s="30">
        <v>1</v>
      </c>
      <c r="F2490" s="30">
        <v>29377.40699999989</v>
      </c>
      <c r="G2490" s="30">
        <v>1</v>
      </c>
      <c r="H2490" s="30">
        <v>1</v>
      </c>
      <c r="I2490" s="30">
        <v>1</v>
      </c>
      <c r="K2490" s="457"/>
      <c r="L2490" s="457" t="e">
        <f>IF(K2490=0,#REF!,0)</f>
        <v>#REF!</v>
      </c>
    </row>
    <row r="2491" spans="1:12">
      <c r="A2491" s="30">
        <v>2489</v>
      </c>
      <c r="B2491" s="30">
        <v>1032.623999999998</v>
      </c>
      <c r="C2491" s="30">
        <v>16623.405999999901</v>
      </c>
      <c r="D2491" s="30">
        <v>1</v>
      </c>
      <c r="E2491" s="30">
        <v>1</v>
      </c>
      <c r="F2491" s="30">
        <v>31568.320999999989</v>
      </c>
      <c r="G2491" s="30">
        <v>1</v>
      </c>
      <c r="H2491" s="30">
        <v>1</v>
      </c>
      <c r="I2491" s="30">
        <v>1</v>
      </c>
      <c r="K2491" s="457"/>
      <c r="L2491" s="457" t="e">
        <f>IF(K2491=0,#REF!,0)</f>
        <v>#REF!</v>
      </c>
    </row>
    <row r="2492" spans="1:12">
      <c r="A2492" s="30">
        <v>2490</v>
      </c>
      <c r="B2492" s="30">
        <v>1762.222</v>
      </c>
      <c r="C2492" s="30">
        <v>15993.712999999902</v>
      </c>
      <c r="D2492" s="30">
        <v>1</v>
      </c>
      <c r="E2492" s="30">
        <v>1</v>
      </c>
      <c r="F2492" s="30">
        <v>31084.082999999999</v>
      </c>
      <c r="G2492" s="30">
        <v>1</v>
      </c>
      <c r="H2492" s="30">
        <v>1</v>
      </c>
      <c r="I2492" s="30">
        <v>1</v>
      </c>
      <c r="K2492" s="457"/>
      <c r="L2492" s="457" t="e">
        <f>IF(K2492=0,#REF!,0)</f>
        <v>#REF!</v>
      </c>
    </row>
    <row r="2493" spans="1:12">
      <c r="A2493" s="30">
        <v>2491</v>
      </c>
      <c r="B2493" s="30">
        <v>6139.8579999999993</v>
      </c>
      <c r="C2493" s="30">
        <v>16083.913999999899</v>
      </c>
      <c r="D2493" s="30">
        <v>1</v>
      </c>
      <c r="E2493" s="30">
        <v>1</v>
      </c>
      <c r="F2493" s="30">
        <v>28432.12899999999</v>
      </c>
      <c r="G2493" s="30">
        <v>1</v>
      </c>
      <c r="H2493" s="30">
        <v>1</v>
      </c>
      <c r="I2493" s="30">
        <v>1</v>
      </c>
      <c r="K2493" s="457"/>
      <c r="L2493" s="457" t="e">
        <f>IF(K2493=0,#REF!,0)</f>
        <v>#REF!</v>
      </c>
    </row>
    <row r="2494" spans="1:12">
      <c r="A2494" s="30">
        <v>2492</v>
      </c>
      <c r="B2494" s="30">
        <v>7599.07</v>
      </c>
      <c r="C2494" s="30">
        <v>17497.493999999901</v>
      </c>
      <c r="D2494" s="30">
        <v>1</v>
      </c>
      <c r="E2494" s="30">
        <v>1</v>
      </c>
      <c r="F2494" s="30">
        <v>30151.975999999901</v>
      </c>
      <c r="G2494" s="30">
        <v>1</v>
      </c>
      <c r="H2494" s="30">
        <v>1</v>
      </c>
      <c r="I2494" s="30">
        <v>1</v>
      </c>
      <c r="K2494" s="457"/>
      <c r="L2494" s="457" t="e">
        <f>IF(K2494=0,#REF!,0)</f>
        <v>#REF!</v>
      </c>
    </row>
    <row r="2495" spans="1:12">
      <c r="A2495" s="30">
        <v>2493</v>
      </c>
      <c r="B2495" s="30">
        <v>1762.222</v>
      </c>
      <c r="C2495" s="30">
        <v>17084.406999999901</v>
      </c>
      <c r="D2495" s="30">
        <v>1</v>
      </c>
      <c r="E2495" s="30">
        <v>1</v>
      </c>
      <c r="F2495" s="30">
        <v>42642.24799999989</v>
      </c>
      <c r="G2495" s="30">
        <v>1</v>
      </c>
      <c r="H2495" s="30">
        <v>1</v>
      </c>
      <c r="I2495" s="30">
        <v>1</v>
      </c>
      <c r="K2495" s="457"/>
      <c r="L2495" s="457" t="e">
        <f>IF(K2495=0,#REF!,0)</f>
        <v>#REF!</v>
      </c>
    </row>
    <row r="2496" spans="1:12">
      <c r="A2496" s="30">
        <v>2494</v>
      </c>
      <c r="B2496" s="30">
        <v>1762.222</v>
      </c>
      <c r="C2496" s="30">
        <v>16753.565999999901</v>
      </c>
      <c r="D2496" s="30">
        <v>1</v>
      </c>
      <c r="E2496" s="30">
        <v>1</v>
      </c>
      <c r="F2496" s="30">
        <v>2322.4580000000001</v>
      </c>
      <c r="G2496" s="30">
        <v>1</v>
      </c>
      <c r="H2496" s="30">
        <v>1</v>
      </c>
      <c r="I2496" s="30">
        <v>1</v>
      </c>
      <c r="K2496" s="457"/>
      <c r="L2496" s="457" t="e">
        <f>IF(K2496=0,#REF!,0)</f>
        <v>#REF!</v>
      </c>
    </row>
    <row r="2497" spans="1:12">
      <c r="A2497" s="30">
        <v>2495</v>
      </c>
      <c r="B2497" s="30">
        <v>1762.222</v>
      </c>
      <c r="C2497" s="30">
        <v>16425.6519999999</v>
      </c>
      <c r="D2497" s="30">
        <v>1</v>
      </c>
      <c r="E2497" s="30">
        <v>1</v>
      </c>
      <c r="F2497" s="30">
        <v>2136.9569999999999</v>
      </c>
      <c r="G2497" s="30">
        <v>1</v>
      </c>
      <c r="H2497" s="30">
        <v>1</v>
      </c>
      <c r="I2497" s="30">
        <v>1</v>
      </c>
      <c r="K2497" s="457"/>
      <c r="L2497" s="457" t="e">
        <f>IF(K2497=0,#REF!,0)</f>
        <v>#REF!</v>
      </c>
    </row>
    <row r="2498" spans="1:12">
      <c r="A2498" s="30">
        <v>2496</v>
      </c>
      <c r="B2498" s="30">
        <v>1032.623999999998</v>
      </c>
      <c r="C2498" s="30">
        <v>16538.612999999899</v>
      </c>
      <c r="D2498" s="30">
        <v>1</v>
      </c>
      <c r="E2498" s="30">
        <v>1</v>
      </c>
      <c r="F2498" s="30">
        <v>1207.3679999999999</v>
      </c>
      <c r="G2498" s="30">
        <v>1</v>
      </c>
      <c r="H2498" s="30">
        <v>1</v>
      </c>
      <c r="I2498" s="30">
        <v>1</v>
      </c>
      <c r="K2498" s="457"/>
      <c r="L2498" s="457" t="e">
        <f>IF(K2498=0,#REF!,0)</f>
        <v>#REF!</v>
      </c>
    </row>
    <row r="2499" spans="1:12">
      <c r="A2499" s="30">
        <v>2497</v>
      </c>
      <c r="B2499" s="30">
        <v>1032.623999999998</v>
      </c>
      <c r="C2499" s="30">
        <v>17088.5639999999</v>
      </c>
      <c r="D2499" s="30">
        <v>1</v>
      </c>
      <c r="E2499" s="30">
        <v>1</v>
      </c>
      <c r="F2499" s="30">
        <v>570.32600000000002</v>
      </c>
      <c r="G2499" s="30">
        <v>1</v>
      </c>
      <c r="H2499" s="30">
        <v>1</v>
      </c>
      <c r="I2499" s="30">
        <v>1</v>
      </c>
      <c r="K2499" s="457"/>
      <c r="L2499" s="457" t="e">
        <f>IF(K2499=0,#REF!,0)</f>
        <v>#REF!</v>
      </c>
    </row>
    <row r="2500" spans="1:12">
      <c r="A2500" s="30">
        <v>2498</v>
      </c>
      <c r="B2500" s="30">
        <v>1032.623999999998</v>
      </c>
      <c r="C2500" s="30">
        <v>17193.762999999901</v>
      </c>
      <c r="D2500" s="30">
        <v>1</v>
      </c>
      <c r="E2500" s="30">
        <v>1</v>
      </c>
      <c r="F2500" s="30">
        <v>590.47699999999895</v>
      </c>
      <c r="G2500" s="30">
        <v>1</v>
      </c>
      <c r="H2500" s="30">
        <v>1</v>
      </c>
      <c r="I2500" s="30">
        <v>1</v>
      </c>
      <c r="K2500" s="457"/>
      <c r="L2500" s="457" t="e">
        <f>IF(K2500=0,#REF!,0)</f>
        <v>#REF!</v>
      </c>
    </row>
    <row r="2501" spans="1:12">
      <c r="A2501" s="30">
        <v>2499</v>
      </c>
      <c r="B2501" s="30">
        <v>1032.623999999998</v>
      </c>
      <c r="C2501" s="30">
        <v>17357.45999999989</v>
      </c>
      <c r="D2501" s="30">
        <v>1</v>
      </c>
      <c r="E2501" s="30">
        <v>1</v>
      </c>
      <c r="F2501" s="30">
        <v>3793.8809999999903</v>
      </c>
      <c r="G2501" s="30">
        <v>1</v>
      </c>
      <c r="H2501" s="30">
        <v>1</v>
      </c>
      <c r="I2501" s="30">
        <v>1</v>
      </c>
      <c r="K2501" s="457"/>
      <c r="L2501" s="457" t="e">
        <f>IF(K2501=0,#REF!,0)</f>
        <v>#REF!</v>
      </c>
    </row>
    <row r="2502" spans="1:12">
      <c r="A2502" s="30">
        <v>2500</v>
      </c>
      <c r="B2502" s="30">
        <v>1032.623999999998</v>
      </c>
      <c r="C2502" s="30">
        <v>17430.186999999889</v>
      </c>
      <c r="D2502" s="30">
        <v>1</v>
      </c>
      <c r="E2502" s="30">
        <v>1</v>
      </c>
      <c r="F2502" s="30">
        <v>9970.384</v>
      </c>
      <c r="G2502" s="30">
        <v>1</v>
      </c>
      <c r="H2502" s="30">
        <v>1</v>
      </c>
      <c r="I2502" s="30">
        <v>1</v>
      </c>
      <c r="K2502" s="457"/>
      <c r="L2502" s="457" t="e">
        <f>IF(K2502=0,#REF!,0)</f>
        <v>#REF!</v>
      </c>
    </row>
    <row r="2503" spans="1:12">
      <c r="A2503" s="30">
        <v>2501</v>
      </c>
      <c r="B2503" s="30">
        <v>1032.623999999998</v>
      </c>
      <c r="C2503" s="30">
        <v>17523.745999999901</v>
      </c>
      <c r="D2503" s="30">
        <v>1</v>
      </c>
      <c r="E2503" s="30">
        <v>1</v>
      </c>
      <c r="F2503" s="30">
        <v>15995.334999999899</v>
      </c>
      <c r="G2503" s="30">
        <v>1</v>
      </c>
      <c r="H2503" s="30">
        <v>1</v>
      </c>
      <c r="I2503" s="30">
        <v>1</v>
      </c>
      <c r="K2503" s="457"/>
      <c r="L2503" s="457" t="e">
        <f>IF(K2503=0,#REF!,0)</f>
        <v>#REF!</v>
      </c>
    </row>
    <row r="2504" spans="1:12">
      <c r="A2504" s="30">
        <v>2502</v>
      </c>
      <c r="B2504" s="30">
        <v>1762.222</v>
      </c>
      <c r="C2504" s="30">
        <v>17599.818999999901</v>
      </c>
      <c r="D2504" s="30">
        <v>1</v>
      </c>
      <c r="E2504" s="30">
        <v>1</v>
      </c>
      <c r="F2504" s="30">
        <v>21896.883999999889</v>
      </c>
      <c r="G2504" s="30">
        <v>1</v>
      </c>
      <c r="H2504" s="30">
        <v>1</v>
      </c>
      <c r="I2504" s="30">
        <v>1</v>
      </c>
      <c r="K2504" s="457"/>
      <c r="L2504" s="457" t="e">
        <f>IF(K2504=0,#REF!,0)</f>
        <v>#REF!</v>
      </c>
    </row>
    <row r="2505" spans="1:12">
      <c r="A2505" s="30">
        <v>2503</v>
      </c>
      <c r="B2505" s="30">
        <v>6139.8579999999993</v>
      </c>
      <c r="C2505" s="30">
        <v>17575.600999999901</v>
      </c>
      <c r="D2505" s="30">
        <v>1</v>
      </c>
      <c r="E2505" s="30">
        <v>1</v>
      </c>
      <c r="F2505" s="30">
        <v>99227.506999999983</v>
      </c>
      <c r="G2505" s="30">
        <v>1</v>
      </c>
      <c r="H2505" s="30">
        <v>1</v>
      </c>
      <c r="I2505" s="30">
        <v>1</v>
      </c>
      <c r="K2505" s="457"/>
      <c r="L2505" s="457" t="e">
        <f>IF(K2505=0,#REF!,0)</f>
        <v>#REF!</v>
      </c>
    </row>
    <row r="2506" spans="1:12">
      <c r="A2506" s="30">
        <v>2504</v>
      </c>
      <c r="B2506" s="30">
        <v>1762.222</v>
      </c>
      <c r="C2506" s="30">
        <v>47438.366999999889</v>
      </c>
      <c r="D2506" s="30">
        <v>1</v>
      </c>
      <c r="E2506" s="30">
        <v>1</v>
      </c>
      <c r="F2506" s="30">
        <v>92918.952999999994</v>
      </c>
      <c r="G2506" s="30">
        <v>1</v>
      </c>
      <c r="H2506" s="30">
        <v>1</v>
      </c>
      <c r="I2506" s="30">
        <v>1</v>
      </c>
      <c r="K2506" s="457"/>
      <c r="L2506" s="457" t="e">
        <f>IF(K2506=0,#REF!,0)</f>
        <v>#REF!</v>
      </c>
    </row>
    <row r="2507" spans="1:12">
      <c r="A2507" s="30">
        <v>2505</v>
      </c>
      <c r="B2507" s="30">
        <v>1032.623999999998</v>
      </c>
      <c r="C2507" s="30">
        <v>74659.429999999891</v>
      </c>
      <c r="D2507" s="30">
        <v>1</v>
      </c>
      <c r="E2507" s="30">
        <v>1</v>
      </c>
      <c r="F2507" s="30">
        <v>81054.876999999906</v>
      </c>
      <c r="G2507" s="30">
        <v>1</v>
      </c>
      <c r="H2507" s="30">
        <v>1</v>
      </c>
      <c r="I2507" s="30">
        <v>1</v>
      </c>
      <c r="K2507" s="457"/>
      <c r="L2507" s="457" t="e">
        <f>IF(K2507=0,#REF!,0)</f>
        <v>#REF!</v>
      </c>
    </row>
    <row r="2508" spans="1:12">
      <c r="A2508" s="30">
        <v>2506</v>
      </c>
      <c r="B2508" s="30">
        <v>1153.2399999999991</v>
      </c>
      <c r="C2508" s="30">
        <v>90308.029999999882</v>
      </c>
      <c r="D2508" s="30">
        <v>1</v>
      </c>
      <c r="E2508" s="30">
        <v>1</v>
      </c>
      <c r="F2508" s="30">
        <v>67425.108999999982</v>
      </c>
      <c r="G2508" s="30">
        <v>1</v>
      </c>
      <c r="H2508" s="30">
        <v>1</v>
      </c>
      <c r="I2508" s="30">
        <v>1</v>
      </c>
      <c r="K2508" s="457">
        <v>5312.3436101269554</v>
      </c>
      <c r="L2508" s="457">
        <f>IF(K2508=0,#REF!,0)</f>
        <v>0</v>
      </c>
    </row>
    <row r="2509" spans="1:12">
      <c r="A2509" s="30">
        <v>2507</v>
      </c>
      <c r="B2509" s="30">
        <v>1213.5469999999991</v>
      </c>
      <c r="C2509" s="30">
        <v>105667.76799999981</v>
      </c>
      <c r="D2509" s="30">
        <v>1</v>
      </c>
      <c r="E2509" s="30">
        <v>1</v>
      </c>
      <c r="F2509" s="30">
        <v>55446.066999999894</v>
      </c>
      <c r="G2509" s="30">
        <v>1</v>
      </c>
      <c r="H2509" s="30">
        <v>1</v>
      </c>
      <c r="I2509" s="30">
        <v>1</v>
      </c>
      <c r="K2509" s="457">
        <v>19202.314083099278</v>
      </c>
      <c r="L2509" s="457">
        <f>IF(K2509=0,#REF!,0)</f>
        <v>0</v>
      </c>
    </row>
    <row r="2510" spans="1:12">
      <c r="A2510" s="30">
        <v>2508</v>
      </c>
      <c r="B2510" s="30">
        <v>1213.5469999999991</v>
      </c>
      <c r="C2510" s="30">
        <v>88984.186999999903</v>
      </c>
      <c r="D2510" s="30">
        <v>1</v>
      </c>
      <c r="E2510" s="30">
        <v>1</v>
      </c>
      <c r="F2510" s="30">
        <v>46740.297000000006</v>
      </c>
      <c r="G2510" s="30">
        <v>1</v>
      </c>
      <c r="H2510" s="30">
        <v>1</v>
      </c>
      <c r="I2510" s="30">
        <v>1</v>
      </c>
      <c r="K2510" s="457">
        <v>35987.713500343612</v>
      </c>
      <c r="L2510" s="457">
        <f>IF(K2510=0,#REF!,0)</f>
        <v>0</v>
      </c>
    </row>
    <row r="2511" spans="1:12">
      <c r="A2511" s="30">
        <v>2509</v>
      </c>
      <c r="B2511" s="30">
        <v>6200.1660000000002</v>
      </c>
      <c r="C2511" s="30">
        <v>51716.310999999885</v>
      </c>
      <c r="D2511" s="30">
        <v>1</v>
      </c>
      <c r="E2511" s="30">
        <v>1</v>
      </c>
      <c r="F2511" s="30">
        <v>30546.78199999989</v>
      </c>
      <c r="G2511" s="30">
        <v>1</v>
      </c>
      <c r="H2511" s="30">
        <v>1</v>
      </c>
      <c r="I2511" s="30">
        <v>1</v>
      </c>
      <c r="K2511" s="457">
        <v>25912.802018709426</v>
      </c>
      <c r="L2511" s="457">
        <f>IF(K2511=0,#REF!,0)</f>
        <v>0</v>
      </c>
    </row>
    <row r="2512" spans="1:12">
      <c r="A2512" s="30">
        <v>2510</v>
      </c>
      <c r="B2512" s="30">
        <v>1762.222</v>
      </c>
      <c r="C2512" s="30">
        <v>70534.0609999999</v>
      </c>
      <c r="D2512" s="30">
        <v>1</v>
      </c>
      <c r="E2512" s="30">
        <v>1</v>
      </c>
      <c r="F2512" s="30">
        <v>34567.794999999904</v>
      </c>
      <c r="G2512" s="30">
        <v>1</v>
      </c>
      <c r="H2512" s="30">
        <v>1</v>
      </c>
      <c r="I2512" s="30">
        <v>1</v>
      </c>
      <c r="K2512" s="457">
        <v>29840.580976426314</v>
      </c>
      <c r="L2512" s="457">
        <f>IF(K2512=0,#REF!,0)</f>
        <v>0</v>
      </c>
    </row>
    <row r="2513" spans="1:12">
      <c r="A2513" s="30">
        <v>2511</v>
      </c>
      <c r="B2513" s="30">
        <v>1032.623999999998</v>
      </c>
      <c r="C2513" s="30">
        <v>101857.27799999979</v>
      </c>
      <c r="D2513" s="30">
        <v>1</v>
      </c>
      <c r="E2513" s="30">
        <v>1</v>
      </c>
      <c r="F2513" s="30">
        <v>32109.562999999889</v>
      </c>
      <c r="G2513" s="30">
        <v>1</v>
      </c>
      <c r="H2513" s="30">
        <v>1</v>
      </c>
      <c r="I2513" s="30">
        <v>1</v>
      </c>
      <c r="K2513" s="457">
        <v>16505.585771296512</v>
      </c>
      <c r="L2513" s="457">
        <f>IF(K2513=0,#REF!,0)</f>
        <v>0</v>
      </c>
    </row>
    <row r="2514" spans="1:12">
      <c r="A2514" s="30">
        <v>2512</v>
      </c>
      <c r="B2514" s="30">
        <v>1032.623999999998</v>
      </c>
      <c r="C2514" s="30">
        <v>85893.725999999908</v>
      </c>
      <c r="D2514" s="30">
        <v>1</v>
      </c>
      <c r="E2514" s="30">
        <v>1</v>
      </c>
      <c r="F2514" s="30">
        <v>31207.031000000003</v>
      </c>
      <c r="G2514" s="30">
        <v>1</v>
      </c>
      <c r="H2514" s="30">
        <v>1</v>
      </c>
      <c r="I2514" s="30">
        <v>1</v>
      </c>
      <c r="K2514" s="457"/>
      <c r="L2514" s="457" t="e">
        <f>IF(K2514=0,#REF!,0)</f>
        <v>#REF!</v>
      </c>
    </row>
    <row r="2515" spans="1:12">
      <c r="A2515" s="30">
        <v>2513</v>
      </c>
      <c r="B2515" s="30">
        <v>1032.623999999998</v>
      </c>
      <c r="C2515" s="30">
        <v>74104.481999999902</v>
      </c>
      <c r="D2515" s="30">
        <v>1</v>
      </c>
      <c r="E2515" s="30">
        <v>1</v>
      </c>
      <c r="F2515" s="30">
        <v>33691.878999999892</v>
      </c>
      <c r="G2515" s="30">
        <v>1</v>
      </c>
      <c r="H2515" s="30">
        <v>1</v>
      </c>
      <c r="I2515" s="30">
        <v>1</v>
      </c>
      <c r="K2515" s="457"/>
      <c r="L2515" s="457" t="e">
        <f>IF(K2515=0,#REF!,0)</f>
        <v>#REF!</v>
      </c>
    </row>
    <row r="2516" spans="1:12">
      <c r="A2516" s="30">
        <v>2514</v>
      </c>
      <c r="B2516" s="30">
        <v>1762.222</v>
      </c>
      <c r="C2516" s="30">
        <v>42748.4909999999</v>
      </c>
      <c r="D2516" s="30">
        <v>1</v>
      </c>
      <c r="E2516" s="30">
        <v>1</v>
      </c>
      <c r="F2516" s="30">
        <v>37290.625999999902</v>
      </c>
      <c r="G2516" s="30">
        <v>1</v>
      </c>
      <c r="H2516" s="30">
        <v>1</v>
      </c>
      <c r="I2516" s="30">
        <v>1</v>
      </c>
      <c r="K2516" s="457"/>
      <c r="L2516" s="457" t="e">
        <f>IF(K2516=0,#REF!,0)</f>
        <v>#REF!</v>
      </c>
    </row>
    <row r="2517" spans="1:12">
      <c r="A2517" s="30">
        <v>2515</v>
      </c>
      <c r="B2517" s="30">
        <v>6139.8579999999993</v>
      </c>
      <c r="C2517" s="30">
        <v>29436.121999999901</v>
      </c>
      <c r="D2517" s="30">
        <v>1</v>
      </c>
      <c r="E2517" s="30">
        <v>1</v>
      </c>
      <c r="F2517" s="30">
        <v>35892.803</v>
      </c>
      <c r="G2517" s="30">
        <v>1</v>
      </c>
      <c r="H2517" s="30">
        <v>1</v>
      </c>
      <c r="I2517" s="30">
        <v>1</v>
      </c>
      <c r="K2517" s="457"/>
      <c r="L2517" s="457" t="e">
        <f>IF(K2517=0,#REF!,0)</f>
        <v>#REF!</v>
      </c>
    </row>
    <row r="2518" spans="1:12">
      <c r="A2518" s="30">
        <v>2516</v>
      </c>
      <c r="B2518" s="30">
        <v>7599.07</v>
      </c>
      <c r="C2518" s="30">
        <v>30964.935999999889</v>
      </c>
      <c r="D2518" s="30">
        <v>1</v>
      </c>
      <c r="E2518" s="30">
        <v>1</v>
      </c>
      <c r="F2518" s="30">
        <v>38811.991999999889</v>
      </c>
      <c r="G2518" s="30">
        <v>1</v>
      </c>
      <c r="H2518" s="30">
        <v>1</v>
      </c>
      <c r="I2518" s="30">
        <v>1</v>
      </c>
      <c r="K2518" s="457"/>
      <c r="L2518" s="457" t="e">
        <f>IF(K2518=0,#REF!,0)</f>
        <v>#REF!</v>
      </c>
    </row>
    <row r="2519" spans="1:12">
      <c r="A2519" s="30">
        <v>2517</v>
      </c>
      <c r="B2519" s="30">
        <v>1762.222</v>
      </c>
      <c r="C2519" s="30">
        <v>17326.118999999901</v>
      </c>
      <c r="D2519" s="30">
        <v>1</v>
      </c>
      <c r="E2519" s="30">
        <v>1</v>
      </c>
      <c r="F2519" s="30">
        <v>51875.53199999989</v>
      </c>
      <c r="G2519" s="30">
        <v>1</v>
      </c>
      <c r="H2519" s="30">
        <v>1</v>
      </c>
      <c r="I2519" s="30">
        <v>1</v>
      </c>
      <c r="K2519" s="457"/>
      <c r="L2519" s="457" t="e">
        <f>IF(K2519=0,#REF!,0)</f>
        <v>#REF!</v>
      </c>
    </row>
    <row r="2520" spans="1:12">
      <c r="A2520" s="30">
        <v>2518</v>
      </c>
      <c r="B2520" s="30">
        <v>1762.222</v>
      </c>
      <c r="C2520" s="30">
        <v>17002.145999999899</v>
      </c>
      <c r="D2520" s="30">
        <v>1</v>
      </c>
      <c r="E2520" s="30">
        <v>1</v>
      </c>
      <c r="F2520" s="30">
        <v>2982.402</v>
      </c>
      <c r="G2520" s="30">
        <v>1</v>
      </c>
      <c r="H2520" s="30">
        <v>1</v>
      </c>
      <c r="I2520" s="30">
        <v>1</v>
      </c>
      <c r="K2520" s="457"/>
      <c r="L2520" s="457" t="e">
        <f>IF(K2520=0,#REF!,0)</f>
        <v>#REF!</v>
      </c>
    </row>
    <row r="2521" spans="1:12">
      <c r="A2521" s="30">
        <v>2519</v>
      </c>
      <c r="B2521" s="30">
        <v>1762.222</v>
      </c>
      <c r="C2521" s="30">
        <v>16668.892999999902</v>
      </c>
      <c r="D2521" s="30">
        <v>1</v>
      </c>
      <c r="E2521" s="30">
        <v>1</v>
      </c>
      <c r="F2521" s="30">
        <v>1667.9559999999999</v>
      </c>
      <c r="G2521" s="30">
        <v>1</v>
      </c>
      <c r="H2521" s="30">
        <v>1</v>
      </c>
      <c r="I2521" s="30">
        <v>1</v>
      </c>
      <c r="K2521" s="457"/>
      <c r="L2521" s="457" t="e">
        <f>IF(K2521=0,#REF!,0)</f>
        <v>#REF!</v>
      </c>
    </row>
    <row r="2522" spans="1:12">
      <c r="A2522" s="30">
        <v>2520</v>
      </c>
      <c r="B2522" s="30">
        <v>1032.623999999998</v>
      </c>
      <c r="C2522" s="30">
        <v>16805.873999999902</v>
      </c>
      <c r="D2522" s="30">
        <v>1</v>
      </c>
      <c r="E2522" s="30">
        <v>1</v>
      </c>
      <c r="F2522" s="30">
        <v>1286.78699999999</v>
      </c>
      <c r="G2522" s="30">
        <v>1</v>
      </c>
      <c r="H2522" s="30">
        <v>1</v>
      </c>
      <c r="I2522" s="30">
        <v>1</v>
      </c>
      <c r="K2522" s="457"/>
      <c r="L2522" s="457" t="e">
        <f>IF(K2522=0,#REF!,0)</f>
        <v>#REF!</v>
      </c>
    </row>
    <row r="2523" spans="1:12">
      <c r="A2523" s="30">
        <v>2521</v>
      </c>
      <c r="B2523" s="30">
        <v>1032.623999999998</v>
      </c>
      <c r="C2523" s="30">
        <v>16924.817999999897</v>
      </c>
      <c r="D2523" s="30">
        <v>1</v>
      </c>
      <c r="E2523" s="30">
        <v>1</v>
      </c>
      <c r="F2523" s="30">
        <v>873.02199999999903</v>
      </c>
      <c r="G2523" s="30">
        <v>1</v>
      </c>
      <c r="H2523" s="30">
        <v>1</v>
      </c>
      <c r="I2523" s="30">
        <v>1</v>
      </c>
      <c r="K2523" s="457"/>
      <c r="L2523" s="457" t="e">
        <f>IF(K2523=0,#REF!,0)</f>
        <v>#REF!</v>
      </c>
    </row>
    <row r="2524" spans="1:12">
      <c r="A2524" s="30">
        <v>2522</v>
      </c>
      <c r="B2524" s="30">
        <v>1032.623999999998</v>
      </c>
      <c r="C2524" s="30">
        <v>16983.117999999889</v>
      </c>
      <c r="D2524" s="30">
        <v>1</v>
      </c>
      <c r="E2524" s="30">
        <v>1</v>
      </c>
      <c r="F2524" s="30">
        <v>3711.80799999999</v>
      </c>
      <c r="G2524" s="30">
        <v>1</v>
      </c>
      <c r="H2524" s="30">
        <v>1</v>
      </c>
      <c r="I2524" s="30">
        <v>1</v>
      </c>
      <c r="K2524" s="457"/>
      <c r="L2524" s="457" t="e">
        <f>IF(K2524=0,#REF!,0)</f>
        <v>#REF!</v>
      </c>
    </row>
    <row r="2525" spans="1:12">
      <c r="A2525" s="30">
        <v>2523</v>
      </c>
      <c r="B2525" s="30">
        <v>1032.623999999998</v>
      </c>
      <c r="C2525" s="30">
        <v>17099.254999999899</v>
      </c>
      <c r="D2525" s="30">
        <v>1</v>
      </c>
      <c r="E2525" s="30">
        <v>1</v>
      </c>
      <c r="F2525" s="30">
        <v>10357.270999999999</v>
      </c>
      <c r="G2525" s="30">
        <v>1</v>
      </c>
      <c r="H2525" s="30">
        <v>1</v>
      </c>
      <c r="I2525" s="30">
        <v>1</v>
      </c>
      <c r="K2525" s="457"/>
      <c r="L2525" s="457" t="e">
        <f>IF(K2525=0,#REF!,0)</f>
        <v>#REF!</v>
      </c>
    </row>
    <row r="2526" spans="1:12">
      <c r="A2526" s="30">
        <v>2524</v>
      </c>
      <c r="B2526" s="30">
        <v>1032.623999999998</v>
      </c>
      <c r="C2526" s="30">
        <v>17183.523999999899</v>
      </c>
      <c r="D2526" s="30">
        <v>1</v>
      </c>
      <c r="E2526" s="30">
        <v>1</v>
      </c>
      <c r="F2526" s="30">
        <v>15570.9829999999</v>
      </c>
      <c r="G2526" s="30">
        <v>1</v>
      </c>
      <c r="H2526" s="30">
        <v>1</v>
      </c>
      <c r="I2526" s="30">
        <v>1</v>
      </c>
      <c r="K2526" s="457"/>
      <c r="L2526" s="457" t="e">
        <f>IF(K2526=0,#REF!,0)</f>
        <v>#REF!</v>
      </c>
    </row>
    <row r="2527" spans="1:12">
      <c r="A2527" s="30">
        <v>2525</v>
      </c>
      <c r="B2527" s="30">
        <v>1032.623999999998</v>
      </c>
      <c r="C2527" s="30">
        <v>17283.196999999898</v>
      </c>
      <c r="D2527" s="30">
        <v>1</v>
      </c>
      <c r="E2527" s="30">
        <v>1</v>
      </c>
      <c r="F2527" s="30">
        <v>20728.252999999899</v>
      </c>
      <c r="G2527" s="30">
        <v>1</v>
      </c>
      <c r="H2527" s="30">
        <v>1</v>
      </c>
      <c r="I2527" s="30">
        <v>1</v>
      </c>
      <c r="K2527" s="457"/>
      <c r="L2527" s="457" t="e">
        <f>IF(K2527=0,#REF!,0)</f>
        <v>#REF!</v>
      </c>
    </row>
    <row r="2528" spans="1:12">
      <c r="A2528" s="30">
        <v>2526</v>
      </c>
      <c r="B2528" s="30">
        <v>1762.222</v>
      </c>
      <c r="C2528" s="30">
        <v>17328.8499999999</v>
      </c>
      <c r="D2528" s="30">
        <v>1</v>
      </c>
      <c r="E2528" s="30">
        <v>1</v>
      </c>
      <c r="F2528" s="30">
        <v>25343.351999999999</v>
      </c>
      <c r="G2528" s="30">
        <v>1</v>
      </c>
      <c r="H2528" s="30">
        <v>1</v>
      </c>
      <c r="I2528" s="30">
        <v>1</v>
      </c>
      <c r="K2528" s="457"/>
      <c r="L2528" s="457" t="e">
        <f>IF(K2528=0,#REF!,0)</f>
        <v>#REF!</v>
      </c>
    </row>
    <row r="2529" spans="1:12">
      <c r="A2529" s="30">
        <v>2527</v>
      </c>
      <c r="B2529" s="30">
        <v>6139.8579999999993</v>
      </c>
      <c r="C2529" s="30">
        <v>17389.055999999891</v>
      </c>
      <c r="D2529" s="30">
        <v>1</v>
      </c>
      <c r="E2529" s="30">
        <v>1</v>
      </c>
      <c r="F2529" s="30">
        <v>103190.08899999999</v>
      </c>
      <c r="G2529" s="30">
        <v>1</v>
      </c>
      <c r="H2529" s="30">
        <v>1</v>
      </c>
      <c r="I2529" s="30">
        <v>1</v>
      </c>
      <c r="K2529" s="457"/>
      <c r="L2529" s="457" t="e">
        <f>IF(K2529=0,#REF!,0)</f>
        <v>#REF!</v>
      </c>
    </row>
    <row r="2530" spans="1:12">
      <c r="A2530" s="30">
        <v>2528</v>
      </c>
      <c r="B2530" s="30">
        <v>1762.222</v>
      </c>
      <c r="C2530" s="30">
        <v>47013.390999999887</v>
      </c>
      <c r="D2530" s="30">
        <v>1</v>
      </c>
      <c r="E2530" s="30">
        <v>1</v>
      </c>
      <c r="F2530" s="30">
        <v>99558.078999999998</v>
      </c>
      <c r="G2530" s="30">
        <v>1</v>
      </c>
      <c r="H2530" s="30">
        <v>1</v>
      </c>
      <c r="I2530" s="30">
        <v>1</v>
      </c>
      <c r="K2530" s="457"/>
      <c r="L2530" s="457" t="e">
        <f>IF(K2530=0,#REF!,0)</f>
        <v>#REF!</v>
      </c>
    </row>
    <row r="2531" spans="1:12">
      <c r="A2531" s="30">
        <v>2529</v>
      </c>
      <c r="B2531" s="30">
        <v>1032.623999999998</v>
      </c>
      <c r="C2531" s="30">
        <v>74389.174999999901</v>
      </c>
      <c r="D2531" s="30">
        <v>1</v>
      </c>
      <c r="E2531" s="30">
        <v>1</v>
      </c>
      <c r="F2531" s="30">
        <v>91020.975999999995</v>
      </c>
      <c r="G2531" s="30">
        <v>1</v>
      </c>
      <c r="H2531" s="30">
        <v>1</v>
      </c>
      <c r="I2531" s="30">
        <v>1</v>
      </c>
      <c r="K2531" s="457"/>
      <c r="L2531" s="457" t="e">
        <f>IF(K2531=0,#REF!,0)</f>
        <v>#REF!</v>
      </c>
    </row>
    <row r="2532" spans="1:12">
      <c r="A2532" s="30">
        <v>2530</v>
      </c>
      <c r="B2532" s="30">
        <v>1153.2399999999991</v>
      </c>
      <c r="C2532" s="30">
        <v>90170.24399999989</v>
      </c>
      <c r="D2532" s="30">
        <v>1</v>
      </c>
      <c r="E2532" s="30">
        <v>1</v>
      </c>
      <c r="F2532" s="30">
        <v>80463.01999999999</v>
      </c>
      <c r="G2532" s="30">
        <v>1</v>
      </c>
      <c r="H2532" s="30">
        <v>1</v>
      </c>
      <c r="I2532" s="30">
        <v>1</v>
      </c>
      <c r="K2532" s="457">
        <v>5648.3990264625982</v>
      </c>
      <c r="L2532" s="457">
        <f>IF(K2532=0,#REF!,0)</f>
        <v>0</v>
      </c>
    </row>
    <row r="2533" spans="1:12">
      <c r="A2533" s="30">
        <v>2531</v>
      </c>
      <c r="B2533" s="30">
        <v>1213.5469999999991</v>
      </c>
      <c r="C2533" s="30">
        <v>105559.58799999981</v>
      </c>
      <c r="D2533" s="30">
        <v>1</v>
      </c>
      <c r="E2533" s="30">
        <v>1</v>
      </c>
      <c r="F2533" s="30">
        <v>67990.021999999997</v>
      </c>
      <c r="G2533" s="30">
        <v>1</v>
      </c>
      <c r="H2533" s="30">
        <v>1</v>
      </c>
      <c r="I2533" s="30">
        <v>1</v>
      </c>
      <c r="K2533" s="457">
        <v>26956.953529123664</v>
      </c>
      <c r="L2533" s="457">
        <f>IF(K2533=0,#REF!,0)</f>
        <v>0</v>
      </c>
    </row>
    <row r="2534" spans="1:12">
      <c r="A2534" s="30">
        <v>2532</v>
      </c>
      <c r="B2534" s="30">
        <v>1213.5469999999991</v>
      </c>
      <c r="C2534" s="30">
        <v>89038.727999999901</v>
      </c>
      <c r="D2534" s="30">
        <v>1</v>
      </c>
      <c r="E2534" s="30">
        <v>1</v>
      </c>
      <c r="F2534" s="30">
        <v>60423.544999999998</v>
      </c>
      <c r="G2534" s="30">
        <v>1</v>
      </c>
      <c r="H2534" s="30">
        <v>1</v>
      </c>
      <c r="I2534" s="30">
        <v>1</v>
      </c>
      <c r="K2534" s="457">
        <v>34181.955934143523</v>
      </c>
      <c r="L2534" s="457">
        <f>IF(K2534=0,#REF!,0)</f>
        <v>0</v>
      </c>
    </row>
    <row r="2535" spans="1:12">
      <c r="A2535" s="30">
        <v>2533</v>
      </c>
      <c r="B2535" s="30">
        <v>6200.1660000000002</v>
      </c>
      <c r="C2535" s="30">
        <v>51843.042999999889</v>
      </c>
      <c r="D2535" s="30">
        <v>1</v>
      </c>
      <c r="E2535" s="30">
        <v>1</v>
      </c>
      <c r="F2535" s="30">
        <v>44511.991999999991</v>
      </c>
      <c r="G2535" s="30">
        <v>1</v>
      </c>
      <c r="H2535" s="30">
        <v>1</v>
      </c>
      <c r="I2535" s="30">
        <v>1</v>
      </c>
      <c r="K2535" s="457">
        <v>24446.508858712728</v>
      </c>
      <c r="L2535" s="457">
        <f>IF(K2535=0,#REF!,0)</f>
        <v>0</v>
      </c>
    </row>
    <row r="2536" spans="1:12">
      <c r="A2536" s="30">
        <v>2534</v>
      </c>
      <c r="B2536" s="30">
        <v>1762.222</v>
      </c>
      <c r="C2536" s="30">
        <v>70669.321999999898</v>
      </c>
      <c r="D2536" s="30">
        <v>1</v>
      </c>
      <c r="E2536" s="30">
        <v>1</v>
      </c>
      <c r="F2536" s="30">
        <v>47385.622000000003</v>
      </c>
      <c r="G2536" s="30">
        <v>1</v>
      </c>
      <c r="H2536" s="30">
        <v>1</v>
      </c>
      <c r="I2536" s="30">
        <v>1</v>
      </c>
      <c r="K2536" s="457">
        <v>31872.461442487933</v>
      </c>
      <c r="L2536" s="457">
        <f>IF(K2536=0,#REF!,0)</f>
        <v>0</v>
      </c>
    </row>
    <row r="2537" spans="1:12">
      <c r="A2537" s="30">
        <v>2535</v>
      </c>
      <c r="B2537" s="30">
        <v>1032.623999999998</v>
      </c>
      <c r="C2537" s="30">
        <v>102056.90599999978</v>
      </c>
      <c r="D2537" s="30">
        <v>1</v>
      </c>
      <c r="E2537" s="30">
        <v>1</v>
      </c>
      <c r="F2537" s="30">
        <v>44387.483999999888</v>
      </c>
      <c r="G2537" s="30">
        <v>1</v>
      </c>
      <c r="H2537" s="30">
        <v>1</v>
      </c>
      <c r="I2537" s="30">
        <v>1</v>
      </c>
      <c r="K2537" s="457">
        <v>22127.039603982405</v>
      </c>
      <c r="L2537" s="457">
        <f>IF(K2537=0,#REF!,0)</f>
        <v>0</v>
      </c>
    </row>
    <row r="2538" spans="1:12">
      <c r="A2538" s="30">
        <v>2536</v>
      </c>
      <c r="B2538" s="30">
        <v>1032.623999999998</v>
      </c>
      <c r="C2538" s="30">
        <v>86156.9019999999</v>
      </c>
      <c r="D2538" s="30">
        <v>1</v>
      </c>
      <c r="E2538" s="30">
        <v>1</v>
      </c>
      <c r="F2538" s="30">
        <v>43635.487000000001</v>
      </c>
      <c r="G2538" s="30">
        <v>1</v>
      </c>
      <c r="H2538" s="30">
        <v>1</v>
      </c>
      <c r="I2538" s="30">
        <v>1</v>
      </c>
      <c r="K2538" s="457">
        <v>5665.2538890281758</v>
      </c>
      <c r="L2538" s="457">
        <f>IF(K2538=0,#REF!,0)</f>
        <v>0</v>
      </c>
    </row>
    <row r="2539" spans="1:12">
      <c r="A2539" s="30">
        <v>2537</v>
      </c>
      <c r="B2539" s="30">
        <v>1032.623999999998</v>
      </c>
      <c r="C2539" s="30">
        <v>74302.668999999893</v>
      </c>
      <c r="D2539" s="30">
        <v>1</v>
      </c>
      <c r="E2539" s="30">
        <v>1</v>
      </c>
      <c r="F2539" s="30">
        <v>44017.702999999892</v>
      </c>
      <c r="G2539" s="30">
        <v>1</v>
      </c>
      <c r="H2539" s="30">
        <v>1</v>
      </c>
      <c r="I2539" s="30">
        <v>1</v>
      </c>
      <c r="K2539" s="457"/>
      <c r="L2539" s="457" t="e">
        <f>IF(K2539=0,#REF!,0)</f>
        <v>#REF!</v>
      </c>
    </row>
    <row r="2540" spans="1:12">
      <c r="A2540" s="30">
        <v>2538</v>
      </c>
      <c r="B2540" s="30">
        <v>1762.222</v>
      </c>
      <c r="C2540" s="30">
        <v>42805.249999999891</v>
      </c>
      <c r="D2540" s="30">
        <v>1</v>
      </c>
      <c r="E2540" s="30">
        <v>1</v>
      </c>
      <c r="F2540" s="30">
        <v>44732.741999999991</v>
      </c>
      <c r="G2540" s="30">
        <v>1</v>
      </c>
      <c r="H2540" s="30">
        <v>1</v>
      </c>
      <c r="I2540" s="30">
        <v>1</v>
      </c>
      <c r="K2540" s="457"/>
      <c r="L2540" s="457" t="e">
        <f>IF(K2540=0,#REF!,0)</f>
        <v>#REF!</v>
      </c>
    </row>
    <row r="2541" spans="1:12">
      <c r="A2541" s="30">
        <v>2539</v>
      </c>
      <c r="B2541" s="30">
        <v>6139.8579999999993</v>
      </c>
      <c r="C2541" s="30">
        <v>29564.763999999901</v>
      </c>
      <c r="D2541" s="30">
        <v>1</v>
      </c>
      <c r="E2541" s="30">
        <v>1</v>
      </c>
      <c r="F2541" s="30">
        <v>42212.287999999884</v>
      </c>
      <c r="G2541" s="30">
        <v>1</v>
      </c>
      <c r="H2541" s="30">
        <v>1</v>
      </c>
      <c r="I2541" s="30">
        <v>1</v>
      </c>
      <c r="K2541" s="457"/>
      <c r="L2541" s="457" t="e">
        <f>IF(K2541=0,#REF!,0)</f>
        <v>#REF!</v>
      </c>
    </row>
    <row r="2542" spans="1:12">
      <c r="A2542" s="30">
        <v>2540</v>
      </c>
      <c r="B2542" s="30">
        <v>7599.07</v>
      </c>
      <c r="C2542" s="30">
        <v>31090.924999999897</v>
      </c>
      <c r="D2542" s="30">
        <v>1</v>
      </c>
      <c r="E2542" s="30">
        <v>1</v>
      </c>
      <c r="F2542" s="30">
        <v>44474.08299999989</v>
      </c>
      <c r="G2542" s="30">
        <v>1</v>
      </c>
      <c r="H2542" s="30">
        <v>1</v>
      </c>
      <c r="I2542" s="30">
        <v>1</v>
      </c>
      <c r="K2542" s="457"/>
      <c r="L2542" s="457" t="e">
        <f>IF(K2542=0,#REF!,0)</f>
        <v>#REF!</v>
      </c>
    </row>
    <row r="2543" spans="1:12">
      <c r="A2543" s="30">
        <v>2541</v>
      </c>
      <c r="B2543" s="30">
        <v>1762.222</v>
      </c>
      <c r="C2543" s="30">
        <v>17396.496999999901</v>
      </c>
      <c r="D2543" s="30">
        <v>1</v>
      </c>
      <c r="E2543" s="30">
        <v>1</v>
      </c>
      <c r="F2543" s="30">
        <v>56066.6139999999</v>
      </c>
      <c r="G2543" s="30">
        <v>1</v>
      </c>
      <c r="H2543" s="30">
        <v>1</v>
      </c>
      <c r="I2543" s="30">
        <v>1</v>
      </c>
      <c r="K2543" s="457"/>
      <c r="L2543" s="457" t="e">
        <f>IF(K2543=0,#REF!,0)</f>
        <v>#REF!</v>
      </c>
    </row>
    <row r="2544" spans="1:12">
      <c r="A2544" s="30">
        <v>2542</v>
      </c>
      <c r="B2544" s="30">
        <v>1762.222</v>
      </c>
      <c r="C2544" s="30">
        <v>17018.603999999901</v>
      </c>
      <c r="D2544" s="30">
        <v>1</v>
      </c>
      <c r="E2544" s="30">
        <v>1</v>
      </c>
      <c r="F2544" s="30">
        <v>2983.078</v>
      </c>
      <c r="G2544" s="30">
        <v>1</v>
      </c>
      <c r="H2544" s="30">
        <v>1</v>
      </c>
      <c r="I2544" s="30">
        <v>1</v>
      </c>
      <c r="K2544" s="457"/>
      <c r="L2544" s="457" t="e">
        <f>IF(K2544=0,#REF!,0)</f>
        <v>#REF!</v>
      </c>
    </row>
    <row r="2545" spans="1:12">
      <c r="A2545" s="30">
        <v>2543</v>
      </c>
      <c r="B2545" s="30">
        <v>1762.222</v>
      </c>
      <c r="C2545" s="30">
        <v>16650.4729999999</v>
      </c>
      <c r="D2545" s="30">
        <v>1</v>
      </c>
      <c r="E2545" s="30">
        <v>1</v>
      </c>
      <c r="F2545" s="30">
        <v>1668.15</v>
      </c>
      <c r="G2545" s="30">
        <v>1</v>
      </c>
      <c r="H2545" s="30">
        <v>1</v>
      </c>
      <c r="I2545" s="30">
        <v>1</v>
      </c>
      <c r="K2545" s="457"/>
      <c r="L2545" s="457" t="e">
        <f>IF(K2545=0,#REF!,0)</f>
        <v>#REF!</v>
      </c>
    </row>
    <row r="2546" spans="1:12">
      <c r="A2546" s="30">
        <v>2544</v>
      </c>
      <c r="B2546" s="30">
        <v>1032.623999999998</v>
      </c>
      <c r="C2546" s="30">
        <v>16753.586999999898</v>
      </c>
      <c r="D2546" s="30">
        <v>1</v>
      </c>
      <c r="E2546" s="30">
        <v>1</v>
      </c>
      <c r="F2546" s="30">
        <v>1301.597</v>
      </c>
      <c r="G2546" s="30">
        <v>1</v>
      </c>
      <c r="H2546" s="30">
        <v>1</v>
      </c>
      <c r="I2546" s="30">
        <v>1</v>
      </c>
      <c r="K2546" s="457"/>
      <c r="L2546" s="457" t="e">
        <f>IF(K2546=0,#REF!,0)</f>
        <v>#REF!</v>
      </c>
    </row>
    <row r="2547" spans="1:12">
      <c r="A2547" s="30">
        <v>2545</v>
      </c>
      <c r="B2547" s="30">
        <v>1032.623999999998</v>
      </c>
      <c r="C2547" s="30">
        <v>16845.6359999999</v>
      </c>
      <c r="D2547" s="30">
        <v>1</v>
      </c>
      <c r="E2547" s="30">
        <v>1</v>
      </c>
      <c r="F2547" s="30">
        <v>832.89499999999998</v>
      </c>
      <c r="G2547" s="30">
        <v>1</v>
      </c>
      <c r="H2547" s="30">
        <v>1</v>
      </c>
      <c r="I2547" s="30">
        <v>1</v>
      </c>
      <c r="K2547" s="457"/>
      <c r="L2547" s="457" t="e">
        <f>IF(K2547=0,#REF!,0)</f>
        <v>#REF!</v>
      </c>
    </row>
    <row r="2548" spans="1:12">
      <c r="A2548" s="30">
        <v>2546</v>
      </c>
      <c r="B2548" s="30">
        <v>1032.623999999998</v>
      </c>
      <c r="C2548" s="30">
        <v>16862.584999999901</v>
      </c>
      <c r="D2548" s="30">
        <v>1</v>
      </c>
      <c r="E2548" s="30">
        <v>1</v>
      </c>
      <c r="F2548" s="30">
        <v>1967.3389999999899</v>
      </c>
      <c r="G2548" s="30">
        <v>1</v>
      </c>
      <c r="H2548" s="30">
        <v>1</v>
      </c>
      <c r="I2548" s="30">
        <v>1</v>
      </c>
      <c r="K2548" s="457"/>
      <c r="L2548" s="457" t="e">
        <f>IF(K2548=0,#REF!,0)</f>
        <v>#REF!</v>
      </c>
    </row>
    <row r="2549" spans="1:12">
      <c r="A2549" s="30">
        <v>2547</v>
      </c>
      <c r="B2549" s="30">
        <v>1032.623999999998</v>
      </c>
      <c r="C2549" s="30">
        <v>16933.378999999892</v>
      </c>
      <c r="D2549" s="30">
        <v>1</v>
      </c>
      <c r="E2549" s="30">
        <v>1</v>
      </c>
      <c r="F2549" s="30">
        <v>6524.2109999999902</v>
      </c>
      <c r="G2549" s="30">
        <v>1</v>
      </c>
      <c r="H2549" s="30">
        <v>1</v>
      </c>
      <c r="I2549" s="30">
        <v>1</v>
      </c>
      <c r="K2549" s="457"/>
      <c r="L2549" s="457" t="e">
        <f>IF(K2549=0,#REF!,0)</f>
        <v>#REF!</v>
      </c>
    </row>
    <row r="2550" spans="1:12">
      <c r="A2550" s="30">
        <v>2548</v>
      </c>
      <c r="B2550" s="30">
        <v>1032.623999999998</v>
      </c>
      <c r="C2550" s="30">
        <v>17009.112999999899</v>
      </c>
      <c r="D2550" s="30">
        <v>1</v>
      </c>
      <c r="E2550" s="30">
        <v>1</v>
      </c>
      <c r="F2550" s="30">
        <v>11552.501999999999</v>
      </c>
      <c r="G2550" s="30">
        <v>1</v>
      </c>
      <c r="H2550" s="30">
        <v>1</v>
      </c>
      <c r="I2550" s="30">
        <v>1</v>
      </c>
      <c r="K2550" s="457"/>
      <c r="L2550" s="457" t="e">
        <f>IF(K2550=0,#REF!,0)</f>
        <v>#REF!</v>
      </c>
    </row>
    <row r="2551" spans="1:12">
      <c r="A2551" s="30">
        <v>2549</v>
      </c>
      <c r="B2551" s="30">
        <v>1032.623999999998</v>
      </c>
      <c r="C2551" s="30">
        <v>17082.2609999999</v>
      </c>
      <c r="D2551" s="30">
        <v>1</v>
      </c>
      <c r="E2551" s="30">
        <v>1</v>
      </c>
      <c r="F2551" s="30">
        <v>16115.721</v>
      </c>
      <c r="G2551" s="30">
        <v>1</v>
      </c>
      <c r="H2551" s="30">
        <v>1</v>
      </c>
      <c r="I2551" s="30">
        <v>1</v>
      </c>
      <c r="K2551" s="457"/>
      <c r="L2551" s="457" t="e">
        <f>IF(K2551=0,#REF!,0)</f>
        <v>#REF!</v>
      </c>
    </row>
    <row r="2552" spans="1:12">
      <c r="A2552" s="30">
        <v>2550</v>
      </c>
      <c r="B2552" s="30">
        <v>1762.222</v>
      </c>
      <c r="C2552" s="30">
        <v>17129.6679999999</v>
      </c>
      <c r="D2552" s="30">
        <v>1</v>
      </c>
      <c r="E2552" s="30">
        <v>1</v>
      </c>
      <c r="F2552" s="30">
        <v>20729.113999999998</v>
      </c>
      <c r="G2552" s="30">
        <v>1</v>
      </c>
      <c r="H2552" s="30">
        <v>1</v>
      </c>
      <c r="I2552" s="30">
        <v>1</v>
      </c>
      <c r="K2552" s="457"/>
      <c r="L2552" s="457" t="e">
        <f>IF(K2552=0,#REF!,0)</f>
        <v>#REF!</v>
      </c>
    </row>
    <row r="2553" spans="1:12">
      <c r="A2553" s="30">
        <v>2551</v>
      </c>
      <c r="B2553" s="30">
        <v>6139.8579999999993</v>
      </c>
      <c r="C2553" s="30">
        <v>17143.2389999999</v>
      </c>
      <c r="D2553" s="30">
        <v>1</v>
      </c>
      <c r="E2553" s="30">
        <v>1</v>
      </c>
      <c r="F2553" s="30">
        <v>97868.393999999884</v>
      </c>
      <c r="G2553" s="30">
        <v>1</v>
      </c>
      <c r="H2553" s="30">
        <v>1</v>
      </c>
      <c r="I2553" s="30">
        <v>1</v>
      </c>
      <c r="K2553" s="457"/>
      <c r="L2553" s="457" t="e">
        <f>IF(K2553=0,#REF!,0)</f>
        <v>#REF!</v>
      </c>
    </row>
    <row r="2554" spans="1:12">
      <c r="A2554" s="30">
        <v>2552</v>
      </c>
      <c r="B2554" s="30">
        <v>1762.222</v>
      </c>
      <c r="C2554" s="30">
        <v>46251.354999999894</v>
      </c>
      <c r="D2554" s="30">
        <v>1</v>
      </c>
      <c r="E2554" s="30">
        <v>1</v>
      </c>
      <c r="F2554" s="30">
        <v>90218.025999999998</v>
      </c>
      <c r="G2554" s="30">
        <v>1</v>
      </c>
      <c r="H2554" s="30">
        <v>1</v>
      </c>
      <c r="I2554" s="30">
        <v>1</v>
      </c>
      <c r="K2554" s="457"/>
      <c r="L2554" s="457" t="e">
        <f>IF(K2554=0,#REF!,0)</f>
        <v>#REF!</v>
      </c>
    </row>
    <row r="2555" spans="1:12">
      <c r="A2555" s="30">
        <v>2553</v>
      </c>
      <c r="B2555" s="30">
        <v>1032.623999999998</v>
      </c>
      <c r="C2555" s="30">
        <v>73317.4359999999</v>
      </c>
      <c r="D2555" s="30">
        <v>1</v>
      </c>
      <c r="E2555" s="30">
        <v>1</v>
      </c>
      <c r="F2555" s="30">
        <v>78629.057000000001</v>
      </c>
      <c r="G2555" s="30">
        <v>1</v>
      </c>
      <c r="H2555" s="30">
        <v>1</v>
      </c>
      <c r="I2555" s="30">
        <v>1</v>
      </c>
      <c r="K2555" s="457"/>
      <c r="L2555" s="457" t="e">
        <f>IF(K2555=0,#REF!,0)</f>
        <v>#REF!</v>
      </c>
    </row>
    <row r="2556" spans="1:12">
      <c r="A2556" s="30">
        <v>2554</v>
      </c>
      <c r="B2556" s="30">
        <v>1153.2399999999991</v>
      </c>
      <c r="C2556" s="30">
        <v>88782.142999999895</v>
      </c>
      <c r="D2556" s="30">
        <v>1</v>
      </c>
      <c r="E2556" s="30">
        <v>1</v>
      </c>
      <c r="F2556" s="30">
        <v>65093.886999999995</v>
      </c>
      <c r="G2556" s="30">
        <v>1</v>
      </c>
      <c r="H2556" s="30">
        <v>1</v>
      </c>
      <c r="I2556" s="30">
        <v>1</v>
      </c>
      <c r="K2556" s="457"/>
      <c r="L2556" s="457" t="e">
        <f>IF(K2556=0,#REF!,0)</f>
        <v>#REF!</v>
      </c>
    </row>
    <row r="2557" spans="1:12">
      <c r="A2557" s="30">
        <v>2555</v>
      </c>
      <c r="B2557" s="30">
        <v>1213.5469999999991</v>
      </c>
      <c r="C2557" s="30">
        <v>104187.08199999979</v>
      </c>
      <c r="D2557" s="30">
        <v>1</v>
      </c>
      <c r="E2557" s="30">
        <v>1</v>
      </c>
      <c r="F2557" s="30">
        <v>53626.967999999899</v>
      </c>
      <c r="G2557" s="30">
        <v>1</v>
      </c>
      <c r="H2557" s="30">
        <v>1</v>
      </c>
      <c r="I2557" s="30">
        <v>1</v>
      </c>
      <c r="K2557" s="457"/>
      <c r="L2557" s="457" t="e">
        <f>IF(K2557=0,#REF!,0)</f>
        <v>#REF!</v>
      </c>
    </row>
    <row r="2558" spans="1:12">
      <c r="A2558" s="30">
        <v>2556</v>
      </c>
      <c r="B2558" s="30">
        <v>1213.5469999999991</v>
      </c>
      <c r="C2558" s="30">
        <v>87560.140999999887</v>
      </c>
      <c r="D2558" s="30">
        <v>1</v>
      </c>
      <c r="E2558" s="30">
        <v>1</v>
      </c>
      <c r="F2558" s="30">
        <v>44683.427999999898</v>
      </c>
      <c r="G2558" s="30">
        <v>1</v>
      </c>
      <c r="H2558" s="30">
        <v>1</v>
      </c>
      <c r="I2558" s="30">
        <v>1</v>
      </c>
      <c r="K2558" s="457"/>
      <c r="L2558" s="457" t="e">
        <f>IF(K2558=0,#REF!,0)</f>
        <v>#REF!</v>
      </c>
    </row>
    <row r="2559" spans="1:12">
      <c r="A2559" s="30">
        <v>2557</v>
      </c>
      <c r="B2559" s="30">
        <v>6200.1660000000002</v>
      </c>
      <c r="C2559" s="30">
        <v>50239.522999999899</v>
      </c>
      <c r="D2559" s="30">
        <v>1</v>
      </c>
      <c r="E2559" s="30">
        <v>1</v>
      </c>
      <c r="F2559" s="30">
        <v>26048.872999999898</v>
      </c>
      <c r="G2559" s="30">
        <v>1</v>
      </c>
      <c r="H2559" s="30">
        <v>1</v>
      </c>
      <c r="I2559" s="30">
        <v>1</v>
      </c>
      <c r="K2559" s="457"/>
      <c r="L2559" s="457" t="e">
        <f>IF(K2559=0,#REF!,0)</f>
        <v>#REF!</v>
      </c>
    </row>
    <row r="2560" spans="1:12">
      <c r="A2560" s="30">
        <v>2558</v>
      </c>
      <c r="B2560" s="30">
        <v>1762.222</v>
      </c>
      <c r="C2560" s="30">
        <v>69168.071999999898</v>
      </c>
      <c r="D2560" s="30">
        <v>1</v>
      </c>
      <c r="E2560" s="30">
        <v>1</v>
      </c>
      <c r="F2560" s="30">
        <v>30177.651999999889</v>
      </c>
      <c r="G2560" s="30">
        <v>1</v>
      </c>
      <c r="H2560" s="30">
        <v>1</v>
      </c>
      <c r="I2560" s="30">
        <v>1</v>
      </c>
      <c r="K2560" s="457"/>
      <c r="L2560" s="457" t="e">
        <f>IF(K2560=0,#REF!,0)</f>
        <v>#REF!</v>
      </c>
    </row>
    <row r="2561" spans="1:12">
      <c r="A2561" s="30">
        <v>2559</v>
      </c>
      <c r="B2561" s="30">
        <v>1032.623999999998</v>
      </c>
      <c r="C2561" s="30">
        <v>100552.9059999998</v>
      </c>
      <c r="D2561" s="30">
        <v>1</v>
      </c>
      <c r="E2561" s="30">
        <v>1</v>
      </c>
      <c r="F2561" s="30">
        <v>27432.0629999999</v>
      </c>
      <c r="G2561" s="30">
        <v>1</v>
      </c>
      <c r="H2561" s="30">
        <v>1</v>
      </c>
      <c r="I2561" s="30">
        <v>1</v>
      </c>
      <c r="K2561" s="457"/>
      <c r="L2561" s="457" t="e">
        <f>IF(K2561=0,#REF!,0)</f>
        <v>#REF!</v>
      </c>
    </row>
    <row r="2562" spans="1:12">
      <c r="A2562" s="30">
        <v>2560</v>
      </c>
      <c r="B2562" s="30">
        <v>1032.623999999998</v>
      </c>
      <c r="C2562" s="30">
        <v>84566.233999999895</v>
      </c>
      <c r="D2562" s="30">
        <v>1</v>
      </c>
      <c r="E2562" s="30">
        <v>1</v>
      </c>
      <c r="F2562" s="30">
        <v>24424.644</v>
      </c>
      <c r="G2562" s="30">
        <v>1</v>
      </c>
      <c r="H2562" s="30">
        <v>1</v>
      </c>
      <c r="I2562" s="30">
        <v>1</v>
      </c>
      <c r="K2562" s="457"/>
      <c r="L2562" s="457" t="e">
        <f>IF(K2562=0,#REF!,0)</f>
        <v>#REF!</v>
      </c>
    </row>
    <row r="2563" spans="1:12">
      <c r="A2563" s="30">
        <v>2561</v>
      </c>
      <c r="B2563" s="30">
        <v>1032.623999999998</v>
      </c>
      <c r="C2563" s="30">
        <v>72831.429999999906</v>
      </c>
      <c r="D2563" s="30">
        <v>1</v>
      </c>
      <c r="E2563" s="30">
        <v>1</v>
      </c>
      <c r="F2563" s="30">
        <v>26266.378000000001</v>
      </c>
      <c r="G2563" s="30">
        <v>1</v>
      </c>
      <c r="H2563" s="30">
        <v>1</v>
      </c>
      <c r="I2563" s="30">
        <v>1</v>
      </c>
      <c r="K2563" s="457"/>
      <c r="L2563" s="457" t="e">
        <f>IF(K2563=0,#REF!,0)</f>
        <v>#REF!</v>
      </c>
    </row>
    <row r="2564" spans="1:12">
      <c r="A2564" s="30">
        <v>2562</v>
      </c>
      <c r="B2564" s="30">
        <v>1762.222</v>
      </c>
      <c r="C2564" s="30">
        <v>41567.658999999898</v>
      </c>
      <c r="D2564" s="30">
        <v>1</v>
      </c>
      <c r="E2564" s="30">
        <v>1</v>
      </c>
      <c r="F2564" s="30">
        <v>30065.42499999989</v>
      </c>
      <c r="G2564" s="30">
        <v>1</v>
      </c>
      <c r="H2564" s="30">
        <v>1</v>
      </c>
      <c r="I2564" s="30">
        <v>1</v>
      </c>
      <c r="K2564" s="457"/>
      <c r="L2564" s="457" t="e">
        <f>IF(K2564=0,#REF!,0)</f>
        <v>#REF!</v>
      </c>
    </row>
    <row r="2565" spans="1:12">
      <c r="A2565" s="30">
        <v>2563</v>
      </c>
      <c r="B2565" s="30">
        <v>6139.8579999999993</v>
      </c>
      <c r="C2565" s="30">
        <v>28958.385999999897</v>
      </c>
      <c r="D2565" s="30">
        <v>1</v>
      </c>
      <c r="E2565" s="30">
        <v>1</v>
      </c>
      <c r="F2565" s="30">
        <v>29097.595999999998</v>
      </c>
      <c r="G2565" s="30">
        <v>1</v>
      </c>
      <c r="H2565" s="30">
        <v>1</v>
      </c>
      <c r="I2565" s="30">
        <v>1</v>
      </c>
      <c r="K2565" s="457"/>
      <c r="L2565" s="457" t="e">
        <f>IF(K2565=0,#REF!,0)</f>
        <v>#REF!</v>
      </c>
    </row>
    <row r="2566" spans="1:12">
      <c r="A2566" s="30">
        <v>2564</v>
      </c>
      <c r="B2566" s="30">
        <v>7599.07</v>
      </c>
      <c r="C2566" s="30">
        <v>30515.339999999898</v>
      </c>
      <c r="D2566" s="30">
        <v>1</v>
      </c>
      <c r="E2566" s="30">
        <v>1</v>
      </c>
      <c r="F2566" s="30">
        <v>32147.598999999987</v>
      </c>
      <c r="G2566" s="30">
        <v>1</v>
      </c>
      <c r="H2566" s="30">
        <v>1</v>
      </c>
      <c r="I2566" s="30">
        <v>1</v>
      </c>
      <c r="K2566" s="457"/>
      <c r="L2566" s="457" t="e">
        <f>IF(K2566=0,#REF!,0)</f>
        <v>#REF!</v>
      </c>
    </row>
    <row r="2567" spans="1:12">
      <c r="A2567" s="30">
        <v>2565</v>
      </c>
      <c r="B2567" s="30">
        <v>1762.222</v>
      </c>
      <c r="C2567" s="30">
        <v>17121.945999999902</v>
      </c>
      <c r="D2567" s="30">
        <v>1</v>
      </c>
      <c r="E2567" s="30">
        <v>1</v>
      </c>
      <c r="F2567" s="30">
        <v>45926.823999999993</v>
      </c>
      <c r="G2567" s="30">
        <v>1</v>
      </c>
      <c r="H2567" s="30">
        <v>1</v>
      </c>
      <c r="I2567" s="30">
        <v>1</v>
      </c>
      <c r="K2567" s="457"/>
      <c r="L2567" s="457" t="e">
        <f>IF(K2567=0,#REF!,0)</f>
        <v>#REF!</v>
      </c>
    </row>
    <row r="2568" spans="1:12">
      <c r="A2568" s="30">
        <v>2566</v>
      </c>
      <c r="B2568" s="30">
        <v>1762.222</v>
      </c>
      <c r="C2568" s="30">
        <v>16785.521999999903</v>
      </c>
      <c r="D2568" s="30">
        <v>1</v>
      </c>
      <c r="E2568" s="30">
        <v>1</v>
      </c>
      <c r="F2568" s="30">
        <v>2980.4119999999898</v>
      </c>
      <c r="G2568" s="30">
        <v>1</v>
      </c>
      <c r="H2568" s="30">
        <v>1</v>
      </c>
      <c r="I2568" s="30">
        <v>1</v>
      </c>
      <c r="K2568" s="457"/>
      <c r="L2568" s="457" t="e">
        <f>IF(K2568=0,#REF!,0)</f>
        <v>#REF!</v>
      </c>
    </row>
    <row r="2569" spans="1:12">
      <c r="A2569" s="30">
        <v>2567</v>
      </c>
      <c r="B2569" s="30">
        <v>1762.222</v>
      </c>
      <c r="C2569" s="30">
        <v>16455.430999999899</v>
      </c>
      <c r="D2569" s="30">
        <v>1</v>
      </c>
      <c r="E2569" s="30">
        <v>1</v>
      </c>
      <c r="F2569" s="30">
        <v>1666.6219999999901</v>
      </c>
      <c r="G2569" s="30">
        <v>1</v>
      </c>
      <c r="H2569" s="30">
        <v>1</v>
      </c>
      <c r="I2569" s="30">
        <v>1</v>
      </c>
      <c r="K2569" s="457"/>
      <c r="L2569" s="457" t="e">
        <f>IF(K2569=0,#REF!,0)</f>
        <v>#REF!</v>
      </c>
    </row>
    <row r="2570" spans="1:12">
      <c r="A2570" s="30">
        <v>2568</v>
      </c>
      <c r="B2570" s="30">
        <v>1032.623999999998</v>
      </c>
      <c r="C2570" s="30">
        <v>16576.4549999999</v>
      </c>
      <c r="D2570" s="30">
        <v>1</v>
      </c>
      <c r="E2570" s="30">
        <v>1</v>
      </c>
      <c r="F2570" s="30">
        <v>1274.5409999999999</v>
      </c>
      <c r="G2570" s="30">
        <v>1</v>
      </c>
      <c r="H2570" s="30">
        <v>1</v>
      </c>
      <c r="I2570" s="30">
        <v>1</v>
      </c>
      <c r="K2570" s="457"/>
      <c r="L2570" s="457" t="e">
        <f>IF(K2570=0,#REF!,0)</f>
        <v>#REF!</v>
      </c>
    </row>
    <row r="2571" spans="1:12">
      <c r="A2571" s="30">
        <v>2569</v>
      </c>
      <c r="B2571" s="30">
        <v>1032.623999999998</v>
      </c>
      <c r="C2571" s="30">
        <v>16708.2599999999</v>
      </c>
      <c r="D2571" s="30">
        <v>1</v>
      </c>
      <c r="E2571" s="30">
        <v>1</v>
      </c>
      <c r="F2571" s="30">
        <v>594.45699999999999</v>
      </c>
      <c r="G2571" s="30">
        <v>1</v>
      </c>
      <c r="H2571" s="30">
        <v>1</v>
      </c>
      <c r="I2571" s="30">
        <v>1</v>
      </c>
      <c r="K2571" s="457"/>
      <c r="L2571" s="457" t="e">
        <f>IF(K2571=0,#REF!,0)</f>
        <v>#REF!</v>
      </c>
    </row>
    <row r="2572" spans="1:12">
      <c r="A2572" s="30">
        <v>2570</v>
      </c>
      <c r="B2572" s="30">
        <v>1032.623999999998</v>
      </c>
      <c r="C2572" s="30">
        <v>16837.5109999999</v>
      </c>
      <c r="D2572" s="30">
        <v>1</v>
      </c>
      <c r="E2572" s="30">
        <v>1</v>
      </c>
      <c r="F2572" s="30">
        <v>1129.942</v>
      </c>
      <c r="G2572" s="30">
        <v>1</v>
      </c>
      <c r="H2572" s="30">
        <v>1</v>
      </c>
      <c r="I2572" s="30">
        <v>1</v>
      </c>
      <c r="K2572" s="457"/>
      <c r="L2572" s="457" t="e">
        <f>IF(K2572=0,#REF!,0)</f>
        <v>#REF!</v>
      </c>
    </row>
    <row r="2573" spans="1:12">
      <c r="A2573" s="30">
        <v>2571</v>
      </c>
      <c r="B2573" s="30">
        <v>1032.623999999998</v>
      </c>
      <c r="C2573" s="30">
        <v>16921.308999999899</v>
      </c>
      <c r="D2573" s="30">
        <v>1</v>
      </c>
      <c r="E2573" s="30">
        <v>1</v>
      </c>
      <c r="F2573" s="30">
        <v>5012.6910000000007</v>
      </c>
      <c r="G2573" s="30">
        <v>1</v>
      </c>
      <c r="H2573" s="30">
        <v>1</v>
      </c>
      <c r="I2573" s="30">
        <v>1</v>
      </c>
      <c r="K2573" s="457"/>
      <c r="L2573" s="457" t="e">
        <f>IF(K2573=0,#REF!,0)</f>
        <v>#REF!</v>
      </c>
    </row>
    <row r="2574" spans="1:12">
      <c r="A2574" s="30">
        <v>2572</v>
      </c>
      <c r="B2574" s="30">
        <v>1032.623999999998</v>
      </c>
      <c r="C2574" s="30">
        <v>17025.323999999899</v>
      </c>
      <c r="D2574" s="30">
        <v>1</v>
      </c>
      <c r="E2574" s="30">
        <v>1</v>
      </c>
      <c r="F2574" s="30">
        <v>11636.682999999899</v>
      </c>
      <c r="G2574" s="30">
        <v>1</v>
      </c>
      <c r="H2574" s="30">
        <v>1</v>
      </c>
      <c r="I2574" s="30">
        <v>1</v>
      </c>
      <c r="K2574" s="457"/>
      <c r="L2574" s="457" t="e">
        <f>IF(K2574=0,#REF!,0)</f>
        <v>#REF!</v>
      </c>
    </row>
    <row r="2575" spans="1:12">
      <c r="A2575" s="30">
        <v>2573</v>
      </c>
      <c r="B2575" s="30">
        <v>1032.623999999998</v>
      </c>
      <c r="C2575" s="30">
        <v>17124.1149999999</v>
      </c>
      <c r="D2575" s="30">
        <v>1</v>
      </c>
      <c r="E2575" s="30">
        <v>1</v>
      </c>
      <c r="F2575" s="30">
        <v>16852.040999999997</v>
      </c>
      <c r="G2575" s="30">
        <v>1</v>
      </c>
      <c r="H2575" s="30">
        <v>1</v>
      </c>
      <c r="I2575" s="30">
        <v>1</v>
      </c>
      <c r="K2575" s="457"/>
      <c r="L2575" s="457" t="e">
        <f>IF(K2575=0,#REF!,0)</f>
        <v>#REF!</v>
      </c>
    </row>
    <row r="2576" spans="1:12">
      <c r="A2576" s="30">
        <v>2574</v>
      </c>
      <c r="B2576" s="30">
        <v>1762.222</v>
      </c>
      <c r="C2576" s="30">
        <v>17160.945999999902</v>
      </c>
      <c r="D2576" s="30">
        <v>1</v>
      </c>
      <c r="E2576" s="30">
        <v>1</v>
      </c>
      <c r="F2576" s="30">
        <v>21411.787</v>
      </c>
      <c r="G2576" s="30">
        <v>1</v>
      </c>
      <c r="H2576" s="30">
        <v>1</v>
      </c>
      <c r="I2576" s="30">
        <v>1</v>
      </c>
      <c r="K2576" s="457"/>
      <c r="L2576" s="457" t="e">
        <f>IF(K2576=0,#REF!,0)</f>
        <v>#REF!</v>
      </c>
    </row>
    <row r="2577" spans="1:12">
      <c r="A2577" s="30">
        <v>2575</v>
      </c>
      <c r="B2577" s="30">
        <v>6139.8579999999993</v>
      </c>
      <c r="C2577" s="30">
        <v>17132.093999999899</v>
      </c>
      <c r="D2577" s="30">
        <v>1</v>
      </c>
      <c r="E2577" s="30">
        <v>1</v>
      </c>
      <c r="F2577" s="30">
        <v>97523.152000000002</v>
      </c>
      <c r="G2577" s="30">
        <v>1</v>
      </c>
      <c r="H2577" s="30">
        <v>1</v>
      </c>
      <c r="I2577" s="30">
        <v>1</v>
      </c>
      <c r="K2577" s="457"/>
      <c r="L2577" s="457" t="e">
        <f>IF(K2577=0,#REF!,0)</f>
        <v>#REF!</v>
      </c>
    </row>
    <row r="2578" spans="1:12">
      <c r="A2578" s="30">
        <v>2576</v>
      </c>
      <c r="B2578" s="30">
        <v>1762.222</v>
      </c>
      <c r="C2578" s="30">
        <v>46298.23399999988</v>
      </c>
      <c r="D2578" s="30">
        <v>1</v>
      </c>
      <c r="E2578" s="30">
        <v>1</v>
      </c>
      <c r="F2578" s="30">
        <v>92907.111999999994</v>
      </c>
      <c r="G2578" s="30">
        <v>1</v>
      </c>
      <c r="H2578" s="30">
        <v>1</v>
      </c>
      <c r="I2578" s="30">
        <v>1</v>
      </c>
      <c r="K2578" s="457"/>
      <c r="L2578" s="457" t="e">
        <f>IF(K2578=0,#REF!,0)</f>
        <v>#REF!</v>
      </c>
    </row>
    <row r="2579" spans="1:12">
      <c r="A2579" s="30">
        <v>2577</v>
      </c>
      <c r="B2579" s="30">
        <v>1032.623999999998</v>
      </c>
      <c r="C2579" s="30">
        <v>73348.806999999899</v>
      </c>
      <c r="D2579" s="30">
        <v>1</v>
      </c>
      <c r="E2579" s="30">
        <v>1</v>
      </c>
      <c r="F2579" s="30">
        <v>80457.731</v>
      </c>
      <c r="G2579" s="30">
        <v>1</v>
      </c>
      <c r="H2579" s="30">
        <v>1</v>
      </c>
      <c r="I2579" s="30">
        <v>1</v>
      </c>
      <c r="K2579" s="457"/>
      <c r="L2579" s="457" t="e">
        <f>IF(K2579=0,#REF!,0)</f>
        <v>#REF!</v>
      </c>
    </row>
    <row r="2580" spans="1:12">
      <c r="A2580" s="30">
        <v>2578</v>
      </c>
      <c r="B2580" s="30">
        <v>1153.2399999999991</v>
      </c>
      <c r="C2580" s="30">
        <v>88864.61899999989</v>
      </c>
      <c r="D2580" s="30">
        <v>1</v>
      </c>
      <c r="E2580" s="30">
        <v>1</v>
      </c>
      <c r="F2580" s="30">
        <v>67213.463999999993</v>
      </c>
      <c r="G2580" s="30">
        <v>1</v>
      </c>
      <c r="H2580" s="30">
        <v>1</v>
      </c>
      <c r="I2580" s="30">
        <v>1</v>
      </c>
      <c r="K2580" s="457"/>
      <c r="L2580" s="457" t="e">
        <f>IF(K2580=0,#REF!,0)</f>
        <v>#REF!</v>
      </c>
    </row>
    <row r="2581" spans="1:12">
      <c r="A2581" s="30">
        <v>2579</v>
      </c>
      <c r="B2581" s="30">
        <v>1213.5469999999991</v>
      </c>
      <c r="C2581" s="30">
        <v>104308.1119999998</v>
      </c>
      <c r="D2581" s="30">
        <v>1</v>
      </c>
      <c r="E2581" s="30">
        <v>1</v>
      </c>
      <c r="F2581" s="30">
        <v>55604.598999999995</v>
      </c>
      <c r="G2581" s="30">
        <v>1</v>
      </c>
      <c r="H2581" s="30">
        <v>1</v>
      </c>
      <c r="I2581" s="30">
        <v>1</v>
      </c>
      <c r="K2581" s="457"/>
      <c r="L2581" s="457" t="e">
        <f>IF(K2581=0,#REF!,0)</f>
        <v>#REF!</v>
      </c>
    </row>
    <row r="2582" spans="1:12">
      <c r="A2582" s="30">
        <v>2580</v>
      </c>
      <c r="B2582" s="30">
        <v>1213.5469999999991</v>
      </c>
      <c r="C2582" s="30">
        <v>87690.466999999902</v>
      </c>
      <c r="D2582" s="30">
        <v>1</v>
      </c>
      <c r="E2582" s="30">
        <v>1</v>
      </c>
      <c r="F2582" s="30">
        <v>46348.02199999999</v>
      </c>
      <c r="G2582" s="30">
        <v>1</v>
      </c>
      <c r="H2582" s="30">
        <v>1</v>
      </c>
      <c r="I2582" s="30">
        <v>1</v>
      </c>
      <c r="K2582" s="457"/>
      <c r="L2582" s="457" t="e">
        <f>IF(K2582=0,#REF!,0)</f>
        <v>#REF!</v>
      </c>
    </row>
    <row r="2583" spans="1:12">
      <c r="A2583" s="30">
        <v>2581</v>
      </c>
      <c r="B2583" s="30">
        <v>6200.1660000000002</v>
      </c>
      <c r="C2583" s="30">
        <v>50475.583999999901</v>
      </c>
      <c r="D2583" s="30">
        <v>1</v>
      </c>
      <c r="E2583" s="30">
        <v>1</v>
      </c>
      <c r="F2583" s="30">
        <v>28910.964999999997</v>
      </c>
      <c r="G2583" s="30">
        <v>1</v>
      </c>
      <c r="H2583" s="30">
        <v>1</v>
      </c>
      <c r="I2583" s="30">
        <v>1</v>
      </c>
      <c r="K2583" s="457"/>
      <c r="L2583" s="457" t="e">
        <f>IF(K2583=0,#REF!,0)</f>
        <v>#REF!</v>
      </c>
    </row>
    <row r="2584" spans="1:12">
      <c r="A2584" s="30">
        <v>2582</v>
      </c>
      <c r="B2584" s="30">
        <v>1762.222</v>
      </c>
      <c r="C2584" s="30">
        <v>69340.988999999885</v>
      </c>
      <c r="D2584" s="30">
        <v>1</v>
      </c>
      <c r="E2584" s="30">
        <v>1</v>
      </c>
      <c r="F2584" s="30">
        <v>32275.692000000003</v>
      </c>
      <c r="G2584" s="30">
        <v>1</v>
      </c>
      <c r="H2584" s="30">
        <v>1</v>
      </c>
      <c r="I2584" s="30">
        <v>1</v>
      </c>
      <c r="K2584" s="457"/>
      <c r="L2584" s="457" t="e">
        <f>IF(K2584=0,#REF!,0)</f>
        <v>#REF!</v>
      </c>
    </row>
    <row r="2585" spans="1:12">
      <c r="A2585" s="30">
        <v>2583</v>
      </c>
      <c r="B2585" s="30">
        <v>1032.623999999998</v>
      </c>
      <c r="C2585" s="30">
        <v>100766.0759999998</v>
      </c>
      <c r="D2585" s="30">
        <v>1</v>
      </c>
      <c r="E2585" s="30">
        <v>1</v>
      </c>
      <c r="F2585" s="30">
        <v>30086.406000000003</v>
      </c>
      <c r="G2585" s="30">
        <v>1</v>
      </c>
      <c r="H2585" s="30">
        <v>1</v>
      </c>
      <c r="I2585" s="30">
        <v>1</v>
      </c>
      <c r="K2585" s="457"/>
      <c r="L2585" s="457" t="e">
        <f>IF(K2585=0,#REF!,0)</f>
        <v>#REF!</v>
      </c>
    </row>
    <row r="2586" spans="1:12">
      <c r="A2586" s="30">
        <v>2584</v>
      </c>
      <c r="B2586" s="30">
        <v>1032.623999999998</v>
      </c>
      <c r="C2586" s="30">
        <v>84846.1329999999</v>
      </c>
      <c r="D2586" s="30">
        <v>1</v>
      </c>
      <c r="E2586" s="30">
        <v>1</v>
      </c>
      <c r="F2586" s="30">
        <v>28504.370000000003</v>
      </c>
      <c r="G2586" s="30">
        <v>1</v>
      </c>
      <c r="H2586" s="30">
        <v>1</v>
      </c>
      <c r="I2586" s="30">
        <v>1</v>
      </c>
      <c r="K2586" s="457"/>
      <c r="L2586" s="457" t="e">
        <f>IF(K2586=0,#REF!,0)</f>
        <v>#REF!</v>
      </c>
    </row>
    <row r="2587" spans="1:12">
      <c r="A2587" s="30">
        <v>2585</v>
      </c>
      <c r="B2587" s="30">
        <v>1032.623999999998</v>
      </c>
      <c r="C2587" s="30">
        <v>73047.776999999885</v>
      </c>
      <c r="D2587" s="30">
        <v>1</v>
      </c>
      <c r="E2587" s="30">
        <v>1</v>
      </c>
      <c r="F2587" s="30">
        <v>29550.945</v>
      </c>
      <c r="G2587" s="30">
        <v>1</v>
      </c>
      <c r="H2587" s="30">
        <v>1</v>
      </c>
      <c r="I2587" s="30">
        <v>1</v>
      </c>
      <c r="K2587" s="457"/>
      <c r="L2587" s="457" t="e">
        <f>IF(K2587=0,#REF!,0)</f>
        <v>#REF!</v>
      </c>
    </row>
    <row r="2588" spans="1:12">
      <c r="A2588" s="30">
        <v>2586</v>
      </c>
      <c r="B2588" s="30">
        <v>1762.222</v>
      </c>
      <c r="C2588" s="30">
        <v>41777.753999999892</v>
      </c>
      <c r="D2588" s="30">
        <v>1</v>
      </c>
      <c r="E2588" s="30">
        <v>1</v>
      </c>
      <c r="F2588" s="30">
        <v>33110.474000000002</v>
      </c>
      <c r="G2588" s="30">
        <v>1</v>
      </c>
      <c r="H2588" s="30">
        <v>1</v>
      </c>
      <c r="I2588" s="30">
        <v>1</v>
      </c>
      <c r="K2588" s="457"/>
      <c r="L2588" s="457" t="e">
        <f>IF(K2588=0,#REF!,0)</f>
        <v>#REF!</v>
      </c>
    </row>
    <row r="2589" spans="1:12">
      <c r="A2589" s="30">
        <v>2587</v>
      </c>
      <c r="B2589" s="30">
        <v>6139.8579999999993</v>
      </c>
      <c r="C2589" s="30">
        <v>29068.441999999901</v>
      </c>
      <c r="D2589" s="30">
        <v>1</v>
      </c>
      <c r="E2589" s="30">
        <v>1</v>
      </c>
      <c r="F2589" s="30">
        <v>31360.416000000001</v>
      </c>
      <c r="G2589" s="30">
        <v>1</v>
      </c>
      <c r="H2589" s="30">
        <v>1</v>
      </c>
      <c r="I2589" s="30">
        <v>1</v>
      </c>
      <c r="K2589" s="457"/>
      <c r="L2589" s="457" t="e">
        <f>IF(K2589=0,#REF!,0)</f>
        <v>#REF!</v>
      </c>
    </row>
    <row r="2590" spans="1:12">
      <c r="A2590" s="30">
        <v>2588</v>
      </c>
      <c r="B2590" s="30">
        <v>7599.07</v>
      </c>
      <c r="C2590" s="30">
        <v>30650.972999999889</v>
      </c>
      <c r="D2590" s="30">
        <v>1</v>
      </c>
      <c r="E2590" s="30">
        <v>1</v>
      </c>
      <c r="F2590" s="30">
        <v>35007.906000000003</v>
      </c>
      <c r="G2590" s="30">
        <v>1</v>
      </c>
      <c r="H2590" s="30">
        <v>1</v>
      </c>
      <c r="I2590" s="30">
        <v>1</v>
      </c>
      <c r="K2590" s="457"/>
      <c r="L2590" s="457" t="e">
        <f>IF(K2590=0,#REF!,0)</f>
        <v>#REF!</v>
      </c>
    </row>
    <row r="2591" spans="1:12">
      <c r="A2591" s="30">
        <v>2589</v>
      </c>
      <c r="B2591" s="30">
        <v>1762.222</v>
      </c>
      <c r="C2591" s="30">
        <v>17234.7219999999</v>
      </c>
      <c r="D2591" s="30">
        <v>1</v>
      </c>
      <c r="E2591" s="30">
        <v>1</v>
      </c>
      <c r="F2591" s="30">
        <v>49429.696999999906</v>
      </c>
      <c r="G2591" s="30">
        <v>1</v>
      </c>
      <c r="H2591" s="30">
        <v>1</v>
      </c>
      <c r="I2591" s="30">
        <v>1</v>
      </c>
      <c r="K2591" s="457"/>
      <c r="L2591" s="457" t="e">
        <f>IF(K2591=0,#REF!,0)</f>
        <v>#REF!</v>
      </c>
    </row>
    <row r="2592" spans="1:12">
      <c r="A2592" s="30">
        <v>2590</v>
      </c>
      <c r="B2592" s="30">
        <v>1762.222</v>
      </c>
      <c r="C2592" s="30">
        <v>16951.612999999899</v>
      </c>
      <c r="D2592" s="30">
        <v>1</v>
      </c>
      <c r="E2592" s="30">
        <v>1</v>
      </c>
      <c r="F2592" s="30">
        <v>2981.8039999999901</v>
      </c>
      <c r="G2592" s="30">
        <v>1</v>
      </c>
      <c r="H2592" s="30">
        <v>1</v>
      </c>
      <c r="I2592" s="30">
        <v>1</v>
      </c>
      <c r="K2592" s="457"/>
      <c r="L2592" s="457" t="e">
        <f>IF(K2592=0,#REF!,0)</f>
        <v>#REF!</v>
      </c>
    </row>
    <row r="2593" spans="1:12">
      <c r="A2593" s="30">
        <v>2591</v>
      </c>
      <c r="B2593" s="30">
        <v>1762.222</v>
      </c>
      <c r="C2593" s="30">
        <v>16661.8469999999</v>
      </c>
      <c r="D2593" s="30">
        <v>1</v>
      </c>
      <c r="E2593" s="30">
        <v>1</v>
      </c>
      <c r="F2593" s="30">
        <v>1667.7909999999899</v>
      </c>
      <c r="G2593" s="30">
        <v>1</v>
      </c>
      <c r="H2593" s="30">
        <v>1</v>
      </c>
      <c r="I2593" s="30">
        <v>1</v>
      </c>
      <c r="K2593" s="457"/>
      <c r="L2593" s="457" t="e">
        <f>IF(K2593=0,#REF!,0)</f>
        <v>#REF!</v>
      </c>
    </row>
    <row r="2594" spans="1:12">
      <c r="A2594" s="30">
        <v>2592</v>
      </c>
      <c r="B2594" s="30">
        <v>1032.623999999998</v>
      </c>
      <c r="C2594" s="30">
        <v>16845.4029999999</v>
      </c>
      <c r="D2594" s="30">
        <v>1</v>
      </c>
      <c r="E2594" s="30">
        <v>1</v>
      </c>
      <c r="F2594" s="30">
        <v>1309.2559999999901</v>
      </c>
      <c r="G2594" s="30">
        <v>1</v>
      </c>
      <c r="H2594" s="30">
        <v>1</v>
      </c>
      <c r="I2594" s="30">
        <v>1</v>
      </c>
      <c r="K2594" s="457"/>
      <c r="L2594" s="457" t="e">
        <f>IF(K2594=0,#REF!,0)</f>
        <v>#REF!</v>
      </c>
    </row>
    <row r="2595" spans="1:12">
      <c r="A2595" s="30">
        <v>2593</v>
      </c>
      <c r="B2595" s="30">
        <v>1032.623999999998</v>
      </c>
      <c r="C2595" s="30">
        <v>17006.8309999999</v>
      </c>
      <c r="D2595" s="30">
        <v>1</v>
      </c>
      <c r="E2595" s="30">
        <v>1</v>
      </c>
      <c r="F2595" s="30">
        <v>1488.5579999999991</v>
      </c>
      <c r="G2595" s="30">
        <v>1</v>
      </c>
      <c r="H2595" s="30">
        <v>1</v>
      </c>
      <c r="I2595" s="30">
        <v>1</v>
      </c>
      <c r="K2595" s="457"/>
      <c r="L2595" s="457" t="e">
        <f>IF(K2595=0,#REF!,0)</f>
        <v>#REF!</v>
      </c>
    </row>
    <row r="2596" spans="1:12">
      <c r="A2596" s="30">
        <v>2594</v>
      </c>
      <c r="B2596" s="30">
        <v>1032.623999999998</v>
      </c>
      <c r="C2596" s="30">
        <v>17127.023999999899</v>
      </c>
      <c r="D2596" s="30">
        <v>1</v>
      </c>
      <c r="E2596" s="30">
        <v>1</v>
      </c>
      <c r="F2596" s="30">
        <v>8537.2979999999989</v>
      </c>
      <c r="G2596" s="30">
        <v>1</v>
      </c>
      <c r="H2596" s="30">
        <v>1</v>
      </c>
      <c r="I2596" s="30">
        <v>1</v>
      </c>
      <c r="K2596" s="457"/>
      <c r="L2596" s="457" t="e">
        <f>IF(K2596=0,#REF!,0)</f>
        <v>#REF!</v>
      </c>
    </row>
    <row r="2597" spans="1:12">
      <c r="A2597" s="30">
        <v>2595</v>
      </c>
      <c r="B2597" s="30">
        <v>1032.623999999998</v>
      </c>
      <c r="C2597" s="30">
        <v>17254.442999999901</v>
      </c>
      <c r="D2597" s="30">
        <v>1</v>
      </c>
      <c r="E2597" s="30">
        <v>1</v>
      </c>
      <c r="F2597" s="30">
        <v>15329.088</v>
      </c>
      <c r="G2597" s="30">
        <v>1</v>
      </c>
      <c r="H2597" s="30">
        <v>1</v>
      </c>
      <c r="I2597" s="30">
        <v>1</v>
      </c>
      <c r="K2597" s="457"/>
      <c r="L2597" s="457" t="e">
        <f>IF(K2597=0,#REF!,0)</f>
        <v>#REF!</v>
      </c>
    </row>
    <row r="2598" spans="1:12">
      <c r="A2598" s="30">
        <v>2596</v>
      </c>
      <c r="B2598" s="30">
        <v>1032.623999999998</v>
      </c>
      <c r="C2598" s="30">
        <v>17369.765999999901</v>
      </c>
      <c r="D2598" s="30">
        <v>1</v>
      </c>
      <c r="E2598" s="30">
        <v>1</v>
      </c>
      <c r="F2598" s="30">
        <v>21133.7569999999</v>
      </c>
      <c r="G2598" s="30">
        <v>1</v>
      </c>
      <c r="H2598" s="30">
        <v>1</v>
      </c>
      <c r="I2598" s="30">
        <v>1</v>
      </c>
      <c r="K2598" s="457"/>
      <c r="L2598" s="457" t="e">
        <f>IF(K2598=0,#REF!,0)</f>
        <v>#REF!</v>
      </c>
    </row>
    <row r="2599" spans="1:12">
      <c r="A2599" s="30">
        <v>2597</v>
      </c>
      <c r="B2599" s="30">
        <v>1032.623999999998</v>
      </c>
      <c r="C2599" s="30">
        <v>17488.4719999999</v>
      </c>
      <c r="D2599" s="30">
        <v>1</v>
      </c>
      <c r="E2599" s="30">
        <v>1</v>
      </c>
      <c r="F2599" s="30">
        <v>26657.121999999999</v>
      </c>
      <c r="G2599" s="30">
        <v>1</v>
      </c>
      <c r="H2599" s="30">
        <v>1</v>
      </c>
      <c r="I2599" s="30">
        <v>1</v>
      </c>
      <c r="K2599" s="457"/>
      <c r="L2599" s="457" t="e">
        <f>IF(K2599=0,#REF!,0)</f>
        <v>#REF!</v>
      </c>
    </row>
    <row r="2600" spans="1:12">
      <c r="A2600" s="30">
        <v>2598</v>
      </c>
      <c r="B2600" s="30">
        <v>1762.222</v>
      </c>
      <c r="C2600" s="30">
        <v>17499.945999999891</v>
      </c>
      <c r="D2600" s="30">
        <v>1</v>
      </c>
      <c r="E2600" s="30">
        <v>1</v>
      </c>
      <c r="F2600" s="30">
        <v>30467.111000000001</v>
      </c>
      <c r="G2600" s="30">
        <v>1</v>
      </c>
      <c r="H2600" s="30">
        <v>1</v>
      </c>
      <c r="I2600" s="30">
        <v>1</v>
      </c>
      <c r="K2600" s="457"/>
      <c r="L2600" s="457" t="e">
        <f>IF(K2600=0,#REF!,0)</f>
        <v>#REF!</v>
      </c>
    </row>
    <row r="2601" spans="1:12">
      <c r="A2601" s="30">
        <v>2599</v>
      </c>
      <c r="B2601" s="30">
        <v>6139.8579999999993</v>
      </c>
      <c r="C2601" s="30">
        <v>17502.8849999999</v>
      </c>
      <c r="D2601" s="30">
        <v>1</v>
      </c>
      <c r="E2601" s="30">
        <v>1</v>
      </c>
      <c r="F2601" s="30">
        <v>106772.19999999899</v>
      </c>
      <c r="G2601" s="30">
        <v>1</v>
      </c>
      <c r="H2601" s="30">
        <v>1</v>
      </c>
      <c r="I2601" s="30">
        <v>1</v>
      </c>
      <c r="K2601" s="457"/>
      <c r="L2601" s="457" t="e">
        <f>IF(K2601=0,#REF!,0)</f>
        <v>#REF!</v>
      </c>
    </row>
    <row r="2602" spans="1:12">
      <c r="A2602" s="30">
        <v>2600</v>
      </c>
      <c r="B2602" s="30">
        <v>1762.222</v>
      </c>
      <c r="C2602" s="30">
        <v>47000.24799999989</v>
      </c>
      <c r="D2602" s="30">
        <v>1</v>
      </c>
      <c r="E2602" s="30">
        <v>1</v>
      </c>
      <c r="F2602" s="30">
        <v>102769.348</v>
      </c>
      <c r="G2602" s="30">
        <v>1</v>
      </c>
      <c r="H2602" s="30">
        <v>1</v>
      </c>
      <c r="I2602" s="30">
        <v>1</v>
      </c>
      <c r="K2602" s="457"/>
      <c r="L2602" s="457" t="e">
        <f>IF(K2602=0,#REF!,0)</f>
        <v>#REF!</v>
      </c>
    </row>
    <row r="2603" spans="1:12">
      <c r="A2603" s="30">
        <v>2601</v>
      </c>
      <c r="B2603" s="30">
        <v>1032.623999999998</v>
      </c>
      <c r="C2603" s="30">
        <v>74320.843999999895</v>
      </c>
      <c r="D2603" s="30">
        <v>1</v>
      </c>
      <c r="E2603" s="30">
        <v>1</v>
      </c>
      <c r="F2603" s="30">
        <v>93411.091999999888</v>
      </c>
      <c r="G2603" s="30">
        <v>1</v>
      </c>
      <c r="H2603" s="30">
        <v>1</v>
      </c>
      <c r="I2603" s="30">
        <v>1</v>
      </c>
      <c r="K2603" s="457"/>
      <c r="L2603" s="457" t="e">
        <f>IF(K2603=0,#REF!,0)</f>
        <v>#REF!</v>
      </c>
    </row>
    <row r="2604" spans="1:12">
      <c r="A2604" s="30">
        <v>2602</v>
      </c>
      <c r="B2604" s="30">
        <v>1153.2399999999991</v>
      </c>
      <c r="C2604" s="30">
        <v>89954.119999999893</v>
      </c>
      <c r="D2604" s="30">
        <v>1</v>
      </c>
      <c r="E2604" s="30">
        <v>1</v>
      </c>
      <c r="F2604" s="30">
        <v>80470.734999999899</v>
      </c>
      <c r="G2604" s="30">
        <v>1</v>
      </c>
      <c r="H2604" s="30">
        <v>1</v>
      </c>
      <c r="I2604" s="30">
        <v>1</v>
      </c>
      <c r="K2604" s="457">
        <v>12792.63341194912</v>
      </c>
      <c r="L2604" s="457">
        <f>IF(K2604=0,#REF!,0)</f>
        <v>0</v>
      </c>
    </row>
    <row r="2605" spans="1:12">
      <c r="A2605" s="30">
        <v>2603</v>
      </c>
      <c r="B2605" s="30">
        <v>1213.5469999999991</v>
      </c>
      <c r="C2605" s="30">
        <v>105532.9219999998</v>
      </c>
      <c r="D2605" s="30">
        <v>1</v>
      </c>
      <c r="E2605" s="30">
        <v>1</v>
      </c>
      <c r="F2605" s="30">
        <v>70596.186999999903</v>
      </c>
      <c r="G2605" s="30">
        <v>1</v>
      </c>
      <c r="H2605" s="30">
        <v>1</v>
      </c>
      <c r="I2605" s="30">
        <v>1</v>
      </c>
      <c r="K2605" s="457">
        <v>32453.736533576819</v>
      </c>
      <c r="L2605" s="457">
        <f>IF(K2605=0,#REF!,0)</f>
        <v>0</v>
      </c>
    </row>
    <row r="2606" spans="1:12">
      <c r="A2606" s="30">
        <v>2604</v>
      </c>
      <c r="B2606" s="30">
        <v>1213.5469999999991</v>
      </c>
      <c r="C2606" s="30">
        <v>88988.878999999899</v>
      </c>
      <c r="D2606" s="30">
        <v>1</v>
      </c>
      <c r="E2606" s="30">
        <v>1</v>
      </c>
      <c r="F2606" s="30">
        <v>61455.991000000002</v>
      </c>
      <c r="G2606" s="30">
        <v>1</v>
      </c>
      <c r="H2606" s="30">
        <v>1</v>
      </c>
      <c r="I2606" s="30">
        <v>1</v>
      </c>
      <c r="K2606" s="457">
        <v>39282.325635026893</v>
      </c>
      <c r="L2606" s="457">
        <f>IF(K2606=0,#REF!,0)</f>
        <v>0</v>
      </c>
    </row>
    <row r="2607" spans="1:12">
      <c r="A2607" s="30">
        <v>2605</v>
      </c>
      <c r="B2607" s="30">
        <v>6200.1660000000002</v>
      </c>
      <c r="C2607" s="30">
        <v>51762.7239999999</v>
      </c>
      <c r="D2607" s="30">
        <v>1</v>
      </c>
      <c r="E2607" s="30">
        <v>1</v>
      </c>
      <c r="F2607" s="30">
        <v>44489.505999999899</v>
      </c>
      <c r="G2607" s="30">
        <v>1</v>
      </c>
      <c r="H2607" s="30">
        <v>1</v>
      </c>
      <c r="I2607" s="30">
        <v>1</v>
      </c>
      <c r="K2607" s="457">
        <v>30373.980479154972</v>
      </c>
      <c r="L2607" s="457">
        <f>IF(K2607=0,#REF!,0)</f>
        <v>0</v>
      </c>
    </row>
    <row r="2608" spans="1:12">
      <c r="A2608" s="30">
        <v>2606</v>
      </c>
      <c r="B2608" s="30">
        <v>1762.222</v>
      </c>
      <c r="C2608" s="30">
        <v>70751.971999999892</v>
      </c>
      <c r="D2608" s="30">
        <v>1</v>
      </c>
      <c r="E2608" s="30">
        <v>1</v>
      </c>
      <c r="F2608" s="30">
        <v>48888.38999999989</v>
      </c>
      <c r="G2608" s="30">
        <v>1</v>
      </c>
      <c r="H2608" s="30">
        <v>1</v>
      </c>
      <c r="I2608" s="30">
        <v>1</v>
      </c>
      <c r="K2608" s="457">
        <v>39480.651039185628</v>
      </c>
      <c r="L2608" s="457">
        <f>IF(K2608=0,#REF!,0)</f>
        <v>0</v>
      </c>
    </row>
    <row r="2609" spans="1:12">
      <c r="A2609" s="30">
        <v>2607</v>
      </c>
      <c r="B2609" s="30">
        <v>1032.623999999998</v>
      </c>
      <c r="C2609" s="30">
        <v>102199.42699999981</v>
      </c>
      <c r="D2609" s="30">
        <v>1</v>
      </c>
      <c r="E2609" s="30">
        <v>1</v>
      </c>
      <c r="F2609" s="30">
        <v>46723.603999999897</v>
      </c>
      <c r="G2609" s="30">
        <v>1</v>
      </c>
      <c r="H2609" s="30">
        <v>1</v>
      </c>
      <c r="I2609" s="30">
        <v>1</v>
      </c>
      <c r="K2609" s="457">
        <v>24370.73379641433</v>
      </c>
      <c r="L2609" s="457">
        <f>IF(K2609=0,#REF!,0)</f>
        <v>0</v>
      </c>
    </row>
    <row r="2610" spans="1:12">
      <c r="A2610" s="30">
        <v>2608</v>
      </c>
      <c r="B2610" s="30">
        <v>1032.623999999998</v>
      </c>
      <c r="C2610" s="30">
        <v>86296.483999999895</v>
      </c>
      <c r="D2610" s="30">
        <v>1</v>
      </c>
      <c r="E2610" s="30">
        <v>1</v>
      </c>
      <c r="F2610" s="30">
        <v>45832.785999999993</v>
      </c>
      <c r="G2610" s="30">
        <v>1</v>
      </c>
      <c r="H2610" s="30">
        <v>1</v>
      </c>
      <c r="I2610" s="30">
        <v>1</v>
      </c>
      <c r="K2610" s="457">
        <v>12703.634759267123</v>
      </c>
      <c r="L2610" s="457">
        <f>IF(K2610=0,#REF!,0)</f>
        <v>0</v>
      </c>
    </row>
    <row r="2611" spans="1:12">
      <c r="A2611" s="30">
        <v>2609</v>
      </c>
      <c r="B2611" s="30">
        <v>1032.623999999998</v>
      </c>
      <c r="C2611" s="30">
        <v>74567.120999999897</v>
      </c>
      <c r="D2611" s="30">
        <v>1</v>
      </c>
      <c r="E2611" s="30">
        <v>1</v>
      </c>
      <c r="F2611" s="30">
        <v>47933.082999999904</v>
      </c>
      <c r="G2611" s="30">
        <v>1</v>
      </c>
      <c r="H2611" s="30">
        <v>1</v>
      </c>
      <c r="I2611" s="30">
        <v>1</v>
      </c>
      <c r="K2611" s="457"/>
      <c r="L2611" s="457" t="e">
        <f>IF(K2611=0,#REF!,0)</f>
        <v>#REF!</v>
      </c>
    </row>
    <row r="2612" spans="1:12">
      <c r="A2612" s="30">
        <v>2610</v>
      </c>
      <c r="B2612" s="30">
        <v>1762.222</v>
      </c>
      <c r="C2612" s="30">
        <v>43261.74799999989</v>
      </c>
      <c r="D2612" s="30">
        <v>1</v>
      </c>
      <c r="E2612" s="30">
        <v>1</v>
      </c>
      <c r="F2612" s="30">
        <v>51338.05799999999</v>
      </c>
      <c r="G2612" s="30">
        <v>1</v>
      </c>
      <c r="H2612" s="30">
        <v>1</v>
      </c>
      <c r="I2612" s="30">
        <v>1</v>
      </c>
      <c r="K2612" s="457"/>
      <c r="L2612" s="457" t="e">
        <f>IF(K2612=0,#REF!,0)</f>
        <v>#REF!</v>
      </c>
    </row>
    <row r="2613" spans="1:12">
      <c r="A2613" s="30">
        <v>2611</v>
      </c>
      <c r="B2613" s="30">
        <v>6139.8579999999993</v>
      </c>
      <c r="C2613" s="30">
        <v>29841.6329999999</v>
      </c>
      <c r="D2613" s="30">
        <v>1</v>
      </c>
      <c r="E2613" s="30">
        <v>1</v>
      </c>
      <c r="F2613" s="30">
        <v>48192.640999999989</v>
      </c>
      <c r="G2613" s="30">
        <v>1</v>
      </c>
      <c r="H2613" s="30">
        <v>1</v>
      </c>
      <c r="I2613" s="30">
        <v>1</v>
      </c>
      <c r="K2613" s="457"/>
      <c r="L2613" s="457" t="e">
        <f>IF(K2613=0,#REF!,0)</f>
        <v>#REF!</v>
      </c>
    </row>
    <row r="2614" spans="1:12">
      <c r="A2614" s="30">
        <v>2612</v>
      </c>
      <c r="B2614" s="30">
        <v>7599.07</v>
      </c>
      <c r="C2614" s="30">
        <v>31335.559999999899</v>
      </c>
      <c r="D2614" s="30">
        <v>1</v>
      </c>
      <c r="E2614" s="30">
        <v>1</v>
      </c>
      <c r="F2614" s="30">
        <v>49861.876999999891</v>
      </c>
      <c r="G2614" s="30">
        <v>1</v>
      </c>
      <c r="H2614" s="30">
        <v>1</v>
      </c>
      <c r="I2614" s="30">
        <v>1</v>
      </c>
      <c r="K2614" s="457"/>
      <c r="L2614" s="457" t="e">
        <f>IF(K2614=0,#REF!,0)</f>
        <v>#REF!</v>
      </c>
    </row>
    <row r="2615" spans="1:12">
      <c r="A2615" s="30">
        <v>2613</v>
      </c>
      <c r="B2615" s="30">
        <v>1762.222</v>
      </c>
      <c r="C2615" s="30">
        <v>17604.702999999892</v>
      </c>
      <c r="D2615" s="30">
        <v>1</v>
      </c>
      <c r="E2615" s="30">
        <v>1</v>
      </c>
      <c r="F2615" s="30">
        <v>62758.691999999995</v>
      </c>
      <c r="G2615" s="30">
        <v>1</v>
      </c>
      <c r="H2615" s="30">
        <v>1</v>
      </c>
      <c r="I2615" s="30">
        <v>1</v>
      </c>
      <c r="K2615" s="457"/>
      <c r="L2615" s="457" t="e">
        <f>IF(K2615=0,#REF!,0)</f>
        <v>#REF!</v>
      </c>
    </row>
    <row r="2616" spans="1:12">
      <c r="A2616" s="30">
        <v>2614</v>
      </c>
      <c r="B2616" s="30">
        <v>1762.222</v>
      </c>
      <c r="C2616" s="30">
        <v>17273.686999999889</v>
      </c>
      <c r="D2616" s="30">
        <v>1</v>
      </c>
      <c r="E2616" s="30">
        <v>1</v>
      </c>
      <c r="F2616" s="30">
        <v>2985.3589999999999</v>
      </c>
      <c r="G2616" s="30">
        <v>1</v>
      </c>
      <c r="H2616" s="30">
        <v>1</v>
      </c>
      <c r="I2616" s="30">
        <v>1</v>
      </c>
      <c r="K2616" s="457"/>
      <c r="L2616" s="457" t="e">
        <f>IF(K2616=0,#REF!,0)</f>
        <v>#REF!</v>
      </c>
    </row>
    <row r="2617" spans="1:12">
      <c r="A2617" s="30">
        <v>2615</v>
      </c>
      <c r="B2617" s="30">
        <v>1762.222</v>
      </c>
      <c r="C2617" s="30">
        <v>17007.5789999999</v>
      </c>
      <c r="D2617" s="30">
        <v>1</v>
      </c>
      <c r="E2617" s="30">
        <v>1</v>
      </c>
      <c r="F2617" s="30">
        <v>1719.212</v>
      </c>
      <c r="G2617" s="30">
        <v>1</v>
      </c>
      <c r="H2617" s="30">
        <v>1</v>
      </c>
      <c r="I2617" s="30">
        <v>1</v>
      </c>
      <c r="K2617" s="457"/>
      <c r="L2617" s="457" t="e">
        <f>IF(K2617=0,#REF!,0)</f>
        <v>#REF!</v>
      </c>
    </row>
    <row r="2618" spans="1:12">
      <c r="A2618" s="30">
        <v>2616</v>
      </c>
      <c r="B2618" s="30">
        <v>1032.623999999998</v>
      </c>
      <c r="C2618" s="30">
        <v>17159.617999999889</v>
      </c>
      <c r="D2618" s="30">
        <v>1</v>
      </c>
      <c r="E2618" s="30">
        <v>1</v>
      </c>
      <c r="F2618" s="30">
        <v>2706.9209999999903</v>
      </c>
      <c r="G2618" s="30">
        <v>1</v>
      </c>
      <c r="H2618" s="30">
        <v>1</v>
      </c>
      <c r="I2618" s="30">
        <v>1</v>
      </c>
      <c r="K2618" s="457"/>
      <c r="L2618" s="457" t="e">
        <f>IF(K2618=0,#REF!,0)</f>
        <v>#REF!</v>
      </c>
    </row>
    <row r="2619" spans="1:12">
      <c r="A2619" s="30">
        <v>2617</v>
      </c>
      <c r="B2619" s="30">
        <v>1032.623999999998</v>
      </c>
      <c r="C2619" s="30">
        <v>17022.476999999901</v>
      </c>
      <c r="D2619" s="30">
        <v>1</v>
      </c>
      <c r="E2619" s="30">
        <v>1</v>
      </c>
      <c r="F2619" s="30">
        <v>6598.7919999999885</v>
      </c>
      <c r="G2619" s="30">
        <v>1</v>
      </c>
      <c r="H2619" s="30">
        <v>1</v>
      </c>
      <c r="I2619" s="30">
        <v>1</v>
      </c>
      <c r="K2619" s="457"/>
      <c r="L2619" s="457" t="e">
        <f>IF(K2619=0,#REF!,0)</f>
        <v>#REF!</v>
      </c>
    </row>
    <row r="2620" spans="1:12">
      <c r="A2620" s="30">
        <v>2618</v>
      </c>
      <c r="B2620" s="30">
        <v>1032.623999999998</v>
      </c>
      <c r="C2620" s="30">
        <v>16981.577999999899</v>
      </c>
      <c r="D2620" s="30">
        <v>1</v>
      </c>
      <c r="E2620" s="30">
        <v>1</v>
      </c>
      <c r="F2620" s="30">
        <v>12669.8209999999</v>
      </c>
      <c r="G2620" s="30">
        <v>1</v>
      </c>
      <c r="H2620" s="30">
        <v>1</v>
      </c>
      <c r="I2620" s="30">
        <v>1</v>
      </c>
      <c r="K2620" s="457"/>
      <c r="L2620" s="457" t="e">
        <f>IF(K2620=0,#REF!,0)</f>
        <v>#REF!</v>
      </c>
    </row>
    <row r="2621" spans="1:12">
      <c r="A2621" s="30">
        <v>2619</v>
      </c>
      <c r="B2621" s="30">
        <v>1032.623999999998</v>
      </c>
      <c r="C2621" s="30">
        <v>16976.799999999901</v>
      </c>
      <c r="D2621" s="30">
        <v>1</v>
      </c>
      <c r="E2621" s="30">
        <v>1</v>
      </c>
      <c r="F2621" s="30">
        <v>16824.080000000002</v>
      </c>
      <c r="G2621" s="30">
        <v>1</v>
      </c>
      <c r="H2621" s="30">
        <v>1</v>
      </c>
      <c r="I2621" s="30">
        <v>1</v>
      </c>
      <c r="K2621" s="457"/>
      <c r="L2621" s="457" t="e">
        <f>IF(K2621=0,#REF!,0)</f>
        <v>#REF!</v>
      </c>
    </row>
    <row r="2622" spans="1:12">
      <c r="A2622" s="30">
        <v>2620</v>
      </c>
      <c r="B2622" s="30">
        <v>1032.623999999998</v>
      </c>
      <c r="C2622" s="30">
        <v>16986.8319999999</v>
      </c>
      <c r="D2622" s="30">
        <v>1</v>
      </c>
      <c r="E2622" s="30">
        <v>1</v>
      </c>
      <c r="F2622" s="30">
        <v>20892.659</v>
      </c>
      <c r="G2622" s="30">
        <v>1</v>
      </c>
      <c r="H2622" s="30">
        <v>1</v>
      </c>
      <c r="I2622" s="30">
        <v>1</v>
      </c>
      <c r="K2622" s="457"/>
      <c r="L2622" s="457" t="e">
        <f>IF(K2622=0,#REF!,0)</f>
        <v>#REF!</v>
      </c>
    </row>
    <row r="2623" spans="1:12">
      <c r="A2623" s="30">
        <v>2621</v>
      </c>
      <c r="B2623" s="30">
        <v>1032.623999999998</v>
      </c>
      <c r="C2623" s="30">
        <v>16994.445999999902</v>
      </c>
      <c r="D2623" s="30">
        <v>1</v>
      </c>
      <c r="E2623" s="30">
        <v>1</v>
      </c>
      <c r="F2623" s="30">
        <v>24583.058000000001</v>
      </c>
      <c r="G2623" s="30">
        <v>1</v>
      </c>
      <c r="H2623" s="30">
        <v>1</v>
      </c>
      <c r="I2623" s="30">
        <v>1</v>
      </c>
      <c r="K2623" s="457"/>
      <c r="L2623" s="457" t="e">
        <f>IF(K2623=0,#REF!,0)</f>
        <v>#REF!</v>
      </c>
    </row>
    <row r="2624" spans="1:12">
      <c r="A2624" s="30">
        <v>2622</v>
      </c>
      <c r="B2624" s="30">
        <v>1762.222</v>
      </c>
      <c r="C2624" s="30">
        <v>16987.057999999899</v>
      </c>
      <c r="D2624" s="30">
        <v>1</v>
      </c>
      <c r="E2624" s="30">
        <v>1</v>
      </c>
      <c r="F2624" s="30">
        <v>26580.358</v>
      </c>
      <c r="G2624" s="30">
        <v>1</v>
      </c>
      <c r="H2624" s="30">
        <v>1</v>
      </c>
      <c r="I2624" s="30">
        <v>1</v>
      </c>
      <c r="K2624" s="457"/>
      <c r="L2624" s="457" t="e">
        <f>IF(K2624=0,#REF!,0)</f>
        <v>#REF!</v>
      </c>
    </row>
    <row r="2625" spans="1:12">
      <c r="A2625" s="30">
        <v>2623</v>
      </c>
      <c r="B2625" s="30">
        <v>6139.8579999999993</v>
      </c>
      <c r="C2625" s="30">
        <v>16983.1139999999</v>
      </c>
      <c r="D2625" s="30">
        <v>1</v>
      </c>
      <c r="E2625" s="30">
        <v>1</v>
      </c>
      <c r="F2625" s="30">
        <v>99102.851999999999</v>
      </c>
      <c r="G2625" s="30">
        <v>1</v>
      </c>
      <c r="H2625" s="30">
        <v>1</v>
      </c>
      <c r="I2625" s="30">
        <v>1</v>
      </c>
      <c r="K2625" s="457"/>
      <c r="L2625" s="457" t="e">
        <f>IF(K2625=0,#REF!,0)</f>
        <v>#REF!</v>
      </c>
    </row>
    <row r="2626" spans="1:12">
      <c r="A2626" s="30">
        <v>2624</v>
      </c>
      <c r="B2626" s="30">
        <v>1762.222</v>
      </c>
      <c r="C2626" s="30">
        <v>31400.250999999902</v>
      </c>
      <c r="D2626" s="30">
        <v>1</v>
      </c>
      <c r="E2626" s="30">
        <v>1</v>
      </c>
      <c r="F2626" s="30">
        <v>97067.985000000001</v>
      </c>
      <c r="G2626" s="30">
        <v>1</v>
      </c>
      <c r="H2626" s="30">
        <v>1</v>
      </c>
      <c r="I2626" s="30">
        <v>1</v>
      </c>
      <c r="K2626" s="457"/>
      <c r="L2626" s="457" t="e">
        <f>IF(K2626=0,#REF!,0)</f>
        <v>#REF!</v>
      </c>
    </row>
    <row r="2627" spans="1:12">
      <c r="A2627" s="30">
        <v>2625</v>
      </c>
      <c r="B2627" s="30">
        <v>1032.623999999998</v>
      </c>
      <c r="C2627" s="30">
        <v>31891.410999999898</v>
      </c>
      <c r="D2627" s="30">
        <v>1</v>
      </c>
      <c r="E2627" s="30">
        <v>1</v>
      </c>
      <c r="F2627" s="30">
        <v>87781.561000000002</v>
      </c>
      <c r="G2627" s="30">
        <v>1</v>
      </c>
      <c r="H2627" s="30">
        <v>1</v>
      </c>
      <c r="I2627" s="30">
        <v>1</v>
      </c>
      <c r="K2627" s="457"/>
      <c r="L2627" s="457" t="e">
        <f>IF(K2627=0,#REF!,0)</f>
        <v>#REF!</v>
      </c>
    </row>
    <row r="2628" spans="1:12">
      <c r="A2628" s="30">
        <v>2626</v>
      </c>
      <c r="B2628" s="30">
        <v>1153.2399999999991</v>
      </c>
      <c r="C2628" s="30">
        <v>32420.9379999999</v>
      </c>
      <c r="D2628" s="30">
        <v>1</v>
      </c>
      <c r="E2628" s="30">
        <v>1</v>
      </c>
      <c r="F2628" s="30">
        <v>76086.510999999984</v>
      </c>
      <c r="G2628" s="30">
        <v>1</v>
      </c>
      <c r="H2628" s="30">
        <v>1</v>
      </c>
      <c r="I2628" s="30">
        <v>1</v>
      </c>
      <c r="K2628" s="457"/>
      <c r="L2628" s="457" t="e">
        <f>IF(K2628=0,#REF!,0)</f>
        <v>#REF!</v>
      </c>
    </row>
    <row r="2629" spans="1:12">
      <c r="A2629" s="30">
        <v>2627</v>
      </c>
      <c r="B2629" s="30">
        <v>1213.5469999999991</v>
      </c>
      <c r="C2629" s="30">
        <v>32780.335999999894</v>
      </c>
      <c r="D2629" s="30">
        <v>1</v>
      </c>
      <c r="E2629" s="30">
        <v>1</v>
      </c>
      <c r="F2629" s="30">
        <v>63869.673999999904</v>
      </c>
      <c r="G2629" s="30">
        <v>1</v>
      </c>
      <c r="H2629" s="30">
        <v>1</v>
      </c>
      <c r="I2629" s="30">
        <v>1</v>
      </c>
      <c r="K2629" s="457"/>
      <c r="L2629" s="457" t="e">
        <f>IF(K2629=0,#REF!,0)</f>
        <v>#REF!</v>
      </c>
    </row>
    <row r="2630" spans="1:12">
      <c r="A2630" s="30">
        <v>2628</v>
      </c>
      <c r="B2630" s="30">
        <v>1213.5469999999991</v>
      </c>
      <c r="C2630" s="30">
        <v>32000.287999999899</v>
      </c>
      <c r="D2630" s="30">
        <v>1</v>
      </c>
      <c r="E2630" s="30">
        <v>1</v>
      </c>
      <c r="F2630" s="30">
        <v>54367.199999999997</v>
      </c>
      <c r="G2630" s="30">
        <v>1</v>
      </c>
      <c r="H2630" s="30">
        <v>1</v>
      </c>
      <c r="I2630" s="30">
        <v>1</v>
      </c>
      <c r="K2630" s="457"/>
      <c r="L2630" s="457" t="e">
        <f>IF(K2630=0,#REF!,0)</f>
        <v>#REF!</v>
      </c>
    </row>
    <row r="2631" spans="1:12">
      <c r="A2631" s="30">
        <v>2629</v>
      </c>
      <c r="B2631" s="30">
        <v>6200.1660000000002</v>
      </c>
      <c r="C2631" s="30">
        <v>29890.432000000001</v>
      </c>
      <c r="D2631" s="30">
        <v>1</v>
      </c>
      <c r="E2631" s="30">
        <v>1</v>
      </c>
      <c r="F2631" s="30">
        <v>33688.442999999999</v>
      </c>
      <c r="G2631" s="30">
        <v>1</v>
      </c>
      <c r="H2631" s="30">
        <v>1</v>
      </c>
      <c r="I2631" s="30">
        <v>1</v>
      </c>
      <c r="K2631" s="457"/>
      <c r="L2631" s="457" t="e">
        <f>IF(K2631=0,#REF!,0)</f>
        <v>#REF!</v>
      </c>
    </row>
    <row r="2632" spans="1:12">
      <c r="A2632" s="30">
        <v>2630</v>
      </c>
      <c r="B2632" s="30">
        <v>1762.222</v>
      </c>
      <c r="C2632" s="30">
        <v>29538.5099999999</v>
      </c>
      <c r="D2632" s="30">
        <v>1</v>
      </c>
      <c r="E2632" s="30">
        <v>1</v>
      </c>
      <c r="F2632" s="30">
        <v>35556.318999999996</v>
      </c>
      <c r="G2632" s="30">
        <v>1</v>
      </c>
      <c r="H2632" s="30">
        <v>1</v>
      </c>
      <c r="I2632" s="30">
        <v>1</v>
      </c>
      <c r="K2632" s="457"/>
      <c r="L2632" s="457" t="e">
        <f>IF(K2632=0,#REF!,0)</f>
        <v>#REF!</v>
      </c>
    </row>
    <row r="2633" spans="1:12">
      <c r="A2633" s="30">
        <v>2631</v>
      </c>
      <c r="B2633" s="30">
        <v>1032.623999999998</v>
      </c>
      <c r="C2633" s="30">
        <v>30155.582999999897</v>
      </c>
      <c r="D2633" s="30">
        <v>1</v>
      </c>
      <c r="E2633" s="30">
        <v>1</v>
      </c>
      <c r="F2633" s="30">
        <v>31788.451999999899</v>
      </c>
      <c r="G2633" s="30">
        <v>1</v>
      </c>
      <c r="H2633" s="30">
        <v>1</v>
      </c>
      <c r="I2633" s="30">
        <v>1</v>
      </c>
      <c r="K2633" s="457"/>
      <c r="L2633" s="457" t="e">
        <f>IF(K2633=0,#REF!,0)</f>
        <v>#REF!</v>
      </c>
    </row>
    <row r="2634" spans="1:12">
      <c r="A2634" s="30">
        <v>2632</v>
      </c>
      <c r="B2634" s="30">
        <v>1032.623999999998</v>
      </c>
      <c r="C2634" s="30">
        <v>29714.095999999896</v>
      </c>
      <c r="D2634" s="30">
        <v>1</v>
      </c>
      <c r="E2634" s="30">
        <v>1</v>
      </c>
      <c r="F2634" s="30">
        <v>28426.900999999998</v>
      </c>
      <c r="G2634" s="30">
        <v>1</v>
      </c>
      <c r="H2634" s="30">
        <v>1</v>
      </c>
      <c r="I2634" s="30">
        <v>1</v>
      </c>
      <c r="K2634" s="457"/>
      <c r="L2634" s="457" t="e">
        <f>IF(K2634=0,#REF!,0)</f>
        <v>#REF!</v>
      </c>
    </row>
    <row r="2635" spans="1:12">
      <c r="A2635" s="30">
        <v>2633</v>
      </c>
      <c r="B2635" s="30">
        <v>1032.623999999998</v>
      </c>
      <c r="C2635" s="30">
        <v>29373.933999999899</v>
      </c>
      <c r="D2635" s="30">
        <v>1</v>
      </c>
      <c r="E2635" s="30">
        <v>1</v>
      </c>
      <c r="F2635" s="30">
        <v>29675.225999999988</v>
      </c>
      <c r="G2635" s="30">
        <v>1</v>
      </c>
      <c r="H2635" s="30">
        <v>1</v>
      </c>
      <c r="I2635" s="30">
        <v>1</v>
      </c>
      <c r="K2635" s="457"/>
      <c r="L2635" s="457" t="e">
        <f>IF(K2635=0,#REF!,0)</f>
        <v>#REF!</v>
      </c>
    </row>
    <row r="2636" spans="1:12">
      <c r="A2636" s="30">
        <v>2634</v>
      </c>
      <c r="B2636" s="30">
        <v>1762.222</v>
      </c>
      <c r="C2636" s="30">
        <v>28856.748999999902</v>
      </c>
      <c r="D2636" s="30">
        <v>1</v>
      </c>
      <c r="E2636" s="30">
        <v>1</v>
      </c>
      <c r="F2636" s="30">
        <v>32492.248999999993</v>
      </c>
      <c r="G2636" s="30">
        <v>1</v>
      </c>
      <c r="H2636" s="30">
        <v>1</v>
      </c>
      <c r="I2636" s="30">
        <v>1</v>
      </c>
      <c r="K2636" s="457"/>
      <c r="L2636" s="457" t="e">
        <f>IF(K2636=0,#REF!,0)</f>
        <v>#REF!</v>
      </c>
    </row>
    <row r="2637" spans="1:12">
      <c r="A2637" s="30">
        <v>2635</v>
      </c>
      <c r="B2637" s="30">
        <v>6139.8579999999993</v>
      </c>
      <c r="C2637" s="30">
        <v>29105.571999999898</v>
      </c>
      <c r="D2637" s="30">
        <v>1</v>
      </c>
      <c r="E2637" s="30">
        <v>1</v>
      </c>
      <c r="F2637" s="30">
        <v>31432.0639999999</v>
      </c>
      <c r="G2637" s="30">
        <v>1</v>
      </c>
      <c r="H2637" s="30">
        <v>1</v>
      </c>
      <c r="I2637" s="30">
        <v>1</v>
      </c>
      <c r="K2637" s="457"/>
      <c r="L2637" s="457" t="e">
        <f>IF(K2637=0,#REF!,0)</f>
        <v>#REF!</v>
      </c>
    </row>
    <row r="2638" spans="1:12">
      <c r="A2638" s="30">
        <v>2636</v>
      </c>
      <c r="B2638" s="30">
        <v>7599.07</v>
      </c>
      <c r="C2638" s="30">
        <v>30651.277999999897</v>
      </c>
      <c r="D2638" s="30">
        <v>1</v>
      </c>
      <c r="E2638" s="30">
        <v>1</v>
      </c>
      <c r="F2638" s="30">
        <v>33107.112999999903</v>
      </c>
      <c r="G2638" s="30">
        <v>1</v>
      </c>
      <c r="H2638" s="30">
        <v>1</v>
      </c>
      <c r="I2638" s="30">
        <v>1</v>
      </c>
      <c r="K2638" s="457"/>
      <c r="L2638" s="457" t="e">
        <f>IF(K2638=0,#REF!,0)</f>
        <v>#REF!</v>
      </c>
    </row>
    <row r="2639" spans="1:12">
      <c r="A2639" s="30">
        <v>2637</v>
      </c>
      <c r="B2639" s="30">
        <v>1762.222</v>
      </c>
      <c r="C2639" s="30">
        <v>17160.094999999899</v>
      </c>
      <c r="D2639" s="30">
        <v>1</v>
      </c>
      <c r="E2639" s="30">
        <v>1</v>
      </c>
      <c r="F2639" s="30">
        <v>44980.404999999992</v>
      </c>
      <c r="G2639" s="30">
        <v>1</v>
      </c>
      <c r="H2639" s="30">
        <v>1</v>
      </c>
      <c r="I2639" s="30">
        <v>1</v>
      </c>
      <c r="K2639" s="457"/>
      <c r="L2639" s="457" t="e">
        <f>IF(K2639=0,#REF!,0)</f>
        <v>#REF!</v>
      </c>
    </row>
    <row r="2640" spans="1:12">
      <c r="A2640" s="30">
        <v>2638</v>
      </c>
      <c r="B2640" s="30">
        <v>1762.222</v>
      </c>
      <c r="C2640" s="30">
        <v>16800.5469999999</v>
      </c>
      <c r="D2640" s="30">
        <v>1</v>
      </c>
      <c r="E2640" s="30">
        <v>1</v>
      </c>
      <c r="F2640" s="30">
        <v>2443.87</v>
      </c>
      <c r="G2640" s="30">
        <v>1</v>
      </c>
      <c r="H2640" s="30">
        <v>1</v>
      </c>
      <c r="I2640" s="30">
        <v>1</v>
      </c>
      <c r="K2640" s="457"/>
      <c r="L2640" s="457" t="e">
        <f>IF(K2640=0,#REF!,0)</f>
        <v>#REF!</v>
      </c>
    </row>
    <row r="2641" spans="1:12">
      <c r="A2641" s="30">
        <v>2639</v>
      </c>
      <c r="B2641" s="30">
        <v>1762.222</v>
      </c>
      <c r="C2641" s="30">
        <v>16435.129999999899</v>
      </c>
      <c r="D2641" s="30">
        <v>1</v>
      </c>
      <c r="E2641" s="30">
        <v>1</v>
      </c>
      <c r="F2641" s="30">
        <v>1994.08</v>
      </c>
      <c r="G2641" s="30">
        <v>1</v>
      </c>
      <c r="H2641" s="30">
        <v>1</v>
      </c>
      <c r="I2641" s="30">
        <v>1</v>
      </c>
      <c r="K2641" s="457"/>
      <c r="L2641" s="457" t="e">
        <f>IF(K2641=0,#REF!,0)</f>
        <v>#REF!</v>
      </c>
    </row>
    <row r="2642" spans="1:12">
      <c r="A2642" s="30">
        <v>2640</v>
      </c>
      <c r="B2642" s="30">
        <v>1032.623999999998</v>
      </c>
      <c r="C2642" s="30">
        <v>16515.254999999899</v>
      </c>
      <c r="D2642" s="30">
        <v>1</v>
      </c>
      <c r="E2642" s="30">
        <v>1</v>
      </c>
      <c r="F2642" s="30">
        <v>1208.53799999999</v>
      </c>
      <c r="G2642" s="30">
        <v>1</v>
      </c>
      <c r="H2642" s="30">
        <v>1</v>
      </c>
      <c r="I2642" s="30">
        <v>1</v>
      </c>
      <c r="K2642" s="457"/>
      <c r="L2642" s="457" t="e">
        <f>IF(K2642=0,#REF!,0)</f>
        <v>#REF!</v>
      </c>
    </row>
    <row r="2643" spans="1:12">
      <c r="A2643" s="30">
        <v>2641</v>
      </c>
      <c r="B2643" s="30">
        <v>1032.623999999998</v>
      </c>
      <c r="C2643" s="30">
        <v>16593.463999999891</v>
      </c>
      <c r="D2643" s="30">
        <v>1</v>
      </c>
      <c r="E2643" s="30">
        <v>1</v>
      </c>
      <c r="F2643" s="30">
        <v>719.65900000000011</v>
      </c>
      <c r="G2643" s="30">
        <v>1</v>
      </c>
      <c r="H2643" s="30">
        <v>1</v>
      </c>
      <c r="I2643" s="30">
        <v>1</v>
      </c>
      <c r="K2643" s="457"/>
      <c r="L2643" s="457" t="e">
        <f>IF(K2643=0,#REF!,0)</f>
        <v>#REF!</v>
      </c>
    </row>
    <row r="2644" spans="1:12">
      <c r="A2644" s="30">
        <v>2642</v>
      </c>
      <c r="B2644" s="30">
        <v>1032.623999999998</v>
      </c>
      <c r="C2644" s="30">
        <v>16618.625999999902</v>
      </c>
      <c r="D2644" s="30">
        <v>1</v>
      </c>
      <c r="E2644" s="30">
        <v>1</v>
      </c>
      <c r="F2644" s="30">
        <v>605.4</v>
      </c>
      <c r="G2644" s="30">
        <v>1</v>
      </c>
      <c r="H2644" s="30">
        <v>1</v>
      </c>
      <c r="I2644" s="30">
        <v>1</v>
      </c>
      <c r="K2644" s="457"/>
      <c r="L2644" s="457" t="e">
        <f>IF(K2644=0,#REF!,0)</f>
        <v>#REF!</v>
      </c>
    </row>
    <row r="2645" spans="1:12">
      <c r="A2645" s="30">
        <v>2643</v>
      </c>
      <c r="B2645" s="30">
        <v>1032.623999999998</v>
      </c>
      <c r="C2645" s="30">
        <v>16647.948999999899</v>
      </c>
      <c r="D2645" s="30">
        <v>1</v>
      </c>
      <c r="E2645" s="30">
        <v>1</v>
      </c>
      <c r="F2645" s="30">
        <v>1121.2399999999989</v>
      </c>
      <c r="G2645" s="30">
        <v>1</v>
      </c>
      <c r="H2645" s="30">
        <v>1</v>
      </c>
      <c r="I2645" s="30">
        <v>1</v>
      </c>
      <c r="K2645" s="457"/>
      <c r="L2645" s="457" t="e">
        <f>IF(K2645=0,#REF!,0)</f>
        <v>#REF!</v>
      </c>
    </row>
    <row r="2646" spans="1:12">
      <c r="A2646" s="30">
        <v>2644</v>
      </c>
      <c r="B2646" s="30">
        <v>1032.623999999998</v>
      </c>
      <c r="C2646" s="30">
        <v>16698.249999999898</v>
      </c>
      <c r="D2646" s="30">
        <v>1</v>
      </c>
      <c r="E2646" s="30">
        <v>1</v>
      </c>
      <c r="F2646" s="30">
        <v>4355.7189999999991</v>
      </c>
      <c r="G2646" s="30">
        <v>1</v>
      </c>
      <c r="H2646" s="30">
        <v>1</v>
      </c>
      <c r="I2646" s="30">
        <v>1</v>
      </c>
      <c r="K2646" s="457"/>
      <c r="L2646" s="457" t="e">
        <f>IF(K2646=0,#REF!,0)</f>
        <v>#REF!</v>
      </c>
    </row>
    <row r="2647" spans="1:12">
      <c r="A2647" s="30">
        <v>2645</v>
      </c>
      <c r="B2647" s="30">
        <v>1032.623999999998</v>
      </c>
      <c r="C2647" s="30">
        <v>16720.120999999901</v>
      </c>
      <c r="D2647" s="30">
        <v>1</v>
      </c>
      <c r="E2647" s="30">
        <v>1</v>
      </c>
      <c r="F2647" s="30">
        <v>9572.6619999999984</v>
      </c>
      <c r="G2647" s="30">
        <v>1</v>
      </c>
      <c r="H2647" s="30">
        <v>1</v>
      </c>
      <c r="I2647" s="30">
        <v>1</v>
      </c>
      <c r="K2647" s="457"/>
      <c r="L2647" s="457" t="e">
        <f>IF(K2647=0,#REF!,0)</f>
        <v>#REF!</v>
      </c>
    </row>
    <row r="2648" spans="1:12">
      <c r="A2648" s="30">
        <v>2646</v>
      </c>
      <c r="B2648" s="30">
        <v>1762.222</v>
      </c>
      <c r="C2648" s="30">
        <v>16698.925999999901</v>
      </c>
      <c r="D2648" s="30">
        <v>1</v>
      </c>
      <c r="E2648" s="30">
        <v>1</v>
      </c>
      <c r="F2648" s="30">
        <v>11698.304</v>
      </c>
      <c r="G2648" s="30">
        <v>1</v>
      </c>
      <c r="H2648" s="30">
        <v>1</v>
      </c>
      <c r="I2648" s="30">
        <v>1</v>
      </c>
      <c r="K2648" s="457"/>
      <c r="L2648" s="457" t="e">
        <f>IF(K2648=0,#REF!,0)</f>
        <v>#REF!</v>
      </c>
    </row>
    <row r="2649" spans="1:12">
      <c r="A2649" s="30">
        <v>2647</v>
      </c>
      <c r="B2649" s="30">
        <v>6139.8579999999993</v>
      </c>
      <c r="C2649" s="30">
        <v>16676.1319999999</v>
      </c>
      <c r="D2649" s="30">
        <v>1</v>
      </c>
      <c r="E2649" s="30">
        <v>1</v>
      </c>
      <c r="F2649" s="30">
        <v>84649.7579999999</v>
      </c>
      <c r="G2649" s="30">
        <v>1</v>
      </c>
      <c r="H2649" s="30">
        <v>1</v>
      </c>
      <c r="I2649" s="30">
        <v>1</v>
      </c>
      <c r="K2649" s="457"/>
      <c r="L2649" s="457" t="e">
        <f>IF(K2649=0,#REF!,0)</f>
        <v>#REF!</v>
      </c>
    </row>
    <row r="2650" spans="1:12">
      <c r="A2650" s="30">
        <v>2648</v>
      </c>
      <c r="B2650" s="30">
        <v>1762.222</v>
      </c>
      <c r="C2650" s="30">
        <v>16805.821999999898</v>
      </c>
      <c r="D2650" s="30">
        <v>1</v>
      </c>
      <c r="E2650" s="30">
        <v>1</v>
      </c>
      <c r="F2650" s="30">
        <v>82806.076000000001</v>
      </c>
      <c r="G2650" s="30">
        <v>1</v>
      </c>
      <c r="H2650" s="30">
        <v>1</v>
      </c>
      <c r="I2650" s="30">
        <v>1</v>
      </c>
      <c r="K2650" s="457"/>
      <c r="L2650" s="457" t="e">
        <f>IF(K2650=0,#REF!,0)</f>
        <v>#REF!</v>
      </c>
    </row>
    <row r="2651" spans="1:12">
      <c r="A2651" s="30">
        <v>2649</v>
      </c>
      <c r="B2651" s="30">
        <v>1032.623999999998</v>
      </c>
      <c r="C2651" s="30">
        <v>17579.111999999899</v>
      </c>
      <c r="D2651" s="30">
        <v>1</v>
      </c>
      <c r="E2651" s="30">
        <v>1</v>
      </c>
      <c r="F2651" s="30">
        <v>73594.764999999999</v>
      </c>
      <c r="G2651" s="30">
        <v>1</v>
      </c>
      <c r="H2651" s="30">
        <v>1</v>
      </c>
      <c r="I2651" s="30">
        <v>1</v>
      </c>
      <c r="K2651" s="457"/>
      <c r="L2651" s="457" t="e">
        <f>IF(K2651=0,#REF!,0)</f>
        <v>#REF!</v>
      </c>
    </row>
    <row r="2652" spans="1:12">
      <c r="A2652" s="30">
        <v>2650</v>
      </c>
      <c r="B2652" s="30">
        <v>1153.2399999999991</v>
      </c>
      <c r="C2652" s="30">
        <v>18338.057999999899</v>
      </c>
      <c r="D2652" s="30">
        <v>1</v>
      </c>
      <c r="E2652" s="30">
        <v>1</v>
      </c>
      <c r="F2652" s="30">
        <v>62774.889000000003</v>
      </c>
      <c r="G2652" s="30">
        <v>1</v>
      </c>
      <c r="H2652" s="30">
        <v>1</v>
      </c>
      <c r="I2652" s="30">
        <v>1</v>
      </c>
      <c r="K2652" s="457"/>
      <c r="L2652" s="457" t="e">
        <f>IF(K2652=0,#REF!,0)</f>
        <v>#REF!</v>
      </c>
    </row>
    <row r="2653" spans="1:12">
      <c r="A2653" s="30">
        <v>2651</v>
      </c>
      <c r="B2653" s="30">
        <v>1213.5469999999991</v>
      </c>
      <c r="C2653" s="30">
        <v>18946.104999999901</v>
      </c>
      <c r="D2653" s="30">
        <v>1</v>
      </c>
      <c r="E2653" s="30">
        <v>1</v>
      </c>
      <c r="F2653" s="30">
        <v>51841.746999999996</v>
      </c>
      <c r="G2653" s="30">
        <v>1</v>
      </c>
      <c r="H2653" s="30">
        <v>1</v>
      </c>
      <c r="I2653" s="30">
        <v>1</v>
      </c>
      <c r="K2653" s="457">
        <v>11597.204247361828</v>
      </c>
      <c r="L2653" s="457">
        <f>IF(K2653=0,#REF!,0)</f>
        <v>0</v>
      </c>
    </row>
    <row r="2654" spans="1:12">
      <c r="A2654" s="30">
        <v>2652</v>
      </c>
      <c r="B2654" s="30">
        <v>1213.5469999999991</v>
      </c>
      <c r="C2654" s="30">
        <v>18431.604999999901</v>
      </c>
      <c r="D2654" s="30">
        <v>1</v>
      </c>
      <c r="E2654" s="30">
        <v>1</v>
      </c>
      <c r="F2654" s="30">
        <v>44760.068999999887</v>
      </c>
      <c r="G2654" s="30">
        <v>1</v>
      </c>
      <c r="H2654" s="30">
        <v>1</v>
      </c>
      <c r="I2654" s="30">
        <v>1</v>
      </c>
      <c r="K2654" s="457">
        <v>16461.810293416071</v>
      </c>
      <c r="L2654" s="457">
        <f>IF(K2654=0,#REF!,0)</f>
        <v>0</v>
      </c>
    </row>
    <row r="2655" spans="1:12">
      <c r="A2655" s="30">
        <v>2653</v>
      </c>
      <c r="B2655" s="30">
        <v>6200.1660000000002</v>
      </c>
      <c r="C2655" s="30">
        <v>16584.165999999892</v>
      </c>
      <c r="D2655" s="30">
        <v>1</v>
      </c>
      <c r="E2655" s="30">
        <v>1</v>
      </c>
      <c r="F2655" s="30">
        <v>26795.847999999889</v>
      </c>
      <c r="G2655" s="30">
        <v>1</v>
      </c>
      <c r="H2655" s="30">
        <v>1</v>
      </c>
      <c r="I2655" s="30">
        <v>1</v>
      </c>
      <c r="K2655" s="457">
        <v>5232.6352014549002</v>
      </c>
      <c r="L2655" s="457">
        <f>IF(K2655=0,#REF!,0)</f>
        <v>0</v>
      </c>
    </row>
    <row r="2656" spans="1:12">
      <c r="A2656" s="30">
        <v>2654</v>
      </c>
      <c r="B2656" s="30">
        <v>1762.222</v>
      </c>
      <c r="C2656" s="30">
        <v>16470.5089999999</v>
      </c>
      <c r="D2656" s="30">
        <v>1</v>
      </c>
      <c r="E2656" s="30">
        <v>1</v>
      </c>
      <c r="F2656" s="30">
        <v>33472.89</v>
      </c>
      <c r="G2656" s="30">
        <v>1</v>
      </c>
      <c r="H2656" s="30">
        <v>1</v>
      </c>
      <c r="I2656" s="30">
        <v>1</v>
      </c>
      <c r="K2656" s="457">
        <v>10906.019968906074</v>
      </c>
      <c r="L2656" s="457">
        <f>IF(K2656=0,#REF!,0)</f>
        <v>0</v>
      </c>
    </row>
    <row r="2657" spans="1:12">
      <c r="A2657" s="30">
        <v>2655</v>
      </c>
      <c r="B2657" s="30">
        <v>1032.623999999998</v>
      </c>
      <c r="C2657" s="30">
        <v>17299.836999999901</v>
      </c>
      <c r="D2657" s="30">
        <v>1</v>
      </c>
      <c r="E2657" s="30">
        <v>1</v>
      </c>
      <c r="F2657" s="30">
        <v>34147.461999999898</v>
      </c>
      <c r="G2657" s="30">
        <v>1</v>
      </c>
      <c r="H2657" s="30">
        <v>1</v>
      </c>
      <c r="I2657" s="30">
        <v>1</v>
      </c>
      <c r="K2657" s="457">
        <v>461.63651676920244</v>
      </c>
      <c r="L2657" s="457">
        <f>IF(K2657=0,#REF!,0)</f>
        <v>0</v>
      </c>
    </row>
    <row r="2658" spans="1:12">
      <c r="A2658" s="30">
        <v>2656</v>
      </c>
      <c r="B2658" s="30">
        <v>1032.623999999998</v>
      </c>
      <c r="C2658" s="30">
        <v>16941.476999999901</v>
      </c>
      <c r="D2658" s="30">
        <v>1</v>
      </c>
      <c r="E2658" s="30">
        <v>1</v>
      </c>
      <c r="F2658" s="30">
        <v>31871.028999999889</v>
      </c>
      <c r="G2658" s="30">
        <v>1</v>
      </c>
      <c r="H2658" s="30">
        <v>1</v>
      </c>
      <c r="I2658" s="30">
        <v>1</v>
      </c>
      <c r="K2658" s="457"/>
      <c r="L2658" s="457" t="e">
        <f>IF(K2658=0,#REF!,0)</f>
        <v>#REF!</v>
      </c>
    </row>
    <row r="2659" spans="1:12">
      <c r="A2659" s="30">
        <v>2657</v>
      </c>
      <c r="B2659" s="30">
        <v>1032.623999999998</v>
      </c>
      <c r="C2659" s="30">
        <v>16644.754999999899</v>
      </c>
      <c r="D2659" s="30">
        <v>1</v>
      </c>
      <c r="E2659" s="30">
        <v>1</v>
      </c>
      <c r="F2659" s="30">
        <v>31783.650999999987</v>
      </c>
      <c r="G2659" s="30">
        <v>1</v>
      </c>
      <c r="H2659" s="30">
        <v>1</v>
      </c>
      <c r="I2659" s="30">
        <v>1</v>
      </c>
      <c r="K2659" s="457"/>
      <c r="L2659" s="457" t="e">
        <f>IF(K2659=0,#REF!,0)</f>
        <v>#REF!</v>
      </c>
    </row>
    <row r="2660" spans="1:12">
      <c r="A2660" s="30">
        <v>2658</v>
      </c>
      <c r="B2660" s="30">
        <v>1762.222</v>
      </c>
      <c r="C2660" s="30">
        <v>16091.3639999999</v>
      </c>
      <c r="D2660" s="30">
        <v>1</v>
      </c>
      <c r="E2660" s="30">
        <v>1</v>
      </c>
      <c r="F2660" s="30">
        <v>35155.369999999901</v>
      </c>
      <c r="G2660" s="30">
        <v>1</v>
      </c>
      <c r="H2660" s="30">
        <v>1</v>
      </c>
      <c r="I2660" s="30">
        <v>1</v>
      </c>
      <c r="K2660" s="457"/>
      <c r="L2660" s="457" t="e">
        <f>IF(K2660=0,#REF!,0)</f>
        <v>#REF!</v>
      </c>
    </row>
    <row r="2661" spans="1:12">
      <c r="A2661" s="30">
        <v>2659</v>
      </c>
      <c r="B2661" s="30">
        <v>6139.8579999999993</v>
      </c>
      <c r="C2661" s="30">
        <v>16174.923999999899</v>
      </c>
      <c r="D2661" s="30">
        <v>1</v>
      </c>
      <c r="E2661" s="30">
        <v>1</v>
      </c>
      <c r="F2661" s="30">
        <v>31532.161</v>
      </c>
      <c r="G2661" s="30">
        <v>1</v>
      </c>
      <c r="H2661" s="30">
        <v>1</v>
      </c>
      <c r="I2661" s="30">
        <v>1</v>
      </c>
      <c r="K2661" s="457"/>
      <c r="L2661" s="457" t="e">
        <f>IF(K2661=0,#REF!,0)</f>
        <v>#REF!</v>
      </c>
    </row>
    <row r="2662" spans="1:12">
      <c r="A2662" s="30">
        <v>2660</v>
      </c>
      <c r="B2662" s="30">
        <v>7599.07</v>
      </c>
      <c r="C2662" s="30">
        <v>17616.3499999999</v>
      </c>
      <c r="D2662" s="30">
        <v>1</v>
      </c>
      <c r="E2662" s="30">
        <v>1</v>
      </c>
      <c r="F2662" s="30">
        <v>34162.763999999901</v>
      </c>
      <c r="G2662" s="30">
        <v>1</v>
      </c>
      <c r="H2662" s="30">
        <v>1</v>
      </c>
      <c r="I2662" s="30">
        <v>1</v>
      </c>
      <c r="K2662" s="457"/>
      <c r="L2662" s="457" t="e">
        <f>IF(K2662=0,#REF!,0)</f>
        <v>#REF!</v>
      </c>
    </row>
    <row r="2663" spans="1:12">
      <c r="A2663" s="30">
        <v>2661</v>
      </c>
      <c r="B2663" s="30">
        <v>1762.222</v>
      </c>
      <c r="C2663" s="30">
        <v>17120.130999999899</v>
      </c>
      <c r="D2663" s="30">
        <v>1</v>
      </c>
      <c r="E2663" s="30">
        <v>1</v>
      </c>
      <c r="F2663" s="30">
        <v>44003.179999999906</v>
      </c>
      <c r="G2663" s="30">
        <v>1</v>
      </c>
      <c r="H2663" s="30">
        <v>1</v>
      </c>
      <c r="I2663" s="30">
        <v>1</v>
      </c>
      <c r="K2663" s="457"/>
      <c r="L2663" s="457" t="e">
        <f>IF(K2663=0,#REF!,0)</f>
        <v>#REF!</v>
      </c>
    </row>
    <row r="2664" spans="1:12">
      <c r="A2664" s="30">
        <v>2662</v>
      </c>
      <c r="B2664" s="30">
        <v>1762.222</v>
      </c>
      <c r="C2664" s="30">
        <v>16733.190999999901</v>
      </c>
      <c r="D2664" s="30">
        <v>1</v>
      </c>
      <c r="E2664" s="30">
        <v>1</v>
      </c>
      <c r="F2664" s="30">
        <v>2322.4780000000001</v>
      </c>
      <c r="G2664" s="30">
        <v>1</v>
      </c>
      <c r="H2664" s="30">
        <v>1</v>
      </c>
      <c r="I2664" s="30">
        <v>1</v>
      </c>
      <c r="K2664" s="457"/>
      <c r="L2664" s="457" t="e">
        <f>IF(K2664=0,#REF!,0)</f>
        <v>#REF!</v>
      </c>
    </row>
    <row r="2665" spans="1:12">
      <c r="A2665" s="30">
        <v>2663</v>
      </c>
      <c r="B2665" s="30">
        <v>1762.222</v>
      </c>
      <c r="C2665" s="30">
        <v>16344.209999999901</v>
      </c>
      <c r="D2665" s="30">
        <v>1</v>
      </c>
      <c r="E2665" s="30">
        <v>1</v>
      </c>
      <c r="F2665" s="30">
        <v>2136.5709999999999</v>
      </c>
      <c r="G2665" s="30">
        <v>1</v>
      </c>
      <c r="H2665" s="30">
        <v>1</v>
      </c>
      <c r="I2665" s="30">
        <v>1</v>
      </c>
      <c r="K2665" s="457"/>
      <c r="L2665" s="457" t="e">
        <f>IF(K2665=0,#REF!,0)</f>
        <v>#REF!</v>
      </c>
    </row>
    <row r="2666" spans="1:12">
      <c r="A2666" s="30">
        <v>2664</v>
      </c>
      <c r="B2666" s="30">
        <v>1032.623999999998</v>
      </c>
      <c r="C2666" s="30">
        <v>16385.8849999999</v>
      </c>
      <c r="D2666" s="30">
        <v>1</v>
      </c>
      <c r="E2666" s="30">
        <v>1</v>
      </c>
      <c r="F2666" s="30">
        <v>1206.7649999999901</v>
      </c>
      <c r="G2666" s="30">
        <v>1</v>
      </c>
      <c r="H2666" s="30">
        <v>1</v>
      </c>
      <c r="I2666" s="30">
        <v>1</v>
      </c>
      <c r="K2666" s="457"/>
      <c r="L2666" s="457" t="e">
        <f>IF(K2666=0,#REF!,0)</f>
        <v>#REF!</v>
      </c>
    </row>
    <row r="2667" spans="1:12">
      <c r="A2667" s="30">
        <v>2665</v>
      </c>
      <c r="B2667" s="30">
        <v>1032.623999999998</v>
      </c>
      <c r="C2667" s="30">
        <v>16821.4579999999</v>
      </c>
      <c r="D2667" s="30">
        <v>1</v>
      </c>
      <c r="E2667" s="30">
        <v>1</v>
      </c>
      <c r="F2667" s="30">
        <v>564.50099999999998</v>
      </c>
      <c r="G2667" s="30">
        <v>1</v>
      </c>
      <c r="H2667" s="30">
        <v>1</v>
      </c>
      <c r="I2667" s="30">
        <v>1</v>
      </c>
      <c r="K2667" s="457"/>
      <c r="L2667" s="457" t="e">
        <f>IF(K2667=0,#REF!,0)</f>
        <v>#REF!</v>
      </c>
    </row>
    <row r="2668" spans="1:12">
      <c r="A2668" s="30">
        <v>2666</v>
      </c>
      <c r="B2668" s="30">
        <v>1032.623999999998</v>
      </c>
      <c r="C2668" s="30">
        <v>16693.88799999989</v>
      </c>
      <c r="D2668" s="30">
        <v>1</v>
      </c>
      <c r="E2668" s="30">
        <v>1</v>
      </c>
      <c r="F2668" s="30">
        <v>328.25699999999898</v>
      </c>
      <c r="G2668" s="30">
        <v>1</v>
      </c>
      <c r="H2668" s="30">
        <v>1</v>
      </c>
      <c r="I2668" s="30">
        <v>1</v>
      </c>
      <c r="K2668" s="457"/>
      <c r="L2668" s="457" t="e">
        <f>IF(K2668=0,#REF!,0)</f>
        <v>#REF!</v>
      </c>
    </row>
    <row r="2669" spans="1:12">
      <c r="A2669" s="30">
        <v>2667</v>
      </c>
      <c r="B2669" s="30">
        <v>1032.623999999998</v>
      </c>
      <c r="C2669" s="30">
        <v>16649.9019999999</v>
      </c>
      <c r="D2669" s="30">
        <v>1</v>
      </c>
      <c r="E2669" s="30">
        <v>1</v>
      </c>
      <c r="F2669" s="30">
        <v>287.08199999999999</v>
      </c>
      <c r="G2669" s="30">
        <v>1</v>
      </c>
      <c r="H2669" s="30">
        <v>1</v>
      </c>
      <c r="I2669" s="30">
        <v>1</v>
      </c>
      <c r="K2669" s="457"/>
      <c r="L2669" s="457" t="e">
        <f>IF(K2669=0,#REF!,0)</f>
        <v>#REF!</v>
      </c>
    </row>
    <row r="2670" spans="1:12">
      <c r="A2670" s="30">
        <v>2668</v>
      </c>
      <c r="B2670" s="30">
        <v>1032.623999999998</v>
      </c>
      <c r="C2670" s="30">
        <v>16616.7579999999</v>
      </c>
      <c r="D2670" s="30">
        <v>1</v>
      </c>
      <c r="E2670" s="30">
        <v>1</v>
      </c>
      <c r="F2670" s="30">
        <v>296.78100000000001</v>
      </c>
      <c r="G2670" s="30">
        <v>1</v>
      </c>
      <c r="H2670" s="30">
        <v>1</v>
      </c>
      <c r="I2670" s="30">
        <v>1</v>
      </c>
      <c r="K2670" s="457"/>
      <c r="L2670" s="457" t="e">
        <f>IF(K2670=0,#REF!,0)</f>
        <v>#REF!</v>
      </c>
    </row>
    <row r="2671" spans="1:12">
      <c r="A2671" s="30">
        <v>2669</v>
      </c>
      <c r="B2671" s="30">
        <v>1032.623999999998</v>
      </c>
      <c r="C2671" s="30">
        <v>16600.0639999999</v>
      </c>
      <c r="D2671" s="30">
        <v>1</v>
      </c>
      <c r="E2671" s="30">
        <v>1</v>
      </c>
      <c r="F2671" s="30">
        <v>301.44099999999901</v>
      </c>
      <c r="G2671" s="30">
        <v>1</v>
      </c>
      <c r="H2671" s="30">
        <v>1</v>
      </c>
      <c r="I2671" s="30">
        <v>1</v>
      </c>
      <c r="K2671" s="457"/>
      <c r="L2671" s="457" t="e">
        <f>IF(K2671=0,#REF!,0)</f>
        <v>#REF!</v>
      </c>
    </row>
    <row r="2672" spans="1:12">
      <c r="A2672" s="30">
        <v>2670</v>
      </c>
      <c r="B2672" s="30">
        <v>1762.222</v>
      </c>
      <c r="C2672" s="30">
        <v>16583.181999999899</v>
      </c>
      <c r="D2672" s="30">
        <v>1</v>
      </c>
      <c r="E2672" s="30">
        <v>1</v>
      </c>
      <c r="F2672" s="30">
        <v>2637.697999999999</v>
      </c>
      <c r="G2672" s="30">
        <v>1</v>
      </c>
      <c r="H2672" s="30">
        <v>1</v>
      </c>
      <c r="I2672" s="30">
        <v>1</v>
      </c>
      <c r="K2672" s="457"/>
      <c r="L2672" s="457" t="e">
        <f>IF(K2672=0,#REF!,0)</f>
        <v>#REF!</v>
      </c>
    </row>
    <row r="2673" spans="1:12">
      <c r="A2673" s="30">
        <v>2671</v>
      </c>
      <c r="B2673" s="30">
        <v>6139.8579999999993</v>
      </c>
      <c r="C2673" s="30">
        <v>16506.120999999901</v>
      </c>
      <c r="D2673" s="30">
        <v>1</v>
      </c>
      <c r="E2673" s="30">
        <v>1</v>
      </c>
      <c r="F2673" s="30">
        <v>71540.061999999889</v>
      </c>
      <c r="G2673" s="30">
        <v>1</v>
      </c>
      <c r="H2673" s="30">
        <v>1</v>
      </c>
      <c r="I2673" s="30">
        <v>1</v>
      </c>
      <c r="K2673" s="457"/>
      <c r="L2673" s="457" t="e">
        <f>IF(K2673=0,#REF!,0)</f>
        <v>#REF!</v>
      </c>
    </row>
    <row r="2674" spans="1:12">
      <c r="A2674" s="30">
        <v>2672</v>
      </c>
      <c r="B2674" s="30">
        <v>1762.222</v>
      </c>
      <c r="C2674" s="30">
        <v>46595.44299999989</v>
      </c>
      <c r="D2674" s="30">
        <v>1</v>
      </c>
      <c r="E2674" s="30">
        <v>1</v>
      </c>
      <c r="F2674" s="30">
        <v>69491.274999999994</v>
      </c>
      <c r="G2674" s="30">
        <v>1</v>
      </c>
      <c r="H2674" s="30">
        <v>1</v>
      </c>
      <c r="I2674" s="30">
        <v>1</v>
      </c>
      <c r="K2674" s="457"/>
      <c r="L2674" s="457" t="e">
        <f>IF(K2674=0,#REF!,0)</f>
        <v>#REF!</v>
      </c>
    </row>
    <row r="2675" spans="1:12">
      <c r="A2675" s="30">
        <v>2673</v>
      </c>
      <c r="B2675" s="30">
        <v>1032.623999999998</v>
      </c>
      <c r="C2675" s="30">
        <v>73854.885999999882</v>
      </c>
      <c r="D2675" s="30">
        <v>1</v>
      </c>
      <c r="E2675" s="30">
        <v>1</v>
      </c>
      <c r="F2675" s="30">
        <v>60722.726000000002</v>
      </c>
      <c r="G2675" s="30">
        <v>1</v>
      </c>
      <c r="H2675" s="30">
        <v>1</v>
      </c>
      <c r="I2675" s="30">
        <v>1</v>
      </c>
      <c r="K2675" s="457"/>
      <c r="L2675" s="457" t="e">
        <f>IF(K2675=0,#REF!,0)</f>
        <v>#REF!</v>
      </c>
    </row>
    <row r="2676" spans="1:12">
      <c r="A2676" s="30">
        <v>2674</v>
      </c>
      <c r="B2676" s="30">
        <v>1153.2399999999991</v>
      </c>
      <c r="C2676" s="30">
        <v>89521.858999999895</v>
      </c>
      <c r="D2676" s="30">
        <v>1</v>
      </c>
      <c r="E2676" s="30">
        <v>1</v>
      </c>
      <c r="F2676" s="30">
        <v>50889.745999999897</v>
      </c>
      <c r="G2676" s="30">
        <v>1</v>
      </c>
      <c r="H2676" s="30">
        <v>1</v>
      </c>
      <c r="I2676" s="30">
        <v>1</v>
      </c>
      <c r="K2676" s="457">
        <v>9371.1532888975598</v>
      </c>
      <c r="L2676" s="457">
        <f>IF(K2676=0,#REF!,0)</f>
        <v>0</v>
      </c>
    </row>
    <row r="2677" spans="1:12">
      <c r="A2677" s="30">
        <v>2675</v>
      </c>
      <c r="B2677" s="30">
        <v>1213.5469999999991</v>
      </c>
      <c r="C2677" s="30">
        <v>104912.7499999998</v>
      </c>
      <c r="D2677" s="30">
        <v>1</v>
      </c>
      <c r="E2677" s="30">
        <v>1</v>
      </c>
      <c r="F2677" s="30">
        <v>41705.36099999999</v>
      </c>
      <c r="G2677" s="30">
        <v>1</v>
      </c>
      <c r="H2677" s="30">
        <v>1</v>
      </c>
      <c r="I2677" s="30">
        <v>1</v>
      </c>
      <c r="K2677" s="457">
        <v>28301.189039681252</v>
      </c>
      <c r="L2677" s="457">
        <f>IF(K2677=0,#REF!,0)</f>
        <v>0</v>
      </c>
    </row>
    <row r="2678" spans="1:12">
      <c r="A2678" s="30">
        <v>2676</v>
      </c>
      <c r="B2678" s="30">
        <v>1213.5469999999991</v>
      </c>
      <c r="C2678" s="30">
        <v>88244.820999999909</v>
      </c>
      <c r="D2678" s="30">
        <v>1</v>
      </c>
      <c r="E2678" s="30">
        <v>1</v>
      </c>
      <c r="F2678" s="30">
        <v>33408.311999999896</v>
      </c>
      <c r="G2678" s="30">
        <v>1</v>
      </c>
      <c r="H2678" s="30">
        <v>1</v>
      </c>
      <c r="I2678" s="30">
        <v>1</v>
      </c>
      <c r="K2678" s="457">
        <v>26688.749067608682</v>
      </c>
      <c r="L2678" s="457">
        <f>IF(K2678=0,#REF!,0)</f>
        <v>0</v>
      </c>
    </row>
    <row r="2679" spans="1:12">
      <c r="A2679" s="30">
        <v>2677</v>
      </c>
      <c r="B2679" s="30">
        <v>6200.1660000000002</v>
      </c>
      <c r="C2679" s="30">
        <v>50776.402999999904</v>
      </c>
      <c r="D2679" s="30">
        <v>1</v>
      </c>
      <c r="E2679" s="30">
        <v>1</v>
      </c>
      <c r="F2679" s="30">
        <v>12851.995999999981</v>
      </c>
      <c r="G2679" s="30">
        <v>1</v>
      </c>
      <c r="H2679" s="30">
        <v>1</v>
      </c>
      <c r="I2679" s="30">
        <v>1</v>
      </c>
      <c r="K2679" s="457">
        <v>11765.456417307829</v>
      </c>
      <c r="L2679" s="457">
        <f>IF(K2679=0,#REF!,0)</f>
        <v>0</v>
      </c>
    </row>
    <row r="2680" spans="1:12">
      <c r="A2680" s="30">
        <v>2678</v>
      </c>
      <c r="B2680" s="30">
        <v>1762.222</v>
      </c>
      <c r="C2680" s="30">
        <v>69332.860999999903</v>
      </c>
      <c r="D2680" s="30">
        <v>1</v>
      </c>
      <c r="E2680" s="30">
        <v>1</v>
      </c>
      <c r="F2680" s="30">
        <v>12466.21799999999</v>
      </c>
      <c r="G2680" s="30">
        <v>1</v>
      </c>
      <c r="H2680" s="30">
        <v>1</v>
      </c>
      <c r="I2680" s="30">
        <v>1</v>
      </c>
      <c r="K2680" s="457">
        <v>24153.610072145406</v>
      </c>
      <c r="L2680" s="457">
        <f>IF(K2680=0,#REF!,0)</f>
        <v>0</v>
      </c>
    </row>
    <row r="2681" spans="1:12">
      <c r="A2681" s="30">
        <v>2679</v>
      </c>
      <c r="B2681" s="30">
        <v>1032.623999999998</v>
      </c>
      <c r="C2681" s="30">
        <v>100561.0619999998</v>
      </c>
      <c r="D2681" s="30">
        <v>1</v>
      </c>
      <c r="E2681" s="30">
        <v>1</v>
      </c>
      <c r="F2681" s="30">
        <v>8228.09</v>
      </c>
      <c r="G2681" s="30">
        <v>1</v>
      </c>
      <c r="H2681" s="30">
        <v>1</v>
      </c>
      <c r="I2681" s="30">
        <v>1</v>
      </c>
      <c r="K2681" s="457">
        <v>13834.27796740904</v>
      </c>
      <c r="L2681" s="457">
        <f>IF(K2681=0,#REF!,0)</f>
        <v>0</v>
      </c>
    </row>
    <row r="2682" spans="1:12">
      <c r="A2682" s="30">
        <v>2680</v>
      </c>
      <c r="B2682" s="30">
        <v>1032.623999999998</v>
      </c>
      <c r="C2682" s="30">
        <v>84548.9399999999</v>
      </c>
      <c r="D2682" s="30">
        <v>1</v>
      </c>
      <c r="E2682" s="30">
        <v>1</v>
      </c>
      <c r="F2682" s="30">
        <v>6923.6449999999795</v>
      </c>
      <c r="G2682" s="30">
        <v>1</v>
      </c>
      <c r="H2682" s="30">
        <v>1</v>
      </c>
      <c r="I2682" s="30">
        <v>1</v>
      </c>
      <c r="K2682" s="457">
        <v>5502.0436401309553</v>
      </c>
      <c r="L2682" s="457">
        <f>IF(K2682=0,#REF!,0)</f>
        <v>0</v>
      </c>
    </row>
    <row r="2683" spans="1:12">
      <c r="A2683" s="30">
        <v>2681</v>
      </c>
      <c r="B2683" s="30">
        <v>1032.623999999998</v>
      </c>
      <c r="C2683" s="30">
        <v>72581.3109999999</v>
      </c>
      <c r="D2683" s="30">
        <v>1</v>
      </c>
      <c r="E2683" s="30">
        <v>1</v>
      </c>
      <c r="F2683" s="30">
        <v>6657.3809999999994</v>
      </c>
      <c r="G2683" s="30">
        <v>1</v>
      </c>
      <c r="H2683" s="30">
        <v>1</v>
      </c>
      <c r="I2683" s="30">
        <v>1</v>
      </c>
      <c r="K2683" s="457"/>
      <c r="L2683" s="457" t="e">
        <f>IF(K2683=0,#REF!,0)</f>
        <v>#REF!</v>
      </c>
    </row>
    <row r="2684" spans="1:12">
      <c r="A2684" s="30">
        <v>2682</v>
      </c>
      <c r="B2684" s="30">
        <v>1762.222</v>
      </c>
      <c r="C2684" s="30">
        <v>40961.183999999899</v>
      </c>
      <c r="D2684" s="30">
        <v>1</v>
      </c>
      <c r="E2684" s="30">
        <v>1</v>
      </c>
      <c r="F2684" s="30">
        <v>9334.3330000000005</v>
      </c>
      <c r="G2684" s="30">
        <v>1</v>
      </c>
      <c r="H2684" s="30">
        <v>1</v>
      </c>
      <c r="I2684" s="30">
        <v>1</v>
      </c>
      <c r="K2684" s="457"/>
      <c r="L2684" s="457" t="e">
        <f>IF(K2684=0,#REF!,0)</f>
        <v>#REF!</v>
      </c>
    </row>
    <row r="2685" spans="1:12">
      <c r="A2685" s="30">
        <v>2683</v>
      </c>
      <c r="B2685" s="30">
        <v>6139.8579999999993</v>
      </c>
      <c r="C2685" s="30">
        <v>28136.913999999899</v>
      </c>
      <c r="D2685" s="30">
        <v>1</v>
      </c>
      <c r="E2685" s="30">
        <v>1</v>
      </c>
      <c r="F2685" s="30">
        <v>7102.6149999999898</v>
      </c>
      <c r="G2685" s="30">
        <v>1</v>
      </c>
      <c r="H2685" s="30">
        <v>1</v>
      </c>
      <c r="I2685" s="30">
        <v>1</v>
      </c>
      <c r="K2685" s="457"/>
      <c r="L2685" s="457" t="e">
        <f>IF(K2685=0,#REF!,0)</f>
        <v>#REF!</v>
      </c>
    </row>
    <row r="2686" spans="1:12">
      <c r="A2686" s="30">
        <v>2684</v>
      </c>
      <c r="B2686" s="30">
        <v>7599.07</v>
      </c>
      <c r="C2686" s="30">
        <v>29632.218999999899</v>
      </c>
      <c r="D2686" s="30">
        <v>1</v>
      </c>
      <c r="E2686" s="30">
        <v>1</v>
      </c>
      <c r="F2686" s="30">
        <v>10234.308999999999</v>
      </c>
      <c r="G2686" s="30">
        <v>1</v>
      </c>
      <c r="H2686" s="30">
        <v>1</v>
      </c>
      <c r="I2686" s="30">
        <v>1</v>
      </c>
      <c r="K2686" s="457"/>
      <c r="L2686" s="457" t="e">
        <f>IF(K2686=0,#REF!,0)</f>
        <v>#REF!</v>
      </c>
    </row>
    <row r="2687" spans="1:12">
      <c r="A2687" s="30">
        <v>2685</v>
      </c>
      <c r="B2687" s="30">
        <v>1762.222</v>
      </c>
      <c r="C2687" s="30">
        <v>16469.802999999902</v>
      </c>
      <c r="D2687" s="30">
        <v>1</v>
      </c>
      <c r="E2687" s="30">
        <v>1</v>
      </c>
      <c r="F2687" s="30">
        <v>24562.758000000002</v>
      </c>
      <c r="G2687" s="30">
        <v>1</v>
      </c>
      <c r="H2687" s="30">
        <v>1</v>
      </c>
      <c r="I2687" s="30">
        <v>1</v>
      </c>
      <c r="K2687" s="457"/>
      <c r="L2687" s="457" t="e">
        <f>IF(K2687=0,#REF!,0)</f>
        <v>#REF!</v>
      </c>
    </row>
    <row r="2688" spans="1:12">
      <c r="A2688" s="30">
        <v>2686</v>
      </c>
      <c r="B2688" s="30">
        <v>1762.222</v>
      </c>
      <c r="C2688" s="30">
        <v>16126.9839999999</v>
      </c>
      <c r="D2688" s="30">
        <v>1</v>
      </c>
      <c r="E2688" s="30">
        <v>1</v>
      </c>
      <c r="F2688" s="30">
        <v>2974.2429999999999</v>
      </c>
      <c r="G2688" s="30">
        <v>1</v>
      </c>
      <c r="H2688" s="30">
        <v>1</v>
      </c>
      <c r="I2688" s="30">
        <v>1</v>
      </c>
      <c r="K2688" s="457"/>
      <c r="L2688" s="457" t="e">
        <f>IF(K2688=0,#REF!,0)</f>
        <v>#REF!</v>
      </c>
    </row>
    <row r="2689" spans="1:12">
      <c r="A2689" s="30">
        <v>2687</v>
      </c>
      <c r="B2689" s="30">
        <v>1762.222</v>
      </c>
      <c r="C2689" s="30">
        <v>15788.7209999999</v>
      </c>
      <c r="D2689" s="30">
        <v>1</v>
      </c>
      <c r="E2689" s="30">
        <v>1</v>
      </c>
      <c r="F2689" s="30">
        <v>1662.4859999999901</v>
      </c>
      <c r="G2689" s="30">
        <v>1</v>
      </c>
      <c r="H2689" s="30">
        <v>1</v>
      </c>
      <c r="I2689" s="30">
        <v>1</v>
      </c>
      <c r="K2689" s="457"/>
      <c r="L2689" s="457" t="e">
        <f>IF(K2689=0,#REF!,0)</f>
        <v>#REF!</v>
      </c>
    </row>
    <row r="2690" spans="1:12">
      <c r="A2690" s="30">
        <v>2688</v>
      </c>
      <c r="B2690" s="30">
        <v>1032.623999999998</v>
      </c>
      <c r="C2690" s="30">
        <v>15893.7049999999</v>
      </c>
      <c r="D2690" s="30">
        <v>1</v>
      </c>
      <c r="E2690" s="30">
        <v>1</v>
      </c>
      <c r="F2690" s="30">
        <v>1270.8620000000001</v>
      </c>
      <c r="G2690" s="30">
        <v>1</v>
      </c>
      <c r="H2690" s="30">
        <v>1</v>
      </c>
      <c r="I2690" s="30">
        <v>1</v>
      </c>
      <c r="K2690" s="457"/>
      <c r="L2690" s="457" t="e">
        <f>IF(K2690=0,#REF!,0)</f>
        <v>#REF!</v>
      </c>
    </row>
    <row r="2691" spans="1:12">
      <c r="A2691" s="30">
        <v>2689</v>
      </c>
      <c r="B2691" s="30">
        <v>1032.623999999998</v>
      </c>
      <c r="C2691" s="30">
        <v>15999.879999999899</v>
      </c>
      <c r="D2691" s="30">
        <v>1</v>
      </c>
      <c r="E2691" s="30">
        <v>1</v>
      </c>
      <c r="F2691" s="30">
        <v>562.68499999999995</v>
      </c>
      <c r="G2691" s="30">
        <v>1</v>
      </c>
      <c r="H2691" s="30">
        <v>1</v>
      </c>
      <c r="I2691" s="30">
        <v>1</v>
      </c>
      <c r="K2691" s="457"/>
      <c r="L2691" s="457" t="e">
        <f>IF(K2691=0,#REF!,0)</f>
        <v>#REF!</v>
      </c>
    </row>
    <row r="2692" spans="1:12">
      <c r="A2692" s="30">
        <v>2690</v>
      </c>
      <c r="B2692" s="30">
        <v>1032.623999999998</v>
      </c>
      <c r="C2692" s="30">
        <v>16034.226999999899</v>
      </c>
      <c r="D2692" s="30">
        <v>1</v>
      </c>
      <c r="E2692" s="30">
        <v>1</v>
      </c>
      <c r="F2692" s="30">
        <v>326.63799999999901</v>
      </c>
      <c r="G2692" s="30">
        <v>1</v>
      </c>
      <c r="H2692" s="30">
        <v>1</v>
      </c>
      <c r="I2692" s="30">
        <v>1</v>
      </c>
      <c r="K2692" s="457"/>
      <c r="L2692" s="457" t="e">
        <f>IF(K2692=0,#REF!,0)</f>
        <v>#REF!</v>
      </c>
    </row>
    <row r="2693" spans="1:12">
      <c r="A2693" s="30">
        <v>2691</v>
      </c>
      <c r="B2693" s="30">
        <v>1032.623999999998</v>
      </c>
      <c r="C2693" s="30">
        <v>16088.052999999898</v>
      </c>
      <c r="D2693" s="30">
        <v>1</v>
      </c>
      <c r="E2693" s="30">
        <v>1</v>
      </c>
      <c r="F2693" s="30">
        <v>280.21599999999899</v>
      </c>
      <c r="G2693" s="30">
        <v>1</v>
      </c>
      <c r="H2693" s="30">
        <v>1</v>
      </c>
      <c r="I2693" s="30">
        <v>1</v>
      </c>
      <c r="K2693" s="457"/>
      <c r="L2693" s="457" t="e">
        <f>IF(K2693=0,#REF!,0)</f>
        <v>#REF!</v>
      </c>
    </row>
    <row r="2694" spans="1:12">
      <c r="A2694" s="30">
        <v>2692</v>
      </c>
      <c r="B2694" s="30">
        <v>1032.623999999998</v>
      </c>
      <c r="C2694" s="30">
        <v>16135.136999999901</v>
      </c>
      <c r="D2694" s="30">
        <v>1</v>
      </c>
      <c r="E2694" s="30">
        <v>1</v>
      </c>
      <c r="F2694" s="30">
        <v>281.21799999999899</v>
      </c>
      <c r="G2694" s="30">
        <v>1</v>
      </c>
      <c r="H2694" s="30">
        <v>1</v>
      </c>
      <c r="I2694" s="30">
        <v>1</v>
      </c>
      <c r="K2694" s="457"/>
      <c r="L2694" s="457" t="e">
        <f>IF(K2694=0,#REF!,0)</f>
        <v>#REF!</v>
      </c>
    </row>
    <row r="2695" spans="1:12">
      <c r="A2695" s="30">
        <v>2693</v>
      </c>
      <c r="B2695" s="30">
        <v>1032.623999999998</v>
      </c>
      <c r="C2695" s="30">
        <v>16169.915999999899</v>
      </c>
      <c r="D2695" s="30">
        <v>1</v>
      </c>
      <c r="E2695" s="30">
        <v>1</v>
      </c>
      <c r="F2695" s="30">
        <v>249.03899999999899</v>
      </c>
      <c r="G2695" s="30">
        <v>1</v>
      </c>
      <c r="H2695" s="30">
        <v>1</v>
      </c>
      <c r="I2695" s="30">
        <v>1</v>
      </c>
      <c r="K2695" s="457"/>
      <c r="L2695" s="457" t="e">
        <f>IF(K2695=0,#REF!,0)</f>
        <v>#REF!</v>
      </c>
    </row>
    <row r="2696" spans="1:12">
      <c r="A2696" s="30">
        <v>2694</v>
      </c>
      <c r="B2696" s="30">
        <v>1762.222</v>
      </c>
      <c r="C2696" s="30">
        <v>16150.459999999901</v>
      </c>
      <c r="D2696" s="30">
        <v>1</v>
      </c>
      <c r="E2696" s="30">
        <v>1</v>
      </c>
      <c r="F2696" s="30">
        <v>2520.3420000000001</v>
      </c>
      <c r="G2696" s="30">
        <v>1</v>
      </c>
      <c r="H2696" s="30">
        <v>1</v>
      </c>
      <c r="I2696" s="30">
        <v>1</v>
      </c>
      <c r="K2696" s="457"/>
      <c r="L2696" s="457" t="e">
        <f>IF(K2696=0,#REF!,0)</f>
        <v>#REF!</v>
      </c>
    </row>
    <row r="2697" spans="1:12">
      <c r="A2697" s="30">
        <v>2695</v>
      </c>
      <c r="B2697" s="30">
        <v>6139.8579999999993</v>
      </c>
      <c r="C2697" s="30">
        <v>16127.361999999899</v>
      </c>
      <c r="D2697" s="30">
        <v>1</v>
      </c>
      <c r="E2697" s="30">
        <v>1</v>
      </c>
      <c r="F2697" s="30">
        <v>59841.612999999998</v>
      </c>
      <c r="G2697" s="30">
        <v>1</v>
      </c>
      <c r="H2697" s="30">
        <v>1</v>
      </c>
      <c r="I2697" s="30">
        <v>1</v>
      </c>
      <c r="K2697" s="457"/>
      <c r="L2697" s="457" t="e">
        <f>IF(K2697=0,#REF!,0)</f>
        <v>#REF!</v>
      </c>
    </row>
    <row r="2698" spans="1:12">
      <c r="A2698" s="30">
        <v>2696</v>
      </c>
      <c r="B2698" s="30">
        <v>1762.222</v>
      </c>
      <c r="C2698" s="30">
        <v>44082.467999999877</v>
      </c>
      <c r="D2698" s="30">
        <v>1</v>
      </c>
      <c r="E2698" s="30">
        <v>1</v>
      </c>
      <c r="F2698" s="30">
        <v>56968.063999999889</v>
      </c>
      <c r="G2698" s="30">
        <v>1</v>
      </c>
      <c r="H2698" s="30">
        <v>1</v>
      </c>
      <c r="I2698" s="30">
        <v>1</v>
      </c>
      <c r="K2698" s="457"/>
      <c r="L2698" s="457" t="e">
        <f>IF(K2698=0,#REF!,0)</f>
        <v>#REF!</v>
      </c>
    </row>
    <row r="2699" spans="1:12">
      <c r="A2699" s="30">
        <v>2697</v>
      </c>
      <c r="B2699" s="30">
        <v>1032.623999999998</v>
      </c>
      <c r="C2699" s="30">
        <v>71087.313999999897</v>
      </c>
      <c r="D2699" s="30">
        <v>1</v>
      </c>
      <c r="E2699" s="30">
        <v>1</v>
      </c>
      <c r="F2699" s="30">
        <v>46713.889999999992</v>
      </c>
      <c r="G2699" s="30">
        <v>1</v>
      </c>
      <c r="H2699" s="30">
        <v>1</v>
      </c>
      <c r="I2699" s="30">
        <v>1</v>
      </c>
      <c r="K2699" s="457"/>
      <c r="L2699" s="457" t="e">
        <f>IF(K2699=0,#REF!,0)</f>
        <v>#REF!</v>
      </c>
    </row>
    <row r="2700" spans="1:12">
      <c r="A2700" s="30">
        <v>2698</v>
      </c>
      <c r="B2700" s="30">
        <v>1153.2399999999991</v>
      </c>
      <c r="C2700" s="30">
        <v>86810.1139999999</v>
      </c>
      <c r="D2700" s="30">
        <v>1</v>
      </c>
      <c r="E2700" s="30">
        <v>1</v>
      </c>
      <c r="F2700" s="30">
        <v>38302.937999999995</v>
      </c>
      <c r="G2700" s="30">
        <v>1</v>
      </c>
      <c r="H2700" s="30">
        <v>1</v>
      </c>
      <c r="I2700" s="30">
        <v>1</v>
      </c>
      <c r="K2700" s="457">
        <v>18354.983927484442</v>
      </c>
      <c r="L2700" s="457">
        <f>IF(K2700=0,#REF!,0)</f>
        <v>0</v>
      </c>
    </row>
    <row r="2701" spans="1:12">
      <c r="A2701" s="30">
        <v>2699</v>
      </c>
      <c r="B2701" s="30">
        <v>1213.5469999999991</v>
      </c>
      <c r="C2701" s="30">
        <v>102415.02299999981</v>
      </c>
      <c r="D2701" s="30">
        <v>1</v>
      </c>
      <c r="E2701" s="30">
        <v>1</v>
      </c>
      <c r="F2701" s="30">
        <v>28501.255000000001</v>
      </c>
      <c r="G2701" s="30">
        <v>1</v>
      </c>
      <c r="H2701" s="30">
        <v>1</v>
      </c>
      <c r="I2701" s="30">
        <v>1</v>
      </c>
      <c r="K2701" s="457">
        <v>39109.132092602762</v>
      </c>
      <c r="L2701" s="457">
        <f>IF(K2701=0,#REF!,0)</f>
        <v>0</v>
      </c>
    </row>
    <row r="2702" spans="1:12">
      <c r="A2702" s="30">
        <v>2700</v>
      </c>
      <c r="B2702" s="30">
        <v>1213.5469999999991</v>
      </c>
      <c r="C2702" s="30">
        <v>86139.641999999905</v>
      </c>
      <c r="D2702" s="30">
        <v>1</v>
      </c>
      <c r="E2702" s="30">
        <v>1</v>
      </c>
      <c r="F2702" s="30">
        <v>20607.0439999999</v>
      </c>
      <c r="G2702" s="30">
        <v>1</v>
      </c>
      <c r="H2702" s="30">
        <v>1</v>
      </c>
      <c r="I2702" s="30">
        <v>1</v>
      </c>
      <c r="K2702" s="457">
        <v>49458.365323752907</v>
      </c>
      <c r="L2702" s="457">
        <f>IF(K2702=0,#REF!,0)</f>
        <v>0</v>
      </c>
    </row>
    <row r="2703" spans="1:12">
      <c r="A2703" s="30">
        <v>2701</v>
      </c>
      <c r="B2703" s="30">
        <v>6200.1660000000002</v>
      </c>
      <c r="C2703" s="30">
        <v>49112.306999999899</v>
      </c>
      <c r="D2703" s="30">
        <v>1</v>
      </c>
      <c r="E2703" s="30">
        <v>1</v>
      </c>
      <c r="F2703" s="30">
        <v>4269.7669999999998</v>
      </c>
      <c r="G2703" s="30">
        <v>1</v>
      </c>
      <c r="H2703" s="30">
        <v>1</v>
      </c>
      <c r="I2703" s="30">
        <v>1</v>
      </c>
      <c r="K2703" s="457">
        <v>25968.104887839792</v>
      </c>
      <c r="L2703" s="457">
        <f>IF(K2703=0,#REF!,0)</f>
        <v>0</v>
      </c>
    </row>
    <row r="2704" spans="1:12">
      <c r="A2704" s="30">
        <v>2702</v>
      </c>
      <c r="B2704" s="30">
        <v>1762.222</v>
      </c>
      <c r="C2704" s="30">
        <v>68105.372999999905</v>
      </c>
      <c r="D2704" s="30">
        <v>1</v>
      </c>
      <c r="E2704" s="30">
        <v>1</v>
      </c>
      <c r="F2704" s="30">
        <v>6645.7729999999901</v>
      </c>
      <c r="G2704" s="30">
        <v>1</v>
      </c>
      <c r="H2704" s="30">
        <v>1</v>
      </c>
      <c r="I2704" s="30">
        <v>1</v>
      </c>
      <c r="K2704" s="457">
        <v>42325.789619793628</v>
      </c>
      <c r="L2704" s="457">
        <f>IF(K2704=0,#REF!,0)</f>
        <v>0</v>
      </c>
    </row>
    <row r="2705" spans="1:12">
      <c r="A2705" s="30">
        <v>2703</v>
      </c>
      <c r="B2705" s="30">
        <v>1032.623999999998</v>
      </c>
      <c r="C2705" s="30">
        <v>99820.615999999805</v>
      </c>
      <c r="D2705" s="30">
        <v>1</v>
      </c>
      <c r="E2705" s="30">
        <v>1</v>
      </c>
      <c r="F2705" s="30">
        <v>8347.9339999999793</v>
      </c>
      <c r="G2705" s="30">
        <v>1</v>
      </c>
      <c r="H2705" s="30">
        <v>1</v>
      </c>
      <c r="I2705" s="30">
        <v>1</v>
      </c>
      <c r="K2705" s="457">
        <v>36639.425138146471</v>
      </c>
      <c r="L2705" s="457">
        <f>IF(K2705=0,#REF!,0)</f>
        <v>0</v>
      </c>
    </row>
    <row r="2706" spans="1:12">
      <c r="A2706" s="30">
        <v>2704</v>
      </c>
      <c r="B2706" s="30">
        <v>1032.623999999998</v>
      </c>
      <c r="C2706" s="30">
        <v>83885.415999999896</v>
      </c>
      <c r="D2706" s="30">
        <v>1</v>
      </c>
      <c r="E2706" s="30">
        <v>1</v>
      </c>
      <c r="F2706" s="30">
        <v>7246.8949999999895</v>
      </c>
      <c r="G2706" s="30">
        <v>1</v>
      </c>
      <c r="H2706" s="30">
        <v>1</v>
      </c>
      <c r="I2706" s="30">
        <v>1</v>
      </c>
      <c r="K2706" s="457">
        <v>12902.695736536261</v>
      </c>
      <c r="L2706" s="457">
        <f>IF(K2706=0,#REF!,0)</f>
        <v>0</v>
      </c>
    </row>
    <row r="2707" spans="1:12">
      <c r="A2707" s="30">
        <v>2705</v>
      </c>
      <c r="B2707" s="30">
        <v>1032.623999999998</v>
      </c>
      <c r="C2707" s="30">
        <v>72022.999999999898</v>
      </c>
      <c r="D2707" s="30">
        <v>1</v>
      </c>
      <c r="E2707" s="30">
        <v>1</v>
      </c>
      <c r="F2707" s="30">
        <v>10147.715999999989</v>
      </c>
      <c r="G2707" s="30">
        <v>1</v>
      </c>
      <c r="H2707" s="30">
        <v>1</v>
      </c>
      <c r="I2707" s="30">
        <v>1</v>
      </c>
      <c r="K2707" s="457"/>
      <c r="L2707" s="457" t="e">
        <f>IF(K2707=0,#REF!,0)</f>
        <v>#REF!</v>
      </c>
    </row>
    <row r="2708" spans="1:12">
      <c r="A2708" s="30">
        <v>2706</v>
      </c>
      <c r="B2708" s="30">
        <v>1762.222</v>
      </c>
      <c r="C2708" s="30">
        <v>40498.0079999999</v>
      </c>
      <c r="D2708" s="30">
        <v>1</v>
      </c>
      <c r="E2708" s="30">
        <v>1</v>
      </c>
      <c r="F2708" s="30">
        <v>13156.181</v>
      </c>
      <c r="G2708" s="30">
        <v>1</v>
      </c>
      <c r="H2708" s="30">
        <v>1</v>
      </c>
      <c r="I2708" s="30">
        <v>1</v>
      </c>
      <c r="K2708" s="457"/>
      <c r="L2708" s="457" t="e">
        <f>IF(K2708=0,#REF!,0)</f>
        <v>#REF!</v>
      </c>
    </row>
    <row r="2709" spans="1:12">
      <c r="A2709" s="30">
        <v>2707</v>
      </c>
      <c r="B2709" s="30">
        <v>6139.8579999999993</v>
      </c>
      <c r="C2709" s="30">
        <v>28254.898999999899</v>
      </c>
      <c r="D2709" s="30">
        <v>1</v>
      </c>
      <c r="E2709" s="30">
        <v>1</v>
      </c>
      <c r="F2709" s="30">
        <v>9452.3239999999896</v>
      </c>
      <c r="G2709" s="30">
        <v>1</v>
      </c>
      <c r="H2709" s="30">
        <v>1</v>
      </c>
      <c r="I2709" s="30">
        <v>1</v>
      </c>
      <c r="K2709" s="457"/>
      <c r="L2709" s="457" t="e">
        <f>IF(K2709=0,#REF!,0)</f>
        <v>#REF!</v>
      </c>
    </row>
    <row r="2710" spans="1:12">
      <c r="A2710" s="30">
        <v>2708</v>
      </c>
      <c r="B2710" s="30">
        <v>7599.07</v>
      </c>
      <c r="C2710" s="30">
        <v>29691.968999999899</v>
      </c>
      <c r="D2710" s="30">
        <v>1</v>
      </c>
      <c r="E2710" s="30">
        <v>1</v>
      </c>
      <c r="F2710" s="30">
        <v>12438.30799999999</v>
      </c>
      <c r="G2710" s="30">
        <v>1</v>
      </c>
      <c r="H2710" s="30">
        <v>1</v>
      </c>
      <c r="I2710" s="30">
        <v>1</v>
      </c>
      <c r="K2710" s="457"/>
      <c r="L2710" s="457" t="e">
        <f>IF(K2710=0,#REF!,0)</f>
        <v>#REF!</v>
      </c>
    </row>
    <row r="2711" spans="1:12">
      <c r="A2711" s="30">
        <v>2709</v>
      </c>
      <c r="B2711" s="30">
        <v>1762.222</v>
      </c>
      <c r="C2711" s="30">
        <v>16615.771999999903</v>
      </c>
      <c r="D2711" s="30">
        <v>1</v>
      </c>
      <c r="E2711" s="30">
        <v>1</v>
      </c>
      <c r="F2711" s="30">
        <v>28065.269999999899</v>
      </c>
      <c r="G2711" s="30">
        <v>1</v>
      </c>
      <c r="H2711" s="30">
        <v>1</v>
      </c>
      <c r="I2711" s="30">
        <v>1</v>
      </c>
      <c r="K2711" s="457"/>
      <c r="L2711" s="457" t="e">
        <f>IF(K2711=0,#REF!,0)</f>
        <v>#REF!</v>
      </c>
    </row>
    <row r="2712" spans="1:12">
      <c r="A2712" s="30">
        <v>2710</v>
      </c>
      <c r="B2712" s="30">
        <v>1762.222</v>
      </c>
      <c r="C2712" s="30">
        <v>16315.450999999899</v>
      </c>
      <c r="D2712" s="30">
        <v>1</v>
      </c>
      <c r="E2712" s="30">
        <v>1</v>
      </c>
      <c r="F2712" s="30">
        <v>2975.74099999999</v>
      </c>
      <c r="G2712" s="30">
        <v>1</v>
      </c>
      <c r="H2712" s="30">
        <v>1</v>
      </c>
      <c r="I2712" s="30">
        <v>1</v>
      </c>
      <c r="K2712" s="457"/>
      <c r="L2712" s="457" t="e">
        <f>IF(K2712=0,#REF!,0)</f>
        <v>#REF!</v>
      </c>
    </row>
    <row r="2713" spans="1:12">
      <c r="A2713" s="30">
        <v>2711</v>
      </c>
      <c r="B2713" s="30">
        <v>1762.222</v>
      </c>
      <c r="C2713" s="30">
        <v>15994.5829999999</v>
      </c>
      <c r="D2713" s="30">
        <v>1</v>
      </c>
      <c r="E2713" s="30">
        <v>1</v>
      </c>
      <c r="F2713" s="30">
        <v>1663.65399999999</v>
      </c>
      <c r="G2713" s="30">
        <v>1</v>
      </c>
      <c r="H2713" s="30">
        <v>1</v>
      </c>
      <c r="I2713" s="30">
        <v>1</v>
      </c>
      <c r="K2713" s="457"/>
      <c r="L2713" s="457" t="e">
        <f>IF(K2713=0,#REF!,0)</f>
        <v>#REF!</v>
      </c>
    </row>
    <row r="2714" spans="1:12">
      <c r="A2714" s="30">
        <v>2712</v>
      </c>
      <c r="B2714" s="30">
        <v>1032.623999999998</v>
      </c>
      <c r="C2714" s="30">
        <v>16128.5469999999</v>
      </c>
      <c r="D2714" s="30">
        <v>1</v>
      </c>
      <c r="E2714" s="30">
        <v>1</v>
      </c>
      <c r="F2714" s="30">
        <v>1272.0920000000001</v>
      </c>
      <c r="G2714" s="30">
        <v>1</v>
      </c>
      <c r="H2714" s="30">
        <v>1</v>
      </c>
      <c r="I2714" s="30">
        <v>1</v>
      </c>
      <c r="K2714" s="457"/>
      <c r="L2714" s="457" t="e">
        <f>IF(K2714=0,#REF!,0)</f>
        <v>#REF!</v>
      </c>
    </row>
    <row r="2715" spans="1:12">
      <c r="A2715" s="30">
        <v>2713</v>
      </c>
      <c r="B2715" s="30">
        <v>1032.623999999998</v>
      </c>
      <c r="C2715" s="30">
        <v>16228.943999999899</v>
      </c>
      <c r="D2715" s="30">
        <v>1</v>
      </c>
      <c r="E2715" s="30">
        <v>1</v>
      </c>
      <c r="F2715" s="30">
        <v>563.60699999999997</v>
      </c>
      <c r="G2715" s="30">
        <v>1</v>
      </c>
      <c r="H2715" s="30">
        <v>1</v>
      </c>
      <c r="I2715" s="30">
        <v>1</v>
      </c>
      <c r="K2715" s="457"/>
      <c r="L2715" s="457" t="e">
        <f>IF(K2715=0,#REF!,0)</f>
        <v>#REF!</v>
      </c>
    </row>
    <row r="2716" spans="1:12">
      <c r="A2716" s="30">
        <v>2714</v>
      </c>
      <c r="B2716" s="30">
        <v>1032.623999999998</v>
      </c>
      <c r="C2716" s="30">
        <v>16262.6269999999</v>
      </c>
      <c r="D2716" s="30">
        <v>1</v>
      </c>
      <c r="E2716" s="30">
        <v>1</v>
      </c>
      <c r="F2716" s="30">
        <v>327.69099999999997</v>
      </c>
      <c r="G2716" s="30">
        <v>1</v>
      </c>
      <c r="H2716" s="30">
        <v>1</v>
      </c>
      <c r="I2716" s="30">
        <v>1</v>
      </c>
      <c r="K2716" s="457"/>
      <c r="L2716" s="457" t="e">
        <f>IF(K2716=0,#REF!,0)</f>
        <v>#REF!</v>
      </c>
    </row>
    <row r="2717" spans="1:12">
      <c r="A2717" s="30">
        <v>2715</v>
      </c>
      <c r="B2717" s="30">
        <v>1032.623999999998</v>
      </c>
      <c r="C2717" s="30">
        <v>16290.6679999999</v>
      </c>
      <c r="D2717" s="30">
        <v>1</v>
      </c>
      <c r="E2717" s="30">
        <v>1</v>
      </c>
      <c r="F2717" s="30">
        <v>282.66899999999998</v>
      </c>
      <c r="G2717" s="30">
        <v>1</v>
      </c>
      <c r="H2717" s="30">
        <v>1</v>
      </c>
      <c r="I2717" s="30">
        <v>1</v>
      </c>
      <c r="K2717" s="457"/>
      <c r="L2717" s="457" t="e">
        <f>IF(K2717=0,#REF!,0)</f>
        <v>#REF!</v>
      </c>
    </row>
    <row r="2718" spans="1:12">
      <c r="A2718" s="30">
        <v>2716</v>
      </c>
      <c r="B2718" s="30">
        <v>1032.623999999998</v>
      </c>
      <c r="C2718" s="30">
        <v>16336.344999999899</v>
      </c>
      <c r="D2718" s="30">
        <v>1</v>
      </c>
      <c r="E2718" s="30">
        <v>1</v>
      </c>
      <c r="F2718" s="30">
        <v>284.39300000000003</v>
      </c>
      <c r="G2718" s="30">
        <v>1</v>
      </c>
      <c r="H2718" s="30">
        <v>1</v>
      </c>
      <c r="I2718" s="30">
        <v>1</v>
      </c>
      <c r="K2718" s="457"/>
      <c r="L2718" s="457" t="e">
        <f>IF(K2718=0,#REF!,0)</f>
        <v>#REF!</v>
      </c>
    </row>
    <row r="2719" spans="1:12">
      <c r="A2719" s="30">
        <v>2717</v>
      </c>
      <c r="B2719" s="30">
        <v>1032.623999999998</v>
      </c>
      <c r="C2719" s="30">
        <v>16361.261999999901</v>
      </c>
      <c r="D2719" s="30">
        <v>1</v>
      </c>
      <c r="E2719" s="30">
        <v>1</v>
      </c>
      <c r="F2719" s="30">
        <v>274.62400000000002</v>
      </c>
      <c r="G2719" s="30">
        <v>1</v>
      </c>
      <c r="H2719" s="30">
        <v>1</v>
      </c>
      <c r="I2719" s="30">
        <v>1</v>
      </c>
      <c r="K2719" s="457"/>
      <c r="L2719" s="457" t="e">
        <f>IF(K2719=0,#REF!,0)</f>
        <v>#REF!</v>
      </c>
    </row>
    <row r="2720" spans="1:12">
      <c r="A2720" s="30">
        <v>2718</v>
      </c>
      <c r="B2720" s="30">
        <v>1762.222</v>
      </c>
      <c r="C2720" s="30">
        <v>16373.16599999989</v>
      </c>
      <c r="D2720" s="30">
        <v>1</v>
      </c>
      <c r="E2720" s="30">
        <v>1</v>
      </c>
      <c r="F2720" s="30">
        <v>2583.415</v>
      </c>
      <c r="G2720" s="30">
        <v>1</v>
      </c>
      <c r="H2720" s="30">
        <v>1</v>
      </c>
      <c r="I2720" s="30">
        <v>1</v>
      </c>
      <c r="K2720" s="457"/>
      <c r="L2720" s="457" t="e">
        <f>IF(K2720=0,#REF!,0)</f>
        <v>#REF!</v>
      </c>
    </row>
    <row r="2721" spans="1:12">
      <c r="A2721" s="30">
        <v>2719</v>
      </c>
      <c r="B2721" s="30">
        <v>6139.8579999999993</v>
      </c>
      <c r="C2721" s="30">
        <v>16353.5719999999</v>
      </c>
      <c r="D2721" s="30">
        <v>1</v>
      </c>
      <c r="E2721" s="30">
        <v>1</v>
      </c>
      <c r="F2721" s="30">
        <v>72165.599000000002</v>
      </c>
      <c r="G2721" s="30">
        <v>1</v>
      </c>
      <c r="H2721" s="30">
        <v>1</v>
      </c>
      <c r="I2721" s="30">
        <v>1</v>
      </c>
      <c r="K2721" s="457"/>
      <c r="L2721" s="457" t="e">
        <f>IF(K2721=0,#REF!,0)</f>
        <v>#REF!</v>
      </c>
    </row>
    <row r="2722" spans="1:12">
      <c r="A2722" s="30">
        <v>2720</v>
      </c>
      <c r="B2722" s="30">
        <v>1762.222</v>
      </c>
      <c r="C2722" s="30">
        <v>44534.69099999989</v>
      </c>
      <c r="D2722" s="30">
        <v>1</v>
      </c>
      <c r="E2722" s="30">
        <v>1</v>
      </c>
      <c r="F2722" s="30">
        <v>72966.444000000003</v>
      </c>
      <c r="G2722" s="30">
        <v>1</v>
      </c>
      <c r="H2722" s="30">
        <v>1</v>
      </c>
      <c r="I2722" s="30">
        <v>1</v>
      </c>
      <c r="K2722" s="457"/>
      <c r="L2722" s="457" t="e">
        <f>IF(K2722=0,#REF!,0)</f>
        <v>#REF!</v>
      </c>
    </row>
    <row r="2723" spans="1:12">
      <c r="A2723" s="30">
        <v>2721</v>
      </c>
      <c r="B2723" s="30">
        <v>1032.623999999998</v>
      </c>
      <c r="C2723" s="30">
        <v>71802.554999999906</v>
      </c>
      <c r="D2723" s="30">
        <v>1</v>
      </c>
      <c r="E2723" s="30">
        <v>1</v>
      </c>
      <c r="F2723" s="30">
        <v>65302.432999999895</v>
      </c>
      <c r="G2723" s="30">
        <v>1</v>
      </c>
      <c r="H2723" s="30">
        <v>1</v>
      </c>
      <c r="I2723" s="30">
        <v>1</v>
      </c>
      <c r="K2723" s="457"/>
      <c r="L2723" s="457" t="e">
        <f>IF(K2723=0,#REF!,0)</f>
        <v>#REF!</v>
      </c>
    </row>
    <row r="2724" spans="1:12">
      <c r="A2724" s="30">
        <v>2722</v>
      </c>
      <c r="B2724" s="30">
        <v>1153.2399999999991</v>
      </c>
      <c r="C2724" s="30">
        <v>87529.580999999889</v>
      </c>
      <c r="D2724" s="30">
        <v>1</v>
      </c>
      <c r="E2724" s="30">
        <v>1</v>
      </c>
      <c r="F2724" s="30">
        <v>54956.526999999893</v>
      </c>
      <c r="G2724" s="30">
        <v>1</v>
      </c>
      <c r="H2724" s="30">
        <v>1</v>
      </c>
      <c r="I2724" s="30">
        <v>1</v>
      </c>
      <c r="K2724" s="457">
        <v>14152.097601086383</v>
      </c>
      <c r="L2724" s="457">
        <f>IF(K2724=0,#REF!,0)</f>
        <v>0</v>
      </c>
    </row>
    <row r="2725" spans="1:12">
      <c r="A2725" s="30">
        <v>2723</v>
      </c>
      <c r="B2725" s="30">
        <v>1213.5469999999991</v>
      </c>
      <c r="C2725" s="30">
        <v>103212.43899999979</v>
      </c>
      <c r="D2725" s="30">
        <v>1</v>
      </c>
      <c r="E2725" s="30">
        <v>1</v>
      </c>
      <c r="F2725" s="30">
        <v>46889.997000000003</v>
      </c>
      <c r="G2725" s="30">
        <v>1</v>
      </c>
      <c r="H2725" s="30">
        <v>1</v>
      </c>
      <c r="I2725" s="30">
        <v>1</v>
      </c>
      <c r="K2725" s="457">
        <v>30932.231661145554</v>
      </c>
      <c r="L2725" s="457">
        <f>IF(K2725=0,#REF!,0)</f>
        <v>0</v>
      </c>
    </row>
    <row r="2726" spans="1:12">
      <c r="A2726" s="30">
        <v>2724</v>
      </c>
      <c r="B2726" s="30">
        <v>1213.5469999999991</v>
      </c>
      <c r="C2726" s="30">
        <v>86434.453999999911</v>
      </c>
      <c r="D2726" s="30">
        <v>1</v>
      </c>
      <c r="E2726" s="30">
        <v>1</v>
      </c>
      <c r="F2726" s="30">
        <v>34067.005999999987</v>
      </c>
      <c r="G2726" s="30">
        <v>1</v>
      </c>
      <c r="H2726" s="30">
        <v>1</v>
      </c>
      <c r="I2726" s="30">
        <v>1</v>
      </c>
      <c r="K2726" s="457">
        <v>35966.196531350739</v>
      </c>
      <c r="L2726" s="457">
        <f>IF(K2726=0,#REF!,0)</f>
        <v>0</v>
      </c>
    </row>
    <row r="2727" spans="1:12">
      <c r="A2727" s="30">
        <v>2725</v>
      </c>
      <c r="B2727" s="30">
        <v>6200.1660000000002</v>
      </c>
      <c r="C2727" s="30">
        <v>49299.835999999901</v>
      </c>
      <c r="D2727" s="30">
        <v>1</v>
      </c>
      <c r="E2727" s="30">
        <v>1</v>
      </c>
      <c r="F2727" s="30">
        <v>15426.37299999989</v>
      </c>
      <c r="G2727" s="30">
        <v>1</v>
      </c>
      <c r="H2727" s="30">
        <v>1</v>
      </c>
      <c r="I2727" s="30">
        <v>1</v>
      </c>
      <c r="K2727" s="457">
        <v>27719.965462411143</v>
      </c>
      <c r="L2727" s="457">
        <f>IF(K2727=0,#REF!,0)</f>
        <v>0</v>
      </c>
    </row>
    <row r="2728" spans="1:12">
      <c r="A2728" s="30">
        <v>2726</v>
      </c>
      <c r="B2728" s="30">
        <v>1762.222</v>
      </c>
      <c r="C2728" s="30">
        <v>68389.869999999893</v>
      </c>
      <c r="D2728" s="30">
        <v>1</v>
      </c>
      <c r="E2728" s="30">
        <v>1</v>
      </c>
      <c r="F2728" s="30">
        <v>21157.404999999901</v>
      </c>
      <c r="G2728" s="30">
        <v>1</v>
      </c>
      <c r="H2728" s="30">
        <v>1</v>
      </c>
      <c r="I2728" s="30">
        <v>1</v>
      </c>
      <c r="K2728" s="457">
        <v>45044.625966881613</v>
      </c>
      <c r="L2728" s="457">
        <f>IF(K2728=0,#REF!,0)</f>
        <v>0</v>
      </c>
    </row>
    <row r="2729" spans="1:12">
      <c r="A2729" s="30">
        <v>2727</v>
      </c>
      <c r="B2729" s="30">
        <v>1032.623999999998</v>
      </c>
      <c r="C2729" s="30">
        <v>99978.029999999795</v>
      </c>
      <c r="D2729" s="30">
        <v>1</v>
      </c>
      <c r="E2729" s="30">
        <v>1</v>
      </c>
      <c r="F2729" s="30">
        <v>19492.021000000001</v>
      </c>
      <c r="G2729" s="30">
        <v>1</v>
      </c>
      <c r="H2729" s="30">
        <v>1</v>
      </c>
      <c r="I2729" s="30">
        <v>1</v>
      </c>
      <c r="K2729" s="457">
        <v>23493.863868761931</v>
      </c>
      <c r="L2729" s="457">
        <f>IF(K2729=0,#REF!,0)</f>
        <v>0</v>
      </c>
    </row>
    <row r="2730" spans="1:12">
      <c r="A2730" s="30">
        <v>2728</v>
      </c>
      <c r="B2730" s="30">
        <v>1032.623999999998</v>
      </c>
      <c r="C2730" s="30">
        <v>84063.665999999896</v>
      </c>
      <c r="D2730" s="30">
        <v>1</v>
      </c>
      <c r="E2730" s="30">
        <v>1</v>
      </c>
      <c r="F2730" s="30">
        <v>17972.460999999999</v>
      </c>
      <c r="G2730" s="30">
        <v>1</v>
      </c>
      <c r="H2730" s="30">
        <v>1</v>
      </c>
      <c r="I2730" s="30">
        <v>1</v>
      </c>
      <c r="K2730" s="457">
        <v>13920.57268888846</v>
      </c>
      <c r="L2730" s="457">
        <f>IF(K2730=0,#REF!,0)</f>
        <v>0</v>
      </c>
    </row>
    <row r="2731" spans="1:12">
      <c r="A2731" s="30">
        <v>2729</v>
      </c>
      <c r="B2731" s="30">
        <v>1032.623999999998</v>
      </c>
      <c r="C2731" s="30">
        <v>72490.843999999895</v>
      </c>
      <c r="D2731" s="30">
        <v>1</v>
      </c>
      <c r="E2731" s="30">
        <v>1</v>
      </c>
      <c r="F2731" s="30">
        <v>22938.366999999893</v>
      </c>
      <c r="G2731" s="30">
        <v>1</v>
      </c>
      <c r="H2731" s="30">
        <v>1</v>
      </c>
      <c r="I2731" s="30">
        <v>1</v>
      </c>
      <c r="K2731" s="457"/>
      <c r="L2731" s="457" t="e">
        <f>IF(K2731=0,#REF!,0)</f>
        <v>#REF!</v>
      </c>
    </row>
    <row r="2732" spans="1:12">
      <c r="A2732" s="30">
        <v>2730</v>
      </c>
      <c r="B2732" s="30">
        <v>1762.222</v>
      </c>
      <c r="C2732" s="30">
        <v>41197.055999999888</v>
      </c>
      <c r="D2732" s="30">
        <v>1</v>
      </c>
      <c r="E2732" s="30">
        <v>1</v>
      </c>
      <c r="F2732" s="30">
        <v>26363.012999999999</v>
      </c>
      <c r="G2732" s="30">
        <v>1</v>
      </c>
      <c r="H2732" s="30">
        <v>1</v>
      </c>
      <c r="I2732" s="30">
        <v>1</v>
      </c>
      <c r="K2732" s="457"/>
      <c r="L2732" s="457" t="e">
        <f>IF(K2732=0,#REF!,0)</f>
        <v>#REF!</v>
      </c>
    </row>
    <row r="2733" spans="1:12">
      <c r="A2733" s="30">
        <v>2731</v>
      </c>
      <c r="B2733" s="30">
        <v>6139.8579999999993</v>
      </c>
      <c r="C2733" s="30">
        <v>28641.375999999898</v>
      </c>
      <c r="D2733" s="30">
        <v>1</v>
      </c>
      <c r="E2733" s="30">
        <v>1</v>
      </c>
      <c r="F2733" s="30">
        <v>22677.769999999899</v>
      </c>
      <c r="G2733" s="30">
        <v>1</v>
      </c>
      <c r="H2733" s="30">
        <v>1</v>
      </c>
      <c r="I2733" s="30">
        <v>1</v>
      </c>
      <c r="K2733" s="457"/>
      <c r="L2733" s="457" t="e">
        <f>IF(K2733=0,#REF!,0)</f>
        <v>#REF!</v>
      </c>
    </row>
    <row r="2734" spans="1:12">
      <c r="A2734" s="30">
        <v>2732</v>
      </c>
      <c r="B2734" s="30">
        <v>7599.07</v>
      </c>
      <c r="C2734" s="30">
        <v>30049.664999999899</v>
      </c>
      <c r="D2734" s="30">
        <v>1</v>
      </c>
      <c r="E2734" s="30">
        <v>1</v>
      </c>
      <c r="F2734" s="30">
        <v>23800.099999999991</v>
      </c>
      <c r="G2734" s="30">
        <v>1</v>
      </c>
      <c r="H2734" s="30">
        <v>1</v>
      </c>
      <c r="I2734" s="30">
        <v>1</v>
      </c>
      <c r="K2734" s="457"/>
      <c r="L2734" s="457" t="e">
        <f>IF(K2734=0,#REF!,0)</f>
        <v>#REF!</v>
      </c>
    </row>
    <row r="2735" spans="1:12">
      <c r="A2735" s="30">
        <v>2733</v>
      </c>
      <c r="B2735" s="30">
        <v>1762.222</v>
      </c>
      <c r="C2735" s="30">
        <v>16882.309999999899</v>
      </c>
      <c r="D2735" s="30">
        <v>1</v>
      </c>
      <c r="E2735" s="30">
        <v>1</v>
      </c>
      <c r="F2735" s="30">
        <v>37016.722000000002</v>
      </c>
      <c r="G2735" s="30">
        <v>1</v>
      </c>
      <c r="H2735" s="30">
        <v>1</v>
      </c>
      <c r="I2735" s="30">
        <v>1</v>
      </c>
      <c r="K2735" s="457"/>
      <c r="L2735" s="457" t="e">
        <f>IF(K2735=0,#REF!,0)</f>
        <v>#REF!</v>
      </c>
    </row>
    <row r="2736" spans="1:12">
      <c r="A2736" s="30">
        <v>2734</v>
      </c>
      <c r="B2736" s="30">
        <v>1762.222</v>
      </c>
      <c r="C2736" s="30">
        <v>16514.237999999899</v>
      </c>
      <c r="D2736" s="30">
        <v>1</v>
      </c>
      <c r="E2736" s="30">
        <v>1</v>
      </c>
      <c r="F2736" s="30">
        <v>2977.6790000000001</v>
      </c>
      <c r="G2736" s="30">
        <v>1</v>
      </c>
      <c r="H2736" s="30">
        <v>1</v>
      </c>
      <c r="I2736" s="30">
        <v>1</v>
      </c>
      <c r="K2736" s="457"/>
      <c r="L2736" s="457" t="e">
        <f>IF(K2736=0,#REF!,0)</f>
        <v>#REF!</v>
      </c>
    </row>
    <row r="2737" spans="1:12">
      <c r="A2737" s="30">
        <v>2735</v>
      </c>
      <c r="B2737" s="30">
        <v>1762.222</v>
      </c>
      <c r="C2737" s="30">
        <v>16160.119999999901</v>
      </c>
      <c r="D2737" s="30">
        <v>1</v>
      </c>
      <c r="E2737" s="30">
        <v>1</v>
      </c>
      <c r="F2737" s="30">
        <v>1664.70999999999</v>
      </c>
      <c r="G2737" s="30">
        <v>1</v>
      </c>
      <c r="H2737" s="30">
        <v>1</v>
      </c>
      <c r="I2737" s="30">
        <v>1</v>
      </c>
      <c r="K2737" s="457"/>
      <c r="L2737" s="457" t="e">
        <f>IF(K2737=0,#REF!,0)</f>
        <v>#REF!</v>
      </c>
    </row>
    <row r="2738" spans="1:12">
      <c r="A2738" s="30">
        <v>2736</v>
      </c>
      <c r="B2738" s="30">
        <v>1032.623999999998</v>
      </c>
      <c r="C2738" s="30">
        <v>16250.7949999999</v>
      </c>
      <c r="D2738" s="30">
        <v>1</v>
      </c>
      <c r="E2738" s="30">
        <v>1</v>
      </c>
      <c r="F2738" s="30">
        <v>1272.7550000000001</v>
      </c>
      <c r="G2738" s="30">
        <v>1</v>
      </c>
      <c r="H2738" s="30">
        <v>1</v>
      </c>
      <c r="I2738" s="30">
        <v>1</v>
      </c>
      <c r="K2738" s="457"/>
      <c r="L2738" s="457" t="e">
        <f>IF(K2738=0,#REF!,0)</f>
        <v>#REF!</v>
      </c>
    </row>
    <row r="2739" spans="1:12">
      <c r="A2739" s="30">
        <v>2737</v>
      </c>
      <c r="B2739" s="30">
        <v>1032.623999999998</v>
      </c>
      <c r="C2739" s="30">
        <v>16314.3029999999</v>
      </c>
      <c r="D2739" s="30">
        <v>1</v>
      </c>
      <c r="E2739" s="30">
        <v>1</v>
      </c>
      <c r="F2739" s="30">
        <v>563.98499999999899</v>
      </c>
      <c r="G2739" s="30">
        <v>1</v>
      </c>
      <c r="H2739" s="30">
        <v>1</v>
      </c>
      <c r="I2739" s="30">
        <v>1</v>
      </c>
      <c r="K2739" s="457"/>
      <c r="L2739" s="457" t="e">
        <f>IF(K2739=0,#REF!,0)</f>
        <v>#REF!</v>
      </c>
    </row>
    <row r="2740" spans="1:12">
      <c r="A2740" s="30">
        <v>2738</v>
      </c>
      <c r="B2740" s="30">
        <v>1032.623999999998</v>
      </c>
      <c r="C2740" s="30">
        <v>16324.843999999899</v>
      </c>
      <c r="D2740" s="30">
        <v>1</v>
      </c>
      <c r="E2740" s="30">
        <v>1</v>
      </c>
      <c r="F2740" s="30">
        <v>328.04700000000003</v>
      </c>
      <c r="G2740" s="30">
        <v>1</v>
      </c>
      <c r="H2740" s="30">
        <v>1</v>
      </c>
      <c r="I2740" s="30">
        <v>1</v>
      </c>
      <c r="K2740" s="457"/>
      <c r="L2740" s="457" t="e">
        <f>IF(K2740=0,#REF!,0)</f>
        <v>#REF!</v>
      </c>
    </row>
    <row r="2741" spans="1:12">
      <c r="A2741" s="30">
        <v>2739</v>
      </c>
      <c r="B2741" s="30">
        <v>1032.623999999998</v>
      </c>
      <c r="C2741" s="30">
        <v>16343.4659999999</v>
      </c>
      <c r="D2741" s="30">
        <v>1</v>
      </c>
      <c r="E2741" s="30">
        <v>1</v>
      </c>
      <c r="F2741" s="30">
        <v>283.45400000000001</v>
      </c>
      <c r="G2741" s="30">
        <v>1</v>
      </c>
      <c r="H2741" s="30">
        <v>1</v>
      </c>
      <c r="I2741" s="30">
        <v>1</v>
      </c>
      <c r="K2741" s="457"/>
      <c r="L2741" s="457" t="e">
        <f>IF(K2741=0,#REF!,0)</f>
        <v>#REF!</v>
      </c>
    </row>
    <row r="2742" spans="1:12">
      <c r="A2742" s="30">
        <v>2740</v>
      </c>
      <c r="B2742" s="30">
        <v>1032.623999999998</v>
      </c>
      <c r="C2742" s="30">
        <v>16383.1249999999</v>
      </c>
      <c r="D2742" s="30">
        <v>1</v>
      </c>
      <c r="E2742" s="30">
        <v>1</v>
      </c>
      <c r="F2742" s="30">
        <v>300.65500000000003</v>
      </c>
      <c r="G2742" s="30">
        <v>1</v>
      </c>
      <c r="H2742" s="30">
        <v>1</v>
      </c>
      <c r="I2742" s="30">
        <v>1</v>
      </c>
      <c r="K2742" s="457"/>
      <c r="L2742" s="457" t="e">
        <f>IF(K2742=0,#REF!,0)</f>
        <v>#REF!</v>
      </c>
    </row>
    <row r="2743" spans="1:12">
      <c r="A2743" s="30">
        <v>2741</v>
      </c>
      <c r="B2743" s="30">
        <v>1032.623999999998</v>
      </c>
      <c r="C2743" s="30">
        <v>16418.661999999902</v>
      </c>
      <c r="D2743" s="30">
        <v>1</v>
      </c>
      <c r="E2743" s="30">
        <v>1</v>
      </c>
      <c r="F2743" s="30">
        <v>355.42399999999998</v>
      </c>
      <c r="G2743" s="30">
        <v>1</v>
      </c>
      <c r="H2743" s="30">
        <v>1</v>
      </c>
      <c r="I2743" s="30">
        <v>1</v>
      </c>
      <c r="K2743" s="457"/>
      <c r="L2743" s="457" t="e">
        <f>IF(K2743=0,#REF!,0)</f>
        <v>#REF!</v>
      </c>
    </row>
    <row r="2744" spans="1:12">
      <c r="A2744" s="30">
        <v>2742</v>
      </c>
      <c r="B2744" s="30">
        <v>1762.222</v>
      </c>
      <c r="C2744" s="30">
        <v>16443.6539999999</v>
      </c>
      <c r="D2744" s="30">
        <v>1</v>
      </c>
      <c r="E2744" s="30">
        <v>1</v>
      </c>
      <c r="F2744" s="30">
        <v>2822.9</v>
      </c>
      <c r="G2744" s="30">
        <v>1</v>
      </c>
      <c r="H2744" s="30">
        <v>1</v>
      </c>
      <c r="I2744" s="30">
        <v>1</v>
      </c>
      <c r="K2744" s="457"/>
      <c r="L2744" s="457" t="e">
        <f>IF(K2744=0,#REF!,0)</f>
        <v>#REF!</v>
      </c>
    </row>
    <row r="2745" spans="1:12">
      <c r="A2745" s="30">
        <v>2743</v>
      </c>
      <c r="B2745" s="30">
        <v>6139.8579999999993</v>
      </c>
      <c r="C2745" s="30">
        <v>16385.038999999902</v>
      </c>
      <c r="D2745" s="30">
        <v>1</v>
      </c>
      <c r="E2745" s="30">
        <v>1</v>
      </c>
      <c r="F2745" s="30">
        <v>73768.530999999988</v>
      </c>
      <c r="G2745" s="30">
        <v>1</v>
      </c>
      <c r="H2745" s="30">
        <v>1</v>
      </c>
      <c r="I2745" s="30">
        <v>1</v>
      </c>
      <c r="K2745" s="457"/>
      <c r="L2745" s="457" t="e">
        <f>IF(K2745=0,#REF!,0)</f>
        <v>#REF!</v>
      </c>
    </row>
    <row r="2746" spans="1:12">
      <c r="A2746" s="30">
        <v>2744</v>
      </c>
      <c r="B2746" s="30">
        <v>1762.222</v>
      </c>
      <c r="C2746" s="30">
        <v>44434.44299999989</v>
      </c>
      <c r="D2746" s="30">
        <v>1</v>
      </c>
      <c r="E2746" s="30">
        <v>1</v>
      </c>
      <c r="F2746" s="30">
        <v>71022.078999999998</v>
      </c>
      <c r="G2746" s="30">
        <v>1</v>
      </c>
      <c r="H2746" s="30">
        <v>1</v>
      </c>
      <c r="I2746" s="30">
        <v>1</v>
      </c>
      <c r="K2746" s="457"/>
      <c r="L2746" s="457" t="e">
        <f>IF(K2746=0,#REF!,0)</f>
        <v>#REF!</v>
      </c>
    </row>
    <row r="2747" spans="1:12">
      <c r="A2747" s="30">
        <v>2745</v>
      </c>
      <c r="B2747" s="30">
        <v>1032.623999999998</v>
      </c>
      <c r="C2747" s="30">
        <v>71542.477999999901</v>
      </c>
      <c r="D2747" s="30">
        <v>1</v>
      </c>
      <c r="E2747" s="30">
        <v>1</v>
      </c>
      <c r="F2747" s="30">
        <v>61054.705999999991</v>
      </c>
      <c r="G2747" s="30">
        <v>1</v>
      </c>
      <c r="H2747" s="30">
        <v>1</v>
      </c>
      <c r="I2747" s="30">
        <v>1</v>
      </c>
      <c r="K2747" s="457"/>
      <c r="L2747" s="457" t="e">
        <f>IF(K2747=0,#REF!,0)</f>
        <v>#REF!</v>
      </c>
    </row>
    <row r="2748" spans="1:12">
      <c r="A2748" s="30">
        <v>2746</v>
      </c>
      <c r="B2748" s="30">
        <v>1153.2399999999991</v>
      </c>
      <c r="C2748" s="30">
        <v>87112.430999999895</v>
      </c>
      <c r="D2748" s="30">
        <v>1</v>
      </c>
      <c r="E2748" s="30">
        <v>1</v>
      </c>
      <c r="F2748" s="30">
        <v>48995.264999999905</v>
      </c>
      <c r="G2748" s="30">
        <v>1</v>
      </c>
      <c r="H2748" s="30">
        <v>1</v>
      </c>
      <c r="I2748" s="30">
        <v>1</v>
      </c>
      <c r="K2748" s="457"/>
      <c r="L2748" s="457" t="e">
        <f>IF(K2748=0,#REF!,0)</f>
        <v>#REF!</v>
      </c>
    </row>
    <row r="2749" spans="1:12">
      <c r="A2749" s="30">
        <v>2747</v>
      </c>
      <c r="B2749" s="30">
        <v>1213.5469999999991</v>
      </c>
      <c r="C2749" s="30">
        <v>102599.72299999979</v>
      </c>
      <c r="D2749" s="30">
        <v>1</v>
      </c>
      <c r="E2749" s="30">
        <v>1</v>
      </c>
      <c r="F2749" s="30">
        <v>38294.123999999989</v>
      </c>
      <c r="G2749" s="30">
        <v>1</v>
      </c>
      <c r="H2749" s="30">
        <v>1</v>
      </c>
      <c r="I2749" s="30">
        <v>1</v>
      </c>
      <c r="K2749" s="457"/>
      <c r="L2749" s="457" t="e">
        <f>IF(K2749=0,#REF!,0)</f>
        <v>#REF!</v>
      </c>
    </row>
    <row r="2750" spans="1:12">
      <c r="A2750" s="30">
        <v>2748</v>
      </c>
      <c r="B2750" s="30">
        <v>1213.5469999999991</v>
      </c>
      <c r="C2750" s="30">
        <v>86182.669999999896</v>
      </c>
      <c r="D2750" s="30">
        <v>1</v>
      </c>
      <c r="E2750" s="30">
        <v>1</v>
      </c>
      <c r="F2750" s="30">
        <v>28535.766000000003</v>
      </c>
      <c r="G2750" s="30">
        <v>1</v>
      </c>
      <c r="H2750" s="30">
        <v>1</v>
      </c>
      <c r="I2750" s="30">
        <v>1</v>
      </c>
      <c r="K2750" s="457"/>
      <c r="L2750" s="457" t="e">
        <f>IF(K2750=0,#REF!,0)</f>
        <v>#REF!</v>
      </c>
    </row>
    <row r="2751" spans="1:12">
      <c r="A2751" s="30">
        <v>2749</v>
      </c>
      <c r="B2751" s="30">
        <v>6200.1660000000002</v>
      </c>
      <c r="C2751" s="30">
        <v>49077.173999999897</v>
      </c>
      <c r="D2751" s="30">
        <v>1</v>
      </c>
      <c r="E2751" s="30">
        <v>1</v>
      </c>
      <c r="F2751" s="30">
        <v>8821.3429999999898</v>
      </c>
      <c r="G2751" s="30">
        <v>1</v>
      </c>
      <c r="H2751" s="30">
        <v>1</v>
      </c>
      <c r="I2751" s="30">
        <v>1</v>
      </c>
      <c r="K2751" s="457"/>
      <c r="L2751" s="457" t="e">
        <f>IF(K2751=0,#REF!,0)</f>
        <v>#REF!</v>
      </c>
    </row>
    <row r="2752" spans="1:12">
      <c r="A2752" s="30">
        <v>2750</v>
      </c>
      <c r="B2752" s="30">
        <v>1762.222</v>
      </c>
      <c r="C2752" s="30">
        <v>68055.501999999891</v>
      </c>
      <c r="D2752" s="30">
        <v>1</v>
      </c>
      <c r="E2752" s="30">
        <v>1</v>
      </c>
      <c r="F2752" s="30">
        <v>12607.56799999999</v>
      </c>
      <c r="G2752" s="30">
        <v>1</v>
      </c>
      <c r="H2752" s="30">
        <v>1</v>
      </c>
      <c r="I2752" s="30">
        <v>1</v>
      </c>
      <c r="K2752" s="457"/>
      <c r="L2752" s="457" t="e">
        <f>IF(K2752=0,#REF!,0)</f>
        <v>#REF!</v>
      </c>
    </row>
    <row r="2753" spans="1:12">
      <c r="A2753" s="30">
        <v>2751</v>
      </c>
      <c r="B2753" s="30">
        <v>1032.623999999998</v>
      </c>
      <c r="C2753" s="30">
        <v>99776.365999999805</v>
      </c>
      <c r="D2753" s="30">
        <v>1</v>
      </c>
      <c r="E2753" s="30">
        <v>1</v>
      </c>
      <c r="F2753" s="30">
        <v>9758.8359999999902</v>
      </c>
      <c r="G2753" s="30">
        <v>1</v>
      </c>
      <c r="H2753" s="30">
        <v>1</v>
      </c>
      <c r="I2753" s="30">
        <v>1</v>
      </c>
      <c r="K2753" s="457"/>
      <c r="L2753" s="457" t="e">
        <f>IF(K2753=0,#REF!,0)</f>
        <v>#REF!</v>
      </c>
    </row>
    <row r="2754" spans="1:12">
      <c r="A2754" s="30">
        <v>2752</v>
      </c>
      <c r="B2754" s="30">
        <v>1032.623999999998</v>
      </c>
      <c r="C2754" s="30">
        <v>83825.051999999894</v>
      </c>
      <c r="D2754" s="30">
        <v>1</v>
      </c>
      <c r="E2754" s="30">
        <v>1</v>
      </c>
      <c r="F2754" s="30">
        <v>8112.9179999999906</v>
      </c>
      <c r="G2754" s="30">
        <v>1</v>
      </c>
      <c r="H2754" s="30">
        <v>1</v>
      </c>
      <c r="I2754" s="30">
        <v>1</v>
      </c>
      <c r="K2754" s="457"/>
      <c r="L2754" s="457" t="e">
        <f>IF(K2754=0,#REF!,0)</f>
        <v>#REF!</v>
      </c>
    </row>
    <row r="2755" spans="1:12">
      <c r="A2755" s="30">
        <v>2753</v>
      </c>
      <c r="B2755" s="30">
        <v>1032.623999999998</v>
      </c>
      <c r="C2755" s="30">
        <v>71928.639999999898</v>
      </c>
      <c r="D2755" s="30">
        <v>1</v>
      </c>
      <c r="E2755" s="30">
        <v>1</v>
      </c>
      <c r="F2755" s="30">
        <v>10007.037</v>
      </c>
      <c r="G2755" s="30">
        <v>1</v>
      </c>
      <c r="H2755" s="30">
        <v>1</v>
      </c>
      <c r="I2755" s="30">
        <v>1</v>
      </c>
      <c r="K2755" s="457"/>
      <c r="L2755" s="457" t="e">
        <f>IF(K2755=0,#REF!,0)</f>
        <v>#REF!</v>
      </c>
    </row>
    <row r="2756" spans="1:12">
      <c r="A2756" s="30">
        <v>2754</v>
      </c>
      <c r="B2756" s="30">
        <v>1762.222</v>
      </c>
      <c r="C2756" s="30">
        <v>40350.553999999902</v>
      </c>
      <c r="D2756" s="30">
        <v>1</v>
      </c>
      <c r="E2756" s="30">
        <v>1</v>
      </c>
      <c r="F2756" s="30">
        <v>14245.424999999901</v>
      </c>
      <c r="G2756" s="30">
        <v>1</v>
      </c>
      <c r="H2756" s="30">
        <v>1</v>
      </c>
      <c r="I2756" s="30">
        <v>1</v>
      </c>
      <c r="K2756" s="457"/>
      <c r="L2756" s="457" t="e">
        <f>IF(K2756=0,#REF!,0)</f>
        <v>#REF!</v>
      </c>
    </row>
    <row r="2757" spans="1:12">
      <c r="A2757" s="30">
        <v>2755</v>
      </c>
      <c r="B2757" s="30">
        <v>6139.8579999999993</v>
      </c>
      <c r="C2757" s="30">
        <v>28265.412999999899</v>
      </c>
      <c r="D2757" s="30">
        <v>1</v>
      </c>
      <c r="E2757" s="30">
        <v>1</v>
      </c>
      <c r="F2757" s="30">
        <v>11690.87099999999</v>
      </c>
      <c r="G2757" s="30">
        <v>1</v>
      </c>
      <c r="H2757" s="30">
        <v>1</v>
      </c>
      <c r="I2757" s="30">
        <v>1</v>
      </c>
      <c r="K2757" s="457"/>
      <c r="L2757" s="457" t="e">
        <f>IF(K2757=0,#REF!,0)</f>
        <v>#REF!</v>
      </c>
    </row>
    <row r="2758" spans="1:12">
      <c r="A2758" s="30">
        <v>2756</v>
      </c>
      <c r="B2758" s="30">
        <v>7599.07</v>
      </c>
      <c r="C2758" s="30">
        <v>29732.255999999899</v>
      </c>
      <c r="D2758" s="30">
        <v>1</v>
      </c>
      <c r="E2758" s="30">
        <v>1</v>
      </c>
      <c r="F2758" s="30">
        <v>15360.807000000001</v>
      </c>
      <c r="G2758" s="30">
        <v>1</v>
      </c>
      <c r="H2758" s="30">
        <v>1</v>
      </c>
      <c r="I2758" s="30">
        <v>1</v>
      </c>
      <c r="K2758" s="457"/>
      <c r="L2758" s="457" t="e">
        <f>IF(K2758=0,#REF!,0)</f>
        <v>#REF!</v>
      </c>
    </row>
    <row r="2759" spans="1:12">
      <c r="A2759" s="30">
        <v>2757</v>
      </c>
      <c r="B2759" s="30">
        <v>1762.222</v>
      </c>
      <c r="C2759" s="30">
        <v>16627.552999999902</v>
      </c>
      <c r="D2759" s="30">
        <v>1</v>
      </c>
      <c r="E2759" s="30">
        <v>1</v>
      </c>
      <c r="F2759" s="30">
        <v>29734.05799999999</v>
      </c>
      <c r="G2759" s="30">
        <v>1</v>
      </c>
      <c r="H2759" s="30">
        <v>1</v>
      </c>
      <c r="I2759" s="30">
        <v>1</v>
      </c>
      <c r="K2759" s="457"/>
      <c r="L2759" s="457" t="e">
        <f>IF(K2759=0,#REF!,0)</f>
        <v>#REF!</v>
      </c>
    </row>
    <row r="2760" spans="1:12">
      <c r="A2760" s="30">
        <v>2758</v>
      </c>
      <c r="B2760" s="30">
        <v>1762.222</v>
      </c>
      <c r="C2760" s="30">
        <v>16299.047999999901</v>
      </c>
      <c r="D2760" s="30">
        <v>1</v>
      </c>
      <c r="E2760" s="30">
        <v>1</v>
      </c>
      <c r="F2760" s="30">
        <v>2975.8559999999902</v>
      </c>
      <c r="G2760" s="30">
        <v>1</v>
      </c>
      <c r="H2760" s="30">
        <v>1</v>
      </c>
      <c r="I2760" s="30">
        <v>1</v>
      </c>
      <c r="K2760" s="457"/>
      <c r="L2760" s="457" t="e">
        <f>IF(K2760=0,#REF!,0)</f>
        <v>#REF!</v>
      </c>
    </row>
    <row r="2761" spans="1:12">
      <c r="A2761" s="30">
        <v>2759</v>
      </c>
      <c r="B2761" s="30">
        <v>1762.222</v>
      </c>
      <c r="C2761" s="30">
        <v>15976.533999999898</v>
      </c>
      <c r="D2761" s="30">
        <v>1</v>
      </c>
      <c r="E2761" s="30">
        <v>1</v>
      </c>
      <c r="F2761" s="30">
        <v>1663.67499999999</v>
      </c>
      <c r="G2761" s="30">
        <v>1</v>
      </c>
      <c r="H2761" s="30">
        <v>1</v>
      </c>
      <c r="I2761" s="30">
        <v>1</v>
      </c>
      <c r="K2761" s="457"/>
      <c r="L2761" s="457" t="e">
        <f>IF(K2761=0,#REF!,0)</f>
        <v>#REF!</v>
      </c>
    </row>
    <row r="2762" spans="1:12">
      <c r="A2762" s="30">
        <v>2760</v>
      </c>
      <c r="B2762" s="30">
        <v>1032.623999999998</v>
      </c>
      <c r="C2762" s="30">
        <v>16074.9209999999</v>
      </c>
      <c r="D2762" s="30">
        <v>1</v>
      </c>
      <c r="E2762" s="30">
        <v>1</v>
      </c>
      <c r="F2762" s="30">
        <v>1271.92299999999</v>
      </c>
      <c r="G2762" s="30">
        <v>1</v>
      </c>
      <c r="H2762" s="30">
        <v>1</v>
      </c>
      <c r="I2762" s="30">
        <v>1</v>
      </c>
      <c r="K2762" s="457"/>
      <c r="L2762" s="457" t="e">
        <f>IF(K2762=0,#REF!,0)</f>
        <v>#REF!</v>
      </c>
    </row>
    <row r="2763" spans="1:12">
      <c r="A2763" s="30">
        <v>2761</v>
      </c>
      <c r="B2763" s="30">
        <v>1032.623999999998</v>
      </c>
      <c r="C2763" s="30">
        <v>16149.761999999901</v>
      </c>
      <c r="D2763" s="30">
        <v>1</v>
      </c>
      <c r="E2763" s="30">
        <v>1</v>
      </c>
      <c r="F2763" s="30">
        <v>563.37199999999996</v>
      </c>
      <c r="G2763" s="30">
        <v>1</v>
      </c>
      <c r="H2763" s="30">
        <v>1</v>
      </c>
      <c r="I2763" s="30">
        <v>1</v>
      </c>
      <c r="K2763" s="457"/>
      <c r="L2763" s="457" t="e">
        <f>IF(K2763=0,#REF!,0)</f>
        <v>#REF!</v>
      </c>
    </row>
    <row r="2764" spans="1:12">
      <c r="A2764" s="30">
        <v>2762</v>
      </c>
      <c r="B2764" s="30">
        <v>1032.623999999998</v>
      </c>
      <c r="C2764" s="30">
        <v>16175.8999999999</v>
      </c>
      <c r="D2764" s="30">
        <v>1</v>
      </c>
      <c r="E2764" s="30">
        <v>1</v>
      </c>
      <c r="F2764" s="30">
        <v>327.36500000000001</v>
      </c>
      <c r="G2764" s="30">
        <v>1</v>
      </c>
      <c r="H2764" s="30">
        <v>1</v>
      </c>
      <c r="I2764" s="30">
        <v>1</v>
      </c>
      <c r="K2764" s="457"/>
      <c r="L2764" s="457" t="e">
        <f>IF(K2764=0,#REF!,0)</f>
        <v>#REF!</v>
      </c>
    </row>
    <row r="2765" spans="1:12">
      <c r="A2765" s="30">
        <v>2763</v>
      </c>
      <c r="B2765" s="30">
        <v>1032.623999999998</v>
      </c>
      <c r="C2765" s="30">
        <v>16198.7929999999</v>
      </c>
      <c r="D2765" s="30">
        <v>1</v>
      </c>
      <c r="E2765" s="30">
        <v>1</v>
      </c>
      <c r="F2765" s="30">
        <v>281.73200000000003</v>
      </c>
      <c r="G2765" s="30">
        <v>1</v>
      </c>
      <c r="H2765" s="30">
        <v>1</v>
      </c>
      <c r="I2765" s="30">
        <v>1</v>
      </c>
      <c r="K2765" s="457"/>
      <c r="L2765" s="457" t="e">
        <f>IF(K2765=0,#REF!,0)</f>
        <v>#REF!</v>
      </c>
    </row>
    <row r="2766" spans="1:12">
      <c r="A2766" s="30">
        <v>2764</v>
      </c>
      <c r="B2766" s="30">
        <v>1032.623999999998</v>
      </c>
      <c r="C2766" s="30">
        <v>16235.4119999999</v>
      </c>
      <c r="D2766" s="30">
        <v>1</v>
      </c>
      <c r="E2766" s="30">
        <v>1</v>
      </c>
      <c r="F2766" s="30">
        <v>282.70800000000003</v>
      </c>
      <c r="G2766" s="30">
        <v>1</v>
      </c>
      <c r="H2766" s="30">
        <v>1</v>
      </c>
      <c r="I2766" s="30">
        <v>1</v>
      </c>
      <c r="K2766" s="457"/>
      <c r="L2766" s="457" t="e">
        <f>IF(K2766=0,#REF!,0)</f>
        <v>#REF!</v>
      </c>
    </row>
    <row r="2767" spans="1:12">
      <c r="A2767" s="30">
        <v>2765</v>
      </c>
      <c r="B2767" s="30">
        <v>1032.623999999998</v>
      </c>
      <c r="C2767" s="30">
        <v>16259.247999999901</v>
      </c>
      <c r="D2767" s="30">
        <v>1</v>
      </c>
      <c r="E2767" s="30">
        <v>1</v>
      </c>
      <c r="F2767" s="30">
        <v>250.40599999999998</v>
      </c>
      <c r="G2767" s="30">
        <v>1</v>
      </c>
      <c r="H2767" s="30">
        <v>1</v>
      </c>
      <c r="I2767" s="30">
        <v>1</v>
      </c>
      <c r="K2767" s="457"/>
      <c r="L2767" s="457" t="e">
        <f>IF(K2767=0,#REF!,0)</f>
        <v>#REF!</v>
      </c>
    </row>
    <row r="2768" spans="1:12">
      <c r="A2768" s="30">
        <v>2766</v>
      </c>
      <c r="B2768" s="30">
        <v>1762.222</v>
      </c>
      <c r="C2768" s="30">
        <v>16244.547999999901</v>
      </c>
      <c r="D2768" s="30">
        <v>1</v>
      </c>
      <c r="E2768" s="30">
        <v>1</v>
      </c>
      <c r="F2768" s="30">
        <v>2526.2829999999999</v>
      </c>
      <c r="G2768" s="30">
        <v>1</v>
      </c>
      <c r="H2768" s="30">
        <v>1</v>
      </c>
      <c r="I2768" s="30">
        <v>1</v>
      </c>
      <c r="K2768" s="457"/>
      <c r="L2768" s="457" t="e">
        <f>IF(K2768=0,#REF!,0)</f>
        <v>#REF!</v>
      </c>
    </row>
    <row r="2769" spans="1:12">
      <c r="A2769" s="30">
        <v>2767</v>
      </c>
      <c r="B2769" s="30">
        <v>6139.8579999999993</v>
      </c>
      <c r="C2769" s="30">
        <v>16287.878999999899</v>
      </c>
      <c r="D2769" s="30">
        <v>1</v>
      </c>
      <c r="E2769" s="30">
        <v>1</v>
      </c>
      <c r="F2769" s="30">
        <v>68089.981</v>
      </c>
      <c r="G2769" s="30">
        <v>1</v>
      </c>
      <c r="H2769" s="30">
        <v>1</v>
      </c>
      <c r="I2769" s="30">
        <v>1</v>
      </c>
      <c r="K2769" s="457"/>
      <c r="L2769" s="457" t="e">
        <f>IF(K2769=0,#REF!,0)</f>
        <v>#REF!</v>
      </c>
    </row>
    <row r="2770" spans="1:12">
      <c r="A2770" s="30">
        <v>2768</v>
      </c>
      <c r="B2770" s="30">
        <v>1762.222</v>
      </c>
      <c r="C2770" s="30">
        <v>44229.838999999891</v>
      </c>
      <c r="D2770" s="30">
        <v>1</v>
      </c>
      <c r="E2770" s="30">
        <v>1</v>
      </c>
      <c r="F2770" s="30">
        <v>69958.264999999898</v>
      </c>
      <c r="G2770" s="30">
        <v>1</v>
      </c>
      <c r="H2770" s="30">
        <v>1</v>
      </c>
      <c r="I2770" s="30">
        <v>1</v>
      </c>
      <c r="K2770" s="457"/>
      <c r="L2770" s="457" t="e">
        <f>IF(K2770=0,#REF!,0)</f>
        <v>#REF!</v>
      </c>
    </row>
    <row r="2771" spans="1:12">
      <c r="A2771" s="30">
        <v>2769</v>
      </c>
      <c r="B2771" s="30">
        <v>1032.623999999998</v>
      </c>
      <c r="C2771" s="30">
        <v>71580.3489999999</v>
      </c>
      <c r="D2771" s="30">
        <v>1</v>
      </c>
      <c r="E2771" s="30">
        <v>1</v>
      </c>
      <c r="F2771" s="30">
        <v>63362.202999999885</v>
      </c>
      <c r="G2771" s="30">
        <v>1</v>
      </c>
      <c r="H2771" s="30">
        <v>1</v>
      </c>
      <c r="I2771" s="30">
        <v>1</v>
      </c>
      <c r="K2771" s="457"/>
      <c r="L2771" s="457" t="e">
        <f>IF(K2771=0,#REF!,0)</f>
        <v>#REF!</v>
      </c>
    </row>
    <row r="2772" spans="1:12">
      <c r="A2772" s="30">
        <v>2770</v>
      </c>
      <c r="B2772" s="30">
        <v>1153.2399999999991</v>
      </c>
      <c r="C2772" s="30">
        <v>87283.21499999988</v>
      </c>
      <c r="D2772" s="30">
        <v>1</v>
      </c>
      <c r="E2772" s="30">
        <v>1</v>
      </c>
      <c r="F2772" s="30">
        <v>52343.395999999892</v>
      </c>
      <c r="G2772" s="30">
        <v>1</v>
      </c>
      <c r="H2772" s="30">
        <v>1</v>
      </c>
      <c r="I2772" s="30">
        <v>1</v>
      </c>
      <c r="K2772" s="457"/>
      <c r="L2772" s="457" t="e">
        <f>IF(K2772=0,#REF!,0)</f>
        <v>#REF!</v>
      </c>
    </row>
    <row r="2773" spans="1:12">
      <c r="A2773" s="30">
        <v>2771</v>
      </c>
      <c r="B2773" s="30">
        <v>1213.5469999999991</v>
      </c>
      <c r="C2773" s="30">
        <v>103378.8149999998</v>
      </c>
      <c r="D2773" s="30">
        <v>1</v>
      </c>
      <c r="E2773" s="30">
        <v>1</v>
      </c>
      <c r="F2773" s="30">
        <v>49494.794999999998</v>
      </c>
      <c r="G2773" s="30">
        <v>1</v>
      </c>
      <c r="H2773" s="30">
        <v>1</v>
      </c>
      <c r="I2773" s="30">
        <v>1</v>
      </c>
      <c r="K2773" s="457"/>
      <c r="L2773" s="457" t="e">
        <f>IF(K2773=0,#REF!,0)</f>
        <v>#REF!</v>
      </c>
    </row>
    <row r="2774" spans="1:12">
      <c r="A2774" s="30">
        <v>2772</v>
      </c>
      <c r="B2774" s="30">
        <v>1213.5469999999991</v>
      </c>
      <c r="C2774" s="30">
        <v>87561.836999999883</v>
      </c>
      <c r="D2774" s="30">
        <v>1</v>
      </c>
      <c r="E2774" s="30">
        <v>1</v>
      </c>
      <c r="F2774" s="30">
        <v>49715.72</v>
      </c>
      <c r="G2774" s="30">
        <v>1</v>
      </c>
      <c r="H2774" s="30">
        <v>1</v>
      </c>
      <c r="I2774" s="30">
        <v>1</v>
      </c>
      <c r="K2774" s="457">
        <v>4070.2482262981753</v>
      </c>
      <c r="L2774" s="457">
        <f>IF(K2774=0,#REF!,0)</f>
        <v>0</v>
      </c>
    </row>
    <row r="2775" spans="1:12">
      <c r="A2775" s="30">
        <v>2773</v>
      </c>
      <c r="B2775" s="30">
        <v>6200.1660000000002</v>
      </c>
      <c r="C2775" s="30">
        <v>50082.969999999899</v>
      </c>
      <c r="D2775" s="30">
        <v>1</v>
      </c>
      <c r="E2775" s="30">
        <v>1</v>
      </c>
      <c r="F2775" s="30">
        <v>28521.455000000002</v>
      </c>
      <c r="G2775" s="30">
        <v>1</v>
      </c>
      <c r="H2775" s="30">
        <v>1</v>
      </c>
      <c r="I2775" s="30">
        <v>1</v>
      </c>
      <c r="K2775" s="457">
        <v>18342.689705413864</v>
      </c>
      <c r="L2775" s="457">
        <f>IF(K2775=0,#REF!,0)</f>
        <v>0</v>
      </c>
    </row>
    <row r="2776" spans="1:12">
      <c r="A2776" s="30">
        <v>2774</v>
      </c>
      <c r="B2776" s="30">
        <v>1762.222</v>
      </c>
      <c r="C2776" s="30">
        <v>68904.681999999899</v>
      </c>
      <c r="D2776" s="30">
        <v>1</v>
      </c>
      <c r="E2776" s="30">
        <v>1</v>
      </c>
      <c r="F2776" s="30">
        <v>30107.55799999999</v>
      </c>
      <c r="G2776" s="30">
        <v>1</v>
      </c>
      <c r="H2776" s="30">
        <v>1</v>
      </c>
      <c r="I2776" s="30">
        <v>1</v>
      </c>
      <c r="K2776" s="457">
        <v>5276.8168942877064</v>
      </c>
      <c r="L2776" s="457">
        <f>IF(K2776=0,#REF!,0)</f>
        <v>0</v>
      </c>
    </row>
    <row r="2777" spans="1:12">
      <c r="A2777" s="30">
        <v>2775</v>
      </c>
      <c r="B2777" s="30">
        <v>1032.623999999998</v>
      </c>
      <c r="C2777" s="30">
        <v>100214.83599999981</v>
      </c>
      <c r="D2777" s="30">
        <v>1</v>
      </c>
      <c r="E2777" s="30">
        <v>1</v>
      </c>
      <c r="F2777" s="30">
        <v>24479.998</v>
      </c>
      <c r="G2777" s="30">
        <v>1</v>
      </c>
      <c r="H2777" s="30">
        <v>1</v>
      </c>
      <c r="I2777" s="30">
        <v>1</v>
      </c>
      <c r="K2777" s="457"/>
      <c r="L2777" s="457" t="e">
        <f>IF(K2777=0,#REF!,0)</f>
        <v>#REF!</v>
      </c>
    </row>
    <row r="2778" spans="1:12">
      <c r="A2778" s="30">
        <v>2776</v>
      </c>
      <c r="B2778" s="30">
        <v>1032.623999999998</v>
      </c>
      <c r="C2778" s="30">
        <v>84625.282999999894</v>
      </c>
      <c r="D2778" s="30">
        <v>1</v>
      </c>
      <c r="E2778" s="30">
        <v>1</v>
      </c>
      <c r="F2778" s="30">
        <v>28738.52</v>
      </c>
      <c r="G2778" s="30">
        <v>1</v>
      </c>
      <c r="H2778" s="30">
        <v>1</v>
      </c>
      <c r="I2778" s="30">
        <v>1</v>
      </c>
      <c r="K2778" s="457">
        <v>3549.689594991004</v>
      </c>
      <c r="L2778" s="457">
        <f>IF(K2778=0,#REF!,0)</f>
        <v>0</v>
      </c>
    </row>
    <row r="2779" spans="1:12">
      <c r="A2779" s="30">
        <v>2777</v>
      </c>
      <c r="B2779" s="30">
        <v>1032.623999999998</v>
      </c>
      <c r="C2779" s="30">
        <v>72968.567999999897</v>
      </c>
      <c r="D2779" s="30">
        <v>1</v>
      </c>
      <c r="E2779" s="30">
        <v>1</v>
      </c>
      <c r="F2779" s="30">
        <v>31423.588</v>
      </c>
      <c r="G2779" s="30">
        <v>1</v>
      </c>
      <c r="H2779" s="30">
        <v>1</v>
      </c>
      <c r="I2779" s="30">
        <v>1</v>
      </c>
      <c r="K2779" s="457"/>
      <c r="L2779" s="457" t="e">
        <f>IF(K2779=0,#REF!,0)</f>
        <v>#REF!</v>
      </c>
    </row>
    <row r="2780" spans="1:12">
      <c r="A2780" s="30">
        <v>2778</v>
      </c>
      <c r="B2780" s="30">
        <v>1762.222</v>
      </c>
      <c r="C2780" s="30">
        <v>41345.95999999989</v>
      </c>
      <c r="D2780" s="30">
        <v>1</v>
      </c>
      <c r="E2780" s="30">
        <v>1</v>
      </c>
      <c r="F2780" s="30">
        <v>29252.076000000001</v>
      </c>
      <c r="G2780" s="30">
        <v>1</v>
      </c>
      <c r="H2780" s="30">
        <v>1</v>
      </c>
      <c r="I2780" s="30">
        <v>1</v>
      </c>
      <c r="K2780" s="457"/>
      <c r="L2780" s="457" t="e">
        <f>IF(K2780=0,#REF!,0)</f>
        <v>#REF!</v>
      </c>
    </row>
    <row r="2781" spans="1:12">
      <c r="A2781" s="30">
        <v>2779</v>
      </c>
      <c r="B2781" s="30">
        <v>6139.8579999999993</v>
      </c>
      <c r="C2781" s="30">
        <v>28691.7759999999</v>
      </c>
      <c r="D2781" s="30">
        <v>1</v>
      </c>
      <c r="E2781" s="30">
        <v>1</v>
      </c>
      <c r="F2781" s="30">
        <v>24020.916999999998</v>
      </c>
      <c r="G2781" s="30">
        <v>1</v>
      </c>
      <c r="H2781" s="30">
        <v>1</v>
      </c>
      <c r="I2781" s="30">
        <v>1</v>
      </c>
      <c r="K2781" s="457"/>
      <c r="L2781" s="457" t="e">
        <f>IF(K2781=0,#REF!,0)</f>
        <v>#REF!</v>
      </c>
    </row>
    <row r="2782" spans="1:12">
      <c r="A2782" s="30">
        <v>2780</v>
      </c>
      <c r="B2782" s="30">
        <v>7599.07</v>
      </c>
      <c r="C2782" s="30">
        <v>30091.362999999899</v>
      </c>
      <c r="D2782" s="30">
        <v>1</v>
      </c>
      <c r="E2782" s="30">
        <v>1</v>
      </c>
      <c r="F2782" s="30">
        <v>24617.383000000002</v>
      </c>
      <c r="G2782" s="30">
        <v>1</v>
      </c>
      <c r="H2782" s="30">
        <v>1</v>
      </c>
      <c r="I2782" s="30">
        <v>1</v>
      </c>
      <c r="K2782" s="457"/>
      <c r="L2782" s="457" t="e">
        <f>IF(K2782=0,#REF!,0)</f>
        <v>#REF!</v>
      </c>
    </row>
    <row r="2783" spans="1:12">
      <c r="A2783" s="30">
        <v>2781</v>
      </c>
      <c r="B2783" s="30">
        <v>1762.222</v>
      </c>
      <c r="C2783" s="30">
        <v>16881.333999999901</v>
      </c>
      <c r="D2783" s="30">
        <v>1</v>
      </c>
      <c r="E2783" s="30">
        <v>1</v>
      </c>
      <c r="F2783" s="30">
        <v>36788.053</v>
      </c>
      <c r="G2783" s="30">
        <v>1</v>
      </c>
      <c r="H2783" s="30">
        <v>1</v>
      </c>
      <c r="I2783" s="30">
        <v>1</v>
      </c>
      <c r="K2783" s="457"/>
      <c r="L2783" s="457" t="e">
        <f>IF(K2783=0,#REF!,0)</f>
        <v>#REF!</v>
      </c>
    </row>
    <row r="2784" spans="1:12">
      <c r="A2784" s="30">
        <v>2782</v>
      </c>
      <c r="B2784" s="30">
        <v>1762.222</v>
      </c>
      <c r="C2784" s="30">
        <v>16511.518999999898</v>
      </c>
      <c r="D2784" s="30">
        <v>1</v>
      </c>
      <c r="E2784" s="30">
        <v>1</v>
      </c>
      <c r="F2784" s="30">
        <v>2977.7020000000002</v>
      </c>
      <c r="G2784" s="30">
        <v>1</v>
      </c>
      <c r="H2784" s="30">
        <v>1</v>
      </c>
      <c r="I2784" s="30">
        <v>1</v>
      </c>
      <c r="K2784" s="457"/>
      <c r="L2784" s="457" t="e">
        <f>IF(K2784=0,#REF!,0)</f>
        <v>#REF!</v>
      </c>
    </row>
    <row r="2785" spans="1:12">
      <c r="A2785" s="30">
        <v>2783</v>
      </c>
      <c r="B2785" s="30">
        <v>1762.222</v>
      </c>
      <c r="C2785" s="30">
        <v>16135.171999999899</v>
      </c>
      <c r="D2785" s="30">
        <v>1</v>
      </c>
      <c r="E2785" s="30">
        <v>1</v>
      </c>
      <c r="F2785" s="30">
        <v>1664.5940000000001</v>
      </c>
      <c r="G2785" s="30">
        <v>1</v>
      </c>
      <c r="H2785" s="30">
        <v>1</v>
      </c>
      <c r="I2785" s="30">
        <v>1</v>
      </c>
      <c r="K2785" s="457"/>
      <c r="L2785" s="457" t="e">
        <f>IF(K2785=0,#REF!,0)</f>
        <v>#REF!</v>
      </c>
    </row>
    <row r="2786" spans="1:12">
      <c r="A2786" s="30">
        <v>2784</v>
      </c>
      <c r="B2786" s="30">
        <v>1032.623999999998</v>
      </c>
      <c r="C2786" s="30">
        <v>16207.5529999999</v>
      </c>
      <c r="D2786" s="30">
        <v>1</v>
      </c>
      <c r="E2786" s="30">
        <v>1</v>
      </c>
      <c r="F2786" s="30">
        <v>1272.55599999999</v>
      </c>
      <c r="G2786" s="30">
        <v>1</v>
      </c>
      <c r="H2786" s="30">
        <v>1</v>
      </c>
      <c r="I2786" s="30">
        <v>1</v>
      </c>
      <c r="K2786" s="457"/>
      <c r="L2786" s="457" t="e">
        <f>IF(K2786=0,#REF!,0)</f>
        <v>#REF!</v>
      </c>
    </row>
    <row r="2787" spans="1:12">
      <c r="A2787" s="30">
        <v>2785</v>
      </c>
      <c r="B2787" s="30">
        <v>1032.623999999998</v>
      </c>
      <c r="C2787" s="30">
        <v>16261.79699999989</v>
      </c>
      <c r="D2787" s="30">
        <v>1</v>
      </c>
      <c r="E2787" s="30">
        <v>1</v>
      </c>
      <c r="F2787" s="30">
        <v>545.76599999999996</v>
      </c>
      <c r="G2787" s="30">
        <v>1</v>
      </c>
      <c r="H2787" s="30">
        <v>1</v>
      </c>
      <c r="I2787" s="30">
        <v>1</v>
      </c>
      <c r="K2787" s="457"/>
      <c r="L2787" s="457" t="e">
        <f>IF(K2787=0,#REF!,0)</f>
        <v>#REF!</v>
      </c>
    </row>
    <row r="2788" spans="1:12">
      <c r="A2788" s="30">
        <v>2786</v>
      </c>
      <c r="B2788" s="30">
        <v>1032.623999999998</v>
      </c>
      <c r="C2788" s="30">
        <v>16249.6609999999</v>
      </c>
      <c r="D2788" s="30">
        <v>1</v>
      </c>
      <c r="E2788" s="30">
        <v>1</v>
      </c>
      <c r="F2788" s="30">
        <v>599.73599999999897</v>
      </c>
      <c r="G2788" s="30">
        <v>1</v>
      </c>
      <c r="H2788" s="30">
        <v>1</v>
      </c>
      <c r="I2788" s="30">
        <v>1</v>
      </c>
      <c r="K2788" s="457"/>
      <c r="L2788" s="457" t="e">
        <f>IF(K2788=0,#REF!,0)</f>
        <v>#REF!</v>
      </c>
    </row>
    <row r="2789" spans="1:12">
      <c r="A2789" s="30">
        <v>2787</v>
      </c>
      <c r="B2789" s="30">
        <v>1032.623999999998</v>
      </c>
      <c r="C2789" s="30">
        <v>16264.371999999901</v>
      </c>
      <c r="D2789" s="30">
        <v>1</v>
      </c>
      <c r="E2789" s="30">
        <v>1</v>
      </c>
      <c r="F2789" s="30">
        <v>391.113</v>
      </c>
      <c r="G2789" s="30">
        <v>1</v>
      </c>
      <c r="H2789" s="30">
        <v>1</v>
      </c>
      <c r="I2789" s="30">
        <v>1</v>
      </c>
      <c r="K2789" s="457"/>
      <c r="L2789" s="457" t="e">
        <f>IF(K2789=0,#REF!,0)</f>
        <v>#REF!</v>
      </c>
    </row>
    <row r="2790" spans="1:12">
      <c r="A2790" s="30">
        <v>2788</v>
      </c>
      <c r="B2790" s="30">
        <v>1032.623999999998</v>
      </c>
      <c r="C2790" s="30">
        <v>16289.040999999899</v>
      </c>
      <c r="D2790" s="30">
        <v>1</v>
      </c>
      <c r="E2790" s="30">
        <v>1</v>
      </c>
      <c r="F2790" s="30">
        <v>251.27100000000002</v>
      </c>
      <c r="G2790" s="30">
        <v>1</v>
      </c>
      <c r="H2790" s="30">
        <v>1</v>
      </c>
      <c r="I2790" s="30">
        <v>1</v>
      </c>
      <c r="K2790" s="457"/>
      <c r="L2790" s="457" t="e">
        <f>IF(K2790=0,#REF!,0)</f>
        <v>#REF!</v>
      </c>
    </row>
    <row r="2791" spans="1:12">
      <c r="A2791" s="30">
        <v>2789</v>
      </c>
      <c r="B2791" s="30">
        <v>1032.623999999998</v>
      </c>
      <c r="C2791" s="30">
        <v>16308.002999999891</v>
      </c>
      <c r="D2791" s="30">
        <v>1</v>
      </c>
      <c r="E2791" s="30">
        <v>1</v>
      </c>
      <c r="F2791" s="30">
        <v>274.90000000000003</v>
      </c>
      <c r="G2791" s="30">
        <v>1</v>
      </c>
      <c r="H2791" s="30">
        <v>1</v>
      </c>
      <c r="I2791" s="30">
        <v>1</v>
      </c>
      <c r="K2791" s="457"/>
      <c r="L2791" s="457" t="e">
        <f>IF(K2791=0,#REF!,0)</f>
        <v>#REF!</v>
      </c>
    </row>
    <row r="2792" spans="1:12">
      <c r="A2792" s="30">
        <v>2790</v>
      </c>
      <c r="B2792" s="30">
        <v>1762.222</v>
      </c>
      <c r="C2792" s="30">
        <v>16311.341999999901</v>
      </c>
      <c r="D2792" s="30">
        <v>1</v>
      </c>
      <c r="E2792" s="30">
        <v>1</v>
      </c>
      <c r="F2792" s="30">
        <v>778.08099999999899</v>
      </c>
      <c r="G2792" s="30">
        <v>1</v>
      </c>
      <c r="H2792" s="30">
        <v>1</v>
      </c>
      <c r="I2792" s="30">
        <v>1</v>
      </c>
      <c r="K2792" s="457"/>
      <c r="L2792" s="457" t="e">
        <f>IF(K2792=0,#REF!,0)</f>
        <v>#REF!</v>
      </c>
    </row>
    <row r="2793" spans="1:12">
      <c r="A2793" s="30">
        <v>2791</v>
      </c>
      <c r="B2793" s="30">
        <v>6139.8579999999993</v>
      </c>
      <c r="C2793" s="30">
        <v>16258.352999999901</v>
      </c>
      <c r="D2793" s="30">
        <v>1</v>
      </c>
      <c r="E2793" s="30">
        <v>1</v>
      </c>
      <c r="F2793" s="30">
        <v>63669.853999999897</v>
      </c>
      <c r="G2793" s="30">
        <v>1</v>
      </c>
      <c r="H2793" s="30">
        <v>1</v>
      </c>
      <c r="I2793" s="30">
        <v>1</v>
      </c>
      <c r="K2793" s="457"/>
      <c r="L2793" s="457" t="e">
        <f>IF(K2793=0,#REF!,0)</f>
        <v>#REF!</v>
      </c>
    </row>
    <row r="2794" spans="1:12">
      <c r="A2794" s="30">
        <v>2792</v>
      </c>
      <c r="B2794" s="30">
        <v>1762.222</v>
      </c>
      <c r="C2794" s="30">
        <v>29784.6139999999</v>
      </c>
      <c r="D2794" s="30">
        <v>1</v>
      </c>
      <c r="E2794" s="30">
        <v>1</v>
      </c>
      <c r="F2794" s="30">
        <v>63784.2959999999</v>
      </c>
      <c r="G2794" s="30">
        <v>1</v>
      </c>
      <c r="H2794" s="30">
        <v>1</v>
      </c>
      <c r="I2794" s="30">
        <v>1</v>
      </c>
      <c r="K2794" s="457"/>
      <c r="L2794" s="457" t="e">
        <f>IF(K2794=0,#REF!,0)</f>
        <v>#REF!</v>
      </c>
    </row>
    <row r="2795" spans="1:12">
      <c r="A2795" s="30">
        <v>2793</v>
      </c>
      <c r="B2795" s="30">
        <v>1032.623999999998</v>
      </c>
      <c r="C2795" s="30">
        <v>30364.646999999899</v>
      </c>
      <c r="D2795" s="30">
        <v>1</v>
      </c>
      <c r="E2795" s="30">
        <v>1</v>
      </c>
      <c r="F2795" s="30">
        <v>56620.659</v>
      </c>
      <c r="G2795" s="30">
        <v>1</v>
      </c>
      <c r="H2795" s="30">
        <v>1</v>
      </c>
      <c r="I2795" s="30">
        <v>1</v>
      </c>
      <c r="K2795" s="457"/>
      <c r="L2795" s="457" t="e">
        <f>IF(K2795=0,#REF!,0)</f>
        <v>#REF!</v>
      </c>
    </row>
    <row r="2796" spans="1:12">
      <c r="A2796" s="30">
        <v>2794</v>
      </c>
      <c r="B2796" s="30">
        <v>1153.2399999999991</v>
      </c>
      <c r="C2796" s="30">
        <v>30937.229999999901</v>
      </c>
      <c r="D2796" s="30">
        <v>1</v>
      </c>
      <c r="E2796" s="30">
        <v>1</v>
      </c>
      <c r="F2796" s="30">
        <v>45191.280999999901</v>
      </c>
      <c r="G2796" s="30">
        <v>1</v>
      </c>
      <c r="H2796" s="30">
        <v>1</v>
      </c>
      <c r="I2796" s="30">
        <v>1</v>
      </c>
      <c r="K2796" s="457">
        <v>6967.8170926344383</v>
      </c>
      <c r="L2796" s="457">
        <f>IF(K2796=0,#REF!,0)</f>
        <v>0</v>
      </c>
    </row>
    <row r="2797" spans="1:12">
      <c r="A2797" s="30">
        <v>2795</v>
      </c>
      <c r="B2797" s="30">
        <v>1213.5469999999991</v>
      </c>
      <c r="C2797" s="30">
        <v>31454.28299999989</v>
      </c>
      <c r="D2797" s="30">
        <v>1</v>
      </c>
      <c r="E2797" s="30">
        <v>1</v>
      </c>
      <c r="F2797" s="30">
        <v>34508.89499999999</v>
      </c>
      <c r="G2797" s="30">
        <v>1</v>
      </c>
      <c r="H2797" s="30">
        <v>1</v>
      </c>
      <c r="I2797" s="30">
        <v>1</v>
      </c>
      <c r="K2797" s="457">
        <v>29200.205294437816</v>
      </c>
      <c r="L2797" s="457">
        <f>IF(K2797=0,#REF!,0)</f>
        <v>0</v>
      </c>
    </row>
    <row r="2798" spans="1:12">
      <c r="A2798" s="30">
        <v>2796</v>
      </c>
      <c r="B2798" s="30">
        <v>1213.5469999999991</v>
      </c>
      <c r="C2798" s="30">
        <v>30994.823999999899</v>
      </c>
      <c r="D2798" s="30">
        <v>1</v>
      </c>
      <c r="E2798" s="30">
        <v>1</v>
      </c>
      <c r="F2798" s="30">
        <v>26281.428999999898</v>
      </c>
      <c r="G2798" s="30">
        <v>1</v>
      </c>
      <c r="H2798" s="30">
        <v>1</v>
      </c>
      <c r="I2798" s="30">
        <v>1</v>
      </c>
      <c r="K2798" s="457">
        <v>31451.383876793217</v>
      </c>
      <c r="L2798" s="457">
        <f>IF(K2798=0,#REF!,0)</f>
        <v>0</v>
      </c>
    </row>
    <row r="2799" spans="1:12">
      <c r="A2799" s="30">
        <v>2797</v>
      </c>
      <c r="B2799" s="30">
        <v>6200.1660000000002</v>
      </c>
      <c r="C2799" s="30">
        <v>29083.648000000001</v>
      </c>
      <c r="D2799" s="30">
        <v>1</v>
      </c>
      <c r="E2799" s="30">
        <v>1</v>
      </c>
      <c r="F2799" s="30">
        <v>5985.8919999999907</v>
      </c>
      <c r="G2799" s="30">
        <v>1</v>
      </c>
      <c r="H2799" s="30">
        <v>1</v>
      </c>
      <c r="I2799" s="30">
        <v>1</v>
      </c>
      <c r="K2799" s="457">
        <v>24174.457073573565</v>
      </c>
      <c r="L2799" s="457">
        <f>IF(K2799=0,#REF!,0)</f>
        <v>0</v>
      </c>
    </row>
    <row r="2800" spans="1:12">
      <c r="A2800" s="30">
        <v>2798</v>
      </c>
      <c r="B2800" s="30">
        <v>1762.222</v>
      </c>
      <c r="C2800" s="30">
        <v>28900.001999999902</v>
      </c>
      <c r="D2800" s="30">
        <v>1</v>
      </c>
      <c r="E2800" s="30">
        <v>1</v>
      </c>
      <c r="F2800" s="30">
        <v>9367.744999999999</v>
      </c>
      <c r="G2800" s="30">
        <v>1</v>
      </c>
      <c r="H2800" s="30">
        <v>1</v>
      </c>
      <c r="I2800" s="30">
        <v>1</v>
      </c>
      <c r="K2800" s="457">
        <v>39863.940313225612</v>
      </c>
      <c r="L2800" s="457">
        <f>IF(K2800=0,#REF!,0)</f>
        <v>0</v>
      </c>
    </row>
    <row r="2801" spans="1:12">
      <c r="A2801" s="30">
        <v>2799</v>
      </c>
      <c r="B2801" s="30">
        <v>1032.623999999998</v>
      </c>
      <c r="C2801" s="30">
        <v>29661.325999999899</v>
      </c>
      <c r="D2801" s="30">
        <v>1</v>
      </c>
      <c r="E2801" s="30">
        <v>1</v>
      </c>
      <c r="F2801" s="30">
        <v>7965.2559999999903</v>
      </c>
      <c r="G2801" s="30">
        <v>1</v>
      </c>
      <c r="H2801" s="30">
        <v>1</v>
      </c>
      <c r="I2801" s="30">
        <v>1</v>
      </c>
      <c r="K2801" s="457">
        <v>21200.202124718242</v>
      </c>
      <c r="L2801" s="457">
        <f>IF(K2801=0,#REF!,0)</f>
        <v>0</v>
      </c>
    </row>
    <row r="2802" spans="1:12">
      <c r="A2802" s="30">
        <v>2800</v>
      </c>
      <c r="B2802" s="30">
        <v>1032.623999999998</v>
      </c>
      <c r="C2802" s="30">
        <v>29276.064999999897</v>
      </c>
      <c r="D2802" s="30">
        <v>1</v>
      </c>
      <c r="E2802" s="30">
        <v>1</v>
      </c>
      <c r="F2802" s="30">
        <v>6268.5830000000005</v>
      </c>
      <c r="G2802" s="30">
        <v>1</v>
      </c>
      <c r="H2802" s="30">
        <v>1</v>
      </c>
      <c r="I2802" s="30">
        <v>1</v>
      </c>
      <c r="K2802" s="457">
        <v>12482.822115682757</v>
      </c>
      <c r="L2802" s="457">
        <f>IF(K2802=0,#REF!,0)</f>
        <v>0</v>
      </c>
    </row>
    <row r="2803" spans="1:12">
      <c r="A2803" s="30">
        <v>2801</v>
      </c>
      <c r="B2803" s="30">
        <v>1032.623999999998</v>
      </c>
      <c r="C2803" s="30">
        <v>28899.844999999899</v>
      </c>
      <c r="D2803" s="30">
        <v>1</v>
      </c>
      <c r="E2803" s="30">
        <v>1</v>
      </c>
      <c r="F2803" s="30">
        <v>9385.5059999999794</v>
      </c>
      <c r="G2803" s="30">
        <v>1</v>
      </c>
      <c r="H2803" s="30">
        <v>1</v>
      </c>
      <c r="I2803" s="30">
        <v>1</v>
      </c>
      <c r="K2803" s="457"/>
      <c r="L2803" s="457" t="e">
        <f>IF(K2803=0,#REF!,0)</f>
        <v>#REF!</v>
      </c>
    </row>
    <row r="2804" spans="1:12">
      <c r="A2804" s="30">
        <v>2802</v>
      </c>
      <c r="B2804" s="30">
        <v>1762.222</v>
      </c>
      <c r="C2804" s="30">
        <v>28215.638999999901</v>
      </c>
      <c r="D2804" s="30">
        <v>1</v>
      </c>
      <c r="E2804" s="30">
        <v>1</v>
      </c>
      <c r="F2804" s="30">
        <v>12749.402999999989</v>
      </c>
      <c r="G2804" s="30">
        <v>1</v>
      </c>
      <c r="H2804" s="30">
        <v>1</v>
      </c>
      <c r="I2804" s="30">
        <v>1</v>
      </c>
      <c r="K2804" s="457"/>
      <c r="L2804" s="457" t="e">
        <f>IF(K2804=0,#REF!,0)</f>
        <v>#REF!</v>
      </c>
    </row>
    <row r="2805" spans="1:12">
      <c r="A2805" s="30">
        <v>2803</v>
      </c>
      <c r="B2805" s="30">
        <v>6139.8579999999993</v>
      </c>
      <c r="C2805" s="30">
        <v>28197.408999999898</v>
      </c>
      <c r="D2805" s="30">
        <v>1</v>
      </c>
      <c r="E2805" s="30">
        <v>1</v>
      </c>
      <c r="F2805" s="30">
        <v>10079.65699999999</v>
      </c>
      <c r="G2805" s="30">
        <v>1</v>
      </c>
      <c r="H2805" s="30">
        <v>1</v>
      </c>
      <c r="I2805" s="30">
        <v>1</v>
      </c>
      <c r="K2805" s="457"/>
      <c r="L2805" s="457" t="e">
        <f>IF(K2805=0,#REF!,0)</f>
        <v>#REF!</v>
      </c>
    </row>
    <row r="2806" spans="1:12">
      <c r="A2806" s="30">
        <v>2804</v>
      </c>
      <c r="B2806" s="30">
        <v>7599.07</v>
      </c>
      <c r="C2806" s="30">
        <v>29661.118999999897</v>
      </c>
      <c r="D2806" s="30">
        <v>1</v>
      </c>
      <c r="E2806" s="30">
        <v>1</v>
      </c>
      <c r="F2806" s="30">
        <v>12516.682000000001</v>
      </c>
      <c r="G2806" s="30">
        <v>1</v>
      </c>
      <c r="H2806" s="30">
        <v>1</v>
      </c>
      <c r="I2806" s="30">
        <v>1</v>
      </c>
      <c r="K2806" s="457"/>
      <c r="L2806" s="457" t="e">
        <f>IF(K2806=0,#REF!,0)</f>
        <v>#REF!</v>
      </c>
    </row>
    <row r="2807" spans="1:12">
      <c r="A2807" s="30">
        <v>2805</v>
      </c>
      <c r="B2807" s="30">
        <v>1762.222</v>
      </c>
      <c r="C2807" s="30">
        <v>16475.467999999899</v>
      </c>
      <c r="D2807" s="30">
        <v>1</v>
      </c>
      <c r="E2807" s="30">
        <v>1</v>
      </c>
      <c r="F2807" s="30">
        <v>23135.959999999901</v>
      </c>
      <c r="G2807" s="30">
        <v>1</v>
      </c>
      <c r="H2807" s="30">
        <v>1</v>
      </c>
      <c r="I2807" s="30">
        <v>1</v>
      </c>
      <c r="K2807" s="457"/>
      <c r="L2807" s="457" t="e">
        <f>IF(K2807=0,#REF!,0)</f>
        <v>#REF!</v>
      </c>
    </row>
    <row r="2808" spans="1:12">
      <c r="A2808" s="30">
        <v>2806</v>
      </c>
      <c r="B2808" s="30">
        <v>1762.222</v>
      </c>
      <c r="C2808" s="30">
        <v>16081.333999999901</v>
      </c>
      <c r="D2808" s="30">
        <v>1</v>
      </c>
      <c r="E2808" s="30">
        <v>1</v>
      </c>
      <c r="F2808" s="30">
        <v>2438.1379999999999</v>
      </c>
      <c r="G2808" s="30">
        <v>1</v>
      </c>
      <c r="H2808" s="30">
        <v>1</v>
      </c>
      <c r="I2808" s="30">
        <v>1</v>
      </c>
      <c r="K2808" s="457"/>
      <c r="L2808" s="457" t="e">
        <f>IF(K2808=0,#REF!,0)</f>
        <v>#REF!</v>
      </c>
    </row>
    <row r="2809" spans="1:12">
      <c r="A2809" s="30">
        <v>2807</v>
      </c>
      <c r="B2809" s="30">
        <v>1762.222</v>
      </c>
      <c r="C2809" s="30">
        <v>15679.835999999901</v>
      </c>
      <c r="D2809" s="30">
        <v>1</v>
      </c>
      <c r="E2809" s="30">
        <v>1</v>
      </c>
      <c r="F2809" s="30">
        <v>1988.7369999999901</v>
      </c>
      <c r="G2809" s="30">
        <v>1</v>
      </c>
      <c r="H2809" s="30">
        <v>1</v>
      </c>
      <c r="I2809" s="30">
        <v>1</v>
      </c>
      <c r="K2809" s="457"/>
      <c r="L2809" s="457" t="e">
        <f>IF(K2809=0,#REF!,0)</f>
        <v>#REF!</v>
      </c>
    </row>
    <row r="2810" spans="1:12">
      <c r="A2810" s="30">
        <v>2808</v>
      </c>
      <c r="B2810" s="30">
        <v>1032.623999999998</v>
      </c>
      <c r="C2810" s="30">
        <v>15726.3749999999</v>
      </c>
      <c r="D2810" s="30">
        <v>1</v>
      </c>
      <c r="E2810" s="30">
        <v>1</v>
      </c>
      <c r="F2810" s="30">
        <v>1204.39599999999</v>
      </c>
      <c r="G2810" s="30">
        <v>1</v>
      </c>
      <c r="H2810" s="30">
        <v>1</v>
      </c>
      <c r="I2810" s="30">
        <v>1</v>
      </c>
      <c r="K2810" s="457"/>
      <c r="L2810" s="457" t="e">
        <f>IF(K2810=0,#REF!,0)</f>
        <v>#REF!</v>
      </c>
    </row>
    <row r="2811" spans="1:12">
      <c r="A2811" s="30">
        <v>2809</v>
      </c>
      <c r="B2811" s="30">
        <v>1032.623999999998</v>
      </c>
      <c r="C2811" s="30">
        <v>15731.1789999999</v>
      </c>
      <c r="D2811" s="30">
        <v>1</v>
      </c>
      <c r="E2811" s="30">
        <v>1</v>
      </c>
      <c r="F2811" s="30">
        <v>713.87599999999998</v>
      </c>
      <c r="G2811" s="30">
        <v>1</v>
      </c>
      <c r="H2811" s="30">
        <v>1</v>
      </c>
      <c r="I2811" s="30">
        <v>1</v>
      </c>
      <c r="K2811" s="457"/>
      <c r="L2811" s="457" t="e">
        <f>IF(K2811=0,#REF!,0)</f>
        <v>#REF!</v>
      </c>
    </row>
    <row r="2812" spans="1:12">
      <c r="A2812" s="30">
        <v>2810</v>
      </c>
      <c r="B2812" s="30">
        <v>1032.623999999998</v>
      </c>
      <c r="C2812" s="30">
        <v>15692.497999999901</v>
      </c>
      <c r="D2812" s="30">
        <v>1</v>
      </c>
      <c r="E2812" s="30">
        <v>1</v>
      </c>
      <c r="F2812" s="30">
        <v>534.95299999999895</v>
      </c>
      <c r="G2812" s="30">
        <v>1</v>
      </c>
      <c r="H2812" s="30">
        <v>1</v>
      </c>
      <c r="I2812" s="30">
        <v>1</v>
      </c>
      <c r="K2812" s="457"/>
      <c r="L2812" s="457" t="e">
        <f>IF(K2812=0,#REF!,0)</f>
        <v>#REF!</v>
      </c>
    </row>
    <row r="2813" spans="1:12">
      <c r="A2813" s="30">
        <v>2811</v>
      </c>
      <c r="B2813" s="30">
        <v>1032.623999999998</v>
      </c>
      <c r="C2813" s="30">
        <v>15668.7209999999</v>
      </c>
      <c r="D2813" s="30">
        <v>1</v>
      </c>
      <c r="E2813" s="30">
        <v>1</v>
      </c>
      <c r="F2813" s="30">
        <v>419.81299999999902</v>
      </c>
      <c r="G2813" s="30">
        <v>1</v>
      </c>
      <c r="H2813" s="30">
        <v>1</v>
      </c>
      <c r="I2813" s="30">
        <v>1</v>
      </c>
      <c r="K2813" s="457"/>
      <c r="L2813" s="457" t="e">
        <f>IF(K2813=0,#REF!,0)</f>
        <v>#REF!</v>
      </c>
    </row>
    <row r="2814" spans="1:12">
      <c r="A2814" s="30">
        <v>2812</v>
      </c>
      <c r="B2814" s="30">
        <v>1032.623999999998</v>
      </c>
      <c r="C2814" s="30">
        <v>15657.523999999899</v>
      </c>
      <c r="D2814" s="30">
        <v>1</v>
      </c>
      <c r="E2814" s="30">
        <v>1</v>
      </c>
      <c r="F2814" s="30">
        <v>243.809</v>
      </c>
      <c r="G2814" s="30">
        <v>1</v>
      </c>
      <c r="H2814" s="30">
        <v>1</v>
      </c>
      <c r="I2814" s="30">
        <v>1</v>
      </c>
      <c r="K2814" s="457"/>
      <c r="L2814" s="457" t="e">
        <f>IF(K2814=0,#REF!,0)</f>
        <v>#REF!</v>
      </c>
    </row>
    <row r="2815" spans="1:12">
      <c r="A2815" s="30">
        <v>2813</v>
      </c>
      <c r="B2815" s="30">
        <v>1032.623999999998</v>
      </c>
      <c r="C2815" s="30">
        <v>15660.164999999899</v>
      </c>
      <c r="D2815" s="30">
        <v>1</v>
      </c>
      <c r="E2815" s="30">
        <v>1</v>
      </c>
      <c r="F2815" s="30">
        <v>243.96600000000001</v>
      </c>
      <c r="G2815" s="30">
        <v>1</v>
      </c>
      <c r="H2815" s="30">
        <v>1</v>
      </c>
      <c r="I2815" s="30">
        <v>1</v>
      </c>
      <c r="K2815" s="457"/>
      <c r="L2815" s="457" t="e">
        <f>IF(K2815=0,#REF!,0)</f>
        <v>#REF!</v>
      </c>
    </row>
    <row r="2816" spans="1:12">
      <c r="A2816" s="30">
        <v>2814</v>
      </c>
      <c r="B2816" s="30">
        <v>1762.222</v>
      </c>
      <c r="C2816" s="30">
        <v>15678.412999999899</v>
      </c>
      <c r="D2816" s="30">
        <v>1</v>
      </c>
      <c r="E2816" s="30">
        <v>1</v>
      </c>
      <c r="F2816" s="30">
        <v>419.971</v>
      </c>
      <c r="G2816" s="30">
        <v>1</v>
      </c>
      <c r="H2816" s="30">
        <v>1</v>
      </c>
      <c r="I2816" s="30">
        <v>1</v>
      </c>
      <c r="K2816" s="457"/>
      <c r="L2816" s="457" t="e">
        <f>IF(K2816=0,#REF!,0)</f>
        <v>#REF!</v>
      </c>
    </row>
    <row r="2817" spans="1:12">
      <c r="A2817" s="30">
        <v>2815</v>
      </c>
      <c r="B2817" s="30">
        <v>6139.8579999999993</v>
      </c>
      <c r="C2817" s="30">
        <v>15726.514999999901</v>
      </c>
      <c r="D2817" s="30">
        <v>1</v>
      </c>
      <c r="E2817" s="30">
        <v>1</v>
      </c>
      <c r="F2817" s="30">
        <v>30041.074999999899</v>
      </c>
      <c r="G2817" s="30">
        <v>1</v>
      </c>
      <c r="H2817" s="30">
        <v>1</v>
      </c>
      <c r="I2817" s="30">
        <v>1</v>
      </c>
      <c r="K2817" s="457"/>
      <c r="L2817" s="457" t="e">
        <f>IF(K2817=0,#REF!,0)</f>
        <v>#REF!</v>
      </c>
    </row>
    <row r="2818" spans="1:12">
      <c r="A2818" s="30">
        <v>2816</v>
      </c>
      <c r="B2818" s="30">
        <v>1762.222</v>
      </c>
      <c r="C2818" s="30">
        <v>16044.067999999899</v>
      </c>
      <c r="D2818" s="30">
        <v>1</v>
      </c>
      <c r="E2818" s="30">
        <v>1</v>
      </c>
      <c r="F2818" s="30">
        <v>37777.430999999902</v>
      </c>
      <c r="G2818" s="30">
        <v>1</v>
      </c>
      <c r="H2818" s="30">
        <v>1</v>
      </c>
      <c r="I2818" s="30">
        <v>1</v>
      </c>
      <c r="K2818" s="457"/>
      <c r="L2818" s="457" t="e">
        <f>IF(K2818=0,#REF!,0)</f>
        <v>#REF!</v>
      </c>
    </row>
    <row r="2819" spans="1:12">
      <c r="A2819" s="30">
        <v>2817</v>
      </c>
      <c r="B2819" s="30">
        <v>1032.623999999998</v>
      </c>
      <c r="C2819" s="30">
        <v>17054.065999999901</v>
      </c>
      <c r="D2819" s="30">
        <v>1</v>
      </c>
      <c r="E2819" s="30">
        <v>1</v>
      </c>
      <c r="F2819" s="30">
        <v>38796.682000000001</v>
      </c>
      <c r="G2819" s="30">
        <v>1</v>
      </c>
      <c r="H2819" s="30">
        <v>1</v>
      </c>
      <c r="I2819" s="30">
        <v>1</v>
      </c>
      <c r="K2819" s="457"/>
      <c r="L2819" s="457" t="e">
        <f>IF(K2819=0,#REF!,0)</f>
        <v>#REF!</v>
      </c>
    </row>
    <row r="2820" spans="1:12">
      <c r="A2820" s="30">
        <v>2818</v>
      </c>
      <c r="B2820" s="30">
        <v>1153.2399999999991</v>
      </c>
      <c r="C2820" s="30">
        <v>17986.070999999902</v>
      </c>
      <c r="D2820" s="30">
        <v>1</v>
      </c>
      <c r="E2820" s="30">
        <v>1</v>
      </c>
      <c r="F2820" s="30">
        <v>35920.741000000002</v>
      </c>
      <c r="G2820" s="30">
        <v>1</v>
      </c>
      <c r="H2820" s="30">
        <v>1</v>
      </c>
      <c r="I2820" s="30">
        <v>1</v>
      </c>
      <c r="K2820" s="457">
        <v>13471.53134253709</v>
      </c>
      <c r="L2820" s="457">
        <f>IF(K2820=0,#REF!,0)</f>
        <v>0</v>
      </c>
    </row>
    <row r="2821" spans="1:12">
      <c r="A2821" s="30">
        <v>2819</v>
      </c>
      <c r="B2821" s="30">
        <v>1213.5469999999991</v>
      </c>
      <c r="C2821" s="30">
        <v>18679.559999999899</v>
      </c>
      <c r="D2821" s="30">
        <v>1</v>
      </c>
      <c r="E2821" s="30">
        <v>1</v>
      </c>
      <c r="F2821" s="30">
        <v>29199.3669999999</v>
      </c>
      <c r="G2821" s="30">
        <v>1</v>
      </c>
      <c r="H2821" s="30">
        <v>1</v>
      </c>
      <c r="I2821" s="30">
        <v>1</v>
      </c>
      <c r="K2821" s="457">
        <v>25214.384458028435</v>
      </c>
      <c r="L2821" s="457">
        <f>IF(K2821=0,#REF!,0)</f>
        <v>0</v>
      </c>
    </row>
    <row r="2822" spans="1:12">
      <c r="A2822" s="30">
        <v>2820</v>
      </c>
      <c r="B2822" s="30">
        <v>1213.5469999999991</v>
      </c>
      <c r="C2822" s="30">
        <v>18294.355999999902</v>
      </c>
      <c r="D2822" s="30">
        <v>1</v>
      </c>
      <c r="E2822" s="30">
        <v>1</v>
      </c>
      <c r="F2822" s="30">
        <v>24000.636999999901</v>
      </c>
      <c r="G2822" s="30">
        <v>1</v>
      </c>
      <c r="H2822" s="30">
        <v>1</v>
      </c>
      <c r="I2822" s="30">
        <v>1</v>
      </c>
      <c r="K2822" s="457">
        <v>42794.485564269096</v>
      </c>
      <c r="L2822" s="457">
        <f>IF(K2822=0,#REF!,0)</f>
        <v>0</v>
      </c>
    </row>
    <row r="2823" spans="1:12">
      <c r="A2823" s="30">
        <v>2821</v>
      </c>
      <c r="B2823" s="30">
        <v>6200.1660000000002</v>
      </c>
      <c r="C2823" s="30">
        <v>16386.614999999889</v>
      </c>
      <c r="D2823" s="30">
        <v>1</v>
      </c>
      <c r="E2823" s="30">
        <v>1</v>
      </c>
      <c r="F2823" s="30">
        <v>5591.7729999999983</v>
      </c>
      <c r="G2823" s="30">
        <v>1</v>
      </c>
      <c r="H2823" s="30">
        <v>1</v>
      </c>
      <c r="I2823" s="30">
        <v>1</v>
      </c>
      <c r="K2823" s="457">
        <v>28463.689626510819</v>
      </c>
      <c r="L2823" s="457">
        <f>IF(K2823=0,#REF!,0)</f>
        <v>0</v>
      </c>
    </row>
    <row r="2824" spans="1:12">
      <c r="A2824" s="30">
        <v>2822</v>
      </c>
      <c r="B2824" s="30">
        <v>1762.222</v>
      </c>
      <c r="C2824" s="30">
        <v>16203.154999999901</v>
      </c>
      <c r="D2824" s="30">
        <v>1</v>
      </c>
      <c r="E2824" s="30">
        <v>1</v>
      </c>
      <c r="F2824" s="30">
        <v>12792.317999999999</v>
      </c>
      <c r="G2824" s="30">
        <v>1</v>
      </c>
      <c r="H2824" s="30">
        <v>1</v>
      </c>
      <c r="I2824" s="30">
        <v>1</v>
      </c>
      <c r="K2824" s="457">
        <v>37967.97646054675</v>
      </c>
      <c r="L2824" s="457">
        <f>IF(K2824=0,#REF!,0)</f>
        <v>0</v>
      </c>
    </row>
    <row r="2825" spans="1:12">
      <c r="A2825" s="30">
        <v>2823</v>
      </c>
      <c r="B2825" s="30">
        <v>1032.623999999998</v>
      </c>
      <c r="C2825" s="30">
        <v>16973.5649999999</v>
      </c>
      <c r="D2825" s="30">
        <v>1</v>
      </c>
      <c r="E2825" s="30">
        <v>1</v>
      </c>
      <c r="F2825" s="30">
        <v>14760.291999999999</v>
      </c>
      <c r="G2825" s="30">
        <v>1</v>
      </c>
      <c r="H2825" s="30">
        <v>1</v>
      </c>
      <c r="I2825" s="30">
        <v>1</v>
      </c>
      <c r="K2825" s="457">
        <v>18497.580685375062</v>
      </c>
      <c r="L2825" s="457">
        <f>IF(K2825=0,#REF!,0)</f>
        <v>0</v>
      </c>
    </row>
    <row r="2826" spans="1:12">
      <c r="A2826" s="30">
        <v>2824</v>
      </c>
      <c r="B2826" s="30">
        <v>1032.623999999998</v>
      </c>
      <c r="C2826" s="30">
        <v>16588.360999999899</v>
      </c>
      <c r="D2826" s="30">
        <v>1</v>
      </c>
      <c r="E2826" s="30">
        <v>1</v>
      </c>
      <c r="F2826" s="30">
        <v>13765.724999999999</v>
      </c>
      <c r="G2826" s="30">
        <v>1</v>
      </c>
      <c r="H2826" s="30">
        <v>1</v>
      </c>
      <c r="I2826" s="30">
        <v>1</v>
      </c>
      <c r="K2826" s="457">
        <v>6090.958559199521</v>
      </c>
      <c r="L2826" s="457">
        <f>IF(K2826=0,#REF!,0)</f>
        <v>0</v>
      </c>
    </row>
    <row r="2827" spans="1:12">
      <c r="A2827" s="30">
        <v>2825</v>
      </c>
      <c r="B2827" s="30">
        <v>1032.623999999998</v>
      </c>
      <c r="C2827" s="30">
        <v>16221.698999999899</v>
      </c>
      <c r="D2827" s="30">
        <v>1</v>
      </c>
      <c r="E2827" s="30">
        <v>1</v>
      </c>
      <c r="F2827" s="30">
        <v>13747.587</v>
      </c>
      <c r="G2827" s="30">
        <v>1</v>
      </c>
      <c r="H2827" s="30">
        <v>1</v>
      </c>
      <c r="I2827" s="30">
        <v>1</v>
      </c>
      <c r="K2827" s="457"/>
      <c r="L2827" s="457" t="e">
        <f>IF(K2827=0,#REF!,0)</f>
        <v>#REF!</v>
      </c>
    </row>
    <row r="2828" spans="1:12">
      <c r="A2828" s="30">
        <v>2826</v>
      </c>
      <c r="B2828" s="30">
        <v>1762.222</v>
      </c>
      <c r="C2828" s="30">
        <v>15603.355999999902</v>
      </c>
      <c r="D2828" s="30">
        <v>1</v>
      </c>
      <c r="E2828" s="30">
        <v>1</v>
      </c>
      <c r="F2828" s="30">
        <v>14598.19099999989</v>
      </c>
      <c r="G2828" s="30">
        <v>1</v>
      </c>
      <c r="H2828" s="30">
        <v>1</v>
      </c>
      <c r="I2828" s="30">
        <v>1</v>
      </c>
      <c r="K2828" s="457"/>
      <c r="L2828" s="457" t="e">
        <f>IF(K2828=0,#REF!,0)</f>
        <v>#REF!</v>
      </c>
    </row>
    <row r="2829" spans="1:12">
      <c r="A2829" s="30">
        <v>2827</v>
      </c>
      <c r="B2829" s="30">
        <v>6139.8579999999993</v>
      </c>
      <c r="C2829" s="30">
        <v>15556.452999999899</v>
      </c>
      <c r="D2829" s="30">
        <v>1</v>
      </c>
      <c r="E2829" s="30">
        <v>1</v>
      </c>
      <c r="F2829" s="30">
        <v>5604.7839999999796</v>
      </c>
      <c r="G2829" s="30">
        <v>1</v>
      </c>
      <c r="H2829" s="30">
        <v>1</v>
      </c>
      <c r="I2829" s="30">
        <v>1</v>
      </c>
      <c r="K2829" s="457"/>
      <c r="L2829" s="457" t="e">
        <f>IF(K2829=0,#REF!,0)</f>
        <v>#REF!</v>
      </c>
    </row>
    <row r="2830" spans="1:12">
      <c r="A2830" s="30">
        <v>2828</v>
      </c>
      <c r="B2830" s="30">
        <v>7599.07</v>
      </c>
      <c r="C2830" s="30">
        <v>16939.800999999901</v>
      </c>
      <c r="D2830" s="30">
        <v>1</v>
      </c>
      <c r="E2830" s="30">
        <v>1</v>
      </c>
      <c r="F2830" s="30">
        <v>6457.9539999999897</v>
      </c>
      <c r="G2830" s="30">
        <v>1</v>
      </c>
      <c r="H2830" s="30">
        <v>1</v>
      </c>
      <c r="I2830" s="30">
        <v>1</v>
      </c>
      <c r="K2830" s="457"/>
      <c r="L2830" s="457" t="e">
        <f>IF(K2830=0,#REF!,0)</f>
        <v>#REF!</v>
      </c>
    </row>
    <row r="2831" spans="1:12">
      <c r="A2831" s="30">
        <v>2829</v>
      </c>
      <c r="B2831" s="30">
        <v>1762.222</v>
      </c>
      <c r="C2831" s="30">
        <v>16546.515999999901</v>
      </c>
      <c r="D2831" s="30">
        <v>1</v>
      </c>
      <c r="E2831" s="30">
        <v>1</v>
      </c>
      <c r="F2831" s="30">
        <v>21552.80799999999</v>
      </c>
      <c r="G2831" s="30">
        <v>1</v>
      </c>
      <c r="H2831" s="30">
        <v>1</v>
      </c>
      <c r="I2831" s="30">
        <v>1</v>
      </c>
      <c r="K2831" s="457"/>
      <c r="L2831" s="457" t="e">
        <f>IF(K2831=0,#REF!,0)</f>
        <v>#REF!</v>
      </c>
    </row>
    <row r="2832" spans="1:12">
      <c r="A2832" s="30">
        <v>2830</v>
      </c>
      <c r="B2832" s="30">
        <v>1762.222</v>
      </c>
      <c r="C2832" s="30">
        <v>16015.3499999999</v>
      </c>
      <c r="D2832" s="30">
        <v>1</v>
      </c>
      <c r="E2832" s="30">
        <v>1</v>
      </c>
      <c r="F2832" s="30">
        <v>2316.3240000000001</v>
      </c>
      <c r="G2832" s="30">
        <v>1</v>
      </c>
      <c r="H2832" s="30">
        <v>1</v>
      </c>
      <c r="I2832" s="30">
        <v>1</v>
      </c>
      <c r="K2832" s="457"/>
      <c r="L2832" s="457" t="e">
        <f>IF(K2832=0,#REF!,0)</f>
        <v>#REF!</v>
      </c>
    </row>
    <row r="2833" spans="1:12">
      <c r="A2833" s="30">
        <v>2831</v>
      </c>
      <c r="B2833" s="30">
        <v>1762.222</v>
      </c>
      <c r="C2833" s="30">
        <v>15517.6609999999</v>
      </c>
      <c r="D2833" s="30">
        <v>1</v>
      </c>
      <c r="E2833" s="30">
        <v>1</v>
      </c>
      <c r="F2833" s="30">
        <v>2129.9179999999901</v>
      </c>
      <c r="G2833" s="30">
        <v>1</v>
      </c>
      <c r="H2833" s="30">
        <v>1</v>
      </c>
      <c r="I2833" s="30">
        <v>1</v>
      </c>
      <c r="K2833" s="457"/>
      <c r="L2833" s="457" t="e">
        <f>IF(K2833=0,#REF!,0)</f>
        <v>#REF!</v>
      </c>
    </row>
    <row r="2834" spans="1:12">
      <c r="A2834" s="30">
        <v>2832</v>
      </c>
      <c r="B2834" s="30">
        <v>1032.623999999998</v>
      </c>
      <c r="C2834" s="30">
        <v>15535.102999999901</v>
      </c>
      <c r="D2834" s="30">
        <v>1</v>
      </c>
      <c r="E2834" s="30">
        <v>1</v>
      </c>
      <c r="F2834" s="30">
        <v>1201.963</v>
      </c>
      <c r="G2834" s="30">
        <v>1</v>
      </c>
      <c r="H2834" s="30">
        <v>1</v>
      </c>
      <c r="I2834" s="30">
        <v>1</v>
      </c>
      <c r="K2834" s="457"/>
      <c r="L2834" s="457" t="e">
        <f>IF(K2834=0,#REF!,0)</f>
        <v>#REF!</v>
      </c>
    </row>
    <row r="2835" spans="1:12">
      <c r="A2835" s="30">
        <v>2833</v>
      </c>
      <c r="B2835" s="30">
        <v>1032.623999999998</v>
      </c>
      <c r="C2835" s="30">
        <v>15563.225999999901</v>
      </c>
      <c r="D2835" s="30">
        <v>1</v>
      </c>
      <c r="E2835" s="30">
        <v>1</v>
      </c>
      <c r="F2835" s="30">
        <v>560.74199999999996</v>
      </c>
      <c r="G2835" s="30">
        <v>1</v>
      </c>
      <c r="H2835" s="30">
        <v>1</v>
      </c>
      <c r="I2835" s="30">
        <v>1</v>
      </c>
      <c r="K2835" s="457"/>
      <c r="L2835" s="457" t="e">
        <f>IF(K2835=0,#REF!,0)</f>
        <v>#REF!</v>
      </c>
    </row>
    <row r="2836" spans="1:12">
      <c r="A2836" s="30">
        <v>2834</v>
      </c>
      <c r="B2836" s="30">
        <v>1032.623999999998</v>
      </c>
      <c r="C2836" s="30">
        <v>15508.371999999899</v>
      </c>
      <c r="D2836" s="30">
        <v>1</v>
      </c>
      <c r="E2836" s="30">
        <v>1</v>
      </c>
      <c r="F2836" s="30">
        <v>323.971</v>
      </c>
      <c r="G2836" s="30">
        <v>1</v>
      </c>
      <c r="H2836" s="30">
        <v>1</v>
      </c>
      <c r="I2836" s="30">
        <v>1</v>
      </c>
      <c r="K2836" s="457"/>
      <c r="L2836" s="457" t="e">
        <f>IF(K2836=0,#REF!,0)</f>
        <v>#REF!</v>
      </c>
    </row>
    <row r="2837" spans="1:12">
      <c r="A2837" s="30">
        <v>2835</v>
      </c>
      <c r="B2837" s="30">
        <v>1032.623999999998</v>
      </c>
      <c r="C2837" s="30">
        <v>15532.834999999901</v>
      </c>
      <c r="D2837" s="30">
        <v>1</v>
      </c>
      <c r="E2837" s="30">
        <v>1</v>
      </c>
      <c r="F2837" s="30">
        <v>272.97199999999998</v>
      </c>
      <c r="G2837" s="30">
        <v>1</v>
      </c>
      <c r="H2837" s="30">
        <v>1</v>
      </c>
      <c r="I2837" s="30">
        <v>1</v>
      </c>
      <c r="K2837" s="457"/>
      <c r="L2837" s="457" t="e">
        <f>IF(K2837=0,#REF!,0)</f>
        <v>#REF!</v>
      </c>
    </row>
    <row r="2838" spans="1:12">
      <c r="A2838" s="30">
        <v>2836</v>
      </c>
      <c r="B2838" s="30">
        <v>1032.623999999998</v>
      </c>
      <c r="C2838" s="30">
        <v>15543.5289999999</v>
      </c>
      <c r="D2838" s="30">
        <v>1</v>
      </c>
      <c r="E2838" s="30">
        <v>1</v>
      </c>
      <c r="F2838" s="30">
        <v>273.28100000000001</v>
      </c>
      <c r="G2838" s="30">
        <v>1</v>
      </c>
      <c r="H2838" s="30">
        <v>1</v>
      </c>
      <c r="I2838" s="30">
        <v>1</v>
      </c>
      <c r="K2838" s="457"/>
      <c r="L2838" s="457" t="e">
        <f>IF(K2838=0,#REF!,0)</f>
        <v>#REF!</v>
      </c>
    </row>
    <row r="2839" spans="1:12">
      <c r="A2839" s="30">
        <v>2837</v>
      </c>
      <c r="B2839" s="30">
        <v>1032.623999999998</v>
      </c>
      <c r="C2839" s="30">
        <v>15541.458999999901</v>
      </c>
      <c r="D2839" s="30">
        <v>1</v>
      </c>
      <c r="E2839" s="30">
        <v>1</v>
      </c>
      <c r="F2839" s="30">
        <v>243.899</v>
      </c>
      <c r="G2839" s="30">
        <v>1</v>
      </c>
      <c r="H2839" s="30">
        <v>1</v>
      </c>
      <c r="I2839" s="30">
        <v>1</v>
      </c>
      <c r="K2839" s="457"/>
      <c r="L2839" s="457" t="e">
        <f>IF(K2839=0,#REF!,0)</f>
        <v>#REF!</v>
      </c>
    </row>
    <row r="2840" spans="1:12">
      <c r="A2840" s="30">
        <v>2838</v>
      </c>
      <c r="B2840" s="30">
        <v>1762.222</v>
      </c>
      <c r="C2840" s="30">
        <v>15541.1269999999</v>
      </c>
      <c r="D2840" s="30">
        <v>1</v>
      </c>
      <c r="E2840" s="30">
        <v>1</v>
      </c>
      <c r="F2840" s="30">
        <v>2513.826</v>
      </c>
      <c r="G2840" s="30">
        <v>1</v>
      </c>
      <c r="H2840" s="30">
        <v>1</v>
      </c>
      <c r="I2840" s="30">
        <v>1</v>
      </c>
      <c r="K2840" s="457"/>
      <c r="L2840" s="457" t="e">
        <f>IF(K2840=0,#REF!,0)</f>
        <v>#REF!</v>
      </c>
    </row>
    <row r="2841" spans="1:12">
      <c r="A2841" s="30">
        <v>2839</v>
      </c>
      <c r="B2841" s="30">
        <v>6139.8579999999993</v>
      </c>
      <c r="C2841" s="30">
        <v>15597.3569999999</v>
      </c>
      <c r="D2841" s="30">
        <v>1</v>
      </c>
      <c r="E2841" s="30">
        <v>1</v>
      </c>
      <c r="F2841" s="30">
        <v>23691.520999999899</v>
      </c>
      <c r="G2841" s="30">
        <v>1</v>
      </c>
      <c r="H2841" s="30">
        <v>1</v>
      </c>
      <c r="I2841" s="30">
        <v>1</v>
      </c>
      <c r="K2841" s="457"/>
      <c r="L2841" s="457" t="e">
        <f>IF(K2841=0,#REF!,0)</f>
        <v>#REF!</v>
      </c>
    </row>
    <row r="2842" spans="1:12">
      <c r="A2842" s="30">
        <v>2840</v>
      </c>
      <c r="B2842" s="30">
        <v>1762.222</v>
      </c>
      <c r="C2842" s="30">
        <v>42500.251999999891</v>
      </c>
      <c r="D2842" s="30">
        <v>1</v>
      </c>
      <c r="E2842" s="30">
        <v>1</v>
      </c>
      <c r="F2842" s="30">
        <v>27153.445</v>
      </c>
      <c r="G2842" s="30">
        <v>1</v>
      </c>
      <c r="H2842" s="30">
        <v>1</v>
      </c>
      <c r="I2842" s="30">
        <v>1</v>
      </c>
      <c r="K2842" s="457"/>
      <c r="L2842" s="457" t="e">
        <f>IF(K2842=0,#REF!,0)</f>
        <v>#REF!</v>
      </c>
    </row>
    <row r="2843" spans="1:12">
      <c r="A2843" s="30">
        <v>2841</v>
      </c>
      <c r="B2843" s="30">
        <v>1032.623999999998</v>
      </c>
      <c r="C2843" s="30">
        <v>70015.83999999988</v>
      </c>
      <c r="D2843" s="30">
        <v>1</v>
      </c>
      <c r="E2843" s="30">
        <v>1</v>
      </c>
      <c r="F2843" s="30">
        <v>26472.356999999989</v>
      </c>
      <c r="G2843" s="30">
        <v>1</v>
      </c>
      <c r="H2843" s="30">
        <v>1</v>
      </c>
      <c r="I2843" s="30">
        <v>1</v>
      </c>
      <c r="K2843" s="457"/>
      <c r="L2843" s="457" t="e">
        <f>IF(K2843=0,#REF!,0)</f>
        <v>#REF!</v>
      </c>
    </row>
    <row r="2844" spans="1:12">
      <c r="A2844" s="30">
        <v>2842</v>
      </c>
      <c r="B2844" s="30">
        <v>1153.2399999999991</v>
      </c>
      <c r="C2844" s="30">
        <v>85968.229999999894</v>
      </c>
      <c r="D2844" s="30">
        <v>1</v>
      </c>
      <c r="E2844" s="30">
        <v>1</v>
      </c>
      <c r="F2844" s="30">
        <v>20123.806999999997</v>
      </c>
      <c r="G2844" s="30">
        <v>1</v>
      </c>
      <c r="H2844" s="30">
        <v>1</v>
      </c>
      <c r="I2844" s="30">
        <v>1</v>
      </c>
      <c r="K2844" s="457">
        <v>14683.278470787302</v>
      </c>
      <c r="L2844" s="457">
        <f>IF(K2844=0,#REF!,0)</f>
        <v>0</v>
      </c>
    </row>
    <row r="2845" spans="1:12">
      <c r="A2845" s="30">
        <v>2843</v>
      </c>
      <c r="B2845" s="30">
        <v>1213.5469999999991</v>
      </c>
      <c r="C2845" s="30">
        <v>101791.58999999981</v>
      </c>
      <c r="D2845" s="30">
        <v>1</v>
      </c>
      <c r="E2845" s="30">
        <v>1</v>
      </c>
      <c r="F2845" s="30">
        <v>8492.8960000000006</v>
      </c>
      <c r="G2845" s="30">
        <v>1</v>
      </c>
      <c r="H2845" s="30">
        <v>1</v>
      </c>
      <c r="I2845" s="30">
        <v>1</v>
      </c>
      <c r="K2845" s="457">
        <v>34523.895977475295</v>
      </c>
      <c r="L2845" s="457">
        <f>IF(K2845=0,#REF!,0)</f>
        <v>0</v>
      </c>
    </row>
    <row r="2846" spans="1:12">
      <c r="A2846" s="30">
        <v>2844</v>
      </c>
      <c r="B2846" s="30">
        <v>1213.5469999999991</v>
      </c>
      <c r="C2846" s="30">
        <v>85669.041999999899</v>
      </c>
      <c r="D2846" s="30">
        <v>1</v>
      </c>
      <c r="E2846" s="30">
        <v>1</v>
      </c>
      <c r="F2846" s="30">
        <v>2779.2019999999998</v>
      </c>
      <c r="G2846" s="30">
        <v>1</v>
      </c>
      <c r="H2846" s="30">
        <v>1</v>
      </c>
      <c r="I2846" s="30">
        <v>1</v>
      </c>
      <c r="K2846" s="457">
        <v>44499.045474025945</v>
      </c>
      <c r="L2846" s="457">
        <f>IF(K2846=0,#REF!,0)</f>
        <v>0</v>
      </c>
    </row>
    <row r="2847" spans="1:12">
      <c r="A2847" s="30">
        <v>2845</v>
      </c>
      <c r="B2847" s="30">
        <v>6200.1660000000002</v>
      </c>
      <c r="C2847" s="30">
        <v>48811.0799999999</v>
      </c>
      <c r="D2847" s="30">
        <v>1</v>
      </c>
      <c r="E2847" s="30">
        <v>1</v>
      </c>
      <c r="F2847" s="30">
        <v>4147.26799999999</v>
      </c>
      <c r="G2847" s="30">
        <v>1</v>
      </c>
      <c r="H2847" s="30">
        <v>1</v>
      </c>
      <c r="I2847" s="30">
        <v>1</v>
      </c>
      <c r="K2847" s="457">
        <v>22754.358588653624</v>
      </c>
      <c r="L2847" s="457">
        <f>IF(K2847=0,#REF!,0)</f>
        <v>0</v>
      </c>
    </row>
    <row r="2848" spans="1:12">
      <c r="A2848" s="30">
        <v>2846</v>
      </c>
      <c r="B2848" s="30">
        <v>1762.222</v>
      </c>
      <c r="C2848" s="30">
        <v>67945.138999999908</v>
      </c>
      <c r="D2848" s="30">
        <v>1</v>
      </c>
      <c r="E2848" s="30">
        <v>1</v>
      </c>
      <c r="F2848" s="30">
        <v>3688.549</v>
      </c>
      <c r="G2848" s="30">
        <v>1</v>
      </c>
      <c r="H2848" s="30">
        <v>1</v>
      </c>
      <c r="I2848" s="30">
        <v>1</v>
      </c>
      <c r="K2848" s="457">
        <v>37744.605297747323</v>
      </c>
      <c r="L2848" s="457">
        <f>IF(K2848=0,#REF!,0)</f>
        <v>0</v>
      </c>
    </row>
    <row r="2849" spans="1:12">
      <c r="A2849" s="30">
        <v>2847</v>
      </c>
      <c r="B2849" s="30">
        <v>1032.623999999998</v>
      </c>
      <c r="C2849" s="30">
        <v>99772.263999999806</v>
      </c>
      <c r="D2849" s="30">
        <v>1</v>
      </c>
      <c r="E2849" s="30">
        <v>1</v>
      </c>
      <c r="F2849" s="30">
        <v>2115.3779999999902</v>
      </c>
      <c r="G2849" s="30">
        <v>1</v>
      </c>
      <c r="H2849" s="30">
        <v>1</v>
      </c>
      <c r="I2849" s="30">
        <v>1</v>
      </c>
      <c r="K2849" s="457">
        <v>31942.864909554792</v>
      </c>
      <c r="L2849" s="457">
        <f>IF(K2849=0,#REF!,0)</f>
        <v>0</v>
      </c>
    </row>
    <row r="2850" spans="1:12">
      <c r="A2850" s="30">
        <v>2848</v>
      </c>
      <c r="B2850" s="30">
        <v>1032.623999999998</v>
      </c>
      <c r="C2850" s="30">
        <v>83821.0079999999</v>
      </c>
      <c r="D2850" s="30">
        <v>1</v>
      </c>
      <c r="E2850" s="30">
        <v>1</v>
      </c>
      <c r="F2850" s="30">
        <v>1853.86499999999</v>
      </c>
      <c r="G2850" s="30">
        <v>1</v>
      </c>
      <c r="H2850" s="30">
        <v>1</v>
      </c>
      <c r="I2850" s="30">
        <v>1</v>
      </c>
      <c r="K2850" s="457">
        <v>17578.426264700676</v>
      </c>
      <c r="L2850" s="457">
        <f>IF(K2850=0,#REF!,0)</f>
        <v>0</v>
      </c>
    </row>
    <row r="2851" spans="1:12">
      <c r="A2851" s="30">
        <v>2849</v>
      </c>
      <c r="B2851" s="30">
        <v>1032.623999999998</v>
      </c>
      <c r="C2851" s="30">
        <v>71932.750999999902</v>
      </c>
      <c r="D2851" s="30">
        <v>1</v>
      </c>
      <c r="E2851" s="30">
        <v>1</v>
      </c>
      <c r="F2851" s="30">
        <v>2115.9340000000002</v>
      </c>
      <c r="G2851" s="30">
        <v>1</v>
      </c>
      <c r="H2851" s="30">
        <v>1</v>
      </c>
      <c r="I2851" s="30">
        <v>1</v>
      </c>
      <c r="K2851" s="457"/>
      <c r="L2851" s="457" t="e">
        <f>IF(K2851=0,#REF!,0)</f>
        <v>#REF!</v>
      </c>
    </row>
    <row r="2852" spans="1:12">
      <c r="A2852" s="30">
        <v>2850</v>
      </c>
      <c r="B2852" s="30">
        <v>1762.222</v>
      </c>
      <c r="C2852" s="30">
        <v>40286.347999999896</v>
      </c>
      <c r="D2852" s="30">
        <v>1</v>
      </c>
      <c r="E2852" s="30">
        <v>1</v>
      </c>
      <c r="F2852" s="30">
        <v>3692.9919999999997</v>
      </c>
      <c r="G2852" s="30">
        <v>1</v>
      </c>
      <c r="H2852" s="30">
        <v>1</v>
      </c>
      <c r="I2852" s="30">
        <v>1</v>
      </c>
      <c r="K2852" s="457"/>
      <c r="L2852" s="457" t="e">
        <f>IF(K2852=0,#REF!,0)</f>
        <v>#REF!</v>
      </c>
    </row>
    <row r="2853" spans="1:12">
      <c r="A2853" s="30">
        <v>2851</v>
      </c>
      <c r="B2853" s="30">
        <v>6139.8579999999993</v>
      </c>
      <c r="C2853" s="30">
        <v>28120.200999999899</v>
      </c>
      <c r="D2853" s="30">
        <v>1</v>
      </c>
      <c r="E2853" s="30">
        <v>1</v>
      </c>
      <c r="F2853" s="30">
        <v>5200.8959999999997</v>
      </c>
      <c r="G2853" s="30">
        <v>1</v>
      </c>
      <c r="H2853" s="30">
        <v>1</v>
      </c>
      <c r="I2853" s="30">
        <v>1</v>
      </c>
      <c r="K2853" s="457"/>
      <c r="L2853" s="457" t="e">
        <f>IF(K2853=0,#REF!,0)</f>
        <v>#REF!</v>
      </c>
    </row>
    <row r="2854" spans="1:12">
      <c r="A2854" s="30">
        <v>2852</v>
      </c>
      <c r="B2854" s="30">
        <v>7599.07</v>
      </c>
      <c r="C2854" s="30">
        <v>29388.841999999899</v>
      </c>
      <c r="D2854" s="30">
        <v>1</v>
      </c>
      <c r="E2854" s="30">
        <v>1</v>
      </c>
      <c r="F2854" s="30">
        <v>5265.81699999999</v>
      </c>
      <c r="G2854" s="30">
        <v>1</v>
      </c>
      <c r="H2854" s="30">
        <v>1</v>
      </c>
      <c r="I2854" s="30">
        <v>1</v>
      </c>
      <c r="K2854" s="457"/>
      <c r="L2854" s="457" t="e">
        <f>IF(K2854=0,#REF!,0)</f>
        <v>#REF!</v>
      </c>
    </row>
    <row r="2855" spans="1:12">
      <c r="A2855" s="30">
        <v>2853</v>
      </c>
      <c r="B2855" s="30">
        <v>1762.222</v>
      </c>
      <c r="C2855" s="30">
        <v>16153.051999999901</v>
      </c>
      <c r="D2855" s="30">
        <v>1</v>
      </c>
      <c r="E2855" s="30">
        <v>1</v>
      </c>
      <c r="F2855" s="30">
        <v>5431.1019999999799</v>
      </c>
      <c r="G2855" s="30">
        <v>1</v>
      </c>
      <c r="H2855" s="30">
        <v>1</v>
      </c>
      <c r="I2855" s="30">
        <v>1</v>
      </c>
      <c r="K2855" s="457"/>
      <c r="L2855" s="457" t="e">
        <f>IF(K2855=0,#REF!,0)</f>
        <v>#REF!</v>
      </c>
    </row>
    <row r="2856" spans="1:12">
      <c r="A2856" s="30">
        <v>2854</v>
      </c>
      <c r="B2856" s="30">
        <v>1762.222</v>
      </c>
      <c r="C2856" s="30">
        <v>15703.841999999901</v>
      </c>
      <c r="D2856" s="30">
        <v>1</v>
      </c>
      <c r="E2856" s="30">
        <v>1</v>
      </c>
      <c r="F2856" s="30">
        <v>2970.1</v>
      </c>
      <c r="G2856" s="30">
        <v>1</v>
      </c>
      <c r="H2856" s="30">
        <v>1</v>
      </c>
      <c r="I2856" s="30">
        <v>1</v>
      </c>
      <c r="K2856" s="457"/>
      <c r="L2856" s="457" t="e">
        <f>IF(K2856=0,#REF!,0)</f>
        <v>#REF!</v>
      </c>
    </row>
    <row r="2857" spans="1:12">
      <c r="A2857" s="30">
        <v>2855</v>
      </c>
      <c r="B2857" s="30">
        <v>1762.222</v>
      </c>
      <c r="C2857" s="30">
        <v>15270.0709999999</v>
      </c>
      <c r="D2857" s="30">
        <v>1</v>
      </c>
      <c r="E2857" s="30">
        <v>1</v>
      </c>
      <c r="F2857" s="30">
        <v>1659.6320000000001</v>
      </c>
      <c r="G2857" s="30">
        <v>1</v>
      </c>
      <c r="H2857" s="30">
        <v>1</v>
      </c>
      <c r="I2857" s="30">
        <v>1</v>
      </c>
      <c r="K2857" s="457"/>
      <c r="L2857" s="457" t="e">
        <f>IF(K2857=0,#REF!,0)</f>
        <v>#REF!</v>
      </c>
    </row>
    <row r="2858" spans="1:12">
      <c r="A2858" s="30">
        <v>2856</v>
      </c>
      <c r="B2858" s="30">
        <v>1032.623999999998</v>
      </c>
      <c r="C2858" s="30">
        <v>15350.425999999899</v>
      </c>
      <c r="D2858" s="30">
        <v>1</v>
      </c>
      <c r="E2858" s="30">
        <v>1</v>
      </c>
      <c r="F2858" s="30">
        <v>1268.1509999999901</v>
      </c>
      <c r="G2858" s="30">
        <v>1</v>
      </c>
      <c r="H2858" s="30">
        <v>1</v>
      </c>
      <c r="I2858" s="30">
        <v>1</v>
      </c>
      <c r="K2858" s="457"/>
      <c r="L2858" s="457" t="e">
        <f>IF(K2858=0,#REF!,0)</f>
        <v>#REF!</v>
      </c>
    </row>
    <row r="2859" spans="1:12">
      <c r="A2859" s="30">
        <v>2857</v>
      </c>
      <c r="B2859" s="30">
        <v>1032.623999999998</v>
      </c>
      <c r="C2859" s="30">
        <v>15442.663999999899</v>
      </c>
      <c r="D2859" s="30">
        <v>1</v>
      </c>
      <c r="E2859" s="30">
        <v>1</v>
      </c>
      <c r="F2859" s="30">
        <v>560.43700000000001</v>
      </c>
      <c r="G2859" s="30">
        <v>1</v>
      </c>
      <c r="H2859" s="30">
        <v>1</v>
      </c>
      <c r="I2859" s="30">
        <v>1</v>
      </c>
      <c r="K2859" s="457"/>
      <c r="L2859" s="457" t="e">
        <f>IF(K2859=0,#REF!,0)</f>
        <v>#REF!</v>
      </c>
    </row>
    <row r="2860" spans="1:12">
      <c r="A2860" s="30">
        <v>2858</v>
      </c>
      <c r="B2860" s="30">
        <v>1032.623999999998</v>
      </c>
      <c r="C2860" s="30">
        <v>15452.425999999901</v>
      </c>
      <c r="D2860" s="30">
        <v>1</v>
      </c>
      <c r="E2860" s="30">
        <v>1</v>
      </c>
      <c r="F2860" s="30">
        <v>323.78399999999903</v>
      </c>
      <c r="G2860" s="30">
        <v>1</v>
      </c>
      <c r="H2860" s="30">
        <v>1</v>
      </c>
      <c r="I2860" s="30">
        <v>1</v>
      </c>
      <c r="K2860" s="457"/>
      <c r="L2860" s="457" t="e">
        <f>IF(K2860=0,#REF!,0)</f>
        <v>#REF!</v>
      </c>
    </row>
    <row r="2861" spans="1:12">
      <c r="A2861" s="30">
        <v>2859</v>
      </c>
      <c r="B2861" s="30">
        <v>1032.623999999998</v>
      </c>
      <c r="C2861" s="30">
        <v>15500.217999999901</v>
      </c>
      <c r="D2861" s="30">
        <v>1</v>
      </c>
      <c r="E2861" s="30">
        <v>1</v>
      </c>
      <c r="F2861" s="30">
        <v>272.50799999999998</v>
      </c>
      <c r="G2861" s="30">
        <v>1</v>
      </c>
      <c r="H2861" s="30">
        <v>1</v>
      </c>
      <c r="I2861" s="30">
        <v>1</v>
      </c>
      <c r="K2861" s="457"/>
      <c r="L2861" s="457" t="e">
        <f>IF(K2861=0,#REF!,0)</f>
        <v>#REF!</v>
      </c>
    </row>
    <row r="2862" spans="1:12">
      <c r="A2862" s="30">
        <v>2860</v>
      </c>
      <c r="B2862" s="30">
        <v>1032.623999999998</v>
      </c>
      <c r="C2862" s="30">
        <v>15542.494999999901</v>
      </c>
      <c r="D2862" s="30">
        <v>1</v>
      </c>
      <c r="E2862" s="30">
        <v>1</v>
      </c>
      <c r="F2862" s="30">
        <v>273.05099999999999</v>
      </c>
      <c r="G2862" s="30">
        <v>1</v>
      </c>
      <c r="H2862" s="30">
        <v>1</v>
      </c>
      <c r="I2862" s="30">
        <v>1</v>
      </c>
      <c r="K2862" s="457"/>
      <c r="L2862" s="457" t="e">
        <f>IF(K2862=0,#REF!,0)</f>
        <v>#REF!</v>
      </c>
    </row>
    <row r="2863" spans="1:12">
      <c r="A2863" s="30">
        <v>2861</v>
      </c>
      <c r="B2863" s="30">
        <v>1032.623999999998</v>
      </c>
      <c r="C2863" s="30">
        <v>15560.886999999901</v>
      </c>
      <c r="D2863" s="30">
        <v>1</v>
      </c>
      <c r="E2863" s="30">
        <v>1</v>
      </c>
      <c r="F2863" s="30">
        <v>243.88799999999901</v>
      </c>
      <c r="G2863" s="30">
        <v>1</v>
      </c>
      <c r="H2863" s="30">
        <v>1</v>
      </c>
      <c r="I2863" s="30">
        <v>1</v>
      </c>
      <c r="K2863" s="457"/>
      <c r="L2863" s="457" t="e">
        <f>IF(K2863=0,#REF!,0)</f>
        <v>#REF!</v>
      </c>
    </row>
    <row r="2864" spans="1:12">
      <c r="A2864" s="30">
        <v>2862</v>
      </c>
      <c r="B2864" s="30">
        <v>1762.222</v>
      </c>
      <c r="C2864" s="30">
        <v>15564.8859999999</v>
      </c>
      <c r="D2864" s="30">
        <v>1</v>
      </c>
      <c r="E2864" s="30">
        <v>1</v>
      </c>
      <c r="F2864" s="30">
        <v>2513.9949999999999</v>
      </c>
      <c r="G2864" s="30">
        <v>1</v>
      </c>
      <c r="H2864" s="30">
        <v>1</v>
      </c>
      <c r="I2864" s="30">
        <v>1</v>
      </c>
      <c r="K2864" s="457"/>
      <c r="L2864" s="457" t="e">
        <f>IF(K2864=0,#REF!,0)</f>
        <v>#REF!</v>
      </c>
    </row>
    <row r="2865" spans="1:12">
      <c r="A2865" s="30">
        <v>2863</v>
      </c>
      <c r="B2865" s="30">
        <v>6139.8579999999993</v>
      </c>
      <c r="C2865" s="30">
        <v>15564.907999999901</v>
      </c>
      <c r="D2865" s="30">
        <v>1</v>
      </c>
      <c r="E2865" s="30">
        <v>1</v>
      </c>
      <c r="F2865" s="30">
        <v>20520.808999999899</v>
      </c>
      <c r="G2865" s="30">
        <v>1</v>
      </c>
      <c r="H2865" s="30">
        <v>1</v>
      </c>
      <c r="I2865" s="30">
        <v>1</v>
      </c>
      <c r="K2865" s="457"/>
      <c r="L2865" s="457" t="e">
        <f>IF(K2865=0,#REF!,0)</f>
        <v>#REF!</v>
      </c>
    </row>
    <row r="2866" spans="1:12">
      <c r="A2866" s="30">
        <v>2864</v>
      </c>
      <c r="B2866" s="30">
        <v>1762.222</v>
      </c>
      <c r="C2866" s="30">
        <v>41267.17199999989</v>
      </c>
      <c r="D2866" s="30">
        <v>1</v>
      </c>
      <c r="E2866" s="30">
        <v>1</v>
      </c>
      <c r="F2866" s="30">
        <v>21639.800999999999</v>
      </c>
      <c r="G2866" s="30">
        <v>1</v>
      </c>
      <c r="H2866" s="30">
        <v>1</v>
      </c>
      <c r="I2866" s="30">
        <v>1</v>
      </c>
      <c r="K2866" s="457"/>
      <c r="L2866" s="457" t="e">
        <f>IF(K2866=0,#REF!,0)</f>
        <v>#REF!</v>
      </c>
    </row>
    <row r="2867" spans="1:12">
      <c r="A2867" s="30">
        <v>2865</v>
      </c>
      <c r="B2867" s="30">
        <v>1032.623999999998</v>
      </c>
      <c r="C2867" s="30">
        <v>68677.191999999894</v>
      </c>
      <c r="D2867" s="30">
        <v>1</v>
      </c>
      <c r="E2867" s="30">
        <v>1</v>
      </c>
      <c r="F2867" s="30">
        <v>14487.194999999891</v>
      </c>
      <c r="G2867" s="30">
        <v>1</v>
      </c>
      <c r="H2867" s="30">
        <v>1</v>
      </c>
      <c r="I2867" s="30">
        <v>1</v>
      </c>
      <c r="K2867" s="457"/>
      <c r="L2867" s="457" t="e">
        <f>IF(K2867=0,#REF!,0)</f>
        <v>#REF!</v>
      </c>
    </row>
    <row r="2868" spans="1:12">
      <c r="A2868" s="30">
        <v>2866</v>
      </c>
      <c r="B2868" s="30">
        <v>1153.2399999999991</v>
      </c>
      <c r="C2868" s="30">
        <v>85029.4019999999</v>
      </c>
      <c r="D2868" s="30">
        <v>1</v>
      </c>
      <c r="E2868" s="30">
        <v>1</v>
      </c>
      <c r="F2868" s="30">
        <v>4737.99999999998</v>
      </c>
      <c r="G2868" s="30">
        <v>1</v>
      </c>
      <c r="H2868" s="30">
        <v>1</v>
      </c>
      <c r="I2868" s="30">
        <v>1</v>
      </c>
      <c r="K2868" s="457">
        <v>16073.853322953843</v>
      </c>
      <c r="L2868" s="457">
        <f>IF(K2868=0,#REF!,0)</f>
        <v>0</v>
      </c>
    </row>
    <row r="2869" spans="1:12">
      <c r="A2869" s="30">
        <v>2867</v>
      </c>
      <c r="B2869" s="30">
        <v>1213.5469999999991</v>
      </c>
      <c r="C2869" s="30">
        <v>101469.3619999998</v>
      </c>
      <c r="D2869" s="30">
        <v>1</v>
      </c>
      <c r="E2869" s="30">
        <v>1</v>
      </c>
      <c r="F2869" s="30">
        <v>2967.1219999999998</v>
      </c>
      <c r="G2869" s="30">
        <v>1</v>
      </c>
      <c r="H2869" s="30">
        <v>1</v>
      </c>
      <c r="I2869" s="30">
        <v>1</v>
      </c>
      <c r="K2869" s="457">
        <v>36996.01785736849</v>
      </c>
      <c r="L2869" s="457">
        <f>IF(K2869=0,#REF!,0)</f>
        <v>0</v>
      </c>
    </row>
    <row r="2870" spans="1:12">
      <c r="A2870" s="30">
        <v>2868</v>
      </c>
      <c r="B2870" s="30">
        <v>1213.5469999999991</v>
      </c>
      <c r="C2870" s="30">
        <v>85511.140999999901</v>
      </c>
      <c r="D2870" s="30">
        <v>1</v>
      </c>
      <c r="E2870" s="30">
        <v>1</v>
      </c>
      <c r="F2870" s="30">
        <v>2769.0819999999999</v>
      </c>
      <c r="G2870" s="30">
        <v>1</v>
      </c>
      <c r="H2870" s="30">
        <v>1</v>
      </c>
      <c r="I2870" s="30">
        <v>1</v>
      </c>
      <c r="K2870" s="457">
        <v>47079.925205951644</v>
      </c>
      <c r="L2870" s="457">
        <f>IF(K2870=0,#REF!,0)</f>
        <v>0</v>
      </c>
    </row>
    <row r="2871" spans="1:12">
      <c r="A2871" s="30">
        <v>2869</v>
      </c>
      <c r="B2871" s="30">
        <v>6200.1660000000002</v>
      </c>
      <c r="C2871" s="30">
        <v>48393.147999999899</v>
      </c>
      <c r="D2871" s="30">
        <v>1</v>
      </c>
      <c r="E2871" s="30">
        <v>1</v>
      </c>
      <c r="F2871" s="30">
        <v>4143.2640000000001</v>
      </c>
      <c r="G2871" s="30">
        <v>1</v>
      </c>
      <c r="H2871" s="30">
        <v>1</v>
      </c>
      <c r="I2871" s="30">
        <v>1</v>
      </c>
      <c r="K2871" s="457">
        <v>23213.250140088898</v>
      </c>
      <c r="L2871" s="457">
        <f>IF(K2871=0,#REF!,0)</f>
        <v>0</v>
      </c>
    </row>
    <row r="2872" spans="1:12">
      <c r="A2872" s="30">
        <v>2870</v>
      </c>
      <c r="B2872" s="30">
        <v>1762.222</v>
      </c>
      <c r="C2872" s="30">
        <v>67851.6179999999</v>
      </c>
      <c r="D2872" s="30">
        <v>1</v>
      </c>
      <c r="E2872" s="30">
        <v>1</v>
      </c>
      <c r="F2872" s="30">
        <v>3684.1729999999902</v>
      </c>
      <c r="G2872" s="30">
        <v>1</v>
      </c>
      <c r="H2872" s="30">
        <v>1</v>
      </c>
      <c r="I2872" s="30">
        <v>1</v>
      </c>
      <c r="K2872" s="457">
        <v>37548.231499343332</v>
      </c>
      <c r="L2872" s="457">
        <f>IF(K2872=0,#REF!,0)</f>
        <v>0</v>
      </c>
    </row>
    <row r="2873" spans="1:12">
      <c r="A2873" s="30">
        <v>2871</v>
      </c>
      <c r="B2873" s="30">
        <v>1032.623999999998</v>
      </c>
      <c r="C2873" s="30">
        <v>99762.108999999793</v>
      </c>
      <c r="D2873" s="30">
        <v>1</v>
      </c>
      <c r="E2873" s="30">
        <v>1</v>
      </c>
      <c r="F2873" s="30">
        <v>2112.15199999999</v>
      </c>
      <c r="G2873" s="30">
        <v>1</v>
      </c>
      <c r="H2873" s="30">
        <v>1</v>
      </c>
      <c r="I2873" s="30">
        <v>1</v>
      </c>
      <c r="K2873" s="457">
        <v>31759.873726744114</v>
      </c>
      <c r="L2873" s="457">
        <f>IF(K2873=0,#REF!,0)</f>
        <v>0</v>
      </c>
    </row>
    <row r="2874" spans="1:12">
      <c r="A2874" s="30">
        <v>2872</v>
      </c>
      <c r="B2874" s="30">
        <v>1032.623999999998</v>
      </c>
      <c r="C2874" s="30">
        <v>83809.085999999894</v>
      </c>
      <c r="D2874" s="30">
        <v>1</v>
      </c>
      <c r="E2874" s="30">
        <v>1</v>
      </c>
      <c r="F2874" s="30">
        <v>1850.498</v>
      </c>
      <c r="G2874" s="30">
        <v>1</v>
      </c>
      <c r="H2874" s="30">
        <v>1</v>
      </c>
      <c r="I2874" s="30">
        <v>1</v>
      </c>
      <c r="K2874" s="457">
        <v>9894.5259424464766</v>
      </c>
      <c r="L2874" s="457">
        <f>IF(K2874=0,#REF!,0)</f>
        <v>0</v>
      </c>
    </row>
    <row r="2875" spans="1:12">
      <c r="A2875" s="30">
        <v>2873</v>
      </c>
      <c r="B2875" s="30">
        <v>1032.623999999998</v>
      </c>
      <c r="C2875" s="30">
        <v>71900.320999999909</v>
      </c>
      <c r="D2875" s="30">
        <v>1</v>
      </c>
      <c r="E2875" s="30">
        <v>1</v>
      </c>
      <c r="F2875" s="30">
        <v>2112.2419999999902</v>
      </c>
      <c r="G2875" s="30">
        <v>1</v>
      </c>
      <c r="H2875" s="30">
        <v>1</v>
      </c>
      <c r="I2875" s="30">
        <v>1</v>
      </c>
      <c r="K2875" s="457"/>
      <c r="L2875" s="457" t="e">
        <f>IF(K2875=0,#REF!,0)</f>
        <v>#REF!</v>
      </c>
    </row>
    <row r="2876" spans="1:12">
      <c r="A2876" s="30">
        <v>2874</v>
      </c>
      <c r="B2876" s="30">
        <v>1762.222</v>
      </c>
      <c r="C2876" s="30">
        <v>40065.379999999903</v>
      </c>
      <c r="D2876" s="30">
        <v>1</v>
      </c>
      <c r="E2876" s="30">
        <v>1</v>
      </c>
      <c r="F2876" s="30">
        <v>3684.5859999999998</v>
      </c>
      <c r="G2876" s="30">
        <v>1</v>
      </c>
      <c r="H2876" s="30">
        <v>1</v>
      </c>
      <c r="I2876" s="30">
        <v>1</v>
      </c>
      <c r="K2876" s="457"/>
      <c r="L2876" s="457" t="e">
        <f>IF(K2876=0,#REF!,0)</f>
        <v>#REF!</v>
      </c>
    </row>
    <row r="2877" spans="1:12">
      <c r="A2877" s="30">
        <v>2875</v>
      </c>
      <c r="B2877" s="30">
        <v>6139.8579999999993</v>
      </c>
      <c r="C2877" s="30">
        <v>28119.126999999899</v>
      </c>
      <c r="D2877" s="30">
        <v>1</v>
      </c>
      <c r="E2877" s="30">
        <v>1</v>
      </c>
      <c r="F2877" s="30">
        <v>5192.8310000000001</v>
      </c>
      <c r="G2877" s="30">
        <v>1</v>
      </c>
      <c r="H2877" s="30">
        <v>1</v>
      </c>
      <c r="I2877" s="30">
        <v>1</v>
      </c>
      <c r="K2877" s="457"/>
      <c r="L2877" s="457" t="e">
        <f>IF(K2877=0,#REF!,0)</f>
        <v>#REF!</v>
      </c>
    </row>
    <row r="2878" spans="1:12">
      <c r="A2878" s="30">
        <v>2876</v>
      </c>
      <c r="B2878" s="30">
        <v>7599.07</v>
      </c>
      <c r="C2878" s="30">
        <v>29388.123999999898</v>
      </c>
      <c r="D2878" s="30">
        <v>1</v>
      </c>
      <c r="E2878" s="30">
        <v>1</v>
      </c>
      <c r="F2878" s="30">
        <v>5259.4740000000002</v>
      </c>
      <c r="G2878" s="30">
        <v>1</v>
      </c>
      <c r="H2878" s="30">
        <v>1</v>
      </c>
      <c r="I2878" s="30">
        <v>1</v>
      </c>
      <c r="K2878" s="457"/>
      <c r="L2878" s="457" t="e">
        <f>IF(K2878=0,#REF!,0)</f>
        <v>#REF!</v>
      </c>
    </row>
    <row r="2879" spans="1:12">
      <c r="A2879" s="30">
        <v>2877</v>
      </c>
      <c r="B2879" s="30">
        <v>1762.222</v>
      </c>
      <c r="C2879" s="30">
        <v>16153.051999999901</v>
      </c>
      <c r="D2879" s="30">
        <v>1</v>
      </c>
      <c r="E2879" s="30">
        <v>1</v>
      </c>
      <c r="F2879" s="30">
        <v>4081.49799999999</v>
      </c>
      <c r="G2879" s="30">
        <v>1</v>
      </c>
      <c r="H2879" s="30">
        <v>1</v>
      </c>
      <c r="I2879" s="30">
        <v>1</v>
      </c>
      <c r="K2879" s="457"/>
      <c r="L2879" s="457" t="e">
        <f>IF(K2879=0,#REF!,0)</f>
        <v>#REF!</v>
      </c>
    </row>
    <row r="2880" spans="1:12">
      <c r="A2880" s="30">
        <v>2878</v>
      </c>
      <c r="B2880" s="30">
        <v>1762.222</v>
      </c>
      <c r="C2880" s="30">
        <v>15703.841999999901</v>
      </c>
      <c r="D2880" s="30">
        <v>1</v>
      </c>
      <c r="E2880" s="30">
        <v>1</v>
      </c>
      <c r="F2880" s="30">
        <v>2967.4989999999898</v>
      </c>
      <c r="G2880" s="30">
        <v>1</v>
      </c>
      <c r="H2880" s="30">
        <v>1</v>
      </c>
      <c r="I2880" s="30">
        <v>1</v>
      </c>
      <c r="K2880" s="457"/>
      <c r="L2880" s="457" t="e">
        <f>IF(K2880=0,#REF!,0)</f>
        <v>#REF!</v>
      </c>
    </row>
    <row r="2881" spans="1:12">
      <c r="A2881" s="30">
        <v>2879</v>
      </c>
      <c r="B2881" s="30">
        <v>1762.222</v>
      </c>
      <c r="C2881" s="30">
        <v>15254.630999999899</v>
      </c>
      <c r="D2881" s="30">
        <v>1</v>
      </c>
      <c r="E2881" s="30">
        <v>1</v>
      </c>
      <c r="F2881" s="30">
        <v>1658.23999999999</v>
      </c>
      <c r="G2881" s="30">
        <v>1</v>
      </c>
      <c r="H2881" s="30">
        <v>1</v>
      </c>
      <c r="I2881" s="30">
        <v>1</v>
      </c>
      <c r="K2881" s="457"/>
      <c r="L2881" s="457" t="e">
        <f>IF(K2881=0,#REF!,0)</f>
        <v>#REF!</v>
      </c>
    </row>
    <row r="2882" spans="1:12">
      <c r="A2882" s="30">
        <v>2880</v>
      </c>
      <c r="B2882" s="30">
        <v>1032.623999999998</v>
      </c>
      <c r="C2882" s="30">
        <v>15254.630999999899</v>
      </c>
      <c r="D2882" s="30">
        <v>1</v>
      </c>
      <c r="E2882" s="30">
        <v>1</v>
      </c>
      <c r="F2882" s="30">
        <v>1267.31699999999</v>
      </c>
      <c r="G2882" s="30">
        <v>1</v>
      </c>
      <c r="H2882" s="30">
        <v>1</v>
      </c>
      <c r="I2882" s="30">
        <v>1</v>
      </c>
      <c r="K2882" s="457"/>
      <c r="L2882" s="457" t="e">
        <f>IF(K2882=0,#REF!,0)</f>
        <v>#REF!</v>
      </c>
    </row>
    <row r="2883" spans="1:12">
      <c r="A2883" s="30">
        <v>2881</v>
      </c>
      <c r="B2883" s="30">
        <v>1032.623999999998</v>
      </c>
      <c r="C2883" s="30">
        <v>15254.630999999899</v>
      </c>
      <c r="D2883" s="30">
        <v>1</v>
      </c>
      <c r="E2883" s="30">
        <v>1</v>
      </c>
      <c r="F2883" s="30">
        <v>559.88300000000004</v>
      </c>
      <c r="G2883" s="30">
        <v>1</v>
      </c>
      <c r="H2883" s="30">
        <v>1</v>
      </c>
      <c r="I2883" s="30">
        <v>1</v>
      </c>
      <c r="K2883" s="457"/>
      <c r="L2883" s="457" t="e">
        <f>IF(K2883=0,#REF!,0)</f>
        <v>#REF!</v>
      </c>
    </row>
    <row r="2884" spans="1:12">
      <c r="A2884" s="30">
        <v>2882</v>
      </c>
      <c r="B2884" s="30">
        <v>1032.623999999998</v>
      </c>
      <c r="C2884" s="30">
        <v>15237.762999999901</v>
      </c>
      <c r="D2884" s="30">
        <v>1</v>
      </c>
      <c r="E2884" s="30">
        <v>1</v>
      </c>
      <c r="F2884" s="30">
        <v>323.27899999999897</v>
      </c>
      <c r="G2884" s="30">
        <v>1</v>
      </c>
      <c r="H2884" s="30">
        <v>1</v>
      </c>
      <c r="I2884" s="30">
        <v>1</v>
      </c>
      <c r="K2884" s="457"/>
      <c r="L2884" s="457" t="e">
        <f>IF(K2884=0,#REF!,0)</f>
        <v>#REF!</v>
      </c>
    </row>
    <row r="2885" spans="1:12">
      <c r="A2885" s="30">
        <v>2883</v>
      </c>
      <c r="B2885" s="30">
        <v>1032.623999999998</v>
      </c>
      <c r="C2885" s="30">
        <v>15366.924999999901</v>
      </c>
      <c r="D2885" s="30">
        <v>1</v>
      </c>
      <c r="E2885" s="30">
        <v>1</v>
      </c>
      <c r="F2885" s="30">
        <v>271.16299999999899</v>
      </c>
      <c r="G2885" s="30">
        <v>1</v>
      </c>
      <c r="H2885" s="30">
        <v>1</v>
      </c>
      <c r="I2885" s="30">
        <v>1</v>
      </c>
      <c r="K2885" s="457"/>
      <c r="L2885" s="457" t="e">
        <f>IF(K2885=0,#REF!,0)</f>
        <v>#REF!</v>
      </c>
    </row>
    <row r="2886" spans="1:12">
      <c r="A2886" s="30">
        <v>2884</v>
      </c>
      <c r="B2886" s="30">
        <v>1032.623999999998</v>
      </c>
      <c r="C2886" s="30">
        <v>15465.880999999899</v>
      </c>
      <c r="D2886" s="30">
        <v>1</v>
      </c>
      <c r="E2886" s="30">
        <v>1</v>
      </c>
      <c r="F2886" s="30">
        <v>272.053</v>
      </c>
      <c r="G2886" s="30">
        <v>1</v>
      </c>
      <c r="H2886" s="30">
        <v>1</v>
      </c>
      <c r="I2886" s="30">
        <v>1</v>
      </c>
      <c r="K2886" s="457"/>
      <c r="L2886" s="457" t="e">
        <f>IF(K2886=0,#REF!,0)</f>
        <v>#REF!</v>
      </c>
    </row>
    <row r="2887" spans="1:12">
      <c r="A2887" s="30">
        <v>2885</v>
      </c>
      <c r="B2887" s="30">
        <v>1032.623999999998</v>
      </c>
      <c r="C2887" s="30">
        <v>15553.7049999999</v>
      </c>
      <c r="D2887" s="30">
        <v>1</v>
      </c>
      <c r="E2887" s="30">
        <v>1</v>
      </c>
      <c r="F2887" s="30">
        <v>243.66499999999999</v>
      </c>
      <c r="G2887" s="30">
        <v>1</v>
      </c>
      <c r="H2887" s="30">
        <v>1</v>
      </c>
      <c r="I2887" s="30">
        <v>1</v>
      </c>
      <c r="K2887" s="457"/>
      <c r="L2887" s="457" t="e">
        <f>IF(K2887=0,#REF!,0)</f>
        <v>#REF!</v>
      </c>
    </row>
    <row r="2888" spans="1:12">
      <c r="A2888" s="30">
        <v>2886</v>
      </c>
      <c r="B2888" s="30">
        <v>1762.222</v>
      </c>
      <c r="C2888" s="30">
        <v>15590.235999999899</v>
      </c>
      <c r="D2888" s="30">
        <v>1</v>
      </c>
      <c r="E2888" s="30">
        <v>1</v>
      </c>
      <c r="F2888" s="30">
        <v>2514.4289999999901</v>
      </c>
      <c r="G2888" s="30">
        <v>1</v>
      </c>
      <c r="H2888" s="30">
        <v>1</v>
      </c>
      <c r="I2888" s="30">
        <v>1</v>
      </c>
      <c r="K2888" s="457"/>
      <c r="L2888" s="457" t="e">
        <f>IF(K2888=0,#REF!,0)</f>
        <v>#REF!</v>
      </c>
    </row>
    <row r="2889" spans="1:12">
      <c r="A2889" s="30">
        <v>2887</v>
      </c>
      <c r="B2889" s="30">
        <v>6139.8579999999993</v>
      </c>
      <c r="C2889" s="30">
        <v>15617.4109999999</v>
      </c>
      <c r="D2889" s="30">
        <v>1</v>
      </c>
      <c r="E2889" s="30">
        <v>1</v>
      </c>
      <c r="F2889" s="30">
        <v>16222.260999999999</v>
      </c>
      <c r="G2889" s="30">
        <v>1</v>
      </c>
      <c r="H2889" s="30">
        <v>1</v>
      </c>
      <c r="I2889" s="30">
        <v>1</v>
      </c>
      <c r="K2889" s="457"/>
      <c r="L2889" s="457" t="e">
        <f>IF(K2889=0,#REF!,0)</f>
        <v>#REF!</v>
      </c>
    </row>
    <row r="2890" spans="1:12">
      <c r="A2890" s="30">
        <v>2888</v>
      </c>
      <c r="B2890" s="30">
        <v>1762.222</v>
      </c>
      <c r="C2890" s="30">
        <v>43016.945999999894</v>
      </c>
      <c r="D2890" s="30">
        <v>1</v>
      </c>
      <c r="E2890" s="30">
        <v>1</v>
      </c>
      <c r="F2890" s="30">
        <v>18029.30599999999</v>
      </c>
      <c r="G2890" s="30">
        <v>1</v>
      </c>
      <c r="H2890" s="30">
        <v>1</v>
      </c>
      <c r="I2890" s="30">
        <v>1</v>
      </c>
      <c r="K2890" s="457"/>
      <c r="L2890" s="457" t="e">
        <f>IF(K2890=0,#REF!,0)</f>
        <v>#REF!</v>
      </c>
    </row>
    <row r="2891" spans="1:12">
      <c r="A2891" s="30">
        <v>2889</v>
      </c>
      <c r="B2891" s="30">
        <v>1032.623999999998</v>
      </c>
      <c r="C2891" s="30">
        <v>71949.952999999892</v>
      </c>
      <c r="D2891" s="30">
        <v>1</v>
      </c>
      <c r="E2891" s="30">
        <v>1</v>
      </c>
      <c r="F2891" s="30">
        <v>11530.415000000001</v>
      </c>
      <c r="G2891" s="30">
        <v>1</v>
      </c>
      <c r="H2891" s="30">
        <v>1</v>
      </c>
      <c r="I2891" s="30">
        <v>1</v>
      </c>
      <c r="K2891" s="457"/>
      <c r="L2891" s="457" t="e">
        <f>IF(K2891=0,#REF!,0)</f>
        <v>#REF!</v>
      </c>
    </row>
    <row r="2892" spans="1:12">
      <c r="A2892" s="30">
        <v>2890</v>
      </c>
      <c r="B2892" s="30">
        <v>1153.2399999999991</v>
      </c>
      <c r="C2892" s="30">
        <v>89777.021000000008</v>
      </c>
      <c r="D2892" s="30">
        <v>1</v>
      </c>
      <c r="E2892" s="30">
        <v>1</v>
      </c>
      <c r="F2892" s="30">
        <v>4540.4539999999906</v>
      </c>
      <c r="G2892" s="30">
        <v>1</v>
      </c>
      <c r="H2892" s="30">
        <v>1</v>
      </c>
      <c r="I2892" s="30">
        <v>1</v>
      </c>
      <c r="K2892" s="457">
        <v>13947.016817883063</v>
      </c>
      <c r="L2892" s="457">
        <f>IF(K2892=0,#REF!,0)</f>
        <v>0</v>
      </c>
    </row>
    <row r="2893" spans="1:12">
      <c r="A2893" s="30">
        <v>2891</v>
      </c>
      <c r="B2893" s="30">
        <v>1213.5469999999991</v>
      </c>
      <c r="C2893" s="30">
        <v>107576.0689999998</v>
      </c>
      <c r="D2893" s="30">
        <v>1</v>
      </c>
      <c r="E2893" s="30">
        <v>1</v>
      </c>
      <c r="F2893" s="30">
        <v>2974.0349999999999</v>
      </c>
      <c r="G2893" s="30">
        <v>1</v>
      </c>
      <c r="H2893" s="30">
        <v>1</v>
      </c>
      <c r="I2893" s="30">
        <v>1</v>
      </c>
      <c r="K2893" s="457">
        <v>33301.974337338383</v>
      </c>
      <c r="L2893" s="457">
        <f>IF(K2893=0,#REF!,0)</f>
        <v>0</v>
      </c>
    </row>
    <row r="2894" spans="1:12">
      <c r="A2894" s="30">
        <v>2892</v>
      </c>
      <c r="B2894" s="30">
        <v>1213.5469999999991</v>
      </c>
      <c r="C2894" s="30">
        <v>90259.431000000011</v>
      </c>
      <c r="D2894" s="30">
        <v>1</v>
      </c>
      <c r="E2894" s="30">
        <v>1</v>
      </c>
      <c r="F2894" s="30">
        <v>2773.6039999999898</v>
      </c>
      <c r="G2894" s="30">
        <v>1</v>
      </c>
      <c r="H2894" s="30">
        <v>1</v>
      </c>
      <c r="I2894" s="30">
        <v>1</v>
      </c>
      <c r="K2894" s="457">
        <v>34786.472892777783</v>
      </c>
      <c r="L2894" s="457">
        <f>IF(K2894=0,#REF!,0)</f>
        <v>0</v>
      </c>
    </row>
    <row r="2895" spans="1:12">
      <c r="A2895" s="30">
        <v>2893</v>
      </c>
      <c r="B2895" s="30">
        <v>6200.1660000000002</v>
      </c>
      <c r="C2895" s="30">
        <v>49074.785999999905</v>
      </c>
      <c r="D2895" s="30">
        <v>1</v>
      </c>
      <c r="E2895" s="30">
        <v>1</v>
      </c>
      <c r="F2895" s="30">
        <v>4148.0940000000001</v>
      </c>
      <c r="G2895" s="30">
        <v>1</v>
      </c>
      <c r="H2895" s="30">
        <v>1</v>
      </c>
      <c r="I2895" s="30">
        <v>1</v>
      </c>
      <c r="K2895" s="457">
        <v>24158.415334665857</v>
      </c>
      <c r="L2895" s="457">
        <f>IF(K2895=0,#REF!,0)</f>
        <v>0</v>
      </c>
    </row>
    <row r="2896" spans="1:12">
      <c r="A2896" s="30">
        <v>2894</v>
      </c>
      <c r="B2896" s="30">
        <v>1762.222</v>
      </c>
      <c r="C2896" s="30">
        <v>71246.399999999907</v>
      </c>
      <c r="D2896" s="30">
        <v>1</v>
      </c>
      <c r="E2896" s="30">
        <v>1</v>
      </c>
      <c r="F2896" s="30">
        <v>3689.7460000000001</v>
      </c>
      <c r="G2896" s="30">
        <v>1</v>
      </c>
      <c r="H2896" s="30">
        <v>1</v>
      </c>
      <c r="I2896" s="30">
        <v>1</v>
      </c>
      <c r="K2896" s="457">
        <v>42556.239683521802</v>
      </c>
      <c r="L2896" s="457">
        <f>IF(K2896=0,#REF!,0)</f>
        <v>0</v>
      </c>
    </row>
    <row r="2897" spans="1:12">
      <c r="A2897" s="30">
        <v>2895</v>
      </c>
      <c r="B2897" s="30">
        <v>1032.623999999998</v>
      </c>
      <c r="C2897" s="30">
        <v>105869.8879999998</v>
      </c>
      <c r="D2897" s="30">
        <v>1</v>
      </c>
      <c r="E2897" s="30">
        <v>1</v>
      </c>
      <c r="F2897" s="30">
        <v>2118.4899999999998</v>
      </c>
      <c r="G2897" s="30">
        <v>1</v>
      </c>
      <c r="H2897" s="30">
        <v>1</v>
      </c>
      <c r="I2897" s="30">
        <v>1</v>
      </c>
      <c r="K2897" s="457">
        <v>23981.427978893305</v>
      </c>
      <c r="L2897" s="457">
        <f>IF(K2897=0,#REF!,0)</f>
        <v>0</v>
      </c>
    </row>
    <row r="2898" spans="1:12">
      <c r="A2898" s="30">
        <v>2896</v>
      </c>
      <c r="B2898" s="30">
        <v>1032.623999999998</v>
      </c>
      <c r="C2898" s="30">
        <v>88562.813999999998</v>
      </c>
      <c r="D2898" s="30">
        <v>1</v>
      </c>
      <c r="E2898" s="30">
        <v>1</v>
      </c>
      <c r="F2898" s="30">
        <v>1855.1679999999999</v>
      </c>
      <c r="G2898" s="30">
        <v>1</v>
      </c>
      <c r="H2898" s="30">
        <v>1</v>
      </c>
      <c r="I2898" s="30">
        <v>1</v>
      </c>
      <c r="K2898" s="457">
        <v>11590.693251046965</v>
      </c>
      <c r="L2898" s="457">
        <f>IF(K2898=0,#REF!,0)</f>
        <v>0</v>
      </c>
    </row>
    <row r="2899" spans="1:12">
      <c r="A2899" s="30">
        <v>2897</v>
      </c>
      <c r="B2899" s="30">
        <v>1032.623999999998</v>
      </c>
      <c r="C2899" s="30">
        <v>76644.858000000007</v>
      </c>
      <c r="D2899" s="30">
        <v>1</v>
      </c>
      <c r="E2899" s="30">
        <v>1</v>
      </c>
      <c r="F2899" s="30">
        <v>3893.5829999999896</v>
      </c>
      <c r="G2899" s="30">
        <v>1</v>
      </c>
      <c r="H2899" s="30">
        <v>1</v>
      </c>
      <c r="I2899" s="30">
        <v>1</v>
      </c>
      <c r="K2899" s="457"/>
      <c r="L2899" s="457" t="e">
        <f>IF(K2899=0,#REF!,0)</f>
        <v>#REF!</v>
      </c>
    </row>
    <row r="2900" spans="1:12">
      <c r="A2900" s="30">
        <v>2898</v>
      </c>
      <c r="B2900" s="30">
        <v>1762.222</v>
      </c>
      <c r="C2900" s="30">
        <v>42097.505999999892</v>
      </c>
      <c r="D2900" s="30">
        <v>1</v>
      </c>
      <c r="E2900" s="30">
        <v>1</v>
      </c>
      <c r="F2900" s="30">
        <v>3712.6479999999997</v>
      </c>
      <c r="G2900" s="30">
        <v>1</v>
      </c>
      <c r="H2900" s="30">
        <v>1</v>
      </c>
      <c r="I2900" s="30">
        <v>1</v>
      </c>
      <c r="K2900" s="457"/>
      <c r="L2900" s="457" t="e">
        <f>IF(K2900=0,#REF!,0)</f>
        <v>#REF!</v>
      </c>
    </row>
    <row r="2901" spans="1:12">
      <c r="A2901" s="30">
        <v>2899</v>
      </c>
      <c r="B2901" s="30">
        <v>6139.8579999999993</v>
      </c>
      <c r="C2901" s="30">
        <v>28119.750999999898</v>
      </c>
      <c r="D2901" s="30">
        <v>1</v>
      </c>
      <c r="E2901" s="30">
        <v>1</v>
      </c>
      <c r="F2901" s="30">
        <v>5201.8180000000002</v>
      </c>
      <c r="G2901" s="30">
        <v>1</v>
      </c>
      <c r="H2901" s="30">
        <v>1</v>
      </c>
      <c r="I2901" s="30">
        <v>1</v>
      </c>
      <c r="K2901" s="457"/>
      <c r="L2901" s="457" t="e">
        <f>IF(K2901=0,#REF!,0)</f>
        <v>#REF!</v>
      </c>
    </row>
    <row r="2902" spans="1:12">
      <c r="A2902" s="30">
        <v>2900</v>
      </c>
      <c r="B2902" s="30">
        <v>7599.07</v>
      </c>
      <c r="C2902" s="30">
        <v>29505.929999999898</v>
      </c>
      <c r="D2902" s="30">
        <v>1</v>
      </c>
      <c r="E2902" s="30">
        <v>1</v>
      </c>
      <c r="F2902" s="30">
        <v>5268.4390000000003</v>
      </c>
      <c r="G2902" s="30">
        <v>1</v>
      </c>
      <c r="H2902" s="30">
        <v>1</v>
      </c>
      <c r="I2902" s="30">
        <v>1</v>
      </c>
      <c r="K2902" s="457"/>
      <c r="L2902" s="457" t="e">
        <f>IF(K2902=0,#REF!,0)</f>
        <v>#REF!</v>
      </c>
    </row>
    <row r="2903" spans="1:12">
      <c r="A2903" s="30">
        <v>2901</v>
      </c>
      <c r="B2903" s="30">
        <v>1762.222</v>
      </c>
      <c r="C2903" s="30">
        <v>16378.0729999999</v>
      </c>
      <c r="D2903" s="30">
        <v>1</v>
      </c>
      <c r="E2903" s="30">
        <v>1</v>
      </c>
      <c r="F2903" s="30">
        <v>10735.367999999989</v>
      </c>
      <c r="G2903" s="30">
        <v>1</v>
      </c>
      <c r="H2903" s="30">
        <v>1</v>
      </c>
      <c r="I2903" s="30">
        <v>1</v>
      </c>
      <c r="K2903" s="457"/>
      <c r="L2903" s="457" t="e">
        <f>IF(K2903=0,#REF!,0)</f>
        <v>#REF!</v>
      </c>
    </row>
    <row r="2904" spans="1:12">
      <c r="A2904" s="30">
        <v>2902</v>
      </c>
      <c r="B2904" s="30">
        <v>1762.222</v>
      </c>
      <c r="C2904" s="30">
        <v>16028.588999999902</v>
      </c>
      <c r="D2904" s="30">
        <v>1</v>
      </c>
      <c r="E2904" s="30">
        <v>1</v>
      </c>
      <c r="F2904" s="30">
        <v>2972.4490000000001</v>
      </c>
      <c r="G2904" s="30">
        <v>1</v>
      </c>
      <c r="H2904" s="30">
        <v>1</v>
      </c>
      <c r="I2904" s="30">
        <v>1</v>
      </c>
      <c r="K2904" s="457"/>
      <c r="L2904" s="457" t="e">
        <f>IF(K2904=0,#REF!,0)</f>
        <v>#REF!</v>
      </c>
    </row>
    <row r="2905" spans="1:12">
      <c r="A2905" s="30">
        <v>2903</v>
      </c>
      <c r="B2905" s="30">
        <v>1762.222</v>
      </c>
      <c r="C2905" s="30">
        <v>15674.6879999999</v>
      </c>
      <c r="D2905" s="30">
        <v>1</v>
      </c>
      <c r="E2905" s="30">
        <v>1</v>
      </c>
      <c r="F2905" s="30">
        <v>1661.261</v>
      </c>
      <c r="G2905" s="30">
        <v>1</v>
      </c>
      <c r="H2905" s="30">
        <v>1</v>
      </c>
      <c r="I2905" s="30">
        <v>1</v>
      </c>
      <c r="K2905" s="457"/>
      <c r="L2905" s="457" t="e">
        <f>IF(K2905=0,#REF!,0)</f>
        <v>#REF!</v>
      </c>
    </row>
    <row r="2906" spans="1:12">
      <c r="A2906" s="30">
        <v>2904</v>
      </c>
      <c r="B2906" s="30">
        <v>1032.623999999998</v>
      </c>
      <c r="C2906" s="30">
        <v>15772.3849999999</v>
      </c>
      <c r="D2906" s="30">
        <v>1</v>
      </c>
      <c r="E2906" s="30">
        <v>1</v>
      </c>
      <c r="F2906" s="30">
        <v>1269.7950000000001</v>
      </c>
      <c r="G2906" s="30">
        <v>1</v>
      </c>
      <c r="H2906" s="30">
        <v>1</v>
      </c>
      <c r="I2906" s="30">
        <v>1</v>
      </c>
      <c r="K2906" s="457"/>
      <c r="L2906" s="457" t="e">
        <f>IF(K2906=0,#REF!,0)</f>
        <v>#REF!</v>
      </c>
    </row>
    <row r="2907" spans="1:12">
      <c r="A2907" s="30">
        <v>2905</v>
      </c>
      <c r="B2907" s="30">
        <v>1032.623999999998</v>
      </c>
      <c r="C2907" s="30">
        <v>15790.960999999901</v>
      </c>
      <c r="D2907" s="30">
        <v>1</v>
      </c>
      <c r="E2907" s="30">
        <v>1</v>
      </c>
      <c r="F2907" s="30">
        <v>561.50899999999899</v>
      </c>
      <c r="G2907" s="30">
        <v>1</v>
      </c>
      <c r="H2907" s="30">
        <v>1</v>
      </c>
      <c r="I2907" s="30">
        <v>1</v>
      </c>
      <c r="K2907" s="457"/>
      <c r="L2907" s="457" t="e">
        <f>IF(K2907=0,#REF!,0)</f>
        <v>#REF!</v>
      </c>
    </row>
    <row r="2908" spans="1:12">
      <c r="A2908" s="30">
        <v>2906</v>
      </c>
      <c r="B2908" s="30">
        <v>1032.623999999998</v>
      </c>
      <c r="C2908" s="30">
        <v>15756.2939999999</v>
      </c>
      <c r="D2908" s="30">
        <v>1</v>
      </c>
      <c r="E2908" s="30">
        <v>1</v>
      </c>
      <c r="F2908" s="30">
        <v>324.88900000000001</v>
      </c>
      <c r="G2908" s="30">
        <v>1</v>
      </c>
      <c r="H2908" s="30">
        <v>1</v>
      </c>
      <c r="I2908" s="30">
        <v>1</v>
      </c>
      <c r="K2908" s="457"/>
      <c r="L2908" s="457" t="e">
        <f>IF(K2908=0,#REF!,0)</f>
        <v>#REF!</v>
      </c>
    </row>
    <row r="2909" spans="1:12">
      <c r="A2909" s="30">
        <v>2907</v>
      </c>
      <c r="B2909" s="30">
        <v>1032.623999999998</v>
      </c>
      <c r="C2909" s="30">
        <v>15762.102999999901</v>
      </c>
      <c r="D2909" s="30">
        <v>1</v>
      </c>
      <c r="E2909" s="30">
        <v>1</v>
      </c>
      <c r="F2909" s="30">
        <v>274.95899999999898</v>
      </c>
      <c r="G2909" s="30">
        <v>1</v>
      </c>
      <c r="H2909" s="30">
        <v>1</v>
      </c>
      <c r="I2909" s="30">
        <v>1</v>
      </c>
      <c r="K2909" s="457"/>
      <c r="L2909" s="457" t="e">
        <f>IF(K2909=0,#REF!,0)</f>
        <v>#REF!</v>
      </c>
    </row>
    <row r="2910" spans="1:12">
      <c r="A2910" s="30">
        <v>2908</v>
      </c>
      <c r="B2910" s="30">
        <v>1032.623999999998</v>
      </c>
      <c r="C2910" s="30">
        <v>15782.762999999901</v>
      </c>
      <c r="D2910" s="30">
        <v>1</v>
      </c>
      <c r="E2910" s="30">
        <v>1</v>
      </c>
      <c r="F2910" s="30">
        <v>275.54399999999902</v>
      </c>
      <c r="G2910" s="30">
        <v>1</v>
      </c>
      <c r="H2910" s="30">
        <v>1</v>
      </c>
      <c r="I2910" s="30">
        <v>1</v>
      </c>
      <c r="K2910" s="457"/>
      <c r="L2910" s="457" t="e">
        <f>IF(K2910=0,#REF!,0)</f>
        <v>#REF!</v>
      </c>
    </row>
    <row r="2911" spans="1:12">
      <c r="A2911" s="30">
        <v>2909</v>
      </c>
      <c r="B2911" s="30">
        <v>1032.623999999998</v>
      </c>
      <c r="C2911" s="30">
        <v>15793.145999999901</v>
      </c>
      <c r="D2911" s="30">
        <v>1</v>
      </c>
      <c r="E2911" s="30">
        <v>1</v>
      </c>
      <c r="F2911" s="30">
        <v>245.47800000000001</v>
      </c>
      <c r="G2911" s="30">
        <v>1</v>
      </c>
      <c r="H2911" s="30">
        <v>1</v>
      </c>
      <c r="I2911" s="30">
        <v>1</v>
      </c>
      <c r="K2911" s="457"/>
      <c r="L2911" s="457" t="e">
        <f>IF(K2911=0,#REF!,0)</f>
        <v>#REF!</v>
      </c>
    </row>
    <row r="2912" spans="1:12">
      <c r="A2912" s="30">
        <v>2910</v>
      </c>
      <c r="B2912" s="30">
        <v>1762.222</v>
      </c>
      <c r="C2912" s="30">
        <v>15788.969999999899</v>
      </c>
      <c r="D2912" s="30">
        <v>1</v>
      </c>
      <c r="E2912" s="30">
        <v>1</v>
      </c>
      <c r="F2912" s="30">
        <v>2516.1880000000001</v>
      </c>
      <c r="G2912" s="30">
        <v>1</v>
      </c>
      <c r="H2912" s="30">
        <v>1</v>
      </c>
      <c r="I2912" s="30">
        <v>1</v>
      </c>
      <c r="K2912" s="457"/>
      <c r="L2912" s="457" t="e">
        <f>IF(K2912=0,#REF!,0)</f>
        <v>#REF!</v>
      </c>
    </row>
    <row r="2913" spans="1:12">
      <c r="A2913" s="30">
        <v>2911</v>
      </c>
      <c r="B2913" s="30">
        <v>6139.8579999999993</v>
      </c>
      <c r="C2913" s="30">
        <v>15770.654999999901</v>
      </c>
      <c r="D2913" s="30">
        <v>1</v>
      </c>
      <c r="E2913" s="30">
        <v>1</v>
      </c>
      <c r="F2913" s="30">
        <v>31540.416999999889</v>
      </c>
      <c r="G2913" s="30">
        <v>1</v>
      </c>
      <c r="H2913" s="30">
        <v>1</v>
      </c>
      <c r="I2913" s="30">
        <v>1</v>
      </c>
      <c r="K2913" s="457"/>
      <c r="L2913" s="457" t="e">
        <f>IF(K2913=0,#REF!,0)</f>
        <v>#REF!</v>
      </c>
    </row>
    <row r="2914" spans="1:12">
      <c r="A2914" s="30">
        <v>2912</v>
      </c>
      <c r="B2914" s="30">
        <v>1762.222</v>
      </c>
      <c r="C2914" s="30">
        <v>43481.554999999891</v>
      </c>
      <c r="D2914" s="30">
        <v>1</v>
      </c>
      <c r="E2914" s="30">
        <v>1</v>
      </c>
      <c r="F2914" s="30">
        <v>31749.959999999988</v>
      </c>
      <c r="G2914" s="30">
        <v>1</v>
      </c>
      <c r="H2914" s="30">
        <v>1</v>
      </c>
      <c r="I2914" s="30">
        <v>1</v>
      </c>
      <c r="K2914" s="457"/>
      <c r="L2914" s="457" t="e">
        <f>IF(K2914=0,#REF!,0)</f>
        <v>#REF!</v>
      </c>
    </row>
    <row r="2915" spans="1:12">
      <c r="A2915" s="30">
        <v>2913</v>
      </c>
      <c r="B2915" s="30">
        <v>1032.623999999998</v>
      </c>
      <c r="C2915" s="30">
        <v>72325.961999999898</v>
      </c>
      <c r="D2915" s="30">
        <v>1</v>
      </c>
      <c r="E2915" s="30">
        <v>1</v>
      </c>
      <c r="F2915" s="30">
        <v>25210.061000000002</v>
      </c>
      <c r="G2915" s="30">
        <v>1</v>
      </c>
      <c r="H2915" s="30">
        <v>1</v>
      </c>
      <c r="I2915" s="30">
        <v>1</v>
      </c>
      <c r="K2915" s="457"/>
      <c r="L2915" s="457" t="e">
        <f>IF(K2915=0,#REF!,0)</f>
        <v>#REF!</v>
      </c>
    </row>
    <row r="2916" spans="1:12">
      <c r="A2916" s="30">
        <v>2914</v>
      </c>
      <c r="B2916" s="30">
        <v>1153.2399999999991</v>
      </c>
      <c r="C2916" s="30">
        <v>89873.391000000003</v>
      </c>
      <c r="D2916" s="30">
        <v>1</v>
      </c>
      <c r="E2916" s="30">
        <v>1</v>
      </c>
      <c r="F2916" s="30">
        <v>15682.909</v>
      </c>
      <c r="G2916" s="30">
        <v>1</v>
      </c>
      <c r="H2916" s="30">
        <v>1</v>
      </c>
      <c r="I2916" s="30">
        <v>1</v>
      </c>
      <c r="K2916" s="457"/>
      <c r="L2916" s="457" t="e">
        <f>IF(K2916=0,#REF!,0)</f>
        <v>#REF!</v>
      </c>
    </row>
    <row r="2917" spans="1:12">
      <c r="A2917" s="30">
        <v>2915</v>
      </c>
      <c r="B2917" s="30">
        <v>1213.5469999999991</v>
      </c>
      <c r="C2917" s="30">
        <v>107576.27899999979</v>
      </c>
      <c r="D2917" s="30">
        <v>1</v>
      </c>
      <c r="E2917" s="30">
        <v>1</v>
      </c>
      <c r="F2917" s="30">
        <v>7199.6119999999801</v>
      </c>
      <c r="G2917" s="30">
        <v>1</v>
      </c>
      <c r="H2917" s="30">
        <v>1</v>
      </c>
      <c r="I2917" s="30">
        <v>1</v>
      </c>
      <c r="K2917" s="457">
        <v>7331.5911454869438</v>
      </c>
      <c r="L2917" s="457">
        <f>IF(K2917=0,#REF!,0)</f>
        <v>0</v>
      </c>
    </row>
    <row r="2918" spans="1:12">
      <c r="A2918" s="30">
        <v>2916</v>
      </c>
      <c r="B2918" s="30">
        <v>1213.5469999999991</v>
      </c>
      <c r="C2918" s="30">
        <v>90259.373000000007</v>
      </c>
      <c r="D2918" s="30">
        <v>1</v>
      </c>
      <c r="E2918" s="30">
        <v>1</v>
      </c>
      <c r="F2918" s="30">
        <v>2816.2259999999997</v>
      </c>
      <c r="G2918" s="30">
        <v>1</v>
      </c>
      <c r="H2918" s="30">
        <v>1</v>
      </c>
      <c r="I2918" s="30">
        <v>1</v>
      </c>
      <c r="K2918" s="457">
        <v>19704.549780605397</v>
      </c>
      <c r="L2918" s="457">
        <f>IF(K2918=0,#REF!,0)</f>
        <v>0</v>
      </c>
    </row>
    <row r="2919" spans="1:12">
      <c r="A2919" s="30">
        <v>2917</v>
      </c>
      <c r="B2919" s="30">
        <v>6200.1660000000002</v>
      </c>
      <c r="C2919" s="30">
        <v>49074.567999999897</v>
      </c>
      <c r="D2919" s="30">
        <v>1</v>
      </c>
      <c r="E2919" s="30">
        <v>1</v>
      </c>
      <c r="F2919" s="30">
        <v>4147.0749999999898</v>
      </c>
      <c r="G2919" s="30">
        <v>1</v>
      </c>
      <c r="H2919" s="30">
        <v>1</v>
      </c>
      <c r="I2919" s="30">
        <v>1</v>
      </c>
      <c r="K2919" s="457"/>
      <c r="L2919" s="457" t="e">
        <f>IF(K2919=0,#REF!,0)</f>
        <v>#REF!</v>
      </c>
    </row>
    <row r="2920" spans="1:12">
      <c r="A2920" s="30">
        <v>2918</v>
      </c>
      <c r="B2920" s="30">
        <v>1762.222</v>
      </c>
      <c r="C2920" s="30">
        <v>71245.907999999894</v>
      </c>
      <c r="D2920" s="30">
        <v>1</v>
      </c>
      <c r="E2920" s="30">
        <v>1</v>
      </c>
      <c r="F2920" s="30">
        <v>3687.6680000000001</v>
      </c>
      <c r="G2920" s="30">
        <v>1</v>
      </c>
      <c r="H2920" s="30">
        <v>1</v>
      </c>
      <c r="I2920" s="30">
        <v>1</v>
      </c>
      <c r="K2920" s="457">
        <v>17529.913289370415</v>
      </c>
      <c r="L2920" s="457">
        <f>IF(K2920=0,#REF!,0)</f>
        <v>0</v>
      </c>
    </row>
    <row r="2921" spans="1:12">
      <c r="A2921" s="30">
        <v>2919</v>
      </c>
      <c r="B2921" s="30">
        <v>1032.623999999998</v>
      </c>
      <c r="C2921" s="30">
        <v>105869.15099999979</v>
      </c>
      <c r="D2921" s="30">
        <v>1</v>
      </c>
      <c r="E2921" s="30">
        <v>1</v>
      </c>
      <c r="F2921" s="30">
        <v>2114.3999999999901</v>
      </c>
      <c r="G2921" s="30">
        <v>1</v>
      </c>
      <c r="H2921" s="30">
        <v>1</v>
      </c>
      <c r="I2921" s="30">
        <v>1</v>
      </c>
      <c r="K2921" s="457"/>
      <c r="L2921" s="457" t="e">
        <f>IF(K2921=0,#REF!,0)</f>
        <v>#REF!</v>
      </c>
    </row>
    <row r="2922" spans="1:12">
      <c r="A2922" s="30">
        <v>2920</v>
      </c>
      <c r="B2922" s="30">
        <v>1032.623999999998</v>
      </c>
      <c r="C2922" s="30">
        <v>88562.111999999994</v>
      </c>
      <c r="D2922" s="30">
        <v>1</v>
      </c>
      <c r="E2922" s="30">
        <v>1</v>
      </c>
      <c r="F2922" s="30">
        <v>1852.5719999999999</v>
      </c>
      <c r="G2922" s="30">
        <v>1</v>
      </c>
      <c r="H2922" s="30">
        <v>1</v>
      </c>
      <c r="I2922" s="30">
        <v>1</v>
      </c>
      <c r="K2922" s="457"/>
      <c r="L2922" s="457" t="e">
        <f>IF(K2922=0,#REF!,0)</f>
        <v>#REF!</v>
      </c>
    </row>
    <row r="2923" spans="1:12">
      <c r="A2923" s="30">
        <v>2921</v>
      </c>
      <c r="B2923" s="30">
        <v>1032.623999999998</v>
      </c>
      <c r="C2923" s="30">
        <v>76643.794999999998</v>
      </c>
      <c r="D2923" s="30">
        <v>1</v>
      </c>
      <c r="E2923" s="30">
        <v>1</v>
      </c>
      <c r="F2923" s="30">
        <v>2114.6549999999902</v>
      </c>
      <c r="G2923" s="30">
        <v>1</v>
      </c>
      <c r="H2923" s="30">
        <v>1</v>
      </c>
      <c r="I2923" s="30">
        <v>1</v>
      </c>
      <c r="K2923" s="457"/>
      <c r="L2923" s="457" t="e">
        <f>IF(K2923=0,#REF!,0)</f>
        <v>#REF!</v>
      </c>
    </row>
    <row r="2924" spans="1:12">
      <c r="A2924" s="30">
        <v>2922</v>
      </c>
      <c r="B2924" s="30">
        <v>1762.222</v>
      </c>
      <c r="C2924" s="30">
        <v>42096.746999999894</v>
      </c>
      <c r="D2924" s="30">
        <v>1</v>
      </c>
      <c r="E2924" s="30">
        <v>1</v>
      </c>
      <c r="F2924" s="30">
        <v>3688.34599999999</v>
      </c>
      <c r="G2924" s="30">
        <v>1</v>
      </c>
      <c r="H2924" s="30">
        <v>1</v>
      </c>
      <c r="I2924" s="30">
        <v>1</v>
      </c>
      <c r="K2924" s="457"/>
      <c r="L2924" s="457" t="e">
        <f>IF(K2924=0,#REF!,0)</f>
        <v>#REF!</v>
      </c>
    </row>
    <row r="2925" spans="1:12">
      <c r="A2925" s="30">
        <v>2923</v>
      </c>
      <c r="B2925" s="30">
        <v>6139.8579999999993</v>
      </c>
      <c r="C2925" s="30">
        <v>28119.398999999899</v>
      </c>
      <c r="D2925" s="30">
        <v>1</v>
      </c>
      <c r="E2925" s="30">
        <v>1</v>
      </c>
      <c r="F2925" s="30">
        <v>5198.4049999999997</v>
      </c>
      <c r="G2925" s="30">
        <v>1</v>
      </c>
      <c r="H2925" s="30">
        <v>1</v>
      </c>
      <c r="I2925" s="30">
        <v>1</v>
      </c>
      <c r="K2925" s="457"/>
      <c r="L2925" s="457" t="e">
        <f>IF(K2925=0,#REF!,0)</f>
        <v>#REF!</v>
      </c>
    </row>
    <row r="2926" spans="1:12">
      <c r="A2926" s="30">
        <v>2924</v>
      </c>
      <c r="B2926" s="30">
        <v>7599.07</v>
      </c>
      <c r="C2926" s="30">
        <v>29388.330999999896</v>
      </c>
      <c r="D2926" s="30">
        <v>1</v>
      </c>
      <c r="E2926" s="30">
        <v>1</v>
      </c>
      <c r="F2926" s="30">
        <v>5264.9699999999903</v>
      </c>
      <c r="G2926" s="30">
        <v>1</v>
      </c>
      <c r="H2926" s="30">
        <v>1</v>
      </c>
      <c r="I2926" s="30">
        <v>1</v>
      </c>
      <c r="K2926" s="457"/>
      <c r="L2926" s="457" t="e">
        <f>IF(K2926=0,#REF!,0)</f>
        <v>#REF!</v>
      </c>
    </row>
    <row r="2927" spans="1:12">
      <c r="A2927" s="30">
        <v>2925</v>
      </c>
      <c r="B2927" s="30">
        <v>1762.222</v>
      </c>
      <c r="C2927" s="30">
        <v>16153.051999999901</v>
      </c>
      <c r="D2927" s="30">
        <v>1</v>
      </c>
      <c r="E2927" s="30">
        <v>1</v>
      </c>
      <c r="F2927" s="30">
        <v>4125.942</v>
      </c>
      <c r="G2927" s="30">
        <v>1</v>
      </c>
      <c r="H2927" s="30">
        <v>1</v>
      </c>
      <c r="I2927" s="30">
        <v>1</v>
      </c>
      <c r="K2927" s="457"/>
      <c r="L2927" s="457" t="e">
        <f>IF(K2927=0,#REF!,0)</f>
        <v>#REF!</v>
      </c>
    </row>
    <row r="2928" spans="1:12">
      <c r="A2928" s="30">
        <v>2926</v>
      </c>
      <c r="B2928" s="30">
        <v>1762.222</v>
      </c>
      <c r="C2928" s="30">
        <v>15703.841999999901</v>
      </c>
      <c r="D2928" s="30">
        <v>1</v>
      </c>
      <c r="E2928" s="30">
        <v>1</v>
      </c>
      <c r="F2928" s="30">
        <v>2970.1790000000001</v>
      </c>
      <c r="G2928" s="30">
        <v>1</v>
      </c>
      <c r="H2928" s="30">
        <v>1</v>
      </c>
      <c r="I2928" s="30">
        <v>1</v>
      </c>
      <c r="K2928" s="457"/>
      <c r="L2928" s="457" t="e">
        <f>IF(K2928=0,#REF!,0)</f>
        <v>#REF!</v>
      </c>
    </row>
    <row r="2929" spans="1:12">
      <c r="A2929" s="30">
        <v>2927</v>
      </c>
      <c r="B2929" s="30">
        <v>1762.222</v>
      </c>
      <c r="C2929" s="30">
        <v>15263.4909999999</v>
      </c>
      <c r="D2929" s="30">
        <v>1</v>
      </c>
      <c r="E2929" s="30">
        <v>1</v>
      </c>
      <c r="F2929" s="30">
        <v>1659.7809999999999</v>
      </c>
      <c r="G2929" s="30">
        <v>1</v>
      </c>
      <c r="H2929" s="30">
        <v>1</v>
      </c>
      <c r="I2929" s="30">
        <v>1</v>
      </c>
      <c r="K2929" s="457"/>
      <c r="L2929" s="457" t="e">
        <f>IF(K2929=0,#REF!,0)</f>
        <v>#REF!</v>
      </c>
    </row>
    <row r="2930" spans="1:12">
      <c r="A2930" s="30">
        <v>2928</v>
      </c>
      <c r="B2930" s="30">
        <v>1032.623999999998</v>
      </c>
      <c r="C2930" s="30">
        <v>15382.299999999901</v>
      </c>
      <c r="D2930" s="30">
        <v>1</v>
      </c>
      <c r="E2930" s="30">
        <v>1</v>
      </c>
      <c r="F2930" s="30">
        <v>1268.41299999999</v>
      </c>
      <c r="G2930" s="30">
        <v>1</v>
      </c>
      <c r="H2930" s="30">
        <v>1</v>
      </c>
      <c r="I2930" s="30">
        <v>1</v>
      </c>
      <c r="K2930" s="457"/>
      <c r="L2930" s="457" t="e">
        <f>IF(K2930=0,#REF!,0)</f>
        <v>#REF!</v>
      </c>
    </row>
    <row r="2931" spans="1:12">
      <c r="A2931" s="30">
        <v>2929</v>
      </c>
      <c r="B2931" s="30">
        <v>1032.623999999998</v>
      </c>
      <c r="C2931" s="30">
        <v>15484.110999999899</v>
      </c>
      <c r="D2931" s="30">
        <v>1</v>
      </c>
      <c r="E2931" s="30">
        <v>1</v>
      </c>
      <c r="F2931" s="30">
        <v>560.62299999999902</v>
      </c>
      <c r="G2931" s="30">
        <v>1</v>
      </c>
      <c r="H2931" s="30">
        <v>1</v>
      </c>
      <c r="I2931" s="30">
        <v>1</v>
      </c>
      <c r="K2931" s="457"/>
      <c r="L2931" s="457" t="e">
        <f>IF(K2931=0,#REF!,0)</f>
        <v>#REF!</v>
      </c>
    </row>
    <row r="2932" spans="1:12">
      <c r="A2932" s="30">
        <v>2930</v>
      </c>
      <c r="B2932" s="30">
        <v>1032.623999999998</v>
      </c>
      <c r="C2932" s="30">
        <v>15517.315999999901</v>
      </c>
      <c r="D2932" s="30">
        <v>1</v>
      </c>
      <c r="E2932" s="30">
        <v>1</v>
      </c>
      <c r="F2932" s="30">
        <v>324.00299999999999</v>
      </c>
      <c r="G2932" s="30">
        <v>1</v>
      </c>
      <c r="H2932" s="30">
        <v>1</v>
      </c>
      <c r="I2932" s="30">
        <v>1</v>
      </c>
      <c r="K2932" s="457"/>
      <c r="L2932" s="457" t="e">
        <f>IF(K2932=0,#REF!,0)</f>
        <v>#REF!</v>
      </c>
    </row>
    <row r="2933" spans="1:12">
      <c r="A2933" s="30">
        <v>2931</v>
      </c>
      <c r="B2933" s="30">
        <v>1032.623999999998</v>
      </c>
      <c r="C2933" s="30">
        <v>15580.9199999999</v>
      </c>
      <c r="D2933" s="30">
        <v>1</v>
      </c>
      <c r="E2933" s="30">
        <v>1</v>
      </c>
      <c r="F2933" s="30">
        <v>273.01299999999901</v>
      </c>
      <c r="G2933" s="30">
        <v>1</v>
      </c>
      <c r="H2933" s="30">
        <v>1</v>
      </c>
      <c r="I2933" s="30">
        <v>1</v>
      </c>
      <c r="K2933" s="457"/>
      <c r="L2933" s="457" t="e">
        <f>IF(K2933=0,#REF!,0)</f>
        <v>#REF!</v>
      </c>
    </row>
    <row r="2934" spans="1:12">
      <c r="A2934" s="30">
        <v>2932</v>
      </c>
      <c r="B2934" s="30">
        <v>1032.623999999998</v>
      </c>
      <c r="C2934" s="30">
        <v>15627.8219999999</v>
      </c>
      <c r="D2934" s="30">
        <v>1</v>
      </c>
      <c r="E2934" s="30">
        <v>1</v>
      </c>
      <c r="F2934" s="30">
        <v>273.65099999999899</v>
      </c>
      <c r="G2934" s="30">
        <v>1</v>
      </c>
      <c r="H2934" s="30">
        <v>1</v>
      </c>
      <c r="I2934" s="30">
        <v>1</v>
      </c>
      <c r="K2934" s="457"/>
      <c r="L2934" s="457" t="e">
        <f>IF(K2934=0,#REF!,0)</f>
        <v>#REF!</v>
      </c>
    </row>
    <row r="2935" spans="1:12">
      <c r="A2935" s="30">
        <v>2933</v>
      </c>
      <c r="B2935" s="30">
        <v>1032.623999999998</v>
      </c>
      <c r="C2935" s="30">
        <v>15660.5979999999</v>
      </c>
      <c r="D2935" s="30">
        <v>1</v>
      </c>
      <c r="E2935" s="30">
        <v>1</v>
      </c>
      <c r="F2935" s="30">
        <v>244.392</v>
      </c>
      <c r="G2935" s="30">
        <v>1</v>
      </c>
      <c r="H2935" s="30">
        <v>1</v>
      </c>
      <c r="I2935" s="30">
        <v>1</v>
      </c>
      <c r="K2935" s="457"/>
      <c r="L2935" s="457" t="e">
        <f>IF(K2935=0,#REF!,0)</f>
        <v>#REF!</v>
      </c>
    </row>
    <row r="2936" spans="1:12">
      <c r="A2936" s="30">
        <v>2934</v>
      </c>
      <c r="B2936" s="30">
        <v>1762.222</v>
      </c>
      <c r="C2936" s="30">
        <v>15677.931999999901</v>
      </c>
      <c r="D2936" s="30">
        <v>1</v>
      </c>
      <c r="E2936" s="30">
        <v>1</v>
      </c>
      <c r="F2936" s="30">
        <v>2514.9810000000002</v>
      </c>
      <c r="G2936" s="30">
        <v>1</v>
      </c>
      <c r="H2936" s="30">
        <v>1</v>
      </c>
      <c r="I2936" s="30">
        <v>1</v>
      </c>
      <c r="K2936" s="457"/>
      <c r="L2936" s="457" t="e">
        <f>IF(K2936=0,#REF!,0)</f>
        <v>#REF!</v>
      </c>
    </row>
    <row r="2937" spans="1:12">
      <c r="A2937" s="30">
        <v>2935</v>
      </c>
      <c r="B2937" s="30">
        <v>6139.8579999999993</v>
      </c>
      <c r="C2937" s="30">
        <v>15653.164999999899</v>
      </c>
      <c r="D2937" s="30">
        <v>1</v>
      </c>
      <c r="E2937" s="30">
        <v>1</v>
      </c>
      <c r="F2937" s="30">
        <v>22929.018999999989</v>
      </c>
      <c r="G2937" s="30">
        <v>1</v>
      </c>
      <c r="H2937" s="30">
        <v>1</v>
      </c>
      <c r="I2937" s="30">
        <v>1</v>
      </c>
      <c r="K2937" s="457"/>
      <c r="L2937" s="457" t="e">
        <f>IF(K2937=0,#REF!,0)</f>
        <v>#REF!</v>
      </c>
    </row>
    <row r="2938" spans="1:12">
      <c r="A2938" s="30">
        <v>2936</v>
      </c>
      <c r="B2938" s="30">
        <v>1762.222</v>
      </c>
      <c r="C2938" s="30">
        <v>42931.76299999989</v>
      </c>
      <c r="D2938" s="30">
        <v>1</v>
      </c>
      <c r="E2938" s="30">
        <v>1</v>
      </c>
      <c r="F2938" s="30">
        <v>22518.414999999899</v>
      </c>
      <c r="G2938" s="30">
        <v>1</v>
      </c>
      <c r="H2938" s="30">
        <v>1</v>
      </c>
      <c r="I2938" s="30">
        <v>1</v>
      </c>
      <c r="K2938" s="457"/>
      <c r="L2938" s="457" t="e">
        <f>IF(K2938=0,#REF!,0)</f>
        <v>#REF!</v>
      </c>
    </row>
    <row r="2939" spans="1:12">
      <c r="A2939" s="30">
        <v>2937</v>
      </c>
      <c r="B2939" s="30">
        <v>1032.623999999998</v>
      </c>
      <c r="C2939" s="30">
        <v>71845.841999999888</v>
      </c>
      <c r="D2939" s="30">
        <v>1</v>
      </c>
      <c r="E2939" s="30">
        <v>1</v>
      </c>
      <c r="F2939" s="30">
        <v>13988.167999999991</v>
      </c>
      <c r="G2939" s="30">
        <v>1</v>
      </c>
      <c r="H2939" s="30">
        <v>1</v>
      </c>
      <c r="I2939" s="30">
        <v>1</v>
      </c>
      <c r="K2939" s="457"/>
      <c r="L2939" s="457" t="e">
        <f>IF(K2939=0,#REF!,0)</f>
        <v>#REF!</v>
      </c>
    </row>
    <row r="2940" spans="1:12">
      <c r="A2940" s="30">
        <v>2938</v>
      </c>
      <c r="B2940" s="30">
        <v>1153.2399999999991</v>
      </c>
      <c r="C2940" s="30">
        <v>89773.184000000008</v>
      </c>
      <c r="D2940" s="30">
        <v>1</v>
      </c>
      <c r="E2940" s="30">
        <v>1</v>
      </c>
      <c r="F2940" s="30">
        <v>4590.1149999999898</v>
      </c>
      <c r="G2940" s="30">
        <v>1</v>
      </c>
      <c r="H2940" s="30">
        <v>1</v>
      </c>
      <c r="I2940" s="30">
        <v>1</v>
      </c>
      <c r="K2940" s="457">
        <v>12902.756229150948</v>
      </c>
      <c r="L2940" s="457">
        <f>IF(K2940=0,#REF!,0)</f>
        <v>0</v>
      </c>
    </row>
    <row r="2941" spans="1:12">
      <c r="A2941" s="30">
        <v>2939</v>
      </c>
      <c r="B2941" s="30">
        <v>1213.5469999999991</v>
      </c>
      <c r="C2941" s="30">
        <v>107575.5459999998</v>
      </c>
      <c r="D2941" s="30">
        <v>1</v>
      </c>
      <c r="E2941" s="30">
        <v>1</v>
      </c>
      <c r="F2941" s="30">
        <v>2970.0140000000001</v>
      </c>
      <c r="G2941" s="30">
        <v>1</v>
      </c>
      <c r="H2941" s="30">
        <v>1</v>
      </c>
      <c r="I2941" s="30">
        <v>1</v>
      </c>
      <c r="K2941" s="457">
        <v>23761.71645888815</v>
      </c>
      <c r="L2941" s="457">
        <f>IF(K2941=0,#REF!,0)</f>
        <v>0</v>
      </c>
    </row>
    <row r="2942" spans="1:12">
      <c r="A2942" s="30">
        <v>2940</v>
      </c>
      <c r="B2942" s="30">
        <v>1213.5469999999991</v>
      </c>
      <c r="C2942" s="30">
        <v>90258.587</v>
      </c>
      <c r="D2942" s="30">
        <v>1</v>
      </c>
      <c r="E2942" s="30">
        <v>1</v>
      </c>
      <c r="F2942" s="30">
        <v>2769.5349999999999</v>
      </c>
      <c r="G2942" s="30">
        <v>1</v>
      </c>
      <c r="H2942" s="30">
        <v>1</v>
      </c>
      <c r="I2942" s="30">
        <v>1</v>
      </c>
      <c r="K2942" s="457">
        <v>37584.929170786454</v>
      </c>
      <c r="L2942" s="457">
        <f>IF(K2942=0,#REF!,0)</f>
        <v>0</v>
      </c>
    </row>
    <row r="2943" spans="1:12">
      <c r="A2943" s="30">
        <v>2941</v>
      </c>
      <c r="B2943" s="30">
        <v>6200.1660000000002</v>
      </c>
      <c r="C2943" s="30">
        <v>49073.8319999999</v>
      </c>
      <c r="D2943" s="30">
        <v>1</v>
      </c>
      <c r="E2943" s="30">
        <v>1</v>
      </c>
      <c r="F2943" s="30">
        <v>4143.7520000000004</v>
      </c>
      <c r="G2943" s="30">
        <v>1</v>
      </c>
      <c r="H2943" s="30">
        <v>1</v>
      </c>
      <c r="I2943" s="30">
        <v>1</v>
      </c>
      <c r="K2943" s="457">
        <v>21534.322606291578</v>
      </c>
      <c r="L2943" s="457">
        <f>IF(K2943=0,#REF!,0)</f>
        <v>0</v>
      </c>
    </row>
    <row r="2944" spans="1:12">
      <c r="A2944" s="30">
        <v>2942</v>
      </c>
      <c r="B2944" s="30">
        <v>1762.222</v>
      </c>
      <c r="C2944" s="30">
        <v>71245.146999999895</v>
      </c>
      <c r="D2944" s="30">
        <v>1</v>
      </c>
      <c r="E2944" s="30">
        <v>1</v>
      </c>
      <c r="F2944" s="30">
        <v>3684.7429999999899</v>
      </c>
      <c r="G2944" s="30">
        <v>1</v>
      </c>
      <c r="H2944" s="30">
        <v>1</v>
      </c>
      <c r="I2944" s="30">
        <v>1</v>
      </c>
      <c r="K2944" s="457">
        <v>32628.359433698191</v>
      </c>
      <c r="L2944" s="457">
        <f>IF(K2944=0,#REF!,0)</f>
        <v>0</v>
      </c>
    </row>
    <row r="2945" spans="1:12">
      <c r="A2945" s="30">
        <v>2943</v>
      </c>
      <c r="B2945" s="30">
        <v>1032.623999999998</v>
      </c>
      <c r="C2945" s="30">
        <v>105868.3409999998</v>
      </c>
      <c r="D2945" s="30">
        <v>1</v>
      </c>
      <c r="E2945" s="30">
        <v>1</v>
      </c>
      <c r="F2945" s="30">
        <v>2112.5059999999899</v>
      </c>
      <c r="G2945" s="30">
        <v>1</v>
      </c>
      <c r="H2945" s="30">
        <v>1</v>
      </c>
      <c r="I2945" s="30">
        <v>1</v>
      </c>
      <c r="K2945" s="457">
        <v>25054.497356025593</v>
      </c>
      <c r="L2945" s="457">
        <f>IF(K2945=0,#REF!,0)</f>
        <v>0</v>
      </c>
    </row>
    <row r="2946" spans="1:12">
      <c r="A2946" s="30">
        <v>2944</v>
      </c>
      <c r="B2946" s="30">
        <v>1032.623999999998</v>
      </c>
      <c r="C2946" s="30">
        <v>88561.362999999998</v>
      </c>
      <c r="D2946" s="30">
        <v>1</v>
      </c>
      <c r="E2946" s="30">
        <v>1</v>
      </c>
      <c r="F2946" s="30">
        <v>1850.8709999999901</v>
      </c>
      <c r="G2946" s="30">
        <v>1</v>
      </c>
      <c r="H2946" s="30">
        <v>1</v>
      </c>
      <c r="I2946" s="30">
        <v>1</v>
      </c>
      <c r="K2946" s="457">
        <v>10824.086817298337</v>
      </c>
      <c r="L2946" s="457">
        <f>IF(K2946=0,#REF!,0)</f>
        <v>0</v>
      </c>
    </row>
    <row r="2947" spans="1:12">
      <c r="A2947" s="30">
        <v>2945</v>
      </c>
      <c r="B2947" s="30">
        <v>1032.623999999998</v>
      </c>
      <c r="C2947" s="30">
        <v>76642.940999999992</v>
      </c>
      <c r="D2947" s="30">
        <v>1</v>
      </c>
      <c r="E2947" s="30">
        <v>1</v>
      </c>
      <c r="F2947" s="30">
        <v>2112.54</v>
      </c>
      <c r="G2947" s="30">
        <v>1</v>
      </c>
      <c r="H2947" s="30">
        <v>1</v>
      </c>
      <c r="I2947" s="30">
        <v>1</v>
      </c>
      <c r="K2947" s="457"/>
      <c r="L2947" s="457" t="e">
        <f>IF(K2947=0,#REF!,0)</f>
        <v>#REF!</v>
      </c>
    </row>
    <row r="2948" spans="1:12">
      <c r="A2948" s="30">
        <v>2946</v>
      </c>
      <c r="B2948" s="30">
        <v>1762.222</v>
      </c>
      <c r="C2948" s="30">
        <v>42095.839999999895</v>
      </c>
      <c r="D2948" s="30">
        <v>1</v>
      </c>
      <c r="E2948" s="30">
        <v>1</v>
      </c>
      <c r="F2948" s="30">
        <v>3685.0549999999998</v>
      </c>
      <c r="G2948" s="30">
        <v>1</v>
      </c>
      <c r="H2948" s="30">
        <v>1</v>
      </c>
      <c r="I2948" s="30">
        <v>1</v>
      </c>
      <c r="K2948" s="457"/>
      <c r="L2948" s="457" t="e">
        <f>IF(K2948=0,#REF!,0)</f>
        <v>#REF!</v>
      </c>
    </row>
    <row r="2949" spans="1:12">
      <c r="A2949" s="30">
        <v>2947</v>
      </c>
      <c r="B2949" s="30">
        <v>6139.8579999999993</v>
      </c>
      <c r="C2949" s="30">
        <v>28118.8819999999</v>
      </c>
      <c r="D2949" s="30">
        <v>1</v>
      </c>
      <c r="E2949" s="30">
        <v>1</v>
      </c>
      <c r="F2949" s="30">
        <v>5193.7910000000002</v>
      </c>
      <c r="G2949" s="30">
        <v>1</v>
      </c>
      <c r="H2949" s="30">
        <v>1</v>
      </c>
      <c r="I2949" s="30">
        <v>1</v>
      </c>
      <c r="K2949" s="457"/>
      <c r="L2949" s="457" t="e">
        <f>IF(K2949=0,#REF!,0)</f>
        <v>#REF!</v>
      </c>
    </row>
    <row r="2950" spans="1:12">
      <c r="A2950" s="30">
        <v>2948</v>
      </c>
      <c r="B2950" s="30">
        <v>7599.07</v>
      </c>
      <c r="C2950" s="30">
        <v>29387.978999999897</v>
      </c>
      <c r="D2950" s="30">
        <v>1</v>
      </c>
      <c r="E2950" s="30">
        <v>1</v>
      </c>
      <c r="F2950" s="30">
        <v>5261.0190000000002</v>
      </c>
      <c r="G2950" s="30">
        <v>1</v>
      </c>
      <c r="H2950" s="30">
        <v>1</v>
      </c>
      <c r="I2950" s="30">
        <v>1</v>
      </c>
      <c r="K2950" s="457"/>
      <c r="L2950" s="457" t="e">
        <f>IF(K2950=0,#REF!,0)</f>
        <v>#REF!</v>
      </c>
    </row>
    <row r="2951" spans="1:12">
      <c r="A2951" s="30">
        <v>2949</v>
      </c>
      <c r="B2951" s="30">
        <v>1762.222</v>
      </c>
      <c r="C2951" s="30">
        <v>16153.051999999901</v>
      </c>
      <c r="D2951" s="30">
        <v>1</v>
      </c>
      <c r="E2951" s="30">
        <v>1</v>
      </c>
      <c r="F2951" s="30">
        <v>4082.6419999999898</v>
      </c>
      <c r="G2951" s="30">
        <v>1</v>
      </c>
      <c r="H2951" s="30">
        <v>1</v>
      </c>
      <c r="I2951" s="30">
        <v>1</v>
      </c>
      <c r="K2951" s="457"/>
      <c r="L2951" s="457" t="e">
        <f>IF(K2951=0,#REF!,0)</f>
        <v>#REF!</v>
      </c>
    </row>
    <row r="2952" spans="1:12">
      <c r="A2952" s="30">
        <v>2950</v>
      </c>
      <c r="B2952" s="30">
        <v>1762.222</v>
      </c>
      <c r="C2952" s="30">
        <v>15703.841999999901</v>
      </c>
      <c r="D2952" s="30">
        <v>1</v>
      </c>
      <c r="E2952" s="30">
        <v>1</v>
      </c>
      <c r="F2952" s="30">
        <v>2968.2999999999902</v>
      </c>
      <c r="G2952" s="30">
        <v>1</v>
      </c>
      <c r="H2952" s="30">
        <v>1</v>
      </c>
      <c r="I2952" s="30">
        <v>1</v>
      </c>
      <c r="K2952" s="457"/>
      <c r="L2952" s="457" t="e">
        <f>IF(K2952=0,#REF!,0)</f>
        <v>#REF!</v>
      </c>
    </row>
    <row r="2953" spans="1:12">
      <c r="A2953" s="30">
        <v>2951</v>
      </c>
      <c r="B2953" s="30">
        <v>1762.222</v>
      </c>
      <c r="C2953" s="30">
        <v>15254.630999999899</v>
      </c>
      <c r="D2953" s="30">
        <v>1</v>
      </c>
      <c r="E2953" s="30">
        <v>1</v>
      </c>
      <c r="F2953" s="30">
        <v>1658.6420000000001</v>
      </c>
      <c r="G2953" s="30">
        <v>1</v>
      </c>
      <c r="H2953" s="30">
        <v>1</v>
      </c>
      <c r="I2953" s="30">
        <v>1</v>
      </c>
      <c r="K2953" s="457"/>
      <c r="L2953" s="457" t="e">
        <f>IF(K2953=0,#REF!,0)</f>
        <v>#REF!</v>
      </c>
    </row>
    <row r="2954" spans="1:12">
      <c r="A2954" s="30">
        <v>2952</v>
      </c>
      <c r="B2954" s="30">
        <v>1032.623999999998</v>
      </c>
      <c r="C2954" s="30">
        <v>15254.630999999899</v>
      </c>
      <c r="D2954" s="30">
        <v>1</v>
      </c>
      <c r="E2954" s="30">
        <v>1</v>
      </c>
      <c r="F2954" s="30">
        <v>1267.615</v>
      </c>
      <c r="G2954" s="30">
        <v>1</v>
      </c>
      <c r="H2954" s="30">
        <v>1</v>
      </c>
      <c r="I2954" s="30">
        <v>1</v>
      </c>
      <c r="K2954" s="457"/>
      <c r="L2954" s="457" t="e">
        <f>IF(K2954=0,#REF!,0)</f>
        <v>#REF!</v>
      </c>
    </row>
    <row r="2955" spans="1:12">
      <c r="A2955" s="30">
        <v>2953</v>
      </c>
      <c r="B2955" s="30">
        <v>1032.623999999998</v>
      </c>
      <c r="C2955" s="30">
        <v>15254.630999999899</v>
      </c>
      <c r="D2955" s="30">
        <v>1</v>
      </c>
      <c r="E2955" s="30">
        <v>1</v>
      </c>
      <c r="F2955" s="30">
        <v>541.95000000000005</v>
      </c>
      <c r="G2955" s="30">
        <v>1</v>
      </c>
      <c r="H2955" s="30">
        <v>1</v>
      </c>
      <c r="I2955" s="30">
        <v>1</v>
      </c>
      <c r="K2955" s="457"/>
      <c r="L2955" s="457" t="e">
        <f>IF(K2955=0,#REF!,0)</f>
        <v>#REF!</v>
      </c>
    </row>
    <row r="2956" spans="1:12">
      <c r="A2956" s="30">
        <v>2954</v>
      </c>
      <c r="B2956" s="30">
        <v>1032.623999999998</v>
      </c>
      <c r="C2956" s="30">
        <v>15274.7509999999</v>
      </c>
      <c r="D2956" s="30">
        <v>1</v>
      </c>
      <c r="E2956" s="30">
        <v>1</v>
      </c>
      <c r="F2956" s="30">
        <v>595.87800000000004</v>
      </c>
      <c r="G2956" s="30">
        <v>1</v>
      </c>
      <c r="H2956" s="30">
        <v>1</v>
      </c>
      <c r="I2956" s="30">
        <v>1</v>
      </c>
      <c r="K2956" s="457"/>
      <c r="L2956" s="457" t="e">
        <f>IF(K2956=0,#REF!,0)</f>
        <v>#REF!</v>
      </c>
    </row>
    <row r="2957" spans="1:12">
      <c r="A2957" s="30">
        <v>2955</v>
      </c>
      <c r="B2957" s="30">
        <v>1032.623999999998</v>
      </c>
      <c r="C2957" s="30">
        <v>15358.269999999899</v>
      </c>
      <c r="D2957" s="30">
        <v>1</v>
      </c>
      <c r="E2957" s="30">
        <v>1</v>
      </c>
      <c r="F2957" s="30">
        <v>386.94699999999898</v>
      </c>
      <c r="G2957" s="30">
        <v>1</v>
      </c>
      <c r="H2957" s="30">
        <v>1</v>
      </c>
      <c r="I2957" s="30">
        <v>1</v>
      </c>
      <c r="K2957" s="457"/>
      <c r="L2957" s="457" t="e">
        <f>IF(K2957=0,#REF!,0)</f>
        <v>#REF!</v>
      </c>
    </row>
    <row r="2958" spans="1:12">
      <c r="A2958" s="30">
        <v>2956</v>
      </c>
      <c r="B2958" s="30">
        <v>1032.623999999998</v>
      </c>
      <c r="C2958" s="30">
        <v>15440.217999999899</v>
      </c>
      <c r="D2958" s="30">
        <v>1</v>
      </c>
      <c r="E2958" s="30">
        <v>1</v>
      </c>
      <c r="F2958" s="30">
        <v>240.26900000000001</v>
      </c>
      <c r="G2958" s="30">
        <v>1</v>
      </c>
      <c r="H2958" s="30">
        <v>1</v>
      </c>
      <c r="I2958" s="30">
        <v>1</v>
      </c>
      <c r="K2958" s="457"/>
      <c r="L2958" s="457" t="e">
        <f>IF(K2958=0,#REF!,0)</f>
        <v>#REF!</v>
      </c>
    </row>
    <row r="2959" spans="1:12">
      <c r="A2959" s="30">
        <v>2957</v>
      </c>
      <c r="B2959" s="30">
        <v>1032.623999999998</v>
      </c>
      <c r="C2959" s="30">
        <v>15498.1699999999</v>
      </c>
      <c r="D2959" s="30">
        <v>1</v>
      </c>
      <c r="E2959" s="30">
        <v>1</v>
      </c>
      <c r="F2959" s="30">
        <v>240.608</v>
      </c>
      <c r="G2959" s="30">
        <v>1</v>
      </c>
      <c r="H2959" s="30">
        <v>1</v>
      </c>
      <c r="I2959" s="30">
        <v>1</v>
      </c>
      <c r="K2959" s="457"/>
      <c r="L2959" s="457" t="e">
        <f>IF(K2959=0,#REF!,0)</f>
        <v>#REF!</v>
      </c>
    </row>
    <row r="2960" spans="1:12">
      <c r="A2960" s="30">
        <v>2958</v>
      </c>
      <c r="B2960" s="30">
        <v>1762.222</v>
      </c>
      <c r="C2960" s="30">
        <v>15520.2409999999</v>
      </c>
      <c r="D2960" s="30">
        <v>1</v>
      </c>
      <c r="E2960" s="30">
        <v>1</v>
      </c>
      <c r="F2960" s="30">
        <v>705.06399999999906</v>
      </c>
      <c r="G2960" s="30">
        <v>1</v>
      </c>
      <c r="H2960" s="30">
        <v>1</v>
      </c>
      <c r="I2960" s="30">
        <v>1</v>
      </c>
      <c r="K2960" s="457"/>
      <c r="L2960" s="457" t="e">
        <f>IF(K2960=0,#REF!,0)</f>
        <v>#REF!</v>
      </c>
    </row>
    <row r="2961" spans="1:12">
      <c r="A2961" s="30">
        <v>2959</v>
      </c>
      <c r="B2961" s="30">
        <v>6139.8579999999993</v>
      </c>
      <c r="C2961" s="30">
        <v>15523.9709999999</v>
      </c>
      <c r="D2961" s="30">
        <v>1</v>
      </c>
      <c r="E2961" s="30">
        <v>1</v>
      </c>
      <c r="F2961" s="30">
        <v>5645.3789999999799</v>
      </c>
      <c r="G2961" s="30">
        <v>1</v>
      </c>
      <c r="H2961" s="30">
        <v>1</v>
      </c>
      <c r="I2961" s="30">
        <v>1</v>
      </c>
      <c r="K2961" s="457"/>
      <c r="L2961" s="457" t="e">
        <f>IF(K2961=0,#REF!,0)</f>
        <v>#REF!</v>
      </c>
    </row>
    <row r="2962" spans="1:12">
      <c r="A2962" s="30">
        <v>2960</v>
      </c>
      <c r="B2962" s="30">
        <v>1762.222</v>
      </c>
      <c r="C2962" s="30">
        <v>28391.128999999903</v>
      </c>
      <c r="D2962" s="30">
        <v>1</v>
      </c>
      <c r="E2962" s="30">
        <v>1</v>
      </c>
      <c r="F2962" s="30">
        <v>8341.6939999999904</v>
      </c>
      <c r="G2962" s="30">
        <v>1</v>
      </c>
      <c r="H2962" s="30">
        <v>1</v>
      </c>
      <c r="I2962" s="30">
        <v>1</v>
      </c>
      <c r="K2962" s="457"/>
      <c r="L2962" s="457" t="e">
        <f>IF(K2962=0,#REF!,0)</f>
        <v>#REF!</v>
      </c>
    </row>
    <row r="2963" spans="1:12">
      <c r="A2963" s="30">
        <v>2961</v>
      </c>
      <c r="B2963" s="30">
        <v>1032.623999999998</v>
      </c>
      <c r="C2963" s="30">
        <v>29359.5079999999</v>
      </c>
      <c r="D2963" s="30">
        <v>1</v>
      </c>
      <c r="E2963" s="30">
        <v>1</v>
      </c>
      <c r="F2963" s="30">
        <v>6078.3889999999883</v>
      </c>
      <c r="G2963" s="30">
        <v>1</v>
      </c>
      <c r="H2963" s="30">
        <v>1</v>
      </c>
      <c r="I2963" s="30">
        <v>1</v>
      </c>
      <c r="K2963" s="457"/>
      <c r="L2963" s="457" t="e">
        <f>IF(K2963=0,#REF!,0)</f>
        <v>#REF!</v>
      </c>
    </row>
    <row r="2964" spans="1:12">
      <c r="A2964" s="30">
        <v>2962</v>
      </c>
      <c r="B2964" s="30">
        <v>1153.2399999999991</v>
      </c>
      <c r="C2964" s="30">
        <v>30479.695999999902</v>
      </c>
      <c r="D2964" s="30">
        <v>1</v>
      </c>
      <c r="E2964" s="30">
        <v>1</v>
      </c>
      <c r="F2964" s="30">
        <v>5076.2870000000003</v>
      </c>
      <c r="G2964" s="30">
        <v>1</v>
      </c>
      <c r="H2964" s="30">
        <v>1</v>
      </c>
      <c r="I2964" s="30">
        <v>1</v>
      </c>
      <c r="K2964" s="457">
        <v>4521.8563498280873</v>
      </c>
      <c r="L2964" s="457">
        <f>IF(K2964=0,#REF!,0)</f>
        <v>0</v>
      </c>
    </row>
    <row r="2965" spans="1:12">
      <c r="A2965" s="30">
        <v>2963</v>
      </c>
      <c r="B2965" s="30">
        <v>1213.5469999999991</v>
      </c>
      <c r="C2965" s="30">
        <v>31366.348999999889</v>
      </c>
      <c r="D2965" s="30">
        <v>1</v>
      </c>
      <c r="E2965" s="30">
        <v>1</v>
      </c>
      <c r="F2965" s="30">
        <v>4566.875</v>
      </c>
      <c r="G2965" s="30">
        <v>1</v>
      </c>
      <c r="H2965" s="30">
        <v>1</v>
      </c>
      <c r="I2965" s="30">
        <v>1</v>
      </c>
      <c r="K2965" s="457">
        <v>16670.385979451246</v>
      </c>
      <c r="L2965" s="457">
        <f>IF(K2965=0,#REF!,0)</f>
        <v>0</v>
      </c>
    </row>
    <row r="2966" spans="1:12">
      <c r="A2966" s="30">
        <v>2964</v>
      </c>
      <c r="B2966" s="30">
        <v>1213.5469999999991</v>
      </c>
      <c r="C2966" s="30">
        <v>30989.573999999899</v>
      </c>
      <c r="D2966" s="30">
        <v>1</v>
      </c>
      <c r="E2966" s="30">
        <v>1</v>
      </c>
      <c r="F2966" s="30">
        <v>4902.0069999999896</v>
      </c>
      <c r="G2966" s="30">
        <v>1</v>
      </c>
      <c r="H2966" s="30">
        <v>1</v>
      </c>
      <c r="I2966" s="30">
        <v>1</v>
      </c>
      <c r="K2966" s="457">
        <v>68.647892967524058</v>
      </c>
      <c r="L2966" s="457">
        <f>IF(K2966=0,#REF!,0)</f>
        <v>0</v>
      </c>
    </row>
    <row r="2967" spans="1:12">
      <c r="A2967" s="30">
        <v>2965</v>
      </c>
      <c r="B2967" s="30">
        <v>6200.1660000000002</v>
      </c>
      <c r="C2967" s="30">
        <v>29081.647000000001</v>
      </c>
      <c r="D2967" s="30">
        <v>1</v>
      </c>
      <c r="E2967" s="30">
        <v>1</v>
      </c>
      <c r="F2967" s="30">
        <v>4954.8459999999995</v>
      </c>
      <c r="G2967" s="30">
        <v>1</v>
      </c>
      <c r="H2967" s="30">
        <v>1</v>
      </c>
      <c r="I2967" s="30">
        <v>1</v>
      </c>
      <c r="K2967" s="457">
        <v>15540.450191471587</v>
      </c>
      <c r="L2967" s="457">
        <f>IF(K2967=0,#REF!,0)</f>
        <v>0</v>
      </c>
    </row>
    <row r="2968" spans="1:12">
      <c r="A2968" s="30">
        <v>2966</v>
      </c>
      <c r="B2968" s="30">
        <v>1762.222</v>
      </c>
      <c r="C2968" s="30">
        <v>28898.008999999904</v>
      </c>
      <c r="D2968" s="30">
        <v>1</v>
      </c>
      <c r="E2968" s="30">
        <v>1</v>
      </c>
      <c r="F2968" s="30">
        <v>3943.7109999999898</v>
      </c>
      <c r="G2968" s="30">
        <v>1</v>
      </c>
      <c r="H2968" s="30">
        <v>1</v>
      </c>
      <c r="I2968" s="30">
        <v>1</v>
      </c>
      <c r="K2968" s="457">
        <v>16564.501835743253</v>
      </c>
      <c r="L2968" s="457">
        <f>IF(K2968=0,#REF!,0)</f>
        <v>0</v>
      </c>
    </row>
    <row r="2969" spans="1:12">
      <c r="A2969" s="30">
        <v>2967</v>
      </c>
      <c r="B2969" s="30">
        <v>1032.623999999998</v>
      </c>
      <c r="C2969" s="30">
        <v>29659.767999999898</v>
      </c>
      <c r="D2969" s="30">
        <v>1</v>
      </c>
      <c r="E2969" s="30">
        <v>1</v>
      </c>
      <c r="F2969" s="30">
        <v>3157.4630000000002</v>
      </c>
      <c r="G2969" s="30">
        <v>1</v>
      </c>
      <c r="H2969" s="30">
        <v>1</v>
      </c>
      <c r="I2969" s="30">
        <v>1</v>
      </c>
      <c r="K2969" s="457"/>
      <c r="L2969" s="457" t="e">
        <f>IF(K2969=0,#REF!,0)</f>
        <v>#REF!</v>
      </c>
    </row>
    <row r="2970" spans="1:12">
      <c r="A2970" s="30">
        <v>2968</v>
      </c>
      <c r="B2970" s="30">
        <v>1032.623999999998</v>
      </c>
      <c r="C2970" s="30">
        <v>29274.500999999898</v>
      </c>
      <c r="D2970" s="30">
        <v>1</v>
      </c>
      <c r="E2970" s="30">
        <v>1</v>
      </c>
      <c r="F2970" s="30">
        <v>2484.08499999999</v>
      </c>
      <c r="G2970" s="30">
        <v>1</v>
      </c>
      <c r="H2970" s="30">
        <v>1</v>
      </c>
      <c r="I2970" s="30">
        <v>1</v>
      </c>
      <c r="K2970" s="457"/>
      <c r="L2970" s="457" t="e">
        <f>IF(K2970=0,#REF!,0)</f>
        <v>#REF!</v>
      </c>
    </row>
    <row r="2971" spans="1:12">
      <c r="A2971" s="30">
        <v>2969</v>
      </c>
      <c r="B2971" s="30">
        <v>1032.623999999998</v>
      </c>
      <c r="C2971" s="30">
        <v>28897.805999999902</v>
      </c>
      <c r="D2971" s="30">
        <v>1</v>
      </c>
      <c r="E2971" s="30">
        <v>1</v>
      </c>
      <c r="F2971" s="30">
        <v>3157.3609999999999</v>
      </c>
      <c r="G2971" s="30">
        <v>1</v>
      </c>
      <c r="H2971" s="30">
        <v>1</v>
      </c>
      <c r="I2971" s="30">
        <v>1</v>
      </c>
      <c r="K2971" s="457"/>
      <c r="L2971" s="457" t="e">
        <f>IF(K2971=0,#REF!,0)</f>
        <v>#REF!</v>
      </c>
    </row>
    <row r="2972" spans="1:12">
      <c r="A2972" s="30">
        <v>2970</v>
      </c>
      <c r="B2972" s="30">
        <v>1762.222</v>
      </c>
      <c r="C2972" s="30">
        <v>28212.500999999902</v>
      </c>
      <c r="D2972" s="30">
        <v>1</v>
      </c>
      <c r="E2972" s="30">
        <v>1</v>
      </c>
      <c r="F2972" s="30">
        <v>4056.0899999999901</v>
      </c>
      <c r="G2972" s="30">
        <v>1</v>
      </c>
      <c r="H2972" s="30">
        <v>1</v>
      </c>
      <c r="I2972" s="30">
        <v>1</v>
      </c>
      <c r="K2972" s="457"/>
      <c r="L2972" s="457" t="e">
        <f>IF(K2972=0,#REF!,0)</f>
        <v>#REF!</v>
      </c>
    </row>
    <row r="2973" spans="1:12">
      <c r="A2973" s="30">
        <v>2971</v>
      </c>
      <c r="B2973" s="30">
        <v>6139.8579999999993</v>
      </c>
      <c r="C2973" s="30">
        <v>28118.5609999999</v>
      </c>
      <c r="D2973" s="30">
        <v>1</v>
      </c>
      <c r="E2973" s="30">
        <v>1</v>
      </c>
      <c r="F2973" s="30">
        <v>5629.223</v>
      </c>
      <c r="G2973" s="30">
        <v>1</v>
      </c>
      <c r="H2973" s="30">
        <v>1</v>
      </c>
      <c r="I2973" s="30">
        <v>1</v>
      </c>
      <c r="K2973" s="457"/>
      <c r="L2973" s="457" t="e">
        <f>IF(K2973=0,#REF!,0)</f>
        <v>#REF!</v>
      </c>
    </row>
    <row r="2974" spans="1:12">
      <c r="A2974" s="30">
        <v>2972</v>
      </c>
      <c r="B2974" s="30">
        <v>7599.07</v>
      </c>
      <c r="C2974" s="30">
        <v>29387.707999999897</v>
      </c>
      <c r="D2974" s="30">
        <v>1</v>
      </c>
      <c r="E2974" s="30">
        <v>1</v>
      </c>
      <c r="F2974" s="30">
        <v>4450.8389999999999</v>
      </c>
      <c r="G2974" s="30">
        <v>1</v>
      </c>
      <c r="H2974" s="30">
        <v>1</v>
      </c>
      <c r="I2974" s="30">
        <v>1</v>
      </c>
      <c r="K2974" s="457"/>
      <c r="L2974" s="457" t="e">
        <f>IF(K2974=0,#REF!,0)</f>
        <v>#REF!</v>
      </c>
    </row>
    <row r="2975" spans="1:12">
      <c r="A2975" s="30">
        <v>2973</v>
      </c>
      <c r="B2975" s="30">
        <v>1762.222</v>
      </c>
      <c r="C2975" s="30">
        <v>16153.051999999901</v>
      </c>
      <c r="D2975" s="30">
        <v>1</v>
      </c>
      <c r="E2975" s="30">
        <v>1</v>
      </c>
      <c r="F2975" s="30">
        <v>2487.297</v>
      </c>
      <c r="G2975" s="30">
        <v>1</v>
      </c>
      <c r="H2975" s="30">
        <v>1</v>
      </c>
      <c r="I2975" s="30">
        <v>1</v>
      </c>
      <c r="K2975" s="457"/>
      <c r="L2975" s="457" t="e">
        <f>IF(K2975=0,#REF!,0)</f>
        <v>#REF!</v>
      </c>
    </row>
    <row r="2976" spans="1:12">
      <c r="A2976" s="30">
        <v>2974</v>
      </c>
      <c r="B2976" s="30">
        <v>1762.222</v>
      </c>
      <c r="C2976" s="30">
        <v>15703.841999999901</v>
      </c>
      <c r="D2976" s="30">
        <v>1</v>
      </c>
      <c r="E2976" s="30">
        <v>1</v>
      </c>
      <c r="F2976" s="30">
        <v>2431.9760000000001</v>
      </c>
      <c r="G2976" s="30">
        <v>1</v>
      </c>
      <c r="H2976" s="30">
        <v>1</v>
      </c>
      <c r="I2976" s="30">
        <v>1</v>
      </c>
      <c r="K2976" s="457"/>
      <c r="L2976" s="457" t="e">
        <f>IF(K2976=0,#REF!,0)</f>
        <v>#REF!</v>
      </c>
    </row>
    <row r="2977" spans="1:12">
      <c r="A2977" s="30">
        <v>2975</v>
      </c>
      <c r="B2977" s="30">
        <v>1762.222</v>
      </c>
      <c r="C2977" s="30">
        <v>15254.630999999899</v>
      </c>
      <c r="D2977" s="30">
        <v>1</v>
      </c>
      <c r="E2977" s="30">
        <v>1</v>
      </c>
      <c r="F2977" s="30">
        <v>1983.88599999999</v>
      </c>
      <c r="G2977" s="30">
        <v>1</v>
      </c>
      <c r="H2977" s="30">
        <v>1</v>
      </c>
      <c r="I2977" s="30">
        <v>1</v>
      </c>
      <c r="K2977" s="457"/>
      <c r="L2977" s="457" t="e">
        <f>IF(K2977=0,#REF!,0)</f>
        <v>#REF!</v>
      </c>
    </row>
    <row r="2978" spans="1:12">
      <c r="A2978" s="30">
        <v>2976</v>
      </c>
      <c r="B2978" s="30">
        <v>1032.623999999998</v>
      </c>
      <c r="C2978" s="30">
        <v>15254.630999999899</v>
      </c>
      <c r="D2978" s="30">
        <v>1</v>
      </c>
      <c r="E2978" s="30">
        <v>1</v>
      </c>
      <c r="F2978" s="30">
        <v>1201.202</v>
      </c>
      <c r="G2978" s="30">
        <v>1</v>
      </c>
      <c r="H2978" s="30">
        <v>1</v>
      </c>
      <c r="I2978" s="30">
        <v>1</v>
      </c>
      <c r="K2978" s="457"/>
      <c r="L2978" s="457" t="e">
        <f>IF(K2978=0,#REF!,0)</f>
        <v>#REF!</v>
      </c>
    </row>
    <row r="2979" spans="1:12">
      <c r="A2979" s="30">
        <v>2977</v>
      </c>
      <c r="B2979" s="30">
        <v>1032.623999999998</v>
      </c>
      <c r="C2979" s="30">
        <v>15254.630999999899</v>
      </c>
      <c r="D2979" s="30">
        <v>1</v>
      </c>
      <c r="E2979" s="30">
        <v>1</v>
      </c>
      <c r="F2979" s="30">
        <v>711.43399999999997</v>
      </c>
      <c r="G2979" s="30">
        <v>1</v>
      </c>
      <c r="H2979" s="30">
        <v>1</v>
      </c>
      <c r="I2979" s="30">
        <v>1</v>
      </c>
      <c r="K2979" s="457"/>
      <c r="L2979" s="457" t="e">
        <f>IF(K2979=0,#REF!,0)</f>
        <v>#REF!</v>
      </c>
    </row>
    <row r="2980" spans="1:12">
      <c r="A2980" s="30">
        <v>2978</v>
      </c>
      <c r="B2980" s="30">
        <v>1032.623999999998</v>
      </c>
      <c r="C2980" s="30">
        <v>15187.612999999899</v>
      </c>
      <c r="D2980" s="30">
        <v>1</v>
      </c>
      <c r="E2980" s="30">
        <v>1</v>
      </c>
      <c r="F2980" s="30">
        <v>532.72299999999996</v>
      </c>
      <c r="G2980" s="30">
        <v>1</v>
      </c>
      <c r="H2980" s="30">
        <v>1</v>
      </c>
      <c r="I2980" s="30">
        <v>1</v>
      </c>
      <c r="K2980" s="457"/>
      <c r="L2980" s="457" t="e">
        <f>IF(K2980=0,#REF!,0)</f>
        <v>#REF!</v>
      </c>
    </row>
    <row r="2981" spans="1:12">
      <c r="A2981" s="30">
        <v>2979</v>
      </c>
      <c r="B2981" s="30">
        <v>1032.623999999998</v>
      </c>
      <c r="C2981" s="30">
        <v>15208.9539999999</v>
      </c>
      <c r="D2981" s="30">
        <v>1</v>
      </c>
      <c r="E2981" s="30">
        <v>1</v>
      </c>
      <c r="F2981" s="30">
        <v>417.62699999999899</v>
      </c>
      <c r="G2981" s="30">
        <v>1</v>
      </c>
      <c r="H2981" s="30">
        <v>1</v>
      </c>
      <c r="I2981" s="30">
        <v>1</v>
      </c>
      <c r="K2981" s="457"/>
      <c r="L2981" s="457" t="e">
        <f>IF(K2981=0,#REF!,0)</f>
        <v>#REF!</v>
      </c>
    </row>
    <row r="2982" spans="1:12">
      <c r="A2982" s="30">
        <v>2980</v>
      </c>
      <c r="B2982" s="30">
        <v>1032.623999999998</v>
      </c>
      <c r="C2982" s="30">
        <v>15313.280999999899</v>
      </c>
      <c r="D2982" s="30">
        <v>1</v>
      </c>
      <c r="E2982" s="30">
        <v>1</v>
      </c>
      <c r="F2982" s="30">
        <v>239.797</v>
      </c>
      <c r="G2982" s="30">
        <v>1</v>
      </c>
      <c r="H2982" s="30">
        <v>1</v>
      </c>
      <c r="I2982" s="30">
        <v>1</v>
      </c>
      <c r="K2982" s="457"/>
      <c r="L2982" s="457" t="e">
        <f>IF(K2982=0,#REF!,0)</f>
        <v>#REF!</v>
      </c>
    </row>
    <row r="2983" spans="1:12">
      <c r="A2983" s="30">
        <v>2981</v>
      </c>
      <c r="B2983" s="30">
        <v>1032.623999999998</v>
      </c>
      <c r="C2983" s="30">
        <v>15375.5549999999</v>
      </c>
      <c r="D2983" s="30">
        <v>1</v>
      </c>
      <c r="E2983" s="30">
        <v>1</v>
      </c>
      <c r="F2983" s="30">
        <v>240.08099999999999</v>
      </c>
      <c r="G2983" s="30">
        <v>1</v>
      </c>
      <c r="H2983" s="30">
        <v>1</v>
      </c>
      <c r="I2983" s="30">
        <v>1</v>
      </c>
      <c r="K2983" s="457"/>
      <c r="L2983" s="457" t="e">
        <f>IF(K2983=0,#REF!,0)</f>
        <v>#REF!</v>
      </c>
    </row>
    <row r="2984" spans="1:12">
      <c r="A2984" s="30">
        <v>2982</v>
      </c>
      <c r="B2984" s="30">
        <v>1762.222</v>
      </c>
      <c r="C2984" s="30">
        <v>15418.012999999901</v>
      </c>
      <c r="D2984" s="30">
        <v>1</v>
      </c>
      <c r="E2984" s="30">
        <v>1</v>
      </c>
      <c r="F2984" s="30">
        <v>418.07299999999998</v>
      </c>
      <c r="G2984" s="30">
        <v>1</v>
      </c>
      <c r="H2984" s="30">
        <v>1</v>
      </c>
      <c r="I2984" s="30">
        <v>1</v>
      </c>
      <c r="K2984" s="457"/>
      <c r="L2984" s="457" t="e">
        <f>IF(K2984=0,#REF!,0)</f>
        <v>#REF!</v>
      </c>
    </row>
    <row r="2985" spans="1:12">
      <c r="A2985" s="30">
        <v>2983</v>
      </c>
      <c r="B2985" s="30">
        <v>6139.8579999999993</v>
      </c>
      <c r="C2985" s="30">
        <v>15444.423999999901</v>
      </c>
      <c r="D2985" s="30">
        <v>1</v>
      </c>
      <c r="E2985" s="30">
        <v>1</v>
      </c>
      <c r="F2985" s="30">
        <v>1274.4259999999999</v>
      </c>
      <c r="G2985" s="30">
        <v>1</v>
      </c>
      <c r="H2985" s="30">
        <v>1</v>
      </c>
      <c r="I2985" s="30">
        <v>1</v>
      </c>
      <c r="K2985" s="457"/>
      <c r="L2985" s="457" t="e">
        <f>IF(K2985=0,#REF!,0)</f>
        <v>#REF!</v>
      </c>
    </row>
    <row r="2986" spans="1:12">
      <c r="A2986" s="30">
        <v>2984</v>
      </c>
      <c r="B2986" s="30">
        <v>1762.222</v>
      </c>
      <c r="C2986" s="30">
        <v>15674.336999999899</v>
      </c>
      <c r="D2986" s="30">
        <v>1</v>
      </c>
      <c r="E2986" s="30">
        <v>1</v>
      </c>
      <c r="F2986" s="30">
        <v>2663.83499999999</v>
      </c>
      <c r="G2986" s="30">
        <v>1</v>
      </c>
      <c r="H2986" s="30">
        <v>1</v>
      </c>
      <c r="I2986" s="30">
        <v>1</v>
      </c>
      <c r="K2986" s="457"/>
      <c r="L2986" s="457" t="e">
        <f>IF(K2986=0,#REF!,0)</f>
        <v>#REF!</v>
      </c>
    </row>
    <row r="2987" spans="1:12">
      <c r="A2987" s="30">
        <v>2985</v>
      </c>
      <c r="B2987" s="30">
        <v>1032.623999999998</v>
      </c>
      <c r="C2987" s="30">
        <v>16672.300999999898</v>
      </c>
      <c r="D2987" s="30">
        <v>1</v>
      </c>
      <c r="E2987" s="30">
        <v>1</v>
      </c>
      <c r="F2987" s="30">
        <v>4070.3199999999997</v>
      </c>
      <c r="G2987" s="30">
        <v>1</v>
      </c>
      <c r="H2987" s="30">
        <v>1</v>
      </c>
      <c r="I2987" s="30">
        <v>1</v>
      </c>
      <c r="K2987" s="457"/>
      <c r="L2987" s="457" t="e">
        <f>IF(K2987=0,#REF!,0)</f>
        <v>#REF!</v>
      </c>
    </row>
    <row r="2988" spans="1:12">
      <c r="A2988" s="30">
        <v>2986</v>
      </c>
      <c r="B2988" s="30">
        <v>1153.2399999999991</v>
      </c>
      <c r="C2988" s="30">
        <v>17792.710999999901</v>
      </c>
      <c r="D2988" s="30">
        <v>1</v>
      </c>
      <c r="E2988" s="30">
        <v>1</v>
      </c>
      <c r="F2988" s="30">
        <v>5353.9159999999902</v>
      </c>
      <c r="G2988" s="30">
        <v>1</v>
      </c>
      <c r="H2988" s="30">
        <v>1</v>
      </c>
      <c r="I2988" s="30">
        <v>1</v>
      </c>
      <c r="K2988" s="457"/>
      <c r="L2988" s="457" t="e">
        <f>IF(K2988=0,#REF!,0)</f>
        <v>#REF!</v>
      </c>
    </row>
    <row r="2989" spans="1:12">
      <c r="A2989" s="30">
        <v>2987</v>
      </c>
      <c r="B2989" s="30">
        <v>1213.5469999999991</v>
      </c>
      <c r="C2989" s="30">
        <v>18679.559999999899</v>
      </c>
      <c r="D2989" s="30">
        <v>1</v>
      </c>
      <c r="E2989" s="30">
        <v>1</v>
      </c>
      <c r="F2989" s="30">
        <v>5910.81</v>
      </c>
      <c r="G2989" s="30">
        <v>1</v>
      </c>
      <c r="H2989" s="30">
        <v>1</v>
      </c>
      <c r="I2989" s="30">
        <v>1</v>
      </c>
      <c r="K2989" s="457"/>
      <c r="L2989" s="457" t="e">
        <f>IF(K2989=0,#REF!,0)</f>
        <v>#REF!</v>
      </c>
    </row>
    <row r="2990" spans="1:12">
      <c r="A2990" s="30">
        <v>2988</v>
      </c>
      <c r="B2990" s="30">
        <v>1213.5469999999991</v>
      </c>
      <c r="C2990" s="30">
        <v>18294.355999999902</v>
      </c>
      <c r="D2990" s="30">
        <v>1</v>
      </c>
      <c r="E2990" s="30">
        <v>1</v>
      </c>
      <c r="F2990" s="30">
        <v>6219.0029999999997</v>
      </c>
      <c r="G2990" s="30">
        <v>1</v>
      </c>
      <c r="H2990" s="30">
        <v>1</v>
      </c>
      <c r="I2990" s="30">
        <v>1</v>
      </c>
      <c r="K2990" s="457"/>
      <c r="L2990" s="457" t="e">
        <f>IF(K2990=0,#REF!,0)</f>
        <v>#REF!</v>
      </c>
    </row>
    <row r="2991" spans="1:12">
      <c r="A2991" s="30">
        <v>2989</v>
      </c>
      <c r="B2991" s="30">
        <v>6200.1660000000002</v>
      </c>
      <c r="C2991" s="30">
        <v>16386.614999999889</v>
      </c>
      <c r="D2991" s="30">
        <v>1</v>
      </c>
      <c r="E2991" s="30">
        <v>1</v>
      </c>
      <c r="F2991" s="30">
        <v>5346.7879999999896</v>
      </c>
      <c r="G2991" s="30">
        <v>1</v>
      </c>
      <c r="H2991" s="30">
        <v>1</v>
      </c>
      <c r="I2991" s="30">
        <v>1</v>
      </c>
      <c r="K2991" s="457"/>
      <c r="L2991" s="457" t="e">
        <f>IF(K2991=0,#REF!,0)</f>
        <v>#REF!</v>
      </c>
    </row>
    <row r="2992" spans="1:12">
      <c r="A2992" s="30">
        <v>2990</v>
      </c>
      <c r="B2992" s="30">
        <v>1762.222</v>
      </c>
      <c r="C2992" s="30">
        <v>16203.154999999901</v>
      </c>
      <c r="D2992" s="30">
        <v>1</v>
      </c>
      <c r="E2992" s="30">
        <v>1</v>
      </c>
      <c r="F2992" s="30">
        <v>4602.9930000000004</v>
      </c>
      <c r="G2992" s="30">
        <v>1</v>
      </c>
      <c r="H2992" s="30">
        <v>1</v>
      </c>
      <c r="I2992" s="30">
        <v>1</v>
      </c>
      <c r="K2992" s="457"/>
      <c r="L2992" s="457" t="e">
        <f>IF(K2992=0,#REF!,0)</f>
        <v>#REF!</v>
      </c>
    </row>
    <row r="2993" spans="1:12">
      <c r="A2993" s="30">
        <v>2991</v>
      </c>
      <c r="B2993" s="30">
        <v>1032.623999999998</v>
      </c>
      <c r="C2993" s="30">
        <v>16973.5649999999</v>
      </c>
      <c r="D2993" s="30">
        <v>1</v>
      </c>
      <c r="E2993" s="30">
        <v>1</v>
      </c>
      <c r="F2993" s="30">
        <v>3610.3809999999999</v>
      </c>
      <c r="G2993" s="30">
        <v>1</v>
      </c>
      <c r="H2993" s="30">
        <v>1</v>
      </c>
      <c r="I2993" s="30">
        <v>1</v>
      </c>
      <c r="K2993" s="457"/>
      <c r="L2993" s="457" t="e">
        <f>IF(K2993=0,#REF!,0)</f>
        <v>#REF!</v>
      </c>
    </row>
    <row r="2994" spans="1:12">
      <c r="A2994" s="30">
        <v>2992</v>
      </c>
      <c r="B2994" s="30">
        <v>1032.623999999998</v>
      </c>
      <c r="C2994" s="30">
        <v>16588.360999999899</v>
      </c>
      <c r="D2994" s="30">
        <v>1</v>
      </c>
      <c r="E2994" s="30">
        <v>1</v>
      </c>
      <c r="F2994" s="30">
        <v>3176.2109999999898</v>
      </c>
      <c r="G2994" s="30">
        <v>1</v>
      </c>
      <c r="H2994" s="30">
        <v>1</v>
      </c>
      <c r="I2994" s="30">
        <v>1</v>
      </c>
      <c r="K2994" s="457"/>
      <c r="L2994" s="457" t="e">
        <f>IF(K2994=0,#REF!,0)</f>
        <v>#REF!</v>
      </c>
    </row>
    <row r="2995" spans="1:12">
      <c r="A2995" s="30">
        <v>2993</v>
      </c>
      <c r="B2995" s="30">
        <v>1032.623999999998</v>
      </c>
      <c r="C2995" s="30">
        <v>16203.154999999901</v>
      </c>
      <c r="D2995" s="30">
        <v>1</v>
      </c>
      <c r="E2995" s="30">
        <v>1</v>
      </c>
      <c r="F2995" s="30">
        <v>1814.47899999999</v>
      </c>
      <c r="G2995" s="30">
        <v>1</v>
      </c>
      <c r="H2995" s="30">
        <v>1</v>
      </c>
      <c r="I2995" s="30">
        <v>1</v>
      </c>
      <c r="K2995" s="457"/>
      <c r="L2995" s="457" t="e">
        <f>IF(K2995=0,#REF!,0)</f>
        <v>#REF!</v>
      </c>
    </row>
    <row r="2996" spans="1:12">
      <c r="A2996" s="30">
        <v>2994</v>
      </c>
      <c r="B2996" s="30">
        <v>1762.222</v>
      </c>
      <c r="C2996" s="30">
        <v>15499.762999999901</v>
      </c>
      <c r="D2996" s="30">
        <v>1</v>
      </c>
      <c r="E2996" s="30">
        <v>1</v>
      </c>
      <c r="F2996" s="30">
        <v>3425.01</v>
      </c>
      <c r="G2996" s="30">
        <v>1</v>
      </c>
      <c r="H2996" s="30">
        <v>1</v>
      </c>
      <c r="I2996" s="30">
        <v>1</v>
      </c>
      <c r="K2996" s="457"/>
      <c r="L2996" s="457" t="e">
        <f>IF(K2996=0,#REF!,0)</f>
        <v>#REF!</v>
      </c>
    </row>
    <row r="2997" spans="1:12">
      <c r="A2997" s="30">
        <v>2995</v>
      </c>
      <c r="B2997" s="30">
        <v>6139.8579999999993</v>
      </c>
      <c r="C2997" s="30">
        <v>15423.693999999899</v>
      </c>
      <c r="D2997" s="30">
        <v>1</v>
      </c>
      <c r="E2997" s="30">
        <v>1</v>
      </c>
      <c r="F2997" s="30">
        <v>4479.53999999999</v>
      </c>
      <c r="G2997" s="30">
        <v>1</v>
      </c>
      <c r="H2997" s="30">
        <v>1</v>
      </c>
      <c r="I2997" s="30">
        <v>1</v>
      </c>
      <c r="K2997" s="457"/>
      <c r="L2997" s="457" t="e">
        <f>IF(K2997=0,#REF!,0)</f>
        <v>#REF!</v>
      </c>
    </row>
    <row r="2998" spans="1:12">
      <c r="A2998" s="30">
        <v>2996</v>
      </c>
      <c r="B2998" s="30">
        <v>7599.07</v>
      </c>
      <c r="C2998" s="30">
        <v>16701.287999999899</v>
      </c>
      <c r="D2998" s="30">
        <v>1</v>
      </c>
      <c r="E2998" s="30">
        <v>1</v>
      </c>
      <c r="F2998" s="30">
        <v>4852.74</v>
      </c>
      <c r="G2998" s="30">
        <v>1</v>
      </c>
      <c r="H2998" s="30">
        <v>1</v>
      </c>
      <c r="I2998" s="30">
        <v>1</v>
      </c>
      <c r="K2998" s="457"/>
      <c r="L2998" s="457" t="e">
        <f>IF(K2998=0,#REF!,0)</f>
        <v>#REF!</v>
      </c>
    </row>
    <row r="2999" spans="1:12">
      <c r="A2999" s="30">
        <v>2997</v>
      </c>
      <c r="B2999" s="30">
        <v>1762.222</v>
      </c>
      <c r="C2999" s="30">
        <v>16153.051999999901</v>
      </c>
      <c r="D2999" s="30">
        <v>1</v>
      </c>
      <c r="E2999" s="30">
        <v>1</v>
      </c>
      <c r="F2999" s="30">
        <v>2497.3919999999998</v>
      </c>
      <c r="G2999" s="30">
        <v>1</v>
      </c>
      <c r="H2999" s="30">
        <v>1</v>
      </c>
      <c r="I2999" s="30">
        <v>1</v>
      </c>
      <c r="K2999" s="457"/>
      <c r="L2999" s="457" t="e">
        <f>IF(K2999=0,#REF!,0)</f>
        <v>#REF!</v>
      </c>
    </row>
    <row r="3000" spans="1:12">
      <c r="A3000" s="30">
        <v>2998</v>
      </c>
      <c r="B3000" s="30">
        <v>1762.222</v>
      </c>
      <c r="C3000" s="30">
        <v>15703.841999999901</v>
      </c>
      <c r="D3000" s="30">
        <v>1</v>
      </c>
      <c r="E3000" s="30">
        <v>1</v>
      </c>
      <c r="F3000" s="30">
        <v>2312.25899999999</v>
      </c>
      <c r="G3000" s="30">
        <v>1</v>
      </c>
      <c r="H3000" s="30">
        <v>1</v>
      </c>
      <c r="I3000" s="30">
        <v>1</v>
      </c>
      <c r="K3000" s="457"/>
      <c r="L3000" s="457" t="e">
        <f>IF(K3000=0,#REF!,0)</f>
        <v>#REF!</v>
      </c>
    </row>
    <row r="3001" spans="1:12">
      <c r="A3001" s="30">
        <v>2999</v>
      </c>
      <c r="B3001" s="30">
        <v>1762.222</v>
      </c>
      <c r="C3001" s="30">
        <v>15254.630999999899</v>
      </c>
      <c r="D3001" s="30">
        <v>1</v>
      </c>
      <c r="E3001" s="30">
        <v>1</v>
      </c>
      <c r="F3001" s="30">
        <v>2126.9749999999999</v>
      </c>
      <c r="G3001" s="30">
        <v>1</v>
      </c>
      <c r="H3001" s="30">
        <v>1</v>
      </c>
      <c r="I3001" s="30">
        <v>1</v>
      </c>
      <c r="K3001" s="457"/>
      <c r="L3001" s="457" t="e">
        <f>IF(K3001=0,#REF!,0)</f>
        <v>#REF!</v>
      </c>
    </row>
    <row r="3002" spans="1:12">
      <c r="A3002" s="30">
        <v>3000</v>
      </c>
      <c r="B3002" s="30">
        <v>1032.623999999998</v>
      </c>
      <c r="C3002" s="30">
        <v>15254.630999999899</v>
      </c>
      <c r="D3002" s="30">
        <v>1</v>
      </c>
      <c r="E3002" s="30">
        <v>1</v>
      </c>
      <c r="F3002" s="30">
        <v>1200.2750000000001</v>
      </c>
      <c r="G3002" s="30">
        <v>1</v>
      </c>
      <c r="H3002" s="30">
        <v>1</v>
      </c>
      <c r="I3002" s="30">
        <v>1</v>
      </c>
      <c r="K3002" s="457"/>
      <c r="L3002" s="457" t="e">
        <f>IF(K3002=0,#REF!,0)</f>
        <v>#REF!</v>
      </c>
    </row>
    <row r="3003" spans="1:12">
      <c r="A3003" s="30">
        <v>3001</v>
      </c>
      <c r="B3003" s="30">
        <v>1032.623999999998</v>
      </c>
      <c r="C3003" s="30">
        <v>15254.630999999899</v>
      </c>
      <c r="D3003" s="30">
        <v>1</v>
      </c>
      <c r="E3003" s="30">
        <v>1</v>
      </c>
      <c r="F3003" s="30">
        <v>559.38399999999899</v>
      </c>
      <c r="G3003" s="30">
        <v>1</v>
      </c>
      <c r="H3003" s="30">
        <v>1</v>
      </c>
      <c r="I3003" s="30">
        <v>1</v>
      </c>
      <c r="K3003" s="457"/>
      <c r="L3003" s="457" t="e">
        <f>IF(K3003=0,#REF!,0)</f>
        <v>#REF!</v>
      </c>
    </row>
    <row r="3004" spans="1:12">
      <c r="A3004" s="30">
        <v>3002</v>
      </c>
      <c r="B3004" s="30">
        <v>1032.623999999998</v>
      </c>
      <c r="C3004" s="30">
        <v>15253.1249999999</v>
      </c>
      <c r="D3004" s="30">
        <v>1</v>
      </c>
      <c r="E3004" s="30">
        <v>1</v>
      </c>
      <c r="F3004" s="30">
        <v>322.40699999999998</v>
      </c>
      <c r="G3004" s="30">
        <v>1</v>
      </c>
      <c r="H3004" s="30">
        <v>1</v>
      </c>
      <c r="I3004" s="30">
        <v>1</v>
      </c>
      <c r="K3004" s="457"/>
      <c r="L3004" s="457" t="e">
        <f>IF(K3004=0,#REF!,0)</f>
        <v>#REF!</v>
      </c>
    </row>
    <row r="3005" spans="1:12">
      <c r="A3005" s="30">
        <v>3003</v>
      </c>
      <c r="B3005" s="30">
        <v>1032.623999999998</v>
      </c>
      <c r="C3005" s="30">
        <v>15321.869999999901</v>
      </c>
      <c r="D3005" s="30">
        <v>1</v>
      </c>
      <c r="E3005" s="30">
        <v>1</v>
      </c>
      <c r="F3005" s="30">
        <v>268.11099999999999</v>
      </c>
      <c r="G3005" s="30">
        <v>1</v>
      </c>
      <c r="H3005" s="30">
        <v>1</v>
      </c>
      <c r="I3005" s="30">
        <v>1</v>
      </c>
      <c r="K3005" s="457"/>
      <c r="L3005" s="457" t="e">
        <f>IF(K3005=0,#REF!,0)</f>
        <v>#REF!</v>
      </c>
    </row>
    <row r="3006" spans="1:12">
      <c r="A3006" s="30">
        <v>3004</v>
      </c>
      <c r="B3006" s="30">
        <v>1032.623999999998</v>
      </c>
      <c r="C3006" s="30">
        <v>15390.8659999999</v>
      </c>
      <c r="D3006" s="30">
        <v>1</v>
      </c>
      <c r="E3006" s="30">
        <v>1</v>
      </c>
      <c r="F3006" s="30">
        <v>268.70400000000001</v>
      </c>
      <c r="G3006" s="30">
        <v>1</v>
      </c>
      <c r="H3006" s="30">
        <v>1</v>
      </c>
      <c r="I3006" s="30">
        <v>1</v>
      </c>
      <c r="K3006" s="457"/>
      <c r="L3006" s="457" t="e">
        <f>IF(K3006=0,#REF!,0)</f>
        <v>#REF!</v>
      </c>
    </row>
    <row r="3007" spans="1:12">
      <c r="A3007" s="30">
        <v>3005</v>
      </c>
      <c r="B3007" s="30">
        <v>1032.623999999998</v>
      </c>
      <c r="C3007" s="30">
        <v>15438.191999999901</v>
      </c>
      <c r="D3007" s="30">
        <v>1</v>
      </c>
      <c r="E3007" s="30">
        <v>1</v>
      </c>
      <c r="F3007" s="30">
        <v>241.58</v>
      </c>
      <c r="G3007" s="30">
        <v>1</v>
      </c>
      <c r="H3007" s="30">
        <v>1</v>
      </c>
      <c r="I3007" s="30">
        <v>1</v>
      </c>
      <c r="K3007" s="457"/>
      <c r="L3007" s="457" t="e">
        <f>IF(K3007=0,#REF!,0)</f>
        <v>#REF!</v>
      </c>
    </row>
    <row r="3008" spans="1:12">
      <c r="A3008" s="30">
        <v>3006</v>
      </c>
      <c r="B3008" s="30">
        <v>1762.222</v>
      </c>
      <c r="C3008" s="30">
        <v>15468.806999999899</v>
      </c>
      <c r="D3008" s="30">
        <v>1</v>
      </c>
      <c r="E3008" s="30">
        <v>1</v>
      </c>
      <c r="F3008" s="30">
        <v>2512.2719999999999</v>
      </c>
      <c r="G3008" s="30">
        <v>1</v>
      </c>
      <c r="H3008" s="30">
        <v>1</v>
      </c>
      <c r="I3008" s="30">
        <v>1</v>
      </c>
      <c r="K3008" s="457"/>
      <c r="L3008" s="457" t="e">
        <f>IF(K3008=0,#REF!,0)</f>
        <v>#REF!</v>
      </c>
    </row>
    <row r="3009" spans="1:12">
      <c r="A3009" s="30">
        <v>3007</v>
      </c>
      <c r="B3009" s="30">
        <v>6139.8579999999993</v>
      </c>
      <c r="C3009" s="30">
        <v>15476.674999999901</v>
      </c>
      <c r="D3009" s="30">
        <v>1</v>
      </c>
      <c r="E3009" s="30">
        <v>1</v>
      </c>
      <c r="F3009" s="30">
        <v>6604.4900000000007</v>
      </c>
      <c r="G3009" s="30">
        <v>1</v>
      </c>
      <c r="H3009" s="30">
        <v>1</v>
      </c>
      <c r="I3009" s="30">
        <v>1</v>
      </c>
      <c r="K3009" s="457"/>
      <c r="L3009" s="457" t="e">
        <f>IF(K3009=0,#REF!,0)</f>
        <v>#REF!</v>
      </c>
    </row>
    <row r="3010" spans="1:12">
      <c r="A3010" s="30">
        <v>3008</v>
      </c>
      <c r="B3010" s="30">
        <v>1762.222</v>
      </c>
      <c r="C3010" s="30">
        <v>42657.60399999989</v>
      </c>
      <c r="D3010" s="30">
        <v>1</v>
      </c>
      <c r="E3010" s="30">
        <v>1</v>
      </c>
      <c r="F3010" s="30">
        <v>5433.6309999999894</v>
      </c>
      <c r="G3010" s="30">
        <v>1</v>
      </c>
      <c r="H3010" s="30">
        <v>1</v>
      </c>
      <c r="I3010" s="30">
        <v>1</v>
      </c>
      <c r="K3010" s="457"/>
      <c r="L3010" s="457" t="e">
        <f>IF(K3010=0,#REF!,0)</f>
        <v>#REF!</v>
      </c>
    </row>
    <row r="3011" spans="1:12">
      <c r="A3011" s="30">
        <v>3009</v>
      </c>
      <c r="B3011" s="30">
        <v>1032.623999999998</v>
      </c>
      <c r="C3011" s="30">
        <v>71788.899999999892</v>
      </c>
      <c r="D3011" s="30">
        <v>1</v>
      </c>
      <c r="E3011" s="30">
        <v>1</v>
      </c>
      <c r="F3011" s="30">
        <v>4429.4780000000001</v>
      </c>
      <c r="G3011" s="30">
        <v>1</v>
      </c>
      <c r="H3011" s="30">
        <v>1</v>
      </c>
      <c r="I3011" s="30">
        <v>1</v>
      </c>
      <c r="K3011" s="457"/>
      <c r="L3011" s="457" t="e">
        <f>IF(K3011=0,#REF!,0)</f>
        <v>#REF!</v>
      </c>
    </row>
    <row r="3012" spans="1:12">
      <c r="A3012" s="30">
        <v>3010</v>
      </c>
      <c r="B3012" s="30">
        <v>1153.2399999999991</v>
      </c>
      <c r="C3012" s="30">
        <v>89772.85</v>
      </c>
      <c r="D3012" s="30">
        <v>1</v>
      </c>
      <c r="E3012" s="30">
        <v>1</v>
      </c>
      <c r="F3012" s="30">
        <v>3360.90399999999</v>
      </c>
      <c r="G3012" s="30">
        <v>1</v>
      </c>
      <c r="H3012" s="30">
        <v>1</v>
      </c>
      <c r="I3012" s="30">
        <v>1</v>
      </c>
      <c r="K3012" s="457">
        <v>13943.295420284803</v>
      </c>
      <c r="L3012" s="457">
        <f>IF(K3012=0,#REF!,0)</f>
        <v>0</v>
      </c>
    </row>
    <row r="3013" spans="1:12">
      <c r="A3013" s="30">
        <v>3011</v>
      </c>
      <c r="B3013" s="30">
        <v>1213.5469999999991</v>
      </c>
      <c r="C3013" s="30">
        <v>107575.29799999979</v>
      </c>
      <c r="D3013" s="30">
        <v>1</v>
      </c>
      <c r="E3013" s="30">
        <v>1</v>
      </c>
      <c r="F3013" s="30">
        <v>2966.105</v>
      </c>
      <c r="G3013" s="30">
        <v>1</v>
      </c>
      <c r="H3013" s="30">
        <v>1</v>
      </c>
      <c r="I3013" s="30">
        <v>1</v>
      </c>
      <c r="K3013" s="457">
        <v>34590.501372817831</v>
      </c>
      <c r="L3013" s="457">
        <f>IF(K3013=0,#REF!,0)</f>
        <v>0</v>
      </c>
    </row>
    <row r="3014" spans="1:12">
      <c r="A3014" s="30">
        <v>3012</v>
      </c>
      <c r="B3014" s="30">
        <v>1213.5469999999991</v>
      </c>
      <c r="C3014" s="30">
        <v>90258.363000000012</v>
      </c>
      <c r="D3014" s="30">
        <v>1</v>
      </c>
      <c r="E3014" s="30">
        <v>1</v>
      </c>
      <c r="F3014" s="30">
        <v>2768.3560000000002</v>
      </c>
      <c r="G3014" s="30">
        <v>1</v>
      </c>
      <c r="H3014" s="30">
        <v>1</v>
      </c>
      <c r="I3014" s="30">
        <v>1</v>
      </c>
      <c r="K3014" s="457">
        <v>36120.047829454619</v>
      </c>
      <c r="L3014" s="457">
        <f>IF(K3014=0,#REF!,0)</f>
        <v>0</v>
      </c>
    </row>
    <row r="3015" spans="1:12">
      <c r="A3015" s="30">
        <v>3013</v>
      </c>
      <c r="B3015" s="30">
        <v>6200.1660000000002</v>
      </c>
      <c r="C3015" s="30">
        <v>49073.716999999902</v>
      </c>
      <c r="D3015" s="30">
        <v>1</v>
      </c>
      <c r="E3015" s="30">
        <v>1</v>
      </c>
      <c r="F3015" s="30">
        <v>4142.49999999999</v>
      </c>
      <c r="G3015" s="30">
        <v>1</v>
      </c>
      <c r="H3015" s="30">
        <v>1</v>
      </c>
      <c r="I3015" s="30">
        <v>1</v>
      </c>
      <c r="K3015" s="457">
        <v>21524.083710244704</v>
      </c>
      <c r="L3015" s="457">
        <f>IF(K3015=0,#REF!,0)</f>
        <v>0</v>
      </c>
    </row>
    <row r="3016" spans="1:12">
      <c r="A3016" s="30">
        <v>3014</v>
      </c>
      <c r="B3016" s="30">
        <v>1762.222</v>
      </c>
      <c r="C3016" s="30">
        <v>71245.033999999898</v>
      </c>
      <c r="D3016" s="30">
        <v>1</v>
      </c>
      <c r="E3016" s="30">
        <v>1</v>
      </c>
      <c r="F3016" s="30">
        <v>3683.6860000000001</v>
      </c>
      <c r="G3016" s="30">
        <v>1</v>
      </c>
      <c r="H3016" s="30">
        <v>1</v>
      </c>
      <c r="I3016" s="30">
        <v>1</v>
      </c>
      <c r="K3016" s="457">
        <v>43844.385469715598</v>
      </c>
      <c r="L3016" s="457">
        <f>IF(K3016=0,#REF!,0)</f>
        <v>0</v>
      </c>
    </row>
    <row r="3017" spans="1:12">
      <c r="A3017" s="30">
        <v>3015</v>
      </c>
      <c r="B3017" s="30">
        <v>1032.623999999998</v>
      </c>
      <c r="C3017" s="30">
        <v>105868.2659999998</v>
      </c>
      <c r="D3017" s="30">
        <v>1</v>
      </c>
      <c r="E3017" s="30">
        <v>1</v>
      </c>
      <c r="F3017" s="30">
        <v>2111.989</v>
      </c>
      <c r="G3017" s="30">
        <v>1</v>
      </c>
      <c r="H3017" s="30">
        <v>1</v>
      </c>
      <c r="I3017" s="30">
        <v>1</v>
      </c>
      <c r="K3017" s="457">
        <v>27885.193126009668</v>
      </c>
      <c r="L3017" s="457">
        <f>IF(K3017=0,#REF!,0)</f>
        <v>0</v>
      </c>
    </row>
    <row r="3018" spans="1:12">
      <c r="A3018" s="30">
        <v>3016</v>
      </c>
      <c r="B3018" s="30">
        <v>1032.623999999998</v>
      </c>
      <c r="C3018" s="30">
        <v>88561.290999999997</v>
      </c>
      <c r="D3018" s="30">
        <v>1</v>
      </c>
      <c r="E3018" s="30">
        <v>1</v>
      </c>
      <c r="F3018" s="30">
        <v>1850.38</v>
      </c>
      <c r="G3018" s="30">
        <v>1</v>
      </c>
      <c r="H3018" s="30">
        <v>1</v>
      </c>
      <c r="I3018" s="30">
        <v>1</v>
      </c>
      <c r="K3018" s="457">
        <v>17491.204637607665</v>
      </c>
      <c r="L3018" s="457">
        <f>IF(K3018=0,#REF!,0)</f>
        <v>0</v>
      </c>
    </row>
    <row r="3019" spans="1:12">
      <c r="A3019" s="30">
        <v>3017</v>
      </c>
      <c r="B3019" s="30">
        <v>1032.623999999998</v>
      </c>
      <c r="C3019" s="30">
        <v>76642.903999999995</v>
      </c>
      <c r="D3019" s="30">
        <v>1</v>
      </c>
      <c r="E3019" s="30">
        <v>1</v>
      </c>
      <c r="F3019" s="30">
        <v>2112.107</v>
      </c>
      <c r="G3019" s="30">
        <v>1</v>
      </c>
      <c r="H3019" s="30">
        <v>1</v>
      </c>
      <c r="I3019" s="30">
        <v>1</v>
      </c>
      <c r="K3019" s="457"/>
      <c r="L3019" s="457" t="e">
        <f>IF(K3019=0,#REF!,0)</f>
        <v>#REF!</v>
      </c>
    </row>
    <row r="3020" spans="1:12">
      <c r="A3020" s="30">
        <v>3018</v>
      </c>
      <c r="B3020" s="30">
        <v>1762.222</v>
      </c>
      <c r="C3020" s="30">
        <v>42095.752999999895</v>
      </c>
      <c r="D3020" s="30">
        <v>1</v>
      </c>
      <c r="E3020" s="30">
        <v>1</v>
      </c>
      <c r="F3020" s="30">
        <v>3684.268</v>
      </c>
      <c r="G3020" s="30">
        <v>1</v>
      </c>
      <c r="H3020" s="30">
        <v>1</v>
      </c>
      <c r="I3020" s="30">
        <v>1</v>
      </c>
      <c r="K3020" s="457"/>
      <c r="L3020" s="457" t="e">
        <f>IF(K3020=0,#REF!,0)</f>
        <v>#REF!</v>
      </c>
    </row>
    <row r="3021" spans="1:12">
      <c r="A3021" s="30">
        <v>3019</v>
      </c>
      <c r="B3021" s="30">
        <v>6139.8579999999993</v>
      </c>
      <c r="C3021" s="30">
        <v>28118.800999999898</v>
      </c>
      <c r="D3021" s="30">
        <v>1</v>
      </c>
      <c r="E3021" s="30">
        <v>1</v>
      </c>
      <c r="F3021" s="30">
        <v>5192.2280000000001</v>
      </c>
      <c r="G3021" s="30">
        <v>1</v>
      </c>
      <c r="H3021" s="30">
        <v>1</v>
      </c>
      <c r="I3021" s="30">
        <v>1</v>
      </c>
      <c r="K3021" s="457"/>
      <c r="L3021" s="457" t="e">
        <f>IF(K3021=0,#REF!,0)</f>
        <v>#REF!</v>
      </c>
    </row>
    <row r="3022" spans="1:12">
      <c r="A3022" s="30">
        <v>3020</v>
      </c>
      <c r="B3022" s="30">
        <v>7599.07</v>
      </c>
      <c r="C3022" s="30">
        <v>29387.871999999898</v>
      </c>
      <c r="D3022" s="30">
        <v>1</v>
      </c>
      <c r="E3022" s="30">
        <v>1</v>
      </c>
      <c r="F3022" s="30">
        <v>5258.7920000000004</v>
      </c>
      <c r="G3022" s="30">
        <v>1</v>
      </c>
      <c r="H3022" s="30">
        <v>1</v>
      </c>
      <c r="I3022" s="30">
        <v>1</v>
      </c>
      <c r="K3022" s="457"/>
      <c r="L3022" s="457" t="e">
        <f>IF(K3022=0,#REF!,0)</f>
        <v>#REF!</v>
      </c>
    </row>
    <row r="3023" spans="1:12">
      <c r="A3023" s="30">
        <v>3021</v>
      </c>
      <c r="B3023" s="30">
        <v>1762.222</v>
      </c>
      <c r="C3023" s="30">
        <v>16153.051999999901</v>
      </c>
      <c r="D3023" s="30">
        <v>1</v>
      </c>
      <c r="E3023" s="30">
        <v>1</v>
      </c>
      <c r="F3023" s="30">
        <v>4081.3110000000001</v>
      </c>
      <c r="G3023" s="30">
        <v>1</v>
      </c>
      <c r="H3023" s="30">
        <v>1</v>
      </c>
      <c r="I3023" s="30">
        <v>1</v>
      </c>
      <c r="K3023" s="457"/>
      <c r="L3023" s="457" t="e">
        <f>IF(K3023=0,#REF!,0)</f>
        <v>#REF!</v>
      </c>
    </row>
    <row r="3024" spans="1:12">
      <c r="A3024" s="30">
        <v>3022</v>
      </c>
      <c r="B3024" s="30">
        <v>1762.222</v>
      </c>
      <c r="C3024" s="30">
        <v>15703.841999999901</v>
      </c>
      <c r="D3024" s="30">
        <v>1</v>
      </c>
      <c r="E3024" s="30">
        <v>1</v>
      </c>
      <c r="F3024" s="30">
        <v>2966.77699999999</v>
      </c>
      <c r="G3024" s="30">
        <v>1</v>
      </c>
      <c r="H3024" s="30">
        <v>1</v>
      </c>
      <c r="I3024" s="30">
        <v>1</v>
      </c>
      <c r="K3024" s="457"/>
      <c r="L3024" s="457" t="e">
        <f>IF(K3024=0,#REF!,0)</f>
        <v>#REF!</v>
      </c>
    </row>
    <row r="3025" spans="1:12">
      <c r="A3025" s="30">
        <v>3023</v>
      </c>
      <c r="B3025" s="30">
        <v>1762.222</v>
      </c>
      <c r="C3025" s="30">
        <v>15254.630999999899</v>
      </c>
      <c r="D3025" s="30">
        <v>1</v>
      </c>
      <c r="E3025" s="30">
        <v>1</v>
      </c>
      <c r="F3025" s="30">
        <v>1657.75</v>
      </c>
      <c r="G3025" s="30">
        <v>1</v>
      </c>
      <c r="H3025" s="30">
        <v>1</v>
      </c>
      <c r="I3025" s="30">
        <v>1</v>
      </c>
      <c r="K3025" s="457"/>
      <c r="L3025" s="457" t="e">
        <f>IF(K3025=0,#REF!,0)</f>
        <v>#REF!</v>
      </c>
    </row>
    <row r="3026" spans="1:12">
      <c r="A3026" s="30">
        <v>3024</v>
      </c>
      <c r="B3026" s="30">
        <v>1032.623999999998</v>
      </c>
      <c r="C3026" s="30">
        <v>15254.630999999899</v>
      </c>
      <c r="D3026" s="30">
        <v>1</v>
      </c>
      <c r="E3026" s="30">
        <v>1</v>
      </c>
      <c r="F3026" s="30">
        <v>1266.8029999999901</v>
      </c>
      <c r="G3026" s="30">
        <v>1</v>
      </c>
      <c r="H3026" s="30">
        <v>1</v>
      </c>
      <c r="I3026" s="30">
        <v>1</v>
      </c>
      <c r="K3026" s="457"/>
      <c r="L3026" s="457" t="e">
        <f>IF(K3026=0,#REF!,0)</f>
        <v>#REF!</v>
      </c>
    </row>
    <row r="3027" spans="1:12">
      <c r="A3027" s="30">
        <v>3025</v>
      </c>
      <c r="B3027" s="30">
        <v>1032.623999999998</v>
      </c>
      <c r="C3027" s="30">
        <v>15254.630999999899</v>
      </c>
      <c r="D3027" s="30">
        <v>1</v>
      </c>
      <c r="E3027" s="30">
        <v>1</v>
      </c>
      <c r="F3027" s="30">
        <v>559.25999999999897</v>
      </c>
      <c r="G3027" s="30">
        <v>1</v>
      </c>
      <c r="H3027" s="30">
        <v>1</v>
      </c>
      <c r="I3027" s="30">
        <v>1</v>
      </c>
      <c r="K3027" s="457"/>
      <c r="L3027" s="457" t="e">
        <f>IF(K3027=0,#REF!,0)</f>
        <v>#REF!</v>
      </c>
    </row>
    <row r="3028" spans="1:12">
      <c r="A3028" s="30">
        <v>3026</v>
      </c>
      <c r="B3028" s="30">
        <v>1032.623999999998</v>
      </c>
      <c r="C3028" s="30">
        <v>15241.4129999999</v>
      </c>
      <c r="D3028" s="30">
        <v>1</v>
      </c>
      <c r="E3028" s="30">
        <v>1</v>
      </c>
      <c r="F3028" s="30">
        <v>322.27800000000002</v>
      </c>
      <c r="G3028" s="30">
        <v>1</v>
      </c>
      <c r="H3028" s="30">
        <v>1</v>
      </c>
      <c r="I3028" s="30">
        <v>1</v>
      </c>
      <c r="K3028" s="457"/>
      <c r="L3028" s="457" t="e">
        <f>IF(K3028=0,#REF!,0)</f>
        <v>#REF!</v>
      </c>
    </row>
    <row r="3029" spans="1:12">
      <c r="A3029" s="30">
        <v>3027</v>
      </c>
      <c r="B3029" s="30">
        <v>1032.623999999998</v>
      </c>
      <c r="C3029" s="30">
        <v>15335.085999999901</v>
      </c>
      <c r="D3029" s="30">
        <v>1</v>
      </c>
      <c r="E3029" s="30">
        <v>1</v>
      </c>
      <c r="F3029" s="30">
        <v>267.91800000000001</v>
      </c>
      <c r="G3029" s="30">
        <v>1</v>
      </c>
      <c r="H3029" s="30">
        <v>1</v>
      </c>
      <c r="I3029" s="30">
        <v>1</v>
      </c>
      <c r="K3029" s="457"/>
      <c r="L3029" s="457" t="e">
        <f>IF(K3029=0,#REF!,0)</f>
        <v>#REF!</v>
      </c>
    </row>
    <row r="3030" spans="1:12">
      <c r="A3030" s="30">
        <v>3028</v>
      </c>
      <c r="B3030" s="30">
        <v>1032.623999999998</v>
      </c>
      <c r="C3030" s="30">
        <v>15404.023999999899</v>
      </c>
      <c r="D3030" s="30">
        <v>1</v>
      </c>
      <c r="E3030" s="30">
        <v>1</v>
      </c>
      <c r="F3030" s="30">
        <v>268.529</v>
      </c>
      <c r="G3030" s="30">
        <v>1</v>
      </c>
      <c r="H3030" s="30">
        <v>1</v>
      </c>
      <c r="I3030" s="30">
        <v>1</v>
      </c>
      <c r="K3030" s="457"/>
      <c r="L3030" s="457" t="e">
        <f>IF(K3030=0,#REF!,0)</f>
        <v>#REF!</v>
      </c>
    </row>
    <row r="3031" spans="1:12">
      <c r="A3031" s="30">
        <v>3029</v>
      </c>
      <c r="B3031" s="30">
        <v>1032.623999999998</v>
      </c>
      <c r="C3031" s="30">
        <v>15464.5799999999</v>
      </c>
      <c r="D3031" s="30">
        <v>1</v>
      </c>
      <c r="E3031" s="30">
        <v>1</v>
      </c>
      <c r="F3031" s="30">
        <v>241.58499999999901</v>
      </c>
      <c r="G3031" s="30">
        <v>1</v>
      </c>
      <c r="H3031" s="30">
        <v>1</v>
      </c>
      <c r="I3031" s="30">
        <v>1</v>
      </c>
      <c r="K3031" s="457"/>
      <c r="L3031" s="457" t="e">
        <f>IF(K3031=0,#REF!,0)</f>
        <v>#REF!</v>
      </c>
    </row>
    <row r="3032" spans="1:12">
      <c r="A3032" s="30">
        <v>3030</v>
      </c>
      <c r="B3032" s="30">
        <v>1762.222</v>
      </c>
      <c r="C3032" s="30">
        <v>15490.8109999999</v>
      </c>
      <c r="D3032" s="30">
        <v>1</v>
      </c>
      <c r="E3032" s="30">
        <v>1</v>
      </c>
      <c r="F3032" s="30">
        <v>2512.3309999999901</v>
      </c>
      <c r="G3032" s="30">
        <v>1</v>
      </c>
      <c r="H3032" s="30">
        <v>1</v>
      </c>
      <c r="I3032" s="30">
        <v>1</v>
      </c>
      <c r="K3032" s="457"/>
      <c r="L3032" s="457" t="e">
        <f>IF(K3032=0,#REF!,0)</f>
        <v>#REF!</v>
      </c>
    </row>
    <row r="3033" spans="1:12">
      <c r="A3033" s="30">
        <v>3031</v>
      </c>
      <c r="B3033" s="30">
        <v>6139.8579999999993</v>
      </c>
      <c r="C3033" s="30">
        <v>15490.9019999999</v>
      </c>
      <c r="D3033" s="30">
        <v>1</v>
      </c>
      <c r="E3033" s="30">
        <v>1</v>
      </c>
      <c r="F3033" s="30">
        <v>6603.6140000000005</v>
      </c>
      <c r="G3033" s="30">
        <v>1</v>
      </c>
      <c r="H3033" s="30">
        <v>1</v>
      </c>
      <c r="I3033" s="30">
        <v>1</v>
      </c>
      <c r="K3033" s="457"/>
      <c r="L3033" s="457" t="e">
        <f>IF(K3033=0,#REF!,0)</f>
        <v>#REF!</v>
      </c>
    </row>
    <row r="3034" spans="1:12">
      <c r="A3034" s="30">
        <v>3032</v>
      </c>
      <c r="B3034" s="30">
        <v>1762.222</v>
      </c>
      <c r="C3034" s="30">
        <v>42471.90699999989</v>
      </c>
      <c r="D3034" s="30">
        <v>1</v>
      </c>
      <c r="E3034" s="30">
        <v>1</v>
      </c>
      <c r="F3034" s="30">
        <v>5386.5969999999998</v>
      </c>
      <c r="G3034" s="30">
        <v>1</v>
      </c>
      <c r="H3034" s="30">
        <v>1</v>
      </c>
      <c r="I3034" s="30">
        <v>1</v>
      </c>
      <c r="K3034" s="457"/>
      <c r="L3034" s="457" t="e">
        <f>IF(K3034=0,#REF!,0)</f>
        <v>#REF!</v>
      </c>
    </row>
    <row r="3035" spans="1:12">
      <c r="A3035" s="30">
        <v>3033</v>
      </c>
      <c r="B3035" s="30">
        <v>1032.623999999998</v>
      </c>
      <c r="C3035" s="30">
        <v>71732.610999999888</v>
      </c>
      <c r="D3035" s="30">
        <v>1</v>
      </c>
      <c r="E3035" s="30">
        <v>1</v>
      </c>
      <c r="F3035" s="30">
        <v>4413.3229999999994</v>
      </c>
      <c r="G3035" s="30">
        <v>1</v>
      </c>
      <c r="H3035" s="30">
        <v>1</v>
      </c>
      <c r="I3035" s="30">
        <v>1</v>
      </c>
      <c r="K3035" s="457"/>
      <c r="L3035" s="457" t="e">
        <f>IF(K3035=0,#REF!,0)</f>
        <v>#REF!</v>
      </c>
    </row>
    <row r="3036" spans="1:12">
      <c r="A3036" s="30">
        <v>3034</v>
      </c>
      <c r="B3036" s="30">
        <v>1153.2399999999991</v>
      </c>
      <c r="C3036" s="30">
        <v>89772.459000000003</v>
      </c>
      <c r="D3036" s="30">
        <v>1</v>
      </c>
      <c r="E3036" s="30">
        <v>1</v>
      </c>
      <c r="F3036" s="30">
        <v>3360.1499999999901</v>
      </c>
      <c r="G3036" s="30">
        <v>1</v>
      </c>
      <c r="H3036" s="30">
        <v>1</v>
      </c>
      <c r="I3036" s="30">
        <v>1</v>
      </c>
      <c r="K3036" s="457">
        <v>21251.857958662164</v>
      </c>
      <c r="L3036" s="457">
        <f>IF(K3036=0,#REF!,0)</f>
        <v>0</v>
      </c>
    </row>
    <row r="3037" spans="1:12">
      <c r="A3037" s="30">
        <v>3035</v>
      </c>
      <c r="B3037" s="30">
        <v>1213.5469999999991</v>
      </c>
      <c r="C3037" s="30">
        <v>107574.8259999998</v>
      </c>
      <c r="D3037" s="30">
        <v>1</v>
      </c>
      <c r="E3037" s="30">
        <v>1</v>
      </c>
      <c r="F3037" s="30">
        <v>2965.0639999999999</v>
      </c>
      <c r="G3037" s="30">
        <v>1</v>
      </c>
      <c r="H3037" s="30">
        <v>1</v>
      </c>
      <c r="I3037" s="30">
        <v>1</v>
      </c>
      <c r="K3037" s="457">
        <v>35811.603515020608</v>
      </c>
      <c r="L3037" s="457">
        <f>IF(K3037=0,#REF!,0)</f>
        <v>0</v>
      </c>
    </row>
    <row r="3038" spans="1:12">
      <c r="A3038" s="30">
        <v>3036</v>
      </c>
      <c r="B3038" s="30">
        <v>1213.5469999999991</v>
      </c>
      <c r="C3038" s="30">
        <v>90257.861000000004</v>
      </c>
      <c r="D3038" s="30">
        <v>1</v>
      </c>
      <c r="E3038" s="30">
        <v>1</v>
      </c>
      <c r="F3038" s="30">
        <v>2767.288</v>
      </c>
      <c r="G3038" s="30">
        <v>1</v>
      </c>
      <c r="H3038" s="30">
        <v>1</v>
      </c>
      <c r="I3038" s="30">
        <v>1</v>
      </c>
      <c r="K3038" s="457">
        <v>51312.096080764029</v>
      </c>
      <c r="L3038" s="457">
        <f>IF(K3038=0,#REF!,0)</f>
        <v>0</v>
      </c>
    </row>
    <row r="3039" spans="1:12">
      <c r="A3039" s="30">
        <v>3037</v>
      </c>
      <c r="B3039" s="30">
        <v>6200.1660000000002</v>
      </c>
      <c r="C3039" s="30">
        <v>49073.205999999904</v>
      </c>
      <c r="D3039" s="30">
        <v>1</v>
      </c>
      <c r="E3039" s="30">
        <v>1</v>
      </c>
      <c r="F3039" s="30">
        <v>4140.6309999999903</v>
      </c>
      <c r="G3039" s="30">
        <v>1</v>
      </c>
      <c r="H3039" s="30">
        <v>1</v>
      </c>
      <c r="I3039" s="30">
        <v>1</v>
      </c>
      <c r="K3039" s="457">
        <v>29075.777145602799</v>
      </c>
      <c r="L3039" s="457">
        <f>IF(K3039=0,#REF!,0)</f>
        <v>0</v>
      </c>
    </row>
    <row r="3040" spans="1:12">
      <c r="A3040" s="30">
        <v>3038</v>
      </c>
      <c r="B3040" s="30">
        <v>1762.222</v>
      </c>
      <c r="C3040" s="30">
        <v>71244.463999999891</v>
      </c>
      <c r="D3040" s="30">
        <v>1</v>
      </c>
      <c r="E3040" s="30">
        <v>1</v>
      </c>
      <c r="F3040" s="30">
        <v>3681.8359999999998</v>
      </c>
      <c r="G3040" s="30">
        <v>1</v>
      </c>
      <c r="H3040" s="30">
        <v>1</v>
      </c>
      <c r="I3040" s="30">
        <v>1</v>
      </c>
      <c r="K3040" s="457">
        <v>52671.540593654354</v>
      </c>
      <c r="L3040" s="457">
        <f>IF(K3040=0,#REF!,0)</f>
        <v>0</v>
      </c>
    </row>
    <row r="3041" spans="1:12">
      <c r="A3041" s="30">
        <v>3039</v>
      </c>
      <c r="B3041" s="30">
        <v>1032.623999999998</v>
      </c>
      <c r="C3041" s="30">
        <v>105867.6379999998</v>
      </c>
      <c r="D3041" s="30">
        <v>1</v>
      </c>
      <c r="E3041" s="30">
        <v>1</v>
      </c>
      <c r="F3041" s="30">
        <v>2110.7089999999998</v>
      </c>
      <c r="G3041" s="30">
        <v>1</v>
      </c>
      <c r="H3041" s="30">
        <v>1</v>
      </c>
      <c r="I3041" s="30">
        <v>1</v>
      </c>
      <c r="K3041" s="457">
        <v>35735.120302553354</v>
      </c>
      <c r="L3041" s="457">
        <f>IF(K3041=0,#REF!,0)</f>
        <v>0</v>
      </c>
    </row>
    <row r="3042" spans="1:12">
      <c r="A3042" s="30">
        <v>3040</v>
      </c>
      <c r="B3042" s="30">
        <v>1032.623999999998</v>
      </c>
      <c r="C3042" s="30">
        <v>88560.731</v>
      </c>
      <c r="D3042" s="30">
        <v>1</v>
      </c>
      <c r="E3042" s="30">
        <v>1</v>
      </c>
      <c r="F3042" s="30">
        <v>1849.2449999999999</v>
      </c>
      <c r="G3042" s="30">
        <v>1</v>
      </c>
      <c r="H3042" s="30">
        <v>1</v>
      </c>
      <c r="I3042" s="30">
        <v>1</v>
      </c>
      <c r="K3042" s="457">
        <v>22683.711940112396</v>
      </c>
      <c r="L3042" s="457">
        <f>IF(K3042=0,#REF!,0)</f>
        <v>0</v>
      </c>
    </row>
    <row r="3043" spans="1:12">
      <c r="A3043" s="30">
        <v>3041</v>
      </c>
      <c r="B3043" s="30">
        <v>1032.623999999998</v>
      </c>
      <c r="C3043" s="30">
        <v>76642.3</v>
      </c>
      <c r="D3043" s="30">
        <v>1</v>
      </c>
      <c r="E3043" s="30">
        <v>1</v>
      </c>
      <c r="F3043" s="30">
        <v>2110.837</v>
      </c>
      <c r="G3043" s="30">
        <v>1</v>
      </c>
      <c r="H3043" s="30">
        <v>1</v>
      </c>
      <c r="I3043" s="30">
        <v>1</v>
      </c>
      <c r="K3043" s="457"/>
      <c r="L3043" s="457" t="e">
        <f>IF(K3043=0,#REF!,0)</f>
        <v>#REF!</v>
      </c>
    </row>
    <row r="3044" spans="1:12">
      <c r="A3044" s="30">
        <v>3042</v>
      </c>
      <c r="B3044" s="30">
        <v>1762.222</v>
      </c>
      <c r="C3044" s="30">
        <v>42095.088999999891</v>
      </c>
      <c r="D3044" s="30">
        <v>1</v>
      </c>
      <c r="E3044" s="30">
        <v>1</v>
      </c>
      <c r="F3044" s="30">
        <v>3682.2929999999901</v>
      </c>
      <c r="G3044" s="30">
        <v>1</v>
      </c>
      <c r="H3044" s="30">
        <v>1</v>
      </c>
      <c r="I3044" s="30">
        <v>1</v>
      </c>
      <c r="K3044" s="457"/>
      <c r="L3044" s="457" t="e">
        <f>IF(K3044=0,#REF!,0)</f>
        <v>#REF!</v>
      </c>
    </row>
    <row r="3045" spans="1:12">
      <c r="A3045" s="30">
        <v>3043</v>
      </c>
      <c r="B3045" s="30">
        <v>6139.8579999999993</v>
      </c>
      <c r="C3045" s="30">
        <v>28118.464999999898</v>
      </c>
      <c r="D3045" s="30">
        <v>1</v>
      </c>
      <c r="E3045" s="30">
        <v>1</v>
      </c>
      <c r="F3045" s="30">
        <v>5189.9399999999896</v>
      </c>
      <c r="G3045" s="30">
        <v>1</v>
      </c>
      <c r="H3045" s="30">
        <v>1</v>
      </c>
      <c r="I3045" s="30">
        <v>1</v>
      </c>
      <c r="K3045" s="457"/>
      <c r="L3045" s="457" t="e">
        <f>IF(K3045=0,#REF!,0)</f>
        <v>#REF!</v>
      </c>
    </row>
    <row r="3046" spans="1:12">
      <c r="A3046" s="30">
        <v>3044</v>
      </c>
      <c r="B3046" s="30">
        <v>7599.07</v>
      </c>
      <c r="C3046" s="30">
        <v>29387.640999999898</v>
      </c>
      <c r="D3046" s="30">
        <v>1</v>
      </c>
      <c r="E3046" s="30">
        <v>1</v>
      </c>
      <c r="F3046" s="30">
        <v>5256.8909999999896</v>
      </c>
      <c r="G3046" s="30">
        <v>1</v>
      </c>
      <c r="H3046" s="30">
        <v>1</v>
      </c>
      <c r="I3046" s="30">
        <v>1</v>
      </c>
      <c r="K3046" s="457"/>
      <c r="L3046" s="457" t="e">
        <f>IF(K3046=0,#REF!,0)</f>
        <v>#REF!</v>
      </c>
    </row>
    <row r="3047" spans="1:12">
      <c r="A3047" s="30">
        <v>3045</v>
      </c>
      <c r="B3047" s="30">
        <v>1762.222</v>
      </c>
      <c r="C3047" s="30">
        <v>16153.051999999901</v>
      </c>
      <c r="D3047" s="30">
        <v>1</v>
      </c>
      <c r="E3047" s="30">
        <v>1</v>
      </c>
      <c r="F3047" s="30">
        <v>4079.0859999999898</v>
      </c>
      <c r="G3047" s="30">
        <v>1</v>
      </c>
      <c r="H3047" s="30">
        <v>1</v>
      </c>
      <c r="I3047" s="30">
        <v>1</v>
      </c>
      <c r="K3047" s="457"/>
      <c r="L3047" s="457" t="e">
        <f>IF(K3047=0,#REF!,0)</f>
        <v>#REF!</v>
      </c>
    </row>
    <row r="3048" spans="1:12">
      <c r="A3048" s="30">
        <v>3046</v>
      </c>
      <c r="B3048" s="30">
        <v>1762.222</v>
      </c>
      <c r="C3048" s="30">
        <v>15703.841999999901</v>
      </c>
      <c r="D3048" s="30">
        <v>1</v>
      </c>
      <c r="E3048" s="30">
        <v>1</v>
      </c>
      <c r="F3048" s="30">
        <v>2965.5140000000001</v>
      </c>
      <c r="G3048" s="30">
        <v>1</v>
      </c>
      <c r="H3048" s="30">
        <v>1</v>
      </c>
      <c r="I3048" s="30">
        <v>1</v>
      </c>
      <c r="K3048" s="457"/>
      <c r="L3048" s="457" t="e">
        <f>IF(K3048=0,#REF!,0)</f>
        <v>#REF!</v>
      </c>
    </row>
    <row r="3049" spans="1:12">
      <c r="A3049" s="30">
        <v>3047</v>
      </c>
      <c r="B3049" s="30">
        <v>1762.222</v>
      </c>
      <c r="C3049" s="30">
        <v>15254.630999999899</v>
      </c>
      <c r="D3049" s="30">
        <v>1</v>
      </c>
      <c r="E3049" s="30">
        <v>1</v>
      </c>
      <c r="F3049" s="30">
        <v>1656.8119999999999</v>
      </c>
      <c r="G3049" s="30">
        <v>1</v>
      </c>
      <c r="H3049" s="30">
        <v>1</v>
      </c>
      <c r="I3049" s="30">
        <v>1</v>
      </c>
      <c r="K3049" s="457"/>
      <c r="L3049" s="457" t="e">
        <f>IF(K3049=0,#REF!,0)</f>
        <v>#REF!</v>
      </c>
    </row>
    <row r="3050" spans="1:12">
      <c r="A3050" s="30">
        <v>3048</v>
      </c>
      <c r="B3050" s="30">
        <v>1032.623999999998</v>
      </c>
      <c r="C3050" s="30">
        <v>15254.630999999899</v>
      </c>
      <c r="D3050" s="30">
        <v>1</v>
      </c>
      <c r="E3050" s="30">
        <v>1</v>
      </c>
      <c r="F3050" s="30">
        <v>1266.0119999999999</v>
      </c>
      <c r="G3050" s="30">
        <v>1</v>
      </c>
      <c r="H3050" s="30">
        <v>1</v>
      </c>
      <c r="I3050" s="30">
        <v>1</v>
      </c>
      <c r="K3050" s="457"/>
      <c r="L3050" s="457" t="e">
        <f>IF(K3050=0,#REF!,0)</f>
        <v>#REF!</v>
      </c>
    </row>
    <row r="3051" spans="1:12">
      <c r="A3051" s="30">
        <v>3049</v>
      </c>
      <c r="B3051" s="30">
        <v>1032.623999999998</v>
      </c>
      <c r="C3051" s="30">
        <v>15254.630999999899</v>
      </c>
      <c r="D3051" s="30">
        <v>1</v>
      </c>
      <c r="E3051" s="30">
        <v>1</v>
      </c>
      <c r="F3051" s="30">
        <v>558.59100000000001</v>
      </c>
      <c r="G3051" s="30">
        <v>1</v>
      </c>
      <c r="H3051" s="30">
        <v>1</v>
      </c>
      <c r="I3051" s="30">
        <v>1</v>
      </c>
      <c r="K3051" s="457"/>
      <c r="L3051" s="457" t="e">
        <f>IF(K3051=0,#REF!,0)</f>
        <v>#REF!</v>
      </c>
    </row>
    <row r="3052" spans="1:12">
      <c r="A3052" s="30">
        <v>3050</v>
      </c>
      <c r="B3052" s="30">
        <v>1032.623999999998</v>
      </c>
      <c r="C3052" s="30">
        <v>15187.612999999899</v>
      </c>
      <c r="D3052" s="30">
        <v>1</v>
      </c>
      <c r="E3052" s="30">
        <v>1</v>
      </c>
      <c r="F3052" s="30">
        <v>321.30599999999998</v>
      </c>
      <c r="G3052" s="30">
        <v>1</v>
      </c>
      <c r="H3052" s="30">
        <v>1</v>
      </c>
      <c r="I3052" s="30">
        <v>1</v>
      </c>
      <c r="K3052" s="457"/>
      <c r="L3052" s="457" t="e">
        <f>IF(K3052=0,#REF!,0)</f>
        <v>#REF!</v>
      </c>
    </row>
    <row r="3053" spans="1:12">
      <c r="A3053" s="30">
        <v>3051</v>
      </c>
      <c r="B3053" s="30">
        <v>1032.623999999998</v>
      </c>
      <c r="C3053" s="30">
        <v>15187.612999999899</v>
      </c>
      <c r="D3053" s="30">
        <v>1</v>
      </c>
      <c r="E3053" s="30">
        <v>1</v>
      </c>
      <c r="F3053" s="30">
        <v>265.11899999999901</v>
      </c>
      <c r="G3053" s="30">
        <v>1</v>
      </c>
      <c r="H3053" s="30">
        <v>1</v>
      </c>
      <c r="I3053" s="30">
        <v>1</v>
      </c>
      <c r="K3053" s="457"/>
      <c r="L3053" s="457" t="e">
        <f>IF(K3053=0,#REF!,0)</f>
        <v>#REF!</v>
      </c>
    </row>
    <row r="3054" spans="1:12">
      <c r="A3054" s="30">
        <v>3052</v>
      </c>
      <c r="B3054" s="30">
        <v>1032.623999999998</v>
      </c>
      <c r="C3054" s="30">
        <v>15187.612999999899</v>
      </c>
      <c r="D3054" s="30">
        <v>1</v>
      </c>
      <c r="E3054" s="30">
        <v>1</v>
      </c>
      <c r="F3054" s="30">
        <v>265.58499999999998</v>
      </c>
      <c r="G3054" s="30">
        <v>1</v>
      </c>
      <c r="H3054" s="30">
        <v>1</v>
      </c>
      <c r="I3054" s="30">
        <v>1</v>
      </c>
      <c r="K3054" s="457"/>
      <c r="L3054" s="457" t="e">
        <f>IF(K3054=0,#REF!,0)</f>
        <v>#REF!</v>
      </c>
    </row>
    <row r="3055" spans="1:12">
      <c r="A3055" s="30">
        <v>3053</v>
      </c>
      <c r="B3055" s="30">
        <v>1032.623999999998</v>
      </c>
      <c r="C3055" s="30">
        <v>15187.612999999899</v>
      </c>
      <c r="D3055" s="30">
        <v>1</v>
      </c>
      <c r="E3055" s="30">
        <v>1</v>
      </c>
      <c r="F3055" s="30">
        <v>239.71499999999901</v>
      </c>
      <c r="G3055" s="30">
        <v>1</v>
      </c>
      <c r="H3055" s="30">
        <v>1</v>
      </c>
      <c r="I3055" s="30">
        <v>1</v>
      </c>
      <c r="K3055" s="457"/>
      <c r="L3055" s="457" t="e">
        <f>IF(K3055=0,#REF!,0)</f>
        <v>#REF!</v>
      </c>
    </row>
    <row r="3056" spans="1:12">
      <c r="A3056" s="30">
        <v>3054</v>
      </c>
      <c r="B3056" s="30">
        <v>1762.222</v>
      </c>
      <c r="C3056" s="30">
        <v>15233.3819999999</v>
      </c>
      <c r="D3056" s="30">
        <v>1</v>
      </c>
      <c r="E3056" s="30">
        <v>1</v>
      </c>
      <c r="F3056" s="30">
        <v>2510.16</v>
      </c>
      <c r="G3056" s="30">
        <v>1</v>
      </c>
      <c r="H3056" s="30">
        <v>1</v>
      </c>
      <c r="I3056" s="30">
        <v>1</v>
      </c>
      <c r="K3056" s="457"/>
      <c r="L3056" s="457" t="e">
        <f>IF(K3056=0,#REF!,0)</f>
        <v>#REF!</v>
      </c>
    </row>
    <row r="3057" spans="1:12">
      <c r="A3057" s="30">
        <v>3055</v>
      </c>
      <c r="B3057" s="30">
        <v>6139.8579999999993</v>
      </c>
      <c r="C3057" s="30">
        <v>15289.6509999999</v>
      </c>
      <c r="D3057" s="30">
        <v>1</v>
      </c>
      <c r="E3057" s="30">
        <v>1</v>
      </c>
      <c r="F3057" s="30">
        <v>6578.5330000000004</v>
      </c>
      <c r="G3057" s="30">
        <v>1</v>
      </c>
      <c r="H3057" s="30">
        <v>1</v>
      </c>
      <c r="I3057" s="30">
        <v>1</v>
      </c>
      <c r="K3057" s="457"/>
      <c r="L3057" s="457" t="e">
        <f>IF(K3057=0,#REF!,0)</f>
        <v>#REF!</v>
      </c>
    </row>
    <row r="3058" spans="1:12">
      <c r="A3058" s="30">
        <v>3056</v>
      </c>
      <c r="B3058" s="30">
        <v>1762.222</v>
      </c>
      <c r="C3058" s="30">
        <v>42256.433999999892</v>
      </c>
      <c r="D3058" s="30">
        <v>1</v>
      </c>
      <c r="E3058" s="30">
        <v>1</v>
      </c>
      <c r="F3058" s="30">
        <v>5329.8279999999904</v>
      </c>
      <c r="G3058" s="30">
        <v>1</v>
      </c>
      <c r="H3058" s="30">
        <v>1</v>
      </c>
      <c r="I3058" s="30">
        <v>1</v>
      </c>
      <c r="K3058" s="457"/>
      <c r="L3058" s="457" t="e">
        <f>IF(K3058=0,#REF!,0)</f>
        <v>#REF!</v>
      </c>
    </row>
    <row r="3059" spans="1:12">
      <c r="A3059" s="30">
        <v>3057</v>
      </c>
      <c r="B3059" s="30">
        <v>1032.623999999998</v>
      </c>
      <c r="C3059" s="30">
        <v>71706.167999999889</v>
      </c>
      <c r="D3059" s="30">
        <v>1</v>
      </c>
      <c r="E3059" s="30">
        <v>1</v>
      </c>
      <c r="F3059" s="30">
        <v>4409.2149999999901</v>
      </c>
      <c r="G3059" s="30">
        <v>1</v>
      </c>
      <c r="H3059" s="30">
        <v>1</v>
      </c>
      <c r="I3059" s="30">
        <v>1</v>
      </c>
      <c r="K3059" s="457"/>
      <c r="L3059" s="457" t="e">
        <f>IF(K3059=0,#REF!,0)</f>
        <v>#REF!</v>
      </c>
    </row>
    <row r="3060" spans="1:12">
      <c r="A3060" s="30">
        <v>3058</v>
      </c>
      <c r="B3060" s="30">
        <v>1153.2399999999991</v>
      </c>
      <c r="C3060" s="30">
        <v>89771.857000000004</v>
      </c>
      <c r="D3060" s="30">
        <v>1</v>
      </c>
      <c r="E3060" s="30">
        <v>1</v>
      </c>
      <c r="F3060" s="30">
        <v>3358.096</v>
      </c>
      <c r="G3060" s="30">
        <v>1</v>
      </c>
      <c r="H3060" s="30">
        <v>1</v>
      </c>
      <c r="I3060" s="30">
        <v>1</v>
      </c>
      <c r="K3060" s="457"/>
      <c r="L3060" s="457" t="e">
        <f>IF(K3060=0,#REF!,0)</f>
        <v>#REF!</v>
      </c>
    </row>
    <row r="3061" spans="1:12">
      <c r="A3061" s="30">
        <v>3059</v>
      </c>
      <c r="B3061" s="30">
        <v>1213.5469999999991</v>
      </c>
      <c r="C3061" s="30">
        <v>107574.27499999979</v>
      </c>
      <c r="D3061" s="30">
        <v>1</v>
      </c>
      <c r="E3061" s="30">
        <v>1</v>
      </c>
      <c r="F3061" s="30">
        <v>2963.45</v>
      </c>
      <c r="G3061" s="30">
        <v>1</v>
      </c>
      <c r="H3061" s="30">
        <v>1</v>
      </c>
      <c r="I3061" s="30">
        <v>1</v>
      </c>
      <c r="K3061" s="457"/>
      <c r="L3061" s="457" t="e">
        <f>IF(K3061=0,#REF!,0)</f>
        <v>#REF!</v>
      </c>
    </row>
    <row r="3062" spans="1:12">
      <c r="A3062" s="30">
        <v>3060</v>
      </c>
      <c r="B3062" s="30">
        <v>1213.5469999999991</v>
      </c>
      <c r="C3062" s="30">
        <v>90257.201000000001</v>
      </c>
      <c r="D3062" s="30">
        <v>1</v>
      </c>
      <c r="E3062" s="30">
        <v>1</v>
      </c>
      <c r="F3062" s="30">
        <v>2765.4830000000002</v>
      </c>
      <c r="G3062" s="30">
        <v>1</v>
      </c>
      <c r="H3062" s="30">
        <v>1</v>
      </c>
      <c r="I3062" s="30">
        <v>1</v>
      </c>
      <c r="K3062" s="457"/>
      <c r="L3062" s="457" t="e">
        <f>IF(K3062=0,#REF!,0)</f>
        <v>#REF!</v>
      </c>
    </row>
    <row r="3063" spans="1:12">
      <c r="A3063" s="30">
        <v>3061</v>
      </c>
      <c r="B3063" s="30">
        <v>6200.1660000000002</v>
      </c>
      <c r="C3063" s="30">
        <v>49072.644999999902</v>
      </c>
      <c r="D3063" s="30">
        <v>1</v>
      </c>
      <c r="E3063" s="30">
        <v>1</v>
      </c>
      <c r="F3063" s="30">
        <v>4138.1279999999897</v>
      </c>
      <c r="G3063" s="30">
        <v>1</v>
      </c>
      <c r="H3063" s="30">
        <v>1</v>
      </c>
      <c r="I3063" s="30">
        <v>1</v>
      </c>
      <c r="K3063" s="457"/>
      <c r="L3063" s="457" t="e">
        <f>IF(K3063=0,#REF!,0)</f>
        <v>#REF!</v>
      </c>
    </row>
    <row r="3064" spans="1:12">
      <c r="A3064" s="30">
        <v>3062</v>
      </c>
      <c r="B3064" s="30">
        <v>1762.222</v>
      </c>
      <c r="C3064" s="30">
        <v>71243.832999999897</v>
      </c>
      <c r="D3064" s="30">
        <v>1</v>
      </c>
      <c r="E3064" s="30">
        <v>1</v>
      </c>
      <c r="F3064" s="30">
        <v>3679.3780000000002</v>
      </c>
      <c r="G3064" s="30">
        <v>1</v>
      </c>
      <c r="H3064" s="30">
        <v>1</v>
      </c>
      <c r="I3064" s="30">
        <v>1</v>
      </c>
      <c r="K3064" s="457"/>
      <c r="L3064" s="457" t="e">
        <f>IF(K3064=0,#REF!,0)</f>
        <v>#REF!</v>
      </c>
    </row>
    <row r="3065" spans="1:12">
      <c r="A3065" s="30">
        <v>3063</v>
      </c>
      <c r="B3065" s="30">
        <v>1032.623999999998</v>
      </c>
      <c r="C3065" s="30">
        <v>105866.92299999979</v>
      </c>
      <c r="D3065" s="30">
        <v>1</v>
      </c>
      <c r="E3065" s="30">
        <v>1</v>
      </c>
      <c r="F3065" s="30">
        <v>2108.9659999999899</v>
      </c>
      <c r="G3065" s="30">
        <v>1</v>
      </c>
      <c r="H3065" s="30">
        <v>1</v>
      </c>
      <c r="I3065" s="30">
        <v>1</v>
      </c>
      <c r="K3065" s="457"/>
      <c r="L3065" s="457" t="e">
        <f>IF(K3065=0,#REF!,0)</f>
        <v>#REF!</v>
      </c>
    </row>
    <row r="3066" spans="1:12">
      <c r="A3066" s="30">
        <v>3064</v>
      </c>
      <c r="B3066" s="30">
        <v>1032.623999999998</v>
      </c>
      <c r="C3066" s="30">
        <v>88560.051000000007</v>
      </c>
      <c r="D3066" s="30">
        <v>1</v>
      </c>
      <c r="E3066" s="30">
        <v>1</v>
      </c>
      <c r="F3066" s="30">
        <v>1847.6279999999999</v>
      </c>
      <c r="G3066" s="30">
        <v>1</v>
      </c>
      <c r="H3066" s="30">
        <v>1</v>
      </c>
      <c r="I3066" s="30">
        <v>1</v>
      </c>
      <c r="K3066" s="457"/>
      <c r="L3066" s="457" t="e">
        <f>IF(K3066=0,#REF!,0)</f>
        <v>#REF!</v>
      </c>
    </row>
    <row r="3067" spans="1:12">
      <c r="A3067" s="30">
        <v>3065</v>
      </c>
      <c r="B3067" s="30">
        <v>1032.623999999998</v>
      </c>
      <c r="C3067" s="30">
        <v>76641.649999999994</v>
      </c>
      <c r="D3067" s="30">
        <v>1</v>
      </c>
      <c r="E3067" s="30">
        <v>1</v>
      </c>
      <c r="F3067" s="30">
        <v>2109.2429999999999</v>
      </c>
      <c r="G3067" s="30">
        <v>1</v>
      </c>
      <c r="H3067" s="30">
        <v>1</v>
      </c>
      <c r="I3067" s="30">
        <v>1</v>
      </c>
      <c r="K3067" s="457"/>
      <c r="L3067" s="457" t="e">
        <f>IF(K3067=0,#REF!,0)</f>
        <v>#REF!</v>
      </c>
    </row>
    <row r="3068" spans="1:12">
      <c r="A3068" s="30">
        <v>3066</v>
      </c>
      <c r="B3068" s="30">
        <v>1762.222</v>
      </c>
      <c r="C3068" s="30">
        <v>42094.292999999889</v>
      </c>
      <c r="D3068" s="30">
        <v>1</v>
      </c>
      <c r="E3068" s="30">
        <v>1</v>
      </c>
      <c r="F3068" s="30">
        <v>3679.442</v>
      </c>
      <c r="G3068" s="30">
        <v>1</v>
      </c>
      <c r="H3068" s="30">
        <v>1</v>
      </c>
      <c r="I3068" s="30">
        <v>1</v>
      </c>
      <c r="K3068" s="457"/>
      <c r="L3068" s="457" t="e">
        <f>IF(K3068=0,#REF!,0)</f>
        <v>#REF!</v>
      </c>
    </row>
    <row r="3069" spans="1:12">
      <c r="A3069" s="30">
        <v>3067</v>
      </c>
      <c r="B3069" s="30">
        <v>6139.8579999999993</v>
      </c>
      <c r="C3069" s="30">
        <v>28118.013999999901</v>
      </c>
      <c r="D3069" s="30">
        <v>1</v>
      </c>
      <c r="E3069" s="30">
        <v>1</v>
      </c>
      <c r="F3069" s="30">
        <v>5185.8189999999904</v>
      </c>
      <c r="G3069" s="30">
        <v>1</v>
      </c>
      <c r="H3069" s="30">
        <v>1</v>
      </c>
      <c r="I3069" s="30">
        <v>1</v>
      </c>
      <c r="K3069" s="457"/>
      <c r="L3069" s="457" t="e">
        <f>IF(K3069=0,#REF!,0)</f>
        <v>#REF!</v>
      </c>
    </row>
    <row r="3070" spans="1:12">
      <c r="A3070" s="30">
        <v>3068</v>
      </c>
      <c r="B3070" s="30">
        <v>7599.07</v>
      </c>
      <c r="C3070" s="30">
        <v>29387.262999999897</v>
      </c>
      <c r="D3070" s="30">
        <v>1</v>
      </c>
      <c r="E3070" s="30">
        <v>1</v>
      </c>
      <c r="F3070" s="30">
        <v>5252.4299999999903</v>
      </c>
      <c r="G3070" s="30">
        <v>1</v>
      </c>
      <c r="H3070" s="30">
        <v>1</v>
      </c>
      <c r="I3070" s="30">
        <v>1</v>
      </c>
      <c r="K3070" s="457"/>
      <c r="L3070" s="457" t="e">
        <f>IF(K3070=0,#REF!,0)</f>
        <v>#REF!</v>
      </c>
    </row>
    <row r="3071" spans="1:12">
      <c r="A3071" s="30">
        <v>3069</v>
      </c>
      <c r="B3071" s="30">
        <v>1762.222</v>
      </c>
      <c r="C3071" s="30">
        <v>16153.051999999901</v>
      </c>
      <c r="D3071" s="30">
        <v>1</v>
      </c>
      <c r="E3071" s="30">
        <v>1</v>
      </c>
      <c r="F3071" s="30">
        <v>4075.7909999999902</v>
      </c>
      <c r="G3071" s="30">
        <v>1</v>
      </c>
      <c r="H3071" s="30">
        <v>1</v>
      </c>
      <c r="I3071" s="30">
        <v>1</v>
      </c>
      <c r="K3071" s="457"/>
      <c r="L3071" s="457" t="e">
        <f>IF(K3071=0,#REF!,0)</f>
        <v>#REF!</v>
      </c>
    </row>
    <row r="3072" spans="1:12">
      <c r="A3072" s="30">
        <v>3070</v>
      </c>
      <c r="B3072" s="30">
        <v>1762.222</v>
      </c>
      <c r="C3072" s="30">
        <v>15703.841999999901</v>
      </c>
      <c r="D3072" s="30">
        <v>1</v>
      </c>
      <c r="E3072" s="30">
        <v>1</v>
      </c>
      <c r="F3072" s="30">
        <v>2962.9769999999899</v>
      </c>
      <c r="G3072" s="30">
        <v>1</v>
      </c>
      <c r="H3072" s="30">
        <v>1</v>
      </c>
      <c r="I3072" s="30">
        <v>1</v>
      </c>
      <c r="K3072" s="457"/>
      <c r="L3072" s="457" t="e">
        <f>IF(K3072=0,#REF!,0)</f>
        <v>#REF!</v>
      </c>
    </row>
    <row r="3073" spans="1:12">
      <c r="A3073" s="30">
        <v>3071</v>
      </c>
      <c r="B3073" s="30">
        <v>1762.222</v>
      </c>
      <c r="C3073" s="30">
        <v>15254.630999999899</v>
      </c>
      <c r="D3073" s="30">
        <v>1</v>
      </c>
      <c r="E3073" s="30">
        <v>1</v>
      </c>
      <c r="F3073" s="30">
        <v>1655.2470000000001</v>
      </c>
      <c r="G3073" s="30">
        <v>1</v>
      </c>
      <c r="H3073" s="30">
        <v>1</v>
      </c>
      <c r="I3073" s="30">
        <v>1</v>
      </c>
      <c r="K3073" s="457"/>
      <c r="L3073" s="457" t="e">
        <f>IF(K3073=0,#REF!,0)</f>
        <v>#REF!</v>
      </c>
    </row>
    <row r="3074" spans="1:12">
      <c r="A3074" s="30">
        <v>3072</v>
      </c>
      <c r="B3074" s="30">
        <v>1032.623999999998</v>
      </c>
      <c r="C3074" s="30">
        <v>15254.630999999899</v>
      </c>
      <c r="D3074" s="30">
        <v>1</v>
      </c>
      <c r="E3074" s="30">
        <v>1</v>
      </c>
      <c r="F3074" s="30">
        <v>1264.6769999999999</v>
      </c>
      <c r="G3074" s="30">
        <v>1</v>
      </c>
      <c r="H3074" s="30">
        <v>1</v>
      </c>
      <c r="I3074" s="30">
        <v>1</v>
      </c>
      <c r="K3074" s="457"/>
      <c r="L3074" s="457" t="e">
        <f>IF(K3074=0,#REF!,0)</f>
        <v>#REF!</v>
      </c>
    </row>
    <row r="3075" spans="1:12">
      <c r="A3075" s="30">
        <v>3073</v>
      </c>
      <c r="B3075" s="30">
        <v>1032.623999999998</v>
      </c>
      <c r="C3075" s="30">
        <v>15254.630999999899</v>
      </c>
      <c r="D3075" s="30">
        <v>1</v>
      </c>
      <c r="E3075" s="30">
        <v>1</v>
      </c>
      <c r="F3075" s="30">
        <v>557.63499999999999</v>
      </c>
      <c r="G3075" s="30">
        <v>1</v>
      </c>
      <c r="H3075" s="30">
        <v>1</v>
      </c>
      <c r="I3075" s="30">
        <v>1</v>
      </c>
      <c r="K3075" s="457"/>
      <c r="L3075" s="457" t="e">
        <f>IF(K3075=0,#REF!,0)</f>
        <v>#REF!</v>
      </c>
    </row>
    <row r="3076" spans="1:12">
      <c r="A3076" s="30">
        <v>3074</v>
      </c>
      <c r="B3076" s="30">
        <v>1032.623999999998</v>
      </c>
      <c r="C3076" s="30">
        <v>15187.612999999899</v>
      </c>
      <c r="D3076" s="30">
        <v>1</v>
      </c>
      <c r="E3076" s="30">
        <v>1</v>
      </c>
      <c r="F3076" s="30">
        <v>320.29599999999999</v>
      </c>
      <c r="G3076" s="30">
        <v>1</v>
      </c>
      <c r="H3076" s="30">
        <v>1</v>
      </c>
      <c r="I3076" s="30">
        <v>1</v>
      </c>
      <c r="K3076" s="457"/>
      <c r="L3076" s="457" t="e">
        <f>IF(K3076=0,#REF!,0)</f>
        <v>#REF!</v>
      </c>
    </row>
    <row r="3077" spans="1:12">
      <c r="A3077" s="30">
        <v>3075</v>
      </c>
      <c r="B3077" s="30">
        <v>1032.623999999998</v>
      </c>
      <c r="C3077" s="30">
        <v>15187.612999999899</v>
      </c>
      <c r="D3077" s="30">
        <v>1</v>
      </c>
      <c r="E3077" s="30">
        <v>1</v>
      </c>
      <c r="F3077" s="30">
        <v>262.32799999999997</v>
      </c>
      <c r="G3077" s="30">
        <v>1</v>
      </c>
      <c r="H3077" s="30">
        <v>1</v>
      </c>
      <c r="I3077" s="30">
        <v>1</v>
      </c>
      <c r="K3077" s="457"/>
      <c r="L3077" s="457" t="e">
        <f>IF(K3077=0,#REF!,0)</f>
        <v>#REF!</v>
      </c>
    </row>
    <row r="3078" spans="1:12">
      <c r="A3078" s="30">
        <v>3076</v>
      </c>
      <c r="B3078" s="30">
        <v>1032.623999999998</v>
      </c>
      <c r="C3078" s="30">
        <v>15187.612999999899</v>
      </c>
      <c r="D3078" s="30">
        <v>1</v>
      </c>
      <c r="E3078" s="30">
        <v>1</v>
      </c>
      <c r="F3078" s="30">
        <v>262.99400000000003</v>
      </c>
      <c r="G3078" s="30">
        <v>1</v>
      </c>
      <c r="H3078" s="30">
        <v>1</v>
      </c>
      <c r="I3078" s="30">
        <v>1</v>
      </c>
      <c r="K3078" s="457"/>
      <c r="L3078" s="457" t="e">
        <f>IF(K3078=0,#REF!,0)</f>
        <v>#REF!</v>
      </c>
    </row>
    <row r="3079" spans="1:12">
      <c r="A3079" s="30">
        <v>3077</v>
      </c>
      <c r="B3079" s="30">
        <v>1032.623999999998</v>
      </c>
      <c r="C3079" s="30">
        <v>15187.612999999899</v>
      </c>
      <c r="D3079" s="30">
        <v>1</v>
      </c>
      <c r="E3079" s="30">
        <v>1</v>
      </c>
      <c r="F3079" s="30">
        <v>238.409999999999</v>
      </c>
      <c r="G3079" s="30">
        <v>1</v>
      </c>
      <c r="H3079" s="30">
        <v>1</v>
      </c>
      <c r="I3079" s="30">
        <v>1</v>
      </c>
      <c r="K3079" s="457"/>
      <c r="L3079" s="457" t="e">
        <f>IF(K3079=0,#REF!,0)</f>
        <v>#REF!</v>
      </c>
    </row>
    <row r="3080" spans="1:12">
      <c r="A3080" s="30">
        <v>3078</v>
      </c>
      <c r="B3080" s="30">
        <v>1762.222</v>
      </c>
      <c r="C3080" s="30">
        <v>15187.612999999899</v>
      </c>
      <c r="D3080" s="30">
        <v>1</v>
      </c>
      <c r="E3080" s="30">
        <v>1</v>
      </c>
      <c r="F3080" s="30">
        <v>2509.08699999999</v>
      </c>
      <c r="G3080" s="30">
        <v>1</v>
      </c>
      <c r="H3080" s="30">
        <v>1</v>
      </c>
      <c r="I3080" s="30">
        <v>1</v>
      </c>
      <c r="K3080" s="457"/>
      <c r="L3080" s="457" t="e">
        <f>IF(K3080=0,#REF!,0)</f>
        <v>#REF!</v>
      </c>
    </row>
    <row r="3081" spans="1:12">
      <c r="A3081" s="30">
        <v>3079</v>
      </c>
      <c r="B3081" s="30">
        <v>6139.8579999999993</v>
      </c>
      <c r="C3081" s="30">
        <v>15289.6509999999</v>
      </c>
      <c r="D3081" s="30">
        <v>1</v>
      </c>
      <c r="E3081" s="30">
        <v>1</v>
      </c>
      <c r="F3081" s="30">
        <v>6575.2330000000002</v>
      </c>
      <c r="G3081" s="30">
        <v>1</v>
      </c>
      <c r="H3081" s="30">
        <v>1</v>
      </c>
      <c r="I3081" s="30">
        <v>1</v>
      </c>
      <c r="K3081" s="457"/>
      <c r="L3081" s="457" t="e">
        <f>IF(K3081=0,#REF!,0)</f>
        <v>#REF!</v>
      </c>
    </row>
    <row r="3082" spans="1:12">
      <c r="A3082" s="30">
        <v>3080</v>
      </c>
      <c r="B3082" s="30">
        <v>1762.222</v>
      </c>
      <c r="C3082" s="30">
        <v>42220.096999999892</v>
      </c>
      <c r="D3082" s="30">
        <v>1</v>
      </c>
      <c r="E3082" s="30">
        <v>1</v>
      </c>
      <c r="F3082" s="30">
        <v>5327.0789999999897</v>
      </c>
      <c r="G3082" s="30">
        <v>1</v>
      </c>
      <c r="H3082" s="30">
        <v>1</v>
      </c>
      <c r="I3082" s="30">
        <v>1</v>
      </c>
      <c r="K3082" s="457"/>
      <c r="L3082" s="457" t="e">
        <f>IF(K3082=0,#REF!,0)</f>
        <v>#REF!</v>
      </c>
    </row>
    <row r="3083" spans="1:12">
      <c r="A3083" s="30">
        <v>3081</v>
      </c>
      <c r="B3083" s="30">
        <v>1032.623999999998</v>
      </c>
      <c r="C3083" s="30">
        <v>71705.652999999904</v>
      </c>
      <c r="D3083" s="30">
        <v>1</v>
      </c>
      <c r="E3083" s="30">
        <v>1</v>
      </c>
      <c r="F3083" s="30">
        <v>4406.3680000000004</v>
      </c>
      <c r="G3083" s="30">
        <v>1</v>
      </c>
      <c r="H3083" s="30">
        <v>1</v>
      </c>
      <c r="I3083" s="30">
        <v>1</v>
      </c>
      <c r="K3083" s="457"/>
      <c r="L3083" s="457" t="e">
        <f>IF(K3083=0,#REF!,0)</f>
        <v>#REF!</v>
      </c>
    </row>
    <row r="3084" spans="1:12">
      <c r="A3084" s="30">
        <v>3082</v>
      </c>
      <c r="B3084" s="30">
        <v>1153.2399999999991</v>
      </c>
      <c r="C3084" s="30">
        <v>89771.231</v>
      </c>
      <c r="D3084" s="30">
        <v>1</v>
      </c>
      <c r="E3084" s="30">
        <v>1</v>
      </c>
      <c r="F3084" s="30">
        <v>3355.76799999999</v>
      </c>
      <c r="G3084" s="30">
        <v>1</v>
      </c>
      <c r="H3084" s="30">
        <v>1</v>
      </c>
      <c r="I3084" s="30">
        <v>1</v>
      </c>
      <c r="K3084" s="457"/>
      <c r="L3084" s="457" t="e">
        <f>IF(K3084=0,#REF!,0)</f>
        <v>#REF!</v>
      </c>
    </row>
    <row r="3085" spans="1:12">
      <c r="A3085" s="30">
        <v>3083</v>
      </c>
      <c r="B3085" s="30">
        <v>1213.5469999999991</v>
      </c>
      <c r="C3085" s="30">
        <v>107573.6189999998</v>
      </c>
      <c r="D3085" s="30">
        <v>1</v>
      </c>
      <c r="E3085" s="30">
        <v>1</v>
      </c>
      <c r="F3085" s="30">
        <v>2961.23</v>
      </c>
      <c r="G3085" s="30">
        <v>1</v>
      </c>
      <c r="H3085" s="30">
        <v>1</v>
      </c>
      <c r="I3085" s="30">
        <v>1</v>
      </c>
      <c r="K3085" s="457"/>
      <c r="L3085" s="457" t="e">
        <f>IF(K3085=0,#REF!,0)</f>
        <v>#REF!</v>
      </c>
    </row>
    <row r="3086" spans="1:12">
      <c r="A3086" s="30">
        <v>3084</v>
      </c>
      <c r="B3086" s="30">
        <v>1213.5469999999991</v>
      </c>
      <c r="C3086" s="30">
        <v>90256.597000000009</v>
      </c>
      <c r="D3086" s="30">
        <v>1</v>
      </c>
      <c r="E3086" s="30">
        <v>1</v>
      </c>
      <c r="F3086" s="30">
        <v>2763.6320000000001</v>
      </c>
      <c r="G3086" s="30">
        <v>1</v>
      </c>
      <c r="H3086" s="30">
        <v>1</v>
      </c>
      <c r="I3086" s="30">
        <v>1</v>
      </c>
      <c r="K3086" s="457"/>
      <c r="L3086" s="457" t="e">
        <f>IF(K3086=0,#REF!,0)</f>
        <v>#REF!</v>
      </c>
    </row>
    <row r="3087" spans="1:12">
      <c r="A3087" s="30">
        <v>3085</v>
      </c>
      <c r="B3087" s="30">
        <v>6200.1660000000002</v>
      </c>
      <c r="C3087" s="30">
        <v>49072.1139999999</v>
      </c>
      <c r="D3087" s="30">
        <v>1</v>
      </c>
      <c r="E3087" s="30">
        <v>1</v>
      </c>
      <c r="F3087" s="30">
        <v>4135.43</v>
      </c>
      <c r="G3087" s="30">
        <v>1</v>
      </c>
      <c r="H3087" s="30">
        <v>1</v>
      </c>
      <c r="I3087" s="30">
        <v>1</v>
      </c>
      <c r="K3087" s="457"/>
      <c r="L3087" s="457" t="e">
        <f>IF(K3087=0,#REF!,0)</f>
        <v>#REF!</v>
      </c>
    </row>
    <row r="3088" spans="1:12">
      <c r="A3088" s="30">
        <v>3086</v>
      </c>
      <c r="B3088" s="30">
        <v>1762.222</v>
      </c>
      <c r="C3088" s="30">
        <v>71243.317999999897</v>
      </c>
      <c r="D3088" s="30">
        <v>1</v>
      </c>
      <c r="E3088" s="30">
        <v>1</v>
      </c>
      <c r="F3088" s="30">
        <v>3677.24799999999</v>
      </c>
      <c r="G3088" s="30">
        <v>1</v>
      </c>
      <c r="H3088" s="30">
        <v>1</v>
      </c>
      <c r="I3088" s="30">
        <v>1</v>
      </c>
      <c r="K3088" s="457"/>
      <c r="L3088" s="457" t="e">
        <f>IF(K3088=0,#REF!,0)</f>
        <v>#REF!</v>
      </c>
    </row>
    <row r="3089" spans="1:12">
      <c r="A3089" s="30">
        <v>3087</v>
      </c>
      <c r="B3089" s="30">
        <v>1032.623999999998</v>
      </c>
      <c r="C3089" s="30">
        <v>105866.4259999998</v>
      </c>
      <c r="D3089" s="30">
        <v>1</v>
      </c>
      <c r="E3089" s="30">
        <v>1</v>
      </c>
      <c r="F3089" s="30">
        <v>2107.7220000000002</v>
      </c>
      <c r="G3089" s="30">
        <v>1</v>
      </c>
      <c r="H3089" s="30">
        <v>1</v>
      </c>
      <c r="I3089" s="30">
        <v>1</v>
      </c>
      <c r="K3089" s="457"/>
      <c r="L3089" s="457" t="e">
        <f>IF(K3089=0,#REF!,0)</f>
        <v>#REF!</v>
      </c>
    </row>
    <row r="3090" spans="1:12">
      <c r="A3090" s="30">
        <v>3088</v>
      </c>
      <c r="B3090" s="30">
        <v>1032.623999999998</v>
      </c>
      <c r="C3090" s="30">
        <v>88559.619000000006</v>
      </c>
      <c r="D3090" s="30">
        <v>1</v>
      </c>
      <c r="E3090" s="30">
        <v>1</v>
      </c>
      <c r="F3090" s="30">
        <v>1846.5549999999901</v>
      </c>
      <c r="G3090" s="30">
        <v>1</v>
      </c>
      <c r="H3090" s="30">
        <v>1</v>
      </c>
      <c r="I3090" s="30">
        <v>1</v>
      </c>
      <c r="K3090" s="457"/>
      <c r="L3090" s="457" t="e">
        <f>IF(K3090=0,#REF!,0)</f>
        <v>#REF!</v>
      </c>
    </row>
    <row r="3091" spans="1:12">
      <c r="A3091" s="30">
        <v>3089</v>
      </c>
      <c r="B3091" s="30">
        <v>1032.623999999998</v>
      </c>
      <c r="C3091" s="30">
        <v>76641.122000000003</v>
      </c>
      <c r="D3091" s="30">
        <v>1</v>
      </c>
      <c r="E3091" s="30">
        <v>1</v>
      </c>
      <c r="F3091" s="30">
        <v>2107.8379999999902</v>
      </c>
      <c r="G3091" s="30">
        <v>1</v>
      </c>
      <c r="H3091" s="30">
        <v>1</v>
      </c>
      <c r="I3091" s="30">
        <v>1</v>
      </c>
      <c r="K3091" s="457"/>
      <c r="L3091" s="457" t="e">
        <f>IF(K3091=0,#REF!,0)</f>
        <v>#REF!</v>
      </c>
    </row>
    <row r="3092" spans="1:12">
      <c r="A3092" s="30">
        <v>3090</v>
      </c>
      <c r="B3092" s="30">
        <v>1762.222</v>
      </c>
      <c r="C3092" s="30">
        <v>42093.763999999894</v>
      </c>
      <c r="D3092" s="30">
        <v>1</v>
      </c>
      <c r="E3092" s="30">
        <v>1</v>
      </c>
      <c r="F3092" s="30">
        <v>3677.4670000000001</v>
      </c>
      <c r="G3092" s="30">
        <v>1</v>
      </c>
      <c r="H3092" s="30">
        <v>1</v>
      </c>
      <c r="I3092" s="30">
        <v>1</v>
      </c>
      <c r="K3092" s="457"/>
      <c r="L3092" s="457" t="e">
        <f>IF(K3092=0,#REF!,0)</f>
        <v>#REF!</v>
      </c>
    </row>
    <row r="3093" spans="1:12">
      <c r="A3093" s="30">
        <v>3091</v>
      </c>
      <c r="B3093" s="30">
        <v>6139.8579999999993</v>
      </c>
      <c r="C3093" s="30">
        <v>28117.7429999999</v>
      </c>
      <c r="D3093" s="30">
        <v>1</v>
      </c>
      <c r="E3093" s="30">
        <v>1</v>
      </c>
      <c r="F3093" s="30">
        <v>5183.2749999999996</v>
      </c>
      <c r="G3093" s="30">
        <v>1</v>
      </c>
      <c r="H3093" s="30">
        <v>1</v>
      </c>
      <c r="I3093" s="30">
        <v>1</v>
      </c>
      <c r="K3093" s="457"/>
      <c r="L3093" s="457" t="e">
        <f>IF(K3093=0,#REF!,0)</f>
        <v>#REF!</v>
      </c>
    </row>
    <row r="3094" spans="1:12">
      <c r="A3094" s="30">
        <v>3092</v>
      </c>
      <c r="B3094" s="30">
        <v>7599.07</v>
      </c>
      <c r="C3094" s="30">
        <v>29387.069999999898</v>
      </c>
      <c r="D3094" s="30">
        <v>1</v>
      </c>
      <c r="E3094" s="30">
        <v>1</v>
      </c>
      <c r="F3094" s="30">
        <v>5250.1149999999898</v>
      </c>
      <c r="G3094" s="30">
        <v>1</v>
      </c>
      <c r="H3094" s="30">
        <v>1</v>
      </c>
      <c r="I3094" s="30">
        <v>1</v>
      </c>
      <c r="K3094" s="457"/>
      <c r="L3094" s="457" t="e">
        <f>IF(K3094=0,#REF!,0)</f>
        <v>#REF!</v>
      </c>
    </row>
    <row r="3095" spans="1:12">
      <c r="A3095" s="30">
        <v>3093</v>
      </c>
      <c r="B3095" s="30">
        <v>1762.222</v>
      </c>
      <c r="C3095" s="30">
        <v>16153.051999999901</v>
      </c>
      <c r="D3095" s="30">
        <v>1</v>
      </c>
      <c r="E3095" s="30">
        <v>1</v>
      </c>
      <c r="F3095" s="30">
        <v>4074.1149999999898</v>
      </c>
      <c r="G3095" s="30">
        <v>1</v>
      </c>
      <c r="H3095" s="30">
        <v>1</v>
      </c>
      <c r="I3095" s="30">
        <v>1</v>
      </c>
      <c r="K3095" s="457"/>
      <c r="L3095" s="457" t="e">
        <f>IF(K3095=0,#REF!,0)</f>
        <v>#REF!</v>
      </c>
    </row>
    <row r="3096" spans="1:12">
      <c r="A3096" s="30">
        <v>3094</v>
      </c>
      <c r="B3096" s="30">
        <v>1762.222</v>
      </c>
      <c r="C3096" s="30">
        <v>15703.841999999901</v>
      </c>
      <c r="D3096" s="30">
        <v>1</v>
      </c>
      <c r="E3096" s="30">
        <v>1</v>
      </c>
      <c r="F3096" s="30">
        <v>2962.0639999999999</v>
      </c>
      <c r="G3096" s="30">
        <v>1</v>
      </c>
      <c r="H3096" s="30">
        <v>1</v>
      </c>
      <c r="I3096" s="30">
        <v>1</v>
      </c>
      <c r="K3096" s="457"/>
      <c r="L3096" s="457" t="e">
        <f>IF(K3096=0,#REF!,0)</f>
        <v>#REF!</v>
      </c>
    </row>
    <row r="3097" spans="1:12">
      <c r="A3097" s="30">
        <v>3095</v>
      </c>
      <c r="B3097" s="30">
        <v>1762.222</v>
      </c>
      <c r="C3097" s="30">
        <v>15254.630999999899</v>
      </c>
      <c r="D3097" s="30">
        <v>1</v>
      </c>
      <c r="E3097" s="30">
        <v>1</v>
      </c>
      <c r="F3097" s="30">
        <v>1654.828</v>
      </c>
      <c r="G3097" s="30">
        <v>1</v>
      </c>
      <c r="H3097" s="30">
        <v>1</v>
      </c>
      <c r="I3097" s="30">
        <v>1</v>
      </c>
      <c r="K3097" s="457"/>
      <c r="L3097" s="457" t="e">
        <f>IF(K3097=0,#REF!,0)</f>
        <v>#REF!</v>
      </c>
    </row>
    <row r="3098" spans="1:12">
      <c r="A3098" s="30">
        <v>3096</v>
      </c>
      <c r="B3098" s="30">
        <v>1032.623999999998</v>
      </c>
      <c r="C3098" s="30">
        <v>15254.630999999899</v>
      </c>
      <c r="D3098" s="30">
        <v>1</v>
      </c>
      <c r="E3098" s="30">
        <v>1</v>
      </c>
      <c r="F3098" s="30">
        <v>1264.5129999999899</v>
      </c>
      <c r="G3098" s="30">
        <v>1</v>
      </c>
      <c r="H3098" s="30">
        <v>1</v>
      </c>
      <c r="I3098" s="30">
        <v>1</v>
      </c>
      <c r="K3098" s="457"/>
      <c r="L3098" s="457" t="e">
        <f>IF(K3098=0,#REF!,0)</f>
        <v>#REF!</v>
      </c>
    </row>
    <row r="3099" spans="1:12">
      <c r="A3099" s="30">
        <v>3097</v>
      </c>
      <c r="B3099" s="30">
        <v>1032.623999999998</v>
      </c>
      <c r="C3099" s="30">
        <v>15254.630999999899</v>
      </c>
      <c r="D3099" s="30">
        <v>1</v>
      </c>
      <c r="E3099" s="30">
        <v>1</v>
      </c>
      <c r="F3099" s="30">
        <v>557.46799999999996</v>
      </c>
      <c r="G3099" s="30">
        <v>1</v>
      </c>
      <c r="H3099" s="30">
        <v>1</v>
      </c>
      <c r="I3099" s="30">
        <v>1</v>
      </c>
      <c r="K3099" s="457"/>
      <c r="L3099" s="457" t="e">
        <f>IF(K3099=0,#REF!,0)</f>
        <v>#REF!</v>
      </c>
    </row>
    <row r="3100" spans="1:12">
      <c r="A3100" s="30">
        <v>3098</v>
      </c>
      <c r="B3100" s="30">
        <v>1032.623999999998</v>
      </c>
      <c r="C3100" s="30">
        <v>15187.612999999899</v>
      </c>
      <c r="D3100" s="30">
        <v>1</v>
      </c>
      <c r="E3100" s="30">
        <v>1</v>
      </c>
      <c r="F3100" s="30">
        <v>320.03899999999999</v>
      </c>
      <c r="G3100" s="30">
        <v>1</v>
      </c>
      <c r="H3100" s="30">
        <v>1</v>
      </c>
      <c r="I3100" s="30">
        <v>1</v>
      </c>
      <c r="K3100" s="457"/>
      <c r="L3100" s="457" t="e">
        <f>IF(K3100=0,#REF!,0)</f>
        <v>#REF!</v>
      </c>
    </row>
    <row r="3101" spans="1:12">
      <c r="A3101" s="30">
        <v>3099</v>
      </c>
      <c r="B3101" s="30">
        <v>1032.623999999998</v>
      </c>
      <c r="C3101" s="30">
        <v>15187.612999999899</v>
      </c>
      <c r="D3101" s="30">
        <v>1</v>
      </c>
      <c r="E3101" s="30">
        <v>1</v>
      </c>
      <c r="F3101" s="30">
        <v>261.19600000000003</v>
      </c>
      <c r="G3101" s="30">
        <v>1</v>
      </c>
      <c r="H3101" s="30">
        <v>1</v>
      </c>
      <c r="I3101" s="30">
        <v>1</v>
      </c>
      <c r="K3101" s="457"/>
      <c r="L3101" s="457" t="e">
        <f>IF(K3101=0,#REF!,0)</f>
        <v>#REF!</v>
      </c>
    </row>
    <row r="3102" spans="1:12">
      <c r="A3102" s="30">
        <v>3100</v>
      </c>
      <c r="B3102" s="30">
        <v>1032.623999999998</v>
      </c>
      <c r="C3102" s="30">
        <v>15187.612999999899</v>
      </c>
      <c r="D3102" s="30">
        <v>1</v>
      </c>
      <c r="E3102" s="30">
        <v>1</v>
      </c>
      <c r="F3102" s="30">
        <v>261.93200000000002</v>
      </c>
      <c r="G3102" s="30">
        <v>1</v>
      </c>
      <c r="H3102" s="30">
        <v>1</v>
      </c>
      <c r="I3102" s="30">
        <v>1</v>
      </c>
      <c r="K3102" s="457"/>
      <c r="L3102" s="457" t="e">
        <f>IF(K3102=0,#REF!,0)</f>
        <v>#REF!</v>
      </c>
    </row>
    <row r="3103" spans="1:12">
      <c r="A3103" s="30">
        <v>3101</v>
      </c>
      <c r="B3103" s="30">
        <v>1032.623999999998</v>
      </c>
      <c r="C3103" s="30">
        <v>15187.612999999899</v>
      </c>
      <c r="D3103" s="30">
        <v>1</v>
      </c>
      <c r="E3103" s="30">
        <v>1</v>
      </c>
      <c r="F3103" s="30">
        <v>237.952</v>
      </c>
      <c r="G3103" s="30">
        <v>1</v>
      </c>
      <c r="H3103" s="30">
        <v>1</v>
      </c>
      <c r="I3103" s="30">
        <v>1</v>
      </c>
      <c r="K3103" s="457"/>
      <c r="L3103" s="457" t="e">
        <f>IF(K3103=0,#REF!,0)</f>
        <v>#REF!</v>
      </c>
    </row>
    <row r="3104" spans="1:12">
      <c r="A3104" s="30">
        <v>3102</v>
      </c>
      <c r="B3104" s="30">
        <v>1762.222</v>
      </c>
      <c r="C3104" s="30">
        <v>15187.612999999899</v>
      </c>
      <c r="D3104" s="30">
        <v>1</v>
      </c>
      <c r="E3104" s="30">
        <v>1</v>
      </c>
      <c r="F3104" s="30">
        <v>2509.0809999999901</v>
      </c>
      <c r="G3104" s="30">
        <v>1</v>
      </c>
      <c r="H3104" s="30">
        <v>1</v>
      </c>
      <c r="I3104" s="30">
        <v>1</v>
      </c>
      <c r="K3104" s="457"/>
      <c r="L3104" s="457" t="e">
        <f>IF(K3104=0,#REF!,0)</f>
        <v>#REF!</v>
      </c>
    </row>
    <row r="3105" spans="1:12">
      <c r="A3105" s="30">
        <v>3103</v>
      </c>
      <c r="B3105" s="30">
        <v>6139.8579999999993</v>
      </c>
      <c r="C3105" s="30">
        <v>15289.6509999999</v>
      </c>
      <c r="D3105" s="30">
        <v>1</v>
      </c>
      <c r="E3105" s="30">
        <v>1</v>
      </c>
      <c r="F3105" s="30">
        <v>6575.4059999999999</v>
      </c>
      <c r="G3105" s="30">
        <v>1</v>
      </c>
      <c r="H3105" s="30">
        <v>1</v>
      </c>
      <c r="I3105" s="30">
        <v>1</v>
      </c>
      <c r="K3105" s="457"/>
      <c r="L3105" s="457" t="e">
        <f>IF(K3105=0,#REF!,0)</f>
        <v>#REF!</v>
      </c>
    </row>
    <row r="3106" spans="1:12">
      <c r="A3106" s="30">
        <v>3104</v>
      </c>
      <c r="B3106" s="30">
        <v>1762.222</v>
      </c>
      <c r="C3106" s="30">
        <v>42232.179999999891</v>
      </c>
      <c r="D3106" s="30">
        <v>1</v>
      </c>
      <c r="E3106" s="30">
        <v>1</v>
      </c>
      <c r="F3106" s="30">
        <v>5327.2839999999896</v>
      </c>
      <c r="G3106" s="30">
        <v>1</v>
      </c>
      <c r="H3106" s="30">
        <v>1</v>
      </c>
      <c r="I3106" s="30">
        <v>1</v>
      </c>
      <c r="K3106" s="457"/>
      <c r="L3106" s="457" t="e">
        <f>IF(K3106=0,#REF!,0)</f>
        <v>#REF!</v>
      </c>
    </row>
    <row r="3107" spans="1:12">
      <c r="A3107" s="30">
        <v>3105</v>
      </c>
      <c r="B3107" s="30">
        <v>1032.623999999998</v>
      </c>
      <c r="C3107" s="30">
        <v>71705.6709999999</v>
      </c>
      <c r="D3107" s="30">
        <v>1</v>
      </c>
      <c r="E3107" s="30">
        <v>1</v>
      </c>
      <c r="F3107" s="30">
        <v>4406.5909999999903</v>
      </c>
      <c r="G3107" s="30">
        <v>1</v>
      </c>
      <c r="H3107" s="30">
        <v>1</v>
      </c>
      <c r="I3107" s="30">
        <v>1</v>
      </c>
      <c r="K3107" s="457"/>
      <c r="L3107" s="457" t="e">
        <f>IF(K3107=0,#REF!,0)</f>
        <v>#REF!</v>
      </c>
    </row>
    <row r="3108" spans="1:12">
      <c r="A3108" s="30">
        <v>3106</v>
      </c>
      <c r="B3108" s="30">
        <v>1153.2399999999991</v>
      </c>
      <c r="C3108" s="30">
        <v>89771.297999999995</v>
      </c>
      <c r="D3108" s="30">
        <v>1</v>
      </c>
      <c r="E3108" s="30">
        <v>1</v>
      </c>
      <c r="F3108" s="30">
        <v>3356.1260000000002</v>
      </c>
      <c r="G3108" s="30">
        <v>1</v>
      </c>
      <c r="H3108" s="30">
        <v>1</v>
      </c>
      <c r="I3108" s="30">
        <v>1</v>
      </c>
      <c r="K3108" s="457"/>
      <c r="L3108" s="457" t="e">
        <f>IF(K3108=0,#REF!,0)</f>
        <v>#REF!</v>
      </c>
    </row>
    <row r="3109" spans="1:12">
      <c r="A3109" s="30">
        <v>3107</v>
      </c>
      <c r="B3109" s="30">
        <v>1213.5469999999991</v>
      </c>
      <c r="C3109" s="30">
        <v>107573.8159999998</v>
      </c>
      <c r="D3109" s="30">
        <v>1</v>
      </c>
      <c r="E3109" s="30">
        <v>1</v>
      </c>
      <c r="F3109" s="30">
        <v>2962.0430000000001</v>
      </c>
      <c r="G3109" s="30">
        <v>1</v>
      </c>
      <c r="H3109" s="30">
        <v>1</v>
      </c>
      <c r="I3109" s="30">
        <v>1</v>
      </c>
      <c r="K3109" s="457"/>
      <c r="L3109" s="457" t="e">
        <f>IF(K3109=0,#REF!,0)</f>
        <v>#REF!</v>
      </c>
    </row>
    <row r="3110" spans="1:12">
      <c r="A3110" s="30">
        <v>3108</v>
      </c>
      <c r="B3110" s="30">
        <v>1213.5469999999991</v>
      </c>
      <c r="C3110" s="30">
        <v>90256.834000000003</v>
      </c>
      <c r="D3110" s="30">
        <v>1</v>
      </c>
      <c r="E3110" s="30">
        <v>1</v>
      </c>
      <c r="F3110" s="30">
        <v>2764.5339999999901</v>
      </c>
      <c r="G3110" s="30">
        <v>1</v>
      </c>
      <c r="H3110" s="30">
        <v>1</v>
      </c>
      <c r="I3110" s="30">
        <v>1</v>
      </c>
      <c r="K3110" s="457"/>
      <c r="L3110" s="457" t="e">
        <f>IF(K3110=0,#REF!,0)</f>
        <v>#REF!</v>
      </c>
    </row>
    <row r="3111" spans="1:12">
      <c r="A3111" s="30">
        <v>3109</v>
      </c>
      <c r="B3111" s="30">
        <v>6200.1660000000002</v>
      </c>
      <c r="C3111" s="30">
        <v>49072.4379999999</v>
      </c>
      <c r="D3111" s="30">
        <v>1</v>
      </c>
      <c r="E3111" s="30">
        <v>1</v>
      </c>
      <c r="F3111" s="30">
        <v>4137.3589999999904</v>
      </c>
      <c r="G3111" s="30">
        <v>1</v>
      </c>
      <c r="H3111" s="30">
        <v>1</v>
      </c>
      <c r="I3111" s="30">
        <v>1</v>
      </c>
      <c r="K3111" s="457"/>
      <c r="L3111" s="457" t="e">
        <f>IF(K3111=0,#REF!,0)</f>
        <v>#REF!</v>
      </c>
    </row>
    <row r="3112" spans="1:12">
      <c r="A3112" s="30">
        <v>3110</v>
      </c>
      <c r="B3112" s="30">
        <v>1762.222</v>
      </c>
      <c r="C3112" s="30">
        <v>71243.700999999899</v>
      </c>
      <c r="D3112" s="30">
        <v>1</v>
      </c>
      <c r="E3112" s="30">
        <v>1</v>
      </c>
      <c r="F3112" s="30">
        <v>3679.17</v>
      </c>
      <c r="G3112" s="30">
        <v>1</v>
      </c>
      <c r="H3112" s="30">
        <v>1</v>
      </c>
      <c r="I3112" s="30">
        <v>1</v>
      </c>
      <c r="K3112" s="457"/>
      <c r="L3112" s="457" t="e">
        <f>IF(K3112=0,#REF!,0)</f>
        <v>#REF!</v>
      </c>
    </row>
    <row r="3113" spans="1:12">
      <c r="A3113" s="30">
        <v>3111</v>
      </c>
      <c r="B3113" s="30">
        <v>1032.623999999998</v>
      </c>
      <c r="C3113" s="30">
        <v>105866.8789999998</v>
      </c>
      <c r="D3113" s="30">
        <v>1</v>
      </c>
      <c r="E3113" s="30">
        <v>1</v>
      </c>
      <c r="F3113" s="30">
        <v>2109.078</v>
      </c>
      <c r="G3113" s="30">
        <v>1</v>
      </c>
      <c r="H3113" s="30">
        <v>1</v>
      </c>
      <c r="I3113" s="30">
        <v>1</v>
      </c>
      <c r="K3113" s="457"/>
      <c r="L3113" s="457" t="e">
        <f>IF(K3113=0,#REF!,0)</f>
        <v>#REF!</v>
      </c>
    </row>
    <row r="3114" spans="1:12">
      <c r="A3114" s="30">
        <v>3112</v>
      </c>
      <c r="B3114" s="30">
        <v>1032.623999999998</v>
      </c>
      <c r="C3114" s="30">
        <v>88560.072</v>
      </c>
      <c r="D3114" s="30">
        <v>1</v>
      </c>
      <c r="E3114" s="30">
        <v>1</v>
      </c>
      <c r="F3114" s="30">
        <v>1847.8969999999999</v>
      </c>
      <c r="G3114" s="30">
        <v>1</v>
      </c>
      <c r="H3114" s="30">
        <v>1</v>
      </c>
      <c r="I3114" s="30">
        <v>1</v>
      </c>
      <c r="K3114" s="457"/>
      <c r="L3114" s="457" t="e">
        <f>IF(K3114=0,#REF!,0)</f>
        <v>#REF!</v>
      </c>
    </row>
    <row r="3115" spans="1:12">
      <c r="A3115" s="30">
        <v>3113</v>
      </c>
      <c r="B3115" s="30">
        <v>1032.623999999998</v>
      </c>
      <c r="C3115" s="30">
        <v>76641.532000000007</v>
      </c>
      <c r="D3115" s="30">
        <v>1</v>
      </c>
      <c r="E3115" s="30">
        <v>1</v>
      </c>
      <c r="F3115" s="30">
        <v>2109.0859999999998</v>
      </c>
      <c r="G3115" s="30">
        <v>1</v>
      </c>
      <c r="H3115" s="30">
        <v>1</v>
      </c>
      <c r="I3115" s="30">
        <v>1</v>
      </c>
      <c r="K3115" s="457"/>
      <c r="L3115" s="457" t="e">
        <f>IF(K3115=0,#REF!,0)</f>
        <v>#REF!</v>
      </c>
    </row>
    <row r="3116" spans="1:12">
      <c r="A3116" s="30">
        <v>3114</v>
      </c>
      <c r="B3116" s="30">
        <v>1762.222</v>
      </c>
      <c r="C3116" s="30">
        <v>42094.213999999891</v>
      </c>
      <c r="D3116" s="30">
        <v>1</v>
      </c>
      <c r="E3116" s="30">
        <v>1</v>
      </c>
      <c r="F3116" s="30">
        <v>3679.52</v>
      </c>
      <c r="G3116" s="30">
        <v>1</v>
      </c>
      <c r="H3116" s="30">
        <v>1</v>
      </c>
      <c r="I3116" s="30">
        <v>1</v>
      </c>
      <c r="K3116" s="457"/>
      <c r="L3116" s="457" t="e">
        <f>IF(K3116=0,#REF!,0)</f>
        <v>#REF!</v>
      </c>
    </row>
    <row r="3117" spans="1:12">
      <c r="A3117" s="30">
        <v>3115</v>
      </c>
      <c r="B3117" s="30">
        <v>6139.8579999999993</v>
      </c>
      <c r="C3117" s="30">
        <v>28117.976999999901</v>
      </c>
      <c r="D3117" s="30">
        <v>1</v>
      </c>
      <c r="E3117" s="30">
        <v>1</v>
      </c>
      <c r="F3117" s="30">
        <v>5185.8299999999899</v>
      </c>
      <c r="G3117" s="30">
        <v>1</v>
      </c>
      <c r="H3117" s="30">
        <v>1</v>
      </c>
      <c r="I3117" s="30">
        <v>1</v>
      </c>
      <c r="K3117" s="457"/>
      <c r="L3117" s="457" t="e">
        <f>IF(K3117=0,#REF!,0)</f>
        <v>#REF!</v>
      </c>
    </row>
    <row r="3118" spans="1:12">
      <c r="A3118" s="30">
        <v>3116</v>
      </c>
      <c r="B3118" s="30">
        <v>7599.07</v>
      </c>
      <c r="C3118" s="30">
        <v>29387.267999999898</v>
      </c>
      <c r="D3118" s="30">
        <v>1</v>
      </c>
      <c r="E3118" s="30">
        <v>1</v>
      </c>
      <c r="F3118" s="30">
        <v>5252.7719999999899</v>
      </c>
      <c r="G3118" s="30">
        <v>1</v>
      </c>
      <c r="H3118" s="30">
        <v>1</v>
      </c>
      <c r="I3118" s="30">
        <v>1</v>
      </c>
      <c r="K3118" s="457"/>
      <c r="L3118" s="457" t="e">
        <f>IF(K3118=0,#REF!,0)</f>
        <v>#REF!</v>
      </c>
    </row>
    <row r="3119" spans="1:12">
      <c r="A3119" s="30">
        <v>3117</v>
      </c>
      <c r="B3119" s="30">
        <v>1762.222</v>
      </c>
      <c r="C3119" s="30">
        <v>16153.051999999901</v>
      </c>
      <c r="D3119" s="30">
        <v>1</v>
      </c>
      <c r="E3119" s="30">
        <v>1</v>
      </c>
      <c r="F3119" s="30">
        <v>4076.172</v>
      </c>
      <c r="G3119" s="30">
        <v>1</v>
      </c>
      <c r="H3119" s="30">
        <v>1</v>
      </c>
      <c r="I3119" s="30">
        <v>1</v>
      </c>
      <c r="K3119" s="457"/>
      <c r="L3119" s="457" t="e">
        <f>IF(K3119=0,#REF!,0)</f>
        <v>#REF!</v>
      </c>
    </row>
    <row r="3120" spans="1:12">
      <c r="A3120" s="30">
        <v>3118</v>
      </c>
      <c r="B3120" s="30">
        <v>1762.222</v>
      </c>
      <c r="C3120" s="30">
        <v>15703.841999999901</v>
      </c>
      <c r="D3120" s="30">
        <v>1</v>
      </c>
      <c r="E3120" s="30">
        <v>1</v>
      </c>
      <c r="F3120" s="30">
        <v>2963.4649999999901</v>
      </c>
      <c r="G3120" s="30">
        <v>1</v>
      </c>
      <c r="H3120" s="30">
        <v>1</v>
      </c>
      <c r="I3120" s="30">
        <v>1</v>
      </c>
      <c r="K3120" s="457"/>
      <c r="L3120" s="457" t="e">
        <f>IF(K3120=0,#REF!,0)</f>
        <v>#REF!</v>
      </c>
    </row>
    <row r="3121" spans="1:12">
      <c r="A3121" s="30">
        <v>3119</v>
      </c>
      <c r="B3121" s="30">
        <v>1762.222</v>
      </c>
      <c r="C3121" s="30">
        <v>15254.630999999899</v>
      </c>
      <c r="D3121" s="30">
        <v>1</v>
      </c>
      <c r="E3121" s="30">
        <v>1</v>
      </c>
      <c r="F3121" s="30">
        <v>1655.6769999999999</v>
      </c>
      <c r="G3121" s="30">
        <v>1</v>
      </c>
      <c r="H3121" s="30">
        <v>1</v>
      </c>
      <c r="I3121" s="30">
        <v>1</v>
      </c>
      <c r="K3121" s="457"/>
      <c r="L3121" s="457" t="e">
        <f>IF(K3121=0,#REF!,0)</f>
        <v>#REF!</v>
      </c>
    </row>
    <row r="3122" spans="1:12">
      <c r="A3122" s="30">
        <v>3120</v>
      </c>
      <c r="B3122" s="30">
        <v>1032.623999999998</v>
      </c>
      <c r="C3122" s="30">
        <v>15254.630999999899</v>
      </c>
      <c r="D3122" s="30">
        <v>1</v>
      </c>
      <c r="E3122" s="30">
        <v>1</v>
      </c>
      <c r="F3122" s="30">
        <v>1265.123</v>
      </c>
      <c r="G3122" s="30">
        <v>1</v>
      </c>
      <c r="H3122" s="30">
        <v>1</v>
      </c>
      <c r="I3122" s="30">
        <v>1</v>
      </c>
      <c r="K3122" s="457"/>
      <c r="L3122" s="457" t="e">
        <f>IF(K3122=0,#REF!,0)</f>
        <v>#REF!</v>
      </c>
    </row>
    <row r="3123" spans="1:12">
      <c r="A3123" s="30">
        <v>3121</v>
      </c>
      <c r="B3123" s="30">
        <v>1032.623999999998</v>
      </c>
      <c r="C3123" s="30">
        <v>15254.630999999899</v>
      </c>
      <c r="D3123" s="30">
        <v>1</v>
      </c>
      <c r="E3123" s="30">
        <v>1</v>
      </c>
      <c r="F3123" s="30">
        <v>539.81399999999996</v>
      </c>
      <c r="G3123" s="30">
        <v>1</v>
      </c>
      <c r="H3123" s="30">
        <v>1</v>
      </c>
      <c r="I3123" s="30">
        <v>1</v>
      </c>
      <c r="K3123" s="457"/>
      <c r="L3123" s="457" t="e">
        <f>IF(K3123=0,#REF!,0)</f>
        <v>#REF!</v>
      </c>
    </row>
    <row r="3124" spans="1:12">
      <c r="A3124" s="30">
        <v>3122</v>
      </c>
      <c r="B3124" s="30">
        <v>1032.623999999998</v>
      </c>
      <c r="C3124" s="30">
        <v>15187.612999999899</v>
      </c>
      <c r="D3124" s="30">
        <v>1</v>
      </c>
      <c r="E3124" s="30">
        <v>1</v>
      </c>
      <c r="F3124" s="30">
        <v>593.74599999999998</v>
      </c>
      <c r="G3124" s="30">
        <v>1</v>
      </c>
      <c r="H3124" s="30">
        <v>1</v>
      </c>
      <c r="I3124" s="30">
        <v>1</v>
      </c>
      <c r="K3124" s="457"/>
      <c r="L3124" s="457" t="e">
        <f>IF(K3124=0,#REF!,0)</f>
        <v>#REF!</v>
      </c>
    </row>
    <row r="3125" spans="1:12">
      <c r="A3125" s="30">
        <v>3123</v>
      </c>
      <c r="B3125" s="30">
        <v>1032.623999999998</v>
      </c>
      <c r="C3125" s="30">
        <v>15187.612999999899</v>
      </c>
      <c r="D3125" s="30">
        <v>1</v>
      </c>
      <c r="E3125" s="30">
        <v>1</v>
      </c>
      <c r="F3125" s="30">
        <v>384.45400000000001</v>
      </c>
      <c r="G3125" s="30">
        <v>1</v>
      </c>
      <c r="H3125" s="30">
        <v>1</v>
      </c>
      <c r="I3125" s="30">
        <v>1</v>
      </c>
      <c r="K3125" s="457"/>
      <c r="L3125" s="457" t="e">
        <f>IF(K3125=0,#REF!,0)</f>
        <v>#REF!</v>
      </c>
    </row>
    <row r="3126" spans="1:12">
      <c r="A3126" s="30">
        <v>3124</v>
      </c>
      <c r="B3126" s="30">
        <v>1032.623999999998</v>
      </c>
      <c r="C3126" s="30">
        <v>15187.612999999899</v>
      </c>
      <c r="D3126" s="30">
        <v>1</v>
      </c>
      <c r="E3126" s="30">
        <v>1</v>
      </c>
      <c r="F3126" s="30">
        <v>234.691</v>
      </c>
      <c r="G3126" s="30">
        <v>1</v>
      </c>
      <c r="H3126" s="30">
        <v>1</v>
      </c>
      <c r="I3126" s="30">
        <v>1</v>
      </c>
      <c r="K3126" s="457"/>
      <c r="L3126" s="457" t="e">
        <f>IF(K3126=0,#REF!,0)</f>
        <v>#REF!</v>
      </c>
    </row>
    <row r="3127" spans="1:12">
      <c r="A3127" s="30">
        <v>3125</v>
      </c>
      <c r="B3127" s="30">
        <v>1032.623999999998</v>
      </c>
      <c r="C3127" s="30">
        <v>15232.7159999999</v>
      </c>
      <c r="D3127" s="30">
        <v>1</v>
      </c>
      <c r="E3127" s="30">
        <v>1</v>
      </c>
      <c r="F3127" s="30">
        <v>235.03899999999899</v>
      </c>
      <c r="G3127" s="30">
        <v>1</v>
      </c>
      <c r="H3127" s="30">
        <v>1</v>
      </c>
      <c r="I3127" s="30">
        <v>1</v>
      </c>
      <c r="K3127" s="457"/>
      <c r="L3127" s="457" t="e">
        <f>IF(K3127=0,#REF!,0)</f>
        <v>#REF!</v>
      </c>
    </row>
    <row r="3128" spans="1:12">
      <c r="A3128" s="30">
        <v>3126</v>
      </c>
      <c r="B3128" s="30">
        <v>1762.222</v>
      </c>
      <c r="C3128" s="30">
        <v>15283.8659999999</v>
      </c>
      <c r="D3128" s="30">
        <v>1</v>
      </c>
      <c r="E3128" s="30">
        <v>1</v>
      </c>
      <c r="F3128" s="30">
        <v>702.90599999999995</v>
      </c>
      <c r="G3128" s="30">
        <v>1</v>
      </c>
      <c r="H3128" s="30">
        <v>1</v>
      </c>
      <c r="I3128" s="30">
        <v>1</v>
      </c>
      <c r="K3128" s="457"/>
      <c r="L3128" s="457" t="e">
        <f>IF(K3128=0,#REF!,0)</f>
        <v>#REF!</v>
      </c>
    </row>
    <row r="3129" spans="1:12">
      <c r="A3129" s="30">
        <v>3127</v>
      </c>
      <c r="B3129" s="30">
        <v>6139.8579999999993</v>
      </c>
      <c r="C3129" s="30">
        <v>15312.0269999999</v>
      </c>
      <c r="D3129" s="30">
        <v>1</v>
      </c>
      <c r="E3129" s="30">
        <v>1</v>
      </c>
      <c r="F3129" s="30">
        <v>1871.2039999999899</v>
      </c>
      <c r="G3129" s="30">
        <v>1</v>
      </c>
      <c r="H3129" s="30">
        <v>1</v>
      </c>
      <c r="I3129" s="30">
        <v>1</v>
      </c>
      <c r="K3129" s="457"/>
      <c r="L3129" s="457" t="e">
        <f>IF(K3129=0,#REF!,0)</f>
        <v>#REF!</v>
      </c>
    </row>
    <row r="3130" spans="1:12">
      <c r="A3130" s="30">
        <v>3128</v>
      </c>
      <c r="B3130" s="30">
        <v>1762.222</v>
      </c>
      <c r="C3130" s="30">
        <v>28314.424999999901</v>
      </c>
      <c r="D3130" s="30">
        <v>1</v>
      </c>
      <c r="E3130" s="30">
        <v>1</v>
      </c>
      <c r="F3130" s="30">
        <v>3161.8199999999902</v>
      </c>
      <c r="G3130" s="30">
        <v>1</v>
      </c>
      <c r="H3130" s="30">
        <v>1</v>
      </c>
      <c r="I3130" s="30">
        <v>1</v>
      </c>
      <c r="K3130" s="457"/>
      <c r="L3130" s="457" t="e">
        <f>IF(K3130=0,#REF!,0)</f>
        <v>#REF!</v>
      </c>
    </row>
    <row r="3131" spans="1:12">
      <c r="A3131" s="30">
        <v>3129</v>
      </c>
      <c r="B3131" s="30">
        <v>1032.623999999998</v>
      </c>
      <c r="C3131" s="30">
        <v>29358.872999999898</v>
      </c>
      <c r="D3131" s="30">
        <v>1</v>
      </c>
      <c r="E3131" s="30">
        <v>1</v>
      </c>
      <c r="F3131" s="30">
        <v>5126.6369999999997</v>
      </c>
      <c r="G3131" s="30">
        <v>1</v>
      </c>
      <c r="H3131" s="30">
        <v>1</v>
      </c>
      <c r="I3131" s="30">
        <v>1</v>
      </c>
      <c r="K3131" s="457"/>
      <c r="L3131" s="457" t="e">
        <f>IF(K3131=0,#REF!,0)</f>
        <v>#REF!</v>
      </c>
    </row>
    <row r="3132" spans="1:12">
      <c r="A3132" s="30">
        <v>3130</v>
      </c>
      <c r="B3132" s="30">
        <v>1153.2399999999991</v>
      </c>
      <c r="C3132" s="30">
        <v>30479.068999999901</v>
      </c>
      <c r="D3132" s="30">
        <v>1</v>
      </c>
      <c r="E3132" s="30">
        <v>1</v>
      </c>
      <c r="F3132" s="30">
        <v>5067.7349999999997</v>
      </c>
      <c r="G3132" s="30">
        <v>1</v>
      </c>
      <c r="H3132" s="30">
        <v>1</v>
      </c>
      <c r="I3132" s="30">
        <v>1</v>
      </c>
      <c r="K3132" s="457"/>
      <c r="L3132" s="457" t="e">
        <f>IF(K3132=0,#REF!,0)</f>
        <v>#REF!</v>
      </c>
    </row>
    <row r="3133" spans="1:12">
      <c r="A3133" s="30">
        <v>3131</v>
      </c>
      <c r="B3133" s="30">
        <v>1213.5469999999991</v>
      </c>
      <c r="C3133" s="30">
        <v>31365.71099999989</v>
      </c>
      <c r="D3133" s="30">
        <v>1</v>
      </c>
      <c r="E3133" s="30">
        <v>1</v>
      </c>
      <c r="F3133" s="30">
        <v>4559.8709999999901</v>
      </c>
      <c r="G3133" s="30">
        <v>1</v>
      </c>
      <c r="H3133" s="30">
        <v>1</v>
      </c>
      <c r="I3133" s="30">
        <v>1</v>
      </c>
      <c r="K3133" s="457">
        <v>6014.8485702895323</v>
      </c>
      <c r="L3133" s="457">
        <f>IF(K3133=0,#REF!,0)</f>
        <v>0</v>
      </c>
    </row>
    <row r="3134" spans="1:12">
      <c r="A3134" s="30">
        <v>3132</v>
      </c>
      <c r="B3134" s="30">
        <v>1213.5469999999991</v>
      </c>
      <c r="C3134" s="30">
        <v>30988.755999999899</v>
      </c>
      <c r="D3134" s="30">
        <v>1</v>
      </c>
      <c r="E3134" s="30">
        <v>1</v>
      </c>
      <c r="F3134" s="30">
        <v>4894.3599999999997</v>
      </c>
      <c r="G3134" s="30">
        <v>1</v>
      </c>
      <c r="H3134" s="30">
        <v>1</v>
      </c>
      <c r="I3134" s="30">
        <v>1</v>
      </c>
      <c r="K3134" s="457">
        <v>14298.479616990799</v>
      </c>
      <c r="L3134" s="457">
        <f>IF(K3134=0,#REF!,0)</f>
        <v>0</v>
      </c>
    </row>
    <row r="3135" spans="1:12">
      <c r="A3135" s="30">
        <v>3133</v>
      </c>
      <c r="B3135" s="30">
        <v>6200.1660000000002</v>
      </c>
      <c r="C3135" s="30">
        <v>29080.829000000002</v>
      </c>
      <c r="D3135" s="30">
        <v>1</v>
      </c>
      <c r="E3135" s="30">
        <v>1</v>
      </c>
      <c r="F3135" s="30">
        <v>4947.183</v>
      </c>
      <c r="G3135" s="30">
        <v>1</v>
      </c>
      <c r="H3135" s="30">
        <v>1</v>
      </c>
      <c r="I3135" s="30">
        <v>1</v>
      </c>
      <c r="K3135" s="457"/>
      <c r="L3135" s="457" t="e">
        <f>IF(K3135=0,#REF!,0)</f>
        <v>#REF!</v>
      </c>
    </row>
    <row r="3136" spans="1:12">
      <c r="A3136" s="30">
        <v>3134</v>
      </c>
      <c r="B3136" s="30">
        <v>1762.222</v>
      </c>
      <c r="C3136" s="30">
        <v>28897.251999999902</v>
      </c>
      <c r="D3136" s="30">
        <v>1</v>
      </c>
      <c r="E3136" s="30">
        <v>1</v>
      </c>
      <c r="F3136" s="30">
        <v>3938.0140000000001</v>
      </c>
      <c r="G3136" s="30">
        <v>1</v>
      </c>
      <c r="H3136" s="30">
        <v>1</v>
      </c>
      <c r="I3136" s="30">
        <v>1</v>
      </c>
      <c r="K3136" s="457">
        <v>20421.136613151044</v>
      </c>
      <c r="L3136" s="457">
        <f>IF(K3136=0,#REF!,0)</f>
        <v>0</v>
      </c>
    </row>
    <row r="3137" spans="1:12">
      <c r="A3137" s="30">
        <v>3135</v>
      </c>
      <c r="B3137" s="30">
        <v>1032.623999999998</v>
      </c>
      <c r="C3137" s="30">
        <v>29659.2069999999</v>
      </c>
      <c r="D3137" s="30">
        <v>1</v>
      </c>
      <c r="E3137" s="30">
        <v>1</v>
      </c>
      <c r="F3137" s="30">
        <v>3152.953</v>
      </c>
      <c r="G3137" s="30">
        <v>1</v>
      </c>
      <c r="H3137" s="30">
        <v>1</v>
      </c>
      <c r="I3137" s="30">
        <v>1</v>
      </c>
      <c r="K3137" s="457"/>
      <c r="L3137" s="457" t="e">
        <f>IF(K3137=0,#REF!,0)</f>
        <v>#REF!</v>
      </c>
    </row>
    <row r="3138" spans="1:12">
      <c r="A3138" s="30">
        <v>3136</v>
      </c>
      <c r="B3138" s="30">
        <v>1032.623999999998</v>
      </c>
      <c r="C3138" s="30">
        <v>29273.972999999896</v>
      </c>
      <c r="D3138" s="30">
        <v>1</v>
      </c>
      <c r="E3138" s="30">
        <v>1</v>
      </c>
      <c r="F3138" s="30">
        <v>2480.6369999999902</v>
      </c>
      <c r="G3138" s="30">
        <v>1</v>
      </c>
      <c r="H3138" s="30">
        <v>1</v>
      </c>
      <c r="I3138" s="30">
        <v>1</v>
      </c>
      <c r="K3138" s="457"/>
      <c r="L3138" s="457" t="e">
        <f>IF(K3138=0,#REF!,0)</f>
        <v>#REF!</v>
      </c>
    </row>
    <row r="3139" spans="1:12">
      <c r="A3139" s="30">
        <v>3137</v>
      </c>
      <c r="B3139" s="30">
        <v>1032.623999999998</v>
      </c>
      <c r="C3139" s="30">
        <v>28897.155999999901</v>
      </c>
      <c r="D3139" s="30">
        <v>1</v>
      </c>
      <c r="E3139" s="30">
        <v>1</v>
      </c>
      <c r="F3139" s="30">
        <v>3153.3409999999999</v>
      </c>
      <c r="G3139" s="30">
        <v>1</v>
      </c>
      <c r="H3139" s="30">
        <v>1</v>
      </c>
      <c r="I3139" s="30">
        <v>1</v>
      </c>
      <c r="K3139" s="457"/>
      <c r="L3139" s="457" t="e">
        <f>IF(K3139=0,#REF!,0)</f>
        <v>#REF!</v>
      </c>
    </row>
    <row r="3140" spans="1:12">
      <c r="A3140" s="30">
        <v>3138</v>
      </c>
      <c r="B3140" s="30">
        <v>1762.222</v>
      </c>
      <c r="C3140" s="30">
        <v>28211.5079999999</v>
      </c>
      <c r="D3140" s="30">
        <v>1</v>
      </c>
      <c r="E3140" s="30">
        <v>1</v>
      </c>
      <c r="F3140" s="30">
        <v>4051.0609999999901</v>
      </c>
      <c r="G3140" s="30">
        <v>1</v>
      </c>
      <c r="H3140" s="30">
        <v>1</v>
      </c>
      <c r="I3140" s="30">
        <v>1</v>
      </c>
      <c r="K3140" s="457"/>
      <c r="L3140" s="457" t="e">
        <f>IF(K3140=0,#REF!,0)</f>
        <v>#REF!</v>
      </c>
    </row>
    <row r="3141" spans="1:12">
      <c r="A3141" s="30">
        <v>3139</v>
      </c>
      <c r="B3141" s="30">
        <v>6139.8579999999993</v>
      </c>
      <c r="C3141" s="30">
        <v>28117.912999999899</v>
      </c>
      <c r="D3141" s="30">
        <v>1</v>
      </c>
      <c r="E3141" s="30">
        <v>1</v>
      </c>
      <c r="F3141" s="30">
        <v>5622.366</v>
      </c>
      <c r="G3141" s="30">
        <v>1</v>
      </c>
      <c r="H3141" s="30">
        <v>1</v>
      </c>
      <c r="I3141" s="30">
        <v>1</v>
      </c>
      <c r="K3141" s="457"/>
      <c r="L3141" s="457" t="e">
        <f>IF(K3141=0,#REF!,0)</f>
        <v>#REF!</v>
      </c>
    </row>
    <row r="3142" spans="1:12">
      <c r="A3142" s="30">
        <v>3140</v>
      </c>
      <c r="B3142" s="30">
        <v>7599.07</v>
      </c>
      <c r="C3142" s="30">
        <v>29387.197999999898</v>
      </c>
      <c r="D3142" s="30">
        <v>1</v>
      </c>
      <c r="E3142" s="30">
        <v>1</v>
      </c>
      <c r="F3142" s="30">
        <v>4445.1689999999899</v>
      </c>
      <c r="G3142" s="30">
        <v>1</v>
      </c>
      <c r="H3142" s="30">
        <v>1</v>
      </c>
      <c r="I3142" s="30">
        <v>1</v>
      </c>
      <c r="K3142" s="457"/>
      <c r="L3142" s="457" t="e">
        <f>IF(K3142=0,#REF!,0)</f>
        <v>#REF!</v>
      </c>
    </row>
    <row r="3143" spans="1:12">
      <c r="A3143" s="30">
        <v>3141</v>
      </c>
      <c r="B3143" s="30">
        <v>1762.222</v>
      </c>
      <c r="C3143" s="30">
        <v>16153.051999999901</v>
      </c>
      <c r="D3143" s="30">
        <v>1</v>
      </c>
      <c r="E3143" s="30">
        <v>1</v>
      </c>
      <c r="F3143" s="30">
        <v>2483.93099999999</v>
      </c>
      <c r="G3143" s="30">
        <v>1</v>
      </c>
      <c r="H3143" s="30">
        <v>1</v>
      </c>
      <c r="I3143" s="30">
        <v>1</v>
      </c>
      <c r="K3143" s="457"/>
      <c r="L3143" s="457" t="e">
        <f>IF(K3143=0,#REF!,0)</f>
        <v>#REF!</v>
      </c>
    </row>
    <row r="3144" spans="1:12">
      <c r="A3144" s="30">
        <v>3142</v>
      </c>
      <c r="B3144" s="30">
        <v>1762.222</v>
      </c>
      <c r="C3144" s="30">
        <v>15703.841999999901</v>
      </c>
      <c r="D3144" s="30">
        <v>1</v>
      </c>
      <c r="E3144" s="30">
        <v>1</v>
      </c>
      <c r="F3144" s="30">
        <v>2428.6779999999999</v>
      </c>
      <c r="G3144" s="30">
        <v>1</v>
      </c>
      <c r="H3144" s="30">
        <v>1</v>
      </c>
      <c r="I3144" s="30">
        <v>1</v>
      </c>
      <c r="K3144" s="457"/>
      <c r="L3144" s="457" t="e">
        <f>IF(K3144=0,#REF!,0)</f>
        <v>#REF!</v>
      </c>
    </row>
    <row r="3145" spans="1:12">
      <c r="A3145" s="30">
        <v>3143</v>
      </c>
      <c r="B3145" s="30">
        <v>1762.222</v>
      </c>
      <c r="C3145" s="30">
        <v>15254.630999999899</v>
      </c>
      <c r="D3145" s="30">
        <v>1</v>
      </c>
      <c r="E3145" s="30">
        <v>1</v>
      </c>
      <c r="F3145" s="30">
        <v>1981.0940000000001</v>
      </c>
      <c r="G3145" s="30">
        <v>1</v>
      </c>
      <c r="H3145" s="30">
        <v>1</v>
      </c>
      <c r="I3145" s="30">
        <v>1</v>
      </c>
      <c r="K3145" s="457"/>
      <c r="L3145" s="457" t="e">
        <f>IF(K3145=0,#REF!,0)</f>
        <v>#REF!</v>
      </c>
    </row>
    <row r="3146" spans="1:12">
      <c r="A3146" s="30">
        <v>3144</v>
      </c>
      <c r="B3146" s="30">
        <v>1032.623999999998</v>
      </c>
      <c r="C3146" s="30">
        <v>15254.630999999899</v>
      </c>
      <c r="D3146" s="30">
        <v>1</v>
      </c>
      <c r="E3146" s="30">
        <v>1</v>
      </c>
      <c r="F3146" s="30">
        <v>1199.1579999999999</v>
      </c>
      <c r="G3146" s="30">
        <v>1</v>
      </c>
      <c r="H3146" s="30">
        <v>1</v>
      </c>
      <c r="I3146" s="30">
        <v>1</v>
      </c>
      <c r="K3146" s="457"/>
      <c r="L3146" s="457" t="e">
        <f>IF(K3146=0,#REF!,0)</f>
        <v>#REF!</v>
      </c>
    </row>
    <row r="3147" spans="1:12">
      <c r="A3147" s="30">
        <v>3145</v>
      </c>
      <c r="B3147" s="30">
        <v>1032.623999999998</v>
      </c>
      <c r="C3147" s="30">
        <v>15254.630999999899</v>
      </c>
      <c r="D3147" s="30">
        <v>1</v>
      </c>
      <c r="E3147" s="30">
        <v>1</v>
      </c>
      <c r="F3147" s="30">
        <v>709.78699999999901</v>
      </c>
      <c r="G3147" s="30">
        <v>1</v>
      </c>
      <c r="H3147" s="30">
        <v>1</v>
      </c>
      <c r="I3147" s="30">
        <v>1</v>
      </c>
      <c r="K3147" s="457"/>
      <c r="L3147" s="457" t="e">
        <f>IF(K3147=0,#REF!,0)</f>
        <v>#REF!</v>
      </c>
    </row>
    <row r="3148" spans="1:12">
      <c r="A3148" s="30">
        <v>3146</v>
      </c>
      <c r="B3148" s="30">
        <v>1032.623999999998</v>
      </c>
      <c r="C3148" s="30">
        <v>15187.612999999899</v>
      </c>
      <c r="D3148" s="30">
        <v>1</v>
      </c>
      <c r="E3148" s="30">
        <v>1</v>
      </c>
      <c r="F3148" s="30">
        <v>531.03</v>
      </c>
      <c r="G3148" s="30">
        <v>1</v>
      </c>
      <c r="H3148" s="30">
        <v>1</v>
      </c>
      <c r="I3148" s="30">
        <v>1</v>
      </c>
      <c r="K3148" s="457"/>
      <c r="L3148" s="457" t="e">
        <f>IF(K3148=0,#REF!,0)</f>
        <v>#REF!</v>
      </c>
    </row>
    <row r="3149" spans="1:12">
      <c r="A3149" s="30">
        <v>3147</v>
      </c>
      <c r="B3149" s="30">
        <v>1032.623999999998</v>
      </c>
      <c r="C3149" s="30">
        <v>15187.612999999899</v>
      </c>
      <c r="D3149" s="30">
        <v>1</v>
      </c>
      <c r="E3149" s="30">
        <v>1</v>
      </c>
      <c r="F3149" s="30">
        <v>415.772999999999</v>
      </c>
      <c r="G3149" s="30">
        <v>1</v>
      </c>
      <c r="H3149" s="30">
        <v>1</v>
      </c>
      <c r="I3149" s="30">
        <v>1</v>
      </c>
      <c r="K3149" s="457"/>
      <c r="L3149" s="457" t="e">
        <f>IF(K3149=0,#REF!,0)</f>
        <v>#REF!</v>
      </c>
    </row>
    <row r="3150" spans="1:12">
      <c r="A3150" s="30">
        <v>3148</v>
      </c>
      <c r="B3150" s="30">
        <v>1032.623999999998</v>
      </c>
      <c r="C3150" s="30">
        <v>15187.612999999899</v>
      </c>
      <c r="D3150" s="30">
        <v>1</v>
      </c>
      <c r="E3150" s="30">
        <v>1</v>
      </c>
      <c r="F3150" s="30">
        <v>235.815</v>
      </c>
      <c r="G3150" s="30">
        <v>1</v>
      </c>
      <c r="H3150" s="30">
        <v>1</v>
      </c>
      <c r="I3150" s="30">
        <v>1</v>
      </c>
      <c r="K3150" s="457"/>
      <c r="L3150" s="457" t="e">
        <f>IF(K3150=0,#REF!,0)</f>
        <v>#REF!</v>
      </c>
    </row>
    <row r="3151" spans="1:12">
      <c r="A3151" s="30">
        <v>3149</v>
      </c>
      <c r="B3151" s="30">
        <v>1032.623999999998</v>
      </c>
      <c r="C3151" s="30">
        <v>15228.056999999901</v>
      </c>
      <c r="D3151" s="30">
        <v>1</v>
      </c>
      <c r="E3151" s="30">
        <v>1</v>
      </c>
      <c r="F3151" s="30">
        <v>236.24099999999899</v>
      </c>
      <c r="G3151" s="30">
        <v>1</v>
      </c>
      <c r="H3151" s="30">
        <v>1</v>
      </c>
      <c r="I3151" s="30">
        <v>1</v>
      </c>
      <c r="K3151" s="457"/>
      <c r="L3151" s="457" t="e">
        <f>IF(K3151=0,#REF!,0)</f>
        <v>#REF!</v>
      </c>
    </row>
    <row r="3152" spans="1:12">
      <c r="A3152" s="30">
        <v>3150</v>
      </c>
      <c r="B3152" s="30">
        <v>1762.222</v>
      </c>
      <c r="C3152" s="30">
        <v>15282.182999999901</v>
      </c>
      <c r="D3152" s="30">
        <v>1</v>
      </c>
      <c r="E3152" s="30">
        <v>1</v>
      </c>
      <c r="F3152" s="30">
        <v>416.27199999999999</v>
      </c>
      <c r="G3152" s="30">
        <v>1</v>
      </c>
      <c r="H3152" s="30">
        <v>1</v>
      </c>
      <c r="I3152" s="30">
        <v>1</v>
      </c>
      <c r="K3152" s="457"/>
      <c r="L3152" s="457" t="e">
        <f>IF(K3152=0,#REF!,0)</f>
        <v>#REF!</v>
      </c>
    </row>
    <row r="3153" spans="1:12">
      <c r="A3153" s="30">
        <v>3151</v>
      </c>
      <c r="B3153" s="30">
        <v>6139.8579999999993</v>
      </c>
      <c r="C3153" s="30">
        <v>15297.3019999999</v>
      </c>
      <c r="D3153" s="30">
        <v>1</v>
      </c>
      <c r="E3153" s="30">
        <v>1</v>
      </c>
      <c r="F3153" s="30">
        <v>1260.471</v>
      </c>
      <c r="G3153" s="30">
        <v>1</v>
      </c>
      <c r="H3153" s="30">
        <v>1</v>
      </c>
      <c r="I3153" s="30">
        <v>1</v>
      </c>
      <c r="K3153" s="457"/>
      <c r="L3153" s="457" t="e">
        <f>IF(K3153=0,#REF!,0)</f>
        <v>#REF!</v>
      </c>
    </row>
    <row r="3154" spans="1:12">
      <c r="A3154" s="30">
        <v>3152</v>
      </c>
      <c r="B3154" s="30">
        <v>1762.222</v>
      </c>
      <c r="C3154" s="30">
        <v>15633.805999999899</v>
      </c>
      <c r="D3154" s="30">
        <v>1</v>
      </c>
      <c r="E3154" s="30">
        <v>1</v>
      </c>
      <c r="F3154" s="30">
        <v>2558.8379999999902</v>
      </c>
      <c r="G3154" s="30">
        <v>1</v>
      </c>
      <c r="H3154" s="30">
        <v>1</v>
      </c>
      <c r="I3154" s="30">
        <v>1</v>
      </c>
      <c r="K3154" s="457"/>
      <c r="L3154" s="457" t="e">
        <f>IF(K3154=0,#REF!,0)</f>
        <v>#REF!</v>
      </c>
    </row>
    <row r="3155" spans="1:12">
      <c r="A3155" s="30">
        <v>3153</v>
      </c>
      <c r="B3155" s="30">
        <v>1032.623999999998</v>
      </c>
      <c r="C3155" s="30">
        <v>16672.300999999898</v>
      </c>
      <c r="D3155" s="30">
        <v>1</v>
      </c>
      <c r="E3155" s="30">
        <v>1</v>
      </c>
      <c r="F3155" s="30">
        <v>4045.7849999999999</v>
      </c>
      <c r="G3155" s="30">
        <v>1</v>
      </c>
      <c r="H3155" s="30">
        <v>1</v>
      </c>
      <c r="I3155" s="30">
        <v>1</v>
      </c>
      <c r="K3155" s="457"/>
      <c r="L3155" s="457" t="e">
        <f>IF(K3155=0,#REF!,0)</f>
        <v>#REF!</v>
      </c>
    </row>
    <row r="3156" spans="1:12">
      <c r="A3156" s="30">
        <v>3154</v>
      </c>
      <c r="B3156" s="30">
        <v>1153.2399999999991</v>
      </c>
      <c r="C3156" s="30">
        <v>17792.710999999901</v>
      </c>
      <c r="D3156" s="30">
        <v>1</v>
      </c>
      <c r="E3156" s="30">
        <v>1</v>
      </c>
      <c r="F3156" s="30">
        <v>5345.8609999999899</v>
      </c>
      <c r="G3156" s="30">
        <v>1</v>
      </c>
      <c r="H3156" s="30">
        <v>1</v>
      </c>
      <c r="I3156" s="30">
        <v>1</v>
      </c>
      <c r="K3156" s="457"/>
      <c r="L3156" s="457" t="e">
        <f>IF(K3156=0,#REF!,0)</f>
        <v>#REF!</v>
      </c>
    </row>
    <row r="3157" spans="1:12">
      <c r="A3157" s="30">
        <v>3155</v>
      </c>
      <c r="B3157" s="30">
        <v>1213.5469999999991</v>
      </c>
      <c r="C3157" s="30">
        <v>18679.559999999899</v>
      </c>
      <c r="D3157" s="30">
        <v>1</v>
      </c>
      <c r="E3157" s="30">
        <v>1</v>
      </c>
      <c r="F3157" s="30">
        <v>5901.3609999999999</v>
      </c>
      <c r="G3157" s="30">
        <v>1</v>
      </c>
      <c r="H3157" s="30">
        <v>1</v>
      </c>
      <c r="I3157" s="30">
        <v>1</v>
      </c>
      <c r="K3157" s="457"/>
      <c r="L3157" s="457" t="e">
        <f>IF(K3157=0,#REF!,0)</f>
        <v>#REF!</v>
      </c>
    </row>
    <row r="3158" spans="1:12">
      <c r="A3158" s="30">
        <v>3156</v>
      </c>
      <c r="B3158" s="30">
        <v>1213.5469999999991</v>
      </c>
      <c r="C3158" s="30">
        <v>18294.355999999902</v>
      </c>
      <c r="D3158" s="30">
        <v>1</v>
      </c>
      <c r="E3158" s="30">
        <v>1</v>
      </c>
      <c r="F3158" s="30">
        <v>6208.8879999999999</v>
      </c>
      <c r="G3158" s="30">
        <v>1</v>
      </c>
      <c r="H3158" s="30">
        <v>1</v>
      </c>
      <c r="I3158" s="30">
        <v>1</v>
      </c>
      <c r="K3158" s="457"/>
      <c r="L3158" s="457" t="e">
        <f>IF(K3158=0,#REF!,0)</f>
        <v>#REF!</v>
      </c>
    </row>
    <row r="3159" spans="1:12">
      <c r="A3159" s="30">
        <v>3157</v>
      </c>
      <c r="B3159" s="30">
        <v>6200.1660000000002</v>
      </c>
      <c r="C3159" s="30">
        <v>16386.614999999889</v>
      </c>
      <c r="D3159" s="30">
        <v>1</v>
      </c>
      <c r="E3159" s="30">
        <v>1</v>
      </c>
      <c r="F3159" s="30">
        <v>5337.8209999999999</v>
      </c>
      <c r="G3159" s="30">
        <v>1</v>
      </c>
      <c r="H3159" s="30">
        <v>1</v>
      </c>
      <c r="I3159" s="30">
        <v>1</v>
      </c>
      <c r="K3159" s="457"/>
      <c r="L3159" s="457" t="e">
        <f>IF(K3159=0,#REF!,0)</f>
        <v>#REF!</v>
      </c>
    </row>
    <row r="3160" spans="1:12">
      <c r="A3160" s="30">
        <v>3158</v>
      </c>
      <c r="B3160" s="30">
        <v>1762.222</v>
      </c>
      <c r="C3160" s="30">
        <v>16203.154999999901</v>
      </c>
      <c r="D3160" s="30">
        <v>1</v>
      </c>
      <c r="E3160" s="30">
        <v>1</v>
      </c>
      <c r="F3160" s="30">
        <v>4594.5539999999901</v>
      </c>
      <c r="G3160" s="30">
        <v>1</v>
      </c>
      <c r="H3160" s="30">
        <v>1</v>
      </c>
      <c r="I3160" s="30">
        <v>1</v>
      </c>
      <c r="K3160" s="457"/>
      <c r="L3160" s="457" t="e">
        <f>IF(K3160=0,#REF!,0)</f>
        <v>#REF!</v>
      </c>
    </row>
    <row r="3161" spans="1:12">
      <c r="A3161" s="30">
        <v>3159</v>
      </c>
      <c r="B3161" s="30">
        <v>1032.623999999998</v>
      </c>
      <c r="C3161" s="30">
        <v>16973.5649999999</v>
      </c>
      <c r="D3161" s="30">
        <v>1</v>
      </c>
      <c r="E3161" s="30">
        <v>1</v>
      </c>
      <c r="F3161" s="30">
        <v>3603.3809999999999</v>
      </c>
      <c r="G3161" s="30">
        <v>1</v>
      </c>
      <c r="H3161" s="30">
        <v>1</v>
      </c>
      <c r="I3161" s="30">
        <v>1</v>
      </c>
      <c r="K3161" s="457"/>
      <c r="L3161" s="457" t="e">
        <f>IF(K3161=0,#REF!,0)</f>
        <v>#REF!</v>
      </c>
    </row>
    <row r="3162" spans="1:12">
      <c r="A3162" s="30">
        <v>3160</v>
      </c>
      <c r="B3162" s="30">
        <v>1032.623999999998</v>
      </c>
      <c r="C3162" s="30">
        <v>16588.360999999899</v>
      </c>
      <c r="D3162" s="30">
        <v>1</v>
      </c>
      <c r="E3162" s="30">
        <v>1</v>
      </c>
      <c r="F3162" s="30">
        <v>3169.875</v>
      </c>
      <c r="G3162" s="30">
        <v>1</v>
      </c>
      <c r="H3162" s="30">
        <v>1</v>
      </c>
      <c r="I3162" s="30">
        <v>1</v>
      </c>
      <c r="K3162" s="457"/>
      <c r="L3162" s="457" t="e">
        <f>IF(K3162=0,#REF!,0)</f>
        <v>#REF!</v>
      </c>
    </row>
    <row r="3163" spans="1:12">
      <c r="A3163" s="30">
        <v>3161</v>
      </c>
      <c r="B3163" s="30">
        <v>1032.623999999998</v>
      </c>
      <c r="C3163" s="30">
        <v>16203.154999999901</v>
      </c>
      <c r="D3163" s="30">
        <v>1</v>
      </c>
      <c r="E3163" s="30">
        <v>1</v>
      </c>
      <c r="F3163" s="30">
        <v>1810.1219999999901</v>
      </c>
      <c r="G3163" s="30">
        <v>1</v>
      </c>
      <c r="H3163" s="30">
        <v>1</v>
      </c>
      <c r="I3163" s="30">
        <v>1</v>
      </c>
      <c r="K3163" s="457"/>
      <c r="L3163" s="457" t="e">
        <f>IF(K3163=0,#REF!,0)</f>
        <v>#REF!</v>
      </c>
    </row>
    <row r="3164" spans="1:12">
      <c r="A3164" s="30">
        <v>3162</v>
      </c>
      <c r="B3164" s="30">
        <v>1762.222</v>
      </c>
      <c r="C3164" s="30">
        <v>15499.762999999901</v>
      </c>
      <c r="D3164" s="30">
        <v>1</v>
      </c>
      <c r="E3164" s="30">
        <v>1</v>
      </c>
      <c r="F3164" s="30">
        <v>3418.2139999999999</v>
      </c>
      <c r="G3164" s="30">
        <v>1</v>
      </c>
      <c r="H3164" s="30">
        <v>1</v>
      </c>
      <c r="I3164" s="30">
        <v>1</v>
      </c>
      <c r="K3164" s="457"/>
      <c r="L3164" s="457" t="e">
        <f>IF(K3164=0,#REF!,0)</f>
        <v>#REF!</v>
      </c>
    </row>
    <row r="3165" spans="1:12">
      <c r="A3165" s="30">
        <v>3163</v>
      </c>
      <c r="B3165" s="30">
        <v>6139.8579999999993</v>
      </c>
      <c r="C3165" s="30">
        <v>15423.693999999899</v>
      </c>
      <c r="D3165" s="30">
        <v>1</v>
      </c>
      <c r="E3165" s="30">
        <v>1</v>
      </c>
      <c r="F3165" s="30">
        <v>4471.0600000000004</v>
      </c>
      <c r="G3165" s="30">
        <v>1</v>
      </c>
      <c r="H3165" s="30">
        <v>1</v>
      </c>
      <c r="I3165" s="30">
        <v>1</v>
      </c>
      <c r="K3165" s="457"/>
      <c r="L3165" s="457" t="e">
        <f>IF(K3165=0,#REF!,0)</f>
        <v>#REF!</v>
      </c>
    </row>
    <row r="3166" spans="1:12">
      <c r="A3166" s="30">
        <v>3164</v>
      </c>
      <c r="B3166" s="30">
        <v>7599.07</v>
      </c>
      <c r="C3166" s="30">
        <v>16701.287999999899</v>
      </c>
      <c r="D3166" s="30">
        <v>1</v>
      </c>
      <c r="E3166" s="30">
        <v>1</v>
      </c>
      <c r="F3166" s="30">
        <v>4844.1419999999898</v>
      </c>
      <c r="G3166" s="30">
        <v>1</v>
      </c>
      <c r="H3166" s="30">
        <v>1</v>
      </c>
      <c r="I3166" s="30">
        <v>1</v>
      </c>
      <c r="K3166" s="457"/>
      <c r="L3166" s="457" t="e">
        <f>IF(K3166=0,#REF!,0)</f>
        <v>#REF!</v>
      </c>
    </row>
    <row r="3167" spans="1:12">
      <c r="A3167" s="30">
        <v>3165</v>
      </c>
      <c r="B3167" s="30">
        <v>1762.222</v>
      </c>
      <c r="C3167" s="30">
        <v>16153.051999999901</v>
      </c>
      <c r="D3167" s="30">
        <v>1</v>
      </c>
      <c r="E3167" s="30">
        <v>1</v>
      </c>
      <c r="F3167" s="30">
        <v>2492.6190000000001</v>
      </c>
      <c r="G3167" s="30">
        <v>1</v>
      </c>
      <c r="H3167" s="30">
        <v>1</v>
      </c>
      <c r="I3167" s="30">
        <v>1</v>
      </c>
      <c r="K3167" s="457"/>
      <c r="L3167" s="457" t="e">
        <f>IF(K3167=0,#REF!,0)</f>
        <v>#REF!</v>
      </c>
    </row>
    <row r="3168" spans="1:12">
      <c r="A3168" s="30">
        <v>3166</v>
      </c>
      <c r="B3168" s="30">
        <v>1762.222</v>
      </c>
      <c r="C3168" s="30">
        <v>15703.841999999901</v>
      </c>
      <c r="D3168" s="30">
        <v>1</v>
      </c>
      <c r="E3168" s="30">
        <v>1</v>
      </c>
      <c r="F3168" s="30">
        <v>2307.672</v>
      </c>
      <c r="G3168" s="30">
        <v>1</v>
      </c>
      <c r="H3168" s="30">
        <v>1</v>
      </c>
      <c r="I3168" s="30">
        <v>1</v>
      </c>
      <c r="K3168" s="457"/>
      <c r="L3168" s="457" t="e">
        <f>IF(K3168=0,#REF!,0)</f>
        <v>#REF!</v>
      </c>
    </row>
    <row r="3169" spans="1:12">
      <c r="A3169" s="30">
        <v>3167</v>
      </c>
      <c r="B3169" s="30">
        <v>1762.222</v>
      </c>
      <c r="C3169" s="30">
        <v>15254.630999999899</v>
      </c>
      <c r="D3169" s="30">
        <v>1</v>
      </c>
      <c r="E3169" s="30">
        <v>1</v>
      </c>
      <c r="F3169" s="30">
        <v>2122.6790000000001</v>
      </c>
      <c r="G3169" s="30">
        <v>1</v>
      </c>
      <c r="H3169" s="30">
        <v>1</v>
      </c>
      <c r="I3169" s="30">
        <v>1</v>
      </c>
      <c r="K3169" s="457"/>
      <c r="L3169" s="457" t="e">
        <f>IF(K3169=0,#REF!,0)</f>
        <v>#REF!</v>
      </c>
    </row>
    <row r="3170" spans="1:12">
      <c r="A3170" s="30">
        <v>3168</v>
      </c>
      <c r="B3170" s="30">
        <v>1032.623999999998</v>
      </c>
      <c r="C3170" s="30">
        <v>15254.630999999899</v>
      </c>
      <c r="D3170" s="30">
        <v>1</v>
      </c>
      <c r="E3170" s="30">
        <v>1</v>
      </c>
      <c r="F3170" s="30">
        <v>1197.34399999999</v>
      </c>
      <c r="G3170" s="30">
        <v>1</v>
      </c>
      <c r="H3170" s="30">
        <v>1</v>
      </c>
      <c r="I3170" s="30">
        <v>1</v>
      </c>
      <c r="K3170" s="457"/>
      <c r="L3170" s="457" t="e">
        <f>IF(K3170=0,#REF!,0)</f>
        <v>#REF!</v>
      </c>
    </row>
    <row r="3171" spans="1:12">
      <c r="A3171" s="30">
        <v>3169</v>
      </c>
      <c r="B3171" s="30">
        <v>1032.623999999998</v>
      </c>
      <c r="C3171" s="30">
        <v>15254.630999999899</v>
      </c>
      <c r="D3171" s="30">
        <v>1</v>
      </c>
      <c r="E3171" s="30">
        <v>1</v>
      </c>
      <c r="F3171" s="30">
        <v>556.92099999999903</v>
      </c>
      <c r="G3171" s="30">
        <v>1</v>
      </c>
      <c r="H3171" s="30">
        <v>1</v>
      </c>
      <c r="I3171" s="30">
        <v>1</v>
      </c>
      <c r="K3171" s="457"/>
      <c r="L3171" s="457" t="e">
        <f>IF(K3171=0,#REF!,0)</f>
        <v>#REF!</v>
      </c>
    </row>
    <row r="3172" spans="1:12">
      <c r="A3172" s="30">
        <v>3170</v>
      </c>
      <c r="B3172" s="30">
        <v>1032.623999999998</v>
      </c>
      <c r="C3172" s="30">
        <v>15187.612999999899</v>
      </c>
      <c r="D3172" s="30">
        <v>1</v>
      </c>
      <c r="E3172" s="30">
        <v>1</v>
      </c>
      <c r="F3172" s="30">
        <v>319.11799999999897</v>
      </c>
      <c r="G3172" s="30">
        <v>1</v>
      </c>
      <c r="H3172" s="30">
        <v>1</v>
      </c>
      <c r="I3172" s="30">
        <v>1</v>
      </c>
      <c r="K3172" s="457"/>
      <c r="L3172" s="457" t="e">
        <f>IF(K3172=0,#REF!,0)</f>
        <v>#REF!</v>
      </c>
    </row>
    <row r="3173" spans="1:12">
      <c r="A3173" s="30">
        <v>3171</v>
      </c>
      <c r="B3173" s="30">
        <v>1032.623999999998</v>
      </c>
      <c r="C3173" s="30">
        <v>15187.612999999899</v>
      </c>
      <c r="D3173" s="30">
        <v>1</v>
      </c>
      <c r="E3173" s="30">
        <v>1</v>
      </c>
      <c r="F3173" s="30">
        <v>258.45499999999998</v>
      </c>
      <c r="G3173" s="30">
        <v>1</v>
      </c>
      <c r="H3173" s="30">
        <v>1</v>
      </c>
      <c r="I3173" s="30">
        <v>1</v>
      </c>
      <c r="K3173" s="457"/>
      <c r="L3173" s="457" t="e">
        <f>IF(K3173=0,#REF!,0)</f>
        <v>#REF!</v>
      </c>
    </row>
    <row r="3174" spans="1:12">
      <c r="A3174" s="30">
        <v>3172</v>
      </c>
      <c r="B3174" s="30">
        <v>1032.623999999998</v>
      </c>
      <c r="C3174" s="30">
        <v>15187.612999999899</v>
      </c>
      <c r="D3174" s="30">
        <v>1</v>
      </c>
      <c r="E3174" s="30">
        <v>1</v>
      </c>
      <c r="F3174" s="30">
        <v>258.87999999999897</v>
      </c>
      <c r="G3174" s="30">
        <v>1</v>
      </c>
      <c r="H3174" s="30">
        <v>1</v>
      </c>
      <c r="I3174" s="30">
        <v>1</v>
      </c>
      <c r="K3174" s="457"/>
      <c r="L3174" s="457" t="e">
        <f>IF(K3174=0,#REF!,0)</f>
        <v>#REF!</v>
      </c>
    </row>
    <row r="3175" spans="1:12">
      <c r="A3175" s="30">
        <v>3173</v>
      </c>
      <c r="B3175" s="30">
        <v>1032.623999999998</v>
      </c>
      <c r="C3175" s="30">
        <v>15187.612999999899</v>
      </c>
      <c r="D3175" s="30">
        <v>1</v>
      </c>
      <c r="E3175" s="30">
        <v>1</v>
      </c>
      <c r="F3175" s="30">
        <v>235.96799999999999</v>
      </c>
      <c r="G3175" s="30">
        <v>1</v>
      </c>
      <c r="H3175" s="30">
        <v>1</v>
      </c>
      <c r="I3175" s="30">
        <v>1</v>
      </c>
      <c r="K3175" s="457"/>
      <c r="L3175" s="457" t="e">
        <f>IF(K3175=0,#REF!,0)</f>
        <v>#REF!</v>
      </c>
    </row>
    <row r="3176" spans="1:12">
      <c r="A3176" s="30">
        <v>3174</v>
      </c>
      <c r="B3176" s="30">
        <v>1762.222</v>
      </c>
      <c r="C3176" s="30">
        <v>15187.612999999899</v>
      </c>
      <c r="D3176" s="30">
        <v>1</v>
      </c>
      <c r="E3176" s="30">
        <v>1</v>
      </c>
      <c r="F3176" s="30">
        <v>2506.77699999999</v>
      </c>
      <c r="G3176" s="30">
        <v>1</v>
      </c>
      <c r="H3176" s="30">
        <v>1</v>
      </c>
      <c r="I3176" s="30">
        <v>1</v>
      </c>
      <c r="K3176" s="457"/>
      <c r="L3176" s="457" t="e">
        <f>IF(K3176=0,#REF!,0)</f>
        <v>#REF!</v>
      </c>
    </row>
    <row r="3177" spans="1:12">
      <c r="A3177" s="30">
        <v>3175</v>
      </c>
      <c r="B3177" s="30">
        <v>6139.8579999999993</v>
      </c>
      <c r="C3177" s="30">
        <v>15289.6509999999</v>
      </c>
      <c r="D3177" s="30">
        <v>1</v>
      </c>
      <c r="E3177" s="30">
        <v>1</v>
      </c>
      <c r="F3177" s="30">
        <v>6569.4629999999897</v>
      </c>
      <c r="G3177" s="30">
        <v>1</v>
      </c>
      <c r="H3177" s="30">
        <v>1</v>
      </c>
      <c r="I3177" s="30">
        <v>1</v>
      </c>
      <c r="K3177" s="457"/>
      <c r="L3177" s="457" t="e">
        <f>IF(K3177=0,#REF!,0)</f>
        <v>#REF!</v>
      </c>
    </row>
    <row r="3178" spans="1:12">
      <c r="A3178" s="30">
        <v>3176</v>
      </c>
      <c r="B3178" s="30">
        <v>1762.222</v>
      </c>
      <c r="C3178" s="30">
        <v>42229.568999999887</v>
      </c>
      <c r="D3178" s="30">
        <v>1</v>
      </c>
      <c r="E3178" s="30">
        <v>1</v>
      </c>
      <c r="F3178" s="30">
        <v>5321.9739999999902</v>
      </c>
      <c r="G3178" s="30">
        <v>1</v>
      </c>
      <c r="H3178" s="30">
        <v>1</v>
      </c>
      <c r="I3178" s="30">
        <v>1</v>
      </c>
      <c r="K3178" s="457"/>
      <c r="L3178" s="457" t="e">
        <f>IF(K3178=0,#REF!,0)</f>
        <v>#REF!</v>
      </c>
    </row>
    <row r="3179" spans="1:12">
      <c r="A3179" s="30">
        <v>3177</v>
      </c>
      <c r="B3179" s="30">
        <v>1032.623999999998</v>
      </c>
      <c r="C3179" s="30">
        <v>71705.385999999897</v>
      </c>
      <c r="D3179" s="30">
        <v>1</v>
      </c>
      <c r="E3179" s="30">
        <v>1</v>
      </c>
      <c r="F3179" s="30">
        <v>4401.9369999999899</v>
      </c>
      <c r="G3179" s="30">
        <v>1</v>
      </c>
      <c r="H3179" s="30">
        <v>1</v>
      </c>
      <c r="I3179" s="30">
        <v>1</v>
      </c>
      <c r="K3179" s="457"/>
      <c r="L3179" s="457" t="e">
        <f>IF(K3179=0,#REF!,0)</f>
        <v>#REF!</v>
      </c>
    </row>
    <row r="3180" spans="1:12">
      <c r="A3180" s="30">
        <v>3178</v>
      </c>
      <c r="B3180" s="30">
        <v>1153.2399999999991</v>
      </c>
      <c r="C3180" s="30">
        <v>89770.782000000007</v>
      </c>
      <c r="D3180" s="30">
        <v>1</v>
      </c>
      <c r="E3180" s="30">
        <v>1</v>
      </c>
      <c r="F3180" s="30">
        <v>3351.9199999999901</v>
      </c>
      <c r="G3180" s="30">
        <v>1</v>
      </c>
      <c r="H3180" s="30">
        <v>1</v>
      </c>
      <c r="I3180" s="30">
        <v>1</v>
      </c>
      <c r="K3180" s="457">
        <v>2749.6584613673276</v>
      </c>
      <c r="L3180" s="457">
        <f>IF(K3180=0,#REF!,0)</f>
        <v>0</v>
      </c>
    </row>
    <row r="3181" spans="1:12">
      <c r="A3181" s="30">
        <v>3179</v>
      </c>
      <c r="B3181" s="30">
        <v>1213.5469999999991</v>
      </c>
      <c r="C3181" s="30">
        <v>107573.1079999998</v>
      </c>
      <c r="D3181" s="30">
        <v>1</v>
      </c>
      <c r="E3181" s="30">
        <v>1</v>
      </c>
      <c r="F3181" s="30">
        <v>2957.56699999999</v>
      </c>
      <c r="G3181" s="30">
        <v>1</v>
      </c>
      <c r="H3181" s="30">
        <v>1</v>
      </c>
      <c r="I3181" s="30">
        <v>1</v>
      </c>
      <c r="K3181" s="457">
        <v>14390.496129767531</v>
      </c>
      <c r="L3181" s="457">
        <f>IF(K3181=0,#REF!,0)</f>
        <v>0</v>
      </c>
    </row>
    <row r="3182" spans="1:12">
      <c r="A3182" s="30">
        <v>3180</v>
      </c>
      <c r="B3182" s="30">
        <v>1213.5469999999991</v>
      </c>
      <c r="C3182" s="30">
        <v>90256.051000000007</v>
      </c>
      <c r="D3182" s="30">
        <v>1</v>
      </c>
      <c r="E3182" s="30">
        <v>1</v>
      </c>
      <c r="F3182" s="30">
        <v>2760.0629999999901</v>
      </c>
      <c r="G3182" s="30">
        <v>1</v>
      </c>
      <c r="H3182" s="30">
        <v>1</v>
      </c>
      <c r="I3182" s="30">
        <v>1</v>
      </c>
      <c r="K3182" s="457">
        <v>15851.137749499912</v>
      </c>
      <c r="L3182" s="457">
        <f>IF(K3182=0,#REF!,0)</f>
        <v>0</v>
      </c>
    </row>
    <row r="3183" spans="1:12">
      <c r="A3183" s="30">
        <v>3181</v>
      </c>
      <c r="B3183" s="30">
        <v>6200.1660000000002</v>
      </c>
      <c r="C3183" s="30">
        <v>49071.621999999901</v>
      </c>
      <c r="D3183" s="30">
        <v>1</v>
      </c>
      <c r="E3183" s="30">
        <v>1</v>
      </c>
      <c r="F3183" s="30">
        <v>4130.1549999999897</v>
      </c>
      <c r="G3183" s="30">
        <v>1</v>
      </c>
      <c r="H3183" s="30">
        <v>1</v>
      </c>
      <c r="I3183" s="30">
        <v>1</v>
      </c>
      <c r="K3183" s="457">
        <v>8089.2513448835325</v>
      </c>
      <c r="L3183" s="457">
        <f>IF(K3183=0,#REF!,0)</f>
        <v>0</v>
      </c>
    </row>
    <row r="3184" spans="1:12">
      <c r="A3184" s="30">
        <v>3182</v>
      </c>
      <c r="B3184" s="30">
        <v>1762.222</v>
      </c>
      <c r="C3184" s="30">
        <v>71242.771999999895</v>
      </c>
      <c r="D3184" s="30">
        <v>1</v>
      </c>
      <c r="E3184" s="30">
        <v>1</v>
      </c>
      <c r="F3184" s="30">
        <v>3672.4879999999898</v>
      </c>
      <c r="G3184" s="30">
        <v>1</v>
      </c>
      <c r="H3184" s="30">
        <v>1</v>
      </c>
      <c r="I3184" s="30">
        <v>1</v>
      </c>
      <c r="K3184" s="457">
        <v>13626.155895504819</v>
      </c>
      <c r="L3184" s="457">
        <f>IF(K3184=0,#REF!,0)</f>
        <v>0</v>
      </c>
    </row>
    <row r="3185" spans="1:12">
      <c r="A3185" s="30">
        <v>3183</v>
      </c>
      <c r="B3185" s="30">
        <v>1032.623999999998</v>
      </c>
      <c r="C3185" s="30">
        <v>105865.7999999998</v>
      </c>
      <c r="D3185" s="30">
        <v>1</v>
      </c>
      <c r="E3185" s="30">
        <v>1</v>
      </c>
      <c r="F3185" s="30">
        <v>2104.7139999999999</v>
      </c>
      <c r="G3185" s="30">
        <v>1</v>
      </c>
      <c r="H3185" s="30">
        <v>1</v>
      </c>
      <c r="I3185" s="30">
        <v>1</v>
      </c>
      <c r="K3185" s="457">
        <v>3764.0313421420592</v>
      </c>
      <c r="L3185" s="457">
        <f>IF(K3185=0,#REF!,0)</f>
        <v>0</v>
      </c>
    </row>
    <row r="3186" spans="1:12">
      <c r="A3186" s="30">
        <v>3184</v>
      </c>
      <c r="B3186" s="30">
        <v>1032.623999999998</v>
      </c>
      <c r="C3186" s="30">
        <v>88559.010000000009</v>
      </c>
      <c r="D3186" s="30">
        <v>1</v>
      </c>
      <c r="E3186" s="30">
        <v>1</v>
      </c>
      <c r="F3186" s="30">
        <v>1843.7159999999999</v>
      </c>
      <c r="G3186" s="30">
        <v>1</v>
      </c>
      <c r="H3186" s="30">
        <v>1</v>
      </c>
      <c r="I3186" s="30">
        <v>1</v>
      </c>
      <c r="K3186" s="457"/>
      <c r="L3186" s="457" t="e">
        <f>IF(K3186=0,#REF!,0)</f>
        <v>#REF!</v>
      </c>
    </row>
    <row r="3187" spans="1:12">
      <c r="A3187" s="30">
        <v>3185</v>
      </c>
      <c r="B3187" s="30">
        <v>1032.623999999998</v>
      </c>
      <c r="C3187" s="30">
        <v>76640.478999999992</v>
      </c>
      <c r="D3187" s="30">
        <v>1</v>
      </c>
      <c r="E3187" s="30">
        <v>1</v>
      </c>
      <c r="F3187" s="30">
        <v>2104.68099999999</v>
      </c>
      <c r="G3187" s="30">
        <v>1</v>
      </c>
      <c r="H3187" s="30">
        <v>1</v>
      </c>
      <c r="I3187" s="30">
        <v>1</v>
      </c>
      <c r="K3187" s="457"/>
      <c r="L3187" s="457" t="e">
        <f>IF(K3187=0,#REF!,0)</f>
        <v>#REF!</v>
      </c>
    </row>
    <row r="3188" spans="1:12">
      <c r="A3188" s="30">
        <v>3186</v>
      </c>
      <c r="B3188" s="30">
        <v>1762.222</v>
      </c>
      <c r="C3188" s="30">
        <v>42093.088999999891</v>
      </c>
      <c r="D3188" s="30">
        <v>1</v>
      </c>
      <c r="E3188" s="30">
        <v>1</v>
      </c>
      <c r="F3188" s="30">
        <v>3672.3719999999998</v>
      </c>
      <c r="G3188" s="30">
        <v>1</v>
      </c>
      <c r="H3188" s="30">
        <v>1</v>
      </c>
      <c r="I3188" s="30">
        <v>1</v>
      </c>
      <c r="K3188" s="457"/>
      <c r="L3188" s="457" t="e">
        <f>IF(K3188=0,#REF!,0)</f>
        <v>#REF!</v>
      </c>
    </row>
    <row r="3189" spans="1:12">
      <c r="A3189" s="30">
        <v>3187</v>
      </c>
      <c r="B3189" s="30">
        <v>6139.8579999999993</v>
      </c>
      <c r="C3189" s="30">
        <v>28117.3859999999</v>
      </c>
      <c r="D3189" s="30">
        <v>1</v>
      </c>
      <c r="E3189" s="30">
        <v>1</v>
      </c>
      <c r="F3189" s="30">
        <v>5176.2420000000002</v>
      </c>
      <c r="G3189" s="30">
        <v>1</v>
      </c>
      <c r="H3189" s="30">
        <v>1</v>
      </c>
      <c r="I3189" s="30">
        <v>1</v>
      </c>
      <c r="K3189" s="457"/>
      <c r="L3189" s="457" t="e">
        <f>IF(K3189=0,#REF!,0)</f>
        <v>#REF!</v>
      </c>
    </row>
    <row r="3190" spans="1:12">
      <c r="A3190" s="30">
        <v>3188</v>
      </c>
      <c r="B3190" s="30">
        <v>7599.07</v>
      </c>
      <c r="C3190" s="30">
        <v>29386.791999999899</v>
      </c>
      <c r="D3190" s="30">
        <v>1</v>
      </c>
      <c r="E3190" s="30">
        <v>1</v>
      </c>
      <c r="F3190" s="30">
        <v>5243.1220000000003</v>
      </c>
      <c r="G3190" s="30">
        <v>1</v>
      </c>
      <c r="H3190" s="30">
        <v>1</v>
      </c>
      <c r="I3190" s="30">
        <v>1</v>
      </c>
      <c r="K3190" s="457"/>
      <c r="L3190" s="457" t="e">
        <f>IF(K3190=0,#REF!,0)</f>
        <v>#REF!</v>
      </c>
    </row>
    <row r="3191" spans="1:12">
      <c r="A3191" s="30">
        <v>3189</v>
      </c>
      <c r="B3191" s="30">
        <v>1762.222</v>
      </c>
      <c r="C3191" s="30">
        <v>16153.051999999901</v>
      </c>
      <c r="D3191" s="30">
        <v>1</v>
      </c>
      <c r="E3191" s="30">
        <v>1</v>
      </c>
      <c r="F3191" s="30">
        <v>4068.6950000000002</v>
      </c>
      <c r="G3191" s="30">
        <v>1</v>
      </c>
      <c r="H3191" s="30">
        <v>1</v>
      </c>
      <c r="I3191" s="30">
        <v>1</v>
      </c>
      <c r="K3191" s="457"/>
      <c r="L3191" s="457" t="e">
        <f>IF(K3191=0,#REF!,0)</f>
        <v>#REF!</v>
      </c>
    </row>
    <row r="3192" spans="1:12">
      <c r="A3192" s="30">
        <v>3190</v>
      </c>
      <c r="B3192" s="30">
        <v>1762.222</v>
      </c>
      <c r="C3192" s="30">
        <v>15703.841999999901</v>
      </c>
      <c r="D3192" s="30">
        <v>1</v>
      </c>
      <c r="E3192" s="30">
        <v>1</v>
      </c>
      <c r="F3192" s="30">
        <v>2957.953</v>
      </c>
      <c r="G3192" s="30">
        <v>1</v>
      </c>
      <c r="H3192" s="30">
        <v>1</v>
      </c>
      <c r="I3192" s="30">
        <v>1</v>
      </c>
      <c r="K3192" s="457"/>
      <c r="L3192" s="457" t="e">
        <f>IF(K3192=0,#REF!,0)</f>
        <v>#REF!</v>
      </c>
    </row>
    <row r="3193" spans="1:12">
      <c r="A3193" s="30">
        <v>3191</v>
      </c>
      <c r="B3193" s="30">
        <v>1762.222</v>
      </c>
      <c r="C3193" s="30">
        <v>15254.630999999899</v>
      </c>
      <c r="D3193" s="30">
        <v>1</v>
      </c>
      <c r="E3193" s="30">
        <v>1</v>
      </c>
      <c r="F3193" s="30">
        <v>1652.2759999999901</v>
      </c>
      <c r="G3193" s="30">
        <v>1</v>
      </c>
      <c r="H3193" s="30">
        <v>1</v>
      </c>
      <c r="I3193" s="30">
        <v>1</v>
      </c>
      <c r="K3193" s="457"/>
      <c r="L3193" s="457" t="e">
        <f>IF(K3193=0,#REF!,0)</f>
        <v>#REF!</v>
      </c>
    </row>
    <row r="3194" spans="1:12">
      <c r="A3194" s="30">
        <v>3192</v>
      </c>
      <c r="B3194" s="30">
        <v>1032.623999999998</v>
      </c>
      <c r="C3194" s="30">
        <v>15254.630999999899</v>
      </c>
      <c r="D3194" s="30">
        <v>1</v>
      </c>
      <c r="E3194" s="30">
        <v>1</v>
      </c>
      <c r="F3194" s="30">
        <v>1262.32699999999</v>
      </c>
      <c r="G3194" s="30">
        <v>1</v>
      </c>
      <c r="H3194" s="30">
        <v>1</v>
      </c>
      <c r="I3194" s="30">
        <v>1</v>
      </c>
      <c r="K3194" s="457"/>
      <c r="L3194" s="457" t="e">
        <f>IF(K3194=0,#REF!,0)</f>
        <v>#REF!</v>
      </c>
    </row>
    <row r="3195" spans="1:12">
      <c r="A3195" s="30">
        <v>3193</v>
      </c>
      <c r="B3195" s="30">
        <v>1032.623999999998</v>
      </c>
      <c r="C3195" s="30">
        <v>15254.630999999899</v>
      </c>
      <c r="D3195" s="30">
        <v>1</v>
      </c>
      <c r="E3195" s="30">
        <v>1</v>
      </c>
      <c r="F3195" s="30">
        <v>555.77300000000002</v>
      </c>
      <c r="G3195" s="30">
        <v>1</v>
      </c>
      <c r="H3195" s="30">
        <v>1</v>
      </c>
      <c r="I3195" s="30">
        <v>1</v>
      </c>
      <c r="K3195" s="457"/>
      <c r="L3195" s="457" t="e">
        <f>IF(K3195=0,#REF!,0)</f>
        <v>#REF!</v>
      </c>
    </row>
    <row r="3196" spans="1:12">
      <c r="A3196" s="30">
        <v>3194</v>
      </c>
      <c r="B3196" s="30">
        <v>1032.623999999998</v>
      </c>
      <c r="C3196" s="30">
        <v>15187.612999999899</v>
      </c>
      <c r="D3196" s="30">
        <v>1</v>
      </c>
      <c r="E3196" s="30">
        <v>1</v>
      </c>
      <c r="F3196" s="30">
        <v>317.91899999999998</v>
      </c>
      <c r="G3196" s="30">
        <v>1</v>
      </c>
      <c r="H3196" s="30">
        <v>1</v>
      </c>
      <c r="I3196" s="30">
        <v>1</v>
      </c>
      <c r="K3196" s="457"/>
      <c r="L3196" s="457" t="e">
        <f>IF(K3196=0,#REF!,0)</f>
        <v>#REF!</v>
      </c>
    </row>
    <row r="3197" spans="1:12">
      <c r="A3197" s="30">
        <v>3195</v>
      </c>
      <c r="B3197" s="30">
        <v>1032.623999999998</v>
      </c>
      <c r="C3197" s="30">
        <v>15187.612999999899</v>
      </c>
      <c r="D3197" s="30">
        <v>1</v>
      </c>
      <c r="E3197" s="30">
        <v>1</v>
      </c>
      <c r="F3197" s="30">
        <v>255.27399999999901</v>
      </c>
      <c r="G3197" s="30">
        <v>1</v>
      </c>
      <c r="H3197" s="30">
        <v>1</v>
      </c>
      <c r="I3197" s="30">
        <v>1</v>
      </c>
      <c r="K3197" s="457"/>
      <c r="L3197" s="457" t="e">
        <f>IF(K3197=0,#REF!,0)</f>
        <v>#REF!</v>
      </c>
    </row>
    <row r="3198" spans="1:12">
      <c r="A3198" s="30">
        <v>3196</v>
      </c>
      <c r="B3198" s="30">
        <v>1032.623999999998</v>
      </c>
      <c r="C3198" s="30">
        <v>15187.612999999899</v>
      </c>
      <c r="D3198" s="30">
        <v>1</v>
      </c>
      <c r="E3198" s="30">
        <v>1</v>
      </c>
      <c r="F3198" s="30">
        <v>256.11200000000002</v>
      </c>
      <c r="G3198" s="30">
        <v>1</v>
      </c>
      <c r="H3198" s="30">
        <v>1</v>
      </c>
      <c r="I3198" s="30">
        <v>1</v>
      </c>
      <c r="K3198" s="457"/>
      <c r="L3198" s="457" t="e">
        <f>IF(K3198=0,#REF!,0)</f>
        <v>#REF!</v>
      </c>
    </row>
    <row r="3199" spans="1:12">
      <c r="A3199" s="30">
        <v>3197</v>
      </c>
      <c r="B3199" s="30">
        <v>1032.623999999998</v>
      </c>
      <c r="C3199" s="30">
        <v>15187.612999999899</v>
      </c>
      <c r="D3199" s="30">
        <v>1</v>
      </c>
      <c r="E3199" s="30">
        <v>1</v>
      </c>
      <c r="F3199" s="30">
        <v>234.715</v>
      </c>
      <c r="G3199" s="30">
        <v>1</v>
      </c>
      <c r="H3199" s="30">
        <v>1</v>
      </c>
      <c r="I3199" s="30">
        <v>1</v>
      </c>
      <c r="K3199" s="457"/>
      <c r="L3199" s="457" t="e">
        <f>IF(K3199=0,#REF!,0)</f>
        <v>#REF!</v>
      </c>
    </row>
    <row r="3200" spans="1:12">
      <c r="A3200" s="30">
        <v>3198</v>
      </c>
      <c r="B3200" s="30">
        <v>1762.222</v>
      </c>
      <c r="C3200" s="30">
        <v>15187.612999999899</v>
      </c>
      <c r="D3200" s="30">
        <v>1</v>
      </c>
      <c r="E3200" s="30">
        <v>1</v>
      </c>
      <c r="F3200" s="30">
        <v>2506.0909999999899</v>
      </c>
      <c r="G3200" s="30">
        <v>1</v>
      </c>
      <c r="H3200" s="30">
        <v>1</v>
      </c>
      <c r="I3200" s="30">
        <v>1</v>
      </c>
      <c r="K3200" s="457"/>
      <c r="L3200" s="457" t="e">
        <f>IF(K3200=0,#REF!,0)</f>
        <v>#REF!</v>
      </c>
    </row>
    <row r="3201" spans="1:12">
      <c r="A3201" s="30">
        <v>3199</v>
      </c>
      <c r="B3201" s="30">
        <v>6139.8579999999993</v>
      </c>
      <c r="C3201" s="30">
        <v>15289.6509999999</v>
      </c>
      <c r="D3201" s="30">
        <v>1</v>
      </c>
      <c r="E3201" s="30">
        <v>1</v>
      </c>
      <c r="F3201" s="30">
        <v>6567.9989999999898</v>
      </c>
      <c r="G3201" s="30">
        <v>1</v>
      </c>
      <c r="H3201" s="30">
        <v>1</v>
      </c>
      <c r="I3201" s="30">
        <v>1</v>
      </c>
      <c r="K3201" s="457"/>
      <c r="L3201" s="457" t="e">
        <f>IF(K3201=0,#REF!,0)</f>
        <v>#REF!</v>
      </c>
    </row>
    <row r="3202" spans="1:12">
      <c r="A3202" s="30">
        <v>3200</v>
      </c>
      <c r="B3202" s="30">
        <v>1762.222</v>
      </c>
      <c r="C3202" s="30">
        <v>42219.583999999886</v>
      </c>
      <c r="D3202" s="30">
        <v>1</v>
      </c>
      <c r="E3202" s="30">
        <v>1</v>
      </c>
      <c r="F3202" s="30">
        <v>5321.0209999999997</v>
      </c>
      <c r="G3202" s="30">
        <v>1</v>
      </c>
      <c r="H3202" s="30">
        <v>1</v>
      </c>
      <c r="I3202" s="30">
        <v>1</v>
      </c>
      <c r="K3202" s="457"/>
      <c r="L3202" s="457" t="e">
        <f>IF(K3202=0,#REF!,0)</f>
        <v>#REF!</v>
      </c>
    </row>
    <row r="3203" spans="1:12">
      <c r="A3203" s="30">
        <v>3201</v>
      </c>
      <c r="B3203" s="30">
        <v>1032.623999999998</v>
      </c>
      <c r="C3203" s="30">
        <v>71705.188999999897</v>
      </c>
      <c r="D3203" s="30">
        <v>1</v>
      </c>
      <c r="E3203" s="30">
        <v>1</v>
      </c>
      <c r="F3203" s="30">
        <v>4401.63</v>
      </c>
      <c r="G3203" s="30">
        <v>1</v>
      </c>
      <c r="H3203" s="30">
        <v>1</v>
      </c>
      <c r="I3203" s="30">
        <v>1</v>
      </c>
      <c r="K3203" s="457">
        <v>9348.9658281588672</v>
      </c>
      <c r="L3203" s="457">
        <f>IF(K3203=0,#REF!,0)</f>
        <v>0</v>
      </c>
    </row>
    <row r="3204" spans="1:12">
      <c r="A3204" s="30">
        <v>3202</v>
      </c>
      <c r="B3204" s="30">
        <v>1153.2399999999991</v>
      </c>
      <c r="C3204" s="30">
        <v>89770.641999999993</v>
      </c>
      <c r="D3204" s="30">
        <v>1</v>
      </c>
      <c r="E3204" s="30">
        <v>1</v>
      </c>
      <c r="F3204" s="30">
        <v>3351.9659999999999</v>
      </c>
      <c r="G3204" s="30">
        <v>1</v>
      </c>
      <c r="H3204" s="30">
        <v>1</v>
      </c>
      <c r="I3204" s="30">
        <v>1</v>
      </c>
      <c r="K3204" s="457">
        <v>33827.153261894287</v>
      </c>
      <c r="L3204" s="457">
        <f>IF(K3204=0,#REF!,0)</f>
        <v>0</v>
      </c>
    </row>
    <row r="3205" spans="1:12">
      <c r="A3205" s="30">
        <v>3203</v>
      </c>
      <c r="B3205" s="30">
        <v>1213.5469999999991</v>
      </c>
      <c r="C3205" s="30">
        <v>107573.03599999979</v>
      </c>
      <c r="D3205" s="30">
        <v>1</v>
      </c>
      <c r="E3205" s="30">
        <v>1</v>
      </c>
      <c r="F3205" s="30">
        <v>2957.8609999999899</v>
      </c>
      <c r="G3205" s="30">
        <v>1</v>
      </c>
      <c r="H3205" s="30">
        <v>1</v>
      </c>
      <c r="I3205" s="30">
        <v>1</v>
      </c>
      <c r="K3205" s="457">
        <v>43047.00723120552</v>
      </c>
      <c r="L3205" s="457">
        <f>IF(K3205=0,#REF!,0)</f>
        <v>0</v>
      </c>
    </row>
    <row r="3206" spans="1:12">
      <c r="A3206" s="30">
        <v>3204</v>
      </c>
      <c r="B3206" s="30">
        <v>1213.5469999999991</v>
      </c>
      <c r="C3206" s="30">
        <v>90256.002000000008</v>
      </c>
      <c r="D3206" s="30">
        <v>1</v>
      </c>
      <c r="E3206" s="30">
        <v>1</v>
      </c>
      <c r="F3206" s="30">
        <v>2760.4789999999998</v>
      </c>
      <c r="G3206" s="30">
        <v>1</v>
      </c>
      <c r="H3206" s="30">
        <v>1</v>
      </c>
      <c r="I3206" s="30">
        <v>1</v>
      </c>
      <c r="K3206" s="457">
        <v>59197.92153534104</v>
      </c>
      <c r="L3206" s="457">
        <f>IF(K3206=0,#REF!,0)</f>
        <v>0</v>
      </c>
    </row>
    <row r="3207" spans="1:12">
      <c r="A3207" s="30">
        <v>3205</v>
      </c>
      <c r="B3207" s="30">
        <v>6200.1660000000002</v>
      </c>
      <c r="C3207" s="30">
        <v>49071.608999999902</v>
      </c>
      <c r="D3207" s="30">
        <v>1</v>
      </c>
      <c r="E3207" s="30">
        <v>1</v>
      </c>
      <c r="F3207" s="30">
        <v>4130.9219999999996</v>
      </c>
      <c r="G3207" s="30">
        <v>1</v>
      </c>
      <c r="H3207" s="30">
        <v>1</v>
      </c>
      <c r="I3207" s="30">
        <v>1</v>
      </c>
      <c r="K3207" s="457">
        <v>43062.313409709379</v>
      </c>
      <c r="L3207" s="457">
        <f>IF(K3207=0,#REF!,0)</f>
        <v>0</v>
      </c>
    </row>
    <row r="3208" spans="1:12">
      <c r="A3208" s="30">
        <v>3206</v>
      </c>
      <c r="B3208" s="30">
        <v>1762.222</v>
      </c>
      <c r="C3208" s="30">
        <v>71242.825999999899</v>
      </c>
      <c r="D3208" s="30">
        <v>1</v>
      </c>
      <c r="E3208" s="30">
        <v>1</v>
      </c>
      <c r="F3208" s="30">
        <v>3673.3679999999999</v>
      </c>
      <c r="G3208" s="30">
        <v>1</v>
      </c>
      <c r="H3208" s="30">
        <v>1</v>
      </c>
      <c r="I3208" s="30">
        <v>1</v>
      </c>
      <c r="K3208" s="457">
        <v>51970.745115319311</v>
      </c>
      <c r="L3208" s="457">
        <f>IF(K3208=0,#REF!,0)</f>
        <v>0</v>
      </c>
    </row>
    <row r="3209" spans="1:12">
      <c r="A3209" s="30">
        <v>3207</v>
      </c>
      <c r="B3209" s="30">
        <v>1032.623999999998</v>
      </c>
      <c r="C3209" s="30">
        <v>105865.91999999979</v>
      </c>
      <c r="D3209" s="30">
        <v>1</v>
      </c>
      <c r="E3209" s="30">
        <v>1</v>
      </c>
      <c r="F3209" s="30">
        <v>2105.4180000000001</v>
      </c>
      <c r="G3209" s="30">
        <v>1</v>
      </c>
      <c r="H3209" s="30">
        <v>1</v>
      </c>
      <c r="I3209" s="30">
        <v>1</v>
      </c>
      <c r="K3209" s="457">
        <v>41425.007193244179</v>
      </c>
      <c r="L3209" s="457">
        <f>IF(K3209=0,#REF!,0)</f>
        <v>0</v>
      </c>
    </row>
    <row r="3210" spans="1:12">
      <c r="A3210" s="30">
        <v>3208</v>
      </c>
      <c r="B3210" s="30">
        <v>1032.623999999998</v>
      </c>
      <c r="C3210" s="30">
        <v>88559.15400000001</v>
      </c>
      <c r="D3210" s="30">
        <v>1</v>
      </c>
      <c r="E3210" s="30">
        <v>1</v>
      </c>
      <c r="F3210" s="30">
        <v>1844.4829999999999</v>
      </c>
      <c r="G3210" s="30">
        <v>1</v>
      </c>
      <c r="H3210" s="30">
        <v>1</v>
      </c>
      <c r="I3210" s="30">
        <v>1</v>
      </c>
      <c r="K3210" s="457">
        <v>28597.758870073769</v>
      </c>
      <c r="L3210" s="457">
        <f>IF(K3210=0,#REF!,0)</f>
        <v>0</v>
      </c>
    </row>
    <row r="3211" spans="1:12">
      <c r="A3211" s="30">
        <v>3209</v>
      </c>
      <c r="B3211" s="30">
        <v>1032.623999999998</v>
      </c>
      <c r="C3211" s="30">
        <v>76640.683000000005</v>
      </c>
      <c r="D3211" s="30">
        <v>1</v>
      </c>
      <c r="E3211" s="30">
        <v>1</v>
      </c>
      <c r="F3211" s="30">
        <v>2105.64299999999</v>
      </c>
      <c r="G3211" s="30">
        <v>1</v>
      </c>
      <c r="H3211" s="30">
        <v>1</v>
      </c>
      <c r="I3211" s="30">
        <v>1</v>
      </c>
      <c r="K3211" s="457">
        <v>5479.6324823756167</v>
      </c>
      <c r="L3211" s="457">
        <f>IF(K3211=0,#REF!,0)</f>
        <v>0</v>
      </c>
    </row>
    <row r="3212" spans="1:12">
      <c r="A3212" s="30">
        <v>3210</v>
      </c>
      <c r="B3212" s="30">
        <v>1762.222</v>
      </c>
      <c r="C3212" s="30">
        <v>42093.283999999891</v>
      </c>
      <c r="D3212" s="30">
        <v>1</v>
      </c>
      <c r="E3212" s="30">
        <v>1</v>
      </c>
      <c r="F3212" s="30">
        <v>3673.942</v>
      </c>
      <c r="G3212" s="30">
        <v>1</v>
      </c>
      <c r="H3212" s="30">
        <v>1</v>
      </c>
      <c r="I3212" s="30">
        <v>1</v>
      </c>
      <c r="K3212" s="457"/>
      <c r="L3212" s="457" t="e">
        <f>IF(K3212=0,#REF!,0)</f>
        <v>#REF!</v>
      </c>
    </row>
    <row r="3213" spans="1:12">
      <c r="A3213" s="30">
        <v>3211</v>
      </c>
      <c r="B3213" s="30">
        <v>6139.8579999999993</v>
      </c>
      <c r="C3213" s="30">
        <v>28117.4929999999</v>
      </c>
      <c r="D3213" s="30">
        <v>1</v>
      </c>
      <c r="E3213" s="30">
        <v>1</v>
      </c>
      <c r="F3213" s="30">
        <v>5178.4219999999896</v>
      </c>
      <c r="G3213" s="30">
        <v>1</v>
      </c>
      <c r="H3213" s="30">
        <v>1</v>
      </c>
      <c r="I3213" s="30">
        <v>1</v>
      </c>
      <c r="K3213" s="457"/>
      <c r="L3213" s="457" t="e">
        <f>IF(K3213=0,#REF!,0)</f>
        <v>#REF!</v>
      </c>
    </row>
    <row r="3214" spans="1:12">
      <c r="A3214" s="30">
        <v>3212</v>
      </c>
      <c r="B3214" s="30">
        <v>7599.07</v>
      </c>
      <c r="C3214" s="30">
        <v>29386.887999999897</v>
      </c>
      <c r="D3214" s="30">
        <v>1</v>
      </c>
      <c r="E3214" s="30">
        <v>1</v>
      </c>
      <c r="F3214" s="30">
        <v>5245.4409999999898</v>
      </c>
      <c r="G3214" s="30">
        <v>1</v>
      </c>
      <c r="H3214" s="30">
        <v>1</v>
      </c>
      <c r="I3214" s="30">
        <v>1</v>
      </c>
      <c r="K3214" s="457"/>
      <c r="L3214" s="457" t="e">
        <f>IF(K3214=0,#REF!,0)</f>
        <v>#REF!</v>
      </c>
    </row>
    <row r="3215" spans="1:12">
      <c r="A3215" s="30">
        <v>3213</v>
      </c>
      <c r="B3215" s="30">
        <v>1762.222</v>
      </c>
      <c r="C3215" s="30">
        <v>16153.051999999901</v>
      </c>
      <c r="D3215" s="30">
        <v>1</v>
      </c>
      <c r="E3215" s="30">
        <v>1</v>
      </c>
      <c r="F3215" s="30">
        <v>4070.0540000000001</v>
      </c>
      <c r="G3215" s="30">
        <v>1</v>
      </c>
      <c r="H3215" s="30">
        <v>1</v>
      </c>
      <c r="I3215" s="30">
        <v>1</v>
      </c>
      <c r="K3215" s="457"/>
      <c r="L3215" s="457" t="e">
        <f>IF(K3215=0,#REF!,0)</f>
        <v>#REF!</v>
      </c>
    </row>
    <row r="3216" spans="1:12">
      <c r="A3216" s="30">
        <v>3214</v>
      </c>
      <c r="B3216" s="30">
        <v>1762.222</v>
      </c>
      <c r="C3216" s="30">
        <v>15703.841999999901</v>
      </c>
      <c r="D3216" s="30">
        <v>1</v>
      </c>
      <c r="E3216" s="30">
        <v>1</v>
      </c>
      <c r="F3216" s="30">
        <v>2958.7109999999998</v>
      </c>
      <c r="G3216" s="30">
        <v>1</v>
      </c>
      <c r="H3216" s="30">
        <v>1</v>
      </c>
      <c r="I3216" s="30">
        <v>1</v>
      </c>
      <c r="K3216" s="457"/>
      <c r="L3216" s="457" t="e">
        <f>IF(K3216=0,#REF!,0)</f>
        <v>#REF!</v>
      </c>
    </row>
    <row r="3217" spans="1:12">
      <c r="A3217" s="30">
        <v>3215</v>
      </c>
      <c r="B3217" s="30">
        <v>1762.222</v>
      </c>
      <c r="C3217" s="30">
        <v>15254.630999999899</v>
      </c>
      <c r="D3217" s="30">
        <v>1</v>
      </c>
      <c r="E3217" s="30">
        <v>1</v>
      </c>
      <c r="F3217" s="30">
        <v>1652.51999999999</v>
      </c>
      <c r="G3217" s="30">
        <v>1</v>
      </c>
      <c r="H3217" s="30">
        <v>1</v>
      </c>
      <c r="I3217" s="30">
        <v>1</v>
      </c>
      <c r="K3217" s="457"/>
      <c r="L3217" s="457" t="e">
        <f>IF(K3217=0,#REF!,0)</f>
        <v>#REF!</v>
      </c>
    </row>
    <row r="3218" spans="1:12">
      <c r="A3218" s="30">
        <v>3216</v>
      </c>
      <c r="B3218" s="30">
        <v>1032.623999999998</v>
      </c>
      <c r="C3218" s="30">
        <v>15254.630999999899</v>
      </c>
      <c r="D3218" s="30">
        <v>1</v>
      </c>
      <c r="E3218" s="30">
        <v>1</v>
      </c>
      <c r="F3218" s="30">
        <v>1262.3769999999899</v>
      </c>
      <c r="G3218" s="30">
        <v>1</v>
      </c>
      <c r="H3218" s="30">
        <v>1</v>
      </c>
      <c r="I3218" s="30">
        <v>1</v>
      </c>
      <c r="K3218" s="457"/>
      <c r="L3218" s="457" t="e">
        <f>IF(K3218=0,#REF!,0)</f>
        <v>#REF!</v>
      </c>
    </row>
    <row r="3219" spans="1:12">
      <c r="A3219" s="30">
        <v>3217</v>
      </c>
      <c r="B3219" s="30">
        <v>1032.623999999998</v>
      </c>
      <c r="C3219" s="30">
        <v>15254.630999999899</v>
      </c>
      <c r="D3219" s="30">
        <v>1</v>
      </c>
      <c r="E3219" s="30">
        <v>1</v>
      </c>
      <c r="F3219" s="30">
        <v>555.51800000000003</v>
      </c>
      <c r="G3219" s="30">
        <v>1</v>
      </c>
      <c r="H3219" s="30">
        <v>1</v>
      </c>
      <c r="I3219" s="30">
        <v>1</v>
      </c>
      <c r="K3219" s="457"/>
      <c r="L3219" s="457" t="e">
        <f>IF(K3219=0,#REF!,0)</f>
        <v>#REF!</v>
      </c>
    </row>
    <row r="3220" spans="1:12">
      <c r="A3220" s="30">
        <v>3218</v>
      </c>
      <c r="B3220" s="30">
        <v>1032.623999999998</v>
      </c>
      <c r="C3220" s="30">
        <v>15187.612999999899</v>
      </c>
      <c r="D3220" s="30">
        <v>1</v>
      </c>
      <c r="E3220" s="30">
        <v>1</v>
      </c>
      <c r="F3220" s="30">
        <v>317.21800000000002</v>
      </c>
      <c r="G3220" s="30">
        <v>1</v>
      </c>
      <c r="H3220" s="30">
        <v>1</v>
      </c>
      <c r="I3220" s="30">
        <v>1</v>
      </c>
      <c r="K3220" s="457"/>
      <c r="L3220" s="457" t="e">
        <f>IF(K3220=0,#REF!,0)</f>
        <v>#REF!</v>
      </c>
    </row>
    <row r="3221" spans="1:12">
      <c r="A3221" s="30">
        <v>3219</v>
      </c>
      <c r="B3221" s="30">
        <v>1032.623999999998</v>
      </c>
      <c r="C3221" s="30">
        <v>15187.612999999899</v>
      </c>
      <c r="D3221" s="30">
        <v>1</v>
      </c>
      <c r="E3221" s="30">
        <v>1</v>
      </c>
      <c r="F3221" s="30">
        <v>252.78699999999901</v>
      </c>
      <c r="G3221" s="30">
        <v>1</v>
      </c>
      <c r="H3221" s="30">
        <v>1</v>
      </c>
      <c r="I3221" s="30">
        <v>1</v>
      </c>
      <c r="K3221" s="457"/>
      <c r="L3221" s="457" t="e">
        <f>IF(K3221=0,#REF!,0)</f>
        <v>#REF!</v>
      </c>
    </row>
    <row r="3222" spans="1:12">
      <c r="A3222" s="30">
        <v>3220</v>
      </c>
      <c r="B3222" s="30">
        <v>1032.623999999998</v>
      </c>
      <c r="C3222" s="30">
        <v>15187.612999999899</v>
      </c>
      <c r="D3222" s="30">
        <v>1</v>
      </c>
      <c r="E3222" s="30">
        <v>1</v>
      </c>
      <c r="F3222" s="30">
        <v>253.11099999999999</v>
      </c>
      <c r="G3222" s="30">
        <v>1</v>
      </c>
      <c r="H3222" s="30">
        <v>1</v>
      </c>
      <c r="I3222" s="30">
        <v>1</v>
      </c>
      <c r="K3222" s="457"/>
      <c r="L3222" s="457" t="e">
        <f>IF(K3222=0,#REF!,0)</f>
        <v>#REF!</v>
      </c>
    </row>
    <row r="3223" spans="1:12">
      <c r="A3223" s="30">
        <v>3221</v>
      </c>
      <c r="B3223" s="30">
        <v>1032.623999999998</v>
      </c>
      <c r="C3223" s="30">
        <v>15187.612999999899</v>
      </c>
      <c r="D3223" s="30">
        <v>1</v>
      </c>
      <c r="E3223" s="30">
        <v>1</v>
      </c>
      <c r="F3223" s="30">
        <v>232.81800000000001</v>
      </c>
      <c r="G3223" s="30">
        <v>1</v>
      </c>
      <c r="H3223" s="30">
        <v>1</v>
      </c>
      <c r="I3223" s="30">
        <v>1</v>
      </c>
      <c r="K3223" s="457"/>
      <c r="L3223" s="457" t="e">
        <f>IF(K3223=0,#REF!,0)</f>
        <v>#REF!</v>
      </c>
    </row>
    <row r="3224" spans="1:12">
      <c r="A3224" s="30">
        <v>3222</v>
      </c>
      <c r="B3224" s="30">
        <v>1762.222</v>
      </c>
      <c r="C3224" s="30">
        <v>15187.612999999899</v>
      </c>
      <c r="D3224" s="30">
        <v>1</v>
      </c>
      <c r="E3224" s="30">
        <v>1</v>
      </c>
      <c r="F3224" s="30">
        <v>2503.9459999999999</v>
      </c>
      <c r="G3224" s="30">
        <v>1</v>
      </c>
      <c r="H3224" s="30">
        <v>1</v>
      </c>
      <c r="I3224" s="30">
        <v>1</v>
      </c>
      <c r="K3224" s="457"/>
      <c r="L3224" s="457" t="e">
        <f>IF(K3224=0,#REF!,0)</f>
        <v>#REF!</v>
      </c>
    </row>
    <row r="3225" spans="1:12">
      <c r="A3225" s="30">
        <v>3223</v>
      </c>
      <c r="B3225" s="30">
        <v>6139.8579999999993</v>
      </c>
      <c r="C3225" s="30">
        <v>15289.6509999999</v>
      </c>
      <c r="D3225" s="30">
        <v>1</v>
      </c>
      <c r="E3225" s="30">
        <v>1</v>
      </c>
      <c r="F3225" s="30">
        <v>6562.96</v>
      </c>
      <c r="G3225" s="30">
        <v>1</v>
      </c>
      <c r="H3225" s="30">
        <v>1</v>
      </c>
      <c r="I3225" s="30">
        <v>1</v>
      </c>
      <c r="K3225" s="457"/>
      <c r="L3225" s="457" t="e">
        <f>IF(K3225=0,#REF!,0)</f>
        <v>#REF!</v>
      </c>
    </row>
    <row r="3226" spans="1:12">
      <c r="A3226" s="30">
        <v>3224</v>
      </c>
      <c r="B3226" s="30">
        <v>1762.222</v>
      </c>
      <c r="C3226" s="30">
        <v>42219.182999999888</v>
      </c>
      <c r="D3226" s="30">
        <v>1</v>
      </c>
      <c r="E3226" s="30">
        <v>1</v>
      </c>
      <c r="F3226" s="30">
        <v>5317.9219999999996</v>
      </c>
      <c r="G3226" s="30">
        <v>1</v>
      </c>
      <c r="H3226" s="30">
        <v>1</v>
      </c>
      <c r="I3226" s="30">
        <v>1</v>
      </c>
      <c r="K3226" s="457"/>
      <c r="L3226" s="457" t="e">
        <f>IF(K3226=0,#REF!,0)</f>
        <v>#REF!</v>
      </c>
    </row>
    <row r="3227" spans="1:12">
      <c r="A3227" s="30">
        <v>3225</v>
      </c>
      <c r="B3227" s="30">
        <v>1032.623999999998</v>
      </c>
      <c r="C3227" s="30">
        <v>71704.682999999903</v>
      </c>
      <c r="D3227" s="30">
        <v>1</v>
      </c>
      <c r="E3227" s="30">
        <v>1</v>
      </c>
      <c r="F3227" s="30">
        <v>4398.7529999999997</v>
      </c>
      <c r="G3227" s="30">
        <v>1</v>
      </c>
      <c r="H3227" s="30">
        <v>1</v>
      </c>
      <c r="I3227" s="30">
        <v>1</v>
      </c>
      <c r="K3227" s="457"/>
      <c r="L3227" s="457" t="e">
        <f>IF(K3227=0,#REF!,0)</f>
        <v>#REF!</v>
      </c>
    </row>
    <row r="3228" spans="1:12">
      <c r="A3228" s="30">
        <v>3226</v>
      </c>
      <c r="B3228" s="30">
        <v>1153.2399999999991</v>
      </c>
      <c r="C3228" s="30">
        <v>89770.035999999993</v>
      </c>
      <c r="D3228" s="30">
        <v>1</v>
      </c>
      <c r="E3228" s="30">
        <v>1</v>
      </c>
      <c r="F3228" s="30">
        <v>3349.7359999999999</v>
      </c>
      <c r="G3228" s="30">
        <v>1</v>
      </c>
      <c r="H3228" s="30">
        <v>1</v>
      </c>
      <c r="I3228" s="30">
        <v>1</v>
      </c>
      <c r="K3228" s="457">
        <v>6971.0672278730799</v>
      </c>
      <c r="L3228" s="457">
        <f>IF(K3228=0,#REF!,0)</f>
        <v>0</v>
      </c>
    </row>
    <row r="3229" spans="1:12">
      <c r="A3229" s="30">
        <v>3227</v>
      </c>
      <c r="B3229" s="30">
        <v>1213.5469999999991</v>
      </c>
      <c r="C3229" s="30">
        <v>107572.3109999998</v>
      </c>
      <c r="D3229" s="30">
        <v>1</v>
      </c>
      <c r="E3229" s="30">
        <v>1</v>
      </c>
      <c r="F3229" s="30">
        <v>2955.3719999999998</v>
      </c>
      <c r="G3229" s="30">
        <v>1</v>
      </c>
      <c r="H3229" s="30">
        <v>1</v>
      </c>
      <c r="I3229" s="30">
        <v>1</v>
      </c>
      <c r="K3229" s="457">
        <v>18186.621028357004</v>
      </c>
      <c r="L3229" s="457">
        <f>IF(K3229=0,#REF!,0)</f>
        <v>0</v>
      </c>
    </row>
    <row r="3230" spans="1:12">
      <c r="A3230" s="30">
        <v>3228</v>
      </c>
      <c r="B3230" s="30">
        <v>1213.5469999999991</v>
      </c>
      <c r="C3230" s="30">
        <v>90255.227000000014</v>
      </c>
      <c r="D3230" s="30">
        <v>1</v>
      </c>
      <c r="E3230" s="30">
        <v>1</v>
      </c>
      <c r="F3230" s="30">
        <v>2758.029</v>
      </c>
      <c r="G3230" s="30">
        <v>1</v>
      </c>
      <c r="H3230" s="30">
        <v>1</v>
      </c>
      <c r="I3230" s="30">
        <v>1</v>
      </c>
      <c r="K3230" s="457">
        <v>22811.747803444392</v>
      </c>
      <c r="L3230" s="457">
        <f>IF(K3230=0,#REF!,0)</f>
        <v>0</v>
      </c>
    </row>
    <row r="3231" spans="1:12">
      <c r="A3231" s="30">
        <v>3229</v>
      </c>
      <c r="B3231" s="30">
        <v>6200.1660000000002</v>
      </c>
      <c r="C3231" s="30">
        <v>49070.900999999903</v>
      </c>
      <c r="D3231" s="30">
        <v>1</v>
      </c>
      <c r="E3231" s="30">
        <v>1</v>
      </c>
      <c r="F3231" s="30">
        <v>4127.2640000000001</v>
      </c>
      <c r="G3231" s="30">
        <v>1</v>
      </c>
      <c r="H3231" s="30">
        <v>1</v>
      </c>
      <c r="I3231" s="30">
        <v>1</v>
      </c>
      <c r="K3231" s="457">
        <v>6853.3782142000946</v>
      </c>
      <c r="L3231" s="457">
        <f>IF(K3231=0,#REF!,0)</f>
        <v>0</v>
      </c>
    </row>
    <row r="3232" spans="1:12">
      <c r="A3232" s="30">
        <v>3230</v>
      </c>
      <c r="B3232" s="30">
        <v>1762.222</v>
      </c>
      <c r="C3232" s="30">
        <v>71241.915999999896</v>
      </c>
      <c r="D3232" s="30">
        <v>1</v>
      </c>
      <c r="E3232" s="30">
        <v>1</v>
      </c>
      <c r="F3232" s="30">
        <v>3669.38399999999</v>
      </c>
      <c r="G3232" s="30">
        <v>1</v>
      </c>
      <c r="H3232" s="30">
        <v>1</v>
      </c>
      <c r="I3232" s="30">
        <v>1</v>
      </c>
      <c r="K3232" s="457">
        <v>23947.800842073077</v>
      </c>
      <c r="L3232" s="457">
        <f>IF(K3232=0,#REF!,0)</f>
        <v>0</v>
      </c>
    </row>
    <row r="3233" spans="1:12">
      <c r="A3233" s="30">
        <v>3231</v>
      </c>
      <c r="B3233" s="30">
        <v>1032.623999999998</v>
      </c>
      <c r="C3233" s="30">
        <v>105864.91899999979</v>
      </c>
      <c r="D3233" s="30">
        <v>1</v>
      </c>
      <c r="E3233" s="30">
        <v>1</v>
      </c>
      <c r="F3233" s="30">
        <v>2102.712</v>
      </c>
      <c r="G3233" s="30">
        <v>1</v>
      </c>
      <c r="H3233" s="30">
        <v>1</v>
      </c>
      <c r="I3233" s="30">
        <v>1</v>
      </c>
      <c r="K3233" s="457"/>
      <c r="L3233" s="457" t="e">
        <f>IF(K3233=0,#REF!,0)</f>
        <v>#REF!</v>
      </c>
    </row>
    <row r="3234" spans="1:12">
      <c r="A3234" s="30">
        <v>3232</v>
      </c>
      <c r="B3234" s="30">
        <v>1032.623999999998</v>
      </c>
      <c r="C3234" s="30">
        <v>88558.124000000011</v>
      </c>
      <c r="D3234" s="30">
        <v>1</v>
      </c>
      <c r="E3234" s="30">
        <v>1</v>
      </c>
      <c r="F3234" s="30">
        <v>1841.7379999999901</v>
      </c>
      <c r="G3234" s="30">
        <v>1</v>
      </c>
      <c r="H3234" s="30">
        <v>1</v>
      </c>
      <c r="I3234" s="30">
        <v>1</v>
      </c>
      <c r="K3234" s="457"/>
      <c r="L3234" s="457" t="e">
        <f>IF(K3234=0,#REF!,0)</f>
        <v>#REF!</v>
      </c>
    </row>
    <row r="3235" spans="1:12">
      <c r="A3235" s="30">
        <v>3233</v>
      </c>
      <c r="B3235" s="30">
        <v>1032.623999999998</v>
      </c>
      <c r="C3235" s="30">
        <v>76639.482000000004</v>
      </c>
      <c r="D3235" s="30">
        <v>1</v>
      </c>
      <c r="E3235" s="30">
        <v>1</v>
      </c>
      <c r="F3235" s="30">
        <v>2102.25899999999</v>
      </c>
      <c r="G3235" s="30">
        <v>1</v>
      </c>
      <c r="H3235" s="30">
        <v>1</v>
      </c>
      <c r="I3235" s="30">
        <v>1</v>
      </c>
      <c r="K3235" s="457"/>
      <c r="L3235" s="457" t="e">
        <f>IF(K3235=0,#REF!,0)</f>
        <v>#REF!</v>
      </c>
    </row>
    <row r="3236" spans="1:12">
      <c r="A3236" s="30">
        <v>3234</v>
      </c>
      <c r="B3236" s="30">
        <v>1762.222</v>
      </c>
      <c r="C3236" s="30">
        <v>42091.949999999895</v>
      </c>
      <c r="D3236" s="30">
        <v>1</v>
      </c>
      <c r="E3236" s="30">
        <v>1</v>
      </c>
      <c r="F3236" s="30">
        <v>3668.5160000000001</v>
      </c>
      <c r="G3236" s="30">
        <v>1</v>
      </c>
      <c r="H3236" s="30">
        <v>1</v>
      </c>
      <c r="I3236" s="30">
        <v>1</v>
      </c>
      <c r="K3236" s="457"/>
      <c r="L3236" s="457" t="e">
        <f>IF(K3236=0,#REF!,0)</f>
        <v>#REF!</v>
      </c>
    </row>
    <row r="3237" spans="1:12">
      <c r="A3237" s="30">
        <v>3235</v>
      </c>
      <c r="B3237" s="30">
        <v>6139.8579999999993</v>
      </c>
      <c r="C3237" s="30">
        <v>28116.7589999999</v>
      </c>
      <c r="D3237" s="30">
        <v>1</v>
      </c>
      <c r="E3237" s="30">
        <v>1</v>
      </c>
      <c r="F3237" s="30">
        <v>5170.9340000000002</v>
      </c>
      <c r="G3237" s="30">
        <v>1</v>
      </c>
      <c r="H3237" s="30">
        <v>1</v>
      </c>
      <c r="I3237" s="30">
        <v>1</v>
      </c>
      <c r="K3237" s="457"/>
      <c r="L3237" s="457" t="e">
        <f>IF(K3237=0,#REF!,0)</f>
        <v>#REF!</v>
      </c>
    </row>
    <row r="3238" spans="1:12">
      <c r="A3238" s="30">
        <v>3236</v>
      </c>
      <c r="B3238" s="30">
        <v>7599.07</v>
      </c>
      <c r="C3238" s="30">
        <v>29386.315999999897</v>
      </c>
      <c r="D3238" s="30">
        <v>1</v>
      </c>
      <c r="E3238" s="30">
        <v>1</v>
      </c>
      <c r="F3238" s="30">
        <v>5237.7250000000004</v>
      </c>
      <c r="G3238" s="30">
        <v>1</v>
      </c>
      <c r="H3238" s="30">
        <v>1</v>
      </c>
      <c r="I3238" s="30">
        <v>1</v>
      </c>
      <c r="K3238" s="457"/>
      <c r="L3238" s="457" t="e">
        <f>IF(K3238=0,#REF!,0)</f>
        <v>#REF!</v>
      </c>
    </row>
    <row r="3239" spans="1:12">
      <c r="A3239" s="30">
        <v>3237</v>
      </c>
      <c r="B3239" s="30">
        <v>1762.222</v>
      </c>
      <c r="C3239" s="30">
        <v>16153.051999999901</v>
      </c>
      <c r="D3239" s="30">
        <v>1</v>
      </c>
      <c r="E3239" s="30">
        <v>1</v>
      </c>
      <c r="F3239" s="30">
        <v>4064.5430000000001</v>
      </c>
      <c r="G3239" s="30">
        <v>1</v>
      </c>
      <c r="H3239" s="30">
        <v>1</v>
      </c>
      <c r="I3239" s="30">
        <v>1</v>
      </c>
      <c r="K3239" s="457"/>
      <c r="L3239" s="457" t="e">
        <f>IF(K3239=0,#REF!,0)</f>
        <v>#REF!</v>
      </c>
    </row>
    <row r="3240" spans="1:12">
      <c r="A3240" s="30">
        <v>3238</v>
      </c>
      <c r="B3240" s="30">
        <v>1762.222</v>
      </c>
      <c r="C3240" s="30">
        <v>15703.841999999901</v>
      </c>
      <c r="D3240" s="30">
        <v>1</v>
      </c>
      <c r="E3240" s="30">
        <v>1</v>
      </c>
      <c r="F3240" s="30">
        <v>2954.9250000000002</v>
      </c>
      <c r="G3240" s="30">
        <v>1</v>
      </c>
      <c r="H3240" s="30">
        <v>1</v>
      </c>
      <c r="I3240" s="30">
        <v>1</v>
      </c>
      <c r="K3240" s="457"/>
      <c r="L3240" s="457" t="e">
        <f>IF(K3240=0,#REF!,0)</f>
        <v>#REF!</v>
      </c>
    </row>
    <row r="3241" spans="1:12">
      <c r="A3241" s="30">
        <v>3239</v>
      </c>
      <c r="B3241" s="30">
        <v>1762.222</v>
      </c>
      <c r="C3241" s="30">
        <v>15254.630999999899</v>
      </c>
      <c r="D3241" s="30">
        <v>1</v>
      </c>
      <c r="E3241" s="30">
        <v>1</v>
      </c>
      <c r="F3241" s="30">
        <v>1650.42199999999</v>
      </c>
      <c r="G3241" s="30">
        <v>1</v>
      </c>
      <c r="H3241" s="30">
        <v>1</v>
      </c>
      <c r="I3241" s="30">
        <v>1</v>
      </c>
      <c r="K3241" s="457"/>
      <c r="L3241" s="457" t="e">
        <f>IF(K3241=0,#REF!,0)</f>
        <v>#REF!</v>
      </c>
    </row>
    <row r="3242" spans="1:12">
      <c r="A3242" s="30">
        <v>3240</v>
      </c>
      <c r="B3242" s="30">
        <v>1032.623999999998</v>
      </c>
      <c r="C3242" s="30">
        <v>15254.630999999899</v>
      </c>
      <c r="D3242" s="30">
        <v>1</v>
      </c>
      <c r="E3242" s="30">
        <v>1</v>
      </c>
      <c r="F3242" s="30">
        <v>1260.7659999999901</v>
      </c>
      <c r="G3242" s="30">
        <v>1</v>
      </c>
      <c r="H3242" s="30">
        <v>1</v>
      </c>
      <c r="I3242" s="30">
        <v>1</v>
      </c>
      <c r="K3242" s="457"/>
      <c r="L3242" s="457" t="e">
        <f>IF(K3242=0,#REF!,0)</f>
        <v>#REF!</v>
      </c>
    </row>
    <row r="3243" spans="1:12">
      <c r="A3243" s="30">
        <v>3241</v>
      </c>
      <c r="B3243" s="30">
        <v>1032.623999999998</v>
      </c>
      <c r="C3243" s="30">
        <v>15254.630999999899</v>
      </c>
      <c r="D3243" s="30">
        <v>1</v>
      </c>
      <c r="E3243" s="30">
        <v>1</v>
      </c>
      <c r="F3243" s="30">
        <v>554.52</v>
      </c>
      <c r="G3243" s="30">
        <v>1</v>
      </c>
      <c r="H3243" s="30">
        <v>1</v>
      </c>
      <c r="I3243" s="30">
        <v>1</v>
      </c>
      <c r="K3243" s="457"/>
      <c r="L3243" s="457" t="e">
        <f>IF(K3243=0,#REF!,0)</f>
        <v>#REF!</v>
      </c>
    </row>
    <row r="3244" spans="1:12">
      <c r="A3244" s="30">
        <v>3242</v>
      </c>
      <c r="B3244" s="30">
        <v>1032.623999999998</v>
      </c>
      <c r="C3244" s="30">
        <v>15187.612999999899</v>
      </c>
      <c r="D3244" s="30">
        <v>1</v>
      </c>
      <c r="E3244" s="30">
        <v>1</v>
      </c>
      <c r="F3244" s="30">
        <v>316.20299999999997</v>
      </c>
      <c r="G3244" s="30">
        <v>1</v>
      </c>
      <c r="H3244" s="30">
        <v>1</v>
      </c>
      <c r="I3244" s="30">
        <v>1</v>
      </c>
      <c r="K3244" s="457"/>
      <c r="L3244" s="457" t="e">
        <f>IF(K3244=0,#REF!,0)</f>
        <v>#REF!</v>
      </c>
    </row>
    <row r="3245" spans="1:12">
      <c r="A3245" s="30">
        <v>3243</v>
      </c>
      <c r="B3245" s="30">
        <v>1032.623999999998</v>
      </c>
      <c r="C3245" s="30">
        <v>15187.612999999899</v>
      </c>
      <c r="D3245" s="30">
        <v>1</v>
      </c>
      <c r="E3245" s="30">
        <v>1</v>
      </c>
      <c r="F3245" s="30">
        <v>250.12699999999899</v>
      </c>
      <c r="G3245" s="30">
        <v>1</v>
      </c>
      <c r="H3245" s="30">
        <v>1</v>
      </c>
      <c r="I3245" s="30">
        <v>1</v>
      </c>
      <c r="K3245" s="457"/>
      <c r="L3245" s="457" t="e">
        <f>IF(K3245=0,#REF!,0)</f>
        <v>#REF!</v>
      </c>
    </row>
    <row r="3246" spans="1:12">
      <c r="A3246" s="30">
        <v>3244</v>
      </c>
      <c r="B3246" s="30">
        <v>1032.623999999998</v>
      </c>
      <c r="C3246" s="30">
        <v>15187.612999999899</v>
      </c>
      <c r="D3246" s="30">
        <v>1</v>
      </c>
      <c r="E3246" s="30">
        <v>1</v>
      </c>
      <c r="F3246" s="30">
        <v>250.94299999999899</v>
      </c>
      <c r="G3246" s="30">
        <v>1</v>
      </c>
      <c r="H3246" s="30">
        <v>1</v>
      </c>
      <c r="I3246" s="30">
        <v>1</v>
      </c>
      <c r="K3246" s="457"/>
      <c r="L3246" s="457" t="e">
        <f>IF(K3246=0,#REF!,0)</f>
        <v>#REF!</v>
      </c>
    </row>
    <row r="3247" spans="1:12">
      <c r="A3247" s="30">
        <v>3245</v>
      </c>
      <c r="B3247" s="30">
        <v>1032.623999999998</v>
      </c>
      <c r="C3247" s="30">
        <v>15187.612999999899</v>
      </c>
      <c r="D3247" s="30">
        <v>1</v>
      </c>
      <c r="E3247" s="30">
        <v>1</v>
      </c>
      <c r="F3247" s="30">
        <v>231.78100000000001</v>
      </c>
      <c r="G3247" s="30">
        <v>1</v>
      </c>
      <c r="H3247" s="30">
        <v>1</v>
      </c>
      <c r="I3247" s="30">
        <v>1</v>
      </c>
      <c r="K3247" s="457"/>
      <c r="L3247" s="457" t="e">
        <f>IF(K3247=0,#REF!,0)</f>
        <v>#REF!</v>
      </c>
    </row>
    <row r="3248" spans="1:12">
      <c r="A3248" s="30">
        <v>3246</v>
      </c>
      <c r="B3248" s="30">
        <v>1762.222</v>
      </c>
      <c r="C3248" s="30">
        <v>15187.612999999899</v>
      </c>
      <c r="D3248" s="30">
        <v>1</v>
      </c>
      <c r="E3248" s="30">
        <v>1</v>
      </c>
      <c r="F3248" s="30">
        <v>2503.5039999999899</v>
      </c>
      <c r="G3248" s="30">
        <v>1</v>
      </c>
      <c r="H3248" s="30">
        <v>1</v>
      </c>
      <c r="I3248" s="30">
        <v>1</v>
      </c>
      <c r="K3248" s="457"/>
      <c r="L3248" s="457" t="e">
        <f>IF(K3248=0,#REF!,0)</f>
        <v>#REF!</v>
      </c>
    </row>
    <row r="3249" spans="1:12">
      <c r="A3249" s="30">
        <v>3247</v>
      </c>
      <c r="B3249" s="30">
        <v>6139.8579999999993</v>
      </c>
      <c r="C3249" s="30">
        <v>15289.6509999999</v>
      </c>
      <c r="D3249" s="30">
        <v>1</v>
      </c>
      <c r="E3249" s="30">
        <v>1</v>
      </c>
      <c r="F3249" s="30">
        <v>6562.2979999999998</v>
      </c>
      <c r="G3249" s="30">
        <v>1</v>
      </c>
      <c r="H3249" s="30">
        <v>1</v>
      </c>
      <c r="I3249" s="30">
        <v>1</v>
      </c>
      <c r="K3249" s="457"/>
      <c r="L3249" s="457" t="e">
        <f>IF(K3249=0,#REF!,0)</f>
        <v>#REF!</v>
      </c>
    </row>
    <row r="3250" spans="1:12">
      <c r="A3250" s="30">
        <v>3248</v>
      </c>
      <c r="B3250" s="30">
        <v>1762.222</v>
      </c>
      <c r="C3250" s="30">
        <v>42218.956999999893</v>
      </c>
      <c r="D3250" s="30">
        <v>1</v>
      </c>
      <c r="E3250" s="30">
        <v>1</v>
      </c>
      <c r="F3250" s="30">
        <v>5317.2109999999902</v>
      </c>
      <c r="G3250" s="30">
        <v>1</v>
      </c>
      <c r="H3250" s="30">
        <v>1</v>
      </c>
      <c r="I3250" s="30">
        <v>1</v>
      </c>
      <c r="K3250" s="457"/>
      <c r="L3250" s="457" t="e">
        <f>IF(K3250=0,#REF!,0)</f>
        <v>#REF!</v>
      </c>
    </row>
    <row r="3251" spans="1:12">
      <c r="A3251" s="30">
        <v>3249</v>
      </c>
      <c r="B3251" s="30">
        <v>1032.623999999998</v>
      </c>
      <c r="C3251" s="30">
        <v>71704.642999999895</v>
      </c>
      <c r="D3251" s="30">
        <v>1</v>
      </c>
      <c r="E3251" s="30">
        <v>1</v>
      </c>
      <c r="F3251" s="30">
        <v>4398.8549999999996</v>
      </c>
      <c r="G3251" s="30">
        <v>1</v>
      </c>
      <c r="H3251" s="30">
        <v>1</v>
      </c>
      <c r="I3251" s="30">
        <v>1</v>
      </c>
      <c r="K3251" s="457"/>
      <c r="L3251" s="457" t="e">
        <f>IF(K3251=0,#REF!,0)</f>
        <v>#REF!</v>
      </c>
    </row>
    <row r="3252" spans="1:12">
      <c r="A3252" s="30">
        <v>3250</v>
      </c>
      <c r="B3252" s="30">
        <v>1153.2399999999991</v>
      </c>
      <c r="C3252" s="30">
        <v>89769.993000000002</v>
      </c>
      <c r="D3252" s="30">
        <v>1</v>
      </c>
      <c r="E3252" s="30">
        <v>1</v>
      </c>
      <c r="F3252" s="30">
        <v>3349.7889999999902</v>
      </c>
      <c r="G3252" s="30">
        <v>1</v>
      </c>
      <c r="H3252" s="30">
        <v>1</v>
      </c>
      <c r="I3252" s="30">
        <v>1</v>
      </c>
      <c r="K3252" s="457"/>
      <c r="L3252" s="457" t="e">
        <f>IF(K3252=0,#REF!,0)</f>
        <v>#REF!</v>
      </c>
    </row>
    <row r="3253" spans="1:12">
      <c r="A3253" s="30">
        <v>3251</v>
      </c>
      <c r="B3253" s="30">
        <v>1213.5469999999991</v>
      </c>
      <c r="C3253" s="30">
        <v>107572.43499999979</v>
      </c>
      <c r="D3253" s="30">
        <v>1</v>
      </c>
      <c r="E3253" s="30">
        <v>1</v>
      </c>
      <c r="F3253" s="30">
        <v>2956.0569999999998</v>
      </c>
      <c r="G3253" s="30">
        <v>1</v>
      </c>
      <c r="H3253" s="30">
        <v>1</v>
      </c>
      <c r="I3253" s="30">
        <v>1</v>
      </c>
      <c r="K3253" s="457">
        <v>13288.334650986299</v>
      </c>
      <c r="L3253" s="457">
        <f>IF(K3253=0,#REF!,0)</f>
        <v>0</v>
      </c>
    </row>
    <row r="3254" spans="1:12">
      <c r="A3254" s="30">
        <v>3252</v>
      </c>
      <c r="B3254" s="30">
        <v>1213.5469999999991</v>
      </c>
      <c r="C3254" s="30">
        <v>90255.377000000008</v>
      </c>
      <c r="D3254" s="30">
        <v>1</v>
      </c>
      <c r="E3254" s="30">
        <v>1</v>
      </c>
      <c r="F3254" s="30">
        <v>2758.7819999999901</v>
      </c>
      <c r="G3254" s="30">
        <v>1</v>
      </c>
      <c r="H3254" s="30">
        <v>1</v>
      </c>
      <c r="I3254" s="30">
        <v>1</v>
      </c>
      <c r="K3254" s="457">
        <v>9122.1665062194606</v>
      </c>
      <c r="L3254" s="457">
        <f>IF(K3254=0,#REF!,0)</f>
        <v>0</v>
      </c>
    </row>
    <row r="3255" spans="1:12">
      <c r="A3255" s="30">
        <v>3253</v>
      </c>
      <c r="B3255" s="30">
        <v>6200.1660000000002</v>
      </c>
      <c r="C3255" s="30">
        <v>49071.070999999902</v>
      </c>
      <c r="D3255" s="30">
        <v>1</v>
      </c>
      <c r="E3255" s="30">
        <v>1</v>
      </c>
      <c r="F3255" s="30">
        <v>4128.549</v>
      </c>
      <c r="G3255" s="30">
        <v>1</v>
      </c>
      <c r="H3255" s="30">
        <v>1</v>
      </c>
      <c r="I3255" s="30">
        <v>1</v>
      </c>
      <c r="K3255" s="457">
        <v>10001.162182349197</v>
      </c>
      <c r="L3255" s="457">
        <f>IF(K3255=0,#REF!,0)</f>
        <v>0</v>
      </c>
    </row>
    <row r="3256" spans="1:12">
      <c r="A3256" s="30">
        <v>3254</v>
      </c>
      <c r="B3256" s="30">
        <v>1762.222</v>
      </c>
      <c r="C3256" s="30">
        <v>71242.260999999897</v>
      </c>
      <c r="D3256" s="30">
        <v>1</v>
      </c>
      <c r="E3256" s="30">
        <v>1</v>
      </c>
      <c r="F3256" s="30">
        <v>3671.2829999999899</v>
      </c>
      <c r="G3256" s="30">
        <v>1</v>
      </c>
      <c r="H3256" s="30">
        <v>1</v>
      </c>
      <c r="I3256" s="30">
        <v>1</v>
      </c>
      <c r="K3256" s="457">
        <v>10342.817249682879</v>
      </c>
      <c r="L3256" s="457">
        <f>IF(K3256=0,#REF!,0)</f>
        <v>0</v>
      </c>
    </row>
    <row r="3257" spans="1:12">
      <c r="A3257" s="30">
        <v>3255</v>
      </c>
      <c r="B3257" s="30">
        <v>1032.623999999998</v>
      </c>
      <c r="C3257" s="30">
        <v>105865.3299999998</v>
      </c>
      <c r="D3257" s="30">
        <v>1</v>
      </c>
      <c r="E3257" s="30">
        <v>1</v>
      </c>
      <c r="F3257" s="30">
        <v>2104.038</v>
      </c>
      <c r="G3257" s="30">
        <v>1</v>
      </c>
      <c r="H3257" s="30">
        <v>1</v>
      </c>
      <c r="I3257" s="30">
        <v>1</v>
      </c>
      <c r="K3257" s="457"/>
      <c r="L3257" s="457" t="e">
        <f>IF(K3257=0,#REF!,0)</f>
        <v>#REF!</v>
      </c>
    </row>
    <row r="3258" spans="1:12">
      <c r="A3258" s="30">
        <v>3256</v>
      </c>
      <c r="B3258" s="30">
        <v>1032.623999999998</v>
      </c>
      <c r="C3258" s="30">
        <v>88558.587</v>
      </c>
      <c r="D3258" s="30">
        <v>1</v>
      </c>
      <c r="E3258" s="30">
        <v>1</v>
      </c>
      <c r="F3258" s="30">
        <v>1843.1569999999999</v>
      </c>
      <c r="G3258" s="30">
        <v>1</v>
      </c>
      <c r="H3258" s="30">
        <v>1</v>
      </c>
      <c r="I3258" s="30">
        <v>1</v>
      </c>
      <c r="K3258" s="457"/>
      <c r="L3258" s="457" t="e">
        <f>IF(K3258=0,#REF!,0)</f>
        <v>#REF!</v>
      </c>
    </row>
    <row r="3259" spans="1:12">
      <c r="A3259" s="30">
        <v>3257</v>
      </c>
      <c r="B3259" s="30">
        <v>1032.623999999998</v>
      </c>
      <c r="C3259" s="30">
        <v>76640.001000000004</v>
      </c>
      <c r="D3259" s="30">
        <v>1</v>
      </c>
      <c r="E3259" s="30">
        <v>1</v>
      </c>
      <c r="F3259" s="30">
        <v>2103.9560000000001</v>
      </c>
      <c r="G3259" s="30">
        <v>1</v>
      </c>
      <c r="H3259" s="30">
        <v>1</v>
      </c>
      <c r="I3259" s="30">
        <v>1</v>
      </c>
      <c r="K3259" s="457"/>
      <c r="L3259" s="457" t="e">
        <f>IF(K3259=0,#REF!,0)</f>
        <v>#REF!</v>
      </c>
    </row>
    <row r="3260" spans="1:12">
      <c r="A3260" s="30">
        <v>3258</v>
      </c>
      <c r="B3260" s="30">
        <v>1762.222</v>
      </c>
      <c r="C3260" s="30">
        <v>42092.470999999889</v>
      </c>
      <c r="D3260" s="30">
        <v>1</v>
      </c>
      <c r="E3260" s="30">
        <v>1</v>
      </c>
      <c r="F3260" s="30">
        <v>3671.1410000000001</v>
      </c>
      <c r="G3260" s="30">
        <v>1</v>
      </c>
      <c r="H3260" s="30">
        <v>1</v>
      </c>
      <c r="I3260" s="30">
        <v>1</v>
      </c>
      <c r="K3260" s="457"/>
      <c r="L3260" s="457" t="e">
        <f>IF(K3260=0,#REF!,0)</f>
        <v>#REF!</v>
      </c>
    </row>
    <row r="3261" spans="1:12">
      <c r="A3261" s="30">
        <v>3259</v>
      </c>
      <c r="B3261" s="30">
        <v>6139.8579999999993</v>
      </c>
      <c r="C3261" s="30">
        <v>28117.030999999901</v>
      </c>
      <c r="D3261" s="30">
        <v>1</v>
      </c>
      <c r="E3261" s="30">
        <v>1</v>
      </c>
      <c r="F3261" s="30">
        <v>5174.2529999999997</v>
      </c>
      <c r="G3261" s="30">
        <v>1</v>
      </c>
      <c r="H3261" s="30">
        <v>1</v>
      </c>
      <c r="I3261" s="30">
        <v>1</v>
      </c>
      <c r="K3261" s="457"/>
      <c r="L3261" s="457" t="e">
        <f>IF(K3261=0,#REF!,0)</f>
        <v>#REF!</v>
      </c>
    </row>
    <row r="3262" spans="1:12">
      <c r="A3262" s="30">
        <v>3260</v>
      </c>
      <c r="B3262" s="30">
        <v>7599.07</v>
      </c>
      <c r="C3262" s="30">
        <v>29386.523999999899</v>
      </c>
      <c r="D3262" s="30">
        <v>1</v>
      </c>
      <c r="E3262" s="30">
        <v>1</v>
      </c>
      <c r="F3262" s="30">
        <v>5241.0370000000003</v>
      </c>
      <c r="G3262" s="30">
        <v>1</v>
      </c>
      <c r="H3262" s="30">
        <v>1</v>
      </c>
      <c r="I3262" s="30">
        <v>1</v>
      </c>
      <c r="K3262" s="457"/>
      <c r="L3262" s="457" t="e">
        <f>IF(K3262=0,#REF!,0)</f>
        <v>#REF!</v>
      </c>
    </row>
    <row r="3263" spans="1:12">
      <c r="A3263" s="30">
        <v>3261</v>
      </c>
      <c r="B3263" s="30">
        <v>1762.222</v>
      </c>
      <c r="C3263" s="30">
        <v>16153.051999999901</v>
      </c>
      <c r="D3263" s="30">
        <v>1</v>
      </c>
      <c r="E3263" s="30">
        <v>1</v>
      </c>
      <c r="F3263" s="30">
        <v>4067.1329999999998</v>
      </c>
      <c r="G3263" s="30">
        <v>1</v>
      </c>
      <c r="H3263" s="30">
        <v>1</v>
      </c>
      <c r="I3263" s="30">
        <v>1</v>
      </c>
      <c r="K3263" s="457"/>
      <c r="L3263" s="457" t="e">
        <f>IF(K3263=0,#REF!,0)</f>
        <v>#REF!</v>
      </c>
    </row>
    <row r="3264" spans="1:12">
      <c r="A3264" s="30">
        <v>3262</v>
      </c>
      <c r="B3264" s="30">
        <v>1762.222</v>
      </c>
      <c r="C3264" s="30">
        <v>15703.841999999901</v>
      </c>
      <c r="D3264" s="30">
        <v>1</v>
      </c>
      <c r="E3264" s="30">
        <v>1</v>
      </c>
      <c r="F3264" s="30">
        <v>2956.88</v>
      </c>
      <c r="G3264" s="30">
        <v>1</v>
      </c>
      <c r="H3264" s="30">
        <v>1</v>
      </c>
      <c r="I3264" s="30">
        <v>1</v>
      </c>
      <c r="K3264" s="457"/>
      <c r="L3264" s="457" t="e">
        <f>IF(K3264=0,#REF!,0)</f>
        <v>#REF!</v>
      </c>
    </row>
    <row r="3265" spans="1:12">
      <c r="A3265" s="30">
        <v>3263</v>
      </c>
      <c r="B3265" s="30">
        <v>1762.222</v>
      </c>
      <c r="C3265" s="30">
        <v>15254.630999999899</v>
      </c>
      <c r="D3265" s="30">
        <v>1</v>
      </c>
      <c r="E3265" s="30">
        <v>1</v>
      </c>
      <c r="F3265" s="30">
        <v>1651.646</v>
      </c>
      <c r="G3265" s="30">
        <v>1</v>
      </c>
      <c r="H3265" s="30">
        <v>1</v>
      </c>
      <c r="I3265" s="30">
        <v>1</v>
      </c>
      <c r="K3265" s="457"/>
      <c r="L3265" s="457" t="e">
        <f>IF(K3265=0,#REF!,0)</f>
        <v>#REF!</v>
      </c>
    </row>
    <row r="3266" spans="1:12">
      <c r="A3266" s="30">
        <v>3264</v>
      </c>
      <c r="B3266" s="30">
        <v>1032.623999999998</v>
      </c>
      <c r="C3266" s="30">
        <v>15254.630999999899</v>
      </c>
      <c r="D3266" s="30">
        <v>1</v>
      </c>
      <c r="E3266" s="30">
        <v>1</v>
      </c>
      <c r="F3266" s="30">
        <v>1261.82499999999</v>
      </c>
      <c r="G3266" s="30">
        <v>1</v>
      </c>
      <c r="H3266" s="30">
        <v>1</v>
      </c>
      <c r="I3266" s="30">
        <v>1</v>
      </c>
      <c r="K3266" s="457"/>
      <c r="L3266" s="457" t="e">
        <f>IF(K3266=0,#REF!,0)</f>
        <v>#REF!</v>
      </c>
    </row>
    <row r="3267" spans="1:12">
      <c r="A3267" s="30">
        <v>3265</v>
      </c>
      <c r="B3267" s="30">
        <v>1032.623999999998</v>
      </c>
      <c r="C3267" s="30">
        <v>15254.630999999899</v>
      </c>
      <c r="D3267" s="30">
        <v>1</v>
      </c>
      <c r="E3267" s="30">
        <v>1</v>
      </c>
      <c r="F3267" s="30">
        <v>555.22699999999998</v>
      </c>
      <c r="G3267" s="30">
        <v>1</v>
      </c>
      <c r="H3267" s="30">
        <v>1</v>
      </c>
      <c r="I3267" s="30">
        <v>1</v>
      </c>
      <c r="K3267" s="457"/>
      <c r="L3267" s="457" t="e">
        <f>IF(K3267=0,#REF!,0)</f>
        <v>#REF!</v>
      </c>
    </row>
    <row r="3268" spans="1:12">
      <c r="A3268" s="30">
        <v>3266</v>
      </c>
      <c r="B3268" s="30">
        <v>1032.623999999998</v>
      </c>
      <c r="C3268" s="30">
        <v>15187.612999999899</v>
      </c>
      <c r="D3268" s="30">
        <v>1</v>
      </c>
      <c r="E3268" s="30">
        <v>1</v>
      </c>
      <c r="F3268" s="30">
        <v>316.95600000000002</v>
      </c>
      <c r="G3268" s="30">
        <v>1</v>
      </c>
      <c r="H3268" s="30">
        <v>1</v>
      </c>
      <c r="I3268" s="30">
        <v>1</v>
      </c>
      <c r="K3268" s="457"/>
      <c r="L3268" s="457" t="e">
        <f>IF(K3268=0,#REF!,0)</f>
        <v>#REF!</v>
      </c>
    </row>
    <row r="3269" spans="1:12">
      <c r="A3269" s="30">
        <v>3267</v>
      </c>
      <c r="B3269" s="30">
        <v>1032.623999999998</v>
      </c>
      <c r="C3269" s="30">
        <v>15187.612999999899</v>
      </c>
      <c r="D3269" s="30">
        <v>1</v>
      </c>
      <c r="E3269" s="30">
        <v>1</v>
      </c>
      <c r="F3269" s="30">
        <v>251.81200000000001</v>
      </c>
      <c r="G3269" s="30">
        <v>1</v>
      </c>
      <c r="H3269" s="30">
        <v>1</v>
      </c>
      <c r="I3269" s="30">
        <v>1</v>
      </c>
      <c r="K3269" s="457"/>
      <c r="L3269" s="457" t="e">
        <f>IF(K3269=0,#REF!,0)</f>
        <v>#REF!</v>
      </c>
    </row>
    <row r="3270" spans="1:12">
      <c r="A3270" s="30">
        <v>3268</v>
      </c>
      <c r="B3270" s="30">
        <v>1032.623999999998</v>
      </c>
      <c r="C3270" s="30">
        <v>15187.612999999899</v>
      </c>
      <c r="D3270" s="30">
        <v>1</v>
      </c>
      <c r="E3270" s="30">
        <v>1</v>
      </c>
      <c r="F3270" s="30">
        <v>252.61399999999901</v>
      </c>
      <c r="G3270" s="30">
        <v>1</v>
      </c>
      <c r="H3270" s="30">
        <v>1</v>
      </c>
      <c r="I3270" s="30">
        <v>1</v>
      </c>
      <c r="K3270" s="457"/>
      <c r="L3270" s="457" t="e">
        <f>IF(K3270=0,#REF!,0)</f>
        <v>#REF!</v>
      </c>
    </row>
    <row r="3271" spans="1:12">
      <c r="A3271" s="30">
        <v>3269</v>
      </c>
      <c r="B3271" s="30">
        <v>1032.623999999998</v>
      </c>
      <c r="C3271" s="30">
        <v>15187.612999999899</v>
      </c>
      <c r="D3271" s="30">
        <v>1</v>
      </c>
      <c r="E3271" s="30">
        <v>1</v>
      </c>
      <c r="F3271" s="30">
        <v>232.85400000000001</v>
      </c>
      <c r="G3271" s="30">
        <v>1</v>
      </c>
      <c r="H3271" s="30">
        <v>1</v>
      </c>
      <c r="I3271" s="30">
        <v>1</v>
      </c>
      <c r="K3271" s="457"/>
      <c r="L3271" s="457" t="e">
        <f>IF(K3271=0,#REF!,0)</f>
        <v>#REF!</v>
      </c>
    </row>
    <row r="3272" spans="1:12">
      <c r="A3272" s="30">
        <v>3270</v>
      </c>
      <c r="B3272" s="30">
        <v>1762.222</v>
      </c>
      <c r="C3272" s="30">
        <v>15187.612999999899</v>
      </c>
      <c r="D3272" s="30">
        <v>1</v>
      </c>
      <c r="E3272" s="30">
        <v>1</v>
      </c>
      <c r="F3272" s="30">
        <v>2504.82599999999</v>
      </c>
      <c r="G3272" s="30">
        <v>1</v>
      </c>
      <c r="H3272" s="30">
        <v>1</v>
      </c>
      <c r="I3272" s="30">
        <v>1</v>
      </c>
      <c r="K3272" s="457"/>
      <c r="L3272" s="457" t="e">
        <f>IF(K3272=0,#REF!,0)</f>
        <v>#REF!</v>
      </c>
    </row>
    <row r="3273" spans="1:12">
      <c r="A3273" s="30">
        <v>3271</v>
      </c>
      <c r="B3273" s="30">
        <v>6139.8579999999993</v>
      </c>
      <c r="C3273" s="30">
        <v>15289.6509999999</v>
      </c>
      <c r="D3273" s="30">
        <v>1</v>
      </c>
      <c r="E3273" s="30">
        <v>1</v>
      </c>
      <c r="F3273" s="30">
        <v>6564.9519999999902</v>
      </c>
      <c r="G3273" s="30">
        <v>1</v>
      </c>
      <c r="H3273" s="30">
        <v>1</v>
      </c>
      <c r="I3273" s="30">
        <v>1</v>
      </c>
      <c r="K3273" s="457"/>
      <c r="L3273" s="457" t="e">
        <f>IF(K3273=0,#REF!,0)</f>
        <v>#REF!</v>
      </c>
    </row>
    <row r="3274" spans="1:12">
      <c r="A3274" s="30">
        <v>3272</v>
      </c>
      <c r="B3274" s="30">
        <v>1762.222</v>
      </c>
      <c r="C3274" s="30">
        <v>42219.339999999887</v>
      </c>
      <c r="D3274" s="30">
        <v>1</v>
      </c>
      <c r="E3274" s="30">
        <v>1</v>
      </c>
      <c r="F3274" s="30">
        <v>5319.4269999999997</v>
      </c>
      <c r="G3274" s="30">
        <v>1</v>
      </c>
      <c r="H3274" s="30">
        <v>1</v>
      </c>
      <c r="I3274" s="30">
        <v>1</v>
      </c>
      <c r="K3274" s="457"/>
      <c r="L3274" s="457" t="e">
        <f>IF(K3274=0,#REF!,0)</f>
        <v>#REF!</v>
      </c>
    </row>
    <row r="3275" spans="1:12">
      <c r="A3275" s="30">
        <v>3273</v>
      </c>
      <c r="B3275" s="30">
        <v>1032.623999999998</v>
      </c>
      <c r="C3275" s="30">
        <v>71704.886999999901</v>
      </c>
      <c r="D3275" s="30">
        <v>1</v>
      </c>
      <c r="E3275" s="30">
        <v>1</v>
      </c>
      <c r="F3275" s="30">
        <v>4400.3879999999899</v>
      </c>
      <c r="G3275" s="30">
        <v>1</v>
      </c>
      <c r="H3275" s="30">
        <v>1</v>
      </c>
      <c r="I3275" s="30">
        <v>1</v>
      </c>
      <c r="K3275" s="457"/>
      <c r="L3275" s="457" t="e">
        <f>IF(K3275=0,#REF!,0)</f>
        <v>#REF!</v>
      </c>
    </row>
    <row r="3276" spans="1:12">
      <c r="A3276" s="30">
        <v>3274</v>
      </c>
      <c r="B3276" s="30">
        <v>1153.2399999999991</v>
      </c>
      <c r="C3276" s="30">
        <v>89770.357000000004</v>
      </c>
      <c r="D3276" s="30">
        <v>1</v>
      </c>
      <c r="E3276" s="30">
        <v>1</v>
      </c>
      <c r="F3276" s="30">
        <v>3351.3399999999901</v>
      </c>
      <c r="G3276" s="30">
        <v>1</v>
      </c>
      <c r="H3276" s="30">
        <v>1</v>
      </c>
      <c r="I3276" s="30">
        <v>1</v>
      </c>
      <c r="K3276" s="457">
        <v>13009.136096231694</v>
      </c>
      <c r="L3276" s="457">
        <f>IF(K3276=0,#REF!,0)</f>
        <v>0</v>
      </c>
    </row>
    <row r="3277" spans="1:12">
      <c r="A3277" s="30">
        <v>3275</v>
      </c>
      <c r="B3277" s="30">
        <v>1213.5469999999991</v>
      </c>
      <c r="C3277" s="30">
        <v>107572.8369999998</v>
      </c>
      <c r="D3277" s="30">
        <v>1</v>
      </c>
      <c r="E3277" s="30">
        <v>1</v>
      </c>
      <c r="F3277" s="30">
        <v>2957.5769999999902</v>
      </c>
      <c r="G3277" s="30">
        <v>1</v>
      </c>
      <c r="H3277" s="30">
        <v>1</v>
      </c>
      <c r="I3277" s="30">
        <v>1</v>
      </c>
      <c r="K3277" s="457">
        <v>24365.347748782689</v>
      </c>
      <c r="L3277" s="457">
        <f>IF(K3277=0,#REF!,0)</f>
        <v>0</v>
      </c>
    </row>
    <row r="3278" spans="1:12">
      <c r="A3278" s="30">
        <v>3276</v>
      </c>
      <c r="B3278" s="30">
        <v>1213.5469999999991</v>
      </c>
      <c r="C3278" s="30">
        <v>90255.838000000003</v>
      </c>
      <c r="D3278" s="30">
        <v>1</v>
      </c>
      <c r="E3278" s="30">
        <v>1</v>
      </c>
      <c r="F3278" s="30">
        <v>2760.35499999999</v>
      </c>
      <c r="G3278" s="30">
        <v>1</v>
      </c>
      <c r="H3278" s="30">
        <v>1</v>
      </c>
      <c r="I3278" s="30">
        <v>1</v>
      </c>
      <c r="K3278" s="457">
        <v>23919.795636590075</v>
      </c>
      <c r="L3278" s="457">
        <f>IF(K3278=0,#REF!,0)</f>
        <v>0</v>
      </c>
    </row>
    <row r="3279" spans="1:12">
      <c r="A3279" s="30">
        <v>3277</v>
      </c>
      <c r="B3279" s="30">
        <v>6200.1660000000002</v>
      </c>
      <c r="C3279" s="30">
        <v>49071.477999999901</v>
      </c>
      <c r="D3279" s="30">
        <v>1</v>
      </c>
      <c r="E3279" s="30">
        <v>1</v>
      </c>
      <c r="F3279" s="30">
        <v>4130.7469999999903</v>
      </c>
      <c r="G3279" s="30">
        <v>1</v>
      </c>
      <c r="H3279" s="30">
        <v>1</v>
      </c>
      <c r="I3279" s="30">
        <v>1</v>
      </c>
      <c r="K3279" s="457">
        <v>13849.383164357323</v>
      </c>
      <c r="L3279" s="457">
        <f>IF(K3279=0,#REF!,0)</f>
        <v>0</v>
      </c>
    </row>
    <row r="3280" spans="1:12">
      <c r="A3280" s="30">
        <v>3278</v>
      </c>
      <c r="B3280" s="30">
        <v>1762.222</v>
      </c>
      <c r="C3280" s="30">
        <v>71242.65699999989</v>
      </c>
      <c r="D3280" s="30">
        <v>1</v>
      </c>
      <c r="E3280" s="30">
        <v>1</v>
      </c>
      <c r="F3280" s="30">
        <v>3673.1819999999898</v>
      </c>
      <c r="G3280" s="30">
        <v>1</v>
      </c>
      <c r="H3280" s="30">
        <v>1</v>
      </c>
      <c r="I3280" s="30">
        <v>1</v>
      </c>
      <c r="K3280" s="457">
        <v>20412.722969188595</v>
      </c>
      <c r="L3280" s="457">
        <f>IF(K3280=0,#REF!,0)</f>
        <v>0</v>
      </c>
    </row>
    <row r="3281" spans="1:12">
      <c r="A3281" s="30">
        <v>3279</v>
      </c>
      <c r="B3281" s="30">
        <v>1032.623999999998</v>
      </c>
      <c r="C3281" s="30">
        <v>105865.8039999998</v>
      </c>
      <c r="D3281" s="30">
        <v>1</v>
      </c>
      <c r="E3281" s="30">
        <v>1</v>
      </c>
      <c r="F3281" s="30">
        <v>2105.3969999999999</v>
      </c>
      <c r="G3281" s="30">
        <v>1</v>
      </c>
      <c r="H3281" s="30">
        <v>1</v>
      </c>
      <c r="I3281" s="30">
        <v>1</v>
      </c>
      <c r="K3281" s="457"/>
      <c r="L3281" s="457" t="e">
        <f>IF(K3281=0,#REF!,0)</f>
        <v>#REF!</v>
      </c>
    </row>
    <row r="3282" spans="1:12">
      <c r="A3282" s="30">
        <v>3280</v>
      </c>
      <c r="B3282" s="30">
        <v>1032.623999999998</v>
      </c>
      <c r="C3282" s="30">
        <v>88559.047000000006</v>
      </c>
      <c r="D3282" s="30">
        <v>1</v>
      </c>
      <c r="E3282" s="30">
        <v>1</v>
      </c>
      <c r="F3282" s="30">
        <v>1844.48</v>
      </c>
      <c r="G3282" s="30">
        <v>1</v>
      </c>
      <c r="H3282" s="30">
        <v>1</v>
      </c>
      <c r="I3282" s="30">
        <v>1</v>
      </c>
      <c r="K3282" s="457"/>
      <c r="L3282" s="457" t="e">
        <f>IF(K3282=0,#REF!,0)</f>
        <v>#REF!</v>
      </c>
    </row>
    <row r="3283" spans="1:12">
      <c r="A3283" s="30">
        <v>3281</v>
      </c>
      <c r="B3283" s="30">
        <v>1032.623999999998</v>
      </c>
      <c r="C3283" s="30">
        <v>76640.553</v>
      </c>
      <c r="D3283" s="30">
        <v>1</v>
      </c>
      <c r="E3283" s="30">
        <v>1</v>
      </c>
      <c r="F3283" s="30">
        <v>2105.52699999999</v>
      </c>
      <c r="G3283" s="30">
        <v>1</v>
      </c>
      <c r="H3283" s="30">
        <v>1</v>
      </c>
      <c r="I3283" s="30">
        <v>1</v>
      </c>
      <c r="K3283" s="457"/>
      <c r="L3283" s="457" t="e">
        <f>IF(K3283=0,#REF!,0)</f>
        <v>#REF!</v>
      </c>
    </row>
    <row r="3284" spans="1:12">
      <c r="A3284" s="30">
        <v>3282</v>
      </c>
      <c r="B3284" s="30">
        <v>1762.222</v>
      </c>
      <c r="C3284" s="30">
        <v>42093.10199999989</v>
      </c>
      <c r="D3284" s="30">
        <v>1</v>
      </c>
      <c r="E3284" s="30">
        <v>1</v>
      </c>
      <c r="F3284" s="30">
        <v>3673.8299999999899</v>
      </c>
      <c r="G3284" s="30">
        <v>1</v>
      </c>
      <c r="H3284" s="30">
        <v>1</v>
      </c>
      <c r="I3284" s="30">
        <v>1</v>
      </c>
      <c r="K3284" s="457"/>
      <c r="L3284" s="457" t="e">
        <f>IF(K3284=0,#REF!,0)</f>
        <v>#REF!</v>
      </c>
    </row>
    <row r="3285" spans="1:12">
      <c r="A3285" s="30">
        <v>3283</v>
      </c>
      <c r="B3285" s="30">
        <v>6139.8579999999993</v>
      </c>
      <c r="C3285" s="30">
        <v>28117.389999999898</v>
      </c>
      <c r="D3285" s="30">
        <v>1</v>
      </c>
      <c r="E3285" s="30">
        <v>1</v>
      </c>
      <c r="F3285" s="30">
        <v>5177.9669999999896</v>
      </c>
      <c r="G3285" s="30">
        <v>1</v>
      </c>
      <c r="H3285" s="30">
        <v>1</v>
      </c>
      <c r="I3285" s="30">
        <v>1</v>
      </c>
      <c r="K3285" s="457"/>
      <c r="L3285" s="457" t="e">
        <f>IF(K3285=0,#REF!,0)</f>
        <v>#REF!</v>
      </c>
    </row>
    <row r="3286" spans="1:12">
      <c r="A3286" s="30">
        <v>3284</v>
      </c>
      <c r="B3286" s="30">
        <v>7599.07</v>
      </c>
      <c r="C3286" s="30">
        <v>29386.808999999899</v>
      </c>
      <c r="D3286" s="30">
        <v>1</v>
      </c>
      <c r="E3286" s="30">
        <v>1</v>
      </c>
      <c r="F3286" s="30">
        <v>5244.8059999999996</v>
      </c>
      <c r="G3286" s="30">
        <v>1</v>
      </c>
      <c r="H3286" s="30">
        <v>1</v>
      </c>
      <c r="I3286" s="30">
        <v>1</v>
      </c>
      <c r="K3286" s="457"/>
      <c r="L3286" s="457" t="e">
        <f>IF(K3286=0,#REF!,0)</f>
        <v>#REF!</v>
      </c>
    </row>
    <row r="3287" spans="1:12">
      <c r="A3287" s="30">
        <v>3285</v>
      </c>
      <c r="B3287" s="30">
        <v>1762.222</v>
      </c>
      <c r="C3287" s="30">
        <v>16153.051999999901</v>
      </c>
      <c r="D3287" s="30">
        <v>1</v>
      </c>
      <c r="E3287" s="30">
        <v>1</v>
      </c>
      <c r="F3287" s="30">
        <v>4070.0410000000002</v>
      </c>
      <c r="G3287" s="30">
        <v>1</v>
      </c>
      <c r="H3287" s="30">
        <v>1</v>
      </c>
      <c r="I3287" s="30">
        <v>1</v>
      </c>
      <c r="K3287" s="457"/>
      <c r="L3287" s="457" t="e">
        <f>IF(K3287=0,#REF!,0)</f>
        <v>#REF!</v>
      </c>
    </row>
    <row r="3288" spans="1:12">
      <c r="A3288" s="30">
        <v>3286</v>
      </c>
      <c r="B3288" s="30">
        <v>1762.222</v>
      </c>
      <c r="C3288" s="30">
        <v>15703.841999999901</v>
      </c>
      <c r="D3288" s="30">
        <v>1</v>
      </c>
      <c r="E3288" s="30">
        <v>1</v>
      </c>
      <c r="F3288" s="30">
        <v>2959.1149999999998</v>
      </c>
      <c r="G3288" s="30">
        <v>1</v>
      </c>
      <c r="H3288" s="30">
        <v>1</v>
      </c>
      <c r="I3288" s="30">
        <v>1</v>
      </c>
      <c r="K3288" s="457"/>
      <c r="L3288" s="457" t="e">
        <f>IF(K3288=0,#REF!,0)</f>
        <v>#REF!</v>
      </c>
    </row>
    <row r="3289" spans="1:12">
      <c r="A3289" s="30">
        <v>3287</v>
      </c>
      <c r="B3289" s="30">
        <v>1762.222</v>
      </c>
      <c r="C3289" s="30">
        <v>15254.630999999899</v>
      </c>
      <c r="D3289" s="30">
        <v>1</v>
      </c>
      <c r="E3289" s="30">
        <v>1</v>
      </c>
      <c r="F3289" s="30">
        <v>1653.0360000000001</v>
      </c>
      <c r="G3289" s="30">
        <v>1</v>
      </c>
      <c r="H3289" s="30">
        <v>1</v>
      </c>
      <c r="I3289" s="30">
        <v>1</v>
      </c>
      <c r="K3289" s="457"/>
      <c r="L3289" s="457" t="e">
        <f>IF(K3289=0,#REF!,0)</f>
        <v>#REF!</v>
      </c>
    </row>
    <row r="3290" spans="1:12">
      <c r="A3290" s="30">
        <v>3288</v>
      </c>
      <c r="B3290" s="30">
        <v>1032.623999999998</v>
      </c>
      <c r="C3290" s="30">
        <v>15254.630999999899</v>
      </c>
      <c r="D3290" s="30">
        <v>1</v>
      </c>
      <c r="E3290" s="30">
        <v>1</v>
      </c>
      <c r="F3290" s="30">
        <v>1263.0119999999999</v>
      </c>
      <c r="G3290" s="30">
        <v>1</v>
      </c>
      <c r="H3290" s="30">
        <v>1</v>
      </c>
      <c r="I3290" s="30">
        <v>1</v>
      </c>
      <c r="K3290" s="457"/>
      <c r="L3290" s="457" t="e">
        <f>IF(K3290=0,#REF!,0)</f>
        <v>#REF!</v>
      </c>
    </row>
    <row r="3291" spans="1:12">
      <c r="A3291" s="30">
        <v>3289</v>
      </c>
      <c r="B3291" s="30">
        <v>1032.623999999998</v>
      </c>
      <c r="C3291" s="30">
        <v>15254.630999999899</v>
      </c>
      <c r="D3291" s="30">
        <v>1</v>
      </c>
      <c r="E3291" s="30">
        <v>1</v>
      </c>
      <c r="F3291" s="30">
        <v>538.09299999999996</v>
      </c>
      <c r="G3291" s="30">
        <v>1</v>
      </c>
      <c r="H3291" s="30">
        <v>1</v>
      </c>
      <c r="I3291" s="30">
        <v>1</v>
      </c>
      <c r="K3291" s="457"/>
      <c r="L3291" s="457" t="e">
        <f>IF(K3291=0,#REF!,0)</f>
        <v>#REF!</v>
      </c>
    </row>
    <row r="3292" spans="1:12">
      <c r="A3292" s="30">
        <v>3290</v>
      </c>
      <c r="B3292" s="30">
        <v>1032.623999999998</v>
      </c>
      <c r="C3292" s="30">
        <v>15187.612999999899</v>
      </c>
      <c r="D3292" s="30">
        <v>1</v>
      </c>
      <c r="E3292" s="30">
        <v>1</v>
      </c>
      <c r="F3292" s="30">
        <v>592.20899999999904</v>
      </c>
      <c r="G3292" s="30">
        <v>1</v>
      </c>
      <c r="H3292" s="30">
        <v>1</v>
      </c>
      <c r="I3292" s="30">
        <v>1</v>
      </c>
      <c r="K3292" s="457"/>
      <c r="L3292" s="457" t="e">
        <f>IF(K3292=0,#REF!,0)</f>
        <v>#REF!</v>
      </c>
    </row>
    <row r="3293" spans="1:12">
      <c r="A3293" s="30">
        <v>3291</v>
      </c>
      <c r="B3293" s="30">
        <v>1032.623999999998</v>
      </c>
      <c r="C3293" s="30">
        <v>15187.612999999899</v>
      </c>
      <c r="D3293" s="30">
        <v>1</v>
      </c>
      <c r="E3293" s="30">
        <v>1</v>
      </c>
      <c r="F3293" s="30">
        <v>382.65699999999998</v>
      </c>
      <c r="G3293" s="30">
        <v>1</v>
      </c>
      <c r="H3293" s="30">
        <v>1</v>
      </c>
      <c r="I3293" s="30">
        <v>1</v>
      </c>
      <c r="K3293" s="457"/>
      <c r="L3293" s="457" t="e">
        <f>IF(K3293=0,#REF!,0)</f>
        <v>#REF!</v>
      </c>
    </row>
    <row r="3294" spans="1:12">
      <c r="A3294" s="30">
        <v>3292</v>
      </c>
      <c r="B3294" s="30">
        <v>1032.623999999998</v>
      </c>
      <c r="C3294" s="30">
        <v>15187.612999999899</v>
      </c>
      <c r="D3294" s="30">
        <v>1</v>
      </c>
      <c r="E3294" s="30">
        <v>1</v>
      </c>
      <c r="F3294" s="30">
        <v>230.60299999999901</v>
      </c>
      <c r="G3294" s="30">
        <v>1</v>
      </c>
      <c r="H3294" s="30">
        <v>1</v>
      </c>
      <c r="I3294" s="30">
        <v>1</v>
      </c>
      <c r="K3294" s="457"/>
      <c r="L3294" s="457" t="e">
        <f>IF(K3294=0,#REF!,0)</f>
        <v>#REF!</v>
      </c>
    </row>
    <row r="3295" spans="1:12">
      <c r="A3295" s="30">
        <v>3293</v>
      </c>
      <c r="B3295" s="30">
        <v>1032.623999999998</v>
      </c>
      <c r="C3295" s="30">
        <v>15187.612999999899</v>
      </c>
      <c r="D3295" s="30">
        <v>1</v>
      </c>
      <c r="E3295" s="30">
        <v>1</v>
      </c>
      <c r="F3295" s="30">
        <v>231.107</v>
      </c>
      <c r="G3295" s="30">
        <v>1</v>
      </c>
      <c r="H3295" s="30">
        <v>1</v>
      </c>
      <c r="I3295" s="30">
        <v>1</v>
      </c>
      <c r="K3295" s="457"/>
      <c r="L3295" s="457" t="e">
        <f>IF(K3295=0,#REF!,0)</f>
        <v>#REF!</v>
      </c>
    </row>
    <row r="3296" spans="1:12">
      <c r="A3296" s="30">
        <v>3294</v>
      </c>
      <c r="B3296" s="30">
        <v>1762.222</v>
      </c>
      <c r="C3296" s="30">
        <v>15187.612999999899</v>
      </c>
      <c r="D3296" s="30">
        <v>1</v>
      </c>
      <c r="E3296" s="30">
        <v>1</v>
      </c>
      <c r="F3296" s="30">
        <v>701.64499999999998</v>
      </c>
      <c r="G3296" s="30">
        <v>1</v>
      </c>
      <c r="H3296" s="30">
        <v>1</v>
      </c>
      <c r="I3296" s="30">
        <v>1</v>
      </c>
      <c r="K3296" s="457"/>
      <c r="L3296" s="457" t="e">
        <f>IF(K3296=0,#REF!,0)</f>
        <v>#REF!</v>
      </c>
    </row>
    <row r="3297" spans="1:12">
      <c r="A3297" s="30">
        <v>3295</v>
      </c>
      <c r="B3297" s="30">
        <v>6139.8579999999993</v>
      </c>
      <c r="C3297" s="30">
        <v>15289.6509999999</v>
      </c>
      <c r="D3297" s="30">
        <v>1</v>
      </c>
      <c r="E3297" s="30">
        <v>1</v>
      </c>
      <c r="F3297" s="30">
        <v>1869.2570000000001</v>
      </c>
      <c r="G3297" s="30">
        <v>1</v>
      </c>
      <c r="H3297" s="30">
        <v>1</v>
      </c>
      <c r="I3297" s="30">
        <v>1</v>
      </c>
      <c r="K3297" s="457"/>
      <c r="L3297" s="457" t="e">
        <f>IF(K3297=0,#REF!,0)</f>
        <v>#REF!</v>
      </c>
    </row>
    <row r="3298" spans="1:12">
      <c r="A3298" s="30">
        <v>3296</v>
      </c>
      <c r="B3298" s="30">
        <v>1762.222</v>
      </c>
      <c r="C3298" s="30">
        <v>28314.1719999999</v>
      </c>
      <c r="D3298" s="30">
        <v>1</v>
      </c>
      <c r="E3298" s="30">
        <v>1</v>
      </c>
      <c r="F3298" s="30">
        <v>3158.4160000000002</v>
      </c>
      <c r="G3298" s="30">
        <v>1</v>
      </c>
      <c r="H3298" s="30">
        <v>1</v>
      </c>
      <c r="I3298" s="30">
        <v>1</v>
      </c>
      <c r="K3298" s="457"/>
      <c r="L3298" s="457" t="e">
        <f>IF(K3298=0,#REF!,0)</f>
        <v>#REF!</v>
      </c>
    </row>
    <row r="3299" spans="1:12">
      <c r="A3299" s="30">
        <v>3297</v>
      </c>
      <c r="B3299" s="30">
        <v>1032.623999999998</v>
      </c>
      <c r="C3299" s="30">
        <v>29358.5989999999</v>
      </c>
      <c r="D3299" s="30">
        <v>1</v>
      </c>
      <c r="E3299" s="30">
        <v>1</v>
      </c>
      <c r="F3299" s="30">
        <v>5121.4260000000004</v>
      </c>
      <c r="G3299" s="30">
        <v>1</v>
      </c>
      <c r="H3299" s="30">
        <v>1</v>
      </c>
      <c r="I3299" s="30">
        <v>1</v>
      </c>
      <c r="K3299" s="457"/>
      <c r="L3299" s="457" t="e">
        <f>IF(K3299=0,#REF!,0)</f>
        <v>#REF!</v>
      </c>
    </row>
    <row r="3300" spans="1:12">
      <c r="A3300" s="30">
        <v>3298</v>
      </c>
      <c r="B3300" s="30">
        <v>1153.2399999999991</v>
      </c>
      <c r="C3300" s="30">
        <v>30478.8459999999</v>
      </c>
      <c r="D3300" s="30">
        <v>1</v>
      </c>
      <c r="E3300" s="30">
        <v>1</v>
      </c>
      <c r="F3300" s="30">
        <v>5063.2179999999998</v>
      </c>
      <c r="G3300" s="30">
        <v>1</v>
      </c>
      <c r="H3300" s="30">
        <v>1</v>
      </c>
      <c r="I3300" s="30">
        <v>1</v>
      </c>
      <c r="K3300" s="457">
        <v>11909.867084125879</v>
      </c>
      <c r="L3300" s="457">
        <f>IF(K3300=0,#REF!,0)</f>
        <v>0</v>
      </c>
    </row>
    <row r="3301" spans="1:12">
      <c r="A3301" s="30">
        <v>3299</v>
      </c>
      <c r="B3301" s="30">
        <v>1213.5469999999991</v>
      </c>
      <c r="C3301" s="30">
        <v>31365.54999999989</v>
      </c>
      <c r="D3301" s="30">
        <v>1</v>
      </c>
      <c r="E3301" s="30">
        <v>1</v>
      </c>
      <c r="F3301" s="30">
        <v>4556.5329999999904</v>
      </c>
      <c r="G3301" s="30">
        <v>1</v>
      </c>
      <c r="H3301" s="30">
        <v>1</v>
      </c>
      <c r="I3301" s="30">
        <v>1</v>
      </c>
      <c r="K3301" s="457">
        <v>30290.505000597728</v>
      </c>
      <c r="L3301" s="457">
        <f>IF(K3301=0,#REF!,0)</f>
        <v>0</v>
      </c>
    </row>
    <row r="3302" spans="1:12">
      <c r="A3302" s="30">
        <v>3300</v>
      </c>
      <c r="B3302" s="30">
        <v>1213.5469999999991</v>
      </c>
      <c r="C3302" s="30">
        <v>30988.622999999901</v>
      </c>
      <c r="D3302" s="30">
        <v>1</v>
      </c>
      <c r="E3302" s="30">
        <v>1</v>
      </c>
      <c r="F3302" s="30">
        <v>4891.5689999999904</v>
      </c>
      <c r="G3302" s="30">
        <v>1</v>
      </c>
      <c r="H3302" s="30">
        <v>1</v>
      </c>
      <c r="I3302" s="30">
        <v>1</v>
      </c>
      <c r="K3302" s="457">
        <v>30735.106806169242</v>
      </c>
      <c r="L3302" s="457">
        <f>IF(K3302=0,#REF!,0)</f>
        <v>0</v>
      </c>
    </row>
    <row r="3303" spans="1:12">
      <c r="A3303" s="30">
        <v>3301</v>
      </c>
      <c r="B3303" s="30">
        <v>6200.1660000000002</v>
      </c>
      <c r="C3303" s="30">
        <v>29080.666000000001</v>
      </c>
      <c r="D3303" s="30">
        <v>1</v>
      </c>
      <c r="E3303" s="30">
        <v>1</v>
      </c>
      <c r="F3303" s="30">
        <v>4943.9969999999903</v>
      </c>
      <c r="G3303" s="30">
        <v>1</v>
      </c>
      <c r="H3303" s="30">
        <v>1</v>
      </c>
      <c r="I3303" s="30">
        <v>1</v>
      </c>
      <c r="K3303" s="457">
        <v>19813.329787762152</v>
      </c>
      <c r="L3303" s="457">
        <f>IF(K3303=0,#REF!,0)</f>
        <v>0</v>
      </c>
    </row>
    <row r="3304" spans="1:12">
      <c r="A3304" s="30">
        <v>3302</v>
      </c>
      <c r="B3304" s="30">
        <v>1762.222</v>
      </c>
      <c r="C3304" s="30">
        <v>28897.044999999904</v>
      </c>
      <c r="D3304" s="30">
        <v>1</v>
      </c>
      <c r="E3304" s="30">
        <v>1</v>
      </c>
      <c r="F3304" s="30">
        <v>3935.0720000000001</v>
      </c>
      <c r="G3304" s="30">
        <v>1</v>
      </c>
      <c r="H3304" s="30">
        <v>1</v>
      </c>
      <c r="I3304" s="30">
        <v>1</v>
      </c>
      <c r="K3304" s="457">
        <v>25890.072460602169</v>
      </c>
      <c r="L3304" s="457">
        <f>IF(K3304=0,#REF!,0)</f>
        <v>0</v>
      </c>
    </row>
    <row r="3305" spans="1:12">
      <c r="A3305" s="30">
        <v>3303</v>
      </c>
      <c r="B3305" s="30">
        <v>1032.623999999998</v>
      </c>
      <c r="C3305" s="30">
        <v>29659.022999999899</v>
      </c>
      <c r="D3305" s="30">
        <v>1</v>
      </c>
      <c r="E3305" s="30">
        <v>1</v>
      </c>
      <c r="F3305" s="30">
        <v>3150.3669999999902</v>
      </c>
      <c r="G3305" s="30">
        <v>1</v>
      </c>
      <c r="H3305" s="30">
        <v>1</v>
      </c>
      <c r="I3305" s="30">
        <v>1</v>
      </c>
      <c r="K3305" s="457">
        <v>11024.748998216086</v>
      </c>
      <c r="L3305" s="457">
        <f>IF(K3305=0,#REF!,0)</f>
        <v>0</v>
      </c>
    </row>
    <row r="3306" spans="1:12">
      <c r="A3306" s="30">
        <v>3304</v>
      </c>
      <c r="B3306" s="30">
        <v>1032.623999999998</v>
      </c>
      <c r="C3306" s="30">
        <v>29273.760999999897</v>
      </c>
      <c r="D3306" s="30">
        <v>1</v>
      </c>
      <c r="E3306" s="30">
        <v>1</v>
      </c>
      <c r="F3306" s="30">
        <v>2478.3669999999902</v>
      </c>
      <c r="G3306" s="30">
        <v>1</v>
      </c>
      <c r="H3306" s="30">
        <v>1</v>
      </c>
      <c r="I3306" s="30">
        <v>1</v>
      </c>
      <c r="K3306" s="457">
        <v>4269.0456198635748</v>
      </c>
      <c r="L3306" s="457">
        <f>IF(K3306=0,#REF!,0)</f>
        <v>0</v>
      </c>
    </row>
    <row r="3307" spans="1:12">
      <c r="A3307" s="30">
        <v>3305</v>
      </c>
      <c r="B3307" s="30">
        <v>1032.623999999998</v>
      </c>
      <c r="C3307" s="30">
        <v>28896.860999999903</v>
      </c>
      <c r="D3307" s="30">
        <v>1</v>
      </c>
      <c r="E3307" s="30">
        <v>1</v>
      </c>
      <c r="F3307" s="30">
        <v>3150.2849999999999</v>
      </c>
      <c r="G3307" s="30">
        <v>1</v>
      </c>
      <c r="H3307" s="30">
        <v>1</v>
      </c>
      <c r="I3307" s="30">
        <v>1</v>
      </c>
      <c r="K3307" s="457"/>
      <c r="L3307" s="457" t="e">
        <f>IF(K3307=0,#REF!,0)</f>
        <v>#REF!</v>
      </c>
    </row>
    <row r="3308" spans="1:12">
      <c r="A3308" s="30">
        <v>3306</v>
      </c>
      <c r="B3308" s="30">
        <v>1762.222</v>
      </c>
      <c r="C3308" s="30">
        <v>28211.0809999999</v>
      </c>
      <c r="D3308" s="30">
        <v>1</v>
      </c>
      <c r="E3308" s="30">
        <v>1</v>
      </c>
      <c r="F3308" s="30">
        <v>4047.3</v>
      </c>
      <c r="G3308" s="30">
        <v>1</v>
      </c>
      <c r="H3308" s="30">
        <v>1</v>
      </c>
      <c r="I3308" s="30">
        <v>1</v>
      </c>
      <c r="K3308" s="457"/>
      <c r="L3308" s="457" t="e">
        <f>IF(K3308=0,#REF!,0)</f>
        <v>#REF!</v>
      </c>
    </row>
    <row r="3309" spans="1:12">
      <c r="A3309" s="30">
        <v>3307</v>
      </c>
      <c r="B3309" s="30">
        <v>6139.8579999999993</v>
      </c>
      <c r="C3309" s="30">
        <v>28117.626999999899</v>
      </c>
      <c r="D3309" s="30">
        <v>1</v>
      </c>
      <c r="E3309" s="30">
        <v>1</v>
      </c>
      <c r="F3309" s="30">
        <v>5617.1180000000004</v>
      </c>
      <c r="G3309" s="30">
        <v>1</v>
      </c>
      <c r="H3309" s="30">
        <v>1</v>
      </c>
      <c r="I3309" s="30">
        <v>1</v>
      </c>
      <c r="K3309" s="457"/>
      <c r="L3309" s="457" t="e">
        <f>IF(K3309=0,#REF!,0)</f>
        <v>#REF!</v>
      </c>
    </row>
    <row r="3310" spans="1:12">
      <c r="A3310" s="30">
        <v>3308</v>
      </c>
      <c r="B3310" s="30">
        <v>7599.07</v>
      </c>
      <c r="C3310" s="30">
        <v>29387.011999999901</v>
      </c>
      <c r="D3310" s="30">
        <v>1</v>
      </c>
      <c r="E3310" s="30">
        <v>1</v>
      </c>
      <c r="F3310" s="30">
        <v>4441.4269999999997</v>
      </c>
      <c r="G3310" s="30">
        <v>1</v>
      </c>
      <c r="H3310" s="30">
        <v>1</v>
      </c>
      <c r="I3310" s="30">
        <v>1</v>
      </c>
      <c r="K3310" s="457"/>
      <c r="L3310" s="457" t="e">
        <f>IF(K3310=0,#REF!,0)</f>
        <v>#REF!</v>
      </c>
    </row>
    <row r="3311" spans="1:12">
      <c r="A3311" s="30">
        <v>3309</v>
      </c>
      <c r="B3311" s="30">
        <v>1762.222</v>
      </c>
      <c r="C3311" s="30">
        <v>16153.051999999901</v>
      </c>
      <c r="D3311" s="30">
        <v>1</v>
      </c>
      <c r="E3311" s="30">
        <v>1</v>
      </c>
      <c r="F3311" s="30">
        <v>2482.0359999999901</v>
      </c>
      <c r="G3311" s="30">
        <v>1</v>
      </c>
      <c r="H3311" s="30">
        <v>1</v>
      </c>
      <c r="I3311" s="30">
        <v>1</v>
      </c>
      <c r="K3311" s="457"/>
      <c r="L3311" s="457" t="e">
        <f>IF(K3311=0,#REF!,0)</f>
        <v>#REF!</v>
      </c>
    </row>
    <row r="3312" spans="1:12">
      <c r="A3312" s="30">
        <v>3310</v>
      </c>
      <c r="B3312" s="30">
        <v>1762.222</v>
      </c>
      <c r="C3312" s="30">
        <v>15703.841999999901</v>
      </c>
      <c r="D3312" s="30">
        <v>1</v>
      </c>
      <c r="E3312" s="30">
        <v>1</v>
      </c>
      <c r="F3312" s="30">
        <v>2427.11</v>
      </c>
      <c r="G3312" s="30">
        <v>1</v>
      </c>
      <c r="H3312" s="30">
        <v>1</v>
      </c>
      <c r="I3312" s="30">
        <v>1</v>
      </c>
      <c r="K3312" s="457"/>
      <c r="L3312" s="457" t="e">
        <f>IF(K3312=0,#REF!,0)</f>
        <v>#REF!</v>
      </c>
    </row>
    <row r="3313" spans="1:12">
      <c r="A3313" s="30">
        <v>3311</v>
      </c>
      <c r="B3313" s="30">
        <v>1762.222</v>
      </c>
      <c r="C3313" s="30">
        <v>15254.630999999899</v>
      </c>
      <c r="D3313" s="30">
        <v>1</v>
      </c>
      <c r="E3313" s="30">
        <v>1</v>
      </c>
      <c r="F3313" s="30">
        <v>1980.04599999999</v>
      </c>
      <c r="G3313" s="30">
        <v>1</v>
      </c>
      <c r="H3313" s="30">
        <v>1</v>
      </c>
      <c r="I3313" s="30">
        <v>1</v>
      </c>
      <c r="K3313" s="457"/>
      <c r="L3313" s="457" t="e">
        <f>IF(K3313=0,#REF!,0)</f>
        <v>#REF!</v>
      </c>
    </row>
    <row r="3314" spans="1:12">
      <c r="A3314" s="30">
        <v>3312</v>
      </c>
      <c r="B3314" s="30">
        <v>1032.623999999998</v>
      </c>
      <c r="C3314" s="30">
        <v>15254.630999999899</v>
      </c>
      <c r="D3314" s="30">
        <v>1</v>
      </c>
      <c r="E3314" s="30">
        <v>1</v>
      </c>
      <c r="F3314" s="30">
        <v>1198.579</v>
      </c>
      <c r="G3314" s="30">
        <v>1</v>
      </c>
      <c r="H3314" s="30">
        <v>1</v>
      </c>
      <c r="I3314" s="30">
        <v>1</v>
      </c>
      <c r="K3314" s="457"/>
      <c r="L3314" s="457" t="e">
        <f>IF(K3314=0,#REF!,0)</f>
        <v>#REF!</v>
      </c>
    </row>
    <row r="3315" spans="1:12">
      <c r="A3315" s="30">
        <v>3313</v>
      </c>
      <c r="B3315" s="30">
        <v>1032.623999999998</v>
      </c>
      <c r="C3315" s="30">
        <v>15254.630999999899</v>
      </c>
      <c r="D3315" s="30">
        <v>1</v>
      </c>
      <c r="E3315" s="30">
        <v>1</v>
      </c>
      <c r="F3315" s="30">
        <v>709.351</v>
      </c>
      <c r="G3315" s="30">
        <v>1</v>
      </c>
      <c r="H3315" s="30">
        <v>1</v>
      </c>
      <c r="I3315" s="30">
        <v>1</v>
      </c>
      <c r="K3315" s="457"/>
      <c r="L3315" s="457" t="e">
        <f>IF(K3315=0,#REF!,0)</f>
        <v>#REF!</v>
      </c>
    </row>
    <row r="3316" spans="1:12">
      <c r="A3316" s="30">
        <v>3314</v>
      </c>
      <c r="B3316" s="30">
        <v>1032.623999999998</v>
      </c>
      <c r="C3316" s="30">
        <v>15187.612999999899</v>
      </c>
      <c r="D3316" s="30">
        <v>1</v>
      </c>
      <c r="E3316" s="30">
        <v>1</v>
      </c>
      <c r="F3316" s="30">
        <v>530.64200000000005</v>
      </c>
      <c r="G3316" s="30">
        <v>1</v>
      </c>
      <c r="H3316" s="30">
        <v>1</v>
      </c>
      <c r="I3316" s="30">
        <v>1</v>
      </c>
      <c r="K3316" s="457"/>
      <c r="L3316" s="457" t="e">
        <f>IF(K3316=0,#REF!,0)</f>
        <v>#REF!</v>
      </c>
    </row>
    <row r="3317" spans="1:12">
      <c r="A3317" s="30">
        <v>3315</v>
      </c>
      <c r="B3317" s="30">
        <v>1032.623999999998</v>
      </c>
      <c r="C3317" s="30">
        <v>15187.612999999899</v>
      </c>
      <c r="D3317" s="30">
        <v>1</v>
      </c>
      <c r="E3317" s="30">
        <v>1</v>
      </c>
      <c r="F3317" s="30">
        <v>415.38200000000001</v>
      </c>
      <c r="G3317" s="30">
        <v>1</v>
      </c>
      <c r="H3317" s="30">
        <v>1</v>
      </c>
      <c r="I3317" s="30">
        <v>1</v>
      </c>
      <c r="K3317" s="457"/>
      <c r="L3317" s="457" t="e">
        <f>IF(K3317=0,#REF!,0)</f>
        <v>#REF!</v>
      </c>
    </row>
    <row r="3318" spans="1:12">
      <c r="A3318" s="30">
        <v>3316</v>
      </c>
      <c r="B3318" s="30">
        <v>1032.623999999998</v>
      </c>
      <c r="C3318" s="30">
        <v>15187.612999999899</v>
      </c>
      <c r="D3318" s="30">
        <v>1</v>
      </c>
      <c r="E3318" s="30">
        <v>1</v>
      </c>
      <c r="F3318" s="30">
        <v>234.59200000000001</v>
      </c>
      <c r="G3318" s="30">
        <v>1</v>
      </c>
      <c r="H3318" s="30">
        <v>1</v>
      </c>
      <c r="I3318" s="30">
        <v>1</v>
      </c>
      <c r="K3318" s="457"/>
      <c r="L3318" s="457" t="e">
        <f>IF(K3318=0,#REF!,0)</f>
        <v>#REF!</v>
      </c>
    </row>
    <row r="3319" spans="1:12">
      <c r="A3319" s="30">
        <v>3317</v>
      </c>
      <c r="B3319" s="30">
        <v>1032.623999999998</v>
      </c>
      <c r="C3319" s="30">
        <v>15187.612999999899</v>
      </c>
      <c r="D3319" s="30">
        <v>1</v>
      </c>
      <c r="E3319" s="30">
        <v>1</v>
      </c>
      <c r="F3319" s="30">
        <v>235.14999999999901</v>
      </c>
      <c r="G3319" s="30">
        <v>1</v>
      </c>
      <c r="H3319" s="30">
        <v>1</v>
      </c>
      <c r="I3319" s="30">
        <v>1</v>
      </c>
      <c r="K3319" s="457"/>
      <c r="L3319" s="457" t="e">
        <f>IF(K3319=0,#REF!,0)</f>
        <v>#REF!</v>
      </c>
    </row>
    <row r="3320" spans="1:12">
      <c r="A3320" s="30">
        <v>3318</v>
      </c>
      <c r="B3320" s="30">
        <v>1762.222</v>
      </c>
      <c r="C3320" s="30">
        <v>15187.612999999899</v>
      </c>
      <c r="D3320" s="30">
        <v>1</v>
      </c>
      <c r="E3320" s="30">
        <v>1</v>
      </c>
      <c r="F3320" s="30">
        <v>416.08100000000002</v>
      </c>
      <c r="G3320" s="30">
        <v>1</v>
      </c>
      <c r="H3320" s="30">
        <v>1</v>
      </c>
      <c r="I3320" s="30">
        <v>1</v>
      </c>
      <c r="K3320" s="457"/>
      <c r="L3320" s="457" t="e">
        <f>IF(K3320=0,#REF!,0)</f>
        <v>#REF!</v>
      </c>
    </row>
    <row r="3321" spans="1:12">
      <c r="A3321" s="30">
        <v>3319</v>
      </c>
      <c r="B3321" s="30">
        <v>6139.8579999999993</v>
      </c>
      <c r="C3321" s="30">
        <v>15289.6509999999</v>
      </c>
      <c r="D3321" s="30">
        <v>1</v>
      </c>
      <c r="E3321" s="30">
        <v>1</v>
      </c>
      <c r="F3321" s="30">
        <v>1260.66299999999</v>
      </c>
      <c r="G3321" s="30">
        <v>1</v>
      </c>
      <c r="H3321" s="30">
        <v>1</v>
      </c>
      <c r="I3321" s="30">
        <v>1</v>
      </c>
      <c r="K3321" s="457"/>
      <c r="L3321" s="457" t="e">
        <f>IF(K3321=0,#REF!,0)</f>
        <v>#REF!</v>
      </c>
    </row>
    <row r="3322" spans="1:12">
      <c r="A3322" s="30">
        <v>3320</v>
      </c>
      <c r="B3322" s="30">
        <v>1762.222</v>
      </c>
      <c r="C3322" s="30">
        <v>15633.805999999899</v>
      </c>
      <c r="D3322" s="30">
        <v>1</v>
      </c>
      <c r="E3322" s="30">
        <v>1</v>
      </c>
      <c r="F3322" s="30">
        <v>2559.31</v>
      </c>
      <c r="G3322" s="30">
        <v>1</v>
      </c>
      <c r="H3322" s="30">
        <v>1</v>
      </c>
      <c r="I3322" s="30">
        <v>1</v>
      </c>
      <c r="K3322" s="457"/>
      <c r="L3322" s="457" t="e">
        <f>IF(K3322=0,#REF!,0)</f>
        <v>#REF!</v>
      </c>
    </row>
    <row r="3323" spans="1:12">
      <c r="A3323" s="30">
        <v>3321</v>
      </c>
      <c r="B3323" s="30">
        <v>1032.623999999998</v>
      </c>
      <c r="C3323" s="30">
        <v>16672.300999999898</v>
      </c>
      <c r="D3323" s="30">
        <v>1</v>
      </c>
      <c r="E3323" s="30">
        <v>1</v>
      </c>
      <c r="F3323" s="30">
        <v>4046.34799999999</v>
      </c>
      <c r="G3323" s="30">
        <v>1</v>
      </c>
      <c r="H3323" s="30">
        <v>1</v>
      </c>
      <c r="I3323" s="30">
        <v>1</v>
      </c>
      <c r="K3323" s="457"/>
      <c r="L3323" s="457" t="e">
        <f>IF(K3323=0,#REF!,0)</f>
        <v>#REF!</v>
      </c>
    </row>
    <row r="3324" spans="1:12">
      <c r="A3324" s="30">
        <v>3322</v>
      </c>
      <c r="B3324" s="30">
        <v>1153.2399999999991</v>
      </c>
      <c r="C3324" s="30">
        <v>17792.710999999901</v>
      </c>
      <c r="D3324" s="30">
        <v>1</v>
      </c>
      <c r="E3324" s="30">
        <v>1</v>
      </c>
      <c r="F3324" s="30">
        <v>5347.0519999999997</v>
      </c>
      <c r="G3324" s="30">
        <v>1</v>
      </c>
      <c r="H3324" s="30">
        <v>1</v>
      </c>
      <c r="I3324" s="30">
        <v>1</v>
      </c>
      <c r="K3324" s="457">
        <v>16675.477849580177</v>
      </c>
      <c r="L3324" s="457">
        <f>IF(K3324=0,#REF!,0)</f>
        <v>0</v>
      </c>
    </row>
    <row r="3325" spans="1:12">
      <c r="A3325" s="30">
        <v>3323</v>
      </c>
      <c r="B3325" s="30">
        <v>1213.5469999999991</v>
      </c>
      <c r="C3325" s="30">
        <v>18679.559999999899</v>
      </c>
      <c r="D3325" s="30">
        <v>1</v>
      </c>
      <c r="E3325" s="30">
        <v>1</v>
      </c>
      <c r="F3325" s="30">
        <v>5902.7599999999902</v>
      </c>
      <c r="G3325" s="30">
        <v>1</v>
      </c>
      <c r="H3325" s="30">
        <v>1</v>
      </c>
      <c r="I3325" s="30">
        <v>1</v>
      </c>
      <c r="K3325" s="457">
        <v>29916.984898431288</v>
      </c>
      <c r="L3325" s="457">
        <f>IF(K3325=0,#REF!,0)</f>
        <v>0</v>
      </c>
    </row>
    <row r="3326" spans="1:12">
      <c r="A3326" s="30">
        <v>3324</v>
      </c>
      <c r="B3326" s="30">
        <v>1213.5469999999991</v>
      </c>
      <c r="C3326" s="30">
        <v>18294.355999999902</v>
      </c>
      <c r="D3326" s="30">
        <v>1</v>
      </c>
      <c r="E3326" s="30">
        <v>1</v>
      </c>
      <c r="F3326" s="30">
        <v>6210.3239999999896</v>
      </c>
      <c r="G3326" s="30">
        <v>1</v>
      </c>
      <c r="H3326" s="30">
        <v>1</v>
      </c>
      <c r="I3326" s="30">
        <v>1</v>
      </c>
      <c r="K3326" s="457">
        <v>35977.687456113381</v>
      </c>
      <c r="L3326" s="457">
        <f>IF(K3326=0,#REF!,0)</f>
        <v>0</v>
      </c>
    </row>
    <row r="3327" spans="1:12">
      <c r="A3327" s="30">
        <v>3325</v>
      </c>
      <c r="B3327" s="30">
        <v>6200.1660000000002</v>
      </c>
      <c r="C3327" s="30">
        <v>16386.614999999889</v>
      </c>
      <c r="D3327" s="30">
        <v>1</v>
      </c>
      <c r="E3327" s="30">
        <v>1</v>
      </c>
      <c r="F3327" s="30">
        <v>5338.9939999999897</v>
      </c>
      <c r="G3327" s="30">
        <v>1</v>
      </c>
      <c r="H3327" s="30">
        <v>1</v>
      </c>
      <c r="I3327" s="30">
        <v>1</v>
      </c>
      <c r="K3327" s="457">
        <v>21693.278458054476</v>
      </c>
      <c r="L3327" s="457">
        <f>IF(K3327=0,#REF!,0)</f>
        <v>0</v>
      </c>
    </row>
    <row r="3328" spans="1:12">
      <c r="A3328" s="30">
        <v>3326</v>
      </c>
      <c r="B3328" s="30">
        <v>1762.222</v>
      </c>
      <c r="C3328" s="30">
        <v>16203.154999999901</v>
      </c>
      <c r="D3328" s="30">
        <v>1</v>
      </c>
      <c r="E3328" s="30">
        <v>1</v>
      </c>
      <c r="F3328" s="30">
        <v>4595.8680000000004</v>
      </c>
      <c r="G3328" s="30">
        <v>1</v>
      </c>
      <c r="H3328" s="30">
        <v>1</v>
      </c>
      <c r="I3328" s="30">
        <v>1</v>
      </c>
      <c r="K3328" s="457">
        <v>32235.329608642998</v>
      </c>
      <c r="L3328" s="457">
        <f>IF(K3328=0,#REF!,0)</f>
        <v>0</v>
      </c>
    </row>
    <row r="3329" spans="1:12">
      <c r="A3329" s="30">
        <v>3327</v>
      </c>
      <c r="B3329" s="30">
        <v>1032.623999999998</v>
      </c>
      <c r="C3329" s="30">
        <v>16973.5649999999</v>
      </c>
      <c r="D3329" s="30">
        <v>1</v>
      </c>
      <c r="E3329" s="30">
        <v>1</v>
      </c>
      <c r="F3329" s="30">
        <v>3604.683</v>
      </c>
      <c r="G3329" s="30">
        <v>1</v>
      </c>
      <c r="H3329" s="30">
        <v>1</v>
      </c>
      <c r="I3329" s="30">
        <v>1</v>
      </c>
      <c r="K3329" s="457">
        <v>23055.754010049684</v>
      </c>
      <c r="L3329" s="457">
        <f>IF(K3329=0,#REF!,0)</f>
        <v>0</v>
      </c>
    </row>
    <row r="3330" spans="1:12">
      <c r="A3330" s="30">
        <v>3328</v>
      </c>
      <c r="B3330" s="30">
        <v>1032.623999999998</v>
      </c>
      <c r="C3330" s="30">
        <v>16588.360999999899</v>
      </c>
      <c r="D3330" s="30">
        <v>1</v>
      </c>
      <c r="E3330" s="30">
        <v>1</v>
      </c>
      <c r="F3330" s="30">
        <v>3171.2779999999998</v>
      </c>
      <c r="G3330" s="30">
        <v>1</v>
      </c>
      <c r="H3330" s="30">
        <v>1</v>
      </c>
      <c r="I3330" s="30">
        <v>1</v>
      </c>
      <c r="K3330" s="457">
        <v>10194.287728904515</v>
      </c>
      <c r="L3330" s="457">
        <f>IF(K3330=0,#REF!,0)</f>
        <v>0</v>
      </c>
    </row>
    <row r="3331" spans="1:12">
      <c r="A3331" s="30">
        <v>3329</v>
      </c>
      <c r="B3331" s="30">
        <v>1032.623999999998</v>
      </c>
      <c r="C3331" s="30">
        <v>16203.154999999901</v>
      </c>
      <c r="D3331" s="30">
        <v>1</v>
      </c>
      <c r="E3331" s="30">
        <v>1</v>
      </c>
      <c r="F3331" s="30">
        <v>1811.1009999999901</v>
      </c>
      <c r="G3331" s="30">
        <v>1</v>
      </c>
      <c r="H3331" s="30">
        <v>1</v>
      </c>
      <c r="I3331" s="30">
        <v>1</v>
      </c>
      <c r="K3331" s="457"/>
      <c r="L3331" s="457" t="e">
        <f>IF(K3331=0,#REF!,0)</f>
        <v>#REF!</v>
      </c>
    </row>
    <row r="3332" spans="1:12">
      <c r="A3332" s="30">
        <v>3330</v>
      </c>
      <c r="B3332" s="30">
        <v>1762.222</v>
      </c>
      <c r="C3332" s="30">
        <v>15499.762999999901</v>
      </c>
      <c r="D3332" s="30">
        <v>1</v>
      </c>
      <c r="E3332" s="30">
        <v>1</v>
      </c>
      <c r="F3332" s="30">
        <v>3419.875</v>
      </c>
      <c r="G3332" s="30">
        <v>1</v>
      </c>
      <c r="H3332" s="30">
        <v>1</v>
      </c>
      <c r="I3332" s="30">
        <v>1</v>
      </c>
      <c r="K3332" s="457"/>
      <c r="L3332" s="457" t="e">
        <f>IF(K3332=0,#REF!,0)</f>
        <v>#REF!</v>
      </c>
    </row>
    <row r="3333" spans="1:12">
      <c r="A3333" s="30">
        <v>3331</v>
      </c>
      <c r="B3333" s="30">
        <v>6139.8579999999993</v>
      </c>
      <c r="C3333" s="30">
        <v>15423.693999999899</v>
      </c>
      <c r="D3333" s="30">
        <v>1</v>
      </c>
      <c r="E3333" s="30">
        <v>1</v>
      </c>
      <c r="F3333" s="30">
        <v>4473.18299999999</v>
      </c>
      <c r="G3333" s="30">
        <v>1</v>
      </c>
      <c r="H3333" s="30">
        <v>1</v>
      </c>
      <c r="I3333" s="30">
        <v>1</v>
      </c>
      <c r="K3333" s="457"/>
      <c r="L3333" s="457" t="e">
        <f>IF(K3333=0,#REF!,0)</f>
        <v>#REF!</v>
      </c>
    </row>
    <row r="3334" spans="1:12">
      <c r="A3334" s="30">
        <v>3332</v>
      </c>
      <c r="B3334" s="30">
        <v>7599.07</v>
      </c>
      <c r="C3334" s="30">
        <v>16701.287999999899</v>
      </c>
      <c r="D3334" s="30">
        <v>1</v>
      </c>
      <c r="E3334" s="30">
        <v>1</v>
      </c>
      <c r="F3334" s="30">
        <v>4846.6319999999896</v>
      </c>
      <c r="G3334" s="30">
        <v>1</v>
      </c>
      <c r="H3334" s="30">
        <v>1</v>
      </c>
      <c r="I3334" s="30">
        <v>1</v>
      </c>
      <c r="K3334" s="457"/>
      <c r="L3334" s="457" t="e">
        <f>IF(K3334=0,#REF!,0)</f>
        <v>#REF!</v>
      </c>
    </row>
    <row r="3335" spans="1:12">
      <c r="A3335" s="30">
        <v>3333</v>
      </c>
      <c r="B3335" s="30">
        <v>1762.222</v>
      </c>
      <c r="C3335" s="30">
        <v>16153.051999999901</v>
      </c>
      <c r="D3335" s="30">
        <v>1</v>
      </c>
      <c r="E3335" s="30">
        <v>1</v>
      </c>
      <c r="F3335" s="30">
        <v>2494.415</v>
      </c>
      <c r="G3335" s="30">
        <v>1</v>
      </c>
      <c r="H3335" s="30">
        <v>1</v>
      </c>
      <c r="I3335" s="30">
        <v>1</v>
      </c>
      <c r="K3335" s="457"/>
      <c r="L3335" s="457" t="e">
        <f>IF(K3335=0,#REF!,0)</f>
        <v>#REF!</v>
      </c>
    </row>
    <row r="3336" spans="1:12">
      <c r="A3336" s="30">
        <v>3334</v>
      </c>
      <c r="B3336" s="30">
        <v>1762.222</v>
      </c>
      <c r="C3336" s="30">
        <v>15703.841999999901</v>
      </c>
      <c r="D3336" s="30">
        <v>1</v>
      </c>
      <c r="E3336" s="30">
        <v>1</v>
      </c>
      <c r="F3336" s="30">
        <v>2309.52</v>
      </c>
      <c r="G3336" s="30">
        <v>1</v>
      </c>
      <c r="H3336" s="30">
        <v>1</v>
      </c>
      <c r="I3336" s="30">
        <v>1</v>
      </c>
      <c r="K3336" s="457"/>
      <c r="L3336" s="457" t="e">
        <f>IF(K3336=0,#REF!,0)</f>
        <v>#REF!</v>
      </c>
    </row>
    <row r="3337" spans="1:12">
      <c r="A3337" s="30">
        <v>3335</v>
      </c>
      <c r="B3337" s="30">
        <v>1762.222</v>
      </c>
      <c r="C3337" s="30">
        <v>15254.630999999899</v>
      </c>
      <c r="D3337" s="30">
        <v>1</v>
      </c>
      <c r="E3337" s="30">
        <v>1</v>
      </c>
      <c r="F3337" s="30">
        <v>2124.7310000000002</v>
      </c>
      <c r="G3337" s="30">
        <v>1</v>
      </c>
      <c r="H3337" s="30">
        <v>1</v>
      </c>
      <c r="I3337" s="30">
        <v>1</v>
      </c>
      <c r="K3337" s="457"/>
      <c r="L3337" s="457" t="e">
        <f>IF(K3337=0,#REF!,0)</f>
        <v>#REF!</v>
      </c>
    </row>
    <row r="3338" spans="1:12">
      <c r="A3338" s="30">
        <v>3336</v>
      </c>
      <c r="B3338" s="30">
        <v>1032.623999999998</v>
      </c>
      <c r="C3338" s="30">
        <v>15254.630999999899</v>
      </c>
      <c r="D3338" s="30">
        <v>1</v>
      </c>
      <c r="E3338" s="30">
        <v>1</v>
      </c>
      <c r="F3338" s="30">
        <v>1198.914</v>
      </c>
      <c r="G3338" s="30">
        <v>1</v>
      </c>
      <c r="H3338" s="30">
        <v>1</v>
      </c>
      <c r="I3338" s="30">
        <v>1</v>
      </c>
      <c r="K3338" s="457"/>
      <c r="L3338" s="457" t="e">
        <f>IF(K3338=0,#REF!,0)</f>
        <v>#REF!</v>
      </c>
    </row>
    <row r="3339" spans="1:12">
      <c r="A3339" s="30">
        <v>3337</v>
      </c>
      <c r="B3339" s="30">
        <v>1032.623999999998</v>
      </c>
      <c r="C3339" s="30">
        <v>15254.630999999899</v>
      </c>
      <c r="D3339" s="30">
        <v>1</v>
      </c>
      <c r="E3339" s="30">
        <v>1</v>
      </c>
      <c r="F3339" s="30">
        <v>558.22500000000002</v>
      </c>
      <c r="G3339" s="30">
        <v>1</v>
      </c>
      <c r="H3339" s="30">
        <v>1</v>
      </c>
      <c r="I3339" s="30">
        <v>1</v>
      </c>
      <c r="K3339" s="457"/>
      <c r="L3339" s="457" t="e">
        <f>IF(K3339=0,#REF!,0)</f>
        <v>#REF!</v>
      </c>
    </row>
    <row r="3340" spans="1:12">
      <c r="A3340" s="30">
        <v>3338</v>
      </c>
      <c r="B3340" s="30">
        <v>1032.623999999998</v>
      </c>
      <c r="C3340" s="30">
        <v>15187.612999999899</v>
      </c>
      <c r="D3340" s="30">
        <v>1</v>
      </c>
      <c r="E3340" s="30">
        <v>1</v>
      </c>
      <c r="F3340" s="30">
        <v>320.65799999999899</v>
      </c>
      <c r="G3340" s="30">
        <v>1</v>
      </c>
      <c r="H3340" s="30">
        <v>1</v>
      </c>
      <c r="I3340" s="30">
        <v>1</v>
      </c>
      <c r="K3340" s="457"/>
      <c r="L3340" s="457" t="e">
        <f>IF(K3340=0,#REF!,0)</f>
        <v>#REF!</v>
      </c>
    </row>
    <row r="3341" spans="1:12">
      <c r="A3341" s="30">
        <v>3339</v>
      </c>
      <c r="B3341" s="30">
        <v>1032.623999999998</v>
      </c>
      <c r="C3341" s="30">
        <v>15187.612999999899</v>
      </c>
      <c r="D3341" s="30">
        <v>1</v>
      </c>
      <c r="E3341" s="30">
        <v>1</v>
      </c>
      <c r="F3341" s="30">
        <v>262.25</v>
      </c>
      <c r="G3341" s="30">
        <v>1</v>
      </c>
      <c r="H3341" s="30">
        <v>1</v>
      </c>
      <c r="I3341" s="30">
        <v>1</v>
      </c>
      <c r="K3341" s="457"/>
      <c r="L3341" s="457" t="e">
        <f>IF(K3341=0,#REF!,0)</f>
        <v>#REF!</v>
      </c>
    </row>
    <row r="3342" spans="1:12">
      <c r="A3342" s="30">
        <v>3340</v>
      </c>
      <c r="B3342" s="30">
        <v>1032.623999999998</v>
      </c>
      <c r="C3342" s="30">
        <v>15187.612999999899</v>
      </c>
      <c r="D3342" s="30">
        <v>1</v>
      </c>
      <c r="E3342" s="30">
        <v>1</v>
      </c>
      <c r="F3342" s="30">
        <v>263.06599999999901</v>
      </c>
      <c r="G3342" s="30">
        <v>1</v>
      </c>
      <c r="H3342" s="30">
        <v>1</v>
      </c>
      <c r="I3342" s="30">
        <v>1</v>
      </c>
      <c r="K3342" s="457"/>
      <c r="L3342" s="457" t="e">
        <f>IF(K3342=0,#REF!,0)</f>
        <v>#REF!</v>
      </c>
    </row>
    <row r="3343" spans="1:12">
      <c r="A3343" s="30">
        <v>3341</v>
      </c>
      <c r="B3343" s="30">
        <v>1032.623999999998</v>
      </c>
      <c r="C3343" s="30">
        <v>15187.612999999899</v>
      </c>
      <c r="D3343" s="30">
        <v>1</v>
      </c>
      <c r="E3343" s="30">
        <v>1</v>
      </c>
      <c r="F3343" s="30">
        <v>238.82199999999901</v>
      </c>
      <c r="G3343" s="30">
        <v>1</v>
      </c>
      <c r="H3343" s="30">
        <v>1</v>
      </c>
      <c r="I3343" s="30">
        <v>1</v>
      </c>
      <c r="K3343" s="457"/>
      <c r="L3343" s="457" t="e">
        <f>IF(K3343=0,#REF!,0)</f>
        <v>#REF!</v>
      </c>
    </row>
    <row r="3344" spans="1:12">
      <c r="A3344" s="30">
        <v>3342</v>
      </c>
      <c r="B3344" s="30">
        <v>1762.222</v>
      </c>
      <c r="C3344" s="30">
        <v>15187.612999999899</v>
      </c>
      <c r="D3344" s="30">
        <v>1</v>
      </c>
      <c r="E3344" s="30">
        <v>1</v>
      </c>
      <c r="F3344" s="30">
        <v>2510.6759999999999</v>
      </c>
      <c r="G3344" s="30">
        <v>1</v>
      </c>
      <c r="H3344" s="30">
        <v>1</v>
      </c>
      <c r="I3344" s="30">
        <v>1</v>
      </c>
      <c r="K3344" s="457"/>
      <c r="L3344" s="457" t="e">
        <f>IF(K3344=0,#REF!,0)</f>
        <v>#REF!</v>
      </c>
    </row>
    <row r="3345" spans="1:12">
      <c r="A3345" s="30">
        <v>3343</v>
      </c>
      <c r="B3345" s="30">
        <v>6139.8579999999993</v>
      </c>
      <c r="C3345" s="30">
        <v>15289.6509999999</v>
      </c>
      <c r="D3345" s="30">
        <v>1</v>
      </c>
      <c r="E3345" s="30">
        <v>1</v>
      </c>
      <c r="F3345" s="30">
        <v>6578.7359999999999</v>
      </c>
      <c r="G3345" s="30">
        <v>1</v>
      </c>
      <c r="H3345" s="30">
        <v>1</v>
      </c>
      <c r="I3345" s="30">
        <v>1</v>
      </c>
      <c r="K3345" s="457"/>
      <c r="L3345" s="457" t="e">
        <f>IF(K3345=0,#REF!,0)</f>
        <v>#REF!</v>
      </c>
    </row>
    <row r="3346" spans="1:12">
      <c r="A3346" s="30">
        <v>3344</v>
      </c>
      <c r="B3346" s="30">
        <v>1762.222</v>
      </c>
      <c r="C3346" s="30">
        <v>42231.026999999893</v>
      </c>
      <c r="D3346" s="30">
        <v>1</v>
      </c>
      <c r="E3346" s="30">
        <v>1</v>
      </c>
      <c r="F3346" s="30">
        <v>5329.9189999999999</v>
      </c>
      <c r="G3346" s="30">
        <v>1</v>
      </c>
      <c r="H3346" s="30">
        <v>1</v>
      </c>
      <c r="I3346" s="30">
        <v>1</v>
      </c>
      <c r="K3346" s="457"/>
      <c r="L3346" s="457" t="e">
        <f>IF(K3346=0,#REF!,0)</f>
        <v>#REF!</v>
      </c>
    </row>
    <row r="3347" spans="1:12">
      <c r="A3347" s="30">
        <v>3345</v>
      </c>
      <c r="B3347" s="30">
        <v>1032.623999999998</v>
      </c>
      <c r="C3347" s="30">
        <v>71706.666999999899</v>
      </c>
      <c r="D3347" s="30">
        <v>1</v>
      </c>
      <c r="E3347" s="30">
        <v>1</v>
      </c>
      <c r="F3347" s="30">
        <v>4409.03999999999</v>
      </c>
      <c r="G3347" s="30">
        <v>1</v>
      </c>
      <c r="H3347" s="30">
        <v>1</v>
      </c>
      <c r="I3347" s="30">
        <v>1</v>
      </c>
      <c r="K3347" s="457"/>
      <c r="L3347" s="457" t="e">
        <f>IF(K3347=0,#REF!,0)</f>
        <v>#REF!</v>
      </c>
    </row>
    <row r="3348" spans="1:12">
      <c r="A3348" s="30">
        <v>3346</v>
      </c>
      <c r="B3348" s="30">
        <v>1153.2399999999991</v>
      </c>
      <c r="C3348" s="30">
        <v>89772.358999999997</v>
      </c>
      <c r="D3348" s="30">
        <v>1</v>
      </c>
      <c r="E3348" s="30">
        <v>1</v>
      </c>
      <c r="F3348" s="30">
        <v>3357.72999999999</v>
      </c>
      <c r="G3348" s="30">
        <v>1</v>
      </c>
      <c r="H3348" s="30">
        <v>1</v>
      </c>
      <c r="I3348" s="30">
        <v>1</v>
      </c>
      <c r="K3348" s="457">
        <v>5418.8631700516289</v>
      </c>
      <c r="L3348" s="457">
        <f>IF(K3348=0,#REF!,0)</f>
        <v>0</v>
      </c>
    </row>
    <row r="3349" spans="1:12">
      <c r="A3349" s="30">
        <v>3347</v>
      </c>
      <c r="B3349" s="30">
        <v>1213.5469999999991</v>
      </c>
      <c r="C3349" s="30">
        <v>107574.7129999998</v>
      </c>
      <c r="D3349" s="30">
        <v>1</v>
      </c>
      <c r="E3349" s="30">
        <v>1</v>
      </c>
      <c r="F3349" s="30">
        <v>2962.9539999999902</v>
      </c>
      <c r="G3349" s="30">
        <v>1</v>
      </c>
      <c r="H3349" s="30">
        <v>1</v>
      </c>
      <c r="I3349" s="30">
        <v>1</v>
      </c>
      <c r="K3349" s="457">
        <v>18282.47107125169</v>
      </c>
      <c r="L3349" s="457">
        <f>IF(K3349=0,#REF!,0)</f>
        <v>0</v>
      </c>
    </row>
    <row r="3350" spans="1:12">
      <c r="A3350" s="30">
        <v>3348</v>
      </c>
      <c r="B3350" s="30">
        <v>1213.5469999999991</v>
      </c>
      <c r="C3350" s="30">
        <v>90257.794000000009</v>
      </c>
      <c r="D3350" s="30">
        <v>1</v>
      </c>
      <c r="E3350" s="30">
        <v>1</v>
      </c>
      <c r="F3350" s="30">
        <v>2765.36599999999</v>
      </c>
      <c r="G3350" s="30">
        <v>1</v>
      </c>
      <c r="H3350" s="30">
        <v>1</v>
      </c>
      <c r="I3350" s="30">
        <v>1</v>
      </c>
      <c r="K3350" s="457">
        <v>18060.302372345905</v>
      </c>
      <c r="L3350" s="457">
        <f>IF(K3350=0,#REF!,0)</f>
        <v>0</v>
      </c>
    </row>
    <row r="3351" spans="1:12">
      <c r="A3351" s="30">
        <v>3349</v>
      </c>
      <c r="B3351" s="30">
        <v>6200.1660000000002</v>
      </c>
      <c r="C3351" s="30">
        <v>49073.2389999999</v>
      </c>
      <c r="D3351" s="30">
        <v>1</v>
      </c>
      <c r="E3351" s="30">
        <v>1</v>
      </c>
      <c r="F3351" s="30">
        <v>4138.0959999999995</v>
      </c>
      <c r="G3351" s="30">
        <v>1</v>
      </c>
      <c r="H3351" s="30">
        <v>1</v>
      </c>
      <c r="I3351" s="30">
        <v>1</v>
      </c>
      <c r="K3351" s="457">
        <v>9066.1023024111073</v>
      </c>
      <c r="L3351" s="457">
        <f>IF(K3351=0,#REF!,0)</f>
        <v>0</v>
      </c>
    </row>
    <row r="3352" spans="1:12">
      <c r="A3352" s="30">
        <v>3350</v>
      </c>
      <c r="B3352" s="30">
        <v>1762.222</v>
      </c>
      <c r="C3352" s="30">
        <v>71244.527999999904</v>
      </c>
      <c r="D3352" s="30">
        <v>1</v>
      </c>
      <c r="E3352" s="30">
        <v>1</v>
      </c>
      <c r="F3352" s="30">
        <v>3679.9090000000001</v>
      </c>
      <c r="G3352" s="30">
        <v>1</v>
      </c>
      <c r="H3352" s="30">
        <v>1</v>
      </c>
      <c r="I3352" s="30">
        <v>1</v>
      </c>
      <c r="K3352" s="457">
        <v>23849.477853448552</v>
      </c>
      <c r="L3352" s="457">
        <f>IF(K3352=0,#REF!,0)</f>
        <v>0</v>
      </c>
    </row>
    <row r="3353" spans="1:12">
      <c r="A3353" s="30">
        <v>3351</v>
      </c>
      <c r="B3353" s="30">
        <v>1032.623999999998</v>
      </c>
      <c r="C3353" s="30">
        <v>105867.6519999998</v>
      </c>
      <c r="D3353" s="30">
        <v>1</v>
      </c>
      <c r="E3353" s="30">
        <v>1</v>
      </c>
      <c r="F3353" s="30">
        <v>2109.5709999999999</v>
      </c>
      <c r="G3353" s="30">
        <v>1</v>
      </c>
      <c r="H3353" s="30">
        <v>1</v>
      </c>
      <c r="I3353" s="30">
        <v>1</v>
      </c>
      <c r="K3353" s="457">
        <v>9360.4049243183472</v>
      </c>
      <c r="L3353" s="457">
        <f>IF(K3353=0,#REF!,0)</f>
        <v>0</v>
      </c>
    </row>
    <row r="3354" spans="1:12">
      <c r="A3354" s="30">
        <v>3352</v>
      </c>
      <c r="B3354" s="30">
        <v>1032.623999999998</v>
      </c>
      <c r="C3354" s="30">
        <v>88560.733000000007</v>
      </c>
      <c r="D3354" s="30">
        <v>1</v>
      </c>
      <c r="E3354" s="30">
        <v>1</v>
      </c>
      <c r="F3354" s="30">
        <v>1848.1849999999999</v>
      </c>
      <c r="G3354" s="30">
        <v>1</v>
      </c>
      <c r="H3354" s="30">
        <v>1</v>
      </c>
      <c r="I3354" s="30">
        <v>1</v>
      </c>
      <c r="K3354" s="457"/>
      <c r="L3354" s="457" t="e">
        <f>IF(K3354=0,#REF!,0)</f>
        <v>#REF!</v>
      </c>
    </row>
    <row r="3355" spans="1:12">
      <c r="A3355" s="30">
        <v>3353</v>
      </c>
      <c r="B3355" s="30">
        <v>1032.623999999998</v>
      </c>
      <c r="C3355" s="30">
        <v>76642.343999999997</v>
      </c>
      <c r="D3355" s="30">
        <v>1</v>
      </c>
      <c r="E3355" s="30">
        <v>1</v>
      </c>
      <c r="F3355" s="30">
        <v>2109.6030000000001</v>
      </c>
      <c r="G3355" s="30">
        <v>1</v>
      </c>
      <c r="H3355" s="30">
        <v>1</v>
      </c>
      <c r="I3355" s="30">
        <v>1</v>
      </c>
      <c r="K3355" s="457"/>
      <c r="L3355" s="457" t="e">
        <f>IF(K3355=0,#REF!,0)</f>
        <v>#REF!</v>
      </c>
    </row>
    <row r="3356" spans="1:12">
      <c r="A3356" s="30">
        <v>3354</v>
      </c>
      <c r="B3356" s="30">
        <v>1762.222</v>
      </c>
      <c r="C3356" s="30">
        <v>42095.148999999888</v>
      </c>
      <c r="D3356" s="30">
        <v>1</v>
      </c>
      <c r="E3356" s="30">
        <v>1</v>
      </c>
      <c r="F3356" s="30">
        <v>3680.32799999999</v>
      </c>
      <c r="G3356" s="30">
        <v>1</v>
      </c>
      <c r="H3356" s="30">
        <v>1</v>
      </c>
      <c r="I3356" s="30">
        <v>1</v>
      </c>
      <c r="K3356" s="457"/>
      <c r="L3356" s="457" t="e">
        <f>IF(K3356=0,#REF!,0)</f>
        <v>#REF!</v>
      </c>
    </row>
    <row r="3357" spans="1:12">
      <c r="A3357" s="30">
        <v>3355</v>
      </c>
      <c r="B3357" s="30">
        <v>6139.8579999999993</v>
      </c>
      <c r="C3357" s="30">
        <v>28118.557999999899</v>
      </c>
      <c r="D3357" s="30">
        <v>1</v>
      </c>
      <c r="E3357" s="30">
        <v>1</v>
      </c>
      <c r="F3357" s="30">
        <v>5187.3040000000001</v>
      </c>
      <c r="G3357" s="30">
        <v>1</v>
      </c>
      <c r="H3357" s="30">
        <v>1</v>
      </c>
      <c r="I3357" s="30">
        <v>1</v>
      </c>
      <c r="K3357" s="457"/>
      <c r="L3357" s="457" t="e">
        <f>IF(K3357=0,#REF!,0)</f>
        <v>#REF!</v>
      </c>
    </row>
    <row r="3358" spans="1:12">
      <c r="A3358" s="30">
        <v>3356</v>
      </c>
      <c r="B3358" s="30">
        <v>7599.07</v>
      </c>
      <c r="C3358" s="30">
        <v>29387.7219999999</v>
      </c>
      <c r="D3358" s="30">
        <v>1</v>
      </c>
      <c r="E3358" s="30">
        <v>1</v>
      </c>
      <c r="F3358" s="30">
        <v>5254.4809999999998</v>
      </c>
      <c r="G3358" s="30">
        <v>1</v>
      </c>
      <c r="H3358" s="30">
        <v>1</v>
      </c>
      <c r="I3358" s="30">
        <v>1</v>
      </c>
      <c r="K3358" s="457"/>
      <c r="L3358" s="457" t="e">
        <f>IF(K3358=0,#REF!,0)</f>
        <v>#REF!</v>
      </c>
    </row>
    <row r="3359" spans="1:12">
      <c r="A3359" s="30">
        <v>3357</v>
      </c>
      <c r="B3359" s="30">
        <v>1762.222</v>
      </c>
      <c r="C3359" s="30">
        <v>16153.051999999901</v>
      </c>
      <c r="D3359" s="30">
        <v>1</v>
      </c>
      <c r="E3359" s="30">
        <v>1</v>
      </c>
      <c r="F3359" s="30">
        <v>4077.7419999999902</v>
      </c>
      <c r="G3359" s="30">
        <v>1</v>
      </c>
      <c r="H3359" s="30">
        <v>1</v>
      </c>
      <c r="I3359" s="30">
        <v>1</v>
      </c>
      <c r="K3359" s="457"/>
      <c r="L3359" s="457" t="e">
        <f>IF(K3359=0,#REF!,0)</f>
        <v>#REF!</v>
      </c>
    </row>
    <row r="3360" spans="1:12">
      <c r="A3360" s="30">
        <v>3358</v>
      </c>
      <c r="B3360" s="30">
        <v>1762.222</v>
      </c>
      <c r="C3360" s="30">
        <v>15703.841999999901</v>
      </c>
      <c r="D3360" s="30">
        <v>1</v>
      </c>
      <c r="E3360" s="30">
        <v>1</v>
      </c>
      <c r="F3360" s="30">
        <v>2964.70299999999</v>
      </c>
      <c r="G3360" s="30">
        <v>1</v>
      </c>
      <c r="H3360" s="30">
        <v>1</v>
      </c>
      <c r="I3360" s="30">
        <v>1</v>
      </c>
      <c r="K3360" s="457"/>
      <c r="L3360" s="457" t="e">
        <f>IF(K3360=0,#REF!,0)</f>
        <v>#REF!</v>
      </c>
    </row>
    <row r="3361" spans="1:12">
      <c r="A3361" s="30">
        <v>3359</v>
      </c>
      <c r="B3361" s="30">
        <v>1762.222</v>
      </c>
      <c r="C3361" s="30">
        <v>15254.630999999899</v>
      </c>
      <c r="D3361" s="30">
        <v>1</v>
      </c>
      <c r="E3361" s="30">
        <v>1</v>
      </c>
      <c r="F3361" s="30">
        <v>1656.5640000000001</v>
      </c>
      <c r="G3361" s="30">
        <v>1</v>
      </c>
      <c r="H3361" s="30">
        <v>1</v>
      </c>
      <c r="I3361" s="30">
        <v>1</v>
      </c>
      <c r="K3361" s="457"/>
      <c r="L3361" s="457" t="e">
        <f>IF(K3361=0,#REF!,0)</f>
        <v>#REF!</v>
      </c>
    </row>
    <row r="3362" spans="1:12">
      <c r="A3362" s="30">
        <v>3360</v>
      </c>
      <c r="B3362" s="30">
        <v>1032.623999999998</v>
      </c>
      <c r="C3362" s="30">
        <v>15254.630999999899</v>
      </c>
      <c r="D3362" s="30">
        <v>1</v>
      </c>
      <c r="E3362" s="30">
        <v>1</v>
      </c>
      <c r="F3362" s="30">
        <v>1265.89299999999</v>
      </c>
      <c r="G3362" s="30">
        <v>1</v>
      </c>
      <c r="H3362" s="30">
        <v>1</v>
      </c>
      <c r="I3362" s="30">
        <v>1</v>
      </c>
      <c r="K3362" s="457"/>
      <c r="L3362" s="457" t="e">
        <f>IF(K3362=0,#REF!,0)</f>
        <v>#REF!</v>
      </c>
    </row>
    <row r="3363" spans="1:12">
      <c r="A3363" s="30">
        <v>3361</v>
      </c>
      <c r="B3363" s="30">
        <v>1032.623999999998</v>
      </c>
      <c r="C3363" s="30">
        <v>15254.630999999899</v>
      </c>
      <c r="D3363" s="30">
        <v>1</v>
      </c>
      <c r="E3363" s="30">
        <v>1</v>
      </c>
      <c r="F3363" s="30">
        <v>558.52</v>
      </c>
      <c r="G3363" s="30">
        <v>1</v>
      </c>
      <c r="H3363" s="30">
        <v>1</v>
      </c>
      <c r="I3363" s="30">
        <v>1</v>
      </c>
      <c r="K3363" s="457"/>
      <c r="L3363" s="457" t="e">
        <f>IF(K3363=0,#REF!,0)</f>
        <v>#REF!</v>
      </c>
    </row>
    <row r="3364" spans="1:12">
      <c r="A3364" s="30">
        <v>3362</v>
      </c>
      <c r="B3364" s="30">
        <v>1032.623999999998</v>
      </c>
      <c r="C3364" s="30">
        <v>15187.612999999899</v>
      </c>
      <c r="D3364" s="30">
        <v>1</v>
      </c>
      <c r="E3364" s="30">
        <v>1</v>
      </c>
      <c r="F3364" s="30">
        <v>321.142</v>
      </c>
      <c r="G3364" s="30">
        <v>1</v>
      </c>
      <c r="H3364" s="30">
        <v>1</v>
      </c>
      <c r="I3364" s="30">
        <v>1</v>
      </c>
      <c r="K3364" s="457"/>
      <c r="L3364" s="457" t="e">
        <f>IF(K3364=0,#REF!,0)</f>
        <v>#REF!</v>
      </c>
    </row>
    <row r="3365" spans="1:12">
      <c r="A3365" s="30">
        <v>3363</v>
      </c>
      <c r="B3365" s="30">
        <v>1032.623999999998</v>
      </c>
      <c r="C3365" s="30">
        <v>15187.612999999899</v>
      </c>
      <c r="D3365" s="30">
        <v>1</v>
      </c>
      <c r="E3365" s="30">
        <v>1</v>
      </c>
      <c r="F3365" s="30">
        <v>263.97199999999998</v>
      </c>
      <c r="G3365" s="30">
        <v>1</v>
      </c>
      <c r="H3365" s="30">
        <v>1</v>
      </c>
      <c r="I3365" s="30">
        <v>1</v>
      </c>
      <c r="K3365" s="457"/>
      <c r="L3365" s="457" t="e">
        <f>IF(K3365=0,#REF!,0)</f>
        <v>#REF!</v>
      </c>
    </row>
    <row r="3366" spans="1:12">
      <c r="A3366" s="30">
        <v>3364</v>
      </c>
      <c r="B3366" s="30">
        <v>1032.623999999998</v>
      </c>
      <c r="C3366" s="30">
        <v>15187.612999999899</v>
      </c>
      <c r="D3366" s="30">
        <v>1</v>
      </c>
      <c r="E3366" s="30">
        <v>1</v>
      </c>
      <c r="F3366" s="30">
        <v>264.79499999999899</v>
      </c>
      <c r="G3366" s="30">
        <v>1</v>
      </c>
      <c r="H3366" s="30">
        <v>1</v>
      </c>
      <c r="I3366" s="30">
        <v>1</v>
      </c>
      <c r="K3366" s="457"/>
      <c r="L3366" s="457" t="e">
        <f>IF(K3366=0,#REF!,0)</f>
        <v>#REF!</v>
      </c>
    </row>
    <row r="3367" spans="1:12">
      <c r="A3367" s="30">
        <v>3365</v>
      </c>
      <c r="B3367" s="30">
        <v>1032.623999999998</v>
      </c>
      <c r="C3367" s="30">
        <v>15187.612999999899</v>
      </c>
      <c r="D3367" s="30">
        <v>1</v>
      </c>
      <c r="E3367" s="30">
        <v>1</v>
      </c>
      <c r="F3367" s="30">
        <v>239.65599999999901</v>
      </c>
      <c r="G3367" s="30">
        <v>1</v>
      </c>
      <c r="H3367" s="30">
        <v>1</v>
      </c>
      <c r="I3367" s="30">
        <v>1</v>
      </c>
      <c r="K3367" s="457"/>
      <c r="L3367" s="457" t="e">
        <f>IF(K3367=0,#REF!,0)</f>
        <v>#REF!</v>
      </c>
    </row>
    <row r="3368" spans="1:12">
      <c r="A3368" s="30">
        <v>3366</v>
      </c>
      <c r="B3368" s="30">
        <v>1762.222</v>
      </c>
      <c r="C3368" s="30">
        <v>15187.612999999899</v>
      </c>
      <c r="D3368" s="30">
        <v>1</v>
      </c>
      <c r="E3368" s="30">
        <v>1</v>
      </c>
      <c r="F3368" s="30">
        <v>2511.3199999999902</v>
      </c>
      <c r="G3368" s="30">
        <v>1</v>
      </c>
      <c r="H3368" s="30">
        <v>1</v>
      </c>
      <c r="I3368" s="30">
        <v>1</v>
      </c>
      <c r="K3368" s="457"/>
      <c r="L3368" s="457" t="e">
        <f>IF(K3368=0,#REF!,0)</f>
        <v>#REF!</v>
      </c>
    </row>
    <row r="3369" spans="1:12">
      <c r="A3369" s="30">
        <v>3367</v>
      </c>
      <c r="B3369" s="30">
        <v>6139.8579999999993</v>
      </c>
      <c r="C3369" s="30">
        <v>15289.6509999999</v>
      </c>
      <c r="D3369" s="30">
        <v>1</v>
      </c>
      <c r="E3369" s="30">
        <v>1</v>
      </c>
      <c r="F3369" s="30">
        <v>6580.4989999999898</v>
      </c>
      <c r="G3369" s="30">
        <v>1</v>
      </c>
      <c r="H3369" s="30">
        <v>1</v>
      </c>
      <c r="I3369" s="30">
        <v>1</v>
      </c>
      <c r="K3369" s="457"/>
      <c r="L3369" s="457" t="e">
        <f>IF(K3369=0,#REF!,0)</f>
        <v>#REF!</v>
      </c>
    </row>
    <row r="3370" spans="1:12">
      <c r="A3370" s="30">
        <v>3368</v>
      </c>
      <c r="B3370" s="30">
        <v>1762.222</v>
      </c>
      <c r="C3370" s="30">
        <v>42221.127999999888</v>
      </c>
      <c r="D3370" s="30">
        <v>1</v>
      </c>
      <c r="E3370" s="30">
        <v>1</v>
      </c>
      <c r="F3370" s="30">
        <v>5331.5779999999904</v>
      </c>
      <c r="G3370" s="30">
        <v>1</v>
      </c>
      <c r="H3370" s="30">
        <v>1</v>
      </c>
      <c r="I3370" s="30">
        <v>1</v>
      </c>
      <c r="K3370" s="457"/>
      <c r="L3370" s="457" t="e">
        <f>IF(K3370=0,#REF!,0)</f>
        <v>#REF!</v>
      </c>
    </row>
    <row r="3371" spans="1:12">
      <c r="A3371" s="30">
        <v>3369</v>
      </c>
      <c r="B3371" s="30">
        <v>1032.623999999998</v>
      </c>
      <c r="C3371" s="30">
        <v>71706.746999999901</v>
      </c>
      <c r="D3371" s="30">
        <v>1</v>
      </c>
      <c r="E3371" s="30">
        <v>1</v>
      </c>
      <c r="F3371" s="30">
        <v>4410.9499999999898</v>
      </c>
      <c r="G3371" s="30">
        <v>1</v>
      </c>
      <c r="H3371" s="30">
        <v>1</v>
      </c>
      <c r="I3371" s="30">
        <v>1</v>
      </c>
      <c r="K3371" s="457"/>
      <c r="L3371" s="457" t="e">
        <f>IF(K3371=0,#REF!,0)</f>
        <v>#REF!</v>
      </c>
    </row>
    <row r="3372" spans="1:12">
      <c r="A3372" s="30">
        <v>3370</v>
      </c>
      <c r="B3372" s="30">
        <v>1153.2399999999991</v>
      </c>
      <c r="C3372" s="30">
        <v>89772.551000000007</v>
      </c>
      <c r="D3372" s="30">
        <v>1</v>
      </c>
      <c r="E3372" s="30">
        <v>1</v>
      </c>
      <c r="F3372" s="30">
        <v>3359.5929999999998</v>
      </c>
      <c r="G3372" s="30">
        <v>1</v>
      </c>
      <c r="H3372" s="30">
        <v>1</v>
      </c>
      <c r="I3372" s="30">
        <v>1</v>
      </c>
      <c r="K3372" s="457">
        <v>9251.6405133572207</v>
      </c>
      <c r="L3372" s="457">
        <f>IF(K3372=0,#REF!,0)</f>
        <v>0</v>
      </c>
    </row>
    <row r="3373" spans="1:12">
      <c r="A3373" s="30">
        <v>3371</v>
      </c>
      <c r="B3373" s="30">
        <v>1213.5469999999991</v>
      </c>
      <c r="C3373" s="30">
        <v>107574.9469999998</v>
      </c>
      <c r="D3373" s="30">
        <v>1</v>
      </c>
      <c r="E3373" s="30">
        <v>1</v>
      </c>
      <c r="F3373" s="30">
        <v>2964.73899999999</v>
      </c>
      <c r="G3373" s="30">
        <v>1</v>
      </c>
      <c r="H3373" s="30">
        <v>1</v>
      </c>
      <c r="I3373" s="30">
        <v>1</v>
      </c>
      <c r="K3373" s="457">
        <v>20802.200593633046</v>
      </c>
      <c r="L3373" s="457">
        <f>IF(K3373=0,#REF!,0)</f>
        <v>0</v>
      </c>
    </row>
    <row r="3374" spans="1:12">
      <c r="A3374" s="30">
        <v>3372</v>
      </c>
      <c r="B3374" s="30">
        <v>1213.5469999999991</v>
      </c>
      <c r="C3374" s="30">
        <v>90258.054000000004</v>
      </c>
      <c r="D3374" s="30">
        <v>1</v>
      </c>
      <c r="E3374" s="30">
        <v>1</v>
      </c>
      <c r="F3374" s="30">
        <v>2767.1419999999998</v>
      </c>
      <c r="G3374" s="30">
        <v>1</v>
      </c>
      <c r="H3374" s="30">
        <v>1</v>
      </c>
      <c r="I3374" s="30">
        <v>1</v>
      </c>
      <c r="K3374" s="457">
        <v>23288.232397549218</v>
      </c>
      <c r="L3374" s="457">
        <f>IF(K3374=0,#REF!,0)</f>
        <v>0</v>
      </c>
    </row>
    <row r="3375" spans="1:12">
      <c r="A3375" s="30">
        <v>3373</v>
      </c>
      <c r="B3375" s="30">
        <v>6200.1660000000002</v>
      </c>
      <c r="C3375" s="30">
        <v>49073.455999999904</v>
      </c>
      <c r="D3375" s="30">
        <v>1</v>
      </c>
      <c r="E3375" s="30">
        <v>1</v>
      </c>
      <c r="F3375" s="30">
        <v>4140.6409999999996</v>
      </c>
      <c r="G3375" s="30">
        <v>1</v>
      </c>
      <c r="H3375" s="30">
        <v>1</v>
      </c>
      <c r="I3375" s="30">
        <v>1</v>
      </c>
      <c r="K3375" s="457">
        <v>12510.11107005974</v>
      </c>
      <c r="L3375" s="457">
        <f>IF(K3375=0,#REF!,0)</f>
        <v>0</v>
      </c>
    </row>
    <row r="3376" spans="1:12">
      <c r="A3376" s="30">
        <v>3374</v>
      </c>
      <c r="B3376" s="30">
        <v>1762.222</v>
      </c>
      <c r="C3376" s="30">
        <v>71244.7429999999</v>
      </c>
      <c r="D3376" s="30">
        <v>1</v>
      </c>
      <c r="E3376" s="30">
        <v>1</v>
      </c>
      <c r="F3376" s="30">
        <v>3682.078</v>
      </c>
      <c r="G3376" s="30">
        <v>1</v>
      </c>
      <c r="H3376" s="30">
        <v>1</v>
      </c>
      <c r="I3376" s="30">
        <v>1</v>
      </c>
      <c r="K3376" s="457">
        <v>30432.834962983157</v>
      </c>
      <c r="L3376" s="457">
        <f>IF(K3376=0,#REF!,0)</f>
        <v>0</v>
      </c>
    </row>
    <row r="3377" spans="1:12">
      <c r="A3377" s="30">
        <v>3375</v>
      </c>
      <c r="B3377" s="30">
        <v>1032.623999999998</v>
      </c>
      <c r="C3377" s="30">
        <v>105867.9889999998</v>
      </c>
      <c r="D3377" s="30">
        <v>1</v>
      </c>
      <c r="E3377" s="30">
        <v>1</v>
      </c>
      <c r="F3377" s="30">
        <v>2111.1509999999898</v>
      </c>
      <c r="G3377" s="30">
        <v>1</v>
      </c>
      <c r="H3377" s="30">
        <v>1</v>
      </c>
      <c r="I3377" s="30">
        <v>1</v>
      </c>
      <c r="K3377" s="457">
        <v>22478.097022658869</v>
      </c>
      <c r="L3377" s="457">
        <f>IF(K3377=0,#REF!,0)</f>
        <v>0</v>
      </c>
    </row>
    <row r="3378" spans="1:12">
      <c r="A3378" s="30">
        <v>3376</v>
      </c>
      <c r="B3378" s="30">
        <v>1032.623999999998</v>
      </c>
      <c r="C3378" s="30">
        <v>88561.146999999997</v>
      </c>
      <c r="D3378" s="30">
        <v>1</v>
      </c>
      <c r="E3378" s="30">
        <v>1</v>
      </c>
      <c r="F3378" s="30">
        <v>1849.8810000000001</v>
      </c>
      <c r="G3378" s="30">
        <v>1</v>
      </c>
      <c r="H3378" s="30">
        <v>1</v>
      </c>
      <c r="I3378" s="30">
        <v>1</v>
      </c>
      <c r="K3378" s="457">
        <v>7082.3673461412964</v>
      </c>
      <c r="L3378" s="457">
        <f>IF(K3378=0,#REF!,0)</f>
        <v>0</v>
      </c>
    </row>
    <row r="3379" spans="1:12">
      <c r="A3379" s="30">
        <v>3377</v>
      </c>
      <c r="B3379" s="30">
        <v>1032.623999999998</v>
      </c>
      <c r="C3379" s="30">
        <v>76642.767999999996</v>
      </c>
      <c r="D3379" s="30">
        <v>1</v>
      </c>
      <c r="E3379" s="30">
        <v>1</v>
      </c>
      <c r="F3379" s="30">
        <v>2111.4960000000001</v>
      </c>
      <c r="G3379" s="30">
        <v>1</v>
      </c>
      <c r="H3379" s="30">
        <v>1</v>
      </c>
      <c r="I3379" s="30">
        <v>1</v>
      </c>
      <c r="K3379" s="457"/>
      <c r="L3379" s="457" t="e">
        <f>IF(K3379=0,#REF!,0)</f>
        <v>#REF!</v>
      </c>
    </row>
    <row r="3380" spans="1:12">
      <c r="A3380" s="30">
        <v>3378</v>
      </c>
      <c r="B3380" s="30">
        <v>1762.222</v>
      </c>
      <c r="C3380" s="30">
        <v>42095.590999999891</v>
      </c>
      <c r="D3380" s="30">
        <v>1</v>
      </c>
      <c r="E3380" s="30">
        <v>1</v>
      </c>
      <c r="F3380" s="30">
        <v>3683.395</v>
      </c>
      <c r="G3380" s="30">
        <v>1</v>
      </c>
      <c r="H3380" s="30">
        <v>1</v>
      </c>
      <c r="I3380" s="30">
        <v>1</v>
      </c>
      <c r="K3380" s="457"/>
      <c r="L3380" s="457" t="e">
        <f>IF(K3380=0,#REF!,0)</f>
        <v>#REF!</v>
      </c>
    </row>
    <row r="3381" spans="1:12">
      <c r="A3381" s="30">
        <v>3379</v>
      </c>
      <c r="B3381" s="30">
        <v>6139.8579999999993</v>
      </c>
      <c r="C3381" s="30">
        <v>28118.779999999901</v>
      </c>
      <c r="D3381" s="30">
        <v>1</v>
      </c>
      <c r="E3381" s="30">
        <v>1</v>
      </c>
      <c r="F3381" s="30">
        <v>5191.3119999999899</v>
      </c>
      <c r="G3381" s="30">
        <v>1</v>
      </c>
      <c r="H3381" s="30">
        <v>1</v>
      </c>
      <c r="I3381" s="30">
        <v>1</v>
      </c>
      <c r="K3381" s="457"/>
      <c r="L3381" s="457" t="e">
        <f>IF(K3381=0,#REF!,0)</f>
        <v>#REF!</v>
      </c>
    </row>
    <row r="3382" spans="1:12">
      <c r="A3382" s="30">
        <v>3380</v>
      </c>
      <c r="B3382" s="30">
        <v>7599.07</v>
      </c>
      <c r="C3382" s="30">
        <v>29387.876999999899</v>
      </c>
      <c r="D3382" s="30">
        <v>1</v>
      </c>
      <c r="E3382" s="30">
        <v>1</v>
      </c>
      <c r="F3382" s="30">
        <v>5258.2020000000002</v>
      </c>
      <c r="G3382" s="30">
        <v>1</v>
      </c>
      <c r="H3382" s="30">
        <v>1</v>
      </c>
      <c r="I3382" s="30">
        <v>1</v>
      </c>
      <c r="K3382" s="457"/>
      <c r="L3382" s="457" t="e">
        <f>IF(K3382=0,#REF!,0)</f>
        <v>#REF!</v>
      </c>
    </row>
    <row r="3383" spans="1:12">
      <c r="A3383" s="30">
        <v>3381</v>
      </c>
      <c r="B3383" s="30">
        <v>1762.222</v>
      </c>
      <c r="C3383" s="30">
        <v>16153.051999999901</v>
      </c>
      <c r="D3383" s="30">
        <v>1</v>
      </c>
      <c r="E3383" s="30">
        <v>1</v>
      </c>
      <c r="F3383" s="30">
        <v>4080.6660000000002</v>
      </c>
      <c r="G3383" s="30">
        <v>1</v>
      </c>
      <c r="H3383" s="30">
        <v>1</v>
      </c>
      <c r="I3383" s="30">
        <v>1</v>
      </c>
      <c r="K3383" s="457"/>
      <c r="L3383" s="457" t="e">
        <f>IF(K3383=0,#REF!,0)</f>
        <v>#REF!</v>
      </c>
    </row>
    <row r="3384" spans="1:12">
      <c r="A3384" s="30">
        <v>3382</v>
      </c>
      <c r="B3384" s="30">
        <v>1762.222</v>
      </c>
      <c r="C3384" s="30">
        <v>15703.841999999901</v>
      </c>
      <c r="D3384" s="30">
        <v>1</v>
      </c>
      <c r="E3384" s="30">
        <v>1</v>
      </c>
      <c r="F3384" s="30">
        <v>2967.21</v>
      </c>
      <c r="G3384" s="30">
        <v>1</v>
      </c>
      <c r="H3384" s="30">
        <v>1</v>
      </c>
      <c r="I3384" s="30">
        <v>1</v>
      </c>
      <c r="K3384" s="457"/>
      <c r="L3384" s="457" t="e">
        <f>IF(K3384=0,#REF!,0)</f>
        <v>#REF!</v>
      </c>
    </row>
    <row r="3385" spans="1:12">
      <c r="A3385" s="30">
        <v>3383</v>
      </c>
      <c r="B3385" s="30">
        <v>1762.222</v>
      </c>
      <c r="C3385" s="30">
        <v>15254.630999999899</v>
      </c>
      <c r="D3385" s="30">
        <v>1</v>
      </c>
      <c r="E3385" s="30">
        <v>1</v>
      </c>
      <c r="F3385" s="30">
        <v>1658.0349999999901</v>
      </c>
      <c r="G3385" s="30">
        <v>1</v>
      </c>
      <c r="H3385" s="30">
        <v>1</v>
      </c>
      <c r="I3385" s="30">
        <v>1</v>
      </c>
      <c r="K3385" s="457"/>
      <c r="L3385" s="457" t="e">
        <f>IF(K3385=0,#REF!,0)</f>
        <v>#REF!</v>
      </c>
    </row>
    <row r="3386" spans="1:12">
      <c r="A3386" s="30">
        <v>3384</v>
      </c>
      <c r="B3386" s="30">
        <v>1032.623999999998</v>
      </c>
      <c r="C3386" s="30">
        <v>15254.630999999899</v>
      </c>
      <c r="D3386" s="30">
        <v>1</v>
      </c>
      <c r="E3386" s="30">
        <v>1</v>
      </c>
      <c r="F3386" s="30">
        <v>1267.12399999999</v>
      </c>
      <c r="G3386" s="30">
        <v>1</v>
      </c>
      <c r="H3386" s="30">
        <v>1</v>
      </c>
      <c r="I3386" s="30">
        <v>1</v>
      </c>
      <c r="K3386" s="457"/>
      <c r="L3386" s="457" t="e">
        <f>IF(K3386=0,#REF!,0)</f>
        <v>#REF!</v>
      </c>
    </row>
    <row r="3387" spans="1:12">
      <c r="A3387" s="30">
        <v>3385</v>
      </c>
      <c r="B3387" s="30">
        <v>1032.623999999998</v>
      </c>
      <c r="C3387" s="30">
        <v>15254.630999999899</v>
      </c>
      <c r="D3387" s="30">
        <v>1</v>
      </c>
      <c r="E3387" s="30">
        <v>1</v>
      </c>
      <c r="F3387" s="30">
        <v>559.51300000000003</v>
      </c>
      <c r="G3387" s="30">
        <v>1</v>
      </c>
      <c r="H3387" s="30">
        <v>1</v>
      </c>
      <c r="I3387" s="30">
        <v>1</v>
      </c>
      <c r="K3387" s="457"/>
      <c r="L3387" s="457" t="e">
        <f>IF(K3387=0,#REF!,0)</f>
        <v>#REF!</v>
      </c>
    </row>
    <row r="3388" spans="1:12">
      <c r="A3388" s="30">
        <v>3386</v>
      </c>
      <c r="B3388" s="30">
        <v>1032.623999999998</v>
      </c>
      <c r="C3388" s="30">
        <v>15187.612999999899</v>
      </c>
      <c r="D3388" s="30">
        <v>1</v>
      </c>
      <c r="E3388" s="30">
        <v>1</v>
      </c>
      <c r="F3388" s="30">
        <v>322.45699999999999</v>
      </c>
      <c r="G3388" s="30">
        <v>1</v>
      </c>
      <c r="H3388" s="30">
        <v>1</v>
      </c>
      <c r="I3388" s="30">
        <v>1</v>
      </c>
      <c r="K3388" s="457"/>
      <c r="L3388" s="457" t="e">
        <f>IF(K3388=0,#REF!,0)</f>
        <v>#REF!</v>
      </c>
    </row>
    <row r="3389" spans="1:12">
      <c r="A3389" s="30">
        <v>3387</v>
      </c>
      <c r="B3389" s="30">
        <v>1032.623999999998</v>
      </c>
      <c r="C3389" s="30">
        <v>15187.612999999899</v>
      </c>
      <c r="D3389" s="30">
        <v>1</v>
      </c>
      <c r="E3389" s="30">
        <v>1</v>
      </c>
      <c r="F3389" s="30">
        <v>267.70699999999999</v>
      </c>
      <c r="G3389" s="30">
        <v>1</v>
      </c>
      <c r="H3389" s="30">
        <v>1</v>
      </c>
      <c r="I3389" s="30">
        <v>1</v>
      </c>
      <c r="K3389" s="457"/>
      <c r="L3389" s="457" t="e">
        <f>IF(K3389=0,#REF!,0)</f>
        <v>#REF!</v>
      </c>
    </row>
    <row r="3390" spans="1:12">
      <c r="A3390" s="30">
        <v>3388</v>
      </c>
      <c r="B3390" s="30">
        <v>1032.623999999998</v>
      </c>
      <c r="C3390" s="30">
        <v>15187.612999999899</v>
      </c>
      <c r="D3390" s="30">
        <v>1</v>
      </c>
      <c r="E3390" s="30">
        <v>1</v>
      </c>
      <c r="F3390" s="30">
        <v>268.59299999999899</v>
      </c>
      <c r="G3390" s="30">
        <v>1</v>
      </c>
      <c r="H3390" s="30">
        <v>1</v>
      </c>
      <c r="I3390" s="30">
        <v>1</v>
      </c>
      <c r="K3390" s="457"/>
      <c r="L3390" s="457" t="e">
        <f>IF(K3390=0,#REF!,0)</f>
        <v>#REF!</v>
      </c>
    </row>
    <row r="3391" spans="1:12">
      <c r="A3391" s="30">
        <v>3389</v>
      </c>
      <c r="B3391" s="30">
        <v>1032.623999999998</v>
      </c>
      <c r="C3391" s="30">
        <v>15187.612999999899</v>
      </c>
      <c r="D3391" s="30">
        <v>1</v>
      </c>
      <c r="E3391" s="30">
        <v>1</v>
      </c>
      <c r="F3391" s="30">
        <v>241.88</v>
      </c>
      <c r="G3391" s="30">
        <v>1</v>
      </c>
      <c r="H3391" s="30">
        <v>1</v>
      </c>
      <c r="I3391" s="30">
        <v>1</v>
      </c>
      <c r="K3391" s="457"/>
      <c r="L3391" s="457" t="e">
        <f>IF(K3391=0,#REF!,0)</f>
        <v>#REF!</v>
      </c>
    </row>
    <row r="3392" spans="1:12">
      <c r="A3392" s="30">
        <v>3390</v>
      </c>
      <c r="B3392" s="30">
        <v>1762.222</v>
      </c>
      <c r="C3392" s="30">
        <v>15187.612999999899</v>
      </c>
      <c r="D3392" s="30">
        <v>1</v>
      </c>
      <c r="E3392" s="30">
        <v>1</v>
      </c>
      <c r="F3392" s="30">
        <v>2513.4759999999901</v>
      </c>
      <c r="G3392" s="30">
        <v>1</v>
      </c>
      <c r="H3392" s="30">
        <v>1</v>
      </c>
      <c r="I3392" s="30">
        <v>1</v>
      </c>
      <c r="K3392" s="457"/>
      <c r="L3392" s="457" t="e">
        <f>IF(K3392=0,#REF!,0)</f>
        <v>#REF!</v>
      </c>
    </row>
    <row r="3393" spans="1:12">
      <c r="A3393" s="30">
        <v>3391</v>
      </c>
      <c r="B3393" s="30">
        <v>6139.8579999999993</v>
      </c>
      <c r="C3393" s="30">
        <v>15289.6509999999</v>
      </c>
      <c r="D3393" s="30">
        <v>1</v>
      </c>
      <c r="E3393" s="30">
        <v>1</v>
      </c>
      <c r="F3393" s="30">
        <v>6585.8959999999897</v>
      </c>
      <c r="G3393" s="30">
        <v>1</v>
      </c>
      <c r="H3393" s="30">
        <v>1</v>
      </c>
      <c r="I3393" s="30">
        <v>1</v>
      </c>
      <c r="K3393" s="457"/>
      <c r="L3393" s="457" t="e">
        <f>IF(K3393=0,#REF!,0)</f>
        <v>#REF!</v>
      </c>
    </row>
    <row r="3394" spans="1:12">
      <c r="A3394" s="30">
        <v>3392</v>
      </c>
      <c r="B3394" s="30">
        <v>1762.222</v>
      </c>
      <c r="C3394" s="30">
        <v>42221.579999999893</v>
      </c>
      <c r="D3394" s="30">
        <v>1</v>
      </c>
      <c r="E3394" s="30">
        <v>1</v>
      </c>
      <c r="F3394" s="30">
        <v>5336.2549999999901</v>
      </c>
      <c r="G3394" s="30">
        <v>1</v>
      </c>
      <c r="H3394" s="30">
        <v>1</v>
      </c>
      <c r="I3394" s="30">
        <v>1</v>
      </c>
      <c r="K3394" s="457"/>
      <c r="L3394" s="457" t="e">
        <f>IF(K3394=0,#REF!,0)</f>
        <v>#REF!</v>
      </c>
    </row>
    <row r="3395" spans="1:12">
      <c r="A3395" s="30">
        <v>3393</v>
      </c>
      <c r="B3395" s="30">
        <v>1032.623999999998</v>
      </c>
      <c r="C3395" s="30">
        <v>71707.140999999887</v>
      </c>
      <c r="D3395" s="30">
        <v>1</v>
      </c>
      <c r="E3395" s="30">
        <v>1</v>
      </c>
      <c r="F3395" s="30">
        <v>4414.3959999999997</v>
      </c>
      <c r="G3395" s="30">
        <v>1</v>
      </c>
      <c r="H3395" s="30">
        <v>1</v>
      </c>
      <c r="I3395" s="30">
        <v>1</v>
      </c>
      <c r="K3395" s="457"/>
      <c r="L3395" s="457" t="e">
        <f>IF(K3395=0,#REF!,0)</f>
        <v>#REF!</v>
      </c>
    </row>
    <row r="3396" spans="1:12">
      <c r="A3396" s="30">
        <v>3394</v>
      </c>
      <c r="B3396" s="30">
        <v>1153.2399999999991</v>
      </c>
      <c r="C3396" s="30">
        <v>89773.063999999998</v>
      </c>
      <c r="D3396" s="30">
        <v>1</v>
      </c>
      <c r="E3396" s="30">
        <v>1</v>
      </c>
      <c r="F3396" s="30">
        <v>3362.4389999999999</v>
      </c>
      <c r="G3396" s="30">
        <v>1</v>
      </c>
      <c r="H3396" s="30">
        <v>1</v>
      </c>
      <c r="I3396" s="30">
        <v>1</v>
      </c>
      <c r="K3396" s="457">
        <v>14428.152077456065</v>
      </c>
      <c r="L3396" s="457">
        <f>IF(K3396=0,#REF!,0)</f>
        <v>0</v>
      </c>
    </row>
    <row r="3397" spans="1:12">
      <c r="A3397" s="30">
        <v>3395</v>
      </c>
      <c r="B3397" s="30">
        <v>1213.5469999999991</v>
      </c>
      <c r="C3397" s="30">
        <v>107575.4819999998</v>
      </c>
      <c r="D3397" s="30">
        <v>1</v>
      </c>
      <c r="E3397" s="30">
        <v>1</v>
      </c>
      <c r="F3397" s="30">
        <v>2967.3330000000001</v>
      </c>
      <c r="G3397" s="30">
        <v>1</v>
      </c>
      <c r="H3397" s="30">
        <v>1</v>
      </c>
      <c r="I3397" s="30">
        <v>1</v>
      </c>
      <c r="K3397" s="457">
        <v>22478.797346637613</v>
      </c>
      <c r="L3397" s="457">
        <f>IF(K3397=0,#REF!,0)</f>
        <v>0</v>
      </c>
    </row>
    <row r="3398" spans="1:12">
      <c r="A3398" s="30">
        <v>3396</v>
      </c>
      <c r="B3398" s="30">
        <v>1213.5469999999991</v>
      </c>
      <c r="C3398" s="30">
        <v>90258.563000000009</v>
      </c>
      <c r="D3398" s="30">
        <v>1</v>
      </c>
      <c r="E3398" s="30">
        <v>1</v>
      </c>
      <c r="F3398" s="30">
        <v>2769.48</v>
      </c>
      <c r="G3398" s="30">
        <v>1</v>
      </c>
      <c r="H3398" s="30">
        <v>1</v>
      </c>
      <c r="I3398" s="30">
        <v>1</v>
      </c>
      <c r="K3398" s="457">
        <v>9014.066740624965</v>
      </c>
      <c r="L3398" s="457">
        <f>IF(K3398=0,#REF!,0)</f>
        <v>0</v>
      </c>
    </row>
    <row r="3399" spans="1:12">
      <c r="A3399" s="30">
        <v>3397</v>
      </c>
      <c r="B3399" s="30">
        <v>6200.1660000000002</v>
      </c>
      <c r="C3399" s="30">
        <v>49073.828999999903</v>
      </c>
      <c r="D3399" s="30">
        <v>1</v>
      </c>
      <c r="E3399" s="30">
        <v>1</v>
      </c>
      <c r="F3399" s="30">
        <v>4143.5389999999898</v>
      </c>
      <c r="G3399" s="30">
        <v>1</v>
      </c>
      <c r="H3399" s="30">
        <v>1</v>
      </c>
      <c r="I3399" s="30">
        <v>1</v>
      </c>
      <c r="K3399" s="457">
        <v>29759.592693610874</v>
      </c>
      <c r="L3399" s="457">
        <f>IF(K3399=0,#REF!,0)</f>
        <v>0</v>
      </c>
    </row>
    <row r="3400" spans="1:12">
      <c r="A3400" s="30">
        <v>3398</v>
      </c>
      <c r="B3400" s="30">
        <v>1762.222</v>
      </c>
      <c r="C3400" s="30">
        <v>71245.125999999902</v>
      </c>
      <c r="D3400" s="30">
        <v>1</v>
      </c>
      <c r="E3400" s="30">
        <v>1</v>
      </c>
      <c r="F3400" s="30">
        <v>3684.549</v>
      </c>
      <c r="G3400" s="30">
        <v>1</v>
      </c>
      <c r="H3400" s="30">
        <v>1</v>
      </c>
      <c r="I3400" s="30">
        <v>1</v>
      </c>
      <c r="K3400" s="457">
        <v>27249.526911329667</v>
      </c>
      <c r="L3400" s="457">
        <f>IF(K3400=0,#REF!,0)</f>
        <v>0</v>
      </c>
    </row>
    <row r="3401" spans="1:12">
      <c r="A3401" s="30">
        <v>3399</v>
      </c>
      <c r="B3401" s="30">
        <v>1032.623999999998</v>
      </c>
      <c r="C3401" s="30">
        <v>105868.3229999998</v>
      </c>
      <c r="D3401" s="30">
        <v>1</v>
      </c>
      <c r="E3401" s="30">
        <v>1</v>
      </c>
      <c r="F3401" s="30">
        <v>2112.4869999999901</v>
      </c>
      <c r="G3401" s="30">
        <v>1</v>
      </c>
      <c r="H3401" s="30">
        <v>1</v>
      </c>
      <c r="I3401" s="30">
        <v>1</v>
      </c>
      <c r="K3401" s="457"/>
      <c r="L3401" s="457" t="e">
        <f>IF(K3401=0,#REF!,0)</f>
        <v>#REF!</v>
      </c>
    </row>
    <row r="3402" spans="1:12">
      <c r="A3402" s="30">
        <v>3400</v>
      </c>
      <c r="B3402" s="30">
        <v>1032.623999999998</v>
      </c>
      <c r="C3402" s="30">
        <v>88561.388999999996</v>
      </c>
      <c r="D3402" s="30">
        <v>1</v>
      </c>
      <c r="E3402" s="30">
        <v>1</v>
      </c>
      <c r="F3402" s="30">
        <v>1850.9349999999999</v>
      </c>
      <c r="G3402" s="30">
        <v>1</v>
      </c>
      <c r="H3402" s="30">
        <v>1</v>
      </c>
      <c r="I3402" s="30">
        <v>1</v>
      </c>
      <c r="K3402" s="457"/>
      <c r="L3402" s="457" t="e">
        <f>IF(K3402=0,#REF!,0)</f>
        <v>#REF!</v>
      </c>
    </row>
    <row r="3403" spans="1:12">
      <c r="A3403" s="30">
        <v>3401</v>
      </c>
      <c r="B3403" s="30">
        <v>1032.623999999998</v>
      </c>
      <c r="C3403" s="30">
        <v>76643.008000000002</v>
      </c>
      <c r="D3403" s="30">
        <v>1</v>
      </c>
      <c r="E3403" s="30">
        <v>1</v>
      </c>
      <c r="F3403" s="30">
        <v>2112.634</v>
      </c>
      <c r="G3403" s="30">
        <v>1</v>
      </c>
      <c r="H3403" s="30">
        <v>1</v>
      </c>
      <c r="I3403" s="30">
        <v>1</v>
      </c>
      <c r="K3403" s="457"/>
      <c r="L3403" s="457" t="e">
        <f>IF(K3403=0,#REF!,0)</f>
        <v>#REF!</v>
      </c>
    </row>
    <row r="3404" spans="1:12">
      <c r="A3404" s="30">
        <v>3402</v>
      </c>
      <c r="B3404" s="30">
        <v>1762.222</v>
      </c>
      <c r="C3404" s="30">
        <v>42095.860999999888</v>
      </c>
      <c r="D3404" s="30">
        <v>1</v>
      </c>
      <c r="E3404" s="30">
        <v>1</v>
      </c>
      <c r="F3404" s="30">
        <v>3685.2179999999898</v>
      </c>
      <c r="G3404" s="30">
        <v>1</v>
      </c>
      <c r="H3404" s="30">
        <v>1</v>
      </c>
      <c r="I3404" s="30">
        <v>1</v>
      </c>
      <c r="K3404" s="457"/>
      <c r="L3404" s="457" t="e">
        <f>IF(K3404=0,#REF!,0)</f>
        <v>#REF!</v>
      </c>
    </row>
    <row r="3405" spans="1:12">
      <c r="A3405" s="30">
        <v>3403</v>
      </c>
      <c r="B3405" s="30">
        <v>6139.8579999999993</v>
      </c>
      <c r="C3405" s="30">
        <v>28118.908999999898</v>
      </c>
      <c r="D3405" s="30">
        <v>1</v>
      </c>
      <c r="E3405" s="30">
        <v>1</v>
      </c>
      <c r="F3405" s="30">
        <v>5193.7649999999903</v>
      </c>
      <c r="G3405" s="30">
        <v>1</v>
      </c>
      <c r="H3405" s="30">
        <v>1</v>
      </c>
      <c r="I3405" s="30">
        <v>1</v>
      </c>
      <c r="K3405" s="457"/>
      <c r="L3405" s="457" t="e">
        <f>IF(K3405=0,#REF!,0)</f>
        <v>#REF!</v>
      </c>
    </row>
    <row r="3406" spans="1:12">
      <c r="A3406" s="30">
        <v>3404</v>
      </c>
      <c r="B3406" s="30">
        <v>7599.07</v>
      </c>
      <c r="C3406" s="30">
        <v>29387.996999999898</v>
      </c>
      <c r="D3406" s="30">
        <v>1</v>
      </c>
      <c r="E3406" s="30">
        <v>1</v>
      </c>
      <c r="F3406" s="30">
        <v>5260.9080000000004</v>
      </c>
      <c r="G3406" s="30">
        <v>1</v>
      </c>
      <c r="H3406" s="30">
        <v>1</v>
      </c>
      <c r="I3406" s="30">
        <v>1</v>
      </c>
      <c r="K3406" s="457"/>
      <c r="L3406" s="457" t="e">
        <f>IF(K3406=0,#REF!,0)</f>
        <v>#REF!</v>
      </c>
    </row>
    <row r="3407" spans="1:12">
      <c r="A3407" s="30">
        <v>3405</v>
      </c>
      <c r="B3407" s="30">
        <v>1762.222</v>
      </c>
      <c r="C3407" s="30">
        <v>16153.051999999901</v>
      </c>
      <c r="D3407" s="30">
        <v>1</v>
      </c>
      <c r="E3407" s="30">
        <v>1</v>
      </c>
      <c r="F3407" s="30">
        <v>4082.9609999999998</v>
      </c>
      <c r="G3407" s="30">
        <v>1</v>
      </c>
      <c r="H3407" s="30">
        <v>1</v>
      </c>
      <c r="I3407" s="30">
        <v>1</v>
      </c>
      <c r="K3407" s="457"/>
      <c r="L3407" s="457" t="e">
        <f>IF(K3407=0,#REF!,0)</f>
        <v>#REF!</v>
      </c>
    </row>
    <row r="3408" spans="1:12">
      <c r="A3408" s="30">
        <v>3406</v>
      </c>
      <c r="B3408" s="30">
        <v>1762.222</v>
      </c>
      <c r="C3408" s="30">
        <v>15703.841999999901</v>
      </c>
      <c r="D3408" s="30">
        <v>1</v>
      </c>
      <c r="E3408" s="30">
        <v>1</v>
      </c>
      <c r="F3408" s="30">
        <v>2968.86399999999</v>
      </c>
      <c r="G3408" s="30">
        <v>1</v>
      </c>
      <c r="H3408" s="30">
        <v>1</v>
      </c>
      <c r="I3408" s="30">
        <v>1</v>
      </c>
      <c r="K3408" s="457"/>
      <c r="L3408" s="457" t="e">
        <f>IF(K3408=0,#REF!,0)</f>
        <v>#REF!</v>
      </c>
    </row>
    <row r="3409" spans="1:12">
      <c r="A3409" s="30">
        <v>3407</v>
      </c>
      <c r="B3409" s="30">
        <v>1762.222</v>
      </c>
      <c r="C3409" s="30">
        <v>15254.630999999899</v>
      </c>
      <c r="D3409" s="30">
        <v>1</v>
      </c>
      <c r="E3409" s="30">
        <v>1</v>
      </c>
      <c r="F3409" s="30">
        <v>1659.2080000000001</v>
      </c>
      <c r="G3409" s="30">
        <v>1</v>
      </c>
      <c r="H3409" s="30">
        <v>1</v>
      </c>
      <c r="I3409" s="30">
        <v>1</v>
      </c>
      <c r="K3409" s="457"/>
      <c r="L3409" s="457" t="e">
        <f>IF(K3409=0,#REF!,0)</f>
        <v>#REF!</v>
      </c>
    </row>
    <row r="3410" spans="1:12">
      <c r="A3410" s="30">
        <v>3408</v>
      </c>
      <c r="B3410" s="30">
        <v>1032.623999999998</v>
      </c>
      <c r="C3410" s="30">
        <v>15254.630999999899</v>
      </c>
      <c r="D3410" s="30">
        <v>1</v>
      </c>
      <c r="E3410" s="30">
        <v>1</v>
      </c>
      <c r="F3410" s="30">
        <v>1268.23999999999</v>
      </c>
      <c r="G3410" s="30">
        <v>1</v>
      </c>
      <c r="H3410" s="30">
        <v>1</v>
      </c>
      <c r="I3410" s="30">
        <v>1</v>
      </c>
      <c r="K3410" s="457"/>
      <c r="L3410" s="457" t="e">
        <f>IF(K3410=0,#REF!,0)</f>
        <v>#REF!</v>
      </c>
    </row>
    <row r="3411" spans="1:12">
      <c r="A3411" s="30">
        <v>3409</v>
      </c>
      <c r="B3411" s="30">
        <v>1032.623999999998</v>
      </c>
      <c r="C3411" s="30">
        <v>15254.630999999899</v>
      </c>
      <c r="D3411" s="30">
        <v>1</v>
      </c>
      <c r="E3411" s="30">
        <v>1</v>
      </c>
      <c r="F3411" s="30">
        <v>560.471</v>
      </c>
      <c r="G3411" s="30">
        <v>1</v>
      </c>
      <c r="H3411" s="30">
        <v>1</v>
      </c>
      <c r="I3411" s="30">
        <v>1</v>
      </c>
      <c r="K3411" s="457"/>
      <c r="L3411" s="457" t="e">
        <f>IF(K3411=0,#REF!,0)</f>
        <v>#REF!</v>
      </c>
    </row>
    <row r="3412" spans="1:12">
      <c r="A3412" s="30">
        <v>3410</v>
      </c>
      <c r="B3412" s="30">
        <v>1032.623999999998</v>
      </c>
      <c r="C3412" s="30">
        <v>15187.612999999899</v>
      </c>
      <c r="D3412" s="30">
        <v>1</v>
      </c>
      <c r="E3412" s="30">
        <v>1</v>
      </c>
      <c r="F3412" s="30">
        <v>323.70999999999998</v>
      </c>
      <c r="G3412" s="30">
        <v>1</v>
      </c>
      <c r="H3412" s="30">
        <v>1</v>
      </c>
      <c r="I3412" s="30">
        <v>1</v>
      </c>
      <c r="K3412" s="457"/>
      <c r="L3412" s="457" t="e">
        <f>IF(K3412=0,#REF!,0)</f>
        <v>#REF!</v>
      </c>
    </row>
    <row r="3413" spans="1:12">
      <c r="A3413" s="30">
        <v>3411</v>
      </c>
      <c r="B3413" s="30">
        <v>1032.623999999998</v>
      </c>
      <c r="C3413" s="30">
        <v>15187.612999999899</v>
      </c>
      <c r="D3413" s="30">
        <v>1</v>
      </c>
      <c r="E3413" s="30">
        <v>1</v>
      </c>
      <c r="F3413" s="30">
        <v>271.45599999999899</v>
      </c>
      <c r="G3413" s="30">
        <v>1</v>
      </c>
      <c r="H3413" s="30">
        <v>1</v>
      </c>
      <c r="I3413" s="30">
        <v>1</v>
      </c>
      <c r="K3413" s="457"/>
      <c r="L3413" s="457" t="e">
        <f>IF(K3413=0,#REF!,0)</f>
        <v>#REF!</v>
      </c>
    </row>
    <row r="3414" spans="1:12">
      <c r="A3414" s="30">
        <v>3412</v>
      </c>
      <c r="B3414" s="30">
        <v>1032.623999999998</v>
      </c>
      <c r="C3414" s="30">
        <v>15187.612999999899</v>
      </c>
      <c r="D3414" s="30">
        <v>1</v>
      </c>
      <c r="E3414" s="30">
        <v>1</v>
      </c>
      <c r="F3414" s="30">
        <v>272.34300000000002</v>
      </c>
      <c r="G3414" s="30">
        <v>1</v>
      </c>
      <c r="H3414" s="30">
        <v>1</v>
      </c>
      <c r="I3414" s="30">
        <v>1</v>
      </c>
      <c r="K3414" s="457"/>
      <c r="L3414" s="457" t="e">
        <f>IF(K3414=0,#REF!,0)</f>
        <v>#REF!</v>
      </c>
    </row>
    <row r="3415" spans="1:12">
      <c r="A3415" s="30">
        <v>3413</v>
      </c>
      <c r="B3415" s="30">
        <v>1032.623999999998</v>
      </c>
      <c r="C3415" s="30">
        <v>15187.612999999899</v>
      </c>
      <c r="D3415" s="30">
        <v>1</v>
      </c>
      <c r="E3415" s="30">
        <v>1</v>
      </c>
      <c r="F3415" s="30">
        <v>244.00199999999899</v>
      </c>
      <c r="G3415" s="30">
        <v>1</v>
      </c>
      <c r="H3415" s="30">
        <v>1</v>
      </c>
      <c r="I3415" s="30">
        <v>1</v>
      </c>
      <c r="K3415" s="457"/>
      <c r="L3415" s="457" t="e">
        <f>IF(K3415=0,#REF!,0)</f>
        <v>#REF!</v>
      </c>
    </row>
    <row r="3416" spans="1:12">
      <c r="A3416" s="30">
        <v>3414</v>
      </c>
      <c r="B3416" s="30">
        <v>1762.222</v>
      </c>
      <c r="C3416" s="30">
        <v>15187.612999999899</v>
      </c>
      <c r="D3416" s="30">
        <v>1</v>
      </c>
      <c r="E3416" s="30">
        <v>1</v>
      </c>
      <c r="F3416" s="30">
        <v>2515.6119999999901</v>
      </c>
      <c r="G3416" s="30">
        <v>1</v>
      </c>
      <c r="H3416" s="30">
        <v>1</v>
      </c>
      <c r="I3416" s="30">
        <v>1</v>
      </c>
      <c r="K3416" s="457"/>
      <c r="L3416" s="457" t="e">
        <f>IF(K3416=0,#REF!,0)</f>
        <v>#REF!</v>
      </c>
    </row>
    <row r="3417" spans="1:12">
      <c r="A3417" s="30">
        <v>3415</v>
      </c>
      <c r="B3417" s="30">
        <v>6139.8579999999993</v>
      </c>
      <c r="C3417" s="30">
        <v>15289.6509999999</v>
      </c>
      <c r="D3417" s="30">
        <v>1</v>
      </c>
      <c r="E3417" s="30">
        <v>1</v>
      </c>
      <c r="F3417" s="30">
        <v>6591.0429999999997</v>
      </c>
      <c r="G3417" s="30">
        <v>1</v>
      </c>
      <c r="H3417" s="30">
        <v>1</v>
      </c>
      <c r="I3417" s="30">
        <v>1</v>
      </c>
      <c r="K3417" s="457"/>
      <c r="L3417" s="457" t="e">
        <f>IF(K3417=0,#REF!,0)</f>
        <v>#REF!</v>
      </c>
    </row>
    <row r="3418" spans="1:12">
      <c r="A3418" s="30">
        <v>3416</v>
      </c>
      <c r="B3418" s="30">
        <v>1762.222</v>
      </c>
      <c r="C3418" s="30">
        <v>42221.982999999891</v>
      </c>
      <c r="D3418" s="30">
        <v>1</v>
      </c>
      <c r="E3418" s="30">
        <v>1</v>
      </c>
      <c r="F3418" s="30">
        <v>5340.2290000000003</v>
      </c>
      <c r="G3418" s="30">
        <v>1</v>
      </c>
      <c r="H3418" s="30">
        <v>1</v>
      </c>
      <c r="I3418" s="30">
        <v>1</v>
      </c>
      <c r="K3418" s="457"/>
      <c r="L3418" s="457" t="e">
        <f>IF(K3418=0,#REF!,0)</f>
        <v>#REF!</v>
      </c>
    </row>
    <row r="3419" spans="1:12">
      <c r="A3419" s="30">
        <v>3417</v>
      </c>
      <c r="B3419" s="30">
        <v>1032.623999999998</v>
      </c>
      <c r="C3419" s="30">
        <v>71707.553999999887</v>
      </c>
      <c r="D3419" s="30">
        <v>1</v>
      </c>
      <c r="E3419" s="30">
        <v>1</v>
      </c>
      <c r="F3419" s="30">
        <v>4417.7269999999899</v>
      </c>
      <c r="G3419" s="30">
        <v>1</v>
      </c>
      <c r="H3419" s="30">
        <v>1</v>
      </c>
      <c r="I3419" s="30">
        <v>1</v>
      </c>
      <c r="K3419" s="457"/>
      <c r="L3419" s="457" t="e">
        <f>IF(K3419=0,#REF!,0)</f>
        <v>#REF!</v>
      </c>
    </row>
    <row r="3420" spans="1:12">
      <c r="A3420" s="30">
        <v>3418</v>
      </c>
      <c r="B3420" s="30">
        <v>1153.2399999999991</v>
      </c>
      <c r="C3420" s="30">
        <v>89773.51</v>
      </c>
      <c r="D3420" s="30">
        <v>1</v>
      </c>
      <c r="E3420" s="30">
        <v>1</v>
      </c>
      <c r="F3420" s="30">
        <v>3364.808</v>
      </c>
      <c r="G3420" s="30">
        <v>1</v>
      </c>
      <c r="H3420" s="30">
        <v>1</v>
      </c>
      <c r="I3420" s="30">
        <v>1</v>
      </c>
      <c r="K3420" s="457"/>
      <c r="L3420" s="457" t="e">
        <f>IF(K3420=0,#REF!,0)</f>
        <v>#REF!</v>
      </c>
    </row>
    <row r="3421" spans="1:12">
      <c r="A3421" s="30">
        <v>3419</v>
      </c>
      <c r="B3421" s="30">
        <v>1213.5469999999991</v>
      </c>
      <c r="C3421" s="30">
        <v>107575.9639999998</v>
      </c>
      <c r="D3421" s="30">
        <v>1</v>
      </c>
      <c r="E3421" s="30">
        <v>1</v>
      </c>
      <c r="F3421" s="30">
        <v>2969.5619999999999</v>
      </c>
      <c r="G3421" s="30">
        <v>1</v>
      </c>
      <c r="H3421" s="30">
        <v>1</v>
      </c>
      <c r="I3421" s="30">
        <v>1</v>
      </c>
      <c r="K3421" s="457"/>
      <c r="L3421" s="457" t="e">
        <f>IF(K3421=0,#REF!,0)</f>
        <v>#REF!</v>
      </c>
    </row>
    <row r="3422" spans="1:12">
      <c r="A3422" s="30">
        <v>3420</v>
      </c>
      <c r="B3422" s="30">
        <v>1213.5469999999991</v>
      </c>
      <c r="C3422" s="30">
        <v>90259.027000000002</v>
      </c>
      <c r="D3422" s="30">
        <v>1</v>
      </c>
      <c r="E3422" s="30">
        <v>1</v>
      </c>
      <c r="F3422" s="30">
        <v>2771.473</v>
      </c>
      <c r="G3422" s="30">
        <v>1</v>
      </c>
      <c r="H3422" s="30">
        <v>1</v>
      </c>
      <c r="I3422" s="30">
        <v>1</v>
      </c>
      <c r="K3422" s="457"/>
      <c r="L3422" s="457" t="e">
        <f>IF(K3422=0,#REF!,0)</f>
        <v>#REF!</v>
      </c>
    </row>
    <row r="3423" spans="1:12">
      <c r="A3423" s="30">
        <v>3421</v>
      </c>
      <c r="B3423" s="30">
        <v>6200.1660000000002</v>
      </c>
      <c r="C3423" s="30">
        <v>49074.288999999902</v>
      </c>
      <c r="D3423" s="30">
        <v>1</v>
      </c>
      <c r="E3423" s="30">
        <v>1</v>
      </c>
      <c r="F3423" s="30">
        <v>4146.74</v>
      </c>
      <c r="G3423" s="30">
        <v>1</v>
      </c>
      <c r="H3423" s="30">
        <v>1</v>
      </c>
      <c r="I3423" s="30">
        <v>1</v>
      </c>
      <c r="K3423" s="457"/>
      <c r="L3423" s="457" t="e">
        <f>IF(K3423=0,#REF!,0)</f>
        <v>#REF!</v>
      </c>
    </row>
    <row r="3424" spans="1:12">
      <c r="A3424" s="30">
        <v>3422</v>
      </c>
      <c r="B3424" s="30">
        <v>1762.222</v>
      </c>
      <c r="C3424" s="30">
        <v>71245.691999999894</v>
      </c>
      <c r="D3424" s="30">
        <v>1</v>
      </c>
      <c r="E3424" s="30">
        <v>1</v>
      </c>
      <c r="F3424" s="30">
        <v>3687.835</v>
      </c>
      <c r="G3424" s="30">
        <v>1</v>
      </c>
      <c r="H3424" s="30">
        <v>1</v>
      </c>
      <c r="I3424" s="30">
        <v>1</v>
      </c>
      <c r="K3424" s="457"/>
      <c r="L3424" s="457" t="e">
        <f>IF(K3424=0,#REF!,0)</f>
        <v>#REF!</v>
      </c>
    </row>
    <row r="3425" spans="1:12">
      <c r="A3425" s="30">
        <v>3423</v>
      </c>
      <c r="B3425" s="30">
        <v>1032.623999999998</v>
      </c>
      <c r="C3425" s="30">
        <v>105868.94899999979</v>
      </c>
      <c r="D3425" s="30">
        <v>1</v>
      </c>
      <c r="E3425" s="30">
        <v>1</v>
      </c>
      <c r="F3425" s="30">
        <v>2114.6189999999901</v>
      </c>
      <c r="G3425" s="30">
        <v>1</v>
      </c>
      <c r="H3425" s="30">
        <v>1</v>
      </c>
      <c r="I3425" s="30">
        <v>1</v>
      </c>
      <c r="K3425" s="457"/>
      <c r="L3425" s="457" t="e">
        <f>IF(K3425=0,#REF!,0)</f>
        <v>#REF!</v>
      </c>
    </row>
    <row r="3426" spans="1:12">
      <c r="A3426" s="30">
        <v>3424</v>
      </c>
      <c r="B3426" s="30">
        <v>1032.623999999998</v>
      </c>
      <c r="C3426" s="30">
        <v>88561.967999999993</v>
      </c>
      <c r="D3426" s="30">
        <v>1</v>
      </c>
      <c r="E3426" s="30">
        <v>1</v>
      </c>
      <c r="F3426" s="30">
        <v>1852.86399999999</v>
      </c>
      <c r="G3426" s="30">
        <v>1</v>
      </c>
      <c r="H3426" s="30">
        <v>1</v>
      </c>
      <c r="I3426" s="30">
        <v>1</v>
      </c>
      <c r="K3426" s="457"/>
      <c r="L3426" s="457" t="e">
        <f>IF(K3426=0,#REF!,0)</f>
        <v>#REF!</v>
      </c>
    </row>
    <row r="3427" spans="1:12">
      <c r="A3427" s="30">
        <v>3425</v>
      </c>
      <c r="B3427" s="30">
        <v>1032.623999999998</v>
      </c>
      <c r="C3427" s="30">
        <v>76643.675000000003</v>
      </c>
      <c r="D3427" s="30">
        <v>1</v>
      </c>
      <c r="E3427" s="30">
        <v>1</v>
      </c>
      <c r="F3427" s="30">
        <v>2114.922</v>
      </c>
      <c r="G3427" s="30">
        <v>1</v>
      </c>
      <c r="H3427" s="30">
        <v>1</v>
      </c>
      <c r="I3427" s="30">
        <v>1</v>
      </c>
      <c r="K3427" s="457"/>
      <c r="L3427" s="457" t="e">
        <f>IF(K3427=0,#REF!,0)</f>
        <v>#REF!</v>
      </c>
    </row>
    <row r="3428" spans="1:12">
      <c r="A3428" s="30">
        <v>3426</v>
      </c>
      <c r="B3428" s="30">
        <v>1762.222</v>
      </c>
      <c r="C3428" s="30">
        <v>42096.570999999894</v>
      </c>
      <c r="D3428" s="30">
        <v>1</v>
      </c>
      <c r="E3428" s="30">
        <v>1</v>
      </c>
      <c r="F3428" s="30">
        <v>3688.8760000000002</v>
      </c>
      <c r="G3428" s="30">
        <v>1</v>
      </c>
      <c r="H3428" s="30">
        <v>1</v>
      </c>
      <c r="I3428" s="30">
        <v>1</v>
      </c>
      <c r="K3428" s="457"/>
      <c r="L3428" s="457" t="e">
        <f>IF(K3428=0,#REF!,0)</f>
        <v>#REF!</v>
      </c>
    </row>
    <row r="3429" spans="1:12">
      <c r="A3429" s="30">
        <v>3427</v>
      </c>
      <c r="B3429" s="30">
        <v>6139.8579999999993</v>
      </c>
      <c r="C3429" s="30">
        <v>28119.306999999899</v>
      </c>
      <c r="D3429" s="30">
        <v>1</v>
      </c>
      <c r="E3429" s="30">
        <v>1</v>
      </c>
      <c r="F3429" s="30">
        <v>5199.00899999999</v>
      </c>
      <c r="G3429" s="30">
        <v>1</v>
      </c>
      <c r="H3429" s="30">
        <v>1</v>
      </c>
      <c r="I3429" s="30">
        <v>1</v>
      </c>
      <c r="K3429" s="457"/>
      <c r="L3429" s="457" t="e">
        <f>IF(K3429=0,#REF!,0)</f>
        <v>#REF!</v>
      </c>
    </row>
    <row r="3430" spans="1:12">
      <c r="A3430" s="30">
        <v>3428</v>
      </c>
      <c r="B3430" s="30">
        <v>7599.07</v>
      </c>
      <c r="C3430" s="30">
        <v>29388.305999999899</v>
      </c>
      <c r="D3430" s="30">
        <v>1</v>
      </c>
      <c r="E3430" s="30">
        <v>1</v>
      </c>
      <c r="F3430" s="30">
        <v>5266.1549999999997</v>
      </c>
      <c r="G3430" s="30">
        <v>1</v>
      </c>
      <c r="H3430" s="30">
        <v>1</v>
      </c>
      <c r="I3430" s="30">
        <v>1</v>
      </c>
      <c r="K3430" s="457"/>
      <c r="L3430" s="457" t="e">
        <f>IF(K3430=0,#REF!,0)</f>
        <v>#REF!</v>
      </c>
    </row>
    <row r="3431" spans="1:12">
      <c r="A3431" s="30">
        <v>3429</v>
      </c>
      <c r="B3431" s="30">
        <v>1762.222</v>
      </c>
      <c r="C3431" s="30">
        <v>16153.051999999901</v>
      </c>
      <c r="D3431" s="30">
        <v>1</v>
      </c>
      <c r="E3431" s="30">
        <v>1</v>
      </c>
      <c r="F3431" s="30">
        <v>4086.9739999999902</v>
      </c>
      <c r="G3431" s="30">
        <v>1</v>
      </c>
      <c r="H3431" s="30">
        <v>1</v>
      </c>
      <c r="I3431" s="30">
        <v>1</v>
      </c>
      <c r="K3431" s="457"/>
      <c r="L3431" s="457" t="e">
        <f>IF(K3431=0,#REF!,0)</f>
        <v>#REF!</v>
      </c>
    </row>
    <row r="3432" spans="1:12">
      <c r="A3432" s="30">
        <v>3430</v>
      </c>
      <c r="B3432" s="30">
        <v>1762.222</v>
      </c>
      <c r="C3432" s="30">
        <v>15703.841999999901</v>
      </c>
      <c r="D3432" s="30">
        <v>1</v>
      </c>
      <c r="E3432" s="30">
        <v>1</v>
      </c>
      <c r="F3432" s="30">
        <v>2971.7860000000001</v>
      </c>
      <c r="G3432" s="30">
        <v>1</v>
      </c>
      <c r="H3432" s="30">
        <v>1</v>
      </c>
      <c r="I3432" s="30">
        <v>1</v>
      </c>
      <c r="K3432" s="457"/>
      <c r="L3432" s="457" t="e">
        <f>IF(K3432=0,#REF!,0)</f>
        <v>#REF!</v>
      </c>
    </row>
    <row r="3433" spans="1:12">
      <c r="A3433" s="30">
        <v>3431</v>
      </c>
      <c r="B3433" s="30">
        <v>1762.222</v>
      </c>
      <c r="C3433" s="30">
        <v>15254.630999999899</v>
      </c>
      <c r="D3433" s="30">
        <v>1</v>
      </c>
      <c r="E3433" s="30">
        <v>1</v>
      </c>
      <c r="F3433" s="30">
        <v>1661.0649999999901</v>
      </c>
      <c r="G3433" s="30">
        <v>1</v>
      </c>
      <c r="H3433" s="30">
        <v>1</v>
      </c>
      <c r="I3433" s="30">
        <v>1</v>
      </c>
      <c r="K3433" s="457"/>
      <c r="L3433" s="457" t="e">
        <f>IF(K3433=0,#REF!,0)</f>
        <v>#REF!</v>
      </c>
    </row>
    <row r="3434" spans="1:12">
      <c r="A3434" s="30">
        <v>3432</v>
      </c>
      <c r="B3434" s="30">
        <v>1032.623999999998</v>
      </c>
      <c r="C3434" s="30">
        <v>15254.630999999899</v>
      </c>
      <c r="D3434" s="30">
        <v>1</v>
      </c>
      <c r="E3434" s="30">
        <v>1</v>
      </c>
      <c r="F3434" s="30">
        <v>1269.818</v>
      </c>
      <c r="G3434" s="30">
        <v>1</v>
      </c>
      <c r="H3434" s="30">
        <v>1</v>
      </c>
      <c r="I3434" s="30">
        <v>1</v>
      </c>
      <c r="K3434" s="457"/>
      <c r="L3434" s="457" t="e">
        <f>IF(K3434=0,#REF!,0)</f>
        <v>#REF!</v>
      </c>
    </row>
    <row r="3435" spans="1:12">
      <c r="A3435" s="30">
        <v>3433</v>
      </c>
      <c r="B3435" s="30">
        <v>1032.623999999998</v>
      </c>
      <c r="C3435" s="30">
        <v>15254.630999999899</v>
      </c>
      <c r="D3435" s="30">
        <v>1</v>
      </c>
      <c r="E3435" s="30">
        <v>1</v>
      </c>
      <c r="F3435" s="30">
        <v>561.70699999999897</v>
      </c>
      <c r="G3435" s="30">
        <v>1</v>
      </c>
      <c r="H3435" s="30">
        <v>1</v>
      </c>
      <c r="I3435" s="30">
        <v>1</v>
      </c>
      <c r="K3435" s="457"/>
      <c r="L3435" s="457" t="e">
        <f>IF(K3435=0,#REF!,0)</f>
        <v>#REF!</v>
      </c>
    </row>
    <row r="3436" spans="1:12">
      <c r="A3436" s="30">
        <v>3434</v>
      </c>
      <c r="B3436" s="30">
        <v>1032.623999999998</v>
      </c>
      <c r="C3436" s="30">
        <v>15187.612999999899</v>
      </c>
      <c r="D3436" s="30">
        <v>1</v>
      </c>
      <c r="E3436" s="30">
        <v>1</v>
      </c>
      <c r="F3436" s="30">
        <v>325.22300000000001</v>
      </c>
      <c r="G3436" s="30">
        <v>1</v>
      </c>
      <c r="H3436" s="30">
        <v>1</v>
      </c>
      <c r="I3436" s="30">
        <v>1</v>
      </c>
      <c r="K3436" s="457"/>
      <c r="L3436" s="457" t="e">
        <f>IF(K3436=0,#REF!,0)</f>
        <v>#REF!</v>
      </c>
    </row>
    <row r="3437" spans="1:12">
      <c r="A3437" s="30">
        <v>3435</v>
      </c>
      <c r="B3437" s="30">
        <v>1032.623999999998</v>
      </c>
      <c r="C3437" s="30">
        <v>15187.612999999899</v>
      </c>
      <c r="D3437" s="30">
        <v>1</v>
      </c>
      <c r="E3437" s="30">
        <v>1</v>
      </c>
      <c r="F3437" s="30">
        <v>275.75299999999902</v>
      </c>
      <c r="G3437" s="30">
        <v>1</v>
      </c>
      <c r="H3437" s="30">
        <v>1</v>
      </c>
      <c r="I3437" s="30">
        <v>1</v>
      </c>
      <c r="K3437" s="457"/>
      <c r="L3437" s="457" t="e">
        <f>IF(K3437=0,#REF!,0)</f>
        <v>#REF!</v>
      </c>
    </row>
    <row r="3438" spans="1:12">
      <c r="A3438" s="30">
        <v>3436</v>
      </c>
      <c r="B3438" s="30">
        <v>1032.623999999998</v>
      </c>
      <c r="C3438" s="30">
        <v>15187.612999999899</v>
      </c>
      <c r="D3438" s="30">
        <v>1</v>
      </c>
      <c r="E3438" s="30">
        <v>1</v>
      </c>
      <c r="F3438" s="30">
        <v>276.78899999999999</v>
      </c>
      <c r="G3438" s="30">
        <v>1</v>
      </c>
      <c r="H3438" s="30">
        <v>1</v>
      </c>
      <c r="I3438" s="30">
        <v>1</v>
      </c>
      <c r="K3438" s="457"/>
      <c r="L3438" s="457" t="e">
        <f>IF(K3438=0,#REF!,0)</f>
        <v>#REF!</v>
      </c>
    </row>
    <row r="3439" spans="1:12">
      <c r="A3439" s="30">
        <v>3437</v>
      </c>
      <c r="B3439" s="30">
        <v>1032.623999999998</v>
      </c>
      <c r="C3439" s="30">
        <v>15187.612999999899</v>
      </c>
      <c r="D3439" s="30">
        <v>1</v>
      </c>
      <c r="E3439" s="30">
        <v>1</v>
      </c>
      <c r="F3439" s="30">
        <v>246.50599999999901</v>
      </c>
      <c r="G3439" s="30">
        <v>1</v>
      </c>
      <c r="H3439" s="30">
        <v>1</v>
      </c>
      <c r="I3439" s="30">
        <v>1</v>
      </c>
      <c r="K3439" s="457"/>
      <c r="L3439" s="457" t="e">
        <f>IF(K3439=0,#REF!,0)</f>
        <v>#REF!</v>
      </c>
    </row>
    <row r="3440" spans="1:12">
      <c r="A3440" s="30">
        <v>3438</v>
      </c>
      <c r="B3440" s="30">
        <v>1762.222</v>
      </c>
      <c r="C3440" s="30">
        <v>15187.612999999899</v>
      </c>
      <c r="D3440" s="30">
        <v>1</v>
      </c>
      <c r="E3440" s="30">
        <v>1</v>
      </c>
      <c r="F3440" s="30">
        <v>2517.933</v>
      </c>
      <c r="G3440" s="30">
        <v>1</v>
      </c>
      <c r="H3440" s="30">
        <v>1</v>
      </c>
      <c r="I3440" s="30">
        <v>1</v>
      </c>
      <c r="K3440" s="457"/>
      <c r="L3440" s="457" t="e">
        <f>IF(K3440=0,#REF!,0)</f>
        <v>#REF!</v>
      </c>
    </row>
    <row r="3441" spans="1:12">
      <c r="A3441" s="30">
        <v>3439</v>
      </c>
      <c r="B3441" s="30">
        <v>6139.8579999999993</v>
      </c>
      <c r="C3441" s="30">
        <v>15289.6509999999</v>
      </c>
      <c r="D3441" s="30">
        <v>1</v>
      </c>
      <c r="E3441" s="30">
        <v>1</v>
      </c>
      <c r="F3441" s="30">
        <v>6595.86</v>
      </c>
      <c r="G3441" s="30">
        <v>1</v>
      </c>
      <c r="H3441" s="30">
        <v>1</v>
      </c>
      <c r="I3441" s="30">
        <v>1</v>
      </c>
      <c r="K3441" s="457"/>
      <c r="L3441" s="457" t="e">
        <f>IF(K3441=0,#REF!,0)</f>
        <v>#REF!</v>
      </c>
    </row>
    <row r="3442" spans="1:12">
      <c r="A3442" s="30">
        <v>3440</v>
      </c>
      <c r="B3442" s="30">
        <v>1762.222</v>
      </c>
      <c r="C3442" s="30">
        <v>42222.409999999887</v>
      </c>
      <c r="D3442" s="30">
        <v>1</v>
      </c>
      <c r="E3442" s="30">
        <v>1</v>
      </c>
      <c r="F3442" s="30">
        <v>5344</v>
      </c>
      <c r="G3442" s="30">
        <v>1</v>
      </c>
      <c r="H3442" s="30">
        <v>1</v>
      </c>
      <c r="I3442" s="30">
        <v>1</v>
      </c>
      <c r="K3442" s="457"/>
      <c r="L3442" s="457" t="e">
        <f>IF(K3442=0,#REF!,0)</f>
        <v>#REF!</v>
      </c>
    </row>
    <row r="3443" spans="1:12">
      <c r="A3443" s="30">
        <v>3441</v>
      </c>
      <c r="B3443" s="30">
        <v>1032.623999999998</v>
      </c>
      <c r="C3443" s="30">
        <v>71707.949999999895</v>
      </c>
      <c r="D3443" s="30">
        <v>1</v>
      </c>
      <c r="E3443" s="30">
        <v>1</v>
      </c>
      <c r="F3443" s="30">
        <v>4420.91</v>
      </c>
      <c r="G3443" s="30">
        <v>1</v>
      </c>
      <c r="H3443" s="30">
        <v>1</v>
      </c>
      <c r="I3443" s="30">
        <v>1</v>
      </c>
      <c r="K3443" s="457"/>
      <c r="L3443" s="457" t="e">
        <f>IF(K3443=0,#REF!,0)</f>
        <v>#REF!</v>
      </c>
    </row>
    <row r="3444" spans="1:12">
      <c r="A3444" s="30">
        <v>3442</v>
      </c>
      <c r="B3444" s="30">
        <v>1153.2399999999991</v>
      </c>
      <c r="C3444" s="30">
        <v>89773.963000000003</v>
      </c>
      <c r="D3444" s="30">
        <v>1</v>
      </c>
      <c r="E3444" s="30">
        <v>1</v>
      </c>
      <c r="F3444" s="30">
        <v>3367.15199999999</v>
      </c>
      <c r="G3444" s="30">
        <v>1</v>
      </c>
      <c r="H3444" s="30">
        <v>1</v>
      </c>
      <c r="I3444" s="30">
        <v>1</v>
      </c>
      <c r="K3444" s="457"/>
      <c r="L3444" s="457" t="e">
        <f>IF(K3444=0,#REF!,0)</f>
        <v>#REF!</v>
      </c>
    </row>
    <row r="3445" spans="1:12">
      <c r="A3445" s="30">
        <v>3443</v>
      </c>
      <c r="B3445" s="30">
        <v>1213.5469999999991</v>
      </c>
      <c r="C3445" s="30">
        <v>107576.37799999979</v>
      </c>
      <c r="D3445" s="30">
        <v>1</v>
      </c>
      <c r="E3445" s="30">
        <v>1</v>
      </c>
      <c r="F3445" s="30">
        <v>2971.558</v>
      </c>
      <c r="G3445" s="30">
        <v>1</v>
      </c>
      <c r="H3445" s="30">
        <v>1</v>
      </c>
      <c r="I3445" s="30">
        <v>1</v>
      </c>
      <c r="K3445" s="457"/>
      <c r="L3445" s="457" t="e">
        <f>IF(K3445=0,#REF!,0)</f>
        <v>#REF!</v>
      </c>
    </row>
    <row r="3446" spans="1:12">
      <c r="A3446" s="30">
        <v>3444</v>
      </c>
      <c r="B3446" s="30">
        <v>1213.5469999999991</v>
      </c>
      <c r="C3446" s="30">
        <v>90259.497000000003</v>
      </c>
      <c r="D3446" s="30">
        <v>1</v>
      </c>
      <c r="E3446" s="30">
        <v>1</v>
      </c>
      <c r="F3446" s="30">
        <v>2773.4769999999999</v>
      </c>
      <c r="G3446" s="30">
        <v>1</v>
      </c>
      <c r="H3446" s="30">
        <v>1</v>
      </c>
      <c r="I3446" s="30">
        <v>1</v>
      </c>
      <c r="K3446" s="457"/>
      <c r="L3446" s="457" t="e">
        <f>IF(K3446=0,#REF!,0)</f>
        <v>#REF!</v>
      </c>
    </row>
    <row r="3447" spans="1:12">
      <c r="A3447" s="30">
        <v>3445</v>
      </c>
      <c r="B3447" s="30">
        <v>6200.1660000000002</v>
      </c>
      <c r="C3447" s="30">
        <v>49074.677999999898</v>
      </c>
      <c r="D3447" s="30">
        <v>1</v>
      </c>
      <c r="E3447" s="30">
        <v>1</v>
      </c>
      <c r="F3447" s="30">
        <v>4149.5680000000002</v>
      </c>
      <c r="G3447" s="30">
        <v>1</v>
      </c>
      <c r="H3447" s="30">
        <v>1</v>
      </c>
      <c r="I3447" s="30">
        <v>1</v>
      </c>
      <c r="K3447" s="457"/>
      <c r="L3447" s="457" t="e">
        <f>IF(K3447=0,#REF!,0)</f>
        <v>#REF!</v>
      </c>
    </row>
    <row r="3448" spans="1:12">
      <c r="A3448" s="30">
        <v>3446</v>
      </c>
      <c r="B3448" s="30">
        <v>1762.222</v>
      </c>
      <c r="C3448" s="30">
        <v>71246.03199999989</v>
      </c>
      <c r="D3448" s="30">
        <v>1</v>
      </c>
      <c r="E3448" s="30">
        <v>1</v>
      </c>
      <c r="F3448" s="30">
        <v>3689.9490000000001</v>
      </c>
      <c r="G3448" s="30">
        <v>1</v>
      </c>
      <c r="H3448" s="30">
        <v>1</v>
      </c>
      <c r="I3448" s="30">
        <v>1</v>
      </c>
      <c r="K3448" s="457"/>
      <c r="L3448" s="457" t="e">
        <f>IF(K3448=0,#REF!,0)</f>
        <v>#REF!</v>
      </c>
    </row>
    <row r="3449" spans="1:12">
      <c r="A3449" s="30">
        <v>3447</v>
      </c>
      <c r="B3449" s="30">
        <v>1032.623999999998</v>
      </c>
      <c r="C3449" s="30">
        <v>105869.2659999998</v>
      </c>
      <c r="D3449" s="30">
        <v>1</v>
      </c>
      <c r="E3449" s="30">
        <v>1</v>
      </c>
      <c r="F3449" s="30">
        <v>2115.8240000000001</v>
      </c>
      <c r="G3449" s="30">
        <v>1</v>
      </c>
      <c r="H3449" s="30">
        <v>1</v>
      </c>
      <c r="I3449" s="30">
        <v>1</v>
      </c>
      <c r="K3449" s="457"/>
      <c r="L3449" s="457" t="e">
        <f>IF(K3449=0,#REF!,0)</f>
        <v>#REF!</v>
      </c>
    </row>
    <row r="3450" spans="1:12">
      <c r="A3450" s="30">
        <v>3448</v>
      </c>
      <c r="B3450" s="30">
        <v>1032.623999999998</v>
      </c>
      <c r="C3450" s="30">
        <v>88562.217999999993</v>
      </c>
      <c r="D3450" s="30">
        <v>1</v>
      </c>
      <c r="E3450" s="30">
        <v>1</v>
      </c>
      <c r="F3450" s="30">
        <v>1853.855</v>
      </c>
      <c r="G3450" s="30">
        <v>1</v>
      </c>
      <c r="H3450" s="30">
        <v>1</v>
      </c>
      <c r="I3450" s="30">
        <v>1</v>
      </c>
      <c r="K3450" s="457"/>
      <c r="L3450" s="457" t="e">
        <f>IF(K3450=0,#REF!,0)</f>
        <v>#REF!</v>
      </c>
    </row>
    <row r="3451" spans="1:12">
      <c r="A3451" s="30">
        <v>3449</v>
      </c>
      <c r="B3451" s="30">
        <v>1032.623999999998</v>
      </c>
      <c r="C3451" s="30">
        <v>76643.888999999996</v>
      </c>
      <c r="D3451" s="30">
        <v>1</v>
      </c>
      <c r="E3451" s="30">
        <v>1</v>
      </c>
      <c r="F3451" s="30">
        <v>2115.8689999999901</v>
      </c>
      <c r="G3451" s="30">
        <v>1</v>
      </c>
      <c r="H3451" s="30">
        <v>1</v>
      </c>
      <c r="I3451" s="30">
        <v>1</v>
      </c>
      <c r="K3451" s="457"/>
      <c r="L3451" s="457" t="e">
        <f>IF(K3451=0,#REF!,0)</f>
        <v>#REF!</v>
      </c>
    </row>
    <row r="3452" spans="1:12">
      <c r="A3452" s="30">
        <v>3450</v>
      </c>
      <c r="B3452" s="30">
        <v>1762.222</v>
      </c>
      <c r="C3452" s="30">
        <v>42096.825999999892</v>
      </c>
      <c r="D3452" s="30">
        <v>1</v>
      </c>
      <c r="E3452" s="30">
        <v>1</v>
      </c>
      <c r="F3452" s="30">
        <v>3690.35499999999</v>
      </c>
      <c r="G3452" s="30">
        <v>1</v>
      </c>
      <c r="H3452" s="30">
        <v>1</v>
      </c>
      <c r="I3452" s="30">
        <v>1</v>
      </c>
      <c r="K3452" s="457"/>
      <c r="L3452" s="457" t="e">
        <f>IF(K3452=0,#REF!,0)</f>
        <v>#REF!</v>
      </c>
    </row>
    <row r="3453" spans="1:12">
      <c r="A3453" s="30">
        <v>3451</v>
      </c>
      <c r="B3453" s="30">
        <v>6139.8579999999993</v>
      </c>
      <c r="C3453" s="30">
        <v>28119.4359999999</v>
      </c>
      <c r="D3453" s="30">
        <v>1</v>
      </c>
      <c r="E3453" s="30">
        <v>1</v>
      </c>
      <c r="F3453" s="30">
        <v>5201.0309999999899</v>
      </c>
      <c r="G3453" s="30">
        <v>1</v>
      </c>
      <c r="H3453" s="30">
        <v>1</v>
      </c>
      <c r="I3453" s="30">
        <v>1</v>
      </c>
      <c r="K3453" s="457"/>
      <c r="L3453" s="457" t="e">
        <f>IF(K3453=0,#REF!,0)</f>
        <v>#REF!</v>
      </c>
    </row>
    <row r="3454" spans="1:12">
      <c r="A3454" s="30">
        <v>3452</v>
      </c>
      <c r="B3454" s="30">
        <v>7599.07</v>
      </c>
      <c r="C3454" s="30">
        <v>29388.425999999898</v>
      </c>
      <c r="D3454" s="30">
        <v>1</v>
      </c>
      <c r="E3454" s="30">
        <v>1</v>
      </c>
      <c r="F3454" s="30">
        <v>5268.5279999999902</v>
      </c>
      <c r="G3454" s="30">
        <v>1</v>
      </c>
      <c r="H3454" s="30">
        <v>1</v>
      </c>
      <c r="I3454" s="30">
        <v>1</v>
      </c>
      <c r="K3454" s="457"/>
      <c r="L3454" s="457" t="e">
        <f>IF(K3454=0,#REF!,0)</f>
        <v>#REF!</v>
      </c>
    </row>
    <row r="3455" spans="1:12">
      <c r="A3455" s="30">
        <v>3453</v>
      </c>
      <c r="B3455" s="30">
        <v>1762.222</v>
      </c>
      <c r="C3455" s="30">
        <v>16153.051999999901</v>
      </c>
      <c r="D3455" s="30">
        <v>1</v>
      </c>
      <c r="E3455" s="30">
        <v>1</v>
      </c>
      <c r="F3455" s="30">
        <v>4088.69</v>
      </c>
      <c r="G3455" s="30">
        <v>1</v>
      </c>
      <c r="H3455" s="30">
        <v>1</v>
      </c>
      <c r="I3455" s="30">
        <v>1</v>
      </c>
      <c r="K3455" s="457"/>
      <c r="L3455" s="457" t="e">
        <f>IF(K3455=0,#REF!,0)</f>
        <v>#REF!</v>
      </c>
    </row>
    <row r="3456" spans="1:12">
      <c r="A3456" s="30">
        <v>3454</v>
      </c>
      <c r="B3456" s="30">
        <v>1762.222</v>
      </c>
      <c r="C3456" s="30">
        <v>15703.841999999901</v>
      </c>
      <c r="D3456" s="30">
        <v>1</v>
      </c>
      <c r="E3456" s="30">
        <v>1</v>
      </c>
      <c r="F3456" s="30">
        <v>2972.97</v>
      </c>
      <c r="G3456" s="30">
        <v>1</v>
      </c>
      <c r="H3456" s="30">
        <v>1</v>
      </c>
      <c r="I3456" s="30">
        <v>1</v>
      </c>
      <c r="K3456" s="457"/>
      <c r="L3456" s="457" t="e">
        <f>IF(K3456=0,#REF!,0)</f>
        <v>#REF!</v>
      </c>
    </row>
    <row r="3457" spans="1:12">
      <c r="A3457" s="30">
        <v>3455</v>
      </c>
      <c r="B3457" s="30">
        <v>1762.222</v>
      </c>
      <c r="C3457" s="30">
        <v>15254.630999999899</v>
      </c>
      <c r="D3457" s="30">
        <v>1</v>
      </c>
      <c r="E3457" s="30">
        <v>1</v>
      </c>
      <c r="F3457" s="30">
        <v>1661.7379999999901</v>
      </c>
      <c r="G3457" s="30">
        <v>1</v>
      </c>
      <c r="H3457" s="30">
        <v>1</v>
      </c>
      <c r="I3457" s="30">
        <v>1</v>
      </c>
      <c r="K3457" s="457"/>
      <c r="L3457" s="457" t="e">
        <f>IF(K3457=0,#REF!,0)</f>
        <v>#REF!</v>
      </c>
    </row>
    <row r="3458" spans="1:12">
      <c r="A3458" s="30">
        <v>3456</v>
      </c>
      <c r="B3458" s="30">
        <v>1032.623999999998</v>
      </c>
      <c r="C3458" s="30">
        <v>15254.630999999899</v>
      </c>
      <c r="D3458" s="30">
        <v>1</v>
      </c>
      <c r="E3458" s="30">
        <v>1</v>
      </c>
      <c r="F3458" s="30">
        <v>1270.259</v>
      </c>
      <c r="G3458" s="30">
        <v>1</v>
      </c>
      <c r="H3458" s="30">
        <v>1</v>
      </c>
      <c r="I3458" s="30">
        <v>1</v>
      </c>
      <c r="K3458" s="457"/>
      <c r="L3458" s="457" t="e">
        <f>IF(K3458=0,#REF!,0)</f>
        <v>#REF!</v>
      </c>
    </row>
    <row r="3459" spans="1:12">
      <c r="A3459" s="30">
        <v>3457</v>
      </c>
      <c r="B3459" s="30">
        <v>1032.623999999998</v>
      </c>
      <c r="C3459" s="30">
        <v>15254.630999999899</v>
      </c>
      <c r="D3459" s="30">
        <v>1</v>
      </c>
      <c r="E3459" s="30">
        <v>1</v>
      </c>
      <c r="F3459" s="30">
        <v>544.04299999999898</v>
      </c>
      <c r="G3459" s="30">
        <v>1</v>
      </c>
      <c r="H3459" s="30">
        <v>1</v>
      </c>
      <c r="I3459" s="30">
        <v>1</v>
      </c>
      <c r="K3459" s="457"/>
      <c r="L3459" s="457" t="e">
        <f>IF(K3459=0,#REF!,0)</f>
        <v>#REF!</v>
      </c>
    </row>
    <row r="3460" spans="1:12">
      <c r="A3460" s="30">
        <v>3458</v>
      </c>
      <c r="B3460" s="30">
        <v>1032.623999999998</v>
      </c>
      <c r="C3460" s="30">
        <v>15187.612999999899</v>
      </c>
      <c r="D3460" s="30">
        <v>1</v>
      </c>
      <c r="E3460" s="30">
        <v>1</v>
      </c>
      <c r="F3460" s="30">
        <v>597.97299999999905</v>
      </c>
      <c r="G3460" s="30">
        <v>1</v>
      </c>
      <c r="H3460" s="30">
        <v>1</v>
      </c>
      <c r="I3460" s="30">
        <v>1</v>
      </c>
      <c r="K3460" s="457"/>
      <c r="L3460" s="457" t="e">
        <f>IF(K3460=0,#REF!,0)</f>
        <v>#REF!</v>
      </c>
    </row>
    <row r="3461" spans="1:12">
      <c r="A3461" s="30">
        <v>3459</v>
      </c>
      <c r="B3461" s="30">
        <v>1032.623999999998</v>
      </c>
      <c r="C3461" s="30">
        <v>15187.612999999899</v>
      </c>
      <c r="D3461" s="30">
        <v>1</v>
      </c>
      <c r="E3461" s="30">
        <v>1</v>
      </c>
      <c r="F3461" s="30">
        <v>389.29500000000002</v>
      </c>
      <c r="G3461" s="30">
        <v>1</v>
      </c>
      <c r="H3461" s="30">
        <v>1</v>
      </c>
      <c r="I3461" s="30">
        <v>1</v>
      </c>
      <c r="K3461" s="457"/>
      <c r="L3461" s="457" t="e">
        <f>IF(K3461=0,#REF!,0)</f>
        <v>#REF!</v>
      </c>
    </row>
    <row r="3462" spans="1:12">
      <c r="A3462" s="30">
        <v>3460</v>
      </c>
      <c r="B3462" s="30">
        <v>1032.623999999998</v>
      </c>
      <c r="C3462" s="30">
        <v>15187.612999999899</v>
      </c>
      <c r="D3462" s="30">
        <v>1</v>
      </c>
      <c r="E3462" s="30">
        <v>1</v>
      </c>
      <c r="F3462" s="30">
        <v>244.82599999999999</v>
      </c>
      <c r="G3462" s="30">
        <v>1</v>
      </c>
      <c r="H3462" s="30">
        <v>1</v>
      </c>
      <c r="I3462" s="30">
        <v>1</v>
      </c>
      <c r="K3462" s="457"/>
      <c r="L3462" s="457" t="e">
        <f>IF(K3462=0,#REF!,0)</f>
        <v>#REF!</v>
      </c>
    </row>
    <row r="3463" spans="1:12">
      <c r="A3463" s="30">
        <v>3461</v>
      </c>
      <c r="B3463" s="30">
        <v>1032.623999999998</v>
      </c>
      <c r="C3463" s="30">
        <v>15187.612999999899</v>
      </c>
      <c r="D3463" s="30">
        <v>1</v>
      </c>
      <c r="E3463" s="30">
        <v>1</v>
      </c>
      <c r="F3463" s="30">
        <v>245.27999999999901</v>
      </c>
      <c r="G3463" s="30">
        <v>1</v>
      </c>
      <c r="H3463" s="30">
        <v>1</v>
      </c>
      <c r="I3463" s="30">
        <v>1</v>
      </c>
      <c r="K3463" s="457"/>
      <c r="L3463" s="457" t="e">
        <f>IF(K3463=0,#REF!,0)</f>
        <v>#REF!</v>
      </c>
    </row>
    <row r="3464" spans="1:12">
      <c r="A3464" s="30">
        <v>3462</v>
      </c>
      <c r="B3464" s="30">
        <v>1762.222</v>
      </c>
      <c r="C3464" s="30">
        <v>15187.612999999899</v>
      </c>
      <c r="D3464" s="30">
        <v>1</v>
      </c>
      <c r="E3464" s="30">
        <v>1</v>
      </c>
      <c r="F3464" s="30">
        <v>707.27099999999905</v>
      </c>
      <c r="G3464" s="30">
        <v>1</v>
      </c>
      <c r="H3464" s="30">
        <v>1</v>
      </c>
      <c r="I3464" s="30">
        <v>1</v>
      </c>
      <c r="K3464" s="457"/>
      <c r="L3464" s="457" t="e">
        <f>IF(K3464=0,#REF!,0)</f>
        <v>#REF!</v>
      </c>
    </row>
    <row r="3465" spans="1:12">
      <c r="A3465" s="30">
        <v>3463</v>
      </c>
      <c r="B3465" s="30">
        <v>6139.8579999999993</v>
      </c>
      <c r="C3465" s="30">
        <v>15289.6509999999</v>
      </c>
      <c r="D3465" s="30">
        <v>1</v>
      </c>
      <c r="E3465" s="30">
        <v>1</v>
      </c>
      <c r="F3465" s="30">
        <v>1877.836</v>
      </c>
      <c r="G3465" s="30">
        <v>1</v>
      </c>
      <c r="H3465" s="30">
        <v>1</v>
      </c>
      <c r="I3465" s="30">
        <v>1</v>
      </c>
      <c r="K3465" s="457"/>
      <c r="L3465" s="457" t="e">
        <f>IF(K3465=0,#REF!,0)</f>
        <v>#REF!</v>
      </c>
    </row>
    <row r="3466" spans="1:12">
      <c r="A3466" s="30">
        <v>3464</v>
      </c>
      <c r="B3466" s="30">
        <v>1762.222</v>
      </c>
      <c r="C3466" s="30">
        <v>28315.5079999999</v>
      </c>
      <c r="D3466" s="30">
        <v>1</v>
      </c>
      <c r="E3466" s="30">
        <v>1</v>
      </c>
      <c r="F3466" s="30">
        <v>3171.7539999999999</v>
      </c>
      <c r="G3466" s="30">
        <v>1</v>
      </c>
      <c r="H3466" s="30">
        <v>1</v>
      </c>
      <c r="I3466" s="30">
        <v>1</v>
      </c>
      <c r="K3466" s="457"/>
      <c r="L3466" s="457" t="e">
        <f>IF(K3466=0,#REF!,0)</f>
        <v>#REF!</v>
      </c>
    </row>
    <row r="3467" spans="1:12">
      <c r="A3467" s="30">
        <v>3465</v>
      </c>
      <c r="B3467" s="30">
        <v>1032.623999999998</v>
      </c>
      <c r="C3467" s="30">
        <v>29359.993999999901</v>
      </c>
      <c r="D3467" s="30">
        <v>1</v>
      </c>
      <c r="E3467" s="30">
        <v>1</v>
      </c>
      <c r="F3467" s="30">
        <v>5141.9070000000002</v>
      </c>
      <c r="G3467" s="30">
        <v>1</v>
      </c>
      <c r="H3467" s="30">
        <v>1</v>
      </c>
      <c r="I3467" s="30">
        <v>1</v>
      </c>
      <c r="K3467" s="457"/>
      <c r="L3467" s="457" t="e">
        <f>IF(K3467=0,#REF!,0)</f>
        <v>#REF!</v>
      </c>
    </row>
    <row r="3468" spans="1:12">
      <c r="A3468" s="30">
        <v>3466</v>
      </c>
      <c r="B3468" s="30">
        <v>1153.2399999999991</v>
      </c>
      <c r="C3468" s="30">
        <v>30480.2219999999</v>
      </c>
      <c r="D3468" s="30">
        <v>1</v>
      </c>
      <c r="E3468" s="30">
        <v>1</v>
      </c>
      <c r="F3468" s="30">
        <v>5083.2780000000002</v>
      </c>
      <c r="G3468" s="30">
        <v>1</v>
      </c>
      <c r="H3468" s="30">
        <v>1</v>
      </c>
      <c r="I3468" s="30">
        <v>1</v>
      </c>
      <c r="K3468" s="457">
        <v>16147.846452900187</v>
      </c>
      <c r="L3468" s="457">
        <f>IF(K3468=0,#REF!,0)</f>
        <v>0</v>
      </c>
    </row>
    <row r="3469" spans="1:12">
      <c r="A3469" s="30">
        <v>3467</v>
      </c>
      <c r="B3469" s="30">
        <v>1213.5469999999991</v>
      </c>
      <c r="C3469" s="30">
        <v>31366.885999999889</v>
      </c>
      <c r="D3469" s="30">
        <v>1</v>
      </c>
      <c r="E3469" s="30">
        <v>1</v>
      </c>
      <c r="F3469" s="30">
        <v>4574.348</v>
      </c>
      <c r="G3469" s="30">
        <v>1</v>
      </c>
      <c r="H3469" s="30">
        <v>1</v>
      </c>
      <c r="I3469" s="30">
        <v>1</v>
      </c>
      <c r="K3469" s="457">
        <v>27599.494093259011</v>
      </c>
      <c r="L3469" s="457">
        <f>IF(K3469=0,#REF!,0)</f>
        <v>0</v>
      </c>
    </row>
    <row r="3470" spans="1:12">
      <c r="A3470" s="30">
        <v>3468</v>
      </c>
      <c r="B3470" s="30">
        <v>1213.5469999999991</v>
      </c>
      <c r="C3470" s="30">
        <v>30990.3149999999</v>
      </c>
      <c r="D3470" s="30">
        <v>1</v>
      </c>
      <c r="E3470" s="30">
        <v>1</v>
      </c>
      <c r="F3470" s="30">
        <v>4910.424</v>
      </c>
      <c r="G3470" s="30">
        <v>1</v>
      </c>
      <c r="H3470" s="30">
        <v>1</v>
      </c>
      <c r="I3470" s="30">
        <v>1</v>
      </c>
      <c r="K3470" s="457">
        <v>33395.400224879551</v>
      </c>
      <c r="L3470" s="457">
        <f>IF(K3470=0,#REF!,0)</f>
        <v>0</v>
      </c>
    </row>
    <row r="3471" spans="1:12">
      <c r="A3471" s="30">
        <v>3469</v>
      </c>
      <c r="B3471" s="30">
        <v>6200.1660000000002</v>
      </c>
      <c r="C3471" s="30">
        <v>29082.385000000002</v>
      </c>
      <c r="D3471" s="30">
        <v>1</v>
      </c>
      <c r="E3471" s="30">
        <v>1</v>
      </c>
      <c r="F3471" s="30">
        <v>4963.4289999999901</v>
      </c>
      <c r="G3471" s="30">
        <v>1</v>
      </c>
      <c r="H3471" s="30">
        <v>1</v>
      </c>
      <c r="I3471" s="30">
        <v>1</v>
      </c>
      <c r="K3471" s="457">
        <v>39584.401260761137</v>
      </c>
      <c r="L3471" s="457">
        <f>IF(K3471=0,#REF!,0)</f>
        <v>0</v>
      </c>
    </row>
    <row r="3472" spans="1:12">
      <c r="A3472" s="30">
        <v>3470</v>
      </c>
      <c r="B3472" s="30">
        <v>1762.222</v>
      </c>
      <c r="C3472" s="30">
        <v>28898.788999999902</v>
      </c>
      <c r="D3472" s="30">
        <v>1</v>
      </c>
      <c r="E3472" s="30">
        <v>1</v>
      </c>
      <c r="F3472" s="30">
        <v>3951.0629999999901</v>
      </c>
      <c r="G3472" s="30">
        <v>1</v>
      </c>
      <c r="H3472" s="30">
        <v>1</v>
      </c>
      <c r="I3472" s="30">
        <v>1</v>
      </c>
      <c r="K3472" s="457">
        <v>7450.0715163419063</v>
      </c>
      <c r="L3472" s="457">
        <f>IF(K3472=0,#REF!,0)</f>
        <v>0</v>
      </c>
    </row>
    <row r="3473" spans="1:12">
      <c r="A3473" s="30">
        <v>3471</v>
      </c>
      <c r="B3473" s="30">
        <v>1032.623999999998</v>
      </c>
      <c r="C3473" s="30">
        <v>29660.3829999999</v>
      </c>
      <c r="D3473" s="30">
        <v>1</v>
      </c>
      <c r="E3473" s="30">
        <v>1</v>
      </c>
      <c r="F3473" s="30">
        <v>3163.4489999999901</v>
      </c>
      <c r="G3473" s="30">
        <v>1</v>
      </c>
      <c r="H3473" s="30">
        <v>1</v>
      </c>
      <c r="I3473" s="30">
        <v>1</v>
      </c>
      <c r="K3473" s="457">
        <v>23149.221467510506</v>
      </c>
      <c r="L3473" s="457">
        <f>IF(K3473=0,#REF!,0)</f>
        <v>0</v>
      </c>
    </row>
    <row r="3474" spans="1:12">
      <c r="A3474" s="30">
        <v>3472</v>
      </c>
      <c r="B3474" s="30">
        <v>1032.623999999998</v>
      </c>
      <c r="C3474" s="30">
        <v>29275.135999999897</v>
      </c>
      <c r="D3474" s="30">
        <v>1</v>
      </c>
      <c r="E3474" s="30">
        <v>1</v>
      </c>
      <c r="F3474" s="30">
        <v>2489.1060000000002</v>
      </c>
      <c r="G3474" s="30">
        <v>1</v>
      </c>
      <c r="H3474" s="30">
        <v>1</v>
      </c>
      <c r="I3474" s="30">
        <v>1</v>
      </c>
      <c r="K3474" s="457">
        <v>14480.769343997426</v>
      </c>
      <c r="L3474" s="457">
        <f>IF(K3474=0,#REF!,0)</f>
        <v>0</v>
      </c>
    </row>
    <row r="3475" spans="1:12">
      <c r="A3475" s="30">
        <v>3473</v>
      </c>
      <c r="B3475" s="30">
        <v>1032.623999999998</v>
      </c>
      <c r="C3475" s="30">
        <v>28898.601999999901</v>
      </c>
      <c r="D3475" s="30">
        <v>1</v>
      </c>
      <c r="E3475" s="30">
        <v>1</v>
      </c>
      <c r="F3475" s="30">
        <v>3163.4359999999901</v>
      </c>
      <c r="G3475" s="30">
        <v>1</v>
      </c>
      <c r="H3475" s="30">
        <v>1</v>
      </c>
      <c r="I3475" s="30">
        <v>1</v>
      </c>
      <c r="K3475" s="457"/>
      <c r="L3475" s="457" t="e">
        <f>IF(K3475=0,#REF!,0)</f>
        <v>#REF!</v>
      </c>
    </row>
    <row r="3476" spans="1:12">
      <c r="A3476" s="30">
        <v>3474</v>
      </c>
      <c r="B3476" s="30">
        <v>1762.222</v>
      </c>
      <c r="C3476" s="30">
        <v>28213.6899999999</v>
      </c>
      <c r="D3476" s="30">
        <v>1</v>
      </c>
      <c r="E3476" s="30">
        <v>1</v>
      </c>
      <c r="F3476" s="30">
        <v>4063.6039999999998</v>
      </c>
      <c r="G3476" s="30">
        <v>1</v>
      </c>
      <c r="H3476" s="30">
        <v>1</v>
      </c>
      <c r="I3476" s="30">
        <v>1</v>
      </c>
      <c r="K3476" s="457"/>
      <c r="L3476" s="457" t="e">
        <f>IF(K3476=0,#REF!,0)</f>
        <v>#REF!</v>
      </c>
    </row>
    <row r="3477" spans="1:12">
      <c r="A3477" s="30">
        <v>3475</v>
      </c>
      <c r="B3477" s="30">
        <v>6139.8579999999993</v>
      </c>
      <c r="C3477" s="30">
        <v>28119.354999999901</v>
      </c>
      <c r="D3477" s="30">
        <v>1</v>
      </c>
      <c r="E3477" s="30">
        <v>1</v>
      </c>
      <c r="F3477" s="30">
        <v>5639.4049999999997</v>
      </c>
      <c r="G3477" s="30">
        <v>1</v>
      </c>
      <c r="H3477" s="30">
        <v>1</v>
      </c>
      <c r="I3477" s="30">
        <v>1</v>
      </c>
      <c r="K3477" s="457"/>
      <c r="L3477" s="457" t="e">
        <f>IF(K3477=0,#REF!,0)</f>
        <v>#REF!</v>
      </c>
    </row>
    <row r="3478" spans="1:12">
      <c r="A3478" s="30">
        <v>3476</v>
      </c>
      <c r="B3478" s="30">
        <v>7599.07</v>
      </c>
      <c r="C3478" s="30">
        <v>29388.360999999899</v>
      </c>
      <c r="D3478" s="30">
        <v>1</v>
      </c>
      <c r="E3478" s="30">
        <v>1</v>
      </c>
      <c r="F3478" s="30">
        <v>4459.3239999999996</v>
      </c>
      <c r="G3478" s="30">
        <v>1</v>
      </c>
      <c r="H3478" s="30">
        <v>1</v>
      </c>
      <c r="I3478" s="30">
        <v>1</v>
      </c>
      <c r="K3478" s="457"/>
      <c r="L3478" s="457" t="e">
        <f>IF(K3478=0,#REF!,0)</f>
        <v>#REF!</v>
      </c>
    </row>
    <row r="3479" spans="1:12">
      <c r="A3479" s="30">
        <v>3477</v>
      </c>
      <c r="B3479" s="30">
        <v>1762.222</v>
      </c>
      <c r="C3479" s="30">
        <v>16153.051999999901</v>
      </c>
      <c r="D3479" s="30">
        <v>1</v>
      </c>
      <c r="E3479" s="30">
        <v>1</v>
      </c>
      <c r="F3479" s="30">
        <v>2492.6390000000001</v>
      </c>
      <c r="G3479" s="30">
        <v>1</v>
      </c>
      <c r="H3479" s="30">
        <v>1</v>
      </c>
      <c r="I3479" s="30">
        <v>1</v>
      </c>
      <c r="K3479" s="457"/>
      <c r="L3479" s="457" t="e">
        <f>IF(K3479=0,#REF!,0)</f>
        <v>#REF!</v>
      </c>
    </row>
    <row r="3480" spans="1:12">
      <c r="A3480" s="30">
        <v>3478</v>
      </c>
      <c r="B3480" s="30">
        <v>1762.222</v>
      </c>
      <c r="C3480" s="30">
        <v>15703.841999999901</v>
      </c>
      <c r="D3480" s="30">
        <v>1</v>
      </c>
      <c r="E3480" s="30">
        <v>1</v>
      </c>
      <c r="F3480" s="30">
        <v>2437.5479999999998</v>
      </c>
      <c r="G3480" s="30">
        <v>1</v>
      </c>
      <c r="H3480" s="30">
        <v>1</v>
      </c>
      <c r="I3480" s="30">
        <v>1</v>
      </c>
      <c r="K3480" s="457"/>
      <c r="L3480" s="457" t="e">
        <f>IF(K3480=0,#REF!,0)</f>
        <v>#REF!</v>
      </c>
    </row>
    <row r="3481" spans="1:12">
      <c r="A3481" s="30">
        <v>3479</v>
      </c>
      <c r="B3481" s="30">
        <v>1762.222</v>
      </c>
      <c r="C3481" s="30">
        <v>15254.630999999899</v>
      </c>
      <c r="D3481" s="30">
        <v>1</v>
      </c>
      <c r="E3481" s="30">
        <v>1</v>
      </c>
      <c r="F3481" s="30">
        <v>1988.9159999999999</v>
      </c>
      <c r="G3481" s="30">
        <v>1</v>
      </c>
      <c r="H3481" s="30">
        <v>1</v>
      </c>
      <c r="I3481" s="30">
        <v>1</v>
      </c>
      <c r="K3481" s="457"/>
      <c r="L3481" s="457" t="e">
        <f>IF(K3481=0,#REF!,0)</f>
        <v>#REF!</v>
      </c>
    </row>
    <row r="3482" spans="1:12">
      <c r="A3482" s="30">
        <v>3480</v>
      </c>
      <c r="B3482" s="30">
        <v>1032.623999999998</v>
      </c>
      <c r="C3482" s="30">
        <v>15254.630999999899</v>
      </c>
      <c r="D3482" s="30">
        <v>1</v>
      </c>
      <c r="E3482" s="30">
        <v>1</v>
      </c>
      <c r="F3482" s="30">
        <v>1204.973</v>
      </c>
      <c r="G3482" s="30">
        <v>1</v>
      </c>
      <c r="H3482" s="30">
        <v>1</v>
      </c>
      <c r="I3482" s="30">
        <v>1</v>
      </c>
      <c r="K3482" s="457"/>
      <c r="L3482" s="457" t="e">
        <f>IF(K3482=0,#REF!,0)</f>
        <v>#REF!</v>
      </c>
    </row>
    <row r="3483" spans="1:12">
      <c r="A3483" s="30">
        <v>3481</v>
      </c>
      <c r="B3483" s="30">
        <v>1032.623999999998</v>
      </c>
      <c r="C3483" s="30">
        <v>15254.630999999899</v>
      </c>
      <c r="D3483" s="30">
        <v>1</v>
      </c>
      <c r="E3483" s="30">
        <v>1</v>
      </c>
      <c r="F3483" s="30">
        <v>714.75799999999902</v>
      </c>
      <c r="G3483" s="30">
        <v>1</v>
      </c>
      <c r="H3483" s="30">
        <v>1</v>
      </c>
      <c r="I3483" s="30">
        <v>1</v>
      </c>
      <c r="K3483" s="457"/>
      <c r="L3483" s="457" t="e">
        <f>IF(K3483=0,#REF!,0)</f>
        <v>#REF!</v>
      </c>
    </row>
    <row r="3484" spans="1:12">
      <c r="A3484" s="30">
        <v>3482</v>
      </c>
      <c r="B3484" s="30">
        <v>1032.623999999998</v>
      </c>
      <c r="C3484" s="30">
        <v>15187.612999999899</v>
      </c>
      <c r="D3484" s="30">
        <v>1</v>
      </c>
      <c r="E3484" s="30">
        <v>1</v>
      </c>
      <c r="F3484" s="30">
        <v>536.17599999999902</v>
      </c>
      <c r="G3484" s="30">
        <v>1</v>
      </c>
      <c r="H3484" s="30">
        <v>1</v>
      </c>
      <c r="I3484" s="30">
        <v>1</v>
      </c>
      <c r="K3484" s="457"/>
      <c r="L3484" s="457" t="e">
        <f>IF(K3484=0,#REF!,0)</f>
        <v>#REF!</v>
      </c>
    </row>
    <row r="3485" spans="1:12">
      <c r="A3485" s="30">
        <v>3483</v>
      </c>
      <c r="B3485" s="30">
        <v>1032.623999999998</v>
      </c>
      <c r="C3485" s="30">
        <v>15187.612999999899</v>
      </c>
      <c r="D3485" s="30">
        <v>1</v>
      </c>
      <c r="E3485" s="30">
        <v>1</v>
      </c>
      <c r="F3485" s="30">
        <v>421.44200000000001</v>
      </c>
      <c r="G3485" s="30">
        <v>1</v>
      </c>
      <c r="H3485" s="30">
        <v>1</v>
      </c>
      <c r="I3485" s="30">
        <v>1</v>
      </c>
      <c r="K3485" s="457"/>
      <c r="L3485" s="457" t="e">
        <f>IF(K3485=0,#REF!,0)</f>
        <v>#REF!</v>
      </c>
    </row>
    <row r="3486" spans="1:12">
      <c r="A3486" s="30">
        <v>3484</v>
      </c>
      <c r="B3486" s="30">
        <v>1032.623999999998</v>
      </c>
      <c r="C3486" s="30">
        <v>15187.612999999899</v>
      </c>
      <c r="D3486" s="30">
        <v>1</v>
      </c>
      <c r="E3486" s="30">
        <v>1</v>
      </c>
      <c r="F3486" s="30">
        <v>247.20599999999999</v>
      </c>
      <c r="G3486" s="30">
        <v>1</v>
      </c>
      <c r="H3486" s="30">
        <v>1</v>
      </c>
      <c r="I3486" s="30">
        <v>1</v>
      </c>
      <c r="K3486" s="457"/>
      <c r="L3486" s="457" t="e">
        <f>IF(K3486=0,#REF!,0)</f>
        <v>#REF!</v>
      </c>
    </row>
    <row r="3487" spans="1:12">
      <c r="A3487" s="30">
        <v>3485</v>
      </c>
      <c r="B3487" s="30">
        <v>1032.623999999998</v>
      </c>
      <c r="C3487" s="30">
        <v>15187.612999999899</v>
      </c>
      <c r="D3487" s="30">
        <v>1</v>
      </c>
      <c r="E3487" s="30">
        <v>1</v>
      </c>
      <c r="F3487" s="30">
        <v>247.797</v>
      </c>
      <c r="G3487" s="30">
        <v>1</v>
      </c>
      <c r="H3487" s="30">
        <v>1</v>
      </c>
      <c r="I3487" s="30">
        <v>1</v>
      </c>
      <c r="K3487" s="457"/>
      <c r="L3487" s="457" t="e">
        <f>IF(K3487=0,#REF!,0)</f>
        <v>#REF!</v>
      </c>
    </row>
    <row r="3488" spans="1:12">
      <c r="A3488" s="30">
        <v>3486</v>
      </c>
      <c r="B3488" s="30">
        <v>1762.222</v>
      </c>
      <c r="C3488" s="30">
        <v>15187.612999999899</v>
      </c>
      <c r="D3488" s="30">
        <v>1</v>
      </c>
      <c r="E3488" s="30">
        <v>1</v>
      </c>
      <c r="F3488" s="30">
        <v>422.16399999999902</v>
      </c>
      <c r="G3488" s="30">
        <v>1</v>
      </c>
      <c r="H3488" s="30">
        <v>1</v>
      </c>
      <c r="I3488" s="30">
        <v>1</v>
      </c>
      <c r="K3488" s="457"/>
      <c r="L3488" s="457" t="e">
        <f>IF(K3488=0,#REF!,0)</f>
        <v>#REF!</v>
      </c>
    </row>
    <row r="3489" spans="1:12">
      <c r="A3489" s="30">
        <v>3487</v>
      </c>
      <c r="B3489" s="30">
        <v>6139.8579999999993</v>
      </c>
      <c r="C3489" s="30">
        <v>15289.6509999999</v>
      </c>
      <c r="D3489" s="30">
        <v>1</v>
      </c>
      <c r="E3489" s="30">
        <v>1</v>
      </c>
      <c r="F3489" s="30">
        <v>1267.13499999999</v>
      </c>
      <c r="G3489" s="30">
        <v>1</v>
      </c>
      <c r="H3489" s="30">
        <v>1</v>
      </c>
      <c r="I3489" s="30">
        <v>1</v>
      </c>
      <c r="K3489" s="457"/>
      <c r="L3489" s="457" t="e">
        <f>IF(K3489=0,#REF!,0)</f>
        <v>#REF!</v>
      </c>
    </row>
    <row r="3490" spans="1:12">
      <c r="A3490" s="30">
        <v>3488</v>
      </c>
      <c r="B3490" s="30">
        <v>1762.222</v>
      </c>
      <c r="C3490" s="30">
        <v>15633.805999999899</v>
      </c>
      <c r="D3490" s="30">
        <v>1</v>
      </c>
      <c r="E3490" s="30">
        <v>1</v>
      </c>
      <c r="F3490" s="30">
        <v>2569.701</v>
      </c>
      <c r="G3490" s="30">
        <v>1</v>
      </c>
      <c r="H3490" s="30">
        <v>1</v>
      </c>
      <c r="I3490" s="30">
        <v>1</v>
      </c>
      <c r="K3490" s="457"/>
      <c r="L3490" s="457" t="e">
        <f>IF(K3490=0,#REF!,0)</f>
        <v>#REF!</v>
      </c>
    </row>
    <row r="3491" spans="1:12">
      <c r="A3491" s="30">
        <v>3489</v>
      </c>
      <c r="B3491" s="30">
        <v>1032.623999999998</v>
      </c>
      <c r="C3491" s="30">
        <v>16672.300999999898</v>
      </c>
      <c r="D3491" s="30">
        <v>1</v>
      </c>
      <c r="E3491" s="30">
        <v>1</v>
      </c>
      <c r="F3491" s="30">
        <v>4061.86599999999</v>
      </c>
      <c r="G3491" s="30">
        <v>1</v>
      </c>
      <c r="H3491" s="30">
        <v>1</v>
      </c>
      <c r="I3491" s="30">
        <v>1</v>
      </c>
      <c r="K3491" s="457">
        <v>3872.8689331908463</v>
      </c>
      <c r="L3491" s="457">
        <f>IF(K3491=0,#REF!,0)</f>
        <v>0</v>
      </c>
    </row>
    <row r="3492" spans="1:12">
      <c r="A3492" s="30">
        <v>3490</v>
      </c>
      <c r="B3492" s="30">
        <v>1153.2399999999991</v>
      </c>
      <c r="C3492" s="30">
        <v>17792.710999999901</v>
      </c>
      <c r="D3492" s="30">
        <v>1</v>
      </c>
      <c r="E3492" s="30">
        <v>1</v>
      </c>
      <c r="F3492" s="30">
        <v>5366.973</v>
      </c>
      <c r="G3492" s="30">
        <v>1</v>
      </c>
      <c r="H3492" s="30">
        <v>1</v>
      </c>
      <c r="I3492" s="30">
        <v>1</v>
      </c>
      <c r="K3492" s="457">
        <v>15804.650902477555</v>
      </c>
      <c r="L3492" s="457">
        <f>IF(K3492=0,#REF!,0)</f>
        <v>0</v>
      </c>
    </row>
    <row r="3493" spans="1:12">
      <c r="A3493" s="30">
        <v>3491</v>
      </c>
      <c r="B3493" s="30">
        <v>1213.5469999999991</v>
      </c>
      <c r="C3493" s="30">
        <v>18679.559999999899</v>
      </c>
      <c r="D3493" s="30">
        <v>1</v>
      </c>
      <c r="E3493" s="30">
        <v>1</v>
      </c>
      <c r="F3493" s="30">
        <v>5924.65</v>
      </c>
      <c r="G3493" s="30">
        <v>1</v>
      </c>
      <c r="H3493" s="30">
        <v>1</v>
      </c>
      <c r="I3493" s="30">
        <v>1</v>
      </c>
      <c r="K3493" s="457">
        <v>36275.384265380606</v>
      </c>
      <c r="L3493" s="457">
        <f>IF(K3493=0,#REF!,0)</f>
        <v>0</v>
      </c>
    </row>
    <row r="3494" spans="1:12">
      <c r="A3494" s="30">
        <v>3492</v>
      </c>
      <c r="B3494" s="30">
        <v>1213.5469999999991</v>
      </c>
      <c r="C3494" s="30">
        <v>18294.355999999902</v>
      </c>
      <c r="D3494" s="30">
        <v>1</v>
      </c>
      <c r="E3494" s="30">
        <v>1</v>
      </c>
      <c r="F3494" s="30">
        <v>6233.2509999999902</v>
      </c>
      <c r="G3494" s="30">
        <v>1</v>
      </c>
      <c r="H3494" s="30">
        <v>1</v>
      </c>
      <c r="I3494" s="30">
        <v>1</v>
      </c>
      <c r="K3494" s="457">
        <v>46503.617740825728</v>
      </c>
      <c r="L3494" s="457">
        <f>IF(K3494=0,#REF!,0)</f>
        <v>0</v>
      </c>
    </row>
    <row r="3495" spans="1:12">
      <c r="A3495" s="30">
        <v>3493</v>
      </c>
      <c r="B3495" s="30">
        <v>6200.1660000000002</v>
      </c>
      <c r="C3495" s="30">
        <v>16386.614999999889</v>
      </c>
      <c r="D3495" s="30">
        <v>1</v>
      </c>
      <c r="E3495" s="30">
        <v>1</v>
      </c>
      <c r="F3495" s="30">
        <v>5358.8609999999999</v>
      </c>
      <c r="G3495" s="30">
        <v>1</v>
      </c>
      <c r="H3495" s="30">
        <v>1</v>
      </c>
      <c r="I3495" s="30">
        <v>1</v>
      </c>
      <c r="K3495" s="457">
        <v>23864.137768809822</v>
      </c>
      <c r="L3495" s="457">
        <f>IF(K3495=0,#REF!,0)</f>
        <v>0</v>
      </c>
    </row>
    <row r="3496" spans="1:12">
      <c r="A3496" s="30">
        <v>3494</v>
      </c>
      <c r="B3496" s="30">
        <v>1762.222</v>
      </c>
      <c r="C3496" s="30">
        <v>16203.154999999901</v>
      </c>
      <c r="D3496" s="30">
        <v>1</v>
      </c>
      <c r="E3496" s="30">
        <v>1</v>
      </c>
      <c r="F3496" s="30">
        <v>4612.9029999999902</v>
      </c>
      <c r="G3496" s="30">
        <v>1</v>
      </c>
      <c r="H3496" s="30">
        <v>1</v>
      </c>
      <c r="I3496" s="30">
        <v>1</v>
      </c>
      <c r="K3496" s="457">
        <v>31970.135942019464</v>
      </c>
      <c r="L3496" s="457">
        <f>IF(K3496=0,#REF!,0)</f>
        <v>0</v>
      </c>
    </row>
    <row r="3497" spans="1:12">
      <c r="A3497" s="30">
        <v>3495</v>
      </c>
      <c r="B3497" s="30">
        <v>1032.623999999998</v>
      </c>
      <c r="C3497" s="30">
        <v>16973.5649999999</v>
      </c>
      <c r="D3497" s="30">
        <v>1</v>
      </c>
      <c r="E3497" s="30">
        <v>1</v>
      </c>
      <c r="F3497" s="30">
        <v>3618.2620000000002</v>
      </c>
      <c r="G3497" s="30">
        <v>1</v>
      </c>
      <c r="H3497" s="30">
        <v>1</v>
      </c>
      <c r="I3497" s="30">
        <v>1</v>
      </c>
      <c r="K3497" s="457">
        <v>23514.353238512529</v>
      </c>
      <c r="L3497" s="457">
        <f>IF(K3497=0,#REF!,0)</f>
        <v>0</v>
      </c>
    </row>
    <row r="3498" spans="1:12">
      <c r="A3498" s="30">
        <v>3496</v>
      </c>
      <c r="B3498" s="30">
        <v>1032.623999999998</v>
      </c>
      <c r="C3498" s="30">
        <v>16588.360999999899</v>
      </c>
      <c r="D3498" s="30">
        <v>1</v>
      </c>
      <c r="E3498" s="30">
        <v>1</v>
      </c>
      <c r="F3498" s="30">
        <v>3183.1950000000002</v>
      </c>
      <c r="G3498" s="30">
        <v>1</v>
      </c>
      <c r="H3498" s="30">
        <v>1</v>
      </c>
      <c r="I3498" s="30">
        <v>1</v>
      </c>
      <c r="K3498" s="457">
        <v>9586.2907413315424</v>
      </c>
      <c r="L3498" s="457">
        <f>IF(K3498=0,#REF!,0)</f>
        <v>0</v>
      </c>
    </row>
    <row r="3499" spans="1:12">
      <c r="A3499" s="30">
        <v>3497</v>
      </c>
      <c r="B3499" s="30">
        <v>1032.623999999998</v>
      </c>
      <c r="C3499" s="30">
        <v>16203.154999999901</v>
      </c>
      <c r="D3499" s="30">
        <v>1</v>
      </c>
      <c r="E3499" s="30">
        <v>1</v>
      </c>
      <c r="F3499" s="30">
        <v>1818.5829999999901</v>
      </c>
      <c r="G3499" s="30">
        <v>1</v>
      </c>
      <c r="H3499" s="30">
        <v>1</v>
      </c>
      <c r="I3499" s="30">
        <v>1</v>
      </c>
      <c r="K3499" s="457"/>
      <c r="L3499" s="457" t="e">
        <f>IF(K3499=0,#REF!,0)</f>
        <v>#REF!</v>
      </c>
    </row>
    <row r="3500" spans="1:12">
      <c r="A3500" s="30">
        <v>3498</v>
      </c>
      <c r="B3500" s="30">
        <v>1762.222</v>
      </c>
      <c r="C3500" s="30">
        <v>15499.762999999901</v>
      </c>
      <c r="D3500" s="30">
        <v>1</v>
      </c>
      <c r="E3500" s="30">
        <v>1</v>
      </c>
      <c r="F3500" s="30">
        <v>3432.482</v>
      </c>
      <c r="G3500" s="30">
        <v>1</v>
      </c>
      <c r="H3500" s="30">
        <v>1</v>
      </c>
      <c r="I3500" s="30">
        <v>1</v>
      </c>
      <c r="K3500" s="457"/>
      <c r="L3500" s="457" t="e">
        <f>IF(K3500=0,#REF!,0)</f>
        <v>#REF!</v>
      </c>
    </row>
    <row r="3501" spans="1:12">
      <c r="A3501" s="30">
        <v>3499</v>
      </c>
      <c r="B3501" s="30">
        <v>6139.8579999999993</v>
      </c>
      <c r="C3501" s="30">
        <v>15423.693999999899</v>
      </c>
      <c r="D3501" s="30">
        <v>1</v>
      </c>
      <c r="E3501" s="30">
        <v>1</v>
      </c>
      <c r="F3501" s="30">
        <v>4489.5990000000002</v>
      </c>
      <c r="G3501" s="30">
        <v>1</v>
      </c>
      <c r="H3501" s="30">
        <v>1</v>
      </c>
      <c r="I3501" s="30">
        <v>1</v>
      </c>
      <c r="K3501" s="457"/>
      <c r="L3501" s="457" t="e">
        <f>IF(K3501=0,#REF!,0)</f>
        <v>#REF!</v>
      </c>
    </row>
    <row r="3502" spans="1:12">
      <c r="A3502" s="30">
        <v>3500</v>
      </c>
      <c r="B3502" s="30">
        <v>7599.07</v>
      </c>
      <c r="C3502" s="30">
        <v>16701.287999999899</v>
      </c>
      <c r="D3502" s="30">
        <v>1</v>
      </c>
      <c r="E3502" s="30">
        <v>1</v>
      </c>
      <c r="F3502" s="30">
        <v>4864.3059999999996</v>
      </c>
      <c r="G3502" s="30">
        <v>1</v>
      </c>
      <c r="H3502" s="30">
        <v>1</v>
      </c>
      <c r="I3502" s="30">
        <v>1</v>
      </c>
      <c r="K3502" s="457"/>
      <c r="L3502" s="457" t="e">
        <f>IF(K3502=0,#REF!,0)</f>
        <v>#REF!</v>
      </c>
    </row>
    <row r="3503" spans="1:12">
      <c r="A3503" s="30">
        <v>3501</v>
      </c>
      <c r="B3503" s="30">
        <v>1762.222</v>
      </c>
      <c r="C3503" s="30">
        <v>16153.051999999901</v>
      </c>
      <c r="D3503" s="30">
        <v>1</v>
      </c>
      <c r="E3503" s="30">
        <v>1</v>
      </c>
      <c r="F3503" s="30">
        <v>2504.0630000000001</v>
      </c>
      <c r="G3503" s="30">
        <v>1</v>
      </c>
      <c r="H3503" s="30">
        <v>1</v>
      </c>
      <c r="I3503" s="30">
        <v>1</v>
      </c>
      <c r="K3503" s="457"/>
      <c r="L3503" s="457" t="e">
        <f>IF(K3503=0,#REF!,0)</f>
        <v>#REF!</v>
      </c>
    </row>
    <row r="3504" spans="1:12">
      <c r="A3504" s="30">
        <v>3502</v>
      </c>
      <c r="B3504" s="30">
        <v>1762.222</v>
      </c>
      <c r="C3504" s="30">
        <v>15703.841999999901</v>
      </c>
      <c r="D3504" s="30">
        <v>1</v>
      </c>
      <c r="E3504" s="30">
        <v>1</v>
      </c>
      <c r="F3504" s="30">
        <v>2318.6619999999898</v>
      </c>
      <c r="G3504" s="30">
        <v>1</v>
      </c>
      <c r="H3504" s="30">
        <v>1</v>
      </c>
      <c r="I3504" s="30">
        <v>1</v>
      </c>
      <c r="K3504" s="457"/>
      <c r="L3504" s="457" t="e">
        <f>IF(K3504=0,#REF!,0)</f>
        <v>#REF!</v>
      </c>
    </row>
    <row r="3505" spans="1:12">
      <c r="A3505" s="30">
        <v>3503</v>
      </c>
      <c r="B3505" s="30">
        <v>1762.222</v>
      </c>
      <c r="C3505" s="30">
        <v>15254.630999999899</v>
      </c>
      <c r="D3505" s="30">
        <v>1</v>
      </c>
      <c r="E3505" s="30">
        <v>1</v>
      </c>
      <c r="F3505" s="30">
        <v>2133.1979999999899</v>
      </c>
      <c r="G3505" s="30">
        <v>1</v>
      </c>
      <c r="H3505" s="30">
        <v>1</v>
      </c>
      <c r="I3505" s="30">
        <v>1</v>
      </c>
      <c r="K3505" s="457"/>
      <c r="L3505" s="457" t="e">
        <f>IF(K3505=0,#REF!,0)</f>
        <v>#REF!</v>
      </c>
    </row>
    <row r="3506" spans="1:12">
      <c r="A3506" s="30">
        <v>3504</v>
      </c>
      <c r="B3506" s="30">
        <v>1032.623999999998</v>
      </c>
      <c r="C3506" s="30">
        <v>15254.630999999899</v>
      </c>
      <c r="D3506" s="30">
        <v>1</v>
      </c>
      <c r="E3506" s="30">
        <v>1</v>
      </c>
      <c r="F3506" s="30">
        <v>1204.723</v>
      </c>
      <c r="G3506" s="30">
        <v>1</v>
      </c>
      <c r="H3506" s="30">
        <v>1</v>
      </c>
      <c r="I3506" s="30">
        <v>1</v>
      </c>
      <c r="K3506" s="457"/>
      <c r="L3506" s="457" t="e">
        <f>IF(K3506=0,#REF!,0)</f>
        <v>#REF!</v>
      </c>
    </row>
    <row r="3507" spans="1:12">
      <c r="A3507" s="30">
        <v>3505</v>
      </c>
      <c r="B3507" s="30">
        <v>1032.623999999998</v>
      </c>
      <c r="C3507" s="30">
        <v>15254.630999999899</v>
      </c>
      <c r="D3507" s="30">
        <v>1</v>
      </c>
      <c r="E3507" s="30">
        <v>1</v>
      </c>
      <c r="F3507" s="30">
        <v>563.07999999999902</v>
      </c>
      <c r="G3507" s="30">
        <v>1</v>
      </c>
      <c r="H3507" s="30">
        <v>1</v>
      </c>
      <c r="I3507" s="30">
        <v>1</v>
      </c>
      <c r="K3507" s="457"/>
      <c r="L3507" s="457" t="e">
        <f>IF(K3507=0,#REF!,0)</f>
        <v>#REF!</v>
      </c>
    </row>
    <row r="3508" spans="1:12">
      <c r="A3508" s="30">
        <v>3506</v>
      </c>
      <c r="B3508" s="30">
        <v>1032.623999999998</v>
      </c>
      <c r="C3508" s="30">
        <v>15187.612999999899</v>
      </c>
      <c r="D3508" s="30">
        <v>1</v>
      </c>
      <c r="E3508" s="30">
        <v>1</v>
      </c>
      <c r="F3508" s="30">
        <v>327.03399999999999</v>
      </c>
      <c r="G3508" s="30">
        <v>1</v>
      </c>
      <c r="H3508" s="30">
        <v>1</v>
      </c>
      <c r="I3508" s="30">
        <v>1</v>
      </c>
      <c r="K3508" s="457"/>
      <c r="L3508" s="457" t="e">
        <f>IF(K3508=0,#REF!,0)</f>
        <v>#REF!</v>
      </c>
    </row>
    <row r="3509" spans="1:12">
      <c r="A3509" s="30">
        <v>3507</v>
      </c>
      <c r="B3509" s="30">
        <v>1032.623999999998</v>
      </c>
      <c r="C3509" s="30">
        <v>15187.612999999899</v>
      </c>
      <c r="D3509" s="30">
        <v>1</v>
      </c>
      <c r="E3509" s="30">
        <v>1</v>
      </c>
      <c r="F3509" s="30">
        <v>281.31699999999898</v>
      </c>
      <c r="G3509" s="30">
        <v>1</v>
      </c>
      <c r="H3509" s="30">
        <v>1</v>
      </c>
      <c r="I3509" s="30">
        <v>1</v>
      </c>
      <c r="K3509" s="457"/>
      <c r="L3509" s="457" t="e">
        <f>IF(K3509=0,#REF!,0)</f>
        <v>#REF!</v>
      </c>
    </row>
    <row r="3510" spans="1:12">
      <c r="A3510" s="30">
        <v>3508</v>
      </c>
      <c r="B3510" s="30">
        <v>1032.623999999998</v>
      </c>
      <c r="C3510" s="30">
        <v>15187.612999999899</v>
      </c>
      <c r="D3510" s="30">
        <v>1</v>
      </c>
      <c r="E3510" s="30">
        <v>1</v>
      </c>
      <c r="F3510" s="30">
        <v>282.05399999999997</v>
      </c>
      <c r="G3510" s="30">
        <v>1</v>
      </c>
      <c r="H3510" s="30">
        <v>1</v>
      </c>
      <c r="I3510" s="30">
        <v>1</v>
      </c>
      <c r="K3510" s="457"/>
      <c r="L3510" s="457" t="e">
        <f>IF(K3510=0,#REF!,0)</f>
        <v>#REF!</v>
      </c>
    </row>
    <row r="3511" spans="1:12">
      <c r="A3511" s="30">
        <v>3509</v>
      </c>
      <c r="B3511" s="30">
        <v>1032.623999999998</v>
      </c>
      <c r="C3511" s="30">
        <v>15187.612999999899</v>
      </c>
      <c r="D3511" s="30">
        <v>1</v>
      </c>
      <c r="E3511" s="30">
        <v>1</v>
      </c>
      <c r="F3511" s="30">
        <v>249.22300000000001</v>
      </c>
      <c r="G3511" s="30">
        <v>1</v>
      </c>
      <c r="H3511" s="30">
        <v>1</v>
      </c>
      <c r="I3511" s="30">
        <v>1</v>
      </c>
      <c r="K3511" s="457"/>
      <c r="L3511" s="457" t="e">
        <f>IF(K3511=0,#REF!,0)</f>
        <v>#REF!</v>
      </c>
    </row>
    <row r="3512" spans="1:12">
      <c r="A3512" s="30">
        <v>3510</v>
      </c>
      <c r="B3512" s="30">
        <v>1762.222</v>
      </c>
      <c r="C3512" s="30">
        <v>15187.612999999899</v>
      </c>
      <c r="D3512" s="30">
        <v>1</v>
      </c>
      <c r="E3512" s="30">
        <v>1</v>
      </c>
      <c r="F3512" s="30">
        <v>2519.7709999999902</v>
      </c>
      <c r="G3512" s="30">
        <v>1</v>
      </c>
      <c r="H3512" s="30">
        <v>1</v>
      </c>
      <c r="I3512" s="30">
        <v>1</v>
      </c>
      <c r="K3512" s="457"/>
      <c r="L3512" s="457" t="e">
        <f>IF(K3512=0,#REF!,0)</f>
        <v>#REF!</v>
      </c>
    </row>
    <row r="3513" spans="1:12">
      <c r="A3513" s="30">
        <v>3511</v>
      </c>
      <c r="B3513" s="30">
        <v>6139.8579999999993</v>
      </c>
      <c r="C3513" s="30">
        <v>15289.6509999999</v>
      </c>
      <c r="D3513" s="30">
        <v>1</v>
      </c>
      <c r="E3513" s="30">
        <v>1</v>
      </c>
      <c r="F3513" s="30">
        <v>6600.058</v>
      </c>
      <c r="G3513" s="30">
        <v>1</v>
      </c>
      <c r="H3513" s="30">
        <v>1</v>
      </c>
      <c r="I3513" s="30">
        <v>1</v>
      </c>
      <c r="K3513" s="457"/>
      <c r="L3513" s="457" t="e">
        <f>IF(K3513=0,#REF!,0)</f>
        <v>#REF!</v>
      </c>
    </row>
    <row r="3514" spans="1:12">
      <c r="A3514" s="30">
        <v>3512</v>
      </c>
      <c r="B3514" s="30">
        <v>1762.222</v>
      </c>
      <c r="C3514" s="30">
        <v>42233.844999999892</v>
      </c>
      <c r="D3514" s="30">
        <v>1</v>
      </c>
      <c r="E3514" s="30">
        <v>1</v>
      </c>
      <c r="F3514" s="30">
        <v>5347.1549999999897</v>
      </c>
      <c r="G3514" s="30">
        <v>1</v>
      </c>
      <c r="H3514" s="30">
        <v>1</v>
      </c>
      <c r="I3514" s="30">
        <v>1</v>
      </c>
      <c r="K3514" s="457"/>
      <c r="L3514" s="457" t="e">
        <f>IF(K3514=0,#REF!,0)</f>
        <v>#REF!</v>
      </c>
    </row>
    <row r="3515" spans="1:12">
      <c r="A3515" s="30">
        <v>3513</v>
      </c>
      <c r="B3515" s="30">
        <v>1032.623999999998</v>
      </c>
      <c r="C3515" s="30">
        <v>71708.521999999895</v>
      </c>
      <c r="D3515" s="30">
        <v>1</v>
      </c>
      <c r="E3515" s="30">
        <v>1</v>
      </c>
      <c r="F3515" s="30">
        <v>4423.1409999999896</v>
      </c>
      <c r="G3515" s="30">
        <v>1</v>
      </c>
      <c r="H3515" s="30">
        <v>1</v>
      </c>
      <c r="I3515" s="30">
        <v>1</v>
      </c>
      <c r="K3515" s="457"/>
      <c r="L3515" s="457" t="e">
        <f>IF(K3515=0,#REF!,0)</f>
        <v>#REF!</v>
      </c>
    </row>
    <row r="3516" spans="1:12">
      <c r="A3516" s="30">
        <v>3514</v>
      </c>
      <c r="B3516" s="30">
        <v>1153.2399999999991</v>
      </c>
      <c r="C3516" s="30">
        <v>89774.578000000009</v>
      </c>
      <c r="D3516" s="30">
        <v>1</v>
      </c>
      <c r="E3516" s="30">
        <v>1</v>
      </c>
      <c r="F3516" s="30">
        <v>3368.692</v>
      </c>
      <c r="G3516" s="30">
        <v>1</v>
      </c>
      <c r="H3516" s="30">
        <v>1</v>
      </c>
      <c r="I3516" s="30">
        <v>1</v>
      </c>
      <c r="K3516" s="457">
        <v>24817.901196831503</v>
      </c>
      <c r="L3516" s="457">
        <f>IF(K3516=0,#REF!,0)</f>
        <v>0</v>
      </c>
    </row>
    <row r="3517" spans="1:12">
      <c r="A3517" s="30">
        <v>3515</v>
      </c>
      <c r="B3517" s="30">
        <v>1213.5469999999991</v>
      </c>
      <c r="C3517" s="30">
        <v>107576.91099999979</v>
      </c>
      <c r="D3517" s="30">
        <v>1</v>
      </c>
      <c r="E3517" s="30">
        <v>1</v>
      </c>
      <c r="F3517" s="30">
        <v>2972.6619999999998</v>
      </c>
      <c r="G3517" s="30">
        <v>1</v>
      </c>
      <c r="H3517" s="30">
        <v>1</v>
      </c>
      <c r="I3517" s="30">
        <v>1</v>
      </c>
      <c r="K3517" s="457">
        <v>38540.261065805731</v>
      </c>
      <c r="L3517" s="457">
        <f>IF(K3517=0,#REF!,0)</f>
        <v>0</v>
      </c>
    </row>
    <row r="3518" spans="1:12">
      <c r="A3518" s="30">
        <v>3516</v>
      </c>
      <c r="B3518" s="30">
        <v>1213.5469999999991</v>
      </c>
      <c r="C3518" s="30">
        <v>90259.971000000005</v>
      </c>
      <c r="D3518" s="30">
        <v>1</v>
      </c>
      <c r="E3518" s="30">
        <v>1</v>
      </c>
      <c r="F3518" s="30">
        <v>2774.2359999999899</v>
      </c>
      <c r="G3518" s="30">
        <v>1</v>
      </c>
      <c r="H3518" s="30">
        <v>1</v>
      </c>
      <c r="I3518" s="30">
        <v>1</v>
      </c>
      <c r="K3518" s="457">
        <v>36638.678507629833</v>
      </c>
      <c r="L3518" s="457">
        <f>IF(K3518=0,#REF!,0)</f>
        <v>0</v>
      </c>
    </row>
    <row r="3519" spans="1:12">
      <c r="A3519" s="30">
        <v>3517</v>
      </c>
      <c r="B3519" s="30">
        <v>6200.1660000000002</v>
      </c>
      <c r="C3519" s="30">
        <v>49075.046999999904</v>
      </c>
      <c r="D3519" s="30">
        <v>1</v>
      </c>
      <c r="E3519" s="30">
        <v>1</v>
      </c>
      <c r="F3519" s="30">
        <v>4150.3670000000002</v>
      </c>
      <c r="G3519" s="30">
        <v>1</v>
      </c>
      <c r="H3519" s="30">
        <v>1</v>
      </c>
      <c r="I3519" s="30">
        <v>1</v>
      </c>
      <c r="K3519" s="457">
        <v>27351.78135243927</v>
      </c>
      <c r="L3519" s="457">
        <f>IF(K3519=0,#REF!,0)</f>
        <v>0</v>
      </c>
    </row>
    <row r="3520" spans="1:12">
      <c r="A3520" s="30">
        <v>3518</v>
      </c>
      <c r="B3520" s="30">
        <v>1762.222</v>
      </c>
      <c r="C3520" s="30">
        <v>71246.386999999901</v>
      </c>
      <c r="D3520" s="30">
        <v>1</v>
      </c>
      <c r="E3520" s="30">
        <v>1</v>
      </c>
      <c r="F3520" s="30">
        <v>3690.5789999999902</v>
      </c>
      <c r="G3520" s="30">
        <v>1</v>
      </c>
      <c r="H3520" s="30">
        <v>1</v>
      </c>
      <c r="I3520" s="30">
        <v>1</v>
      </c>
      <c r="K3520" s="457">
        <v>41140.795386744212</v>
      </c>
      <c r="L3520" s="457">
        <f>IF(K3520=0,#REF!,0)</f>
        <v>0</v>
      </c>
    </row>
    <row r="3521" spans="1:12">
      <c r="A3521" s="30">
        <v>3519</v>
      </c>
      <c r="B3521" s="30">
        <v>1032.623999999998</v>
      </c>
      <c r="C3521" s="30">
        <v>105869.5459999998</v>
      </c>
      <c r="D3521" s="30">
        <v>1</v>
      </c>
      <c r="E3521" s="30">
        <v>1</v>
      </c>
      <c r="F3521" s="30">
        <v>2115.9690000000001</v>
      </c>
      <c r="G3521" s="30">
        <v>1</v>
      </c>
      <c r="H3521" s="30">
        <v>1</v>
      </c>
      <c r="I3521" s="30">
        <v>1</v>
      </c>
      <c r="K3521" s="457">
        <v>22751.346076895781</v>
      </c>
      <c r="L3521" s="457">
        <f>IF(K3521=0,#REF!,0)</f>
        <v>0</v>
      </c>
    </row>
    <row r="3522" spans="1:12">
      <c r="A3522" s="30">
        <v>3520</v>
      </c>
      <c r="B3522" s="30">
        <v>1032.623999999998</v>
      </c>
      <c r="C3522" s="30">
        <v>88562.457999999999</v>
      </c>
      <c r="D3522" s="30">
        <v>1</v>
      </c>
      <c r="E3522" s="30">
        <v>1</v>
      </c>
      <c r="F3522" s="30">
        <v>1853.92</v>
      </c>
      <c r="G3522" s="30">
        <v>1</v>
      </c>
      <c r="H3522" s="30">
        <v>1</v>
      </c>
      <c r="I3522" s="30">
        <v>1</v>
      </c>
      <c r="K3522" s="457">
        <v>16195.909319048509</v>
      </c>
      <c r="L3522" s="457">
        <f>IF(K3522=0,#REF!,0)</f>
        <v>0</v>
      </c>
    </row>
    <row r="3523" spans="1:12">
      <c r="A3523" s="30">
        <v>3521</v>
      </c>
      <c r="B3523" s="30">
        <v>1032.623999999998</v>
      </c>
      <c r="C3523" s="30">
        <v>76644.097000000009</v>
      </c>
      <c r="D3523" s="30">
        <v>1</v>
      </c>
      <c r="E3523" s="30">
        <v>1</v>
      </c>
      <c r="F3523" s="30">
        <v>2115.8819999999901</v>
      </c>
      <c r="G3523" s="30">
        <v>1</v>
      </c>
      <c r="H3523" s="30">
        <v>1</v>
      </c>
      <c r="I3523" s="30">
        <v>1</v>
      </c>
      <c r="K3523" s="457"/>
      <c r="L3523" s="457" t="e">
        <f>IF(K3523=0,#REF!,0)</f>
        <v>#REF!</v>
      </c>
    </row>
    <row r="3524" spans="1:12">
      <c r="A3524" s="30">
        <v>3522</v>
      </c>
      <c r="B3524" s="30">
        <v>1762.222</v>
      </c>
      <c r="C3524" s="30">
        <v>42097.109999999891</v>
      </c>
      <c r="D3524" s="30">
        <v>1</v>
      </c>
      <c r="E3524" s="30">
        <v>1</v>
      </c>
      <c r="F3524" s="30">
        <v>3690.3399999999901</v>
      </c>
      <c r="G3524" s="30">
        <v>1</v>
      </c>
      <c r="H3524" s="30">
        <v>1</v>
      </c>
      <c r="I3524" s="30">
        <v>1</v>
      </c>
      <c r="K3524" s="457"/>
      <c r="L3524" s="457" t="e">
        <f>IF(K3524=0,#REF!,0)</f>
        <v>#REF!</v>
      </c>
    </row>
    <row r="3525" spans="1:12">
      <c r="A3525" s="30">
        <v>3523</v>
      </c>
      <c r="B3525" s="30">
        <v>6139.8579999999993</v>
      </c>
      <c r="C3525" s="30">
        <v>28119.5629999999</v>
      </c>
      <c r="D3525" s="30">
        <v>1</v>
      </c>
      <c r="E3525" s="30">
        <v>1</v>
      </c>
      <c r="F3525" s="30">
        <v>5200.9949999999899</v>
      </c>
      <c r="G3525" s="30">
        <v>1</v>
      </c>
      <c r="H3525" s="30">
        <v>1</v>
      </c>
      <c r="I3525" s="30">
        <v>1</v>
      </c>
      <c r="K3525" s="457"/>
      <c r="L3525" s="457" t="e">
        <f>IF(K3525=0,#REF!,0)</f>
        <v>#REF!</v>
      </c>
    </row>
    <row r="3526" spans="1:12">
      <c r="A3526" s="30">
        <v>3524</v>
      </c>
      <c r="B3526" s="30">
        <v>7599.07</v>
      </c>
      <c r="C3526" s="30">
        <v>29388.5259999999</v>
      </c>
      <c r="D3526" s="30">
        <v>1</v>
      </c>
      <c r="E3526" s="30">
        <v>1</v>
      </c>
      <c r="F3526" s="30">
        <v>5268.56699999999</v>
      </c>
      <c r="G3526" s="30">
        <v>1</v>
      </c>
      <c r="H3526" s="30">
        <v>1</v>
      </c>
      <c r="I3526" s="30">
        <v>1</v>
      </c>
      <c r="K3526" s="457"/>
      <c r="L3526" s="457" t="e">
        <f>IF(K3526=0,#REF!,0)</f>
        <v>#REF!</v>
      </c>
    </row>
    <row r="3527" spans="1:12">
      <c r="A3527" s="30">
        <v>3525</v>
      </c>
      <c r="B3527" s="30">
        <v>1762.222</v>
      </c>
      <c r="C3527" s="30">
        <v>16153.051999999901</v>
      </c>
      <c r="D3527" s="30">
        <v>1</v>
      </c>
      <c r="E3527" s="30">
        <v>1</v>
      </c>
      <c r="F3527" s="30">
        <v>4089.30599999999</v>
      </c>
      <c r="G3527" s="30">
        <v>1</v>
      </c>
      <c r="H3527" s="30">
        <v>1</v>
      </c>
      <c r="I3527" s="30">
        <v>1</v>
      </c>
      <c r="K3527" s="457"/>
      <c r="L3527" s="457" t="e">
        <f>IF(K3527=0,#REF!,0)</f>
        <v>#REF!</v>
      </c>
    </row>
    <row r="3528" spans="1:12">
      <c r="A3528" s="30">
        <v>3526</v>
      </c>
      <c r="B3528" s="30">
        <v>1762.222</v>
      </c>
      <c r="C3528" s="30">
        <v>15703.841999999901</v>
      </c>
      <c r="D3528" s="30">
        <v>1</v>
      </c>
      <c r="E3528" s="30">
        <v>1</v>
      </c>
      <c r="F3528" s="30">
        <v>2973.645</v>
      </c>
      <c r="G3528" s="30">
        <v>1</v>
      </c>
      <c r="H3528" s="30">
        <v>1</v>
      </c>
      <c r="I3528" s="30">
        <v>1</v>
      </c>
      <c r="K3528" s="457"/>
      <c r="L3528" s="457" t="e">
        <f>IF(K3528=0,#REF!,0)</f>
        <v>#REF!</v>
      </c>
    </row>
    <row r="3529" spans="1:12">
      <c r="A3529" s="30">
        <v>3527</v>
      </c>
      <c r="B3529" s="30">
        <v>1762.222</v>
      </c>
      <c r="C3529" s="30">
        <v>15254.630999999899</v>
      </c>
      <c r="D3529" s="30">
        <v>1</v>
      </c>
      <c r="E3529" s="30">
        <v>1</v>
      </c>
      <c r="F3529" s="30">
        <v>1662.3810000000001</v>
      </c>
      <c r="G3529" s="30">
        <v>1</v>
      </c>
      <c r="H3529" s="30">
        <v>1</v>
      </c>
      <c r="I3529" s="30">
        <v>1</v>
      </c>
      <c r="K3529" s="457"/>
      <c r="L3529" s="457" t="e">
        <f>IF(K3529=0,#REF!,0)</f>
        <v>#REF!</v>
      </c>
    </row>
    <row r="3530" spans="1:12">
      <c r="A3530" s="30">
        <v>3528</v>
      </c>
      <c r="B3530" s="30">
        <v>1032.623999999998</v>
      </c>
      <c r="C3530" s="30">
        <v>15254.630999999899</v>
      </c>
      <c r="D3530" s="30">
        <v>1</v>
      </c>
      <c r="E3530" s="30">
        <v>1</v>
      </c>
      <c r="F3530" s="30">
        <v>1271.029</v>
      </c>
      <c r="G3530" s="30">
        <v>1</v>
      </c>
      <c r="H3530" s="30">
        <v>1</v>
      </c>
      <c r="I3530" s="30">
        <v>1</v>
      </c>
      <c r="K3530" s="457"/>
      <c r="L3530" s="457" t="e">
        <f>IF(K3530=0,#REF!,0)</f>
        <v>#REF!</v>
      </c>
    </row>
    <row r="3531" spans="1:12">
      <c r="A3531" s="30">
        <v>3529</v>
      </c>
      <c r="B3531" s="30">
        <v>1032.623999999998</v>
      </c>
      <c r="C3531" s="30">
        <v>15254.630999999899</v>
      </c>
      <c r="D3531" s="30">
        <v>1</v>
      </c>
      <c r="E3531" s="30">
        <v>1</v>
      </c>
      <c r="F3531" s="30">
        <v>562.93299999999999</v>
      </c>
      <c r="G3531" s="30">
        <v>1</v>
      </c>
      <c r="H3531" s="30">
        <v>1</v>
      </c>
      <c r="I3531" s="30">
        <v>1</v>
      </c>
      <c r="K3531" s="457"/>
      <c r="L3531" s="457" t="e">
        <f>IF(K3531=0,#REF!,0)</f>
        <v>#REF!</v>
      </c>
    </row>
    <row r="3532" spans="1:12">
      <c r="A3532" s="30">
        <v>3530</v>
      </c>
      <c r="B3532" s="30">
        <v>1032.623999999998</v>
      </c>
      <c r="C3532" s="30">
        <v>15187.612999999899</v>
      </c>
      <c r="D3532" s="30">
        <v>1</v>
      </c>
      <c r="E3532" s="30">
        <v>1</v>
      </c>
      <c r="F3532" s="30">
        <v>327.19900000000001</v>
      </c>
      <c r="G3532" s="30">
        <v>1</v>
      </c>
      <c r="H3532" s="30">
        <v>1</v>
      </c>
      <c r="I3532" s="30">
        <v>1</v>
      </c>
      <c r="K3532" s="457"/>
      <c r="L3532" s="457" t="e">
        <f>IF(K3532=0,#REF!,0)</f>
        <v>#REF!</v>
      </c>
    </row>
    <row r="3533" spans="1:12">
      <c r="A3533" s="30">
        <v>3531</v>
      </c>
      <c r="B3533" s="30">
        <v>1032.623999999998</v>
      </c>
      <c r="C3533" s="30">
        <v>15187.612999999899</v>
      </c>
      <c r="D3533" s="30">
        <v>1</v>
      </c>
      <c r="E3533" s="30">
        <v>1</v>
      </c>
      <c r="F3533" s="30">
        <v>282.33599999999899</v>
      </c>
      <c r="G3533" s="30">
        <v>1</v>
      </c>
      <c r="H3533" s="30">
        <v>1</v>
      </c>
      <c r="I3533" s="30">
        <v>1</v>
      </c>
      <c r="K3533" s="457"/>
      <c r="L3533" s="457" t="e">
        <f>IF(K3533=0,#REF!,0)</f>
        <v>#REF!</v>
      </c>
    </row>
    <row r="3534" spans="1:12">
      <c r="A3534" s="30">
        <v>3532</v>
      </c>
      <c r="B3534" s="30">
        <v>1032.623999999998</v>
      </c>
      <c r="C3534" s="30">
        <v>15187.612999999899</v>
      </c>
      <c r="D3534" s="30">
        <v>1</v>
      </c>
      <c r="E3534" s="30">
        <v>1</v>
      </c>
      <c r="F3534" s="30">
        <v>283.476</v>
      </c>
      <c r="G3534" s="30">
        <v>1</v>
      </c>
      <c r="H3534" s="30">
        <v>1</v>
      </c>
      <c r="I3534" s="30">
        <v>1</v>
      </c>
      <c r="K3534" s="457"/>
      <c r="L3534" s="457" t="e">
        <f>IF(K3534=0,#REF!,0)</f>
        <v>#REF!</v>
      </c>
    </row>
    <row r="3535" spans="1:12">
      <c r="A3535" s="30">
        <v>3533</v>
      </c>
      <c r="B3535" s="30">
        <v>1032.623999999998</v>
      </c>
      <c r="C3535" s="30">
        <v>15187.612999999899</v>
      </c>
      <c r="D3535" s="30">
        <v>1</v>
      </c>
      <c r="E3535" s="30">
        <v>1</v>
      </c>
      <c r="F3535" s="30">
        <v>250.32</v>
      </c>
      <c r="G3535" s="30">
        <v>1</v>
      </c>
      <c r="H3535" s="30">
        <v>1</v>
      </c>
      <c r="I3535" s="30">
        <v>1</v>
      </c>
      <c r="K3535" s="457"/>
      <c r="L3535" s="457" t="e">
        <f>IF(K3535=0,#REF!,0)</f>
        <v>#REF!</v>
      </c>
    </row>
    <row r="3536" spans="1:12">
      <c r="A3536" s="30">
        <v>3534</v>
      </c>
      <c r="B3536" s="30">
        <v>1762.222</v>
      </c>
      <c r="C3536" s="30">
        <v>15187.612999999899</v>
      </c>
      <c r="D3536" s="30">
        <v>1</v>
      </c>
      <c r="E3536" s="30">
        <v>1</v>
      </c>
      <c r="F3536" s="30">
        <v>2521.2459999999901</v>
      </c>
      <c r="G3536" s="30">
        <v>1</v>
      </c>
      <c r="H3536" s="30">
        <v>1</v>
      </c>
      <c r="I3536" s="30">
        <v>1</v>
      </c>
      <c r="K3536" s="457"/>
      <c r="L3536" s="457" t="e">
        <f>IF(K3536=0,#REF!,0)</f>
        <v>#REF!</v>
      </c>
    </row>
    <row r="3537" spans="1:12">
      <c r="A3537" s="30">
        <v>3535</v>
      </c>
      <c r="B3537" s="30">
        <v>6139.8579999999993</v>
      </c>
      <c r="C3537" s="30">
        <v>15289.6509999999</v>
      </c>
      <c r="D3537" s="30">
        <v>1</v>
      </c>
      <c r="E3537" s="30">
        <v>1</v>
      </c>
      <c r="F3537" s="30">
        <v>6604.4719999999998</v>
      </c>
      <c r="G3537" s="30">
        <v>1</v>
      </c>
      <c r="H3537" s="30">
        <v>1</v>
      </c>
      <c r="I3537" s="30">
        <v>1</v>
      </c>
      <c r="K3537" s="457"/>
      <c r="L3537" s="457" t="e">
        <f>IF(K3537=0,#REF!,0)</f>
        <v>#REF!</v>
      </c>
    </row>
    <row r="3538" spans="1:12">
      <c r="A3538" s="30">
        <v>3536</v>
      </c>
      <c r="B3538" s="30">
        <v>1762.222</v>
      </c>
      <c r="C3538" s="30">
        <v>42223.200999999892</v>
      </c>
      <c r="D3538" s="30">
        <v>1</v>
      </c>
      <c r="E3538" s="30">
        <v>1</v>
      </c>
      <c r="F3538" s="30">
        <v>5351.442</v>
      </c>
      <c r="G3538" s="30">
        <v>1</v>
      </c>
      <c r="H3538" s="30">
        <v>1</v>
      </c>
      <c r="I3538" s="30">
        <v>1</v>
      </c>
      <c r="K3538" s="457"/>
      <c r="L3538" s="457" t="e">
        <f>IF(K3538=0,#REF!,0)</f>
        <v>#REF!</v>
      </c>
    </row>
    <row r="3539" spans="1:12">
      <c r="A3539" s="30">
        <v>3537</v>
      </c>
      <c r="B3539" s="30">
        <v>1032.623999999998</v>
      </c>
      <c r="C3539" s="30">
        <v>71708.960999999894</v>
      </c>
      <c r="D3539" s="30">
        <v>1</v>
      </c>
      <c r="E3539" s="30">
        <v>1</v>
      </c>
      <c r="F3539" s="30">
        <v>4427.4520000000002</v>
      </c>
      <c r="G3539" s="30">
        <v>1</v>
      </c>
      <c r="H3539" s="30">
        <v>1</v>
      </c>
      <c r="I3539" s="30">
        <v>1</v>
      </c>
      <c r="K3539" s="457"/>
      <c r="L3539" s="457" t="e">
        <f>IF(K3539=0,#REF!,0)</f>
        <v>#REF!</v>
      </c>
    </row>
    <row r="3540" spans="1:12">
      <c r="A3540" s="30">
        <v>3538</v>
      </c>
      <c r="B3540" s="30">
        <v>1153.2399999999991</v>
      </c>
      <c r="C3540" s="30">
        <v>89775.206000000006</v>
      </c>
      <c r="D3540" s="30">
        <v>1</v>
      </c>
      <c r="E3540" s="30">
        <v>1</v>
      </c>
      <c r="F3540" s="30">
        <v>3372.36</v>
      </c>
      <c r="G3540" s="30">
        <v>1</v>
      </c>
      <c r="H3540" s="30">
        <v>1</v>
      </c>
      <c r="I3540" s="30">
        <v>1</v>
      </c>
      <c r="K3540" s="457">
        <v>17873.323141519613</v>
      </c>
      <c r="L3540" s="457">
        <f>IF(K3540=0,#REF!,0)</f>
        <v>0</v>
      </c>
    </row>
    <row r="3541" spans="1:12">
      <c r="A3541" s="30">
        <v>3539</v>
      </c>
      <c r="B3541" s="30">
        <v>1213.5469999999991</v>
      </c>
      <c r="C3541" s="30">
        <v>107577.64299999979</v>
      </c>
      <c r="D3541" s="30">
        <v>1</v>
      </c>
      <c r="E3541" s="30">
        <v>1</v>
      </c>
      <c r="F3541" s="30">
        <v>2976.3319999999999</v>
      </c>
      <c r="G3541" s="30">
        <v>1</v>
      </c>
      <c r="H3541" s="30">
        <v>1</v>
      </c>
      <c r="I3541" s="30">
        <v>1</v>
      </c>
      <c r="K3541" s="457">
        <v>28707.787788668793</v>
      </c>
      <c r="L3541" s="457">
        <f>IF(K3541=0,#REF!,0)</f>
        <v>0</v>
      </c>
    </row>
    <row r="3542" spans="1:12">
      <c r="A3542" s="30">
        <v>3540</v>
      </c>
      <c r="B3542" s="30">
        <v>1213.5469999999991</v>
      </c>
      <c r="C3542" s="30">
        <v>90260.82</v>
      </c>
      <c r="D3542" s="30">
        <v>1</v>
      </c>
      <c r="E3542" s="30">
        <v>1</v>
      </c>
      <c r="F3542" s="30">
        <v>2778.0650000000001</v>
      </c>
      <c r="G3542" s="30">
        <v>1</v>
      </c>
      <c r="H3542" s="30">
        <v>1</v>
      </c>
      <c r="I3542" s="30">
        <v>1</v>
      </c>
      <c r="K3542" s="457">
        <v>44782.122319528789</v>
      </c>
      <c r="L3542" s="457">
        <f>IF(K3542=0,#REF!,0)</f>
        <v>0</v>
      </c>
    </row>
    <row r="3543" spans="1:12">
      <c r="A3543" s="30">
        <v>3541</v>
      </c>
      <c r="B3543" s="30">
        <v>6200.1660000000002</v>
      </c>
      <c r="C3543" s="30">
        <v>49075.815999999904</v>
      </c>
      <c r="D3543" s="30">
        <v>1</v>
      </c>
      <c r="E3543" s="30">
        <v>1</v>
      </c>
      <c r="F3543" s="30">
        <v>4156.1419999999998</v>
      </c>
      <c r="G3543" s="30">
        <v>1</v>
      </c>
      <c r="H3543" s="30">
        <v>1</v>
      </c>
      <c r="I3543" s="30">
        <v>1</v>
      </c>
      <c r="K3543" s="457">
        <v>35282.272238730155</v>
      </c>
      <c r="L3543" s="457">
        <f>IF(K3543=0,#REF!,0)</f>
        <v>0</v>
      </c>
    </row>
    <row r="3544" spans="1:12">
      <c r="A3544" s="30">
        <v>3542</v>
      </c>
      <c r="B3544" s="30">
        <v>1762.222</v>
      </c>
      <c r="C3544" s="30">
        <v>71247.26299999989</v>
      </c>
      <c r="D3544" s="30">
        <v>1</v>
      </c>
      <c r="E3544" s="30">
        <v>1</v>
      </c>
      <c r="F3544" s="30">
        <v>3696.0070000000001</v>
      </c>
      <c r="G3544" s="30">
        <v>1</v>
      </c>
      <c r="H3544" s="30">
        <v>1</v>
      </c>
      <c r="I3544" s="30">
        <v>1</v>
      </c>
      <c r="K3544" s="457">
        <v>39303.699171515436</v>
      </c>
      <c r="L3544" s="457">
        <f>IF(K3544=0,#REF!,0)</f>
        <v>0</v>
      </c>
    </row>
    <row r="3545" spans="1:12">
      <c r="A3545" s="30">
        <v>3543</v>
      </c>
      <c r="B3545" s="30">
        <v>1032.623999999998</v>
      </c>
      <c r="C3545" s="30">
        <v>105870.5799999998</v>
      </c>
      <c r="D3545" s="30">
        <v>1</v>
      </c>
      <c r="E3545" s="30">
        <v>1</v>
      </c>
      <c r="F3545" s="30">
        <v>2119.6210000000001</v>
      </c>
      <c r="G3545" s="30">
        <v>1</v>
      </c>
      <c r="H3545" s="30">
        <v>1</v>
      </c>
      <c r="I3545" s="30">
        <v>1</v>
      </c>
      <c r="K3545" s="457">
        <v>36020.140198798617</v>
      </c>
      <c r="L3545" s="457">
        <f>IF(K3545=0,#REF!,0)</f>
        <v>0</v>
      </c>
    </row>
    <row r="3546" spans="1:12">
      <c r="A3546" s="30">
        <v>3544</v>
      </c>
      <c r="B3546" s="30">
        <v>1032.623999999998</v>
      </c>
      <c r="C3546" s="30">
        <v>88563.445999999996</v>
      </c>
      <c r="D3546" s="30">
        <v>1</v>
      </c>
      <c r="E3546" s="30">
        <v>1</v>
      </c>
      <c r="F3546" s="30">
        <v>1857.35399999999</v>
      </c>
      <c r="G3546" s="30">
        <v>1</v>
      </c>
      <c r="H3546" s="30">
        <v>1</v>
      </c>
      <c r="I3546" s="30">
        <v>1</v>
      </c>
      <c r="K3546" s="457">
        <v>18127.576574627077</v>
      </c>
      <c r="L3546" s="457">
        <f>IF(K3546=0,#REF!,0)</f>
        <v>0</v>
      </c>
    </row>
    <row r="3547" spans="1:12">
      <c r="A3547" s="30">
        <v>3545</v>
      </c>
      <c r="B3547" s="30">
        <v>1032.623999999998</v>
      </c>
      <c r="C3547" s="30">
        <v>76645.176000000007</v>
      </c>
      <c r="D3547" s="30">
        <v>1</v>
      </c>
      <c r="E3547" s="30">
        <v>1</v>
      </c>
      <c r="F3547" s="30">
        <v>2119.768</v>
      </c>
      <c r="G3547" s="30">
        <v>1</v>
      </c>
      <c r="H3547" s="30">
        <v>1</v>
      </c>
      <c r="I3547" s="30">
        <v>1</v>
      </c>
      <c r="K3547" s="457"/>
      <c r="L3547" s="457" t="e">
        <f>IF(K3547=0,#REF!,0)</f>
        <v>#REF!</v>
      </c>
    </row>
    <row r="3548" spans="1:12">
      <c r="A3548" s="30">
        <v>3546</v>
      </c>
      <c r="B3548" s="30">
        <v>1762.222</v>
      </c>
      <c r="C3548" s="30">
        <v>42098.273999999888</v>
      </c>
      <c r="D3548" s="30">
        <v>1</v>
      </c>
      <c r="E3548" s="30">
        <v>1</v>
      </c>
      <c r="F3548" s="30">
        <v>3696.67399999999</v>
      </c>
      <c r="G3548" s="30">
        <v>1</v>
      </c>
      <c r="H3548" s="30">
        <v>1</v>
      </c>
      <c r="I3548" s="30">
        <v>1</v>
      </c>
      <c r="K3548" s="457"/>
      <c r="L3548" s="457" t="e">
        <f>IF(K3548=0,#REF!,0)</f>
        <v>#REF!</v>
      </c>
    </row>
    <row r="3549" spans="1:12">
      <c r="A3549" s="30">
        <v>3547</v>
      </c>
      <c r="B3549" s="30">
        <v>6139.8579999999993</v>
      </c>
      <c r="C3549" s="30">
        <v>28120.2069999999</v>
      </c>
      <c r="D3549" s="30">
        <v>1</v>
      </c>
      <c r="E3549" s="30">
        <v>1</v>
      </c>
      <c r="F3549" s="30">
        <v>5209.6270000000004</v>
      </c>
      <c r="G3549" s="30">
        <v>1</v>
      </c>
      <c r="H3549" s="30">
        <v>1</v>
      </c>
      <c r="I3549" s="30">
        <v>1</v>
      </c>
      <c r="K3549" s="457"/>
      <c r="L3549" s="457" t="e">
        <f>IF(K3549=0,#REF!,0)</f>
        <v>#REF!</v>
      </c>
    </row>
    <row r="3550" spans="1:12">
      <c r="A3550" s="30">
        <v>3548</v>
      </c>
      <c r="B3550" s="30">
        <v>7599.07</v>
      </c>
      <c r="C3550" s="30">
        <v>29389.030999999901</v>
      </c>
      <c r="D3550" s="30">
        <v>1</v>
      </c>
      <c r="E3550" s="30">
        <v>1</v>
      </c>
      <c r="F3550" s="30">
        <v>5277.2779999999902</v>
      </c>
      <c r="G3550" s="30">
        <v>1</v>
      </c>
      <c r="H3550" s="30">
        <v>1</v>
      </c>
      <c r="I3550" s="30">
        <v>1</v>
      </c>
      <c r="K3550" s="457"/>
      <c r="L3550" s="457" t="e">
        <f>IF(K3550=0,#REF!,0)</f>
        <v>#REF!</v>
      </c>
    </row>
    <row r="3551" spans="1:12">
      <c r="A3551" s="30">
        <v>3549</v>
      </c>
      <c r="B3551" s="30">
        <v>1762.222</v>
      </c>
      <c r="C3551" s="30">
        <v>16153.051999999901</v>
      </c>
      <c r="D3551" s="30">
        <v>1</v>
      </c>
      <c r="E3551" s="30">
        <v>1</v>
      </c>
      <c r="F3551" s="30">
        <v>4095.7979999999998</v>
      </c>
      <c r="G3551" s="30">
        <v>1</v>
      </c>
      <c r="H3551" s="30">
        <v>1</v>
      </c>
      <c r="I3551" s="30">
        <v>1</v>
      </c>
      <c r="K3551" s="457"/>
      <c r="L3551" s="457" t="e">
        <f>IF(K3551=0,#REF!,0)</f>
        <v>#REF!</v>
      </c>
    </row>
    <row r="3552" spans="1:12">
      <c r="A3552" s="30">
        <v>3550</v>
      </c>
      <c r="B3552" s="30">
        <v>1762.222</v>
      </c>
      <c r="C3552" s="30">
        <v>15703.841999999901</v>
      </c>
      <c r="D3552" s="30">
        <v>1</v>
      </c>
      <c r="E3552" s="30">
        <v>1</v>
      </c>
      <c r="F3552" s="30">
        <v>2978.5419999999899</v>
      </c>
      <c r="G3552" s="30">
        <v>1</v>
      </c>
      <c r="H3552" s="30">
        <v>1</v>
      </c>
      <c r="I3552" s="30">
        <v>1</v>
      </c>
      <c r="K3552" s="457"/>
      <c r="L3552" s="457" t="e">
        <f>IF(K3552=0,#REF!,0)</f>
        <v>#REF!</v>
      </c>
    </row>
    <row r="3553" spans="1:12">
      <c r="A3553" s="30">
        <v>3551</v>
      </c>
      <c r="B3553" s="30">
        <v>1762.222</v>
      </c>
      <c r="C3553" s="30">
        <v>15254.630999999899</v>
      </c>
      <c r="D3553" s="30">
        <v>1</v>
      </c>
      <c r="E3553" s="30">
        <v>1</v>
      </c>
      <c r="F3553" s="30">
        <v>1665.4059999999999</v>
      </c>
      <c r="G3553" s="30">
        <v>1</v>
      </c>
      <c r="H3553" s="30">
        <v>1</v>
      </c>
      <c r="I3553" s="30">
        <v>1</v>
      </c>
      <c r="K3553" s="457"/>
      <c r="L3553" s="457" t="e">
        <f>IF(K3553=0,#REF!,0)</f>
        <v>#REF!</v>
      </c>
    </row>
    <row r="3554" spans="1:12">
      <c r="A3554" s="30">
        <v>3552</v>
      </c>
      <c r="B3554" s="30">
        <v>1032.623999999998</v>
      </c>
      <c r="C3554" s="30">
        <v>15254.630999999899</v>
      </c>
      <c r="D3554" s="30">
        <v>1</v>
      </c>
      <c r="E3554" s="30">
        <v>1</v>
      </c>
      <c r="F3554" s="30">
        <v>1273.441</v>
      </c>
      <c r="G3554" s="30">
        <v>1</v>
      </c>
      <c r="H3554" s="30">
        <v>1</v>
      </c>
      <c r="I3554" s="30">
        <v>1</v>
      </c>
      <c r="K3554" s="457"/>
      <c r="L3554" s="457" t="e">
        <f>IF(K3554=0,#REF!,0)</f>
        <v>#REF!</v>
      </c>
    </row>
    <row r="3555" spans="1:12">
      <c r="A3555" s="30">
        <v>3553</v>
      </c>
      <c r="B3555" s="30">
        <v>1032.623999999998</v>
      </c>
      <c r="C3555" s="30">
        <v>15254.630999999899</v>
      </c>
      <c r="D3555" s="30">
        <v>1</v>
      </c>
      <c r="E3555" s="30">
        <v>1</v>
      </c>
      <c r="F3555" s="30">
        <v>564.649</v>
      </c>
      <c r="G3555" s="30">
        <v>1</v>
      </c>
      <c r="H3555" s="30">
        <v>1</v>
      </c>
      <c r="I3555" s="30">
        <v>1</v>
      </c>
      <c r="K3555" s="457"/>
      <c r="L3555" s="457" t="e">
        <f>IF(K3555=0,#REF!,0)</f>
        <v>#REF!</v>
      </c>
    </row>
    <row r="3556" spans="1:12">
      <c r="A3556" s="30">
        <v>3554</v>
      </c>
      <c r="B3556" s="30">
        <v>1032.623999999998</v>
      </c>
      <c r="C3556" s="30">
        <v>15187.612999999899</v>
      </c>
      <c r="D3556" s="30">
        <v>1</v>
      </c>
      <c r="E3556" s="30">
        <v>1</v>
      </c>
      <c r="F3556" s="30">
        <v>329.06099999999998</v>
      </c>
      <c r="G3556" s="30">
        <v>1</v>
      </c>
      <c r="H3556" s="30">
        <v>1</v>
      </c>
      <c r="I3556" s="30">
        <v>1</v>
      </c>
      <c r="K3556" s="457"/>
      <c r="L3556" s="457" t="e">
        <f>IF(K3556=0,#REF!,0)</f>
        <v>#REF!</v>
      </c>
    </row>
    <row r="3557" spans="1:12">
      <c r="A3557" s="30">
        <v>3555</v>
      </c>
      <c r="B3557" s="30">
        <v>1032.623999999998</v>
      </c>
      <c r="C3557" s="30">
        <v>15187.612999999899</v>
      </c>
      <c r="D3557" s="30">
        <v>1</v>
      </c>
      <c r="E3557" s="30">
        <v>1</v>
      </c>
      <c r="F3557" s="30">
        <v>287.19200000000001</v>
      </c>
      <c r="G3557" s="30">
        <v>1</v>
      </c>
      <c r="H3557" s="30">
        <v>1</v>
      </c>
      <c r="I3557" s="30">
        <v>1</v>
      </c>
      <c r="K3557" s="457"/>
      <c r="L3557" s="457" t="e">
        <f>IF(K3557=0,#REF!,0)</f>
        <v>#REF!</v>
      </c>
    </row>
    <row r="3558" spans="1:12">
      <c r="A3558" s="30">
        <v>3556</v>
      </c>
      <c r="B3558" s="30">
        <v>1032.623999999998</v>
      </c>
      <c r="C3558" s="30">
        <v>15187.612999999899</v>
      </c>
      <c r="D3558" s="30">
        <v>1</v>
      </c>
      <c r="E3558" s="30">
        <v>1</v>
      </c>
      <c r="F3558" s="30">
        <v>288.13299999999998</v>
      </c>
      <c r="G3558" s="30">
        <v>1</v>
      </c>
      <c r="H3558" s="30">
        <v>1</v>
      </c>
      <c r="I3558" s="30">
        <v>1</v>
      </c>
      <c r="K3558" s="457"/>
      <c r="L3558" s="457" t="e">
        <f>IF(K3558=0,#REF!,0)</f>
        <v>#REF!</v>
      </c>
    </row>
    <row r="3559" spans="1:12">
      <c r="A3559" s="30">
        <v>3557</v>
      </c>
      <c r="B3559" s="30">
        <v>1032.623999999998</v>
      </c>
      <c r="C3559" s="30">
        <v>15187.612999999899</v>
      </c>
      <c r="D3559" s="30">
        <v>1</v>
      </c>
      <c r="E3559" s="30">
        <v>1</v>
      </c>
      <c r="F3559" s="30">
        <v>252.741999999999</v>
      </c>
      <c r="G3559" s="30">
        <v>1</v>
      </c>
      <c r="H3559" s="30">
        <v>1</v>
      </c>
      <c r="I3559" s="30">
        <v>1</v>
      </c>
      <c r="K3559" s="457"/>
      <c r="L3559" s="457" t="e">
        <f>IF(K3559=0,#REF!,0)</f>
        <v>#REF!</v>
      </c>
    </row>
    <row r="3560" spans="1:12">
      <c r="A3560" s="30">
        <v>3558</v>
      </c>
      <c r="B3560" s="30">
        <v>1762.222</v>
      </c>
      <c r="C3560" s="30">
        <v>15187.612999999899</v>
      </c>
      <c r="D3560" s="30">
        <v>1</v>
      </c>
      <c r="E3560" s="30">
        <v>1</v>
      </c>
      <c r="F3560" s="30">
        <v>2523.5439999999899</v>
      </c>
      <c r="G3560" s="30">
        <v>1</v>
      </c>
      <c r="H3560" s="30">
        <v>1</v>
      </c>
      <c r="I3560" s="30">
        <v>1</v>
      </c>
      <c r="K3560" s="457"/>
      <c r="L3560" s="457" t="e">
        <f>IF(K3560=0,#REF!,0)</f>
        <v>#REF!</v>
      </c>
    </row>
    <row r="3561" spans="1:12">
      <c r="A3561" s="30">
        <v>3559</v>
      </c>
      <c r="B3561" s="30">
        <v>6139.8579999999993</v>
      </c>
      <c r="C3561" s="30">
        <v>15289.6509999999</v>
      </c>
      <c r="D3561" s="30">
        <v>1</v>
      </c>
      <c r="E3561" s="30">
        <v>1</v>
      </c>
      <c r="F3561" s="30">
        <v>6609.5379999999996</v>
      </c>
      <c r="G3561" s="30">
        <v>1</v>
      </c>
      <c r="H3561" s="30">
        <v>1</v>
      </c>
      <c r="I3561" s="30">
        <v>1</v>
      </c>
      <c r="K3561" s="457"/>
      <c r="L3561" s="457" t="e">
        <f>IF(K3561=0,#REF!,0)</f>
        <v>#REF!</v>
      </c>
    </row>
    <row r="3562" spans="1:12">
      <c r="A3562" s="30">
        <v>3560</v>
      </c>
      <c r="B3562" s="30">
        <v>1762.222</v>
      </c>
      <c r="C3562" s="30">
        <v>42223.721999999892</v>
      </c>
      <c r="D3562" s="30">
        <v>1</v>
      </c>
      <c r="E3562" s="30">
        <v>1</v>
      </c>
      <c r="F3562" s="30">
        <v>5355.3739999999898</v>
      </c>
      <c r="G3562" s="30">
        <v>1</v>
      </c>
      <c r="H3562" s="30">
        <v>1</v>
      </c>
      <c r="I3562" s="30">
        <v>1</v>
      </c>
      <c r="K3562" s="457"/>
      <c r="L3562" s="457" t="e">
        <f>IF(K3562=0,#REF!,0)</f>
        <v>#REF!</v>
      </c>
    </row>
    <row r="3563" spans="1:12">
      <c r="A3563" s="30">
        <v>3561</v>
      </c>
      <c r="B3563" s="30">
        <v>1032.623999999998</v>
      </c>
      <c r="C3563" s="30">
        <v>71709.349999999889</v>
      </c>
      <c r="D3563" s="30">
        <v>1</v>
      </c>
      <c r="E3563" s="30">
        <v>1</v>
      </c>
      <c r="F3563" s="30">
        <v>4430.5869999999904</v>
      </c>
      <c r="G3563" s="30">
        <v>1</v>
      </c>
      <c r="H3563" s="30">
        <v>1</v>
      </c>
      <c r="I3563" s="30">
        <v>1</v>
      </c>
      <c r="K3563" s="457"/>
      <c r="L3563" s="457" t="e">
        <f>IF(K3563=0,#REF!,0)</f>
        <v>#REF!</v>
      </c>
    </row>
    <row r="3564" spans="1:12">
      <c r="A3564" s="30">
        <v>3562</v>
      </c>
      <c r="B3564" s="30">
        <v>1153.2399999999991</v>
      </c>
      <c r="C3564" s="30">
        <v>89775.667000000001</v>
      </c>
      <c r="D3564" s="30">
        <v>1</v>
      </c>
      <c r="E3564" s="30">
        <v>1</v>
      </c>
      <c r="F3564" s="30">
        <v>3374.808</v>
      </c>
      <c r="G3564" s="30">
        <v>1</v>
      </c>
      <c r="H3564" s="30">
        <v>1</v>
      </c>
      <c r="I3564" s="30">
        <v>1</v>
      </c>
      <c r="K3564" s="457"/>
      <c r="L3564" s="457" t="e">
        <f>IF(K3564=0,#REF!,0)</f>
        <v>#REF!</v>
      </c>
    </row>
    <row r="3565" spans="1:12">
      <c r="A3565" s="30">
        <v>3563</v>
      </c>
      <c r="B3565" s="30">
        <v>1213.5469999999991</v>
      </c>
      <c r="C3565" s="30">
        <v>107578.09699999981</v>
      </c>
      <c r="D3565" s="30">
        <v>1</v>
      </c>
      <c r="E3565" s="30">
        <v>1</v>
      </c>
      <c r="F3565" s="30">
        <v>2978.5309999999899</v>
      </c>
      <c r="G3565" s="30">
        <v>1</v>
      </c>
      <c r="H3565" s="30">
        <v>1</v>
      </c>
      <c r="I3565" s="30">
        <v>1</v>
      </c>
      <c r="K3565" s="457">
        <v>12026.069249831609</v>
      </c>
      <c r="L3565" s="457">
        <f>IF(K3565=0,#REF!,0)</f>
        <v>0</v>
      </c>
    </row>
    <row r="3566" spans="1:12">
      <c r="A3566" s="30">
        <v>3564</v>
      </c>
      <c r="B3566" s="30">
        <v>1213.5469999999991</v>
      </c>
      <c r="C3566" s="30">
        <v>90261.258000000002</v>
      </c>
      <c r="D3566" s="30">
        <v>1</v>
      </c>
      <c r="E3566" s="30">
        <v>1</v>
      </c>
      <c r="F3566" s="30">
        <v>2780.0239999999999</v>
      </c>
      <c r="G3566" s="30">
        <v>1</v>
      </c>
      <c r="H3566" s="30">
        <v>1</v>
      </c>
      <c r="I3566" s="30">
        <v>1</v>
      </c>
      <c r="K3566" s="457">
        <v>24114.086144725639</v>
      </c>
      <c r="L3566" s="457">
        <f>IF(K3566=0,#REF!,0)</f>
        <v>0</v>
      </c>
    </row>
    <row r="3567" spans="1:12">
      <c r="A3567" s="30">
        <v>3565</v>
      </c>
      <c r="B3567" s="30">
        <v>6200.1660000000002</v>
      </c>
      <c r="C3567" s="30">
        <v>49076.209999999905</v>
      </c>
      <c r="D3567" s="30">
        <v>1</v>
      </c>
      <c r="E3567" s="30">
        <v>1</v>
      </c>
      <c r="F3567" s="30">
        <v>4158.92</v>
      </c>
      <c r="G3567" s="30">
        <v>1</v>
      </c>
      <c r="H3567" s="30">
        <v>1</v>
      </c>
      <c r="I3567" s="30">
        <v>1</v>
      </c>
      <c r="K3567" s="457">
        <v>16607.732739845684</v>
      </c>
      <c r="L3567" s="457">
        <f>IF(K3567=0,#REF!,0)</f>
        <v>0</v>
      </c>
    </row>
    <row r="3568" spans="1:12">
      <c r="A3568" s="30">
        <v>3566</v>
      </c>
      <c r="B3568" s="30">
        <v>1762.222</v>
      </c>
      <c r="C3568" s="30">
        <v>71247.716999999902</v>
      </c>
      <c r="D3568" s="30">
        <v>1</v>
      </c>
      <c r="E3568" s="30">
        <v>1</v>
      </c>
      <c r="F3568" s="30">
        <v>3698.6509999999998</v>
      </c>
      <c r="G3568" s="30">
        <v>1</v>
      </c>
      <c r="H3568" s="30">
        <v>1</v>
      </c>
      <c r="I3568" s="30">
        <v>1</v>
      </c>
      <c r="K3568" s="457">
        <v>27062.046255002584</v>
      </c>
      <c r="L3568" s="457">
        <f>IF(K3568=0,#REF!,0)</f>
        <v>0</v>
      </c>
    </row>
    <row r="3569" spans="1:12">
      <c r="A3569" s="30">
        <v>3567</v>
      </c>
      <c r="B3569" s="30">
        <v>1032.623999999998</v>
      </c>
      <c r="C3569" s="30">
        <v>105871.03999999979</v>
      </c>
      <c r="D3569" s="30">
        <v>1</v>
      </c>
      <c r="E3569" s="30">
        <v>1</v>
      </c>
      <c r="F3569" s="30">
        <v>2121.2759999999898</v>
      </c>
      <c r="G3569" s="30">
        <v>1</v>
      </c>
      <c r="H3569" s="30">
        <v>1</v>
      </c>
      <c r="I3569" s="30">
        <v>1</v>
      </c>
      <c r="K3569" s="457">
        <v>13211.602330944954</v>
      </c>
      <c r="L3569" s="457">
        <f>IF(K3569=0,#REF!,0)</f>
        <v>0</v>
      </c>
    </row>
    <row r="3570" spans="1:12">
      <c r="A3570" s="30">
        <v>3568</v>
      </c>
      <c r="B3570" s="30">
        <v>1032.623999999998</v>
      </c>
      <c r="C3570" s="30">
        <v>88563.87</v>
      </c>
      <c r="D3570" s="30">
        <v>1</v>
      </c>
      <c r="E3570" s="30">
        <v>1</v>
      </c>
      <c r="F3570" s="30">
        <v>1858.8589999999999</v>
      </c>
      <c r="G3570" s="30">
        <v>1</v>
      </c>
      <c r="H3570" s="30">
        <v>1</v>
      </c>
      <c r="I3570" s="30">
        <v>1</v>
      </c>
      <c r="K3570" s="457"/>
      <c r="L3570" s="457" t="e">
        <f>IF(K3570=0,#REF!,0)</f>
        <v>#REF!</v>
      </c>
    </row>
    <row r="3571" spans="1:12">
      <c r="A3571" s="30">
        <v>3569</v>
      </c>
      <c r="B3571" s="30">
        <v>1032.623999999998</v>
      </c>
      <c r="C3571" s="30">
        <v>76645.66</v>
      </c>
      <c r="D3571" s="30">
        <v>1</v>
      </c>
      <c r="E3571" s="30">
        <v>1</v>
      </c>
      <c r="F3571" s="30">
        <v>2121.5239999999999</v>
      </c>
      <c r="G3571" s="30">
        <v>1</v>
      </c>
      <c r="H3571" s="30">
        <v>1</v>
      </c>
      <c r="I3571" s="30">
        <v>1</v>
      </c>
      <c r="K3571" s="457"/>
      <c r="L3571" s="457" t="e">
        <f>IF(K3571=0,#REF!,0)</f>
        <v>#REF!</v>
      </c>
    </row>
    <row r="3572" spans="1:12">
      <c r="A3572" s="30">
        <v>3570</v>
      </c>
      <c r="B3572" s="30">
        <v>1762.222</v>
      </c>
      <c r="C3572" s="30">
        <v>42098.76499999989</v>
      </c>
      <c r="D3572" s="30">
        <v>1</v>
      </c>
      <c r="E3572" s="30">
        <v>1</v>
      </c>
      <c r="F3572" s="30">
        <v>3699.3589999999899</v>
      </c>
      <c r="G3572" s="30">
        <v>1</v>
      </c>
      <c r="H3572" s="30">
        <v>1</v>
      </c>
      <c r="I3572" s="30">
        <v>1</v>
      </c>
      <c r="K3572" s="457"/>
      <c r="L3572" s="457" t="e">
        <f>IF(K3572=0,#REF!,0)</f>
        <v>#REF!</v>
      </c>
    </row>
    <row r="3573" spans="1:12">
      <c r="A3573" s="30">
        <v>3571</v>
      </c>
      <c r="B3573" s="30">
        <v>6139.8579999999993</v>
      </c>
      <c r="C3573" s="30">
        <v>28120.4729999999</v>
      </c>
      <c r="D3573" s="30">
        <v>1</v>
      </c>
      <c r="E3573" s="30">
        <v>1</v>
      </c>
      <c r="F3573" s="30">
        <v>5213.4179999999897</v>
      </c>
      <c r="G3573" s="30">
        <v>1</v>
      </c>
      <c r="H3573" s="30">
        <v>1</v>
      </c>
      <c r="I3573" s="30">
        <v>1</v>
      </c>
      <c r="K3573" s="457"/>
      <c r="L3573" s="457" t="e">
        <f>IF(K3573=0,#REF!,0)</f>
        <v>#REF!</v>
      </c>
    </row>
    <row r="3574" spans="1:12">
      <c r="A3574" s="30">
        <v>3572</v>
      </c>
      <c r="B3574" s="30">
        <v>7599.07</v>
      </c>
      <c r="C3574" s="30">
        <v>29389.227999999901</v>
      </c>
      <c r="D3574" s="30">
        <v>1</v>
      </c>
      <c r="E3574" s="30">
        <v>1</v>
      </c>
      <c r="F3574" s="30">
        <v>5280.8230000000003</v>
      </c>
      <c r="G3574" s="30">
        <v>1</v>
      </c>
      <c r="H3574" s="30">
        <v>1</v>
      </c>
      <c r="I3574" s="30">
        <v>1</v>
      </c>
      <c r="K3574" s="457"/>
      <c r="L3574" s="457" t="e">
        <f>IF(K3574=0,#REF!,0)</f>
        <v>#REF!</v>
      </c>
    </row>
    <row r="3575" spans="1:12">
      <c r="A3575" s="30">
        <v>3573</v>
      </c>
      <c r="B3575" s="30">
        <v>1762.222</v>
      </c>
      <c r="C3575" s="30">
        <v>16153.051999999901</v>
      </c>
      <c r="D3575" s="30">
        <v>1</v>
      </c>
      <c r="E3575" s="30">
        <v>1</v>
      </c>
      <c r="F3575" s="30">
        <v>4098.2789999999904</v>
      </c>
      <c r="G3575" s="30">
        <v>1</v>
      </c>
      <c r="H3575" s="30">
        <v>1</v>
      </c>
      <c r="I3575" s="30">
        <v>1</v>
      </c>
      <c r="K3575" s="457"/>
      <c r="L3575" s="457" t="e">
        <f>IF(K3575=0,#REF!,0)</f>
        <v>#REF!</v>
      </c>
    </row>
    <row r="3576" spans="1:12">
      <c r="A3576" s="30">
        <v>3574</v>
      </c>
      <c r="B3576" s="30">
        <v>1762.222</v>
      </c>
      <c r="C3576" s="30">
        <v>15703.841999999901</v>
      </c>
      <c r="D3576" s="30">
        <v>1</v>
      </c>
      <c r="E3576" s="30">
        <v>1</v>
      </c>
      <c r="F3576" s="30">
        <v>2980.0359999999901</v>
      </c>
      <c r="G3576" s="30">
        <v>1</v>
      </c>
      <c r="H3576" s="30">
        <v>1</v>
      </c>
      <c r="I3576" s="30">
        <v>1</v>
      </c>
      <c r="K3576" s="457"/>
      <c r="L3576" s="457" t="e">
        <f>IF(K3576=0,#REF!,0)</f>
        <v>#REF!</v>
      </c>
    </row>
    <row r="3577" spans="1:12">
      <c r="A3577" s="30">
        <v>3575</v>
      </c>
      <c r="B3577" s="30">
        <v>1762.222</v>
      </c>
      <c r="C3577" s="30">
        <v>15254.630999999899</v>
      </c>
      <c r="D3577" s="30">
        <v>1</v>
      </c>
      <c r="E3577" s="30">
        <v>1</v>
      </c>
      <c r="F3577" s="30">
        <v>1666.046</v>
      </c>
      <c r="G3577" s="30">
        <v>1</v>
      </c>
      <c r="H3577" s="30">
        <v>1</v>
      </c>
      <c r="I3577" s="30">
        <v>1</v>
      </c>
      <c r="K3577" s="457"/>
      <c r="L3577" s="457" t="e">
        <f>IF(K3577=0,#REF!,0)</f>
        <v>#REF!</v>
      </c>
    </row>
    <row r="3578" spans="1:12">
      <c r="A3578" s="30">
        <v>3576</v>
      </c>
      <c r="B3578" s="30">
        <v>1032.623999999998</v>
      </c>
      <c r="C3578" s="30">
        <v>15254.630999999899</v>
      </c>
      <c r="D3578" s="30">
        <v>1</v>
      </c>
      <c r="E3578" s="30">
        <v>1</v>
      </c>
      <c r="F3578" s="30">
        <v>1273.8399999999999</v>
      </c>
      <c r="G3578" s="30">
        <v>1</v>
      </c>
      <c r="H3578" s="30">
        <v>1</v>
      </c>
      <c r="I3578" s="30">
        <v>1</v>
      </c>
      <c r="K3578" s="457"/>
      <c r="L3578" s="457" t="e">
        <f>IF(K3578=0,#REF!,0)</f>
        <v>#REF!</v>
      </c>
    </row>
    <row r="3579" spans="1:12">
      <c r="A3579" s="30">
        <v>3577</v>
      </c>
      <c r="B3579" s="30">
        <v>1032.623999999998</v>
      </c>
      <c r="C3579" s="30">
        <v>15254.630999999899</v>
      </c>
      <c r="D3579" s="30">
        <v>1</v>
      </c>
      <c r="E3579" s="30">
        <v>1</v>
      </c>
      <c r="F3579" s="30">
        <v>564.94399999999996</v>
      </c>
      <c r="G3579" s="30">
        <v>1</v>
      </c>
      <c r="H3579" s="30">
        <v>1</v>
      </c>
      <c r="I3579" s="30">
        <v>1</v>
      </c>
      <c r="K3579" s="457"/>
      <c r="L3579" s="457" t="e">
        <f>IF(K3579=0,#REF!,0)</f>
        <v>#REF!</v>
      </c>
    </row>
    <row r="3580" spans="1:12">
      <c r="A3580" s="30">
        <v>3578</v>
      </c>
      <c r="B3580" s="30">
        <v>1032.623999999998</v>
      </c>
      <c r="C3580" s="30">
        <v>15187.612999999899</v>
      </c>
      <c r="D3580" s="30">
        <v>1</v>
      </c>
      <c r="E3580" s="30">
        <v>1</v>
      </c>
      <c r="F3580" s="30">
        <v>329.44</v>
      </c>
      <c r="G3580" s="30">
        <v>1</v>
      </c>
      <c r="H3580" s="30">
        <v>1</v>
      </c>
      <c r="I3580" s="30">
        <v>1</v>
      </c>
      <c r="K3580" s="457"/>
      <c r="L3580" s="457" t="e">
        <f>IF(K3580=0,#REF!,0)</f>
        <v>#REF!</v>
      </c>
    </row>
    <row r="3581" spans="1:12">
      <c r="A3581" s="30">
        <v>3579</v>
      </c>
      <c r="B3581" s="30">
        <v>1032.623999999998</v>
      </c>
      <c r="C3581" s="30">
        <v>15187.612999999899</v>
      </c>
      <c r="D3581" s="30">
        <v>1</v>
      </c>
      <c r="E3581" s="30">
        <v>1</v>
      </c>
      <c r="F3581" s="30">
        <v>288.55299999999897</v>
      </c>
      <c r="G3581" s="30">
        <v>1</v>
      </c>
      <c r="H3581" s="30">
        <v>1</v>
      </c>
      <c r="I3581" s="30">
        <v>1</v>
      </c>
      <c r="K3581" s="457"/>
      <c r="L3581" s="457" t="e">
        <f>IF(K3581=0,#REF!,0)</f>
        <v>#REF!</v>
      </c>
    </row>
    <row r="3582" spans="1:12">
      <c r="A3582" s="30">
        <v>3580</v>
      </c>
      <c r="B3582" s="30">
        <v>1032.623999999998</v>
      </c>
      <c r="C3582" s="30">
        <v>15187.612999999899</v>
      </c>
      <c r="D3582" s="30">
        <v>1</v>
      </c>
      <c r="E3582" s="30">
        <v>1</v>
      </c>
      <c r="F3582" s="30">
        <v>289.13900000000001</v>
      </c>
      <c r="G3582" s="30">
        <v>1</v>
      </c>
      <c r="H3582" s="30">
        <v>1</v>
      </c>
      <c r="I3582" s="30">
        <v>1</v>
      </c>
      <c r="K3582" s="457"/>
      <c r="L3582" s="457" t="e">
        <f>IF(K3582=0,#REF!,0)</f>
        <v>#REF!</v>
      </c>
    </row>
    <row r="3583" spans="1:12">
      <c r="A3583" s="30">
        <v>3581</v>
      </c>
      <c r="B3583" s="30">
        <v>1032.623999999998</v>
      </c>
      <c r="C3583" s="30">
        <v>15187.612999999899</v>
      </c>
      <c r="D3583" s="30">
        <v>1</v>
      </c>
      <c r="E3583" s="30">
        <v>1</v>
      </c>
      <c r="F3583" s="30">
        <v>253.07899999999901</v>
      </c>
      <c r="G3583" s="30">
        <v>1</v>
      </c>
      <c r="H3583" s="30">
        <v>1</v>
      </c>
      <c r="I3583" s="30">
        <v>1</v>
      </c>
      <c r="K3583" s="457"/>
      <c r="L3583" s="457" t="e">
        <f>IF(K3583=0,#REF!,0)</f>
        <v>#REF!</v>
      </c>
    </row>
    <row r="3584" spans="1:12">
      <c r="A3584" s="30">
        <v>3582</v>
      </c>
      <c r="B3584" s="30">
        <v>1762.222</v>
      </c>
      <c r="C3584" s="30">
        <v>15187.612999999899</v>
      </c>
      <c r="D3584" s="30">
        <v>1</v>
      </c>
      <c r="E3584" s="30">
        <v>1</v>
      </c>
      <c r="F3584" s="30">
        <v>2523.096</v>
      </c>
      <c r="G3584" s="30">
        <v>1</v>
      </c>
      <c r="H3584" s="30">
        <v>1</v>
      </c>
      <c r="I3584" s="30">
        <v>1</v>
      </c>
      <c r="K3584" s="457"/>
      <c r="L3584" s="457" t="e">
        <f>IF(K3584=0,#REF!,0)</f>
        <v>#REF!</v>
      </c>
    </row>
    <row r="3585" spans="1:12">
      <c r="A3585" s="30">
        <v>3583</v>
      </c>
      <c r="B3585" s="30">
        <v>6139.8579999999993</v>
      </c>
      <c r="C3585" s="30">
        <v>15289.6509999999</v>
      </c>
      <c r="D3585" s="30">
        <v>1</v>
      </c>
      <c r="E3585" s="30">
        <v>1</v>
      </c>
      <c r="F3585" s="30">
        <v>6608.5240000000003</v>
      </c>
      <c r="G3585" s="30">
        <v>1</v>
      </c>
      <c r="H3585" s="30">
        <v>1</v>
      </c>
      <c r="I3585" s="30">
        <v>1</v>
      </c>
      <c r="K3585" s="457"/>
      <c r="L3585" s="457" t="e">
        <f>IF(K3585=0,#REF!,0)</f>
        <v>#REF!</v>
      </c>
    </row>
    <row r="3586" spans="1:12">
      <c r="A3586" s="30">
        <v>3584</v>
      </c>
      <c r="B3586" s="30">
        <v>1762.222</v>
      </c>
      <c r="C3586" s="30">
        <v>42223.607999999891</v>
      </c>
      <c r="D3586" s="30">
        <v>1</v>
      </c>
      <c r="E3586" s="30">
        <v>1</v>
      </c>
      <c r="F3586" s="30">
        <v>5355.5420000000004</v>
      </c>
      <c r="G3586" s="30">
        <v>1</v>
      </c>
      <c r="H3586" s="30">
        <v>1</v>
      </c>
      <c r="I3586" s="30">
        <v>1</v>
      </c>
      <c r="K3586" s="457"/>
      <c r="L3586" s="457" t="e">
        <f>IF(K3586=0,#REF!,0)</f>
        <v>#REF!</v>
      </c>
    </row>
    <row r="3587" spans="1:12">
      <c r="A3587" s="30">
        <v>3585</v>
      </c>
      <c r="B3587" s="30">
        <v>1032.623999999998</v>
      </c>
      <c r="C3587" s="30">
        <v>71709.333999999901</v>
      </c>
      <c r="D3587" s="30">
        <v>1</v>
      </c>
      <c r="E3587" s="30">
        <v>1</v>
      </c>
      <c r="F3587" s="30">
        <v>4431.3469999999998</v>
      </c>
      <c r="G3587" s="30">
        <v>1</v>
      </c>
      <c r="H3587" s="30">
        <v>1</v>
      </c>
      <c r="I3587" s="30">
        <v>1</v>
      </c>
      <c r="K3587" s="457"/>
      <c r="L3587" s="457" t="e">
        <f>IF(K3587=0,#REF!,0)</f>
        <v>#REF!</v>
      </c>
    </row>
    <row r="3588" spans="1:12">
      <c r="A3588" s="30">
        <v>3586</v>
      </c>
      <c r="B3588" s="30">
        <v>1153.2399999999991</v>
      </c>
      <c r="C3588" s="30">
        <v>89775.656000000003</v>
      </c>
      <c r="D3588" s="30">
        <v>1</v>
      </c>
      <c r="E3588" s="30">
        <v>1</v>
      </c>
      <c r="F3588" s="30">
        <v>3375.4609999999998</v>
      </c>
      <c r="G3588" s="30">
        <v>1</v>
      </c>
      <c r="H3588" s="30">
        <v>1</v>
      </c>
      <c r="I3588" s="30">
        <v>1</v>
      </c>
      <c r="K3588" s="457"/>
      <c r="L3588" s="457" t="e">
        <f>IF(K3588=0,#REF!,0)</f>
        <v>#REF!</v>
      </c>
    </row>
    <row r="3589" spans="1:12">
      <c r="A3589" s="30">
        <v>3587</v>
      </c>
      <c r="B3589" s="30">
        <v>1213.5469999999991</v>
      </c>
      <c r="C3589" s="30">
        <v>107578.11699999979</v>
      </c>
      <c r="D3589" s="30">
        <v>1</v>
      </c>
      <c r="E3589" s="30">
        <v>1</v>
      </c>
      <c r="F3589" s="30">
        <v>2979.1889999999898</v>
      </c>
      <c r="G3589" s="30">
        <v>1</v>
      </c>
      <c r="H3589" s="30">
        <v>1</v>
      </c>
      <c r="I3589" s="30">
        <v>1</v>
      </c>
      <c r="K3589" s="457"/>
      <c r="L3589" s="457" t="e">
        <f>IF(K3589=0,#REF!,0)</f>
        <v>#REF!</v>
      </c>
    </row>
    <row r="3590" spans="1:12">
      <c r="A3590" s="30">
        <v>3588</v>
      </c>
      <c r="B3590" s="30">
        <v>1213.5469999999991</v>
      </c>
      <c r="C3590" s="30">
        <v>90261.200000000012</v>
      </c>
      <c r="D3590" s="30">
        <v>1</v>
      </c>
      <c r="E3590" s="30">
        <v>1</v>
      </c>
      <c r="F3590" s="30">
        <v>2780.3910000000001</v>
      </c>
      <c r="G3590" s="30">
        <v>1</v>
      </c>
      <c r="H3590" s="30">
        <v>1</v>
      </c>
      <c r="I3590" s="30">
        <v>1</v>
      </c>
      <c r="K3590" s="457"/>
      <c r="L3590" s="457" t="e">
        <f>IF(K3590=0,#REF!,0)</f>
        <v>#REF!</v>
      </c>
    </row>
    <row r="3591" spans="1:12">
      <c r="A3591" s="30">
        <v>3589</v>
      </c>
      <c r="B3591" s="30">
        <v>6200.1660000000002</v>
      </c>
      <c r="C3591" s="30">
        <v>49076.143999999898</v>
      </c>
      <c r="D3591" s="30">
        <v>1</v>
      </c>
      <c r="E3591" s="30">
        <v>1</v>
      </c>
      <c r="F3591" s="30">
        <v>4159.35699999999</v>
      </c>
      <c r="G3591" s="30">
        <v>1</v>
      </c>
      <c r="H3591" s="30">
        <v>1</v>
      </c>
      <c r="I3591" s="30">
        <v>1</v>
      </c>
      <c r="K3591" s="457"/>
      <c r="L3591" s="457" t="e">
        <f>IF(K3591=0,#REF!,0)</f>
        <v>#REF!</v>
      </c>
    </row>
    <row r="3592" spans="1:12">
      <c r="A3592" s="30">
        <v>3590</v>
      </c>
      <c r="B3592" s="30">
        <v>1762.222</v>
      </c>
      <c r="C3592" s="30">
        <v>71247.561999999903</v>
      </c>
      <c r="D3592" s="30">
        <v>1</v>
      </c>
      <c r="E3592" s="30">
        <v>1</v>
      </c>
      <c r="F3592" s="30">
        <v>3698.6019999999999</v>
      </c>
      <c r="G3592" s="30">
        <v>1</v>
      </c>
      <c r="H3592" s="30">
        <v>1</v>
      </c>
      <c r="I3592" s="30">
        <v>1</v>
      </c>
      <c r="K3592" s="457"/>
      <c r="L3592" s="457" t="e">
        <f>IF(K3592=0,#REF!,0)</f>
        <v>#REF!</v>
      </c>
    </row>
    <row r="3593" spans="1:12">
      <c r="A3593" s="30">
        <v>3591</v>
      </c>
      <c r="B3593" s="30">
        <v>1032.623999999998</v>
      </c>
      <c r="C3593" s="30">
        <v>105870.84599999979</v>
      </c>
      <c r="D3593" s="30">
        <v>1</v>
      </c>
      <c r="E3593" s="30">
        <v>1</v>
      </c>
      <c r="F3593" s="30">
        <v>2121.1199999999899</v>
      </c>
      <c r="G3593" s="30">
        <v>1</v>
      </c>
      <c r="H3593" s="30">
        <v>1</v>
      </c>
      <c r="I3593" s="30">
        <v>1</v>
      </c>
      <c r="K3593" s="457"/>
      <c r="L3593" s="457" t="e">
        <f>IF(K3593=0,#REF!,0)</f>
        <v>#REF!</v>
      </c>
    </row>
    <row r="3594" spans="1:12">
      <c r="A3594" s="30">
        <v>3592</v>
      </c>
      <c r="B3594" s="30">
        <v>1032.623999999998</v>
      </c>
      <c r="C3594" s="30">
        <v>88563.706000000006</v>
      </c>
      <c r="D3594" s="30">
        <v>1</v>
      </c>
      <c r="E3594" s="30">
        <v>1</v>
      </c>
      <c r="F3594" s="30">
        <v>1858.7239999999899</v>
      </c>
      <c r="G3594" s="30">
        <v>1</v>
      </c>
      <c r="H3594" s="30">
        <v>1</v>
      </c>
      <c r="I3594" s="30">
        <v>1</v>
      </c>
      <c r="K3594" s="457"/>
      <c r="L3594" s="457" t="e">
        <f>IF(K3594=0,#REF!,0)</f>
        <v>#REF!</v>
      </c>
    </row>
    <row r="3595" spans="1:12">
      <c r="A3595" s="30">
        <v>3593</v>
      </c>
      <c r="B3595" s="30">
        <v>1032.623999999998</v>
      </c>
      <c r="C3595" s="30">
        <v>76645.472999999998</v>
      </c>
      <c r="D3595" s="30">
        <v>1</v>
      </c>
      <c r="E3595" s="30">
        <v>1</v>
      </c>
      <c r="F3595" s="30">
        <v>2121.3969999999899</v>
      </c>
      <c r="G3595" s="30">
        <v>1</v>
      </c>
      <c r="H3595" s="30">
        <v>1</v>
      </c>
      <c r="I3595" s="30">
        <v>1</v>
      </c>
      <c r="K3595" s="457"/>
      <c r="L3595" s="457" t="e">
        <f>IF(K3595=0,#REF!,0)</f>
        <v>#REF!</v>
      </c>
    </row>
    <row r="3596" spans="1:12">
      <c r="A3596" s="30">
        <v>3594</v>
      </c>
      <c r="B3596" s="30">
        <v>1762.222</v>
      </c>
      <c r="C3596" s="30">
        <v>42098.645999999892</v>
      </c>
      <c r="D3596" s="30">
        <v>1</v>
      </c>
      <c r="E3596" s="30">
        <v>1</v>
      </c>
      <c r="F3596" s="30">
        <v>3699.5549999999998</v>
      </c>
      <c r="G3596" s="30">
        <v>1</v>
      </c>
      <c r="H3596" s="30">
        <v>1</v>
      </c>
      <c r="I3596" s="30">
        <v>1</v>
      </c>
      <c r="K3596" s="457"/>
      <c r="L3596" s="457" t="e">
        <f>IF(K3596=0,#REF!,0)</f>
        <v>#REF!</v>
      </c>
    </row>
    <row r="3597" spans="1:12">
      <c r="A3597" s="30">
        <v>3595</v>
      </c>
      <c r="B3597" s="30">
        <v>6139.8579999999993</v>
      </c>
      <c r="C3597" s="30">
        <v>28120.355999999898</v>
      </c>
      <c r="D3597" s="30">
        <v>1</v>
      </c>
      <c r="E3597" s="30">
        <v>1</v>
      </c>
      <c r="F3597" s="30">
        <v>5213.1259999999902</v>
      </c>
      <c r="G3597" s="30">
        <v>1</v>
      </c>
      <c r="H3597" s="30">
        <v>1</v>
      </c>
      <c r="I3597" s="30">
        <v>1</v>
      </c>
      <c r="K3597" s="457"/>
      <c r="L3597" s="457" t="e">
        <f>IF(K3597=0,#REF!,0)</f>
        <v>#REF!</v>
      </c>
    </row>
    <row r="3598" spans="1:12">
      <c r="A3598" s="30">
        <v>3596</v>
      </c>
      <c r="B3598" s="30">
        <v>7599.07</v>
      </c>
      <c r="C3598" s="30">
        <v>29389.107999999898</v>
      </c>
      <c r="D3598" s="30">
        <v>1</v>
      </c>
      <c r="E3598" s="30">
        <v>1</v>
      </c>
      <c r="F3598" s="30">
        <v>5280.1689999999999</v>
      </c>
      <c r="G3598" s="30">
        <v>1</v>
      </c>
      <c r="H3598" s="30">
        <v>1</v>
      </c>
      <c r="I3598" s="30">
        <v>1</v>
      </c>
      <c r="K3598" s="457"/>
      <c r="L3598" s="457" t="e">
        <f>IF(K3598=0,#REF!,0)</f>
        <v>#REF!</v>
      </c>
    </row>
    <row r="3599" spans="1:12">
      <c r="A3599" s="30">
        <v>3597</v>
      </c>
      <c r="B3599" s="30">
        <v>1762.222</v>
      </c>
      <c r="C3599" s="30">
        <v>16153.051999999901</v>
      </c>
      <c r="D3599" s="30">
        <v>1</v>
      </c>
      <c r="E3599" s="30">
        <v>1</v>
      </c>
      <c r="F3599" s="30">
        <v>4097.1499999999996</v>
      </c>
      <c r="G3599" s="30">
        <v>1</v>
      </c>
      <c r="H3599" s="30">
        <v>1</v>
      </c>
      <c r="I3599" s="30">
        <v>1</v>
      </c>
      <c r="K3599" s="457"/>
      <c r="L3599" s="457" t="e">
        <f>IF(K3599=0,#REF!,0)</f>
        <v>#REF!</v>
      </c>
    </row>
    <row r="3600" spans="1:12">
      <c r="A3600" s="30">
        <v>3598</v>
      </c>
      <c r="B3600" s="30">
        <v>1762.222</v>
      </c>
      <c r="C3600" s="30">
        <v>15703.841999999901</v>
      </c>
      <c r="D3600" s="30">
        <v>1</v>
      </c>
      <c r="E3600" s="30">
        <v>1</v>
      </c>
      <c r="F3600" s="30">
        <v>2979.0139999999901</v>
      </c>
      <c r="G3600" s="30">
        <v>1</v>
      </c>
      <c r="H3600" s="30">
        <v>1</v>
      </c>
      <c r="I3600" s="30">
        <v>1</v>
      </c>
      <c r="K3600" s="457"/>
      <c r="L3600" s="457" t="e">
        <f>IF(K3600=0,#REF!,0)</f>
        <v>#REF!</v>
      </c>
    </row>
    <row r="3601" spans="1:12">
      <c r="A3601" s="30">
        <v>3599</v>
      </c>
      <c r="B3601" s="30">
        <v>1762.222</v>
      </c>
      <c r="C3601" s="30">
        <v>15254.630999999899</v>
      </c>
      <c r="D3601" s="30">
        <v>1</v>
      </c>
      <c r="E3601" s="30">
        <v>1</v>
      </c>
      <c r="F3601" s="30">
        <v>1665.0039999999999</v>
      </c>
      <c r="G3601" s="30">
        <v>1</v>
      </c>
      <c r="H3601" s="30">
        <v>1</v>
      </c>
      <c r="I3601" s="30">
        <v>1</v>
      </c>
      <c r="K3601" s="457"/>
      <c r="L3601" s="457" t="e">
        <f>IF(K3601=0,#REF!,0)</f>
        <v>#REF!</v>
      </c>
    </row>
    <row r="3602" spans="1:12">
      <c r="A3602" s="30">
        <v>3600</v>
      </c>
      <c r="B3602" s="30">
        <v>1032.623999999998</v>
      </c>
      <c r="C3602" s="30">
        <v>15254.630999999899</v>
      </c>
      <c r="D3602" s="30">
        <v>1</v>
      </c>
      <c r="E3602" s="30">
        <v>1</v>
      </c>
      <c r="F3602" s="30">
        <v>1272.69399999999</v>
      </c>
      <c r="G3602" s="30">
        <v>1</v>
      </c>
      <c r="H3602" s="30">
        <v>1</v>
      </c>
      <c r="I3602" s="30">
        <v>1</v>
      </c>
      <c r="K3602" s="457"/>
      <c r="L3602" s="457" t="e">
        <f>IF(K3602=0,#REF!,0)</f>
        <v>#REF!</v>
      </c>
    </row>
    <row r="3603" spans="1:12">
      <c r="A3603" s="30">
        <v>3601</v>
      </c>
      <c r="B3603" s="30">
        <v>1032.623999999998</v>
      </c>
      <c r="C3603" s="30">
        <v>15254.630999999899</v>
      </c>
      <c r="D3603" s="30">
        <v>1</v>
      </c>
      <c r="E3603" s="30">
        <v>1</v>
      </c>
      <c r="F3603" s="30">
        <v>564.05700000000002</v>
      </c>
      <c r="G3603" s="30">
        <v>1</v>
      </c>
      <c r="H3603" s="30">
        <v>1</v>
      </c>
      <c r="I3603" s="30">
        <v>1</v>
      </c>
      <c r="K3603" s="457"/>
      <c r="L3603" s="457" t="e">
        <f>IF(K3603=0,#REF!,0)</f>
        <v>#REF!</v>
      </c>
    </row>
    <row r="3604" spans="1:12">
      <c r="A3604" s="30">
        <v>3602</v>
      </c>
      <c r="B3604" s="30">
        <v>1032.623999999998</v>
      </c>
      <c r="C3604" s="30">
        <v>15187.612999999899</v>
      </c>
      <c r="D3604" s="30">
        <v>1</v>
      </c>
      <c r="E3604" s="30">
        <v>1</v>
      </c>
      <c r="F3604" s="30">
        <v>328.42099999999903</v>
      </c>
      <c r="G3604" s="30">
        <v>1</v>
      </c>
      <c r="H3604" s="30">
        <v>1</v>
      </c>
      <c r="I3604" s="30">
        <v>1</v>
      </c>
      <c r="K3604" s="457"/>
      <c r="L3604" s="457" t="e">
        <f>IF(K3604=0,#REF!,0)</f>
        <v>#REF!</v>
      </c>
    </row>
    <row r="3605" spans="1:12">
      <c r="A3605" s="30">
        <v>3603</v>
      </c>
      <c r="B3605" s="30">
        <v>1032.623999999998</v>
      </c>
      <c r="C3605" s="30">
        <v>15187.612999999899</v>
      </c>
      <c r="D3605" s="30">
        <v>1</v>
      </c>
      <c r="E3605" s="30">
        <v>1</v>
      </c>
      <c r="F3605" s="30">
        <v>286.106999999999</v>
      </c>
      <c r="G3605" s="30">
        <v>1</v>
      </c>
      <c r="H3605" s="30">
        <v>1</v>
      </c>
      <c r="I3605" s="30">
        <v>1</v>
      </c>
      <c r="K3605" s="457"/>
      <c r="L3605" s="457" t="e">
        <f>IF(K3605=0,#REF!,0)</f>
        <v>#REF!</v>
      </c>
    </row>
    <row r="3606" spans="1:12">
      <c r="A3606" s="30">
        <v>3604</v>
      </c>
      <c r="B3606" s="30">
        <v>1032.623999999998</v>
      </c>
      <c r="C3606" s="30">
        <v>15187.612999999899</v>
      </c>
      <c r="D3606" s="30">
        <v>1</v>
      </c>
      <c r="E3606" s="30">
        <v>1</v>
      </c>
      <c r="F3606" s="30">
        <v>286.52499999999998</v>
      </c>
      <c r="G3606" s="30">
        <v>1</v>
      </c>
      <c r="H3606" s="30">
        <v>1</v>
      </c>
      <c r="I3606" s="30">
        <v>1</v>
      </c>
      <c r="K3606" s="457"/>
      <c r="L3606" s="457" t="e">
        <f>IF(K3606=0,#REF!,0)</f>
        <v>#REF!</v>
      </c>
    </row>
    <row r="3607" spans="1:12">
      <c r="A3607" s="30">
        <v>3605</v>
      </c>
      <c r="B3607" s="30">
        <v>1032.623999999998</v>
      </c>
      <c r="C3607" s="30">
        <v>15187.612999999899</v>
      </c>
      <c r="D3607" s="30">
        <v>1</v>
      </c>
      <c r="E3607" s="30">
        <v>1</v>
      </c>
      <c r="F3607" s="30">
        <v>251.358</v>
      </c>
      <c r="G3607" s="30">
        <v>1</v>
      </c>
      <c r="H3607" s="30">
        <v>1</v>
      </c>
      <c r="I3607" s="30">
        <v>1</v>
      </c>
      <c r="K3607" s="457"/>
      <c r="L3607" s="457" t="e">
        <f>IF(K3607=0,#REF!,0)</f>
        <v>#REF!</v>
      </c>
    </row>
    <row r="3608" spans="1:12">
      <c r="A3608" s="30">
        <v>3606</v>
      </c>
      <c r="B3608" s="30">
        <v>1762.222</v>
      </c>
      <c r="C3608" s="30">
        <v>15187.612999999899</v>
      </c>
      <c r="D3608" s="30">
        <v>1</v>
      </c>
      <c r="E3608" s="30">
        <v>1</v>
      </c>
      <c r="F3608" s="30">
        <v>2520.5369999999998</v>
      </c>
      <c r="G3608" s="30">
        <v>1</v>
      </c>
      <c r="H3608" s="30">
        <v>1</v>
      </c>
      <c r="I3608" s="30">
        <v>1</v>
      </c>
      <c r="K3608" s="457"/>
      <c r="L3608" s="457" t="e">
        <f>IF(K3608=0,#REF!,0)</f>
        <v>#REF!</v>
      </c>
    </row>
    <row r="3609" spans="1:12">
      <c r="A3609" s="30">
        <v>3607</v>
      </c>
      <c r="B3609" s="30">
        <v>6139.8579999999993</v>
      </c>
      <c r="C3609" s="30">
        <v>15289.6509999999</v>
      </c>
      <c r="D3609" s="30">
        <v>1</v>
      </c>
      <c r="E3609" s="30">
        <v>1</v>
      </c>
      <c r="F3609" s="30">
        <v>6602.2039999999997</v>
      </c>
      <c r="G3609" s="30">
        <v>1</v>
      </c>
      <c r="H3609" s="30">
        <v>1</v>
      </c>
      <c r="I3609" s="30">
        <v>1</v>
      </c>
      <c r="K3609" s="457"/>
      <c r="L3609" s="457" t="e">
        <f>IF(K3609=0,#REF!,0)</f>
        <v>#REF!</v>
      </c>
    </row>
    <row r="3610" spans="1:12">
      <c r="A3610" s="30">
        <v>3608</v>
      </c>
      <c r="B3610" s="30">
        <v>1762.222</v>
      </c>
      <c r="C3610" s="30">
        <v>42222.672999999893</v>
      </c>
      <c r="D3610" s="30">
        <v>1</v>
      </c>
      <c r="E3610" s="30">
        <v>1</v>
      </c>
      <c r="F3610" s="30">
        <v>5349.1699999999901</v>
      </c>
      <c r="G3610" s="30">
        <v>1</v>
      </c>
      <c r="H3610" s="30">
        <v>1</v>
      </c>
      <c r="I3610" s="30">
        <v>1</v>
      </c>
      <c r="K3610" s="457"/>
      <c r="L3610" s="457" t="e">
        <f>IF(K3610=0,#REF!,0)</f>
        <v>#REF!</v>
      </c>
    </row>
    <row r="3611" spans="1:12">
      <c r="A3611" s="30">
        <v>3609</v>
      </c>
      <c r="B3611" s="30">
        <v>1032.623999999998</v>
      </c>
      <c r="C3611" s="30">
        <v>71708.197999999888</v>
      </c>
      <c r="D3611" s="30">
        <v>1</v>
      </c>
      <c r="E3611" s="30">
        <v>1</v>
      </c>
      <c r="F3611" s="30">
        <v>4424.7120000000004</v>
      </c>
      <c r="G3611" s="30">
        <v>1</v>
      </c>
      <c r="H3611" s="30">
        <v>1</v>
      </c>
      <c r="I3611" s="30">
        <v>1</v>
      </c>
      <c r="K3611" s="457"/>
      <c r="L3611" s="457" t="e">
        <f>IF(K3611=0,#REF!,0)</f>
        <v>#REF!</v>
      </c>
    </row>
    <row r="3612" spans="1:12">
      <c r="A3612" s="30">
        <v>3610</v>
      </c>
      <c r="B3612" s="30">
        <v>1153.2399999999991</v>
      </c>
      <c r="C3612" s="30">
        <v>89774.228000000003</v>
      </c>
      <c r="D3612" s="30">
        <v>1</v>
      </c>
      <c r="E3612" s="30">
        <v>1</v>
      </c>
      <c r="F3612" s="30">
        <v>3369.9450000000002</v>
      </c>
      <c r="G3612" s="30">
        <v>1</v>
      </c>
      <c r="H3612" s="30">
        <v>1</v>
      </c>
      <c r="I3612" s="30">
        <v>1</v>
      </c>
      <c r="K3612" s="457"/>
      <c r="L3612" s="457" t="e">
        <f>IF(K3612=0,#REF!,0)</f>
        <v>#REF!</v>
      </c>
    </row>
    <row r="3613" spans="1:12">
      <c r="A3613" s="30">
        <v>3611</v>
      </c>
      <c r="B3613" s="30">
        <v>1213.5469999999991</v>
      </c>
      <c r="C3613" s="30">
        <v>107576.5489999998</v>
      </c>
      <c r="D3613" s="30">
        <v>1</v>
      </c>
      <c r="E3613" s="30">
        <v>1</v>
      </c>
      <c r="F3613" s="30">
        <v>2973.7039999999902</v>
      </c>
      <c r="G3613" s="30">
        <v>1</v>
      </c>
      <c r="H3613" s="30">
        <v>1</v>
      </c>
      <c r="I3613" s="30">
        <v>1</v>
      </c>
      <c r="K3613" s="457"/>
      <c r="L3613" s="457" t="e">
        <f>IF(K3613=0,#REF!,0)</f>
        <v>#REF!</v>
      </c>
    </row>
    <row r="3614" spans="1:12">
      <c r="A3614" s="30">
        <v>3612</v>
      </c>
      <c r="B3614" s="30">
        <v>1213.5469999999991</v>
      </c>
      <c r="C3614" s="30">
        <v>90259.684000000008</v>
      </c>
      <c r="D3614" s="30">
        <v>1</v>
      </c>
      <c r="E3614" s="30">
        <v>1</v>
      </c>
      <c r="F3614" s="30">
        <v>2775.6</v>
      </c>
      <c r="G3614" s="30">
        <v>1</v>
      </c>
      <c r="H3614" s="30">
        <v>1</v>
      </c>
      <c r="I3614" s="30">
        <v>1</v>
      </c>
      <c r="K3614" s="457"/>
      <c r="L3614" s="457" t="e">
        <f>IF(K3614=0,#REF!,0)</f>
        <v>#REF!</v>
      </c>
    </row>
    <row r="3615" spans="1:12">
      <c r="A3615" s="30">
        <v>3613</v>
      </c>
      <c r="B3615" s="30">
        <v>6200.1660000000002</v>
      </c>
      <c r="C3615" s="30">
        <v>49074.878999999899</v>
      </c>
      <c r="D3615" s="30">
        <v>1</v>
      </c>
      <c r="E3615" s="30">
        <v>1</v>
      </c>
      <c r="F3615" s="30">
        <v>4152.99099999999</v>
      </c>
      <c r="G3615" s="30">
        <v>1</v>
      </c>
      <c r="H3615" s="30">
        <v>1</v>
      </c>
      <c r="I3615" s="30">
        <v>1</v>
      </c>
      <c r="K3615" s="457"/>
      <c r="L3615" s="457" t="e">
        <f>IF(K3615=0,#REF!,0)</f>
        <v>#REF!</v>
      </c>
    </row>
    <row r="3616" spans="1:12">
      <c r="A3616" s="30">
        <v>3614</v>
      </c>
      <c r="B3616" s="30">
        <v>1762.222</v>
      </c>
      <c r="C3616" s="30">
        <v>71246.288999999902</v>
      </c>
      <c r="D3616" s="30">
        <v>1</v>
      </c>
      <c r="E3616" s="30">
        <v>1</v>
      </c>
      <c r="F3616" s="30">
        <v>3693.1529999999998</v>
      </c>
      <c r="G3616" s="30">
        <v>1</v>
      </c>
      <c r="H3616" s="30">
        <v>1</v>
      </c>
      <c r="I3616" s="30">
        <v>1</v>
      </c>
      <c r="K3616" s="457"/>
      <c r="L3616" s="457" t="e">
        <f>IF(K3616=0,#REF!,0)</f>
        <v>#REF!</v>
      </c>
    </row>
    <row r="3617" spans="1:12">
      <c r="A3617" s="30">
        <v>3615</v>
      </c>
      <c r="B3617" s="30">
        <v>1032.623999999998</v>
      </c>
      <c r="C3617" s="30">
        <v>105869.5609999998</v>
      </c>
      <c r="D3617" s="30">
        <v>1</v>
      </c>
      <c r="E3617" s="30">
        <v>1</v>
      </c>
      <c r="F3617" s="30">
        <v>2117.7979999999998</v>
      </c>
      <c r="G3617" s="30">
        <v>1</v>
      </c>
      <c r="H3617" s="30">
        <v>1</v>
      </c>
      <c r="I3617" s="30">
        <v>1</v>
      </c>
      <c r="K3617" s="457"/>
      <c r="L3617" s="457" t="e">
        <f>IF(K3617=0,#REF!,0)</f>
        <v>#REF!</v>
      </c>
    </row>
    <row r="3618" spans="1:12">
      <c r="A3618" s="30">
        <v>3616</v>
      </c>
      <c r="B3618" s="30">
        <v>1032.623999999998</v>
      </c>
      <c r="C3618" s="30">
        <v>88562.525999999998</v>
      </c>
      <c r="D3618" s="30">
        <v>1</v>
      </c>
      <c r="E3618" s="30">
        <v>1</v>
      </c>
      <c r="F3618" s="30">
        <v>1855.7439999999999</v>
      </c>
      <c r="G3618" s="30">
        <v>1</v>
      </c>
      <c r="H3618" s="30">
        <v>1</v>
      </c>
      <c r="I3618" s="30">
        <v>1</v>
      </c>
      <c r="K3618" s="457"/>
      <c r="L3618" s="457" t="e">
        <f>IF(K3618=0,#REF!,0)</f>
        <v>#REF!</v>
      </c>
    </row>
    <row r="3619" spans="1:12">
      <c r="A3619" s="30">
        <v>3617</v>
      </c>
      <c r="B3619" s="30">
        <v>1032.623999999998</v>
      </c>
      <c r="C3619" s="30">
        <v>76644.187999999995</v>
      </c>
      <c r="D3619" s="30">
        <v>1</v>
      </c>
      <c r="E3619" s="30">
        <v>1</v>
      </c>
      <c r="F3619" s="30">
        <v>2118.0009999999902</v>
      </c>
      <c r="G3619" s="30">
        <v>1</v>
      </c>
      <c r="H3619" s="30">
        <v>1</v>
      </c>
      <c r="I3619" s="30">
        <v>1</v>
      </c>
      <c r="K3619" s="457"/>
      <c r="L3619" s="457" t="e">
        <f>IF(K3619=0,#REF!,0)</f>
        <v>#REF!</v>
      </c>
    </row>
    <row r="3620" spans="1:12">
      <c r="A3620" s="30">
        <v>3618</v>
      </c>
      <c r="B3620" s="30">
        <v>1762.222</v>
      </c>
      <c r="C3620" s="30">
        <v>42097.214999999895</v>
      </c>
      <c r="D3620" s="30">
        <v>1</v>
      </c>
      <c r="E3620" s="30">
        <v>1</v>
      </c>
      <c r="F3620" s="30">
        <v>3694.0479999999998</v>
      </c>
      <c r="G3620" s="30">
        <v>1</v>
      </c>
      <c r="H3620" s="30">
        <v>1</v>
      </c>
      <c r="I3620" s="30">
        <v>1</v>
      </c>
      <c r="K3620" s="457"/>
      <c r="L3620" s="457" t="e">
        <f>IF(K3620=0,#REF!,0)</f>
        <v>#REF!</v>
      </c>
    </row>
    <row r="3621" spans="1:12">
      <c r="A3621" s="30">
        <v>3619</v>
      </c>
      <c r="B3621" s="30">
        <v>6139.8579999999993</v>
      </c>
      <c r="C3621" s="30">
        <v>28119.567999999897</v>
      </c>
      <c r="D3621" s="30">
        <v>1</v>
      </c>
      <c r="E3621" s="30">
        <v>1</v>
      </c>
      <c r="F3621" s="30">
        <v>5205.6809999999996</v>
      </c>
      <c r="G3621" s="30">
        <v>1</v>
      </c>
      <c r="H3621" s="30">
        <v>1</v>
      </c>
      <c r="I3621" s="30">
        <v>1</v>
      </c>
      <c r="K3621" s="457"/>
      <c r="L3621" s="457" t="e">
        <f>IF(K3621=0,#REF!,0)</f>
        <v>#REF!</v>
      </c>
    </row>
    <row r="3622" spans="1:12">
      <c r="A3622" s="30">
        <v>3620</v>
      </c>
      <c r="B3622" s="30">
        <v>7599.07</v>
      </c>
      <c r="C3622" s="30">
        <v>29388.482999999898</v>
      </c>
      <c r="D3622" s="30">
        <v>1</v>
      </c>
      <c r="E3622" s="30">
        <v>1</v>
      </c>
      <c r="F3622" s="30">
        <v>5272.49999999999</v>
      </c>
      <c r="G3622" s="30">
        <v>1</v>
      </c>
      <c r="H3622" s="30">
        <v>1</v>
      </c>
      <c r="I3622" s="30">
        <v>1</v>
      </c>
      <c r="K3622" s="457"/>
      <c r="L3622" s="457" t="e">
        <f>IF(K3622=0,#REF!,0)</f>
        <v>#REF!</v>
      </c>
    </row>
    <row r="3623" spans="1:12">
      <c r="A3623" s="30">
        <v>3621</v>
      </c>
      <c r="B3623" s="30">
        <v>1762.222</v>
      </c>
      <c r="C3623" s="30">
        <v>16153.051999999901</v>
      </c>
      <c r="D3623" s="30">
        <v>1</v>
      </c>
      <c r="E3623" s="30">
        <v>1</v>
      </c>
      <c r="F3623" s="30">
        <v>4091.4919999999902</v>
      </c>
      <c r="G3623" s="30">
        <v>1</v>
      </c>
      <c r="H3623" s="30">
        <v>1</v>
      </c>
      <c r="I3623" s="30">
        <v>1</v>
      </c>
      <c r="K3623" s="457"/>
      <c r="L3623" s="457" t="e">
        <f>IF(K3623=0,#REF!,0)</f>
        <v>#REF!</v>
      </c>
    </row>
    <row r="3624" spans="1:12">
      <c r="A3624" s="30">
        <v>3622</v>
      </c>
      <c r="B3624" s="30">
        <v>1762.222</v>
      </c>
      <c r="C3624" s="30">
        <v>15703.841999999901</v>
      </c>
      <c r="D3624" s="30">
        <v>1</v>
      </c>
      <c r="E3624" s="30">
        <v>1</v>
      </c>
      <c r="F3624" s="30">
        <v>2974.7930000000001</v>
      </c>
      <c r="G3624" s="30">
        <v>1</v>
      </c>
      <c r="H3624" s="30">
        <v>1</v>
      </c>
      <c r="I3624" s="30">
        <v>1</v>
      </c>
      <c r="K3624" s="457"/>
      <c r="L3624" s="457" t="e">
        <f>IF(K3624=0,#REF!,0)</f>
        <v>#REF!</v>
      </c>
    </row>
    <row r="3625" spans="1:12">
      <c r="A3625" s="30">
        <v>3623</v>
      </c>
      <c r="B3625" s="30">
        <v>1762.222</v>
      </c>
      <c r="C3625" s="30">
        <v>15254.630999999899</v>
      </c>
      <c r="D3625" s="30">
        <v>1</v>
      </c>
      <c r="E3625" s="30">
        <v>1</v>
      </c>
      <c r="F3625" s="30">
        <v>1662.6859999999999</v>
      </c>
      <c r="G3625" s="30">
        <v>1</v>
      </c>
      <c r="H3625" s="30">
        <v>1</v>
      </c>
      <c r="I3625" s="30">
        <v>1</v>
      </c>
      <c r="K3625" s="457"/>
      <c r="L3625" s="457" t="e">
        <f>IF(K3625=0,#REF!,0)</f>
        <v>#REF!</v>
      </c>
    </row>
    <row r="3626" spans="1:12">
      <c r="A3626" s="30">
        <v>3624</v>
      </c>
      <c r="B3626" s="30">
        <v>1032.623999999998</v>
      </c>
      <c r="C3626" s="30">
        <v>15254.630999999899</v>
      </c>
      <c r="D3626" s="30">
        <v>1</v>
      </c>
      <c r="E3626" s="30">
        <v>1</v>
      </c>
      <c r="F3626" s="30">
        <v>1270.9559999999999</v>
      </c>
      <c r="G3626" s="30">
        <v>1</v>
      </c>
      <c r="H3626" s="30">
        <v>1</v>
      </c>
      <c r="I3626" s="30">
        <v>1</v>
      </c>
      <c r="K3626" s="457"/>
      <c r="L3626" s="457" t="e">
        <f>IF(K3626=0,#REF!,0)</f>
        <v>#REF!</v>
      </c>
    </row>
    <row r="3627" spans="1:12">
      <c r="A3627" s="30">
        <v>3625</v>
      </c>
      <c r="B3627" s="30">
        <v>1032.623999999998</v>
      </c>
      <c r="C3627" s="30">
        <v>15254.630999999899</v>
      </c>
      <c r="D3627" s="30">
        <v>1</v>
      </c>
      <c r="E3627" s="30">
        <v>1</v>
      </c>
      <c r="F3627" s="30">
        <v>544.78399999999897</v>
      </c>
      <c r="G3627" s="30">
        <v>1</v>
      </c>
      <c r="H3627" s="30">
        <v>1</v>
      </c>
      <c r="I3627" s="30">
        <v>1</v>
      </c>
      <c r="K3627" s="457"/>
      <c r="L3627" s="457" t="e">
        <f>IF(K3627=0,#REF!,0)</f>
        <v>#REF!</v>
      </c>
    </row>
    <row r="3628" spans="1:12">
      <c r="A3628" s="30">
        <v>3626</v>
      </c>
      <c r="B3628" s="30">
        <v>1032.623999999998</v>
      </c>
      <c r="C3628" s="30">
        <v>15187.612999999899</v>
      </c>
      <c r="D3628" s="30">
        <v>1</v>
      </c>
      <c r="E3628" s="30">
        <v>1</v>
      </c>
      <c r="F3628" s="30">
        <v>598.68700000000001</v>
      </c>
      <c r="G3628" s="30">
        <v>1</v>
      </c>
      <c r="H3628" s="30">
        <v>1</v>
      </c>
      <c r="I3628" s="30">
        <v>1</v>
      </c>
      <c r="K3628" s="457"/>
      <c r="L3628" s="457" t="e">
        <f>IF(K3628=0,#REF!,0)</f>
        <v>#REF!</v>
      </c>
    </row>
    <row r="3629" spans="1:12">
      <c r="A3629" s="30">
        <v>3627</v>
      </c>
      <c r="B3629" s="30">
        <v>1032.623999999998</v>
      </c>
      <c r="C3629" s="30">
        <v>15187.612999999899</v>
      </c>
      <c r="D3629" s="30">
        <v>1</v>
      </c>
      <c r="E3629" s="30">
        <v>1</v>
      </c>
      <c r="F3629" s="30">
        <v>390.22500000000002</v>
      </c>
      <c r="G3629" s="30">
        <v>1</v>
      </c>
      <c r="H3629" s="30">
        <v>1</v>
      </c>
      <c r="I3629" s="30">
        <v>1</v>
      </c>
      <c r="K3629" s="457"/>
      <c r="L3629" s="457" t="e">
        <f>IF(K3629=0,#REF!,0)</f>
        <v>#REF!</v>
      </c>
    </row>
    <row r="3630" spans="1:12">
      <c r="A3630" s="30">
        <v>3628</v>
      </c>
      <c r="B3630" s="30">
        <v>1032.623999999998</v>
      </c>
      <c r="C3630" s="30">
        <v>15187.612999999899</v>
      </c>
      <c r="D3630" s="30">
        <v>1</v>
      </c>
      <c r="E3630" s="30">
        <v>1</v>
      </c>
      <c r="F3630" s="30">
        <v>247.53200000000001</v>
      </c>
      <c r="G3630" s="30">
        <v>1</v>
      </c>
      <c r="H3630" s="30">
        <v>1</v>
      </c>
      <c r="I3630" s="30">
        <v>1</v>
      </c>
      <c r="K3630" s="457"/>
      <c r="L3630" s="457" t="e">
        <f>IF(K3630=0,#REF!,0)</f>
        <v>#REF!</v>
      </c>
    </row>
    <row r="3631" spans="1:12">
      <c r="A3631" s="30">
        <v>3629</v>
      </c>
      <c r="B3631" s="30">
        <v>1032.623999999998</v>
      </c>
      <c r="C3631" s="30">
        <v>15187.612999999899</v>
      </c>
      <c r="D3631" s="30">
        <v>1</v>
      </c>
      <c r="E3631" s="30">
        <v>1</v>
      </c>
      <c r="F3631" s="30">
        <v>247.904</v>
      </c>
      <c r="G3631" s="30">
        <v>1</v>
      </c>
      <c r="H3631" s="30">
        <v>1</v>
      </c>
      <c r="I3631" s="30">
        <v>1</v>
      </c>
      <c r="K3631" s="457"/>
      <c r="L3631" s="457" t="e">
        <f>IF(K3631=0,#REF!,0)</f>
        <v>#REF!</v>
      </c>
    </row>
    <row r="3632" spans="1:12">
      <c r="A3632" s="30">
        <v>3630</v>
      </c>
      <c r="B3632" s="30">
        <v>1762.222</v>
      </c>
      <c r="C3632" s="30">
        <v>15187.612999999899</v>
      </c>
      <c r="D3632" s="30">
        <v>1</v>
      </c>
      <c r="E3632" s="30">
        <v>1</v>
      </c>
      <c r="F3632" s="30">
        <v>707.78599999999994</v>
      </c>
      <c r="G3632" s="30">
        <v>1</v>
      </c>
      <c r="H3632" s="30">
        <v>1</v>
      </c>
      <c r="I3632" s="30">
        <v>1</v>
      </c>
      <c r="K3632" s="457"/>
      <c r="L3632" s="457" t="e">
        <f>IF(K3632=0,#REF!,0)</f>
        <v>#REF!</v>
      </c>
    </row>
    <row r="3633" spans="1:12">
      <c r="A3633" s="30">
        <v>3631</v>
      </c>
      <c r="B3633" s="30">
        <v>6139.8579999999993</v>
      </c>
      <c r="C3633" s="30">
        <v>15289.6509999999</v>
      </c>
      <c r="D3633" s="30">
        <v>1</v>
      </c>
      <c r="E3633" s="30">
        <v>1</v>
      </c>
      <c r="F3633" s="30">
        <v>1878.69299999999</v>
      </c>
      <c r="G3633" s="30">
        <v>1</v>
      </c>
      <c r="H3633" s="30">
        <v>1</v>
      </c>
      <c r="I3633" s="30">
        <v>1</v>
      </c>
      <c r="K3633" s="457"/>
      <c r="L3633" s="457" t="e">
        <f>IF(K3633=0,#REF!,0)</f>
        <v>#REF!</v>
      </c>
    </row>
    <row r="3634" spans="1:12">
      <c r="A3634" s="30">
        <v>3632</v>
      </c>
      <c r="B3634" s="30">
        <v>1762.222</v>
      </c>
      <c r="C3634" s="30">
        <v>28315.422999999901</v>
      </c>
      <c r="D3634" s="30">
        <v>1</v>
      </c>
      <c r="E3634" s="30">
        <v>1</v>
      </c>
      <c r="F3634" s="30">
        <v>3173.4270000000001</v>
      </c>
      <c r="G3634" s="30">
        <v>1</v>
      </c>
      <c r="H3634" s="30">
        <v>1</v>
      </c>
      <c r="I3634" s="30">
        <v>1</v>
      </c>
      <c r="K3634" s="457"/>
      <c r="L3634" s="457" t="e">
        <f>IF(K3634=0,#REF!,0)</f>
        <v>#REF!</v>
      </c>
    </row>
    <row r="3635" spans="1:12">
      <c r="A3635" s="30">
        <v>3633</v>
      </c>
      <c r="B3635" s="30">
        <v>1032.623999999998</v>
      </c>
      <c r="C3635" s="30">
        <v>29360.012999999901</v>
      </c>
      <c r="D3635" s="30">
        <v>1</v>
      </c>
      <c r="E3635" s="30">
        <v>1</v>
      </c>
      <c r="F3635" s="30">
        <v>5145.6549999999997</v>
      </c>
      <c r="G3635" s="30">
        <v>1</v>
      </c>
      <c r="H3635" s="30">
        <v>1</v>
      </c>
      <c r="I3635" s="30">
        <v>1</v>
      </c>
      <c r="K3635" s="457"/>
      <c r="L3635" s="457" t="e">
        <f>IF(K3635=0,#REF!,0)</f>
        <v>#REF!</v>
      </c>
    </row>
    <row r="3636" spans="1:12">
      <c r="A3636" s="30">
        <v>3634</v>
      </c>
      <c r="B3636" s="30">
        <v>1153.2399999999991</v>
      </c>
      <c r="C3636" s="30">
        <v>30487.1529999999</v>
      </c>
      <c r="D3636" s="30">
        <v>1</v>
      </c>
      <c r="E3636" s="30">
        <v>1</v>
      </c>
      <c r="F3636" s="30">
        <v>5087.3490000000002</v>
      </c>
      <c r="G3636" s="30">
        <v>1</v>
      </c>
      <c r="H3636" s="30">
        <v>1</v>
      </c>
      <c r="I3636" s="30">
        <v>1</v>
      </c>
      <c r="K3636" s="457"/>
      <c r="L3636" s="457" t="e">
        <f>IF(K3636=0,#REF!,0)</f>
        <v>#REF!</v>
      </c>
    </row>
    <row r="3637" spans="1:12">
      <c r="A3637" s="30">
        <v>3635</v>
      </c>
      <c r="B3637" s="30">
        <v>1213.5469999999991</v>
      </c>
      <c r="C3637" s="30">
        <v>31402.536999999887</v>
      </c>
      <c r="D3637" s="30">
        <v>1</v>
      </c>
      <c r="E3637" s="30">
        <v>1</v>
      </c>
      <c r="F3637" s="30">
        <v>4578.0940000000001</v>
      </c>
      <c r="G3637" s="30">
        <v>1</v>
      </c>
      <c r="H3637" s="30">
        <v>1</v>
      </c>
      <c r="I3637" s="30">
        <v>1</v>
      </c>
      <c r="K3637" s="457"/>
      <c r="L3637" s="457" t="e">
        <f>IF(K3637=0,#REF!,0)</f>
        <v>#REF!</v>
      </c>
    </row>
    <row r="3638" spans="1:12">
      <c r="A3638" s="30">
        <v>3636</v>
      </c>
      <c r="B3638" s="30">
        <v>1213.5469999999991</v>
      </c>
      <c r="C3638" s="30">
        <v>31061.267999999902</v>
      </c>
      <c r="D3638" s="30">
        <v>1</v>
      </c>
      <c r="E3638" s="30">
        <v>1</v>
      </c>
      <c r="F3638" s="30">
        <v>4914.3310000000001</v>
      </c>
      <c r="G3638" s="30">
        <v>1</v>
      </c>
      <c r="H3638" s="30">
        <v>1</v>
      </c>
      <c r="I3638" s="30">
        <v>1</v>
      </c>
      <c r="K3638" s="457"/>
      <c r="L3638" s="457" t="e">
        <f>IF(K3638=0,#REF!,0)</f>
        <v>#REF!</v>
      </c>
    </row>
    <row r="3639" spans="1:12">
      <c r="A3639" s="30">
        <v>3637</v>
      </c>
      <c r="B3639" s="30">
        <v>6200.1660000000002</v>
      </c>
      <c r="C3639" s="30">
        <v>29161.718000000001</v>
      </c>
      <c r="D3639" s="30">
        <v>1</v>
      </c>
      <c r="E3639" s="30">
        <v>1</v>
      </c>
      <c r="F3639" s="30">
        <v>4967.5069999999896</v>
      </c>
      <c r="G3639" s="30">
        <v>1</v>
      </c>
      <c r="H3639" s="30">
        <v>1</v>
      </c>
      <c r="I3639" s="30">
        <v>1</v>
      </c>
      <c r="K3639" s="457"/>
      <c r="L3639" s="457" t="e">
        <f>IF(K3639=0,#REF!,0)</f>
        <v>#REF!</v>
      </c>
    </row>
    <row r="3640" spans="1:12">
      <c r="A3640" s="30">
        <v>3638</v>
      </c>
      <c r="B3640" s="30">
        <v>1762.222</v>
      </c>
      <c r="C3640" s="30">
        <v>28989.1539999999</v>
      </c>
      <c r="D3640" s="30">
        <v>1</v>
      </c>
      <c r="E3640" s="30">
        <v>1</v>
      </c>
      <c r="F3640" s="30">
        <v>3954.4259999999999</v>
      </c>
      <c r="G3640" s="30">
        <v>1</v>
      </c>
      <c r="H3640" s="30">
        <v>1</v>
      </c>
      <c r="I3640" s="30">
        <v>1</v>
      </c>
      <c r="K3640" s="457"/>
      <c r="L3640" s="457" t="e">
        <f>IF(K3640=0,#REF!,0)</f>
        <v>#REF!</v>
      </c>
    </row>
    <row r="3641" spans="1:12">
      <c r="A3641" s="30">
        <v>3639</v>
      </c>
      <c r="B3641" s="30">
        <v>1032.623999999998</v>
      </c>
      <c r="C3641" s="30">
        <v>29750.557999999899</v>
      </c>
      <c r="D3641" s="30">
        <v>1</v>
      </c>
      <c r="E3641" s="30">
        <v>1</v>
      </c>
      <c r="F3641" s="30">
        <v>3166.4140000000002</v>
      </c>
      <c r="G3641" s="30">
        <v>1</v>
      </c>
      <c r="H3641" s="30">
        <v>1</v>
      </c>
      <c r="I3641" s="30">
        <v>1</v>
      </c>
      <c r="K3641" s="457"/>
      <c r="L3641" s="457" t="e">
        <f>IF(K3641=0,#REF!,0)</f>
        <v>#REF!</v>
      </c>
    </row>
    <row r="3642" spans="1:12">
      <c r="A3642" s="30">
        <v>3640</v>
      </c>
      <c r="B3642" s="30">
        <v>1032.623999999998</v>
      </c>
      <c r="C3642" s="30">
        <v>29369.048999999897</v>
      </c>
      <c r="D3642" s="30">
        <v>1</v>
      </c>
      <c r="E3642" s="30">
        <v>1</v>
      </c>
      <c r="F3642" s="30">
        <v>2491.4989999999998</v>
      </c>
      <c r="G3642" s="30">
        <v>1</v>
      </c>
      <c r="H3642" s="30">
        <v>1</v>
      </c>
      <c r="I3642" s="30">
        <v>1</v>
      </c>
      <c r="K3642" s="457"/>
      <c r="L3642" s="457" t="e">
        <f>IF(K3642=0,#REF!,0)</f>
        <v>#REF!</v>
      </c>
    </row>
    <row r="3643" spans="1:12">
      <c r="A3643" s="30">
        <v>3641</v>
      </c>
      <c r="B3643" s="30">
        <v>1032.623999999998</v>
      </c>
      <c r="C3643" s="30">
        <v>29000.895999999899</v>
      </c>
      <c r="D3643" s="30">
        <v>1</v>
      </c>
      <c r="E3643" s="30">
        <v>1</v>
      </c>
      <c r="F3643" s="30">
        <v>3166.5230000000001</v>
      </c>
      <c r="G3643" s="30">
        <v>1</v>
      </c>
      <c r="H3643" s="30">
        <v>1</v>
      </c>
      <c r="I3643" s="30">
        <v>1</v>
      </c>
      <c r="K3643" s="457"/>
      <c r="L3643" s="457" t="e">
        <f>IF(K3643=0,#REF!,0)</f>
        <v>#REF!</v>
      </c>
    </row>
    <row r="3644" spans="1:12">
      <c r="A3644" s="30">
        <v>3642</v>
      </c>
      <c r="B3644" s="30">
        <v>1762.222</v>
      </c>
      <c r="C3644" s="30">
        <v>28326.023999999899</v>
      </c>
      <c r="D3644" s="30">
        <v>1</v>
      </c>
      <c r="E3644" s="30">
        <v>1</v>
      </c>
      <c r="F3644" s="30">
        <v>4067.4199999999901</v>
      </c>
      <c r="G3644" s="30">
        <v>1</v>
      </c>
      <c r="H3644" s="30">
        <v>1</v>
      </c>
      <c r="I3644" s="30">
        <v>1</v>
      </c>
      <c r="K3644" s="457"/>
      <c r="L3644" s="457" t="e">
        <f>IF(K3644=0,#REF!,0)</f>
        <v>#REF!</v>
      </c>
    </row>
    <row r="3645" spans="1:12">
      <c r="A3645" s="30">
        <v>3643</v>
      </c>
      <c r="B3645" s="30">
        <v>6139.8579999999993</v>
      </c>
      <c r="C3645" s="30">
        <v>28218.734999999899</v>
      </c>
      <c r="D3645" s="30">
        <v>1</v>
      </c>
      <c r="E3645" s="30">
        <v>1</v>
      </c>
      <c r="F3645" s="30">
        <v>5643.91</v>
      </c>
      <c r="G3645" s="30">
        <v>1</v>
      </c>
      <c r="H3645" s="30">
        <v>1</v>
      </c>
      <c r="I3645" s="30">
        <v>1</v>
      </c>
      <c r="K3645" s="457"/>
      <c r="L3645" s="457" t="e">
        <f>IF(K3645=0,#REF!,0)</f>
        <v>#REF!</v>
      </c>
    </row>
    <row r="3646" spans="1:12">
      <c r="A3646" s="30">
        <v>3644</v>
      </c>
      <c r="B3646" s="30">
        <v>7599.07</v>
      </c>
      <c r="C3646" s="30">
        <v>29464.808999999899</v>
      </c>
      <c r="D3646" s="30">
        <v>1</v>
      </c>
      <c r="E3646" s="30">
        <v>1</v>
      </c>
      <c r="F3646" s="30">
        <v>4462.4769999999899</v>
      </c>
      <c r="G3646" s="30">
        <v>1</v>
      </c>
      <c r="H3646" s="30">
        <v>1</v>
      </c>
      <c r="I3646" s="30">
        <v>1</v>
      </c>
      <c r="K3646" s="457"/>
      <c r="L3646" s="457" t="e">
        <f>IF(K3646=0,#REF!,0)</f>
        <v>#REF!</v>
      </c>
    </row>
    <row r="3647" spans="1:12">
      <c r="A3647" s="30">
        <v>3645</v>
      </c>
      <c r="B3647" s="30">
        <v>1762.222</v>
      </c>
      <c r="C3647" s="30">
        <v>16153.051999999901</v>
      </c>
      <c r="D3647" s="30">
        <v>1</v>
      </c>
      <c r="E3647" s="30">
        <v>1</v>
      </c>
      <c r="F3647" s="30">
        <v>2494.1659999999902</v>
      </c>
      <c r="G3647" s="30">
        <v>1</v>
      </c>
      <c r="H3647" s="30">
        <v>1</v>
      </c>
      <c r="I3647" s="30">
        <v>1</v>
      </c>
      <c r="K3647" s="457"/>
      <c r="L3647" s="457" t="e">
        <f>IF(K3647=0,#REF!,0)</f>
        <v>#REF!</v>
      </c>
    </row>
    <row r="3648" spans="1:12">
      <c r="A3648" s="30">
        <v>3646</v>
      </c>
      <c r="B3648" s="30">
        <v>1762.222</v>
      </c>
      <c r="C3648" s="30">
        <v>15703.841999999901</v>
      </c>
      <c r="D3648" s="30">
        <v>1</v>
      </c>
      <c r="E3648" s="30">
        <v>1</v>
      </c>
      <c r="F3648" s="30">
        <v>2438.6289999999899</v>
      </c>
      <c r="G3648" s="30">
        <v>1</v>
      </c>
      <c r="H3648" s="30">
        <v>1</v>
      </c>
      <c r="I3648" s="30">
        <v>1</v>
      </c>
      <c r="K3648" s="457"/>
      <c r="L3648" s="457" t="e">
        <f>IF(K3648=0,#REF!,0)</f>
        <v>#REF!</v>
      </c>
    </row>
    <row r="3649" spans="1:12">
      <c r="A3649" s="30">
        <v>3647</v>
      </c>
      <c r="B3649" s="30">
        <v>1762.222</v>
      </c>
      <c r="C3649" s="30">
        <v>15254.630999999899</v>
      </c>
      <c r="D3649" s="30">
        <v>1</v>
      </c>
      <c r="E3649" s="30">
        <v>1</v>
      </c>
      <c r="F3649" s="30">
        <v>1989.49099999999</v>
      </c>
      <c r="G3649" s="30">
        <v>1</v>
      </c>
      <c r="H3649" s="30">
        <v>1</v>
      </c>
      <c r="I3649" s="30">
        <v>1</v>
      </c>
      <c r="K3649" s="457"/>
      <c r="L3649" s="457" t="e">
        <f>IF(K3649=0,#REF!,0)</f>
        <v>#REF!</v>
      </c>
    </row>
    <row r="3650" spans="1:12">
      <c r="A3650" s="30">
        <v>3648</v>
      </c>
      <c r="B3650" s="30">
        <v>1032.623999999998</v>
      </c>
      <c r="C3650" s="30">
        <v>15254.630999999899</v>
      </c>
      <c r="D3650" s="30">
        <v>1</v>
      </c>
      <c r="E3650" s="30">
        <v>1</v>
      </c>
      <c r="F3650" s="30">
        <v>1205.191</v>
      </c>
      <c r="G3650" s="30">
        <v>1</v>
      </c>
      <c r="H3650" s="30">
        <v>1</v>
      </c>
      <c r="I3650" s="30">
        <v>1</v>
      </c>
      <c r="K3650" s="457"/>
      <c r="L3650" s="457" t="e">
        <f>IF(K3650=0,#REF!,0)</f>
        <v>#REF!</v>
      </c>
    </row>
    <row r="3651" spans="1:12">
      <c r="A3651" s="30">
        <v>3649</v>
      </c>
      <c r="B3651" s="30">
        <v>1032.623999999998</v>
      </c>
      <c r="C3651" s="30">
        <v>15254.630999999899</v>
      </c>
      <c r="D3651" s="30">
        <v>1</v>
      </c>
      <c r="E3651" s="30">
        <v>1</v>
      </c>
      <c r="F3651" s="30">
        <v>714.76</v>
      </c>
      <c r="G3651" s="30">
        <v>1</v>
      </c>
      <c r="H3651" s="30">
        <v>1</v>
      </c>
      <c r="I3651" s="30">
        <v>1</v>
      </c>
      <c r="K3651" s="457"/>
      <c r="L3651" s="457" t="e">
        <f>IF(K3651=0,#REF!,0)</f>
        <v>#REF!</v>
      </c>
    </row>
    <row r="3652" spans="1:12">
      <c r="A3652" s="30">
        <v>3650</v>
      </c>
      <c r="B3652" s="30">
        <v>1032.623999999998</v>
      </c>
      <c r="C3652" s="30">
        <v>15187.612999999899</v>
      </c>
      <c r="D3652" s="30">
        <v>1</v>
      </c>
      <c r="E3652" s="30">
        <v>1</v>
      </c>
      <c r="F3652" s="30">
        <v>536.01599999999905</v>
      </c>
      <c r="G3652" s="30">
        <v>1</v>
      </c>
      <c r="H3652" s="30">
        <v>1</v>
      </c>
      <c r="I3652" s="30">
        <v>1</v>
      </c>
      <c r="K3652" s="457"/>
      <c r="L3652" s="457" t="e">
        <f>IF(K3652=0,#REF!,0)</f>
        <v>#REF!</v>
      </c>
    </row>
    <row r="3653" spans="1:12">
      <c r="A3653" s="30">
        <v>3651</v>
      </c>
      <c r="B3653" s="30">
        <v>1032.623999999998</v>
      </c>
      <c r="C3653" s="30">
        <v>15187.612999999899</v>
      </c>
      <c r="D3653" s="30">
        <v>1</v>
      </c>
      <c r="E3653" s="30">
        <v>1</v>
      </c>
      <c r="F3653" s="30">
        <v>421.20400000000001</v>
      </c>
      <c r="G3653" s="30">
        <v>1</v>
      </c>
      <c r="H3653" s="30">
        <v>1</v>
      </c>
      <c r="I3653" s="30">
        <v>1</v>
      </c>
      <c r="K3653" s="457"/>
      <c r="L3653" s="457" t="e">
        <f>IF(K3653=0,#REF!,0)</f>
        <v>#REF!</v>
      </c>
    </row>
    <row r="3654" spans="1:12">
      <c r="A3654" s="30">
        <v>3652</v>
      </c>
      <c r="B3654" s="30">
        <v>1032.623999999998</v>
      </c>
      <c r="C3654" s="30">
        <v>15187.612999999899</v>
      </c>
      <c r="D3654" s="30">
        <v>1</v>
      </c>
      <c r="E3654" s="30">
        <v>1</v>
      </c>
      <c r="F3654" s="30">
        <v>247.15100000000001</v>
      </c>
      <c r="G3654" s="30">
        <v>1</v>
      </c>
      <c r="H3654" s="30">
        <v>1</v>
      </c>
      <c r="I3654" s="30">
        <v>1</v>
      </c>
      <c r="K3654" s="457"/>
      <c r="L3654" s="457" t="e">
        <f>IF(K3654=0,#REF!,0)</f>
        <v>#REF!</v>
      </c>
    </row>
    <row r="3655" spans="1:12">
      <c r="A3655" s="30">
        <v>3653</v>
      </c>
      <c r="B3655" s="30">
        <v>1032.623999999998</v>
      </c>
      <c r="C3655" s="30">
        <v>15187.612999999899</v>
      </c>
      <c r="D3655" s="30">
        <v>1</v>
      </c>
      <c r="E3655" s="30">
        <v>1</v>
      </c>
      <c r="F3655" s="30">
        <v>247.44200000000001</v>
      </c>
      <c r="G3655" s="30">
        <v>1</v>
      </c>
      <c r="H3655" s="30">
        <v>1</v>
      </c>
      <c r="I3655" s="30">
        <v>1</v>
      </c>
      <c r="K3655" s="457"/>
      <c r="L3655" s="457" t="e">
        <f>IF(K3655=0,#REF!,0)</f>
        <v>#REF!</v>
      </c>
    </row>
    <row r="3656" spans="1:12">
      <c r="A3656" s="30">
        <v>3654</v>
      </c>
      <c r="B3656" s="30">
        <v>1762.222</v>
      </c>
      <c r="C3656" s="30">
        <v>15187.612999999899</v>
      </c>
      <c r="D3656" s="30">
        <v>1</v>
      </c>
      <c r="E3656" s="30">
        <v>1</v>
      </c>
      <c r="F3656" s="30">
        <v>421.45699999999999</v>
      </c>
      <c r="G3656" s="30">
        <v>1</v>
      </c>
      <c r="H3656" s="30">
        <v>1</v>
      </c>
      <c r="I3656" s="30">
        <v>1</v>
      </c>
      <c r="K3656" s="457"/>
      <c r="L3656" s="457" t="e">
        <f>IF(K3656=0,#REF!,0)</f>
        <v>#REF!</v>
      </c>
    </row>
    <row r="3657" spans="1:12">
      <c r="A3657" s="30">
        <v>3655</v>
      </c>
      <c r="B3657" s="30">
        <v>6139.8579999999993</v>
      </c>
      <c r="C3657" s="30">
        <v>15289.6509999999</v>
      </c>
      <c r="D3657" s="30">
        <v>1</v>
      </c>
      <c r="E3657" s="30">
        <v>1</v>
      </c>
      <c r="F3657" s="30">
        <v>1265.8799999999901</v>
      </c>
      <c r="G3657" s="30">
        <v>1</v>
      </c>
      <c r="H3657" s="30">
        <v>1</v>
      </c>
      <c r="I3657" s="30">
        <v>1</v>
      </c>
      <c r="K3657" s="457"/>
      <c r="L3657" s="457" t="e">
        <f>IF(K3657=0,#REF!,0)</f>
        <v>#REF!</v>
      </c>
    </row>
    <row r="3658" spans="1:12">
      <c r="A3658" s="30">
        <v>3656</v>
      </c>
      <c r="B3658" s="30">
        <v>1762.222</v>
      </c>
      <c r="C3658" s="30">
        <v>15633.805999999899</v>
      </c>
      <c r="D3658" s="30">
        <v>1</v>
      </c>
      <c r="E3658" s="30">
        <v>1</v>
      </c>
      <c r="F3658" s="30">
        <v>2567.57799999999</v>
      </c>
      <c r="G3658" s="30">
        <v>1</v>
      </c>
      <c r="H3658" s="30">
        <v>1</v>
      </c>
      <c r="I3658" s="30">
        <v>1</v>
      </c>
      <c r="K3658" s="457"/>
      <c r="L3658" s="457" t="e">
        <f>IF(K3658=0,#REF!,0)</f>
        <v>#REF!</v>
      </c>
    </row>
    <row r="3659" spans="1:12">
      <c r="A3659" s="30">
        <v>3657</v>
      </c>
      <c r="B3659" s="30">
        <v>1032.623999999998</v>
      </c>
      <c r="C3659" s="30">
        <v>16672.300999999898</v>
      </c>
      <c r="D3659" s="30">
        <v>1</v>
      </c>
      <c r="E3659" s="30">
        <v>1</v>
      </c>
      <c r="F3659" s="30">
        <v>4058.82</v>
      </c>
      <c r="G3659" s="30">
        <v>1</v>
      </c>
      <c r="H3659" s="30">
        <v>1</v>
      </c>
      <c r="I3659" s="30">
        <v>1</v>
      </c>
      <c r="K3659" s="457"/>
      <c r="L3659" s="457" t="e">
        <f>IF(K3659=0,#REF!,0)</f>
        <v>#REF!</v>
      </c>
    </row>
    <row r="3660" spans="1:12">
      <c r="A3660" s="30">
        <v>3658</v>
      </c>
      <c r="B3660" s="30">
        <v>1153.2399999999991</v>
      </c>
      <c r="C3660" s="30">
        <v>17792.710999999901</v>
      </c>
      <c r="D3660" s="30">
        <v>1</v>
      </c>
      <c r="E3660" s="30">
        <v>1</v>
      </c>
      <c r="F3660" s="30">
        <v>5363.1599999999899</v>
      </c>
      <c r="G3660" s="30">
        <v>1</v>
      </c>
      <c r="H3660" s="30">
        <v>1</v>
      </c>
      <c r="I3660" s="30">
        <v>1</v>
      </c>
      <c r="K3660" s="457">
        <v>17188.703666008132</v>
      </c>
      <c r="L3660" s="457">
        <f>IF(K3660=0,#REF!,0)</f>
        <v>0</v>
      </c>
    </row>
    <row r="3661" spans="1:12">
      <c r="A3661" s="30">
        <v>3659</v>
      </c>
      <c r="B3661" s="30">
        <v>1213.5469999999991</v>
      </c>
      <c r="C3661" s="30">
        <v>18679.559999999899</v>
      </c>
      <c r="D3661" s="30">
        <v>1</v>
      </c>
      <c r="E3661" s="30">
        <v>1</v>
      </c>
      <c r="F3661" s="30">
        <v>5920.7169999999896</v>
      </c>
      <c r="G3661" s="30">
        <v>1</v>
      </c>
      <c r="H3661" s="30">
        <v>1</v>
      </c>
      <c r="I3661" s="30">
        <v>1</v>
      </c>
      <c r="K3661" s="457">
        <v>27995.154534776491</v>
      </c>
      <c r="L3661" s="457">
        <f>IF(K3661=0,#REF!,0)</f>
        <v>0</v>
      </c>
    </row>
    <row r="3662" spans="1:12">
      <c r="A3662" s="30">
        <v>3660</v>
      </c>
      <c r="B3662" s="30">
        <v>1213.5469999999991</v>
      </c>
      <c r="C3662" s="30">
        <v>18294.355999999902</v>
      </c>
      <c r="D3662" s="30">
        <v>1</v>
      </c>
      <c r="E3662" s="30">
        <v>1</v>
      </c>
      <c r="F3662" s="30">
        <v>6229.8130000000001</v>
      </c>
      <c r="G3662" s="30">
        <v>1</v>
      </c>
      <c r="H3662" s="30">
        <v>1</v>
      </c>
      <c r="I3662" s="30">
        <v>1</v>
      </c>
      <c r="K3662" s="457">
        <v>42502.139661235204</v>
      </c>
      <c r="L3662" s="457">
        <f>IF(K3662=0,#REF!,0)</f>
        <v>0</v>
      </c>
    </row>
    <row r="3663" spans="1:12">
      <c r="A3663" s="30">
        <v>3661</v>
      </c>
      <c r="B3663" s="30">
        <v>6200.1660000000002</v>
      </c>
      <c r="C3663" s="30">
        <v>16386.614999999889</v>
      </c>
      <c r="D3663" s="30">
        <v>1</v>
      </c>
      <c r="E3663" s="30">
        <v>1</v>
      </c>
      <c r="F3663" s="30">
        <v>5355.6890000000003</v>
      </c>
      <c r="G3663" s="30">
        <v>1</v>
      </c>
      <c r="H3663" s="30">
        <v>1</v>
      </c>
      <c r="I3663" s="30">
        <v>1</v>
      </c>
      <c r="K3663" s="457">
        <v>40779.89386140283</v>
      </c>
      <c r="L3663" s="457">
        <f>IF(K3663=0,#REF!,0)</f>
        <v>0</v>
      </c>
    </row>
    <row r="3664" spans="1:12">
      <c r="A3664" s="30">
        <v>3662</v>
      </c>
      <c r="B3664" s="30">
        <v>1762.222</v>
      </c>
      <c r="C3664" s="30">
        <v>16203.154999999901</v>
      </c>
      <c r="D3664" s="30">
        <v>1</v>
      </c>
      <c r="E3664" s="30">
        <v>1</v>
      </c>
      <c r="F3664" s="30">
        <v>4610.3359999999902</v>
      </c>
      <c r="G3664" s="30">
        <v>1</v>
      </c>
      <c r="H3664" s="30">
        <v>1</v>
      </c>
      <c r="I3664" s="30">
        <v>1</v>
      </c>
      <c r="K3664" s="457">
        <v>11258.005251690882</v>
      </c>
      <c r="L3664" s="457">
        <f>IF(K3664=0,#REF!,0)</f>
        <v>0</v>
      </c>
    </row>
    <row r="3665" spans="1:12">
      <c r="A3665" s="30">
        <v>3663</v>
      </c>
      <c r="B3665" s="30">
        <v>1032.623999999998</v>
      </c>
      <c r="C3665" s="30">
        <v>16973.5649999999</v>
      </c>
      <c r="D3665" s="30">
        <v>1</v>
      </c>
      <c r="E3665" s="30">
        <v>1</v>
      </c>
      <c r="F3665" s="30">
        <v>3616.30799999999</v>
      </c>
      <c r="G3665" s="30">
        <v>1</v>
      </c>
      <c r="H3665" s="30">
        <v>1</v>
      </c>
      <c r="I3665" s="30">
        <v>1</v>
      </c>
      <c r="K3665" s="457">
        <v>23126.14311357533</v>
      </c>
      <c r="L3665" s="457">
        <f>IF(K3665=0,#REF!,0)</f>
        <v>0</v>
      </c>
    </row>
    <row r="3666" spans="1:12">
      <c r="A3666" s="30">
        <v>3664</v>
      </c>
      <c r="B3666" s="30">
        <v>1032.623999999998</v>
      </c>
      <c r="C3666" s="30">
        <v>16588.360999999899</v>
      </c>
      <c r="D3666" s="30">
        <v>1</v>
      </c>
      <c r="E3666" s="30">
        <v>1</v>
      </c>
      <c r="F3666" s="30">
        <v>3182.0659999999898</v>
      </c>
      <c r="G3666" s="30">
        <v>1</v>
      </c>
      <c r="H3666" s="30">
        <v>1</v>
      </c>
      <c r="I3666" s="30">
        <v>1</v>
      </c>
      <c r="K3666" s="457">
        <v>5126.0060493875662</v>
      </c>
      <c r="L3666" s="457">
        <f>IF(K3666=0,#REF!,0)</f>
        <v>0</v>
      </c>
    </row>
    <row r="3667" spans="1:12">
      <c r="A3667" s="30">
        <v>3665</v>
      </c>
      <c r="B3667" s="30">
        <v>1032.623999999998</v>
      </c>
      <c r="C3667" s="30">
        <v>16203.154999999901</v>
      </c>
      <c r="D3667" s="30">
        <v>1</v>
      </c>
      <c r="E3667" s="30">
        <v>1</v>
      </c>
      <c r="F3667" s="30">
        <v>1817.9779999999901</v>
      </c>
      <c r="G3667" s="30">
        <v>1</v>
      </c>
      <c r="H3667" s="30">
        <v>1</v>
      </c>
      <c r="I3667" s="30">
        <v>1</v>
      </c>
      <c r="K3667" s="457"/>
      <c r="L3667" s="457" t="e">
        <f>IF(K3667=0,#REF!,0)</f>
        <v>#REF!</v>
      </c>
    </row>
    <row r="3668" spans="1:12">
      <c r="A3668" s="30">
        <v>3666</v>
      </c>
      <c r="B3668" s="30">
        <v>1762.222</v>
      </c>
      <c r="C3668" s="30">
        <v>15499.762999999901</v>
      </c>
      <c r="D3668" s="30">
        <v>1</v>
      </c>
      <c r="E3668" s="30">
        <v>1</v>
      </c>
      <c r="F3668" s="30">
        <v>3431.3139999999999</v>
      </c>
      <c r="G3668" s="30">
        <v>1</v>
      </c>
      <c r="H3668" s="30">
        <v>1</v>
      </c>
      <c r="I3668" s="30">
        <v>1</v>
      </c>
      <c r="K3668" s="457"/>
      <c r="L3668" s="457" t="e">
        <f>IF(K3668=0,#REF!,0)</f>
        <v>#REF!</v>
      </c>
    </row>
    <row r="3669" spans="1:12">
      <c r="A3669" s="30">
        <v>3667</v>
      </c>
      <c r="B3669" s="30">
        <v>6139.8579999999993</v>
      </c>
      <c r="C3669" s="30">
        <v>15423.693999999899</v>
      </c>
      <c r="D3669" s="30">
        <v>1</v>
      </c>
      <c r="E3669" s="30">
        <v>1</v>
      </c>
      <c r="F3669" s="30">
        <v>4487.5249999999996</v>
      </c>
      <c r="G3669" s="30">
        <v>1</v>
      </c>
      <c r="H3669" s="30">
        <v>1</v>
      </c>
      <c r="I3669" s="30">
        <v>1</v>
      </c>
      <c r="K3669" s="457"/>
      <c r="L3669" s="457" t="e">
        <f>IF(K3669=0,#REF!,0)</f>
        <v>#REF!</v>
      </c>
    </row>
    <row r="3670" spans="1:12">
      <c r="A3670" s="30">
        <v>3668</v>
      </c>
      <c r="B3670" s="30">
        <v>7599.07</v>
      </c>
      <c r="C3670" s="30">
        <v>16701.287999999899</v>
      </c>
      <c r="D3670" s="30">
        <v>1</v>
      </c>
      <c r="E3670" s="30">
        <v>1</v>
      </c>
      <c r="F3670" s="30">
        <v>4861.5199999999904</v>
      </c>
      <c r="G3670" s="30">
        <v>1</v>
      </c>
      <c r="H3670" s="30">
        <v>1</v>
      </c>
      <c r="I3670" s="30">
        <v>1</v>
      </c>
      <c r="K3670" s="457"/>
      <c r="L3670" s="457" t="e">
        <f>IF(K3670=0,#REF!,0)</f>
        <v>#REF!</v>
      </c>
    </row>
    <row r="3671" spans="1:12">
      <c r="A3671" s="30">
        <v>3669</v>
      </c>
      <c r="B3671" s="30">
        <v>1762.222</v>
      </c>
      <c r="C3671" s="30">
        <v>16153.051999999901</v>
      </c>
      <c r="D3671" s="30">
        <v>1</v>
      </c>
      <c r="E3671" s="30">
        <v>1</v>
      </c>
      <c r="F3671" s="30">
        <v>2502.1950000000002</v>
      </c>
      <c r="G3671" s="30">
        <v>1</v>
      </c>
      <c r="H3671" s="30">
        <v>1</v>
      </c>
      <c r="I3671" s="30">
        <v>1</v>
      </c>
      <c r="K3671" s="457"/>
      <c r="L3671" s="457" t="e">
        <f>IF(K3671=0,#REF!,0)</f>
        <v>#REF!</v>
      </c>
    </row>
    <row r="3672" spans="1:12">
      <c r="A3672" s="30">
        <v>3670</v>
      </c>
      <c r="B3672" s="30">
        <v>1762.222</v>
      </c>
      <c r="C3672" s="30">
        <v>15703.841999999901</v>
      </c>
      <c r="D3672" s="30">
        <v>1</v>
      </c>
      <c r="E3672" s="30">
        <v>1</v>
      </c>
      <c r="F3672" s="30">
        <v>2316.4769999999999</v>
      </c>
      <c r="G3672" s="30">
        <v>1</v>
      </c>
      <c r="H3672" s="30">
        <v>1</v>
      </c>
      <c r="I3672" s="30">
        <v>1</v>
      </c>
      <c r="K3672" s="457"/>
      <c r="L3672" s="457" t="e">
        <f>IF(K3672=0,#REF!,0)</f>
        <v>#REF!</v>
      </c>
    </row>
    <row r="3673" spans="1:12">
      <c r="A3673" s="30">
        <v>3671</v>
      </c>
      <c r="B3673" s="30">
        <v>1762.222</v>
      </c>
      <c r="C3673" s="30">
        <v>15254.630999999899</v>
      </c>
      <c r="D3673" s="30">
        <v>1</v>
      </c>
      <c r="E3673" s="30">
        <v>1</v>
      </c>
      <c r="F3673" s="30">
        <v>2130.8040000000001</v>
      </c>
      <c r="G3673" s="30">
        <v>1</v>
      </c>
      <c r="H3673" s="30">
        <v>1</v>
      </c>
      <c r="I3673" s="30">
        <v>1</v>
      </c>
      <c r="K3673" s="457"/>
      <c r="L3673" s="457" t="e">
        <f>IF(K3673=0,#REF!,0)</f>
        <v>#REF!</v>
      </c>
    </row>
    <row r="3674" spans="1:12">
      <c r="A3674" s="30">
        <v>3672</v>
      </c>
      <c r="B3674" s="30">
        <v>1032.623999999998</v>
      </c>
      <c r="C3674" s="30">
        <v>15254.630999999899</v>
      </c>
      <c r="D3674" s="30">
        <v>1</v>
      </c>
      <c r="E3674" s="30">
        <v>1</v>
      </c>
      <c r="F3674" s="30">
        <v>1202.768</v>
      </c>
      <c r="G3674" s="30">
        <v>1</v>
      </c>
      <c r="H3674" s="30">
        <v>1</v>
      </c>
      <c r="I3674" s="30">
        <v>1</v>
      </c>
      <c r="K3674" s="457"/>
      <c r="L3674" s="457" t="e">
        <f>IF(K3674=0,#REF!,0)</f>
        <v>#REF!</v>
      </c>
    </row>
    <row r="3675" spans="1:12">
      <c r="A3675" s="30">
        <v>3673</v>
      </c>
      <c r="B3675" s="30">
        <v>1032.623999999998</v>
      </c>
      <c r="C3675" s="30">
        <v>15254.630999999899</v>
      </c>
      <c r="D3675" s="30">
        <v>1</v>
      </c>
      <c r="E3675" s="30">
        <v>1</v>
      </c>
      <c r="F3675" s="30">
        <v>561.55299999999897</v>
      </c>
      <c r="G3675" s="30">
        <v>1</v>
      </c>
      <c r="H3675" s="30">
        <v>1</v>
      </c>
      <c r="I3675" s="30">
        <v>1</v>
      </c>
      <c r="K3675" s="457"/>
      <c r="L3675" s="457" t="e">
        <f>IF(K3675=0,#REF!,0)</f>
        <v>#REF!</v>
      </c>
    </row>
    <row r="3676" spans="1:12">
      <c r="A3676" s="30">
        <v>3674</v>
      </c>
      <c r="B3676" s="30">
        <v>1032.623999999998</v>
      </c>
      <c r="C3676" s="30">
        <v>15187.612999999899</v>
      </c>
      <c r="D3676" s="30">
        <v>1</v>
      </c>
      <c r="E3676" s="30">
        <v>1</v>
      </c>
      <c r="F3676" s="30">
        <v>325.20199999999897</v>
      </c>
      <c r="G3676" s="30">
        <v>1</v>
      </c>
      <c r="H3676" s="30">
        <v>1</v>
      </c>
      <c r="I3676" s="30">
        <v>1</v>
      </c>
      <c r="K3676" s="457"/>
      <c r="L3676" s="457" t="e">
        <f>IF(K3676=0,#REF!,0)</f>
        <v>#REF!</v>
      </c>
    </row>
    <row r="3677" spans="1:12">
      <c r="A3677" s="30">
        <v>3675</v>
      </c>
      <c r="B3677" s="30">
        <v>1032.623999999998</v>
      </c>
      <c r="C3677" s="30">
        <v>15187.612999999899</v>
      </c>
      <c r="D3677" s="30">
        <v>1</v>
      </c>
      <c r="E3677" s="30">
        <v>1</v>
      </c>
      <c r="F3677" s="30">
        <v>276.87900000000002</v>
      </c>
      <c r="G3677" s="30">
        <v>1</v>
      </c>
      <c r="H3677" s="30">
        <v>1</v>
      </c>
      <c r="I3677" s="30">
        <v>1</v>
      </c>
      <c r="K3677" s="457"/>
      <c r="L3677" s="457" t="e">
        <f>IF(K3677=0,#REF!,0)</f>
        <v>#REF!</v>
      </c>
    </row>
    <row r="3678" spans="1:12">
      <c r="A3678" s="30">
        <v>3676</v>
      </c>
      <c r="B3678" s="30">
        <v>1032.623999999998</v>
      </c>
      <c r="C3678" s="30">
        <v>15187.612999999899</v>
      </c>
      <c r="D3678" s="30">
        <v>1</v>
      </c>
      <c r="E3678" s="30">
        <v>1</v>
      </c>
      <c r="F3678" s="30">
        <v>277.27499999999998</v>
      </c>
      <c r="G3678" s="30">
        <v>1</v>
      </c>
      <c r="H3678" s="30">
        <v>1</v>
      </c>
      <c r="I3678" s="30">
        <v>1</v>
      </c>
      <c r="K3678" s="457"/>
      <c r="L3678" s="457" t="e">
        <f>IF(K3678=0,#REF!,0)</f>
        <v>#REF!</v>
      </c>
    </row>
    <row r="3679" spans="1:12">
      <c r="A3679" s="30">
        <v>3677</v>
      </c>
      <c r="B3679" s="30">
        <v>1032.623999999998</v>
      </c>
      <c r="C3679" s="30">
        <v>15187.612999999899</v>
      </c>
      <c r="D3679" s="30">
        <v>1</v>
      </c>
      <c r="E3679" s="30">
        <v>1</v>
      </c>
      <c r="F3679" s="30">
        <v>246.17899999999901</v>
      </c>
      <c r="G3679" s="30">
        <v>1</v>
      </c>
      <c r="H3679" s="30">
        <v>1</v>
      </c>
      <c r="I3679" s="30">
        <v>1</v>
      </c>
      <c r="K3679" s="457"/>
      <c r="L3679" s="457" t="e">
        <f>IF(K3679=0,#REF!,0)</f>
        <v>#REF!</v>
      </c>
    </row>
    <row r="3680" spans="1:12">
      <c r="A3680" s="30">
        <v>3678</v>
      </c>
      <c r="B3680" s="30">
        <v>1762.222</v>
      </c>
      <c r="C3680" s="30">
        <v>15187.612999999899</v>
      </c>
      <c r="D3680" s="30">
        <v>1</v>
      </c>
      <c r="E3680" s="30">
        <v>1</v>
      </c>
      <c r="F3680" s="30">
        <v>2515.7199999999898</v>
      </c>
      <c r="G3680" s="30">
        <v>1</v>
      </c>
      <c r="H3680" s="30">
        <v>1</v>
      </c>
      <c r="I3680" s="30">
        <v>1</v>
      </c>
      <c r="K3680" s="457"/>
      <c r="L3680" s="457" t="e">
        <f>IF(K3680=0,#REF!,0)</f>
        <v>#REF!</v>
      </c>
    </row>
    <row r="3681" spans="1:12">
      <c r="A3681" s="30">
        <v>3679</v>
      </c>
      <c r="B3681" s="30">
        <v>6139.8579999999993</v>
      </c>
      <c r="C3681" s="30">
        <v>15289.6509999999</v>
      </c>
      <c r="D3681" s="30">
        <v>1</v>
      </c>
      <c r="E3681" s="30">
        <v>1</v>
      </c>
      <c r="F3681" s="30">
        <v>6593.3440000000001</v>
      </c>
      <c r="G3681" s="30">
        <v>1</v>
      </c>
      <c r="H3681" s="30">
        <v>1</v>
      </c>
      <c r="I3681" s="30">
        <v>1</v>
      </c>
      <c r="K3681" s="457"/>
      <c r="L3681" s="457" t="e">
        <f>IF(K3681=0,#REF!,0)</f>
        <v>#REF!</v>
      </c>
    </row>
    <row r="3682" spans="1:12">
      <c r="A3682" s="30">
        <v>3680</v>
      </c>
      <c r="B3682" s="30">
        <v>1762.222</v>
      </c>
      <c r="C3682" s="30">
        <v>44267.899999999994</v>
      </c>
      <c r="D3682" s="30">
        <v>1</v>
      </c>
      <c r="E3682" s="30">
        <v>1</v>
      </c>
      <c r="F3682" s="30">
        <v>5344.6809999999996</v>
      </c>
      <c r="G3682" s="30">
        <v>1</v>
      </c>
      <c r="H3682" s="30">
        <v>1</v>
      </c>
      <c r="I3682" s="30">
        <v>1</v>
      </c>
      <c r="K3682" s="457"/>
      <c r="L3682" s="457" t="e">
        <f>IF(K3682=0,#REF!,0)</f>
        <v>#REF!</v>
      </c>
    </row>
    <row r="3683" spans="1:12">
      <c r="A3683" s="30">
        <v>3681</v>
      </c>
      <c r="B3683" s="30">
        <v>1032.623999999998</v>
      </c>
      <c r="C3683" s="30">
        <v>75102.285999999905</v>
      </c>
      <c r="D3683" s="30">
        <v>1</v>
      </c>
      <c r="E3683" s="30">
        <v>1</v>
      </c>
      <c r="F3683" s="30">
        <v>4422.9629999999897</v>
      </c>
      <c r="G3683" s="30">
        <v>1</v>
      </c>
      <c r="H3683" s="30">
        <v>1</v>
      </c>
      <c r="I3683" s="30">
        <v>1</v>
      </c>
      <c r="K3683" s="457">
        <v>677.43272163558959</v>
      </c>
      <c r="L3683" s="457">
        <f>IF(K3683=0,#REF!,0)</f>
        <v>0</v>
      </c>
    </row>
    <row r="3684" spans="1:12">
      <c r="A3684" s="30">
        <v>3682</v>
      </c>
      <c r="B3684" s="30">
        <v>1153.2399999999991</v>
      </c>
      <c r="C3684" s="30">
        <v>94527.002999999793</v>
      </c>
      <c r="D3684" s="30">
        <v>1</v>
      </c>
      <c r="E3684" s="30">
        <v>1</v>
      </c>
      <c r="F3684" s="30">
        <v>3368.6210000000001</v>
      </c>
      <c r="G3684" s="30">
        <v>1</v>
      </c>
      <c r="H3684" s="30">
        <v>1</v>
      </c>
      <c r="I3684" s="30">
        <v>1</v>
      </c>
      <c r="K3684" s="457">
        <v>23871.372265621965</v>
      </c>
      <c r="L3684" s="457">
        <f>IF(K3684=0,#REF!,0)</f>
        <v>0</v>
      </c>
    </row>
    <row r="3685" spans="1:12">
      <c r="A3685" s="30">
        <v>3683</v>
      </c>
      <c r="B3685" s="30">
        <v>1213.5469999999991</v>
      </c>
      <c r="C3685" s="30">
        <v>113683.20399999979</v>
      </c>
      <c r="D3685" s="30">
        <v>1</v>
      </c>
      <c r="E3685" s="30">
        <v>1</v>
      </c>
      <c r="F3685" s="30">
        <v>2972.306</v>
      </c>
      <c r="G3685" s="30">
        <v>1</v>
      </c>
      <c r="H3685" s="30">
        <v>1</v>
      </c>
      <c r="I3685" s="30">
        <v>1</v>
      </c>
      <c r="K3685" s="457">
        <v>35626.902507669081</v>
      </c>
      <c r="L3685" s="457">
        <f>IF(K3685=0,#REF!,0)</f>
        <v>0</v>
      </c>
    </row>
    <row r="3686" spans="1:12">
      <c r="A3686" s="30">
        <v>3684</v>
      </c>
      <c r="B3686" s="30">
        <v>1213.5469999999991</v>
      </c>
      <c r="C3686" s="30">
        <v>95023.0729999998</v>
      </c>
      <c r="D3686" s="30">
        <v>1</v>
      </c>
      <c r="E3686" s="30">
        <v>1</v>
      </c>
      <c r="F3686" s="30">
        <v>2773.1379999999899</v>
      </c>
      <c r="G3686" s="30">
        <v>1</v>
      </c>
      <c r="H3686" s="30">
        <v>1</v>
      </c>
      <c r="I3686" s="30">
        <v>1</v>
      </c>
      <c r="K3686" s="457">
        <v>35357.388125308215</v>
      </c>
      <c r="L3686" s="457">
        <f>IF(K3686=0,#REF!,0)</f>
        <v>0</v>
      </c>
    </row>
    <row r="3687" spans="1:12">
      <c r="A3687" s="30">
        <v>3685</v>
      </c>
      <c r="B3687" s="30">
        <v>6200.1660000000002</v>
      </c>
      <c r="C3687" s="30">
        <v>49802.212999999902</v>
      </c>
      <c r="D3687" s="30">
        <v>1</v>
      </c>
      <c r="E3687" s="30">
        <v>1</v>
      </c>
      <c r="F3687" s="30">
        <v>4148.2110000000002</v>
      </c>
      <c r="G3687" s="30">
        <v>1</v>
      </c>
      <c r="H3687" s="30">
        <v>1</v>
      </c>
      <c r="I3687" s="30">
        <v>1</v>
      </c>
      <c r="K3687" s="457">
        <v>31919.415671519309</v>
      </c>
      <c r="L3687" s="457">
        <f>IF(K3687=0,#REF!,0)</f>
        <v>0</v>
      </c>
    </row>
    <row r="3688" spans="1:12">
      <c r="A3688" s="30">
        <v>3686</v>
      </c>
      <c r="B3688" s="30">
        <v>1762.222</v>
      </c>
      <c r="C3688" s="30">
        <v>74686.763999999908</v>
      </c>
      <c r="D3688" s="30">
        <v>1</v>
      </c>
      <c r="E3688" s="30">
        <v>1</v>
      </c>
      <c r="F3688" s="30">
        <v>3689.819</v>
      </c>
      <c r="G3688" s="30">
        <v>1</v>
      </c>
      <c r="H3688" s="30">
        <v>1</v>
      </c>
      <c r="I3688" s="30">
        <v>1</v>
      </c>
      <c r="K3688" s="457">
        <v>31998.178595876569</v>
      </c>
      <c r="L3688" s="457">
        <f>IF(K3688=0,#REF!,0)</f>
        <v>0</v>
      </c>
    </row>
    <row r="3689" spans="1:12">
      <c r="A3689" s="30">
        <v>3687</v>
      </c>
      <c r="B3689" s="30">
        <v>1032.623999999998</v>
      </c>
      <c r="C3689" s="30">
        <v>112015.1979999998</v>
      </c>
      <c r="D3689" s="30">
        <v>1</v>
      </c>
      <c r="E3689" s="30">
        <v>1</v>
      </c>
      <c r="F3689" s="30">
        <v>2116.3139999999999</v>
      </c>
      <c r="G3689" s="30">
        <v>1</v>
      </c>
      <c r="H3689" s="30">
        <v>1</v>
      </c>
      <c r="I3689" s="30">
        <v>1</v>
      </c>
      <c r="K3689" s="457">
        <v>22298.891873715365</v>
      </c>
      <c r="L3689" s="457">
        <f>IF(K3689=0,#REF!,0)</f>
        <v>0</v>
      </c>
    </row>
    <row r="3690" spans="1:12">
      <c r="A3690" s="30">
        <v>3688</v>
      </c>
      <c r="B3690" s="30">
        <v>1032.623999999998</v>
      </c>
      <c r="C3690" s="30">
        <v>93356.685999999812</v>
      </c>
      <c r="D3690" s="30">
        <v>1</v>
      </c>
      <c r="E3690" s="30">
        <v>1</v>
      </c>
      <c r="F3690" s="30">
        <v>1854.654</v>
      </c>
      <c r="G3690" s="30">
        <v>1</v>
      </c>
      <c r="H3690" s="30">
        <v>1</v>
      </c>
      <c r="I3690" s="30">
        <v>1</v>
      </c>
      <c r="K3690" s="457">
        <v>14985.312217422712</v>
      </c>
      <c r="L3690" s="457">
        <f>IF(K3690=0,#REF!,0)</f>
        <v>0</v>
      </c>
    </row>
    <row r="3691" spans="1:12">
      <c r="A3691" s="30">
        <v>3689</v>
      </c>
      <c r="B3691" s="30">
        <v>1032.623999999998</v>
      </c>
      <c r="C3691" s="30">
        <v>81489.475999999908</v>
      </c>
      <c r="D3691" s="30">
        <v>1</v>
      </c>
      <c r="E3691" s="30">
        <v>1</v>
      </c>
      <c r="F3691" s="30">
        <v>2116.0529999999999</v>
      </c>
      <c r="G3691" s="30">
        <v>1</v>
      </c>
      <c r="H3691" s="30">
        <v>1</v>
      </c>
      <c r="I3691" s="30">
        <v>1</v>
      </c>
      <c r="K3691" s="457"/>
      <c r="L3691" s="457" t="e">
        <f>IF(K3691=0,#REF!,0)</f>
        <v>#REF!</v>
      </c>
    </row>
    <row r="3692" spans="1:12">
      <c r="A3692" s="30">
        <v>3690</v>
      </c>
      <c r="B3692" s="30">
        <v>1762.222</v>
      </c>
      <c r="C3692" s="30">
        <v>44207.335999999996</v>
      </c>
      <c r="D3692" s="30">
        <v>1</v>
      </c>
      <c r="E3692" s="30">
        <v>1</v>
      </c>
      <c r="F3692" s="30">
        <v>3690.4560000000001</v>
      </c>
      <c r="G3692" s="30">
        <v>1</v>
      </c>
      <c r="H3692" s="30">
        <v>1</v>
      </c>
      <c r="I3692" s="30">
        <v>1</v>
      </c>
      <c r="K3692" s="457"/>
      <c r="L3692" s="457" t="e">
        <f>IF(K3692=0,#REF!,0)</f>
        <v>#REF!</v>
      </c>
    </row>
    <row r="3693" spans="1:12">
      <c r="A3693" s="30">
        <v>3691</v>
      </c>
      <c r="B3693" s="30">
        <v>6139.8579999999993</v>
      </c>
      <c r="C3693" s="30">
        <v>28189.515999999898</v>
      </c>
      <c r="D3693" s="30">
        <v>1</v>
      </c>
      <c r="E3693" s="30">
        <v>1</v>
      </c>
      <c r="F3693" s="30">
        <v>5200.2939999999899</v>
      </c>
      <c r="G3693" s="30">
        <v>1</v>
      </c>
      <c r="H3693" s="30">
        <v>1</v>
      </c>
      <c r="I3693" s="30">
        <v>1</v>
      </c>
      <c r="K3693" s="457"/>
      <c r="L3693" s="457" t="e">
        <f>IF(K3693=0,#REF!,0)</f>
        <v>#REF!</v>
      </c>
    </row>
    <row r="3694" spans="1:12">
      <c r="A3694" s="30">
        <v>3692</v>
      </c>
      <c r="B3694" s="30">
        <v>7599.07</v>
      </c>
      <c r="C3694" s="30">
        <v>29434.510999999897</v>
      </c>
      <c r="D3694" s="30">
        <v>1</v>
      </c>
      <c r="E3694" s="30">
        <v>1</v>
      </c>
      <c r="F3694" s="30">
        <v>5266.7739999999903</v>
      </c>
      <c r="G3694" s="30">
        <v>1</v>
      </c>
      <c r="H3694" s="30">
        <v>1</v>
      </c>
      <c r="I3694" s="30">
        <v>1</v>
      </c>
      <c r="K3694" s="457"/>
      <c r="L3694" s="457" t="e">
        <f>IF(K3694=0,#REF!,0)</f>
        <v>#REF!</v>
      </c>
    </row>
    <row r="3695" spans="1:12">
      <c r="A3695" s="30">
        <v>3693</v>
      </c>
      <c r="B3695" s="30">
        <v>1762.222</v>
      </c>
      <c r="C3695" s="30">
        <v>16153.051999999901</v>
      </c>
      <c r="D3695" s="30">
        <v>1</v>
      </c>
      <c r="E3695" s="30">
        <v>1</v>
      </c>
      <c r="F3695" s="30">
        <v>4085.8759999999902</v>
      </c>
      <c r="G3695" s="30">
        <v>1</v>
      </c>
      <c r="H3695" s="30">
        <v>1</v>
      </c>
      <c r="I3695" s="30">
        <v>1</v>
      </c>
      <c r="K3695" s="457"/>
      <c r="L3695" s="457" t="e">
        <f>IF(K3695=0,#REF!,0)</f>
        <v>#REF!</v>
      </c>
    </row>
    <row r="3696" spans="1:12">
      <c r="A3696" s="30">
        <v>3694</v>
      </c>
      <c r="B3696" s="30">
        <v>1762.222</v>
      </c>
      <c r="C3696" s="30">
        <v>15703.841999999901</v>
      </c>
      <c r="D3696" s="30">
        <v>1</v>
      </c>
      <c r="E3696" s="30">
        <v>1</v>
      </c>
      <c r="F3696" s="30">
        <v>2969.596</v>
      </c>
      <c r="G3696" s="30">
        <v>1</v>
      </c>
      <c r="H3696" s="30">
        <v>1</v>
      </c>
      <c r="I3696" s="30">
        <v>1</v>
      </c>
      <c r="K3696" s="457"/>
      <c r="L3696" s="457" t="e">
        <f>IF(K3696=0,#REF!,0)</f>
        <v>#REF!</v>
      </c>
    </row>
    <row r="3697" spans="1:12">
      <c r="A3697" s="30">
        <v>3695</v>
      </c>
      <c r="B3697" s="30">
        <v>1762.222</v>
      </c>
      <c r="C3697" s="30">
        <v>15254.630999999899</v>
      </c>
      <c r="D3697" s="30">
        <v>1</v>
      </c>
      <c r="E3697" s="30">
        <v>1</v>
      </c>
      <c r="F3697" s="30">
        <v>1658.8429999999901</v>
      </c>
      <c r="G3697" s="30">
        <v>1</v>
      </c>
      <c r="H3697" s="30">
        <v>1</v>
      </c>
      <c r="I3697" s="30">
        <v>1</v>
      </c>
      <c r="K3697" s="457"/>
      <c r="L3697" s="457" t="e">
        <f>IF(K3697=0,#REF!,0)</f>
        <v>#REF!</v>
      </c>
    </row>
    <row r="3698" spans="1:12">
      <c r="A3698" s="30">
        <v>3696</v>
      </c>
      <c r="B3698" s="30">
        <v>1032.623999999998</v>
      </c>
      <c r="C3698" s="30">
        <v>15254.630999999899</v>
      </c>
      <c r="D3698" s="30">
        <v>1</v>
      </c>
      <c r="E3698" s="30">
        <v>1</v>
      </c>
      <c r="F3698" s="30">
        <v>1267.2370000000001</v>
      </c>
      <c r="G3698" s="30">
        <v>1</v>
      </c>
      <c r="H3698" s="30">
        <v>1</v>
      </c>
      <c r="I3698" s="30">
        <v>1</v>
      </c>
      <c r="K3698" s="457"/>
      <c r="L3698" s="457" t="e">
        <f>IF(K3698=0,#REF!,0)</f>
        <v>#REF!</v>
      </c>
    </row>
    <row r="3699" spans="1:12">
      <c r="A3699" s="30">
        <v>3697</v>
      </c>
      <c r="B3699" s="30">
        <v>1032.623999999998</v>
      </c>
      <c r="C3699" s="30">
        <v>15254.630999999899</v>
      </c>
      <c r="D3699" s="30">
        <v>1</v>
      </c>
      <c r="E3699" s="30">
        <v>1</v>
      </c>
      <c r="F3699" s="30">
        <v>559.51099999999997</v>
      </c>
      <c r="G3699" s="30">
        <v>1</v>
      </c>
      <c r="H3699" s="30">
        <v>1</v>
      </c>
      <c r="I3699" s="30">
        <v>1</v>
      </c>
      <c r="K3699" s="457"/>
      <c r="L3699" s="457" t="e">
        <f>IF(K3699=0,#REF!,0)</f>
        <v>#REF!</v>
      </c>
    </row>
    <row r="3700" spans="1:12">
      <c r="A3700" s="30">
        <v>3698</v>
      </c>
      <c r="B3700" s="30">
        <v>1032.623999999998</v>
      </c>
      <c r="C3700" s="30">
        <v>15187.612999999899</v>
      </c>
      <c r="D3700" s="30">
        <v>1</v>
      </c>
      <c r="E3700" s="30">
        <v>1</v>
      </c>
      <c r="F3700" s="30">
        <v>322.861999999999</v>
      </c>
      <c r="G3700" s="30">
        <v>1</v>
      </c>
      <c r="H3700" s="30">
        <v>1</v>
      </c>
      <c r="I3700" s="30">
        <v>1</v>
      </c>
      <c r="K3700" s="457"/>
      <c r="L3700" s="457" t="e">
        <f>IF(K3700=0,#REF!,0)</f>
        <v>#REF!</v>
      </c>
    </row>
    <row r="3701" spans="1:12">
      <c r="A3701" s="30">
        <v>3699</v>
      </c>
      <c r="B3701" s="30">
        <v>1032.623999999998</v>
      </c>
      <c r="C3701" s="30">
        <v>15187.612999999899</v>
      </c>
      <c r="D3701" s="30">
        <v>1</v>
      </c>
      <c r="E3701" s="30">
        <v>1</v>
      </c>
      <c r="F3701" s="30">
        <v>269.66800000000001</v>
      </c>
      <c r="G3701" s="30">
        <v>1</v>
      </c>
      <c r="H3701" s="30">
        <v>1</v>
      </c>
      <c r="I3701" s="30">
        <v>1</v>
      </c>
      <c r="K3701" s="457"/>
      <c r="L3701" s="457" t="e">
        <f>IF(K3701=0,#REF!,0)</f>
        <v>#REF!</v>
      </c>
    </row>
    <row r="3702" spans="1:12">
      <c r="A3702" s="30">
        <v>3700</v>
      </c>
      <c r="B3702" s="30">
        <v>1032.623999999998</v>
      </c>
      <c r="C3702" s="30">
        <v>15187.612999999899</v>
      </c>
      <c r="D3702" s="30">
        <v>1</v>
      </c>
      <c r="E3702" s="30">
        <v>1</v>
      </c>
      <c r="F3702" s="30">
        <v>269.50700000000001</v>
      </c>
      <c r="G3702" s="30">
        <v>1</v>
      </c>
      <c r="H3702" s="30">
        <v>1</v>
      </c>
      <c r="I3702" s="30">
        <v>1</v>
      </c>
      <c r="K3702" s="457"/>
      <c r="L3702" s="457" t="e">
        <f>IF(K3702=0,#REF!,0)</f>
        <v>#REF!</v>
      </c>
    </row>
    <row r="3703" spans="1:12">
      <c r="A3703" s="30">
        <v>3701</v>
      </c>
      <c r="B3703" s="30">
        <v>1032.623999999998</v>
      </c>
      <c r="C3703" s="30">
        <v>15187.612999999899</v>
      </c>
      <c r="D3703" s="30">
        <v>1</v>
      </c>
      <c r="E3703" s="30">
        <v>1</v>
      </c>
      <c r="F3703" s="30">
        <v>241.34199999999899</v>
      </c>
      <c r="G3703" s="30">
        <v>1</v>
      </c>
      <c r="H3703" s="30">
        <v>1</v>
      </c>
      <c r="I3703" s="30">
        <v>1</v>
      </c>
      <c r="K3703" s="457"/>
      <c r="L3703" s="457" t="e">
        <f>IF(K3703=0,#REF!,0)</f>
        <v>#REF!</v>
      </c>
    </row>
    <row r="3704" spans="1:12">
      <c r="A3704" s="30">
        <v>3702</v>
      </c>
      <c r="B3704" s="30">
        <v>1762.222</v>
      </c>
      <c r="C3704" s="30">
        <v>15187.612999999899</v>
      </c>
      <c r="D3704" s="30">
        <v>1</v>
      </c>
      <c r="E3704" s="30">
        <v>1</v>
      </c>
      <c r="F3704" s="30">
        <v>2509.9499999999898</v>
      </c>
      <c r="G3704" s="30">
        <v>1</v>
      </c>
      <c r="H3704" s="30">
        <v>1</v>
      </c>
      <c r="I3704" s="30">
        <v>1</v>
      </c>
      <c r="K3704" s="457"/>
      <c r="L3704" s="457" t="e">
        <f>IF(K3704=0,#REF!,0)</f>
        <v>#REF!</v>
      </c>
    </row>
    <row r="3705" spans="1:12">
      <c r="A3705" s="30">
        <v>3703</v>
      </c>
      <c r="B3705" s="30">
        <v>6139.8579999999993</v>
      </c>
      <c r="C3705" s="30">
        <v>15289.6509999999</v>
      </c>
      <c r="D3705" s="30">
        <v>1</v>
      </c>
      <c r="E3705" s="30">
        <v>1</v>
      </c>
      <c r="F3705" s="30">
        <v>6578.4290000000001</v>
      </c>
      <c r="G3705" s="30">
        <v>1</v>
      </c>
      <c r="H3705" s="30">
        <v>1</v>
      </c>
      <c r="I3705" s="30">
        <v>1</v>
      </c>
      <c r="K3705" s="457"/>
      <c r="L3705" s="457" t="e">
        <f>IF(K3705=0,#REF!,0)</f>
        <v>#REF!</v>
      </c>
    </row>
    <row r="3706" spans="1:12">
      <c r="A3706" s="30">
        <v>3704</v>
      </c>
      <c r="B3706" s="30">
        <v>1762.222</v>
      </c>
      <c r="C3706" s="30">
        <v>44281.922999999995</v>
      </c>
      <c r="D3706" s="30">
        <v>1</v>
      </c>
      <c r="E3706" s="30">
        <v>1</v>
      </c>
      <c r="F3706" s="30">
        <v>5330.9639999999899</v>
      </c>
      <c r="G3706" s="30">
        <v>1</v>
      </c>
      <c r="H3706" s="30">
        <v>1</v>
      </c>
      <c r="I3706" s="30">
        <v>1</v>
      </c>
      <c r="K3706" s="457"/>
      <c r="L3706" s="457" t="e">
        <f>IF(K3706=0,#REF!,0)</f>
        <v>#REF!</v>
      </c>
    </row>
    <row r="3707" spans="1:12">
      <c r="A3707" s="30">
        <v>3705</v>
      </c>
      <c r="B3707" s="30">
        <v>1032.623999999998</v>
      </c>
      <c r="C3707" s="30">
        <v>75157.461999999898</v>
      </c>
      <c r="D3707" s="30">
        <v>1</v>
      </c>
      <c r="E3707" s="30">
        <v>1</v>
      </c>
      <c r="F3707" s="30">
        <v>4411.1790000000001</v>
      </c>
      <c r="G3707" s="30">
        <v>1</v>
      </c>
      <c r="H3707" s="30">
        <v>1</v>
      </c>
      <c r="I3707" s="30">
        <v>1</v>
      </c>
      <c r="K3707" s="457">
        <v>8343.6617532314885</v>
      </c>
      <c r="L3707" s="457">
        <f>IF(K3707=0,#REF!,0)</f>
        <v>0</v>
      </c>
    </row>
    <row r="3708" spans="1:12">
      <c r="A3708" s="30">
        <v>3706</v>
      </c>
      <c r="B3708" s="30">
        <v>1153.2399999999991</v>
      </c>
      <c r="C3708" s="30">
        <v>94816.131999999794</v>
      </c>
      <c r="D3708" s="30">
        <v>1</v>
      </c>
      <c r="E3708" s="30">
        <v>1</v>
      </c>
      <c r="F3708" s="30">
        <v>3360.4389999999898</v>
      </c>
      <c r="G3708" s="30">
        <v>1</v>
      </c>
      <c r="H3708" s="30">
        <v>1</v>
      </c>
      <c r="I3708" s="30">
        <v>1</v>
      </c>
      <c r="K3708" s="457">
        <v>30034.954868997145</v>
      </c>
      <c r="L3708" s="457">
        <f>IF(K3708=0,#REF!,0)</f>
        <v>0</v>
      </c>
    </row>
    <row r="3709" spans="1:12">
      <c r="A3709" s="30">
        <v>3707</v>
      </c>
      <c r="B3709" s="30">
        <v>1213.5469999999991</v>
      </c>
      <c r="C3709" s="30">
        <v>114577.63199999979</v>
      </c>
      <c r="D3709" s="30">
        <v>1</v>
      </c>
      <c r="E3709" s="30">
        <v>1</v>
      </c>
      <c r="F3709" s="30">
        <v>2966.2999999999902</v>
      </c>
      <c r="G3709" s="30">
        <v>1</v>
      </c>
      <c r="H3709" s="30">
        <v>1</v>
      </c>
      <c r="I3709" s="30">
        <v>1</v>
      </c>
      <c r="K3709" s="457">
        <v>46644.518562882309</v>
      </c>
      <c r="L3709" s="457">
        <f>IF(K3709=0,#REF!,0)</f>
        <v>0</v>
      </c>
    </row>
    <row r="3710" spans="1:12">
      <c r="A3710" s="30">
        <v>3708</v>
      </c>
      <c r="B3710" s="30">
        <v>1213.5469999999991</v>
      </c>
      <c r="C3710" s="30">
        <v>96417.651999999798</v>
      </c>
      <c r="D3710" s="30">
        <v>1</v>
      </c>
      <c r="E3710" s="30">
        <v>1</v>
      </c>
      <c r="F3710" s="30">
        <v>2769.23</v>
      </c>
      <c r="G3710" s="30">
        <v>1</v>
      </c>
      <c r="H3710" s="30">
        <v>1</v>
      </c>
      <c r="I3710" s="30">
        <v>1</v>
      </c>
      <c r="K3710" s="457">
        <v>46677.930541092275</v>
      </c>
      <c r="L3710" s="457">
        <f>IF(K3710=0,#REF!,0)</f>
        <v>0</v>
      </c>
    </row>
    <row r="3711" spans="1:12">
      <c r="A3711" s="30">
        <v>3709</v>
      </c>
      <c r="B3711" s="30">
        <v>6200.1660000000002</v>
      </c>
      <c r="C3711" s="30">
        <v>50398.4379999999</v>
      </c>
      <c r="D3711" s="30">
        <v>1</v>
      </c>
      <c r="E3711" s="30">
        <v>1</v>
      </c>
      <c r="F3711" s="30">
        <v>4144.6509999999898</v>
      </c>
      <c r="G3711" s="30">
        <v>1</v>
      </c>
      <c r="H3711" s="30">
        <v>1</v>
      </c>
      <c r="I3711" s="30">
        <v>1</v>
      </c>
      <c r="K3711" s="457">
        <v>34317.143875178306</v>
      </c>
      <c r="L3711" s="457">
        <f>IF(K3711=0,#REF!,0)</f>
        <v>0</v>
      </c>
    </row>
    <row r="3712" spans="1:12">
      <c r="A3712" s="30">
        <v>3710</v>
      </c>
      <c r="B3712" s="30">
        <v>1762.222</v>
      </c>
      <c r="C3712" s="30">
        <v>76562.184999999896</v>
      </c>
      <c r="D3712" s="30">
        <v>1</v>
      </c>
      <c r="E3712" s="30">
        <v>1</v>
      </c>
      <c r="F3712" s="30">
        <v>3686.1509999999898</v>
      </c>
      <c r="G3712" s="30">
        <v>1</v>
      </c>
      <c r="H3712" s="30">
        <v>1</v>
      </c>
      <c r="I3712" s="30">
        <v>1</v>
      </c>
      <c r="K3712" s="457">
        <v>48598.915204438221</v>
      </c>
      <c r="L3712" s="457">
        <f>IF(K3712=0,#REF!,0)</f>
        <v>0</v>
      </c>
    </row>
    <row r="3713" spans="1:12">
      <c r="A3713" s="30">
        <v>3711</v>
      </c>
      <c r="B3713" s="30">
        <v>1032.623999999998</v>
      </c>
      <c r="C3713" s="30">
        <v>116303.81399999979</v>
      </c>
      <c r="D3713" s="30">
        <v>1</v>
      </c>
      <c r="E3713" s="30">
        <v>1</v>
      </c>
      <c r="F3713" s="30">
        <v>2113.5970000000002</v>
      </c>
      <c r="G3713" s="30">
        <v>1</v>
      </c>
      <c r="H3713" s="30">
        <v>1</v>
      </c>
      <c r="I3713" s="30">
        <v>1</v>
      </c>
      <c r="K3713" s="457">
        <v>33516.242848455942</v>
      </c>
      <c r="L3713" s="457">
        <f>IF(K3713=0,#REF!,0)</f>
        <v>0</v>
      </c>
    </row>
    <row r="3714" spans="1:12">
      <c r="A3714" s="30">
        <v>3712</v>
      </c>
      <c r="B3714" s="30">
        <v>1032.623999999998</v>
      </c>
      <c r="C3714" s="30">
        <v>96518.4819999998</v>
      </c>
      <c r="D3714" s="30">
        <v>1</v>
      </c>
      <c r="E3714" s="30">
        <v>1</v>
      </c>
      <c r="F3714" s="30">
        <v>1852.55599999999</v>
      </c>
      <c r="G3714" s="30">
        <v>1</v>
      </c>
      <c r="H3714" s="30">
        <v>1</v>
      </c>
      <c r="I3714" s="30">
        <v>1</v>
      </c>
      <c r="K3714" s="457">
        <v>22585.399787163034</v>
      </c>
      <c r="L3714" s="457">
        <f>IF(K3714=0,#REF!,0)</f>
        <v>0</v>
      </c>
    </row>
    <row r="3715" spans="1:12">
      <c r="A3715" s="30">
        <v>3713</v>
      </c>
      <c r="B3715" s="30">
        <v>1032.623999999998</v>
      </c>
      <c r="C3715" s="30">
        <v>86875.016999999905</v>
      </c>
      <c r="D3715" s="30">
        <v>1</v>
      </c>
      <c r="E3715" s="30">
        <v>1</v>
      </c>
      <c r="F3715" s="30">
        <v>2113.252</v>
      </c>
      <c r="G3715" s="30">
        <v>1</v>
      </c>
      <c r="H3715" s="30">
        <v>1</v>
      </c>
      <c r="I3715" s="30">
        <v>1</v>
      </c>
      <c r="K3715" s="457"/>
      <c r="L3715" s="457" t="e">
        <f>IF(K3715=0,#REF!,0)</f>
        <v>#REF!</v>
      </c>
    </row>
    <row r="3716" spans="1:12">
      <c r="A3716" s="30">
        <v>3714</v>
      </c>
      <c r="B3716" s="30">
        <v>1762.222</v>
      </c>
      <c r="C3716" s="30">
        <v>48848.480999999992</v>
      </c>
      <c r="D3716" s="30">
        <v>1</v>
      </c>
      <c r="E3716" s="30">
        <v>1</v>
      </c>
      <c r="F3716" s="30">
        <v>3685.38399999999</v>
      </c>
      <c r="G3716" s="30">
        <v>1</v>
      </c>
      <c r="H3716" s="30">
        <v>1</v>
      </c>
      <c r="I3716" s="30">
        <v>1</v>
      </c>
      <c r="K3716" s="457"/>
      <c r="L3716" s="457" t="e">
        <f>IF(K3716=0,#REF!,0)</f>
        <v>#REF!</v>
      </c>
    </row>
    <row r="3717" spans="1:12">
      <c r="A3717" s="30">
        <v>3715</v>
      </c>
      <c r="B3717" s="30">
        <v>6139.8579999999993</v>
      </c>
      <c r="C3717" s="30">
        <v>30425.7939999999</v>
      </c>
      <c r="D3717" s="30">
        <v>1</v>
      </c>
      <c r="E3717" s="30">
        <v>1</v>
      </c>
      <c r="F3717" s="30">
        <v>5192.7669999999898</v>
      </c>
      <c r="G3717" s="30">
        <v>1</v>
      </c>
      <c r="H3717" s="30">
        <v>1</v>
      </c>
      <c r="I3717" s="30">
        <v>1</v>
      </c>
      <c r="K3717" s="457"/>
      <c r="L3717" s="457" t="e">
        <f>IF(K3717=0,#REF!,0)</f>
        <v>#REF!</v>
      </c>
    </row>
    <row r="3718" spans="1:12">
      <c r="A3718" s="30">
        <v>3716</v>
      </c>
      <c r="B3718" s="30">
        <v>7599.07</v>
      </c>
      <c r="C3718" s="30">
        <v>31273.120999999886</v>
      </c>
      <c r="D3718" s="30">
        <v>1</v>
      </c>
      <c r="E3718" s="30">
        <v>1</v>
      </c>
      <c r="F3718" s="30">
        <v>5258.4319999999998</v>
      </c>
      <c r="G3718" s="30">
        <v>1</v>
      </c>
      <c r="H3718" s="30">
        <v>1</v>
      </c>
      <c r="I3718" s="30">
        <v>1</v>
      </c>
      <c r="K3718" s="457"/>
      <c r="L3718" s="457" t="e">
        <f>IF(K3718=0,#REF!,0)</f>
        <v>#REF!</v>
      </c>
    </row>
    <row r="3719" spans="1:12">
      <c r="A3719" s="30">
        <v>3717</v>
      </c>
      <c r="B3719" s="30">
        <v>1762.222</v>
      </c>
      <c r="C3719" s="30">
        <v>16161.683999999899</v>
      </c>
      <c r="D3719" s="30">
        <v>1</v>
      </c>
      <c r="E3719" s="30">
        <v>1</v>
      </c>
      <c r="F3719" s="30">
        <v>4079.7539999999999</v>
      </c>
      <c r="G3719" s="30">
        <v>1</v>
      </c>
      <c r="H3719" s="30">
        <v>1</v>
      </c>
      <c r="I3719" s="30">
        <v>1</v>
      </c>
      <c r="K3719" s="457"/>
      <c r="L3719" s="457" t="e">
        <f>IF(K3719=0,#REF!,0)</f>
        <v>#REF!</v>
      </c>
    </row>
    <row r="3720" spans="1:12">
      <c r="A3720" s="30">
        <v>3718</v>
      </c>
      <c r="B3720" s="30">
        <v>1762.222</v>
      </c>
      <c r="C3720" s="30">
        <v>15708.4719999999</v>
      </c>
      <c r="D3720" s="30">
        <v>1</v>
      </c>
      <c r="E3720" s="30">
        <v>1</v>
      </c>
      <c r="F3720" s="30">
        <v>2965.777</v>
      </c>
      <c r="G3720" s="30">
        <v>1</v>
      </c>
      <c r="H3720" s="30">
        <v>1</v>
      </c>
      <c r="I3720" s="30">
        <v>1</v>
      </c>
      <c r="K3720" s="457"/>
      <c r="L3720" s="457" t="e">
        <f>IF(K3720=0,#REF!,0)</f>
        <v>#REF!</v>
      </c>
    </row>
    <row r="3721" spans="1:12">
      <c r="A3721" s="30">
        <v>3719</v>
      </c>
      <c r="B3721" s="30">
        <v>1762.222</v>
      </c>
      <c r="C3721" s="30">
        <v>15256.919999999898</v>
      </c>
      <c r="D3721" s="30">
        <v>1</v>
      </c>
      <c r="E3721" s="30">
        <v>1</v>
      </c>
      <c r="F3721" s="30">
        <v>1656.6899999999901</v>
      </c>
      <c r="G3721" s="30">
        <v>1</v>
      </c>
      <c r="H3721" s="30">
        <v>1</v>
      </c>
      <c r="I3721" s="30">
        <v>1</v>
      </c>
      <c r="K3721" s="457"/>
      <c r="L3721" s="457" t="e">
        <f>IF(K3721=0,#REF!,0)</f>
        <v>#REF!</v>
      </c>
    </row>
    <row r="3722" spans="1:12">
      <c r="A3722" s="30">
        <v>3720</v>
      </c>
      <c r="B3722" s="30">
        <v>1032.623999999998</v>
      </c>
      <c r="C3722" s="30">
        <v>15254.630999999899</v>
      </c>
      <c r="D3722" s="30">
        <v>1</v>
      </c>
      <c r="E3722" s="30">
        <v>1</v>
      </c>
      <c r="F3722" s="30">
        <v>1265.67299999999</v>
      </c>
      <c r="G3722" s="30">
        <v>1</v>
      </c>
      <c r="H3722" s="30">
        <v>1</v>
      </c>
      <c r="I3722" s="30">
        <v>1</v>
      </c>
      <c r="K3722" s="457"/>
      <c r="L3722" s="457" t="e">
        <f>IF(K3722=0,#REF!,0)</f>
        <v>#REF!</v>
      </c>
    </row>
    <row r="3723" spans="1:12">
      <c r="A3723" s="30">
        <v>3721</v>
      </c>
      <c r="B3723" s="30">
        <v>1032.623999999998</v>
      </c>
      <c r="C3723" s="30">
        <v>15254.630999999899</v>
      </c>
      <c r="D3723" s="30">
        <v>1</v>
      </c>
      <c r="E3723" s="30">
        <v>1</v>
      </c>
      <c r="F3723" s="30">
        <v>558.74300000000005</v>
      </c>
      <c r="G3723" s="30">
        <v>1</v>
      </c>
      <c r="H3723" s="30">
        <v>1</v>
      </c>
      <c r="I3723" s="30">
        <v>1</v>
      </c>
      <c r="K3723" s="457"/>
      <c r="L3723" s="457" t="e">
        <f>IF(K3723=0,#REF!,0)</f>
        <v>#REF!</v>
      </c>
    </row>
    <row r="3724" spans="1:12">
      <c r="A3724" s="30">
        <v>3722</v>
      </c>
      <c r="B3724" s="30">
        <v>1032.623999999998</v>
      </c>
      <c r="C3724" s="30">
        <v>15187.612999999899</v>
      </c>
      <c r="D3724" s="30">
        <v>1</v>
      </c>
      <c r="E3724" s="30">
        <v>1</v>
      </c>
      <c r="F3724" s="30">
        <v>322.084</v>
      </c>
      <c r="G3724" s="30">
        <v>1</v>
      </c>
      <c r="H3724" s="30">
        <v>1</v>
      </c>
      <c r="I3724" s="30">
        <v>1</v>
      </c>
      <c r="K3724" s="457"/>
      <c r="L3724" s="457" t="e">
        <f>IF(K3724=0,#REF!,0)</f>
        <v>#REF!</v>
      </c>
    </row>
    <row r="3725" spans="1:12">
      <c r="A3725" s="30">
        <v>3723</v>
      </c>
      <c r="B3725" s="30">
        <v>1032.623999999998</v>
      </c>
      <c r="C3725" s="30">
        <v>15187.612999999899</v>
      </c>
      <c r="D3725" s="30">
        <v>1</v>
      </c>
      <c r="E3725" s="30">
        <v>1</v>
      </c>
      <c r="F3725" s="30">
        <v>268.49</v>
      </c>
      <c r="G3725" s="30">
        <v>1</v>
      </c>
      <c r="H3725" s="30">
        <v>1</v>
      </c>
      <c r="I3725" s="30">
        <v>1</v>
      </c>
      <c r="K3725" s="457"/>
      <c r="L3725" s="457" t="e">
        <f>IF(K3725=0,#REF!,0)</f>
        <v>#REF!</v>
      </c>
    </row>
    <row r="3726" spans="1:12">
      <c r="A3726" s="30">
        <v>3724</v>
      </c>
      <c r="B3726" s="30">
        <v>1032.623999999998</v>
      </c>
      <c r="C3726" s="30">
        <v>15187.612999999899</v>
      </c>
      <c r="D3726" s="30">
        <v>1</v>
      </c>
      <c r="E3726" s="30">
        <v>1</v>
      </c>
      <c r="F3726" s="30">
        <v>269.253999999999</v>
      </c>
      <c r="G3726" s="30">
        <v>1</v>
      </c>
      <c r="H3726" s="30">
        <v>1</v>
      </c>
      <c r="I3726" s="30">
        <v>1</v>
      </c>
      <c r="K3726" s="457"/>
      <c r="L3726" s="457" t="e">
        <f>IF(K3726=0,#REF!,0)</f>
        <v>#REF!</v>
      </c>
    </row>
    <row r="3727" spans="1:12">
      <c r="A3727" s="30">
        <v>3725</v>
      </c>
      <c r="B3727" s="30">
        <v>1032.623999999998</v>
      </c>
      <c r="C3727" s="30">
        <v>15187.612999999899</v>
      </c>
      <c r="D3727" s="30">
        <v>1</v>
      </c>
      <c r="E3727" s="30">
        <v>1</v>
      </c>
      <c r="F3727" s="30">
        <v>241.803</v>
      </c>
      <c r="G3727" s="30">
        <v>1</v>
      </c>
      <c r="H3727" s="30">
        <v>1</v>
      </c>
      <c r="I3727" s="30">
        <v>1</v>
      </c>
      <c r="K3727" s="457"/>
      <c r="L3727" s="457" t="e">
        <f>IF(K3727=0,#REF!,0)</f>
        <v>#REF!</v>
      </c>
    </row>
    <row r="3728" spans="1:12">
      <c r="A3728" s="30">
        <v>3726</v>
      </c>
      <c r="B3728" s="30">
        <v>1762.222</v>
      </c>
      <c r="C3728" s="30">
        <v>15187.612999999899</v>
      </c>
      <c r="D3728" s="30">
        <v>1</v>
      </c>
      <c r="E3728" s="30">
        <v>1</v>
      </c>
      <c r="F3728" s="30">
        <v>2511.6209999999901</v>
      </c>
      <c r="G3728" s="30">
        <v>1</v>
      </c>
      <c r="H3728" s="30">
        <v>1</v>
      </c>
      <c r="I3728" s="30">
        <v>1</v>
      </c>
      <c r="K3728" s="457"/>
      <c r="L3728" s="457" t="e">
        <f>IF(K3728=0,#REF!,0)</f>
        <v>#REF!</v>
      </c>
    </row>
    <row r="3729" spans="1:12">
      <c r="A3729" s="30">
        <v>3727</v>
      </c>
      <c r="B3729" s="30">
        <v>6139.8579999999993</v>
      </c>
      <c r="C3729" s="30">
        <v>15289.6509999999</v>
      </c>
      <c r="D3729" s="30">
        <v>1</v>
      </c>
      <c r="E3729" s="30">
        <v>1</v>
      </c>
      <c r="F3729" s="30">
        <v>6581.0619999999999</v>
      </c>
      <c r="G3729" s="30">
        <v>1</v>
      </c>
      <c r="H3729" s="30">
        <v>1</v>
      </c>
      <c r="I3729" s="30">
        <v>1</v>
      </c>
      <c r="K3729" s="457"/>
      <c r="L3729" s="457" t="e">
        <f>IF(K3729=0,#REF!,0)</f>
        <v>#REF!</v>
      </c>
    </row>
    <row r="3730" spans="1:12">
      <c r="A3730" s="30">
        <v>3728</v>
      </c>
      <c r="B3730" s="30">
        <v>1762.222</v>
      </c>
      <c r="C3730" s="30">
        <v>44290.839</v>
      </c>
      <c r="D3730" s="30">
        <v>1</v>
      </c>
      <c r="E3730" s="30">
        <v>1</v>
      </c>
      <c r="F3730" s="30">
        <v>5331.7389999999996</v>
      </c>
      <c r="G3730" s="30">
        <v>1</v>
      </c>
      <c r="H3730" s="30">
        <v>1</v>
      </c>
      <c r="I3730" s="30">
        <v>1</v>
      </c>
      <c r="K3730" s="457"/>
      <c r="L3730" s="457" t="e">
        <f>IF(K3730=0,#REF!,0)</f>
        <v>#REF!</v>
      </c>
    </row>
    <row r="3731" spans="1:12">
      <c r="A3731" s="30">
        <v>3729</v>
      </c>
      <c r="B3731" s="30">
        <v>1032.623999999998</v>
      </c>
      <c r="C3731" s="30">
        <v>75324.965999999898</v>
      </c>
      <c r="D3731" s="30">
        <v>1</v>
      </c>
      <c r="E3731" s="30">
        <v>1</v>
      </c>
      <c r="F3731" s="30">
        <v>4410.5469999999996</v>
      </c>
      <c r="G3731" s="30">
        <v>1</v>
      </c>
      <c r="H3731" s="30">
        <v>1</v>
      </c>
      <c r="I3731" s="30">
        <v>1</v>
      </c>
      <c r="K3731" s="457"/>
      <c r="L3731" s="457" t="e">
        <f>IF(K3731=0,#REF!,0)</f>
        <v>#REF!</v>
      </c>
    </row>
    <row r="3732" spans="1:12">
      <c r="A3732" s="30">
        <v>3730</v>
      </c>
      <c r="B3732" s="30">
        <v>1153.2399999999991</v>
      </c>
      <c r="C3732" s="30">
        <v>95785.567999999796</v>
      </c>
      <c r="D3732" s="30">
        <v>1</v>
      </c>
      <c r="E3732" s="30">
        <v>1</v>
      </c>
      <c r="F3732" s="30">
        <v>3358.9450000000002</v>
      </c>
      <c r="G3732" s="30">
        <v>1</v>
      </c>
      <c r="H3732" s="30">
        <v>1</v>
      </c>
      <c r="I3732" s="30">
        <v>1</v>
      </c>
      <c r="K3732" s="457">
        <v>12245.703149008728</v>
      </c>
      <c r="L3732" s="457">
        <f>IF(K3732=0,#REF!,0)</f>
        <v>0</v>
      </c>
    </row>
    <row r="3733" spans="1:12">
      <c r="A3733" s="30">
        <v>3731</v>
      </c>
      <c r="B3733" s="30">
        <v>1213.5469999999991</v>
      </c>
      <c r="C3733" s="30">
        <v>117434.95999999979</v>
      </c>
      <c r="D3733" s="30">
        <v>1</v>
      </c>
      <c r="E3733" s="30">
        <v>1</v>
      </c>
      <c r="F3733" s="30">
        <v>2964.05599999999</v>
      </c>
      <c r="G3733" s="30">
        <v>1</v>
      </c>
      <c r="H3733" s="30">
        <v>1</v>
      </c>
      <c r="I3733" s="30">
        <v>1</v>
      </c>
      <c r="K3733" s="457">
        <v>20403.274904892121</v>
      </c>
      <c r="L3733" s="457">
        <f>IF(K3733=0,#REF!,0)</f>
        <v>0</v>
      </c>
    </row>
    <row r="3734" spans="1:12">
      <c r="A3734" s="30">
        <v>3732</v>
      </c>
      <c r="B3734" s="30">
        <v>1213.5469999999991</v>
      </c>
      <c r="C3734" s="30">
        <v>99850.65499999981</v>
      </c>
      <c r="D3734" s="30">
        <v>1</v>
      </c>
      <c r="E3734" s="30">
        <v>1</v>
      </c>
      <c r="F3734" s="30">
        <v>2766.59599999999</v>
      </c>
      <c r="G3734" s="30">
        <v>1</v>
      </c>
      <c r="H3734" s="30">
        <v>1</v>
      </c>
      <c r="I3734" s="30">
        <v>1</v>
      </c>
      <c r="K3734" s="457">
        <v>17992.053240407229</v>
      </c>
      <c r="L3734" s="457">
        <f>IF(K3734=0,#REF!,0)</f>
        <v>0</v>
      </c>
    </row>
    <row r="3735" spans="1:12">
      <c r="A3735" s="30">
        <v>3733</v>
      </c>
      <c r="B3735" s="30">
        <v>6206.607</v>
      </c>
      <c r="C3735" s="30">
        <v>53557.308999999892</v>
      </c>
      <c r="D3735" s="30">
        <v>1</v>
      </c>
      <c r="E3735" s="30">
        <v>1</v>
      </c>
      <c r="F3735" s="30">
        <v>4139.9719999999998</v>
      </c>
      <c r="G3735" s="30">
        <v>1</v>
      </c>
      <c r="H3735" s="30">
        <v>1</v>
      </c>
      <c r="I3735" s="30">
        <v>1</v>
      </c>
      <c r="K3735" s="457">
        <v>34528.219643177974</v>
      </c>
      <c r="L3735" s="457">
        <f>IF(K3735=0,#REF!,0)</f>
        <v>0</v>
      </c>
    </row>
    <row r="3736" spans="1:12">
      <c r="A3736" s="30">
        <v>3734</v>
      </c>
      <c r="B3736" s="30">
        <v>1767.7139999999999</v>
      </c>
      <c r="C3736" s="30">
        <v>80955.093999999881</v>
      </c>
      <c r="D3736" s="30">
        <v>1</v>
      </c>
      <c r="E3736" s="30">
        <v>1</v>
      </c>
      <c r="F3736" s="30">
        <v>3681.5650000000001</v>
      </c>
      <c r="G3736" s="30">
        <v>1</v>
      </c>
      <c r="H3736" s="30">
        <v>1</v>
      </c>
      <c r="I3736" s="30">
        <v>1</v>
      </c>
      <c r="K3736" s="457">
        <v>25459.378171247343</v>
      </c>
      <c r="L3736" s="457">
        <f>IF(K3736=0,#REF!,0)</f>
        <v>0</v>
      </c>
    </row>
    <row r="3737" spans="1:12">
      <c r="A3737" s="30">
        <v>3735</v>
      </c>
      <c r="B3737" s="30">
        <v>1040.7779999999977</v>
      </c>
      <c r="C3737" s="30">
        <v>129344.19399999968</v>
      </c>
      <c r="D3737" s="30">
        <v>1</v>
      </c>
      <c r="E3737" s="30">
        <v>1</v>
      </c>
      <c r="F3737" s="30">
        <v>2110.634</v>
      </c>
      <c r="G3737" s="30">
        <v>1</v>
      </c>
      <c r="H3737" s="30">
        <v>1</v>
      </c>
      <c r="I3737" s="30">
        <v>1</v>
      </c>
      <c r="K3737" s="457">
        <v>17195.392172320113</v>
      </c>
      <c r="L3737" s="457">
        <f>IF(K3737=0,#REF!,0)</f>
        <v>0</v>
      </c>
    </row>
    <row r="3738" spans="1:12">
      <c r="A3738" s="30">
        <v>3736</v>
      </c>
      <c r="B3738" s="30">
        <v>1053.0089999999982</v>
      </c>
      <c r="C3738" s="30">
        <v>107254.05499999969</v>
      </c>
      <c r="D3738" s="30">
        <v>1</v>
      </c>
      <c r="E3738" s="30">
        <v>1</v>
      </c>
      <c r="F3738" s="30">
        <v>1849.2380000000001</v>
      </c>
      <c r="G3738" s="30">
        <v>1</v>
      </c>
      <c r="H3738" s="30">
        <v>1</v>
      </c>
      <c r="I3738" s="30">
        <v>1</v>
      </c>
      <c r="K3738" s="457">
        <v>5017.6796544923473</v>
      </c>
      <c r="L3738" s="457">
        <f>IF(K3738=0,#REF!,0)</f>
        <v>0</v>
      </c>
    </row>
    <row r="3739" spans="1:12">
      <c r="A3739" s="30">
        <v>3737</v>
      </c>
      <c r="B3739" s="30">
        <v>1050.4119999999978</v>
      </c>
      <c r="C3739" s="30">
        <v>96331.322999999786</v>
      </c>
      <c r="D3739" s="30">
        <v>1</v>
      </c>
      <c r="E3739" s="30">
        <v>1</v>
      </c>
      <c r="F3739" s="30">
        <v>2110.8069999999998</v>
      </c>
      <c r="G3739" s="30">
        <v>1</v>
      </c>
      <c r="H3739" s="30">
        <v>1</v>
      </c>
      <c r="I3739" s="30">
        <v>1</v>
      </c>
      <c r="K3739" s="457"/>
      <c r="L3739" s="457" t="e">
        <f>IF(K3739=0,#REF!,0)</f>
        <v>#REF!</v>
      </c>
    </row>
    <row r="3740" spans="1:12">
      <c r="A3740" s="30">
        <v>3738</v>
      </c>
      <c r="B3740" s="30">
        <v>1771.732</v>
      </c>
      <c r="C3740" s="30">
        <v>51304.07499999999</v>
      </c>
      <c r="D3740" s="30">
        <v>1</v>
      </c>
      <c r="E3740" s="30">
        <v>1</v>
      </c>
      <c r="F3740" s="30">
        <v>3682.2659999999901</v>
      </c>
      <c r="G3740" s="30">
        <v>1</v>
      </c>
      <c r="H3740" s="30">
        <v>1</v>
      </c>
      <c r="I3740" s="30">
        <v>1</v>
      </c>
      <c r="K3740" s="457"/>
      <c r="L3740" s="457" t="e">
        <f>IF(K3740=0,#REF!,0)</f>
        <v>#REF!</v>
      </c>
    </row>
    <row r="3741" spans="1:12">
      <c r="A3741" s="30">
        <v>3739</v>
      </c>
      <c r="B3741" s="30">
        <v>6154.3779999999997</v>
      </c>
      <c r="C3741" s="30">
        <v>32219.548999999897</v>
      </c>
      <c r="D3741" s="30">
        <v>1</v>
      </c>
      <c r="E3741" s="30">
        <v>1</v>
      </c>
      <c r="F3741" s="30">
        <v>5189.58499999999</v>
      </c>
      <c r="G3741" s="30">
        <v>1</v>
      </c>
      <c r="H3741" s="30">
        <v>1</v>
      </c>
      <c r="I3741" s="30">
        <v>1</v>
      </c>
      <c r="K3741" s="457"/>
      <c r="L3741" s="457" t="e">
        <f>IF(K3741=0,#REF!,0)</f>
        <v>#REF!</v>
      </c>
    </row>
    <row r="3742" spans="1:12">
      <c r="A3742" s="30">
        <v>3740</v>
      </c>
      <c r="B3742" s="30">
        <v>7603.0590000000011</v>
      </c>
      <c r="C3742" s="30">
        <v>32334.929999999898</v>
      </c>
      <c r="D3742" s="30">
        <v>1</v>
      </c>
      <c r="E3742" s="30">
        <v>1</v>
      </c>
      <c r="F3742" s="30">
        <v>5256.7119999999904</v>
      </c>
      <c r="G3742" s="30">
        <v>1</v>
      </c>
      <c r="H3742" s="30">
        <v>1</v>
      </c>
      <c r="I3742" s="30">
        <v>1</v>
      </c>
      <c r="K3742" s="457"/>
      <c r="L3742" s="457" t="e">
        <f>IF(K3742=0,#REF!,0)</f>
        <v>#REF!</v>
      </c>
    </row>
    <row r="3743" spans="1:12">
      <c r="A3743" s="30">
        <v>3741</v>
      </c>
      <c r="B3743" s="30">
        <v>1762.222</v>
      </c>
      <c r="C3743" s="30">
        <v>16164.126999999902</v>
      </c>
      <c r="D3743" s="30">
        <v>1</v>
      </c>
      <c r="E3743" s="30">
        <v>1</v>
      </c>
      <c r="F3743" s="30">
        <v>4079.0369999999898</v>
      </c>
      <c r="G3743" s="30">
        <v>1</v>
      </c>
      <c r="H3743" s="30">
        <v>1</v>
      </c>
      <c r="I3743" s="30">
        <v>1</v>
      </c>
      <c r="K3743" s="457"/>
      <c r="L3743" s="457" t="e">
        <f>IF(K3743=0,#REF!,0)</f>
        <v>#REF!</v>
      </c>
    </row>
    <row r="3744" spans="1:12">
      <c r="A3744" s="30">
        <v>3742</v>
      </c>
      <c r="B3744" s="30">
        <v>1762.222</v>
      </c>
      <c r="C3744" s="30">
        <v>15711.0379999999</v>
      </c>
      <c r="D3744" s="30">
        <v>1</v>
      </c>
      <c r="E3744" s="30">
        <v>1</v>
      </c>
      <c r="F3744" s="30">
        <v>2965.4259999999999</v>
      </c>
      <c r="G3744" s="30">
        <v>1</v>
      </c>
      <c r="H3744" s="30">
        <v>1</v>
      </c>
      <c r="I3744" s="30">
        <v>1</v>
      </c>
      <c r="K3744" s="457"/>
      <c r="L3744" s="457" t="e">
        <f>IF(K3744=0,#REF!,0)</f>
        <v>#REF!</v>
      </c>
    </row>
    <row r="3745" spans="1:12">
      <c r="A3745" s="30">
        <v>3743</v>
      </c>
      <c r="B3745" s="30">
        <v>1762.222</v>
      </c>
      <c r="C3745" s="30">
        <v>15256.640999999901</v>
      </c>
      <c r="D3745" s="30">
        <v>1</v>
      </c>
      <c r="E3745" s="30">
        <v>1</v>
      </c>
      <c r="F3745" s="30">
        <v>1656.7860000000001</v>
      </c>
      <c r="G3745" s="30">
        <v>1</v>
      </c>
      <c r="H3745" s="30">
        <v>1</v>
      </c>
      <c r="I3745" s="30">
        <v>1</v>
      </c>
      <c r="K3745" s="457"/>
      <c r="L3745" s="457" t="e">
        <f>IF(K3745=0,#REF!,0)</f>
        <v>#REF!</v>
      </c>
    </row>
    <row r="3746" spans="1:12">
      <c r="A3746" s="30">
        <v>3744</v>
      </c>
      <c r="B3746" s="30">
        <v>1032.623999999998</v>
      </c>
      <c r="C3746" s="30">
        <v>15254.630999999899</v>
      </c>
      <c r="D3746" s="30">
        <v>1</v>
      </c>
      <c r="E3746" s="30">
        <v>1</v>
      </c>
      <c r="F3746" s="30">
        <v>1265.971</v>
      </c>
      <c r="G3746" s="30">
        <v>1</v>
      </c>
      <c r="H3746" s="30">
        <v>1</v>
      </c>
      <c r="I3746" s="30">
        <v>1</v>
      </c>
      <c r="K3746" s="457"/>
      <c r="L3746" s="457" t="e">
        <f>IF(K3746=0,#REF!,0)</f>
        <v>#REF!</v>
      </c>
    </row>
    <row r="3747" spans="1:12">
      <c r="A3747" s="30">
        <v>3745</v>
      </c>
      <c r="B3747" s="30">
        <v>1032.623999999998</v>
      </c>
      <c r="C3747" s="30">
        <v>15254.630999999899</v>
      </c>
      <c r="D3747" s="30">
        <v>1</v>
      </c>
      <c r="E3747" s="30">
        <v>1</v>
      </c>
      <c r="F3747" s="30">
        <v>558.48500000000001</v>
      </c>
      <c r="G3747" s="30">
        <v>1</v>
      </c>
      <c r="H3747" s="30">
        <v>1</v>
      </c>
      <c r="I3747" s="30">
        <v>1</v>
      </c>
      <c r="K3747" s="457"/>
      <c r="L3747" s="457" t="e">
        <f>IF(K3747=0,#REF!,0)</f>
        <v>#REF!</v>
      </c>
    </row>
    <row r="3748" spans="1:12">
      <c r="A3748" s="30">
        <v>3746</v>
      </c>
      <c r="B3748" s="30">
        <v>1032.623999999998</v>
      </c>
      <c r="C3748" s="30">
        <v>15187.612999999899</v>
      </c>
      <c r="D3748" s="30">
        <v>1</v>
      </c>
      <c r="E3748" s="30">
        <v>1</v>
      </c>
      <c r="F3748" s="30">
        <v>321.15199999999999</v>
      </c>
      <c r="G3748" s="30">
        <v>1</v>
      </c>
      <c r="H3748" s="30">
        <v>1</v>
      </c>
      <c r="I3748" s="30">
        <v>1</v>
      </c>
      <c r="K3748" s="457"/>
      <c r="L3748" s="457" t="e">
        <f>IF(K3748=0,#REF!,0)</f>
        <v>#REF!</v>
      </c>
    </row>
    <row r="3749" spans="1:12">
      <c r="A3749" s="30">
        <v>3747</v>
      </c>
      <c r="B3749" s="30">
        <v>1032.623999999998</v>
      </c>
      <c r="C3749" s="30">
        <v>15187.612999999899</v>
      </c>
      <c r="D3749" s="30">
        <v>1</v>
      </c>
      <c r="E3749" s="30">
        <v>1</v>
      </c>
      <c r="F3749" s="30">
        <v>264.78099999999898</v>
      </c>
      <c r="G3749" s="30">
        <v>1</v>
      </c>
      <c r="H3749" s="30">
        <v>1</v>
      </c>
      <c r="I3749" s="30">
        <v>1</v>
      </c>
      <c r="K3749" s="457"/>
      <c r="L3749" s="457" t="e">
        <f>IF(K3749=0,#REF!,0)</f>
        <v>#REF!</v>
      </c>
    </row>
    <row r="3750" spans="1:12">
      <c r="A3750" s="30">
        <v>3748</v>
      </c>
      <c r="B3750" s="30">
        <v>1032.623999999998</v>
      </c>
      <c r="C3750" s="30">
        <v>15187.612999999899</v>
      </c>
      <c r="D3750" s="30">
        <v>1</v>
      </c>
      <c r="E3750" s="30">
        <v>1</v>
      </c>
      <c r="F3750" s="30">
        <v>265.00199999999899</v>
      </c>
      <c r="G3750" s="30">
        <v>1</v>
      </c>
      <c r="H3750" s="30">
        <v>1</v>
      </c>
      <c r="I3750" s="30">
        <v>1</v>
      </c>
      <c r="K3750" s="457"/>
      <c r="L3750" s="457" t="e">
        <f>IF(K3750=0,#REF!,0)</f>
        <v>#REF!</v>
      </c>
    </row>
    <row r="3751" spans="1:12">
      <c r="A3751" s="30">
        <v>3749</v>
      </c>
      <c r="B3751" s="30">
        <v>1032.623999999998</v>
      </c>
      <c r="C3751" s="30">
        <v>15187.612999999899</v>
      </c>
      <c r="D3751" s="30">
        <v>1</v>
      </c>
      <c r="E3751" s="30">
        <v>1</v>
      </c>
      <c r="F3751" s="30">
        <v>239.183999999999</v>
      </c>
      <c r="G3751" s="30">
        <v>1</v>
      </c>
      <c r="H3751" s="30">
        <v>1</v>
      </c>
      <c r="I3751" s="30">
        <v>1</v>
      </c>
      <c r="K3751" s="457"/>
      <c r="L3751" s="457" t="e">
        <f>IF(K3751=0,#REF!,0)</f>
        <v>#REF!</v>
      </c>
    </row>
    <row r="3752" spans="1:12">
      <c r="A3752" s="30">
        <v>3750</v>
      </c>
      <c r="B3752" s="30">
        <v>1762.222</v>
      </c>
      <c r="C3752" s="30">
        <v>15187.612999999899</v>
      </c>
      <c r="D3752" s="30">
        <v>1</v>
      </c>
      <c r="E3752" s="30">
        <v>1</v>
      </c>
      <c r="F3752" s="30">
        <v>2508.97999999999</v>
      </c>
      <c r="G3752" s="30">
        <v>1</v>
      </c>
      <c r="H3752" s="30">
        <v>1</v>
      </c>
      <c r="I3752" s="30">
        <v>1</v>
      </c>
      <c r="K3752" s="457"/>
      <c r="L3752" s="457" t="e">
        <f>IF(K3752=0,#REF!,0)</f>
        <v>#REF!</v>
      </c>
    </row>
    <row r="3753" spans="1:12">
      <c r="A3753" s="30">
        <v>3751</v>
      </c>
      <c r="B3753" s="30">
        <v>6139.8579999999993</v>
      </c>
      <c r="C3753" s="30">
        <v>15289.6509999999</v>
      </c>
      <c r="D3753" s="30">
        <v>1</v>
      </c>
      <c r="E3753" s="30">
        <v>1</v>
      </c>
      <c r="F3753" s="30">
        <v>6575.9319999999998</v>
      </c>
      <c r="G3753" s="30">
        <v>1</v>
      </c>
      <c r="H3753" s="30">
        <v>1</v>
      </c>
      <c r="I3753" s="30">
        <v>1</v>
      </c>
      <c r="K3753" s="457"/>
      <c r="L3753" s="457" t="e">
        <f>IF(K3753=0,#REF!,0)</f>
        <v>#REF!</v>
      </c>
    </row>
    <row r="3754" spans="1:12">
      <c r="A3754" s="30">
        <v>3752</v>
      </c>
      <c r="B3754" s="30">
        <v>1762.222</v>
      </c>
      <c r="C3754" s="30">
        <v>44345.584999999992</v>
      </c>
      <c r="D3754" s="30">
        <v>1</v>
      </c>
      <c r="E3754" s="30">
        <v>1</v>
      </c>
      <c r="F3754" s="30">
        <v>5329.7549999999901</v>
      </c>
      <c r="G3754" s="30">
        <v>1</v>
      </c>
      <c r="H3754" s="30">
        <v>1</v>
      </c>
      <c r="I3754" s="30">
        <v>1</v>
      </c>
      <c r="K3754" s="457"/>
      <c r="L3754" s="457" t="e">
        <f>IF(K3754=0,#REF!,0)</f>
        <v>#REF!</v>
      </c>
    </row>
    <row r="3755" spans="1:12">
      <c r="A3755" s="30">
        <v>3753</v>
      </c>
      <c r="B3755" s="30">
        <v>1032.623999999998</v>
      </c>
      <c r="C3755" s="30">
        <v>75249.710999999894</v>
      </c>
      <c r="D3755" s="30">
        <v>1</v>
      </c>
      <c r="E3755" s="30">
        <v>1</v>
      </c>
      <c r="F3755" s="30">
        <v>4410.77699999999</v>
      </c>
      <c r="G3755" s="30">
        <v>1</v>
      </c>
      <c r="H3755" s="30">
        <v>1</v>
      </c>
      <c r="I3755" s="30">
        <v>1</v>
      </c>
      <c r="K3755" s="457"/>
      <c r="L3755" s="457" t="e">
        <f>IF(K3755=0,#REF!,0)</f>
        <v>#REF!</v>
      </c>
    </row>
    <row r="3756" spans="1:12">
      <c r="A3756" s="30">
        <v>3754</v>
      </c>
      <c r="B3756" s="30">
        <v>1153.2399999999991</v>
      </c>
      <c r="C3756" s="30">
        <v>95297.82799999979</v>
      </c>
      <c r="D3756" s="30">
        <v>1</v>
      </c>
      <c r="E3756" s="30">
        <v>1</v>
      </c>
      <c r="F3756" s="30">
        <v>3359.40199999999</v>
      </c>
      <c r="G3756" s="30">
        <v>1</v>
      </c>
      <c r="H3756" s="30">
        <v>1</v>
      </c>
      <c r="I3756" s="30">
        <v>1</v>
      </c>
      <c r="K3756" s="457"/>
      <c r="L3756" s="457" t="e">
        <f>IF(K3756=0,#REF!,0)</f>
        <v>#REF!</v>
      </c>
    </row>
    <row r="3757" spans="1:12">
      <c r="A3757" s="30">
        <v>3755</v>
      </c>
      <c r="B3757" s="30">
        <v>1213.5469999999991</v>
      </c>
      <c r="C3757" s="30">
        <v>116727.85499999978</v>
      </c>
      <c r="D3757" s="30">
        <v>1</v>
      </c>
      <c r="E3757" s="30">
        <v>1</v>
      </c>
      <c r="F3757" s="30">
        <v>2964.85699999999</v>
      </c>
      <c r="G3757" s="30">
        <v>1</v>
      </c>
      <c r="H3757" s="30">
        <v>1</v>
      </c>
      <c r="I3757" s="30">
        <v>1</v>
      </c>
      <c r="K3757" s="457"/>
      <c r="L3757" s="457" t="e">
        <f>IF(K3757=0,#REF!,0)</f>
        <v>#REF!</v>
      </c>
    </row>
    <row r="3758" spans="1:12">
      <c r="A3758" s="30">
        <v>3756</v>
      </c>
      <c r="B3758" s="30">
        <v>1213.5469999999991</v>
      </c>
      <c r="C3758" s="30">
        <v>99479.498999999807</v>
      </c>
      <c r="D3758" s="30">
        <v>1</v>
      </c>
      <c r="E3758" s="30">
        <v>1</v>
      </c>
      <c r="F3758" s="30">
        <v>2767.6489999999899</v>
      </c>
      <c r="G3758" s="30">
        <v>1</v>
      </c>
      <c r="H3758" s="30">
        <v>1</v>
      </c>
      <c r="I3758" s="30">
        <v>1</v>
      </c>
      <c r="K3758" s="457"/>
      <c r="L3758" s="457" t="e">
        <f>IF(K3758=0,#REF!,0)</f>
        <v>#REF!</v>
      </c>
    </row>
    <row r="3759" spans="1:12">
      <c r="A3759" s="30">
        <v>3757</v>
      </c>
      <c r="B3759" s="30">
        <v>6206.8649999999998</v>
      </c>
      <c r="C3759" s="30">
        <v>54047.991999999897</v>
      </c>
      <c r="D3759" s="30">
        <v>1</v>
      </c>
      <c r="E3759" s="30">
        <v>1</v>
      </c>
      <c r="F3759" s="30">
        <v>4140.8320000000003</v>
      </c>
      <c r="G3759" s="30">
        <v>1</v>
      </c>
      <c r="H3759" s="30">
        <v>1</v>
      </c>
      <c r="I3759" s="30">
        <v>1</v>
      </c>
      <c r="K3759" s="457"/>
      <c r="L3759" s="457" t="e">
        <f>IF(K3759=0,#REF!,0)</f>
        <v>#REF!</v>
      </c>
    </row>
    <row r="3760" spans="1:12">
      <c r="A3760" s="30">
        <v>3758</v>
      </c>
      <c r="B3760" s="30">
        <v>1802.229</v>
      </c>
      <c r="C3760" s="30">
        <v>86825.319999999891</v>
      </c>
      <c r="D3760" s="30">
        <v>1</v>
      </c>
      <c r="E3760" s="30">
        <v>1</v>
      </c>
      <c r="F3760" s="30">
        <v>3681.0030000000002</v>
      </c>
      <c r="G3760" s="30">
        <v>1</v>
      </c>
      <c r="H3760" s="30">
        <v>1</v>
      </c>
      <c r="I3760" s="30">
        <v>1</v>
      </c>
      <c r="K3760" s="457"/>
      <c r="L3760" s="457" t="e">
        <f>IF(K3760=0,#REF!,0)</f>
        <v>#REF!</v>
      </c>
    </row>
    <row r="3761" spans="1:12">
      <c r="A3761" s="30">
        <v>3759</v>
      </c>
      <c r="B3761" s="30">
        <v>1123.0209999999979</v>
      </c>
      <c r="C3761" s="30">
        <v>148255.23899999977</v>
      </c>
      <c r="D3761" s="30">
        <v>1</v>
      </c>
      <c r="E3761" s="30">
        <v>1</v>
      </c>
      <c r="F3761" s="30">
        <v>2109.4740000000002</v>
      </c>
      <c r="G3761" s="30">
        <v>1</v>
      </c>
      <c r="H3761" s="30">
        <v>1</v>
      </c>
      <c r="I3761" s="30">
        <v>1</v>
      </c>
      <c r="K3761" s="457"/>
      <c r="L3761" s="457" t="e">
        <f>IF(K3761=0,#REF!,0)</f>
        <v>#REF!</v>
      </c>
    </row>
    <row r="3762" spans="1:12">
      <c r="A3762" s="30">
        <v>3760</v>
      </c>
      <c r="B3762" s="30">
        <v>1144.6769999999981</v>
      </c>
      <c r="C3762" s="30">
        <v>125844.8029999998</v>
      </c>
      <c r="D3762" s="30">
        <v>1</v>
      </c>
      <c r="E3762" s="30">
        <v>1</v>
      </c>
      <c r="F3762" s="30">
        <v>1847.587</v>
      </c>
      <c r="G3762" s="30">
        <v>1</v>
      </c>
      <c r="H3762" s="30">
        <v>1</v>
      </c>
      <c r="I3762" s="30">
        <v>1</v>
      </c>
      <c r="K3762" s="457"/>
      <c r="L3762" s="457" t="e">
        <f>IF(K3762=0,#REF!,0)</f>
        <v>#REF!</v>
      </c>
    </row>
    <row r="3763" spans="1:12">
      <c r="A3763" s="30">
        <v>3761</v>
      </c>
      <c r="B3763" s="30">
        <v>1138.0009999999979</v>
      </c>
      <c r="C3763" s="30">
        <v>115329.56599999979</v>
      </c>
      <c r="D3763" s="30">
        <v>1</v>
      </c>
      <c r="E3763" s="30">
        <v>1</v>
      </c>
      <c r="F3763" s="30">
        <v>2108.5929999999998</v>
      </c>
      <c r="G3763" s="30">
        <v>1</v>
      </c>
      <c r="H3763" s="30">
        <v>1</v>
      </c>
      <c r="I3763" s="30">
        <v>1</v>
      </c>
      <c r="K3763" s="457"/>
      <c r="L3763" s="457" t="e">
        <f>IF(K3763=0,#REF!,0)</f>
        <v>#REF!</v>
      </c>
    </row>
    <row r="3764" spans="1:12">
      <c r="A3764" s="30">
        <v>3762</v>
      </c>
      <c r="B3764" s="30">
        <v>1869.4509999999998</v>
      </c>
      <c r="C3764" s="30">
        <v>65028.703999999998</v>
      </c>
      <c r="D3764" s="30">
        <v>1</v>
      </c>
      <c r="E3764" s="30">
        <v>1</v>
      </c>
      <c r="F3764" s="30">
        <v>3678.0329999999999</v>
      </c>
      <c r="G3764" s="30">
        <v>1</v>
      </c>
      <c r="H3764" s="30">
        <v>1</v>
      </c>
      <c r="I3764" s="30">
        <v>1</v>
      </c>
      <c r="K3764" s="457"/>
      <c r="L3764" s="457" t="e">
        <f>IF(K3764=0,#REF!,0)</f>
        <v>#REF!</v>
      </c>
    </row>
    <row r="3765" spans="1:12">
      <c r="A3765" s="30">
        <v>3763</v>
      </c>
      <c r="B3765" s="30">
        <v>6254.7879999999996</v>
      </c>
      <c r="C3765" s="30">
        <v>34991.632999999892</v>
      </c>
      <c r="D3765" s="30">
        <v>1</v>
      </c>
      <c r="E3765" s="30">
        <v>1</v>
      </c>
      <c r="F3765" s="30">
        <v>5183.5050000000001</v>
      </c>
      <c r="G3765" s="30">
        <v>1</v>
      </c>
      <c r="H3765" s="30">
        <v>1</v>
      </c>
      <c r="I3765" s="30">
        <v>1</v>
      </c>
      <c r="K3765" s="457"/>
      <c r="L3765" s="457" t="e">
        <f>IF(K3765=0,#REF!,0)</f>
        <v>#REF!</v>
      </c>
    </row>
    <row r="3766" spans="1:12">
      <c r="A3766" s="30">
        <v>3764</v>
      </c>
      <c r="B3766" s="30">
        <v>7686.76</v>
      </c>
      <c r="C3766" s="30">
        <v>35402.166999999885</v>
      </c>
      <c r="D3766" s="30">
        <v>1</v>
      </c>
      <c r="E3766" s="30">
        <v>1</v>
      </c>
      <c r="F3766" s="30">
        <v>5249.9249999999902</v>
      </c>
      <c r="G3766" s="30">
        <v>1</v>
      </c>
      <c r="H3766" s="30">
        <v>1</v>
      </c>
      <c r="I3766" s="30">
        <v>1</v>
      </c>
      <c r="K3766" s="457"/>
      <c r="L3766" s="457" t="e">
        <f>IF(K3766=0,#REF!,0)</f>
        <v>#REF!</v>
      </c>
    </row>
    <row r="3767" spans="1:12">
      <c r="A3767" s="30">
        <v>3765</v>
      </c>
      <c r="B3767" s="30">
        <v>1772.3909999999998</v>
      </c>
      <c r="C3767" s="30">
        <v>16211.540999999899</v>
      </c>
      <c r="D3767" s="30">
        <v>1</v>
      </c>
      <c r="E3767" s="30">
        <v>1</v>
      </c>
      <c r="F3767" s="30">
        <v>4073.4859999999899</v>
      </c>
      <c r="G3767" s="30">
        <v>1</v>
      </c>
      <c r="H3767" s="30">
        <v>1</v>
      </c>
      <c r="I3767" s="30">
        <v>1</v>
      </c>
      <c r="K3767" s="457"/>
      <c r="L3767" s="457" t="e">
        <f>IF(K3767=0,#REF!,0)</f>
        <v>#REF!</v>
      </c>
    </row>
    <row r="3768" spans="1:12">
      <c r="A3768" s="30">
        <v>3766</v>
      </c>
      <c r="B3768" s="30">
        <v>1762.222</v>
      </c>
      <c r="C3768" s="30">
        <v>15740.914999999901</v>
      </c>
      <c r="D3768" s="30">
        <v>1</v>
      </c>
      <c r="E3768" s="30">
        <v>1</v>
      </c>
      <c r="F3768" s="30">
        <v>2961.1689999999999</v>
      </c>
      <c r="G3768" s="30">
        <v>1</v>
      </c>
      <c r="H3768" s="30">
        <v>1</v>
      </c>
      <c r="I3768" s="30">
        <v>1</v>
      </c>
      <c r="K3768" s="457"/>
      <c r="L3768" s="457" t="e">
        <f>IF(K3768=0,#REF!,0)</f>
        <v>#REF!</v>
      </c>
    </row>
    <row r="3769" spans="1:12">
      <c r="A3769" s="30">
        <v>3767</v>
      </c>
      <c r="B3769" s="30">
        <v>1762.222</v>
      </c>
      <c r="C3769" s="30">
        <v>15277.073999999899</v>
      </c>
      <c r="D3769" s="30">
        <v>1</v>
      </c>
      <c r="E3769" s="30">
        <v>1</v>
      </c>
      <c r="F3769" s="30">
        <v>1654.0540000000001</v>
      </c>
      <c r="G3769" s="30">
        <v>1</v>
      </c>
      <c r="H3769" s="30">
        <v>1</v>
      </c>
      <c r="I3769" s="30">
        <v>1</v>
      </c>
      <c r="K3769" s="457"/>
      <c r="L3769" s="457" t="e">
        <f>IF(K3769=0,#REF!,0)</f>
        <v>#REF!</v>
      </c>
    </row>
    <row r="3770" spans="1:12">
      <c r="A3770" s="30">
        <v>3768</v>
      </c>
      <c r="B3770" s="30">
        <v>1032.623999999998</v>
      </c>
      <c r="C3770" s="30">
        <v>15271.737999999899</v>
      </c>
      <c r="D3770" s="30">
        <v>1</v>
      </c>
      <c r="E3770" s="30">
        <v>1</v>
      </c>
      <c r="F3770" s="30">
        <v>1263.63299999999</v>
      </c>
      <c r="G3770" s="30">
        <v>1</v>
      </c>
      <c r="H3770" s="30">
        <v>1</v>
      </c>
      <c r="I3770" s="30">
        <v>1</v>
      </c>
      <c r="K3770" s="457"/>
      <c r="L3770" s="457" t="e">
        <f>IF(K3770=0,#REF!,0)</f>
        <v>#REF!</v>
      </c>
    </row>
    <row r="3771" spans="1:12">
      <c r="A3771" s="30">
        <v>3769</v>
      </c>
      <c r="B3771" s="30">
        <v>1032.623999999998</v>
      </c>
      <c r="C3771" s="30">
        <v>15266.0359999999</v>
      </c>
      <c r="D3771" s="30">
        <v>1</v>
      </c>
      <c r="E3771" s="30">
        <v>1</v>
      </c>
      <c r="F3771" s="30">
        <v>556.94299999999998</v>
      </c>
      <c r="G3771" s="30">
        <v>1</v>
      </c>
      <c r="H3771" s="30">
        <v>1</v>
      </c>
      <c r="I3771" s="30">
        <v>1</v>
      </c>
      <c r="K3771" s="457"/>
      <c r="L3771" s="457" t="e">
        <f>IF(K3771=0,#REF!,0)</f>
        <v>#REF!</v>
      </c>
    </row>
    <row r="3772" spans="1:12">
      <c r="A3772" s="30">
        <v>3770</v>
      </c>
      <c r="B3772" s="30">
        <v>1032.623999999998</v>
      </c>
      <c r="C3772" s="30">
        <v>15192.764999999899</v>
      </c>
      <c r="D3772" s="30">
        <v>1</v>
      </c>
      <c r="E3772" s="30">
        <v>1</v>
      </c>
      <c r="F3772" s="30">
        <v>319.58199999999903</v>
      </c>
      <c r="G3772" s="30">
        <v>1</v>
      </c>
      <c r="H3772" s="30">
        <v>1</v>
      </c>
      <c r="I3772" s="30">
        <v>1</v>
      </c>
      <c r="K3772" s="457"/>
      <c r="L3772" s="457" t="e">
        <f>IF(K3772=0,#REF!,0)</f>
        <v>#REF!</v>
      </c>
    </row>
    <row r="3773" spans="1:12">
      <c r="A3773" s="30">
        <v>3771</v>
      </c>
      <c r="B3773" s="30">
        <v>1032.623999999998</v>
      </c>
      <c r="C3773" s="30">
        <v>15189.092999999901</v>
      </c>
      <c r="D3773" s="30">
        <v>1</v>
      </c>
      <c r="E3773" s="30">
        <v>1</v>
      </c>
      <c r="F3773" s="30">
        <v>260.714</v>
      </c>
      <c r="G3773" s="30">
        <v>1</v>
      </c>
      <c r="H3773" s="30">
        <v>1</v>
      </c>
      <c r="I3773" s="30">
        <v>1</v>
      </c>
      <c r="K3773" s="457"/>
      <c r="L3773" s="457" t="e">
        <f>IF(K3773=0,#REF!,0)</f>
        <v>#REF!</v>
      </c>
    </row>
    <row r="3774" spans="1:12">
      <c r="A3774" s="30">
        <v>3772</v>
      </c>
      <c r="B3774" s="30">
        <v>1032.623999999998</v>
      </c>
      <c r="C3774" s="30">
        <v>15187.612999999899</v>
      </c>
      <c r="D3774" s="30">
        <v>1</v>
      </c>
      <c r="E3774" s="30">
        <v>1</v>
      </c>
      <c r="F3774" s="30">
        <v>261.40800000000002</v>
      </c>
      <c r="G3774" s="30">
        <v>1</v>
      </c>
      <c r="H3774" s="30">
        <v>1</v>
      </c>
      <c r="I3774" s="30">
        <v>1</v>
      </c>
      <c r="K3774" s="457"/>
      <c r="L3774" s="457" t="e">
        <f>IF(K3774=0,#REF!,0)</f>
        <v>#REF!</v>
      </c>
    </row>
    <row r="3775" spans="1:12">
      <c r="A3775" s="30">
        <v>3773</v>
      </c>
      <c r="B3775" s="30">
        <v>1032.623999999998</v>
      </c>
      <c r="C3775" s="30">
        <v>15187.612999999899</v>
      </c>
      <c r="D3775" s="30">
        <v>1</v>
      </c>
      <c r="E3775" s="30">
        <v>1</v>
      </c>
      <c r="F3775" s="30">
        <v>237.40099999999899</v>
      </c>
      <c r="G3775" s="30">
        <v>1</v>
      </c>
      <c r="H3775" s="30">
        <v>1</v>
      </c>
      <c r="I3775" s="30">
        <v>1</v>
      </c>
      <c r="K3775" s="457"/>
      <c r="L3775" s="457" t="e">
        <f>IF(K3775=0,#REF!,0)</f>
        <v>#REF!</v>
      </c>
    </row>
    <row r="3776" spans="1:12">
      <c r="A3776" s="30">
        <v>3774</v>
      </c>
      <c r="B3776" s="30">
        <v>1762.222</v>
      </c>
      <c r="C3776" s="30">
        <v>15187.612999999899</v>
      </c>
      <c r="D3776" s="30">
        <v>1</v>
      </c>
      <c r="E3776" s="30">
        <v>1</v>
      </c>
      <c r="F3776" s="30">
        <v>2507.62</v>
      </c>
      <c r="G3776" s="30">
        <v>1</v>
      </c>
      <c r="H3776" s="30">
        <v>1</v>
      </c>
      <c r="I3776" s="30">
        <v>1</v>
      </c>
      <c r="K3776" s="457"/>
      <c r="L3776" s="457" t="e">
        <f>IF(K3776=0,#REF!,0)</f>
        <v>#REF!</v>
      </c>
    </row>
    <row r="3777" spans="1:12">
      <c r="A3777" s="30">
        <v>3775</v>
      </c>
      <c r="B3777" s="30">
        <v>6139.8579999999993</v>
      </c>
      <c r="C3777" s="30">
        <v>15289.6509999999</v>
      </c>
      <c r="D3777" s="30">
        <v>1</v>
      </c>
      <c r="E3777" s="30">
        <v>1</v>
      </c>
      <c r="F3777" s="30">
        <v>6572.6940000000004</v>
      </c>
      <c r="G3777" s="30">
        <v>1</v>
      </c>
      <c r="H3777" s="30">
        <v>1</v>
      </c>
      <c r="I3777" s="30">
        <v>1</v>
      </c>
      <c r="K3777" s="457"/>
      <c r="L3777" s="457" t="e">
        <f>IF(K3777=0,#REF!,0)</f>
        <v>#REF!</v>
      </c>
    </row>
    <row r="3778" spans="1:12">
      <c r="A3778" s="30">
        <v>3776</v>
      </c>
      <c r="B3778" s="30">
        <v>1762.222</v>
      </c>
      <c r="C3778" s="30">
        <v>44763.455000000002</v>
      </c>
      <c r="D3778" s="30">
        <v>1</v>
      </c>
      <c r="E3778" s="30">
        <v>1</v>
      </c>
      <c r="F3778" s="30">
        <v>5326.1709999999903</v>
      </c>
      <c r="G3778" s="30">
        <v>1</v>
      </c>
      <c r="H3778" s="30">
        <v>1</v>
      </c>
      <c r="I3778" s="30">
        <v>1</v>
      </c>
      <c r="K3778" s="457"/>
      <c r="L3778" s="457" t="e">
        <f>IF(K3778=0,#REF!,0)</f>
        <v>#REF!</v>
      </c>
    </row>
    <row r="3779" spans="1:12">
      <c r="A3779" s="30">
        <v>3777</v>
      </c>
      <c r="B3779" s="30">
        <v>1032.623999999998</v>
      </c>
      <c r="C3779" s="30">
        <v>76470.605999999898</v>
      </c>
      <c r="D3779" s="30">
        <v>1</v>
      </c>
      <c r="E3779" s="30">
        <v>1</v>
      </c>
      <c r="F3779" s="30">
        <v>4406.9139999999898</v>
      </c>
      <c r="G3779" s="30">
        <v>1</v>
      </c>
      <c r="H3779" s="30">
        <v>1</v>
      </c>
      <c r="I3779" s="30">
        <v>1</v>
      </c>
      <c r="K3779" s="457"/>
      <c r="L3779" s="457" t="e">
        <f>IF(K3779=0,#REF!,0)</f>
        <v>#REF!</v>
      </c>
    </row>
    <row r="3780" spans="1:12">
      <c r="A3780" s="30">
        <v>3778</v>
      </c>
      <c r="B3780" s="30">
        <v>1153.2399999999991</v>
      </c>
      <c r="C3780" s="30">
        <v>95335.147999999797</v>
      </c>
      <c r="D3780" s="30">
        <v>1</v>
      </c>
      <c r="E3780" s="30">
        <v>1</v>
      </c>
      <c r="F3780" s="30">
        <v>3358.9539999999902</v>
      </c>
      <c r="G3780" s="30">
        <v>1</v>
      </c>
      <c r="H3780" s="30">
        <v>1</v>
      </c>
      <c r="I3780" s="30">
        <v>1</v>
      </c>
      <c r="K3780" s="457"/>
      <c r="L3780" s="457" t="e">
        <f>IF(K3780=0,#REF!,0)</f>
        <v>#REF!</v>
      </c>
    </row>
    <row r="3781" spans="1:12">
      <c r="A3781" s="30">
        <v>3779</v>
      </c>
      <c r="B3781" s="30">
        <v>1213.5469999999991</v>
      </c>
      <c r="C3781" s="30">
        <v>115838.5089999998</v>
      </c>
      <c r="D3781" s="30">
        <v>1</v>
      </c>
      <c r="E3781" s="30">
        <v>1</v>
      </c>
      <c r="F3781" s="30">
        <v>2965.1749999999902</v>
      </c>
      <c r="G3781" s="30">
        <v>1</v>
      </c>
      <c r="H3781" s="30">
        <v>1</v>
      </c>
      <c r="I3781" s="30">
        <v>1</v>
      </c>
      <c r="K3781" s="457"/>
      <c r="L3781" s="457" t="e">
        <f>IF(K3781=0,#REF!,0)</f>
        <v>#REF!</v>
      </c>
    </row>
    <row r="3782" spans="1:12">
      <c r="A3782" s="30">
        <v>3780</v>
      </c>
      <c r="B3782" s="30">
        <v>1213.5469999999991</v>
      </c>
      <c r="C3782" s="30">
        <v>98177.405999999799</v>
      </c>
      <c r="D3782" s="30">
        <v>1</v>
      </c>
      <c r="E3782" s="30">
        <v>1</v>
      </c>
      <c r="F3782" s="30">
        <v>2768.45099999999</v>
      </c>
      <c r="G3782" s="30">
        <v>1</v>
      </c>
      <c r="H3782" s="30">
        <v>1</v>
      </c>
      <c r="I3782" s="30">
        <v>1</v>
      </c>
      <c r="K3782" s="457"/>
      <c r="L3782" s="457" t="e">
        <f>IF(K3782=0,#REF!,0)</f>
        <v>#REF!</v>
      </c>
    </row>
    <row r="3783" spans="1:12">
      <c r="A3783" s="30">
        <v>3781</v>
      </c>
      <c r="B3783" s="30">
        <v>6200.1660000000002</v>
      </c>
      <c r="C3783" s="30">
        <v>52558.166999999899</v>
      </c>
      <c r="D3783" s="30">
        <v>1</v>
      </c>
      <c r="E3783" s="30">
        <v>1</v>
      </c>
      <c r="F3783" s="30">
        <v>4143.1369999999997</v>
      </c>
      <c r="G3783" s="30">
        <v>1</v>
      </c>
      <c r="H3783" s="30">
        <v>1</v>
      </c>
      <c r="I3783" s="30">
        <v>1</v>
      </c>
      <c r="K3783" s="457"/>
      <c r="L3783" s="457" t="e">
        <f>IF(K3783=0,#REF!,0)</f>
        <v>#REF!</v>
      </c>
    </row>
    <row r="3784" spans="1:12">
      <c r="A3784" s="30">
        <v>3782</v>
      </c>
      <c r="B3784" s="30">
        <v>1762.222</v>
      </c>
      <c r="C3784" s="30">
        <v>80761.340999999898</v>
      </c>
      <c r="D3784" s="30">
        <v>1</v>
      </c>
      <c r="E3784" s="30">
        <v>1</v>
      </c>
      <c r="F3784" s="30">
        <v>3683.9859999999999</v>
      </c>
      <c r="G3784" s="30">
        <v>1</v>
      </c>
      <c r="H3784" s="30">
        <v>1</v>
      </c>
      <c r="I3784" s="30">
        <v>1</v>
      </c>
      <c r="K3784" s="457"/>
      <c r="L3784" s="457" t="e">
        <f>IF(K3784=0,#REF!,0)</f>
        <v>#REF!</v>
      </c>
    </row>
    <row r="3785" spans="1:12">
      <c r="A3785" s="30">
        <v>3783</v>
      </c>
      <c r="B3785" s="30">
        <v>1062.4089999999978</v>
      </c>
      <c r="C3785" s="30">
        <v>135112.48199999981</v>
      </c>
      <c r="D3785" s="30">
        <v>1</v>
      </c>
      <c r="E3785" s="30">
        <v>1</v>
      </c>
      <c r="F3785" s="30">
        <v>2111.4409999999898</v>
      </c>
      <c r="G3785" s="30">
        <v>1</v>
      </c>
      <c r="H3785" s="30">
        <v>1</v>
      </c>
      <c r="I3785" s="30">
        <v>1</v>
      </c>
      <c r="K3785" s="457"/>
      <c r="L3785" s="457" t="e">
        <f>IF(K3785=0,#REF!,0)</f>
        <v>#REF!</v>
      </c>
    </row>
    <row r="3786" spans="1:12">
      <c r="A3786" s="30">
        <v>3784</v>
      </c>
      <c r="B3786" s="30">
        <v>1085.9269999999981</v>
      </c>
      <c r="C3786" s="30">
        <v>114611.38599999969</v>
      </c>
      <c r="D3786" s="30">
        <v>1</v>
      </c>
      <c r="E3786" s="30">
        <v>1</v>
      </c>
      <c r="F3786" s="30">
        <v>1849.50899999999</v>
      </c>
      <c r="G3786" s="30">
        <v>1</v>
      </c>
      <c r="H3786" s="30">
        <v>1</v>
      </c>
      <c r="I3786" s="30">
        <v>1</v>
      </c>
      <c r="K3786" s="457"/>
      <c r="L3786" s="457" t="e">
        <f>IF(K3786=0,#REF!,0)</f>
        <v>#REF!</v>
      </c>
    </row>
    <row r="3787" spans="1:12">
      <c r="A3787" s="30">
        <v>3785</v>
      </c>
      <c r="B3787" s="30">
        <v>1078.0879999999979</v>
      </c>
      <c r="C3787" s="30">
        <v>104742.93999999981</v>
      </c>
      <c r="D3787" s="30">
        <v>1</v>
      </c>
      <c r="E3787" s="30">
        <v>1</v>
      </c>
      <c r="F3787" s="30">
        <v>2110.7170000000001</v>
      </c>
      <c r="G3787" s="30">
        <v>1</v>
      </c>
      <c r="H3787" s="30">
        <v>1</v>
      </c>
      <c r="I3787" s="30">
        <v>1</v>
      </c>
      <c r="K3787" s="457"/>
      <c r="L3787" s="457" t="e">
        <f>IF(K3787=0,#REF!,0)</f>
        <v>#REF!</v>
      </c>
    </row>
    <row r="3788" spans="1:12">
      <c r="A3788" s="30">
        <v>3786</v>
      </c>
      <c r="B3788" s="30">
        <v>1774.174</v>
      </c>
      <c r="C3788" s="30">
        <v>53239.955999999984</v>
      </c>
      <c r="D3788" s="30">
        <v>1</v>
      </c>
      <c r="E3788" s="30">
        <v>1</v>
      </c>
      <c r="F3788" s="30">
        <v>3682.0149999999999</v>
      </c>
      <c r="G3788" s="30">
        <v>1</v>
      </c>
      <c r="H3788" s="30">
        <v>1</v>
      </c>
      <c r="I3788" s="30">
        <v>1</v>
      </c>
      <c r="K3788" s="457"/>
      <c r="L3788" s="457" t="e">
        <f>IF(K3788=0,#REF!,0)</f>
        <v>#REF!</v>
      </c>
    </row>
    <row r="3789" spans="1:12">
      <c r="A3789" s="30">
        <v>3787</v>
      </c>
      <c r="B3789" s="30">
        <v>6203.2749999999996</v>
      </c>
      <c r="C3789" s="30">
        <v>33711.2069999999</v>
      </c>
      <c r="D3789" s="30">
        <v>1</v>
      </c>
      <c r="E3789" s="30">
        <v>1</v>
      </c>
      <c r="F3789" s="30">
        <v>5188.0659999999998</v>
      </c>
      <c r="G3789" s="30">
        <v>1</v>
      </c>
      <c r="H3789" s="30">
        <v>1</v>
      </c>
      <c r="I3789" s="30">
        <v>1</v>
      </c>
      <c r="K3789" s="457"/>
      <c r="L3789" s="457" t="e">
        <f>IF(K3789=0,#REF!,0)</f>
        <v>#REF!</v>
      </c>
    </row>
    <row r="3790" spans="1:12">
      <c r="A3790" s="30">
        <v>3788</v>
      </c>
      <c r="B3790" s="30">
        <v>7618.0700000000006</v>
      </c>
      <c r="C3790" s="30">
        <v>33464.266999999898</v>
      </c>
      <c r="D3790" s="30">
        <v>1</v>
      </c>
      <c r="E3790" s="30">
        <v>1</v>
      </c>
      <c r="F3790" s="30">
        <v>5254.3939999999902</v>
      </c>
      <c r="G3790" s="30">
        <v>1</v>
      </c>
      <c r="H3790" s="30">
        <v>1</v>
      </c>
      <c r="I3790" s="30">
        <v>1</v>
      </c>
      <c r="K3790" s="457"/>
      <c r="L3790" s="457" t="e">
        <f>IF(K3790=0,#REF!,0)</f>
        <v>#REF!</v>
      </c>
    </row>
    <row r="3791" spans="1:12">
      <c r="A3791" s="30">
        <v>3789</v>
      </c>
      <c r="B3791" s="30">
        <v>1762.222</v>
      </c>
      <c r="C3791" s="30">
        <v>16166.5529999999</v>
      </c>
      <c r="D3791" s="30">
        <v>1</v>
      </c>
      <c r="E3791" s="30">
        <v>1</v>
      </c>
      <c r="F3791" s="30">
        <v>4076.8339999999998</v>
      </c>
      <c r="G3791" s="30">
        <v>1</v>
      </c>
      <c r="H3791" s="30">
        <v>1</v>
      </c>
      <c r="I3791" s="30">
        <v>1</v>
      </c>
      <c r="K3791" s="457"/>
      <c r="L3791" s="457" t="e">
        <f>IF(K3791=0,#REF!,0)</f>
        <v>#REF!</v>
      </c>
    </row>
    <row r="3792" spans="1:12">
      <c r="A3792" s="30">
        <v>3790</v>
      </c>
      <c r="B3792" s="30">
        <v>1762.222</v>
      </c>
      <c r="C3792" s="30">
        <v>15715.247999999901</v>
      </c>
      <c r="D3792" s="30">
        <v>1</v>
      </c>
      <c r="E3792" s="30">
        <v>1</v>
      </c>
      <c r="F3792" s="30">
        <v>2963.58499999999</v>
      </c>
      <c r="G3792" s="30">
        <v>1</v>
      </c>
      <c r="H3792" s="30">
        <v>1</v>
      </c>
      <c r="I3792" s="30">
        <v>1</v>
      </c>
      <c r="K3792" s="457"/>
      <c r="L3792" s="457" t="e">
        <f>IF(K3792=0,#REF!,0)</f>
        <v>#REF!</v>
      </c>
    </row>
    <row r="3793" spans="1:12">
      <c r="A3793" s="30">
        <v>3791</v>
      </c>
      <c r="B3793" s="30">
        <v>1762.222</v>
      </c>
      <c r="C3793" s="30">
        <v>15262.182999999899</v>
      </c>
      <c r="D3793" s="30">
        <v>1</v>
      </c>
      <c r="E3793" s="30">
        <v>1</v>
      </c>
      <c r="F3793" s="30">
        <v>1655.5059999999901</v>
      </c>
      <c r="G3793" s="30">
        <v>1</v>
      </c>
      <c r="H3793" s="30">
        <v>1</v>
      </c>
      <c r="I3793" s="30">
        <v>1</v>
      </c>
      <c r="K3793" s="457"/>
      <c r="L3793" s="457" t="e">
        <f>IF(K3793=0,#REF!,0)</f>
        <v>#REF!</v>
      </c>
    </row>
    <row r="3794" spans="1:12">
      <c r="A3794" s="30">
        <v>3792</v>
      </c>
      <c r="B3794" s="30">
        <v>1032.623999999998</v>
      </c>
      <c r="C3794" s="30">
        <v>15258.0719999999</v>
      </c>
      <c r="D3794" s="30">
        <v>1</v>
      </c>
      <c r="E3794" s="30">
        <v>1</v>
      </c>
      <c r="F3794" s="30">
        <v>1264.77799999999</v>
      </c>
      <c r="G3794" s="30">
        <v>1</v>
      </c>
      <c r="H3794" s="30">
        <v>1</v>
      </c>
      <c r="I3794" s="30">
        <v>1</v>
      </c>
      <c r="K3794" s="457"/>
      <c r="L3794" s="457" t="e">
        <f>IF(K3794=0,#REF!,0)</f>
        <v>#REF!</v>
      </c>
    </row>
    <row r="3795" spans="1:12">
      <c r="A3795" s="30">
        <v>3793</v>
      </c>
      <c r="B3795" s="30">
        <v>1032.623999999998</v>
      </c>
      <c r="C3795" s="30">
        <v>15256.977999999899</v>
      </c>
      <c r="D3795" s="30">
        <v>1</v>
      </c>
      <c r="E3795" s="30">
        <v>1</v>
      </c>
      <c r="F3795" s="30">
        <v>539.42600000000004</v>
      </c>
      <c r="G3795" s="30">
        <v>1</v>
      </c>
      <c r="H3795" s="30">
        <v>1</v>
      </c>
      <c r="I3795" s="30">
        <v>1</v>
      </c>
      <c r="K3795" s="457"/>
      <c r="L3795" s="457" t="e">
        <f>IF(K3795=0,#REF!,0)</f>
        <v>#REF!</v>
      </c>
    </row>
    <row r="3796" spans="1:12">
      <c r="A3796" s="30">
        <v>3794</v>
      </c>
      <c r="B3796" s="30">
        <v>1032.623999999998</v>
      </c>
      <c r="C3796" s="30">
        <v>15188.6719999999</v>
      </c>
      <c r="D3796" s="30">
        <v>1</v>
      </c>
      <c r="E3796" s="30">
        <v>1</v>
      </c>
      <c r="F3796" s="30">
        <v>593.147999999999</v>
      </c>
      <c r="G3796" s="30">
        <v>1</v>
      </c>
      <c r="H3796" s="30">
        <v>1</v>
      </c>
      <c r="I3796" s="30">
        <v>1</v>
      </c>
      <c r="K3796" s="457"/>
      <c r="L3796" s="457" t="e">
        <f>IF(K3796=0,#REF!,0)</f>
        <v>#REF!</v>
      </c>
    </row>
    <row r="3797" spans="1:12">
      <c r="A3797" s="30">
        <v>3795</v>
      </c>
      <c r="B3797" s="30">
        <v>1032.623999999998</v>
      </c>
      <c r="C3797" s="30">
        <v>15187.612999999899</v>
      </c>
      <c r="D3797" s="30">
        <v>1</v>
      </c>
      <c r="E3797" s="30">
        <v>1</v>
      </c>
      <c r="F3797" s="30">
        <v>383.786</v>
      </c>
      <c r="G3797" s="30">
        <v>1</v>
      </c>
      <c r="H3797" s="30">
        <v>1</v>
      </c>
      <c r="I3797" s="30">
        <v>1</v>
      </c>
      <c r="K3797" s="457"/>
      <c r="L3797" s="457" t="e">
        <f>IF(K3797=0,#REF!,0)</f>
        <v>#REF!</v>
      </c>
    </row>
    <row r="3798" spans="1:12">
      <c r="A3798" s="30">
        <v>3796</v>
      </c>
      <c r="B3798" s="30">
        <v>1032.623999999998</v>
      </c>
      <c r="C3798" s="30">
        <v>15187.612999999899</v>
      </c>
      <c r="D3798" s="30">
        <v>1</v>
      </c>
      <c r="E3798" s="30">
        <v>1</v>
      </c>
      <c r="F3798" s="30">
        <v>233.576999999999</v>
      </c>
      <c r="G3798" s="30">
        <v>1</v>
      </c>
      <c r="H3798" s="30">
        <v>1</v>
      </c>
      <c r="I3798" s="30">
        <v>1</v>
      </c>
      <c r="K3798" s="457"/>
      <c r="L3798" s="457" t="e">
        <f>IF(K3798=0,#REF!,0)</f>
        <v>#REF!</v>
      </c>
    </row>
    <row r="3799" spans="1:12">
      <c r="A3799" s="30">
        <v>3797</v>
      </c>
      <c r="B3799" s="30">
        <v>1032.623999999998</v>
      </c>
      <c r="C3799" s="30">
        <v>15187.612999999899</v>
      </c>
      <c r="D3799" s="30">
        <v>1</v>
      </c>
      <c r="E3799" s="30">
        <v>1</v>
      </c>
      <c r="F3799" s="30">
        <v>233.744</v>
      </c>
      <c r="G3799" s="30">
        <v>1</v>
      </c>
      <c r="H3799" s="30">
        <v>1</v>
      </c>
      <c r="I3799" s="30">
        <v>1</v>
      </c>
      <c r="K3799" s="457"/>
      <c r="L3799" s="457" t="e">
        <f>IF(K3799=0,#REF!,0)</f>
        <v>#REF!</v>
      </c>
    </row>
    <row r="3800" spans="1:12">
      <c r="A3800" s="30">
        <v>3798</v>
      </c>
      <c r="B3800" s="30">
        <v>1762.222</v>
      </c>
      <c r="C3800" s="30">
        <v>15187.612999999899</v>
      </c>
      <c r="D3800" s="30">
        <v>1</v>
      </c>
      <c r="E3800" s="30">
        <v>1</v>
      </c>
      <c r="F3800" s="30">
        <v>701.91899999999998</v>
      </c>
      <c r="G3800" s="30">
        <v>1</v>
      </c>
      <c r="H3800" s="30">
        <v>1</v>
      </c>
      <c r="I3800" s="30">
        <v>1</v>
      </c>
      <c r="K3800" s="457"/>
      <c r="L3800" s="457" t="e">
        <f>IF(K3800=0,#REF!,0)</f>
        <v>#REF!</v>
      </c>
    </row>
    <row r="3801" spans="1:12">
      <c r="A3801" s="30">
        <v>3799</v>
      </c>
      <c r="B3801" s="30">
        <v>6139.8579999999993</v>
      </c>
      <c r="C3801" s="30">
        <v>15292.673999999901</v>
      </c>
      <c r="D3801" s="30">
        <v>1</v>
      </c>
      <c r="E3801" s="30">
        <v>1</v>
      </c>
      <c r="F3801" s="30">
        <v>1869.58499999999</v>
      </c>
      <c r="G3801" s="30">
        <v>1</v>
      </c>
      <c r="H3801" s="30">
        <v>1</v>
      </c>
      <c r="I3801" s="30">
        <v>1</v>
      </c>
      <c r="K3801" s="457"/>
      <c r="L3801" s="457" t="e">
        <f>IF(K3801=0,#REF!,0)</f>
        <v>#REF!</v>
      </c>
    </row>
    <row r="3802" spans="1:12">
      <c r="A3802" s="30">
        <v>3800</v>
      </c>
      <c r="B3802" s="30">
        <v>1762.222</v>
      </c>
      <c r="C3802" s="30">
        <v>29330.5969999999</v>
      </c>
      <c r="D3802" s="30">
        <v>1</v>
      </c>
      <c r="E3802" s="30">
        <v>1</v>
      </c>
      <c r="F3802" s="30">
        <v>3159.0790000000002</v>
      </c>
      <c r="G3802" s="30">
        <v>1</v>
      </c>
      <c r="H3802" s="30">
        <v>1</v>
      </c>
      <c r="I3802" s="30">
        <v>1</v>
      </c>
      <c r="K3802" s="457"/>
      <c r="L3802" s="457" t="e">
        <f>IF(K3802=0,#REF!,0)</f>
        <v>#REF!</v>
      </c>
    </row>
    <row r="3803" spans="1:12">
      <c r="A3803" s="30">
        <v>3801</v>
      </c>
      <c r="B3803" s="30">
        <v>1032.623999999998</v>
      </c>
      <c r="C3803" s="30">
        <v>32075.6329999999</v>
      </c>
      <c r="D3803" s="30">
        <v>1</v>
      </c>
      <c r="E3803" s="30">
        <v>1</v>
      </c>
      <c r="F3803" s="30">
        <v>5122.7849999999999</v>
      </c>
      <c r="G3803" s="30">
        <v>1</v>
      </c>
      <c r="H3803" s="30">
        <v>1</v>
      </c>
      <c r="I3803" s="30">
        <v>1</v>
      </c>
      <c r="K3803" s="457"/>
      <c r="L3803" s="457" t="e">
        <f>IF(K3803=0,#REF!,0)</f>
        <v>#REF!</v>
      </c>
    </row>
    <row r="3804" spans="1:12">
      <c r="A3804" s="30">
        <v>3802</v>
      </c>
      <c r="B3804" s="30">
        <v>1158.417999999999</v>
      </c>
      <c r="C3804" s="30">
        <v>34824.724999999904</v>
      </c>
      <c r="D3804" s="30">
        <v>1</v>
      </c>
      <c r="E3804" s="30">
        <v>1</v>
      </c>
      <c r="F3804" s="30">
        <v>5064.3720000000003</v>
      </c>
      <c r="G3804" s="30">
        <v>1</v>
      </c>
      <c r="H3804" s="30">
        <v>1</v>
      </c>
      <c r="I3804" s="30">
        <v>1</v>
      </c>
      <c r="K3804" s="457"/>
      <c r="L3804" s="457" t="e">
        <f>IF(K3804=0,#REF!,0)</f>
        <v>#REF!</v>
      </c>
    </row>
    <row r="3805" spans="1:12">
      <c r="A3805" s="30">
        <v>3803</v>
      </c>
      <c r="B3805" s="30">
        <v>1258.2769999999989</v>
      </c>
      <c r="C3805" s="30">
        <v>37143.252999999888</v>
      </c>
      <c r="D3805" s="30">
        <v>1</v>
      </c>
      <c r="E3805" s="30">
        <v>1</v>
      </c>
      <c r="F3805" s="30">
        <v>4556.7359999999999</v>
      </c>
      <c r="G3805" s="30">
        <v>1</v>
      </c>
      <c r="H3805" s="30">
        <v>1</v>
      </c>
      <c r="I3805" s="30">
        <v>1</v>
      </c>
      <c r="K3805" s="457">
        <v>18002.925220809338</v>
      </c>
      <c r="L3805" s="457">
        <f>IF(K3805=0,#REF!,0)</f>
        <v>0</v>
      </c>
    </row>
    <row r="3806" spans="1:12">
      <c r="A3806" s="30">
        <v>3804</v>
      </c>
      <c r="B3806" s="30">
        <v>1284.0689999999991</v>
      </c>
      <c r="C3806" s="30">
        <v>37306.026999999893</v>
      </c>
      <c r="D3806" s="30">
        <v>1</v>
      </c>
      <c r="E3806" s="30">
        <v>1</v>
      </c>
      <c r="F3806" s="30">
        <v>4892.2509999999902</v>
      </c>
      <c r="G3806" s="30">
        <v>1</v>
      </c>
      <c r="H3806" s="30">
        <v>1</v>
      </c>
      <c r="I3806" s="30">
        <v>1</v>
      </c>
      <c r="K3806" s="457">
        <v>31312.08776995874</v>
      </c>
      <c r="L3806" s="457">
        <f>IF(K3806=0,#REF!,0)</f>
        <v>0</v>
      </c>
    </row>
    <row r="3807" spans="1:12">
      <c r="A3807" s="30">
        <v>3805</v>
      </c>
      <c r="B3807" s="30">
        <v>6334.8909999999987</v>
      </c>
      <c r="C3807" s="30">
        <v>35745.265999999989</v>
      </c>
      <c r="D3807" s="30">
        <v>1</v>
      </c>
      <c r="E3807" s="30">
        <v>1</v>
      </c>
      <c r="F3807" s="30">
        <v>4945.8620000000001</v>
      </c>
      <c r="G3807" s="30">
        <v>1</v>
      </c>
      <c r="H3807" s="30">
        <v>1</v>
      </c>
      <c r="I3807" s="30">
        <v>1</v>
      </c>
      <c r="K3807" s="457">
        <v>35563.898724609302</v>
      </c>
      <c r="L3807" s="457">
        <f>IF(K3807=0,#REF!,0)</f>
        <v>0</v>
      </c>
    </row>
    <row r="3808" spans="1:12">
      <c r="A3808" s="30">
        <v>3806</v>
      </c>
      <c r="B3808" s="30">
        <v>1868.1499999999999</v>
      </c>
      <c r="C3808" s="30">
        <v>36097.608999999895</v>
      </c>
      <c r="D3808" s="30">
        <v>1</v>
      </c>
      <c r="E3808" s="30">
        <v>1</v>
      </c>
      <c r="F3808" s="30">
        <v>3937.1849999999999</v>
      </c>
      <c r="G3808" s="30">
        <v>1</v>
      </c>
      <c r="H3808" s="30">
        <v>1</v>
      </c>
      <c r="I3808" s="30">
        <v>1</v>
      </c>
      <c r="K3808" s="457">
        <v>18195.761184754556</v>
      </c>
      <c r="L3808" s="457">
        <f>IF(K3808=0,#REF!,0)</f>
        <v>0</v>
      </c>
    </row>
    <row r="3809" spans="1:12">
      <c r="A3809" s="30">
        <v>3807</v>
      </c>
      <c r="B3809" s="30">
        <v>1203.4959999999978</v>
      </c>
      <c r="C3809" s="30">
        <v>38099.056999999892</v>
      </c>
      <c r="D3809" s="30">
        <v>1</v>
      </c>
      <c r="E3809" s="30">
        <v>1</v>
      </c>
      <c r="F3809" s="30">
        <v>3151.6259999999902</v>
      </c>
      <c r="G3809" s="30">
        <v>1</v>
      </c>
      <c r="H3809" s="30">
        <v>1</v>
      </c>
      <c r="I3809" s="30">
        <v>1</v>
      </c>
      <c r="K3809" s="457">
        <v>16995.131234366541</v>
      </c>
      <c r="L3809" s="457">
        <f>IF(K3809=0,#REF!,0)</f>
        <v>0</v>
      </c>
    </row>
    <row r="3810" spans="1:12">
      <c r="A3810" s="30">
        <v>3808</v>
      </c>
      <c r="B3810" s="30">
        <v>1337.6029999999978</v>
      </c>
      <c r="C3810" s="30">
        <v>38336.728999999897</v>
      </c>
      <c r="D3810" s="30">
        <v>1</v>
      </c>
      <c r="E3810" s="30">
        <v>1</v>
      </c>
      <c r="F3810" s="30">
        <v>2478.779</v>
      </c>
      <c r="G3810" s="30">
        <v>1</v>
      </c>
      <c r="H3810" s="30">
        <v>1</v>
      </c>
      <c r="I3810" s="30">
        <v>1</v>
      </c>
      <c r="K3810" s="457">
        <v>10053.792343910378</v>
      </c>
      <c r="L3810" s="457">
        <f>IF(K3810=0,#REF!,0)</f>
        <v>0</v>
      </c>
    </row>
    <row r="3811" spans="1:12">
      <c r="A3811" s="30">
        <v>3809</v>
      </c>
      <c r="B3811" s="30">
        <v>1426.204999999997</v>
      </c>
      <c r="C3811" s="30">
        <v>38469.6879999999</v>
      </c>
      <c r="D3811" s="30">
        <v>1</v>
      </c>
      <c r="E3811" s="30">
        <v>1</v>
      </c>
      <c r="F3811" s="30">
        <v>3150.2049999999999</v>
      </c>
      <c r="G3811" s="30">
        <v>1</v>
      </c>
      <c r="H3811" s="30">
        <v>1</v>
      </c>
      <c r="I3811" s="30">
        <v>1</v>
      </c>
      <c r="K3811" s="457"/>
      <c r="L3811" s="457" t="e">
        <f>IF(K3811=0,#REF!,0)</f>
        <v>#REF!</v>
      </c>
    </row>
    <row r="3812" spans="1:12">
      <c r="A3812" s="30">
        <v>3810</v>
      </c>
      <c r="B3812" s="30">
        <v>2147.9989999999989</v>
      </c>
      <c r="C3812" s="30">
        <v>37660.429999999906</v>
      </c>
      <c r="D3812" s="30">
        <v>1</v>
      </c>
      <c r="E3812" s="30">
        <v>1</v>
      </c>
      <c r="F3812" s="30">
        <v>4046.413</v>
      </c>
      <c r="G3812" s="30">
        <v>1</v>
      </c>
      <c r="H3812" s="30">
        <v>1</v>
      </c>
      <c r="I3812" s="30">
        <v>1</v>
      </c>
      <c r="K3812" s="457"/>
      <c r="L3812" s="457" t="e">
        <f>IF(K3812=0,#REF!,0)</f>
        <v>#REF!</v>
      </c>
    </row>
    <row r="3813" spans="1:12">
      <c r="A3813" s="30">
        <v>3811</v>
      </c>
      <c r="B3813" s="30">
        <v>6545.8739999999998</v>
      </c>
      <c r="C3813" s="30">
        <v>36400.205999999882</v>
      </c>
      <c r="D3813" s="30">
        <v>1</v>
      </c>
      <c r="E3813" s="30">
        <v>1</v>
      </c>
      <c r="F3813" s="30">
        <v>5615.2560000000003</v>
      </c>
      <c r="G3813" s="30">
        <v>1</v>
      </c>
      <c r="H3813" s="30">
        <v>1</v>
      </c>
      <c r="I3813" s="30">
        <v>1</v>
      </c>
      <c r="K3813" s="457"/>
      <c r="L3813" s="457" t="e">
        <f>IF(K3813=0,#REF!,0)</f>
        <v>#REF!</v>
      </c>
    </row>
    <row r="3814" spans="1:12">
      <c r="A3814" s="30">
        <v>3812</v>
      </c>
      <c r="B3814" s="30">
        <v>7800.4769999999999</v>
      </c>
      <c r="C3814" s="30">
        <v>36589.394999999873</v>
      </c>
      <c r="D3814" s="30">
        <v>1</v>
      </c>
      <c r="E3814" s="30">
        <v>1</v>
      </c>
      <c r="F3814" s="30">
        <v>4439.6760000000004</v>
      </c>
      <c r="G3814" s="30">
        <v>1</v>
      </c>
      <c r="H3814" s="30">
        <v>1</v>
      </c>
      <c r="I3814" s="30">
        <v>1</v>
      </c>
      <c r="K3814" s="457"/>
      <c r="L3814" s="457" t="e">
        <f>IF(K3814=0,#REF!,0)</f>
        <v>#REF!</v>
      </c>
    </row>
    <row r="3815" spans="1:12">
      <c r="A3815" s="30">
        <v>3813</v>
      </c>
      <c r="B3815" s="30">
        <v>1838.8359999999998</v>
      </c>
      <c r="C3815" s="30">
        <v>16643.051999999901</v>
      </c>
      <c r="D3815" s="30">
        <v>1</v>
      </c>
      <c r="E3815" s="30">
        <v>1</v>
      </c>
      <c r="F3815" s="30">
        <v>2480.424</v>
      </c>
      <c r="G3815" s="30">
        <v>1</v>
      </c>
      <c r="H3815" s="30">
        <v>1</v>
      </c>
      <c r="I3815" s="30">
        <v>1</v>
      </c>
      <c r="K3815" s="457"/>
      <c r="L3815" s="457" t="e">
        <f>IF(K3815=0,#REF!,0)</f>
        <v>#REF!</v>
      </c>
    </row>
    <row r="3816" spans="1:12">
      <c r="A3816" s="30">
        <v>3814</v>
      </c>
      <c r="B3816" s="30">
        <v>1762.222</v>
      </c>
      <c r="C3816" s="30">
        <v>15880.609999999901</v>
      </c>
      <c r="D3816" s="30">
        <v>1</v>
      </c>
      <c r="E3816" s="30">
        <v>1</v>
      </c>
      <c r="F3816" s="30">
        <v>2424.9989999999998</v>
      </c>
      <c r="G3816" s="30">
        <v>1</v>
      </c>
      <c r="H3816" s="30">
        <v>1</v>
      </c>
      <c r="I3816" s="30">
        <v>1</v>
      </c>
      <c r="K3816" s="457"/>
      <c r="L3816" s="457" t="e">
        <f>IF(K3816=0,#REF!,0)</f>
        <v>#REF!</v>
      </c>
    </row>
    <row r="3817" spans="1:12">
      <c r="A3817" s="30">
        <v>3815</v>
      </c>
      <c r="B3817" s="30">
        <v>1762.222</v>
      </c>
      <c r="C3817" s="30">
        <v>15317.0889999999</v>
      </c>
      <c r="D3817" s="30">
        <v>1</v>
      </c>
      <c r="E3817" s="30">
        <v>1</v>
      </c>
      <c r="F3817" s="30">
        <v>1977.8109999999999</v>
      </c>
      <c r="G3817" s="30">
        <v>1</v>
      </c>
      <c r="H3817" s="30">
        <v>1</v>
      </c>
      <c r="I3817" s="30">
        <v>1</v>
      </c>
      <c r="K3817" s="457"/>
      <c r="L3817" s="457" t="e">
        <f>IF(K3817=0,#REF!,0)</f>
        <v>#REF!</v>
      </c>
    </row>
    <row r="3818" spans="1:12">
      <c r="A3818" s="30">
        <v>3816</v>
      </c>
      <c r="B3818" s="30">
        <v>1032.623999999998</v>
      </c>
      <c r="C3818" s="30">
        <v>15294.9289999999</v>
      </c>
      <c r="D3818" s="30">
        <v>1</v>
      </c>
      <c r="E3818" s="30">
        <v>1</v>
      </c>
      <c r="F3818" s="30">
        <v>1196.73199999999</v>
      </c>
      <c r="G3818" s="30">
        <v>1</v>
      </c>
      <c r="H3818" s="30">
        <v>1</v>
      </c>
      <c r="I3818" s="30">
        <v>1</v>
      </c>
      <c r="K3818" s="457"/>
      <c r="L3818" s="457" t="e">
        <f>IF(K3818=0,#REF!,0)</f>
        <v>#REF!</v>
      </c>
    </row>
    <row r="3819" spans="1:12">
      <c r="A3819" s="30">
        <v>3817</v>
      </c>
      <c r="B3819" s="30">
        <v>1032.623999999998</v>
      </c>
      <c r="C3819" s="30">
        <v>15276.0269999999</v>
      </c>
      <c r="D3819" s="30">
        <v>1</v>
      </c>
      <c r="E3819" s="30">
        <v>1</v>
      </c>
      <c r="F3819" s="30">
        <v>707.78099999999995</v>
      </c>
      <c r="G3819" s="30">
        <v>1</v>
      </c>
      <c r="H3819" s="30">
        <v>1</v>
      </c>
      <c r="I3819" s="30">
        <v>1</v>
      </c>
      <c r="K3819" s="457"/>
      <c r="L3819" s="457" t="e">
        <f>IF(K3819=0,#REF!,0)</f>
        <v>#REF!</v>
      </c>
    </row>
    <row r="3820" spans="1:12">
      <c r="A3820" s="30">
        <v>3818</v>
      </c>
      <c r="B3820" s="30">
        <v>1032.623999999998</v>
      </c>
      <c r="C3820" s="30">
        <v>15201.2329999999</v>
      </c>
      <c r="D3820" s="30">
        <v>1</v>
      </c>
      <c r="E3820" s="30">
        <v>1</v>
      </c>
      <c r="F3820" s="30">
        <v>529.04700000000003</v>
      </c>
      <c r="G3820" s="30">
        <v>1</v>
      </c>
      <c r="H3820" s="30">
        <v>1</v>
      </c>
      <c r="I3820" s="30">
        <v>1</v>
      </c>
      <c r="K3820" s="457"/>
      <c r="L3820" s="457" t="e">
        <f>IF(K3820=0,#REF!,0)</f>
        <v>#REF!</v>
      </c>
    </row>
    <row r="3821" spans="1:12">
      <c r="A3821" s="30">
        <v>3819</v>
      </c>
      <c r="B3821" s="30">
        <v>1032.623999999998</v>
      </c>
      <c r="C3821" s="30">
        <v>15198.6959999999</v>
      </c>
      <c r="D3821" s="30">
        <v>1</v>
      </c>
      <c r="E3821" s="30">
        <v>1</v>
      </c>
      <c r="F3821" s="30">
        <v>413.71199999999999</v>
      </c>
      <c r="G3821" s="30">
        <v>1</v>
      </c>
      <c r="H3821" s="30">
        <v>1</v>
      </c>
      <c r="I3821" s="30">
        <v>1</v>
      </c>
      <c r="K3821" s="457"/>
      <c r="L3821" s="457" t="e">
        <f>IF(K3821=0,#REF!,0)</f>
        <v>#REF!</v>
      </c>
    </row>
    <row r="3822" spans="1:12">
      <c r="A3822" s="30">
        <v>3820</v>
      </c>
      <c r="B3822" s="30">
        <v>1032.623999999998</v>
      </c>
      <c r="C3822" s="30">
        <v>15196.0559999999</v>
      </c>
      <c r="D3822" s="30">
        <v>1</v>
      </c>
      <c r="E3822" s="30">
        <v>1</v>
      </c>
      <c r="F3822" s="30">
        <v>232.07799999999901</v>
      </c>
      <c r="G3822" s="30">
        <v>1</v>
      </c>
      <c r="H3822" s="30">
        <v>1</v>
      </c>
      <c r="I3822" s="30">
        <v>1</v>
      </c>
      <c r="K3822" s="457"/>
      <c r="L3822" s="457" t="e">
        <f>IF(K3822=0,#REF!,0)</f>
        <v>#REF!</v>
      </c>
    </row>
    <row r="3823" spans="1:12">
      <c r="A3823" s="30">
        <v>3821</v>
      </c>
      <c r="B3823" s="30">
        <v>1032.623999999998</v>
      </c>
      <c r="C3823" s="30">
        <v>15194.539999999899</v>
      </c>
      <c r="D3823" s="30">
        <v>1</v>
      </c>
      <c r="E3823" s="30">
        <v>1</v>
      </c>
      <c r="F3823" s="30">
        <v>232.29</v>
      </c>
      <c r="G3823" s="30">
        <v>1</v>
      </c>
      <c r="H3823" s="30">
        <v>1</v>
      </c>
      <c r="I3823" s="30">
        <v>1</v>
      </c>
      <c r="K3823" s="457"/>
      <c r="L3823" s="457" t="e">
        <f>IF(K3823=0,#REF!,0)</f>
        <v>#REF!</v>
      </c>
    </row>
    <row r="3824" spans="1:12">
      <c r="A3824" s="30">
        <v>3822</v>
      </c>
      <c r="B3824" s="30">
        <v>1762.222</v>
      </c>
      <c r="C3824" s="30">
        <v>15194.426999999901</v>
      </c>
      <c r="D3824" s="30">
        <v>1</v>
      </c>
      <c r="E3824" s="30">
        <v>1</v>
      </c>
      <c r="F3824" s="30">
        <v>413.99799999999902</v>
      </c>
      <c r="G3824" s="30">
        <v>1</v>
      </c>
      <c r="H3824" s="30">
        <v>1</v>
      </c>
      <c r="I3824" s="30">
        <v>1</v>
      </c>
      <c r="K3824" s="457"/>
      <c r="L3824" s="457" t="e">
        <f>IF(K3824=0,#REF!,0)</f>
        <v>#REF!</v>
      </c>
    </row>
    <row r="3825" spans="1:12">
      <c r="A3825" s="30">
        <v>3823</v>
      </c>
      <c r="B3825" s="30">
        <v>6139.8579999999993</v>
      </c>
      <c r="C3825" s="30">
        <v>15299.388999999901</v>
      </c>
      <c r="D3825" s="30">
        <v>1</v>
      </c>
      <c r="E3825" s="30">
        <v>1</v>
      </c>
      <c r="F3825" s="30">
        <v>1257.944</v>
      </c>
      <c r="G3825" s="30">
        <v>1</v>
      </c>
      <c r="H3825" s="30">
        <v>1</v>
      </c>
      <c r="I3825" s="30">
        <v>1</v>
      </c>
      <c r="K3825" s="457"/>
      <c r="L3825" s="457" t="e">
        <f>IF(K3825=0,#REF!,0)</f>
        <v>#REF!</v>
      </c>
    </row>
    <row r="3826" spans="1:12">
      <c r="A3826" s="30">
        <v>3824</v>
      </c>
      <c r="B3826" s="30">
        <v>1762.222</v>
      </c>
      <c r="C3826" s="30">
        <v>15647.309999999899</v>
      </c>
      <c r="D3826" s="30">
        <v>1</v>
      </c>
      <c r="E3826" s="30">
        <v>1</v>
      </c>
      <c r="F3826" s="30">
        <v>2555.3609999999999</v>
      </c>
      <c r="G3826" s="30">
        <v>1</v>
      </c>
      <c r="H3826" s="30">
        <v>1</v>
      </c>
      <c r="I3826" s="30">
        <v>1</v>
      </c>
      <c r="K3826" s="457"/>
      <c r="L3826" s="457" t="e">
        <f>IF(K3826=0,#REF!,0)</f>
        <v>#REF!</v>
      </c>
    </row>
    <row r="3827" spans="1:12">
      <c r="A3827" s="30">
        <v>3825</v>
      </c>
      <c r="B3827" s="30">
        <v>1038.1479999999979</v>
      </c>
      <c r="C3827" s="30">
        <v>16704.2069999999</v>
      </c>
      <c r="D3827" s="30">
        <v>1</v>
      </c>
      <c r="E3827" s="30">
        <v>1</v>
      </c>
      <c r="F3827" s="30">
        <v>4040.8649999999998</v>
      </c>
      <c r="G3827" s="30">
        <v>1</v>
      </c>
      <c r="H3827" s="30">
        <v>1</v>
      </c>
      <c r="I3827" s="30">
        <v>1</v>
      </c>
      <c r="K3827" s="457"/>
      <c r="L3827" s="457" t="e">
        <f>IF(K3827=0,#REF!,0)</f>
        <v>#REF!</v>
      </c>
    </row>
    <row r="3828" spans="1:12">
      <c r="A3828" s="30">
        <v>3826</v>
      </c>
      <c r="B3828" s="30">
        <v>1208.271999999999</v>
      </c>
      <c r="C3828" s="30">
        <v>18420.957999999897</v>
      </c>
      <c r="D3828" s="30">
        <v>1</v>
      </c>
      <c r="E3828" s="30">
        <v>1</v>
      </c>
      <c r="F3828" s="30">
        <v>5340.1480000000001</v>
      </c>
      <c r="G3828" s="30">
        <v>1</v>
      </c>
      <c r="H3828" s="30">
        <v>1</v>
      </c>
      <c r="I3828" s="30">
        <v>1</v>
      </c>
      <c r="K3828" s="457">
        <v>973.31417799512519</v>
      </c>
      <c r="L3828" s="457">
        <f>IF(K3828=0,#REF!,0)</f>
        <v>0</v>
      </c>
    </row>
    <row r="3829" spans="1:12">
      <c r="A3829" s="30">
        <v>3827</v>
      </c>
      <c r="B3829" s="30">
        <v>1294.9169999999988</v>
      </c>
      <c r="C3829" s="30">
        <v>19730.244999999904</v>
      </c>
      <c r="D3829" s="30">
        <v>1</v>
      </c>
      <c r="E3829" s="30">
        <v>1</v>
      </c>
      <c r="F3829" s="30">
        <v>5896.4970000000003</v>
      </c>
      <c r="G3829" s="30">
        <v>1</v>
      </c>
      <c r="H3829" s="30">
        <v>1</v>
      </c>
      <c r="I3829" s="30">
        <v>1</v>
      </c>
      <c r="K3829" s="457">
        <v>19835.870329564859</v>
      </c>
      <c r="L3829" s="457">
        <f>IF(K3829=0,#REF!,0)</f>
        <v>0</v>
      </c>
    </row>
    <row r="3830" spans="1:12">
      <c r="A3830" s="30">
        <v>3828</v>
      </c>
      <c r="B3830" s="30">
        <v>1343.734999999999</v>
      </c>
      <c r="C3830" s="30">
        <v>19640.476999999901</v>
      </c>
      <c r="D3830" s="30">
        <v>1</v>
      </c>
      <c r="E3830" s="30">
        <v>1</v>
      </c>
      <c r="F3830" s="30">
        <v>6204.4290000000001</v>
      </c>
      <c r="G3830" s="30">
        <v>1</v>
      </c>
      <c r="H3830" s="30">
        <v>1</v>
      </c>
      <c r="I3830" s="30">
        <v>1</v>
      </c>
      <c r="K3830" s="457">
        <v>24192.428936973964</v>
      </c>
      <c r="L3830" s="457">
        <f>IF(K3830=0,#REF!,0)</f>
        <v>0</v>
      </c>
    </row>
    <row r="3831" spans="1:12">
      <c r="A3831" s="30">
        <v>3829</v>
      </c>
      <c r="B3831" s="30">
        <v>6628.1089999999995</v>
      </c>
      <c r="C3831" s="30">
        <v>17791.750999999891</v>
      </c>
      <c r="D3831" s="30">
        <v>1</v>
      </c>
      <c r="E3831" s="30">
        <v>1</v>
      </c>
      <c r="F3831" s="30">
        <v>5334.0630000000001</v>
      </c>
      <c r="G3831" s="30">
        <v>1</v>
      </c>
      <c r="H3831" s="30">
        <v>1</v>
      </c>
      <c r="I3831" s="30">
        <v>1</v>
      </c>
      <c r="K3831" s="457">
        <v>22320.640132510292</v>
      </c>
      <c r="L3831" s="457">
        <f>IF(K3831=0,#REF!,0)</f>
        <v>0</v>
      </c>
    </row>
    <row r="3832" spans="1:12">
      <c r="A3832" s="30">
        <v>3830</v>
      </c>
      <c r="B3832" s="30">
        <v>2018.1859999999999</v>
      </c>
      <c r="C3832" s="30">
        <v>17952.949999999899</v>
      </c>
      <c r="D3832" s="30">
        <v>1</v>
      </c>
      <c r="E3832" s="30">
        <v>1</v>
      </c>
      <c r="F3832" s="30">
        <v>4591.6729999999998</v>
      </c>
      <c r="G3832" s="30">
        <v>1</v>
      </c>
      <c r="H3832" s="30">
        <v>1</v>
      </c>
      <c r="I3832" s="30">
        <v>1</v>
      </c>
      <c r="K3832" s="457">
        <v>33497.86265413151</v>
      </c>
      <c r="L3832" s="457">
        <f>IF(K3832=0,#REF!,0)</f>
        <v>0</v>
      </c>
    </row>
    <row r="3833" spans="1:12">
      <c r="A3833" s="30">
        <v>3831</v>
      </c>
      <c r="B3833" s="30">
        <v>1272.1369999999979</v>
      </c>
      <c r="C3833" s="30">
        <v>19010.44199999989</v>
      </c>
      <c r="D3833" s="30">
        <v>1</v>
      </c>
      <c r="E3833" s="30">
        <v>1</v>
      </c>
      <c r="F3833" s="30">
        <v>3601.6549999999902</v>
      </c>
      <c r="G3833" s="30">
        <v>1</v>
      </c>
      <c r="H3833" s="30">
        <v>1</v>
      </c>
      <c r="I3833" s="30">
        <v>1</v>
      </c>
      <c r="K3833" s="457">
        <v>24252.329685949495</v>
      </c>
      <c r="L3833" s="457">
        <f>IF(K3833=0,#REF!,0)</f>
        <v>0</v>
      </c>
    </row>
    <row r="3834" spans="1:12">
      <c r="A3834" s="30">
        <v>3832</v>
      </c>
      <c r="B3834" s="30">
        <v>1384.6689999999978</v>
      </c>
      <c r="C3834" s="30">
        <v>18799.892999999898</v>
      </c>
      <c r="D3834" s="30">
        <v>1</v>
      </c>
      <c r="E3834" s="30">
        <v>1</v>
      </c>
      <c r="F3834" s="30">
        <v>3168.27</v>
      </c>
      <c r="G3834" s="30">
        <v>1</v>
      </c>
      <c r="H3834" s="30">
        <v>1</v>
      </c>
      <c r="I3834" s="30">
        <v>1</v>
      </c>
      <c r="K3834" s="457">
        <v>6025.6374004346035</v>
      </c>
      <c r="L3834" s="457">
        <f>IF(K3834=0,#REF!,0)</f>
        <v>0</v>
      </c>
    </row>
    <row r="3835" spans="1:12">
      <c r="A3835" s="30">
        <v>3833</v>
      </c>
      <c r="B3835" s="30">
        <v>1326.2399999999968</v>
      </c>
      <c r="C3835" s="30">
        <v>17907.7769999999</v>
      </c>
      <c r="D3835" s="30">
        <v>1</v>
      </c>
      <c r="E3835" s="30">
        <v>1</v>
      </c>
      <c r="F3835" s="30">
        <v>1809.038</v>
      </c>
      <c r="G3835" s="30">
        <v>1</v>
      </c>
      <c r="H3835" s="30">
        <v>1</v>
      </c>
      <c r="I3835" s="30">
        <v>1</v>
      </c>
      <c r="K3835" s="457"/>
      <c r="L3835" s="457" t="e">
        <f>IF(K3835=0,#REF!,0)</f>
        <v>#REF!</v>
      </c>
    </row>
    <row r="3836" spans="1:12">
      <c r="A3836" s="30">
        <v>3834</v>
      </c>
      <c r="B3836" s="30">
        <v>1901.5359999999998</v>
      </c>
      <c r="C3836" s="30">
        <v>16307.9129999999</v>
      </c>
      <c r="D3836" s="30">
        <v>1</v>
      </c>
      <c r="E3836" s="30">
        <v>1</v>
      </c>
      <c r="F3836" s="30">
        <v>3416.8589999999999</v>
      </c>
      <c r="G3836" s="30">
        <v>1</v>
      </c>
      <c r="H3836" s="30">
        <v>1</v>
      </c>
      <c r="I3836" s="30">
        <v>1</v>
      </c>
      <c r="K3836" s="457"/>
      <c r="L3836" s="457" t="e">
        <f>IF(K3836=0,#REF!,0)</f>
        <v>#REF!</v>
      </c>
    </row>
    <row r="3837" spans="1:12">
      <c r="A3837" s="30">
        <v>3835</v>
      </c>
      <c r="B3837" s="30">
        <v>6369.9319999999989</v>
      </c>
      <c r="C3837" s="30">
        <v>16087.430999999899</v>
      </c>
      <c r="D3837" s="30">
        <v>1</v>
      </c>
      <c r="E3837" s="30">
        <v>1</v>
      </c>
      <c r="F3837" s="30">
        <v>4468.2159999999903</v>
      </c>
      <c r="G3837" s="30">
        <v>1</v>
      </c>
      <c r="H3837" s="30">
        <v>1</v>
      </c>
      <c r="I3837" s="30">
        <v>1</v>
      </c>
      <c r="K3837" s="457"/>
      <c r="L3837" s="457" t="e">
        <f>IF(K3837=0,#REF!,0)</f>
        <v>#REF!</v>
      </c>
    </row>
    <row r="3838" spans="1:12">
      <c r="A3838" s="30">
        <v>3836</v>
      </c>
      <c r="B3838" s="30">
        <v>7820.0610000000006</v>
      </c>
      <c r="C3838" s="30">
        <v>17459.6359999999</v>
      </c>
      <c r="D3838" s="30">
        <v>1</v>
      </c>
      <c r="E3838" s="30">
        <v>1</v>
      </c>
      <c r="F3838" s="30">
        <v>4840.2309999999998</v>
      </c>
      <c r="G3838" s="30">
        <v>1</v>
      </c>
      <c r="H3838" s="30">
        <v>1</v>
      </c>
      <c r="I3838" s="30">
        <v>1</v>
      </c>
      <c r="K3838" s="457"/>
      <c r="L3838" s="457" t="e">
        <f>IF(K3838=0,#REF!,0)</f>
        <v>#REF!</v>
      </c>
    </row>
    <row r="3839" spans="1:12">
      <c r="A3839" s="30">
        <v>3837</v>
      </c>
      <c r="B3839" s="30">
        <v>1823.4680000000001</v>
      </c>
      <c r="C3839" s="30">
        <v>16394.285999999902</v>
      </c>
      <c r="D3839" s="30">
        <v>1</v>
      </c>
      <c r="E3839" s="30">
        <v>1</v>
      </c>
      <c r="F3839" s="30">
        <v>2490.5949999999998</v>
      </c>
      <c r="G3839" s="30">
        <v>1</v>
      </c>
      <c r="H3839" s="30">
        <v>1</v>
      </c>
      <c r="I3839" s="30">
        <v>1</v>
      </c>
      <c r="K3839" s="457"/>
      <c r="L3839" s="457" t="e">
        <f>IF(K3839=0,#REF!,0)</f>
        <v>#REF!</v>
      </c>
    </row>
    <row r="3840" spans="1:12">
      <c r="A3840" s="30">
        <v>3838</v>
      </c>
      <c r="B3840" s="30">
        <v>1762.222</v>
      </c>
      <c r="C3840" s="30">
        <v>15747.9199999999</v>
      </c>
      <c r="D3840" s="30">
        <v>1</v>
      </c>
      <c r="E3840" s="30">
        <v>1</v>
      </c>
      <c r="F3840" s="30">
        <v>2305.83499999999</v>
      </c>
      <c r="G3840" s="30">
        <v>1</v>
      </c>
      <c r="H3840" s="30">
        <v>1</v>
      </c>
      <c r="I3840" s="30">
        <v>1</v>
      </c>
      <c r="K3840" s="457"/>
      <c r="L3840" s="457" t="e">
        <f>IF(K3840=0,#REF!,0)</f>
        <v>#REF!</v>
      </c>
    </row>
    <row r="3841" spans="1:12">
      <c r="A3841" s="30">
        <v>3839</v>
      </c>
      <c r="B3841" s="30">
        <v>1762.222</v>
      </c>
      <c r="C3841" s="30">
        <v>15272.979999999901</v>
      </c>
      <c r="D3841" s="30">
        <v>1</v>
      </c>
      <c r="E3841" s="30">
        <v>1</v>
      </c>
      <c r="F3841" s="30">
        <v>2121.1029999999901</v>
      </c>
      <c r="G3841" s="30">
        <v>1</v>
      </c>
      <c r="H3841" s="30">
        <v>1</v>
      </c>
      <c r="I3841" s="30">
        <v>1</v>
      </c>
      <c r="K3841" s="457"/>
      <c r="L3841" s="457" t="e">
        <f>IF(K3841=0,#REF!,0)</f>
        <v>#REF!</v>
      </c>
    </row>
    <row r="3842" spans="1:12">
      <c r="A3842" s="30">
        <v>3840</v>
      </c>
      <c r="B3842" s="30">
        <v>1032.623999999998</v>
      </c>
      <c r="C3842" s="30">
        <v>15265.8649999999</v>
      </c>
      <c r="D3842" s="30">
        <v>1</v>
      </c>
      <c r="E3842" s="30">
        <v>1</v>
      </c>
      <c r="F3842" s="30">
        <v>1196.367</v>
      </c>
      <c r="G3842" s="30">
        <v>1</v>
      </c>
      <c r="H3842" s="30">
        <v>1</v>
      </c>
      <c r="I3842" s="30">
        <v>1</v>
      </c>
      <c r="K3842" s="457"/>
      <c r="L3842" s="457" t="e">
        <f>IF(K3842=0,#REF!,0)</f>
        <v>#REF!</v>
      </c>
    </row>
    <row r="3843" spans="1:12">
      <c r="A3843" s="30">
        <v>3841</v>
      </c>
      <c r="B3843" s="30">
        <v>1032.623999999998</v>
      </c>
      <c r="C3843" s="30">
        <v>15260.8109999999</v>
      </c>
      <c r="D3843" s="30">
        <v>1</v>
      </c>
      <c r="E3843" s="30">
        <v>1</v>
      </c>
      <c r="F3843" s="30">
        <v>556.22</v>
      </c>
      <c r="G3843" s="30">
        <v>1</v>
      </c>
      <c r="H3843" s="30">
        <v>1</v>
      </c>
      <c r="I3843" s="30">
        <v>1</v>
      </c>
      <c r="K3843" s="457"/>
      <c r="L3843" s="457" t="e">
        <f>IF(K3843=0,#REF!,0)</f>
        <v>#REF!</v>
      </c>
    </row>
    <row r="3844" spans="1:12">
      <c r="A3844" s="30">
        <v>3842</v>
      </c>
      <c r="B3844" s="30">
        <v>1032.623999999998</v>
      </c>
      <c r="C3844" s="30">
        <v>15188.609999999901</v>
      </c>
      <c r="D3844" s="30">
        <v>1</v>
      </c>
      <c r="E3844" s="30">
        <v>1</v>
      </c>
      <c r="F3844" s="30">
        <v>318.32299999999901</v>
      </c>
      <c r="G3844" s="30">
        <v>1</v>
      </c>
      <c r="H3844" s="30">
        <v>1</v>
      </c>
      <c r="I3844" s="30">
        <v>1</v>
      </c>
      <c r="K3844" s="457"/>
      <c r="L3844" s="457" t="e">
        <f>IF(K3844=0,#REF!,0)</f>
        <v>#REF!</v>
      </c>
    </row>
    <row r="3845" spans="1:12">
      <c r="A3845" s="30">
        <v>3843</v>
      </c>
      <c r="B3845" s="30">
        <v>1032.623999999998</v>
      </c>
      <c r="C3845" s="30">
        <v>15187.612999999899</v>
      </c>
      <c r="D3845" s="30">
        <v>1</v>
      </c>
      <c r="E3845" s="30">
        <v>1</v>
      </c>
      <c r="F3845" s="30">
        <v>256.337999999999</v>
      </c>
      <c r="G3845" s="30">
        <v>1</v>
      </c>
      <c r="H3845" s="30">
        <v>1</v>
      </c>
      <c r="I3845" s="30">
        <v>1</v>
      </c>
      <c r="K3845" s="457"/>
      <c r="L3845" s="457" t="e">
        <f>IF(K3845=0,#REF!,0)</f>
        <v>#REF!</v>
      </c>
    </row>
    <row r="3846" spans="1:12">
      <c r="A3846" s="30">
        <v>3844</v>
      </c>
      <c r="B3846" s="30">
        <v>1032.623999999998</v>
      </c>
      <c r="C3846" s="30">
        <v>15187.612999999899</v>
      </c>
      <c r="D3846" s="30">
        <v>1</v>
      </c>
      <c r="E3846" s="30">
        <v>1</v>
      </c>
      <c r="F3846" s="30">
        <v>257.04599999999999</v>
      </c>
      <c r="G3846" s="30">
        <v>1</v>
      </c>
      <c r="H3846" s="30">
        <v>1</v>
      </c>
      <c r="I3846" s="30">
        <v>1</v>
      </c>
      <c r="K3846" s="457"/>
      <c r="L3846" s="457" t="e">
        <f>IF(K3846=0,#REF!,0)</f>
        <v>#REF!</v>
      </c>
    </row>
    <row r="3847" spans="1:12">
      <c r="A3847" s="30">
        <v>3845</v>
      </c>
      <c r="B3847" s="30">
        <v>1032.623999999998</v>
      </c>
      <c r="C3847" s="30">
        <v>15187.612999999899</v>
      </c>
      <c r="D3847" s="30">
        <v>1</v>
      </c>
      <c r="E3847" s="30">
        <v>1</v>
      </c>
      <c r="F3847" s="30">
        <v>235.16399999999999</v>
      </c>
      <c r="G3847" s="30">
        <v>1</v>
      </c>
      <c r="H3847" s="30">
        <v>1</v>
      </c>
      <c r="I3847" s="30">
        <v>1</v>
      </c>
      <c r="K3847" s="457"/>
      <c r="L3847" s="457" t="e">
        <f>IF(K3847=0,#REF!,0)</f>
        <v>#REF!</v>
      </c>
    </row>
    <row r="3848" spans="1:12">
      <c r="A3848" s="30">
        <v>3846</v>
      </c>
      <c r="B3848" s="30">
        <v>1762.222</v>
      </c>
      <c r="C3848" s="30">
        <v>15187.612999999899</v>
      </c>
      <c r="D3848" s="30">
        <v>1</v>
      </c>
      <c r="E3848" s="30">
        <v>1</v>
      </c>
      <c r="F3848" s="30">
        <v>2506.3670000000002</v>
      </c>
      <c r="G3848" s="30">
        <v>1</v>
      </c>
      <c r="H3848" s="30">
        <v>1</v>
      </c>
      <c r="I3848" s="30">
        <v>1</v>
      </c>
      <c r="K3848" s="457"/>
      <c r="L3848" s="457" t="e">
        <f>IF(K3848=0,#REF!,0)</f>
        <v>#REF!</v>
      </c>
    </row>
    <row r="3849" spans="1:12">
      <c r="A3849" s="30">
        <v>3847</v>
      </c>
      <c r="B3849" s="30">
        <v>6139.8579999999993</v>
      </c>
      <c r="C3849" s="30">
        <v>15290.6149999999</v>
      </c>
      <c r="D3849" s="30">
        <v>1</v>
      </c>
      <c r="E3849" s="30">
        <v>1</v>
      </c>
      <c r="F3849" s="30">
        <v>6567.91</v>
      </c>
      <c r="G3849" s="30">
        <v>1</v>
      </c>
      <c r="H3849" s="30">
        <v>1</v>
      </c>
      <c r="I3849" s="30">
        <v>1</v>
      </c>
      <c r="K3849" s="457"/>
      <c r="L3849" s="457" t="e">
        <f>IF(K3849=0,#REF!,0)</f>
        <v>#REF!</v>
      </c>
    </row>
    <row r="3850" spans="1:12">
      <c r="A3850" s="30">
        <v>3848</v>
      </c>
      <c r="B3850" s="30">
        <v>1762.222</v>
      </c>
      <c r="C3850" s="30">
        <v>44529.687999999995</v>
      </c>
      <c r="D3850" s="30">
        <v>1</v>
      </c>
      <c r="E3850" s="30">
        <v>1</v>
      </c>
      <c r="F3850" s="30">
        <v>5320.71</v>
      </c>
      <c r="G3850" s="30">
        <v>1</v>
      </c>
      <c r="H3850" s="30">
        <v>1</v>
      </c>
      <c r="I3850" s="30">
        <v>1</v>
      </c>
      <c r="K3850" s="457"/>
      <c r="L3850" s="457" t="e">
        <f>IF(K3850=0,#REF!,0)</f>
        <v>#REF!</v>
      </c>
    </row>
    <row r="3851" spans="1:12">
      <c r="A3851" s="30">
        <v>3849</v>
      </c>
      <c r="B3851" s="30">
        <v>1037.8129999999981</v>
      </c>
      <c r="C3851" s="30">
        <v>76277.270999999906</v>
      </c>
      <c r="D3851" s="30">
        <v>1</v>
      </c>
      <c r="E3851" s="30">
        <v>1</v>
      </c>
      <c r="F3851" s="30">
        <v>4401.6119999999901</v>
      </c>
      <c r="G3851" s="30">
        <v>1</v>
      </c>
      <c r="H3851" s="30">
        <v>1</v>
      </c>
      <c r="I3851" s="30">
        <v>1</v>
      </c>
      <c r="K3851" s="457"/>
      <c r="L3851" s="457" t="e">
        <f>IF(K3851=0,#REF!,0)</f>
        <v>#REF!</v>
      </c>
    </row>
    <row r="3852" spans="1:12">
      <c r="A3852" s="30">
        <v>3850</v>
      </c>
      <c r="B3852" s="30">
        <v>1194.668999999999</v>
      </c>
      <c r="C3852" s="30">
        <v>98752.351999999795</v>
      </c>
      <c r="D3852" s="30">
        <v>1</v>
      </c>
      <c r="E3852" s="30">
        <v>1</v>
      </c>
      <c r="F3852" s="30">
        <v>3352.0619999999999</v>
      </c>
      <c r="G3852" s="30">
        <v>1</v>
      </c>
      <c r="H3852" s="30">
        <v>1</v>
      </c>
      <c r="I3852" s="30">
        <v>1</v>
      </c>
      <c r="K3852" s="457"/>
      <c r="L3852" s="457" t="e">
        <f>IF(K3852=0,#REF!,0)</f>
        <v>#REF!</v>
      </c>
    </row>
    <row r="3853" spans="1:12">
      <c r="A3853" s="30">
        <v>3851</v>
      </c>
      <c r="B3853" s="30">
        <v>1289.1519999999989</v>
      </c>
      <c r="C3853" s="30">
        <v>130931.39699999968</v>
      </c>
      <c r="D3853" s="30">
        <v>1</v>
      </c>
      <c r="E3853" s="30">
        <v>1</v>
      </c>
      <c r="F3853" s="30">
        <v>2958.04899999999</v>
      </c>
      <c r="G3853" s="30">
        <v>1</v>
      </c>
      <c r="H3853" s="30">
        <v>1</v>
      </c>
      <c r="I3853" s="30">
        <v>1</v>
      </c>
      <c r="K3853" s="457"/>
      <c r="L3853" s="457" t="e">
        <f>IF(K3853=0,#REF!,0)</f>
        <v>#REF!</v>
      </c>
    </row>
    <row r="3854" spans="1:12">
      <c r="A3854" s="30">
        <v>3852</v>
      </c>
      <c r="B3854" s="30">
        <v>1333.0889999999988</v>
      </c>
      <c r="C3854" s="30">
        <v>116098.41299999971</v>
      </c>
      <c r="D3854" s="30">
        <v>1</v>
      </c>
      <c r="E3854" s="30">
        <v>1</v>
      </c>
      <c r="F3854" s="30">
        <v>2760.6669999999999</v>
      </c>
      <c r="G3854" s="30">
        <v>1</v>
      </c>
      <c r="H3854" s="30">
        <v>1</v>
      </c>
      <c r="I3854" s="30">
        <v>1</v>
      </c>
      <c r="K3854" s="457">
        <v>6390.3207174103827</v>
      </c>
      <c r="L3854" s="457">
        <f>IF(K3854=0,#REF!,0)</f>
        <v>0</v>
      </c>
    </row>
    <row r="3855" spans="1:12">
      <c r="A3855" s="30">
        <v>3853</v>
      </c>
      <c r="B3855" s="30">
        <v>6705.3439999999991</v>
      </c>
      <c r="C3855" s="30">
        <v>58032.024999999885</v>
      </c>
      <c r="D3855" s="30">
        <v>1</v>
      </c>
      <c r="E3855" s="30">
        <v>1</v>
      </c>
      <c r="F3855" s="30">
        <v>4131.3680000000004</v>
      </c>
      <c r="G3855" s="30">
        <v>1</v>
      </c>
      <c r="H3855" s="30">
        <v>1</v>
      </c>
      <c r="I3855" s="30">
        <v>1</v>
      </c>
      <c r="K3855" s="457"/>
      <c r="L3855" s="457" t="e">
        <f>IF(K3855=0,#REF!,0)</f>
        <v>#REF!</v>
      </c>
    </row>
    <row r="3856" spans="1:12">
      <c r="A3856" s="30">
        <v>3854</v>
      </c>
      <c r="B3856" s="30">
        <v>2180.04</v>
      </c>
      <c r="C3856" s="30">
        <v>100168.1929999998</v>
      </c>
      <c r="D3856" s="30">
        <v>1</v>
      </c>
      <c r="E3856" s="30">
        <v>1</v>
      </c>
      <c r="F3856" s="30">
        <v>3673.768</v>
      </c>
      <c r="G3856" s="30">
        <v>1</v>
      </c>
      <c r="H3856" s="30">
        <v>1</v>
      </c>
      <c r="I3856" s="30">
        <v>1</v>
      </c>
      <c r="K3856" s="457">
        <v>6742.7591502141067</v>
      </c>
      <c r="L3856" s="457">
        <f>IF(K3856=0,#REF!,0)</f>
        <v>0</v>
      </c>
    </row>
    <row r="3857" spans="1:12">
      <c r="A3857" s="30">
        <v>3855</v>
      </c>
      <c r="B3857" s="30">
        <v>1535.390999999998</v>
      </c>
      <c r="C3857" s="30">
        <v>157434.76299999969</v>
      </c>
      <c r="D3857" s="30">
        <v>1</v>
      </c>
      <c r="E3857" s="30">
        <v>1</v>
      </c>
      <c r="F3857" s="30">
        <v>2105.7349999999901</v>
      </c>
      <c r="G3857" s="30">
        <v>1</v>
      </c>
      <c r="H3857" s="30">
        <v>1</v>
      </c>
      <c r="I3857" s="30">
        <v>1</v>
      </c>
      <c r="K3857" s="457"/>
      <c r="L3857" s="457" t="e">
        <f>IF(K3857=0,#REF!,0)</f>
        <v>#REF!</v>
      </c>
    </row>
    <row r="3858" spans="1:12">
      <c r="A3858" s="30">
        <v>3856</v>
      </c>
      <c r="B3858" s="30">
        <v>1665.281999999997</v>
      </c>
      <c r="C3858" s="30">
        <v>134715.3269999997</v>
      </c>
      <c r="D3858" s="30">
        <v>1</v>
      </c>
      <c r="E3858" s="30">
        <v>1</v>
      </c>
      <c r="F3858" s="30">
        <v>1844.683</v>
      </c>
      <c r="G3858" s="30">
        <v>1</v>
      </c>
      <c r="H3858" s="30">
        <v>1</v>
      </c>
      <c r="I3858" s="30">
        <v>1</v>
      </c>
      <c r="K3858" s="457"/>
      <c r="L3858" s="457" t="e">
        <f>IF(K3858=0,#REF!,0)</f>
        <v>#REF!</v>
      </c>
    </row>
    <row r="3859" spans="1:12">
      <c r="A3859" s="30">
        <v>3857</v>
      </c>
      <c r="B3859" s="30">
        <v>1597.299999999997</v>
      </c>
      <c r="C3859" s="30">
        <v>120306.6909999998</v>
      </c>
      <c r="D3859" s="30">
        <v>1</v>
      </c>
      <c r="E3859" s="30">
        <v>1</v>
      </c>
      <c r="F3859" s="30">
        <v>2105.78999999999</v>
      </c>
      <c r="G3859" s="30">
        <v>1</v>
      </c>
      <c r="H3859" s="30">
        <v>1</v>
      </c>
      <c r="I3859" s="30">
        <v>1</v>
      </c>
      <c r="K3859" s="457"/>
      <c r="L3859" s="457" t="e">
        <f>IF(K3859=0,#REF!,0)</f>
        <v>#REF!</v>
      </c>
    </row>
    <row r="3860" spans="1:12">
      <c r="A3860" s="30">
        <v>3858</v>
      </c>
      <c r="B3860" s="30">
        <v>2334.820999999999</v>
      </c>
      <c r="C3860" s="30">
        <v>67330.933999999892</v>
      </c>
      <c r="D3860" s="30">
        <v>1</v>
      </c>
      <c r="E3860" s="30">
        <v>1</v>
      </c>
      <c r="F3860" s="30">
        <v>3673.9789999999998</v>
      </c>
      <c r="G3860" s="30">
        <v>1</v>
      </c>
      <c r="H3860" s="30">
        <v>1</v>
      </c>
      <c r="I3860" s="30">
        <v>1</v>
      </c>
      <c r="K3860" s="457"/>
      <c r="L3860" s="457" t="e">
        <f>IF(K3860=0,#REF!,0)</f>
        <v>#REF!</v>
      </c>
    </row>
    <row r="3861" spans="1:12">
      <c r="A3861" s="30">
        <v>3859</v>
      </c>
      <c r="B3861" s="30">
        <v>6689.1749999999993</v>
      </c>
      <c r="C3861" s="30">
        <v>35556.7939999999</v>
      </c>
      <c r="D3861" s="30">
        <v>1</v>
      </c>
      <c r="E3861" s="30">
        <v>1</v>
      </c>
      <c r="F3861" s="30">
        <v>5178.33</v>
      </c>
      <c r="G3861" s="30">
        <v>1</v>
      </c>
      <c r="H3861" s="30">
        <v>1</v>
      </c>
      <c r="I3861" s="30">
        <v>1</v>
      </c>
      <c r="K3861" s="457"/>
      <c r="L3861" s="457" t="e">
        <f>IF(K3861=0,#REF!,0)</f>
        <v>#REF!</v>
      </c>
    </row>
    <row r="3862" spans="1:12">
      <c r="A3862" s="30">
        <v>3860</v>
      </c>
      <c r="B3862" s="30">
        <v>7902.4459999999999</v>
      </c>
      <c r="C3862" s="30">
        <v>35460.335999999894</v>
      </c>
      <c r="D3862" s="30">
        <v>1</v>
      </c>
      <c r="E3862" s="30">
        <v>1</v>
      </c>
      <c r="F3862" s="30">
        <v>5245.3289999999997</v>
      </c>
      <c r="G3862" s="30">
        <v>1</v>
      </c>
      <c r="H3862" s="30">
        <v>1</v>
      </c>
      <c r="I3862" s="30">
        <v>1</v>
      </c>
      <c r="K3862" s="457"/>
      <c r="L3862" s="457" t="e">
        <f>IF(K3862=0,#REF!,0)</f>
        <v>#REF!</v>
      </c>
    </row>
    <row r="3863" spans="1:12">
      <c r="A3863" s="30">
        <v>3861</v>
      </c>
      <c r="B3863" s="30">
        <v>1842.0089999999998</v>
      </c>
      <c r="C3863" s="30">
        <v>16437.3479999999</v>
      </c>
      <c r="D3863" s="30">
        <v>1</v>
      </c>
      <c r="E3863" s="30">
        <v>1</v>
      </c>
      <c r="F3863" s="30">
        <v>4069.8220000000001</v>
      </c>
      <c r="G3863" s="30">
        <v>1</v>
      </c>
      <c r="H3863" s="30">
        <v>1</v>
      </c>
      <c r="I3863" s="30">
        <v>1</v>
      </c>
      <c r="K3863" s="457"/>
      <c r="L3863" s="457" t="e">
        <f>IF(K3863=0,#REF!,0)</f>
        <v>#REF!</v>
      </c>
    </row>
    <row r="3864" spans="1:12">
      <c r="A3864" s="30">
        <v>3862</v>
      </c>
      <c r="B3864" s="30">
        <v>1762.222</v>
      </c>
      <c r="C3864" s="30">
        <v>15760.792999999901</v>
      </c>
      <c r="D3864" s="30">
        <v>1</v>
      </c>
      <c r="E3864" s="30">
        <v>1</v>
      </c>
      <c r="F3864" s="30">
        <v>2958.4199999999901</v>
      </c>
      <c r="G3864" s="30">
        <v>1</v>
      </c>
      <c r="H3864" s="30">
        <v>1</v>
      </c>
      <c r="I3864" s="30">
        <v>1</v>
      </c>
      <c r="K3864" s="457"/>
      <c r="L3864" s="457" t="e">
        <f>IF(K3864=0,#REF!,0)</f>
        <v>#REF!</v>
      </c>
    </row>
    <row r="3865" spans="1:12">
      <c r="A3865" s="30">
        <v>3863</v>
      </c>
      <c r="B3865" s="30">
        <v>1762.222</v>
      </c>
      <c r="C3865" s="30">
        <v>15287.531999999899</v>
      </c>
      <c r="D3865" s="30">
        <v>1</v>
      </c>
      <c r="E3865" s="30">
        <v>1</v>
      </c>
      <c r="F3865" s="30">
        <v>1652.3199999999899</v>
      </c>
      <c r="G3865" s="30">
        <v>1</v>
      </c>
      <c r="H3865" s="30">
        <v>1</v>
      </c>
      <c r="I3865" s="30">
        <v>1</v>
      </c>
      <c r="K3865" s="457"/>
      <c r="L3865" s="457" t="e">
        <f>IF(K3865=0,#REF!,0)</f>
        <v>#REF!</v>
      </c>
    </row>
    <row r="3866" spans="1:12">
      <c r="A3866" s="30">
        <v>3864</v>
      </c>
      <c r="B3866" s="30">
        <v>1032.623999999998</v>
      </c>
      <c r="C3866" s="30">
        <v>15272.6629999999</v>
      </c>
      <c r="D3866" s="30">
        <v>1</v>
      </c>
      <c r="E3866" s="30">
        <v>1</v>
      </c>
      <c r="F3866" s="30">
        <v>1262.0889999999899</v>
      </c>
      <c r="G3866" s="30">
        <v>1</v>
      </c>
      <c r="H3866" s="30">
        <v>1</v>
      </c>
      <c r="I3866" s="30">
        <v>1</v>
      </c>
      <c r="K3866" s="457"/>
      <c r="L3866" s="457" t="e">
        <f>IF(K3866=0,#REF!,0)</f>
        <v>#REF!</v>
      </c>
    </row>
    <row r="3867" spans="1:12">
      <c r="A3867" s="30">
        <v>3865</v>
      </c>
      <c r="B3867" s="30">
        <v>1032.623999999998</v>
      </c>
      <c r="C3867" s="30">
        <v>15269.308999999901</v>
      </c>
      <c r="D3867" s="30">
        <v>1</v>
      </c>
      <c r="E3867" s="30">
        <v>1</v>
      </c>
      <c r="F3867" s="30">
        <v>555.29</v>
      </c>
      <c r="G3867" s="30">
        <v>1</v>
      </c>
      <c r="H3867" s="30">
        <v>1</v>
      </c>
      <c r="I3867" s="30">
        <v>1</v>
      </c>
      <c r="K3867" s="457"/>
      <c r="L3867" s="457" t="e">
        <f>IF(K3867=0,#REF!,0)</f>
        <v>#REF!</v>
      </c>
    </row>
    <row r="3868" spans="1:12">
      <c r="A3868" s="30">
        <v>3866</v>
      </c>
      <c r="B3868" s="30">
        <v>1032.623999999998</v>
      </c>
      <c r="C3868" s="30">
        <v>15199.3749999999</v>
      </c>
      <c r="D3868" s="30">
        <v>1</v>
      </c>
      <c r="E3868" s="30">
        <v>1</v>
      </c>
      <c r="F3868" s="30">
        <v>317.015999999999</v>
      </c>
      <c r="G3868" s="30">
        <v>1</v>
      </c>
      <c r="H3868" s="30">
        <v>1</v>
      </c>
      <c r="I3868" s="30">
        <v>1</v>
      </c>
      <c r="K3868" s="457"/>
      <c r="L3868" s="457" t="e">
        <f>IF(K3868=0,#REF!,0)</f>
        <v>#REF!</v>
      </c>
    </row>
    <row r="3869" spans="1:12">
      <c r="A3869" s="30">
        <v>3867</v>
      </c>
      <c r="B3869" s="30">
        <v>1032.623999999998</v>
      </c>
      <c r="C3869" s="30">
        <v>15198.279999999901</v>
      </c>
      <c r="D3869" s="30">
        <v>1</v>
      </c>
      <c r="E3869" s="30">
        <v>1</v>
      </c>
      <c r="F3869" s="30">
        <v>252.344999999999</v>
      </c>
      <c r="G3869" s="30">
        <v>1</v>
      </c>
      <c r="H3869" s="30">
        <v>1</v>
      </c>
      <c r="I3869" s="30">
        <v>1</v>
      </c>
      <c r="K3869" s="457"/>
      <c r="L3869" s="457" t="e">
        <f>IF(K3869=0,#REF!,0)</f>
        <v>#REF!</v>
      </c>
    </row>
    <row r="3870" spans="1:12">
      <c r="A3870" s="30">
        <v>3868</v>
      </c>
      <c r="B3870" s="30">
        <v>1032.623999999998</v>
      </c>
      <c r="C3870" s="30">
        <v>15196.657999999899</v>
      </c>
      <c r="D3870" s="30">
        <v>1</v>
      </c>
      <c r="E3870" s="30">
        <v>1</v>
      </c>
      <c r="F3870" s="30">
        <v>252.78299999999999</v>
      </c>
      <c r="G3870" s="30">
        <v>1</v>
      </c>
      <c r="H3870" s="30">
        <v>1</v>
      </c>
      <c r="I3870" s="30">
        <v>1</v>
      </c>
      <c r="K3870" s="457"/>
      <c r="L3870" s="457" t="e">
        <f>IF(K3870=0,#REF!,0)</f>
        <v>#REF!</v>
      </c>
    </row>
    <row r="3871" spans="1:12">
      <c r="A3871" s="30">
        <v>3869</v>
      </c>
      <c r="B3871" s="30">
        <v>1032.623999999998</v>
      </c>
      <c r="C3871" s="30">
        <v>15195.4829999999</v>
      </c>
      <c r="D3871" s="30">
        <v>1</v>
      </c>
      <c r="E3871" s="30">
        <v>1</v>
      </c>
      <c r="F3871" s="30">
        <v>232.506</v>
      </c>
      <c r="G3871" s="30">
        <v>1</v>
      </c>
      <c r="H3871" s="30">
        <v>1</v>
      </c>
      <c r="I3871" s="30">
        <v>1</v>
      </c>
      <c r="K3871" s="457"/>
      <c r="L3871" s="457" t="e">
        <f>IF(K3871=0,#REF!,0)</f>
        <v>#REF!</v>
      </c>
    </row>
    <row r="3872" spans="1:12">
      <c r="A3872" s="30">
        <v>3870</v>
      </c>
      <c r="B3872" s="30">
        <v>1762.222</v>
      </c>
      <c r="C3872" s="30">
        <v>15195.618999999901</v>
      </c>
      <c r="D3872" s="30">
        <v>1</v>
      </c>
      <c r="E3872" s="30">
        <v>1</v>
      </c>
      <c r="F3872" s="30">
        <v>2503.2150000000001</v>
      </c>
      <c r="G3872" s="30">
        <v>1</v>
      </c>
      <c r="H3872" s="30">
        <v>1</v>
      </c>
      <c r="I3872" s="30">
        <v>1</v>
      </c>
      <c r="K3872" s="457"/>
      <c r="L3872" s="457" t="e">
        <f>IF(K3872=0,#REF!,0)</f>
        <v>#REF!</v>
      </c>
    </row>
    <row r="3873" spans="1:12">
      <c r="A3873" s="30">
        <v>3871</v>
      </c>
      <c r="B3873" s="30">
        <v>6154.5079999999989</v>
      </c>
      <c r="C3873" s="30">
        <v>15307.8569999999</v>
      </c>
      <c r="D3873" s="30">
        <v>1</v>
      </c>
      <c r="E3873" s="30">
        <v>1</v>
      </c>
      <c r="F3873" s="30">
        <v>6560.4929999999904</v>
      </c>
      <c r="G3873" s="30">
        <v>1</v>
      </c>
      <c r="H3873" s="30">
        <v>1</v>
      </c>
      <c r="I3873" s="30">
        <v>1</v>
      </c>
      <c r="K3873" s="457"/>
      <c r="L3873" s="457" t="e">
        <f>IF(K3873=0,#REF!,0)</f>
        <v>#REF!</v>
      </c>
    </row>
    <row r="3874" spans="1:12">
      <c r="A3874" s="30">
        <v>3872</v>
      </c>
      <c r="B3874" s="30">
        <v>1825.6829999999998</v>
      </c>
      <c r="C3874" s="30">
        <v>48191.070999999982</v>
      </c>
      <c r="D3874" s="30">
        <v>1</v>
      </c>
      <c r="E3874" s="30">
        <v>1</v>
      </c>
      <c r="F3874" s="30">
        <v>5314.3950000000004</v>
      </c>
      <c r="G3874" s="30">
        <v>1</v>
      </c>
      <c r="H3874" s="30">
        <v>1</v>
      </c>
      <c r="I3874" s="30">
        <v>1</v>
      </c>
      <c r="K3874" s="457"/>
      <c r="L3874" s="457" t="e">
        <f>IF(K3874=0,#REF!,0)</f>
        <v>#REF!</v>
      </c>
    </row>
    <row r="3875" spans="1:12">
      <c r="A3875" s="30">
        <v>3873</v>
      </c>
      <c r="B3875" s="30">
        <v>1158.6739999999979</v>
      </c>
      <c r="C3875" s="30">
        <v>92631.615999999907</v>
      </c>
      <c r="D3875" s="30">
        <v>1</v>
      </c>
      <c r="E3875" s="30">
        <v>1</v>
      </c>
      <c r="F3875" s="30">
        <v>4395.3739999999898</v>
      </c>
      <c r="G3875" s="30">
        <v>1</v>
      </c>
      <c r="H3875" s="30">
        <v>1</v>
      </c>
      <c r="I3875" s="30">
        <v>1</v>
      </c>
      <c r="K3875" s="457"/>
      <c r="L3875" s="457" t="e">
        <f>IF(K3875=0,#REF!,0)</f>
        <v>#REF!</v>
      </c>
    </row>
    <row r="3876" spans="1:12">
      <c r="A3876" s="30">
        <v>3874</v>
      </c>
      <c r="B3876" s="30">
        <v>1467.4129999999989</v>
      </c>
      <c r="C3876" s="30">
        <v>139579.6989999997</v>
      </c>
      <c r="D3876" s="30">
        <v>1</v>
      </c>
      <c r="E3876" s="30">
        <v>1</v>
      </c>
      <c r="F3876" s="30">
        <v>3347.0479999999998</v>
      </c>
      <c r="G3876" s="30">
        <v>1</v>
      </c>
      <c r="H3876" s="30">
        <v>1</v>
      </c>
      <c r="I3876" s="30">
        <v>1</v>
      </c>
      <c r="K3876" s="457">
        <v>3535.7505575147125</v>
      </c>
      <c r="L3876" s="457">
        <f>IF(K3876=0,#REF!,0)</f>
        <v>0</v>
      </c>
    </row>
    <row r="3877" spans="1:12">
      <c r="A3877" s="30">
        <v>3875</v>
      </c>
      <c r="B3877" s="30">
        <v>2055.902999999998</v>
      </c>
      <c r="C3877" s="30">
        <v>178024.09899999978</v>
      </c>
      <c r="D3877" s="30">
        <v>1</v>
      </c>
      <c r="E3877" s="30">
        <v>1</v>
      </c>
      <c r="F3877" s="30">
        <v>2953.1570000000002</v>
      </c>
      <c r="G3877" s="30">
        <v>1</v>
      </c>
      <c r="H3877" s="30">
        <v>1</v>
      </c>
      <c r="I3877" s="30">
        <v>1</v>
      </c>
      <c r="K3877" s="457">
        <v>16540.135364536458</v>
      </c>
      <c r="L3877" s="457">
        <f>IF(K3877=0,#REF!,0)</f>
        <v>0</v>
      </c>
    </row>
    <row r="3878" spans="1:12">
      <c r="A3878" s="30">
        <v>3876</v>
      </c>
      <c r="B3878" s="30">
        <v>2764.4579999999892</v>
      </c>
      <c r="C3878" s="30">
        <v>164241.93399999972</v>
      </c>
      <c r="D3878" s="30">
        <v>1</v>
      </c>
      <c r="E3878" s="30">
        <v>1</v>
      </c>
      <c r="F3878" s="30">
        <v>2755.6569999999901</v>
      </c>
      <c r="G3878" s="30">
        <v>1</v>
      </c>
      <c r="H3878" s="30">
        <v>1</v>
      </c>
      <c r="I3878" s="30">
        <v>1</v>
      </c>
      <c r="K3878" s="457">
        <v>22509.473865322427</v>
      </c>
      <c r="L3878" s="457">
        <f>IF(K3878=0,#REF!,0)</f>
        <v>0</v>
      </c>
    </row>
    <row r="3879" spans="1:12">
      <c r="A3879" s="30">
        <v>3877</v>
      </c>
      <c r="B3879" s="30">
        <v>10416.557999999999</v>
      </c>
      <c r="C3879" s="30">
        <v>103743.59499999991</v>
      </c>
      <c r="D3879" s="30">
        <v>1</v>
      </c>
      <c r="E3879" s="30">
        <v>1</v>
      </c>
      <c r="F3879" s="30">
        <v>4125.0150000000003</v>
      </c>
      <c r="G3879" s="30">
        <v>1</v>
      </c>
      <c r="H3879" s="30">
        <v>1</v>
      </c>
      <c r="I3879" s="30">
        <v>1</v>
      </c>
      <c r="K3879" s="457">
        <v>13400.314479388815</v>
      </c>
      <c r="L3879" s="457">
        <f>IF(K3879=0,#REF!,0)</f>
        <v>0</v>
      </c>
    </row>
    <row r="3880" spans="1:12">
      <c r="A3880" s="30">
        <v>3878</v>
      </c>
      <c r="B3880" s="30">
        <v>5158.5679999999993</v>
      </c>
      <c r="C3880" s="30">
        <v>149347.90199999971</v>
      </c>
      <c r="D3880" s="30">
        <v>1</v>
      </c>
      <c r="E3880" s="30">
        <v>1</v>
      </c>
      <c r="F3880" s="30">
        <v>3667.4090000000001</v>
      </c>
      <c r="G3880" s="30">
        <v>1</v>
      </c>
      <c r="H3880" s="30">
        <v>1</v>
      </c>
      <c r="I3880" s="30">
        <v>1</v>
      </c>
      <c r="K3880" s="457">
        <v>29714.888142217496</v>
      </c>
      <c r="L3880" s="457">
        <f>IF(K3880=0,#REF!,0)</f>
        <v>0</v>
      </c>
    </row>
    <row r="3881" spans="1:12">
      <c r="A3881" s="30">
        <v>3879</v>
      </c>
      <c r="B3881" s="30">
        <v>4901.5909999999885</v>
      </c>
      <c r="C3881" s="30">
        <v>213454.71599999978</v>
      </c>
      <c r="D3881" s="30">
        <v>1</v>
      </c>
      <c r="E3881" s="30">
        <v>1</v>
      </c>
      <c r="F3881" s="30">
        <v>2101.6969999999901</v>
      </c>
      <c r="G3881" s="30">
        <v>1</v>
      </c>
      <c r="H3881" s="30">
        <v>1</v>
      </c>
      <c r="I3881" s="30">
        <v>1</v>
      </c>
      <c r="K3881" s="457">
        <v>26817.060018855249</v>
      </c>
      <c r="L3881" s="457">
        <f>IF(K3881=0,#REF!,0)</f>
        <v>0</v>
      </c>
    </row>
    <row r="3882" spans="1:12">
      <c r="A3882" s="30">
        <v>3880</v>
      </c>
      <c r="B3882" s="30">
        <v>5380.9019999999882</v>
      </c>
      <c r="C3882" s="30">
        <v>187758.2429999997</v>
      </c>
      <c r="D3882" s="30">
        <v>1</v>
      </c>
      <c r="E3882" s="30">
        <v>1</v>
      </c>
      <c r="F3882" s="30">
        <v>1841.1799999999901</v>
      </c>
      <c r="G3882" s="30">
        <v>1</v>
      </c>
      <c r="H3882" s="30">
        <v>1</v>
      </c>
      <c r="I3882" s="30">
        <v>1</v>
      </c>
      <c r="K3882" s="457">
        <v>12133.520077470786</v>
      </c>
      <c r="L3882" s="457">
        <f>IF(K3882=0,#REF!,0)</f>
        <v>0</v>
      </c>
    </row>
    <row r="3883" spans="1:12">
      <c r="A3883" s="30">
        <v>3881</v>
      </c>
      <c r="B3883" s="30">
        <v>5382.3689999999979</v>
      </c>
      <c r="C3883" s="30">
        <v>171647.67599999992</v>
      </c>
      <c r="D3883" s="30">
        <v>1</v>
      </c>
      <c r="E3883" s="30">
        <v>1</v>
      </c>
      <c r="F3883" s="30">
        <v>2101.8829999999998</v>
      </c>
      <c r="G3883" s="30">
        <v>1</v>
      </c>
      <c r="H3883" s="30">
        <v>1</v>
      </c>
      <c r="I3883" s="30">
        <v>1</v>
      </c>
      <c r="K3883" s="457"/>
      <c r="L3883" s="457" t="e">
        <f>IF(K3883=0,#REF!,0)</f>
        <v>#REF!</v>
      </c>
    </row>
    <row r="3884" spans="1:12">
      <c r="A3884" s="30">
        <v>3882</v>
      </c>
      <c r="B3884" s="30">
        <v>6178.4699999999884</v>
      </c>
      <c r="C3884" s="30">
        <v>112717.84899999999</v>
      </c>
      <c r="D3884" s="30">
        <v>1</v>
      </c>
      <c r="E3884" s="30">
        <v>1</v>
      </c>
      <c r="F3884" s="30">
        <v>3667.9450000000002</v>
      </c>
      <c r="G3884" s="30">
        <v>1</v>
      </c>
      <c r="H3884" s="30">
        <v>1</v>
      </c>
      <c r="I3884" s="30">
        <v>1</v>
      </c>
      <c r="K3884" s="457"/>
      <c r="L3884" s="457" t="e">
        <f>IF(K3884=0,#REF!,0)</f>
        <v>#REF!</v>
      </c>
    </row>
    <row r="3885" spans="1:12">
      <c r="A3885" s="30">
        <v>3883</v>
      </c>
      <c r="B3885" s="30">
        <v>11999.472999999989</v>
      </c>
      <c r="C3885" s="30">
        <v>41480.611999999797</v>
      </c>
      <c r="D3885" s="30">
        <v>1</v>
      </c>
      <c r="E3885" s="30">
        <v>1</v>
      </c>
      <c r="F3885" s="30">
        <v>5170.9849999999997</v>
      </c>
      <c r="G3885" s="30">
        <v>1</v>
      </c>
      <c r="H3885" s="30">
        <v>1</v>
      </c>
      <c r="I3885" s="30">
        <v>1</v>
      </c>
      <c r="K3885" s="457"/>
      <c r="L3885" s="457" t="e">
        <f>IF(K3885=0,#REF!,0)</f>
        <v>#REF!</v>
      </c>
    </row>
    <row r="3886" spans="1:12">
      <c r="A3886" s="30">
        <v>3884</v>
      </c>
      <c r="B3886" s="30">
        <v>12478.311999999991</v>
      </c>
      <c r="C3886" s="30">
        <v>41333.104999999887</v>
      </c>
      <c r="D3886" s="30">
        <v>1</v>
      </c>
      <c r="E3886" s="30">
        <v>1</v>
      </c>
      <c r="F3886" s="30">
        <v>5237.6309999999903</v>
      </c>
      <c r="G3886" s="30">
        <v>1</v>
      </c>
      <c r="H3886" s="30">
        <v>1</v>
      </c>
      <c r="I3886" s="30">
        <v>1</v>
      </c>
      <c r="K3886" s="457"/>
      <c r="L3886" s="457" t="e">
        <f>IF(K3886=0,#REF!,0)</f>
        <v>#REF!</v>
      </c>
    </row>
    <row r="3887" spans="1:12">
      <c r="A3887" s="30">
        <v>3885</v>
      </c>
      <c r="B3887" s="30">
        <v>2831.2780000000002</v>
      </c>
      <c r="C3887" s="30">
        <v>18430.6149999999</v>
      </c>
      <c r="D3887" s="30">
        <v>1</v>
      </c>
      <c r="E3887" s="30">
        <v>1</v>
      </c>
      <c r="F3887" s="30">
        <v>4063.5439999999999</v>
      </c>
      <c r="G3887" s="30">
        <v>1</v>
      </c>
      <c r="H3887" s="30">
        <v>1</v>
      </c>
      <c r="I3887" s="30">
        <v>1</v>
      </c>
      <c r="K3887" s="457"/>
      <c r="L3887" s="457" t="e">
        <f>IF(K3887=0,#REF!,0)</f>
        <v>#REF!</v>
      </c>
    </row>
    <row r="3888" spans="1:12">
      <c r="A3888" s="30">
        <v>3886</v>
      </c>
      <c r="B3888" s="30">
        <v>1766.077</v>
      </c>
      <c r="C3888" s="30">
        <v>17017.888999999901</v>
      </c>
      <c r="D3888" s="30">
        <v>1</v>
      </c>
      <c r="E3888" s="30">
        <v>1</v>
      </c>
      <c r="F3888" s="30">
        <v>2954.1729999999998</v>
      </c>
      <c r="G3888" s="30">
        <v>1</v>
      </c>
      <c r="H3888" s="30">
        <v>1</v>
      </c>
      <c r="I3888" s="30">
        <v>1</v>
      </c>
      <c r="K3888" s="457"/>
      <c r="L3888" s="457" t="e">
        <f>IF(K3888=0,#REF!,0)</f>
        <v>#REF!</v>
      </c>
    </row>
    <row r="3889" spans="1:12">
      <c r="A3889" s="30">
        <v>3887</v>
      </c>
      <c r="B3889" s="30">
        <v>1762.222</v>
      </c>
      <c r="C3889" s="30">
        <v>15642.0609999999</v>
      </c>
      <c r="D3889" s="30">
        <v>1</v>
      </c>
      <c r="E3889" s="30">
        <v>1</v>
      </c>
      <c r="F3889" s="30">
        <v>1650.1389999999999</v>
      </c>
      <c r="G3889" s="30">
        <v>1</v>
      </c>
      <c r="H3889" s="30">
        <v>1</v>
      </c>
      <c r="I3889" s="30">
        <v>1</v>
      </c>
      <c r="K3889" s="457"/>
      <c r="L3889" s="457" t="e">
        <f>IF(K3889=0,#REF!,0)</f>
        <v>#REF!</v>
      </c>
    </row>
    <row r="3890" spans="1:12">
      <c r="A3890" s="30">
        <v>3888</v>
      </c>
      <c r="B3890" s="30">
        <v>1032.623999999998</v>
      </c>
      <c r="C3890" s="30">
        <v>15308.407999999899</v>
      </c>
      <c r="D3890" s="30">
        <v>1</v>
      </c>
      <c r="E3890" s="30">
        <v>1</v>
      </c>
      <c r="F3890" s="30">
        <v>1260.6949999999899</v>
      </c>
      <c r="G3890" s="30">
        <v>1</v>
      </c>
      <c r="H3890" s="30">
        <v>1</v>
      </c>
      <c r="I3890" s="30">
        <v>1</v>
      </c>
      <c r="K3890" s="457"/>
      <c r="L3890" s="457" t="e">
        <f>IF(K3890=0,#REF!,0)</f>
        <v>#REF!</v>
      </c>
    </row>
    <row r="3891" spans="1:12">
      <c r="A3891" s="30">
        <v>3889</v>
      </c>
      <c r="B3891" s="30">
        <v>1032.623999999998</v>
      </c>
      <c r="C3891" s="30">
        <v>15272.788999999899</v>
      </c>
      <c r="D3891" s="30">
        <v>1</v>
      </c>
      <c r="E3891" s="30">
        <v>1</v>
      </c>
      <c r="F3891" s="30">
        <v>554.52199999999903</v>
      </c>
      <c r="G3891" s="30">
        <v>1</v>
      </c>
      <c r="H3891" s="30">
        <v>1</v>
      </c>
      <c r="I3891" s="30">
        <v>1</v>
      </c>
      <c r="K3891" s="457"/>
      <c r="L3891" s="457" t="e">
        <f>IF(K3891=0,#REF!,0)</f>
        <v>#REF!</v>
      </c>
    </row>
    <row r="3892" spans="1:12">
      <c r="A3892" s="30">
        <v>3890</v>
      </c>
      <c r="B3892" s="30">
        <v>1032.623999999998</v>
      </c>
      <c r="C3892" s="30">
        <v>15196.246999999901</v>
      </c>
      <c r="D3892" s="30">
        <v>1</v>
      </c>
      <c r="E3892" s="30">
        <v>1</v>
      </c>
      <c r="F3892" s="30">
        <v>316.39999999999998</v>
      </c>
      <c r="G3892" s="30">
        <v>1</v>
      </c>
      <c r="H3892" s="30">
        <v>1</v>
      </c>
      <c r="I3892" s="30">
        <v>1</v>
      </c>
      <c r="K3892" s="457"/>
      <c r="L3892" s="457" t="e">
        <f>IF(K3892=0,#REF!,0)</f>
        <v>#REF!</v>
      </c>
    </row>
    <row r="3893" spans="1:12">
      <c r="A3893" s="30">
        <v>3891</v>
      </c>
      <c r="B3893" s="30">
        <v>1032.623999999998</v>
      </c>
      <c r="C3893" s="30">
        <v>15191.869999999901</v>
      </c>
      <c r="D3893" s="30">
        <v>1</v>
      </c>
      <c r="E3893" s="30">
        <v>1</v>
      </c>
      <c r="F3893" s="30">
        <v>250.629999999999</v>
      </c>
      <c r="G3893" s="30">
        <v>1</v>
      </c>
      <c r="H3893" s="30">
        <v>1</v>
      </c>
      <c r="I3893" s="30">
        <v>1</v>
      </c>
      <c r="K3893" s="457"/>
      <c r="L3893" s="457" t="e">
        <f>IF(K3893=0,#REF!,0)</f>
        <v>#REF!</v>
      </c>
    </row>
    <row r="3894" spans="1:12">
      <c r="A3894" s="30">
        <v>3892</v>
      </c>
      <c r="B3894" s="30">
        <v>1032.623999999998</v>
      </c>
      <c r="C3894" s="30">
        <v>15187.612999999899</v>
      </c>
      <c r="D3894" s="30">
        <v>1</v>
      </c>
      <c r="E3894" s="30">
        <v>1</v>
      </c>
      <c r="F3894" s="30">
        <v>251.779</v>
      </c>
      <c r="G3894" s="30">
        <v>1</v>
      </c>
      <c r="H3894" s="30">
        <v>1</v>
      </c>
      <c r="I3894" s="30">
        <v>1</v>
      </c>
      <c r="K3894" s="457"/>
      <c r="L3894" s="457" t="e">
        <f>IF(K3894=0,#REF!,0)</f>
        <v>#REF!</v>
      </c>
    </row>
    <row r="3895" spans="1:12">
      <c r="A3895" s="30">
        <v>3893</v>
      </c>
      <c r="B3895" s="30">
        <v>1032.623999999998</v>
      </c>
      <c r="C3895" s="30">
        <v>15187.612999999899</v>
      </c>
      <c r="D3895" s="30">
        <v>1</v>
      </c>
      <c r="E3895" s="30">
        <v>1</v>
      </c>
      <c r="F3895" s="30">
        <v>232.38499999999999</v>
      </c>
      <c r="G3895" s="30">
        <v>1</v>
      </c>
      <c r="H3895" s="30">
        <v>1</v>
      </c>
      <c r="I3895" s="30">
        <v>1</v>
      </c>
      <c r="K3895" s="457"/>
      <c r="L3895" s="457" t="e">
        <f>IF(K3895=0,#REF!,0)</f>
        <v>#REF!</v>
      </c>
    </row>
    <row r="3896" spans="1:12">
      <c r="A3896" s="30">
        <v>3894</v>
      </c>
      <c r="B3896" s="30">
        <v>1762.222</v>
      </c>
      <c r="C3896" s="30">
        <v>15187.612999999899</v>
      </c>
      <c r="D3896" s="30">
        <v>1</v>
      </c>
      <c r="E3896" s="30">
        <v>1</v>
      </c>
      <c r="F3896" s="30">
        <v>2504.1889999999999</v>
      </c>
      <c r="G3896" s="30">
        <v>1</v>
      </c>
      <c r="H3896" s="30">
        <v>1</v>
      </c>
      <c r="I3896" s="30">
        <v>1</v>
      </c>
      <c r="K3896" s="457"/>
      <c r="L3896" s="457" t="e">
        <f>IF(K3896=0,#REF!,0)</f>
        <v>#REF!</v>
      </c>
    </row>
    <row r="3897" spans="1:12">
      <c r="A3897" s="30">
        <v>3895</v>
      </c>
      <c r="B3897" s="30">
        <v>6144.82</v>
      </c>
      <c r="C3897" s="30">
        <v>15293.924999999901</v>
      </c>
      <c r="D3897" s="30">
        <v>1</v>
      </c>
      <c r="E3897" s="30">
        <v>1</v>
      </c>
      <c r="F3897" s="30">
        <v>6562.902</v>
      </c>
      <c r="G3897" s="30">
        <v>1</v>
      </c>
      <c r="H3897" s="30">
        <v>1</v>
      </c>
      <c r="I3897" s="30">
        <v>1</v>
      </c>
      <c r="K3897" s="457"/>
      <c r="L3897" s="457" t="e">
        <f>IF(K3897=0,#REF!,0)</f>
        <v>#REF!</v>
      </c>
    </row>
    <row r="3898" spans="1:12">
      <c r="A3898" s="30">
        <v>3896</v>
      </c>
      <c r="B3898" s="30">
        <v>1777.77</v>
      </c>
      <c r="C3898" s="30">
        <v>46009.638999999988</v>
      </c>
      <c r="D3898" s="30">
        <v>1</v>
      </c>
      <c r="E3898" s="30">
        <v>1</v>
      </c>
      <c r="F3898" s="30">
        <v>5317.2429999999904</v>
      </c>
      <c r="G3898" s="30">
        <v>1</v>
      </c>
      <c r="H3898" s="30">
        <v>1</v>
      </c>
      <c r="I3898" s="30">
        <v>1</v>
      </c>
      <c r="K3898" s="457"/>
      <c r="L3898" s="457" t="e">
        <f>IF(K3898=0,#REF!,0)</f>
        <v>#REF!</v>
      </c>
    </row>
    <row r="3899" spans="1:12">
      <c r="A3899" s="30">
        <v>3897</v>
      </c>
      <c r="B3899" s="30">
        <v>1092.959999999998</v>
      </c>
      <c r="C3899" s="30">
        <v>81210.856999999887</v>
      </c>
      <c r="D3899" s="30">
        <v>1</v>
      </c>
      <c r="E3899" s="30">
        <v>1</v>
      </c>
      <c r="F3899" s="30">
        <v>4398.6689999999899</v>
      </c>
      <c r="G3899" s="30">
        <v>1</v>
      </c>
      <c r="H3899" s="30">
        <v>1</v>
      </c>
      <c r="I3899" s="30">
        <v>1</v>
      </c>
      <c r="K3899" s="457"/>
      <c r="L3899" s="457" t="e">
        <f>IF(K3899=0,#REF!,0)</f>
        <v>#REF!</v>
      </c>
    </row>
    <row r="3900" spans="1:12">
      <c r="A3900" s="30">
        <v>3898</v>
      </c>
      <c r="B3900" s="30">
        <v>1259.2099999999991</v>
      </c>
      <c r="C3900" s="30">
        <v>118705.7659999997</v>
      </c>
      <c r="D3900" s="30">
        <v>1</v>
      </c>
      <c r="E3900" s="30">
        <v>1</v>
      </c>
      <c r="F3900" s="30">
        <v>3350.05599999999</v>
      </c>
      <c r="G3900" s="30">
        <v>1</v>
      </c>
      <c r="H3900" s="30">
        <v>1</v>
      </c>
      <c r="I3900" s="30">
        <v>1</v>
      </c>
      <c r="K3900" s="457"/>
      <c r="L3900" s="457" t="e">
        <f>IF(K3900=0,#REF!,0)</f>
        <v>#REF!</v>
      </c>
    </row>
    <row r="3901" spans="1:12">
      <c r="A3901" s="30">
        <v>3899</v>
      </c>
      <c r="B3901" s="30">
        <v>1388.4499999999987</v>
      </c>
      <c r="C3901" s="30">
        <v>152748.51399999968</v>
      </c>
      <c r="D3901" s="30">
        <v>1</v>
      </c>
      <c r="E3901" s="30">
        <v>1</v>
      </c>
      <c r="F3901" s="30">
        <v>2956.5049999999901</v>
      </c>
      <c r="G3901" s="30">
        <v>1</v>
      </c>
      <c r="H3901" s="30">
        <v>1</v>
      </c>
      <c r="I3901" s="30">
        <v>1</v>
      </c>
      <c r="K3901" s="457">
        <v>3618.7598063582791</v>
      </c>
      <c r="L3901" s="457">
        <f>IF(K3901=0,#REF!,0)</f>
        <v>0</v>
      </c>
    </row>
    <row r="3902" spans="1:12">
      <c r="A3902" s="30">
        <v>3900</v>
      </c>
      <c r="B3902" s="30">
        <v>1614.7639999999992</v>
      </c>
      <c r="C3902" s="30">
        <v>136387.86799999978</v>
      </c>
      <c r="D3902" s="30">
        <v>1</v>
      </c>
      <c r="E3902" s="30">
        <v>1</v>
      </c>
      <c r="F3902" s="30">
        <v>2759.3199999999902</v>
      </c>
      <c r="G3902" s="30">
        <v>1</v>
      </c>
      <c r="H3902" s="30">
        <v>1</v>
      </c>
      <c r="I3902" s="30">
        <v>1</v>
      </c>
      <c r="K3902" s="457"/>
      <c r="L3902" s="457" t="e">
        <f>IF(K3902=0,#REF!,0)</f>
        <v>#REF!</v>
      </c>
    </row>
    <row r="3903" spans="1:12">
      <c r="A3903" s="30">
        <v>3901</v>
      </c>
      <c r="B3903" s="30">
        <v>7659.2559999999994</v>
      </c>
      <c r="C3903" s="30">
        <v>69858.184999999896</v>
      </c>
      <c r="D3903" s="30">
        <v>1</v>
      </c>
      <c r="E3903" s="30">
        <v>1</v>
      </c>
      <c r="F3903" s="30">
        <v>4129.7839999999997</v>
      </c>
      <c r="G3903" s="30">
        <v>1</v>
      </c>
      <c r="H3903" s="30">
        <v>1</v>
      </c>
      <c r="I3903" s="30">
        <v>1</v>
      </c>
      <c r="K3903" s="457"/>
      <c r="L3903" s="457" t="e">
        <f>IF(K3903=0,#REF!,0)</f>
        <v>#REF!</v>
      </c>
    </row>
    <row r="3904" spans="1:12">
      <c r="A3904" s="30">
        <v>3902</v>
      </c>
      <c r="B3904" s="30">
        <v>2741.367999999999</v>
      </c>
      <c r="C3904" s="30">
        <v>120360.08899999991</v>
      </c>
      <c r="D3904" s="30">
        <v>1</v>
      </c>
      <c r="E3904" s="30">
        <v>1</v>
      </c>
      <c r="F3904" s="30">
        <v>3672.2459999999901</v>
      </c>
      <c r="G3904" s="30">
        <v>1</v>
      </c>
      <c r="H3904" s="30">
        <v>1</v>
      </c>
      <c r="I3904" s="30">
        <v>1</v>
      </c>
      <c r="K3904" s="457">
        <v>6839.146592490385</v>
      </c>
      <c r="L3904" s="457">
        <f>IF(K3904=0,#REF!,0)</f>
        <v>0</v>
      </c>
    </row>
    <row r="3905" spans="1:12">
      <c r="A3905" s="30">
        <v>3903</v>
      </c>
      <c r="B3905" s="30">
        <v>2164.1649999999959</v>
      </c>
      <c r="C3905" s="30">
        <v>182860.11099999971</v>
      </c>
      <c r="D3905" s="30">
        <v>1</v>
      </c>
      <c r="E3905" s="30">
        <v>1</v>
      </c>
      <c r="F3905" s="30">
        <v>2104.7829999999999</v>
      </c>
      <c r="G3905" s="30">
        <v>1</v>
      </c>
      <c r="H3905" s="30">
        <v>1</v>
      </c>
      <c r="I3905" s="30">
        <v>1</v>
      </c>
      <c r="K3905" s="457"/>
      <c r="L3905" s="457" t="e">
        <f>IF(K3905=0,#REF!,0)</f>
        <v>#REF!</v>
      </c>
    </row>
    <row r="3906" spans="1:12">
      <c r="A3906" s="30">
        <v>3904</v>
      </c>
      <c r="B3906" s="30">
        <v>2384.7559999999971</v>
      </c>
      <c r="C3906" s="30">
        <v>158902.44699999969</v>
      </c>
      <c r="D3906" s="30">
        <v>1</v>
      </c>
      <c r="E3906" s="30">
        <v>1</v>
      </c>
      <c r="F3906" s="30">
        <v>1843.95099999999</v>
      </c>
      <c r="G3906" s="30">
        <v>1</v>
      </c>
      <c r="H3906" s="30">
        <v>1</v>
      </c>
      <c r="I3906" s="30">
        <v>1</v>
      </c>
      <c r="K3906" s="457"/>
      <c r="L3906" s="457" t="e">
        <f>IF(K3906=0,#REF!,0)</f>
        <v>#REF!</v>
      </c>
    </row>
    <row r="3907" spans="1:12">
      <c r="A3907" s="30">
        <v>3905</v>
      </c>
      <c r="B3907" s="30">
        <v>2112.1319999999978</v>
      </c>
      <c r="C3907" s="30">
        <v>138342.85899999979</v>
      </c>
      <c r="D3907" s="30">
        <v>1</v>
      </c>
      <c r="E3907" s="30">
        <v>1</v>
      </c>
      <c r="F3907" s="30">
        <v>2105.0039999999899</v>
      </c>
      <c r="G3907" s="30">
        <v>1</v>
      </c>
      <c r="H3907" s="30">
        <v>1</v>
      </c>
      <c r="I3907" s="30">
        <v>1</v>
      </c>
      <c r="K3907" s="457"/>
      <c r="L3907" s="457" t="e">
        <f>IF(K3907=0,#REF!,0)</f>
        <v>#REF!</v>
      </c>
    </row>
    <row r="3908" spans="1:12">
      <c r="A3908" s="30">
        <v>3906</v>
      </c>
      <c r="B3908" s="30">
        <v>2671.2399999999989</v>
      </c>
      <c r="C3908" s="30">
        <v>77036.483999999997</v>
      </c>
      <c r="D3908" s="30">
        <v>1</v>
      </c>
      <c r="E3908" s="30">
        <v>1</v>
      </c>
      <c r="F3908" s="30">
        <v>3672.9090000000001</v>
      </c>
      <c r="G3908" s="30">
        <v>1</v>
      </c>
      <c r="H3908" s="30">
        <v>1</v>
      </c>
      <c r="I3908" s="30">
        <v>1</v>
      </c>
      <c r="K3908" s="457"/>
      <c r="L3908" s="457" t="e">
        <f>IF(K3908=0,#REF!,0)</f>
        <v>#REF!</v>
      </c>
    </row>
    <row r="3909" spans="1:12">
      <c r="A3909" s="30">
        <v>3907</v>
      </c>
      <c r="B3909" s="30">
        <v>7502.9199999999983</v>
      </c>
      <c r="C3909" s="30">
        <v>35963.743999999882</v>
      </c>
      <c r="D3909" s="30">
        <v>1</v>
      </c>
      <c r="E3909" s="30">
        <v>1</v>
      </c>
      <c r="F3909" s="30">
        <v>5176.8899999999903</v>
      </c>
      <c r="G3909" s="30">
        <v>1</v>
      </c>
      <c r="H3909" s="30">
        <v>1</v>
      </c>
      <c r="I3909" s="30">
        <v>1</v>
      </c>
      <c r="K3909" s="457"/>
      <c r="L3909" s="457" t="e">
        <f>IF(K3909=0,#REF!,0)</f>
        <v>#REF!</v>
      </c>
    </row>
    <row r="3910" spans="1:12">
      <c r="A3910" s="30">
        <v>3908</v>
      </c>
      <c r="B3910" s="30">
        <v>8320.1720000000005</v>
      </c>
      <c r="C3910" s="30">
        <v>36090.580999999889</v>
      </c>
      <c r="D3910" s="30">
        <v>1</v>
      </c>
      <c r="E3910" s="30">
        <v>1</v>
      </c>
      <c r="F3910" s="30">
        <v>5243.6080000000002</v>
      </c>
      <c r="G3910" s="30">
        <v>1</v>
      </c>
      <c r="H3910" s="30">
        <v>1</v>
      </c>
      <c r="I3910" s="30">
        <v>1</v>
      </c>
      <c r="K3910" s="457"/>
      <c r="L3910" s="457" t="e">
        <f>IF(K3910=0,#REF!,0)</f>
        <v>#REF!</v>
      </c>
    </row>
    <row r="3911" spans="1:12">
      <c r="A3911" s="30">
        <v>3909</v>
      </c>
      <c r="B3911" s="30">
        <v>1847.3719999999998</v>
      </c>
      <c r="C3911" s="30">
        <v>16206.5099999999</v>
      </c>
      <c r="D3911" s="30">
        <v>1</v>
      </c>
      <c r="E3911" s="30">
        <v>1</v>
      </c>
      <c r="F3911" s="30">
        <v>4069.0889999999899</v>
      </c>
      <c r="G3911" s="30">
        <v>1</v>
      </c>
      <c r="H3911" s="30">
        <v>1</v>
      </c>
      <c r="I3911" s="30">
        <v>1</v>
      </c>
      <c r="K3911" s="457"/>
      <c r="L3911" s="457" t="e">
        <f>IF(K3911=0,#REF!,0)</f>
        <v>#REF!</v>
      </c>
    </row>
    <row r="3912" spans="1:12">
      <c r="A3912" s="30">
        <v>3910</v>
      </c>
      <c r="B3912" s="30">
        <v>1762.222</v>
      </c>
      <c r="C3912" s="30">
        <v>15721.186999999902</v>
      </c>
      <c r="D3912" s="30">
        <v>1</v>
      </c>
      <c r="E3912" s="30">
        <v>1</v>
      </c>
      <c r="F3912" s="30">
        <v>2958.4629999999902</v>
      </c>
      <c r="G3912" s="30">
        <v>1</v>
      </c>
      <c r="H3912" s="30">
        <v>1</v>
      </c>
      <c r="I3912" s="30">
        <v>1</v>
      </c>
      <c r="K3912" s="457"/>
      <c r="L3912" s="457" t="e">
        <f>IF(K3912=0,#REF!,0)</f>
        <v>#REF!</v>
      </c>
    </row>
    <row r="3913" spans="1:12">
      <c r="A3913" s="30">
        <v>3911</v>
      </c>
      <c r="B3913" s="30">
        <v>1762.222</v>
      </c>
      <c r="C3913" s="30">
        <v>15263.700999999899</v>
      </c>
      <c r="D3913" s="30">
        <v>1</v>
      </c>
      <c r="E3913" s="30">
        <v>1</v>
      </c>
      <c r="F3913" s="30">
        <v>1652.69</v>
      </c>
      <c r="G3913" s="30">
        <v>1</v>
      </c>
      <c r="H3913" s="30">
        <v>1</v>
      </c>
      <c r="I3913" s="30">
        <v>1</v>
      </c>
      <c r="K3913" s="457"/>
      <c r="L3913" s="457" t="e">
        <f>IF(K3913=0,#REF!,0)</f>
        <v>#REF!</v>
      </c>
    </row>
    <row r="3914" spans="1:12">
      <c r="A3914" s="30">
        <v>3912</v>
      </c>
      <c r="B3914" s="30">
        <v>1032.623999999998</v>
      </c>
      <c r="C3914" s="30">
        <v>15255.691999999901</v>
      </c>
      <c r="D3914" s="30">
        <v>1</v>
      </c>
      <c r="E3914" s="30">
        <v>1</v>
      </c>
      <c r="F3914" s="30">
        <v>1262.7339999999899</v>
      </c>
      <c r="G3914" s="30">
        <v>1</v>
      </c>
      <c r="H3914" s="30">
        <v>1</v>
      </c>
      <c r="I3914" s="30">
        <v>1</v>
      </c>
      <c r="K3914" s="457"/>
      <c r="L3914" s="457" t="e">
        <f>IF(K3914=0,#REF!,0)</f>
        <v>#REF!</v>
      </c>
    </row>
    <row r="3915" spans="1:12">
      <c r="A3915" s="30">
        <v>3913</v>
      </c>
      <c r="B3915" s="30">
        <v>1032.623999999998</v>
      </c>
      <c r="C3915" s="30">
        <v>15254.630999999899</v>
      </c>
      <c r="D3915" s="30">
        <v>1</v>
      </c>
      <c r="E3915" s="30">
        <v>1</v>
      </c>
      <c r="F3915" s="30">
        <v>555.91399999999999</v>
      </c>
      <c r="G3915" s="30">
        <v>1</v>
      </c>
      <c r="H3915" s="30">
        <v>1</v>
      </c>
      <c r="I3915" s="30">
        <v>1</v>
      </c>
      <c r="K3915" s="457"/>
      <c r="L3915" s="457" t="e">
        <f>IF(K3915=0,#REF!,0)</f>
        <v>#REF!</v>
      </c>
    </row>
    <row r="3916" spans="1:12">
      <c r="A3916" s="30">
        <v>3914</v>
      </c>
      <c r="B3916" s="30">
        <v>1032.623999999998</v>
      </c>
      <c r="C3916" s="30">
        <v>15187.612999999899</v>
      </c>
      <c r="D3916" s="30">
        <v>1</v>
      </c>
      <c r="E3916" s="30">
        <v>1</v>
      </c>
      <c r="F3916" s="30">
        <v>317.70800000000003</v>
      </c>
      <c r="G3916" s="30">
        <v>1</v>
      </c>
      <c r="H3916" s="30">
        <v>1</v>
      </c>
      <c r="I3916" s="30">
        <v>1</v>
      </c>
      <c r="K3916" s="457"/>
      <c r="L3916" s="457" t="e">
        <f>IF(K3916=0,#REF!,0)</f>
        <v>#REF!</v>
      </c>
    </row>
    <row r="3917" spans="1:12">
      <c r="A3917" s="30">
        <v>3915</v>
      </c>
      <c r="B3917" s="30">
        <v>1032.623999999998</v>
      </c>
      <c r="C3917" s="30">
        <v>15187.612999999899</v>
      </c>
      <c r="D3917" s="30">
        <v>1</v>
      </c>
      <c r="E3917" s="30">
        <v>1</v>
      </c>
      <c r="F3917" s="30">
        <v>253.75700000000001</v>
      </c>
      <c r="G3917" s="30">
        <v>1</v>
      </c>
      <c r="H3917" s="30">
        <v>1</v>
      </c>
      <c r="I3917" s="30">
        <v>1</v>
      </c>
      <c r="K3917" s="457"/>
      <c r="L3917" s="457" t="e">
        <f>IF(K3917=0,#REF!,0)</f>
        <v>#REF!</v>
      </c>
    </row>
    <row r="3918" spans="1:12">
      <c r="A3918" s="30">
        <v>3916</v>
      </c>
      <c r="B3918" s="30">
        <v>1032.623999999998</v>
      </c>
      <c r="C3918" s="30">
        <v>15187.612999999899</v>
      </c>
      <c r="D3918" s="30">
        <v>1</v>
      </c>
      <c r="E3918" s="30">
        <v>1</v>
      </c>
      <c r="F3918" s="30">
        <v>254.49199999999999</v>
      </c>
      <c r="G3918" s="30">
        <v>1</v>
      </c>
      <c r="H3918" s="30">
        <v>1</v>
      </c>
      <c r="I3918" s="30">
        <v>1</v>
      </c>
      <c r="K3918" s="457"/>
      <c r="L3918" s="457" t="e">
        <f>IF(K3918=0,#REF!,0)</f>
        <v>#REF!</v>
      </c>
    </row>
    <row r="3919" spans="1:12">
      <c r="A3919" s="30">
        <v>3917</v>
      </c>
      <c r="B3919" s="30">
        <v>1032.623999999998</v>
      </c>
      <c r="C3919" s="30">
        <v>15187.612999999899</v>
      </c>
      <c r="D3919" s="30">
        <v>1</v>
      </c>
      <c r="E3919" s="30">
        <v>1</v>
      </c>
      <c r="F3919" s="30">
        <v>233.98500000000001</v>
      </c>
      <c r="G3919" s="30">
        <v>1</v>
      </c>
      <c r="H3919" s="30">
        <v>1</v>
      </c>
      <c r="I3919" s="30">
        <v>1</v>
      </c>
      <c r="K3919" s="457"/>
      <c r="L3919" s="457" t="e">
        <f>IF(K3919=0,#REF!,0)</f>
        <v>#REF!</v>
      </c>
    </row>
    <row r="3920" spans="1:12">
      <c r="A3920" s="30">
        <v>3918</v>
      </c>
      <c r="B3920" s="30">
        <v>1762.222</v>
      </c>
      <c r="C3920" s="30">
        <v>15187.612999999899</v>
      </c>
      <c r="D3920" s="30">
        <v>1</v>
      </c>
      <c r="E3920" s="30">
        <v>1</v>
      </c>
      <c r="F3920" s="30">
        <v>2505.9929999999999</v>
      </c>
      <c r="G3920" s="30">
        <v>1</v>
      </c>
      <c r="H3920" s="30">
        <v>1</v>
      </c>
      <c r="I3920" s="30">
        <v>1</v>
      </c>
      <c r="K3920" s="457"/>
      <c r="L3920" s="457" t="e">
        <f>IF(K3920=0,#REF!,0)</f>
        <v>#REF!</v>
      </c>
    </row>
    <row r="3921" spans="1:12">
      <c r="A3921" s="30">
        <v>3919</v>
      </c>
      <c r="B3921" s="30">
        <v>6139.8579999999993</v>
      </c>
      <c r="C3921" s="30">
        <v>15289.6509999999</v>
      </c>
      <c r="D3921" s="30">
        <v>1</v>
      </c>
      <c r="E3921" s="30">
        <v>1</v>
      </c>
      <c r="F3921" s="30">
        <v>6567.4380000000001</v>
      </c>
      <c r="G3921" s="30">
        <v>1</v>
      </c>
      <c r="H3921" s="30">
        <v>1</v>
      </c>
      <c r="I3921" s="30">
        <v>1</v>
      </c>
      <c r="K3921" s="457"/>
      <c r="L3921" s="457" t="e">
        <f>IF(K3921=0,#REF!,0)</f>
        <v>#REF!</v>
      </c>
    </row>
    <row r="3922" spans="1:12">
      <c r="A3922" s="30">
        <v>3920</v>
      </c>
      <c r="B3922" s="30">
        <v>1762.222</v>
      </c>
      <c r="C3922" s="30">
        <v>44489.704999999994</v>
      </c>
      <c r="D3922" s="30">
        <v>1</v>
      </c>
      <c r="E3922" s="30">
        <v>1</v>
      </c>
      <c r="F3922" s="30">
        <v>5320.4520000000002</v>
      </c>
      <c r="G3922" s="30">
        <v>1</v>
      </c>
      <c r="H3922" s="30">
        <v>1</v>
      </c>
      <c r="I3922" s="30">
        <v>1</v>
      </c>
      <c r="K3922" s="457"/>
      <c r="L3922" s="457" t="e">
        <f>IF(K3922=0,#REF!,0)</f>
        <v>#REF!</v>
      </c>
    </row>
    <row r="3923" spans="1:12">
      <c r="A3923" s="30">
        <v>3921</v>
      </c>
      <c r="B3923" s="30">
        <v>1036.8899999999981</v>
      </c>
      <c r="C3923" s="30">
        <v>76318.70999999989</v>
      </c>
      <c r="D3923" s="30">
        <v>1</v>
      </c>
      <c r="E3923" s="30">
        <v>1</v>
      </c>
      <c r="F3923" s="30">
        <v>4401.0999999999904</v>
      </c>
      <c r="G3923" s="30">
        <v>1</v>
      </c>
      <c r="H3923" s="30">
        <v>1</v>
      </c>
      <c r="I3923" s="30">
        <v>1</v>
      </c>
      <c r="K3923" s="457"/>
      <c r="L3923" s="457" t="e">
        <f>IF(K3923=0,#REF!,0)</f>
        <v>#REF!</v>
      </c>
    </row>
    <row r="3924" spans="1:12">
      <c r="A3924" s="30">
        <v>3922</v>
      </c>
      <c r="B3924" s="30">
        <v>1171.2199999999991</v>
      </c>
      <c r="C3924" s="30">
        <v>101160.34199999979</v>
      </c>
      <c r="D3924" s="30">
        <v>1</v>
      </c>
      <c r="E3924" s="30">
        <v>1</v>
      </c>
      <c r="F3924" s="30">
        <v>3351.748</v>
      </c>
      <c r="G3924" s="30">
        <v>1</v>
      </c>
      <c r="H3924" s="30">
        <v>1</v>
      </c>
      <c r="I3924" s="30">
        <v>1</v>
      </c>
      <c r="K3924" s="457"/>
      <c r="L3924" s="457" t="e">
        <f>IF(K3924=0,#REF!,0)</f>
        <v>#REF!</v>
      </c>
    </row>
    <row r="3925" spans="1:12">
      <c r="A3925" s="30">
        <v>3923</v>
      </c>
      <c r="B3925" s="30">
        <v>1268.7769999999989</v>
      </c>
      <c r="C3925" s="30">
        <v>135484.12299999967</v>
      </c>
      <c r="D3925" s="30">
        <v>1</v>
      </c>
      <c r="E3925" s="30">
        <v>1</v>
      </c>
      <c r="F3925" s="30">
        <v>2957.5970000000002</v>
      </c>
      <c r="G3925" s="30">
        <v>1</v>
      </c>
      <c r="H3925" s="30">
        <v>1</v>
      </c>
      <c r="I3925" s="30">
        <v>1</v>
      </c>
      <c r="K3925" s="457">
        <v>6045.9553892151762</v>
      </c>
      <c r="L3925" s="457">
        <f>IF(K3925=0,#REF!,0)</f>
        <v>0</v>
      </c>
    </row>
    <row r="3926" spans="1:12">
      <c r="A3926" s="30">
        <v>3924</v>
      </c>
      <c r="B3926" s="30">
        <v>1311.1939999999991</v>
      </c>
      <c r="C3926" s="30">
        <v>120601.88099999979</v>
      </c>
      <c r="D3926" s="30">
        <v>1</v>
      </c>
      <c r="E3926" s="30">
        <v>1</v>
      </c>
      <c r="F3926" s="30">
        <v>2760.3829999999998</v>
      </c>
      <c r="G3926" s="30">
        <v>1</v>
      </c>
      <c r="H3926" s="30">
        <v>1</v>
      </c>
      <c r="I3926" s="30">
        <v>1</v>
      </c>
      <c r="K3926" s="457">
        <v>14121.556374623264</v>
      </c>
      <c r="L3926" s="457">
        <f>IF(K3926=0,#REF!,0)</f>
        <v>0</v>
      </c>
    </row>
    <row r="3927" spans="1:12">
      <c r="A3927" s="30">
        <v>3925</v>
      </c>
      <c r="B3927" s="30">
        <v>6622.5510000000004</v>
      </c>
      <c r="C3927" s="30">
        <v>58491.292999999903</v>
      </c>
      <c r="D3927" s="30">
        <v>1</v>
      </c>
      <c r="E3927" s="30">
        <v>1</v>
      </c>
      <c r="F3927" s="30">
        <v>4131.1439999999902</v>
      </c>
      <c r="G3927" s="30">
        <v>1</v>
      </c>
      <c r="H3927" s="30">
        <v>1</v>
      </c>
      <c r="I3927" s="30">
        <v>1</v>
      </c>
      <c r="K3927" s="457"/>
      <c r="L3927" s="457" t="e">
        <f>IF(K3927=0,#REF!,0)</f>
        <v>#REF!</v>
      </c>
    </row>
    <row r="3928" spans="1:12">
      <c r="A3928" s="30">
        <v>3926</v>
      </c>
      <c r="B3928" s="30">
        <v>2111.2619999999988</v>
      </c>
      <c r="C3928" s="30">
        <v>103583.19899999979</v>
      </c>
      <c r="D3928" s="30">
        <v>1</v>
      </c>
      <c r="E3928" s="30">
        <v>1</v>
      </c>
      <c r="F3928" s="30">
        <v>3673.4719999999902</v>
      </c>
      <c r="G3928" s="30">
        <v>1</v>
      </c>
      <c r="H3928" s="30">
        <v>1</v>
      </c>
      <c r="I3928" s="30">
        <v>1</v>
      </c>
      <c r="K3928" s="457">
        <v>12859.020311060936</v>
      </c>
      <c r="L3928" s="457">
        <f>IF(K3928=0,#REF!,0)</f>
        <v>0</v>
      </c>
    </row>
    <row r="3929" spans="1:12">
      <c r="A3929" s="30">
        <v>3927</v>
      </c>
      <c r="B3929" s="30">
        <v>1379.5699999999981</v>
      </c>
      <c r="C3929" s="30">
        <v>164252.44399999973</v>
      </c>
      <c r="D3929" s="30">
        <v>1</v>
      </c>
      <c r="E3929" s="30">
        <v>1</v>
      </c>
      <c r="F3929" s="30">
        <v>2105.6329999999998</v>
      </c>
      <c r="G3929" s="30">
        <v>1</v>
      </c>
      <c r="H3929" s="30">
        <v>1</v>
      </c>
      <c r="I3929" s="30">
        <v>1</v>
      </c>
      <c r="K3929" s="457"/>
      <c r="L3929" s="457" t="e">
        <f>IF(K3929=0,#REF!,0)</f>
        <v>#REF!</v>
      </c>
    </row>
    <row r="3930" spans="1:12">
      <c r="A3930" s="30">
        <v>3928</v>
      </c>
      <c r="B3930" s="30">
        <v>1450.093999999998</v>
      </c>
      <c r="C3930" s="30">
        <v>140019.45199999979</v>
      </c>
      <c r="D3930" s="30">
        <v>1</v>
      </c>
      <c r="E3930" s="30">
        <v>1</v>
      </c>
      <c r="F3930" s="30">
        <v>1844.7049999999999</v>
      </c>
      <c r="G3930" s="30">
        <v>1</v>
      </c>
      <c r="H3930" s="30">
        <v>1</v>
      </c>
      <c r="I3930" s="30">
        <v>1</v>
      </c>
      <c r="K3930" s="457"/>
      <c r="L3930" s="457" t="e">
        <f>IF(K3930=0,#REF!,0)</f>
        <v>#REF!</v>
      </c>
    </row>
    <row r="3931" spans="1:12">
      <c r="A3931" s="30">
        <v>3929</v>
      </c>
      <c r="B3931" s="30">
        <v>1377.3899999999981</v>
      </c>
      <c r="C3931" s="30">
        <v>121788.51599999978</v>
      </c>
      <c r="D3931" s="30">
        <v>1</v>
      </c>
      <c r="E3931" s="30">
        <v>1</v>
      </c>
      <c r="F3931" s="30">
        <v>2105.8529999999901</v>
      </c>
      <c r="G3931" s="30">
        <v>1</v>
      </c>
      <c r="H3931" s="30">
        <v>1</v>
      </c>
      <c r="I3931" s="30">
        <v>1</v>
      </c>
      <c r="K3931" s="457"/>
      <c r="L3931" s="457" t="e">
        <f>IF(K3931=0,#REF!,0)</f>
        <v>#REF!</v>
      </c>
    </row>
    <row r="3932" spans="1:12">
      <c r="A3932" s="30">
        <v>3930</v>
      </c>
      <c r="B3932" s="30">
        <v>2039.2149999999999</v>
      </c>
      <c r="C3932" s="30">
        <v>65160.155999999894</v>
      </c>
      <c r="D3932" s="30">
        <v>1</v>
      </c>
      <c r="E3932" s="30">
        <v>1</v>
      </c>
      <c r="F3932" s="30">
        <v>3674.3049999999898</v>
      </c>
      <c r="G3932" s="30">
        <v>1</v>
      </c>
      <c r="H3932" s="30">
        <v>1</v>
      </c>
      <c r="I3932" s="30">
        <v>1</v>
      </c>
      <c r="K3932" s="457"/>
      <c r="L3932" s="457" t="e">
        <f>IF(K3932=0,#REF!,0)</f>
        <v>#REF!</v>
      </c>
    </row>
    <row r="3933" spans="1:12">
      <c r="A3933" s="30">
        <v>3931</v>
      </c>
      <c r="B3933" s="30">
        <v>6466.7589999999982</v>
      </c>
      <c r="C3933" s="30">
        <v>33668.380999999899</v>
      </c>
      <c r="D3933" s="30">
        <v>1</v>
      </c>
      <c r="E3933" s="30">
        <v>1</v>
      </c>
      <c r="F3933" s="30">
        <v>5178.7689999999902</v>
      </c>
      <c r="G3933" s="30">
        <v>1</v>
      </c>
      <c r="H3933" s="30">
        <v>1</v>
      </c>
      <c r="I3933" s="30">
        <v>1</v>
      </c>
      <c r="K3933" s="457"/>
      <c r="L3933" s="457" t="e">
        <f>IF(K3933=0,#REF!,0)</f>
        <v>#REF!</v>
      </c>
    </row>
    <row r="3934" spans="1:12">
      <c r="A3934" s="30">
        <v>3932</v>
      </c>
      <c r="B3934" s="30">
        <v>7769.9920000000011</v>
      </c>
      <c r="C3934" s="30">
        <v>33914.739999999903</v>
      </c>
      <c r="D3934" s="30">
        <v>1</v>
      </c>
      <c r="E3934" s="30">
        <v>1</v>
      </c>
      <c r="F3934" s="30">
        <v>5245.8090000000002</v>
      </c>
      <c r="G3934" s="30">
        <v>1</v>
      </c>
      <c r="H3934" s="30">
        <v>1</v>
      </c>
      <c r="I3934" s="30">
        <v>1</v>
      </c>
      <c r="K3934" s="457"/>
      <c r="L3934" s="457" t="e">
        <f>IF(K3934=0,#REF!,0)</f>
        <v>#REF!</v>
      </c>
    </row>
    <row r="3935" spans="1:12">
      <c r="A3935" s="30">
        <v>3933</v>
      </c>
      <c r="B3935" s="30">
        <v>1797.71</v>
      </c>
      <c r="C3935" s="30">
        <v>16170.382999999902</v>
      </c>
      <c r="D3935" s="30">
        <v>1</v>
      </c>
      <c r="E3935" s="30">
        <v>1</v>
      </c>
      <c r="F3935" s="30">
        <v>4070.5540000000001</v>
      </c>
      <c r="G3935" s="30">
        <v>1</v>
      </c>
      <c r="H3935" s="30">
        <v>1</v>
      </c>
      <c r="I3935" s="30">
        <v>1</v>
      </c>
      <c r="K3935" s="457"/>
      <c r="L3935" s="457" t="e">
        <f>IF(K3935=0,#REF!,0)</f>
        <v>#REF!</v>
      </c>
    </row>
    <row r="3936" spans="1:12">
      <c r="A3936" s="30">
        <v>3934</v>
      </c>
      <c r="B3936" s="30">
        <v>1762.222</v>
      </c>
      <c r="C3936" s="30">
        <v>15716.4399999999</v>
      </c>
      <c r="D3936" s="30">
        <v>1</v>
      </c>
      <c r="E3936" s="30">
        <v>1</v>
      </c>
      <c r="F3936" s="30">
        <v>2959.1410000000001</v>
      </c>
      <c r="G3936" s="30">
        <v>1</v>
      </c>
      <c r="H3936" s="30">
        <v>1</v>
      </c>
      <c r="I3936" s="30">
        <v>1</v>
      </c>
      <c r="K3936" s="457"/>
      <c r="L3936" s="457" t="e">
        <f>IF(K3936=0,#REF!,0)</f>
        <v>#REF!</v>
      </c>
    </row>
    <row r="3937" spans="1:12">
      <c r="A3937" s="30">
        <v>3935</v>
      </c>
      <c r="B3937" s="30">
        <v>1762.222</v>
      </c>
      <c r="C3937" s="30">
        <v>15262.429999999898</v>
      </c>
      <c r="D3937" s="30">
        <v>1</v>
      </c>
      <c r="E3937" s="30">
        <v>1</v>
      </c>
      <c r="F3937" s="30">
        <v>1652.9680000000001</v>
      </c>
      <c r="G3937" s="30">
        <v>1</v>
      </c>
      <c r="H3937" s="30">
        <v>1</v>
      </c>
      <c r="I3937" s="30">
        <v>1</v>
      </c>
      <c r="K3937" s="457"/>
      <c r="L3937" s="457" t="e">
        <f>IF(K3937=0,#REF!,0)</f>
        <v>#REF!</v>
      </c>
    </row>
    <row r="3938" spans="1:12">
      <c r="A3938" s="30">
        <v>3936</v>
      </c>
      <c r="B3938" s="30">
        <v>1032.623999999998</v>
      </c>
      <c r="C3938" s="30">
        <v>15257.112999999899</v>
      </c>
      <c r="D3938" s="30">
        <v>1</v>
      </c>
      <c r="E3938" s="30">
        <v>1</v>
      </c>
      <c r="F3938" s="30">
        <v>1262.76699999999</v>
      </c>
      <c r="G3938" s="30">
        <v>1</v>
      </c>
      <c r="H3938" s="30">
        <v>1</v>
      </c>
      <c r="I3938" s="30">
        <v>1</v>
      </c>
      <c r="K3938" s="457"/>
      <c r="L3938" s="457" t="e">
        <f>IF(K3938=0,#REF!,0)</f>
        <v>#REF!</v>
      </c>
    </row>
    <row r="3939" spans="1:12">
      <c r="A3939" s="30">
        <v>3937</v>
      </c>
      <c r="B3939" s="30">
        <v>1032.623999999998</v>
      </c>
      <c r="C3939" s="30">
        <v>15254.630999999899</v>
      </c>
      <c r="D3939" s="30">
        <v>1</v>
      </c>
      <c r="E3939" s="30">
        <v>1</v>
      </c>
      <c r="F3939" s="30">
        <v>555.87400000000002</v>
      </c>
      <c r="G3939" s="30">
        <v>1</v>
      </c>
      <c r="H3939" s="30">
        <v>1</v>
      </c>
      <c r="I3939" s="30">
        <v>1</v>
      </c>
      <c r="K3939" s="457"/>
      <c r="L3939" s="457" t="e">
        <f>IF(K3939=0,#REF!,0)</f>
        <v>#REF!</v>
      </c>
    </row>
    <row r="3940" spans="1:12">
      <c r="A3940" s="30">
        <v>3938</v>
      </c>
      <c r="B3940" s="30">
        <v>1032.623999999998</v>
      </c>
      <c r="C3940" s="30">
        <v>15187.612999999899</v>
      </c>
      <c r="D3940" s="30">
        <v>1</v>
      </c>
      <c r="E3940" s="30">
        <v>1</v>
      </c>
      <c r="F3940" s="30">
        <v>317.65699999999902</v>
      </c>
      <c r="G3940" s="30">
        <v>1</v>
      </c>
      <c r="H3940" s="30">
        <v>1</v>
      </c>
      <c r="I3940" s="30">
        <v>1</v>
      </c>
      <c r="K3940" s="457"/>
      <c r="L3940" s="457" t="e">
        <f>IF(K3940=0,#REF!,0)</f>
        <v>#REF!</v>
      </c>
    </row>
    <row r="3941" spans="1:12">
      <c r="A3941" s="30">
        <v>3939</v>
      </c>
      <c r="B3941" s="30">
        <v>1032.623999999998</v>
      </c>
      <c r="C3941" s="30">
        <v>15187.612999999899</v>
      </c>
      <c r="D3941" s="30">
        <v>1</v>
      </c>
      <c r="E3941" s="30">
        <v>1</v>
      </c>
      <c r="F3941" s="30">
        <v>254.136</v>
      </c>
      <c r="G3941" s="30">
        <v>1</v>
      </c>
      <c r="H3941" s="30">
        <v>1</v>
      </c>
      <c r="I3941" s="30">
        <v>1</v>
      </c>
      <c r="K3941" s="457"/>
      <c r="L3941" s="457" t="e">
        <f>IF(K3941=0,#REF!,0)</f>
        <v>#REF!</v>
      </c>
    </row>
    <row r="3942" spans="1:12">
      <c r="A3942" s="30">
        <v>3940</v>
      </c>
      <c r="B3942" s="30">
        <v>1032.623999999998</v>
      </c>
      <c r="C3942" s="30">
        <v>15187.612999999899</v>
      </c>
      <c r="D3942" s="30">
        <v>1</v>
      </c>
      <c r="E3942" s="30">
        <v>1</v>
      </c>
      <c r="F3942" s="30">
        <v>254.48399999999901</v>
      </c>
      <c r="G3942" s="30">
        <v>1</v>
      </c>
      <c r="H3942" s="30">
        <v>1</v>
      </c>
      <c r="I3942" s="30">
        <v>1</v>
      </c>
      <c r="K3942" s="457"/>
      <c r="L3942" s="457" t="e">
        <f>IF(K3942=0,#REF!,0)</f>
        <v>#REF!</v>
      </c>
    </row>
    <row r="3943" spans="1:12">
      <c r="A3943" s="30">
        <v>3941</v>
      </c>
      <c r="B3943" s="30">
        <v>1032.623999999998</v>
      </c>
      <c r="C3943" s="30">
        <v>15187.612999999899</v>
      </c>
      <c r="D3943" s="30">
        <v>1</v>
      </c>
      <c r="E3943" s="30">
        <v>1</v>
      </c>
      <c r="F3943" s="30">
        <v>233.696</v>
      </c>
      <c r="G3943" s="30">
        <v>1</v>
      </c>
      <c r="H3943" s="30">
        <v>1</v>
      </c>
      <c r="I3943" s="30">
        <v>1</v>
      </c>
      <c r="K3943" s="457"/>
      <c r="L3943" s="457" t="e">
        <f>IF(K3943=0,#REF!,0)</f>
        <v>#REF!</v>
      </c>
    </row>
    <row r="3944" spans="1:12">
      <c r="A3944" s="30">
        <v>3942</v>
      </c>
      <c r="B3944" s="30">
        <v>1762.222</v>
      </c>
      <c r="C3944" s="30">
        <v>15187.612999999899</v>
      </c>
      <c r="D3944" s="30">
        <v>1</v>
      </c>
      <c r="E3944" s="30">
        <v>1</v>
      </c>
      <c r="F3944" s="30">
        <v>2505.424</v>
      </c>
      <c r="G3944" s="30">
        <v>1</v>
      </c>
      <c r="H3944" s="30">
        <v>1</v>
      </c>
      <c r="I3944" s="30">
        <v>1</v>
      </c>
      <c r="K3944" s="457"/>
      <c r="L3944" s="457" t="e">
        <f>IF(K3944=0,#REF!,0)</f>
        <v>#REF!</v>
      </c>
    </row>
    <row r="3945" spans="1:12">
      <c r="A3945" s="30">
        <v>3943</v>
      </c>
      <c r="B3945" s="30">
        <v>6139.8579999999993</v>
      </c>
      <c r="C3945" s="30">
        <v>15289.6509999999</v>
      </c>
      <c r="D3945" s="30">
        <v>1</v>
      </c>
      <c r="E3945" s="30">
        <v>1</v>
      </c>
      <c r="F3945" s="30">
        <v>6569.8329999999996</v>
      </c>
      <c r="G3945" s="30">
        <v>1</v>
      </c>
      <c r="H3945" s="30">
        <v>1</v>
      </c>
      <c r="I3945" s="30">
        <v>1</v>
      </c>
      <c r="K3945" s="457"/>
      <c r="L3945" s="457" t="e">
        <f>IF(K3945=0,#REF!,0)</f>
        <v>#REF!</v>
      </c>
    </row>
    <row r="3946" spans="1:12">
      <c r="A3946" s="30">
        <v>3944</v>
      </c>
      <c r="B3946" s="30">
        <v>1762.222</v>
      </c>
      <c r="C3946" s="30">
        <v>44294.739000000001</v>
      </c>
      <c r="D3946" s="30">
        <v>1</v>
      </c>
      <c r="E3946" s="30">
        <v>1</v>
      </c>
      <c r="F3946" s="30">
        <v>5323.8109999999997</v>
      </c>
      <c r="G3946" s="30">
        <v>1</v>
      </c>
      <c r="H3946" s="30">
        <v>1</v>
      </c>
      <c r="I3946" s="30">
        <v>1</v>
      </c>
      <c r="K3946" s="457"/>
      <c r="L3946" s="457" t="e">
        <f>IF(K3946=0,#REF!,0)</f>
        <v>#REF!</v>
      </c>
    </row>
    <row r="3947" spans="1:12">
      <c r="A3947" s="30">
        <v>3945</v>
      </c>
      <c r="B3947" s="30">
        <v>1032.623999999998</v>
      </c>
      <c r="C3947" s="30">
        <v>75175.0649999999</v>
      </c>
      <c r="D3947" s="30">
        <v>1</v>
      </c>
      <c r="E3947" s="30">
        <v>1</v>
      </c>
      <c r="F3947" s="30">
        <v>4405.1970000000001</v>
      </c>
      <c r="G3947" s="30">
        <v>1</v>
      </c>
      <c r="H3947" s="30">
        <v>1</v>
      </c>
      <c r="I3947" s="30">
        <v>1</v>
      </c>
      <c r="K3947" s="457"/>
      <c r="L3947" s="457" t="e">
        <f>IF(K3947=0,#REF!,0)</f>
        <v>#REF!</v>
      </c>
    </row>
    <row r="3948" spans="1:12">
      <c r="A3948" s="30">
        <v>3946</v>
      </c>
      <c r="B3948" s="30">
        <v>1153.2399999999991</v>
      </c>
      <c r="C3948" s="30">
        <v>94781.047999999806</v>
      </c>
      <c r="D3948" s="30">
        <v>1</v>
      </c>
      <c r="E3948" s="30">
        <v>1</v>
      </c>
      <c r="F3948" s="30">
        <v>3355.7489999999998</v>
      </c>
      <c r="G3948" s="30">
        <v>1</v>
      </c>
      <c r="H3948" s="30">
        <v>1</v>
      </c>
      <c r="I3948" s="30">
        <v>1</v>
      </c>
      <c r="K3948" s="457">
        <v>5773.1803168810184</v>
      </c>
      <c r="L3948" s="457">
        <f>IF(K3948=0,#REF!,0)</f>
        <v>0</v>
      </c>
    </row>
    <row r="3949" spans="1:12">
      <c r="A3949" s="30">
        <v>3947</v>
      </c>
      <c r="B3949" s="30">
        <v>1213.5469999999991</v>
      </c>
      <c r="C3949" s="30">
        <v>115484.1979999998</v>
      </c>
      <c r="D3949" s="30">
        <v>1</v>
      </c>
      <c r="E3949" s="30">
        <v>1</v>
      </c>
      <c r="F3949" s="30">
        <v>2961.5529999999899</v>
      </c>
      <c r="G3949" s="30">
        <v>1</v>
      </c>
      <c r="H3949" s="30">
        <v>1</v>
      </c>
      <c r="I3949" s="30">
        <v>1</v>
      </c>
      <c r="K3949" s="457">
        <v>16257.422261653812</v>
      </c>
      <c r="L3949" s="457">
        <f>IF(K3949=0,#REF!,0)</f>
        <v>0</v>
      </c>
    </row>
    <row r="3950" spans="1:12">
      <c r="A3950" s="30">
        <v>3948</v>
      </c>
      <c r="B3950" s="30">
        <v>1213.5469999999991</v>
      </c>
      <c r="C3950" s="30">
        <v>100163.48299999979</v>
      </c>
      <c r="D3950" s="30">
        <v>1</v>
      </c>
      <c r="E3950" s="30">
        <v>1</v>
      </c>
      <c r="F3950" s="30">
        <v>2764.3510000000001</v>
      </c>
      <c r="G3950" s="30">
        <v>1</v>
      </c>
      <c r="H3950" s="30">
        <v>1</v>
      </c>
      <c r="I3950" s="30">
        <v>1</v>
      </c>
      <c r="K3950" s="457">
        <v>28633.347736558448</v>
      </c>
      <c r="L3950" s="457">
        <f>IF(K3950=0,#REF!,0)</f>
        <v>0</v>
      </c>
    </row>
    <row r="3951" spans="1:12">
      <c r="A3951" s="30">
        <v>3949</v>
      </c>
      <c r="B3951" s="30">
        <v>6235.9579999999996</v>
      </c>
      <c r="C3951" s="30">
        <v>53315.861999999906</v>
      </c>
      <c r="D3951" s="30">
        <v>1</v>
      </c>
      <c r="E3951" s="30">
        <v>1</v>
      </c>
      <c r="F3951" s="30">
        <v>4136.8630000000003</v>
      </c>
      <c r="G3951" s="30">
        <v>1</v>
      </c>
      <c r="H3951" s="30">
        <v>1</v>
      </c>
      <c r="I3951" s="30">
        <v>1</v>
      </c>
      <c r="K3951" s="457">
        <v>18612.933868657499</v>
      </c>
      <c r="L3951" s="457">
        <f>IF(K3951=0,#REF!,0)</f>
        <v>0</v>
      </c>
    </row>
    <row r="3952" spans="1:12">
      <c r="A3952" s="30">
        <v>3950</v>
      </c>
      <c r="B3952" s="30">
        <v>1770.2829999999999</v>
      </c>
      <c r="C3952" s="30">
        <v>82446.265999999887</v>
      </c>
      <c r="D3952" s="30">
        <v>1</v>
      </c>
      <c r="E3952" s="30">
        <v>1</v>
      </c>
      <c r="F3952" s="30">
        <v>3678.91</v>
      </c>
      <c r="G3952" s="30">
        <v>1</v>
      </c>
      <c r="H3952" s="30">
        <v>1</v>
      </c>
      <c r="I3952" s="30">
        <v>1</v>
      </c>
      <c r="K3952" s="457">
        <v>28264.535252874419</v>
      </c>
      <c r="L3952" s="457">
        <f>IF(K3952=0,#REF!,0)</f>
        <v>0</v>
      </c>
    </row>
    <row r="3953" spans="1:12">
      <c r="A3953" s="30">
        <v>3951</v>
      </c>
      <c r="B3953" s="30">
        <v>1048.8679999999979</v>
      </c>
      <c r="C3953" s="30">
        <v>134247.38399999979</v>
      </c>
      <c r="D3953" s="30">
        <v>1</v>
      </c>
      <c r="E3953" s="30">
        <v>1</v>
      </c>
      <c r="F3953" s="30">
        <v>2109.0499999999902</v>
      </c>
      <c r="G3953" s="30">
        <v>1</v>
      </c>
      <c r="H3953" s="30">
        <v>1</v>
      </c>
      <c r="I3953" s="30">
        <v>1</v>
      </c>
      <c r="K3953" s="457">
        <v>19596.185570717702</v>
      </c>
      <c r="L3953" s="457">
        <f>IF(K3953=0,#REF!,0)</f>
        <v>0</v>
      </c>
    </row>
    <row r="3954" spans="1:12">
      <c r="A3954" s="30">
        <v>3952</v>
      </c>
      <c r="B3954" s="30">
        <v>1068.5119999999979</v>
      </c>
      <c r="C3954" s="30">
        <v>113559.25999999979</v>
      </c>
      <c r="D3954" s="30">
        <v>1</v>
      </c>
      <c r="E3954" s="30">
        <v>1</v>
      </c>
      <c r="F3954" s="30">
        <v>1847.6879999999901</v>
      </c>
      <c r="G3954" s="30">
        <v>1</v>
      </c>
      <c r="H3954" s="30">
        <v>1</v>
      </c>
      <c r="I3954" s="30">
        <v>1</v>
      </c>
      <c r="K3954" s="457">
        <v>806.78418868860354</v>
      </c>
      <c r="L3954" s="457">
        <f>IF(K3954=0,#REF!,0)</f>
        <v>0</v>
      </c>
    </row>
    <row r="3955" spans="1:12">
      <c r="A3955" s="30">
        <v>3953</v>
      </c>
      <c r="B3955" s="30">
        <v>1078.5679999999982</v>
      </c>
      <c r="C3955" s="30">
        <v>104403.19599999978</v>
      </c>
      <c r="D3955" s="30">
        <v>1</v>
      </c>
      <c r="E3955" s="30">
        <v>1</v>
      </c>
      <c r="F3955" s="30">
        <v>2108.6619999999998</v>
      </c>
      <c r="G3955" s="30">
        <v>1</v>
      </c>
      <c r="H3955" s="30">
        <v>1</v>
      </c>
      <c r="I3955" s="30">
        <v>1</v>
      </c>
      <c r="K3955" s="457"/>
      <c r="L3955" s="457" t="e">
        <f>IF(K3955=0,#REF!,0)</f>
        <v>#REF!</v>
      </c>
    </row>
    <row r="3956" spans="1:12">
      <c r="A3956" s="30">
        <v>3954</v>
      </c>
      <c r="B3956" s="30">
        <v>1807.14</v>
      </c>
      <c r="C3956" s="30">
        <v>53719.429999999986</v>
      </c>
      <c r="D3956" s="30">
        <v>1</v>
      </c>
      <c r="E3956" s="30">
        <v>1</v>
      </c>
      <c r="F3956" s="30">
        <v>3678.1590000000001</v>
      </c>
      <c r="G3956" s="30">
        <v>1</v>
      </c>
      <c r="H3956" s="30">
        <v>1</v>
      </c>
      <c r="I3956" s="30">
        <v>1</v>
      </c>
      <c r="K3956" s="457"/>
      <c r="L3956" s="457" t="e">
        <f>IF(K3956=0,#REF!,0)</f>
        <v>#REF!</v>
      </c>
    </row>
    <row r="3957" spans="1:12">
      <c r="A3957" s="30">
        <v>3955</v>
      </c>
      <c r="B3957" s="30">
        <v>6216.6610000000001</v>
      </c>
      <c r="C3957" s="30">
        <v>33029.871999999894</v>
      </c>
      <c r="D3957" s="30">
        <v>1</v>
      </c>
      <c r="E3957" s="30">
        <v>1</v>
      </c>
      <c r="F3957" s="30">
        <v>5182.8739999999998</v>
      </c>
      <c r="G3957" s="30">
        <v>1</v>
      </c>
      <c r="H3957" s="30">
        <v>1</v>
      </c>
      <c r="I3957" s="30">
        <v>1</v>
      </c>
      <c r="K3957" s="457"/>
      <c r="L3957" s="457" t="e">
        <f>IF(K3957=0,#REF!,0)</f>
        <v>#REF!</v>
      </c>
    </row>
    <row r="3958" spans="1:12">
      <c r="A3958" s="30">
        <v>3956</v>
      </c>
      <c r="B3958" s="30">
        <v>7634.5779999999995</v>
      </c>
      <c r="C3958" s="30">
        <v>33310.555999999895</v>
      </c>
      <c r="D3958" s="30">
        <v>1</v>
      </c>
      <c r="E3958" s="30">
        <v>1</v>
      </c>
      <c r="F3958" s="30">
        <v>5249.2609999999904</v>
      </c>
      <c r="G3958" s="30">
        <v>1</v>
      </c>
      <c r="H3958" s="30">
        <v>1</v>
      </c>
      <c r="I3958" s="30">
        <v>1</v>
      </c>
      <c r="K3958" s="457"/>
      <c r="L3958" s="457" t="e">
        <f>IF(K3958=0,#REF!,0)</f>
        <v>#REF!</v>
      </c>
    </row>
    <row r="3959" spans="1:12">
      <c r="A3959" s="30">
        <v>3957</v>
      </c>
      <c r="B3959" s="30">
        <v>1762.222</v>
      </c>
      <c r="C3959" s="30">
        <v>16164.578999999901</v>
      </c>
      <c r="D3959" s="30">
        <v>1</v>
      </c>
      <c r="E3959" s="30">
        <v>1</v>
      </c>
      <c r="F3959" s="30">
        <v>4073.1390000000001</v>
      </c>
      <c r="G3959" s="30">
        <v>1</v>
      </c>
      <c r="H3959" s="30">
        <v>1</v>
      </c>
      <c r="I3959" s="30">
        <v>1</v>
      </c>
      <c r="K3959" s="457"/>
      <c r="L3959" s="457" t="e">
        <f>IF(K3959=0,#REF!,0)</f>
        <v>#REF!</v>
      </c>
    </row>
    <row r="3960" spans="1:12">
      <c r="A3960" s="30">
        <v>3958</v>
      </c>
      <c r="B3960" s="30">
        <v>1762.222</v>
      </c>
      <c r="C3960" s="30">
        <v>15711.182999999901</v>
      </c>
      <c r="D3960" s="30">
        <v>1</v>
      </c>
      <c r="E3960" s="30">
        <v>1</v>
      </c>
      <c r="F3960" s="30">
        <v>2960.9939999999901</v>
      </c>
      <c r="G3960" s="30">
        <v>1</v>
      </c>
      <c r="H3960" s="30">
        <v>1</v>
      </c>
      <c r="I3960" s="30">
        <v>1</v>
      </c>
      <c r="K3960" s="457"/>
      <c r="L3960" s="457" t="e">
        <f>IF(K3960=0,#REF!,0)</f>
        <v>#REF!</v>
      </c>
    </row>
    <row r="3961" spans="1:12">
      <c r="A3961" s="30">
        <v>3959</v>
      </c>
      <c r="B3961" s="30">
        <v>1762.222</v>
      </c>
      <c r="C3961" s="30">
        <v>15259.1859999999</v>
      </c>
      <c r="D3961" s="30">
        <v>1</v>
      </c>
      <c r="E3961" s="30">
        <v>1</v>
      </c>
      <c r="F3961" s="30">
        <v>1653.8</v>
      </c>
      <c r="G3961" s="30">
        <v>1</v>
      </c>
      <c r="H3961" s="30">
        <v>1</v>
      </c>
      <c r="I3961" s="30">
        <v>1</v>
      </c>
      <c r="K3961" s="457"/>
      <c r="L3961" s="457" t="e">
        <f>IF(K3961=0,#REF!,0)</f>
        <v>#REF!</v>
      </c>
    </row>
    <row r="3962" spans="1:12">
      <c r="A3962" s="30">
        <v>3960</v>
      </c>
      <c r="B3962" s="30">
        <v>1032.623999999998</v>
      </c>
      <c r="C3962" s="30">
        <v>15254.630999999899</v>
      </c>
      <c r="D3962" s="30">
        <v>1</v>
      </c>
      <c r="E3962" s="30">
        <v>1</v>
      </c>
      <c r="F3962" s="30">
        <v>1263.3630000000001</v>
      </c>
      <c r="G3962" s="30">
        <v>1</v>
      </c>
      <c r="H3962" s="30">
        <v>1</v>
      </c>
      <c r="I3962" s="30">
        <v>1</v>
      </c>
      <c r="K3962" s="457"/>
      <c r="L3962" s="457" t="e">
        <f>IF(K3962=0,#REF!,0)</f>
        <v>#REF!</v>
      </c>
    </row>
    <row r="3963" spans="1:12">
      <c r="A3963" s="30">
        <v>3961</v>
      </c>
      <c r="B3963" s="30">
        <v>1032.623999999998</v>
      </c>
      <c r="C3963" s="30">
        <v>15254.630999999899</v>
      </c>
      <c r="D3963" s="30">
        <v>1</v>
      </c>
      <c r="E3963" s="30">
        <v>1</v>
      </c>
      <c r="F3963" s="30">
        <v>538.354999999999</v>
      </c>
      <c r="G3963" s="30">
        <v>1</v>
      </c>
      <c r="H3963" s="30">
        <v>1</v>
      </c>
      <c r="I3963" s="30">
        <v>1</v>
      </c>
      <c r="K3963" s="457"/>
      <c r="L3963" s="457" t="e">
        <f>IF(K3963=0,#REF!,0)</f>
        <v>#REF!</v>
      </c>
    </row>
    <row r="3964" spans="1:12">
      <c r="A3964" s="30">
        <v>3962</v>
      </c>
      <c r="B3964" s="30">
        <v>1032.623999999998</v>
      </c>
      <c r="C3964" s="30">
        <v>15187.612999999899</v>
      </c>
      <c r="D3964" s="30">
        <v>1</v>
      </c>
      <c r="E3964" s="30">
        <v>1</v>
      </c>
      <c r="F3964" s="30">
        <v>592.25299999999902</v>
      </c>
      <c r="G3964" s="30">
        <v>1</v>
      </c>
      <c r="H3964" s="30">
        <v>1</v>
      </c>
      <c r="I3964" s="30">
        <v>1</v>
      </c>
      <c r="K3964" s="457"/>
      <c r="L3964" s="457" t="e">
        <f>IF(K3964=0,#REF!,0)</f>
        <v>#REF!</v>
      </c>
    </row>
    <row r="3965" spans="1:12">
      <c r="A3965" s="30">
        <v>3963</v>
      </c>
      <c r="B3965" s="30">
        <v>1032.623999999998</v>
      </c>
      <c r="C3965" s="30">
        <v>15187.612999999899</v>
      </c>
      <c r="D3965" s="30">
        <v>1</v>
      </c>
      <c r="E3965" s="30">
        <v>1</v>
      </c>
      <c r="F3965" s="30">
        <v>382.733</v>
      </c>
      <c r="G3965" s="30">
        <v>1</v>
      </c>
      <c r="H3965" s="30">
        <v>1</v>
      </c>
      <c r="I3965" s="30">
        <v>1</v>
      </c>
      <c r="K3965" s="457"/>
      <c r="L3965" s="457" t="e">
        <f>IF(K3965=0,#REF!,0)</f>
        <v>#REF!</v>
      </c>
    </row>
    <row r="3966" spans="1:12">
      <c r="A3966" s="30">
        <v>3964</v>
      </c>
      <c r="B3966" s="30">
        <v>1032.623999999998</v>
      </c>
      <c r="C3966" s="30">
        <v>15187.612999999899</v>
      </c>
      <c r="D3966" s="30">
        <v>1</v>
      </c>
      <c r="E3966" s="30">
        <v>1</v>
      </c>
      <c r="F3966" s="30">
        <v>230.95400000000001</v>
      </c>
      <c r="G3966" s="30">
        <v>1</v>
      </c>
      <c r="H3966" s="30">
        <v>1</v>
      </c>
      <c r="I3966" s="30">
        <v>1</v>
      </c>
      <c r="K3966" s="457"/>
      <c r="L3966" s="457" t="e">
        <f>IF(K3966=0,#REF!,0)</f>
        <v>#REF!</v>
      </c>
    </row>
    <row r="3967" spans="1:12">
      <c r="A3967" s="30">
        <v>3965</v>
      </c>
      <c r="B3967" s="30">
        <v>1032.623999999998</v>
      </c>
      <c r="C3967" s="30">
        <v>15187.612999999899</v>
      </c>
      <c r="D3967" s="30">
        <v>1</v>
      </c>
      <c r="E3967" s="30">
        <v>1</v>
      </c>
      <c r="F3967" s="30">
        <v>231.28799999999899</v>
      </c>
      <c r="G3967" s="30">
        <v>1</v>
      </c>
      <c r="H3967" s="30">
        <v>1</v>
      </c>
      <c r="I3967" s="30">
        <v>1</v>
      </c>
      <c r="K3967" s="457"/>
      <c r="L3967" s="457" t="e">
        <f>IF(K3967=0,#REF!,0)</f>
        <v>#REF!</v>
      </c>
    </row>
    <row r="3968" spans="1:12">
      <c r="A3968" s="30">
        <v>3966</v>
      </c>
      <c r="B3968" s="30">
        <v>1762.222</v>
      </c>
      <c r="C3968" s="30">
        <v>15187.612999999899</v>
      </c>
      <c r="D3968" s="30">
        <v>1</v>
      </c>
      <c r="E3968" s="30">
        <v>1</v>
      </c>
      <c r="F3968" s="30">
        <v>701.29</v>
      </c>
      <c r="G3968" s="30">
        <v>1</v>
      </c>
      <c r="H3968" s="30">
        <v>1</v>
      </c>
      <c r="I3968" s="30">
        <v>1</v>
      </c>
      <c r="K3968" s="457"/>
      <c r="L3968" s="457" t="e">
        <f>IF(K3968=0,#REF!,0)</f>
        <v>#REF!</v>
      </c>
    </row>
    <row r="3969" spans="1:12">
      <c r="A3969" s="30">
        <v>3967</v>
      </c>
      <c r="B3969" s="30">
        <v>6139.8579999999993</v>
      </c>
      <c r="C3969" s="30">
        <v>15289.6509999999</v>
      </c>
      <c r="D3969" s="30">
        <v>1</v>
      </c>
      <c r="E3969" s="30">
        <v>1</v>
      </c>
      <c r="F3969" s="30">
        <v>1868.2929999999999</v>
      </c>
      <c r="G3969" s="30">
        <v>1</v>
      </c>
      <c r="H3969" s="30">
        <v>1</v>
      </c>
      <c r="I3969" s="30">
        <v>1</v>
      </c>
      <c r="K3969" s="457"/>
      <c r="L3969" s="457" t="e">
        <f>IF(K3969=0,#REF!,0)</f>
        <v>#REF!</v>
      </c>
    </row>
    <row r="3970" spans="1:12">
      <c r="A3970" s="30">
        <v>3968</v>
      </c>
      <c r="B3970" s="30">
        <v>1762.222</v>
      </c>
      <c r="C3970" s="30">
        <v>28509.807999999899</v>
      </c>
      <c r="D3970" s="30">
        <v>1</v>
      </c>
      <c r="E3970" s="30">
        <v>1</v>
      </c>
      <c r="F3970" s="30">
        <v>3157.49799999999</v>
      </c>
      <c r="G3970" s="30">
        <v>1</v>
      </c>
      <c r="H3970" s="30">
        <v>1</v>
      </c>
      <c r="I3970" s="30">
        <v>1</v>
      </c>
      <c r="K3970" s="457"/>
      <c r="L3970" s="457" t="e">
        <f>IF(K3970=0,#REF!,0)</f>
        <v>#REF!</v>
      </c>
    </row>
    <row r="3971" spans="1:12">
      <c r="A3971" s="30">
        <v>3969</v>
      </c>
      <c r="B3971" s="30">
        <v>1032.623999999998</v>
      </c>
      <c r="C3971" s="30">
        <v>30156.4739999999</v>
      </c>
      <c r="D3971" s="30">
        <v>1</v>
      </c>
      <c r="E3971" s="30">
        <v>1</v>
      </c>
      <c r="F3971" s="30">
        <v>5121.5339999999997</v>
      </c>
      <c r="G3971" s="30">
        <v>1</v>
      </c>
      <c r="H3971" s="30">
        <v>1</v>
      </c>
      <c r="I3971" s="30">
        <v>1</v>
      </c>
      <c r="K3971" s="457"/>
      <c r="L3971" s="457" t="e">
        <f>IF(K3971=0,#REF!,0)</f>
        <v>#REF!</v>
      </c>
    </row>
    <row r="3972" spans="1:12">
      <c r="A3972" s="30">
        <v>3970</v>
      </c>
      <c r="B3972" s="30">
        <v>1153.2399999999991</v>
      </c>
      <c r="C3972" s="30">
        <v>32170.023999999899</v>
      </c>
      <c r="D3972" s="30">
        <v>1</v>
      </c>
      <c r="E3972" s="30">
        <v>1</v>
      </c>
      <c r="F3972" s="30">
        <v>5063.7280000000001</v>
      </c>
      <c r="G3972" s="30">
        <v>1</v>
      </c>
      <c r="H3972" s="30">
        <v>1</v>
      </c>
      <c r="I3972" s="30">
        <v>1</v>
      </c>
      <c r="K3972" s="457">
        <v>11416.86697684819</v>
      </c>
      <c r="L3972" s="457">
        <f>IF(K3972=0,#REF!,0)</f>
        <v>0</v>
      </c>
    </row>
    <row r="3973" spans="1:12">
      <c r="A3973" s="30">
        <v>3971</v>
      </c>
      <c r="B3973" s="30">
        <v>1220.9409999999991</v>
      </c>
      <c r="C3973" s="30">
        <v>34730.499999999884</v>
      </c>
      <c r="D3973" s="30">
        <v>1</v>
      </c>
      <c r="E3973" s="30">
        <v>1</v>
      </c>
      <c r="F3973" s="30">
        <v>4555.9859999999899</v>
      </c>
      <c r="G3973" s="30">
        <v>1</v>
      </c>
      <c r="H3973" s="30">
        <v>1</v>
      </c>
      <c r="I3973" s="30">
        <v>1</v>
      </c>
      <c r="K3973" s="457">
        <v>23945.440517448555</v>
      </c>
      <c r="L3973" s="457">
        <f>IF(K3973=0,#REF!,0)</f>
        <v>0</v>
      </c>
    </row>
    <row r="3974" spans="1:12">
      <c r="A3974" s="30">
        <v>3972</v>
      </c>
      <c r="B3974" s="30">
        <v>1268.907999999999</v>
      </c>
      <c r="C3974" s="30">
        <v>36071.222999999904</v>
      </c>
      <c r="D3974" s="30">
        <v>1</v>
      </c>
      <c r="E3974" s="30">
        <v>1</v>
      </c>
      <c r="F3974" s="30">
        <v>4890.0590000000002</v>
      </c>
      <c r="G3974" s="30">
        <v>1</v>
      </c>
      <c r="H3974" s="30">
        <v>1</v>
      </c>
      <c r="I3974" s="30">
        <v>1</v>
      </c>
      <c r="K3974" s="457">
        <v>22795.574768352475</v>
      </c>
      <c r="L3974" s="457">
        <f>IF(K3974=0,#REF!,0)</f>
        <v>0</v>
      </c>
    </row>
    <row r="3975" spans="1:12">
      <c r="A3975" s="30">
        <v>3973</v>
      </c>
      <c r="B3975" s="30">
        <v>6331.0789999999997</v>
      </c>
      <c r="C3975" s="30">
        <v>34682.940999999984</v>
      </c>
      <c r="D3975" s="30">
        <v>1</v>
      </c>
      <c r="E3975" s="30">
        <v>1</v>
      </c>
      <c r="F3975" s="30">
        <v>4942.902</v>
      </c>
      <c r="G3975" s="30">
        <v>1</v>
      </c>
      <c r="H3975" s="30">
        <v>1</v>
      </c>
      <c r="I3975" s="30">
        <v>1</v>
      </c>
      <c r="K3975" s="457">
        <v>22368.670132104686</v>
      </c>
      <c r="L3975" s="457">
        <f>IF(K3975=0,#REF!,0)</f>
        <v>0</v>
      </c>
    </row>
    <row r="3976" spans="1:12">
      <c r="A3976" s="30">
        <v>3974</v>
      </c>
      <c r="B3976" s="30">
        <v>1882.9490000000001</v>
      </c>
      <c r="C3976" s="30">
        <v>35556.612999999881</v>
      </c>
      <c r="D3976" s="30">
        <v>1</v>
      </c>
      <c r="E3976" s="30">
        <v>1</v>
      </c>
      <c r="F3976" s="30">
        <v>3934.0929999999898</v>
      </c>
      <c r="G3976" s="30">
        <v>1</v>
      </c>
      <c r="H3976" s="30">
        <v>1</v>
      </c>
      <c r="I3976" s="30">
        <v>1</v>
      </c>
      <c r="K3976" s="457">
        <v>24689.468583702102</v>
      </c>
      <c r="L3976" s="457">
        <f>IF(K3976=0,#REF!,0)</f>
        <v>0</v>
      </c>
    </row>
    <row r="3977" spans="1:12">
      <c r="A3977" s="30">
        <v>3975</v>
      </c>
      <c r="B3977" s="30">
        <v>1147.8509999999978</v>
      </c>
      <c r="C3977" s="30">
        <v>36910.230999999898</v>
      </c>
      <c r="D3977" s="30">
        <v>1</v>
      </c>
      <c r="E3977" s="30">
        <v>1</v>
      </c>
      <c r="F3977" s="30">
        <v>3150.0859999999898</v>
      </c>
      <c r="G3977" s="30">
        <v>1</v>
      </c>
      <c r="H3977" s="30">
        <v>1</v>
      </c>
      <c r="I3977" s="30">
        <v>1</v>
      </c>
      <c r="K3977" s="457">
        <v>15589.796521308121</v>
      </c>
      <c r="L3977" s="457">
        <f>IF(K3977=0,#REF!,0)</f>
        <v>0</v>
      </c>
    </row>
    <row r="3978" spans="1:12">
      <c r="A3978" s="30">
        <v>3976</v>
      </c>
      <c r="B3978" s="30">
        <v>1146.8469999999979</v>
      </c>
      <c r="C3978" s="30">
        <v>36338.2049999999</v>
      </c>
      <c r="D3978" s="30">
        <v>1</v>
      </c>
      <c r="E3978" s="30">
        <v>1</v>
      </c>
      <c r="F3978" s="30">
        <v>2478.5149999999999</v>
      </c>
      <c r="G3978" s="30">
        <v>1</v>
      </c>
      <c r="H3978" s="30">
        <v>1</v>
      </c>
      <c r="I3978" s="30">
        <v>1</v>
      </c>
      <c r="K3978" s="457"/>
      <c r="L3978" s="457" t="e">
        <f>IF(K3978=0,#REF!,0)</f>
        <v>#REF!</v>
      </c>
    </row>
    <row r="3979" spans="1:12">
      <c r="A3979" s="30">
        <v>3977</v>
      </c>
      <c r="B3979" s="30">
        <v>1134.0679999999979</v>
      </c>
      <c r="C3979" s="30">
        <v>35775.449999999903</v>
      </c>
      <c r="D3979" s="30">
        <v>1</v>
      </c>
      <c r="E3979" s="30">
        <v>1</v>
      </c>
      <c r="F3979" s="30">
        <v>3150.8299999999899</v>
      </c>
      <c r="G3979" s="30">
        <v>1</v>
      </c>
      <c r="H3979" s="30">
        <v>1</v>
      </c>
      <c r="I3979" s="30">
        <v>1</v>
      </c>
      <c r="K3979" s="457"/>
      <c r="L3979" s="457" t="e">
        <f>IF(K3979=0,#REF!,0)</f>
        <v>#REF!</v>
      </c>
    </row>
    <row r="3980" spans="1:12">
      <c r="A3980" s="30">
        <v>3978</v>
      </c>
      <c r="B3980" s="30">
        <v>1843.579</v>
      </c>
      <c r="C3980" s="30">
        <v>34959.679999999884</v>
      </c>
      <c r="D3980" s="30">
        <v>1</v>
      </c>
      <c r="E3980" s="30">
        <v>1</v>
      </c>
      <c r="F3980" s="30">
        <v>4048.02</v>
      </c>
      <c r="G3980" s="30">
        <v>1</v>
      </c>
      <c r="H3980" s="30">
        <v>1</v>
      </c>
      <c r="I3980" s="30">
        <v>1</v>
      </c>
      <c r="K3980" s="457"/>
      <c r="L3980" s="457" t="e">
        <f>IF(K3980=0,#REF!,0)</f>
        <v>#REF!</v>
      </c>
    </row>
    <row r="3981" spans="1:12">
      <c r="A3981" s="30">
        <v>3979</v>
      </c>
      <c r="B3981" s="30">
        <v>6229.4159999999993</v>
      </c>
      <c r="C3981" s="30">
        <v>33790.199999999903</v>
      </c>
      <c r="D3981" s="30">
        <v>1</v>
      </c>
      <c r="E3981" s="30">
        <v>1</v>
      </c>
      <c r="F3981" s="30">
        <v>5617.9769999999999</v>
      </c>
      <c r="G3981" s="30">
        <v>1</v>
      </c>
      <c r="H3981" s="30">
        <v>1</v>
      </c>
      <c r="I3981" s="30">
        <v>1</v>
      </c>
      <c r="K3981" s="457"/>
      <c r="L3981" s="457" t="e">
        <f>IF(K3981=0,#REF!,0)</f>
        <v>#REF!</v>
      </c>
    </row>
    <row r="3982" spans="1:12">
      <c r="A3982" s="30">
        <v>3980</v>
      </c>
      <c r="B3982" s="30">
        <v>7673.107</v>
      </c>
      <c r="C3982" s="30">
        <v>34242.805999999902</v>
      </c>
      <c r="D3982" s="30">
        <v>1</v>
      </c>
      <c r="E3982" s="30">
        <v>1</v>
      </c>
      <c r="F3982" s="30">
        <v>4441.5799999999899</v>
      </c>
      <c r="G3982" s="30">
        <v>1</v>
      </c>
      <c r="H3982" s="30">
        <v>1</v>
      </c>
      <c r="I3982" s="30">
        <v>1</v>
      </c>
      <c r="K3982" s="457"/>
      <c r="L3982" s="457" t="e">
        <f>IF(K3982=0,#REF!,0)</f>
        <v>#REF!</v>
      </c>
    </row>
    <row r="3983" spans="1:12">
      <c r="A3983" s="30">
        <v>3981</v>
      </c>
      <c r="B3983" s="30">
        <v>1765.431</v>
      </c>
      <c r="C3983" s="30">
        <v>16176.078999999901</v>
      </c>
      <c r="D3983" s="30">
        <v>1</v>
      </c>
      <c r="E3983" s="30">
        <v>1</v>
      </c>
      <c r="F3983" s="30">
        <v>2481.4450000000002</v>
      </c>
      <c r="G3983" s="30">
        <v>1</v>
      </c>
      <c r="H3983" s="30">
        <v>1</v>
      </c>
      <c r="I3983" s="30">
        <v>1</v>
      </c>
      <c r="K3983" s="457"/>
      <c r="L3983" s="457" t="e">
        <f>IF(K3983=0,#REF!,0)</f>
        <v>#REF!</v>
      </c>
    </row>
    <row r="3984" spans="1:12">
      <c r="A3984" s="30">
        <v>3982</v>
      </c>
      <c r="B3984" s="30">
        <v>1762.222</v>
      </c>
      <c r="C3984" s="30">
        <v>15722.047999999901</v>
      </c>
      <c r="D3984" s="30">
        <v>1</v>
      </c>
      <c r="E3984" s="30">
        <v>1</v>
      </c>
      <c r="F3984" s="30">
        <v>2425.9589999999998</v>
      </c>
      <c r="G3984" s="30">
        <v>1</v>
      </c>
      <c r="H3984" s="30">
        <v>1</v>
      </c>
      <c r="I3984" s="30">
        <v>1</v>
      </c>
      <c r="K3984" s="457"/>
      <c r="L3984" s="457" t="e">
        <f>IF(K3984=0,#REF!,0)</f>
        <v>#REF!</v>
      </c>
    </row>
    <row r="3985" spans="1:12">
      <c r="A3985" s="30">
        <v>3983</v>
      </c>
      <c r="B3985" s="30">
        <v>1762.222</v>
      </c>
      <c r="C3985" s="30">
        <v>15268.7229999999</v>
      </c>
      <c r="D3985" s="30">
        <v>1</v>
      </c>
      <c r="E3985" s="30">
        <v>1</v>
      </c>
      <c r="F3985" s="30">
        <v>1978.547</v>
      </c>
      <c r="G3985" s="30">
        <v>1</v>
      </c>
      <c r="H3985" s="30">
        <v>1</v>
      </c>
      <c r="I3985" s="30">
        <v>1</v>
      </c>
      <c r="K3985" s="457"/>
      <c r="L3985" s="457" t="e">
        <f>IF(K3985=0,#REF!,0)</f>
        <v>#REF!</v>
      </c>
    </row>
    <row r="3986" spans="1:12">
      <c r="A3986" s="30">
        <v>3984</v>
      </c>
      <c r="B3986" s="30">
        <v>1032.623999999998</v>
      </c>
      <c r="C3986" s="30">
        <v>15265.1889999999</v>
      </c>
      <c r="D3986" s="30">
        <v>1</v>
      </c>
      <c r="E3986" s="30">
        <v>1</v>
      </c>
      <c r="F3986" s="30">
        <v>1197.1379999999999</v>
      </c>
      <c r="G3986" s="30">
        <v>1</v>
      </c>
      <c r="H3986" s="30">
        <v>1</v>
      </c>
      <c r="I3986" s="30">
        <v>1</v>
      </c>
      <c r="K3986" s="457"/>
      <c r="L3986" s="457" t="e">
        <f>IF(K3986=0,#REF!,0)</f>
        <v>#REF!</v>
      </c>
    </row>
    <row r="3987" spans="1:12">
      <c r="A3987" s="30">
        <v>3985</v>
      </c>
      <c r="B3987" s="30">
        <v>1032.623999999998</v>
      </c>
      <c r="C3987" s="30">
        <v>15262.093999999899</v>
      </c>
      <c r="D3987" s="30">
        <v>1</v>
      </c>
      <c r="E3987" s="30">
        <v>1</v>
      </c>
      <c r="F3987" s="30">
        <v>707.96199999999999</v>
      </c>
      <c r="G3987" s="30">
        <v>1</v>
      </c>
      <c r="H3987" s="30">
        <v>1</v>
      </c>
      <c r="I3987" s="30">
        <v>1</v>
      </c>
      <c r="K3987" s="457"/>
      <c r="L3987" s="457" t="e">
        <f>IF(K3987=0,#REF!,0)</f>
        <v>#REF!</v>
      </c>
    </row>
    <row r="3988" spans="1:12">
      <c r="A3988" s="30">
        <v>3986</v>
      </c>
      <c r="B3988" s="30">
        <v>1032.623999999998</v>
      </c>
      <c r="C3988" s="30">
        <v>15191.3049999999</v>
      </c>
      <c r="D3988" s="30">
        <v>1</v>
      </c>
      <c r="E3988" s="30">
        <v>1</v>
      </c>
      <c r="F3988" s="30">
        <v>529.11800000000005</v>
      </c>
      <c r="G3988" s="30">
        <v>1</v>
      </c>
      <c r="H3988" s="30">
        <v>1</v>
      </c>
      <c r="I3988" s="30">
        <v>1</v>
      </c>
      <c r="K3988" s="457"/>
      <c r="L3988" s="457" t="e">
        <f>IF(K3988=0,#REF!,0)</f>
        <v>#REF!</v>
      </c>
    </row>
    <row r="3989" spans="1:12">
      <c r="A3989" s="30">
        <v>3987</v>
      </c>
      <c r="B3989" s="30">
        <v>1032.623999999998</v>
      </c>
      <c r="C3989" s="30">
        <v>15188.782999999901</v>
      </c>
      <c r="D3989" s="30">
        <v>1</v>
      </c>
      <c r="E3989" s="30">
        <v>1</v>
      </c>
      <c r="F3989" s="30">
        <v>413.719999999999</v>
      </c>
      <c r="G3989" s="30">
        <v>1</v>
      </c>
      <c r="H3989" s="30">
        <v>1</v>
      </c>
      <c r="I3989" s="30">
        <v>1</v>
      </c>
      <c r="K3989" s="457"/>
      <c r="L3989" s="457" t="e">
        <f>IF(K3989=0,#REF!,0)</f>
        <v>#REF!</v>
      </c>
    </row>
    <row r="3990" spans="1:12">
      <c r="A3990" s="30">
        <v>3988</v>
      </c>
      <c r="B3990" s="30">
        <v>1032.623999999998</v>
      </c>
      <c r="C3990" s="30">
        <v>15187.612999999899</v>
      </c>
      <c r="D3990" s="30">
        <v>1</v>
      </c>
      <c r="E3990" s="30">
        <v>1</v>
      </c>
      <c r="F3990" s="30">
        <v>231.69399999999999</v>
      </c>
      <c r="G3990" s="30">
        <v>1</v>
      </c>
      <c r="H3990" s="30">
        <v>1</v>
      </c>
      <c r="I3990" s="30">
        <v>1</v>
      </c>
      <c r="K3990" s="457"/>
      <c r="L3990" s="457" t="e">
        <f>IF(K3990=0,#REF!,0)</f>
        <v>#REF!</v>
      </c>
    </row>
    <row r="3991" spans="1:12">
      <c r="A3991" s="30">
        <v>3989</v>
      </c>
      <c r="B3991" s="30">
        <v>1032.623999999998</v>
      </c>
      <c r="C3991" s="30">
        <v>15187.612999999899</v>
      </c>
      <c r="D3991" s="30">
        <v>1</v>
      </c>
      <c r="E3991" s="30">
        <v>1</v>
      </c>
      <c r="F3991" s="30">
        <v>231.97799999999901</v>
      </c>
      <c r="G3991" s="30">
        <v>1</v>
      </c>
      <c r="H3991" s="30">
        <v>1</v>
      </c>
      <c r="I3991" s="30">
        <v>1</v>
      </c>
      <c r="K3991" s="457"/>
      <c r="L3991" s="457" t="e">
        <f>IF(K3991=0,#REF!,0)</f>
        <v>#REF!</v>
      </c>
    </row>
    <row r="3992" spans="1:12">
      <c r="A3992" s="30">
        <v>3990</v>
      </c>
      <c r="B3992" s="30">
        <v>1762.222</v>
      </c>
      <c r="C3992" s="30">
        <v>15187.612999999899</v>
      </c>
      <c r="D3992" s="30">
        <v>1</v>
      </c>
      <c r="E3992" s="30">
        <v>1</v>
      </c>
      <c r="F3992" s="30">
        <v>413.96699999999902</v>
      </c>
      <c r="G3992" s="30">
        <v>1</v>
      </c>
      <c r="H3992" s="30">
        <v>1</v>
      </c>
      <c r="I3992" s="30">
        <v>1</v>
      </c>
      <c r="K3992" s="457"/>
      <c r="L3992" s="457" t="e">
        <f>IF(K3992=0,#REF!,0)</f>
        <v>#REF!</v>
      </c>
    </row>
    <row r="3993" spans="1:12">
      <c r="A3993" s="30">
        <v>3991</v>
      </c>
      <c r="B3993" s="30">
        <v>6139.8579999999993</v>
      </c>
      <c r="C3993" s="30">
        <v>15295.163999999901</v>
      </c>
      <c r="D3993" s="30">
        <v>1</v>
      </c>
      <c r="E3993" s="30">
        <v>1</v>
      </c>
      <c r="F3993" s="30">
        <v>1257.7539999999999</v>
      </c>
      <c r="G3993" s="30">
        <v>1</v>
      </c>
      <c r="H3993" s="30">
        <v>1</v>
      </c>
      <c r="I3993" s="30">
        <v>1</v>
      </c>
      <c r="K3993" s="457"/>
      <c r="L3993" s="457" t="e">
        <f>IF(K3993=0,#REF!,0)</f>
        <v>#REF!</v>
      </c>
    </row>
    <row r="3994" spans="1:12">
      <c r="A3994" s="30">
        <v>3992</v>
      </c>
      <c r="B3994" s="30">
        <v>1762.222</v>
      </c>
      <c r="C3994" s="30">
        <v>15648.761999999899</v>
      </c>
      <c r="D3994" s="30">
        <v>1</v>
      </c>
      <c r="E3994" s="30">
        <v>1</v>
      </c>
      <c r="F3994" s="30">
        <v>2554.2330000000002</v>
      </c>
      <c r="G3994" s="30">
        <v>1</v>
      </c>
      <c r="H3994" s="30">
        <v>1</v>
      </c>
      <c r="I3994" s="30">
        <v>1</v>
      </c>
      <c r="K3994" s="457"/>
      <c r="L3994" s="457" t="e">
        <f>IF(K3994=0,#REF!,0)</f>
        <v>#REF!</v>
      </c>
    </row>
    <row r="3995" spans="1:12">
      <c r="A3995" s="30">
        <v>3993</v>
      </c>
      <c r="B3995" s="30">
        <v>1033.362999999998</v>
      </c>
      <c r="C3995" s="30">
        <v>16694.2069999999</v>
      </c>
      <c r="D3995" s="30">
        <v>1</v>
      </c>
      <c r="E3995" s="30">
        <v>1</v>
      </c>
      <c r="F3995" s="30">
        <v>4039.2359999999999</v>
      </c>
      <c r="G3995" s="30">
        <v>1</v>
      </c>
      <c r="H3995" s="30">
        <v>1</v>
      </c>
      <c r="I3995" s="30">
        <v>1</v>
      </c>
      <c r="K3995" s="457"/>
      <c r="L3995" s="457" t="e">
        <f>IF(K3995=0,#REF!,0)</f>
        <v>#REF!</v>
      </c>
    </row>
    <row r="3996" spans="1:12">
      <c r="A3996" s="30">
        <v>3994</v>
      </c>
      <c r="B3996" s="30">
        <v>1193.9979999999991</v>
      </c>
      <c r="C3996" s="30">
        <v>18308.291999999899</v>
      </c>
      <c r="D3996" s="30">
        <v>1</v>
      </c>
      <c r="E3996" s="30">
        <v>1</v>
      </c>
      <c r="F3996" s="30">
        <v>5337.4870000000001</v>
      </c>
      <c r="G3996" s="30">
        <v>1</v>
      </c>
      <c r="H3996" s="30">
        <v>1</v>
      </c>
      <c r="I3996" s="30">
        <v>1</v>
      </c>
      <c r="K3996" s="457"/>
      <c r="L3996" s="457" t="e">
        <f>IF(K3996=0,#REF!,0)</f>
        <v>#REF!</v>
      </c>
    </row>
    <row r="3997" spans="1:12">
      <c r="A3997" s="30">
        <v>3995</v>
      </c>
      <c r="B3997" s="30">
        <v>1286.165999999999</v>
      </c>
      <c r="C3997" s="30">
        <v>19754.7399999999</v>
      </c>
      <c r="D3997" s="30">
        <v>1</v>
      </c>
      <c r="E3997" s="30">
        <v>1</v>
      </c>
      <c r="F3997" s="30">
        <v>5892.8249999999898</v>
      </c>
      <c r="G3997" s="30">
        <v>1</v>
      </c>
      <c r="H3997" s="30">
        <v>1</v>
      </c>
      <c r="I3997" s="30">
        <v>1</v>
      </c>
      <c r="K3997" s="457">
        <v>15454.28636208868</v>
      </c>
      <c r="L3997" s="457">
        <f>IF(K3997=0,#REF!,0)</f>
        <v>0</v>
      </c>
    </row>
    <row r="3998" spans="1:12">
      <c r="A3998" s="30">
        <v>3996</v>
      </c>
      <c r="B3998" s="30">
        <v>1314.9039999999991</v>
      </c>
      <c r="C3998" s="30">
        <v>19441.2759999999</v>
      </c>
      <c r="D3998" s="30">
        <v>1</v>
      </c>
      <c r="E3998" s="30">
        <v>1</v>
      </c>
      <c r="F3998" s="30">
        <v>6200.5550000000003</v>
      </c>
      <c r="G3998" s="30">
        <v>1</v>
      </c>
      <c r="H3998" s="30">
        <v>1</v>
      </c>
      <c r="I3998" s="30">
        <v>1</v>
      </c>
      <c r="K3998" s="457">
        <v>16241.822426349814</v>
      </c>
      <c r="L3998" s="457">
        <f>IF(K3998=0,#REF!,0)</f>
        <v>0</v>
      </c>
    </row>
    <row r="3999" spans="1:12">
      <c r="A3999" s="30">
        <v>3997</v>
      </c>
      <c r="B3999" s="30">
        <v>6451.241</v>
      </c>
      <c r="C3999" s="30">
        <v>17292.232999999891</v>
      </c>
      <c r="D3999" s="30">
        <v>1</v>
      </c>
      <c r="E3999" s="30">
        <v>1</v>
      </c>
      <c r="F3999" s="30">
        <v>5331.7079999999996</v>
      </c>
      <c r="G3999" s="30">
        <v>1</v>
      </c>
      <c r="H3999" s="30">
        <v>1</v>
      </c>
      <c r="I3999" s="30">
        <v>1</v>
      </c>
      <c r="K3999" s="457">
        <v>20551.642502111354</v>
      </c>
      <c r="L3999" s="457">
        <f>IF(K3999=0,#REF!,0)</f>
        <v>0</v>
      </c>
    </row>
    <row r="4000" spans="1:12">
      <c r="A4000" s="30">
        <v>3998</v>
      </c>
      <c r="B4000" s="30">
        <v>1985.2629999999999</v>
      </c>
      <c r="C4000" s="30">
        <v>17807.445999999902</v>
      </c>
      <c r="D4000" s="30">
        <v>1</v>
      </c>
      <c r="E4000" s="30">
        <v>1</v>
      </c>
      <c r="F4000" s="30">
        <v>4589.5469999999996</v>
      </c>
      <c r="G4000" s="30">
        <v>1</v>
      </c>
      <c r="H4000" s="30">
        <v>1</v>
      </c>
      <c r="I4000" s="30">
        <v>1</v>
      </c>
      <c r="K4000" s="457">
        <v>20729.61529066939</v>
      </c>
      <c r="L4000" s="457">
        <f>IF(K4000=0,#REF!,0)</f>
        <v>0</v>
      </c>
    </row>
    <row r="4001" spans="1:12">
      <c r="A4001" s="30">
        <v>3999</v>
      </c>
      <c r="B4001" s="30">
        <v>1376.2129999999979</v>
      </c>
      <c r="C4001" s="30">
        <v>19637.678999999902</v>
      </c>
      <c r="D4001" s="30">
        <v>1</v>
      </c>
      <c r="E4001" s="30">
        <v>1</v>
      </c>
      <c r="F4001" s="30">
        <v>3599.5250000000001</v>
      </c>
      <c r="G4001" s="30">
        <v>1</v>
      </c>
      <c r="H4001" s="30">
        <v>1</v>
      </c>
      <c r="I4001" s="30">
        <v>1</v>
      </c>
      <c r="K4001" s="457">
        <v>11747.863121409422</v>
      </c>
      <c r="L4001" s="457">
        <f>IF(K4001=0,#REF!,0)</f>
        <v>0</v>
      </c>
    </row>
    <row r="4002" spans="1:12">
      <c r="A4002" s="30">
        <v>4000</v>
      </c>
      <c r="B4002" s="30">
        <v>1375.1779999999978</v>
      </c>
      <c r="C4002" s="30">
        <v>18714.83499999989</v>
      </c>
      <c r="D4002" s="30">
        <v>1</v>
      </c>
      <c r="E4002" s="30">
        <v>1</v>
      </c>
      <c r="F4002" s="30">
        <v>3166.6309999999999</v>
      </c>
      <c r="G4002" s="30">
        <v>1</v>
      </c>
      <c r="H4002" s="30">
        <v>1</v>
      </c>
      <c r="I4002" s="30">
        <v>1</v>
      </c>
      <c r="K4002" s="457"/>
      <c r="L4002" s="457" t="e">
        <f>IF(K4002=0,#REF!,0)</f>
        <v>#REF!</v>
      </c>
    </row>
    <row r="4003" spans="1:12">
      <c r="A4003" s="30">
        <v>4001</v>
      </c>
      <c r="B4003" s="30">
        <v>1453.0019999999979</v>
      </c>
      <c r="C4003" s="30">
        <v>18019.10099999989</v>
      </c>
      <c r="D4003" s="30">
        <v>1</v>
      </c>
      <c r="E4003" s="30">
        <v>1</v>
      </c>
      <c r="F4003" s="30">
        <v>1807.86499999999</v>
      </c>
      <c r="G4003" s="30">
        <v>1</v>
      </c>
      <c r="H4003" s="30">
        <v>1</v>
      </c>
      <c r="I4003" s="30">
        <v>1</v>
      </c>
      <c r="K4003" s="457"/>
      <c r="L4003" s="457" t="e">
        <f>IF(K4003=0,#REF!,0)</f>
        <v>#REF!</v>
      </c>
    </row>
    <row r="4004" spans="1:12">
      <c r="A4004" s="30">
        <v>4002</v>
      </c>
      <c r="B4004" s="30">
        <v>2246.0940000000001</v>
      </c>
      <c r="C4004" s="30">
        <v>16895.001999999891</v>
      </c>
      <c r="D4004" s="30">
        <v>1</v>
      </c>
      <c r="E4004" s="30">
        <v>1</v>
      </c>
      <c r="F4004" s="30">
        <v>3413.7449999999999</v>
      </c>
      <c r="G4004" s="30">
        <v>1</v>
      </c>
      <c r="H4004" s="30">
        <v>1</v>
      </c>
      <c r="I4004" s="30">
        <v>1</v>
      </c>
      <c r="K4004" s="457"/>
      <c r="L4004" s="457" t="e">
        <f>IF(K4004=0,#REF!,0)</f>
        <v>#REF!</v>
      </c>
    </row>
    <row r="4005" spans="1:12">
      <c r="A4005" s="30">
        <v>4003</v>
      </c>
      <c r="B4005" s="30">
        <v>6614.2499999999982</v>
      </c>
      <c r="C4005" s="30">
        <v>16259.0619999999</v>
      </c>
      <c r="D4005" s="30">
        <v>1</v>
      </c>
      <c r="E4005" s="30">
        <v>1</v>
      </c>
      <c r="F4005" s="30">
        <v>4465.3059999999996</v>
      </c>
      <c r="G4005" s="30">
        <v>1</v>
      </c>
      <c r="H4005" s="30">
        <v>1</v>
      </c>
      <c r="I4005" s="30">
        <v>1</v>
      </c>
      <c r="K4005" s="457"/>
      <c r="L4005" s="457" t="e">
        <f>IF(K4005=0,#REF!,0)</f>
        <v>#REF!</v>
      </c>
    </row>
    <row r="4006" spans="1:12">
      <c r="A4006" s="30">
        <v>4004</v>
      </c>
      <c r="B4006" s="30">
        <v>7866.2280000000001</v>
      </c>
      <c r="C4006" s="30">
        <v>17421.1529999999</v>
      </c>
      <c r="D4006" s="30">
        <v>1</v>
      </c>
      <c r="E4006" s="30">
        <v>1</v>
      </c>
      <c r="F4006" s="30">
        <v>4837.5839999999898</v>
      </c>
      <c r="G4006" s="30">
        <v>1</v>
      </c>
      <c r="H4006" s="30">
        <v>1</v>
      </c>
      <c r="I4006" s="30">
        <v>1</v>
      </c>
      <c r="K4006" s="457"/>
      <c r="L4006" s="457" t="e">
        <f>IF(K4006=0,#REF!,0)</f>
        <v>#REF!</v>
      </c>
    </row>
    <row r="4007" spans="1:12">
      <c r="A4007" s="30">
        <v>4005</v>
      </c>
      <c r="B4007" s="30">
        <v>1828.2929999999997</v>
      </c>
      <c r="C4007" s="30">
        <v>16501.821999999902</v>
      </c>
      <c r="D4007" s="30">
        <v>1</v>
      </c>
      <c r="E4007" s="30">
        <v>1</v>
      </c>
      <c r="F4007" s="30">
        <v>2488.9759999999901</v>
      </c>
      <c r="G4007" s="30">
        <v>1</v>
      </c>
      <c r="H4007" s="30">
        <v>1</v>
      </c>
      <c r="I4007" s="30">
        <v>1</v>
      </c>
      <c r="K4007" s="457"/>
      <c r="L4007" s="457" t="e">
        <f>IF(K4007=0,#REF!,0)</f>
        <v>#REF!</v>
      </c>
    </row>
    <row r="4008" spans="1:12">
      <c r="A4008" s="30">
        <v>4006</v>
      </c>
      <c r="B4008" s="30">
        <v>1762.222</v>
      </c>
      <c r="C4008" s="30">
        <v>15759.736999999899</v>
      </c>
      <c r="D4008" s="30">
        <v>1</v>
      </c>
      <c r="E4008" s="30">
        <v>1</v>
      </c>
      <c r="F4008" s="30">
        <v>2304.2439999999901</v>
      </c>
      <c r="G4008" s="30">
        <v>1</v>
      </c>
      <c r="H4008" s="30">
        <v>1</v>
      </c>
      <c r="I4008" s="30">
        <v>1</v>
      </c>
      <c r="K4008" s="457"/>
      <c r="L4008" s="457" t="e">
        <f>IF(K4008=0,#REF!,0)</f>
        <v>#REF!</v>
      </c>
    </row>
    <row r="4009" spans="1:12">
      <c r="A4009" s="30">
        <v>4007</v>
      </c>
      <c r="B4009" s="30">
        <v>1762.222</v>
      </c>
      <c r="C4009" s="30">
        <v>15287.4119999999</v>
      </c>
      <c r="D4009" s="30">
        <v>1</v>
      </c>
      <c r="E4009" s="30">
        <v>1</v>
      </c>
      <c r="F4009" s="30">
        <v>2119.4589999999898</v>
      </c>
      <c r="G4009" s="30">
        <v>1</v>
      </c>
      <c r="H4009" s="30">
        <v>1</v>
      </c>
      <c r="I4009" s="30">
        <v>1</v>
      </c>
      <c r="K4009" s="457"/>
      <c r="L4009" s="457" t="e">
        <f>IF(K4009=0,#REF!,0)</f>
        <v>#REF!</v>
      </c>
    </row>
    <row r="4010" spans="1:12">
      <c r="A4010" s="30">
        <v>4008</v>
      </c>
      <c r="B4010" s="30">
        <v>1032.623999999998</v>
      </c>
      <c r="C4010" s="30">
        <v>15271.7949999999</v>
      </c>
      <c r="D4010" s="30">
        <v>1</v>
      </c>
      <c r="E4010" s="30">
        <v>1</v>
      </c>
      <c r="F4010" s="30">
        <v>1195.14499999999</v>
      </c>
      <c r="G4010" s="30">
        <v>1</v>
      </c>
      <c r="H4010" s="30">
        <v>1</v>
      </c>
      <c r="I4010" s="30">
        <v>1</v>
      </c>
      <c r="K4010" s="457"/>
      <c r="L4010" s="457" t="e">
        <f>IF(K4010=0,#REF!,0)</f>
        <v>#REF!</v>
      </c>
    </row>
    <row r="4011" spans="1:12">
      <c r="A4011" s="30">
        <v>4009</v>
      </c>
      <c r="B4011" s="30">
        <v>1032.623999999998</v>
      </c>
      <c r="C4011" s="30">
        <v>15269.338999999898</v>
      </c>
      <c r="D4011" s="30">
        <v>1</v>
      </c>
      <c r="E4011" s="30">
        <v>1</v>
      </c>
      <c r="F4011" s="30">
        <v>555.08100000000002</v>
      </c>
      <c r="G4011" s="30">
        <v>1</v>
      </c>
      <c r="H4011" s="30">
        <v>1</v>
      </c>
      <c r="I4011" s="30">
        <v>1</v>
      </c>
      <c r="K4011" s="457"/>
      <c r="L4011" s="457" t="e">
        <f>IF(K4011=0,#REF!,0)</f>
        <v>#REF!</v>
      </c>
    </row>
    <row r="4012" spans="1:12">
      <c r="A4012" s="30">
        <v>4010</v>
      </c>
      <c r="B4012" s="30">
        <v>1032.623999999998</v>
      </c>
      <c r="C4012" s="30">
        <v>15199.210999999899</v>
      </c>
      <c r="D4012" s="30">
        <v>1</v>
      </c>
      <c r="E4012" s="30">
        <v>1</v>
      </c>
      <c r="F4012" s="30">
        <v>316.77999999999997</v>
      </c>
      <c r="G4012" s="30">
        <v>1</v>
      </c>
      <c r="H4012" s="30">
        <v>1</v>
      </c>
      <c r="I4012" s="30">
        <v>1</v>
      </c>
      <c r="K4012" s="457"/>
      <c r="L4012" s="457" t="e">
        <f>IF(K4012=0,#REF!,0)</f>
        <v>#REF!</v>
      </c>
    </row>
    <row r="4013" spans="1:12">
      <c r="A4013" s="30">
        <v>4011</v>
      </c>
      <c r="B4013" s="30">
        <v>1032.623999999998</v>
      </c>
      <c r="C4013" s="30">
        <v>15197.7429999999</v>
      </c>
      <c r="D4013" s="30">
        <v>1</v>
      </c>
      <c r="E4013" s="30">
        <v>1</v>
      </c>
      <c r="F4013" s="30">
        <v>251.73299999999901</v>
      </c>
      <c r="G4013" s="30">
        <v>1</v>
      </c>
      <c r="H4013" s="30">
        <v>1</v>
      </c>
      <c r="I4013" s="30">
        <v>1</v>
      </c>
      <c r="K4013" s="457"/>
      <c r="L4013" s="457" t="e">
        <f>IF(K4013=0,#REF!,0)</f>
        <v>#REF!</v>
      </c>
    </row>
    <row r="4014" spans="1:12">
      <c r="A4014" s="30">
        <v>4012</v>
      </c>
      <c r="B4014" s="30">
        <v>1032.623999999998</v>
      </c>
      <c r="C4014" s="30">
        <v>15196.102999999901</v>
      </c>
      <c r="D4014" s="30">
        <v>1</v>
      </c>
      <c r="E4014" s="30">
        <v>1</v>
      </c>
      <c r="F4014" s="30">
        <v>252.14399999999901</v>
      </c>
      <c r="G4014" s="30">
        <v>1</v>
      </c>
      <c r="H4014" s="30">
        <v>1</v>
      </c>
      <c r="I4014" s="30">
        <v>1</v>
      </c>
      <c r="K4014" s="457"/>
      <c r="L4014" s="457" t="e">
        <f>IF(K4014=0,#REF!,0)</f>
        <v>#REF!</v>
      </c>
    </row>
    <row r="4015" spans="1:12">
      <c r="A4015" s="30">
        <v>4013</v>
      </c>
      <c r="B4015" s="30">
        <v>1032.623999999998</v>
      </c>
      <c r="C4015" s="30">
        <v>15194.995999999901</v>
      </c>
      <c r="D4015" s="30">
        <v>1</v>
      </c>
      <c r="E4015" s="30">
        <v>1</v>
      </c>
      <c r="F4015" s="30">
        <v>232.18</v>
      </c>
      <c r="G4015" s="30">
        <v>1</v>
      </c>
      <c r="H4015" s="30">
        <v>1</v>
      </c>
      <c r="I4015" s="30">
        <v>1</v>
      </c>
      <c r="K4015" s="457"/>
      <c r="L4015" s="457" t="e">
        <f>IF(K4015=0,#REF!,0)</f>
        <v>#REF!</v>
      </c>
    </row>
    <row r="4016" spans="1:12">
      <c r="A4016" s="30">
        <v>4014</v>
      </c>
      <c r="B4016" s="30">
        <v>1762.222</v>
      </c>
      <c r="C4016" s="30">
        <v>15196.345999999901</v>
      </c>
      <c r="D4016" s="30">
        <v>1</v>
      </c>
      <c r="E4016" s="30">
        <v>1</v>
      </c>
      <c r="F4016" s="30">
        <v>2502.8829999999998</v>
      </c>
      <c r="G4016" s="30">
        <v>1</v>
      </c>
      <c r="H4016" s="30">
        <v>1</v>
      </c>
      <c r="I4016" s="30">
        <v>1</v>
      </c>
      <c r="K4016" s="457"/>
      <c r="L4016" s="457" t="e">
        <f>IF(K4016=0,#REF!,0)</f>
        <v>#REF!</v>
      </c>
    </row>
    <row r="4017" spans="1:12">
      <c r="A4017" s="30">
        <v>4015</v>
      </c>
      <c r="B4017" s="30">
        <v>6161.6429999999991</v>
      </c>
      <c r="C4017" s="30">
        <v>15311.616999999902</v>
      </c>
      <c r="D4017" s="30">
        <v>1</v>
      </c>
      <c r="E4017" s="30">
        <v>1</v>
      </c>
      <c r="F4017" s="30">
        <v>6559.3469999999897</v>
      </c>
      <c r="G4017" s="30">
        <v>1</v>
      </c>
      <c r="H4017" s="30">
        <v>1</v>
      </c>
      <c r="I4017" s="30">
        <v>1</v>
      </c>
      <c r="K4017" s="457"/>
      <c r="L4017" s="457" t="e">
        <f>IF(K4017=0,#REF!,0)</f>
        <v>#REF!</v>
      </c>
    </row>
    <row r="4018" spans="1:12">
      <c r="A4018" s="30">
        <v>4016</v>
      </c>
      <c r="B4018" s="30">
        <v>1813.6130000000001</v>
      </c>
      <c r="C4018" s="30">
        <v>46418.377999999997</v>
      </c>
      <c r="D4018" s="30">
        <v>1</v>
      </c>
      <c r="E4018" s="30">
        <v>1</v>
      </c>
      <c r="F4018" s="30">
        <v>5313.8729999999896</v>
      </c>
      <c r="G4018" s="30">
        <v>1</v>
      </c>
      <c r="H4018" s="30">
        <v>1</v>
      </c>
      <c r="I4018" s="30">
        <v>1</v>
      </c>
      <c r="K4018" s="457"/>
      <c r="L4018" s="457" t="e">
        <f>IF(K4018=0,#REF!,0)</f>
        <v>#REF!</v>
      </c>
    </row>
    <row r="4019" spans="1:12">
      <c r="A4019" s="30">
        <v>4017</v>
      </c>
      <c r="B4019" s="30">
        <v>1105.460999999998</v>
      </c>
      <c r="C4019" s="30">
        <v>79727.889999999898</v>
      </c>
      <c r="D4019" s="30">
        <v>1</v>
      </c>
      <c r="E4019" s="30">
        <v>1</v>
      </c>
      <c r="F4019" s="30">
        <v>4396.4430000000002</v>
      </c>
      <c r="G4019" s="30">
        <v>1</v>
      </c>
      <c r="H4019" s="30">
        <v>1</v>
      </c>
      <c r="I4019" s="30">
        <v>1</v>
      </c>
      <c r="K4019" s="457"/>
      <c r="L4019" s="457" t="e">
        <f>IF(K4019=0,#REF!,0)</f>
        <v>#REF!</v>
      </c>
    </row>
    <row r="4020" spans="1:12">
      <c r="A4020" s="30">
        <v>4018</v>
      </c>
      <c r="B4020" s="30">
        <v>1271.0569999999991</v>
      </c>
      <c r="C4020" s="30">
        <v>113848.87599999979</v>
      </c>
      <c r="D4020" s="30">
        <v>1</v>
      </c>
      <c r="E4020" s="30">
        <v>1</v>
      </c>
      <c r="F4020" s="30">
        <v>3348.6190000000001</v>
      </c>
      <c r="G4020" s="30">
        <v>1</v>
      </c>
      <c r="H4020" s="30">
        <v>1</v>
      </c>
      <c r="I4020" s="30">
        <v>1</v>
      </c>
      <c r="K4020" s="457">
        <v>9550.1089774941229</v>
      </c>
      <c r="L4020" s="457">
        <f>IF(K4020=0,#REF!,0)</f>
        <v>0</v>
      </c>
    </row>
    <row r="4021" spans="1:12">
      <c r="A4021" s="30">
        <v>4019</v>
      </c>
      <c r="B4021" s="30">
        <v>1631.0119999999988</v>
      </c>
      <c r="C4021" s="30">
        <v>158051.75999999969</v>
      </c>
      <c r="D4021" s="30">
        <v>1</v>
      </c>
      <c r="E4021" s="30">
        <v>1</v>
      </c>
      <c r="F4021" s="30">
        <v>2954.3910000000001</v>
      </c>
      <c r="G4021" s="30">
        <v>1</v>
      </c>
      <c r="H4021" s="30">
        <v>1</v>
      </c>
      <c r="I4021" s="30">
        <v>1</v>
      </c>
      <c r="K4021" s="457">
        <v>16772.517391139911</v>
      </c>
      <c r="L4021" s="457">
        <f>IF(K4021=0,#REF!,0)</f>
        <v>0</v>
      </c>
    </row>
    <row r="4022" spans="1:12">
      <c r="A4022" s="30">
        <v>4020</v>
      </c>
      <c r="B4022" s="30">
        <v>1895.2829999999979</v>
      </c>
      <c r="C4022" s="30">
        <v>137703.19199999981</v>
      </c>
      <c r="D4022" s="30">
        <v>1</v>
      </c>
      <c r="E4022" s="30">
        <v>1</v>
      </c>
      <c r="F4022" s="30">
        <v>2757.3359999999998</v>
      </c>
      <c r="G4022" s="30">
        <v>1</v>
      </c>
      <c r="H4022" s="30">
        <v>1</v>
      </c>
      <c r="I4022" s="30">
        <v>1</v>
      </c>
      <c r="K4022" s="457">
        <v>23742.488959048176</v>
      </c>
      <c r="L4022" s="457">
        <f>IF(K4022=0,#REF!,0)</f>
        <v>0</v>
      </c>
    </row>
    <row r="4023" spans="1:12">
      <c r="A4023" s="30">
        <v>4021</v>
      </c>
      <c r="B4023" s="30">
        <v>7659.563000000001</v>
      </c>
      <c r="C4023" s="30">
        <v>63448.249999999804</v>
      </c>
      <c r="D4023" s="30">
        <v>1</v>
      </c>
      <c r="E4023" s="30">
        <v>1</v>
      </c>
      <c r="F4023" s="30">
        <v>4128.3509999999997</v>
      </c>
      <c r="G4023" s="30">
        <v>1</v>
      </c>
      <c r="H4023" s="30">
        <v>1</v>
      </c>
      <c r="I4023" s="30">
        <v>1</v>
      </c>
      <c r="K4023" s="457">
        <v>13233.659793948782</v>
      </c>
      <c r="L4023" s="457">
        <f>IF(K4023=0,#REF!,0)</f>
        <v>0</v>
      </c>
    </row>
    <row r="4024" spans="1:12">
      <c r="A4024" s="30">
        <v>4022</v>
      </c>
      <c r="B4024" s="30">
        <v>3136.3459999999991</v>
      </c>
      <c r="C4024" s="30">
        <v>121579.5609999999</v>
      </c>
      <c r="D4024" s="30">
        <v>1</v>
      </c>
      <c r="E4024" s="30">
        <v>1</v>
      </c>
      <c r="F4024" s="30">
        <v>3670.8539999999898</v>
      </c>
      <c r="G4024" s="30">
        <v>1</v>
      </c>
      <c r="H4024" s="30">
        <v>1</v>
      </c>
      <c r="I4024" s="30">
        <v>1</v>
      </c>
      <c r="K4024" s="457">
        <v>26132.534838730142</v>
      </c>
      <c r="L4024" s="457">
        <f>IF(K4024=0,#REF!,0)</f>
        <v>0</v>
      </c>
    </row>
    <row r="4025" spans="1:12">
      <c r="A4025" s="30">
        <v>4023</v>
      </c>
      <c r="B4025" s="30">
        <v>2800.5069999999978</v>
      </c>
      <c r="C4025" s="30">
        <v>190157.09999999971</v>
      </c>
      <c r="D4025" s="30">
        <v>1</v>
      </c>
      <c r="E4025" s="30">
        <v>1</v>
      </c>
      <c r="F4025" s="30">
        <v>2103.6959999999999</v>
      </c>
      <c r="G4025" s="30">
        <v>1</v>
      </c>
      <c r="H4025" s="30">
        <v>1</v>
      </c>
      <c r="I4025" s="30">
        <v>1</v>
      </c>
      <c r="K4025" s="457">
        <v>19698.861858867389</v>
      </c>
      <c r="L4025" s="457">
        <f>IF(K4025=0,#REF!,0)</f>
        <v>0</v>
      </c>
    </row>
    <row r="4026" spans="1:12">
      <c r="A4026" s="30">
        <v>4024</v>
      </c>
      <c r="B4026" s="30">
        <v>3522.7229999999872</v>
      </c>
      <c r="C4026" s="30">
        <v>165168.5249999997</v>
      </c>
      <c r="D4026" s="30">
        <v>1</v>
      </c>
      <c r="E4026" s="30">
        <v>1</v>
      </c>
      <c r="F4026" s="30">
        <v>1842.6199999999899</v>
      </c>
      <c r="G4026" s="30">
        <v>1</v>
      </c>
      <c r="H4026" s="30">
        <v>1</v>
      </c>
      <c r="I4026" s="30">
        <v>1</v>
      </c>
      <c r="K4026" s="457"/>
      <c r="L4026" s="457" t="e">
        <f>IF(K4026=0,#REF!,0)</f>
        <v>#REF!</v>
      </c>
    </row>
    <row r="4027" spans="1:12">
      <c r="A4027" s="30">
        <v>4025</v>
      </c>
      <c r="B4027" s="30">
        <v>2928.4339999999979</v>
      </c>
      <c r="C4027" s="30">
        <v>143803.16799999971</v>
      </c>
      <c r="D4027" s="30">
        <v>1</v>
      </c>
      <c r="E4027" s="30">
        <v>1</v>
      </c>
      <c r="F4027" s="30">
        <v>2103.4639999999999</v>
      </c>
      <c r="G4027" s="30">
        <v>1</v>
      </c>
      <c r="H4027" s="30">
        <v>1</v>
      </c>
      <c r="I4027" s="30">
        <v>1</v>
      </c>
      <c r="K4027" s="457"/>
      <c r="L4027" s="457" t="e">
        <f>IF(K4027=0,#REF!,0)</f>
        <v>#REF!</v>
      </c>
    </row>
    <row r="4028" spans="1:12">
      <c r="A4028" s="30">
        <v>4026</v>
      </c>
      <c r="B4028" s="30">
        <v>3742.0369999999898</v>
      </c>
      <c r="C4028" s="30">
        <v>84095.09399999991</v>
      </c>
      <c r="D4028" s="30">
        <v>1</v>
      </c>
      <c r="E4028" s="30">
        <v>1</v>
      </c>
      <c r="F4028" s="30">
        <v>3670.2260000000001</v>
      </c>
      <c r="G4028" s="30">
        <v>1</v>
      </c>
      <c r="H4028" s="30">
        <v>1</v>
      </c>
      <c r="I4028" s="30">
        <v>1</v>
      </c>
      <c r="K4028" s="457"/>
      <c r="L4028" s="457" t="e">
        <f>IF(K4028=0,#REF!,0)</f>
        <v>#REF!</v>
      </c>
    </row>
    <row r="4029" spans="1:12">
      <c r="A4029" s="30">
        <v>4027</v>
      </c>
      <c r="B4029" s="30">
        <v>9291.8389999999981</v>
      </c>
      <c r="C4029" s="30">
        <v>38865.03699999988</v>
      </c>
      <c r="D4029" s="30">
        <v>1</v>
      </c>
      <c r="E4029" s="30">
        <v>1</v>
      </c>
      <c r="F4029" s="30">
        <v>5173.2849999999899</v>
      </c>
      <c r="G4029" s="30">
        <v>1</v>
      </c>
      <c r="H4029" s="30">
        <v>1</v>
      </c>
      <c r="I4029" s="30">
        <v>1</v>
      </c>
      <c r="K4029" s="457"/>
      <c r="L4029" s="457" t="e">
        <f>IF(K4029=0,#REF!,0)</f>
        <v>#REF!</v>
      </c>
    </row>
    <row r="4030" spans="1:12">
      <c r="A4030" s="30">
        <v>4028</v>
      </c>
      <c r="B4030" s="30">
        <v>9963.0809999999983</v>
      </c>
      <c r="C4030" s="30">
        <v>38668.116999999897</v>
      </c>
      <c r="D4030" s="30">
        <v>1</v>
      </c>
      <c r="E4030" s="30">
        <v>1</v>
      </c>
      <c r="F4030" s="30">
        <v>5239.6530000000002</v>
      </c>
      <c r="G4030" s="30">
        <v>1</v>
      </c>
      <c r="H4030" s="30">
        <v>1</v>
      </c>
      <c r="I4030" s="30">
        <v>1</v>
      </c>
      <c r="K4030" s="457"/>
      <c r="L4030" s="457" t="e">
        <f>IF(K4030=0,#REF!,0)</f>
        <v>#REF!</v>
      </c>
    </row>
    <row r="4031" spans="1:12">
      <c r="A4031" s="30">
        <v>4029</v>
      </c>
      <c r="B4031" s="30">
        <v>2114.8659999999991</v>
      </c>
      <c r="C4031" s="30">
        <v>17421.860999999899</v>
      </c>
      <c r="D4031" s="30">
        <v>1</v>
      </c>
      <c r="E4031" s="30">
        <v>1</v>
      </c>
      <c r="F4031" s="30">
        <v>4065.3719999999998</v>
      </c>
      <c r="G4031" s="30">
        <v>1</v>
      </c>
      <c r="H4031" s="30">
        <v>1</v>
      </c>
      <c r="I4031" s="30">
        <v>1</v>
      </c>
      <c r="K4031" s="457"/>
      <c r="L4031" s="457" t="e">
        <f>IF(K4031=0,#REF!,0)</f>
        <v>#REF!</v>
      </c>
    </row>
    <row r="4032" spans="1:12">
      <c r="A4032" s="30">
        <v>4030</v>
      </c>
      <c r="B4032" s="30">
        <v>1762.222</v>
      </c>
      <c r="C4032" s="30">
        <v>16261.2319999999</v>
      </c>
      <c r="D4032" s="30">
        <v>1</v>
      </c>
      <c r="E4032" s="30">
        <v>1</v>
      </c>
      <c r="F4032" s="30">
        <v>2955.5389999999902</v>
      </c>
      <c r="G4032" s="30">
        <v>1</v>
      </c>
      <c r="H4032" s="30">
        <v>1</v>
      </c>
      <c r="I4032" s="30">
        <v>1</v>
      </c>
      <c r="K4032" s="457"/>
      <c r="L4032" s="457" t="e">
        <f>IF(K4032=0,#REF!,0)</f>
        <v>#REF!</v>
      </c>
    </row>
    <row r="4033" spans="1:12">
      <c r="A4033" s="30">
        <v>4031</v>
      </c>
      <c r="B4033" s="30">
        <v>1762.222</v>
      </c>
      <c r="C4033" s="30">
        <v>15320.523999999899</v>
      </c>
      <c r="D4033" s="30">
        <v>1</v>
      </c>
      <c r="E4033" s="30">
        <v>1</v>
      </c>
      <c r="F4033" s="30">
        <v>1650.7539999999999</v>
      </c>
      <c r="G4033" s="30">
        <v>1</v>
      </c>
      <c r="H4033" s="30">
        <v>1</v>
      </c>
      <c r="I4033" s="30">
        <v>1</v>
      </c>
      <c r="K4033" s="457"/>
      <c r="L4033" s="457" t="e">
        <f>IF(K4033=0,#REF!,0)</f>
        <v>#REF!</v>
      </c>
    </row>
    <row r="4034" spans="1:12">
      <c r="A4034" s="30">
        <v>4032</v>
      </c>
      <c r="B4034" s="30">
        <v>1032.623999999998</v>
      </c>
      <c r="C4034" s="30">
        <v>15283.183999999901</v>
      </c>
      <c r="D4034" s="30">
        <v>1</v>
      </c>
      <c r="E4034" s="30">
        <v>1</v>
      </c>
      <c r="F4034" s="30">
        <v>1261.104</v>
      </c>
      <c r="G4034" s="30">
        <v>1</v>
      </c>
      <c r="H4034" s="30">
        <v>1</v>
      </c>
      <c r="I4034" s="30">
        <v>1</v>
      </c>
      <c r="K4034" s="457"/>
      <c r="L4034" s="457" t="e">
        <f>IF(K4034=0,#REF!,0)</f>
        <v>#REF!</v>
      </c>
    </row>
    <row r="4035" spans="1:12">
      <c r="A4035" s="30">
        <v>4033</v>
      </c>
      <c r="B4035" s="30">
        <v>1032.623999999998</v>
      </c>
      <c r="C4035" s="30">
        <v>15266.9569999999</v>
      </c>
      <c r="D4035" s="30">
        <v>1</v>
      </c>
      <c r="E4035" s="30">
        <v>1</v>
      </c>
      <c r="F4035" s="30">
        <v>554.82899999999995</v>
      </c>
      <c r="G4035" s="30">
        <v>1</v>
      </c>
      <c r="H4035" s="30">
        <v>1</v>
      </c>
      <c r="I4035" s="30">
        <v>1</v>
      </c>
      <c r="K4035" s="457"/>
      <c r="L4035" s="457" t="e">
        <f>IF(K4035=0,#REF!,0)</f>
        <v>#REF!</v>
      </c>
    </row>
    <row r="4036" spans="1:12">
      <c r="A4036" s="30">
        <v>4034</v>
      </c>
      <c r="B4036" s="30">
        <v>1032.623999999998</v>
      </c>
      <c r="C4036" s="30">
        <v>15193.085999999901</v>
      </c>
      <c r="D4036" s="30">
        <v>1</v>
      </c>
      <c r="E4036" s="30">
        <v>1</v>
      </c>
      <c r="F4036" s="30">
        <v>316.68099999999998</v>
      </c>
      <c r="G4036" s="30">
        <v>1</v>
      </c>
      <c r="H4036" s="30">
        <v>1</v>
      </c>
      <c r="I4036" s="30">
        <v>1</v>
      </c>
      <c r="K4036" s="457"/>
      <c r="L4036" s="457" t="e">
        <f>IF(K4036=0,#REF!,0)</f>
        <v>#REF!</v>
      </c>
    </row>
    <row r="4037" spans="1:12">
      <c r="A4037" s="30">
        <v>4035</v>
      </c>
      <c r="B4037" s="30">
        <v>1032.623999999998</v>
      </c>
      <c r="C4037" s="30">
        <v>15188.290999999901</v>
      </c>
      <c r="D4037" s="30">
        <v>1</v>
      </c>
      <c r="E4037" s="30">
        <v>1</v>
      </c>
      <c r="F4037" s="30">
        <v>251.37700000000001</v>
      </c>
      <c r="G4037" s="30">
        <v>1</v>
      </c>
      <c r="H4037" s="30">
        <v>1</v>
      </c>
      <c r="I4037" s="30">
        <v>1</v>
      </c>
      <c r="K4037" s="457"/>
      <c r="L4037" s="457" t="e">
        <f>IF(K4037=0,#REF!,0)</f>
        <v>#REF!</v>
      </c>
    </row>
    <row r="4038" spans="1:12">
      <c r="A4038" s="30">
        <v>4036</v>
      </c>
      <c r="B4038" s="30">
        <v>1032.623999999998</v>
      </c>
      <c r="C4038" s="30">
        <v>15187.612999999899</v>
      </c>
      <c r="D4038" s="30">
        <v>1</v>
      </c>
      <c r="E4038" s="30">
        <v>1</v>
      </c>
      <c r="F4038" s="30">
        <v>252.411</v>
      </c>
      <c r="G4038" s="30">
        <v>1</v>
      </c>
      <c r="H4038" s="30">
        <v>1</v>
      </c>
      <c r="I4038" s="30">
        <v>1</v>
      </c>
      <c r="K4038" s="457"/>
      <c r="L4038" s="457" t="e">
        <f>IF(K4038=0,#REF!,0)</f>
        <v>#REF!</v>
      </c>
    </row>
    <row r="4039" spans="1:12">
      <c r="A4039" s="30">
        <v>4037</v>
      </c>
      <c r="B4039" s="30">
        <v>1032.623999999998</v>
      </c>
      <c r="C4039" s="30">
        <v>15187.612999999899</v>
      </c>
      <c r="D4039" s="30">
        <v>1</v>
      </c>
      <c r="E4039" s="30">
        <v>1</v>
      </c>
      <c r="F4039" s="30">
        <v>232.81700000000001</v>
      </c>
      <c r="G4039" s="30">
        <v>1</v>
      </c>
      <c r="H4039" s="30">
        <v>1</v>
      </c>
      <c r="I4039" s="30">
        <v>1</v>
      </c>
      <c r="K4039" s="457"/>
      <c r="L4039" s="457" t="e">
        <f>IF(K4039=0,#REF!,0)</f>
        <v>#REF!</v>
      </c>
    </row>
    <row r="4040" spans="1:12">
      <c r="A4040" s="30">
        <v>4038</v>
      </c>
      <c r="B4040" s="30">
        <v>1762.222</v>
      </c>
      <c r="C4040" s="30">
        <v>15187.612999999899</v>
      </c>
      <c r="D4040" s="30">
        <v>1</v>
      </c>
      <c r="E4040" s="30">
        <v>1</v>
      </c>
      <c r="F4040" s="30">
        <v>2504.5799999999899</v>
      </c>
      <c r="G4040" s="30">
        <v>1</v>
      </c>
      <c r="H4040" s="30">
        <v>1</v>
      </c>
      <c r="I4040" s="30">
        <v>1</v>
      </c>
      <c r="K4040" s="457"/>
      <c r="L4040" s="457" t="e">
        <f>IF(K4040=0,#REF!,0)</f>
        <v>#REF!</v>
      </c>
    </row>
    <row r="4041" spans="1:12">
      <c r="A4041" s="30">
        <v>4039</v>
      </c>
      <c r="B4041" s="30">
        <v>6139.8579999999993</v>
      </c>
      <c r="C4041" s="30">
        <v>15289.6509999999</v>
      </c>
      <c r="D4041" s="30">
        <v>1</v>
      </c>
      <c r="E4041" s="30">
        <v>1</v>
      </c>
      <c r="F4041" s="30">
        <v>6564.3309999999901</v>
      </c>
      <c r="G4041" s="30">
        <v>1</v>
      </c>
      <c r="H4041" s="30">
        <v>1</v>
      </c>
      <c r="I4041" s="30">
        <v>1</v>
      </c>
      <c r="K4041" s="457"/>
      <c r="L4041" s="457" t="e">
        <f>IF(K4041=0,#REF!,0)</f>
        <v>#REF!</v>
      </c>
    </row>
    <row r="4042" spans="1:12">
      <c r="A4042" s="30">
        <v>4040</v>
      </c>
      <c r="B4042" s="30">
        <v>1763.4109999999998</v>
      </c>
      <c r="C4042" s="30">
        <v>44857.411</v>
      </c>
      <c r="D4042" s="30">
        <v>1</v>
      </c>
      <c r="E4042" s="30">
        <v>1</v>
      </c>
      <c r="F4042" s="30">
        <v>5318.4139999999998</v>
      </c>
      <c r="G4042" s="30">
        <v>1</v>
      </c>
      <c r="H4042" s="30">
        <v>1</v>
      </c>
      <c r="I4042" s="30">
        <v>1</v>
      </c>
      <c r="K4042" s="457"/>
      <c r="L4042" s="457" t="e">
        <f>IF(K4042=0,#REF!,0)</f>
        <v>#REF!</v>
      </c>
    </row>
    <row r="4043" spans="1:12">
      <c r="A4043" s="30">
        <v>4041</v>
      </c>
      <c r="B4043" s="30">
        <v>1057.670999999998</v>
      </c>
      <c r="C4043" s="30">
        <v>77344.622999999905</v>
      </c>
      <c r="D4043" s="30">
        <v>1</v>
      </c>
      <c r="E4043" s="30">
        <v>1</v>
      </c>
      <c r="F4043" s="30">
        <v>4399.6319999999996</v>
      </c>
      <c r="G4043" s="30">
        <v>1</v>
      </c>
      <c r="H4043" s="30">
        <v>1</v>
      </c>
      <c r="I4043" s="30">
        <v>1</v>
      </c>
      <c r="K4043" s="457"/>
      <c r="L4043" s="457" t="e">
        <f>IF(K4043=0,#REF!,0)</f>
        <v>#REF!</v>
      </c>
    </row>
    <row r="4044" spans="1:12">
      <c r="A4044" s="30">
        <v>4042</v>
      </c>
      <c r="B4044" s="30">
        <v>1227.886999999999</v>
      </c>
      <c r="C4044" s="30">
        <v>105575.02099999978</v>
      </c>
      <c r="D4044" s="30">
        <v>1</v>
      </c>
      <c r="E4044" s="30">
        <v>1</v>
      </c>
      <c r="F4044" s="30">
        <v>3350.6979999999999</v>
      </c>
      <c r="G4044" s="30">
        <v>1</v>
      </c>
      <c r="H4044" s="30">
        <v>1</v>
      </c>
      <c r="I4044" s="30">
        <v>1</v>
      </c>
      <c r="K4044" s="457">
        <v>10473.751442180483</v>
      </c>
      <c r="L4044" s="457">
        <f>IF(K4044=0,#REF!,0)</f>
        <v>0</v>
      </c>
    </row>
    <row r="4045" spans="1:12">
      <c r="A4045" s="30">
        <v>4043</v>
      </c>
      <c r="B4045" s="30">
        <v>1297.4849999999992</v>
      </c>
      <c r="C4045" s="30">
        <v>135454.98999999982</v>
      </c>
      <c r="D4045" s="30">
        <v>1</v>
      </c>
      <c r="E4045" s="30">
        <v>1</v>
      </c>
      <c r="F4045" s="30">
        <v>2957.59399999999</v>
      </c>
      <c r="G4045" s="30">
        <v>1</v>
      </c>
      <c r="H4045" s="30">
        <v>1</v>
      </c>
      <c r="I4045" s="30">
        <v>1</v>
      </c>
      <c r="K4045" s="457">
        <v>29844.699778108996</v>
      </c>
      <c r="L4045" s="457">
        <f>IF(K4045=0,#REF!,0)</f>
        <v>0</v>
      </c>
    </row>
    <row r="4046" spans="1:12">
      <c r="A4046" s="30">
        <v>4044</v>
      </c>
      <c r="B4046" s="30">
        <v>1322.7469999999992</v>
      </c>
      <c r="C4046" s="30">
        <v>117009.7509999998</v>
      </c>
      <c r="D4046" s="30">
        <v>1</v>
      </c>
      <c r="E4046" s="30">
        <v>1</v>
      </c>
      <c r="F4046" s="30">
        <v>2760.8969999999999</v>
      </c>
      <c r="G4046" s="30">
        <v>1</v>
      </c>
      <c r="H4046" s="30">
        <v>1</v>
      </c>
      <c r="I4046" s="30">
        <v>1</v>
      </c>
      <c r="K4046" s="457">
        <v>34568.178451436368</v>
      </c>
      <c r="L4046" s="457">
        <f>IF(K4046=0,#REF!,0)</f>
        <v>0</v>
      </c>
    </row>
    <row r="4047" spans="1:12">
      <c r="A4047" s="30">
        <v>4045</v>
      </c>
      <c r="B4047" s="30">
        <v>6563.3810000000003</v>
      </c>
      <c r="C4047" s="30">
        <v>57327.670999999893</v>
      </c>
      <c r="D4047" s="30">
        <v>1</v>
      </c>
      <c r="E4047" s="30">
        <v>1</v>
      </c>
      <c r="F4047" s="30">
        <v>4132.326</v>
      </c>
      <c r="G4047" s="30">
        <v>1</v>
      </c>
      <c r="H4047" s="30">
        <v>1</v>
      </c>
      <c r="I4047" s="30">
        <v>1</v>
      </c>
      <c r="K4047" s="457">
        <v>16340.724237863926</v>
      </c>
      <c r="L4047" s="457">
        <f>IF(K4047=0,#REF!,0)</f>
        <v>0</v>
      </c>
    </row>
    <row r="4048" spans="1:12">
      <c r="A4048" s="30">
        <v>4046</v>
      </c>
      <c r="B4048" s="30">
        <v>1844.55</v>
      </c>
      <c r="C4048" s="30">
        <v>88164.254999999786</v>
      </c>
      <c r="D4048" s="30">
        <v>1</v>
      </c>
      <c r="E4048" s="30">
        <v>1</v>
      </c>
      <c r="F4048" s="30">
        <v>3676.6819999999998</v>
      </c>
      <c r="G4048" s="30">
        <v>1</v>
      </c>
      <c r="H4048" s="30">
        <v>1</v>
      </c>
      <c r="I4048" s="30">
        <v>1</v>
      </c>
      <c r="K4048" s="457">
        <v>40287.221262992578</v>
      </c>
      <c r="L4048" s="457">
        <f>IF(K4048=0,#REF!,0)</f>
        <v>0</v>
      </c>
    </row>
    <row r="4049" spans="1:12">
      <c r="A4049" s="30">
        <v>4047</v>
      </c>
      <c r="B4049" s="30">
        <v>1111.179999999998</v>
      </c>
      <c r="C4049" s="30">
        <v>139865.14199999979</v>
      </c>
      <c r="D4049" s="30">
        <v>1</v>
      </c>
      <c r="E4049" s="30">
        <v>1</v>
      </c>
      <c r="F4049" s="30">
        <v>2108.29899999999</v>
      </c>
      <c r="G4049" s="30">
        <v>1</v>
      </c>
      <c r="H4049" s="30">
        <v>1</v>
      </c>
      <c r="I4049" s="30">
        <v>1</v>
      </c>
      <c r="K4049" s="457">
        <v>25504.217103272433</v>
      </c>
      <c r="L4049" s="457">
        <f>IF(K4049=0,#REF!,0)</f>
        <v>0</v>
      </c>
    </row>
    <row r="4050" spans="1:12">
      <c r="A4050" s="30">
        <v>4048</v>
      </c>
      <c r="B4050" s="30">
        <v>1153.9829999999981</v>
      </c>
      <c r="C4050" s="30">
        <v>120076.18499999969</v>
      </c>
      <c r="D4050" s="30">
        <v>1</v>
      </c>
      <c r="E4050" s="30">
        <v>1</v>
      </c>
      <c r="F4050" s="30">
        <v>1846.934</v>
      </c>
      <c r="G4050" s="30">
        <v>1</v>
      </c>
      <c r="H4050" s="30">
        <v>1</v>
      </c>
      <c r="I4050" s="30">
        <v>1</v>
      </c>
      <c r="K4050" s="457">
        <v>8536.5361192687033</v>
      </c>
      <c r="L4050" s="457">
        <f>IF(K4050=0,#REF!,0)</f>
        <v>0</v>
      </c>
    </row>
    <row r="4051" spans="1:12">
      <c r="A4051" s="30">
        <v>4049</v>
      </c>
      <c r="B4051" s="30">
        <v>1152.2899999999979</v>
      </c>
      <c r="C4051" s="30">
        <v>108799.5609999998</v>
      </c>
      <c r="D4051" s="30">
        <v>1</v>
      </c>
      <c r="E4051" s="30">
        <v>1</v>
      </c>
      <c r="F4051" s="30">
        <v>2107.99099999999</v>
      </c>
      <c r="G4051" s="30">
        <v>1</v>
      </c>
      <c r="H4051" s="30">
        <v>1</v>
      </c>
      <c r="I4051" s="30">
        <v>1</v>
      </c>
      <c r="K4051" s="457"/>
      <c r="L4051" s="457" t="e">
        <f>IF(K4051=0,#REF!,0)</f>
        <v>#REF!</v>
      </c>
    </row>
    <row r="4052" spans="1:12">
      <c r="A4052" s="30">
        <v>4050</v>
      </c>
      <c r="B4052" s="30">
        <v>1843.4279999999999</v>
      </c>
      <c r="C4052" s="30">
        <v>53135.236999999979</v>
      </c>
      <c r="D4052" s="30">
        <v>1</v>
      </c>
      <c r="E4052" s="30">
        <v>1</v>
      </c>
      <c r="F4052" s="30">
        <v>3677.56899999999</v>
      </c>
      <c r="G4052" s="30">
        <v>1</v>
      </c>
      <c r="H4052" s="30">
        <v>1</v>
      </c>
      <c r="I4052" s="30">
        <v>1</v>
      </c>
      <c r="K4052" s="457"/>
      <c r="L4052" s="457" t="e">
        <f>IF(K4052=0,#REF!,0)</f>
        <v>#REF!</v>
      </c>
    </row>
    <row r="4053" spans="1:12">
      <c r="A4053" s="30">
        <v>4051</v>
      </c>
      <c r="B4053" s="30">
        <v>6242.2249999999985</v>
      </c>
      <c r="C4053" s="30">
        <v>32529.232999999898</v>
      </c>
      <c r="D4053" s="30">
        <v>1</v>
      </c>
      <c r="E4053" s="30">
        <v>1</v>
      </c>
      <c r="F4053" s="30">
        <v>5182.4579999999996</v>
      </c>
      <c r="G4053" s="30">
        <v>1</v>
      </c>
      <c r="H4053" s="30">
        <v>1</v>
      </c>
      <c r="I4053" s="30">
        <v>1</v>
      </c>
      <c r="K4053" s="457"/>
      <c r="L4053" s="457" t="e">
        <f>IF(K4053=0,#REF!,0)</f>
        <v>#REF!</v>
      </c>
    </row>
    <row r="4054" spans="1:12">
      <c r="A4054" s="30">
        <v>4052</v>
      </c>
      <c r="B4054" s="30">
        <v>7661.5549999999994</v>
      </c>
      <c r="C4054" s="30">
        <v>32770.140999999894</v>
      </c>
      <c r="D4054" s="30">
        <v>1</v>
      </c>
      <c r="E4054" s="30">
        <v>1</v>
      </c>
      <c r="F4054" s="30">
        <v>5249.0069999999996</v>
      </c>
      <c r="G4054" s="30">
        <v>1</v>
      </c>
      <c r="H4054" s="30">
        <v>1</v>
      </c>
      <c r="I4054" s="30">
        <v>1</v>
      </c>
      <c r="K4054" s="457"/>
      <c r="L4054" s="457" t="e">
        <f>IF(K4054=0,#REF!,0)</f>
        <v>#REF!</v>
      </c>
    </row>
    <row r="4055" spans="1:12">
      <c r="A4055" s="30">
        <v>4053</v>
      </c>
      <c r="B4055" s="30">
        <v>1763.308</v>
      </c>
      <c r="C4055" s="30">
        <v>16161.466999999901</v>
      </c>
      <c r="D4055" s="30">
        <v>1</v>
      </c>
      <c r="E4055" s="30">
        <v>1</v>
      </c>
      <c r="F4055" s="30">
        <v>4073.0449999999901</v>
      </c>
      <c r="G4055" s="30">
        <v>1</v>
      </c>
      <c r="H4055" s="30">
        <v>1</v>
      </c>
      <c r="I4055" s="30">
        <v>1</v>
      </c>
      <c r="K4055" s="457"/>
      <c r="L4055" s="457" t="e">
        <f>IF(K4055=0,#REF!,0)</f>
        <v>#REF!</v>
      </c>
    </row>
    <row r="4056" spans="1:12">
      <c r="A4056" s="30">
        <v>4054</v>
      </c>
      <c r="B4056" s="30">
        <v>1762.222</v>
      </c>
      <c r="C4056" s="30">
        <v>15708.156999999901</v>
      </c>
      <c r="D4056" s="30">
        <v>1</v>
      </c>
      <c r="E4056" s="30">
        <v>1</v>
      </c>
      <c r="F4056" s="30">
        <v>2960.9539999999902</v>
      </c>
      <c r="G4056" s="30">
        <v>1</v>
      </c>
      <c r="H4056" s="30">
        <v>1</v>
      </c>
      <c r="I4056" s="30">
        <v>1</v>
      </c>
      <c r="K4056" s="457"/>
      <c r="L4056" s="457" t="e">
        <f>IF(K4056=0,#REF!,0)</f>
        <v>#REF!</v>
      </c>
    </row>
    <row r="4057" spans="1:12">
      <c r="A4057" s="30">
        <v>4055</v>
      </c>
      <c r="B4057" s="30">
        <v>1762.222</v>
      </c>
      <c r="C4057" s="30">
        <v>15254.761999999901</v>
      </c>
      <c r="D4057" s="30">
        <v>1</v>
      </c>
      <c r="E4057" s="30">
        <v>1</v>
      </c>
      <c r="F4057" s="30">
        <v>1653.953</v>
      </c>
      <c r="G4057" s="30">
        <v>1</v>
      </c>
      <c r="H4057" s="30">
        <v>1</v>
      </c>
      <c r="I4057" s="30">
        <v>1</v>
      </c>
      <c r="K4057" s="457"/>
      <c r="L4057" s="457" t="e">
        <f>IF(K4057=0,#REF!,0)</f>
        <v>#REF!</v>
      </c>
    </row>
    <row r="4058" spans="1:12">
      <c r="A4058" s="30">
        <v>4056</v>
      </c>
      <c r="B4058" s="30">
        <v>1032.623999999998</v>
      </c>
      <c r="C4058" s="30">
        <v>15254.630999999899</v>
      </c>
      <c r="D4058" s="30">
        <v>1</v>
      </c>
      <c r="E4058" s="30">
        <v>1</v>
      </c>
      <c r="F4058" s="30">
        <v>1263.5609999999999</v>
      </c>
      <c r="G4058" s="30">
        <v>1</v>
      </c>
      <c r="H4058" s="30">
        <v>1</v>
      </c>
      <c r="I4058" s="30">
        <v>1</v>
      </c>
      <c r="K4058" s="457"/>
      <c r="L4058" s="457" t="e">
        <f>IF(K4058=0,#REF!,0)</f>
        <v>#REF!</v>
      </c>
    </row>
    <row r="4059" spans="1:12">
      <c r="A4059" s="30">
        <v>4057</v>
      </c>
      <c r="B4059" s="30">
        <v>1032.623999999998</v>
      </c>
      <c r="C4059" s="30">
        <v>15254.630999999899</v>
      </c>
      <c r="D4059" s="30">
        <v>1</v>
      </c>
      <c r="E4059" s="30">
        <v>1</v>
      </c>
      <c r="F4059" s="30">
        <v>556.32999999999902</v>
      </c>
      <c r="G4059" s="30">
        <v>1</v>
      </c>
      <c r="H4059" s="30">
        <v>1</v>
      </c>
      <c r="I4059" s="30">
        <v>1</v>
      </c>
      <c r="K4059" s="457"/>
      <c r="L4059" s="457" t="e">
        <f>IF(K4059=0,#REF!,0)</f>
        <v>#REF!</v>
      </c>
    </row>
    <row r="4060" spans="1:12">
      <c r="A4060" s="30">
        <v>4058</v>
      </c>
      <c r="B4060" s="30">
        <v>1032.623999999998</v>
      </c>
      <c r="C4060" s="30">
        <v>15187.612999999899</v>
      </c>
      <c r="D4060" s="30">
        <v>1</v>
      </c>
      <c r="E4060" s="30">
        <v>1</v>
      </c>
      <c r="F4060" s="30">
        <v>318.04599999999903</v>
      </c>
      <c r="G4060" s="30">
        <v>1</v>
      </c>
      <c r="H4060" s="30">
        <v>1</v>
      </c>
      <c r="I4060" s="30">
        <v>1</v>
      </c>
      <c r="K4060" s="457"/>
      <c r="L4060" s="457" t="e">
        <f>IF(K4060=0,#REF!,0)</f>
        <v>#REF!</v>
      </c>
    </row>
    <row r="4061" spans="1:12">
      <c r="A4061" s="30">
        <v>4059</v>
      </c>
      <c r="B4061" s="30">
        <v>1032.623999999998</v>
      </c>
      <c r="C4061" s="30">
        <v>15187.612999999899</v>
      </c>
      <c r="D4061" s="30">
        <v>1</v>
      </c>
      <c r="E4061" s="30">
        <v>1</v>
      </c>
      <c r="F4061" s="30">
        <v>254.65699999999899</v>
      </c>
      <c r="G4061" s="30">
        <v>1</v>
      </c>
      <c r="H4061" s="30">
        <v>1</v>
      </c>
      <c r="I4061" s="30">
        <v>1</v>
      </c>
      <c r="K4061" s="457"/>
      <c r="L4061" s="457" t="e">
        <f>IF(K4061=0,#REF!,0)</f>
        <v>#REF!</v>
      </c>
    </row>
    <row r="4062" spans="1:12">
      <c r="A4062" s="30">
        <v>4060</v>
      </c>
      <c r="B4062" s="30">
        <v>1032.623999999998</v>
      </c>
      <c r="C4062" s="30">
        <v>15187.612999999899</v>
      </c>
      <c r="D4062" s="30">
        <v>1</v>
      </c>
      <c r="E4062" s="30">
        <v>1</v>
      </c>
      <c r="F4062" s="30">
        <v>254.987999999999</v>
      </c>
      <c r="G4062" s="30">
        <v>1</v>
      </c>
      <c r="H4062" s="30">
        <v>1</v>
      </c>
      <c r="I4062" s="30">
        <v>1</v>
      </c>
      <c r="K4062" s="457"/>
      <c r="L4062" s="457" t="e">
        <f>IF(K4062=0,#REF!,0)</f>
        <v>#REF!</v>
      </c>
    </row>
    <row r="4063" spans="1:12">
      <c r="A4063" s="30">
        <v>4061</v>
      </c>
      <c r="B4063" s="30">
        <v>1032.623999999998</v>
      </c>
      <c r="C4063" s="30">
        <v>15187.612999999899</v>
      </c>
      <c r="D4063" s="30">
        <v>1</v>
      </c>
      <c r="E4063" s="30">
        <v>1</v>
      </c>
      <c r="F4063" s="30">
        <v>233.999</v>
      </c>
      <c r="G4063" s="30">
        <v>1</v>
      </c>
      <c r="H4063" s="30">
        <v>1</v>
      </c>
      <c r="I4063" s="30">
        <v>1</v>
      </c>
      <c r="K4063" s="457"/>
      <c r="L4063" s="457" t="e">
        <f>IF(K4063=0,#REF!,0)</f>
        <v>#REF!</v>
      </c>
    </row>
    <row r="4064" spans="1:12">
      <c r="A4064" s="30">
        <v>4062</v>
      </c>
      <c r="B4064" s="30">
        <v>1762.222</v>
      </c>
      <c r="C4064" s="30">
        <v>15187.612999999899</v>
      </c>
      <c r="D4064" s="30">
        <v>1</v>
      </c>
      <c r="E4064" s="30">
        <v>1</v>
      </c>
      <c r="F4064" s="30">
        <v>2505.3329999999901</v>
      </c>
      <c r="G4064" s="30">
        <v>1</v>
      </c>
      <c r="H4064" s="30">
        <v>1</v>
      </c>
      <c r="I4064" s="30">
        <v>1</v>
      </c>
      <c r="K4064" s="457"/>
      <c r="L4064" s="457" t="e">
        <f>IF(K4064=0,#REF!,0)</f>
        <v>#REF!</v>
      </c>
    </row>
    <row r="4065" spans="1:12">
      <c r="A4065" s="30">
        <v>4063</v>
      </c>
      <c r="B4065" s="30">
        <v>6139.8579999999993</v>
      </c>
      <c r="C4065" s="30">
        <v>15289.6509999999</v>
      </c>
      <c r="D4065" s="30">
        <v>1</v>
      </c>
      <c r="E4065" s="30">
        <v>1</v>
      </c>
      <c r="F4065" s="30">
        <v>6566.5150000000003</v>
      </c>
      <c r="G4065" s="30">
        <v>1</v>
      </c>
      <c r="H4065" s="30">
        <v>1</v>
      </c>
      <c r="I4065" s="30">
        <v>1</v>
      </c>
      <c r="K4065" s="457"/>
      <c r="L4065" s="457" t="e">
        <f>IF(K4065=0,#REF!,0)</f>
        <v>#REF!</v>
      </c>
    </row>
    <row r="4066" spans="1:12">
      <c r="A4066" s="30">
        <v>4064</v>
      </c>
      <c r="B4066" s="30">
        <v>1762.222</v>
      </c>
      <c r="C4066" s="30">
        <v>44594.313000000002</v>
      </c>
      <c r="D4066" s="30">
        <v>1</v>
      </c>
      <c r="E4066" s="30">
        <v>1</v>
      </c>
      <c r="F4066" s="30">
        <v>5319.5789999999997</v>
      </c>
      <c r="G4066" s="30">
        <v>1</v>
      </c>
      <c r="H4066" s="30">
        <v>1</v>
      </c>
      <c r="I4066" s="30">
        <v>1</v>
      </c>
      <c r="K4066" s="457"/>
      <c r="L4066" s="457" t="e">
        <f>IF(K4066=0,#REF!,0)</f>
        <v>#REF!</v>
      </c>
    </row>
    <row r="4067" spans="1:12">
      <c r="A4067" s="30">
        <v>4065</v>
      </c>
      <c r="B4067" s="30">
        <v>1035.726999999998</v>
      </c>
      <c r="C4067" s="30">
        <v>76971.729999999894</v>
      </c>
      <c r="D4067" s="30">
        <v>1</v>
      </c>
      <c r="E4067" s="30">
        <v>1</v>
      </c>
      <c r="F4067" s="30">
        <v>4399.9719999999897</v>
      </c>
      <c r="G4067" s="30">
        <v>1</v>
      </c>
      <c r="H4067" s="30">
        <v>1</v>
      </c>
      <c r="I4067" s="30">
        <v>1</v>
      </c>
      <c r="K4067" s="457"/>
      <c r="L4067" s="457" t="e">
        <f>IF(K4067=0,#REF!,0)</f>
        <v>#REF!</v>
      </c>
    </row>
    <row r="4068" spans="1:12">
      <c r="A4068" s="30">
        <v>4066</v>
      </c>
      <c r="B4068" s="30">
        <v>1187.4889999999991</v>
      </c>
      <c r="C4068" s="30">
        <v>108154.88599999979</v>
      </c>
      <c r="D4068" s="30">
        <v>1</v>
      </c>
      <c r="E4068" s="30">
        <v>1</v>
      </c>
      <c r="F4068" s="30">
        <v>3350.4270000000001</v>
      </c>
      <c r="G4068" s="30">
        <v>1</v>
      </c>
      <c r="H4068" s="30">
        <v>1</v>
      </c>
      <c r="I4068" s="30">
        <v>1</v>
      </c>
      <c r="K4068" s="457"/>
      <c r="L4068" s="457" t="e">
        <f>IF(K4068=0,#REF!,0)</f>
        <v>#REF!</v>
      </c>
    </row>
    <row r="4069" spans="1:12">
      <c r="A4069" s="30">
        <v>4067</v>
      </c>
      <c r="B4069" s="30">
        <v>1269.4419999999991</v>
      </c>
      <c r="C4069" s="30">
        <v>138489.72699999966</v>
      </c>
      <c r="D4069" s="30">
        <v>1</v>
      </c>
      <c r="E4069" s="30">
        <v>1</v>
      </c>
      <c r="F4069" s="30">
        <v>2956.9949999999899</v>
      </c>
      <c r="G4069" s="30">
        <v>1</v>
      </c>
      <c r="H4069" s="30">
        <v>1</v>
      </c>
      <c r="I4069" s="30">
        <v>1</v>
      </c>
      <c r="K4069" s="457">
        <v>4605.3468259108322</v>
      </c>
      <c r="L4069" s="457">
        <f>IF(K4069=0,#REF!,0)</f>
        <v>0</v>
      </c>
    </row>
    <row r="4070" spans="1:12">
      <c r="A4070" s="30">
        <v>4068</v>
      </c>
      <c r="B4070" s="30">
        <v>1302.149999999999</v>
      </c>
      <c r="C4070" s="30">
        <v>121942.0279999998</v>
      </c>
      <c r="D4070" s="30">
        <v>1</v>
      </c>
      <c r="E4070" s="30">
        <v>1</v>
      </c>
      <c r="F4070" s="30">
        <v>2759.759</v>
      </c>
      <c r="G4070" s="30">
        <v>1</v>
      </c>
      <c r="H4070" s="30">
        <v>1</v>
      </c>
      <c r="I4070" s="30">
        <v>1</v>
      </c>
      <c r="K4070" s="457">
        <v>8274.7239685855766</v>
      </c>
      <c r="L4070" s="457">
        <f>IF(K4070=0,#REF!,0)</f>
        <v>0</v>
      </c>
    </row>
    <row r="4071" spans="1:12">
      <c r="A4071" s="30">
        <v>4069</v>
      </c>
      <c r="B4071" s="30">
        <v>6578</v>
      </c>
      <c r="C4071" s="30">
        <v>60676.952999999892</v>
      </c>
      <c r="D4071" s="30">
        <v>1</v>
      </c>
      <c r="E4071" s="30">
        <v>1</v>
      </c>
      <c r="F4071" s="30">
        <v>4130.0950000000003</v>
      </c>
      <c r="G4071" s="30">
        <v>1</v>
      </c>
      <c r="H4071" s="30">
        <v>1</v>
      </c>
      <c r="I4071" s="30">
        <v>1</v>
      </c>
      <c r="K4071" s="457"/>
      <c r="L4071" s="457" t="e">
        <f>IF(K4071=0,#REF!,0)</f>
        <v>#REF!</v>
      </c>
    </row>
    <row r="4072" spans="1:12">
      <c r="A4072" s="30">
        <v>4070</v>
      </c>
      <c r="B4072" s="30">
        <v>2086.8679999999999</v>
      </c>
      <c r="C4072" s="30">
        <v>105758.9469999998</v>
      </c>
      <c r="D4072" s="30">
        <v>1</v>
      </c>
      <c r="E4072" s="30">
        <v>1</v>
      </c>
      <c r="F4072" s="30">
        <v>3672.62</v>
      </c>
      <c r="G4072" s="30">
        <v>1</v>
      </c>
      <c r="H4072" s="30">
        <v>1</v>
      </c>
      <c r="I4072" s="30">
        <v>1</v>
      </c>
      <c r="K4072" s="457"/>
      <c r="L4072" s="457" t="e">
        <f>IF(K4072=0,#REF!,0)</f>
        <v>#REF!</v>
      </c>
    </row>
    <row r="4073" spans="1:12">
      <c r="A4073" s="30">
        <v>4071</v>
      </c>
      <c r="B4073" s="30">
        <v>1250.1929999999968</v>
      </c>
      <c r="C4073" s="30">
        <v>161428.23999999979</v>
      </c>
      <c r="D4073" s="30">
        <v>1</v>
      </c>
      <c r="E4073" s="30">
        <v>1</v>
      </c>
      <c r="F4073" s="30">
        <v>2105.4720000000002</v>
      </c>
      <c r="G4073" s="30">
        <v>1</v>
      </c>
      <c r="H4073" s="30">
        <v>1</v>
      </c>
      <c r="I4073" s="30">
        <v>1</v>
      </c>
      <c r="K4073" s="457">
        <v>4690.0415512988775</v>
      </c>
      <c r="L4073" s="457">
        <f>IF(K4073=0,#REF!,0)</f>
        <v>0</v>
      </c>
    </row>
    <row r="4074" spans="1:12">
      <c r="A4074" s="30">
        <v>4072</v>
      </c>
      <c r="B4074" s="30">
        <v>1255.8479999999968</v>
      </c>
      <c r="C4074" s="30">
        <v>136609.1299999998</v>
      </c>
      <c r="D4074" s="30">
        <v>1</v>
      </c>
      <c r="E4074" s="30">
        <v>1</v>
      </c>
      <c r="F4074" s="30">
        <v>1844.6980000000001</v>
      </c>
      <c r="G4074" s="30">
        <v>1</v>
      </c>
      <c r="H4074" s="30">
        <v>1</v>
      </c>
      <c r="I4074" s="30">
        <v>1</v>
      </c>
      <c r="K4074" s="457"/>
      <c r="L4074" s="457" t="e">
        <f>IF(K4074=0,#REF!,0)</f>
        <v>#REF!</v>
      </c>
    </row>
    <row r="4075" spans="1:12">
      <c r="A4075" s="30">
        <v>4073</v>
      </c>
      <c r="B4075" s="30">
        <v>1161.345999999998</v>
      </c>
      <c r="C4075" s="30">
        <v>117918.49799999992</v>
      </c>
      <c r="D4075" s="30">
        <v>1</v>
      </c>
      <c r="E4075" s="30">
        <v>1</v>
      </c>
      <c r="F4075" s="30">
        <v>2106.0589999999902</v>
      </c>
      <c r="G4075" s="30">
        <v>1</v>
      </c>
      <c r="H4075" s="30">
        <v>1</v>
      </c>
      <c r="I4075" s="30">
        <v>1</v>
      </c>
      <c r="K4075" s="457"/>
      <c r="L4075" s="457" t="e">
        <f>IF(K4075=0,#REF!,0)</f>
        <v>#REF!</v>
      </c>
    </row>
    <row r="4076" spans="1:12">
      <c r="A4076" s="30">
        <v>4074</v>
      </c>
      <c r="B4076" s="30">
        <v>1856.4139999999998</v>
      </c>
      <c r="C4076" s="30">
        <v>62616.019999999895</v>
      </c>
      <c r="D4076" s="30">
        <v>1</v>
      </c>
      <c r="E4076" s="30">
        <v>1</v>
      </c>
      <c r="F4076" s="30">
        <v>3674.7709999999902</v>
      </c>
      <c r="G4076" s="30">
        <v>1</v>
      </c>
      <c r="H4076" s="30">
        <v>1</v>
      </c>
      <c r="I4076" s="30">
        <v>1</v>
      </c>
      <c r="K4076" s="457"/>
      <c r="L4076" s="457" t="e">
        <f>IF(K4076=0,#REF!,0)</f>
        <v>#REF!</v>
      </c>
    </row>
    <row r="4077" spans="1:12">
      <c r="A4077" s="30">
        <v>4075</v>
      </c>
      <c r="B4077" s="30">
        <v>6280.5179999999982</v>
      </c>
      <c r="C4077" s="30">
        <v>33511.314999999886</v>
      </c>
      <c r="D4077" s="30">
        <v>1</v>
      </c>
      <c r="E4077" s="30">
        <v>1</v>
      </c>
      <c r="F4077" s="30">
        <v>5179.1490000000003</v>
      </c>
      <c r="G4077" s="30">
        <v>1</v>
      </c>
      <c r="H4077" s="30">
        <v>1</v>
      </c>
      <c r="I4077" s="30">
        <v>1</v>
      </c>
      <c r="K4077" s="457"/>
      <c r="L4077" s="457" t="e">
        <f>IF(K4077=0,#REF!,0)</f>
        <v>#REF!</v>
      </c>
    </row>
    <row r="4078" spans="1:12">
      <c r="A4078" s="30">
        <v>4076</v>
      </c>
      <c r="B4078" s="30">
        <v>7687.9630000000006</v>
      </c>
      <c r="C4078" s="30">
        <v>33733.996999999901</v>
      </c>
      <c r="D4078" s="30">
        <v>1</v>
      </c>
      <c r="E4078" s="30">
        <v>1</v>
      </c>
      <c r="F4078" s="30">
        <v>5245.8729999999896</v>
      </c>
      <c r="G4078" s="30">
        <v>1</v>
      </c>
      <c r="H4078" s="30">
        <v>1</v>
      </c>
      <c r="I4078" s="30">
        <v>1</v>
      </c>
      <c r="K4078" s="457"/>
      <c r="L4078" s="457" t="e">
        <f>IF(K4078=0,#REF!,0)</f>
        <v>#REF!</v>
      </c>
    </row>
    <row r="4079" spans="1:12">
      <c r="A4079" s="30">
        <v>4077</v>
      </c>
      <c r="B4079" s="30">
        <v>1781.94</v>
      </c>
      <c r="C4079" s="30">
        <v>16181.7399999999</v>
      </c>
      <c r="D4079" s="30">
        <v>1</v>
      </c>
      <c r="E4079" s="30">
        <v>1</v>
      </c>
      <c r="F4079" s="30">
        <v>4070.2959999999998</v>
      </c>
      <c r="G4079" s="30">
        <v>1</v>
      </c>
      <c r="H4079" s="30">
        <v>1</v>
      </c>
      <c r="I4079" s="30">
        <v>1</v>
      </c>
      <c r="K4079" s="457"/>
      <c r="L4079" s="457" t="e">
        <f>IF(K4079=0,#REF!,0)</f>
        <v>#REF!</v>
      </c>
    </row>
    <row r="4080" spans="1:12">
      <c r="A4080" s="30">
        <v>4078</v>
      </c>
      <c r="B4080" s="30">
        <v>1762.222</v>
      </c>
      <c r="C4080" s="30">
        <v>15721.791999999901</v>
      </c>
      <c r="D4080" s="30">
        <v>1</v>
      </c>
      <c r="E4080" s="30">
        <v>1</v>
      </c>
      <c r="F4080" s="30">
        <v>2958.9249999999902</v>
      </c>
      <c r="G4080" s="30">
        <v>1</v>
      </c>
      <c r="H4080" s="30">
        <v>1</v>
      </c>
      <c r="I4080" s="30">
        <v>1</v>
      </c>
      <c r="K4080" s="457"/>
      <c r="L4080" s="457" t="e">
        <f>IF(K4080=0,#REF!,0)</f>
        <v>#REF!</v>
      </c>
    </row>
    <row r="4081" spans="1:12">
      <c r="A4081" s="30">
        <v>4079</v>
      </c>
      <c r="B4081" s="30">
        <v>1762.222</v>
      </c>
      <c r="C4081" s="30">
        <v>15267.5959999999</v>
      </c>
      <c r="D4081" s="30">
        <v>1</v>
      </c>
      <c r="E4081" s="30">
        <v>1</v>
      </c>
      <c r="F4081" s="30">
        <v>1652.731</v>
      </c>
      <c r="G4081" s="30">
        <v>1</v>
      </c>
      <c r="H4081" s="30">
        <v>1</v>
      </c>
      <c r="I4081" s="30">
        <v>1</v>
      </c>
      <c r="K4081" s="457"/>
      <c r="L4081" s="457" t="e">
        <f>IF(K4081=0,#REF!,0)</f>
        <v>#REF!</v>
      </c>
    </row>
    <row r="4082" spans="1:12">
      <c r="A4082" s="30">
        <v>4080</v>
      </c>
      <c r="B4082" s="30">
        <v>1032.623999999998</v>
      </c>
      <c r="C4082" s="30">
        <v>15262.725999999899</v>
      </c>
      <c r="D4082" s="30">
        <v>1</v>
      </c>
      <c r="E4082" s="30">
        <v>1</v>
      </c>
      <c r="F4082" s="30">
        <v>1262.5149999999901</v>
      </c>
      <c r="G4082" s="30">
        <v>1</v>
      </c>
      <c r="H4082" s="30">
        <v>1</v>
      </c>
      <c r="I4082" s="30">
        <v>1</v>
      </c>
      <c r="K4082" s="457"/>
      <c r="L4082" s="457" t="e">
        <f>IF(K4082=0,#REF!,0)</f>
        <v>#REF!</v>
      </c>
    </row>
    <row r="4083" spans="1:12">
      <c r="A4083" s="30">
        <v>4081</v>
      </c>
      <c r="B4083" s="30">
        <v>1032.623999999998</v>
      </c>
      <c r="C4083" s="30">
        <v>15257.127999999901</v>
      </c>
      <c r="D4083" s="30">
        <v>1</v>
      </c>
      <c r="E4083" s="30">
        <v>1</v>
      </c>
      <c r="F4083" s="30">
        <v>555.83399999999904</v>
      </c>
      <c r="G4083" s="30">
        <v>1</v>
      </c>
      <c r="H4083" s="30">
        <v>1</v>
      </c>
      <c r="I4083" s="30">
        <v>1</v>
      </c>
      <c r="K4083" s="457"/>
      <c r="L4083" s="457" t="e">
        <f>IF(K4083=0,#REF!,0)</f>
        <v>#REF!</v>
      </c>
    </row>
    <row r="4084" spans="1:12">
      <c r="A4084" s="30">
        <v>4082</v>
      </c>
      <c r="B4084" s="30">
        <v>1032.623999999998</v>
      </c>
      <c r="C4084" s="30">
        <v>15187.612999999899</v>
      </c>
      <c r="D4084" s="30">
        <v>1</v>
      </c>
      <c r="E4084" s="30">
        <v>1</v>
      </c>
      <c r="F4084" s="30">
        <v>317.85599999999999</v>
      </c>
      <c r="G4084" s="30">
        <v>1</v>
      </c>
      <c r="H4084" s="30">
        <v>1</v>
      </c>
      <c r="I4084" s="30">
        <v>1</v>
      </c>
      <c r="K4084" s="457"/>
      <c r="L4084" s="457" t="e">
        <f>IF(K4084=0,#REF!,0)</f>
        <v>#REF!</v>
      </c>
    </row>
    <row r="4085" spans="1:12">
      <c r="A4085" s="30">
        <v>4083</v>
      </c>
      <c r="B4085" s="30">
        <v>1032.623999999998</v>
      </c>
      <c r="C4085" s="30">
        <v>15187.612999999899</v>
      </c>
      <c r="D4085" s="30">
        <v>1</v>
      </c>
      <c r="E4085" s="30">
        <v>1</v>
      </c>
      <c r="F4085" s="30">
        <v>254.54799999999901</v>
      </c>
      <c r="G4085" s="30">
        <v>1</v>
      </c>
      <c r="H4085" s="30">
        <v>1</v>
      </c>
      <c r="I4085" s="30">
        <v>1</v>
      </c>
      <c r="K4085" s="457"/>
      <c r="L4085" s="457" t="e">
        <f>IF(K4085=0,#REF!,0)</f>
        <v>#REF!</v>
      </c>
    </row>
    <row r="4086" spans="1:12">
      <c r="A4086" s="30">
        <v>4084</v>
      </c>
      <c r="B4086" s="30">
        <v>1032.623999999998</v>
      </c>
      <c r="C4086" s="30">
        <v>15187.612999999899</v>
      </c>
      <c r="D4086" s="30">
        <v>1</v>
      </c>
      <c r="E4086" s="30">
        <v>1</v>
      </c>
      <c r="F4086" s="30">
        <v>255.41300000000001</v>
      </c>
      <c r="G4086" s="30">
        <v>1</v>
      </c>
      <c r="H4086" s="30">
        <v>1</v>
      </c>
      <c r="I4086" s="30">
        <v>1</v>
      </c>
      <c r="K4086" s="457"/>
      <c r="L4086" s="457" t="e">
        <f>IF(K4086=0,#REF!,0)</f>
        <v>#REF!</v>
      </c>
    </row>
    <row r="4087" spans="1:12">
      <c r="A4087" s="30">
        <v>4085</v>
      </c>
      <c r="B4087" s="30">
        <v>1032.623999999998</v>
      </c>
      <c r="C4087" s="30">
        <v>15187.612999999899</v>
      </c>
      <c r="D4087" s="30">
        <v>1</v>
      </c>
      <c r="E4087" s="30">
        <v>1</v>
      </c>
      <c r="F4087" s="30">
        <v>234.34700000000001</v>
      </c>
      <c r="G4087" s="30">
        <v>1</v>
      </c>
      <c r="H4087" s="30">
        <v>1</v>
      </c>
      <c r="I4087" s="30">
        <v>1</v>
      </c>
      <c r="K4087" s="457"/>
      <c r="L4087" s="457" t="e">
        <f>IF(K4087=0,#REF!,0)</f>
        <v>#REF!</v>
      </c>
    </row>
    <row r="4088" spans="1:12">
      <c r="A4088" s="30">
        <v>4086</v>
      </c>
      <c r="B4088" s="30">
        <v>1762.222</v>
      </c>
      <c r="C4088" s="30">
        <v>15187.612999999899</v>
      </c>
      <c r="D4088" s="30">
        <v>1</v>
      </c>
      <c r="E4088" s="30">
        <v>1</v>
      </c>
      <c r="F4088" s="30">
        <v>2506.047</v>
      </c>
      <c r="G4088" s="30">
        <v>1</v>
      </c>
      <c r="H4088" s="30">
        <v>1</v>
      </c>
      <c r="I4088" s="30">
        <v>1</v>
      </c>
      <c r="K4088" s="457"/>
      <c r="L4088" s="457" t="e">
        <f>IF(K4088=0,#REF!,0)</f>
        <v>#REF!</v>
      </c>
    </row>
    <row r="4089" spans="1:12">
      <c r="A4089" s="30">
        <v>4087</v>
      </c>
      <c r="B4089" s="30">
        <v>6139.8579999999993</v>
      </c>
      <c r="C4089" s="30">
        <v>15289.6509999999</v>
      </c>
      <c r="D4089" s="30">
        <v>1</v>
      </c>
      <c r="E4089" s="30">
        <v>1</v>
      </c>
      <c r="F4089" s="30">
        <v>6569.3440000000001</v>
      </c>
      <c r="G4089" s="30">
        <v>1</v>
      </c>
      <c r="H4089" s="30">
        <v>1</v>
      </c>
      <c r="I4089" s="30">
        <v>1</v>
      </c>
      <c r="K4089" s="457"/>
      <c r="L4089" s="457" t="e">
        <f>IF(K4089=0,#REF!,0)</f>
        <v>#REF!</v>
      </c>
    </row>
    <row r="4090" spans="1:12">
      <c r="A4090" s="30">
        <v>4088</v>
      </c>
      <c r="B4090" s="30">
        <v>1762.222</v>
      </c>
      <c r="C4090" s="30">
        <v>44308.366999999998</v>
      </c>
      <c r="D4090" s="30">
        <v>1</v>
      </c>
      <c r="E4090" s="30">
        <v>1</v>
      </c>
      <c r="F4090" s="30">
        <v>5323.4279999999899</v>
      </c>
      <c r="G4090" s="30">
        <v>1</v>
      </c>
      <c r="H4090" s="30">
        <v>1</v>
      </c>
      <c r="I4090" s="30">
        <v>1</v>
      </c>
      <c r="K4090" s="457"/>
      <c r="L4090" s="457" t="e">
        <f>IF(K4090=0,#REF!,0)</f>
        <v>#REF!</v>
      </c>
    </row>
    <row r="4091" spans="1:12">
      <c r="A4091" s="30">
        <v>4089</v>
      </c>
      <c r="B4091" s="30">
        <v>1032.623999999998</v>
      </c>
      <c r="C4091" s="30">
        <v>75393.855999999898</v>
      </c>
      <c r="D4091" s="30">
        <v>1</v>
      </c>
      <c r="E4091" s="30">
        <v>1</v>
      </c>
      <c r="F4091" s="30">
        <v>4404.0739999999996</v>
      </c>
      <c r="G4091" s="30">
        <v>1</v>
      </c>
      <c r="H4091" s="30">
        <v>1</v>
      </c>
      <c r="I4091" s="30">
        <v>1</v>
      </c>
      <c r="K4091" s="457"/>
      <c r="L4091" s="457" t="e">
        <f>IF(K4091=0,#REF!,0)</f>
        <v>#REF!</v>
      </c>
    </row>
    <row r="4092" spans="1:12">
      <c r="A4092" s="30">
        <v>4090</v>
      </c>
      <c r="B4092" s="30">
        <v>1153.2399999999991</v>
      </c>
      <c r="C4092" s="30">
        <v>95522.559999999808</v>
      </c>
      <c r="D4092" s="30">
        <v>1</v>
      </c>
      <c r="E4092" s="30">
        <v>1</v>
      </c>
      <c r="F4092" s="30">
        <v>3354.47</v>
      </c>
      <c r="G4092" s="30">
        <v>1</v>
      </c>
      <c r="H4092" s="30">
        <v>1</v>
      </c>
      <c r="I4092" s="30">
        <v>1</v>
      </c>
      <c r="K4092" s="457"/>
      <c r="L4092" s="457" t="e">
        <f>IF(K4092=0,#REF!,0)</f>
        <v>#REF!</v>
      </c>
    </row>
    <row r="4093" spans="1:12">
      <c r="A4093" s="30">
        <v>4091</v>
      </c>
      <c r="B4093" s="30">
        <v>1214.8589999999988</v>
      </c>
      <c r="C4093" s="30">
        <v>121632.51599999977</v>
      </c>
      <c r="D4093" s="30">
        <v>1</v>
      </c>
      <c r="E4093" s="30">
        <v>1</v>
      </c>
      <c r="F4093" s="30">
        <v>2960.0009999999902</v>
      </c>
      <c r="G4093" s="30">
        <v>1</v>
      </c>
      <c r="H4093" s="30">
        <v>1</v>
      </c>
      <c r="I4093" s="30">
        <v>1</v>
      </c>
      <c r="K4093" s="457"/>
      <c r="L4093" s="457" t="e">
        <f>IF(K4093=0,#REF!,0)</f>
        <v>#REF!</v>
      </c>
    </row>
    <row r="4094" spans="1:12">
      <c r="A4094" s="30">
        <v>4092</v>
      </c>
      <c r="B4094" s="30">
        <v>1231.667999999999</v>
      </c>
      <c r="C4094" s="30">
        <v>110853.18599999981</v>
      </c>
      <c r="D4094" s="30">
        <v>1</v>
      </c>
      <c r="E4094" s="30">
        <v>1</v>
      </c>
      <c r="F4094" s="30">
        <v>2762.2459999999901</v>
      </c>
      <c r="G4094" s="30">
        <v>1</v>
      </c>
      <c r="H4094" s="30">
        <v>1</v>
      </c>
      <c r="I4094" s="30">
        <v>1</v>
      </c>
      <c r="K4094" s="457"/>
      <c r="L4094" s="457" t="e">
        <f>IF(K4094=0,#REF!,0)</f>
        <v>#REF!</v>
      </c>
    </row>
    <row r="4095" spans="1:12">
      <c r="A4095" s="30">
        <v>4093</v>
      </c>
      <c r="B4095" s="30">
        <v>6334.1029999999992</v>
      </c>
      <c r="C4095" s="30">
        <v>55403.158999999898</v>
      </c>
      <c r="D4095" s="30">
        <v>1</v>
      </c>
      <c r="E4095" s="30">
        <v>1</v>
      </c>
      <c r="F4095" s="30">
        <v>4133.0349999999999</v>
      </c>
      <c r="G4095" s="30">
        <v>1</v>
      </c>
      <c r="H4095" s="30">
        <v>1</v>
      </c>
      <c r="I4095" s="30">
        <v>1</v>
      </c>
      <c r="K4095" s="457"/>
      <c r="L4095" s="457" t="e">
        <f>IF(K4095=0,#REF!,0)</f>
        <v>#REF!</v>
      </c>
    </row>
    <row r="4096" spans="1:12">
      <c r="A4096" s="30">
        <v>4094</v>
      </c>
      <c r="B4096" s="30">
        <v>1869.0519999999999</v>
      </c>
      <c r="C4096" s="30">
        <v>95998.772999999899</v>
      </c>
      <c r="D4096" s="30">
        <v>1</v>
      </c>
      <c r="E4096" s="30">
        <v>1</v>
      </c>
      <c r="F4096" s="30">
        <v>3675.12</v>
      </c>
      <c r="G4096" s="30">
        <v>1</v>
      </c>
      <c r="H4096" s="30">
        <v>1</v>
      </c>
      <c r="I4096" s="30">
        <v>1</v>
      </c>
      <c r="K4096" s="457"/>
      <c r="L4096" s="457" t="e">
        <f>IF(K4096=0,#REF!,0)</f>
        <v>#REF!</v>
      </c>
    </row>
    <row r="4097" spans="1:12">
      <c r="A4097" s="30">
        <v>4095</v>
      </c>
      <c r="B4097" s="30">
        <v>1151.7309999999979</v>
      </c>
      <c r="C4097" s="30">
        <v>154250.00999999969</v>
      </c>
      <c r="D4097" s="30">
        <v>1</v>
      </c>
      <c r="E4097" s="30">
        <v>1</v>
      </c>
      <c r="F4097" s="30">
        <v>2106.5639999999999</v>
      </c>
      <c r="G4097" s="30">
        <v>1</v>
      </c>
      <c r="H4097" s="30">
        <v>1</v>
      </c>
      <c r="I4097" s="30">
        <v>1</v>
      </c>
      <c r="K4097" s="457"/>
      <c r="L4097" s="457" t="e">
        <f>IF(K4097=0,#REF!,0)</f>
        <v>#REF!</v>
      </c>
    </row>
    <row r="4098" spans="1:12">
      <c r="A4098" s="30">
        <v>4096</v>
      </c>
      <c r="B4098" s="30">
        <v>1144.899999999998</v>
      </c>
      <c r="C4098" s="30">
        <v>128295.68799999969</v>
      </c>
      <c r="D4098" s="30">
        <v>1</v>
      </c>
      <c r="E4098" s="30">
        <v>1</v>
      </c>
      <c r="F4098" s="30">
        <v>1845.6669999999999</v>
      </c>
      <c r="G4098" s="30">
        <v>1</v>
      </c>
      <c r="H4098" s="30">
        <v>1</v>
      </c>
      <c r="I4098" s="30">
        <v>1</v>
      </c>
      <c r="K4098" s="457"/>
      <c r="L4098" s="457" t="e">
        <f>IF(K4098=0,#REF!,0)</f>
        <v>#REF!</v>
      </c>
    </row>
    <row r="4099" spans="1:12">
      <c r="A4099" s="30">
        <v>4097</v>
      </c>
      <c r="B4099" s="30">
        <v>1170.4849999999981</v>
      </c>
      <c r="C4099" s="30">
        <v>115059.8639999999</v>
      </c>
      <c r="D4099" s="30">
        <v>1</v>
      </c>
      <c r="E4099" s="30">
        <v>1</v>
      </c>
      <c r="F4099" s="30">
        <v>2106.6039999999998</v>
      </c>
      <c r="G4099" s="30">
        <v>1</v>
      </c>
      <c r="H4099" s="30">
        <v>1</v>
      </c>
      <c r="I4099" s="30">
        <v>1</v>
      </c>
      <c r="K4099" s="457"/>
      <c r="L4099" s="457" t="e">
        <f>IF(K4099=0,#REF!,0)</f>
        <v>#REF!</v>
      </c>
    </row>
    <row r="4100" spans="1:12">
      <c r="A4100" s="30">
        <v>4098</v>
      </c>
      <c r="B4100" s="30">
        <v>1888.365</v>
      </c>
      <c r="C4100" s="30">
        <v>61901.32499999999</v>
      </c>
      <c r="D4100" s="30">
        <v>1</v>
      </c>
      <c r="E4100" s="30">
        <v>1</v>
      </c>
      <c r="F4100" s="30">
        <v>3675.2330000000002</v>
      </c>
      <c r="G4100" s="30">
        <v>1</v>
      </c>
      <c r="H4100" s="30">
        <v>1</v>
      </c>
      <c r="I4100" s="30">
        <v>1</v>
      </c>
      <c r="K4100" s="457"/>
      <c r="L4100" s="457" t="e">
        <f>IF(K4100=0,#REF!,0)</f>
        <v>#REF!</v>
      </c>
    </row>
    <row r="4101" spans="1:12">
      <c r="A4101" s="30">
        <v>4099</v>
      </c>
      <c r="B4101" s="30">
        <v>6301.0769999999984</v>
      </c>
      <c r="C4101" s="30">
        <v>33467.11899999989</v>
      </c>
      <c r="D4101" s="30">
        <v>1</v>
      </c>
      <c r="E4101" s="30">
        <v>1</v>
      </c>
      <c r="F4101" s="30">
        <v>5179.6859999999897</v>
      </c>
      <c r="G4101" s="30">
        <v>1</v>
      </c>
      <c r="H4101" s="30">
        <v>1</v>
      </c>
      <c r="I4101" s="30">
        <v>1</v>
      </c>
      <c r="K4101" s="457"/>
      <c r="L4101" s="457" t="e">
        <f>IF(K4101=0,#REF!,0)</f>
        <v>#REF!</v>
      </c>
    </row>
    <row r="4102" spans="1:12">
      <c r="A4102" s="30">
        <v>4100</v>
      </c>
      <c r="B4102" s="30">
        <v>7681.3789999999999</v>
      </c>
      <c r="C4102" s="30">
        <v>33782.331999999893</v>
      </c>
      <c r="D4102" s="30">
        <v>1</v>
      </c>
      <c r="E4102" s="30">
        <v>1</v>
      </c>
      <c r="F4102" s="30">
        <v>5246.6009999999997</v>
      </c>
      <c r="G4102" s="30">
        <v>1</v>
      </c>
      <c r="H4102" s="30">
        <v>1</v>
      </c>
      <c r="I4102" s="30">
        <v>1</v>
      </c>
      <c r="K4102" s="457"/>
      <c r="L4102" s="457" t="e">
        <f>IF(K4102=0,#REF!,0)</f>
        <v>#REF!</v>
      </c>
    </row>
    <row r="4103" spans="1:12">
      <c r="A4103" s="30">
        <v>4101</v>
      </c>
      <c r="B4103" s="30">
        <v>1772.9870000000001</v>
      </c>
      <c r="C4103" s="30">
        <v>16170.221999999902</v>
      </c>
      <c r="D4103" s="30">
        <v>1</v>
      </c>
      <c r="E4103" s="30">
        <v>1</v>
      </c>
      <c r="F4103" s="30">
        <v>4071.1370000000002</v>
      </c>
      <c r="G4103" s="30">
        <v>1</v>
      </c>
      <c r="H4103" s="30">
        <v>1</v>
      </c>
      <c r="I4103" s="30">
        <v>1</v>
      </c>
      <c r="K4103" s="457"/>
      <c r="L4103" s="457" t="e">
        <f>IF(K4103=0,#REF!,0)</f>
        <v>#REF!</v>
      </c>
    </row>
    <row r="4104" spans="1:12">
      <c r="A4104" s="30">
        <v>4102</v>
      </c>
      <c r="B4104" s="30">
        <v>1762.222</v>
      </c>
      <c r="C4104" s="30">
        <v>15716.9649999999</v>
      </c>
      <c r="D4104" s="30">
        <v>1</v>
      </c>
      <c r="E4104" s="30">
        <v>1</v>
      </c>
      <c r="F4104" s="30">
        <v>2959.453</v>
      </c>
      <c r="G4104" s="30">
        <v>1</v>
      </c>
      <c r="H4104" s="30">
        <v>1</v>
      </c>
      <c r="I4104" s="30">
        <v>1</v>
      </c>
      <c r="K4104" s="457"/>
      <c r="L4104" s="457" t="e">
        <f>IF(K4104=0,#REF!,0)</f>
        <v>#REF!</v>
      </c>
    </row>
    <row r="4105" spans="1:12">
      <c r="A4105" s="30">
        <v>4103</v>
      </c>
      <c r="B4105" s="30">
        <v>1762.222</v>
      </c>
      <c r="C4105" s="30">
        <v>15264.059999999899</v>
      </c>
      <c r="D4105" s="30">
        <v>1</v>
      </c>
      <c r="E4105" s="30">
        <v>1</v>
      </c>
      <c r="F4105" s="30">
        <v>1653.069</v>
      </c>
      <c r="G4105" s="30">
        <v>1</v>
      </c>
      <c r="H4105" s="30">
        <v>1</v>
      </c>
      <c r="I4105" s="30">
        <v>1</v>
      </c>
      <c r="K4105" s="457"/>
      <c r="L4105" s="457" t="e">
        <f>IF(K4105=0,#REF!,0)</f>
        <v>#REF!</v>
      </c>
    </row>
    <row r="4106" spans="1:12">
      <c r="A4106" s="30">
        <v>4104</v>
      </c>
      <c r="B4106" s="30">
        <v>1032.623999999998</v>
      </c>
      <c r="C4106" s="30">
        <v>15259.487999999899</v>
      </c>
      <c r="D4106" s="30">
        <v>1</v>
      </c>
      <c r="E4106" s="30">
        <v>1</v>
      </c>
      <c r="F4106" s="30">
        <v>1262.8429999999901</v>
      </c>
      <c r="G4106" s="30">
        <v>1</v>
      </c>
      <c r="H4106" s="30">
        <v>1</v>
      </c>
      <c r="I4106" s="30">
        <v>1</v>
      </c>
      <c r="K4106" s="457"/>
      <c r="L4106" s="457" t="e">
        <f>IF(K4106=0,#REF!,0)</f>
        <v>#REF!</v>
      </c>
    </row>
    <row r="4107" spans="1:12">
      <c r="A4107" s="30">
        <v>4105</v>
      </c>
      <c r="B4107" s="30">
        <v>1032.623999999998</v>
      </c>
      <c r="C4107" s="30">
        <v>15256.059999999899</v>
      </c>
      <c r="D4107" s="30">
        <v>1</v>
      </c>
      <c r="E4107" s="30">
        <v>1</v>
      </c>
      <c r="F4107" s="30">
        <v>555.98099999999999</v>
      </c>
      <c r="G4107" s="30">
        <v>1</v>
      </c>
      <c r="H4107" s="30">
        <v>1</v>
      </c>
      <c r="I4107" s="30">
        <v>1</v>
      </c>
      <c r="K4107" s="457"/>
      <c r="L4107" s="457" t="e">
        <f>IF(K4107=0,#REF!,0)</f>
        <v>#REF!</v>
      </c>
    </row>
    <row r="4108" spans="1:12">
      <c r="A4108" s="30">
        <v>4106</v>
      </c>
      <c r="B4108" s="30">
        <v>1032.623999999998</v>
      </c>
      <c r="C4108" s="30">
        <v>15187.612999999899</v>
      </c>
      <c r="D4108" s="30">
        <v>1</v>
      </c>
      <c r="E4108" s="30">
        <v>1</v>
      </c>
      <c r="F4108" s="30">
        <v>317.81799999999998</v>
      </c>
      <c r="G4108" s="30">
        <v>1</v>
      </c>
      <c r="H4108" s="30">
        <v>1</v>
      </c>
      <c r="I4108" s="30">
        <v>1</v>
      </c>
      <c r="K4108" s="457"/>
      <c r="L4108" s="457" t="e">
        <f>IF(K4108=0,#REF!,0)</f>
        <v>#REF!</v>
      </c>
    </row>
    <row r="4109" spans="1:12">
      <c r="A4109" s="30">
        <v>4107</v>
      </c>
      <c r="B4109" s="30">
        <v>1032.623999999998</v>
      </c>
      <c r="C4109" s="30">
        <v>15187.612999999899</v>
      </c>
      <c r="D4109" s="30">
        <v>1</v>
      </c>
      <c r="E4109" s="30">
        <v>1</v>
      </c>
      <c r="F4109" s="30">
        <v>254.51</v>
      </c>
      <c r="G4109" s="30">
        <v>1</v>
      </c>
      <c r="H4109" s="30">
        <v>1</v>
      </c>
      <c r="I4109" s="30">
        <v>1</v>
      </c>
      <c r="K4109" s="457"/>
      <c r="L4109" s="457" t="e">
        <f>IF(K4109=0,#REF!,0)</f>
        <v>#REF!</v>
      </c>
    </row>
    <row r="4110" spans="1:12">
      <c r="A4110" s="30">
        <v>4108</v>
      </c>
      <c r="B4110" s="30">
        <v>1032.623999999998</v>
      </c>
      <c r="C4110" s="30">
        <v>15187.612999999899</v>
      </c>
      <c r="D4110" s="30">
        <v>1</v>
      </c>
      <c r="E4110" s="30">
        <v>1</v>
      </c>
      <c r="F4110" s="30">
        <v>255.05699999999999</v>
      </c>
      <c r="G4110" s="30">
        <v>1</v>
      </c>
      <c r="H4110" s="30">
        <v>1</v>
      </c>
      <c r="I4110" s="30">
        <v>1</v>
      </c>
      <c r="K4110" s="457"/>
      <c r="L4110" s="457" t="e">
        <f>IF(K4110=0,#REF!,0)</f>
        <v>#REF!</v>
      </c>
    </row>
    <row r="4111" spans="1:12">
      <c r="A4111" s="30">
        <v>4109</v>
      </c>
      <c r="B4111" s="30">
        <v>1032.623999999998</v>
      </c>
      <c r="C4111" s="30">
        <v>15187.612999999899</v>
      </c>
      <c r="D4111" s="30">
        <v>1</v>
      </c>
      <c r="E4111" s="30">
        <v>1</v>
      </c>
      <c r="F4111" s="30">
        <v>234.01299999999901</v>
      </c>
      <c r="G4111" s="30">
        <v>1</v>
      </c>
      <c r="H4111" s="30">
        <v>1</v>
      </c>
      <c r="I4111" s="30">
        <v>1</v>
      </c>
      <c r="K4111" s="457"/>
      <c r="L4111" s="457" t="e">
        <f>IF(K4111=0,#REF!,0)</f>
        <v>#REF!</v>
      </c>
    </row>
    <row r="4112" spans="1:12">
      <c r="A4112" s="30">
        <v>4110</v>
      </c>
      <c r="B4112" s="30">
        <v>1762.222</v>
      </c>
      <c r="C4112" s="30">
        <v>15187.612999999899</v>
      </c>
      <c r="D4112" s="30">
        <v>1</v>
      </c>
      <c r="E4112" s="30">
        <v>1</v>
      </c>
      <c r="F4112" s="30">
        <v>2505.2579999999998</v>
      </c>
      <c r="G4112" s="30">
        <v>1</v>
      </c>
      <c r="H4112" s="30">
        <v>1</v>
      </c>
      <c r="I4112" s="30">
        <v>1</v>
      </c>
      <c r="K4112" s="457"/>
      <c r="L4112" s="457" t="e">
        <f>IF(K4112=0,#REF!,0)</f>
        <v>#REF!</v>
      </c>
    </row>
    <row r="4113" spans="1:12">
      <c r="A4113" s="30">
        <v>4111</v>
      </c>
      <c r="B4113" s="30">
        <v>6139.8579999999993</v>
      </c>
      <c r="C4113" s="30">
        <v>15289.6509999999</v>
      </c>
      <c r="D4113" s="30">
        <v>1</v>
      </c>
      <c r="E4113" s="30">
        <v>1</v>
      </c>
      <c r="F4113" s="30">
        <v>6566.28</v>
      </c>
      <c r="G4113" s="30">
        <v>1</v>
      </c>
      <c r="H4113" s="30">
        <v>1</v>
      </c>
      <c r="I4113" s="30">
        <v>1</v>
      </c>
      <c r="K4113" s="457"/>
      <c r="L4113" s="457" t="e">
        <f>IF(K4113=0,#REF!,0)</f>
        <v>#REF!</v>
      </c>
    </row>
    <row r="4114" spans="1:12">
      <c r="A4114" s="30">
        <v>4112</v>
      </c>
      <c r="B4114" s="30">
        <v>1762.222</v>
      </c>
      <c r="C4114" s="30">
        <v>44785.434000000001</v>
      </c>
      <c r="D4114" s="30">
        <v>1</v>
      </c>
      <c r="E4114" s="30">
        <v>1</v>
      </c>
      <c r="F4114" s="30">
        <v>5320.0459999999903</v>
      </c>
      <c r="G4114" s="30">
        <v>1</v>
      </c>
      <c r="H4114" s="30">
        <v>1</v>
      </c>
      <c r="I4114" s="30">
        <v>1</v>
      </c>
      <c r="K4114" s="457"/>
      <c r="L4114" s="457" t="e">
        <f>IF(K4114=0,#REF!,0)</f>
        <v>#REF!</v>
      </c>
    </row>
    <row r="4115" spans="1:12">
      <c r="A4115" s="30">
        <v>4113</v>
      </c>
      <c r="B4115" s="30">
        <v>1032.623999999998</v>
      </c>
      <c r="C4115" s="30">
        <v>76975.388999999894</v>
      </c>
      <c r="D4115" s="30">
        <v>1</v>
      </c>
      <c r="E4115" s="30">
        <v>1</v>
      </c>
      <c r="F4115" s="30">
        <v>4401.2139999999899</v>
      </c>
      <c r="G4115" s="30">
        <v>1</v>
      </c>
      <c r="H4115" s="30">
        <v>1</v>
      </c>
      <c r="I4115" s="30">
        <v>1</v>
      </c>
      <c r="K4115" s="457"/>
      <c r="L4115" s="457" t="e">
        <f>IF(K4115=0,#REF!,0)</f>
        <v>#REF!</v>
      </c>
    </row>
    <row r="4116" spans="1:12">
      <c r="A4116" s="30">
        <v>4114</v>
      </c>
      <c r="B4116" s="30">
        <v>1157.358999999999</v>
      </c>
      <c r="C4116" s="30">
        <v>104616.31999999979</v>
      </c>
      <c r="D4116" s="30">
        <v>1</v>
      </c>
      <c r="E4116" s="30">
        <v>1</v>
      </c>
      <c r="F4116" s="30">
        <v>3352.0539999999901</v>
      </c>
      <c r="G4116" s="30">
        <v>1</v>
      </c>
      <c r="H4116" s="30">
        <v>1</v>
      </c>
      <c r="I4116" s="30">
        <v>1</v>
      </c>
      <c r="K4116" s="457"/>
      <c r="L4116" s="457" t="e">
        <f>IF(K4116=0,#REF!,0)</f>
        <v>#REF!</v>
      </c>
    </row>
    <row r="4117" spans="1:12">
      <c r="A4117" s="30">
        <v>4115</v>
      </c>
      <c r="B4117" s="30">
        <v>1248.5279999999989</v>
      </c>
      <c r="C4117" s="30">
        <v>138211.17799999978</v>
      </c>
      <c r="D4117" s="30">
        <v>1</v>
      </c>
      <c r="E4117" s="30">
        <v>1</v>
      </c>
      <c r="F4117" s="30">
        <v>2958.1570000000002</v>
      </c>
      <c r="G4117" s="30">
        <v>1</v>
      </c>
      <c r="H4117" s="30">
        <v>1</v>
      </c>
      <c r="I4117" s="30">
        <v>1</v>
      </c>
      <c r="K4117" s="457"/>
      <c r="L4117" s="457" t="e">
        <f>IF(K4117=0,#REF!,0)</f>
        <v>#REF!</v>
      </c>
    </row>
    <row r="4118" spans="1:12">
      <c r="A4118" s="30">
        <v>4116</v>
      </c>
      <c r="B4118" s="30">
        <v>1304.7899999999988</v>
      </c>
      <c r="C4118" s="30">
        <v>125545.4779999997</v>
      </c>
      <c r="D4118" s="30">
        <v>1</v>
      </c>
      <c r="E4118" s="30">
        <v>1</v>
      </c>
      <c r="F4118" s="30">
        <v>2760.5549999999998</v>
      </c>
      <c r="G4118" s="30">
        <v>1</v>
      </c>
      <c r="H4118" s="30">
        <v>1</v>
      </c>
      <c r="I4118" s="30">
        <v>1</v>
      </c>
      <c r="K4118" s="457"/>
      <c r="L4118" s="457" t="e">
        <f>IF(K4118=0,#REF!,0)</f>
        <v>#REF!</v>
      </c>
    </row>
    <row r="4119" spans="1:12">
      <c r="A4119" s="30">
        <v>4117</v>
      </c>
      <c r="B4119" s="30">
        <v>6538.7119999999995</v>
      </c>
      <c r="C4119" s="30">
        <v>61653.615999999885</v>
      </c>
      <c r="D4119" s="30">
        <v>1</v>
      </c>
      <c r="E4119" s="30">
        <v>1</v>
      </c>
      <c r="F4119" s="30">
        <v>4131.0799999999899</v>
      </c>
      <c r="G4119" s="30">
        <v>1</v>
      </c>
      <c r="H4119" s="30">
        <v>1</v>
      </c>
      <c r="I4119" s="30">
        <v>1</v>
      </c>
      <c r="K4119" s="457"/>
      <c r="L4119" s="457" t="e">
        <f>IF(K4119=0,#REF!,0)</f>
        <v>#REF!</v>
      </c>
    </row>
    <row r="4120" spans="1:12">
      <c r="A4120" s="30">
        <v>4118</v>
      </c>
      <c r="B4120" s="30">
        <v>2104.860999999999</v>
      </c>
      <c r="C4120" s="30">
        <v>111051.6099999999</v>
      </c>
      <c r="D4120" s="30">
        <v>1</v>
      </c>
      <c r="E4120" s="30">
        <v>1</v>
      </c>
      <c r="F4120" s="30">
        <v>3672.9859999999999</v>
      </c>
      <c r="G4120" s="30">
        <v>1</v>
      </c>
      <c r="H4120" s="30">
        <v>1</v>
      </c>
      <c r="I4120" s="30">
        <v>1</v>
      </c>
      <c r="K4120" s="457"/>
      <c r="L4120" s="457" t="e">
        <f>IF(K4120=0,#REF!,0)</f>
        <v>#REF!</v>
      </c>
    </row>
    <row r="4121" spans="1:12">
      <c r="A4121" s="30">
        <v>4119</v>
      </c>
      <c r="B4121" s="30">
        <v>1528.7009999999971</v>
      </c>
      <c r="C4121" s="30">
        <v>174800.6679999998</v>
      </c>
      <c r="D4121" s="30">
        <v>1</v>
      </c>
      <c r="E4121" s="30">
        <v>1</v>
      </c>
      <c r="F4121" s="30">
        <v>2105.0019999999899</v>
      </c>
      <c r="G4121" s="30">
        <v>1</v>
      </c>
      <c r="H4121" s="30">
        <v>1</v>
      </c>
      <c r="I4121" s="30">
        <v>1</v>
      </c>
      <c r="K4121" s="457"/>
      <c r="L4121" s="457" t="e">
        <f>IF(K4121=0,#REF!,0)</f>
        <v>#REF!</v>
      </c>
    </row>
    <row r="4122" spans="1:12">
      <c r="A4122" s="30">
        <v>4120</v>
      </c>
      <c r="B4122" s="30">
        <v>1636.7079999999971</v>
      </c>
      <c r="C4122" s="30">
        <v>151952.9709999997</v>
      </c>
      <c r="D4122" s="30">
        <v>1</v>
      </c>
      <c r="E4122" s="30">
        <v>1</v>
      </c>
      <c r="F4122" s="30">
        <v>1843.9639999999899</v>
      </c>
      <c r="G4122" s="30">
        <v>1</v>
      </c>
      <c r="H4122" s="30">
        <v>1</v>
      </c>
      <c r="I4122" s="30">
        <v>1</v>
      </c>
      <c r="K4122" s="457"/>
      <c r="L4122" s="457" t="e">
        <f>IF(K4122=0,#REF!,0)</f>
        <v>#REF!</v>
      </c>
    </row>
    <row r="4123" spans="1:12">
      <c r="A4123" s="30">
        <v>4121</v>
      </c>
      <c r="B4123" s="30">
        <v>1646.3849999999979</v>
      </c>
      <c r="C4123" s="30">
        <v>136745.84499999968</v>
      </c>
      <c r="D4123" s="30">
        <v>1</v>
      </c>
      <c r="E4123" s="30">
        <v>1</v>
      </c>
      <c r="F4123" s="30">
        <v>2104.7549999999901</v>
      </c>
      <c r="G4123" s="30">
        <v>1</v>
      </c>
      <c r="H4123" s="30">
        <v>1</v>
      </c>
      <c r="I4123" s="30">
        <v>1</v>
      </c>
      <c r="K4123" s="457"/>
      <c r="L4123" s="457" t="e">
        <f>IF(K4123=0,#REF!,0)</f>
        <v>#REF!</v>
      </c>
    </row>
    <row r="4124" spans="1:12">
      <c r="A4124" s="30">
        <v>4122</v>
      </c>
      <c r="B4124" s="30">
        <v>2300.5569999999989</v>
      </c>
      <c r="C4124" s="30">
        <v>78131.332999999882</v>
      </c>
      <c r="D4124" s="30">
        <v>1</v>
      </c>
      <c r="E4124" s="30">
        <v>1</v>
      </c>
      <c r="F4124" s="30">
        <v>3672.4279999999899</v>
      </c>
      <c r="G4124" s="30">
        <v>1</v>
      </c>
      <c r="H4124" s="30">
        <v>1</v>
      </c>
      <c r="I4124" s="30">
        <v>1</v>
      </c>
      <c r="K4124" s="457"/>
      <c r="L4124" s="457" t="e">
        <f>IF(K4124=0,#REF!,0)</f>
        <v>#REF!</v>
      </c>
    </row>
    <row r="4125" spans="1:12">
      <c r="A4125" s="30">
        <v>4123</v>
      </c>
      <c r="B4125" s="30">
        <v>6830.8489999999983</v>
      </c>
      <c r="C4125" s="30">
        <v>36188.672999999901</v>
      </c>
      <c r="D4125" s="30">
        <v>1</v>
      </c>
      <c r="E4125" s="30">
        <v>1</v>
      </c>
      <c r="F4125" s="30">
        <v>5176.2690000000002</v>
      </c>
      <c r="G4125" s="30">
        <v>1</v>
      </c>
      <c r="H4125" s="30">
        <v>1</v>
      </c>
      <c r="I4125" s="30">
        <v>1</v>
      </c>
      <c r="K4125" s="457"/>
      <c r="L4125" s="457" t="e">
        <f>IF(K4125=0,#REF!,0)</f>
        <v>#REF!</v>
      </c>
    </row>
    <row r="4126" spans="1:12">
      <c r="A4126" s="30">
        <v>4124</v>
      </c>
      <c r="B4126" s="30">
        <v>7995.2660000000005</v>
      </c>
      <c r="C4126" s="30">
        <v>36237.386999999893</v>
      </c>
      <c r="D4126" s="30">
        <v>1</v>
      </c>
      <c r="E4126" s="30">
        <v>1</v>
      </c>
      <c r="F4126" s="30">
        <v>5242.97299999999</v>
      </c>
      <c r="G4126" s="30">
        <v>1</v>
      </c>
      <c r="H4126" s="30">
        <v>1</v>
      </c>
      <c r="I4126" s="30">
        <v>1</v>
      </c>
      <c r="K4126" s="457"/>
      <c r="L4126" s="457" t="e">
        <f>IF(K4126=0,#REF!,0)</f>
        <v>#REF!</v>
      </c>
    </row>
    <row r="4127" spans="1:12">
      <c r="A4127" s="30">
        <v>4125</v>
      </c>
      <c r="B4127" s="30">
        <v>1847.59</v>
      </c>
      <c r="C4127" s="30">
        <v>16564.6169999999</v>
      </c>
      <c r="D4127" s="30">
        <v>1</v>
      </c>
      <c r="E4127" s="30">
        <v>1</v>
      </c>
      <c r="F4127" s="30">
        <v>4067.857</v>
      </c>
      <c r="G4127" s="30">
        <v>1</v>
      </c>
      <c r="H4127" s="30">
        <v>1</v>
      </c>
      <c r="I4127" s="30">
        <v>1</v>
      </c>
      <c r="K4127" s="457"/>
      <c r="L4127" s="457" t="e">
        <f>IF(K4127=0,#REF!,0)</f>
        <v>#REF!</v>
      </c>
    </row>
    <row r="4128" spans="1:12">
      <c r="A4128" s="30">
        <v>4126</v>
      </c>
      <c r="B4128" s="30">
        <v>1762.222</v>
      </c>
      <c r="C4128" s="30">
        <v>15813.359999999899</v>
      </c>
      <c r="D4128" s="30">
        <v>1</v>
      </c>
      <c r="E4128" s="30">
        <v>1</v>
      </c>
      <c r="F4128" s="30">
        <v>2956.8309999999901</v>
      </c>
      <c r="G4128" s="30">
        <v>1</v>
      </c>
      <c r="H4128" s="30">
        <v>1</v>
      </c>
      <c r="I4128" s="30">
        <v>1</v>
      </c>
      <c r="K4128" s="457"/>
      <c r="L4128" s="457" t="e">
        <f>IF(K4128=0,#REF!,0)</f>
        <v>#REF!</v>
      </c>
    </row>
    <row r="4129" spans="1:12">
      <c r="A4129" s="30">
        <v>4127</v>
      </c>
      <c r="B4129" s="30">
        <v>1762.222</v>
      </c>
      <c r="C4129" s="30">
        <v>15303.290999999901</v>
      </c>
      <c r="D4129" s="30">
        <v>1</v>
      </c>
      <c r="E4129" s="30">
        <v>1</v>
      </c>
      <c r="F4129" s="30">
        <v>1651.2619999999899</v>
      </c>
      <c r="G4129" s="30">
        <v>1</v>
      </c>
      <c r="H4129" s="30">
        <v>1</v>
      </c>
      <c r="I4129" s="30">
        <v>1</v>
      </c>
      <c r="K4129" s="457"/>
      <c r="L4129" s="457" t="e">
        <f>IF(K4129=0,#REF!,0)</f>
        <v>#REF!</v>
      </c>
    </row>
    <row r="4130" spans="1:12">
      <c r="A4130" s="30">
        <v>4128</v>
      </c>
      <c r="B4130" s="30">
        <v>1032.623999999998</v>
      </c>
      <c r="C4130" s="30">
        <v>15285.137999999901</v>
      </c>
      <c r="D4130" s="30">
        <v>1</v>
      </c>
      <c r="E4130" s="30">
        <v>1</v>
      </c>
      <c r="F4130" s="30">
        <v>1261.191</v>
      </c>
      <c r="G4130" s="30">
        <v>1</v>
      </c>
      <c r="H4130" s="30">
        <v>1</v>
      </c>
      <c r="I4130" s="30">
        <v>1</v>
      </c>
      <c r="K4130" s="457"/>
      <c r="L4130" s="457" t="e">
        <f>IF(K4130=0,#REF!,0)</f>
        <v>#REF!</v>
      </c>
    </row>
    <row r="4131" spans="1:12">
      <c r="A4131" s="30">
        <v>4129</v>
      </c>
      <c r="B4131" s="30">
        <v>1032.623999999998</v>
      </c>
      <c r="C4131" s="30">
        <v>15274.4449999999</v>
      </c>
      <c r="D4131" s="30">
        <v>1</v>
      </c>
      <c r="E4131" s="30">
        <v>1</v>
      </c>
      <c r="F4131" s="30">
        <v>536.62900000000002</v>
      </c>
      <c r="G4131" s="30">
        <v>1</v>
      </c>
      <c r="H4131" s="30">
        <v>1</v>
      </c>
      <c r="I4131" s="30">
        <v>1</v>
      </c>
      <c r="K4131" s="457"/>
      <c r="L4131" s="457" t="e">
        <f>IF(K4131=0,#REF!,0)</f>
        <v>#REF!</v>
      </c>
    </row>
    <row r="4132" spans="1:12">
      <c r="A4132" s="30">
        <v>4130</v>
      </c>
      <c r="B4132" s="30">
        <v>1032.623999999998</v>
      </c>
      <c r="C4132" s="30">
        <v>15202.459999999901</v>
      </c>
      <c r="D4132" s="30">
        <v>1</v>
      </c>
      <c r="E4132" s="30">
        <v>1</v>
      </c>
      <c r="F4132" s="30">
        <v>590.49199999999996</v>
      </c>
      <c r="G4132" s="30">
        <v>1</v>
      </c>
      <c r="H4132" s="30">
        <v>1</v>
      </c>
      <c r="I4132" s="30">
        <v>1</v>
      </c>
      <c r="K4132" s="457"/>
      <c r="L4132" s="457" t="e">
        <f>IF(K4132=0,#REF!,0)</f>
        <v>#REF!</v>
      </c>
    </row>
    <row r="4133" spans="1:12">
      <c r="A4133" s="30">
        <v>4131</v>
      </c>
      <c r="B4133" s="30">
        <v>1032.623999999998</v>
      </c>
      <c r="C4133" s="30">
        <v>15200.649999999901</v>
      </c>
      <c r="D4133" s="30">
        <v>1</v>
      </c>
      <c r="E4133" s="30">
        <v>1</v>
      </c>
      <c r="F4133" s="30">
        <v>380.79899999999998</v>
      </c>
      <c r="G4133" s="30">
        <v>1</v>
      </c>
      <c r="H4133" s="30">
        <v>1</v>
      </c>
      <c r="I4133" s="30">
        <v>1</v>
      </c>
      <c r="K4133" s="457"/>
      <c r="L4133" s="457" t="e">
        <f>IF(K4133=0,#REF!,0)</f>
        <v>#REF!</v>
      </c>
    </row>
    <row r="4134" spans="1:12">
      <c r="A4134" s="30">
        <v>4132</v>
      </c>
      <c r="B4134" s="30">
        <v>1032.623999999998</v>
      </c>
      <c r="C4134" s="30">
        <v>15198.953999999901</v>
      </c>
      <c r="D4134" s="30">
        <v>1</v>
      </c>
      <c r="E4134" s="30">
        <v>1</v>
      </c>
      <c r="F4134" s="30">
        <v>227.19</v>
      </c>
      <c r="G4134" s="30">
        <v>1</v>
      </c>
      <c r="H4134" s="30">
        <v>1</v>
      </c>
      <c r="I4134" s="30">
        <v>1</v>
      </c>
      <c r="K4134" s="457"/>
      <c r="L4134" s="457" t="e">
        <f>IF(K4134=0,#REF!,0)</f>
        <v>#REF!</v>
      </c>
    </row>
    <row r="4135" spans="1:12">
      <c r="A4135" s="30">
        <v>4133</v>
      </c>
      <c r="B4135" s="30">
        <v>1032.623999999998</v>
      </c>
      <c r="C4135" s="30">
        <v>15198.1779999999</v>
      </c>
      <c r="D4135" s="30">
        <v>1</v>
      </c>
      <c r="E4135" s="30">
        <v>1</v>
      </c>
      <c r="F4135" s="30">
        <v>227.36699999999999</v>
      </c>
      <c r="G4135" s="30">
        <v>1</v>
      </c>
      <c r="H4135" s="30">
        <v>1</v>
      </c>
      <c r="I4135" s="30">
        <v>1</v>
      </c>
      <c r="K4135" s="457"/>
      <c r="L4135" s="457" t="e">
        <f>IF(K4135=0,#REF!,0)</f>
        <v>#REF!</v>
      </c>
    </row>
    <row r="4136" spans="1:12">
      <c r="A4136" s="30">
        <v>4134</v>
      </c>
      <c r="B4136" s="30">
        <v>1762.222</v>
      </c>
      <c r="C4136" s="30">
        <v>15198.5269999999</v>
      </c>
      <c r="D4136" s="30">
        <v>1</v>
      </c>
      <c r="E4136" s="30">
        <v>1</v>
      </c>
      <c r="F4136" s="30">
        <v>699.34899999999902</v>
      </c>
      <c r="G4136" s="30">
        <v>1</v>
      </c>
      <c r="H4136" s="30">
        <v>1</v>
      </c>
      <c r="I4136" s="30">
        <v>1</v>
      </c>
      <c r="K4136" s="457"/>
      <c r="L4136" s="457" t="e">
        <f>IF(K4136=0,#REF!,0)</f>
        <v>#REF!</v>
      </c>
    </row>
    <row r="4137" spans="1:12">
      <c r="A4137" s="30">
        <v>4135</v>
      </c>
      <c r="B4137" s="30">
        <v>6140.5559999999987</v>
      </c>
      <c r="C4137" s="30">
        <v>15303.6169999999</v>
      </c>
      <c r="D4137" s="30">
        <v>1</v>
      </c>
      <c r="E4137" s="30">
        <v>1</v>
      </c>
      <c r="F4137" s="30">
        <v>1865.7739999999999</v>
      </c>
      <c r="G4137" s="30">
        <v>1</v>
      </c>
      <c r="H4137" s="30">
        <v>1</v>
      </c>
      <c r="I4137" s="30">
        <v>1</v>
      </c>
      <c r="K4137" s="457"/>
      <c r="L4137" s="457" t="e">
        <f>IF(K4137=0,#REF!,0)</f>
        <v>#REF!</v>
      </c>
    </row>
    <row r="4138" spans="1:12">
      <c r="A4138" s="30">
        <v>4136</v>
      </c>
      <c r="B4138" s="30">
        <v>1783.2379999999998</v>
      </c>
      <c r="C4138" s="30">
        <v>31814.3149999999</v>
      </c>
      <c r="D4138" s="30">
        <v>1</v>
      </c>
      <c r="E4138" s="30">
        <v>1</v>
      </c>
      <c r="F4138" s="30">
        <v>3153.1709999999998</v>
      </c>
      <c r="G4138" s="30">
        <v>1</v>
      </c>
      <c r="H4138" s="30">
        <v>1</v>
      </c>
      <c r="I4138" s="30">
        <v>1</v>
      </c>
      <c r="K4138" s="457"/>
      <c r="L4138" s="457" t="e">
        <f>IF(K4138=0,#REF!,0)</f>
        <v>#REF!</v>
      </c>
    </row>
    <row r="4139" spans="1:12">
      <c r="A4139" s="30">
        <v>4137</v>
      </c>
      <c r="B4139" s="30">
        <v>1115.612999999998</v>
      </c>
      <c r="C4139" s="30">
        <v>35224.529999999897</v>
      </c>
      <c r="D4139" s="30">
        <v>1</v>
      </c>
      <c r="E4139" s="30">
        <v>1</v>
      </c>
      <c r="F4139" s="30">
        <v>5113.4169999999904</v>
      </c>
      <c r="G4139" s="30">
        <v>1</v>
      </c>
      <c r="H4139" s="30">
        <v>1</v>
      </c>
      <c r="I4139" s="30">
        <v>1</v>
      </c>
      <c r="K4139" s="457"/>
      <c r="L4139" s="457" t="e">
        <f>IF(K4139=0,#REF!,0)</f>
        <v>#REF!</v>
      </c>
    </row>
    <row r="4140" spans="1:12">
      <c r="A4140" s="30">
        <v>4138</v>
      </c>
      <c r="B4140" s="30">
        <v>1322.8369999999991</v>
      </c>
      <c r="C4140" s="30">
        <v>38493.99599999989</v>
      </c>
      <c r="D4140" s="30">
        <v>1</v>
      </c>
      <c r="E4140" s="30">
        <v>1</v>
      </c>
      <c r="F4140" s="30">
        <v>5054.9250000000002</v>
      </c>
      <c r="G4140" s="30">
        <v>1</v>
      </c>
      <c r="H4140" s="30">
        <v>1</v>
      </c>
      <c r="I4140" s="30">
        <v>1</v>
      </c>
      <c r="K4140" s="457"/>
      <c r="L4140" s="457" t="e">
        <f>IF(K4140=0,#REF!,0)</f>
        <v>#REF!</v>
      </c>
    </row>
    <row r="4141" spans="1:12">
      <c r="A4141" s="30">
        <v>4139</v>
      </c>
      <c r="B4141" s="30">
        <v>1505.194999999999</v>
      </c>
      <c r="C4141" s="30">
        <v>40552.304999999891</v>
      </c>
      <c r="D4141" s="30">
        <v>1</v>
      </c>
      <c r="E4141" s="30">
        <v>1</v>
      </c>
      <c r="F4141" s="30">
        <v>4549.4179999999997</v>
      </c>
      <c r="G4141" s="30">
        <v>1</v>
      </c>
      <c r="H4141" s="30">
        <v>1</v>
      </c>
      <c r="I4141" s="30">
        <v>1</v>
      </c>
      <c r="K4141" s="457"/>
      <c r="L4141" s="457" t="e">
        <f>IF(K4141=0,#REF!,0)</f>
        <v>#REF!</v>
      </c>
    </row>
    <row r="4142" spans="1:12">
      <c r="A4142" s="30">
        <v>4140</v>
      </c>
      <c r="B4142" s="30">
        <v>2151.3149999999978</v>
      </c>
      <c r="C4142" s="30">
        <v>42568.579999999878</v>
      </c>
      <c r="D4142" s="30">
        <v>1</v>
      </c>
      <c r="E4142" s="30">
        <v>1</v>
      </c>
      <c r="F4142" s="30">
        <v>4882.9449999999997</v>
      </c>
      <c r="G4142" s="30">
        <v>1</v>
      </c>
      <c r="H4142" s="30">
        <v>1</v>
      </c>
      <c r="I4142" s="30">
        <v>1</v>
      </c>
      <c r="K4142" s="457">
        <v>5832.0296256940019</v>
      </c>
      <c r="L4142" s="457">
        <f>IF(K4142=0,#REF!,0)</f>
        <v>0</v>
      </c>
    </row>
    <row r="4143" spans="1:12">
      <c r="A4143" s="30">
        <v>4141</v>
      </c>
      <c r="B4143" s="30">
        <v>10388.873</v>
      </c>
      <c r="C4143" s="30">
        <v>41896.138999999996</v>
      </c>
      <c r="D4143" s="30">
        <v>1</v>
      </c>
      <c r="E4143" s="30">
        <v>1</v>
      </c>
      <c r="F4143" s="30">
        <v>4936.3130000000001</v>
      </c>
      <c r="G4143" s="30">
        <v>1</v>
      </c>
      <c r="H4143" s="30">
        <v>1</v>
      </c>
      <c r="I4143" s="30">
        <v>1</v>
      </c>
      <c r="K4143" s="457"/>
      <c r="L4143" s="457" t="e">
        <f>IF(K4143=0,#REF!,0)</f>
        <v>#REF!</v>
      </c>
    </row>
    <row r="4144" spans="1:12">
      <c r="A4144" s="30">
        <v>4142</v>
      </c>
      <c r="B4144" s="30">
        <v>5313.0550000000003</v>
      </c>
      <c r="C4144" s="30">
        <v>43274.671999999897</v>
      </c>
      <c r="D4144" s="30">
        <v>1</v>
      </c>
      <c r="E4144" s="30">
        <v>1</v>
      </c>
      <c r="F4144" s="30">
        <v>3928.13</v>
      </c>
      <c r="G4144" s="30">
        <v>1</v>
      </c>
      <c r="H4144" s="30">
        <v>1</v>
      </c>
      <c r="I4144" s="30">
        <v>1</v>
      </c>
      <c r="K4144" s="457">
        <v>3858.4179618098415</v>
      </c>
      <c r="L4144" s="457">
        <f>IF(K4144=0,#REF!,0)</f>
        <v>0</v>
      </c>
    </row>
    <row r="4145" spans="1:12">
      <c r="A4145" s="30">
        <v>4143</v>
      </c>
      <c r="B4145" s="30">
        <v>4473.5489999999982</v>
      </c>
      <c r="C4145" s="30">
        <v>44601.566999999901</v>
      </c>
      <c r="D4145" s="30">
        <v>1</v>
      </c>
      <c r="E4145" s="30">
        <v>1</v>
      </c>
      <c r="F4145" s="30">
        <v>3144.9639999999999</v>
      </c>
      <c r="G4145" s="30">
        <v>1</v>
      </c>
      <c r="H4145" s="30">
        <v>1</v>
      </c>
      <c r="I4145" s="30">
        <v>1</v>
      </c>
      <c r="K4145" s="457">
        <v>1017.3298889234236</v>
      </c>
      <c r="L4145" s="457">
        <f>IF(K4145=0,#REF!,0)</f>
        <v>0</v>
      </c>
    </row>
    <row r="4146" spans="1:12">
      <c r="A4146" s="30">
        <v>4144</v>
      </c>
      <c r="B4146" s="30">
        <v>4377.0329999999985</v>
      </c>
      <c r="C4146" s="30">
        <v>44128.818999999901</v>
      </c>
      <c r="D4146" s="30">
        <v>1</v>
      </c>
      <c r="E4146" s="30">
        <v>1</v>
      </c>
      <c r="F4146" s="30">
        <v>2474.3040000000001</v>
      </c>
      <c r="G4146" s="30">
        <v>1</v>
      </c>
      <c r="H4146" s="30">
        <v>1</v>
      </c>
      <c r="I4146" s="30">
        <v>1</v>
      </c>
      <c r="K4146" s="457"/>
      <c r="L4146" s="457" t="e">
        <f>IF(K4146=0,#REF!,0)</f>
        <v>#REF!</v>
      </c>
    </row>
    <row r="4147" spans="1:12">
      <c r="A4147" s="30">
        <v>4145</v>
      </c>
      <c r="B4147" s="30">
        <v>4076.1819999999975</v>
      </c>
      <c r="C4147" s="30">
        <v>43453.730999999898</v>
      </c>
      <c r="D4147" s="30">
        <v>1</v>
      </c>
      <c r="E4147" s="30">
        <v>1</v>
      </c>
      <c r="F4147" s="30">
        <v>3145.5499999999902</v>
      </c>
      <c r="G4147" s="30">
        <v>1</v>
      </c>
      <c r="H4147" s="30">
        <v>1</v>
      </c>
      <c r="I4147" s="30">
        <v>1</v>
      </c>
      <c r="K4147" s="457"/>
      <c r="L4147" s="457" t="e">
        <f>IF(K4147=0,#REF!,0)</f>
        <v>#REF!</v>
      </c>
    </row>
    <row r="4148" spans="1:12">
      <c r="A4148" s="30">
        <v>4146</v>
      </c>
      <c r="B4148" s="30">
        <v>4597.762999999989</v>
      </c>
      <c r="C4148" s="30">
        <v>42313.711999999898</v>
      </c>
      <c r="D4148" s="30">
        <v>1</v>
      </c>
      <c r="E4148" s="30">
        <v>1</v>
      </c>
      <c r="F4148" s="30">
        <v>4041.29</v>
      </c>
      <c r="G4148" s="30">
        <v>1</v>
      </c>
      <c r="H4148" s="30">
        <v>1</v>
      </c>
      <c r="I4148" s="30">
        <v>1</v>
      </c>
      <c r="K4148" s="457"/>
      <c r="L4148" s="457" t="e">
        <f>IF(K4148=0,#REF!,0)</f>
        <v>#REF!</v>
      </c>
    </row>
    <row r="4149" spans="1:12">
      <c r="A4149" s="30">
        <v>4147</v>
      </c>
      <c r="B4149" s="30">
        <v>10942.367999999989</v>
      </c>
      <c r="C4149" s="30">
        <v>40631.900999999794</v>
      </c>
      <c r="D4149" s="30">
        <v>1</v>
      </c>
      <c r="E4149" s="30">
        <v>1</v>
      </c>
      <c r="F4149" s="30">
        <v>5609.3680000000004</v>
      </c>
      <c r="G4149" s="30">
        <v>1</v>
      </c>
      <c r="H4149" s="30">
        <v>1</v>
      </c>
      <c r="I4149" s="30">
        <v>1</v>
      </c>
      <c r="K4149" s="457"/>
      <c r="L4149" s="457" t="e">
        <f>IF(K4149=0,#REF!,0)</f>
        <v>#REF!</v>
      </c>
    </row>
    <row r="4150" spans="1:12">
      <c r="A4150" s="30">
        <v>4148</v>
      </c>
      <c r="B4150" s="30">
        <v>11520.246000000001</v>
      </c>
      <c r="C4150" s="30">
        <v>40666.124999999884</v>
      </c>
      <c r="D4150" s="30">
        <v>1</v>
      </c>
      <c r="E4150" s="30">
        <v>1</v>
      </c>
      <c r="F4150" s="30">
        <v>4434.5279999999902</v>
      </c>
      <c r="G4150" s="30">
        <v>1</v>
      </c>
      <c r="H4150" s="30">
        <v>1</v>
      </c>
      <c r="I4150" s="30">
        <v>1</v>
      </c>
      <c r="K4150" s="457"/>
      <c r="L4150" s="457" t="e">
        <f>IF(K4150=0,#REF!,0)</f>
        <v>#REF!</v>
      </c>
    </row>
    <row r="4151" spans="1:12">
      <c r="A4151" s="30">
        <v>4149</v>
      </c>
      <c r="B4151" s="30">
        <v>2626.6459999999988</v>
      </c>
      <c r="C4151" s="30">
        <v>18331.72899999989</v>
      </c>
      <c r="D4151" s="30">
        <v>1</v>
      </c>
      <c r="E4151" s="30">
        <v>1</v>
      </c>
      <c r="F4151" s="30">
        <v>2476.5529999999999</v>
      </c>
      <c r="G4151" s="30">
        <v>1</v>
      </c>
      <c r="H4151" s="30">
        <v>1</v>
      </c>
      <c r="I4151" s="30">
        <v>1</v>
      </c>
      <c r="K4151" s="457"/>
      <c r="L4151" s="457" t="e">
        <f>IF(K4151=0,#REF!,0)</f>
        <v>#REF!</v>
      </c>
    </row>
    <row r="4152" spans="1:12">
      <c r="A4152" s="30">
        <v>4150</v>
      </c>
      <c r="B4152" s="30">
        <v>1776.7539999999999</v>
      </c>
      <c r="C4152" s="30">
        <v>17433.415999999899</v>
      </c>
      <c r="D4152" s="30">
        <v>1</v>
      </c>
      <c r="E4152" s="30">
        <v>1</v>
      </c>
      <c r="F4152" s="30">
        <v>2420.9229999999998</v>
      </c>
      <c r="G4152" s="30">
        <v>1</v>
      </c>
      <c r="H4152" s="30">
        <v>1</v>
      </c>
      <c r="I4152" s="30">
        <v>1</v>
      </c>
      <c r="K4152" s="457"/>
      <c r="L4152" s="457" t="e">
        <f>IF(K4152=0,#REF!,0)</f>
        <v>#REF!</v>
      </c>
    </row>
    <row r="4153" spans="1:12">
      <c r="A4153" s="30">
        <v>4151</v>
      </c>
      <c r="B4153" s="30">
        <v>1765.8430000000001</v>
      </c>
      <c r="C4153" s="30">
        <v>16451.397999999899</v>
      </c>
      <c r="D4153" s="30">
        <v>1</v>
      </c>
      <c r="E4153" s="30">
        <v>1</v>
      </c>
      <c r="F4153" s="30">
        <v>1974.1199999999899</v>
      </c>
      <c r="G4153" s="30">
        <v>1</v>
      </c>
      <c r="H4153" s="30">
        <v>1</v>
      </c>
      <c r="I4153" s="30">
        <v>1</v>
      </c>
      <c r="K4153" s="457"/>
      <c r="L4153" s="457" t="e">
        <f>IF(K4153=0,#REF!,0)</f>
        <v>#REF!</v>
      </c>
    </row>
    <row r="4154" spans="1:12">
      <c r="A4154" s="30">
        <v>4152</v>
      </c>
      <c r="B4154" s="30">
        <v>1032.623999999998</v>
      </c>
      <c r="C4154" s="30">
        <v>16162.288999999899</v>
      </c>
      <c r="D4154" s="30">
        <v>1</v>
      </c>
      <c r="E4154" s="30">
        <v>1</v>
      </c>
      <c r="F4154" s="30">
        <v>1193.8689999999999</v>
      </c>
      <c r="G4154" s="30">
        <v>1</v>
      </c>
      <c r="H4154" s="30">
        <v>1</v>
      </c>
      <c r="I4154" s="30">
        <v>1</v>
      </c>
      <c r="K4154" s="457"/>
      <c r="L4154" s="457" t="e">
        <f>IF(K4154=0,#REF!,0)</f>
        <v>#REF!</v>
      </c>
    </row>
    <row r="4155" spans="1:12">
      <c r="A4155" s="30">
        <v>4153</v>
      </c>
      <c r="B4155" s="30">
        <v>1032.623999999998</v>
      </c>
      <c r="C4155" s="30">
        <v>15935.166999999899</v>
      </c>
      <c r="D4155" s="30">
        <v>1</v>
      </c>
      <c r="E4155" s="30">
        <v>1</v>
      </c>
      <c r="F4155" s="30">
        <v>705.24099999999896</v>
      </c>
      <c r="G4155" s="30">
        <v>1</v>
      </c>
      <c r="H4155" s="30">
        <v>1</v>
      </c>
      <c r="I4155" s="30">
        <v>1</v>
      </c>
      <c r="K4155" s="457"/>
      <c r="L4155" s="457" t="e">
        <f>IF(K4155=0,#REF!,0)</f>
        <v>#REF!</v>
      </c>
    </row>
    <row r="4156" spans="1:12">
      <c r="A4156" s="30">
        <v>4154</v>
      </c>
      <c r="B4156" s="30">
        <v>1032.623999999998</v>
      </c>
      <c r="C4156" s="30">
        <v>15550.076999999901</v>
      </c>
      <c r="D4156" s="30">
        <v>1</v>
      </c>
      <c r="E4156" s="30">
        <v>1</v>
      </c>
      <c r="F4156" s="30">
        <v>526.404</v>
      </c>
      <c r="G4156" s="30">
        <v>1</v>
      </c>
      <c r="H4156" s="30">
        <v>1</v>
      </c>
      <c r="I4156" s="30">
        <v>1</v>
      </c>
      <c r="K4156" s="457"/>
      <c r="L4156" s="457" t="e">
        <f>IF(K4156=0,#REF!,0)</f>
        <v>#REF!</v>
      </c>
    </row>
    <row r="4157" spans="1:12">
      <c r="A4157" s="30">
        <v>4155</v>
      </c>
      <c r="B4157" s="30">
        <v>1032.623999999998</v>
      </c>
      <c r="C4157" s="30">
        <v>15424.380999999899</v>
      </c>
      <c r="D4157" s="30">
        <v>1</v>
      </c>
      <c r="E4157" s="30">
        <v>1</v>
      </c>
      <c r="F4157" s="30">
        <v>410.77899999999897</v>
      </c>
      <c r="G4157" s="30">
        <v>1</v>
      </c>
      <c r="H4157" s="30">
        <v>1</v>
      </c>
      <c r="I4157" s="30">
        <v>1</v>
      </c>
      <c r="K4157" s="457"/>
      <c r="L4157" s="457" t="e">
        <f>IF(K4157=0,#REF!,0)</f>
        <v>#REF!</v>
      </c>
    </row>
    <row r="4158" spans="1:12">
      <c r="A4158" s="30">
        <v>4156</v>
      </c>
      <c r="B4158" s="30">
        <v>1032.623999999998</v>
      </c>
      <c r="C4158" s="30">
        <v>15263.7499999999</v>
      </c>
      <c r="D4158" s="30">
        <v>1</v>
      </c>
      <c r="E4158" s="30">
        <v>1</v>
      </c>
      <c r="F4158" s="30">
        <v>226.07299999999901</v>
      </c>
      <c r="G4158" s="30">
        <v>1</v>
      </c>
      <c r="H4158" s="30">
        <v>1</v>
      </c>
      <c r="I4158" s="30">
        <v>1</v>
      </c>
      <c r="K4158" s="457"/>
      <c r="L4158" s="457" t="e">
        <f>IF(K4158=0,#REF!,0)</f>
        <v>#REF!</v>
      </c>
    </row>
    <row r="4159" spans="1:12">
      <c r="A4159" s="30">
        <v>4157</v>
      </c>
      <c r="B4159" s="30">
        <v>1032.623999999998</v>
      </c>
      <c r="C4159" s="30">
        <v>15257.2849999999</v>
      </c>
      <c r="D4159" s="30">
        <v>1</v>
      </c>
      <c r="E4159" s="30">
        <v>1</v>
      </c>
      <c r="F4159" s="30">
        <v>226.21199999999999</v>
      </c>
      <c r="G4159" s="30">
        <v>1</v>
      </c>
      <c r="H4159" s="30">
        <v>1</v>
      </c>
      <c r="I4159" s="30">
        <v>1</v>
      </c>
      <c r="K4159" s="457"/>
      <c r="L4159" s="457" t="e">
        <f>IF(K4159=0,#REF!,0)</f>
        <v>#REF!</v>
      </c>
    </row>
    <row r="4160" spans="1:12">
      <c r="A4160" s="30">
        <v>4158</v>
      </c>
      <c r="B4160" s="30">
        <v>1762.222</v>
      </c>
      <c r="C4160" s="30">
        <v>15259.003999999899</v>
      </c>
      <c r="D4160" s="30">
        <v>1</v>
      </c>
      <c r="E4160" s="30">
        <v>1</v>
      </c>
      <c r="F4160" s="30">
        <v>410.92500000000001</v>
      </c>
      <c r="G4160" s="30">
        <v>1</v>
      </c>
      <c r="H4160" s="30">
        <v>1</v>
      </c>
      <c r="I4160" s="30">
        <v>1</v>
      </c>
      <c r="K4160" s="457"/>
      <c r="L4160" s="457" t="e">
        <f>IF(K4160=0,#REF!,0)</f>
        <v>#REF!</v>
      </c>
    </row>
    <row r="4161" spans="1:12">
      <c r="A4161" s="30">
        <v>4159</v>
      </c>
      <c r="B4161" s="30">
        <v>6688.3919999999989</v>
      </c>
      <c r="C4161" s="30">
        <v>15969.5989999999</v>
      </c>
      <c r="D4161" s="30">
        <v>1</v>
      </c>
      <c r="E4161" s="30">
        <v>1</v>
      </c>
      <c r="F4161" s="30">
        <v>1254.114</v>
      </c>
      <c r="G4161" s="30">
        <v>1</v>
      </c>
      <c r="H4161" s="30">
        <v>1</v>
      </c>
      <c r="I4161" s="30">
        <v>1</v>
      </c>
      <c r="K4161" s="457"/>
      <c r="L4161" s="457" t="e">
        <f>IF(K4161=0,#REF!,0)</f>
        <v>#REF!</v>
      </c>
    </row>
    <row r="4162" spans="1:12">
      <c r="A4162" s="30">
        <v>4160</v>
      </c>
      <c r="B4162" s="30">
        <v>2357.976999999999</v>
      </c>
      <c r="C4162" s="30">
        <v>17671.120999999886</v>
      </c>
      <c r="D4162" s="30">
        <v>1</v>
      </c>
      <c r="E4162" s="30">
        <v>1</v>
      </c>
      <c r="F4162" s="30">
        <v>2548.2449999999899</v>
      </c>
      <c r="G4162" s="30">
        <v>1</v>
      </c>
      <c r="H4162" s="30">
        <v>1</v>
      </c>
      <c r="I4162" s="30">
        <v>1</v>
      </c>
      <c r="K4162" s="457"/>
      <c r="L4162" s="457" t="e">
        <f>IF(K4162=0,#REF!,0)</f>
        <v>#REF!</v>
      </c>
    </row>
    <row r="4163" spans="1:12">
      <c r="A4163" s="30">
        <v>4161</v>
      </c>
      <c r="B4163" s="30">
        <v>2779.190999999988</v>
      </c>
      <c r="C4163" s="30">
        <v>20864.373999999902</v>
      </c>
      <c r="D4163" s="30">
        <v>1</v>
      </c>
      <c r="E4163" s="30">
        <v>1</v>
      </c>
      <c r="F4163" s="30">
        <v>4030.1129999999898</v>
      </c>
      <c r="G4163" s="30">
        <v>1</v>
      </c>
      <c r="H4163" s="30">
        <v>1</v>
      </c>
      <c r="I4163" s="30">
        <v>1</v>
      </c>
      <c r="K4163" s="457"/>
      <c r="L4163" s="457" t="e">
        <f>IF(K4163=0,#REF!,0)</f>
        <v>#REF!</v>
      </c>
    </row>
    <row r="4164" spans="1:12">
      <c r="A4164" s="30">
        <v>4162</v>
      </c>
      <c r="B4164" s="30">
        <v>5956.5929999999898</v>
      </c>
      <c r="C4164" s="30">
        <v>23884.538999999902</v>
      </c>
      <c r="D4164" s="30">
        <v>1</v>
      </c>
      <c r="E4164" s="30">
        <v>1</v>
      </c>
      <c r="F4164" s="30">
        <v>5326.41</v>
      </c>
      <c r="G4164" s="30">
        <v>1</v>
      </c>
      <c r="H4164" s="30">
        <v>1</v>
      </c>
      <c r="I4164" s="30">
        <v>1</v>
      </c>
      <c r="K4164" s="457"/>
      <c r="L4164" s="457" t="e">
        <f>IF(K4164=0,#REF!,0)</f>
        <v>#REF!</v>
      </c>
    </row>
    <row r="4165" spans="1:12">
      <c r="A4165" s="30">
        <v>4163</v>
      </c>
      <c r="B4165" s="30">
        <v>9055.07599999999</v>
      </c>
      <c r="C4165" s="30">
        <v>25648.01599999989</v>
      </c>
      <c r="D4165" s="30">
        <v>1</v>
      </c>
      <c r="E4165" s="30">
        <v>1</v>
      </c>
      <c r="F4165" s="30">
        <v>5881.152</v>
      </c>
      <c r="G4165" s="30">
        <v>1</v>
      </c>
      <c r="H4165" s="30">
        <v>1</v>
      </c>
      <c r="I4165" s="30">
        <v>1</v>
      </c>
      <c r="K4165" s="457"/>
      <c r="L4165" s="457" t="e">
        <f>IF(K4165=0,#REF!,0)</f>
        <v>#REF!</v>
      </c>
    </row>
    <row r="4166" spans="1:12">
      <c r="A4166" s="30">
        <v>4164</v>
      </c>
      <c r="B4166" s="30">
        <v>8588.2060000000001</v>
      </c>
      <c r="C4166" s="30">
        <v>25179.49799999989</v>
      </c>
      <c r="D4166" s="30">
        <v>1</v>
      </c>
      <c r="E4166" s="30">
        <v>1</v>
      </c>
      <c r="F4166" s="30">
        <v>6190.0460000000003</v>
      </c>
      <c r="G4166" s="30">
        <v>1</v>
      </c>
      <c r="H4166" s="30">
        <v>1</v>
      </c>
      <c r="I4166" s="30">
        <v>1</v>
      </c>
      <c r="K4166" s="457"/>
      <c r="L4166" s="457" t="e">
        <f>IF(K4166=0,#REF!,0)</f>
        <v>#REF!</v>
      </c>
    </row>
    <row r="4167" spans="1:12">
      <c r="A4167" s="30">
        <v>4165</v>
      </c>
      <c r="B4167" s="30">
        <v>18412.625</v>
      </c>
      <c r="C4167" s="30">
        <v>22920.184999999892</v>
      </c>
      <c r="D4167" s="30">
        <v>1</v>
      </c>
      <c r="E4167" s="30">
        <v>1</v>
      </c>
      <c r="F4167" s="30">
        <v>5324.8230000000003</v>
      </c>
      <c r="G4167" s="30">
        <v>1</v>
      </c>
      <c r="H4167" s="30">
        <v>1</v>
      </c>
      <c r="I4167" s="30">
        <v>1</v>
      </c>
      <c r="K4167" s="457"/>
      <c r="L4167" s="457" t="e">
        <f>IF(K4167=0,#REF!,0)</f>
        <v>#REF!</v>
      </c>
    </row>
    <row r="4168" spans="1:12">
      <c r="A4168" s="30">
        <v>4166</v>
      </c>
      <c r="B4168" s="30">
        <v>11228.709000000001</v>
      </c>
      <c r="C4168" s="30">
        <v>22925.900999999903</v>
      </c>
      <c r="D4168" s="30">
        <v>1</v>
      </c>
      <c r="E4168" s="30">
        <v>1</v>
      </c>
      <c r="F4168" s="30">
        <v>4583.09799999999</v>
      </c>
      <c r="G4168" s="30">
        <v>1</v>
      </c>
      <c r="H4168" s="30">
        <v>1</v>
      </c>
      <c r="I4168" s="30">
        <v>1</v>
      </c>
      <c r="K4168" s="457">
        <v>2370.5561410689106</v>
      </c>
      <c r="L4168" s="457">
        <f>IF(K4168=0,#REF!,0)</f>
        <v>0</v>
      </c>
    </row>
    <row r="4169" spans="1:12">
      <c r="A4169" s="30">
        <v>4167</v>
      </c>
      <c r="B4169" s="30">
        <v>9795.2369999999773</v>
      </c>
      <c r="C4169" s="30">
        <v>23730.821999999902</v>
      </c>
      <c r="D4169" s="30">
        <v>1</v>
      </c>
      <c r="E4169" s="30">
        <v>1</v>
      </c>
      <c r="F4169" s="30">
        <v>3594.6779999999899</v>
      </c>
      <c r="G4169" s="30">
        <v>1</v>
      </c>
      <c r="H4169" s="30">
        <v>1</v>
      </c>
      <c r="I4169" s="30">
        <v>1</v>
      </c>
      <c r="K4169" s="457"/>
      <c r="L4169" s="457" t="e">
        <f>IF(K4169=0,#REF!,0)</f>
        <v>#REF!</v>
      </c>
    </row>
    <row r="4170" spans="1:12">
      <c r="A4170" s="30">
        <v>4168</v>
      </c>
      <c r="B4170" s="30">
        <v>9532.1759999999886</v>
      </c>
      <c r="C4170" s="30">
        <v>23012.264999999887</v>
      </c>
      <c r="D4170" s="30">
        <v>1</v>
      </c>
      <c r="E4170" s="30">
        <v>1</v>
      </c>
      <c r="F4170" s="30">
        <v>3162.4549999999999</v>
      </c>
      <c r="G4170" s="30">
        <v>1</v>
      </c>
      <c r="H4170" s="30">
        <v>1</v>
      </c>
      <c r="I4170" s="30">
        <v>1</v>
      </c>
      <c r="K4170" s="457"/>
      <c r="L4170" s="457" t="e">
        <f>IF(K4170=0,#REF!,0)</f>
        <v>#REF!</v>
      </c>
    </row>
    <row r="4171" spans="1:12">
      <c r="A4171" s="30">
        <v>4169</v>
      </c>
      <c r="B4171" s="30">
        <v>9019.7329999999984</v>
      </c>
      <c r="C4171" s="30">
        <v>22324.726999999897</v>
      </c>
      <c r="D4171" s="30">
        <v>1</v>
      </c>
      <c r="E4171" s="30">
        <v>1</v>
      </c>
      <c r="F4171" s="30">
        <v>1805.42099999999</v>
      </c>
      <c r="G4171" s="30">
        <v>1</v>
      </c>
      <c r="H4171" s="30">
        <v>1</v>
      </c>
      <c r="I4171" s="30">
        <v>1</v>
      </c>
      <c r="K4171" s="457"/>
      <c r="L4171" s="457" t="e">
        <f>IF(K4171=0,#REF!,0)</f>
        <v>#REF!</v>
      </c>
    </row>
    <row r="4172" spans="1:12">
      <c r="A4172" s="30">
        <v>4170</v>
      </c>
      <c r="B4172" s="30">
        <v>9991.5909999999894</v>
      </c>
      <c r="C4172" s="30">
        <v>21223.951999999896</v>
      </c>
      <c r="D4172" s="30">
        <v>1</v>
      </c>
      <c r="E4172" s="30">
        <v>1</v>
      </c>
      <c r="F4172" s="30">
        <v>3410.152</v>
      </c>
      <c r="G4172" s="30">
        <v>1</v>
      </c>
      <c r="H4172" s="30">
        <v>1</v>
      </c>
      <c r="I4172" s="30">
        <v>1</v>
      </c>
      <c r="K4172" s="457"/>
      <c r="L4172" s="457" t="e">
        <f>IF(K4172=0,#REF!,0)</f>
        <v>#REF!</v>
      </c>
    </row>
    <row r="4173" spans="1:12">
      <c r="A4173" s="30">
        <v>4171</v>
      </c>
      <c r="B4173" s="30">
        <v>16313.082</v>
      </c>
      <c r="C4173" s="30">
        <v>20447.995999999901</v>
      </c>
      <c r="D4173" s="30">
        <v>1</v>
      </c>
      <c r="E4173" s="30">
        <v>1</v>
      </c>
      <c r="F4173" s="30">
        <v>4461.2439999999997</v>
      </c>
      <c r="G4173" s="30">
        <v>1</v>
      </c>
      <c r="H4173" s="30">
        <v>1</v>
      </c>
      <c r="I4173" s="30">
        <v>1</v>
      </c>
      <c r="K4173" s="457"/>
      <c r="L4173" s="457" t="e">
        <f>IF(K4173=0,#REF!,0)</f>
        <v>#REF!</v>
      </c>
    </row>
    <row r="4174" spans="1:12">
      <c r="A4174" s="30">
        <v>4172</v>
      </c>
      <c r="B4174" s="30">
        <v>16272.943000000001</v>
      </c>
      <c r="C4174" s="30">
        <v>21042.147999999892</v>
      </c>
      <c r="D4174" s="30">
        <v>1</v>
      </c>
      <c r="E4174" s="30">
        <v>1</v>
      </c>
      <c r="F4174" s="30">
        <v>4833.2160000000003</v>
      </c>
      <c r="G4174" s="30">
        <v>1</v>
      </c>
      <c r="H4174" s="30">
        <v>1</v>
      </c>
      <c r="I4174" s="30">
        <v>1</v>
      </c>
      <c r="K4174" s="457"/>
      <c r="L4174" s="457" t="e">
        <f>IF(K4174=0,#REF!,0)</f>
        <v>#REF!</v>
      </c>
    </row>
    <row r="4175" spans="1:12">
      <c r="A4175" s="30">
        <v>4173</v>
      </c>
      <c r="B4175" s="30">
        <v>6413.280999999989</v>
      </c>
      <c r="C4175" s="30">
        <v>20410.576999999899</v>
      </c>
      <c r="D4175" s="30">
        <v>1</v>
      </c>
      <c r="E4175" s="30">
        <v>1</v>
      </c>
      <c r="F4175" s="30">
        <v>2485.335</v>
      </c>
      <c r="G4175" s="30">
        <v>1</v>
      </c>
      <c r="H4175" s="30">
        <v>1</v>
      </c>
      <c r="I4175" s="30">
        <v>1</v>
      </c>
      <c r="K4175" s="457"/>
      <c r="L4175" s="457" t="e">
        <f>IF(K4175=0,#REF!,0)</f>
        <v>#REF!</v>
      </c>
    </row>
    <row r="4176" spans="1:12">
      <c r="A4176" s="30">
        <v>4174</v>
      </c>
      <c r="B4176" s="30">
        <v>1818.2760000000001</v>
      </c>
      <c r="C4176" s="30">
        <v>18689.448999999902</v>
      </c>
      <c r="D4176" s="30">
        <v>1</v>
      </c>
      <c r="E4176" s="30">
        <v>1</v>
      </c>
      <c r="F4176" s="30">
        <v>2299.9479999999999</v>
      </c>
      <c r="G4176" s="30">
        <v>1</v>
      </c>
      <c r="H4176" s="30">
        <v>1</v>
      </c>
      <c r="I4176" s="30">
        <v>1</v>
      </c>
      <c r="K4176" s="457"/>
      <c r="L4176" s="457" t="e">
        <f>IF(K4176=0,#REF!,0)</f>
        <v>#REF!</v>
      </c>
    </row>
    <row r="4177" spans="1:12">
      <c r="A4177" s="30">
        <v>4175</v>
      </c>
      <c r="B4177" s="30">
        <v>1799.6580000000001</v>
      </c>
      <c r="C4177" s="30">
        <v>17373.051999999901</v>
      </c>
      <c r="D4177" s="30">
        <v>1</v>
      </c>
      <c r="E4177" s="30">
        <v>1</v>
      </c>
      <c r="F4177" s="30">
        <v>2115.3989999999999</v>
      </c>
      <c r="G4177" s="30">
        <v>1</v>
      </c>
      <c r="H4177" s="30">
        <v>1</v>
      </c>
      <c r="I4177" s="30">
        <v>1</v>
      </c>
      <c r="K4177" s="457"/>
      <c r="L4177" s="457" t="e">
        <f>IF(K4177=0,#REF!,0)</f>
        <v>#REF!</v>
      </c>
    </row>
    <row r="4178" spans="1:12">
      <c r="A4178" s="30">
        <v>4176</v>
      </c>
      <c r="B4178" s="30">
        <v>1052.226999999998</v>
      </c>
      <c r="C4178" s="30">
        <v>16701.502999999899</v>
      </c>
      <c r="D4178" s="30">
        <v>1</v>
      </c>
      <c r="E4178" s="30">
        <v>1</v>
      </c>
      <c r="F4178" s="30">
        <v>1192.3530000000001</v>
      </c>
      <c r="G4178" s="30">
        <v>1</v>
      </c>
      <c r="H4178" s="30">
        <v>1</v>
      </c>
      <c r="I4178" s="30">
        <v>1</v>
      </c>
      <c r="K4178" s="457"/>
      <c r="L4178" s="457" t="e">
        <f>IF(K4178=0,#REF!,0)</f>
        <v>#REF!</v>
      </c>
    </row>
    <row r="4179" spans="1:12">
      <c r="A4179" s="30">
        <v>4177</v>
      </c>
      <c r="B4179" s="30">
        <v>1035.5099999999982</v>
      </c>
      <c r="C4179" s="30">
        <v>16117.3479999999</v>
      </c>
      <c r="D4179" s="30">
        <v>1</v>
      </c>
      <c r="E4179" s="30">
        <v>1</v>
      </c>
      <c r="F4179" s="30">
        <v>552.82600000000002</v>
      </c>
      <c r="G4179" s="30">
        <v>1</v>
      </c>
      <c r="H4179" s="30">
        <v>1</v>
      </c>
      <c r="I4179" s="30">
        <v>1</v>
      </c>
      <c r="K4179" s="457"/>
      <c r="L4179" s="457" t="e">
        <f>IF(K4179=0,#REF!,0)</f>
        <v>#REF!</v>
      </c>
    </row>
    <row r="4180" spans="1:12">
      <c r="A4180" s="30">
        <v>4178</v>
      </c>
      <c r="B4180" s="30">
        <v>1032.623999999998</v>
      </c>
      <c r="C4180" s="30">
        <v>15858.7589999999</v>
      </c>
      <c r="D4180" s="30">
        <v>1</v>
      </c>
      <c r="E4180" s="30">
        <v>1</v>
      </c>
      <c r="F4180" s="30">
        <v>313.801999999999</v>
      </c>
      <c r="G4180" s="30">
        <v>1</v>
      </c>
      <c r="H4180" s="30">
        <v>1</v>
      </c>
      <c r="I4180" s="30">
        <v>1</v>
      </c>
      <c r="K4180" s="457"/>
      <c r="L4180" s="457" t="e">
        <f>IF(K4180=0,#REF!,0)</f>
        <v>#REF!</v>
      </c>
    </row>
    <row r="4181" spans="1:12">
      <c r="A4181" s="30">
        <v>4179</v>
      </c>
      <c r="B4181" s="30">
        <v>1032.623999999998</v>
      </c>
      <c r="C4181" s="30">
        <v>15376.0099999999</v>
      </c>
      <c r="D4181" s="30">
        <v>1</v>
      </c>
      <c r="E4181" s="30">
        <v>1</v>
      </c>
      <c r="F4181" s="30">
        <v>243.72199999999901</v>
      </c>
      <c r="G4181" s="30">
        <v>1</v>
      </c>
      <c r="H4181" s="30">
        <v>1</v>
      </c>
      <c r="I4181" s="30">
        <v>1</v>
      </c>
      <c r="K4181" s="457"/>
      <c r="L4181" s="457" t="e">
        <f>IF(K4181=0,#REF!,0)</f>
        <v>#REF!</v>
      </c>
    </row>
    <row r="4182" spans="1:12">
      <c r="A4182" s="30">
        <v>4180</v>
      </c>
      <c r="B4182" s="30">
        <v>1032.623999999998</v>
      </c>
      <c r="C4182" s="30">
        <v>15473.9809999999</v>
      </c>
      <c r="D4182" s="30">
        <v>1</v>
      </c>
      <c r="E4182" s="30">
        <v>1</v>
      </c>
      <c r="F4182" s="30">
        <v>243.626</v>
      </c>
      <c r="G4182" s="30">
        <v>1</v>
      </c>
      <c r="H4182" s="30">
        <v>1</v>
      </c>
      <c r="I4182" s="30">
        <v>1</v>
      </c>
      <c r="K4182" s="457"/>
      <c r="L4182" s="457" t="e">
        <f>IF(K4182=0,#REF!,0)</f>
        <v>#REF!</v>
      </c>
    </row>
    <row r="4183" spans="1:12">
      <c r="A4183" s="30">
        <v>4181</v>
      </c>
      <c r="B4183" s="30">
        <v>1032.623999999998</v>
      </c>
      <c r="C4183" s="30">
        <v>15439.2599999999</v>
      </c>
      <c r="D4183" s="30">
        <v>1</v>
      </c>
      <c r="E4183" s="30">
        <v>1</v>
      </c>
      <c r="F4183" s="30">
        <v>227.23699999999999</v>
      </c>
      <c r="G4183" s="30">
        <v>1</v>
      </c>
      <c r="H4183" s="30">
        <v>1</v>
      </c>
      <c r="I4183" s="30">
        <v>1</v>
      </c>
      <c r="K4183" s="457"/>
      <c r="L4183" s="457" t="e">
        <f>IF(K4183=0,#REF!,0)</f>
        <v>#REF!</v>
      </c>
    </row>
    <row r="4184" spans="1:12">
      <c r="A4184" s="30">
        <v>4182</v>
      </c>
      <c r="B4184" s="30">
        <v>1762.222</v>
      </c>
      <c r="C4184" s="30">
        <v>15418.984999999899</v>
      </c>
      <c r="D4184" s="30">
        <v>1</v>
      </c>
      <c r="E4184" s="30">
        <v>1</v>
      </c>
      <c r="F4184" s="30">
        <v>2498.1129999999998</v>
      </c>
      <c r="G4184" s="30">
        <v>1</v>
      </c>
      <c r="H4184" s="30">
        <v>1</v>
      </c>
      <c r="I4184" s="30">
        <v>1</v>
      </c>
      <c r="K4184" s="457"/>
      <c r="L4184" s="457" t="e">
        <f>IF(K4184=0,#REF!,0)</f>
        <v>#REF!</v>
      </c>
    </row>
    <row r="4185" spans="1:12">
      <c r="A4185" s="30">
        <v>4183</v>
      </c>
      <c r="B4185" s="30">
        <v>7866.1319999999887</v>
      </c>
      <c r="C4185" s="30">
        <v>15940.6969999999</v>
      </c>
      <c r="D4185" s="30">
        <v>1</v>
      </c>
      <c r="E4185" s="30">
        <v>1</v>
      </c>
      <c r="F4185" s="30">
        <v>6550.3499999999904</v>
      </c>
      <c r="G4185" s="30">
        <v>1</v>
      </c>
      <c r="H4185" s="30">
        <v>1</v>
      </c>
      <c r="I4185" s="30">
        <v>1</v>
      </c>
      <c r="K4185" s="457"/>
      <c r="L4185" s="457" t="e">
        <f>IF(K4185=0,#REF!,0)</f>
        <v>#REF!</v>
      </c>
    </row>
    <row r="4186" spans="1:12">
      <c r="A4186" s="30">
        <v>4184</v>
      </c>
      <c r="B4186" s="30">
        <v>2305.6770000000001</v>
      </c>
      <c r="C4186" s="30">
        <v>75361.833999999901</v>
      </c>
      <c r="D4186" s="30">
        <v>1</v>
      </c>
      <c r="E4186" s="30">
        <v>1</v>
      </c>
      <c r="F4186" s="30">
        <v>5307.4690000000001</v>
      </c>
      <c r="G4186" s="30">
        <v>1</v>
      </c>
      <c r="H4186" s="30">
        <v>1</v>
      </c>
      <c r="I4186" s="30">
        <v>1</v>
      </c>
      <c r="K4186" s="457"/>
      <c r="L4186" s="457" t="e">
        <f>IF(K4186=0,#REF!,0)</f>
        <v>#REF!</v>
      </c>
    </row>
    <row r="4187" spans="1:12">
      <c r="A4187" s="30">
        <v>4185</v>
      </c>
      <c r="B4187" s="30">
        <v>2607.1009999999883</v>
      </c>
      <c r="C4187" s="30">
        <v>145239.32299999989</v>
      </c>
      <c r="D4187" s="30">
        <v>1</v>
      </c>
      <c r="E4187" s="30">
        <v>1</v>
      </c>
      <c r="F4187" s="30">
        <v>4390.835</v>
      </c>
      <c r="G4187" s="30">
        <v>1</v>
      </c>
      <c r="H4187" s="30">
        <v>1</v>
      </c>
      <c r="I4187" s="30">
        <v>1</v>
      </c>
      <c r="K4187" s="457"/>
      <c r="L4187" s="457" t="e">
        <f>IF(K4187=0,#REF!,0)</f>
        <v>#REF!</v>
      </c>
    </row>
    <row r="4188" spans="1:12">
      <c r="A4188" s="30">
        <v>4186</v>
      </c>
      <c r="B4188" s="30">
        <v>3146.6469999999981</v>
      </c>
      <c r="C4188" s="30">
        <v>182254.53599999973</v>
      </c>
      <c r="D4188" s="30">
        <v>1</v>
      </c>
      <c r="E4188" s="30">
        <v>1</v>
      </c>
      <c r="F4188" s="30">
        <v>3344.9339999999902</v>
      </c>
      <c r="G4188" s="30">
        <v>1</v>
      </c>
      <c r="H4188" s="30">
        <v>1</v>
      </c>
      <c r="I4188" s="30">
        <v>1</v>
      </c>
      <c r="K4188" s="457"/>
      <c r="L4188" s="457" t="e">
        <f>IF(K4188=0,#REF!,0)</f>
        <v>#REF!</v>
      </c>
    </row>
    <row r="4189" spans="1:12">
      <c r="A4189" s="30">
        <v>4187</v>
      </c>
      <c r="B4189" s="30">
        <v>3072.7739999999981</v>
      </c>
      <c r="C4189" s="30">
        <v>201912.50499999968</v>
      </c>
      <c r="D4189" s="30">
        <v>1</v>
      </c>
      <c r="E4189" s="30">
        <v>1</v>
      </c>
      <c r="F4189" s="30">
        <v>2952.9760000000001</v>
      </c>
      <c r="G4189" s="30">
        <v>1</v>
      </c>
      <c r="H4189" s="30">
        <v>1</v>
      </c>
      <c r="I4189" s="30">
        <v>1</v>
      </c>
      <c r="K4189" s="457"/>
      <c r="L4189" s="457" t="e">
        <f>IF(K4189=0,#REF!,0)</f>
        <v>#REF!</v>
      </c>
    </row>
    <row r="4190" spans="1:12">
      <c r="A4190" s="30">
        <v>4188</v>
      </c>
      <c r="B4190" s="30">
        <v>4330.5739999999987</v>
      </c>
      <c r="C4190" s="30">
        <v>179787.1749999997</v>
      </c>
      <c r="D4190" s="30">
        <v>1</v>
      </c>
      <c r="E4190" s="30">
        <v>1</v>
      </c>
      <c r="F4190" s="30">
        <v>2756.8069999999998</v>
      </c>
      <c r="G4190" s="30">
        <v>1</v>
      </c>
      <c r="H4190" s="30">
        <v>1</v>
      </c>
      <c r="I4190" s="30">
        <v>1</v>
      </c>
      <c r="K4190" s="457"/>
      <c r="L4190" s="457" t="e">
        <f>IF(K4190=0,#REF!,0)</f>
        <v>#REF!</v>
      </c>
    </row>
    <row r="4191" spans="1:12">
      <c r="A4191" s="30">
        <v>4189</v>
      </c>
      <c r="B4191" s="30">
        <v>15470.916000000001</v>
      </c>
      <c r="C4191" s="30">
        <v>112035.0009999998</v>
      </c>
      <c r="D4191" s="30">
        <v>1</v>
      </c>
      <c r="E4191" s="30">
        <v>1</v>
      </c>
      <c r="F4191" s="30">
        <v>4127.9629999999997</v>
      </c>
      <c r="G4191" s="30">
        <v>1</v>
      </c>
      <c r="H4191" s="30">
        <v>1</v>
      </c>
      <c r="I4191" s="30">
        <v>1</v>
      </c>
      <c r="K4191" s="457"/>
      <c r="L4191" s="457" t="e">
        <f>IF(K4191=0,#REF!,0)</f>
        <v>#REF!</v>
      </c>
    </row>
    <row r="4192" spans="1:12">
      <c r="A4192" s="30">
        <v>4190</v>
      </c>
      <c r="B4192" s="30">
        <v>9645.7619999999897</v>
      </c>
      <c r="C4192" s="30">
        <v>161249.25999999989</v>
      </c>
      <c r="D4192" s="30">
        <v>1</v>
      </c>
      <c r="E4192" s="30">
        <v>1</v>
      </c>
      <c r="F4192" s="30">
        <v>3669.701</v>
      </c>
      <c r="G4192" s="30">
        <v>1</v>
      </c>
      <c r="H4192" s="30">
        <v>1</v>
      </c>
      <c r="I4192" s="30">
        <v>1</v>
      </c>
      <c r="K4192" s="457"/>
      <c r="L4192" s="457" t="e">
        <f>IF(K4192=0,#REF!,0)</f>
        <v>#REF!</v>
      </c>
    </row>
    <row r="4193" spans="1:12">
      <c r="A4193" s="30">
        <v>4191</v>
      </c>
      <c r="B4193" s="30">
        <v>9523.3569999999982</v>
      </c>
      <c r="C4193" s="30">
        <v>221818.67699999959</v>
      </c>
      <c r="D4193" s="30">
        <v>1</v>
      </c>
      <c r="E4193" s="30">
        <v>1</v>
      </c>
      <c r="F4193" s="30">
        <v>2102.9379999999901</v>
      </c>
      <c r="G4193" s="30">
        <v>1</v>
      </c>
      <c r="H4193" s="30">
        <v>1</v>
      </c>
      <c r="I4193" s="30">
        <v>1</v>
      </c>
      <c r="K4193" s="457"/>
      <c r="L4193" s="457" t="e">
        <f>IF(K4193=0,#REF!,0)</f>
        <v>#REF!</v>
      </c>
    </row>
    <row r="4194" spans="1:12">
      <c r="A4194" s="30">
        <v>4192</v>
      </c>
      <c r="B4194" s="30">
        <v>10461.845999999987</v>
      </c>
      <c r="C4194" s="30">
        <v>201716.75999999972</v>
      </c>
      <c r="D4194" s="30">
        <v>1</v>
      </c>
      <c r="E4194" s="30">
        <v>1</v>
      </c>
      <c r="F4194" s="30">
        <v>1842.0509999999999</v>
      </c>
      <c r="G4194" s="30">
        <v>1</v>
      </c>
      <c r="H4194" s="30">
        <v>1</v>
      </c>
      <c r="I4194" s="30">
        <v>1</v>
      </c>
      <c r="K4194" s="457"/>
      <c r="L4194" s="457" t="e">
        <f>IF(K4194=0,#REF!,0)</f>
        <v>#REF!</v>
      </c>
    </row>
    <row r="4195" spans="1:12">
      <c r="A4195" s="30">
        <v>4193</v>
      </c>
      <c r="B4195" s="30">
        <v>10021.715999999977</v>
      </c>
      <c r="C4195" s="30">
        <v>184988.5959999999</v>
      </c>
      <c r="D4195" s="30">
        <v>1</v>
      </c>
      <c r="E4195" s="30">
        <v>1</v>
      </c>
      <c r="F4195" s="30">
        <v>2102.585</v>
      </c>
      <c r="G4195" s="30">
        <v>1</v>
      </c>
      <c r="H4195" s="30">
        <v>1</v>
      </c>
      <c r="I4195" s="30">
        <v>1</v>
      </c>
      <c r="K4195" s="457"/>
      <c r="L4195" s="457" t="e">
        <f>IF(K4195=0,#REF!,0)</f>
        <v>#REF!</v>
      </c>
    </row>
    <row r="4196" spans="1:12">
      <c r="A4196" s="30">
        <v>4194</v>
      </c>
      <c r="B4196" s="30">
        <v>11553.436999999991</v>
      </c>
      <c r="C4196" s="30">
        <v>133082.3629999999</v>
      </c>
      <c r="D4196" s="30">
        <v>1</v>
      </c>
      <c r="E4196" s="30">
        <v>1</v>
      </c>
      <c r="F4196" s="30">
        <v>3668.4929999999999</v>
      </c>
      <c r="G4196" s="30">
        <v>1</v>
      </c>
      <c r="H4196" s="30">
        <v>1</v>
      </c>
      <c r="I4196" s="30">
        <v>1</v>
      </c>
      <c r="K4196" s="457"/>
      <c r="L4196" s="457" t="e">
        <f>IF(K4196=0,#REF!,0)</f>
        <v>#REF!</v>
      </c>
    </row>
    <row r="4197" spans="1:12">
      <c r="A4197" s="30">
        <v>4195</v>
      </c>
      <c r="B4197" s="30">
        <v>17107.753000000001</v>
      </c>
      <c r="C4197" s="30">
        <v>44239.928999999902</v>
      </c>
      <c r="D4197" s="30">
        <v>1</v>
      </c>
      <c r="E4197" s="30">
        <v>1</v>
      </c>
      <c r="F4197" s="30">
        <v>5170.982</v>
      </c>
      <c r="G4197" s="30">
        <v>1</v>
      </c>
      <c r="H4197" s="30">
        <v>1</v>
      </c>
      <c r="I4197" s="30">
        <v>1</v>
      </c>
      <c r="K4197" s="457"/>
      <c r="L4197" s="457" t="e">
        <f>IF(K4197=0,#REF!,0)</f>
        <v>#REF!</v>
      </c>
    </row>
    <row r="4198" spans="1:12">
      <c r="A4198" s="30">
        <v>4196</v>
      </c>
      <c r="B4198" s="30">
        <v>18567.82799999999</v>
      </c>
      <c r="C4198" s="30">
        <v>44998.178999999785</v>
      </c>
      <c r="D4198" s="30">
        <v>1</v>
      </c>
      <c r="E4198" s="30">
        <v>1</v>
      </c>
      <c r="F4198" s="30">
        <v>5236.9639999999899</v>
      </c>
      <c r="G4198" s="30">
        <v>1</v>
      </c>
      <c r="H4198" s="30">
        <v>1</v>
      </c>
      <c r="I4198" s="30">
        <v>1</v>
      </c>
      <c r="K4198" s="457"/>
      <c r="L4198" s="457" t="e">
        <f>IF(K4198=0,#REF!,0)</f>
        <v>#REF!</v>
      </c>
    </row>
    <row r="4199" spans="1:12">
      <c r="A4199" s="30">
        <v>4197</v>
      </c>
      <c r="B4199" s="30">
        <v>8386.0019999999895</v>
      </c>
      <c r="C4199" s="30">
        <v>20765.975999999893</v>
      </c>
      <c r="D4199" s="30">
        <v>1</v>
      </c>
      <c r="E4199" s="30">
        <v>1</v>
      </c>
      <c r="F4199" s="30">
        <v>4062.0259999999998</v>
      </c>
      <c r="G4199" s="30">
        <v>1</v>
      </c>
      <c r="H4199" s="30">
        <v>1</v>
      </c>
      <c r="I4199" s="30">
        <v>1</v>
      </c>
      <c r="K4199" s="457"/>
      <c r="L4199" s="457" t="e">
        <f>IF(K4199=0,#REF!,0)</f>
        <v>#REF!</v>
      </c>
    </row>
    <row r="4200" spans="1:12">
      <c r="A4200" s="30">
        <v>4198</v>
      </c>
      <c r="B4200" s="30">
        <v>1830.9099999999999</v>
      </c>
      <c r="C4200" s="30">
        <v>18898.193999999901</v>
      </c>
      <c r="D4200" s="30">
        <v>1</v>
      </c>
      <c r="E4200" s="30">
        <v>1</v>
      </c>
      <c r="F4200" s="30">
        <v>2951.2629999999899</v>
      </c>
      <c r="G4200" s="30">
        <v>1</v>
      </c>
      <c r="H4200" s="30">
        <v>1</v>
      </c>
      <c r="I4200" s="30">
        <v>1</v>
      </c>
      <c r="K4200" s="457"/>
      <c r="L4200" s="457" t="e">
        <f>IF(K4200=0,#REF!,0)</f>
        <v>#REF!</v>
      </c>
    </row>
    <row r="4201" spans="1:12">
      <c r="A4201" s="30">
        <v>4199</v>
      </c>
      <c r="B4201" s="30">
        <v>1811.2909999999999</v>
      </c>
      <c r="C4201" s="30">
        <v>17567.223999999889</v>
      </c>
      <c r="D4201" s="30">
        <v>1</v>
      </c>
      <c r="E4201" s="30">
        <v>1</v>
      </c>
      <c r="F4201" s="30">
        <v>1647.941</v>
      </c>
      <c r="G4201" s="30">
        <v>1</v>
      </c>
      <c r="H4201" s="30">
        <v>1</v>
      </c>
      <c r="I4201" s="30">
        <v>1</v>
      </c>
      <c r="K4201" s="457"/>
      <c r="L4201" s="457" t="e">
        <f>IF(K4201=0,#REF!,0)</f>
        <v>#REF!</v>
      </c>
    </row>
    <row r="4202" spans="1:12">
      <c r="A4202" s="30">
        <v>4200</v>
      </c>
      <c r="B4202" s="30">
        <v>1059.2229999999979</v>
      </c>
      <c r="C4202" s="30">
        <v>16683.0639999999</v>
      </c>
      <c r="D4202" s="30">
        <v>1</v>
      </c>
      <c r="E4202" s="30">
        <v>1</v>
      </c>
      <c r="F4202" s="30">
        <v>1258.6029999999901</v>
      </c>
      <c r="G4202" s="30">
        <v>1</v>
      </c>
      <c r="H4202" s="30">
        <v>1</v>
      </c>
      <c r="I4202" s="30">
        <v>1</v>
      </c>
      <c r="K4202" s="457"/>
      <c r="L4202" s="457" t="e">
        <f>IF(K4202=0,#REF!,0)</f>
        <v>#REF!</v>
      </c>
    </row>
    <row r="4203" spans="1:12">
      <c r="A4203" s="30">
        <v>4201</v>
      </c>
      <c r="B4203" s="30">
        <v>1036.854999999998</v>
      </c>
      <c r="C4203" s="30">
        <v>15870.044999999898</v>
      </c>
      <c r="D4203" s="30">
        <v>1</v>
      </c>
      <c r="E4203" s="30">
        <v>1</v>
      </c>
      <c r="F4203" s="30">
        <v>552.80200000000002</v>
      </c>
      <c r="G4203" s="30">
        <v>1</v>
      </c>
      <c r="H4203" s="30">
        <v>1</v>
      </c>
      <c r="I4203" s="30">
        <v>1</v>
      </c>
      <c r="K4203" s="457"/>
      <c r="L4203" s="457" t="e">
        <f>IF(K4203=0,#REF!,0)</f>
        <v>#REF!</v>
      </c>
    </row>
    <row r="4204" spans="1:12">
      <c r="A4204" s="30">
        <v>4202</v>
      </c>
      <c r="B4204" s="30">
        <v>1032.623999999998</v>
      </c>
      <c r="C4204" s="30">
        <v>15263.628999999901</v>
      </c>
      <c r="D4204" s="30">
        <v>1</v>
      </c>
      <c r="E4204" s="30">
        <v>1</v>
      </c>
      <c r="F4204" s="30">
        <v>314.13</v>
      </c>
      <c r="G4204" s="30">
        <v>1</v>
      </c>
      <c r="H4204" s="30">
        <v>1</v>
      </c>
      <c r="I4204" s="30">
        <v>1</v>
      </c>
      <c r="K4204" s="457"/>
      <c r="L4204" s="457" t="e">
        <f>IF(K4204=0,#REF!,0)</f>
        <v>#REF!</v>
      </c>
    </row>
    <row r="4205" spans="1:12">
      <c r="A4205" s="30">
        <v>4203</v>
      </c>
      <c r="B4205" s="30">
        <v>1032.623999999998</v>
      </c>
      <c r="C4205" s="30">
        <v>15229.877999999901</v>
      </c>
      <c r="D4205" s="30">
        <v>1</v>
      </c>
      <c r="E4205" s="30">
        <v>1</v>
      </c>
      <c r="F4205" s="30">
        <v>244.33099999999999</v>
      </c>
      <c r="G4205" s="30">
        <v>1</v>
      </c>
      <c r="H4205" s="30">
        <v>1</v>
      </c>
      <c r="I4205" s="30">
        <v>1</v>
      </c>
      <c r="K4205" s="457"/>
      <c r="L4205" s="457" t="e">
        <f>IF(K4205=0,#REF!,0)</f>
        <v>#REF!</v>
      </c>
    </row>
    <row r="4206" spans="1:12">
      <c r="A4206" s="30">
        <v>4204</v>
      </c>
      <c r="B4206" s="30">
        <v>1032.623999999998</v>
      </c>
      <c r="C4206" s="30">
        <v>15213.4989999999</v>
      </c>
      <c r="D4206" s="30">
        <v>1</v>
      </c>
      <c r="E4206" s="30">
        <v>1</v>
      </c>
      <c r="F4206" s="30">
        <v>245.105999999999</v>
      </c>
      <c r="G4206" s="30">
        <v>1</v>
      </c>
      <c r="H4206" s="30">
        <v>1</v>
      </c>
      <c r="I4206" s="30">
        <v>1</v>
      </c>
      <c r="K4206" s="457"/>
      <c r="L4206" s="457" t="e">
        <f>IF(K4206=0,#REF!,0)</f>
        <v>#REF!</v>
      </c>
    </row>
    <row r="4207" spans="1:12">
      <c r="A4207" s="30">
        <v>4205</v>
      </c>
      <c r="B4207" s="30">
        <v>1032.623999999998</v>
      </c>
      <c r="C4207" s="30">
        <v>15202.995999999899</v>
      </c>
      <c r="D4207" s="30">
        <v>1</v>
      </c>
      <c r="E4207" s="30">
        <v>1</v>
      </c>
      <c r="F4207" s="30">
        <v>228.503999999999</v>
      </c>
      <c r="G4207" s="30">
        <v>1</v>
      </c>
      <c r="H4207" s="30">
        <v>1</v>
      </c>
      <c r="I4207" s="30">
        <v>1</v>
      </c>
      <c r="K4207" s="457"/>
      <c r="L4207" s="457" t="e">
        <f>IF(K4207=0,#REF!,0)</f>
        <v>#REF!</v>
      </c>
    </row>
    <row r="4208" spans="1:12">
      <c r="A4208" s="30">
        <v>4206</v>
      </c>
      <c r="B4208" s="30">
        <v>1762.222</v>
      </c>
      <c r="C4208" s="30">
        <v>15203.137999999899</v>
      </c>
      <c r="D4208" s="30">
        <v>1</v>
      </c>
      <c r="E4208" s="30">
        <v>1</v>
      </c>
      <c r="F4208" s="30">
        <v>2499.855</v>
      </c>
      <c r="G4208" s="30">
        <v>1</v>
      </c>
      <c r="H4208" s="30">
        <v>1</v>
      </c>
      <c r="I4208" s="30">
        <v>1</v>
      </c>
      <c r="K4208" s="457"/>
      <c r="L4208" s="457" t="e">
        <f>IF(K4208=0,#REF!,0)</f>
        <v>#REF!</v>
      </c>
    </row>
    <row r="4209" spans="1:12">
      <c r="A4209" s="30">
        <v>4207</v>
      </c>
      <c r="B4209" s="30">
        <v>6456.2099999999991</v>
      </c>
      <c r="C4209" s="30">
        <v>15341.2749999999</v>
      </c>
      <c r="D4209" s="30">
        <v>1</v>
      </c>
      <c r="E4209" s="30">
        <v>1</v>
      </c>
      <c r="F4209" s="30">
        <v>6552.826</v>
      </c>
      <c r="G4209" s="30">
        <v>1</v>
      </c>
      <c r="H4209" s="30">
        <v>1</v>
      </c>
      <c r="I4209" s="30">
        <v>1</v>
      </c>
      <c r="K4209" s="457"/>
      <c r="L4209" s="457" t="e">
        <f>IF(K4209=0,#REF!,0)</f>
        <v>#REF!</v>
      </c>
    </row>
    <row r="4210" spans="1:12">
      <c r="A4210" s="30">
        <v>4208</v>
      </c>
      <c r="B4210" s="30">
        <v>2007.110999999999</v>
      </c>
      <c r="C4210" s="30">
        <v>64950.310999999994</v>
      </c>
      <c r="D4210" s="30">
        <v>1</v>
      </c>
      <c r="E4210" s="30">
        <v>1</v>
      </c>
      <c r="F4210" s="30">
        <v>5308.8990000000003</v>
      </c>
      <c r="G4210" s="30">
        <v>1</v>
      </c>
      <c r="H4210" s="30">
        <v>1</v>
      </c>
      <c r="I4210" s="30">
        <v>1</v>
      </c>
      <c r="K4210" s="457"/>
      <c r="L4210" s="457" t="e">
        <f>IF(K4210=0,#REF!,0)</f>
        <v>#REF!</v>
      </c>
    </row>
    <row r="4211" spans="1:12">
      <c r="A4211" s="30">
        <v>4209</v>
      </c>
      <c r="B4211" s="30">
        <v>1807.6319999999969</v>
      </c>
      <c r="C4211" s="30">
        <v>127483.49799999979</v>
      </c>
      <c r="D4211" s="30">
        <v>1</v>
      </c>
      <c r="E4211" s="30">
        <v>1</v>
      </c>
      <c r="F4211" s="30">
        <v>4391.7649999999903</v>
      </c>
      <c r="G4211" s="30">
        <v>1</v>
      </c>
      <c r="H4211" s="30">
        <v>1</v>
      </c>
      <c r="I4211" s="30">
        <v>1</v>
      </c>
      <c r="K4211" s="457"/>
      <c r="L4211" s="457" t="e">
        <f>IF(K4211=0,#REF!,0)</f>
        <v>#REF!</v>
      </c>
    </row>
    <row r="4212" spans="1:12">
      <c r="A4212" s="30">
        <v>4210</v>
      </c>
      <c r="B4212" s="30">
        <v>4639.369999999989</v>
      </c>
      <c r="C4212" s="30">
        <v>177347.6579999997</v>
      </c>
      <c r="D4212" s="30">
        <v>1</v>
      </c>
      <c r="E4212" s="30">
        <v>1</v>
      </c>
      <c r="F4212" s="30">
        <v>3344.83499999999</v>
      </c>
      <c r="G4212" s="30">
        <v>1</v>
      </c>
      <c r="H4212" s="30">
        <v>1</v>
      </c>
      <c r="I4212" s="30">
        <v>1</v>
      </c>
      <c r="K4212" s="457"/>
      <c r="L4212" s="457" t="e">
        <f>IF(K4212=0,#REF!,0)</f>
        <v>#REF!</v>
      </c>
    </row>
    <row r="4213" spans="1:12">
      <c r="A4213" s="30">
        <v>4211</v>
      </c>
      <c r="B4213" s="30">
        <v>6802.6619999999893</v>
      </c>
      <c r="C4213" s="30">
        <v>208085.85599999971</v>
      </c>
      <c r="D4213" s="30">
        <v>1</v>
      </c>
      <c r="E4213" s="30">
        <v>1</v>
      </c>
      <c r="F4213" s="30">
        <v>2952.1369999999902</v>
      </c>
      <c r="G4213" s="30">
        <v>1</v>
      </c>
      <c r="H4213" s="30">
        <v>1</v>
      </c>
      <c r="I4213" s="30">
        <v>1</v>
      </c>
      <c r="K4213" s="457"/>
      <c r="L4213" s="457" t="e">
        <f>IF(K4213=0,#REF!,0)</f>
        <v>#REF!</v>
      </c>
    </row>
    <row r="4214" spans="1:12">
      <c r="A4214" s="30">
        <v>4212</v>
      </c>
      <c r="B4214" s="30">
        <v>8264.2179999999898</v>
      </c>
      <c r="C4214" s="30">
        <v>189127.04899999971</v>
      </c>
      <c r="D4214" s="30">
        <v>1</v>
      </c>
      <c r="E4214" s="30">
        <v>1</v>
      </c>
      <c r="F4214" s="30">
        <v>2755.6599999999899</v>
      </c>
      <c r="G4214" s="30">
        <v>1</v>
      </c>
      <c r="H4214" s="30">
        <v>1</v>
      </c>
      <c r="I4214" s="30">
        <v>1</v>
      </c>
      <c r="K4214" s="457"/>
      <c r="L4214" s="457" t="e">
        <f>IF(K4214=0,#REF!,0)</f>
        <v>#REF!</v>
      </c>
    </row>
    <row r="4215" spans="1:12">
      <c r="A4215" s="30">
        <v>4213</v>
      </c>
      <c r="B4215" s="30">
        <v>17256.350999999981</v>
      </c>
      <c r="C4215" s="30">
        <v>130299.49099999989</v>
      </c>
      <c r="D4215" s="30">
        <v>1</v>
      </c>
      <c r="E4215" s="30">
        <v>1</v>
      </c>
      <c r="F4215" s="30">
        <v>4126.1850000000004</v>
      </c>
      <c r="G4215" s="30">
        <v>1</v>
      </c>
      <c r="H4215" s="30">
        <v>1</v>
      </c>
      <c r="I4215" s="30">
        <v>1</v>
      </c>
      <c r="K4215" s="457"/>
      <c r="L4215" s="457" t="e">
        <f>IF(K4215=0,#REF!,0)</f>
        <v>#REF!</v>
      </c>
    </row>
    <row r="4216" spans="1:12">
      <c r="A4216" s="30">
        <v>4214</v>
      </c>
      <c r="B4216" s="30">
        <v>11314.924000000001</v>
      </c>
      <c r="C4216" s="30">
        <v>166050.62799999971</v>
      </c>
      <c r="D4216" s="30">
        <v>1</v>
      </c>
      <c r="E4216" s="30">
        <v>1</v>
      </c>
      <c r="F4216" s="30">
        <v>3668.6499999999901</v>
      </c>
      <c r="G4216" s="30">
        <v>1</v>
      </c>
      <c r="H4216" s="30">
        <v>1</v>
      </c>
      <c r="I4216" s="30">
        <v>1</v>
      </c>
      <c r="K4216" s="457"/>
      <c r="L4216" s="457" t="e">
        <f>IF(K4216=0,#REF!,0)</f>
        <v>#REF!</v>
      </c>
    </row>
    <row r="4217" spans="1:12">
      <c r="A4217" s="30">
        <v>4215</v>
      </c>
      <c r="B4217" s="30">
        <v>10242.487999999987</v>
      </c>
      <c r="C4217" s="30">
        <v>223586.55399999977</v>
      </c>
      <c r="D4217" s="30">
        <v>1</v>
      </c>
      <c r="E4217" s="30">
        <v>1</v>
      </c>
      <c r="F4217" s="30">
        <v>2102.527</v>
      </c>
      <c r="G4217" s="30">
        <v>1</v>
      </c>
      <c r="H4217" s="30">
        <v>1</v>
      </c>
      <c r="I4217" s="30">
        <v>1</v>
      </c>
      <c r="K4217" s="457"/>
      <c r="L4217" s="457" t="e">
        <f>IF(K4217=0,#REF!,0)</f>
        <v>#REF!</v>
      </c>
    </row>
    <row r="4218" spans="1:12">
      <c r="A4218" s="30">
        <v>4216</v>
      </c>
      <c r="B4218" s="30">
        <v>10594.475999999977</v>
      </c>
      <c r="C4218" s="30">
        <v>200898.54499999978</v>
      </c>
      <c r="D4218" s="30">
        <v>1</v>
      </c>
      <c r="E4218" s="30">
        <v>1</v>
      </c>
      <c r="F4218" s="30">
        <v>1841.913</v>
      </c>
      <c r="G4218" s="30">
        <v>1</v>
      </c>
      <c r="H4218" s="30">
        <v>1</v>
      </c>
      <c r="I4218" s="30">
        <v>1</v>
      </c>
      <c r="K4218" s="457"/>
      <c r="L4218" s="457" t="e">
        <f>IF(K4218=0,#REF!,0)</f>
        <v>#REF!</v>
      </c>
    </row>
    <row r="4219" spans="1:12">
      <c r="A4219" s="30">
        <v>4217</v>
      </c>
      <c r="B4219" s="30">
        <v>10149.672999999988</v>
      </c>
      <c r="C4219" s="30">
        <v>182556.43799999979</v>
      </c>
      <c r="D4219" s="30">
        <v>1</v>
      </c>
      <c r="E4219" s="30">
        <v>1</v>
      </c>
      <c r="F4219" s="30">
        <v>2102.6289999999899</v>
      </c>
      <c r="G4219" s="30">
        <v>1</v>
      </c>
      <c r="H4219" s="30">
        <v>1</v>
      </c>
      <c r="I4219" s="30">
        <v>1</v>
      </c>
      <c r="K4219" s="457"/>
      <c r="L4219" s="457" t="e">
        <f>IF(K4219=0,#REF!,0)</f>
        <v>#REF!</v>
      </c>
    </row>
    <row r="4220" spans="1:12">
      <c r="A4220" s="30">
        <v>4218</v>
      </c>
      <c r="B4220" s="30">
        <v>10718.37499999998</v>
      </c>
      <c r="C4220" s="30">
        <v>127254.35499999989</v>
      </c>
      <c r="D4220" s="30">
        <v>1</v>
      </c>
      <c r="E4220" s="30">
        <v>1</v>
      </c>
      <c r="F4220" s="30">
        <v>3669.13</v>
      </c>
      <c r="G4220" s="30">
        <v>1</v>
      </c>
      <c r="H4220" s="30">
        <v>1</v>
      </c>
      <c r="I4220" s="30">
        <v>1</v>
      </c>
      <c r="K4220" s="457"/>
      <c r="L4220" s="457" t="e">
        <f>IF(K4220=0,#REF!,0)</f>
        <v>#REF!</v>
      </c>
    </row>
    <row r="4221" spans="1:12">
      <c r="A4221" s="30">
        <v>4219</v>
      </c>
      <c r="B4221" s="30">
        <v>16006.010999999999</v>
      </c>
      <c r="C4221" s="30">
        <v>42284.654999999795</v>
      </c>
      <c r="D4221" s="30">
        <v>1</v>
      </c>
      <c r="E4221" s="30">
        <v>1</v>
      </c>
      <c r="F4221" s="30">
        <v>5172.3980000000001</v>
      </c>
      <c r="G4221" s="30">
        <v>1</v>
      </c>
      <c r="H4221" s="30">
        <v>1</v>
      </c>
      <c r="I4221" s="30">
        <v>1</v>
      </c>
      <c r="K4221" s="457"/>
      <c r="L4221" s="457" t="e">
        <f>IF(K4221=0,#REF!,0)</f>
        <v>#REF!</v>
      </c>
    </row>
    <row r="4222" spans="1:12">
      <c r="A4222" s="30">
        <v>4220</v>
      </c>
      <c r="B4222" s="30">
        <v>17067.334999999999</v>
      </c>
      <c r="C4222" s="30">
        <v>42589.580999999802</v>
      </c>
      <c r="D4222" s="30">
        <v>1</v>
      </c>
      <c r="E4222" s="30">
        <v>1</v>
      </c>
      <c r="F4222" s="30">
        <v>5238.8370000000004</v>
      </c>
      <c r="G4222" s="30">
        <v>1</v>
      </c>
      <c r="H4222" s="30">
        <v>1</v>
      </c>
      <c r="I4222" s="30">
        <v>1</v>
      </c>
      <c r="K4222" s="457"/>
      <c r="L4222" s="457" t="e">
        <f>IF(K4222=0,#REF!,0)</f>
        <v>#REF!</v>
      </c>
    </row>
    <row r="4223" spans="1:12">
      <c r="A4223" s="30">
        <v>4221</v>
      </c>
      <c r="B4223" s="30">
        <v>6144.9690000000001</v>
      </c>
      <c r="C4223" s="30">
        <v>19176.97699999989</v>
      </c>
      <c r="D4223" s="30">
        <v>1</v>
      </c>
      <c r="E4223" s="30">
        <v>1</v>
      </c>
      <c r="F4223" s="30">
        <v>4063.6059999999902</v>
      </c>
      <c r="G4223" s="30">
        <v>1</v>
      </c>
      <c r="H4223" s="30">
        <v>1</v>
      </c>
      <c r="I4223" s="30">
        <v>1</v>
      </c>
      <c r="K4223" s="457"/>
      <c r="L4223" s="457" t="e">
        <f>IF(K4223=0,#REF!,0)</f>
        <v>#REF!</v>
      </c>
    </row>
    <row r="4224" spans="1:12">
      <c r="A4224" s="30">
        <v>4222</v>
      </c>
      <c r="B4224" s="30">
        <v>1791.586</v>
      </c>
      <c r="C4224" s="30">
        <v>17382.644999999902</v>
      </c>
      <c r="D4224" s="30">
        <v>1</v>
      </c>
      <c r="E4224" s="30">
        <v>1</v>
      </c>
      <c r="F4224" s="30">
        <v>2953.0899999999901</v>
      </c>
      <c r="G4224" s="30">
        <v>1</v>
      </c>
      <c r="H4224" s="30">
        <v>1</v>
      </c>
      <c r="I4224" s="30">
        <v>1</v>
      </c>
      <c r="K4224" s="457"/>
      <c r="L4224" s="457" t="e">
        <f>IF(K4224=0,#REF!,0)</f>
        <v>#REF!</v>
      </c>
    </row>
    <row r="4225" spans="1:12">
      <c r="A4225" s="30">
        <v>4223</v>
      </c>
      <c r="B4225" s="30">
        <v>1767.7679999999998</v>
      </c>
      <c r="C4225" s="30">
        <v>15953.3029999999</v>
      </c>
      <c r="D4225" s="30">
        <v>1</v>
      </c>
      <c r="E4225" s="30">
        <v>1</v>
      </c>
      <c r="F4225" s="30">
        <v>1649.221</v>
      </c>
      <c r="G4225" s="30">
        <v>1</v>
      </c>
      <c r="H4225" s="30">
        <v>1</v>
      </c>
      <c r="I4225" s="30">
        <v>1</v>
      </c>
      <c r="K4225" s="457"/>
      <c r="L4225" s="457" t="e">
        <f>IF(K4225=0,#REF!,0)</f>
        <v>#REF!</v>
      </c>
    </row>
    <row r="4226" spans="1:12">
      <c r="A4226" s="30">
        <v>4224</v>
      </c>
      <c r="B4226" s="30">
        <v>1032.623999999998</v>
      </c>
      <c r="C4226" s="30">
        <v>15339.3389999999</v>
      </c>
      <c r="D4226" s="30">
        <v>1</v>
      </c>
      <c r="E4226" s="30">
        <v>1</v>
      </c>
      <c r="F4226" s="30">
        <v>1259.7619999999899</v>
      </c>
      <c r="G4226" s="30">
        <v>1</v>
      </c>
      <c r="H4226" s="30">
        <v>1</v>
      </c>
      <c r="I4226" s="30">
        <v>1</v>
      </c>
      <c r="K4226" s="457"/>
      <c r="L4226" s="457" t="e">
        <f>IF(K4226=0,#REF!,0)</f>
        <v>#REF!</v>
      </c>
    </row>
    <row r="4227" spans="1:12">
      <c r="A4227" s="30">
        <v>4225</v>
      </c>
      <c r="B4227" s="30">
        <v>1032.623999999998</v>
      </c>
      <c r="C4227" s="30">
        <v>15297.0699999999</v>
      </c>
      <c r="D4227" s="30">
        <v>1</v>
      </c>
      <c r="E4227" s="30">
        <v>1</v>
      </c>
      <c r="F4227" s="30">
        <v>553.55799999999897</v>
      </c>
      <c r="G4227" s="30">
        <v>1</v>
      </c>
      <c r="H4227" s="30">
        <v>1</v>
      </c>
      <c r="I4227" s="30">
        <v>1</v>
      </c>
      <c r="K4227" s="457"/>
      <c r="L4227" s="457" t="e">
        <f>IF(K4227=0,#REF!,0)</f>
        <v>#REF!</v>
      </c>
    </row>
    <row r="4228" spans="1:12">
      <c r="A4228" s="30">
        <v>4226</v>
      </c>
      <c r="B4228" s="30">
        <v>1032.623999999998</v>
      </c>
      <c r="C4228" s="30">
        <v>15207.281999999899</v>
      </c>
      <c r="D4228" s="30">
        <v>1</v>
      </c>
      <c r="E4228" s="30">
        <v>1</v>
      </c>
      <c r="F4228" s="30">
        <v>314.861999999999</v>
      </c>
      <c r="G4228" s="30">
        <v>1</v>
      </c>
      <c r="H4228" s="30">
        <v>1</v>
      </c>
      <c r="I4228" s="30">
        <v>1</v>
      </c>
      <c r="K4228" s="457"/>
      <c r="L4228" s="457" t="e">
        <f>IF(K4228=0,#REF!,0)</f>
        <v>#REF!</v>
      </c>
    </row>
    <row r="4229" spans="1:12">
      <c r="A4229" s="30">
        <v>4227</v>
      </c>
      <c r="B4229" s="30">
        <v>1032.623999999998</v>
      </c>
      <c r="C4229" s="30">
        <v>15201.6169999999</v>
      </c>
      <c r="D4229" s="30">
        <v>1</v>
      </c>
      <c r="E4229" s="30">
        <v>1</v>
      </c>
      <c r="F4229" s="30">
        <v>245.927999999999</v>
      </c>
      <c r="G4229" s="30">
        <v>1</v>
      </c>
      <c r="H4229" s="30">
        <v>1</v>
      </c>
      <c r="I4229" s="30">
        <v>1</v>
      </c>
      <c r="K4229" s="457"/>
      <c r="L4229" s="457" t="e">
        <f>IF(K4229=0,#REF!,0)</f>
        <v>#REF!</v>
      </c>
    </row>
    <row r="4230" spans="1:12">
      <c r="A4230" s="30">
        <v>4228</v>
      </c>
      <c r="B4230" s="30">
        <v>1032.623999999998</v>
      </c>
      <c r="C4230" s="30">
        <v>15198.8229999999</v>
      </c>
      <c r="D4230" s="30">
        <v>1</v>
      </c>
      <c r="E4230" s="30">
        <v>1</v>
      </c>
      <c r="F4230" s="30">
        <v>246.602</v>
      </c>
      <c r="G4230" s="30">
        <v>1</v>
      </c>
      <c r="H4230" s="30">
        <v>1</v>
      </c>
      <c r="I4230" s="30">
        <v>1</v>
      </c>
      <c r="K4230" s="457"/>
      <c r="L4230" s="457" t="e">
        <f>IF(K4230=0,#REF!,0)</f>
        <v>#REF!</v>
      </c>
    </row>
    <row r="4231" spans="1:12">
      <c r="A4231" s="30">
        <v>4229</v>
      </c>
      <c r="B4231" s="30">
        <v>1032.623999999998</v>
      </c>
      <c r="C4231" s="30">
        <v>15196.109999999901</v>
      </c>
      <c r="D4231" s="30">
        <v>1</v>
      </c>
      <c r="E4231" s="30">
        <v>1</v>
      </c>
      <c r="F4231" s="30">
        <v>229.35499999999999</v>
      </c>
      <c r="G4231" s="30">
        <v>1</v>
      </c>
      <c r="H4231" s="30">
        <v>1</v>
      </c>
      <c r="I4231" s="30">
        <v>1</v>
      </c>
      <c r="K4231" s="457"/>
      <c r="L4231" s="457" t="e">
        <f>IF(K4231=0,#REF!,0)</f>
        <v>#REF!</v>
      </c>
    </row>
    <row r="4232" spans="1:12">
      <c r="A4232" s="30">
        <v>4230</v>
      </c>
      <c r="B4232" s="30">
        <v>1762.222</v>
      </c>
      <c r="C4232" s="30">
        <v>15196.0739999999</v>
      </c>
      <c r="D4232" s="30">
        <v>1</v>
      </c>
      <c r="E4232" s="30">
        <v>1</v>
      </c>
      <c r="F4232" s="30">
        <v>2500.9839999999999</v>
      </c>
      <c r="G4232" s="30">
        <v>1</v>
      </c>
      <c r="H4232" s="30">
        <v>1</v>
      </c>
      <c r="I4232" s="30">
        <v>1</v>
      </c>
      <c r="K4232" s="457"/>
      <c r="L4232" s="457" t="e">
        <f>IF(K4232=0,#REF!,0)</f>
        <v>#REF!</v>
      </c>
    </row>
    <row r="4233" spans="1:12">
      <c r="A4233" s="30">
        <v>4231</v>
      </c>
      <c r="B4233" s="30">
        <v>6236.5539999999992</v>
      </c>
      <c r="C4233" s="30">
        <v>15310.0199999999</v>
      </c>
      <c r="D4233" s="30">
        <v>1</v>
      </c>
      <c r="E4233" s="30">
        <v>1</v>
      </c>
      <c r="F4233" s="30">
        <v>6555.0589999999902</v>
      </c>
      <c r="G4233" s="30">
        <v>1</v>
      </c>
      <c r="H4233" s="30">
        <v>1</v>
      </c>
      <c r="I4233" s="30">
        <v>1</v>
      </c>
      <c r="K4233" s="457"/>
      <c r="L4233" s="457" t="e">
        <f>IF(K4233=0,#REF!,0)</f>
        <v>#REF!</v>
      </c>
    </row>
    <row r="4234" spans="1:12">
      <c r="A4234" s="30">
        <v>4232</v>
      </c>
      <c r="B4234" s="30">
        <v>1898.2089999999998</v>
      </c>
      <c r="C4234" s="30">
        <v>56348.051999999894</v>
      </c>
      <c r="D4234" s="30">
        <v>1</v>
      </c>
      <c r="E4234" s="30">
        <v>1</v>
      </c>
      <c r="F4234" s="30">
        <v>5310.366</v>
      </c>
      <c r="G4234" s="30">
        <v>1</v>
      </c>
      <c r="H4234" s="30">
        <v>1</v>
      </c>
      <c r="I4234" s="30">
        <v>1</v>
      </c>
      <c r="K4234" s="457"/>
      <c r="L4234" s="457" t="e">
        <f>IF(K4234=0,#REF!,0)</f>
        <v>#REF!</v>
      </c>
    </row>
    <row r="4235" spans="1:12">
      <c r="A4235" s="30">
        <v>4233</v>
      </c>
      <c r="B4235" s="30">
        <v>1459.6049999999977</v>
      </c>
      <c r="C4235" s="30">
        <v>118108.2619999999</v>
      </c>
      <c r="D4235" s="30">
        <v>1</v>
      </c>
      <c r="E4235" s="30">
        <v>1</v>
      </c>
      <c r="F4235" s="30">
        <v>4392.5689999999904</v>
      </c>
      <c r="G4235" s="30">
        <v>1</v>
      </c>
      <c r="H4235" s="30">
        <v>1</v>
      </c>
      <c r="I4235" s="30">
        <v>1</v>
      </c>
      <c r="K4235" s="457"/>
      <c r="L4235" s="457" t="e">
        <f>IF(K4235=0,#REF!,0)</f>
        <v>#REF!</v>
      </c>
    </row>
    <row r="4236" spans="1:12">
      <c r="A4236" s="30">
        <v>4234</v>
      </c>
      <c r="B4236" s="30">
        <v>3276.3189999999881</v>
      </c>
      <c r="C4236" s="30">
        <v>172393.8499999998</v>
      </c>
      <c r="D4236" s="30">
        <v>1</v>
      </c>
      <c r="E4236" s="30">
        <v>1</v>
      </c>
      <c r="F4236" s="30">
        <v>3345.145</v>
      </c>
      <c r="G4236" s="30">
        <v>1</v>
      </c>
      <c r="H4236" s="30">
        <v>1</v>
      </c>
      <c r="I4236" s="30">
        <v>1</v>
      </c>
      <c r="K4236" s="457"/>
      <c r="L4236" s="457" t="e">
        <f>IF(K4236=0,#REF!,0)</f>
        <v>#REF!</v>
      </c>
    </row>
    <row r="4237" spans="1:12">
      <c r="A4237" s="30">
        <v>4235</v>
      </c>
      <c r="B4237" s="30">
        <v>5885.0239999999976</v>
      </c>
      <c r="C4237" s="30">
        <v>204541.83499999958</v>
      </c>
      <c r="D4237" s="30">
        <v>1</v>
      </c>
      <c r="E4237" s="30">
        <v>1</v>
      </c>
      <c r="F4237" s="30">
        <v>2952.3440000000001</v>
      </c>
      <c r="G4237" s="30">
        <v>1</v>
      </c>
      <c r="H4237" s="30">
        <v>1</v>
      </c>
      <c r="I4237" s="30">
        <v>1</v>
      </c>
      <c r="K4237" s="457"/>
      <c r="L4237" s="457" t="e">
        <f>IF(K4237=0,#REF!,0)</f>
        <v>#REF!</v>
      </c>
    </row>
    <row r="4238" spans="1:12">
      <c r="A4238" s="30">
        <v>4236</v>
      </c>
      <c r="B4238" s="30">
        <v>7533.5929999999898</v>
      </c>
      <c r="C4238" s="30">
        <v>184195.93999999959</v>
      </c>
      <c r="D4238" s="30">
        <v>1</v>
      </c>
      <c r="E4238" s="30">
        <v>1</v>
      </c>
      <c r="F4238" s="30">
        <v>2755.7809999999899</v>
      </c>
      <c r="G4238" s="30">
        <v>1</v>
      </c>
      <c r="H4238" s="30">
        <v>1</v>
      </c>
      <c r="I4238" s="30">
        <v>1</v>
      </c>
      <c r="K4238" s="457"/>
      <c r="L4238" s="457" t="e">
        <f>IF(K4238=0,#REF!,0)</f>
        <v>#REF!</v>
      </c>
    </row>
    <row r="4239" spans="1:12">
      <c r="A4239" s="30">
        <v>4237</v>
      </c>
      <c r="B4239" s="30">
        <v>16324.893999999991</v>
      </c>
      <c r="C4239" s="30">
        <v>122022.12499999978</v>
      </c>
      <c r="D4239" s="30">
        <v>1</v>
      </c>
      <c r="E4239" s="30">
        <v>1</v>
      </c>
      <c r="F4239" s="30">
        <v>4126.2780000000002</v>
      </c>
      <c r="G4239" s="30">
        <v>1</v>
      </c>
      <c r="H4239" s="30">
        <v>1</v>
      </c>
      <c r="I4239" s="30">
        <v>1</v>
      </c>
      <c r="K4239" s="457"/>
      <c r="L4239" s="457" t="e">
        <f>IF(K4239=0,#REF!,0)</f>
        <v>#REF!</v>
      </c>
    </row>
    <row r="4240" spans="1:12">
      <c r="A4240" s="30">
        <v>4238</v>
      </c>
      <c r="B4240" s="30">
        <v>10326.437999999989</v>
      </c>
      <c r="C4240" s="30">
        <v>158855.45899999992</v>
      </c>
      <c r="D4240" s="30">
        <v>1</v>
      </c>
      <c r="E4240" s="30">
        <v>1</v>
      </c>
      <c r="F4240" s="30">
        <v>3668.6499999999901</v>
      </c>
      <c r="G4240" s="30">
        <v>1</v>
      </c>
      <c r="H4240" s="30">
        <v>1</v>
      </c>
      <c r="I4240" s="30">
        <v>1</v>
      </c>
      <c r="K4240" s="457"/>
      <c r="L4240" s="457" t="e">
        <f>IF(K4240=0,#REF!,0)</f>
        <v>#REF!</v>
      </c>
    </row>
    <row r="4241" spans="1:12">
      <c r="A4241" s="30">
        <v>4239</v>
      </c>
      <c r="B4241" s="30">
        <v>10011.448999999988</v>
      </c>
      <c r="C4241" s="30">
        <v>222013.30699999968</v>
      </c>
      <c r="D4241" s="30">
        <v>1</v>
      </c>
      <c r="E4241" s="30">
        <v>1</v>
      </c>
      <c r="F4241" s="30">
        <v>2102.527</v>
      </c>
      <c r="G4241" s="30">
        <v>1</v>
      </c>
      <c r="H4241" s="30">
        <v>1</v>
      </c>
      <c r="I4241" s="30">
        <v>1</v>
      </c>
      <c r="K4241" s="457"/>
      <c r="L4241" s="457" t="e">
        <f>IF(K4241=0,#REF!,0)</f>
        <v>#REF!</v>
      </c>
    </row>
    <row r="4242" spans="1:12">
      <c r="A4242" s="30">
        <v>4240</v>
      </c>
      <c r="B4242" s="30">
        <v>10097.527999999998</v>
      </c>
      <c r="C4242" s="30">
        <v>197763.90599999978</v>
      </c>
      <c r="D4242" s="30">
        <v>1</v>
      </c>
      <c r="E4242" s="30">
        <v>1</v>
      </c>
      <c r="F4242" s="30">
        <v>1841.9580000000001</v>
      </c>
      <c r="G4242" s="30">
        <v>1</v>
      </c>
      <c r="H4242" s="30">
        <v>1</v>
      </c>
      <c r="I4242" s="30">
        <v>1</v>
      </c>
      <c r="K4242" s="457"/>
      <c r="L4242" s="457" t="e">
        <f>IF(K4242=0,#REF!,0)</f>
        <v>#REF!</v>
      </c>
    </row>
    <row r="4243" spans="1:12">
      <c r="A4243" s="30">
        <v>4241</v>
      </c>
      <c r="B4243" s="30">
        <v>9599.8429999999971</v>
      </c>
      <c r="C4243" s="30">
        <v>178594.47199999972</v>
      </c>
      <c r="D4243" s="30">
        <v>1</v>
      </c>
      <c r="E4243" s="30">
        <v>1</v>
      </c>
      <c r="F4243" s="30">
        <v>2102.6770000000001</v>
      </c>
      <c r="G4243" s="30">
        <v>1</v>
      </c>
      <c r="H4243" s="30">
        <v>1</v>
      </c>
      <c r="I4243" s="30">
        <v>1</v>
      </c>
      <c r="K4243" s="457"/>
      <c r="L4243" s="457" t="e">
        <f>IF(K4243=0,#REF!,0)</f>
        <v>#REF!</v>
      </c>
    </row>
    <row r="4244" spans="1:12">
      <c r="A4244" s="30">
        <v>4242</v>
      </c>
      <c r="B4244" s="30">
        <v>10131.621999999981</v>
      </c>
      <c r="C4244" s="30">
        <v>123085.31099999978</v>
      </c>
      <c r="D4244" s="30">
        <v>1</v>
      </c>
      <c r="E4244" s="30">
        <v>1</v>
      </c>
      <c r="F4244" s="30">
        <v>3669.2170000000001</v>
      </c>
      <c r="G4244" s="30">
        <v>1</v>
      </c>
      <c r="H4244" s="30">
        <v>1</v>
      </c>
      <c r="I4244" s="30">
        <v>1</v>
      </c>
      <c r="K4244" s="457"/>
      <c r="L4244" s="457" t="e">
        <f>IF(K4244=0,#REF!,0)</f>
        <v>#REF!</v>
      </c>
    </row>
    <row r="4245" spans="1:12">
      <c r="A4245" s="30">
        <v>4243</v>
      </c>
      <c r="B4245" s="30">
        <v>15192.582</v>
      </c>
      <c r="C4245" s="30">
        <v>41263.33499999989</v>
      </c>
      <c r="D4245" s="30">
        <v>1</v>
      </c>
      <c r="E4245" s="30">
        <v>1</v>
      </c>
      <c r="F4245" s="30">
        <v>5172.6139999999996</v>
      </c>
      <c r="G4245" s="30">
        <v>1</v>
      </c>
      <c r="H4245" s="30">
        <v>1</v>
      </c>
      <c r="I4245" s="30">
        <v>1</v>
      </c>
      <c r="K4245" s="457"/>
      <c r="L4245" s="457" t="e">
        <f>IF(K4245=0,#REF!,0)</f>
        <v>#REF!</v>
      </c>
    </row>
    <row r="4246" spans="1:12">
      <c r="A4246" s="30">
        <v>4244</v>
      </c>
      <c r="B4246" s="30">
        <v>15555.707999999981</v>
      </c>
      <c r="C4246" s="30">
        <v>40891.35399999989</v>
      </c>
      <c r="D4246" s="30">
        <v>1</v>
      </c>
      <c r="E4246" s="30">
        <v>1</v>
      </c>
      <c r="F4246" s="30">
        <v>5239.1719999999996</v>
      </c>
      <c r="G4246" s="30">
        <v>1</v>
      </c>
      <c r="H4246" s="30">
        <v>1</v>
      </c>
      <c r="I4246" s="30">
        <v>1</v>
      </c>
      <c r="K4246" s="457"/>
      <c r="L4246" s="457" t="e">
        <f>IF(K4246=0,#REF!,0)</f>
        <v>#REF!</v>
      </c>
    </row>
    <row r="4247" spans="1:12">
      <c r="A4247" s="30">
        <v>4245</v>
      </c>
      <c r="B4247" s="30">
        <v>5139.393</v>
      </c>
      <c r="C4247" s="30">
        <v>18613.951999999892</v>
      </c>
      <c r="D4247" s="30">
        <v>1</v>
      </c>
      <c r="E4247" s="30">
        <v>1</v>
      </c>
      <c r="F4247" s="30">
        <v>4063.8679999999899</v>
      </c>
      <c r="G4247" s="30">
        <v>1</v>
      </c>
      <c r="H4247" s="30">
        <v>1</v>
      </c>
      <c r="I4247" s="30">
        <v>1</v>
      </c>
      <c r="K4247" s="457"/>
      <c r="L4247" s="457" t="e">
        <f>IF(K4247=0,#REF!,0)</f>
        <v>#REF!</v>
      </c>
    </row>
    <row r="4248" spans="1:12">
      <c r="A4248" s="30">
        <v>4246</v>
      </c>
      <c r="B4248" s="30">
        <v>1777.364</v>
      </c>
      <c r="C4248" s="30">
        <v>16895.500999999902</v>
      </c>
      <c r="D4248" s="30">
        <v>1</v>
      </c>
      <c r="E4248" s="30">
        <v>1</v>
      </c>
      <c r="F4248" s="30">
        <v>2953.5929999999998</v>
      </c>
      <c r="G4248" s="30">
        <v>1</v>
      </c>
      <c r="H4248" s="30">
        <v>1</v>
      </c>
      <c r="I4248" s="30">
        <v>1</v>
      </c>
      <c r="K4248" s="457"/>
      <c r="L4248" s="457" t="e">
        <f>IF(K4248=0,#REF!,0)</f>
        <v>#REF!</v>
      </c>
    </row>
    <row r="4249" spans="1:12">
      <c r="A4249" s="30">
        <v>4247</v>
      </c>
      <c r="B4249" s="30">
        <v>1762.222</v>
      </c>
      <c r="C4249" s="30">
        <v>15596.9829999999</v>
      </c>
      <c r="D4249" s="30">
        <v>1</v>
      </c>
      <c r="E4249" s="30">
        <v>1</v>
      </c>
      <c r="F4249" s="30">
        <v>1649.53899999999</v>
      </c>
      <c r="G4249" s="30">
        <v>1</v>
      </c>
      <c r="H4249" s="30">
        <v>1</v>
      </c>
      <c r="I4249" s="30">
        <v>1</v>
      </c>
      <c r="K4249" s="457"/>
      <c r="L4249" s="457" t="e">
        <f>IF(K4249=0,#REF!,0)</f>
        <v>#REF!</v>
      </c>
    </row>
    <row r="4250" spans="1:12">
      <c r="A4250" s="30">
        <v>4248</v>
      </c>
      <c r="B4250" s="30">
        <v>1032.623999999998</v>
      </c>
      <c r="C4250" s="30">
        <v>15306.3549999999</v>
      </c>
      <c r="D4250" s="30">
        <v>1</v>
      </c>
      <c r="E4250" s="30">
        <v>1</v>
      </c>
      <c r="F4250" s="30">
        <v>1260.0429999999999</v>
      </c>
      <c r="G4250" s="30">
        <v>1</v>
      </c>
      <c r="H4250" s="30">
        <v>1</v>
      </c>
      <c r="I4250" s="30">
        <v>1</v>
      </c>
      <c r="K4250" s="457"/>
      <c r="L4250" s="457" t="e">
        <f>IF(K4250=0,#REF!,0)</f>
        <v>#REF!</v>
      </c>
    </row>
    <row r="4251" spans="1:12">
      <c r="A4251" s="30">
        <v>4249</v>
      </c>
      <c r="B4251" s="30">
        <v>1032.623999999998</v>
      </c>
      <c r="C4251" s="30">
        <v>15280.358999999899</v>
      </c>
      <c r="D4251" s="30">
        <v>1</v>
      </c>
      <c r="E4251" s="30">
        <v>1</v>
      </c>
      <c r="F4251" s="30">
        <v>553.82399999999996</v>
      </c>
      <c r="G4251" s="30">
        <v>1</v>
      </c>
      <c r="H4251" s="30">
        <v>1</v>
      </c>
      <c r="I4251" s="30">
        <v>1</v>
      </c>
      <c r="K4251" s="457"/>
      <c r="L4251" s="457" t="e">
        <f>IF(K4251=0,#REF!,0)</f>
        <v>#REF!</v>
      </c>
    </row>
    <row r="4252" spans="1:12">
      <c r="A4252" s="30">
        <v>4250</v>
      </c>
      <c r="B4252" s="30">
        <v>1032.623999999998</v>
      </c>
      <c r="C4252" s="30">
        <v>15199.4309999999</v>
      </c>
      <c r="D4252" s="30">
        <v>1</v>
      </c>
      <c r="E4252" s="30">
        <v>1</v>
      </c>
      <c r="F4252" s="30">
        <v>315.28099999999898</v>
      </c>
      <c r="G4252" s="30">
        <v>1</v>
      </c>
      <c r="H4252" s="30">
        <v>1</v>
      </c>
      <c r="I4252" s="30">
        <v>1</v>
      </c>
      <c r="K4252" s="457"/>
      <c r="L4252" s="457" t="e">
        <f>IF(K4252=0,#REF!,0)</f>
        <v>#REF!</v>
      </c>
    </row>
    <row r="4253" spans="1:12">
      <c r="A4253" s="30">
        <v>4251</v>
      </c>
      <c r="B4253" s="30">
        <v>1032.623999999998</v>
      </c>
      <c r="C4253" s="30">
        <v>15196.4639999999</v>
      </c>
      <c r="D4253" s="30">
        <v>1</v>
      </c>
      <c r="E4253" s="30">
        <v>1</v>
      </c>
      <c r="F4253" s="30">
        <v>247.05699999999999</v>
      </c>
      <c r="G4253" s="30">
        <v>1</v>
      </c>
      <c r="H4253" s="30">
        <v>1</v>
      </c>
      <c r="I4253" s="30">
        <v>1</v>
      </c>
      <c r="K4253" s="457"/>
      <c r="L4253" s="457" t="e">
        <f>IF(K4253=0,#REF!,0)</f>
        <v>#REF!</v>
      </c>
    </row>
    <row r="4254" spans="1:12">
      <c r="A4254" s="30">
        <v>4252</v>
      </c>
      <c r="B4254" s="30">
        <v>1032.623999999998</v>
      </c>
      <c r="C4254" s="30">
        <v>15192.859999999901</v>
      </c>
      <c r="D4254" s="30">
        <v>1</v>
      </c>
      <c r="E4254" s="30">
        <v>1</v>
      </c>
      <c r="F4254" s="30">
        <v>247.89099999999999</v>
      </c>
      <c r="G4254" s="30">
        <v>1</v>
      </c>
      <c r="H4254" s="30">
        <v>1</v>
      </c>
      <c r="I4254" s="30">
        <v>1</v>
      </c>
      <c r="K4254" s="457"/>
      <c r="L4254" s="457" t="e">
        <f>IF(K4254=0,#REF!,0)</f>
        <v>#REF!</v>
      </c>
    </row>
    <row r="4255" spans="1:12">
      <c r="A4255" s="30">
        <v>4253</v>
      </c>
      <c r="B4255" s="30">
        <v>1032.623999999998</v>
      </c>
      <c r="C4255" s="30">
        <v>15190.096999999902</v>
      </c>
      <c r="D4255" s="30">
        <v>1</v>
      </c>
      <c r="E4255" s="30">
        <v>1</v>
      </c>
      <c r="F4255" s="30">
        <v>230.13200000000001</v>
      </c>
      <c r="G4255" s="30">
        <v>1</v>
      </c>
      <c r="H4255" s="30">
        <v>1</v>
      </c>
      <c r="I4255" s="30">
        <v>1</v>
      </c>
      <c r="K4255" s="457"/>
      <c r="L4255" s="457" t="e">
        <f>IF(K4255=0,#REF!,0)</f>
        <v>#REF!</v>
      </c>
    </row>
    <row r="4256" spans="1:12">
      <c r="A4256" s="30">
        <v>4254</v>
      </c>
      <c r="B4256" s="30">
        <v>1762.222</v>
      </c>
      <c r="C4256" s="30">
        <v>15190.002999999901</v>
      </c>
      <c r="D4256" s="30">
        <v>1</v>
      </c>
      <c r="E4256" s="30">
        <v>1</v>
      </c>
      <c r="F4256" s="30">
        <v>2501.9139999999902</v>
      </c>
      <c r="G4256" s="30">
        <v>1</v>
      </c>
      <c r="H4256" s="30">
        <v>1</v>
      </c>
      <c r="I4256" s="30">
        <v>1</v>
      </c>
      <c r="K4256" s="457"/>
      <c r="L4256" s="457" t="e">
        <f>IF(K4256=0,#REF!,0)</f>
        <v>#REF!</v>
      </c>
    </row>
    <row r="4257" spans="1:12">
      <c r="A4257" s="30">
        <v>4255</v>
      </c>
      <c r="B4257" s="30">
        <v>6173.4159999999993</v>
      </c>
      <c r="C4257" s="30">
        <v>15300.719999999901</v>
      </c>
      <c r="D4257" s="30">
        <v>1</v>
      </c>
      <c r="E4257" s="30">
        <v>1</v>
      </c>
      <c r="F4257" s="30">
        <v>6557.7539999999999</v>
      </c>
      <c r="G4257" s="30">
        <v>1</v>
      </c>
      <c r="H4257" s="30">
        <v>1</v>
      </c>
      <c r="I4257" s="30">
        <v>1</v>
      </c>
      <c r="K4257" s="457"/>
      <c r="L4257" s="457" t="e">
        <f>IF(K4257=0,#REF!,0)</f>
        <v>#REF!</v>
      </c>
    </row>
    <row r="4258" spans="1:12">
      <c r="A4258" s="30">
        <v>4256</v>
      </c>
      <c r="B4258" s="30">
        <v>1829.9669999999999</v>
      </c>
      <c r="C4258" s="30">
        <v>49596.23799999999</v>
      </c>
      <c r="D4258" s="30">
        <v>1</v>
      </c>
      <c r="E4258" s="30">
        <v>1</v>
      </c>
      <c r="F4258" s="30">
        <v>5312.64</v>
      </c>
      <c r="G4258" s="30">
        <v>1</v>
      </c>
      <c r="H4258" s="30">
        <v>1</v>
      </c>
      <c r="I4258" s="30">
        <v>1</v>
      </c>
      <c r="K4258" s="457"/>
      <c r="L4258" s="457" t="e">
        <f>IF(K4258=0,#REF!,0)</f>
        <v>#REF!</v>
      </c>
    </row>
    <row r="4259" spans="1:12">
      <c r="A4259" s="30">
        <v>4257</v>
      </c>
      <c r="B4259" s="30">
        <v>1151.3759999999979</v>
      </c>
      <c r="C4259" s="30">
        <v>97799.398999999801</v>
      </c>
      <c r="D4259" s="30">
        <v>1</v>
      </c>
      <c r="E4259" s="30">
        <v>1</v>
      </c>
      <c r="F4259" s="30">
        <v>4394.6350000000002</v>
      </c>
      <c r="G4259" s="30">
        <v>1</v>
      </c>
      <c r="H4259" s="30">
        <v>1</v>
      </c>
      <c r="I4259" s="30">
        <v>1</v>
      </c>
      <c r="K4259" s="457"/>
      <c r="L4259" s="457" t="e">
        <f>IF(K4259=0,#REF!,0)</f>
        <v>#REF!</v>
      </c>
    </row>
    <row r="4260" spans="1:12">
      <c r="A4260" s="30">
        <v>4258</v>
      </c>
      <c r="B4260" s="30">
        <v>1537.3369999999989</v>
      </c>
      <c r="C4260" s="30">
        <v>149865.80199999976</v>
      </c>
      <c r="D4260" s="30">
        <v>1</v>
      </c>
      <c r="E4260" s="30">
        <v>1</v>
      </c>
      <c r="F4260" s="30">
        <v>3346.5140000000001</v>
      </c>
      <c r="G4260" s="30">
        <v>1</v>
      </c>
      <c r="H4260" s="30">
        <v>1</v>
      </c>
      <c r="I4260" s="30">
        <v>1</v>
      </c>
      <c r="K4260" s="457"/>
      <c r="L4260" s="457" t="e">
        <f>IF(K4260=0,#REF!,0)</f>
        <v>#REF!</v>
      </c>
    </row>
    <row r="4261" spans="1:12">
      <c r="A4261" s="30">
        <v>4259</v>
      </c>
      <c r="B4261" s="30">
        <v>2445.1309999999989</v>
      </c>
      <c r="C4261" s="30">
        <v>187847.0869999998</v>
      </c>
      <c r="D4261" s="30">
        <v>1</v>
      </c>
      <c r="E4261" s="30">
        <v>1</v>
      </c>
      <c r="F4261" s="30">
        <v>2953.2179999999998</v>
      </c>
      <c r="G4261" s="30">
        <v>1</v>
      </c>
      <c r="H4261" s="30">
        <v>1</v>
      </c>
      <c r="I4261" s="30">
        <v>1</v>
      </c>
      <c r="K4261" s="457"/>
      <c r="L4261" s="457" t="e">
        <f>IF(K4261=0,#REF!,0)</f>
        <v>#REF!</v>
      </c>
    </row>
    <row r="4262" spans="1:12">
      <c r="A4262" s="30">
        <v>4260</v>
      </c>
      <c r="B4262" s="30">
        <v>4520.6919999999991</v>
      </c>
      <c r="C4262" s="30">
        <v>171330.40199999959</v>
      </c>
      <c r="D4262" s="30">
        <v>1</v>
      </c>
      <c r="E4262" s="30">
        <v>1</v>
      </c>
      <c r="F4262" s="30">
        <v>2756.4839999999999</v>
      </c>
      <c r="G4262" s="30">
        <v>1</v>
      </c>
      <c r="H4262" s="30">
        <v>1</v>
      </c>
      <c r="I4262" s="30">
        <v>1</v>
      </c>
      <c r="K4262" s="457"/>
      <c r="L4262" s="457" t="e">
        <f>IF(K4262=0,#REF!,0)</f>
        <v>#REF!</v>
      </c>
    </row>
    <row r="4263" spans="1:12">
      <c r="A4263" s="30">
        <v>4261</v>
      </c>
      <c r="B4263" s="30">
        <v>15090.904</v>
      </c>
      <c r="C4263" s="30">
        <v>111059.0979999999</v>
      </c>
      <c r="D4263" s="30">
        <v>1</v>
      </c>
      <c r="E4263" s="30">
        <v>1</v>
      </c>
      <c r="F4263" s="30">
        <v>4127.2599999999902</v>
      </c>
      <c r="G4263" s="30">
        <v>1</v>
      </c>
      <c r="H4263" s="30">
        <v>1</v>
      </c>
      <c r="I4263" s="30">
        <v>1</v>
      </c>
      <c r="K4263" s="457"/>
      <c r="L4263" s="457" t="e">
        <f>IF(K4263=0,#REF!,0)</f>
        <v>#REF!</v>
      </c>
    </row>
    <row r="4264" spans="1:12">
      <c r="A4264" s="30">
        <v>4262</v>
      </c>
      <c r="B4264" s="30">
        <v>8554.76</v>
      </c>
      <c r="C4264" s="30">
        <v>152024.6789999998</v>
      </c>
      <c r="D4264" s="30">
        <v>1</v>
      </c>
      <c r="E4264" s="30">
        <v>1</v>
      </c>
      <c r="F4264" s="30">
        <v>3669.453</v>
      </c>
      <c r="G4264" s="30">
        <v>1</v>
      </c>
      <c r="H4264" s="30">
        <v>1</v>
      </c>
      <c r="I4264" s="30">
        <v>1</v>
      </c>
      <c r="K4264" s="457"/>
      <c r="L4264" s="457" t="e">
        <f>IF(K4264=0,#REF!,0)</f>
        <v>#REF!</v>
      </c>
    </row>
    <row r="4265" spans="1:12">
      <c r="A4265" s="30">
        <v>4263</v>
      </c>
      <c r="B4265" s="30">
        <v>8411.9019999999873</v>
      </c>
      <c r="C4265" s="30">
        <v>213498.3429999997</v>
      </c>
      <c r="D4265" s="30">
        <v>1</v>
      </c>
      <c r="E4265" s="30">
        <v>1</v>
      </c>
      <c r="F4265" s="30">
        <v>2102.99799999999</v>
      </c>
      <c r="G4265" s="30">
        <v>1</v>
      </c>
      <c r="H4265" s="30">
        <v>1</v>
      </c>
      <c r="I4265" s="30">
        <v>1</v>
      </c>
      <c r="K4265" s="457"/>
      <c r="L4265" s="457" t="e">
        <f>IF(K4265=0,#REF!,0)</f>
        <v>#REF!</v>
      </c>
    </row>
    <row r="4266" spans="1:12">
      <c r="A4266" s="30">
        <v>4264</v>
      </c>
      <c r="B4266" s="30">
        <v>8386.3389999999981</v>
      </c>
      <c r="C4266" s="30">
        <v>188151.89299999981</v>
      </c>
      <c r="D4266" s="30">
        <v>1</v>
      </c>
      <c r="E4266" s="30">
        <v>1</v>
      </c>
      <c r="F4266" s="30">
        <v>1842.3799999999901</v>
      </c>
      <c r="G4266" s="30">
        <v>1</v>
      </c>
      <c r="H4266" s="30">
        <v>1</v>
      </c>
      <c r="I4266" s="30">
        <v>1</v>
      </c>
      <c r="K4266" s="457"/>
      <c r="L4266" s="457" t="e">
        <f>IF(K4266=0,#REF!,0)</f>
        <v>#REF!</v>
      </c>
    </row>
    <row r="4267" spans="1:12">
      <c r="A4267" s="30">
        <v>4265</v>
      </c>
      <c r="B4267" s="30">
        <v>7992.0639999999876</v>
      </c>
      <c r="C4267" s="30">
        <v>169732.9569999997</v>
      </c>
      <c r="D4267" s="30">
        <v>1</v>
      </c>
      <c r="E4267" s="30">
        <v>1</v>
      </c>
      <c r="F4267" s="30">
        <v>2103.1010000000001</v>
      </c>
      <c r="G4267" s="30">
        <v>1</v>
      </c>
      <c r="H4267" s="30">
        <v>1</v>
      </c>
      <c r="I4267" s="30">
        <v>1</v>
      </c>
      <c r="K4267" s="457"/>
      <c r="L4267" s="457" t="e">
        <f>IF(K4267=0,#REF!,0)</f>
        <v>#REF!</v>
      </c>
    </row>
    <row r="4268" spans="1:12">
      <c r="A4268" s="30">
        <v>4266</v>
      </c>
      <c r="B4268" s="30">
        <v>8379.3059999999896</v>
      </c>
      <c r="C4268" s="30">
        <v>111799.024</v>
      </c>
      <c r="D4268" s="30">
        <v>1</v>
      </c>
      <c r="E4268" s="30">
        <v>1</v>
      </c>
      <c r="F4268" s="30">
        <v>3669.8589999999999</v>
      </c>
      <c r="G4268" s="30">
        <v>1</v>
      </c>
      <c r="H4268" s="30">
        <v>1</v>
      </c>
      <c r="I4268" s="30">
        <v>1</v>
      </c>
      <c r="K4268" s="457"/>
      <c r="L4268" s="457" t="e">
        <f>IF(K4268=0,#REF!,0)</f>
        <v>#REF!</v>
      </c>
    </row>
    <row r="4269" spans="1:12">
      <c r="A4269" s="30">
        <v>4267</v>
      </c>
      <c r="B4269" s="30">
        <v>13864.83299999999</v>
      </c>
      <c r="C4269" s="30">
        <v>39756.482999999898</v>
      </c>
      <c r="D4269" s="30">
        <v>1</v>
      </c>
      <c r="E4269" s="30">
        <v>1</v>
      </c>
      <c r="F4269" s="30">
        <v>5173.3789999999999</v>
      </c>
      <c r="G4269" s="30">
        <v>1</v>
      </c>
      <c r="H4269" s="30">
        <v>1</v>
      </c>
      <c r="I4269" s="30">
        <v>1</v>
      </c>
      <c r="K4269" s="457"/>
      <c r="L4269" s="457" t="e">
        <f>IF(K4269=0,#REF!,0)</f>
        <v>#REF!</v>
      </c>
    </row>
    <row r="4270" spans="1:12">
      <c r="A4270" s="30">
        <v>4268</v>
      </c>
      <c r="B4270" s="30">
        <v>13982.855999999978</v>
      </c>
      <c r="C4270" s="30">
        <v>39410.591999999888</v>
      </c>
      <c r="D4270" s="30">
        <v>1</v>
      </c>
      <c r="E4270" s="30">
        <v>1</v>
      </c>
      <c r="F4270" s="30">
        <v>5239.9369999999999</v>
      </c>
      <c r="G4270" s="30">
        <v>1</v>
      </c>
      <c r="H4270" s="30">
        <v>1</v>
      </c>
      <c r="I4270" s="30">
        <v>1</v>
      </c>
      <c r="K4270" s="457"/>
      <c r="L4270" s="457" t="e">
        <f>IF(K4270=0,#REF!,0)</f>
        <v>#REF!</v>
      </c>
    </row>
    <row r="4271" spans="1:12">
      <c r="A4271" s="30">
        <v>4269</v>
      </c>
      <c r="B4271" s="30">
        <v>2957.0219999999977</v>
      </c>
      <c r="C4271" s="30">
        <v>17522.168999999896</v>
      </c>
      <c r="D4271" s="30">
        <v>1</v>
      </c>
      <c r="E4271" s="30">
        <v>1</v>
      </c>
      <c r="F4271" s="30">
        <v>4064.6639999999902</v>
      </c>
      <c r="G4271" s="30">
        <v>1</v>
      </c>
      <c r="H4271" s="30">
        <v>1</v>
      </c>
      <c r="I4271" s="30">
        <v>1</v>
      </c>
      <c r="K4271" s="457"/>
      <c r="L4271" s="457" t="e">
        <f>IF(K4271=0,#REF!,0)</f>
        <v>#REF!</v>
      </c>
    </row>
    <row r="4272" spans="1:12">
      <c r="A4272" s="30">
        <v>4270</v>
      </c>
      <c r="B4272" s="30">
        <v>1762.222</v>
      </c>
      <c r="C4272" s="30">
        <v>16096.9989999999</v>
      </c>
      <c r="D4272" s="30">
        <v>1</v>
      </c>
      <c r="E4272" s="30">
        <v>1</v>
      </c>
      <c r="F4272" s="30">
        <v>2954.8419999999901</v>
      </c>
      <c r="G4272" s="30">
        <v>1</v>
      </c>
      <c r="H4272" s="30">
        <v>1</v>
      </c>
      <c r="I4272" s="30">
        <v>1</v>
      </c>
      <c r="K4272" s="457"/>
      <c r="L4272" s="457" t="e">
        <f>IF(K4272=0,#REF!,0)</f>
        <v>#REF!</v>
      </c>
    </row>
    <row r="4273" spans="1:12">
      <c r="A4273" s="30">
        <v>4271</v>
      </c>
      <c r="B4273" s="30">
        <v>1762.222</v>
      </c>
      <c r="C4273" s="30">
        <v>15298.798999999899</v>
      </c>
      <c r="D4273" s="30">
        <v>1</v>
      </c>
      <c r="E4273" s="30">
        <v>1</v>
      </c>
      <c r="F4273" s="30">
        <v>1650.4859999999901</v>
      </c>
      <c r="G4273" s="30">
        <v>1</v>
      </c>
      <c r="H4273" s="30">
        <v>1</v>
      </c>
      <c r="I4273" s="30">
        <v>1</v>
      </c>
      <c r="K4273" s="457"/>
      <c r="L4273" s="457" t="e">
        <f>IF(K4273=0,#REF!,0)</f>
        <v>#REF!</v>
      </c>
    </row>
    <row r="4274" spans="1:12">
      <c r="A4274" s="30">
        <v>4272</v>
      </c>
      <c r="B4274" s="30">
        <v>1032.623999999998</v>
      </c>
      <c r="C4274" s="30">
        <v>15268.7299999999</v>
      </c>
      <c r="D4274" s="30">
        <v>1</v>
      </c>
      <c r="E4274" s="30">
        <v>1</v>
      </c>
      <c r="F4274" s="30">
        <v>1260.90199999999</v>
      </c>
      <c r="G4274" s="30">
        <v>1</v>
      </c>
      <c r="H4274" s="30">
        <v>1</v>
      </c>
      <c r="I4274" s="30">
        <v>1</v>
      </c>
      <c r="K4274" s="457"/>
      <c r="L4274" s="457" t="e">
        <f>IF(K4274=0,#REF!,0)</f>
        <v>#REF!</v>
      </c>
    </row>
    <row r="4275" spans="1:12">
      <c r="A4275" s="30">
        <v>4273</v>
      </c>
      <c r="B4275" s="30">
        <v>1032.623999999998</v>
      </c>
      <c r="C4275" s="30">
        <v>15262.175999999899</v>
      </c>
      <c r="D4275" s="30">
        <v>1</v>
      </c>
      <c r="E4275" s="30">
        <v>1</v>
      </c>
      <c r="F4275" s="30">
        <v>554.56599999999901</v>
      </c>
      <c r="G4275" s="30">
        <v>1</v>
      </c>
      <c r="H4275" s="30">
        <v>1</v>
      </c>
      <c r="I4275" s="30">
        <v>1</v>
      </c>
      <c r="K4275" s="457"/>
      <c r="L4275" s="457" t="e">
        <f>IF(K4275=0,#REF!,0)</f>
        <v>#REF!</v>
      </c>
    </row>
    <row r="4276" spans="1:12">
      <c r="A4276" s="30">
        <v>4274</v>
      </c>
      <c r="B4276" s="30">
        <v>1032.623999999998</v>
      </c>
      <c r="C4276" s="30">
        <v>15188.7789999999</v>
      </c>
      <c r="D4276" s="30">
        <v>1</v>
      </c>
      <c r="E4276" s="30">
        <v>1</v>
      </c>
      <c r="F4276" s="30">
        <v>316.20699999999999</v>
      </c>
      <c r="G4276" s="30">
        <v>1</v>
      </c>
      <c r="H4276" s="30">
        <v>1</v>
      </c>
      <c r="I4276" s="30">
        <v>1</v>
      </c>
      <c r="K4276" s="457"/>
      <c r="L4276" s="457" t="e">
        <f>IF(K4276=0,#REF!,0)</f>
        <v>#REF!</v>
      </c>
    </row>
    <row r="4277" spans="1:12">
      <c r="A4277" s="30">
        <v>4275</v>
      </c>
      <c r="B4277" s="30">
        <v>1032.623999999998</v>
      </c>
      <c r="C4277" s="30">
        <v>15187.612999999899</v>
      </c>
      <c r="D4277" s="30">
        <v>1</v>
      </c>
      <c r="E4277" s="30">
        <v>1</v>
      </c>
      <c r="F4277" s="30">
        <v>249.55699999999999</v>
      </c>
      <c r="G4277" s="30">
        <v>1</v>
      </c>
      <c r="H4277" s="30">
        <v>1</v>
      </c>
      <c r="I4277" s="30">
        <v>1</v>
      </c>
      <c r="K4277" s="457"/>
      <c r="L4277" s="457" t="e">
        <f>IF(K4277=0,#REF!,0)</f>
        <v>#REF!</v>
      </c>
    </row>
    <row r="4278" spans="1:12">
      <c r="A4278" s="30">
        <v>4276</v>
      </c>
      <c r="B4278" s="30">
        <v>1032.623999999998</v>
      </c>
      <c r="C4278" s="30">
        <v>15187.612999999899</v>
      </c>
      <c r="D4278" s="30">
        <v>1</v>
      </c>
      <c r="E4278" s="30">
        <v>1</v>
      </c>
      <c r="F4278" s="30">
        <v>250.617999999999</v>
      </c>
      <c r="G4278" s="30">
        <v>1</v>
      </c>
      <c r="H4278" s="30">
        <v>1</v>
      </c>
      <c r="I4278" s="30">
        <v>1</v>
      </c>
      <c r="K4278" s="457"/>
      <c r="L4278" s="457" t="e">
        <f>IF(K4278=0,#REF!,0)</f>
        <v>#REF!</v>
      </c>
    </row>
    <row r="4279" spans="1:12">
      <c r="A4279" s="30">
        <v>4277</v>
      </c>
      <c r="B4279" s="30">
        <v>1032.623999999998</v>
      </c>
      <c r="C4279" s="30">
        <v>15187.612999999899</v>
      </c>
      <c r="D4279" s="30">
        <v>1</v>
      </c>
      <c r="E4279" s="30">
        <v>1</v>
      </c>
      <c r="F4279" s="30">
        <v>231.767</v>
      </c>
      <c r="G4279" s="30">
        <v>1</v>
      </c>
      <c r="H4279" s="30">
        <v>1</v>
      </c>
      <c r="I4279" s="30">
        <v>1</v>
      </c>
      <c r="K4279" s="457"/>
      <c r="L4279" s="457" t="e">
        <f>IF(K4279=0,#REF!,0)</f>
        <v>#REF!</v>
      </c>
    </row>
    <row r="4280" spans="1:12">
      <c r="A4280" s="30">
        <v>4278</v>
      </c>
      <c r="B4280" s="30">
        <v>1762.222</v>
      </c>
      <c r="C4280" s="30">
        <v>15187.612999999899</v>
      </c>
      <c r="D4280" s="30">
        <v>1</v>
      </c>
      <c r="E4280" s="30">
        <v>1</v>
      </c>
      <c r="F4280" s="30">
        <v>2504.0050000000001</v>
      </c>
      <c r="G4280" s="30">
        <v>1</v>
      </c>
      <c r="H4280" s="30">
        <v>1</v>
      </c>
      <c r="I4280" s="30">
        <v>1</v>
      </c>
      <c r="K4280" s="457"/>
      <c r="L4280" s="457" t="e">
        <f>IF(K4280=0,#REF!,0)</f>
        <v>#REF!</v>
      </c>
    </row>
    <row r="4281" spans="1:12">
      <c r="A4281" s="30">
        <v>4279</v>
      </c>
      <c r="B4281" s="30">
        <v>6139.8579999999993</v>
      </c>
      <c r="C4281" s="30">
        <v>15289.6509999999</v>
      </c>
      <c r="D4281" s="30">
        <v>1</v>
      </c>
      <c r="E4281" s="30">
        <v>1</v>
      </c>
      <c r="F4281" s="30">
        <v>6563.1639999999998</v>
      </c>
      <c r="G4281" s="30">
        <v>1</v>
      </c>
      <c r="H4281" s="30">
        <v>1</v>
      </c>
      <c r="I4281" s="30">
        <v>1</v>
      </c>
      <c r="K4281" s="457"/>
      <c r="L4281" s="457" t="e">
        <f>IF(K4281=0,#REF!,0)</f>
        <v>#REF!</v>
      </c>
    </row>
    <row r="4282" spans="1:12">
      <c r="A4282" s="30">
        <v>4280</v>
      </c>
      <c r="B4282" s="30">
        <v>1762.222</v>
      </c>
      <c r="C4282" s="30">
        <v>44960.335999999996</v>
      </c>
      <c r="D4282" s="30">
        <v>1</v>
      </c>
      <c r="E4282" s="30">
        <v>1</v>
      </c>
      <c r="F4282" s="30">
        <v>5317.7640000000001</v>
      </c>
      <c r="G4282" s="30">
        <v>1</v>
      </c>
      <c r="H4282" s="30">
        <v>1</v>
      </c>
      <c r="I4282" s="30">
        <v>1</v>
      </c>
      <c r="K4282" s="457"/>
      <c r="L4282" s="457" t="e">
        <f>IF(K4282=0,#REF!,0)</f>
        <v>#REF!</v>
      </c>
    </row>
    <row r="4283" spans="1:12">
      <c r="A4283" s="30">
        <v>4281</v>
      </c>
      <c r="B4283" s="30">
        <v>1039.0759999999977</v>
      </c>
      <c r="C4283" s="30">
        <v>78436.547999999893</v>
      </c>
      <c r="D4283" s="30">
        <v>1</v>
      </c>
      <c r="E4283" s="30">
        <v>1</v>
      </c>
      <c r="F4283" s="30">
        <v>4399.0139999999901</v>
      </c>
      <c r="G4283" s="30">
        <v>1</v>
      </c>
      <c r="H4283" s="30">
        <v>1</v>
      </c>
      <c r="I4283" s="30">
        <v>1</v>
      </c>
      <c r="K4283" s="457"/>
      <c r="L4283" s="457" t="e">
        <f>IF(K4283=0,#REF!,0)</f>
        <v>#REF!</v>
      </c>
    </row>
    <row r="4284" spans="1:12">
      <c r="A4284" s="30">
        <v>4282</v>
      </c>
      <c r="B4284" s="30">
        <v>1198.964999999999</v>
      </c>
      <c r="C4284" s="30">
        <v>111154.8959999997</v>
      </c>
      <c r="D4284" s="30">
        <v>1</v>
      </c>
      <c r="E4284" s="30">
        <v>1</v>
      </c>
      <c r="F4284" s="30">
        <v>3350.127</v>
      </c>
      <c r="G4284" s="30">
        <v>1</v>
      </c>
      <c r="H4284" s="30">
        <v>1</v>
      </c>
      <c r="I4284" s="30">
        <v>1</v>
      </c>
      <c r="K4284" s="457"/>
      <c r="L4284" s="457" t="e">
        <f>IF(K4284=0,#REF!,0)</f>
        <v>#REF!</v>
      </c>
    </row>
    <row r="4285" spans="1:12">
      <c r="A4285" s="30">
        <v>4283</v>
      </c>
      <c r="B4285" s="30">
        <v>1298.014999999999</v>
      </c>
      <c r="C4285" s="30">
        <v>152704.72699999966</v>
      </c>
      <c r="D4285" s="30">
        <v>1</v>
      </c>
      <c r="E4285" s="30">
        <v>1</v>
      </c>
      <c r="F4285" s="30">
        <v>2956.1469999999899</v>
      </c>
      <c r="G4285" s="30">
        <v>1</v>
      </c>
      <c r="H4285" s="30">
        <v>1</v>
      </c>
      <c r="I4285" s="30">
        <v>1</v>
      </c>
      <c r="K4285" s="457"/>
      <c r="L4285" s="457" t="e">
        <f>IF(K4285=0,#REF!,0)</f>
        <v>#REF!</v>
      </c>
    </row>
    <row r="4286" spans="1:12">
      <c r="A4286" s="30">
        <v>4284</v>
      </c>
      <c r="B4286" s="30">
        <v>1393.3449999999991</v>
      </c>
      <c r="C4286" s="30">
        <v>137383.57499999978</v>
      </c>
      <c r="D4286" s="30">
        <v>1</v>
      </c>
      <c r="E4286" s="30">
        <v>1</v>
      </c>
      <c r="F4286" s="30">
        <v>2758.9279999999899</v>
      </c>
      <c r="G4286" s="30">
        <v>1</v>
      </c>
      <c r="H4286" s="30">
        <v>1</v>
      </c>
      <c r="I4286" s="30">
        <v>1</v>
      </c>
      <c r="K4286" s="457"/>
      <c r="L4286" s="457" t="e">
        <f>IF(K4286=0,#REF!,0)</f>
        <v>#REF!</v>
      </c>
    </row>
    <row r="4287" spans="1:12">
      <c r="A4287" s="30">
        <v>4285</v>
      </c>
      <c r="B4287" s="30">
        <v>8072.8899999999985</v>
      </c>
      <c r="C4287" s="30">
        <v>71140.258999999904</v>
      </c>
      <c r="D4287" s="30">
        <v>1</v>
      </c>
      <c r="E4287" s="30">
        <v>1</v>
      </c>
      <c r="F4287" s="30">
        <v>4129.585</v>
      </c>
      <c r="G4287" s="30">
        <v>1</v>
      </c>
      <c r="H4287" s="30">
        <v>1</v>
      </c>
      <c r="I4287" s="30">
        <v>1</v>
      </c>
      <c r="K4287" s="457"/>
      <c r="L4287" s="457" t="e">
        <f>IF(K4287=0,#REF!,0)</f>
        <v>#REF!</v>
      </c>
    </row>
    <row r="4288" spans="1:12">
      <c r="A4288" s="30">
        <v>4286</v>
      </c>
      <c r="B4288" s="30">
        <v>2617.9029999999989</v>
      </c>
      <c r="C4288" s="30">
        <v>118605.40099999981</v>
      </c>
      <c r="D4288" s="30">
        <v>1</v>
      </c>
      <c r="E4288" s="30">
        <v>1</v>
      </c>
      <c r="F4288" s="30">
        <v>3671.902</v>
      </c>
      <c r="G4288" s="30">
        <v>1</v>
      </c>
      <c r="H4288" s="30">
        <v>1</v>
      </c>
      <c r="I4288" s="30">
        <v>1</v>
      </c>
      <c r="K4288" s="457"/>
      <c r="L4288" s="457" t="e">
        <f>IF(K4288=0,#REF!,0)</f>
        <v>#REF!</v>
      </c>
    </row>
    <row r="4289" spans="1:12">
      <c r="A4289" s="30">
        <v>4287</v>
      </c>
      <c r="B4289" s="30">
        <v>2021.8379999999968</v>
      </c>
      <c r="C4289" s="30">
        <v>178655.23199999979</v>
      </c>
      <c r="D4289" s="30">
        <v>1</v>
      </c>
      <c r="E4289" s="30">
        <v>1</v>
      </c>
      <c r="F4289" s="30">
        <v>2104.59799999999</v>
      </c>
      <c r="G4289" s="30">
        <v>1</v>
      </c>
      <c r="H4289" s="30">
        <v>1</v>
      </c>
      <c r="I4289" s="30">
        <v>1</v>
      </c>
      <c r="K4289" s="457"/>
      <c r="L4289" s="457" t="e">
        <f>IF(K4289=0,#REF!,0)</f>
        <v>#REF!</v>
      </c>
    </row>
    <row r="4290" spans="1:12">
      <c r="A4290" s="30">
        <v>4288</v>
      </c>
      <c r="B4290" s="30">
        <v>2093.4819999999968</v>
      </c>
      <c r="C4290" s="30">
        <v>154617.86299999978</v>
      </c>
      <c r="D4290" s="30">
        <v>1</v>
      </c>
      <c r="E4290" s="30">
        <v>1</v>
      </c>
      <c r="F4290" s="30">
        <v>1843.82</v>
      </c>
      <c r="G4290" s="30">
        <v>1</v>
      </c>
      <c r="H4290" s="30">
        <v>1</v>
      </c>
      <c r="I4290" s="30">
        <v>1</v>
      </c>
      <c r="K4290" s="457"/>
      <c r="L4290" s="457" t="e">
        <f>IF(K4290=0,#REF!,0)</f>
        <v>#REF!</v>
      </c>
    </row>
    <row r="4291" spans="1:12">
      <c r="A4291" s="30">
        <v>4289</v>
      </c>
      <c r="B4291" s="30">
        <v>2023.6419999999969</v>
      </c>
      <c r="C4291" s="30">
        <v>136893.30999999988</v>
      </c>
      <c r="D4291" s="30">
        <v>1</v>
      </c>
      <c r="E4291" s="30">
        <v>1</v>
      </c>
      <c r="F4291" s="30">
        <v>2104.7489999999998</v>
      </c>
      <c r="G4291" s="30">
        <v>1</v>
      </c>
      <c r="H4291" s="30">
        <v>1</v>
      </c>
      <c r="I4291" s="30">
        <v>1</v>
      </c>
      <c r="K4291" s="457"/>
      <c r="L4291" s="457" t="e">
        <f>IF(K4291=0,#REF!,0)</f>
        <v>#REF!</v>
      </c>
    </row>
    <row r="4292" spans="1:12">
      <c r="A4292" s="30">
        <v>4290</v>
      </c>
      <c r="B4292" s="30">
        <v>2571.8059999999978</v>
      </c>
      <c r="C4292" s="30">
        <v>75904.997999999992</v>
      </c>
      <c r="D4292" s="30">
        <v>1</v>
      </c>
      <c r="E4292" s="30">
        <v>1</v>
      </c>
      <c r="F4292" s="30">
        <v>3672.4679999999998</v>
      </c>
      <c r="G4292" s="30">
        <v>1</v>
      </c>
      <c r="H4292" s="30">
        <v>1</v>
      </c>
      <c r="I4292" s="30">
        <v>1</v>
      </c>
      <c r="K4292" s="457"/>
      <c r="L4292" s="457" t="e">
        <f>IF(K4292=0,#REF!,0)</f>
        <v>#REF!</v>
      </c>
    </row>
    <row r="4293" spans="1:12">
      <c r="A4293" s="30">
        <v>4291</v>
      </c>
      <c r="B4293" s="30">
        <v>7827.1529999999993</v>
      </c>
      <c r="C4293" s="30">
        <v>34923.650999999896</v>
      </c>
      <c r="D4293" s="30">
        <v>1</v>
      </c>
      <c r="E4293" s="30">
        <v>1</v>
      </c>
      <c r="F4293" s="30">
        <v>5176.5389999999998</v>
      </c>
      <c r="G4293" s="30">
        <v>1</v>
      </c>
      <c r="H4293" s="30">
        <v>1</v>
      </c>
      <c r="I4293" s="30">
        <v>1</v>
      </c>
      <c r="K4293" s="457"/>
      <c r="L4293" s="457" t="e">
        <f>IF(K4293=0,#REF!,0)</f>
        <v>#REF!</v>
      </c>
    </row>
    <row r="4294" spans="1:12">
      <c r="A4294" s="30">
        <v>4292</v>
      </c>
      <c r="B4294" s="30">
        <v>8484.0919999999987</v>
      </c>
      <c r="C4294" s="30">
        <v>35057.384999999886</v>
      </c>
      <c r="D4294" s="30">
        <v>1</v>
      </c>
      <c r="E4294" s="30">
        <v>1</v>
      </c>
      <c r="F4294" s="30">
        <v>5243.0879999999997</v>
      </c>
      <c r="G4294" s="30">
        <v>1</v>
      </c>
      <c r="H4294" s="30">
        <v>1</v>
      </c>
      <c r="I4294" s="30">
        <v>1</v>
      </c>
      <c r="K4294" s="457"/>
      <c r="L4294" s="457" t="e">
        <f>IF(K4294=0,#REF!,0)</f>
        <v>#REF!</v>
      </c>
    </row>
    <row r="4295" spans="1:12">
      <c r="A4295" s="30">
        <v>4293</v>
      </c>
      <c r="B4295" s="30">
        <v>1819.704</v>
      </c>
      <c r="C4295" s="30">
        <v>16188.630999999901</v>
      </c>
      <c r="D4295" s="30">
        <v>1</v>
      </c>
      <c r="E4295" s="30">
        <v>1</v>
      </c>
      <c r="F4295" s="30">
        <v>4068.3709999999901</v>
      </c>
      <c r="G4295" s="30">
        <v>1</v>
      </c>
      <c r="H4295" s="30">
        <v>1</v>
      </c>
      <c r="I4295" s="30">
        <v>1</v>
      </c>
      <c r="K4295" s="457"/>
      <c r="L4295" s="457" t="e">
        <f>IF(K4295=0,#REF!,0)</f>
        <v>#REF!</v>
      </c>
    </row>
    <row r="4296" spans="1:12">
      <c r="A4296" s="30">
        <v>4294</v>
      </c>
      <c r="B4296" s="30">
        <v>1762.222</v>
      </c>
      <c r="C4296" s="30">
        <v>15718.1359999999</v>
      </c>
      <c r="D4296" s="30">
        <v>1</v>
      </c>
      <c r="E4296" s="30">
        <v>1</v>
      </c>
      <c r="F4296" s="30">
        <v>2957.7359999999999</v>
      </c>
      <c r="G4296" s="30">
        <v>1</v>
      </c>
      <c r="H4296" s="30">
        <v>1</v>
      </c>
      <c r="I4296" s="30">
        <v>1</v>
      </c>
      <c r="K4296" s="457"/>
      <c r="L4296" s="457" t="e">
        <f>IF(K4296=0,#REF!,0)</f>
        <v>#REF!</v>
      </c>
    </row>
    <row r="4297" spans="1:12">
      <c r="A4297" s="30">
        <v>4295</v>
      </c>
      <c r="B4297" s="30">
        <v>1762.222</v>
      </c>
      <c r="C4297" s="30">
        <v>15262.558999999899</v>
      </c>
      <c r="D4297" s="30">
        <v>1</v>
      </c>
      <c r="E4297" s="30">
        <v>1</v>
      </c>
      <c r="F4297" s="30">
        <v>1652.163</v>
      </c>
      <c r="G4297" s="30">
        <v>1</v>
      </c>
      <c r="H4297" s="30">
        <v>1</v>
      </c>
      <c r="I4297" s="30">
        <v>1</v>
      </c>
      <c r="K4297" s="457"/>
      <c r="L4297" s="457" t="e">
        <f>IF(K4297=0,#REF!,0)</f>
        <v>#REF!</v>
      </c>
    </row>
    <row r="4298" spans="1:12">
      <c r="A4298" s="30">
        <v>4296</v>
      </c>
      <c r="B4298" s="30">
        <v>1032.623999999998</v>
      </c>
      <c r="C4298" s="30">
        <v>15256.618999999899</v>
      </c>
      <c r="D4298" s="30">
        <v>1</v>
      </c>
      <c r="E4298" s="30">
        <v>1</v>
      </c>
      <c r="F4298" s="30">
        <v>1262.2249999999999</v>
      </c>
      <c r="G4298" s="30">
        <v>1</v>
      </c>
      <c r="H4298" s="30">
        <v>1</v>
      </c>
      <c r="I4298" s="30">
        <v>1</v>
      </c>
      <c r="K4298" s="457"/>
      <c r="L4298" s="457" t="e">
        <f>IF(K4298=0,#REF!,0)</f>
        <v>#REF!</v>
      </c>
    </row>
    <row r="4299" spans="1:12">
      <c r="A4299" s="30">
        <v>4297</v>
      </c>
      <c r="B4299" s="30">
        <v>1032.623999999998</v>
      </c>
      <c r="C4299" s="30">
        <v>15254.630999999899</v>
      </c>
      <c r="D4299" s="30">
        <v>1</v>
      </c>
      <c r="E4299" s="30">
        <v>1</v>
      </c>
      <c r="F4299" s="30">
        <v>537.34799999999996</v>
      </c>
      <c r="G4299" s="30">
        <v>1</v>
      </c>
      <c r="H4299" s="30">
        <v>1</v>
      </c>
      <c r="I4299" s="30">
        <v>1</v>
      </c>
      <c r="K4299" s="457"/>
      <c r="L4299" s="457" t="e">
        <f>IF(K4299=0,#REF!,0)</f>
        <v>#REF!</v>
      </c>
    </row>
    <row r="4300" spans="1:12">
      <c r="A4300" s="30">
        <v>4298</v>
      </c>
      <c r="B4300" s="30">
        <v>1032.623999999998</v>
      </c>
      <c r="C4300" s="30">
        <v>15187.612999999899</v>
      </c>
      <c r="D4300" s="30">
        <v>1</v>
      </c>
      <c r="E4300" s="30">
        <v>1</v>
      </c>
      <c r="F4300" s="30">
        <v>591.36999999999898</v>
      </c>
      <c r="G4300" s="30">
        <v>1</v>
      </c>
      <c r="H4300" s="30">
        <v>1</v>
      </c>
      <c r="I4300" s="30">
        <v>1</v>
      </c>
      <c r="K4300" s="457"/>
      <c r="L4300" s="457" t="e">
        <f>IF(K4300=0,#REF!,0)</f>
        <v>#REF!</v>
      </c>
    </row>
    <row r="4301" spans="1:12">
      <c r="A4301" s="30">
        <v>4299</v>
      </c>
      <c r="B4301" s="30">
        <v>1032.623999999998</v>
      </c>
      <c r="C4301" s="30">
        <v>15187.612999999899</v>
      </c>
      <c r="D4301" s="30">
        <v>1</v>
      </c>
      <c r="E4301" s="30">
        <v>1</v>
      </c>
      <c r="F4301" s="30">
        <v>381.62299999999999</v>
      </c>
      <c r="G4301" s="30">
        <v>1</v>
      </c>
      <c r="H4301" s="30">
        <v>1</v>
      </c>
      <c r="I4301" s="30">
        <v>1</v>
      </c>
      <c r="K4301" s="457"/>
      <c r="L4301" s="457" t="e">
        <f>IF(K4301=0,#REF!,0)</f>
        <v>#REF!</v>
      </c>
    </row>
    <row r="4302" spans="1:12">
      <c r="A4302" s="30">
        <v>4300</v>
      </c>
      <c r="B4302" s="30">
        <v>1032.623999999998</v>
      </c>
      <c r="C4302" s="30">
        <v>15187.612999999899</v>
      </c>
      <c r="D4302" s="30">
        <v>1</v>
      </c>
      <c r="E4302" s="30">
        <v>1</v>
      </c>
      <c r="F4302" s="30">
        <v>228.38300000000001</v>
      </c>
      <c r="G4302" s="30">
        <v>1</v>
      </c>
      <c r="H4302" s="30">
        <v>1</v>
      </c>
      <c r="I4302" s="30">
        <v>1</v>
      </c>
      <c r="K4302" s="457"/>
      <c r="L4302" s="457" t="e">
        <f>IF(K4302=0,#REF!,0)</f>
        <v>#REF!</v>
      </c>
    </row>
    <row r="4303" spans="1:12">
      <c r="A4303" s="30">
        <v>4301</v>
      </c>
      <c r="B4303" s="30">
        <v>1032.623999999998</v>
      </c>
      <c r="C4303" s="30">
        <v>15187.612999999899</v>
      </c>
      <c r="D4303" s="30">
        <v>1</v>
      </c>
      <c r="E4303" s="30">
        <v>1</v>
      </c>
      <c r="F4303" s="30">
        <v>228.774</v>
      </c>
      <c r="G4303" s="30">
        <v>1</v>
      </c>
      <c r="H4303" s="30">
        <v>1</v>
      </c>
      <c r="I4303" s="30">
        <v>1</v>
      </c>
      <c r="K4303" s="457"/>
      <c r="L4303" s="457" t="e">
        <f>IF(K4303=0,#REF!,0)</f>
        <v>#REF!</v>
      </c>
    </row>
    <row r="4304" spans="1:12">
      <c r="A4304" s="30">
        <v>4302</v>
      </c>
      <c r="B4304" s="30">
        <v>1762.222</v>
      </c>
      <c r="C4304" s="30">
        <v>15187.612999999899</v>
      </c>
      <c r="D4304" s="30">
        <v>1</v>
      </c>
      <c r="E4304" s="30">
        <v>1</v>
      </c>
      <c r="F4304" s="30">
        <v>700.57499999999902</v>
      </c>
      <c r="G4304" s="30">
        <v>1</v>
      </c>
      <c r="H4304" s="30">
        <v>1</v>
      </c>
      <c r="I4304" s="30">
        <v>1</v>
      </c>
      <c r="K4304" s="457"/>
      <c r="L4304" s="457" t="e">
        <f>IF(K4304=0,#REF!,0)</f>
        <v>#REF!</v>
      </c>
    </row>
    <row r="4305" spans="1:12">
      <c r="A4305" s="30">
        <v>4303</v>
      </c>
      <c r="B4305" s="30">
        <v>6139.8579999999993</v>
      </c>
      <c r="C4305" s="30">
        <v>15289.6509999999</v>
      </c>
      <c r="D4305" s="30">
        <v>1</v>
      </c>
      <c r="E4305" s="30">
        <v>1</v>
      </c>
      <c r="F4305" s="30">
        <v>1867.441</v>
      </c>
      <c r="G4305" s="30">
        <v>1</v>
      </c>
      <c r="H4305" s="30">
        <v>1</v>
      </c>
      <c r="I4305" s="30">
        <v>1</v>
      </c>
      <c r="K4305" s="457"/>
      <c r="L4305" s="457" t="e">
        <f>IF(K4305=0,#REF!,0)</f>
        <v>#REF!</v>
      </c>
    </row>
    <row r="4306" spans="1:12">
      <c r="A4306" s="30">
        <v>4304</v>
      </c>
      <c r="B4306" s="30">
        <v>1762.222</v>
      </c>
      <c r="C4306" s="30">
        <v>28512.211999999901</v>
      </c>
      <c r="D4306" s="30">
        <v>1</v>
      </c>
      <c r="E4306" s="30">
        <v>1</v>
      </c>
      <c r="F4306" s="30">
        <v>3156.078</v>
      </c>
      <c r="G4306" s="30">
        <v>1</v>
      </c>
      <c r="H4306" s="30">
        <v>1</v>
      </c>
      <c r="I4306" s="30">
        <v>1</v>
      </c>
      <c r="K4306" s="457"/>
      <c r="L4306" s="457" t="e">
        <f>IF(K4306=0,#REF!,0)</f>
        <v>#REF!</v>
      </c>
    </row>
    <row r="4307" spans="1:12">
      <c r="A4307" s="30">
        <v>4305</v>
      </c>
      <c r="B4307" s="30">
        <v>1032.623999999998</v>
      </c>
      <c r="C4307" s="30">
        <v>30480.4199999999</v>
      </c>
      <c r="D4307" s="30">
        <v>1</v>
      </c>
      <c r="E4307" s="30">
        <v>1</v>
      </c>
      <c r="F4307" s="30">
        <v>5118.4849999999997</v>
      </c>
      <c r="G4307" s="30">
        <v>1</v>
      </c>
      <c r="H4307" s="30">
        <v>1</v>
      </c>
      <c r="I4307" s="30">
        <v>1</v>
      </c>
      <c r="K4307" s="457"/>
      <c r="L4307" s="457" t="e">
        <f>IF(K4307=0,#REF!,0)</f>
        <v>#REF!</v>
      </c>
    </row>
    <row r="4308" spans="1:12">
      <c r="A4308" s="30">
        <v>4306</v>
      </c>
      <c r="B4308" s="30">
        <v>1161.5489999999991</v>
      </c>
      <c r="C4308" s="30">
        <v>32897.379999999888</v>
      </c>
      <c r="D4308" s="30">
        <v>1</v>
      </c>
      <c r="E4308" s="30">
        <v>1</v>
      </c>
      <c r="F4308" s="30">
        <v>5060.0460000000003</v>
      </c>
      <c r="G4308" s="30">
        <v>1</v>
      </c>
      <c r="H4308" s="30">
        <v>1</v>
      </c>
      <c r="I4308" s="30">
        <v>1</v>
      </c>
      <c r="K4308" s="457"/>
      <c r="L4308" s="457" t="e">
        <f>IF(K4308=0,#REF!,0)</f>
        <v>#REF!</v>
      </c>
    </row>
    <row r="4309" spans="1:12">
      <c r="A4309" s="30">
        <v>4307</v>
      </c>
      <c r="B4309" s="30">
        <v>1258.0079999999989</v>
      </c>
      <c r="C4309" s="30">
        <v>35424.22899999989</v>
      </c>
      <c r="D4309" s="30">
        <v>1</v>
      </c>
      <c r="E4309" s="30">
        <v>1</v>
      </c>
      <c r="F4309" s="30">
        <v>4553.3090000000002</v>
      </c>
      <c r="G4309" s="30">
        <v>1</v>
      </c>
      <c r="H4309" s="30">
        <v>1</v>
      </c>
      <c r="I4309" s="30">
        <v>1</v>
      </c>
      <c r="K4309" s="457"/>
      <c r="L4309" s="457" t="e">
        <f>IF(K4309=0,#REF!,0)</f>
        <v>#REF!</v>
      </c>
    </row>
    <row r="4310" spans="1:12">
      <c r="A4310" s="30">
        <v>4308</v>
      </c>
      <c r="B4310" s="30">
        <v>1310.185999999999</v>
      </c>
      <c r="C4310" s="30">
        <v>36915.286999999902</v>
      </c>
      <c r="D4310" s="30">
        <v>1</v>
      </c>
      <c r="E4310" s="30">
        <v>1</v>
      </c>
      <c r="F4310" s="30">
        <v>4887.39299999999</v>
      </c>
      <c r="G4310" s="30">
        <v>1</v>
      </c>
      <c r="H4310" s="30">
        <v>1</v>
      </c>
      <c r="I4310" s="30">
        <v>1</v>
      </c>
      <c r="K4310" s="457"/>
      <c r="L4310" s="457" t="e">
        <f>IF(K4310=0,#REF!,0)</f>
        <v>#REF!</v>
      </c>
    </row>
    <row r="4311" spans="1:12">
      <c r="A4311" s="30">
        <v>4309</v>
      </c>
      <c r="B4311" s="30">
        <v>6975.9049999999979</v>
      </c>
      <c r="C4311" s="30">
        <v>36011.347999999976</v>
      </c>
      <c r="D4311" s="30">
        <v>1</v>
      </c>
      <c r="E4311" s="30">
        <v>1</v>
      </c>
      <c r="F4311" s="30">
        <v>4939.9040000000005</v>
      </c>
      <c r="G4311" s="30">
        <v>1</v>
      </c>
      <c r="H4311" s="30">
        <v>1</v>
      </c>
      <c r="I4311" s="30">
        <v>1</v>
      </c>
      <c r="K4311" s="457"/>
      <c r="L4311" s="457" t="e">
        <f>IF(K4311=0,#REF!,0)</f>
        <v>#REF!</v>
      </c>
    </row>
    <row r="4312" spans="1:12">
      <c r="A4312" s="30">
        <v>4310</v>
      </c>
      <c r="B4312" s="30">
        <v>2164.7309999999993</v>
      </c>
      <c r="C4312" s="30">
        <v>36738.210999999894</v>
      </c>
      <c r="D4312" s="30">
        <v>1</v>
      </c>
      <c r="E4312" s="30">
        <v>1</v>
      </c>
      <c r="F4312" s="30">
        <v>3931.85699999999</v>
      </c>
      <c r="G4312" s="30">
        <v>1</v>
      </c>
      <c r="H4312" s="30">
        <v>1</v>
      </c>
      <c r="I4312" s="30">
        <v>1</v>
      </c>
      <c r="K4312" s="457"/>
      <c r="L4312" s="457" t="e">
        <f>IF(K4312=0,#REF!,0)</f>
        <v>#REF!</v>
      </c>
    </row>
    <row r="4313" spans="1:12">
      <c r="A4313" s="30">
        <v>4311</v>
      </c>
      <c r="B4313" s="30">
        <v>1354.576999999998</v>
      </c>
      <c r="C4313" s="30">
        <v>37779.517999999887</v>
      </c>
      <c r="D4313" s="30">
        <v>1</v>
      </c>
      <c r="E4313" s="30">
        <v>1</v>
      </c>
      <c r="F4313" s="30">
        <v>3148.2710000000002</v>
      </c>
      <c r="G4313" s="30">
        <v>1</v>
      </c>
      <c r="H4313" s="30">
        <v>1</v>
      </c>
      <c r="I4313" s="30">
        <v>1</v>
      </c>
      <c r="K4313" s="457"/>
      <c r="L4313" s="457" t="e">
        <f>IF(K4313=0,#REF!,0)</f>
        <v>#REF!</v>
      </c>
    </row>
    <row r="4314" spans="1:12">
      <c r="A4314" s="30">
        <v>4312</v>
      </c>
      <c r="B4314" s="30">
        <v>1301.2239999999981</v>
      </c>
      <c r="C4314" s="30">
        <v>36851.341999999902</v>
      </c>
      <c r="D4314" s="30">
        <v>1</v>
      </c>
      <c r="E4314" s="30">
        <v>1</v>
      </c>
      <c r="F4314" s="30">
        <v>2477.1639999999902</v>
      </c>
      <c r="G4314" s="30">
        <v>1</v>
      </c>
      <c r="H4314" s="30">
        <v>1</v>
      </c>
      <c r="I4314" s="30">
        <v>1</v>
      </c>
      <c r="K4314" s="457"/>
      <c r="L4314" s="457" t="e">
        <f>IF(K4314=0,#REF!,0)</f>
        <v>#REF!</v>
      </c>
    </row>
    <row r="4315" spans="1:12">
      <c r="A4315" s="30">
        <v>4313</v>
      </c>
      <c r="B4315" s="30">
        <v>1278.774999999998</v>
      </c>
      <c r="C4315" s="30">
        <v>36264.420999999886</v>
      </c>
      <c r="D4315" s="30">
        <v>1</v>
      </c>
      <c r="E4315" s="30">
        <v>1</v>
      </c>
      <c r="F4315" s="30">
        <v>3148.92</v>
      </c>
      <c r="G4315" s="30">
        <v>1</v>
      </c>
      <c r="H4315" s="30">
        <v>1</v>
      </c>
      <c r="I4315" s="30">
        <v>1</v>
      </c>
      <c r="K4315" s="457"/>
      <c r="L4315" s="457" t="e">
        <f>IF(K4315=0,#REF!,0)</f>
        <v>#REF!</v>
      </c>
    </row>
    <row r="4316" spans="1:12">
      <c r="A4316" s="30">
        <v>4314</v>
      </c>
      <c r="B4316" s="30">
        <v>1907.4949999999999</v>
      </c>
      <c r="C4316" s="30">
        <v>35053.976999999883</v>
      </c>
      <c r="D4316" s="30">
        <v>1</v>
      </c>
      <c r="E4316" s="30">
        <v>1</v>
      </c>
      <c r="F4316" s="30">
        <v>4045.7919999999999</v>
      </c>
      <c r="G4316" s="30">
        <v>1</v>
      </c>
      <c r="H4316" s="30">
        <v>1</v>
      </c>
      <c r="I4316" s="30">
        <v>1</v>
      </c>
      <c r="K4316" s="457"/>
      <c r="L4316" s="457" t="e">
        <f>IF(K4316=0,#REF!,0)</f>
        <v>#REF!</v>
      </c>
    </row>
    <row r="4317" spans="1:12">
      <c r="A4317" s="30">
        <v>4315</v>
      </c>
      <c r="B4317" s="30">
        <v>6505.6789999999992</v>
      </c>
      <c r="C4317" s="30">
        <v>34224.7429999999</v>
      </c>
      <c r="D4317" s="30">
        <v>1</v>
      </c>
      <c r="E4317" s="30">
        <v>1</v>
      </c>
      <c r="F4317" s="30">
        <v>5614.50899999999</v>
      </c>
      <c r="G4317" s="30">
        <v>1</v>
      </c>
      <c r="H4317" s="30">
        <v>1</v>
      </c>
      <c r="I4317" s="30">
        <v>1</v>
      </c>
      <c r="K4317" s="457"/>
      <c r="L4317" s="457" t="e">
        <f>IF(K4317=0,#REF!,0)</f>
        <v>#REF!</v>
      </c>
    </row>
    <row r="4318" spans="1:12">
      <c r="A4318" s="30">
        <v>4316</v>
      </c>
      <c r="B4318" s="30">
        <v>7762.6309999999994</v>
      </c>
      <c r="C4318" s="30">
        <v>34551.90499999989</v>
      </c>
      <c r="D4318" s="30">
        <v>1</v>
      </c>
      <c r="E4318" s="30">
        <v>1</v>
      </c>
      <c r="F4318" s="30">
        <v>4438.9759999999997</v>
      </c>
      <c r="G4318" s="30">
        <v>1</v>
      </c>
      <c r="H4318" s="30">
        <v>1</v>
      </c>
      <c r="I4318" s="30">
        <v>1</v>
      </c>
      <c r="K4318" s="457"/>
      <c r="L4318" s="457" t="e">
        <f>IF(K4318=0,#REF!,0)</f>
        <v>#REF!</v>
      </c>
    </row>
    <row r="4319" spans="1:12">
      <c r="A4319" s="30">
        <v>4317</v>
      </c>
      <c r="B4319" s="30">
        <v>1780.9190000000001</v>
      </c>
      <c r="C4319" s="30">
        <v>16170.6269999999</v>
      </c>
      <c r="D4319" s="30">
        <v>1</v>
      </c>
      <c r="E4319" s="30">
        <v>1</v>
      </c>
      <c r="F4319" s="30">
        <v>2480.4589999999998</v>
      </c>
      <c r="G4319" s="30">
        <v>1</v>
      </c>
      <c r="H4319" s="30">
        <v>1</v>
      </c>
      <c r="I4319" s="30">
        <v>1</v>
      </c>
      <c r="K4319" s="457"/>
      <c r="L4319" s="457" t="e">
        <f>IF(K4319=0,#REF!,0)</f>
        <v>#REF!</v>
      </c>
    </row>
    <row r="4320" spans="1:12">
      <c r="A4320" s="30">
        <v>4318</v>
      </c>
      <c r="B4320" s="30">
        <v>1762.222</v>
      </c>
      <c r="C4320" s="30">
        <v>15715.184999999901</v>
      </c>
      <c r="D4320" s="30">
        <v>1</v>
      </c>
      <c r="E4320" s="30">
        <v>1</v>
      </c>
      <c r="F4320" s="30">
        <v>2425.3879999999899</v>
      </c>
      <c r="G4320" s="30">
        <v>1</v>
      </c>
      <c r="H4320" s="30">
        <v>1</v>
      </c>
      <c r="I4320" s="30">
        <v>1</v>
      </c>
      <c r="K4320" s="457"/>
      <c r="L4320" s="457" t="e">
        <f>IF(K4320=0,#REF!,0)</f>
        <v>#REF!</v>
      </c>
    </row>
    <row r="4321" spans="1:12">
      <c r="A4321" s="30">
        <v>4319</v>
      </c>
      <c r="B4321" s="30">
        <v>1762.222</v>
      </c>
      <c r="C4321" s="30">
        <v>15259.324999999899</v>
      </c>
      <c r="D4321" s="30">
        <v>1</v>
      </c>
      <c r="E4321" s="30">
        <v>1</v>
      </c>
      <c r="F4321" s="30">
        <v>1978.5049999999901</v>
      </c>
      <c r="G4321" s="30">
        <v>1</v>
      </c>
      <c r="H4321" s="30">
        <v>1</v>
      </c>
      <c r="I4321" s="30">
        <v>1</v>
      </c>
      <c r="K4321" s="457"/>
      <c r="L4321" s="457" t="e">
        <f>IF(K4321=0,#REF!,0)</f>
        <v>#REF!</v>
      </c>
    </row>
    <row r="4322" spans="1:12">
      <c r="A4322" s="30">
        <v>4320</v>
      </c>
      <c r="B4322" s="30">
        <v>1032.623999999998</v>
      </c>
      <c r="C4322" s="30">
        <v>15254.630999999899</v>
      </c>
      <c r="D4322" s="30">
        <v>1</v>
      </c>
      <c r="E4322" s="30">
        <v>1</v>
      </c>
      <c r="F4322" s="30">
        <v>1197.46199999999</v>
      </c>
      <c r="G4322" s="30">
        <v>1</v>
      </c>
      <c r="H4322" s="30">
        <v>1</v>
      </c>
      <c r="I4322" s="30">
        <v>1</v>
      </c>
      <c r="K4322" s="457"/>
      <c r="L4322" s="457" t="e">
        <f>IF(K4322=0,#REF!,0)</f>
        <v>#REF!</v>
      </c>
    </row>
    <row r="4323" spans="1:12">
      <c r="A4323" s="30">
        <v>4321</v>
      </c>
      <c r="B4323" s="30">
        <v>1032.623999999998</v>
      </c>
      <c r="C4323" s="30">
        <v>15254.630999999899</v>
      </c>
      <c r="D4323" s="30">
        <v>1</v>
      </c>
      <c r="E4323" s="30">
        <v>1</v>
      </c>
      <c r="F4323" s="30">
        <v>708.44799999999998</v>
      </c>
      <c r="G4323" s="30">
        <v>1</v>
      </c>
      <c r="H4323" s="30">
        <v>1</v>
      </c>
      <c r="I4323" s="30">
        <v>1</v>
      </c>
      <c r="K4323" s="457"/>
      <c r="L4323" s="457" t="e">
        <f>IF(K4323=0,#REF!,0)</f>
        <v>#REF!</v>
      </c>
    </row>
    <row r="4324" spans="1:12">
      <c r="A4324" s="30">
        <v>4322</v>
      </c>
      <c r="B4324" s="30">
        <v>1032.623999999998</v>
      </c>
      <c r="C4324" s="30">
        <v>15187.612999999899</v>
      </c>
      <c r="D4324" s="30">
        <v>1</v>
      </c>
      <c r="E4324" s="30">
        <v>1</v>
      </c>
      <c r="F4324" s="30">
        <v>529.76700000000005</v>
      </c>
      <c r="G4324" s="30">
        <v>1</v>
      </c>
      <c r="H4324" s="30">
        <v>1</v>
      </c>
      <c r="I4324" s="30">
        <v>1</v>
      </c>
      <c r="K4324" s="457"/>
      <c r="L4324" s="457" t="e">
        <f>IF(K4324=0,#REF!,0)</f>
        <v>#REF!</v>
      </c>
    </row>
    <row r="4325" spans="1:12">
      <c r="A4325" s="30">
        <v>4323</v>
      </c>
      <c r="B4325" s="30">
        <v>1032.623999999998</v>
      </c>
      <c r="C4325" s="30">
        <v>15187.612999999899</v>
      </c>
      <c r="D4325" s="30">
        <v>1</v>
      </c>
      <c r="E4325" s="30">
        <v>1</v>
      </c>
      <c r="F4325" s="30">
        <v>414.49299999999999</v>
      </c>
      <c r="G4325" s="30">
        <v>1</v>
      </c>
      <c r="H4325" s="30">
        <v>1</v>
      </c>
      <c r="I4325" s="30">
        <v>1</v>
      </c>
      <c r="K4325" s="457"/>
      <c r="L4325" s="457" t="e">
        <f>IF(K4325=0,#REF!,0)</f>
        <v>#REF!</v>
      </c>
    </row>
    <row r="4326" spans="1:12">
      <c r="A4326" s="30">
        <v>4324</v>
      </c>
      <c r="B4326" s="30">
        <v>1032.623999999998</v>
      </c>
      <c r="C4326" s="30">
        <v>15187.612999999899</v>
      </c>
      <c r="D4326" s="30">
        <v>1</v>
      </c>
      <c r="E4326" s="30">
        <v>1</v>
      </c>
      <c r="F4326" s="30">
        <v>232.724999999999</v>
      </c>
      <c r="G4326" s="30">
        <v>1</v>
      </c>
      <c r="H4326" s="30">
        <v>1</v>
      </c>
      <c r="I4326" s="30">
        <v>1</v>
      </c>
      <c r="K4326" s="457"/>
      <c r="L4326" s="457" t="e">
        <f>IF(K4326=0,#REF!,0)</f>
        <v>#REF!</v>
      </c>
    </row>
    <row r="4327" spans="1:12">
      <c r="A4327" s="30">
        <v>4325</v>
      </c>
      <c r="B4327" s="30">
        <v>1032.623999999998</v>
      </c>
      <c r="C4327" s="30">
        <v>15187.612999999899</v>
      </c>
      <c r="D4327" s="30">
        <v>1</v>
      </c>
      <c r="E4327" s="30">
        <v>1</v>
      </c>
      <c r="F4327" s="30">
        <v>233.344999999999</v>
      </c>
      <c r="G4327" s="30">
        <v>1</v>
      </c>
      <c r="H4327" s="30">
        <v>1</v>
      </c>
      <c r="I4327" s="30">
        <v>1</v>
      </c>
      <c r="K4327" s="457"/>
      <c r="L4327" s="457" t="e">
        <f>IF(K4327=0,#REF!,0)</f>
        <v>#REF!</v>
      </c>
    </row>
    <row r="4328" spans="1:12">
      <c r="A4328" s="30">
        <v>4326</v>
      </c>
      <c r="B4328" s="30">
        <v>1762.222</v>
      </c>
      <c r="C4328" s="30">
        <v>15187.612999999899</v>
      </c>
      <c r="D4328" s="30">
        <v>1</v>
      </c>
      <c r="E4328" s="30">
        <v>1</v>
      </c>
      <c r="F4328" s="30">
        <v>415.18799999999999</v>
      </c>
      <c r="G4328" s="30">
        <v>1</v>
      </c>
      <c r="H4328" s="30">
        <v>1</v>
      </c>
      <c r="I4328" s="30">
        <v>1</v>
      </c>
      <c r="K4328" s="457"/>
      <c r="L4328" s="457" t="e">
        <f>IF(K4328=0,#REF!,0)</f>
        <v>#REF!</v>
      </c>
    </row>
    <row r="4329" spans="1:12">
      <c r="A4329" s="30">
        <v>4327</v>
      </c>
      <c r="B4329" s="30">
        <v>6139.8579999999993</v>
      </c>
      <c r="C4329" s="30">
        <v>15289.6509999999</v>
      </c>
      <c r="D4329" s="30">
        <v>1</v>
      </c>
      <c r="E4329" s="30">
        <v>1</v>
      </c>
      <c r="F4329" s="30">
        <v>1259.60599999999</v>
      </c>
      <c r="G4329" s="30">
        <v>1</v>
      </c>
      <c r="H4329" s="30">
        <v>1</v>
      </c>
      <c r="I4329" s="30">
        <v>1</v>
      </c>
      <c r="K4329" s="457"/>
      <c r="L4329" s="457" t="e">
        <f>IF(K4329=0,#REF!,0)</f>
        <v>#REF!</v>
      </c>
    </row>
    <row r="4330" spans="1:12">
      <c r="A4330" s="30">
        <v>4328</v>
      </c>
      <c r="B4330" s="30">
        <v>1762.222</v>
      </c>
      <c r="C4330" s="30">
        <v>15633.805999999899</v>
      </c>
      <c r="D4330" s="30">
        <v>1</v>
      </c>
      <c r="E4330" s="30">
        <v>1</v>
      </c>
      <c r="F4330" s="30">
        <v>2557.5609999999901</v>
      </c>
      <c r="G4330" s="30">
        <v>1</v>
      </c>
      <c r="H4330" s="30">
        <v>1</v>
      </c>
      <c r="I4330" s="30">
        <v>1</v>
      </c>
      <c r="K4330" s="457"/>
      <c r="L4330" s="457" t="e">
        <f>IF(K4330=0,#REF!,0)</f>
        <v>#REF!</v>
      </c>
    </row>
    <row r="4331" spans="1:12">
      <c r="A4331" s="30">
        <v>4329</v>
      </c>
      <c r="B4331" s="30">
        <v>1032.623999999998</v>
      </c>
      <c r="C4331" s="30">
        <v>16672.300999999898</v>
      </c>
      <c r="D4331" s="30">
        <v>1</v>
      </c>
      <c r="E4331" s="30">
        <v>1</v>
      </c>
      <c r="F4331" s="30">
        <v>4044.0249999999901</v>
      </c>
      <c r="G4331" s="30">
        <v>1</v>
      </c>
      <c r="H4331" s="30">
        <v>1</v>
      </c>
      <c r="I4331" s="30">
        <v>1</v>
      </c>
      <c r="K4331" s="457"/>
      <c r="L4331" s="457" t="e">
        <f>IF(K4331=0,#REF!,0)</f>
        <v>#REF!</v>
      </c>
    </row>
    <row r="4332" spans="1:12">
      <c r="A4332" s="30">
        <v>4330</v>
      </c>
      <c r="B4332" s="30">
        <v>1153.2399999999991</v>
      </c>
      <c r="C4332" s="30">
        <v>17792.710999999901</v>
      </c>
      <c r="D4332" s="30">
        <v>1</v>
      </c>
      <c r="E4332" s="30">
        <v>1</v>
      </c>
      <c r="F4332" s="30">
        <v>5344.0649999999996</v>
      </c>
      <c r="G4332" s="30">
        <v>1</v>
      </c>
      <c r="H4332" s="30">
        <v>1</v>
      </c>
      <c r="I4332" s="30">
        <v>1</v>
      </c>
      <c r="K4332" s="457"/>
      <c r="L4332" s="457" t="e">
        <f>IF(K4332=0,#REF!,0)</f>
        <v>#REF!</v>
      </c>
    </row>
    <row r="4333" spans="1:12">
      <c r="A4333" s="30">
        <v>4331</v>
      </c>
      <c r="B4333" s="30">
        <v>1213.5469999999991</v>
      </c>
      <c r="C4333" s="30">
        <v>18686.130999999899</v>
      </c>
      <c r="D4333" s="30">
        <v>1</v>
      </c>
      <c r="E4333" s="30">
        <v>1</v>
      </c>
      <c r="F4333" s="30">
        <v>5899.9429999999902</v>
      </c>
      <c r="G4333" s="30">
        <v>1</v>
      </c>
      <c r="H4333" s="30">
        <v>1</v>
      </c>
      <c r="I4333" s="30">
        <v>1</v>
      </c>
      <c r="K4333" s="457"/>
      <c r="L4333" s="457" t="e">
        <f>IF(K4333=0,#REF!,0)</f>
        <v>#REF!</v>
      </c>
    </row>
    <row r="4334" spans="1:12">
      <c r="A4334" s="30">
        <v>4332</v>
      </c>
      <c r="B4334" s="30">
        <v>1217.1989999999989</v>
      </c>
      <c r="C4334" s="30">
        <v>18308.6869999999</v>
      </c>
      <c r="D4334" s="30">
        <v>1</v>
      </c>
      <c r="E4334" s="30">
        <v>1</v>
      </c>
      <c r="F4334" s="30">
        <v>6207.52699999999</v>
      </c>
      <c r="G4334" s="30">
        <v>1</v>
      </c>
      <c r="H4334" s="30">
        <v>1</v>
      </c>
      <c r="I4334" s="30">
        <v>1</v>
      </c>
      <c r="K4334" s="457"/>
      <c r="L4334" s="457" t="e">
        <f>IF(K4334=0,#REF!,0)</f>
        <v>#REF!</v>
      </c>
    </row>
    <row r="4335" spans="1:12">
      <c r="A4335" s="30">
        <v>4333</v>
      </c>
      <c r="B4335" s="30">
        <v>6281.35</v>
      </c>
      <c r="C4335" s="30">
        <v>16406.115999999889</v>
      </c>
      <c r="D4335" s="30">
        <v>1</v>
      </c>
      <c r="E4335" s="30">
        <v>1</v>
      </c>
      <c r="F4335" s="30">
        <v>5336.607</v>
      </c>
      <c r="G4335" s="30">
        <v>1</v>
      </c>
      <c r="H4335" s="30">
        <v>1</v>
      </c>
      <c r="I4335" s="30">
        <v>1</v>
      </c>
      <c r="K4335" s="457"/>
      <c r="L4335" s="457" t="e">
        <f>IF(K4335=0,#REF!,0)</f>
        <v>#REF!</v>
      </c>
    </row>
    <row r="4336" spans="1:12">
      <c r="A4336" s="30">
        <v>4334</v>
      </c>
      <c r="B4336" s="30">
        <v>1828.0859999999998</v>
      </c>
      <c r="C4336" s="30">
        <v>16230.146999999899</v>
      </c>
      <c r="D4336" s="30">
        <v>1</v>
      </c>
      <c r="E4336" s="30">
        <v>1</v>
      </c>
      <c r="F4336" s="30">
        <v>4593.6480000000001</v>
      </c>
      <c r="G4336" s="30">
        <v>1</v>
      </c>
      <c r="H4336" s="30">
        <v>1</v>
      </c>
      <c r="I4336" s="30">
        <v>1</v>
      </c>
      <c r="K4336" s="457"/>
      <c r="L4336" s="457" t="e">
        <f>IF(K4336=0,#REF!,0)</f>
        <v>#REF!</v>
      </c>
    </row>
    <row r="4337" spans="1:12">
      <c r="A4337" s="30">
        <v>4335</v>
      </c>
      <c r="B4337" s="30">
        <v>1113.613999999998</v>
      </c>
      <c r="C4337" s="30">
        <v>17425.290999999903</v>
      </c>
      <c r="D4337" s="30">
        <v>1</v>
      </c>
      <c r="E4337" s="30">
        <v>1</v>
      </c>
      <c r="F4337" s="30">
        <v>3602.9029999999998</v>
      </c>
      <c r="G4337" s="30">
        <v>1</v>
      </c>
      <c r="H4337" s="30">
        <v>1</v>
      </c>
      <c r="I4337" s="30">
        <v>1</v>
      </c>
      <c r="K4337" s="457"/>
      <c r="L4337" s="457" t="e">
        <f>IF(K4337=0,#REF!,0)</f>
        <v>#REF!</v>
      </c>
    </row>
    <row r="4338" spans="1:12">
      <c r="A4338" s="30">
        <v>4336</v>
      </c>
      <c r="B4338" s="30">
        <v>1122.947999999998</v>
      </c>
      <c r="C4338" s="30">
        <v>16935.296999999897</v>
      </c>
      <c r="D4338" s="30">
        <v>1</v>
      </c>
      <c r="E4338" s="30">
        <v>1</v>
      </c>
      <c r="F4338" s="30">
        <v>3169.5450000000001</v>
      </c>
      <c r="G4338" s="30">
        <v>1</v>
      </c>
      <c r="H4338" s="30">
        <v>1</v>
      </c>
      <c r="I4338" s="30">
        <v>1</v>
      </c>
      <c r="K4338" s="457"/>
      <c r="L4338" s="457" t="e">
        <f>IF(K4338=0,#REF!,0)</f>
        <v>#REF!</v>
      </c>
    </row>
    <row r="4339" spans="1:12">
      <c r="A4339" s="30">
        <v>4337</v>
      </c>
      <c r="B4339" s="30">
        <v>1118.8859999999979</v>
      </c>
      <c r="C4339" s="30">
        <v>16301.548999999899</v>
      </c>
      <c r="D4339" s="30">
        <v>1</v>
      </c>
      <c r="E4339" s="30">
        <v>1</v>
      </c>
      <c r="F4339" s="30">
        <v>1809.979</v>
      </c>
      <c r="G4339" s="30">
        <v>1</v>
      </c>
      <c r="H4339" s="30">
        <v>1</v>
      </c>
      <c r="I4339" s="30">
        <v>1</v>
      </c>
      <c r="K4339" s="457"/>
      <c r="L4339" s="457" t="e">
        <f>IF(K4339=0,#REF!,0)</f>
        <v>#REF!</v>
      </c>
    </row>
    <row r="4340" spans="1:12">
      <c r="A4340" s="30">
        <v>4338</v>
      </c>
      <c r="B4340" s="30">
        <v>1833.241</v>
      </c>
      <c r="C4340" s="30">
        <v>15526.851999999901</v>
      </c>
      <c r="D4340" s="30">
        <v>1</v>
      </c>
      <c r="E4340" s="30">
        <v>1</v>
      </c>
      <c r="F4340" s="30">
        <v>3417.99</v>
      </c>
      <c r="G4340" s="30">
        <v>1</v>
      </c>
      <c r="H4340" s="30">
        <v>1</v>
      </c>
      <c r="I4340" s="30">
        <v>1</v>
      </c>
      <c r="K4340" s="457"/>
      <c r="L4340" s="457" t="e">
        <f>IF(K4340=0,#REF!,0)</f>
        <v>#REF!</v>
      </c>
    </row>
    <row r="4341" spans="1:12">
      <c r="A4341" s="30">
        <v>4339</v>
      </c>
      <c r="B4341" s="30">
        <v>6214.2169999999996</v>
      </c>
      <c r="C4341" s="30">
        <v>15437.389999999899</v>
      </c>
      <c r="D4341" s="30">
        <v>1</v>
      </c>
      <c r="E4341" s="30">
        <v>1</v>
      </c>
      <c r="F4341" s="30">
        <v>4470.7729999999901</v>
      </c>
      <c r="G4341" s="30">
        <v>1</v>
      </c>
      <c r="H4341" s="30">
        <v>1</v>
      </c>
      <c r="I4341" s="30">
        <v>1</v>
      </c>
      <c r="K4341" s="457"/>
      <c r="L4341" s="457" t="e">
        <f>IF(K4341=0,#REF!,0)</f>
        <v>#REF!</v>
      </c>
    </row>
    <row r="4342" spans="1:12">
      <c r="A4342" s="30">
        <v>4340</v>
      </c>
      <c r="B4342" s="30">
        <v>7628.9370000000008</v>
      </c>
      <c r="C4342" s="30">
        <v>16708.5969999999</v>
      </c>
      <c r="D4342" s="30">
        <v>1</v>
      </c>
      <c r="E4342" s="30">
        <v>1</v>
      </c>
      <c r="F4342" s="30">
        <v>4843.95999999999</v>
      </c>
      <c r="G4342" s="30">
        <v>1</v>
      </c>
      <c r="H4342" s="30">
        <v>1</v>
      </c>
      <c r="I4342" s="30">
        <v>1</v>
      </c>
      <c r="K4342" s="457"/>
      <c r="L4342" s="457" t="e">
        <f>IF(K4342=0,#REF!,0)</f>
        <v>#REF!</v>
      </c>
    </row>
    <row r="4343" spans="1:12">
      <c r="A4343" s="30">
        <v>4341</v>
      </c>
      <c r="B4343" s="30">
        <v>1762.61</v>
      </c>
      <c r="C4343" s="30">
        <v>16161.085999999899</v>
      </c>
      <c r="D4343" s="30">
        <v>1</v>
      </c>
      <c r="E4343" s="30">
        <v>1</v>
      </c>
      <c r="F4343" s="30">
        <v>2491.922</v>
      </c>
      <c r="G4343" s="30">
        <v>1</v>
      </c>
      <c r="H4343" s="30">
        <v>1</v>
      </c>
      <c r="I4343" s="30">
        <v>1</v>
      </c>
      <c r="K4343" s="457"/>
      <c r="L4343" s="457" t="e">
        <f>IF(K4343=0,#REF!,0)</f>
        <v>#REF!</v>
      </c>
    </row>
    <row r="4344" spans="1:12">
      <c r="A4344" s="30">
        <v>4342</v>
      </c>
      <c r="B4344" s="30">
        <v>1762.222</v>
      </c>
      <c r="C4344" s="30">
        <v>15712.8459999999</v>
      </c>
      <c r="D4344" s="30">
        <v>1</v>
      </c>
      <c r="E4344" s="30">
        <v>1</v>
      </c>
      <c r="F4344" s="30">
        <v>2306.29</v>
      </c>
      <c r="G4344" s="30">
        <v>1</v>
      </c>
      <c r="H4344" s="30">
        <v>1</v>
      </c>
      <c r="I4344" s="30">
        <v>1</v>
      </c>
      <c r="K4344" s="457"/>
      <c r="L4344" s="457" t="e">
        <f>IF(K4344=0,#REF!,0)</f>
        <v>#REF!</v>
      </c>
    </row>
    <row r="4345" spans="1:12">
      <c r="A4345" s="30">
        <v>4343</v>
      </c>
      <c r="B4345" s="30">
        <v>1762.222</v>
      </c>
      <c r="C4345" s="30">
        <v>15264.1509999999</v>
      </c>
      <c r="D4345" s="30">
        <v>1</v>
      </c>
      <c r="E4345" s="30">
        <v>1</v>
      </c>
      <c r="F4345" s="30">
        <v>2120.7629999999999</v>
      </c>
      <c r="G4345" s="30">
        <v>1</v>
      </c>
      <c r="H4345" s="30">
        <v>1</v>
      </c>
      <c r="I4345" s="30">
        <v>1</v>
      </c>
      <c r="K4345" s="457"/>
      <c r="L4345" s="457" t="e">
        <f>IF(K4345=0,#REF!,0)</f>
        <v>#REF!</v>
      </c>
    </row>
    <row r="4346" spans="1:12">
      <c r="A4346" s="30">
        <v>4344</v>
      </c>
      <c r="B4346" s="30">
        <v>1032.623999999998</v>
      </c>
      <c r="C4346" s="30">
        <v>15264.862999999899</v>
      </c>
      <c r="D4346" s="30">
        <v>1</v>
      </c>
      <c r="E4346" s="30">
        <v>1</v>
      </c>
      <c r="F4346" s="30">
        <v>1195.60699999999</v>
      </c>
      <c r="G4346" s="30">
        <v>1</v>
      </c>
      <c r="H4346" s="30">
        <v>1</v>
      </c>
      <c r="I4346" s="30">
        <v>1</v>
      </c>
      <c r="K4346" s="457"/>
      <c r="L4346" s="457" t="e">
        <f>IF(K4346=0,#REF!,0)</f>
        <v>#REF!</v>
      </c>
    </row>
    <row r="4347" spans="1:12">
      <c r="A4347" s="30">
        <v>4345</v>
      </c>
      <c r="B4347" s="30">
        <v>1032.623999999998</v>
      </c>
      <c r="C4347" s="30">
        <v>15268.486999999899</v>
      </c>
      <c r="D4347" s="30">
        <v>1</v>
      </c>
      <c r="E4347" s="30">
        <v>1</v>
      </c>
      <c r="F4347" s="30">
        <v>555.04899999999998</v>
      </c>
      <c r="G4347" s="30">
        <v>1</v>
      </c>
      <c r="H4347" s="30">
        <v>1</v>
      </c>
      <c r="I4347" s="30">
        <v>1</v>
      </c>
      <c r="K4347" s="457"/>
      <c r="L4347" s="457" t="e">
        <f>IF(K4347=0,#REF!,0)</f>
        <v>#REF!</v>
      </c>
    </row>
    <row r="4348" spans="1:12">
      <c r="A4348" s="30">
        <v>4346</v>
      </c>
      <c r="B4348" s="30">
        <v>1032.623999999998</v>
      </c>
      <c r="C4348" s="30">
        <v>15205.3749999999</v>
      </c>
      <c r="D4348" s="30">
        <v>1</v>
      </c>
      <c r="E4348" s="30">
        <v>1</v>
      </c>
      <c r="F4348" s="30">
        <v>316.31599999999997</v>
      </c>
      <c r="G4348" s="30">
        <v>1</v>
      </c>
      <c r="H4348" s="30">
        <v>1</v>
      </c>
      <c r="I4348" s="30">
        <v>1</v>
      </c>
      <c r="K4348" s="457"/>
      <c r="L4348" s="457" t="e">
        <f>IF(K4348=0,#REF!,0)</f>
        <v>#REF!</v>
      </c>
    </row>
    <row r="4349" spans="1:12">
      <c r="A4349" s="30">
        <v>4347</v>
      </c>
      <c r="B4349" s="30">
        <v>1032.623999999998</v>
      </c>
      <c r="C4349" s="30">
        <v>15208.0199999999</v>
      </c>
      <c r="D4349" s="30">
        <v>1</v>
      </c>
      <c r="E4349" s="30">
        <v>1</v>
      </c>
      <c r="F4349" s="30">
        <v>249.79</v>
      </c>
      <c r="G4349" s="30">
        <v>1</v>
      </c>
      <c r="H4349" s="30">
        <v>1</v>
      </c>
      <c r="I4349" s="30">
        <v>1</v>
      </c>
      <c r="K4349" s="457"/>
      <c r="L4349" s="457" t="e">
        <f>IF(K4349=0,#REF!,0)</f>
        <v>#REF!</v>
      </c>
    </row>
    <row r="4350" spans="1:12">
      <c r="A4350" s="30">
        <v>4348</v>
      </c>
      <c r="B4350" s="30">
        <v>1032.623999999998</v>
      </c>
      <c r="C4350" s="30">
        <v>15210.2299999999</v>
      </c>
      <c r="D4350" s="30">
        <v>1</v>
      </c>
      <c r="E4350" s="30">
        <v>1</v>
      </c>
      <c r="F4350" s="30">
        <v>249.53299999999899</v>
      </c>
      <c r="G4350" s="30">
        <v>1</v>
      </c>
      <c r="H4350" s="30">
        <v>1</v>
      </c>
      <c r="I4350" s="30">
        <v>1</v>
      </c>
      <c r="K4350" s="457"/>
      <c r="L4350" s="457" t="e">
        <f>IF(K4350=0,#REF!,0)</f>
        <v>#REF!</v>
      </c>
    </row>
    <row r="4351" spans="1:12">
      <c r="A4351" s="30">
        <v>4349</v>
      </c>
      <c r="B4351" s="30">
        <v>1032.623999999998</v>
      </c>
      <c r="C4351" s="30">
        <v>15212.3859999999</v>
      </c>
      <c r="D4351" s="30">
        <v>1</v>
      </c>
      <c r="E4351" s="30">
        <v>1</v>
      </c>
      <c r="F4351" s="30">
        <v>230.30500000000001</v>
      </c>
      <c r="G4351" s="30">
        <v>1</v>
      </c>
      <c r="H4351" s="30">
        <v>1</v>
      </c>
      <c r="I4351" s="30">
        <v>1</v>
      </c>
      <c r="K4351" s="457"/>
      <c r="L4351" s="457" t="e">
        <f>IF(K4351=0,#REF!,0)</f>
        <v>#REF!</v>
      </c>
    </row>
    <row r="4352" spans="1:12">
      <c r="A4352" s="30">
        <v>4350</v>
      </c>
      <c r="B4352" s="30">
        <v>1762.222</v>
      </c>
      <c r="C4352" s="30">
        <v>15216.4369999999</v>
      </c>
      <c r="D4352" s="30">
        <v>1</v>
      </c>
      <c r="E4352" s="30">
        <v>1</v>
      </c>
      <c r="F4352" s="30">
        <v>2500.43299999999</v>
      </c>
      <c r="G4352" s="30">
        <v>1</v>
      </c>
      <c r="H4352" s="30">
        <v>1</v>
      </c>
      <c r="I4352" s="30">
        <v>1</v>
      </c>
      <c r="K4352" s="457"/>
      <c r="L4352" s="457" t="e">
        <f>IF(K4352=0,#REF!,0)</f>
        <v>#REF!</v>
      </c>
    </row>
    <row r="4353" spans="1:12">
      <c r="A4353" s="30">
        <v>4351</v>
      </c>
      <c r="B4353" s="30">
        <v>6154.5169999999998</v>
      </c>
      <c r="C4353" s="30">
        <v>15330.836999999899</v>
      </c>
      <c r="D4353" s="30">
        <v>1</v>
      </c>
      <c r="E4353" s="30">
        <v>1</v>
      </c>
      <c r="F4353" s="30">
        <v>6555.78</v>
      </c>
      <c r="G4353" s="30">
        <v>1</v>
      </c>
      <c r="H4353" s="30">
        <v>1</v>
      </c>
      <c r="I4353" s="30">
        <v>1</v>
      </c>
      <c r="K4353" s="457"/>
      <c r="L4353" s="457" t="e">
        <f>IF(K4353=0,#REF!,0)</f>
        <v>#REF!</v>
      </c>
    </row>
    <row r="4354" spans="1:12">
      <c r="A4354" s="30">
        <v>4352</v>
      </c>
      <c r="B4354" s="30">
        <v>1769.6409999999998</v>
      </c>
      <c r="C4354" s="30">
        <v>35014.597999999896</v>
      </c>
      <c r="D4354" s="30">
        <v>1</v>
      </c>
      <c r="E4354" s="30">
        <v>1</v>
      </c>
      <c r="F4354" s="30">
        <v>5311.7430000000004</v>
      </c>
      <c r="G4354" s="30">
        <v>1</v>
      </c>
      <c r="H4354" s="30">
        <v>1</v>
      </c>
      <c r="I4354" s="30">
        <v>1</v>
      </c>
      <c r="K4354" s="457"/>
      <c r="L4354" s="457" t="e">
        <f>IF(K4354=0,#REF!,0)</f>
        <v>#REF!</v>
      </c>
    </row>
    <row r="4355" spans="1:12">
      <c r="A4355" s="30">
        <v>4353</v>
      </c>
      <c r="B4355" s="30">
        <v>1086.4059999999979</v>
      </c>
      <c r="C4355" s="30">
        <v>61770.358999999997</v>
      </c>
      <c r="D4355" s="30">
        <v>1</v>
      </c>
      <c r="E4355" s="30">
        <v>1</v>
      </c>
      <c r="F4355" s="30">
        <v>4394.3289999999897</v>
      </c>
      <c r="G4355" s="30">
        <v>1</v>
      </c>
      <c r="H4355" s="30">
        <v>1</v>
      </c>
      <c r="I4355" s="30">
        <v>1</v>
      </c>
      <c r="K4355" s="457"/>
      <c r="L4355" s="457" t="e">
        <f>IF(K4355=0,#REF!,0)</f>
        <v>#REF!</v>
      </c>
    </row>
    <row r="4356" spans="1:12">
      <c r="A4356" s="30">
        <v>4354</v>
      </c>
      <c r="B4356" s="30">
        <v>1255.5769999999989</v>
      </c>
      <c r="C4356" s="30">
        <v>76919.463999999905</v>
      </c>
      <c r="D4356" s="30">
        <v>1</v>
      </c>
      <c r="E4356" s="30">
        <v>1</v>
      </c>
      <c r="F4356" s="30">
        <v>3346.8359999999998</v>
      </c>
      <c r="G4356" s="30">
        <v>1</v>
      </c>
      <c r="H4356" s="30">
        <v>1</v>
      </c>
      <c r="I4356" s="30">
        <v>1</v>
      </c>
      <c r="K4356" s="457"/>
      <c r="L4356" s="457" t="e">
        <f>IF(K4356=0,#REF!,0)</f>
        <v>#REF!</v>
      </c>
    </row>
    <row r="4357" spans="1:12">
      <c r="A4357" s="30">
        <v>4355</v>
      </c>
      <c r="B4357" s="30">
        <v>1387.0949999999991</v>
      </c>
      <c r="C4357" s="30">
        <v>93610.924999999901</v>
      </c>
      <c r="D4357" s="30">
        <v>1</v>
      </c>
      <c r="E4357" s="30">
        <v>1</v>
      </c>
      <c r="F4357" s="30">
        <v>2953.654</v>
      </c>
      <c r="G4357" s="30">
        <v>1</v>
      </c>
      <c r="H4357" s="30">
        <v>1</v>
      </c>
      <c r="I4357" s="30">
        <v>1</v>
      </c>
      <c r="K4357" s="457"/>
      <c r="L4357" s="457" t="e">
        <f>IF(K4357=0,#REF!,0)</f>
        <v>#REF!</v>
      </c>
    </row>
    <row r="4358" spans="1:12">
      <c r="A4358" s="30">
        <v>4356</v>
      </c>
      <c r="B4358" s="30">
        <v>1516.051999999999</v>
      </c>
      <c r="C4358" s="30">
        <v>83977.801999999792</v>
      </c>
      <c r="D4358" s="30">
        <v>1</v>
      </c>
      <c r="E4358" s="30">
        <v>1</v>
      </c>
      <c r="F4358" s="30">
        <v>2756.9179999999901</v>
      </c>
      <c r="G4358" s="30">
        <v>1</v>
      </c>
      <c r="H4358" s="30">
        <v>1</v>
      </c>
      <c r="I4358" s="30">
        <v>1</v>
      </c>
      <c r="K4358" s="457"/>
      <c r="L4358" s="457" t="e">
        <f>IF(K4358=0,#REF!,0)</f>
        <v>#REF!</v>
      </c>
    </row>
    <row r="4359" spans="1:12">
      <c r="A4359" s="30">
        <v>4357</v>
      </c>
      <c r="B4359" s="30">
        <v>7871.5880000000006</v>
      </c>
      <c r="C4359" s="30">
        <v>56488.098999999893</v>
      </c>
      <c r="D4359" s="30">
        <v>1</v>
      </c>
      <c r="E4359" s="30">
        <v>1</v>
      </c>
      <c r="F4359" s="30">
        <v>4127.1319999999996</v>
      </c>
      <c r="G4359" s="30">
        <v>1</v>
      </c>
      <c r="H4359" s="30">
        <v>1</v>
      </c>
      <c r="I4359" s="30">
        <v>1</v>
      </c>
      <c r="K4359" s="457"/>
      <c r="L4359" s="457" t="e">
        <f>IF(K4359=0,#REF!,0)</f>
        <v>#REF!</v>
      </c>
    </row>
    <row r="4360" spans="1:12">
      <c r="A4360" s="30">
        <v>4358</v>
      </c>
      <c r="B4360" s="30">
        <v>2735.1269999999981</v>
      </c>
      <c r="C4360" s="30">
        <v>76092.159999999902</v>
      </c>
      <c r="D4360" s="30">
        <v>1</v>
      </c>
      <c r="E4360" s="30">
        <v>1</v>
      </c>
      <c r="F4360" s="30">
        <v>3669.915</v>
      </c>
      <c r="G4360" s="30">
        <v>1</v>
      </c>
      <c r="H4360" s="30">
        <v>1</v>
      </c>
      <c r="I4360" s="30">
        <v>1</v>
      </c>
      <c r="K4360" s="457"/>
      <c r="L4360" s="457" t="e">
        <f>IF(K4360=0,#REF!,0)</f>
        <v>#REF!</v>
      </c>
    </row>
    <row r="4361" spans="1:12">
      <c r="A4361" s="30">
        <v>4359</v>
      </c>
      <c r="B4361" s="30">
        <v>1939.5959999999968</v>
      </c>
      <c r="C4361" s="30">
        <v>117321.95699999991</v>
      </c>
      <c r="D4361" s="30">
        <v>1</v>
      </c>
      <c r="E4361" s="30">
        <v>1</v>
      </c>
      <c r="F4361" s="30">
        <v>2103.4490000000001</v>
      </c>
      <c r="G4361" s="30">
        <v>1</v>
      </c>
      <c r="H4361" s="30">
        <v>1</v>
      </c>
      <c r="I4361" s="30">
        <v>1</v>
      </c>
      <c r="K4361" s="457"/>
      <c r="L4361" s="457" t="e">
        <f>IF(K4361=0,#REF!,0)</f>
        <v>#REF!</v>
      </c>
    </row>
    <row r="4362" spans="1:12">
      <c r="A4362" s="30">
        <v>4360</v>
      </c>
      <c r="B4362" s="30">
        <v>2219.192999999997</v>
      </c>
      <c r="C4362" s="30">
        <v>104020.8439999999</v>
      </c>
      <c r="D4362" s="30">
        <v>1</v>
      </c>
      <c r="E4362" s="30">
        <v>1</v>
      </c>
      <c r="F4362" s="30">
        <v>1842.7459999999901</v>
      </c>
      <c r="G4362" s="30">
        <v>1</v>
      </c>
      <c r="H4362" s="30">
        <v>1</v>
      </c>
      <c r="I4362" s="30">
        <v>1</v>
      </c>
      <c r="K4362" s="457"/>
      <c r="L4362" s="457" t="e">
        <f>IF(K4362=0,#REF!,0)</f>
        <v>#REF!</v>
      </c>
    </row>
    <row r="4363" spans="1:12">
      <c r="A4363" s="30">
        <v>4361</v>
      </c>
      <c r="B4363" s="30">
        <v>2029.8829999999959</v>
      </c>
      <c r="C4363" s="30">
        <v>84765.833999999886</v>
      </c>
      <c r="D4363" s="30">
        <v>1</v>
      </c>
      <c r="E4363" s="30">
        <v>1</v>
      </c>
      <c r="F4363" s="30">
        <v>2103.7020000000002</v>
      </c>
      <c r="G4363" s="30">
        <v>1</v>
      </c>
      <c r="H4363" s="30">
        <v>1</v>
      </c>
      <c r="I4363" s="30">
        <v>1</v>
      </c>
      <c r="K4363" s="457"/>
      <c r="L4363" s="457" t="e">
        <f>IF(K4363=0,#REF!,0)</f>
        <v>#REF!</v>
      </c>
    </row>
    <row r="4364" spans="1:12">
      <c r="A4364" s="30">
        <v>4362</v>
      </c>
      <c r="B4364" s="30">
        <v>2450.1030000000001</v>
      </c>
      <c r="C4364" s="30">
        <v>46507.710999999879</v>
      </c>
      <c r="D4364" s="30">
        <v>1</v>
      </c>
      <c r="E4364" s="30">
        <v>1</v>
      </c>
      <c r="F4364" s="30">
        <v>3671.1569999999901</v>
      </c>
      <c r="G4364" s="30">
        <v>1</v>
      </c>
      <c r="H4364" s="30">
        <v>1</v>
      </c>
      <c r="I4364" s="30">
        <v>1</v>
      </c>
      <c r="K4364" s="457"/>
      <c r="L4364" s="457" t="e">
        <f>IF(K4364=0,#REF!,0)</f>
        <v>#REF!</v>
      </c>
    </row>
    <row r="4365" spans="1:12">
      <c r="A4365" s="30">
        <v>4363</v>
      </c>
      <c r="B4365" s="30">
        <v>10807.866999999991</v>
      </c>
      <c r="C4365" s="30">
        <v>41366.731999999894</v>
      </c>
      <c r="D4365" s="30">
        <v>1</v>
      </c>
      <c r="E4365" s="30">
        <v>1</v>
      </c>
      <c r="F4365" s="30">
        <v>5172.3029999999999</v>
      </c>
      <c r="G4365" s="30">
        <v>1</v>
      </c>
      <c r="H4365" s="30">
        <v>1</v>
      </c>
      <c r="I4365" s="30">
        <v>1</v>
      </c>
      <c r="K4365" s="457"/>
      <c r="L4365" s="457" t="e">
        <f>IF(K4365=0,#REF!,0)</f>
        <v>#REF!</v>
      </c>
    </row>
    <row r="4366" spans="1:12">
      <c r="A4366" s="30">
        <v>4364</v>
      </c>
      <c r="B4366" s="30">
        <v>12347.418999999991</v>
      </c>
      <c r="C4366" s="30">
        <v>41725.422999999893</v>
      </c>
      <c r="D4366" s="30">
        <v>1</v>
      </c>
      <c r="E4366" s="30">
        <v>1</v>
      </c>
      <c r="F4366" s="30">
        <v>5238.1939999999904</v>
      </c>
      <c r="G4366" s="30">
        <v>1</v>
      </c>
      <c r="H4366" s="30">
        <v>1</v>
      </c>
      <c r="I4366" s="30">
        <v>1</v>
      </c>
      <c r="K4366" s="457"/>
      <c r="L4366" s="457" t="e">
        <f>IF(K4366=0,#REF!,0)</f>
        <v>#REF!</v>
      </c>
    </row>
    <row r="4367" spans="1:12">
      <c r="A4367" s="30">
        <v>4365</v>
      </c>
      <c r="B4367" s="30">
        <v>2466.8249999999989</v>
      </c>
      <c r="C4367" s="30">
        <v>19001.315999999901</v>
      </c>
      <c r="D4367" s="30">
        <v>1</v>
      </c>
      <c r="E4367" s="30">
        <v>1</v>
      </c>
      <c r="F4367" s="30">
        <v>4062.9849999999901</v>
      </c>
      <c r="G4367" s="30">
        <v>1</v>
      </c>
      <c r="H4367" s="30">
        <v>1</v>
      </c>
      <c r="I4367" s="30">
        <v>1</v>
      </c>
      <c r="K4367" s="457"/>
      <c r="L4367" s="457" t="e">
        <f>IF(K4367=0,#REF!,0)</f>
        <v>#REF!</v>
      </c>
    </row>
    <row r="4368" spans="1:12">
      <c r="A4368" s="30">
        <v>4366</v>
      </c>
      <c r="B4368" s="30">
        <v>1803.971</v>
      </c>
      <c r="C4368" s="30">
        <v>18888.659999999902</v>
      </c>
      <c r="D4368" s="30">
        <v>1</v>
      </c>
      <c r="E4368" s="30">
        <v>1</v>
      </c>
      <c r="F4368" s="30">
        <v>2952.1469999999899</v>
      </c>
      <c r="G4368" s="30">
        <v>1</v>
      </c>
      <c r="H4368" s="30">
        <v>1</v>
      </c>
      <c r="I4368" s="30">
        <v>1</v>
      </c>
      <c r="K4368" s="457"/>
      <c r="L4368" s="457" t="e">
        <f>IF(K4368=0,#REF!,0)</f>
        <v>#REF!</v>
      </c>
    </row>
    <row r="4369" spans="1:12">
      <c r="A4369" s="30">
        <v>4367</v>
      </c>
      <c r="B4369" s="30">
        <v>1803.432</v>
      </c>
      <c r="C4369" s="30">
        <v>18174.404999999901</v>
      </c>
      <c r="D4369" s="30">
        <v>1</v>
      </c>
      <c r="E4369" s="30">
        <v>1</v>
      </c>
      <c r="F4369" s="30">
        <v>1647.856</v>
      </c>
      <c r="G4369" s="30">
        <v>1</v>
      </c>
      <c r="H4369" s="30">
        <v>1</v>
      </c>
      <c r="I4369" s="30">
        <v>1</v>
      </c>
      <c r="K4369" s="457"/>
      <c r="L4369" s="457" t="e">
        <f>IF(K4369=0,#REF!,0)</f>
        <v>#REF!</v>
      </c>
    </row>
    <row r="4370" spans="1:12">
      <c r="A4370" s="30">
        <v>4368</v>
      </c>
      <c r="B4370" s="30">
        <v>1073.4669999999981</v>
      </c>
      <c r="C4370" s="30">
        <v>18234.518999999898</v>
      </c>
      <c r="D4370" s="30">
        <v>1</v>
      </c>
      <c r="E4370" s="30">
        <v>1</v>
      </c>
      <c r="F4370" s="30">
        <v>1258.0450000000001</v>
      </c>
      <c r="G4370" s="30">
        <v>1</v>
      </c>
      <c r="H4370" s="30">
        <v>1</v>
      </c>
      <c r="I4370" s="30">
        <v>1</v>
      </c>
      <c r="K4370" s="457"/>
      <c r="L4370" s="457" t="e">
        <f>IF(K4370=0,#REF!,0)</f>
        <v>#REF!</v>
      </c>
    </row>
    <row r="4371" spans="1:12">
      <c r="A4371" s="30">
        <v>4369</v>
      </c>
      <c r="B4371" s="30">
        <v>1068.275999999998</v>
      </c>
      <c r="C4371" s="30">
        <v>18020.480999999902</v>
      </c>
      <c r="D4371" s="30">
        <v>1</v>
      </c>
      <c r="E4371" s="30">
        <v>1</v>
      </c>
      <c r="F4371" s="30">
        <v>552.14899999999898</v>
      </c>
      <c r="G4371" s="30">
        <v>1</v>
      </c>
      <c r="H4371" s="30">
        <v>1</v>
      </c>
      <c r="I4371" s="30">
        <v>1</v>
      </c>
      <c r="K4371" s="457"/>
      <c r="L4371" s="457" t="e">
        <f>IF(K4371=0,#REF!,0)</f>
        <v>#REF!</v>
      </c>
    </row>
    <row r="4372" spans="1:12">
      <c r="A4372" s="30">
        <v>4370</v>
      </c>
      <c r="B4372" s="30">
        <v>1058.5079999999978</v>
      </c>
      <c r="C4372" s="30">
        <v>17525.1899999999</v>
      </c>
      <c r="D4372" s="30">
        <v>1</v>
      </c>
      <c r="E4372" s="30">
        <v>1</v>
      </c>
      <c r="F4372" s="30">
        <v>313.229999999999</v>
      </c>
      <c r="G4372" s="30">
        <v>1</v>
      </c>
      <c r="H4372" s="30">
        <v>1</v>
      </c>
      <c r="I4372" s="30">
        <v>1</v>
      </c>
      <c r="K4372" s="457"/>
      <c r="L4372" s="457" t="e">
        <f>IF(K4372=0,#REF!,0)</f>
        <v>#REF!</v>
      </c>
    </row>
    <row r="4373" spans="1:12">
      <c r="A4373" s="30">
        <v>4371</v>
      </c>
      <c r="B4373" s="30">
        <v>1058.247999999998</v>
      </c>
      <c r="C4373" s="30">
        <v>17470.637999999901</v>
      </c>
      <c r="D4373" s="30">
        <v>1</v>
      </c>
      <c r="E4373" s="30">
        <v>1</v>
      </c>
      <c r="F4373" s="30">
        <v>242.081999999999</v>
      </c>
      <c r="G4373" s="30">
        <v>1</v>
      </c>
      <c r="H4373" s="30">
        <v>1</v>
      </c>
      <c r="I4373" s="30">
        <v>1</v>
      </c>
      <c r="K4373" s="457"/>
      <c r="L4373" s="457" t="e">
        <f>IF(K4373=0,#REF!,0)</f>
        <v>#REF!</v>
      </c>
    </row>
    <row r="4374" spans="1:12">
      <c r="A4374" s="30">
        <v>4372</v>
      </c>
      <c r="B4374" s="30">
        <v>1054.5609999999979</v>
      </c>
      <c r="C4374" s="30">
        <v>17295.0979999999</v>
      </c>
      <c r="D4374" s="30">
        <v>1</v>
      </c>
      <c r="E4374" s="30">
        <v>1</v>
      </c>
      <c r="F4374" s="30">
        <v>242.22799999999901</v>
      </c>
      <c r="G4374" s="30">
        <v>1</v>
      </c>
      <c r="H4374" s="30">
        <v>1</v>
      </c>
      <c r="I4374" s="30">
        <v>1</v>
      </c>
      <c r="K4374" s="457"/>
      <c r="L4374" s="457" t="e">
        <f>IF(K4374=0,#REF!,0)</f>
        <v>#REF!</v>
      </c>
    </row>
    <row r="4375" spans="1:12">
      <c r="A4375" s="30">
        <v>4373</v>
      </c>
      <c r="B4375" s="30">
        <v>1050.6529999999982</v>
      </c>
      <c r="C4375" s="30">
        <v>17124.548999999901</v>
      </c>
      <c r="D4375" s="30">
        <v>1</v>
      </c>
      <c r="E4375" s="30">
        <v>1</v>
      </c>
      <c r="F4375" s="30">
        <v>226.32199999999901</v>
      </c>
      <c r="G4375" s="30">
        <v>1</v>
      </c>
      <c r="H4375" s="30">
        <v>1</v>
      </c>
      <c r="I4375" s="30">
        <v>1</v>
      </c>
      <c r="K4375" s="457"/>
      <c r="L4375" s="457" t="e">
        <f>IF(K4375=0,#REF!,0)</f>
        <v>#REF!</v>
      </c>
    </row>
    <row r="4376" spans="1:12">
      <c r="A4376" s="30">
        <v>4374</v>
      </c>
      <c r="B4376" s="30">
        <v>1778.9929999999999</v>
      </c>
      <c r="C4376" s="30">
        <v>17001.541999999903</v>
      </c>
      <c r="D4376" s="30">
        <v>1</v>
      </c>
      <c r="E4376" s="30">
        <v>1</v>
      </c>
      <c r="F4376" s="30">
        <v>2496.3870000000002</v>
      </c>
      <c r="G4376" s="30">
        <v>1</v>
      </c>
      <c r="H4376" s="30">
        <v>1</v>
      </c>
      <c r="I4376" s="30">
        <v>1</v>
      </c>
      <c r="K4376" s="457"/>
      <c r="L4376" s="457" t="e">
        <f>IF(K4376=0,#REF!,0)</f>
        <v>#REF!</v>
      </c>
    </row>
    <row r="4377" spans="1:12">
      <c r="A4377" s="30">
        <v>4375</v>
      </c>
      <c r="B4377" s="30">
        <v>10435.337999999998</v>
      </c>
      <c r="C4377" s="30">
        <v>17963.40799999989</v>
      </c>
      <c r="D4377" s="30">
        <v>1</v>
      </c>
      <c r="E4377" s="30">
        <v>1</v>
      </c>
      <c r="F4377" s="30">
        <v>6546.9559999999901</v>
      </c>
      <c r="G4377" s="30">
        <v>1</v>
      </c>
      <c r="H4377" s="30">
        <v>1</v>
      </c>
      <c r="I4377" s="30">
        <v>1</v>
      </c>
      <c r="K4377" s="457"/>
      <c r="L4377" s="457" t="e">
        <f>IF(K4377=0,#REF!,0)</f>
        <v>#REF!</v>
      </c>
    </row>
    <row r="4378" spans="1:12">
      <c r="A4378" s="30">
        <v>4376</v>
      </c>
      <c r="B4378" s="30">
        <v>3908.0729999999999</v>
      </c>
      <c r="C4378" s="30">
        <v>53374.693999999901</v>
      </c>
      <c r="D4378" s="30">
        <v>1</v>
      </c>
      <c r="E4378" s="30">
        <v>1</v>
      </c>
      <c r="F4378" s="30">
        <v>5304.2839999999896</v>
      </c>
      <c r="G4378" s="30">
        <v>1</v>
      </c>
      <c r="H4378" s="30">
        <v>1</v>
      </c>
      <c r="I4378" s="30">
        <v>1</v>
      </c>
      <c r="K4378" s="457"/>
      <c r="L4378" s="457" t="e">
        <f>IF(K4378=0,#REF!,0)</f>
        <v>#REF!</v>
      </c>
    </row>
    <row r="4379" spans="1:12">
      <c r="A4379" s="30">
        <v>4377</v>
      </c>
      <c r="B4379" s="30">
        <v>3941.1879999999974</v>
      </c>
      <c r="C4379" s="30">
        <v>104132.518</v>
      </c>
      <c r="D4379" s="30">
        <v>1</v>
      </c>
      <c r="E4379" s="30">
        <v>1</v>
      </c>
      <c r="F4379" s="30">
        <v>4388.7949999999901</v>
      </c>
      <c r="G4379" s="30">
        <v>1</v>
      </c>
      <c r="H4379" s="30">
        <v>1</v>
      </c>
      <c r="I4379" s="30">
        <v>1</v>
      </c>
      <c r="K4379" s="457"/>
      <c r="L4379" s="457" t="e">
        <f>IF(K4379=0,#REF!,0)</f>
        <v>#REF!</v>
      </c>
    </row>
    <row r="4380" spans="1:12">
      <c r="A4380" s="30">
        <v>4378</v>
      </c>
      <c r="B4380" s="30">
        <v>6516.24099999999</v>
      </c>
      <c r="C4380" s="30">
        <v>134076.78999999989</v>
      </c>
      <c r="D4380" s="30">
        <v>1</v>
      </c>
      <c r="E4380" s="30">
        <v>1</v>
      </c>
      <c r="F4380" s="30">
        <v>3343.1909999999998</v>
      </c>
      <c r="G4380" s="30">
        <v>1</v>
      </c>
      <c r="H4380" s="30">
        <v>1</v>
      </c>
      <c r="I4380" s="30">
        <v>1</v>
      </c>
      <c r="K4380" s="457"/>
      <c r="L4380" s="457" t="e">
        <f>IF(K4380=0,#REF!,0)</f>
        <v>#REF!</v>
      </c>
    </row>
    <row r="4381" spans="1:12">
      <c r="A4381" s="30">
        <v>4379</v>
      </c>
      <c r="B4381" s="30">
        <v>7405.8839999999991</v>
      </c>
      <c r="C4381" s="30">
        <v>148620.68999999989</v>
      </c>
      <c r="D4381" s="30">
        <v>1</v>
      </c>
      <c r="E4381" s="30">
        <v>1</v>
      </c>
      <c r="F4381" s="30">
        <v>2951.2599999999902</v>
      </c>
      <c r="G4381" s="30">
        <v>1</v>
      </c>
      <c r="H4381" s="30">
        <v>1</v>
      </c>
      <c r="I4381" s="30">
        <v>1</v>
      </c>
      <c r="K4381" s="457"/>
      <c r="L4381" s="457" t="e">
        <f>IF(K4381=0,#REF!,0)</f>
        <v>#REF!</v>
      </c>
    </row>
    <row r="4382" spans="1:12">
      <c r="A4382" s="30">
        <v>4380</v>
      </c>
      <c r="B4382" s="30">
        <v>8534.5089999999891</v>
      </c>
      <c r="C4382" s="30">
        <v>135458.1759999998</v>
      </c>
      <c r="D4382" s="30">
        <v>1</v>
      </c>
      <c r="E4382" s="30">
        <v>1</v>
      </c>
      <c r="F4382" s="30">
        <v>2755.2069999999999</v>
      </c>
      <c r="G4382" s="30">
        <v>1</v>
      </c>
      <c r="H4382" s="30">
        <v>1</v>
      </c>
      <c r="I4382" s="30">
        <v>1</v>
      </c>
      <c r="K4382" s="457"/>
      <c r="L4382" s="457" t="e">
        <f>IF(K4382=0,#REF!,0)</f>
        <v>#REF!</v>
      </c>
    </row>
    <row r="4383" spans="1:12">
      <c r="A4383" s="30">
        <v>4381</v>
      </c>
      <c r="B4383" s="30">
        <v>19365.855000000003</v>
      </c>
      <c r="C4383" s="30">
        <v>104623.98499999988</v>
      </c>
      <c r="D4383" s="30">
        <v>1</v>
      </c>
      <c r="E4383" s="30">
        <v>1</v>
      </c>
      <c r="F4383" s="30">
        <v>4126.0969999999897</v>
      </c>
      <c r="G4383" s="30">
        <v>1</v>
      </c>
      <c r="H4383" s="30">
        <v>1</v>
      </c>
      <c r="I4383" s="30">
        <v>1</v>
      </c>
      <c r="K4383" s="457"/>
      <c r="L4383" s="457" t="e">
        <f>IF(K4383=0,#REF!,0)</f>
        <v>#REF!</v>
      </c>
    </row>
    <row r="4384" spans="1:12">
      <c r="A4384" s="30">
        <v>4382</v>
      </c>
      <c r="B4384" s="30">
        <v>11819.95</v>
      </c>
      <c r="C4384" s="30">
        <v>131036.61999999979</v>
      </c>
      <c r="D4384" s="30">
        <v>1</v>
      </c>
      <c r="E4384" s="30">
        <v>1</v>
      </c>
      <c r="F4384" s="30">
        <v>3668.6499999999901</v>
      </c>
      <c r="G4384" s="30">
        <v>1</v>
      </c>
      <c r="H4384" s="30">
        <v>1</v>
      </c>
      <c r="I4384" s="30">
        <v>1</v>
      </c>
      <c r="K4384" s="457"/>
      <c r="L4384" s="457" t="e">
        <f>IF(K4384=0,#REF!,0)</f>
        <v>#REF!</v>
      </c>
    </row>
    <row r="4385" spans="1:12">
      <c r="A4385" s="30">
        <v>4383</v>
      </c>
      <c r="B4385" s="30">
        <v>10614.779999999977</v>
      </c>
      <c r="C4385" s="30">
        <v>161837.52899999966</v>
      </c>
      <c r="D4385" s="30">
        <v>1</v>
      </c>
      <c r="E4385" s="30">
        <v>1</v>
      </c>
      <c r="F4385" s="30">
        <v>2102.585</v>
      </c>
      <c r="G4385" s="30">
        <v>1</v>
      </c>
      <c r="H4385" s="30">
        <v>1</v>
      </c>
      <c r="I4385" s="30">
        <v>1</v>
      </c>
      <c r="K4385" s="457"/>
      <c r="L4385" s="457" t="e">
        <f>IF(K4385=0,#REF!,0)</f>
        <v>#REF!</v>
      </c>
    </row>
    <row r="4386" spans="1:12">
      <c r="A4386" s="30">
        <v>4384</v>
      </c>
      <c r="B4386" s="30">
        <v>10815.183999999988</v>
      </c>
      <c r="C4386" s="30">
        <v>149775.9629999997</v>
      </c>
      <c r="D4386" s="30">
        <v>1</v>
      </c>
      <c r="E4386" s="30">
        <v>1</v>
      </c>
      <c r="F4386" s="30">
        <v>1842.0029999999899</v>
      </c>
      <c r="G4386" s="30">
        <v>1</v>
      </c>
      <c r="H4386" s="30">
        <v>1</v>
      </c>
      <c r="I4386" s="30">
        <v>1</v>
      </c>
      <c r="K4386" s="457"/>
      <c r="L4386" s="457" t="e">
        <f>IF(K4386=0,#REF!,0)</f>
        <v>#REF!</v>
      </c>
    </row>
    <row r="4387" spans="1:12">
      <c r="A4387" s="30">
        <v>4385</v>
      </c>
      <c r="B4387" s="30">
        <v>10640.588999999998</v>
      </c>
      <c r="C4387" s="30">
        <v>135434.3309999998</v>
      </c>
      <c r="D4387" s="30">
        <v>1</v>
      </c>
      <c r="E4387" s="30">
        <v>1</v>
      </c>
      <c r="F4387" s="30">
        <v>2102.6770000000001</v>
      </c>
      <c r="G4387" s="30">
        <v>1</v>
      </c>
      <c r="H4387" s="30">
        <v>1</v>
      </c>
      <c r="I4387" s="30">
        <v>1</v>
      </c>
      <c r="K4387" s="457"/>
      <c r="L4387" s="457" t="e">
        <f>IF(K4387=0,#REF!,0)</f>
        <v>#REF!</v>
      </c>
    </row>
    <row r="4388" spans="1:12">
      <c r="A4388" s="30">
        <v>4386</v>
      </c>
      <c r="B4388" s="30">
        <v>12080.223</v>
      </c>
      <c r="C4388" s="30">
        <v>100082.93099999988</v>
      </c>
      <c r="D4388" s="30">
        <v>1</v>
      </c>
      <c r="E4388" s="30">
        <v>1</v>
      </c>
      <c r="F4388" s="30">
        <v>3668.8119999999899</v>
      </c>
      <c r="G4388" s="30">
        <v>1</v>
      </c>
      <c r="H4388" s="30">
        <v>1</v>
      </c>
      <c r="I4388" s="30">
        <v>1</v>
      </c>
      <c r="K4388" s="457"/>
      <c r="L4388" s="457" t="e">
        <f>IF(K4388=0,#REF!,0)</f>
        <v>#REF!</v>
      </c>
    </row>
    <row r="4389" spans="1:12">
      <c r="A4389" s="30">
        <v>4387</v>
      </c>
      <c r="B4389" s="30">
        <v>19260.496999999999</v>
      </c>
      <c r="C4389" s="30">
        <v>46630.083999999799</v>
      </c>
      <c r="D4389" s="30">
        <v>1</v>
      </c>
      <c r="E4389" s="30">
        <v>1</v>
      </c>
      <c r="F4389" s="30">
        <v>5171.4210000000003</v>
      </c>
      <c r="G4389" s="30">
        <v>1</v>
      </c>
      <c r="H4389" s="30">
        <v>1</v>
      </c>
      <c r="I4389" s="30">
        <v>1</v>
      </c>
      <c r="K4389" s="457"/>
      <c r="L4389" s="457" t="e">
        <f>IF(K4389=0,#REF!,0)</f>
        <v>#REF!</v>
      </c>
    </row>
    <row r="4390" spans="1:12">
      <c r="A4390" s="30">
        <v>4388</v>
      </c>
      <c r="B4390" s="30">
        <v>20234.413999999902</v>
      </c>
      <c r="C4390" s="30">
        <v>47196.901999999893</v>
      </c>
      <c r="D4390" s="30">
        <v>1</v>
      </c>
      <c r="E4390" s="30">
        <v>1</v>
      </c>
      <c r="F4390" s="30">
        <v>5237.085</v>
      </c>
      <c r="G4390" s="30">
        <v>1</v>
      </c>
      <c r="H4390" s="30">
        <v>1</v>
      </c>
      <c r="I4390" s="30">
        <v>1</v>
      </c>
      <c r="K4390" s="457"/>
      <c r="L4390" s="457" t="e">
        <f>IF(K4390=0,#REF!,0)</f>
        <v>#REF!</v>
      </c>
    </row>
    <row r="4391" spans="1:12">
      <c r="A4391" s="30">
        <v>4389</v>
      </c>
      <c r="B4391" s="30">
        <v>8134.5409999999902</v>
      </c>
      <c r="C4391" s="30">
        <v>21341.983999999899</v>
      </c>
      <c r="D4391" s="30">
        <v>1</v>
      </c>
      <c r="E4391" s="30">
        <v>1</v>
      </c>
      <c r="F4391" s="30">
        <v>4062.37</v>
      </c>
      <c r="G4391" s="30">
        <v>1</v>
      </c>
      <c r="H4391" s="30">
        <v>1</v>
      </c>
      <c r="I4391" s="30">
        <v>1</v>
      </c>
      <c r="K4391" s="457"/>
      <c r="L4391" s="457" t="e">
        <f>IF(K4391=0,#REF!,0)</f>
        <v>#REF!</v>
      </c>
    </row>
    <row r="4392" spans="1:12">
      <c r="A4392" s="30">
        <v>4390</v>
      </c>
      <c r="B4392" s="30">
        <v>1844.7069999999999</v>
      </c>
      <c r="C4392" s="30">
        <v>19766.321999999891</v>
      </c>
      <c r="D4392" s="30">
        <v>1</v>
      </c>
      <c r="E4392" s="30">
        <v>1</v>
      </c>
      <c r="F4392" s="30">
        <v>2951.5049999999901</v>
      </c>
      <c r="G4392" s="30">
        <v>1</v>
      </c>
      <c r="H4392" s="30">
        <v>1</v>
      </c>
      <c r="I4392" s="30">
        <v>1</v>
      </c>
      <c r="K4392" s="457"/>
      <c r="L4392" s="457" t="e">
        <f>IF(K4392=0,#REF!,0)</f>
        <v>#REF!</v>
      </c>
    </row>
    <row r="4393" spans="1:12">
      <c r="A4393" s="30">
        <v>4391</v>
      </c>
      <c r="B4393" s="30">
        <v>1831.5459999999998</v>
      </c>
      <c r="C4393" s="30">
        <v>18643.203999999892</v>
      </c>
      <c r="D4393" s="30">
        <v>1</v>
      </c>
      <c r="E4393" s="30">
        <v>1</v>
      </c>
      <c r="F4393" s="30">
        <v>1647.7539999999999</v>
      </c>
      <c r="G4393" s="30">
        <v>1</v>
      </c>
      <c r="H4393" s="30">
        <v>1</v>
      </c>
      <c r="I4393" s="30">
        <v>1</v>
      </c>
      <c r="K4393" s="457"/>
      <c r="L4393" s="457" t="e">
        <f>IF(K4393=0,#REF!,0)</f>
        <v>#REF!</v>
      </c>
    </row>
    <row r="4394" spans="1:12">
      <c r="A4394" s="30">
        <v>4392</v>
      </c>
      <c r="B4394" s="30">
        <v>1042.5439999999978</v>
      </c>
      <c r="C4394" s="30">
        <v>16368.262999999897</v>
      </c>
      <c r="D4394" s="30">
        <v>1</v>
      </c>
      <c r="E4394" s="30">
        <v>1</v>
      </c>
      <c r="F4394" s="30">
        <v>1258.9880000000001</v>
      </c>
      <c r="G4394" s="30">
        <v>1</v>
      </c>
      <c r="H4394" s="30">
        <v>1</v>
      </c>
      <c r="I4394" s="30">
        <v>1</v>
      </c>
      <c r="K4394" s="457"/>
      <c r="L4394" s="457" t="e">
        <f>IF(K4394=0,#REF!,0)</f>
        <v>#REF!</v>
      </c>
    </row>
    <row r="4395" spans="1:12">
      <c r="A4395" s="30">
        <v>4393</v>
      </c>
      <c r="B4395" s="30">
        <v>1032.623999999998</v>
      </c>
      <c r="C4395" s="30">
        <v>15955.521999999897</v>
      </c>
      <c r="D4395" s="30">
        <v>1</v>
      </c>
      <c r="E4395" s="30">
        <v>1</v>
      </c>
      <c r="F4395" s="30">
        <v>552.85500000000002</v>
      </c>
      <c r="G4395" s="30">
        <v>1</v>
      </c>
      <c r="H4395" s="30">
        <v>1</v>
      </c>
      <c r="I4395" s="30">
        <v>1</v>
      </c>
      <c r="K4395" s="457"/>
      <c r="L4395" s="457" t="e">
        <f>IF(K4395=0,#REF!,0)</f>
        <v>#REF!</v>
      </c>
    </row>
    <row r="4396" spans="1:12">
      <c r="A4396" s="30">
        <v>4394</v>
      </c>
      <c r="B4396" s="30">
        <v>1032.623999999998</v>
      </c>
      <c r="C4396" s="30">
        <v>15709.842999999901</v>
      </c>
      <c r="D4396" s="30">
        <v>1</v>
      </c>
      <c r="E4396" s="30">
        <v>1</v>
      </c>
      <c r="F4396" s="30">
        <v>313.81999999999903</v>
      </c>
      <c r="G4396" s="30">
        <v>1</v>
      </c>
      <c r="H4396" s="30">
        <v>1</v>
      </c>
      <c r="I4396" s="30">
        <v>1</v>
      </c>
      <c r="K4396" s="457"/>
      <c r="L4396" s="457" t="e">
        <f>IF(K4396=0,#REF!,0)</f>
        <v>#REF!</v>
      </c>
    </row>
    <row r="4397" spans="1:12">
      <c r="A4397" s="30">
        <v>4395</v>
      </c>
      <c r="B4397" s="30">
        <v>1032.623999999998</v>
      </c>
      <c r="C4397" s="30">
        <v>15215.4009999999</v>
      </c>
      <c r="D4397" s="30">
        <v>1</v>
      </c>
      <c r="E4397" s="30">
        <v>1</v>
      </c>
      <c r="F4397" s="30">
        <v>245.29499999999999</v>
      </c>
      <c r="G4397" s="30">
        <v>1</v>
      </c>
      <c r="H4397" s="30">
        <v>1</v>
      </c>
      <c r="I4397" s="30">
        <v>1</v>
      </c>
      <c r="K4397" s="457"/>
      <c r="L4397" s="457" t="e">
        <f>IF(K4397=0,#REF!,0)</f>
        <v>#REF!</v>
      </c>
    </row>
    <row r="4398" spans="1:12">
      <c r="A4398" s="30">
        <v>4396</v>
      </c>
      <c r="B4398" s="30">
        <v>1032.623999999998</v>
      </c>
      <c r="C4398" s="30">
        <v>15246.576999999901</v>
      </c>
      <c r="D4398" s="30">
        <v>1</v>
      </c>
      <c r="E4398" s="30">
        <v>1</v>
      </c>
      <c r="F4398" s="30">
        <v>244.375</v>
      </c>
      <c r="G4398" s="30">
        <v>1</v>
      </c>
      <c r="H4398" s="30">
        <v>1</v>
      </c>
      <c r="I4398" s="30">
        <v>1</v>
      </c>
      <c r="K4398" s="457"/>
      <c r="L4398" s="457" t="e">
        <f>IF(K4398=0,#REF!,0)</f>
        <v>#REF!</v>
      </c>
    </row>
    <row r="4399" spans="1:12">
      <c r="A4399" s="30">
        <v>4397</v>
      </c>
      <c r="B4399" s="30">
        <v>1032.623999999998</v>
      </c>
      <c r="C4399" s="30">
        <v>15256.735999999899</v>
      </c>
      <c r="D4399" s="30">
        <v>1</v>
      </c>
      <c r="E4399" s="30">
        <v>1</v>
      </c>
      <c r="F4399" s="30">
        <v>227.49599999999899</v>
      </c>
      <c r="G4399" s="30">
        <v>1</v>
      </c>
      <c r="H4399" s="30">
        <v>1</v>
      </c>
      <c r="I4399" s="30">
        <v>1</v>
      </c>
      <c r="K4399" s="457"/>
      <c r="L4399" s="457" t="e">
        <f>IF(K4399=0,#REF!,0)</f>
        <v>#REF!</v>
      </c>
    </row>
    <row r="4400" spans="1:12">
      <c r="A4400" s="30">
        <v>4398</v>
      </c>
      <c r="B4400" s="30">
        <v>1762.222</v>
      </c>
      <c r="C4400" s="30">
        <v>15246.1959999999</v>
      </c>
      <c r="D4400" s="30">
        <v>1</v>
      </c>
      <c r="E4400" s="30">
        <v>1</v>
      </c>
      <c r="F4400" s="30">
        <v>2498.6639999999902</v>
      </c>
      <c r="G4400" s="30">
        <v>1</v>
      </c>
      <c r="H4400" s="30">
        <v>1</v>
      </c>
      <c r="I4400" s="30">
        <v>1</v>
      </c>
      <c r="K4400" s="457"/>
      <c r="L4400" s="457" t="e">
        <f>IF(K4400=0,#REF!,0)</f>
        <v>#REF!</v>
      </c>
    </row>
    <row r="4401" spans="1:12">
      <c r="A4401" s="30">
        <v>4399</v>
      </c>
      <c r="B4401" s="30">
        <v>6671.4379999999983</v>
      </c>
      <c r="C4401" s="30">
        <v>15369.745999999901</v>
      </c>
      <c r="D4401" s="30">
        <v>1</v>
      </c>
      <c r="E4401" s="30">
        <v>1</v>
      </c>
      <c r="F4401" s="30">
        <v>6551.4570000000003</v>
      </c>
      <c r="G4401" s="30">
        <v>1</v>
      </c>
      <c r="H4401" s="30">
        <v>1</v>
      </c>
      <c r="I4401" s="30">
        <v>1</v>
      </c>
      <c r="K4401" s="457"/>
      <c r="L4401" s="457" t="e">
        <f>IF(K4401=0,#REF!,0)</f>
        <v>#REF!</v>
      </c>
    </row>
    <row r="4402" spans="1:12">
      <c r="A4402" s="30">
        <v>4400</v>
      </c>
      <c r="B4402" s="30">
        <v>1826.8530000000001</v>
      </c>
      <c r="C4402" s="30">
        <v>42121.152999999897</v>
      </c>
      <c r="D4402" s="30">
        <v>1</v>
      </c>
      <c r="E4402" s="30">
        <v>1</v>
      </c>
      <c r="F4402" s="30">
        <v>5309.4229999999998</v>
      </c>
      <c r="G4402" s="30">
        <v>1</v>
      </c>
      <c r="H4402" s="30">
        <v>1</v>
      </c>
      <c r="I4402" s="30">
        <v>1</v>
      </c>
      <c r="K4402" s="457"/>
      <c r="L4402" s="457" t="e">
        <f>IF(K4402=0,#REF!,0)</f>
        <v>#REF!</v>
      </c>
    </row>
    <row r="4403" spans="1:12">
      <c r="A4403" s="30">
        <v>4401</v>
      </c>
      <c r="B4403" s="30">
        <v>1101.8869999999981</v>
      </c>
      <c r="C4403" s="30">
        <v>74829.655999999886</v>
      </c>
      <c r="D4403" s="30">
        <v>1</v>
      </c>
      <c r="E4403" s="30">
        <v>1</v>
      </c>
      <c r="F4403" s="30">
        <v>4393.4430000000002</v>
      </c>
      <c r="G4403" s="30">
        <v>1</v>
      </c>
      <c r="H4403" s="30">
        <v>1</v>
      </c>
      <c r="I4403" s="30">
        <v>1</v>
      </c>
      <c r="K4403" s="457"/>
      <c r="L4403" s="457" t="e">
        <f>IF(K4403=0,#REF!,0)</f>
        <v>#REF!</v>
      </c>
    </row>
    <row r="4404" spans="1:12">
      <c r="A4404" s="30">
        <v>4402</v>
      </c>
      <c r="B4404" s="30">
        <v>1259.0179999999989</v>
      </c>
      <c r="C4404" s="30">
        <v>99346.115999999893</v>
      </c>
      <c r="D4404" s="30">
        <v>1</v>
      </c>
      <c r="E4404" s="30">
        <v>1</v>
      </c>
      <c r="F4404" s="30">
        <v>3347.10699999999</v>
      </c>
      <c r="G4404" s="30">
        <v>1</v>
      </c>
      <c r="H4404" s="30">
        <v>1</v>
      </c>
      <c r="I4404" s="30">
        <v>1</v>
      </c>
      <c r="K4404" s="457"/>
      <c r="L4404" s="457" t="e">
        <f>IF(K4404=0,#REF!,0)</f>
        <v>#REF!</v>
      </c>
    </row>
    <row r="4405" spans="1:12">
      <c r="A4405" s="30">
        <v>4403</v>
      </c>
      <c r="B4405" s="30">
        <v>1415.938999999998</v>
      </c>
      <c r="C4405" s="30">
        <v>119678.2279999999</v>
      </c>
      <c r="D4405" s="30">
        <v>1</v>
      </c>
      <c r="E4405" s="30">
        <v>1</v>
      </c>
      <c r="F4405" s="30">
        <v>2954.6489999999999</v>
      </c>
      <c r="G4405" s="30">
        <v>1</v>
      </c>
      <c r="H4405" s="30">
        <v>1</v>
      </c>
      <c r="I4405" s="30">
        <v>1</v>
      </c>
      <c r="K4405" s="457"/>
      <c r="L4405" s="457" t="e">
        <f>IF(K4405=0,#REF!,0)</f>
        <v>#REF!</v>
      </c>
    </row>
    <row r="4406" spans="1:12">
      <c r="A4406" s="30">
        <v>4404</v>
      </c>
      <c r="B4406" s="30">
        <v>1608.0359999999978</v>
      </c>
      <c r="C4406" s="30">
        <v>104211.6029999999</v>
      </c>
      <c r="D4406" s="30">
        <v>1</v>
      </c>
      <c r="E4406" s="30">
        <v>1</v>
      </c>
      <c r="F4406" s="30">
        <v>2758.3109999999901</v>
      </c>
      <c r="G4406" s="30">
        <v>1</v>
      </c>
      <c r="H4406" s="30">
        <v>1</v>
      </c>
      <c r="I4406" s="30">
        <v>1</v>
      </c>
      <c r="K4406" s="457"/>
      <c r="L4406" s="457" t="e">
        <f>IF(K4406=0,#REF!,0)</f>
        <v>#REF!</v>
      </c>
    </row>
    <row r="4407" spans="1:12">
      <c r="A4407" s="30">
        <v>4405</v>
      </c>
      <c r="B4407" s="30">
        <v>10769.124</v>
      </c>
      <c r="C4407" s="30">
        <v>69126.655999999886</v>
      </c>
      <c r="D4407" s="30">
        <v>1</v>
      </c>
      <c r="E4407" s="30">
        <v>1</v>
      </c>
      <c r="F4407" s="30">
        <v>4129.9359999999897</v>
      </c>
      <c r="G4407" s="30">
        <v>1</v>
      </c>
      <c r="H4407" s="30">
        <v>1</v>
      </c>
      <c r="I4407" s="30">
        <v>1</v>
      </c>
      <c r="K4407" s="457"/>
      <c r="L4407" s="457" t="e">
        <f>IF(K4407=0,#REF!,0)</f>
        <v>#REF!</v>
      </c>
    </row>
    <row r="4408" spans="1:12">
      <c r="A4408" s="30">
        <v>4406</v>
      </c>
      <c r="B4408" s="30">
        <v>3359.4030000000002</v>
      </c>
      <c r="C4408" s="30">
        <v>91636.124999999796</v>
      </c>
      <c r="D4408" s="30">
        <v>1</v>
      </c>
      <c r="E4408" s="30">
        <v>1</v>
      </c>
      <c r="F4408" s="30">
        <v>3672.2350000000001</v>
      </c>
      <c r="G4408" s="30">
        <v>1</v>
      </c>
      <c r="H4408" s="30">
        <v>1</v>
      </c>
      <c r="I4408" s="30">
        <v>1</v>
      </c>
      <c r="K4408" s="457"/>
      <c r="L4408" s="457" t="e">
        <f>IF(K4408=0,#REF!,0)</f>
        <v>#REF!</v>
      </c>
    </row>
    <row r="4409" spans="1:12">
      <c r="A4409" s="30">
        <v>4407</v>
      </c>
      <c r="B4409" s="30">
        <v>2122.3429999999971</v>
      </c>
      <c r="C4409" s="30">
        <v>123741.12399999979</v>
      </c>
      <c r="D4409" s="30">
        <v>1</v>
      </c>
      <c r="E4409" s="30">
        <v>1</v>
      </c>
      <c r="F4409" s="30">
        <v>2104.9050000000002</v>
      </c>
      <c r="G4409" s="30">
        <v>1</v>
      </c>
      <c r="H4409" s="30">
        <v>1</v>
      </c>
      <c r="I4409" s="30">
        <v>1</v>
      </c>
      <c r="K4409" s="457"/>
      <c r="L4409" s="457" t="e">
        <f>IF(K4409=0,#REF!,0)</f>
        <v>#REF!</v>
      </c>
    </row>
    <row r="4410" spans="1:12">
      <c r="A4410" s="30">
        <v>4408</v>
      </c>
      <c r="B4410" s="30">
        <v>2130.8329999999969</v>
      </c>
      <c r="C4410" s="30">
        <v>106823.43299999989</v>
      </c>
      <c r="D4410" s="30">
        <v>1</v>
      </c>
      <c r="E4410" s="30">
        <v>1</v>
      </c>
      <c r="F4410" s="30">
        <v>1844.12299999999</v>
      </c>
      <c r="G4410" s="30">
        <v>1</v>
      </c>
      <c r="H4410" s="30">
        <v>1</v>
      </c>
      <c r="I4410" s="30">
        <v>1</v>
      </c>
      <c r="K4410" s="457"/>
      <c r="L4410" s="457" t="e">
        <f>IF(K4410=0,#REF!,0)</f>
        <v>#REF!</v>
      </c>
    </row>
    <row r="4411" spans="1:12">
      <c r="A4411" s="30">
        <v>4409</v>
      </c>
      <c r="B4411" s="30">
        <v>1867.143999999998</v>
      </c>
      <c r="C4411" s="30">
        <v>88983.998999999894</v>
      </c>
      <c r="D4411" s="30">
        <v>1</v>
      </c>
      <c r="E4411" s="30">
        <v>1</v>
      </c>
      <c r="F4411" s="30">
        <v>2104.9839999999999</v>
      </c>
      <c r="G4411" s="30">
        <v>1</v>
      </c>
      <c r="H4411" s="30">
        <v>1</v>
      </c>
      <c r="I4411" s="30">
        <v>1</v>
      </c>
      <c r="K4411" s="457"/>
      <c r="L4411" s="457" t="e">
        <f>IF(K4411=0,#REF!,0)</f>
        <v>#REF!</v>
      </c>
    </row>
    <row r="4412" spans="1:12">
      <c r="A4412" s="30">
        <v>4410</v>
      </c>
      <c r="B4412" s="30">
        <v>2474.023999999999</v>
      </c>
      <c r="C4412" s="30">
        <v>51596.27799999978</v>
      </c>
      <c r="D4412" s="30">
        <v>1</v>
      </c>
      <c r="E4412" s="30">
        <v>1</v>
      </c>
      <c r="F4412" s="30">
        <v>3672.4470000000001</v>
      </c>
      <c r="G4412" s="30">
        <v>1</v>
      </c>
      <c r="H4412" s="30">
        <v>1</v>
      </c>
      <c r="I4412" s="30">
        <v>1</v>
      </c>
      <c r="K4412" s="457"/>
      <c r="L4412" s="457" t="e">
        <f>IF(K4412=0,#REF!,0)</f>
        <v>#REF!</v>
      </c>
    </row>
    <row r="4413" spans="1:12">
      <c r="A4413" s="30">
        <v>4411</v>
      </c>
      <c r="B4413" s="30">
        <v>8651.4519999999993</v>
      </c>
      <c r="C4413" s="30">
        <v>36321.1689999999</v>
      </c>
      <c r="D4413" s="30">
        <v>1</v>
      </c>
      <c r="E4413" s="30">
        <v>1</v>
      </c>
      <c r="F4413" s="30">
        <v>5176.5209999999997</v>
      </c>
      <c r="G4413" s="30">
        <v>1</v>
      </c>
      <c r="H4413" s="30">
        <v>1</v>
      </c>
      <c r="I4413" s="30">
        <v>1</v>
      </c>
      <c r="K4413" s="457"/>
      <c r="L4413" s="457" t="e">
        <f>IF(K4413=0,#REF!,0)</f>
        <v>#REF!</v>
      </c>
    </row>
    <row r="4414" spans="1:12">
      <c r="A4414" s="30">
        <v>4412</v>
      </c>
      <c r="B4414" s="30">
        <v>11217.569999999989</v>
      </c>
      <c r="C4414" s="30">
        <v>38586.932999999888</v>
      </c>
      <c r="D4414" s="30">
        <v>1</v>
      </c>
      <c r="E4414" s="30">
        <v>1</v>
      </c>
      <c r="F4414" s="30">
        <v>5242.0140000000001</v>
      </c>
      <c r="G4414" s="30">
        <v>1</v>
      </c>
      <c r="H4414" s="30">
        <v>1</v>
      </c>
      <c r="I4414" s="30">
        <v>1</v>
      </c>
      <c r="K4414" s="457"/>
      <c r="L4414" s="457" t="e">
        <f>IF(K4414=0,#REF!,0)</f>
        <v>#REF!</v>
      </c>
    </row>
    <row r="4415" spans="1:12">
      <c r="A4415" s="30">
        <v>4413</v>
      </c>
      <c r="B4415" s="30">
        <v>1827.857</v>
      </c>
      <c r="C4415" s="30">
        <v>16840.854999999901</v>
      </c>
      <c r="D4415" s="30">
        <v>1</v>
      </c>
      <c r="E4415" s="30">
        <v>1</v>
      </c>
      <c r="F4415" s="30">
        <v>4066.4089999999901</v>
      </c>
      <c r="G4415" s="30">
        <v>1</v>
      </c>
      <c r="H4415" s="30">
        <v>1</v>
      </c>
      <c r="I4415" s="30">
        <v>1</v>
      </c>
      <c r="K4415" s="457"/>
      <c r="L4415" s="457" t="e">
        <f>IF(K4415=0,#REF!,0)</f>
        <v>#REF!</v>
      </c>
    </row>
    <row r="4416" spans="1:12">
      <c r="A4416" s="30">
        <v>4414</v>
      </c>
      <c r="B4416" s="30">
        <v>1762.222</v>
      </c>
      <c r="C4416" s="30">
        <v>15990.1769999999</v>
      </c>
      <c r="D4416" s="30">
        <v>1</v>
      </c>
      <c r="E4416" s="30">
        <v>1</v>
      </c>
      <c r="F4416" s="30">
        <v>2955.6909999999998</v>
      </c>
      <c r="G4416" s="30">
        <v>1</v>
      </c>
      <c r="H4416" s="30">
        <v>1</v>
      </c>
      <c r="I4416" s="30">
        <v>1</v>
      </c>
      <c r="K4416" s="457"/>
      <c r="L4416" s="457" t="e">
        <f>IF(K4416=0,#REF!,0)</f>
        <v>#REF!</v>
      </c>
    </row>
    <row r="4417" spans="1:12">
      <c r="A4417" s="30">
        <v>4415</v>
      </c>
      <c r="B4417" s="30">
        <v>1762.222</v>
      </c>
      <c r="C4417" s="30">
        <v>15294.165999999901</v>
      </c>
      <c r="D4417" s="30">
        <v>1</v>
      </c>
      <c r="E4417" s="30">
        <v>1</v>
      </c>
      <c r="F4417" s="30">
        <v>1650.6119999999901</v>
      </c>
      <c r="G4417" s="30">
        <v>1</v>
      </c>
      <c r="H4417" s="30">
        <v>1</v>
      </c>
      <c r="I4417" s="30">
        <v>1</v>
      </c>
      <c r="K4417" s="457"/>
      <c r="L4417" s="457" t="e">
        <f>IF(K4417=0,#REF!,0)</f>
        <v>#REF!</v>
      </c>
    </row>
    <row r="4418" spans="1:12">
      <c r="A4418" s="30">
        <v>4416</v>
      </c>
      <c r="B4418" s="30">
        <v>1032.623999999998</v>
      </c>
      <c r="C4418" s="30">
        <v>15277.1269999999</v>
      </c>
      <c r="D4418" s="30">
        <v>1</v>
      </c>
      <c r="E4418" s="30">
        <v>1</v>
      </c>
      <c r="F4418" s="30">
        <v>1260.6579999999999</v>
      </c>
      <c r="G4418" s="30">
        <v>1</v>
      </c>
      <c r="H4418" s="30">
        <v>1</v>
      </c>
      <c r="I4418" s="30">
        <v>1</v>
      </c>
      <c r="K4418" s="457"/>
      <c r="L4418" s="457" t="e">
        <f>IF(K4418=0,#REF!,0)</f>
        <v>#REF!</v>
      </c>
    </row>
    <row r="4419" spans="1:12">
      <c r="A4419" s="30">
        <v>4417</v>
      </c>
      <c r="B4419" s="30">
        <v>1032.623999999998</v>
      </c>
      <c r="C4419" s="30">
        <v>15268.4009999999</v>
      </c>
      <c r="D4419" s="30">
        <v>1</v>
      </c>
      <c r="E4419" s="30">
        <v>1</v>
      </c>
      <c r="F4419" s="30">
        <v>554.23800000000006</v>
      </c>
      <c r="G4419" s="30">
        <v>1</v>
      </c>
      <c r="H4419" s="30">
        <v>1</v>
      </c>
      <c r="I4419" s="30">
        <v>1</v>
      </c>
      <c r="K4419" s="457"/>
      <c r="L4419" s="457" t="e">
        <f>IF(K4419=0,#REF!,0)</f>
        <v>#REF!</v>
      </c>
    </row>
    <row r="4420" spans="1:12">
      <c r="A4420" s="30">
        <v>4418</v>
      </c>
      <c r="B4420" s="30">
        <v>1032.623999999998</v>
      </c>
      <c r="C4420" s="30">
        <v>15198.639999999899</v>
      </c>
      <c r="D4420" s="30">
        <v>1</v>
      </c>
      <c r="E4420" s="30">
        <v>1</v>
      </c>
      <c r="F4420" s="30">
        <v>315.55799999999999</v>
      </c>
      <c r="G4420" s="30">
        <v>1</v>
      </c>
      <c r="H4420" s="30">
        <v>1</v>
      </c>
      <c r="I4420" s="30">
        <v>1</v>
      </c>
      <c r="K4420" s="457"/>
      <c r="L4420" s="457" t="e">
        <f>IF(K4420=0,#REF!,0)</f>
        <v>#REF!</v>
      </c>
    </row>
    <row r="4421" spans="1:12">
      <c r="A4421" s="30">
        <v>4419</v>
      </c>
      <c r="B4421" s="30">
        <v>1032.623999999998</v>
      </c>
      <c r="C4421" s="30">
        <v>15196.8039999999</v>
      </c>
      <c r="D4421" s="30">
        <v>1</v>
      </c>
      <c r="E4421" s="30">
        <v>1</v>
      </c>
      <c r="F4421" s="30">
        <v>247.719999999999</v>
      </c>
      <c r="G4421" s="30">
        <v>1</v>
      </c>
      <c r="H4421" s="30">
        <v>1</v>
      </c>
      <c r="I4421" s="30">
        <v>1</v>
      </c>
      <c r="K4421" s="457"/>
      <c r="L4421" s="457" t="e">
        <f>IF(K4421=0,#REF!,0)</f>
        <v>#REF!</v>
      </c>
    </row>
    <row r="4422" spans="1:12">
      <c r="A4422" s="30">
        <v>4420</v>
      </c>
      <c r="B4422" s="30">
        <v>1032.623999999998</v>
      </c>
      <c r="C4422" s="30">
        <v>15195.087999999902</v>
      </c>
      <c r="D4422" s="30">
        <v>1</v>
      </c>
      <c r="E4422" s="30">
        <v>1</v>
      </c>
      <c r="F4422" s="30">
        <v>248.184</v>
      </c>
      <c r="G4422" s="30">
        <v>1</v>
      </c>
      <c r="H4422" s="30">
        <v>1</v>
      </c>
      <c r="I4422" s="30">
        <v>1</v>
      </c>
      <c r="K4422" s="457"/>
      <c r="L4422" s="457" t="e">
        <f>IF(K4422=0,#REF!,0)</f>
        <v>#REF!</v>
      </c>
    </row>
    <row r="4423" spans="1:12">
      <c r="A4423" s="30">
        <v>4421</v>
      </c>
      <c r="B4423" s="30">
        <v>1032.623999999998</v>
      </c>
      <c r="C4423" s="30">
        <v>15193.219999999899</v>
      </c>
      <c r="D4423" s="30">
        <v>1</v>
      </c>
      <c r="E4423" s="30">
        <v>1</v>
      </c>
      <c r="F4423" s="30">
        <v>230.14699999999999</v>
      </c>
      <c r="G4423" s="30">
        <v>1</v>
      </c>
      <c r="H4423" s="30">
        <v>1</v>
      </c>
      <c r="I4423" s="30">
        <v>1</v>
      </c>
      <c r="K4423" s="457"/>
      <c r="L4423" s="457" t="e">
        <f>IF(K4423=0,#REF!,0)</f>
        <v>#REF!</v>
      </c>
    </row>
    <row r="4424" spans="1:12">
      <c r="A4424" s="30">
        <v>4422</v>
      </c>
      <c r="B4424" s="30">
        <v>1762.222</v>
      </c>
      <c r="C4424" s="30">
        <v>15189.8199999999</v>
      </c>
      <c r="D4424" s="30">
        <v>1</v>
      </c>
      <c r="E4424" s="30">
        <v>1</v>
      </c>
      <c r="F4424" s="30">
        <v>2502.0649999999901</v>
      </c>
      <c r="G4424" s="30">
        <v>1</v>
      </c>
      <c r="H4424" s="30">
        <v>1</v>
      </c>
      <c r="I4424" s="30">
        <v>1</v>
      </c>
      <c r="K4424" s="457"/>
      <c r="L4424" s="457" t="e">
        <f>IF(K4424=0,#REF!,0)</f>
        <v>#REF!</v>
      </c>
    </row>
    <row r="4425" spans="1:12">
      <c r="A4425" s="30">
        <v>4423</v>
      </c>
      <c r="B4425" s="30">
        <v>6139.8579999999993</v>
      </c>
      <c r="C4425" s="30">
        <v>15294.407999999901</v>
      </c>
      <c r="D4425" s="30">
        <v>1</v>
      </c>
      <c r="E4425" s="30">
        <v>1</v>
      </c>
      <c r="F4425" s="30">
        <v>6559.6689999999999</v>
      </c>
      <c r="G4425" s="30">
        <v>1</v>
      </c>
      <c r="H4425" s="30">
        <v>1</v>
      </c>
      <c r="I4425" s="30">
        <v>1</v>
      </c>
      <c r="K4425" s="457"/>
      <c r="L4425" s="457" t="e">
        <f>IF(K4425=0,#REF!,0)</f>
        <v>#REF!</v>
      </c>
    </row>
    <row r="4426" spans="1:12">
      <c r="A4426" s="30">
        <v>4424</v>
      </c>
      <c r="B4426" s="30">
        <v>1762.222</v>
      </c>
      <c r="C4426" s="30">
        <v>35636.345999999896</v>
      </c>
      <c r="D4426" s="30">
        <v>1</v>
      </c>
      <c r="E4426" s="30">
        <v>1</v>
      </c>
      <c r="F4426" s="30">
        <v>5316.4970000000003</v>
      </c>
      <c r="G4426" s="30">
        <v>1</v>
      </c>
      <c r="H4426" s="30">
        <v>1</v>
      </c>
      <c r="I4426" s="30">
        <v>1</v>
      </c>
      <c r="K4426" s="457"/>
      <c r="L4426" s="457" t="e">
        <f>IF(K4426=0,#REF!,0)</f>
        <v>#REF!</v>
      </c>
    </row>
    <row r="4427" spans="1:12">
      <c r="A4427" s="30">
        <v>4425</v>
      </c>
      <c r="B4427" s="30">
        <v>1032.623999999998</v>
      </c>
      <c r="C4427" s="30">
        <v>60531.516000000003</v>
      </c>
      <c r="D4427" s="30">
        <v>1</v>
      </c>
      <c r="E4427" s="30">
        <v>1</v>
      </c>
      <c r="F4427" s="30">
        <v>4399.2559999999903</v>
      </c>
      <c r="G4427" s="30">
        <v>1</v>
      </c>
      <c r="H4427" s="30">
        <v>1</v>
      </c>
      <c r="I4427" s="30">
        <v>1</v>
      </c>
      <c r="K4427" s="457"/>
      <c r="L4427" s="457" t="e">
        <f>IF(K4427=0,#REF!,0)</f>
        <v>#REF!</v>
      </c>
    </row>
    <row r="4428" spans="1:12">
      <c r="A4428" s="30">
        <v>4426</v>
      </c>
      <c r="B4428" s="30">
        <v>1153.2399999999991</v>
      </c>
      <c r="C4428" s="30">
        <v>75280.318999999901</v>
      </c>
      <c r="D4428" s="30">
        <v>1</v>
      </c>
      <c r="E4428" s="30">
        <v>1</v>
      </c>
      <c r="F4428" s="30">
        <v>3350.616</v>
      </c>
      <c r="G4428" s="30">
        <v>1</v>
      </c>
      <c r="H4428" s="30">
        <v>1</v>
      </c>
      <c r="I4428" s="30">
        <v>1</v>
      </c>
      <c r="K4428" s="457"/>
      <c r="L4428" s="457" t="e">
        <f>IF(K4428=0,#REF!,0)</f>
        <v>#REF!</v>
      </c>
    </row>
    <row r="4429" spans="1:12">
      <c r="A4429" s="30">
        <v>4427</v>
      </c>
      <c r="B4429" s="30">
        <v>1233.4679999999989</v>
      </c>
      <c r="C4429" s="30">
        <v>99647.540999999881</v>
      </c>
      <c r="D4429" s="30">
        <v>1</v>
      </c>
      <c r="E4429" s="30">
        <v>1</v>
      </c>
      <c r="F4429" s="30">
        <v>2956.6790000000001</v>
      </c>
      <c r="G4429" s="30">
        <v>1</v>
      </c>
      <c r="H4429" s="30">
        <v>1</v>
      </c>
      <c r="I4429" s="30">
        <v>1</v>
      </c>
      <c r="K4429" s="457"/>
      <c r="L4429" s="457" t="e">
        <f>IF(K4429=0,#REF!,0)</f>
        <v>#REF!</v>
      </c>
    </row>
    <row r="4430" spans="1:12">
      <c r="A4430" s="30">
        <v>4428</v>
      </c>
      <c r="B4430" s="30">
        <v>1230.7569999999992</v>
      </c>
      <c r="C4430" s="30">
        <v>84262.197999999902</v>
      </c>
      <c r="D4430" s="30">
        <v>1</v>
      </c>
      <c r="E4430" s="30">
        <v>1</v>
      </c>
      <c r="F4430" s="30">
        <v>2760.2910000000002</v>
      </c>
      <c r="G4430" s="30">
        <v>1</v>
      </c>
      <c r="H4430" s="30">
        <v>1</v>
      </c>
      <c r="I4430" s="30">
        <v>1</v>
      </c>
      <c r="K4430" s="457"/>
      <c r="L4430" s="457" t="e">
        <f>IF(K4430=0,#REF!,0)</f>
        <v>#REF!</v>
      </c>
    </row>
    <row r="4431" spans="1:12">
      <c r="A4431" s="30">
        <v>4429</v>
      </c>
      <c r="B4431" s="30">
        <v>6348.6189999999997</v>
      </c>
      <c r="C4431" s="30">
        <v>53120.687999999893</v>
      </c>
      <c r="D4431" s="30">
        <v>1</v>
      </c>
      <c r="E4431" s="30">
        <v>1</v>
      </c>
      <c r="F4431" s="30">
        <v>4131.6009999999997</v>
      </c>
      <c r="G4431" s="30">
        <v>1</v>
      </c>
      <c r="H4431" s="30">
        <v>1</v>
      </c>
      <c r="I4431" s="30">
        <v>1</v>
      </c>
      <c r="K4431" s="457"/>
      <c r="L4431" s="457" t="e">
        <f>IF(K4431=0,#REF!,0)</f>
        <v>#REF!</v>
      </c>
    </row>
    <row r="4432" spans="1:12">
      <c r="A4432" s="30">
        <v>4430</v>
      </c>
      <c r="B4432" s="30">
        <v>1887.0889999999999</v>
      </c>
      <c r="C4432" s="30">
        <v>72612.99399999989</v>
      </c>
      <c r="D4432" s="30">
        <v>1</v>
      </c>
      <c r="E4432" s="30">
        <v>1</v>
      </c>
      <c r="F4432" s="30">
        <v>3673.8710000000001</v>
      </c>
      <c r="G4432" s="30">
        <v>1</v>
      </c>
      <c r="H4432" s="30">
        <v>1</v>
      </c>
      <c r="I4432" s="30">
        <v>1</v>
      </c>
      <c r="K4432" s="457"/>
      <c r="L4432" s="457" t="e">
        <f>IF(K4432=0,#REF!,0)</f>
        <v>#REF!</v>
      </c>
    </row>
    <row r="4433" spans="1:12">
      <c r="A4433" s="30">
        <v>4431</v>
      </c>
      <c r="B4433" s="30">
        <v>1178.236999999998</v>
      </c>
      <c r="C4433" s="30">
        <v>109975.02999999988</v>
      </c>
      <c r="D4433" s="30">
        <v>1</v>
      </c>
      <c r="E4433" s="30">
        <v>1</v>
      </c>
      <c r="F4433" s="30">
        <v>2105.7959999999998</v>
      </c>
      <c r="G4433" s="30">
        <v>1</v>
      </c>
      <c r="H4433" s="30">
        <v>1</v>
      </c>
      <c r="I4433" s="30">
        <v>1</v>
      </c>
      <c r="K4433" s="457"/>
      <c r="L4433" s="457" t="e">
        <f>IF(K4433=0,#REF!,0)</f>
        <v>#REF!</v>
      </c>
    </row>
    <row r="4434" spans="1:12">
      <c r="A4434" s="30">
        <v>4432</v>
      </c>
      <c r="B4434" s="30">
        <v>1174.3869999999979</v>
      </c>
      <c r="C4434" s="30">
        <v>94014.110999999801</v>
      </c>
      <c r="D4434" s="30">
        <v>1</v>
      </c>
      <c r="E4434" s="30">
        <v>1</v>
      </c>
      <c r="F4434" s="30">
        <v>1844.8679999999999</v>
      </c>
      <c r="G4434" s="30">
        <v>1</v>
      </c>
      <c r="H4434" s="30">
        <v>1</v>
      </c>
      <c r="I4434" s="30">
        <v>1</v>
      </c>
      <c r="K4434" s="457"/>
      <c r="L4434" s="457" t="e">
        <f>IF(K4434=0,#REF!,0)</f>
        <v>#REF!</v>
      </c>
    </row>
    <row r="4435" spans="1:12">
      <c r="A4435" s="30">
        <v>4433</v>
      </c>
      <c r="B4435" s="30">
        <v>1159.795999999998</v>
      </c>
      <c r="C4435" s="30">
        <v>79964.75299999991</v>
      </c>
      <c r="D4435" s="30">
        <v>1</v>
      </c>
      <c r="E4435" s="30">
        <v>1</v>
      </c>
      <c r="F4435" s="30">
        <v>2105.8380000000002</v>
      </c>
      <c r="G4435" s="30">
        <v>1</v>
      </c>
      <c r="H4435" s="30">
        <v>1</v>
      </c>
      <c r="I4435" s="30">
        <v>1</v>
      </c>
      <c r="K4435" s="457"/>
      <c r="L4435" s="457" t="e">
        <f>IF(K4435=0,#REF!,0)</f>
        <v>#REF!</v>
      </c>
    </row>
    <row r="4436" spans="1:12">
      <c r="A4436" s="30">
        <v>4434</v>
      </c>
      <c r="B4436" s="30">
        <v>1873.6119999999999</v>
      </c>
      <c r="C4436" s="30">
        <v>43819.94599999988</v>
      </c>
      <c r="D4436" s="30">
        <v>1</v>
      </c>
      <c r="E4436" s="30">
        <v>1</v>
      </c>
      <c r="F4436" s="30">
        <v>3673.6480000000001</v>
      </c>
      <c r="G4436" s="30">
        <v>1</v>
      </c>
      <c r="H4436" s="30">
        <v>1</v>
      </c>
      <c r="I4436" s="30">
        <v>1</v>
      </c>
      <c r="K4436" s="457"/>
      <c r="L4436" s="457" t="e">
        <f>IF(K4436=0,#REF!,0)</f>
        <v>#REF!</v>
      </c>
    </row>
    <row r="4437" spans="1:12">
      <c r="A4437" s="30">
        <v>4435</v>
      </c>
      <c r="B4437" s="30">
        <v>6627.1399999999985</v>
      </c>
      <c r="C4437" s="30">
        <v>35367.942999999897</v>
      </c>
      <c r="D4437" s="30">
        <v>1</v>
      </c>
      <c r="E4437" s="30">
        <v>1</v>
      </c>
      <c r="F4437" s="30">
        <v>5177.03</v>
      </c>
      <c r="G4437" s="30">
        <v>1</v>
      </c>
      <c r="H4437" s="30">
        <v>1</v>
      </c>
      <c r="I4437" s="30">
        <v>1</v>
      </c>
      <c r="K4437" s="457"/>
      <c r="L4437" s="457" t="e">
        <f>IF(K4437=0,#REF!,0)</f>
        <v>#REF!</v>
      </c>
    </row>
    <row r="4438" spans="1:12">
      <c r="A4438" s="30">
        <v>4436</v>
      </c>
      <c r="B4438" s="30">
        <v>7951.116</v>
      </c>
      <c r="C4438" s="30">
        <v>35880.024999999892</v>
      </c>
      <c r="D4438" s="30">
        <v>1</v>
      </c>
      <c r="E4438" s="30">
        <v>1</v>
      </c>
      <c r="F4438" s="30">
        <v>5242.9709999999995</v>
      </c>
      <c r="G4438" s="30">
        <v>1</v>
      </c>
      <c r="H4438" s="30">
        <v>1</v>
      </c>
      <c r="I4438" s="30">
        <v>1</v>
      </c>
      <c r="K4438" s="457"/>
      <c r="L4438" s="457" t="e">
        <f>IF(K4438=0,#REF!,0)</f>
        <v>#REF!</v>
      </c>
    </row>
    <row r="4439" spans="1:12">
      <c r="A4439" s="30">
        <v>4437</v>
      </c>
      <c r="B4439" s="30">
        <v>1779.7159999999999</v>
      </c>
      <c r="C4439" s="30">
        <v>16432.248999999902</v>
      </c>
      <c r="D4439" s="30">
        <v>1</v>
      </c>
      <c r="E4439" s="30">
        <v>1</v>
      </c>
      <c r="F4439" s="30">
        <v>4067.9519999999902</v>
      </c>
      <c r="G4439" s="30">
        <v>1</v>
      </c>
      <c r="H4439" s="30">
        <v>1</v>
      </c>
      <c r="I4439" s="30">
        <v>1</v>
      </c>
      <c r="K4439" s="457"/>
      <c r="L4439" s="457" t="e">
        <f>IF(K4439=0,#REF!,0)</f>
        <v>#REF!</v>
      </c>
    </row>
    <row r="4440" spans="1:12">
      <c r="A4440" s="30">
        <v>4438</v>
      </c>
      <c r="B4440" s="30">
        <v>1762.222</v>
      </c>
      <c r="C4440" s="30">
        <v>15740.689999999902</v>
      </c>
      <c r="D4440" s="30">
        <v>1</v>
      </c>
      <c r="E4440" s="30">
        <v>1</v>
      </c>
      <c r="F4440" s="30">
        <v>2956.94199999999</v>
      </c>
      <c r="G4440" s="30">
        <v>1</v>
      </c>
      <c r="H4440" s="30">
        <v>1</v>
      </c>
      <c r="I4440" s="30">
        <v>1</v>
      </c>
      <c r="K4440" s="457"/>
      <c r="L4440" s="457" t="e">
        <f>IF(K4440=0,#REF!,0)</f>
        <v>#REF!</v>
      </c>
    </row>
    <row r="4441" spans="1:12">
      <c r="A4441" s="30">
        <v>4439</v>
      </c>
      <c r="B4441" s="30">
        <v>1762.222</v>
      </c>
      <c r="C4441" s="30">
        <v>15278.3739999999</v>
      </c>
      <c r="D4441" s="30">
        <v>1</v>
      </c>
      <c r="E4441" s="30">
        <v>1</v>
      </c>
      <c r="F4441" s="30">
        <v>1651.34699999999</v>
      </c>
      <c r="G4441" s="30">
        <v>1</v>
      </c>
      <c r="H4441" s="30">
        <v>1</v>
      </c>
      <c r="I4441" s="30">
        <v>1</v>
      </c>
      <c r="K4441" s="457"/>
      <c r="L4441" s="457" t="e">
        <f>IF(K4441=0,#REF!,0)</f>
        <v>#REF!</v>
      </c>
    </row>
    <row r="4442" spans="1:12">
      <c r="A4442" s="30">
        <v>4440</v>
      </c>
      <c r="B4442" s="30">
        <v>1032.623999999998</v>
      </c>
      <c r="C4442" s="30">
        <v>15269.503999999899</v>
      </c>
      <c r="D4442" s="30">
        <v>1</v>
      </c>
      <c r="E4442" s="30">
        <v>1</v>
      </c>
      <c r="F4442" s="30">
        <v>1261.278</v>
      </c>
      <c r="G4442" s="30">
        <v>1</v>
      </c>
      <c r="H4442" s="30">
        <v>1</v>
      </c>
      <c r="I4442" s="30">
        <v>1</v>
      </c>
      <c r="K4442" s="457"/>
      <c r="L4442" s="457" t="e">
        <f>IF(K4442=0,#REF!,0)</f>
        <v>#REF!</v>
      </c>
    </row>
    <row r="4443" spans="1:12">
      <c r="A4443" s="30">
        <v>4441</v>
      </c>
      <c r="B4443" s="30">
        <v>1032.623999999998</v>
      </c>
      <c r="C4443" s="30">
        <v>15265.8409999999</v>
      </c>
      <c r="D4443" s="30">
        <v>1</v>
      </c>
      <c r="E4443" s="30">
        <v>1</v>
      </c>
      <c r="F4443" s="30">
        <v>554.71199999999999</v>
      </c>
      <c r="G4443" s="30">
        <v>1</v>
      </c>
      <c r="H4443" s="30">
        <v>1</v>
      </c>
      <c r="I4443" s="30">
        <v>1</v>
      </c>
      <c r="K4443" s="457"/>
      <c r="L4443" s="457" t="e">
        <f>IF(K4443=0,#REF!,0)</f>
        <v>#REF!</v>
      </c>
    </row>
    <row r="4444" spans="1:12">
      <c r="A4444" s="30">
        <v>4442</v>
      </c>
      <c r="B4444" s="30">
        <v>1032.623999999998</v>
      </c>
      <c r="C4444" s="30">
        <v>15194.934999999899</v>
      </c>
      <c r="D4444" s="30">
        <v>1</v>
      </c>
      <c r="E4444" s="30">
        <v>1</v>
      </c>
      <c r="F4444" s="30">
        <v>316.23599999999999</v>
      </c>
      <c r="G4444" s="30">
        <v>1</v>
      </c>
      <c r="H4444" s="30">
        <v>1</v>
      </c>
      <c r="I4444" s="30">
        <v>1</v>
      </c>
      <c r="K4444" s="457"/>
      <c r="L4444" s="457" t="e">
        <f>IF(K4444=0,#REF!,0)</f>
        <v>#REF!</v>
      </c>
    </row>
    <row r="4445" spans="1:12">
      <c r="A4445" s="30">
        <v>4443</v>
      </c>
      <c r="B4445" s="30">
        <v>1032.623999999998</v>
      </c>
      <c r="C4445" s="30">
        <v>15192.5359999999</v>
      </c>
      <c r="D4445" s="30">
        <v>1</v>
      </c>
      <c r="E4445" s="30">
        <v>1</v>
      </c>
      <c r="F4445" s="30">
        <v>249.84100000000001</v>
      </c>
      <c r="G4445" s="30">
        <v>1</v>
      </c>
      <c r="H4445" s="30">
        <v>1</v>
      </c>
      <c r="I4445" s="30">
        <v>1</v>
      </c>
      <c r="K4445" s="457"/>
      <c r="L4445" s="457" t="e">
        <f>IF(K4445=0,#REF!,0)</f>
        <v>#REF!</v>
      </c>
    </row>
    <row r="4446" spans="1:12">
      <c r="A4446" s="30">
        <v>4444</v>
      </c>
      <c r="B4446" s="30">
        <v>1032.623999999998</v>
      </c>
      <c r="C4446" s="30">
        <v>15189.9729999999</v>
      </c>
      <c r="D4446" s="30">
        <v>1</v>
      </c>
      <c r="E4446" s="30">
        <v>1</v>
      </c>
      <c r="F4446" s="30">
        <v>250.43199999999999</v>
      </c>
      <c r="G4446" s="30">
        <v>1</v>
      </c>
      <c r="H4446" s="30">
        <v>1</v>
      </c>
      <c r="I4446" s="30">
        <v>1</v>
      </c>
      <c r="K4446" s="457"/>
      <c r="L4446" s="457" t="e">
        <f>IF(K4446=0,#REF!,0)</f>
        <v>#REF!</v>
      </c>
    </row>
    <row r="4447" spans="1:12">
      <c r="A4447" s="30">
        <v>4445</v>
      </c>
      <c r="B4447" s="30">
        <v>1032.623999999998</v>
      </c>
      <c r="C4447" s="30">
        <v>15188.2429999999</v>
      </c>
      <c r="D4447" s="30">
        <v>1</v>
      </c>
      <c r="E4447" s="30">
        <v>1</v>
      </c>
      <c r="F4447" s="30">
        <v>231.39599999999999</v>
      </c>
      <c r="G4447" s="30">
        <v>1</v>
      </c>
      <c r="H4447" s="30">
        <v>1</v>
      </c>
      <c r="I4447" s="30">
        <v>1</v>
      </c>
      <c r="K4447" s="457"/>
      <c r="L4447" s="457" t="e">
        <f>IF(K4447=0,#REF!,0)</f>
        <v>#REF!</v>
      </c>
    </row>
    <row r="4448" spans="1:12">
      <c r="A4448" s="30">
        <v>4446</v>
      </c>
      <c r="B4448" s="30">
        <v>1762.222</v>
      </c>
      <c r="C4448" s="30">
        <v>15187.736999999899</v>
      </c>
      <c r="D4448" s="30">
        <v>1</v>
      </c>
      <c r="E4448" s="30">
        <v>1</v>
      </c>
      <c r="F4448" s="30">
        <v>2502.9079999999999</v>
      </c>
      <c r="G4448" s="30">
        <v>1</v>
      </c>
      <c r="H4448" s="30">
        <v>1</v>
      </c>
      <c r="I4448" s="30">
        <v>1</v>
      </c>
      <c r="K4448" s="457"/>
      <c r="L4448" s="457" t="e">
        <f>IF(K4448=0,#REF!,0)</f>
        <v>#REF!</v>
      </c>
    </row>
    <row r="4449" spans="1:12">
      <c r="A4449" s="30">
        <v>4447</v>
      </c>
      <c r="B4449" s="30">
        <v>6139.8579999999993</v>
      </c>
      <c r="C4449" s="30">
        <v>15300.762999999901</v>
      </c>
      <c r="D4449" s="30">
        <v>1</v>
      </c>
      <c r="E4449" s="30">
        <v>1</v>
      </c>
      <c r="F4449" s="30">
        <v>6559.88</v>
      </c>
      <c r="G4449" s="30">
        <v>1</v>
      </c>
      <c r="H4449" s="30">
        <v>1</v>
      </c>
      <c r="I4449" s="30">
        <v>1</v>
      </c>
      <c r="K4449" s="457"/>
      <c r="L4449" s="457" t="e">
        <f>IF(K4449=0,#REF!,0)</f>
        <v>#REF!</v>
      </c>
    </row>
    <row r="4450" spans="1:12">
      <c r="A4450" s="30">
        <v>4448</v>
      </c>
      <c r="B4450" s="30">
        <v>1762.3530000000001</v>
      </c>
      <c r="C4450" s="30">
        <v>36992.86899999989</v>
      </c>
      <c r="D4450" s="30">
        <v>1</v>
      </c>
      <c r="E4450" s="30">
        <v>1</v>
      </c>
      <c r="F4450" s="30">
        <v>5314.1749999999902</v>
      </c>
      <c r="G4450" s="30">
        <v>1</v>
      </c>
      <c r="H4450" s="30">
        <v>1</v>
      </c>
      <c r="I4450" s="30">
        <v>1</v>
      </c>
      <c r="K4450" s="457"/>
      <c r="L4450" s="457" t="e">
        <f>IF(K4450=0,#REF!,0)</f>
        <v>#REF!</v>
      </c>
    </row>
    <row r="4451" spans="1:12">
      <c r="A4451" s="30">
        <v>4449</v>
      </c>
      <c r="B4451" s="30">
        <v>1070.266999999998</v>
      </c>
      <c r="C4451" s="30">
        <v>63327.161000000007</v>
      </c>
      <c r="D4451" s="30">
        <v>1</v>
      </c>
      <c r="E4451" s="30">
        <v>1</v>
      </c>
      <c r="F4451" s="30">
        <v>4395.7169999999996</v>
      </c>
      <c r="G4451" s="30">
        <v>1</v>
      </c>
      <c r="H4451" s="30">
        <v>1</v>
      </c>
      <c r="I4451" s="30">
        <v>1</v>
      </c>
      <c r="K4451" s="457"/>
      <c r="L4451" s="457" t="e">
        <f>IF(K4451=0,#REF!,0)</f>
        <v>#REF!</v>
      </c>
    </row>
    <row r="4452" spans="1:12">
      <c r="A4452" s="30">
        <v>4450</v>
      </c>
      <c r="B4452" s="30">
        <v>1253.0649999999989</v>
      </c>
      <c r="C4452" s="30">
        <v>89030.84399999991</v>
      </c>
      <c r="D4452" s="30">
        <v>1</v>
      </c>
      <c r="E4452" s="30">
        <v>1</v>
      </c>
      <c r="F4452" s="30">
        <v>3347.223</v>
      </c>
      <c r="G4452" s="30">
        <v>1</v>
      </c>
      <c r="H4452" s="30">
        <v>1</v>
      </c>
      <c r="I4452" s="30">
        <v>1</v>
      </c>
      <c r="K4452" s="457"/>
      <c r="L4452" s="457" t="e">
        <f>IF(K4452=0,#REF!,0)</f>
        <v>#REF!</v>
      </c>
    </row>
    <row r="4453" spans="1:12">
      <c r="A4453" s="30">
        <v>4451</v>
      </c>
      <c r="B4453" s="30">
        <v>1525.158999999999</v>
      </c>
      <c r="C4453" s="30">
        <v>116501.50699999979</v>
      </c>
      <c r="D4453" s="30">
        <v>1</v>
      </c>
      <c r="E4453" s="30">
        <v>1</v>
      </c>
      <c r="F4453" s="30">
        <v>2953.6039999999998</v>
      </c>
      <c r="G4453" s="30">
        <v>1</v>
      </c>
      <c r="H4453" s="30">
        <v>1</v>
      </c>
      <c r="I4453" s="30">
        <v>1</v>
      </c>
      <c r="K4453" s="457"/>
      <c r="L4453" s="457" t="e">
        <f>IF(K4453=0,#REF!,0)</f>
        <v>#REF!</v>
      </c>
    </row>
    <row r="4454" spans="1:12">
      <c r="A4454" s="30">
        <v>4452</v>
      </c>
      <c r="B4454" s="30">
        <v>2180.1449999999982</v>
      </c>
      <c r="C4454" s="30">
        <v>108303.0339999999</v>
      </c>
      <c r="D4454" s="30">
        <v>1</v>
      </c>
      <c r="E4454" s="30">
        <v>1</v>
      </c>
      <c r="F4454" s="30">
        <v>2756.4489999999901</v>
      </c>
      <c r="G4454" s="30">
        <v>1</v>
      </c>
      <c r="H4454" s="30">
        <v>1</v>
      </c>
      <c r="I4454" s="30">
        <v>1</v>
      </c>
      <c r="K4454" s="457"/>
      <c r="L4454" s="457" t="e">
        <f>IF(K4454=0,#REF!,0)</f>
        <v>#REF!</v>
      </c>
    </row>
    <row r="4455" spans="1:12">
      <c r="A4455" s="30">
        <v>4453</v>
      </c>
      <c r="B4455" s="30">
        <v>12031.960000000001</v>
      </c>
      <c r="C4455" s="30">
        <v>76475.211999999898</v>
      </c>
      <c r="D4455" s="30">
        <v>1</v>
      </c>
      <c r="E4455" s="30">
        <v>1</v>
      </c>
      <c r="F4455" s="30">
        <v>4127.0719999999901</v>
      </c>
      <c r="G4455" s="30">
        <v>1</v>
      </c>
      <c r="H4455" s="30">
        <v>1</v>
      </c>
      <c r="I4455" s="30">
        <v>1</v>
      </c>
      <c r="K4455" s="457"/>
      <c r="L4455" s="457" t="e">
        <f>IF(K4455=0,#REF!,0)</f>
        <v>#REF!</v>
      </c>
    </row>
    <row r="4456" spans="1:12">
      <c r="A4456" s="30">
        <v>4454</v>
      </c>
      <c r="B4456" s="30">
        <v>5543.0769999999993</v>
      </c>
      <c r="C4456" s="30">
        <v>97284.181999999812</v>
      </c>
      <c r="D4456" s="30">
        <v>1</v>
      </c>
      <c r="E4456" s="30">
        <v>1</v>
      </c>
      <c r="F4456" s="30">
        <v>3669.3820000000001</v>
      </c>
      <c r="G4456" s="30">
        <v>1</v>
      </c>
      <c r="H4456" s="30">
        <v>1</v>
      </c>
      <c r="I4456" s="30">
        <v>1</v>
      </c>
      <c r="K4456" s="457"/>
      <c r="L4456" s="457" t="e">
        <f>IF(K4456=0,#REF!,0)</f>
        <v>#REF!</v>
      </c>
    </row>
    <row r="4457" spans="1:12">
      <c r="A4457" s="30">
        <v>4455</v>
      </c>
      <c r="B4457" s="30">
        <v>5307.431999999998</v>
      </c>
      <c r="C4457" s="30">
        <v>131301.48399999991</v>
      </c>
      <c r="D4457" s="30">
        <v>1</v>
      </c>
      <c r="E4457" s="30">
        <v>1</v>
      </c>
      <c r="F4457" s="30">
        <v>2102.99999999999</v>
      </c>
      <c r="G4457" s="30">
        <v>1</v>
      </c>
      <c r="H4457" s="30">
        <v>1</v>
      </c>
      <c r="I4457" s="30">
        <v>1</v>
      </c>
      <c r="K4457" s="457"/>
      <c r="L4457" s="457" t="e">
        <f>IF(K4457=0,#REF!,0)</f>
        <v>#REF!</v>
      </c>
    </row>
    <row r="4458" spans="1:12">
      <c r="A4458" s="30">
        <v>4456</v>
      </c>
      <c r="B4458" s="30">
        <v>5385.3399999999974</v>
      </c>
      <c r="C4458" s="30">
        <v>115731.5469999998</v>
      </c>
      <c r="D4458" s="30">
        <v>1</v>
      </c>
      <c r="E4458" s="30">
        <v>1</v>
      </c>
      <c r="F4458" s="30">
        <v>1842.42499999999</v>
      </c>
      <c r="G4458" s="30">
        <v>1</v>
      </c>
      <c r="H4458" s="30">
        <v>1</v>
      </c>
      <c r="I4458" s="30">
        <v>1</v>
      </c>
      <c r="K4458" s="457"/>
      <c r="L4458" s="457" t="e">
        <f>IF(K4458=0,#REF!,0)</f>
        <v>#REF!</v>
      </c>
    </row>
    <row r="4459" spans="1:12">
      <c r="A4459" s="30">
        <v>4457</v>
      </c>
      <c r="B4459" s="30">
        <v>4631.3449999999984</v>
      </c>
      <c r="C4459" s="30">
        <v>98221.193999999887</v>
      </c>
      <c r="D4459" s="30">
        <v>1</v>
      </c>
      <c r="E4459" s="30">
        <v>1</v>
      </c>
      <c r="F4459" s="30">
        <v>2103.3049999999998</v>
      </c>
      <c r="G4459" s="30">
        <v>1</v>
      </c>
      <c r="H4459" s="30">
        <v>1</v>
      </c>
      <c r="I4459" s="30">
        <v>1</v>
      </c>
      <c r="K4459" s="457"/>
      <c r="L4459" s="457" t="e">
        <f>IF(K4459=0,#REF!,0)</f>
        <v>#REF!</v>
      </c>
    </row>
    <row r="4460" spans="1:12">
      <c r="A4460" s="30">
        <v>4458</v>
      </c>
      <c r="B4460" s="30">
        <v>4896.9369999999999</v>
      </c>
      <c r="C4460" s="30">
        <v>60889.390999999792</v>
      </c>
      <c r="D4460" s="30">
        <v>1</v>
      </c>
      <c r="E4460" s="30">
        <v>1</v>
      </c>
      <c r="F4460" s="30">
        <v>3670.2629999999999</v>
      </c>
      <c r="G4460" s="30">
        <v>1</v>
      </c>
      <c r="H4460" s="30">
        <v>1</v>
      </c>
      <c r="I4460" s="30">
        <v>1</v>
      </c>
      <c r="K4460" s="457"/>
      <c r="L4460" s="457" t="e">
        <f>IF(K4460=0,#REF!,0)</f>
        <v>#REF!</v>
      </c>
    </row>
    <row r="4461" spans="1:12">
      <c r="A4461" s="30">
        <v>4459</v>
      </c>
      <c r="B4461" s="30">
        <v>10503.865</v>
      </c>
      <c r="C4461" s="30">
        <v>38114.711999999898</v>
      </c>
      <c r="D4461" s="30">
        <v>1</v>
      </c>
      <c r="E4461" s="30">
        <v>1</v>
      </c>
      <c r="F4461" s="30">
        <v>5174.0279999999902</v>
      </c>
      <c r="G4461" s="30">
        <v>1</v>
      </c>
      <c r="H4461" s="30">
        <v>1</v>
      </c>
      <c r="I4461" s="30">
        <v>1</v>
      </c>
      <c r="K4461" s="457"/>
      <c r="L4461" s="457" t="e">
        <f>IF(K4461=0,#REF!,0)</f>
        <v>#REF!</v>
      </c>
    </row>
    <row r="4462" spans="1:12">
      <c r="A4462" s="30">
        <v>4460</v>
      </c>
      <c r="B4462" s="30">
        <v>11284.388999999988</v>
      </c>
      <c r="C4462" s="30">
        <v>38356.888999999879</v>
      </c>
      <c r="D4462" s="30">
        <v>1</v>
      </c>
      <c r="E4462" s="30">
        <v>1</v>
      </c>
      <c r="F4462" s="30">
        <v>5240.4780000000001</v>
      </c>
      <c r="G4462" s="30">
        <v>1</v>
      </c>
      <c r="H4462" s="30">
        <v>1</v>
      </c>
      <c r="I4462" s="30">
        <v>1</v>
      </c>
      <c r="K4462" s="457"/>
      <c r="L4462" s="457" t="e">
        <f>IF(K4462=0,#REF!,0)</f>
        <v>#REF!</v>
      </c>
    </row>
    <row r="4463" spans="1:12">
      <c r="A4463" s="30">
        <v>4461</v>
      </c>
      <c r="B4463" s="30">
        <v>2130.4870000000001</v>
      </c>
      <c r="C4463" s="30">
        <v>17429.722999999889</v>
      </c>
      <c r="D4463" s="30">
        <v>1</v>
      </c>
      <c r="E4463" s="30">
        <v>1</v>
      </c>
      <c r="F4463" s="30">
        <v>4064.7069999999999</v>
      </c>
      <c r="G4463" s="30">
        <v>1</v>
      </c>
      <c r="H4463" s="30">
        <v>1</v>
      </c>
      <c r="I4463" s="30">
        <v>1</v>
      </c>
      <c r="K4463" s="457"/>
      <c r="L4463" s="457" t="e">
        <f>IF(K4463=0,#REF!,0)</f>
        <v>#REF!</v>
      </c>
    </row>
    <row r="4464" spans="1:12">
      <c r="A4464" s="30">
        <v>4462</v>
      </c>
      <c r="B4464" s="30">
        <v>1762.222</v>
      </c>
      <c r="C4464" s="30">
        <v>16453.7399999999</v>
      </c>
      <c r="D4464" s="30">
        <v>1</v>
      </c>
      <c r="E4464" s="30">
        <v>1</v>
      </c>
      <c r="F4464" s="30">
        <v>2954.3870000000002</v>
      </c>
      <c r="G4464" s="30">
        <v>1</v>
      </c>
      <c r="H4464" s="30">
        <v>1</v>
      </c>
      <c r="I4464" s="30">
        <v>1</v>
      </c>
      <c r="K4464" s="457"/>
      <c r="L4464" s="457" t="e">
        <f>IF(K4464=0,#REF!,0)</f>
        <v>#REF!</v>
      </c>
    </row>
    <row r="4465" spans="1:12">
      <c r="A4465" s="30">
        <v>4463</v>
      </c>
      <c r="B4465" s="30">
        <v>1762.222</v>
      </c>
      <c r="C4465" s="30">
        <v>15664.3039999999</v>
      </c>
      <c r="D4465" s="30">
        <v>1</v>
      </c>
      <c r="E4465" s="30">
        <v>1</v>
      </c>
      <c r="F4465" s="30">
        <v>1649.6310000000001</v>
      </c>
      <c r="G4465" s="30">
        <v>1</v>
      </c>
      <c r="H4465" s="30">
        <v>1</v>
      </c>
      <c r="I4465" s="30">
        <v>1</v>
      </c>
      <c r="K4465" s="457"/>
      <c r="L4465" s="457" t="e">
        <f>IF(K4465=0,#REF!,0)</f>
        <v>#REF!</v>
      </c>
    </row>
    <row r="4466" spans="1:12">
      <c r="A4466" s="30">
        <v>4464</v>
      </c>
      <c r="B4466" s="30">
        <v>1032.623999999998</v>
      </c>
      <c r="C4466" s="30">
        <v>15392.483999999899</v>
      </c>
      <c r="D4466" s="30">
        <v>1</v>
      </c>
      <c r="E4466" s="30">
        <v>1</v>
      </c>
      <c r="F4466" s="30">
        <v>1259.80899999999</v>
      </c>
      <c r="G4466" s="30">
        <v>1</v>
      </c>
      <c r="H4466" s="30">
        <v>1</v>
      </c>
      <c r="I4466" s="30">
        <v>1</v>
      </c>
      <c r="K4466" s="457"/>
      <c r="L4466" s="457" t="e">
        <f>IF(K4466=0,#REF!,0)</f>
        <v>#REF!</v>
      </c>
    </row>
    <row r="4467" spans="1:12">
      <c r="A4467" s="30">
        <v>4465</v>
      </c>
      <c r="B4467" s="30">
        <v>1032.623999999998</v>
      </c>
      <c r="C4467" s="30">
        <v>15321.0359999999</v>
      </c>
      <c r="D4467" s="30">
        <v>1</v>
      </c>
      <c r="E4467" s="30">
        <v>1</v>
      </c>
      <c r="F4467" s="30">
        <v>535.37400000000002</v>
      </c>
      <c r="G4467" s="30">
        <v>1</v>
      </c>
      <c r="H4467" s="30">
        <v>1</v>
      </c>
      <c r="I4467" s="30">
        <v>1</v>
      </c>
      <c r="K4467" s="457"/>
      <c r="L4467" s="457" t="e">
        <f>IF(K4467=0,#REF!,0)</f>
        <v>#REF!</v>
      </c>
    </row>
    <row r="4468" spans="1:12">
      <c r="A4468" s="30">
        <v>4466</v>
      </c>
      <c r="B4468" s="30">
        <v>1032.623999999998</v>
      </c>
      <c r="C4468" s="30">
        <v>15242.789999999901</v>
      </c>
      <c r="D4468" s="30">
        <v>1</v>
      </c>
      <c r="E4468" s="30">
        <v>1</v>
      </c>
      <c r="F4468" s="30">
        <v>589.22299999999996</v>
      </c>
      <c r="G4468" s="30">
        <v>1</v>
      </c>
      <c r="H4468" s="30">
        <v>1</v>
      </c>
      <c r="I4468" s="30">
        <v>1</v>
      </c>
      <c r="K4468" s="457"/>
      <c r="L4468" s="457" t="e">
        <f>IF(K4468=0,#REF!,0)</f>
        <v>#REF!</v>
      </c>
    </row>
    <row r="4469" spans="1:12">
      <c r="A4469" s="30">
        <v>4467</v>
      </c>
      <c r="B4469" s="30">
        <v>1032.623999999998</v>
      </c>
      <c r="C4469" s="30">
        <v>15238.514999999899</v>
      </c>
      <c r="D4469" s="30">
        <v>1</v>
      </c>
      <c r="E4469" s="30">
        <v>1</v>
      </c>
      <c r="F4469" s="30">
        <v>379.27</v>
      </c>
      <c r="G4469" s="30">
        <v>1</v>
      </c>
      <c r="H4469" s="30">
        <v>1</v>
      </c>
      <c r="I4469" s="30">
        <v>1</v>
      </c>
      <c r="K4469" s="457"/>
      <c r="L4469" s="457" t="e">
        <f>IF(K4469=0,#REF!,0)</f>
        <v>#REF!</v>
      </c>
    </row>
    <row r="4470" spans="1:12">
      <c r="A4470" s="30">
        <v>4468</v>
      </c>
      <c r="B4470" s="30">
        <v>1032.623999999998</v>
      </c>
      <c r="C4470" s="30">
        <v>15231.360999999899</v>
      </c>
      <c r="D4470" s="30">
        <v>1</v>
      </c>
      <c r="E4470" s="30">
        <v>1</v>
      </c>
      <c r="F4470" s="30">
        <v>223.932999999999</v>
      </c>
      <c r="G4470" s="30">
        <v>1</v>
      </c>
      <c r="H4470" s="30">
        <v>1</v>
      </c>
      <c r="I4470" s="30">
        <v>1</v>
      </c>
      <c r="K4470" s="457"/>
      <c r="L4470" s="457" t="e">
        <f>IF(K4470=0,#REF!,0)</f>
        <v>#REF!</v>
      </c>
    </row>
    <row r="4471" spans="1:12">
      <c r="A4471" s="30">
        <v>4469</v>
      </c>
      <c r="B4471" s="30">
        <v>1032.623999999998</v>
      </c>
      <c r="C4471" s="30">
        <v>15227.7869999999</v>
      </c>
      <c r="D4471" s="30">
        <v>1</v>
      </c>
      <c r="E4471" s="30">
        <v>1</v>
      </c>
      <c r="F4471" s="30">
        <v>224.033999999999</v>
      </c>
      <c r="G4471" s="30">
        <v>1</v>
      </c>
      <c r="H4471" s="30">
        <v>1</v>
      </c>
      <c r="I4471" s="30">
        <v>1</v>
      </c>
      <c r="K4471" s="457"/>
      <c r="L4471" s="457" t="e">
        <f>IF(K4471=0,#REF!,0)</f>
        <v>#REF!</v>
      </c>
    </row>
    <row r="4472" spans="1:12">
      <c r="A4472" s="30">
        <v>4470</v>
      </c>
      <c r="B4472" s="30">
        <v>1762.222</v>
      </c>
      <c r="C4472" s="30">
        <v>15229.005999999899</v>
      </c>
      <c r="D4472" s="30">
        <v>1</v>
      </c>
      <c r="E4472" s="30">
        <v>1</v>
      </c>
      <c r="F4472" s="30">
        <v>697.88899999999899</v>
      </c>
      <c r="G4472" s="30">
        <v>1</v>
      </c>
      <c r="H4472" s="30">
        <v>1</v>
      </c>
      <c r="I4472" s="30">
        <v>1</v>
      </c>
      <c r="K4472" s="457"/>
      <c r="L4472" s="457" t="e">
        <f>IF(K4472=0,#REF!,0)</f>
        <v>#REF!</v>
      </c>
    </row>
    <row r="4473" spans="1:12">
      <c r="A4473" s="30">
        <v>4471</v>
      </c>
      <c r="B4473" s="30">
        <v>6393.5699999999988</v>
      </c>
      <c r="C4473" s="30">
        <v>15534.881999999901</v>
      </c>
      <c r="D4473" s="30">
        <v>1</v>
      </c>
      <c r="E4473" s="30">
        <v>1</v>
      </c>
      <c r="F4473" s="30">
        <v>1862.93</v>
      </c>
      <c r="G4473" s="30">
        <v>1</v>
      </c>
      <c r="H4473" s="30">
        <v>1</v>
      </c>
      <c r="I4473" s="30">
        <v>1</v>
      </c>
      <c r="K4473" s="457"/>
      <c r="L4473" s="457" t="e">
        <f>IF(K4473=0,#REF!,0)</f>
        <v>#REF!</v>
      </c>
    </row>
    <row r="4474" spans="1:12">
      <c r="A4474" s="30">
        <v>4472</v>
      </c>
      <c r="B4474" s="30">
        <v>2085.1349999999989</v>
      </c>
      <c r="C4474" s="30">
        <v>35862.402999999897</v>
      </c>
      <c r="D4474" s="30">
        <v>1</v>
      </c>
      <c r="E4474" s="30">
        <v>1</v>
      </c>
      <c r="F4474" s="30">
        <v>3148.6689999999999</v>
      </c>
      <c r="G4474" s="30">
        <v>1</v>
      </c>
      <c r="H4474" s="30">
        <v>1</v>
      </c>
      <c r="I4474" s="30">
        <v>1</v>
      </c>
      <c r="K4474" s="457"/>
      <c r="L4474" s="457" t="e">
        <f>IF(K4474=0,#REF!,0)</f>
        <v>#REF!</v>
      </c>
    </row>
    <row r="4475" spans="1:12">
      <c r="A4475" s="30">
        <v>4473</v>
      </c>
      <c r="B4475" s="30">
        <v>2249.6549999999879</v>
      </c>
      <c r="C4475" s="30">
        <v>39243.060999999892</v>
      </c>
      <c r="D4475" s="30">
        <v>1</v>
      </c>
      <c r="E4475" s="30">
        <v>1</v>
      </c>
      <c r="F4475" s="30">
        <v>5106.74099999999</v>
      </c>
      <c r="G4475" s="30">
        <v>1</v>
      </c>
      <c r="H4475" s="30">
        <v>1</v>
      </c>
      <c r="I4475" s="30">
        <v>1</v>
      </c>
      <c r="K4475" s="457"/>
      <c r="L4475" s="457" t="e">
        <f>IF(K4475=0,#REF!,0)</f>
        <v>#REF!</v>
      </c>
    </row>
    <row r="4476" spans="1:12">
      <c r="A4476" s="30">
        <v>4474</v>
      </c>
      <c r="B4476" s="30">
        <v>5141.4709999999977</v>
      </c>
      <c r="C4476" s="30">
        <v>42986.965999999789</v>
      </c>
      <c r="D4476" s="30">
        <v>1</v>
      </c>
      <c r="E4476" s="30">
        <v>1</v>
      </c>
      <c r="F4476" s="30">
        <v>5049.1440000000002</v>
      </c>
      <c r="G4476" s="30">
        <v>1</v>
      </c>
      <c r="H4476" s="30">
        <v>1</v>
      </c>
      <c r="I4476" s="30">
        <v>1</v>
      </c>
      <c r="K4476" s="457"/>
      <c r="L4476" s="457" t="e">
        <f>IF(K4476=0,#REF!,0)</f>
        <v>#REF!</v>
      </c>
    </row>
    <row r="4477" spans="1:12">
      <c r="A4477" s="30">
        <v>4475</v>
      </c>
      <c r="B4477" s="30">
        <v>7592.9879999999894</v>
      </c>
      <c r="C4477" s="30">
        <v>45480.465999999884</v>
      </c>
      <c r="D4477" s="30">
        <v>1</v>
      </c>
      <c r="E4477" s="30">
        <v>1</v>
      </c>
      <c r="F4477" s="30">
        <v>4544.0639999999903</v>
      </c>
      <c r="G4477" s="30">
        <v>1</v>
      </c>
      <c r="H4477" s="30">
        <v>1</v>
      </c>
      <c r="I4477" s="30">
        <v>1</v>
      </c>
      <c r="K4477" s="457"/>
      <c r="L4477" s="457" t="e">
        <f>IF(K4477=0,#REF!,0)</f>
        <v>#REF!</v>
      </c>
    </row>
    <row r="4478" spans="1:12">
      <c r="A4478" s="30">
        <v>4476</v>
      </c>
      <c r="B4478" s="30">
        <v>9688.6079999999802</v>
      </c>
      <c r="C4478" s="30">
        <v>46905.712999999792</v>
      </c>
      <c r="D4478" s="30">
        <v>1</v>
      </c>
      <c r="E4478" s="30">
        <v>1</v>
      </c>
      <c r="F4478" s="30">
        <v>4878.3130000000001</v>
      </c>
      <c r="G4478" s="30">
        <v>1</v>
      </c>
      <c r="H4478" s="30">
        <v>1</v>
      </c>
      <c r="I4478" s="30">
        <v>1</v>
      </c>
      <c r="K4478" s="457"/>
      <c r="L4478" s="457" t="e">
        <f>IF(K4478=0,#REF!,0)</f>
        <v>#REF!</v>
      </c>
    </row>
    <row r="4479" spans="1:12">
      <c r="A4479" s="30">
        <v>4477</v>
      </c>
      <c r="B4479" s="30">
        <v>18124.371999999981</v>
      </c>
      <c r="C4479" s="30">
        <v>45971.69299999989</v>
      </c>
      <c r="D4479" s="30">
        <v>1</v>
      </c>
      <c r="E4479" s="30">
        <v>1</v>
      </c>
      <c r="F4479" s="30">
        <v>4933.0110000000004</v>
      </c>
      <c r="G4479" s="30">
        <v>1</v>
      </c>
      <c r="H4479" s="30">
        <v>1</v>
      </c>
      <c r="I4479" s="30">
        <v>1</v>
      </c>
      <c r="K4479" s="457"/>
      <c r="L4479" s="457" t="e">
        <f>IF(K4479=0,#REF!,0)</f>
        <v>#REF!</v>
      </c>
    </row>
    <row r="4480" spans="1:12">
      <c r="A4480" s="30">
        <v>4478</v>
      </c>
      <c r="B4480" s="30">
        <v>11757.904</v>
      </c>
      <c r="C4480" s="30">
        <v>45589.427999999789</v>
      </c>
      <c r="D4480" s="30">
        <v>1</v>
      </c>
      <c r="E4480" s="30">
        <v>1</v>
      </c>
      <c r="F4480" s="30">
        <v>3926.1289999999899</v>
      </c>
      <c r="G4480" s="30">
        <v>1</v>
      </c>
      <c r="H4480" s="30">
        <v>1</v>
      </c>
      <c r="I4480" s="30">
        <v>1</v>
      </c>
      <c r="K4480" s="457"/>
      <c r="L4480" s="457" t="e">
        <f>IF(K4480=0,#REF!,0)</f>
        <v>#REF!</v>
      </c>
    </row>
    <row r="4481" spans="1:12">
      <c r="A4481" s="30">
        <v>4479</v>
      </c>
      <c r="B4481" s="30">
        <v>10020.581999999999</v>
      </c>
      <c r="C4481" s="30">
        <v>45880.226999999897</v>
      </c>
      <c r="D4481" s="30">
        <v>1</v>
      </c>
      <c r="E4481" s="30">
        <v>1</v>
      </c>
      <c r="F4481" s="30">
        <v>3143.5699999999902</v>
      </c>
      <c r="G4481" s="30">
        <v>1</v>
      </c>
      <c r="H4481" s="30">
        <v>1</v>
      </c>
      <c r="I4481" s="30">
        <v>1</v>
      </c>
      <c r="K4481" s="457"/>
      <c r="L4481" s="457" t="e">
        <f>IF(K4481=0,#REF!,0)</f>
        <v>#REF!</v>
      </c>
    </row>
    <row r="4482" spans="1:12">
      <c r="A4482" s="30">
        <v>4480</v>
      </c>
      <c r="B4482" s="30">
        <v>9095.7969999999787</v>
      </c>
      <c r="C4482" s="30">
        <v>44513.317999999905</v>
      </c>
      <c r="D4482" s="30">
        <v>1</v>
      </c>
      <c r="E4482" s="30">
        <v>1</v>
      </c>
      <c r="F4482" s="30">
        <v>2473.3879999999999</v>
      </c>
      <c r="G4482" s="30">
        <v>1</v>
      </c>
      <c r="H4482" s="30">
        <v>1</v>
      </c>
      <c r="I4482" s="30">
        <v>1</v>
      </c>
      <c r="K4482" s="457"/>
      <c r="L4482" s="457" t="e">
        <f>IF(K4482=0,#REF!,0)</f>
        <v>#REF!</v>
      </c>
    </row>
    <row r="4483" spans="1:12">
      <c r="A4483" s="30">
        <v>4481</v>
      </c>
      <c r="B4483" s="30">
        <v>8351.6169999999875</v>
      </c>
      <c r="C4483" s="30">
        <v>43530.425999999898</v>
      </c>
      <c r="D4483" s="30">
        <v>1</v>
      </c>
      <c r="E4483" s="30">
        <v>1</v>
      </c>
      <c r="F4483" s="30">
        <v>3144.56699999999</v>
      </c>
      <c r="G4483" s="30">
        <v>1</v>
      </c>
      <c r="H4483" s="30">
        <v>1</v>
      </c>
      <c r="I4483" s="30">
        <v>1</v>
      </c>
      <c r="K4483" s="457"/>
      <c r="L4483" s="457" t="e">
        <f>IF(K4483=0,#REF!,0)</f>
        <v>#REF!</v>
      </c>
    </row>
    <row r="4484" spans="1:12">
      <c r="A4484" s="30">
        <v>4482</v>
      </c>
      <c r="B4484" s="30">
        <v>8784.9679999999898</v>
      </c>
      <c r="C4484" s="30">
        <v>42607.773999999903</v>
      </c>
      <c r="D4484" s="30">
        <v>1</v>
      </c>
      <c r="E4484" s="30">
        <v>1</v>
      </c>
      <c r="F4484" s="30">
        <v>4040.2620000000002</v>
      </c>
      <c r="G4484" s="30">
        <v>1</v>
      </c>
      <c r="H4484" s="30">
        <v>1</v>
      </c>
      <c r="I4484" s="30">
        <v>1</v>
      </c>
      <c r="K4484" s="457"/>
      <c r="L4484" s="457" t="e">
        <f>IF(K4484=0,#REF!,0)</f>
        <v>#REF!</v>
      </c>
    </row>
    <row r="4485" spans="1:12">
      <c r="A4485" s="30">
        <v>4483</v>
      </c>
      <c r="B4485" s="30">
        <v>14656.07999999998</v>
      </c>
      <c r="C4485" s="30">
        <v>41396.013999999894</v>
      </c>
      <c r="D4485" s="30">
        <v>1</v>
      </c>
      <c r="E4485" s="30">
        <v>1</v>
      </c>
      <c r="F4485" s="30">
        <v>5608.1849999999904</v>
      </c>
      <c r="G4485" s="30">
        <v>1</v>
      </c>
      <c r="H4485" s="30">
        <v>1</v>
      </c>
      <c r="I4485" s="30">
        <v>1</v>
      </c>
      <c r="K4485" s="457"/>
      <c r="L4485" s="457" t="e">
        <f>IF(K4485=0,#REF!,0)</f>
        <v>#REF!</v>
      </c>
    </row>
    <row r="4486" spans="1:12">
      <c r="A4486" s="30">
        <v>4484</v>
      </c>
      <c r="B4486" s="30">
        <v>15453.339999999991</v>
      </c>
      <c r="C4486" s="30">
        <v>41269.47699999989</v>
      </c>
      <c r="D4486" s="30">
        <v>1</v>
      </c>
      <c r="E4486" s="30">
        <v>1</v>
      </c>
      <c r="F4486" s="30">
        <v>4433.4649999999901</v>
      </c>
      <c r="G4486" s="30">
        <v>1</v>
      </c>
      <c r="H4486" s="30">
        <v>1</v>
      </c>
      <c r="I4486" s="30">
        <v>1</v>
      </c>
      <c r="K4486" s="457"/>
      <c r="L4486" s="457" t="e">
        <f>IF(K4486=0,#REF!,0)</f>
        <v>#REF!</v>
      </c>
    </row>
    <row r="4487" spans="1:12">
      <c r="A4487" s="30">
        <v>4485</v>
      </c>
      <c r="B4487" s="30">
        <v>5604.3049999999903</v>
      </c>
      <c r="C4487" s="30">
        <v>19094.9889999999</v>
      </c>
      <c r="D4487" s="30">
        <v>1</v>
      </c>
      <c r="E4487" s="30">
        <v>1</v>
      </c>
      <c r="F4487" s="30">
        <v>2475.7959999999998</v>
      </c>
      <c r="G4487" s="30">
        <v>1</v>
      </c>
      <c r="H4487" s="30">
        <v>1</v>
      </c>
      <c r="I4487" s="30">
        <v>1</v>
      </c>
      <c r="K4487" s="457"/>
      <c r="L4487" s="457" t="e">
        <f>IF(K4487=0,#REF!,0)</f>
        <v>#REF!</v>
      </c>
    </row>
    <row r="4488" spans="1:12">
      <c r="A4488" s="30">
        <v>4486</v>
      </c>
      <c r="B4488" s="30">
        <v>1798.1210000000001</v>
      </c>
      <c r="C4488" s="30">
        <v>17700.242999999904</v>
      </c>
      <c r="D4488" s="30">
        <v>1</v>
      </c>
      <c r="E4488" s="30">
        <v>1</v>
      </c>
      <c r="F4488" s="30">
        <v>2419.7109999999898</v>
      </c>
      <c r="G4488" s="30">
        <v>1</v>
      </c>
      <c r="H4488" s="30">
        <v>1</v>
      </c>
      <c r="I4488" s="30">
        <v>1</v>
      </c>
      <c r="K4488" s="457"/>
      <c r="L4488" s="457" t="e">
        <f>IF(K4488=0,#REF!,0)</f>
        <v>#REF!</v>
      </c>
    </row>
    <row r="4489" spans="1:12">
      <c r="A4489" s="30">
        <v>4487</v>
      </c>
      <c r="B4489" s="30">
        <v>1783.991</v>
      </c>
      <c r="C4489" s="30">
        <v>16612.6139999999</v>
      </c>
      <c r="D4489" s="30">
        <v>1</v>
      </c>
      <c r="E4489" s="30">
        <v>1</v>
      </c>
      <c r="F4489" s="30">
        <v>1973.4069999999899</v>
      </c>
      <c r="G4489" s="30">
        <v>1</v>
      </c>
      <c r="H4489" s="30">
        <v>1</v>
      </c>
      <c r="I4489" s="30">
        <v>1</v>
      </c>
      <c r="K4489" s="457"/>
      <c r="L4489" s="457" t="e">
        <f>IF(K4489=0,#REF!,0)</f>
        <v>#REF!</v>
      </c>
    </row>
    <row r="4490" spans="1:12">
      <c r="A4490" s="30">
        <v>4488</v>
      </c>
      <c r="B4490" s="30">
        <v>1036.3119999999981</v>
      </c>
      <c r="C4490" s="30">
        <v>15969.225999999897</v>
      </c>
      <c r="D4490" s="30">
        <v>1</v>
      </c>
      <c r="E4490" s="30">
        <v>1</v>
      </c>
      <c r="F4490" s="30">
        <v>1193.67299999999</v>
      </c>
      <c r="G4490" s="30">
        <v>1</v>
      </c>
      <c r="H4490" s="30">
        <v>1</v>
      </c>
      <c r="I4490" s="30">
        <v>1</v>
      </c>
      <c r="K4490" s="457"/>
      <c r="L4490" s="457" t="e">
        <f>IF(K4490=0,#REF!,0)</f>
        <v>#REF!</v>
      </c>
    </row>
    <row r="4491" spans="1:12">
      <c r="A4491" s="30">
        <v>4489</v>
      </c>
      <c r="B4491" s="30">
        <v>1032.623999999998</v>
      </c>
      <c r="C4491" s="30">
        <v>15418.382999999898</v>
      </c>
      <c r="D4491" s="30">
        <v>1</v>
      </c>
      <c r="E4491" s="30">
        <v>1</v>
      </c>
      <c r="F4491" s="30">
        <v>705.31500000000005</v>
      </c>
      <c r="G4491" s="30">
        <v>1</v>
      </c>
      <c r="H4491" s="30">
        <v>1</v>
      </c>
      <c r="I4491" s="30">
        <v>1</v>
      </c>
      <c r="K4491" s="457"/>
      <c r="L4491" s="457" t="e">
        <f>IF(K4491=0,#REF!,0)</f>
        <v>#REF!</v>
      </c>
    </row>
    <row r="4492" spans="1:12">
      <c r="A4492" s="30">
        <v>4490</v>
      </c>
      <c r="B4492" s="30">
        <v>1032.623999999998</v>
      </c>
      <c r="C4492" s="30">
        <v>15221.2429999999</v>
      </c>
      <c r="D4492" s="30">
        <v>1</v>
      </c>
      <c r="E4492" s="30">
        <v>1</v>
      </c>
      <c r="F4492" s="30">
        <v>526.73699999999997</v>
      </c>
      <c r="G4492" s="30">
        <v>1</v>
      </c>
      <c r="H4492" s="30">
        <v>1</v>
      </c>
      <c r="I4492" s="30">
        <v>1</v>
      </c>
      <c r="K4492" s="457"/>
      <c r="L4492" s="457" t="e">
        <f>IF(K4492=0,#REF!,0)</f>
        <v>#REF!</v>
      </c>
    </row>
    <row r="4493" spans="1:12">
      <c r="A4493" s="30">
        <v>4491</v>
      </c>
      <c r="B4493" s="30">
        <v>1032.623999999998</v>
      </c>
      <c r="C4493" s="30">
        <v>15203.9889999999</v>
      </c>
      <c r="D4493" s="30">
        <v>1</v>
      </c>
      <c r="E4493" s="30">
        <v>1</v>
      </c>
      <c r="F4493" s="30">
        <v>411.29999999999899</v>
      </c>
      <c r="G4493" s="30">
        <v>1</v>
      </c>
      <c r="H4493" s="30">
        <v>1</v>
      </c>
      <c r="I4493" s="30">
        <v>1</v>
      </c>
      <c r="K4493" s="457"/>
      <c r="L4493" s="457" t="e">
        <f>IF(K4493=0,#REF!,0)</f>
        <v>#REF!</v>
      </c>
    </row>
    <row r="4494" spans="1:12">
      <c r="A4494" s="30">
        <v>4492</v>
      </c>
      <c r="B4494" s="30">
        <v>1032.623999999998</v>
      </c>
      <c r="C4494" s="30">
        <v>15199.763999999899</v>
      </c>
      <c r="D4494" s="30">
        <v>1</v>
      </c>
      <c r="E4494" s="30">
        <v>1</v>
      </c>
      <c r="F4494" s="30">
        <v>226.86199999999999</v>
      </c>
      <c r="G4494" s="30">
        <v>1</v>
      </c>
      <c r="H4494" s="30">
        <v>1</v>
      </c>
      <c r="I4494" s="30">
        <v>1</v>
      </c>
      <c r="K4494" s="457"/>
      <c r="L4494" s="457" t="e">
        <f>IF(K4494=0,#REF!,0)</f>
        <v>#REF!</v>
      </c>
    </row>
    <row r="4495" spans="1:12">
      <c r="A4495" s="30">
        <v>4493</v>
      </c>
      <c r="B4495" s="30">
        <v>1032.623999999998</v>
      </c>
      <c r="C4495" s="30">
        <v>15195.985999999901</v>
      </c>
      <c r="D4495" s="30">
        <v>1</v>
      </c>
      <c r="E4495" s="30">
        <v>1</v>
      </c>
      <c r="F4495" s="30">
        <v>227.37099999999899</v>
      </c>
      <c r="G4495" s="30">
        <v>1</v>
      </c>
      <c r="H4495" s="30">
        <v>1</v>
      </c>
      <c r="I4495" s="30">
        <v>1</v>
      </c>
      <c r="K4495" s="457"/>
      <c r="L4495" s="457" t="e">
        <f>IF(K4495=0,#REF!,0)</f>
        <v>#REF!</v>
      </c>
    </row>
    <row r="4496" spans="1:12">
      <c r="A4496" s="30">
        <v>4494</v>
      </c>
      <c r="B4496" s="30">
        <v>1762.222</v>
      </c>
      <c r="C4496" s="30">
        <v>15195.3039999999</v>
      </c>
      <c r="D4496" s="30">
        <v>1</v>
      </c>
      <c r="E4496" s="30">
        <v>1</v>
      </c>
      <c r="F4496" s="30">
        <v>411.9</v>
      </c>
      <c r="G4496" s="30">
        <v>1</v>
      </c>
      <c r="H4496" s="30">
        <v>1</v>
      </c>
      <c r="I4496" s="30">
        <v>1</v>
      </c>
      <c r="K4496" s="457"/>
      <c r="L4496" s="457" t="e">
        <f>IF(K4496=0,#REF!,0)</f>
        <v>#REF!</v>
      </c>
    </row>
    <row r="4497" spans="1:12">
      <c r="A4497" s="30">
        <v>4495</v>
      </c>
      <c r="B4497" s="30">
        <v>6213.6829999999991</v>
      </c>
      <c r="C4497" s="30">
        <v>15306.011999999901</v>
      </c>
      <c r="D4497" s="30">
        <v>1</v>
      </c>
      <c r="E4497" s="30">
        <v>1</v>
      </c>
      <c r="F4497" s="30">
        <v>1255.49899999999</v>
      </c>
      <c r="G4497" s="30">
        <v>1</v>
      </c>
      <c r="H4497" s="30">
        <v>1</v>
      </c>
      <c r="I4497" s="30">
        <v>1</v>
      </c>
      <c r="K4497" s="457"/>
      <c r="L4497" s="457" t="e">
        <f>IF(K4497=0,#REF!,0)</f>
        <v>#REF!</v>
      </c>
    </row>
    <row r="4498" spans="1:12">
      <c r="A4498" s="30">
        <v>4496</v>
      </c>
      <c r="B4498" s="30">
        <v>1862.4760000000001</v>
      </c>
      <c r="C4498" s="30">
        <v>15690.512999999899</v>
      </c>
      <c r="D4498" s="30">
        <v>1</v>
      </c>
      <c r="E4498" s="30">
        <v>1</v>
      </c>
      <c r="F4498" s="30">
        <v>2550.4929999999999</v>
      </c>
      <c r="G4498" s="30">
        <v>1</v>
      </c>
      <c r="H4498" s="30">
        <v>1</v>
      </c>
      <c r="I4498" s="30">
        <v>1</v>
      </c>
      <c r="K4498" s="457"/>
      <c r="L4498" s="457" t="e">
        <f>IF(K4498=0,#REF!,0)</f>
        <v>#REF!</v>
      </c>
    </row>
    <row r="4499" spans="1:12">
      <c r="A4499" s="30">
        <v>4497</v>
      </c>
      <c r="B4499" s="30">
        <v>1272.903999999997</v>
      </c>
      <c r="C4499" s="30">
        <v>17585.035999999902</v>
      </c>
      <c r="D4499" s="30">
        <v>1</v>
      </c>
      <c r="E4499" s="30">
        <v>1</v>
      </c>
      <c r="F4499" s="30">
        <v>4033.2539999999999</v>
      </c>
      <c r="G4499" s="30">
        <v>1</v>
      </c>
      <c r="H4499" s="30">
        <v>1</v>
      </c>
      <c r="I4499" s="30">
        <v>1</v>
      </c>
      <c r="K4499" s="457"/>
      <c r="L4499" s="457" t="e">
        <f>IF(K4499=0,#REF!,0)</f>
        <v>#REF!</v>
      </c>
    </row>
    <row r="4500" spans="1:12">
      <c r="A4500" s="30">
        <v>4498</v>
      </c>
      <c r="B4500" s="30">
        <v>2098.800999999999</v>
      </c>
      <c r="C4500" s="30">
        <v>20218.0249999999</v>
      </c>
      <c r="D4500" s="30">
        <v>1</v>
      </c>
      <c r="E4500" s="30">
        <v>1</v>
      </c>
      <c r="F4500" s="30">
        <v>5330.1179999999904</v>
      </c>
      <c r="G4500" s="30">
        <v>1</v>
      </c>
      <c r="H4500" s="30">
        <v>1</v>
      </c>
      <c r="I4500" s="30">
        <v>1</v>
      </c>
      <c r="K4500" s="457"/>
      <c r="L4500" s="457" t="e">
        <f>IF(K4500=0,#REF!,0)</f>
        <v>#REF!</v>
      </c>
    </row>
    <row r="4501" spans="1:12">
      <c r="A4501" s="30">
        <v>4499</v>
      </c>
      <c r="B4501" s="30">
        <v>3954.7539999999976</v>
      </c>
      <c r="C4501" s="30">
        <v>22174.585999999901</v>
      </c>
      <c r="D4501" s="30">
        <v>1</v>
      </c>
      <c r="E4501" s="30">
        <v>1</v>
      </c>
      <c r="F4501" s="30">
        <v>5885.165</v>
      </c>
      <c r="G4501" s="30">
        <v>1</v>
      </c>
      <c r="H4501" s="30">
        <v>1</v>
      </c>
      <c r="I4501" s="30">
        <v>1</v>
      </c>
      <c r="K4501" s="457"/>
      <c r="L4501" s="457" t="e">
        <f>IF(K4501=0,#REF!,0)</f>
        <v>#REF!</v>
      </c>
    </row>
    <row r="4502" spans="1:12">
      <c r="A4502" s="30">
        <v>4500</v>
      </c>
      <c r="B4502" s="30">
        <v>5677.0259999999998</v>
      </c>
      <c r="C4502" s="30">
        <v>22278.966999999899</v>
      </c>
      <c r="D4502" s="30">
        <v>1</v>
      </c>
      <c r="E4502" s="30">
        <v>1</v>
      </c>
      <c r="F4502" s="30">
        <v>6192.9690000000001</v>
      </c>
      <c r="G4502" s="30">
        <v>1</v>
      </c>
      <c r="H4502" s="30">
        <v>1</v>
      </c>
      <c r="I4502" s="30">
        <v>1</v>
      </c>
      <c r="K4502" s="457"/>
      <c r="L4502" s="457" t="e">
        <f>IF(K4502=0,#REF!,0)</f>
        <v>#REF!</v>
      </c>
    </row>
    <row r="4503" spans="1:12">
      <c r="A4503" s="30">
        <v>4501</v>
      </c>
      <c r="B4503" s="30">
        <v>14852.23599999999</v>
      </c>
      <c r="C4503" s="30">
        <v>20353.630999999888</v>
      </c>
      <c r="D4503" s="30">
        <v>1</v>
      </c>
      <c r="E4503" s="30">
        <v>1</v>
      </c>
      <c r="F4503" s="30">
        <v>5326.3760000000002</v>
      </c>
      <c r="G4503" s="30">
        <v>1</v>
      </c>
      <c r="H4503" s="30">
        <v>1</v>
      </c>
      <c r="I4503" s="30">
        <v>1</v>
      </c>
      <c r="K4503" s="457"/>
      <c r="L4503" s="457" t="e">
        <f>IF(K4503=0,#REF!,0)</f>
        <v>#REF!</v>
      </c>
    </row>
    <row r="4504" spans="1:12">
      <c r="A4504" s="30">
        <v>4502</v>
      </c>
      <c r="B4504" s="30">
        <v>8883.7339999999895</v>
      </c>
      <c r="C4504" s="30">
        <v>20529.1709999999</v>
      </c>
      <c r="D4504" s="30">
        <v>1</v>
      </c>
      <c r="E4504" s="30">
        <v>1</v>
      </c>
      <c r="F4504" s="30">
        <v>4584.07599999999</v>
      </c>
      <c r="G4504" s="30">
        <v>1</v>
      </c>
      <c r="H4504" s="30">
        <v>1</v>
      </c>
      <c r="I4504" s="30">
        <v>1</v>
      </c>
      <c r="K4504" s="457"/>
      <c r="L4504" s="457" t="e">
        <f>IF(K4504=0,#REF!,0)</f>
        <v>#REF!</v>
      </c>
    </row>
    <row r="4505" spans="1:12">
      <c r="A4505" s="30">
        <v>4503</v>
      </c>
      <c r="B4505" s="30">
        <v>8430.8759999999875</v>
      </c>
      <c r="C4505" s="30">
        <v>21896.587999999891</v>
      </c>
      <c r="D4505" s="30">
        <v>1</v>
      </c>
      <c r="E4505" s="30">
        <v>1</v>
      </c>
      <c r="F4505" s="30">
        <v>3595.152</v>
      </c>
      <c r="G4505" s="30">
        <v>1</v>
      </c>
      <c r="H4505" s="30">
        <v>1</v>
      </c>
      <c r="I4505" s="30">
        <v>1</v>
      </c>
      <c r="K4505" s="457"/>
      <c r="L4505" s="457" t="e">
        <f>IF(K4505=0,#REF!,0)</f>
        <v>#REF!</v>
      </c>
    </row>
    <row r="4506" spans="1:12">
      <c r="A4506" s="30">
        <v>4504</v>
      </c>
      <c r="B4506" s="30">
        <v>8740.7229999999981</v>
      </c>
      <c r="C4506" s="30">
        <v>21496.709999999879</v>
      </c>
      <c r="D4506" s="30">
        <v>1</v>
      </c>
      <c r="E4506" s="30">
        <v>1</v>
      </c>
      <c r="F4506" s="30">
        <v>3162.74</v>
      </c>
      <c r="G4506" s="30">
        <v>1</v>
      </c>
      <c r="H4506" s="30">
        <v>1</v>
      </c>
      <c r="I4506" s="30">
        <v>1</v>
      </c>
      <c r="K4506" s="457"/>
      <c r="L4506" s="457" t="e">
        <f>IF(K4506=0,#REF!,0)</f>
        <v>#REF!</v>
      </c>
    </row>
    <row r="4507" spans="1:12">
      <c r="A4507" s="30">
        <v>4505</v>
      </c>
      <c r="B4507" s="30">
        <v>8441.3209999999981</v>
      </c>
      <c r="C4507" s="30">
        <v>20760.752999999899</v>
      </c>
      <c r="D4507" s="30">
        <v>1</v>
      </c>
      <c r="E4507" s="30">
        <v>1</v>
      </c>
      <c r="F4507" s="30">
        <v>1805.51899999999</v>
      </c>
      <c r="G4507" s="30">
        <v>1</v>
      </c>
      <c r="H4507" s="30">
        <v>1</v>
      </c>
      <c r="I4507" s="30">
        <v>1</v>
      </c>
      <c r="K4507" s="457"/>
      <c r="L4507" s="457" t="e">
        <f>IF(K4507=0,#REF!,0)</f>
        <v>#REF!</v>
      </c>
    </row>
    <row r="4508" spans="1:12">
      <c r="A4508" s="30">
        <v>4506</v>
      </c>
      <c r="B4508" s="30">
        <v>8999.4650000000001</v>
      </c>
      <c r="C4508" s="30">
        <v>19466.6709999999</v>
      </c>
      <c r="D4508" s="30">
        <v>1</v>
      </c>
      <c r="E4508" s="30">
        <v>1</v>
      </c>
      <c r="F4508" s="30">
        <v>3410.3809999999899</v>
      </c>
      <c r="G4508" s="30">
        <v>1</v>
      </c>
      <c r="H4508" s="30">
        <v>1</v>
      </c>
      <c r="I4508" s="30">
        <v>1</v>
      </c>
      <c r="K4508" s="457"/>
      <c r="L4508" s="457" t="e">
        <f>IF(K4508=0,#REF!,0)</f>
        <v>#REF!</v>
      </c>
    </row>
    <row r="4509" spans="1:12">
      <c r="A4509" s="30">
        <v>4507</v>
      </c>
      <c r="B4509" s="30">
        <v>14423.39499999999</v>
      </c>
      <c r="C4509" s="30">
        <v>18802.933999999888</v>
      </c>
      <c r="D4509" s="30">
        <v>1</v>
      </c>
      <c r="E4509" s="30">
        <v>1</v>
      </c>
      <c r="F4509" s="30">
        <v>4461.6260000000002</v>
      </c>
      <c r="G4509" s="30">
        <v>1</v>
      </c>
      <c r="H4509" s="30">
        <v>1</v>
      </c>
      <c r="I4509" s="30">
        <v>1</v>
      </c>
      <c r="K4509" s="457"/>
      <c r="L4509" s="457" t="e">
        <f>IF(K4509=0,#REF!,0)</f>
        <v>#REF!</v>
      </c>
    </row>
    <row r="4510" spans="1:12">
      <c r="A4510" s="30">
        <v>4508</v>
      </c>
      <c r="B4510" s="30">
        <v>14720.50899999998</v>
      </c>
      <c r="C4510" s="30">
        <v>19603.773999999888</v>
      </c>
      <c r="D4510" s="30">
        <v>1</v>
      </c>
      <c r="E4510" s="30">
        <v>1</v>
      </c>
      <c r="F4510" s="30">
        <v>4833.7330000000002</v>
      </c>
      <c r="G4510" s="30">
        <v>1</v>
      </c>
      <c r="H4510" s="30">
        <v>1</v>
      </c>
      <c r="I4510" s="30">
        <v>1</v>
      </c>
      <c r="K4510" s="457"/>
      <c r="L4510" s="457" t="e">
        <f>IF(K4510=0,#REF!,0)</f>
        <v>#REF!</v>
      </c>
    </row>
    <row r="4511" spans="1:12">
      <c r="A4511" s="30">
        <v>4509</v>
      </c>
      <c r="B4511" s="30">
        <v>4643.6929999999993</v>
      </c>
      <c r="C4511" s="30">
        <v>18201.881999999889</v>
      </c>
      <c r="D4511" s="30">
        <v>1</v>
      </c>
      <c r="E4511" s="30">
        <v>1</v>
      </c>
      <c r="F4511" s="30">
        <v>2485.9259999999999</v>
      </c>
      <c r="G4511" s="30">
        <v>1</v>
      </c>
      <c r="H4511" s="30">
        <v>1</v>
      </c>
      <c r="I4511" s="30">
        <v>1</v>
      </c>
      <c r="K4511" s="457"/>
      <c r="L4511" s="457" t="e">
        <f>IF(K4511=0,#REF!,0)</f>
        <v>#REF!</v>
      </c>
    </row>
    <row r="4512" spans="1:12">
      <c r="A4512" s="30">
        <v>4510</v>
      </c>
      <c r="B4512" s="30">
        <v>1776.0830000000001</v>
      </c>
      <c r="C4512" s="30">
        <v>16801.660999999898</v>
      </c>
      <c r="D4512" s="30">
        <v>1</v>
      </c>
      <c r="E4512" s="30">
        <v>1</v>
      </c>
      <c r="F4512" s="30">
        <v>2300.875</v>
      </c>
      <c r="G4512" s="30">
        <v>1</v>
      </c>
      <c r="H4512" s="30">
        <v>1</v>
      </c>
      <c r="I4512" s="30">
        <v>1</v>
      </c>
      <c r="K4512" s="457"/>
      <c r="L4512" s="457" t="e">
        <f>IF(K4512=0,#REF!,0)</f>
        <v>#REF!</v>
      </c>
    </row>
    <row r="4513" spans="1:12">
      <c r="A4513" s="30">
        <v>4511</v>
      </c>
      <c r="B4513" s="30">
        <v>1762.222</v>
      </c>
      <c r="C4513" s="30">
        <v>15705.4829999999</v>
      </c>
      <c r="D4513" s="30">
        <v>1</v>
      </c>
      <c r="E4513" s="30">
        <v>1</v>
      </c>
      <c r="F4513" s="30">
        <v>2116.4830000000002</v>
      </c>
      <c r="G4513" s="30">
        <v>1</v>
      </c>
      <c r="H4513" s="30">
        <v>1</v>
      </c>
      <c r="I4513" s="30">
        <v>1</v>
      </c>
      <c r="K4513" s="457"/>
      <c r="L4513" s="457" t="e">
        <f>IF(K4513=0,#REF!,0)</f>
        <v>#REF!</v>
      </c>
    </row>
    <row r="4514" spans="1:12">
      <c r="A4514" s="30">
        <v>4512</v>
      </c>
      <c r="B4514" s="30">
        <v>1032.623999999998</v>
      </c>
      <c r="C4514" s="30">
        <v>15313.817999999899</v>
      </c>
      <c r="D4514" s="30">
        <v>1</v>
      </c>
      <c r="E4514" s="30">
        <v>1</v>
      </c>
      <c r="F4514" s="30">
        <v>1193.2719999999999</v>
      </c>
      <c r="G4514" s="30">
        <v>1</v>
      </c>
      <c r="H4514" s="30">
        <v>1</v>
      </c>
      <c r="I4514" s="30">
        <v>1</v>
      </c>
      <c r="K4514" s="457"/>
      <c r="L4514" s="457" t="e">
        <f>IF(K4514=0,#REF!,0)</f>
        <v>#REF!</v>
      </c>
    </row>
    <row r="4515" spans="1:12">
      <c r="A4515" s="30">
        <v>4513</v>
      </c>
      <c r="B4515" s="30">
        <v>1032.623999999998</v>
      </c>
      <c r="C4515" s="30">
        <v>15305.298999999899</v>
      </c>
      <c r="D4515" s="30">
        <v>1</v>
      </c>
      <c r="E4515" s="30">
        <v>1</v>
      </c>
      <c r="F4515" s="30">
        <v>553.43600000000004</v>
      </c>
      <c r="G4515" s="30">
        <v>1</v>
      </c>
      <c r="H4515" s="30">
        <v>1</v>
      </c>
      <c r="I4515" s="30">
        <v>1</v>
      </c>
      <c r="K4515" s="457"/>
      <c r="L4515" s="457" t="e">
        <f>IF(K4515=0,#REF!,0)</f>
        <v>#REF!</v>
      </c>
    </row>
    <row r="4516" spans="1:12">
      <c r="A4516" s="30">
        <v>4514</v>
      </c>
      <c r="B4516" s="30">
        <v>1032.623999999998</v>
      </c>
      <c r="C4516" s="30">
        <v>15224.534999999902</v>
      </c>
      <c r="D4516" s="30">
        <v>1</v>
      </c>
      <c r="E4516" s="30">
        <v>1</v>
      </c>
      <c r="F4516" s="30">
        <v>314.57399999999899</v>
      </c>
      <c r="G4516" s="30">
        <v>1</v>
      </c>
      <c r="H4516" s="30">
        <v>1</v>
      </c>
      <c r="I4516" s="30">
        <v>1</v>
      </c>
      <c r="K4516" s="457"/>
      <c r="L4516" s="457" t="e">
        <f>IF(K4516=0,#REF!,0)</f>
        <v>#REF!</v>
      </c>
    </row>
    <row r="4517" spans="1:12">
      <c r="A4517" s="30">
        <v>4515</v>
      </c>
      <c r="B4517" s="30">
        <v>1032.623999999998</v>
      </c>
      <c r="C4517" s="30">
        <v>15213.2969999999</v>
      </c>
      <c r="D4517" s="30">
        <v>1</v>
      </c>
      <c r="E4517" s="30">
        <v>1</v>
      </c>
      <c r="F4517" s="30">
        <v>245.159999999999</v>
      </c>
      <c r="G4517" s="30">
        <v>1</v>
      </c>
      <c r="H4517" s="30">
        <v>1</v>
      </c>
      <c r="I4517" s="30">
        <v>1</v>
      </c>
      <c r="K4517" s="457"/>
      <c r="L4517" s="457" t="e">
        <f>IF(K4517=0,#REF!,0)</f>
        <v>#REF!</v>
      </c>
    </row>
    <row r="4518" spans="1:12">
      <c r="A4518" s="30">
        <v>4516</v>
      </c>
      <c r="B4518" s="30">
        <v>1032.623999999998</v>
      </c>
      <c r="C4518" s="30">
        <v>15206.3469999999</v>
      </c>
      <c r="D4518" s="30">
        <v>1</v>
      </c>
      <c r="E4518" s="30">
        <v>1</v>
      </c>
      <c r="F4518" s="30">
        <v>245.59399999999999</v>
      </c>
      <c r="G4518" s="30">
        <v>1</v>
      </c>
      <c r="H4518" s="30">
        <v>1</v>
      </c>
      <c r="I4518" s="30">
        <v>1</v>
      </c>
      <c r="K4518" s="457"/>
      <c r="L4518" s="457" t="e">
        <f>IF(K4518=0,#REF!,0)</f>
        <v>#REF!</v>
      </c>
    </row>
    <row r="4519" spans="1:12">
      <c r="A4519" s="30">
        <v>4517</v>
      </c>
      <c r="B4519" s="30">
        <v>1032.623999999998</v>
      </c>
      <c r="C4519" s="30">
        <v>15201.5719999999</v>
      </c>
      <c r="D4519" s="30">
        <v>1</v>
      </c>
      <c r="E4519" s="30">
        <v>1</v>
      </c>
      <c r="F4519" s="30">
        <v>228.62899999999999</v>
      </c>
      <c r="G4519" s="30">
        <v>1</v>
      </c>
      <c r="H4519" s="30">
        <v>1</v>
      </c>
      <c r="I4519" s="30">
        <v>1</v>
      </c>
      <c r="K4519" s="457"/>
      <c r="L4519" s="457" t="e">
        <f>IF(K4519=0,#REF!,0)</f>
        <v>#REF!</v>
      </c>
    </row>
    <row r="4520" spans="1:12">
      <c r="A4520" s="30">
        <v>4518</v>
      </c>
      <c r="B4520" s="30">
        <v>1762.222</v>
      </c>
      <c r="C4520" s="30">
        <v>15201.8819999999</v>
      </c>
      <c r="D4520" s="30">
        <v>1</v>
      </c>
      <c r="E4520" s="30">
        <v>1</v>
      </c>
      <c r="F4520" s="30">
        <v>2499.9449999999902</v>
      </c>
      <c r="G4520" s="30">
        <v>1</v>
      </c>
      <c r="H4520" s="30">
        <v>1</v>
      </c>
      <c r="I4520" s="30">
        <v>1</v>
      </c>
      <c r="K4520" s="457"/>
      <c r="L4520" s="457" t="e">
        <f>IF(K4520=0,#REF!,0)</f>
        <v>#REF!</v>
      </c>
    </row>
    <row r="4521" spans="1:12">
      <c r="A4521" s="30">
        <v>4519</v>
      </c>
      <c r="B4521" s="30">
        <v>6306.0499999999993</v>
      </c>
      <c r="C4521" s="30">
        <v>15336.110999999901</v>
      </c>
      <c r="D4521" s="30">
        <v>1</v>
      </c>
      <c r="E4521" s="30">
        <v>1</v>
      </c>
      <c r="F4521" s="30">
        <v>6553.0819999999903</v>
      </c>
      <c r="G4521" s="30">
        <v>1</v>
      </c>
      <c r="H4521" s="30">
        <v>1</v>
      </c>
      <c r="I4521" s="30">
        <v>1</v>
      </c>
      <c r="K4521" s="457"/>
      <c r="L4521" s="457" t="e">
        <f>IF(K4521=0,#REF!,0)</f>
        <v>#REF!</v>
      </c>
    </row>
    <row r="4522" spans="1:12">
      <c r="A4522" s="30">
        <v>4520</v>
      </c>
      <c r="B4522" s="30">
        <v>1935.7629999999999</v>
      </c>
      <c r="C4522" s="30">
        <v>41238.434999999889</v>
      </c>
      <c r="D4522" s="30">
        <v>1</v>
      </c>
      <c r="E4522" s="30">
        <v>1</v>
      </c>
      <c r="F4522" s="30">
        <v>5308.9589999999898</v>
      </c>
      <c r="G4522" s="30">
        <v>1</v>
      </c>
      <c r="H4522" s="30">
        <v>1</v>
      </c>
      <c r="I4522" s="30">
        <v>1</v>
      </c>
      <c r="K4522" s="457"/>
      <c r="L4522" s="457" t="e">
        <f>IF(K4522=0,#REF!,0)</f>
        <v>#REF!</v>
      </c>
    </row>
    <row r="4523" spans="1:12">
      <c r="A4523" s="30">
        <v>4521</v>
      </c>
      <c r="B4523" s="30">
        <v>1611.036999999998</v>
      </c>
      <c r="C4523" s="30">
        <v>83892.982999999891</v>
      </c>
      <c r="D4523" s="30">
        <v>1</v>
      </c>
      <c r="E4523" s="30">
        <v>1</v>
      </c>
      <c r="F4523" s="30">
        <v>4391.6390000000001</v>
      </c>
      <c r="G4523" s="30">
        <v>1</v>
      </c>
      <c r="H4523" s="30">
        <v>1</v>
      </c>
      <c r="I4523" s="30">
        <v>1</v>
      </c>
      <c r="K4523" s="457"/>
      <c r="L4523" s="457" t="e">
        <f>IF(K4523=0,#REF!,0)</f>
        <v>#REF!</v>
      </c>
    </row>
    <row r="4524" spans="1:12">
      <c r="A4524" s="30">
        <v>4522</v>
      </c>
      <c r="B4524" s="30">
        <v>3777.6589999999992</v>
      </c>
      <c r="C4524" s="30">
        <v>113107.1939999999</v>
      </c>
      <c r="D4524" s="30">
        <v>1</v>
      </c>
      <c r="E4524" s="30">
        <v>1</v>
      </c>
      <c r="F4524" s="30">
        <v>3344.7579999999898</v>
      </c>
      <c r="G4524" s="30">
        <v>1</v>
      </c>
      <c r="H4524" s="30">
        <v>1</v>
      </c>
      <c r="I4524" s="30">
        <v>1</v>
      </c>
      <c r="K4524" s="457"/>
      <c r="L4524" s="457" t="e">
        <f>IF(K4524=0,#REF!,0)</f>
        <v>#REF!</v>
      </c>
    </row>
    <row r="4525" spans="1:12">
      <c r="A4525" s="30">
        <v>4523</v>
      </c>
      <c r="B4525" s="30">
        <v>6173.9669999999896</v>
      </c>
      <c r="C4525" s="30">
        <v>133202.12099999978</v>
      </c>
      <c r="D4525" s="30">
        <v>1</v>
      </c>
      <c r="E4525" s="30">
        <v>1</v>
      </c>
      <c r="F4525" s="30">
        <v>2952.0659999999898</v>
      </c>
      <c r="G4525" s="30">
        <v>1</v>
      </c>
      <c r="H4525" s="30">
        <v>1</v>
      </c>
      <c r="I4525" s="30">
        <v>1</v>
      </c>
      <c r="K4525" s="457"/>
      <c r="L4525" s="457" t="e">
        <f>IF(K4525=0,#REF!,0)</f>
        <v>#REF!</v>
      </c>
    </row>
    <row r="4526" spans="1:12">
      <c r="A4526" s="30">
        <v>4524</v>
      </c>
      <c r="B4526" s="30">
        <v>8098.7319999999991</v>
      </c>
      <c r="C4526" s="30">
        <v>128019.16999999991</v>
      </c>
      <c r="D4526" s="30">
        <v>1</v>
      </c>
      <c r="E4526" s="30">
        <v>1</v>
      </c>
      <c r="F4526" s="30">
        <v>2755.4629999999902</v>
      </c>
      <c r="G4526" s="30">
        <v>1</v>
      </c>
      <c r="H4526" s="30">
        <v>1</v>
      </c>
      <c r="I4526" s="30">
        <v>1</v>
      </c>
      <c r="K4526" s="457"/>
      <c r="L4526" s="457" t="e">
        <f>IF(K4526=0,#REF!,0)</f>
        <v>#REF!</v>
      </c>
    </row>
    <row r="4527" spans="1:12">
      <c r="A4527" s="30">
        <v>4525</v>
      </c>
      <c r="B4527" s="30">
        <v>17173.44999999999</v>
      </c>
      <c r="C4527" s="30">
        <v>106154.42499999989</v>
      </c>
      <c r="D4527" s="30">
        <v>1</v>
      </c>
      <c r="E4527" s="30">
        <v>1</v>
      </c>
      <c r="F4527" s="30">
        <v>4125.6529999999902</v>
      </c>
      <c r="G4527" s="30">
        <v>1</v>
      </c>
      <c r="H4527" s="30">
        <v>1</v>
      </c>
      <c r="I4527" s="30">
        <v>1</v>
      </c>
      <c r="K4527" s="457"/>
      <c r="L4527" s="457" t="e">
        <f>IF(K4527=0,#REF!,0)</f>
        <v>#REF!</v>
      </c>
    </row>
    <row r="4528" spans="1:12">
      <c r="A4528" s="30">
        <v>4526</v>
      </c>
      <c r="B4528" s="30">
        <v>12054.428</v>
      </c>
      <c r="C4528" s="30">
        <v>129825.44199999991</v>
      </c>
      <c r="D4528" s="30">
        <v>1</v>
      </c>
      <c r="E4528" s="30">
        <v>1</v>
      </c>
      <c r="F4528" s="30">
        <v>3667.8389999999999</v>
      </c>
      <c r="G4528" s="30">
        <v>1</v>
      </c>
      <c r="H4528" s="30">
        <v>1</v>
      </c>
      <c r="I4528" s="30">
        <v>1</v>
      </c>
      <c r="K4528" s="457"/>
      <c r="L4528" s="457" t="e">
        <f>IF(K4528=0,#REF!,0)</f>
        <v>#REF!</v>
      </c>
    </row>
    <row r="4529" spans="1:12">
      <c r="A4529" s="30">
        <v>4527</v>
      </c>
      <c r="B4529" s="30">
        <v>11755.075999999997</v>
      </c>
      <c r="C4529" s="30">
        <v>166520.1899999998</v>
      </c>
      <c r="D4529" s="30">
        <v>1</v>
      </c>
      <c r="E4529" s="30">
        <v>1</v>
      </c>
      <c r="F4529" s="30">
        <v>2101.8989999999999</v>
      </c>
      <c r="G4529" s="30">
        <v>1</v>
      </c>
      <c r="H4529" s="30">
        <v>1</v>
      </c>
      <c r="I4529" s="30">
        <v>1</v>
      </c>
      <c r="K4529" s="457"/>
      <c r="L4529" s="457" t="e">
        <f>IF(K4529=0,#REF!,0)</f>
        <v>#REF!</v>
      </c>
    </row>
    <row r="4530" spans="1:12">
      <c r="A4530" s="30">
        <v>4528</v>
      </c>
      <c r="B4530" s="30">
        <v>11767.575999999988</v>
      </c>
      <c r="C4530" s="30">
        <v>152688.71299999981</v>
      </c>
      <c r="D4530" s="30">
        <v>1</v>
      </c>
      <c r="E4530" s="30">
        <v>1</v>
      </c>
      <c r="F4530" s="30">
        <v>1841.2949999999901</v>
      </c>
      <c r="G4530" s="30">
        <v>1</v>
      </c>
      <c r="H4530" s="30">
        <v>1</v>
      </c>
      <c r="I4530" s="30">
        <v>1</v>
      </c>
      <c r="K4530" s="457"/>
      <c r="L4530" s="457" t="e">
        <f>IF(K4530=0,#REF!,0)</f>
        <v>#REF!</v>
      </c>
    </row>
    <row r="4531" spans="1:12">
      <c r="A4531" s="30">
        <v>4529</v>
      </c>
      <c r="B4531" s="30">
        <v>11966.655999999988</v>
      </c>
      <c r="C4531" s="30">
        <v>137962.5909999999</v>
      </c>
      <c r="D4531" s="30">
        <v>1</v>
      </c>
      <c r="E4531" s="30">
        <v>1</v>
      </c>
      <c r="F4531" s="30">
        <v>2101.8580000000002</v>
      </c>
      <c r="G4531" s="30">
        <v>1</v>
      </c>
      <c r="H4531" s="30">
        <v>1</v>
      </c>
      <c r="I4531" s="30">
        <v>1</v>
      </c>
      <c r="K4531" s="457"/>
      <c r="L4531" s="457" t="e">
        <f>IF(K4531=0,#REF!,0)</f>
        <v>#REF!</v>
      </c>
    </row>
    <row r="4532" spans="1:12">
      <c r="A4532" s="30">
        <v>4530</v>
      </c>
      <c r="B4532" s="30">
        <v>12546.712999999989</v>
      </c>
      <c r="C4532" s="30">
        <v>104052.35399999989</v>
      </c>
      <c r="D4532" s="30">
        <v>1</v>
      </c>
      <c r="E4532" s="30">
        <v>1</v>
      </c>
      <c r="F4532" s="30">
        <v>3667.7599999999902</v>
      </c>
      <c r="G4532" s="30">
        <v>1</v>
      </c>
      <c r="H4532" s="30">
        <v>1</v>
      </c>
      <c r="I4532" s="30">
        <v>1</v>
      </c>
      <c r="K4532" s="457"/>
      <c r="L4532" s="457" t="e">
        <f>IF(K4532=0,#REF!,0)</f>
        <v>#REF!</v>
      </c>
    </row>
    <row r="4533" spans="1:12">
      <c r="A4533" s="30">
        <v>4531</v>
      </c>
      <c r="B4533" s="30">
        <v>18043.899999999991</v>
      </c>
      <c r="C4533" s="30">
        <v>44283.177999999905</v>
      </c>
      <c r="D4533" s="30">
        <v>1</v>
      </c>
      <c r="E4533" s="30">
        <v>1</v>
      </c>
      <c r="F4533" s="30">
        <v>5170.5529999999999</v>
      </c>
      <c r="G4533" s="30">
        <v>1</v>
      </c>
      <c r="H4533" s="30">
        <v>1</v>
      </c>
      <c r="I4533" s="30">
        <v>1</v>
      </c>
      <c r="K4533" s="457"/>
      <c r="L4533" s="457" t="e">
        <f>IF(K4533=0,#REF!,0)</f>
        <v>#REF!</v>
      </c>
    </row>
    <row r="4534" spans="1:12">
      <c r="A4534" s="30">
        <v>4532</v>
      </c>
      <c r="B4534" s="30">
        <v>18590.856999999993</v>
      </c>
      <c r="C4534" s="30">
        <v>44021.058999999805</v>
      </c>
      <c r="D4534" s="30">
        <v>1</v>
      </c>
      <c r="E4534" s="30">
        <v>1</v>
      </c>
      <c r="F4534" s="30">
        <v>5237.085</v>
      </c>
      <c r="G4534" s="30">
        <v>1</v>
      </c>
      <c r="H4534" s="30">
        <v>1</v>
      </c>
      <c r="I4534" s="30">
        <v>1</v>
      </c>
      <c r="K4534" s="457"/>
      <c r="L4534" s="457" t="e">
        <f>IF(K4534=0,#REF!,0)</f>
        <v>#REF!</v>
      </c>
    </row>
    <row r="4535" spans="1:12">
      <c r="A4535" s="30">
        <v>4533</v>
      </c>
      <c r="B4535" s="30">
        <v>9382.30799999999</v>
      </c>
      <c r="C4535" s="30">
        <v>20752.672999999904</v>
      </c>
      <c r="D4535" s="30">
        <v>1</v>
      </c>
      <c r="E4535" s="30">
        <v>1</v>
      </c>
      <c r="F4535" s="30">
        <v>4061.7530000000002</v>
      </c>
      <c r="G4535" s="30">
        <v>1</v>
      </c>
      <c r="H4535" s="30">
        <v>1</v>
      </c>
      <c r="I4535" s="30">
        <v>1</v>
      </c>
      <c r="K4535" s="457"/>
      <c r="L4535" s="457" t="e">
        <f>IF(K4535=0,#REF!,0)</f>
        <v>#REF!</v>
      </c>
    </row>
    <row r="4536" spans="1:12">
      <c r="A4536" s="30">
        <v>4534</v>
      </c>
      <c r="B4536" s="30">
        <v>1842.922</v>
      </c>
      <c r="C4536" s="30">
        <v>19397.99699999989</v>
      </c>
      <c r="D4536" s="30">
        <v>1</v>
      </c>
      <c r="E4536" s="30">
        <v>1</v>
      </c>
      <c r="F4536" s="30">
        <v>2950.2570000000001</v>
      </c>
      <c r="G4536" s="30">
        <v>1</v>
      </c>
      <c r="H4536" s="30">
        <v>1</v>
      </c>
      <c r="I4536" s="30">
        <v>1</v>
      </c>
      <c r="K4536" s="457"/>
      <c r="L4536" s="457" t="e">
        <f>IF(K4536=0,#REF!,0)</f>
        <v>#REF!</v>
      </c>
    </row>
    <row r="4537" spans="1:12">
      <c r="A4537" s="30">
        <v>4535</v>
      </c>
      <c r="B4537" s="30">
        <v>1830.636</v>
      </c>
      <c r="C4537" s="30">
        <v>18393.084999999897</v>
      </c>
      <c r="D4537" s="30">
        <v>1</v>
      </c>
      <c r="E4537" s="30">
        <v>1</v>
      </c>
      <c r="F4537" s="30">
        <v>1647.1030000000001</v>
      </c>
      <c r="G4537" s="30">
        <v>1</v>
      </c>
      <c r="H4537" s="30">
        <v>1</v>
      </c>
      <c r="I4537" s="30">
        <v>1</v>
      </c>
      <c r="K4537" s="457"/>
      <c r="L4537" s="457" t="e">
        <f>IF(K4537=0,#REF!,0)</f>
        <v>#REF!</v>
      </c>
    </row>
    <row r="4538" spans="1:12">
      <c r="A4538" s="30">
        <v>4536</v>
      </c>
      <c r="B4538" s="30">
        <v>1088.535999999998</v>
      </c>
      <c r="C4538" s="30">
        <v>17900.8309999999</v>
      </c>
      <c r="D4538" s="30">
        <v>1</v>
      </c>
      <c r="E4538" s="30">
        <v>1</v>
      </c>
      <c r="F4538" s="30">
        <v>1257.6389999999999</v>
      </c>
      <c r="G4538" s="30">
        <v>1</v>
      </c>
      <c r="H4538" s="30">
        <v>1</v>
      </c>
      <c r="I4538" s="30">
        <v>1</v>
      </c>
      <c r="K4538" s="457"/>
      <c r="L4538" s="457" t="e">
        <f>IF(K4538=0,#REF!,0)</f>
        <v>#REF!</v>
      </c>
    </row>
    <row r="4539" spans="1:12">
      <c r="A4539" s="30">
        <v>4537</v>
      </c>
      <c r="B4539" s="30">
        <v>1081.2369999999978</v>
      </c>
      <c r="C4539" s="30">
        <v>17619.702999999899</v>
      </c>
      <c r="D4539" s="30">
        <v>1</v>
      </c>
      <c r="E4539" s="30">
        <v>1</v>
      </c>
      <c r="F4539" s="30">
        <v>551.78700000000003</v>
      </c>
      <c r="G4539" s="30">
        <v>1</v>
      </c>
      <c r="H4539" s="30">
        <v>1</v>
      </c>
      <c r="I4539" s="30">
        <v>1</v>
      </c>
      <c r="K4539" s="457"/>
      <c r="L4539" s="457" t="e">
        <f>IF(K4539=0,#REF!,0)</f>
        <v>#REF!</v>
      </c>
    </row>
    <row r="4540" spans="1:12">
      <c r="A4540" s="30">
        <v>4538</v>
      </c>
      <c r="B4540" s="30">
        <v>1072.285999999998</v>
      </c>
      <c r="C4540" s="30">
        <v>17195.984999999899</v>
      </c>
      <c r="D4540" s="30">
        <v>1</v>
      </c>
      <c r="E4540" s="30">
        <v>1</v>
      </c>
      <c r="F4540" s="30">
        <v>312.63400000000001</v>
      </c>
      <c r="G4540" s="30">
        <v>1</v>
      </c>
      <c r="H4540" s="30">
        <v>1</v>
      </c>
      <c r="I4540" s="30">
        <v>1</v>
      </c>
      <c r="K4540" s="457"/>
      <c r="L4540" s="457" t="e">
        <f>IF(K4540=0,#REF!,0)</f>
        <v>#REF!</v>
      </c>
    </row>
    <row r="4541" spans="1:12">
      <c r="A4541" s="30">
        <v>4539</v>
      </c>
      <c r="B4541" s="30">
        <v>1067.316999999998</v>
      </c>
      <c r="C4541" s="30">
        <v>16996.859999999891</v>
      </c>
      <c r="D4541" s="30">
        <v>1</v>
      </c>
      <c r="E4541" s="30">
        <v>1</v>
      </c>
      <c r="F4541" s="30">
        <v>239.99199999999999</v>
      </c>
      <c r="G4541" s="30">
        <v>1</v>
      </c>
      <c r="H4541" s="30">
        <v>1</v>
      </c>
      <c r="I4541" s="30">
        <v>1</v>
      </c>
      <c r="K4541" s="457"/>
      <c r="L4541" s="457" t="e">
        <f>IF(K4541=0,#REF!,0)</f>
        <v>#REF!</v>
      </c>
    </row>
    <row r="4542" spans="1:12">
      <c r="A4542" s="30">
        <v>4540</v>
      </c>
      <c r="B4542" s="30">
        <v>1063.4829999999979</v>
      </c>
      <c r="C4542" s="30">
        <v>16860.048999999901</v>
      </c>
      <c r="D4542" s="30">
        <v>1</v>
      </c>
      <c r="E4542" s="30">
        <v>1</v>
      </c>
      <c r="F4542" s="30">
        <v>240.231999999999</v>
      </c>
      <c r="G4542" s="30">
        <v>1</v>
      </c>
      <c r="H4542" s="30">
        <v>1</v>
      </c>
      <c r="I4542" s="30">
        <v>1</v>
      </c>
      <c r="K4542" s="457"/>
      <c r="L4542" s="457" t="e">
        <f>IF(K4542=0,#REF!,0)</f>
        <v>#REF!</v>
      </c>
    </row>
    <row r="4543" spans="1:12">
      <c r="A4543" s="30">
        <v>4541</v>
      </c>
      <c r="B4543" s="30">
        <v>1060.728999999998</v>
      </c>
      <c r="C4543" s="30">
        <v>16753.409999999902</v>
      </c>
      <c r="D4543" s="30">
        <v>1</v>
      </c>
      <c r="E4543" s="30">
        <v>1</v>
      </c>
      <c r="F4543" s="30">
        <v>225.308999999999</v>
      </c>
      <c r="G4543" s="30">
        <v>1</v>
      </c>
      <c r="H4543" s="30">
        <v>1</v>
      </c>
      <c r="I4543" s="30">
        <v>1</v>
      </c>
      <c r="K4543" s="457"/>
      <c r="L4543" s="457" t="e">
        <f>IF(K4543=0,#REF!,0)</f>
        <v>#REF!</v>
      </c>
    </row>
    <row r="4544" spans="1:12">
      <c r="A4544" s="30">
        <v>4542</v>
      </c>
      <c r="B4544" s="30">
        <v>1789.5360000000001</v>
      </c>
      <c r="C4544" s="30">
        <v>16714.138999999897</v>
      </c>
      <c r="D4544" s="30">
        <v>1</v>
      </c>
      <c r="E4544" s="30">
        <v>1</v>
      </c>
      <c r="F4544" s="30">
        <v>2495.9659999999999</v>
      </c>
      <c r="G4544" s="30">
        <v>1</v>
      </c>
      <c r="H4544" s="30">
        <v>1</v>
      </c>
      <c r="I4544" s="30">
        <v>1</v>
      </c>
      <c r="K4544" s="457"/>
      <c r="L4544" s="457" t="e">
        <f>IF(K4544=0,#REF!,0)</f>
        <v>#REF!</v>
      </c>
    </row>
    <row r="4545" spans="1:12">
      <c r="A4545" s="30">
        <v>4543</v>
      </c>
      <c r="B4545" s="30">
        <v>14765.534999999989</v>
      </c>
      <c r="C4545" s="30">
        <v>17724.089999999898</v>
      </c>
      <c r="D4545" s="30">
        <v>1</v>
      </c>
      <c r="E4545" s="30">
        <v>1</v>
      </c>
      <c r="F4545" s="30">
        <v>6548.2809999999999</v>
      </c>
      <c r="G4545" s="30">
        <v>1</v>
      </c>
      <c r="H4545" s="30">
        <v>1</v>
      </c>
      <c r="I4545" s="30">
        <v>1</v>
      </c>
      <c r="K4545" s="457"/>
      <c r="L4545" s="457" t="e">
        <f>IF(K4545=0,#REF!,0)</f>
        <v>#REF!</v>
      </c>
    </row>
    <row r="4546" spans="1:12">
      <c r="A4546" s="30">
        <v>4544</v>
      </c>
      <c r="B4546" s="30">
        <v>6215.8159999999898</v>
      </c>
      <c r="C4546" s="30">
        <v>67990.783999999796</v>
      </c>
      <c r="D4546" s="30">
        <v>1</v>
      </c>
      <c r="E4546" s="30">
        <v>1</v>
      </c>
      <c r="F4546" s="30">
        <v>5305.8529999999901</v>
      </c>
      <c r="G4546" s="30">
        <v>1</v>
      </c>
      <c r="H4546" s="30">
        <v>1</v>
      </c>
      <c r="I4546" s="30">
        <v>1</v>
      </c>
      <c r="K4546" s="457"/>
      <c r="L4546" s="457" t="e">
        <f>IF(K4546=0,#REF!,0)</f>
        <v>#REF!</v>
      </c>
    </row>
    <row r="4547" spans="1:12">
      <c r="A4547" s="30">
        <v>4545</v>
      </c>
      <c r="B4547" s="30">
        <v>6119.4289999999983</v>
      </c>
      <c r="C4547" s="30">
        <v>109797.13999999998</v>
      </c>
      <c r="D4547" s="30">
        <v>1</v>
      </c>
      <c r="E4547" s="30">
        <v>1</v>
      </c>
      <c r="F4547" s="30">
        <v>4390.1669999999904</v>
      </c>
      <c r="G4547" s="30">
        <v>1</v>
      </c>
      <c r="H4547" s="30">
        <v>1</v>
      </c>
      <c r="I4547" s="30">
        <v>1</v>
      </c>
      <c r="K4547" s="457"/>
      <c r="L4547" s="457" t="e">
        <f>IF(K4547=0,#REF!,0)</f>
        <v>#REF!</v>
      </c>
    </row>
    <row r="4548" spans="1:12">
      <c r="A4548" s="30">
        <v>4546</v>
      </c>
      <c r="B4548" s="30">
        <v>8509.132999999998</v>
      </c>
      <c r="C4548" s="30">
        <v>135396.1559999997</v>
      </c>
      <c r="D4548" s="30">
        <v>1</v>
      </c>
      <c r="E4548" s="30">
        <v>1</v>
      </c>
      <c r="F4548" s="30">
        <v>3344.1550000000002</v>
      </c>
      <c r="G4548" s="30">
        <v>1</v>
      </c>
      <c r="H4548" s="30">
        <v>1</v>
      </c>
      <c r="I4548" s="30">
        <v>1</v>
      </c>
      <c r="K4548" s="457"/>
      <c r="L4548" s="457" t="e">
        <f>IF(K4548=0,#REF!,0)</f>
        <v>#REF!</v>
      </c>
    </row>
    <row r="4549" spans="1:12">
      <c r="A4549" s="30">
        <v>4547</v>
      </c>
      <c r="B4549" s="30">
        <v>11267.866999999989</v>
      </c>
      <c r="C4549" s="30">
        <v>164713.26099999979</v>
      </c>
      <c r="D4549" s="30">
        <v>1</v>
      </c>
      <c r="E4549" s="30">
        <v>1</v>
      </c>
      <c r="F4549" s="30">
        <v>2951.6009999999901</v>
      </c>
      <c r="G4549" s="30">
        <v>1</v>
      </c>
      <c r="H4549" s="30">
        <v>1</v>
      </c>
      <c r="I4549" s="30">
        <v>1</v>
      </c>
      <c r="K4549" s="457"/>
      <c r="L4549" s="457" t="e">
        <f>IF(K4549=0,#REF!,0)</f>
        <v>#REF!</v>
      </c>
    </row>
    <row r="4550" spans="1:12">
      <c r="A4550" s="30">
        <v>4548</v>
      </c>
      <c r="B4550" s="30">
        <v>11061.427999999989</v>
      </c>
      <c r="C4550" s="30">
        <v>149902.7499999998</v>
      </c>
      <c r="D4550" s="30">
        <v>1</v>
      </c>
      <c r="E4550" s="30">
        <v>1</v>
      </c>
      <c r="F4550" s="30">
        <v>2755.2069999999999</v>
      </c>
      <c r="G4550" s="30">
        <v>1</v>
      </c>
      <c r="H4550" s="30">
        <v>1</v>
      </c>
      <c r="I4550" s="30">
        <v>1</v>
      </c>
      <c r="K4550" s="457"/>
      <c r="L4550" s="457" t="e">
        <f>IF(K4550=0,#REF!,0)</f>
        <v>#REF!</v>
      </c>
    </row>
    <row r="4551" spans="1:12">
      <c r="A4551" s="30">
        <v>4549</v>
      </c>
      <c r="B4551" s="30">
        <v>19461.694999999901</v>
      </c>
      <c r="C4551" s="30">
        <v>127079.17699999979</v>
      </c>
      <c r="D4551" s="30">
        <v>1</v>
      </c>
      <c r="E4551" s="30">
        <v>1</v>
      </c>
      <c r="F4551" s="30">
        <v>4125.2950000000001</v>
      </c>
      <c r="G4551" s="30">
        <v>1</v>
      </c>
      <c r="H4551" s="30">
        <v>1</v>
      </c>
      <c r="I4551" s="30">
        <v>1</v>
      </c>
      <c r="K4551" s="457"/>
      <c r="L4551" s="457" t="e">
        <f>IF(K4551=0,#REF!,0)</f>
        <v>#REF!</v>
      </c>
    </row>
    <row r="4552" spans="1:12">
      <c r="A4552" s="30">
        <v>4550</v>
      </c>
      <c r="B4552" s="30">
        <v>14650.38099999999</v>
      </c>
      <c r="C4552" s="30">
        <v>150018.7539999997</v>
      </c>
      <c r="D4552" s="30">
        <v>1</v>
      </c>
      <c r="E4552" s="30">
        <v>1</v>
      </c>
      <c r="F4552" s="30">
        <v>3667.5920000000001</v>
      </c>
      <c r="G4552" s="30">
        <v>1</v>
      </c>
      <c r="H4552" s="30">
        <v>1</v>
      </c>
      <c r="I4552" s="30">
        <v>1</v>
      </c>
      <c r="K4552" s="457"/>
      <c r="L4552" s="457" t="e">
        <f>IF(K4552=0,#REF!,0)</f>
        <v>#REF!</v>
      </c>
    </row>
    <row r="4553" spans="1:12">
      <c r="A4553" s="30">
        <v>4551</v>
      </c>
      <c r="B4553" s="30">
        <v>14083.254999999897</v>
      </c>
      <c r="C4553" s="30">
        <v>185651.74499999988</v>
      </c>
      <c r="D4553" s="30">
        <v>1</v>
      </c>
      <c r="E4553" s="30">
        <v>1</v>
      </c>
      <c r="F4553" s="30">
        <v>2101.797</v>
      </c>
      <c r="G4553" s="30">
        <v>1</v>
      </c>
      <c r="H4553" s="30">
        <v>1</v>
      </c>
      <c r="I4553" s="30">
        <v>1</v>
      </c>
      <c r="K4553" s="457"/>
      <c r="L4553" s="457" t="e">
        <f>IF(K4553=0,#REF!,0)</f>
        <v>#REF!</v>
      </c>
    </row>
    <row r="4554" spans="1:12">
      <c r="A4554" s="30">
        <v>4552</v>
      </c>
      <c r="B4554" s="30">
        <v>14162.657999999998</v>
      </c>
      <c r="C4554" s="30">
        <v>172287.88599999971</v>
      </c>
      <c r="D4554" s="30">
        <v>1</v>
      </c>
      <c r="E4554" s="30">
        <v>1</v>
      </c>
      <c r="F4554" s="30">
        <v>1841.20299999999</v>
      </c>
      <c r="G4554" s="30">
        <v>1</v>
      </c>
      <c r="H4554" s="30">
        <v>1</v>
      </c>
      <c r="I4554" s="30">
        <v>1</v>
      </c>
      <c r="K4554" s="457"/>
      <c r="L4554" s="457" t="e">
        <f>IF(K4554=0,#REF!,0)</f>
        <v>#REF!</v>
      </c>
    </row>
    <row r="4555" spans="1:12">
      <c r="A4555" s="30">
        <v>4553</v>
      </c>
      <c r="B4555" s="30">
        <v>14171.795999999998</v>
      </c>
      <c r="C4555" s="30">
        <v>157468.06399999978</v>
      </c>
      <c r="D4555" s="30">
        <v>1</v>
      </c>
      <c r="E4555" s="30">
        <v>1</v>
      </c>
      <c r="F4555" s="30">
        <v>2101.6469999999999</v>
      </c>
      <c r="G4555" s="30">
        <v>1</v>
      </c>
      <c r="H4555" s="30">
        <v>1</v>
      </c>
      <c r="I4555" s="30">
        <v>1</v>
      </c>
      <c r="K4555" s="457"/>
      <c r="L4555" s="457" t="e">
        <f>IF(K4555=0,#REF!,0)</f>
        <v>#REF!</v>
      </c>
    </row>
    <row r="4556" spans="1:12">
      <c r="A4556" s="30">
        <v>4554</v>
      </c>
      <c r="B4556" s="30">
        <v>15577.2229999999</v>
      </c>
      <c r="C4556" s="30">
        <v>128430.24799999991</v>
      </c>
      <c r="D4556" s="30">
        <v>1</v>
      </c>
      <c r="E4556" s="30">
        <v>1</v>
      </c>
      <c r="F4556" s="30">
        <v>3667.1869999999999</v>
      </c>
      <c r="G4556" s="30">
        <v>1</v>
      </c>
      <c r="H4556" s="30">
        <v>1</v>
      </c>
      <c r="I4556" s="30">
        <v>1</v>
      </c>
      <c r="K4556" s="457"/>
      <c r="L4556" s="457" t="e">
        <f>IF(K4556=0,#REF!,0)</f>
        <v>#REF!</v>
      </c>
    </row>
    <row r="4557" spans="1:12">
      <c r="A4557" s="30">
        <v>4555</v>
      </c>
      <c r="B4557" s="30">
        <v>21137.4379999999</v>
      </c>
      <c r="C4557" s="30">
        <v>47809.058999999892</v>
      </c>
      <c r="D4557" s="30">
        <v>1</v>
      </c>
      <c r="E4557" s="30">
        <v>1</v>
      </c>
      <c r="F4557" s="30">
        <v>5169.2519999999904</v>
      </c>
      <c r="G4557" s="30">
        <v>1</v>
      </c>
      <c r="H4557" s="30">
        <v>1</v>
      </c>
      <c r="I4557" s="30">
        <v>1</v>
      </c>
      <c r="K4557" s="457"/>
      <c r="L4557" s="457" t="e">
        <f>IF(K4557=0,#REF!,0)</f>
        <v>#REF!</v>
      </c>
    </row>
    <row r="4558" spans="1:12">
      <c r="A4558" s="30">
        <v>4556</v>
      </c>
      <c r="B4558" s="30">
        <v>22320.317999999999</v>
      </c>
      <c r="C4558" s="30">
        <v>48379.054999999797</v>
      </c>
      <c r="D4558" s="30">
        <v>1</v>
      </c>
      <c r="E4558" s="30">
        <v>1</v>
      </c>
      <c r="F4558" s="30">
        <v>5235.326</v>
      </c>
      <c r="G4558" s="30">
        <v>1</v>
      </c>
      <c r="H4558" s="30">
        <v>1</v>
      </c>
      <c r="I4558" s="30">
        <v>1</v>
      </c>
      <c r="K4558" s="457"/>
      <c r="L4558" s="457" t="e">
        <f>IF(K4558=0,#REF!,0)</f>
        <v>#REF!</v>
      </c>
    </row>
    <row r="4559" spans="1:12">
      <c r="A4559" s="30">
        <v>4557</v>
      </c>
      <c r="B4559" s="30">
        <v>13759.928999999991</v>
      </c>
      <c r="C4559" s="30">
        <v>23082.81699999989</v>
      </c>
      <c r="D4559" s="30">
        <v>1</v>
      </c>
      <c r="E4559" s="30">
        <v>1</v>
      </c>
      <c r="F4559" s="30">
        <v>4060.4369999999999</v>
      </c>
      <c r="G4559" s="30">
        <v>1</v>
      </c>
      <c r="H4559" s="30">
        <v>1</v>
      </c>
      <c r="I4559" s="30">
        <v>1</v>
      </c>
      <c r="K4559" s="457"/>
      <c r="L4559" s="457" t="e">
        <f>IF(K4559=0,#REF!,0)</f>
        <v>#REF!</v>
      </c>
    </row>
    <row r="4560" spans="1:12">
      <c r="A4560" s="30">
        <v>4558</v>
      </c>
      <c r="B4560" s="30">
        <v>1920.3329999999999</v>
      </c>
      <c r="C4560" s="30">
        <v>21414.4549999999</v>
      </c>
      <c r="D4560" s="30">
        <v>1</v>
      </c>
      <c r="E4560" s="30">
        <v>1</v>
      </c>
      <c r="F4560" s="30">
        <v>2948.5619999999999</v>
      </c>
      <c r="G4560" s="30">
        <v>1</v>
      </c>
      <c r="H4560" s="30">
        <v>1</v>
      </c>
      <c r="I4560" s="30">
        <v>1</v>
      </c>
      <c r="K4560" s="457"/>
      <c r="L4560" s="457" t="e">
        <f>IF(K4560=0,#REF!,0)</f>
        <v>#REF!</v>
      </c>
    </row>
    <row r="4561" spans="1:12">
      <c r="A4561" s="30">
        <v>4559</v>
      </c>
      <c r="B4561" s="30">
        <v>1886.5839999999998</v>
      </c>
      <c r="C4561" s="30">
        <v>20469.129999999899</v>
      </c>
      <c r="D4561" s="30">
        <v>1</v>
      </c>
      <c r="E4561" s="30">
        <v>1</v>
      </c>
      <c r="F4561" s="30">
        <v>1646.00099999999</v>
      </c>
      <c r="G4561" s="30">
        <v>1</v>
      </c>
      <c r="H4561" s="30">
        <v>1</v>
      </c>
      <c r="I4561" s="30">
        <v>1</v>
      </c>
      <c r="K4561" s="457"/>
      <c r="L4561" s="457" t="e">
        <f>IF(K4561=0,#REF!,0)</f>
        <v>#REF!</v>
      </c>
    </row>
    <row r="4562" spans="1:12">
      <c r="A4562" s="30">
        <v>4560</v>
      </c>
      <c r="B4562" s="30">
        <v>1139.659999999998</v>
      </c>
      <c r="C4562" s="30">
        <v>19856.373999999902</v>
      </c>
      <c r="D4562" s="30">
        <v>1</v>
      </c>
      <c r="E4562" s="30">
        <v>1</v>
      </c>
      <c r="F4562" s="30">
        <v>1256.7539999999999</v>
      </c>
      <c r="G4562" s="30">
        <v>1</v>
      </c>
      <c r="H4562" s="30">
        <v>1</v>
      </c>
      <c r="I4562" s="30">
        <v>1</v>
      </c>
      <c r="K4562" s="457"/>
      <c r="L4562" s="457" t="e">
        <f>IF(K4562=0,#REF!,0)</f>
        <v>#REF!</v>
      </c>
    </row>
    <row r="4563" spans="1:12">
      <c r="A4563" s="30">
        <v>4561</v>
      </c>
      <c r="B4563" s="30">
        <v>1124.2789999999979</v>
      </c>
      <c r="C4563" s="30">
        <v>19244.389999999887</v>
      </c>
      <c r="D4563" s="30">
        <v>1</v>
      </c>
      <c r="E4563" s="30">
        <v>1</v>
      </c>
      <c r="F4563" s="30">
        <v>551.16300000000001</v>
      </c>
      <c r="G4563" s="30">
        <v>1</v>
      </c>
      <c r="H4563" s="30">
        <v>1</v>
      </c>
      <c r="I4563" s="30">
        <v>1</v>
      </c>
      <c r="K4563" s="457"/>
      <c r="L4563" s="457" t="e">
        <f>IF(K4563=0,#REF!,0)</f>
        <v>#REF!</v>
      </c>
    </row>
    <row r="4564" spans="1:12">
      <c r="A4564" s="30">
        <v>4562</v>
      </c>
      <c r="B4564" s="30">
        <v>1107.7599999999982</v>
      </c>
      <c r="C4564" s="30">
        <v>18522.593999999899</v>
      </c>
      <c r="D4564" s="30">
        <v>1</v>
      </c>
      <c r="E4564" s="30">
        <v>1</v>
      </c>
      <c r="F4564" s="30">
        <v>311.99299999999897</v>
      </c>
      <c r="G4564" s="30">
        <v>1</v>
      </c>
      <c r="H4564" s="30">
        <v>1</v>
      </c>
      <c r="I4564" s="30">
        <v>1</v>
      </c>
      <c r="K4564" s="457"/>
      <c r="L4564" s="457" t="e">
        <f>IF(K4564=0,#REF!,0)</f>
        <v>#REF!</v>
      </c>
    </row>
    <row r="4565" spans="1:12">
      <c r="A4565" s="30">
        <v>4563</v>
      </c>
      <c r="B4565" s="30">
        <v>1097.8319999999981</v>
      </c>
      <c r="C4565" s="30">
        <v>18132.598999999886</v>
      </c>
      <c r="D4565" s="30">
        <v>1</v>
      </c>
      <c r="E4565" s="30">
        <v>1</v>
      </c>
      <c r="F4565" s="30">
        <v>238.497999999999</v>
      </c>
      <c r="G4565" s="30">
        <v>1</v>
      </c>
      <c r="H4565" s="30">
        <v>1</v>
      </c>
      <c r="I4565" s="30">
        <v>1</v>
      </c>
      <c r="K4565" s="457"/>
      <c r="L4565" s="457" t="e">
        <f>IF(K4565=0,#REF!,0)</f>
        <v>#REF!</v>
      </c>
    </row>
    <row r="4566" spans="1:12">
      <c r="A4566" s="30">
        <v>4564</v>
      </c>
      <c r="B4566" s="30">
        <v>1089.2649999999978</v>
      </c>
      <c r="C4566" s="30">
        <v>17792.163999999888</v>
      </c>
      <c r="D4566" s="30">
        <v>1</v>
      </c>
      <c r="E4566" s="30">
        <v>1</v>
      </c>
      <c r="F4566" s="30">
        <v>238.82499999999999</v>
      </c>
      <c r="G4566" s="30">
        <v>1</v>
      </c>
      <c r="H4566" s="30">
        <v>1</v>
      </c>
      <c r="I4566" s="30">
        <v>1</v>
      </c>
      <c r="K4566" s="457"/>
      <c r="L4566" s="457" t="e">
        <f>IF(K4566=0,#REF!,0)</f>
        <v>#REF!</v>
      </c>
    </row>
    <row r="4567" spans="1:12">
      <c r="A4567" s="30">
        <v>4565</v>
      </c>
      <c r="B4567" s="30">
        <v>1082.2499999999982</v>
      </c>
      <c r="C4567" s="30">
        <v>17514.080999999889</v>
      </c>
      <c r="D4567" s="30">
        <v>1</v>
      </c>
      <c r="E4567" s="30">
        <v>1</v>
      </c>
      <c r="F4567" s="30">
        <v>224.55999999999901</v>
      </c>
      <c r="G4567" s="30">
        <v>1</v>
      </c>
      <c r="H4567" s="30">
        <v>1</v>
      </c>
      <c r="I4567" s="30">
        <v>1</v>
      </c>
      <c r="K4567" s="457"/>
      <c r="L4567" s="457" t="e">
        <f>IF(K4567=0,#REF!,0)</f>
        <v>#REF!</v>
      </c>
    </row>
    <row r="4568" spans="1:12">
      <c r="A4568" s="30">
        <v>4566</v>
      </c>
      <c r="B4568" s="30">
        <v>1812.5500000000002</v>
      </c>
      <c r="C4568" s="30">
        <v>17552.298999999901</v>
      </c>
      <c r="D4568" s="30">
        <v>1</v>
      </c>
      <c r="E4568" s="30">
        <v>1</v>
      </c>
      <c r="F4568" s="30">
        <v>2495.1389999999901</v>
      </c>
      <c r="G4568" s="30">
        <v>1</v>
      </c>
      <c r="H4568" s="30">
        <v>1</v>
      </c>
      <c r="I4568" s="30">
        <v>1</v>
      </c>
      <c r="K4568" s="457"/>
      <c r="L4568" s="457" t="e">
        <f>IF(K4568=0,#REF!,0)</f>
        <v>#REF!</v>
      </c>
    </row>
    <row r="4569" spans="1:12">
      <c r="A4569" s="30">
        <v>4567</v>
      </c>
      <c r="B4569" s="30">
        <v>21378.360999999903</v>
      </c>
      <c r="C4569" s="30">
        <v>20140.333999999886</v>
      </c>
      <c r="D4569" s="30">
        <v>1</v>
      </c>
      <c r="E4569" s="30">
        <v>1</v>
      </c>
      <c r="F4569" s="30">
        <v>6546.8040000000001</v>
      </c>
      <c r="G4569" s="30">
        <v>1</v>
      </c>
      <c r="H4569" s="30">
        <v>1</v>
      </c>
      <c r="I4569" s="30">
        <v>1</v>
      </c>
      <c r="K4569" s="457"/>
      <c r="L4569" s="457" t="e">
        <f>IF(K4569=0,#REF!,0)</f>
        <v>#REF!</v>
      </c>
    </row>
    <row r="4570" spans="1:12">
      <c r="A4570" s="30">
        <v>4568</v>
      </c>
      <c r="B4570" s="30">
        <v>14306.130999999999</v>
      </c>
      <c r="C4570" s="30">
        <v>129889.15399999989</v>
      </c>
      <c r="D4570" s="30">
        <v>1</v>
      </c>
      <c r="E4570" s="30">
        <v>1</v>
      </c>
      <c r="F4570" s="30">
        <v>5303.4070000000002</v>
      </c>
      <c r="G4570" s="30">
        <v>1</v>
      </c>
      <c r="H4570" s="30">
        <v>1</v>
      </c>
      <c r="I4570" s="30">
        <v>1</v>
      </c>
      <c r="K4570" s="457"/>
      <c r="L4570" s="457" t="e">
        <f>IF(K4570=0,#REF!,0)</f>
        <v>#REF!</v>
      </c>
    </row>
    <row r="4571" spans="1:12">
      <c r="A4571" s="30">
        <v>4569</v>
      </c>
      <c r="B4571" s="30">
        <v>14756.896999999997</v>
      </c>
      <c r="C4571" s="30">
        <v>161850.14499999999</v>
      </c>
      <c r="D4571" s="30">
        <v>1</v>
      </c>
      <c r="E4571" s="30">
        <v>1</v>
      </c>
      <c r="F4571" s="30">
        <v>4387.2479999999896</v>
      </c>
      <c r="G4571" s="30">
        <v>1</v>
      </c>
      <c r="H4571" s="30">
        <v>1</v>
      </c>
      <c r="I4571" s="30">
        <v>1</v>
      </c>
      <c r="K4571" s="457"/>
      <c r="L4571" s="457" t="e">
        <f>IF(K4571=0,#REF!,0)</f>
        <v>#REF!</v>
      </c>
    </row>
    <row r="4572" spans="1:12">
      <c r="A4572" s="30">
        <v>4570</v>
      </c>
      <c r="B4572" s="30">
        <v>16209.855</v>
      </c>
      <c r="C4572" s="30">
        <v>188250.66099999979</v>
      </c>
      <c r="D4572" s="30">
        <v>1</v>
      </c>
      <c r="E4572" s="30">
        <v>1</v>
      </c>
      <c r="F4572" s="30">
        <v>3341.3150000000001</v>
      </c>
      <c r="G4572" s="30">
        <v>1</v>
      </c>
      <c r="H4572" s="30">
        <v>1</v>
      </c>
      <c r="I4572" s="30">
        <v>1</v>
      </c>
      <c r="K4572" s="457"/>
      <c r="L4572" s="457" t="e">
        <f>IF(K4572=0,#REF!,0)</f>
        <v>#REF!</v>
      </c>
    </row>
    <row r="4573" spans="1:12">
      <c r="A4573" s="30">
        <v>4571</v>
      </c>
      <c r="B4573" s="30">
        <v>17582.819</v>
      </c>
      <c r="C4573" s="30">
        <v>211099.2659999998</v>
      </c>
      <c r="D4573" s="30">
        <v>1</v>
      </c>
      <c r="E4573" s="30">
        <v>1</v>
      </c>
      <c r="F4573" s="30">
        <v>2948.82799999999</v>
      </c>
      <c r="G4573" s="30">
        <v>1</v>
      </c>
      <c r="H4573" s="30">
        <v>1</v>
      </c>
      <c r="I4573" s="30">
        <v>1</v>
      </c>
      <c r="K4573" s="457"/>
      <c r="L4573" s="457" t="e">
        <f>IF(K4573=0,#REF!,0)</f>
        <v>#REF!</v>
      </c>
    </row>
    <row r="4574" spans="1:12">
      <c r="A4574" s="30">
        <v>4572</v>
      </c>
      <c r="B4574" s="30">
        <v>17195.084999999897</v>
      </c>
      <c r="C4574" s="30">
        <v>194828.79599999989</v>
      </c>
      <c r="D4574" s="30">
        <v>1</v>
      </c>
      <c r="E4574" s="30">
        <v>1</v>
      </c>
      <c r="F4574" s="30">
        <v>2753.038</v>
      </c>
      <c r="G4574" s="30">
        <v>1</v>
      </c>
      <c r="H4574" s="30">
        <v>1</v>
      </c>
      <c r="I4574" s="30">
        <v>1</v>
      </c>
      <c r="K4574" s="457"/>
      <c r="L4574" s="457" t="e">
        <f>IF(K4574=0,#REF!,0)</f>
        <v>#REF!</v>
      </c>
    </row>
    <row r="4575" spans="1:12">
      <c r="A4575" s="30">
        <v>4573</v>
      </c>
      <c r="B4575" s="30">
        <v>24159.285999999891</v>
      </c>
      <c r="C4575" s="30">
        <v>160301.80399999977</v>
      </c>
      <c r="D4575" s="30">
        <v>1</v>
      </c>
      <c r="E4575" s="30">
        <v>1</v>
      </c>
      <c r="F4575" s="30">
        <v>4123.1559999999899</v>
      </c>
      <c r="G4575" s="30">
        <v>1</v>
      </c>
      <c r="H4575" s="30">
        <v>1</v>
      </c>
      <c r="I4575" s="30">
        <v>1</v>
      </c>
      <c r="K4575" s="457"/>
      <c r="L4575" s="457" t="e">
        <f>IF(K4575=0,#REF!,0)</f>
        <v>#REF!</v>
      </c>
    </row>
    <row r="4576" spans="1:12">
      <c r="A4576" s="30">
        <v>4574</v>
      </c>
      <c r="B4576" s="30">
        <v>18281.221000000001</v>
      </c>
      <c r="C4576" s="30">
        <v>175828.63499999989</v>
      </c>
      <c r="D4576" s="30">
        <v>1</v>
      </c>
      <c r="E4576" s="30">
        <v>1</v>
      </c>
      <c r="F4576" s="30">
        <v>3666.39</v>
      </c>
      <c r="G4576" s="30">
        <v>1</v>
      </c>
      <c r="H4576" s="30">
        <v>1</v>
      </c>
      <c r="I4576" s="30">
        <v>1</v>
      </c>
      <c r="K4576" s="457"/>
      <c r="L4576" s="457" t="e">
        <f>IF(K4576=0,#REF!,0)</f>
        <v>#REF!</v>
      </c>
    </row>
    <row r="4577" spans="1:12">
      <c r="A4577" s="30">
        <v>4575</v>
      </c>
      <c r="B4577" s="30">
        <v>16763.206999999988</v>
      </c>
      <c r="C4577" s="30">
        <v>204614.45999999979</v>
      </c>
      <c r="D4577" s="30">
        <v>1</v>
      </c>
      <c r="E4577" s="30">
        <v>1</v>
      </c>
      <c r="F4577" s="30">
        <v>2101.3309999999901</v>
      </c>
      <c r="G4577" s="30">
        <v>1</v>
      </c>
      <c r="H4577" s="30">
        <v>1</v>
      </c>
      <c r="I4577" s="30">
        <v>1</v>
      </c>
      <c r="K4577" s="457"/>
      <c r="L4577" s="457" t="e">
        <f>IF(K4577=0,#REF!,0)</f>
        <v>#REF!</v>
      </c>
    </row>
    <row r="4578" spans="1:12">
      <c r="A4578" s="30">
        <v>4576</v>
      </c>
      <c r="B4578" s="30">
        <v>16473.696</v>
      </c>
      <c r="C4578" s="30">
        <v>189503.69299999974</v>
      </c>
      <c r="D4578" s="30">
        <v>1</v>
      </c>
      <c r="E4578" s="30">
        <v>1</v>
      </c>
      <c r="F4578" s="30">
        <v>1841.11</v>
      </c>
      <c r="G4578" s="30">
        <v>1</v>
      </c>
      <c r="H4578" s="30">
        <v>1</v>
      </c>
      <c r="I4578" s="30">
        <v>1</v>
      </c>
      <c r="K4578" s="457"/>
      <c r="L4578" s="457" t="e">
        <f>IF(K4578=0,#REF!,0)</f>
        <v>#REF!</v>
      </c>
    </row>
    <row r="4579" spans="1:12">
      <c r="A4579" s="30">
        <v>4577</v>
      </c>
      <c r="B4579" s="30">
        <v>15657.673999999988</v>
      </c>
      <c r="C4579" s="30">
        <v>169057.13399999987</v>
      </c>
      <c r="D4579" s="30">
        <v>1</v>
      </c>
      <c r="E4579" s="30">
        <v>1</v>
      </c>
      <c r="F4579" s="30">
        <v>2101.8580000000002</v>
      </c>
      <c r="G4579" s="30">
        <v>1</v>
      </c>
      <c r="H4579" s="30">
        <v>1</v>
      </c>
      <c r="I4579" s="30">
        <v>1</v>
      </c>
      <c r="K4579" s="457"/>
      <c r="L4579" s="457" t="e">
        <f>IF(K4579=0,#REF!,0)</f>
        <v>#REF!</v>
      </c>
    </row>
    <row r="4580" spans="1:12">
      <c r="A4580" s="30">
        <v>4578</v>
      </c>
      <c r="B4580" s="30">
        <v>16254.781999999988</v>
      </c>
      <c r="C4580" s="30">
        <v>135182.9239999998</v>
      </c>
      <c r="D4580" s="30">
        <v>1</v>
      </c>
      <c r="E4580" s="30">
        <v>1</v>
      </c>
      <c r="F4580" s="30">
        <v>3667.8389999999999</v>
      </c>
      <c r="G4580" s="30">
        <v>1</v>
      </c>
      <c r="H4580" s="30">
        <v>1</v>
      </c>
      <c r="I4580" s="30">
        <v>1</v>
      </c>
      <c r="K4580" s="457"/>
      <c r="L4580" s="457" t="e">
        <f>IF(K4580=0,#REF!,0)</f>
        <v>#REF!</v>
      </c>
    </row>
    <row r="4581" spans="1:12">
      <c r="A4581" s="30">
        <v>4579</v>
      </c>
      <c r="B4581" s="30">
        <v>21684.374999999891</v>
      </c>
      <c r="C4581" s="30">
        <v>48564.5559999998</v>
      </c>
      <c r="D4581" s="30">
        <v>1</v>
      </c>
      <c r="E4581" s="30">
        <v>1</v>
      </c>
      <c r="F4581" s="30">
        <v>5170.4440000000004</v>
      </c>
      <c r="G4581" s="30">
        <v>1</v>
      </c>
      <c r="H4581" s="30">
        <v>1</v>
      </c>
      <c r="I4581" s="30">
        <v>1</v>
      </c>
      <c r="K4581" s="457"/>
      <c r="L4581" s="457" t="e">
        <f>IF(K4581=0,#REF!,0)</f>
        <v>#REF!</v>
      </c>
    </row>
    <row r="4582" spans="1:12">
      <c r="A4582" s="30">
        <v>4580</v>
      </c>
      <c r="B4582" s="30">
        <v>23093.180999999899</v>
      </c>
      <c r="C4582" s="30">
        <v>49115.2769999999</v>
      </c>
      <c r="D4582" s="30">
        <v>1</v>
      </c>
      <c r="E4582" s="30">
        <v>1</v>
      </c>
      <c r="F4582" s="30">
        <v>5236.5290000000005</v>
      </c>
      <c r="G4582" s="30">
        <v>1</v>
      </c>
      <c r="H4582" s="30">
        <v>1</v>
      </c>
      <c r="I4582" s="30">
        <v>1</v>
      </c>
      <c r="K4582" s="457"/>
      <c r="L4582" s="457" t="e">
        <f>IF(K4582=0,#REF!,0)</f>
        <v>#REF!</v>
      </c>
    </row>
    <row r="4583" spans="1:12">
      <c r="A4583" s="30">
        <v>4581</v>
      </c>
      <c r="B4583" s="30">
        <v>14651.588999999991</v>
      </c>
      <c r="C4583" s="30">
        <v>23250.3669999999</v>
      </c>
      <c r="D4583" s="30">
        <v>1</v>
      </c>
      <c r="E4583" s="30">
        <v>1</v>
      </c>
      <c r="F4583" s="30">
        <v>4061.4049999999902</v>
      </c>
      <c r="G4583" s="30">
        <v>1</v>
      </c>
      <c r="H4583" s="30">
        <v>1</v>
      </c>
      <c r="I4583" s="30">
        <v>1</v>
      </c>
      <c r="K4583" s="457"/>
      <c r="L4583" s="457" t="e">
        <f>IF(K4583=0,#REF!,0)</f>
        <v>#REF!</v>
      </c>
    </row>
    <row r="4584" spans="1:12">
      <c r="A4584" s="30">
        <v>4582</v>
      </c>
      <c r="B4584" s="30">
        <v>1886.4260000000002</v>
      </c>
      <c r="C4584" s="30">
        <v>20998.551999999901</v>
      </c>
      <c r="D4584" s="30">
        <v>1</v>
      </c>
      <c r="E4584" s="30">
        <v>1</v>
      </c>
      <c r="F4584" s="30">
        <v>2949.462</v>
      </c>
      <c r="G4584" s="30">
        <v>1</v>
      </c>
      <c r="H4584" s="30">
        <v>1</v>
      </c>
      <c r="I4584" s="30">
        <v>1</v>
      </c>
      <c r="K4584" s="457"/>
      <c r="L4584" s="457" t="e">
        <f>IF(K4584=0,#REF!,0)</f>
        <v>#REF!</v>
      </c>
    </row>
    <row r="4585" spans="1:12">
      <c r="A4585" s="30">
        <v>4583</v>
      </c>
      <c r="B4585" s="30">
        <v>1869.7629999999999</v>
      </c>
      <c r="C4585" s="30">
        <v>19947.948999999899</v>
      </c>
      <c r="D4585" s="30">
        <v>1</v>
      </c>
      <c r="E4585" s="30">
        <v>1</v>
      </c>
      <c r="F4585" s="30">
        <v>1646.58799999999</v>
      </c>
      <c r="G4585" s="30">
        <v>1</v>
      </c>
      <c r="H4585" s="30">
        <v>1</v>
      </c>
      <c r="I4585" s="30">
        <v>1</v>
      </c>
      <c r="K4585" s="457"/>
      <c r="L4585" s="457" t="e">
        <f>IF(K4585=0,#REF!,0)</f>
        <v>#REF!</v>
      </c>
    </row>
    <row r="4586" spans="1:12">
      <c r="A4586" s="30">
        <v>4584</v>
      </c>
      <c r="B4586" s="30">
        <v>1127.3659999999982</v>
      </c>
      <c r="C4586" s="30">
        <v>19475.601999999893</v>
      </c>
      <c r="D4586" s="30">
        <v>1</v>
      </c>
      <c r="E4586" s="30">
        <v>1</v>
      </c>
      <c r="F4586" s="30">
        <v>1257.203</v>
      </c>
      <c r="G4586" s="30">
        <v>1</v>
      </c>
      <c r="H4586" s="30">
        <v>1</v>
      </c>
      <c r="I4586" s="30">
        <v>1</v>
      </c>
      <c r="K4586" s="457"/>
      <c r="L4586" s="457" t="e">
        <f>IF(K4586=0,#REF!,0)</f>
        <v>#REF!</v>
      </c>
    </row>
    <row r="4587" spans="1:12">
      <c r="A4587" s="30">
        <v>4585</v>
      </c>
      <c r="B4587" s="30">
        <v>1112.6969999999981</v>
      </c>
      <c r="C4587" s="30">
        <v>18891.189999999897</v>
      </c>
      <c r="D4587" s="30">
        <v>1</v>
      </c>
      <c r="E4587" s="30">
        <v>1</v>
      </c>
      <c r="F4587" s="30">
        <v>551.47699999999895</v>
      </c>
      <c r="G4587" s="30">
        <v>1</v>
      </c>
      <c r="H4587" s="30">
        <v>1</v>
      </c>
      <c r="I4587" s="30">
        <v>1</v>
      </c>
      <c r="K4587" s="457"/>
      <c r="L4587" s="457" t="e">
        <f>IF(K4587=0,#REF!,0)</f>
        <v>#REF!</v>
      </c>
    </row>
    <row r="4588" spans="1:12">
      <c r="A4588" s="30">
        <v>4586</v>
      </c>
      <c r="B4588" s="30">
        <v>1090.1379999999979</v>
      </c>
      <c r="C4588" s="30">
        <v>17924.277999999886</v>
      </c>
      <c r="D4588" s="30">
        <v>1</v>
      </c>
      <c r="E4588" s="30">
        <v>1</v>
      </c>
      <c r="F4588" s="30">
        <v>312.36299999999898</v>
      </c>
      <c r="G4588" s="30">
        <v>1</v>
      </c>
      <c r="H4588" s="30">
        <v>1</v>
      </c>
      <c r="I4588" s="30">
        <v>1</v>
      </c>
      <c r="K4588" s="457"/>
      <c r="L4588" s="457" t="e">
        <f>IF(K4588=0,#REF!,0)</f>
        <v>#REF!</v>
      </c>
    </row>
    <row r="4589" spans="1:12">
      <c r="A4589" s="30">
        <v>4587</v>
      </c>
      <c r="B4589" s="30">
        <v>1095.5249999999978</v>
      </c>
      <c r="C4589" s="30">
        <v>18137.529999999901</v>
      </c>
      <c r="D4589" s="30">
        <v>1</v>
      </c>
      <c r="E4589" s="30">
        <v>1</v>
      </c>
      <c r="F4589" s="30">
        <v>238.65599999999901</v>
      </c>
      <c r="G4589" s="30">
        <v>1</v>
      </c>
      <c r="H4589" s="30">
        <v>1</v>
      </c>
      <c r="I4589" s="30">
        <v>1</v>
      </c>
      <c r="K4589" s="457"/>
      <c r="L4589" s="457" t="e">
        <f>IF(K4589=0,#REF!,0)</f>
        <v>#REF!</v>
      </c>
    </row>
    <row r="4590" spans="1:12">
      <c r="A4590" s="30">
        <v>4588</v>
      </c>
      <c r="B4590" s="30">
        <v>1088.6759999999979</v>
      </c>
      <c r="C4590" s="30">
        <v>17867.672999999897</v>
      </c>
      <c r="D4590" s="30">
        <v>1</v>
      </c>
      <c r="E4590" s="30">
        <v>1</v>
      </c>
      <c r="F4590" s="30">
        <v>238.9</v>
      </c>
      <c r="G4590" s="30">
        <v>1</v>
      </c>
      <c r="H4590" s="30">
        <v>1</v>
      </c>
      <c r="I4590" s="30">
        <v>1</v>
      </c>
      <c r="K4590" s="457"/>
      <c r="L4590" s="457" t="e">
        <f>IF(K4590=0,#REF!,0)</f>
        <v>#REF!</v>
      </c>
    </row>
    <row r="4591" spans="1:12">
      <c r="A4591" s="30">
        <v>4589</v>
      </c>
      <c r="B4591" s="30">
        <v>1084.2769999999982</v>
      </c>
      <c r="C4591" s="30">
        <v>17693.318999999901</v>
      </c>
      <c r="D4591" s="30">
        <v>1</v>
      </c>
      <c r="E4591" s="30">
        <v>1</v>
      </c>
      <c r="F4591" s="30">
        <v>224.557999999999</v>
      </c>
      <c r="G4591" s="30">
        <v>1</v>
      </c>
      <c r="H4591" s="30">
        <v>1</v>
      </c>
      <c r="I4591" s="30">
        <v>1</v>
      </c>
      <c r="K4591" s="457"/>
      <c r="L4591" s="457" t="e">
        <f>IF(K4591=0,#REF!,0)</f>
        <v>#REF!</v>
      </c>
    </row>
    <row r="4592" spans="1:12">
      <c r="A4592" s="30">
        <v>4590</v>
      </c>
      <c r="B4592" s="30">
        <v>1815.8140000000001</v>
      </c>
      <c r="C4592" s="30">
        <v>17765.676999999901</v>
      </c>
      <c r="D4592" s="30">
        <v>1</v>
      </c>
      <c r="E4592" s="30">
        <v>1</v>
      </c>
      <c r="F4592" s="30">
        <v>2495.1729999999998</v>
      </c>
      <c r="G4592" s="30">
        <v>1</v>
      </c>
      <c r="H4592" s="30">
        <v>1</v>
      </c>
      <c r="I4592" s="30">
        <v>1</v>
      </c>
      <c r="K4592" s="457"/>
      <c r="L4592" s="457" t="e">
        <f>IF(K4592=0,#REF!,0)</f>
        <v>#REF!</v>
      </c>
    </row>
    <row r="4593" spans="1:12">
      <c r="A4593" s="30">
        <v>4591</v>
      </c>
      <c r="B4593" s="30">
        <v>20207.416000000001</v>
      </c>
      <c r="C4593" s="30">
        <v>18816.959999999901</v>
      </c>
      <c r="D4593" s="30">
        <v>1</v>
      </c>
      <c r="E4593" s="30">
        <v>1</v>
      </c>
      <c r="F4593" s="30">
        <v>6548.2809999999999</v>
      </c>
      <c r="G4593" s="30">
        <v>1</v>
      </c>
      <c r="H4593" s="30">
        <v>1</v>
      </c>
      <c r="I4593" s="30">
        <v>1</v>
      </c>
      <c r="K4593" s="457"/>
      <c r="L4593" s="457" t="e">
        <f>IF(K4593=0,#REF!,0)</f>
        <v>#REF!</v>
      </c>
    </row>
    <row r="4594" spans="1:12">
      <c r="A4594" s="30">
        <v>4592</v>
      </c>
      <c r="B4594" s="30">
        <v>9084.7389999999996</v>
      </c>
      <c r="C4594" s="30">
        <v>95246.425999999788</v>
      </c>
      <c r="D4594" s="30">
        <v>1</v>
      </c>
      <c r="E4594" s="30">
        <v>1</v>
      </c>
      <c r="F4594" s="30">
        <v>5305.9589999999898</v>
      </c>
      <c r="G4594" s="30">
        <v>1</v>
      </c>
      <c r="H4594" s="30">
        <v>1</v>
      </c>
      <c r="I4594" s="30">
        <v>1</v>
      </c>
      <c r="K4594" s="457"/>
      <c r="L4594" s="457" t="e">
        <f>IF(K4594=0,#REF!,0)</f>
        <v>#REF!</v>
      </c>
    </row>
    <row r="4595" spans="1:12">
      <c r="A4595" s="30">
        <v>4593</v>
      </c>
      <c r="B4595" s="30">
        <v>7080.3259999999882</v>
      </c>
      <c r="C4595" s="30">
        <v>122508.04399999999</v>
      </c>
      <c r="D4595" s="30">
        <v>1</v>
      </c>
      <c r="E4595" s="30">
        <v>1</v>
      </c>
      <c r="F4595" s="30">
        <v>4390.82599999999</v>
      </c>
      <c r="G4595" s="30">
        <v>1</v>
      </c>
      <c r="H4595" s="30">
        <v>1</v>
      </c>
      <c r="I4595" s="30">
        <v>1</v>
      </c>
      <c r="K4595" s="457"/>
      <c r="L4595" s="457" t="e">
        <f>IF(K4595=0,#REF!,0)</f>
        <v>#REF!</v>
      </c>
    </row>
    <row r="4596" spans="1:12">
      <c r="A4596" s="30">
        <v>4594</v>
      </c>
      <c r="B4596" s="30">
        <v>9574.2129999999888</v>
      </c>
      <c r="C4596" s="30">
        <v>147470.16599999968</v>
      </c>
      <c r="D4596" s="30">
        <v>1</v>
      </c>
      <c r="E4596" s="30">
        <v>1</v>
      </c>
      <c r="F4596" s="30">
        <v>3344.68099999999</v>
      </c>
      <c r="G4596" s="30">
        <v>1</v>
      </c>
      <c r="H4596" s="30">
        <v>1</v>
      </c>
      <c r="I4596" s="30">
        <v>1</v>
      </c>
      <c r="K4596" s="457"/>
      <c r="L4596" s="457" t="e">
        <f>IF(K4596=0,#REF!,0)</f>
        <v>#REF!</v>
      </c>
    </row>
    <row r="4597" spans="1:12">
      <c r="A4597" s="30">
        <v>4595</v>
      </c>
      <c r="B4597" s="30">
        <v>8114.54899999999</v>
      </c>
      <c r="C4597" s="30">
        <v>157231.78699999972</v>
      </c>
      <c r="D4597" s="30">
        <v>1</v>
      </c>
      <c r="E4597" s="30">
        <v>1</v>
      </c>
      <c r="F4597" s="30">
        <v>2952.8159999999998</v>
      </c>
      <c r="G4597" s="30">
        <v>1</v>
      </c>
      <c r="H4597" s="30">
        <v>1</v>
      </c>
      <c r="I4597" s="30">
        <v>1</v>
      </c>
      <c r="K4597" s="457"/>
      <c r="L4597" s="457" t="e">
        <f>IF(K4597=0,#REF!,0)</f>
        <v>#REF!</v>
      </c>
    </row>
    <row r="4598" spans="1:12">
      <c r="A4598" s="30">
        <v>4596</v>
      </c>
      <c r="B4598" s="30">
        <v>10427.808999999988</v>
      </c>
      <c r="C4598" s="30">
        <v>148306.32299999989</v>
      </c>
      <c r="D4598" s="30">
        <v>1</v>
      </c>
      <c r="E4598" s="30">
        <v>1</v>
      </c>
      <c r="F4598" s="30">
        <v>2756.3539999999998</v>
      </c>
      <c r="G4598" s="30">
        <v>1</v>
      </c>
      <c r="H4598" s="30">
        <v>1</v>
      </c>
      <c r="I4598" s="30">
        <v>1</v>
      </c>
      <c r="K4598" s="457"/>
      <c r="L4598" s="457" t="e">
        <f>IF(K4598=0,#REF!,0)</f>
        <v>#REF!</v>
      </c>
    </row>
    <row r="4599" spans="1:12">
      <c r="A4599" s="30">
        <v>4597</v>
      </c>
      <c r="B4599" s="30">
        <v>19896.471999999987</v>
      </c>
      <c r="C4599" s="30">
        <v>128862.22599999972</v>
      </c>
      <c r="D4599" s="30">
        <v>1</v>
      </c>
      <c r="E4599" s="30">
        <v>1</v>
      </c>
      <c r="F4599" s="30">
        <v>4127.0719999999901</v>
      </c>
      <c r="G4599" s="30">
        <v>1</v>
      </c>
      <c r="H4599" s="30">
        <v>1</v>
      </c>
      <c r="I4599" s="30">
        <v>1</v>
      </c>
      <c r="K4599" s="457"/>
      <c r="L4599" s="457" t="e">
        <f>IF(K4599=0,#REF!,0)</f>
        <v>#REF!</v>
      </c>
    </row>
    <row r="4600" spans="1:12">
      <c r="A4600" s="30">
        <v>4598</v>
      </c>
      <c r="B4600" s="30">
        <v>13310.035</v>
      </c>
      <c r="C4600" s="30">
        <v>143606.3299999997</v>
      </c>
      <c r="D4600" s="30">
        <v>1</v>
      </c>
      <c r="E4600" s="30">
        <v>1</v>
      </c>
      <c r="F4600" s="30">
        <v>3669.2910000000002</v>
      </c>
      <c r="G4600" s="30">
        <v>1</v>
      </c>
      <c r="H4600" s="30">
        <v>1</v>
      </c>
      <c r="I4600" s="30">
        <v>1</v>
      </c>
      <c r="K4600" s="457"/>
      <c r="L4600" s="457" t="e">
        <f>IF(K4600=0,#REF!,0)</f>
        <v>#REF!</v>
      </c>
    </row>
    <row r="4601" spans="1:12">
      <c r="A4601" s="30">
        <v>4599</v>
      </c>
      <c r="B4601" s="30">
        <v>12720.249999999998</v>
      </c>
      <c r="C4601" s="30">
        <v>178998.8299999997</v>
      </c>
      <c r="D4601" s="30">
        <v>1</v>
      </c>
      <c r="E4601" s="30">
        <v>1</v>
      </c>
      <c r="F4601" s="30">
        <v>2102.7889999999902</v>
      </c>
      <c r="G4601" s="30">
        <v>1</v>
      </c>
      <c r="H4601" s="30">
        <v>1</v>
      </c>
      <c r="I4601" s="30">
        <v>1</v>
      </c>
      <c r="K4601" s="457"/>
      <c r="L4601" s="457" t="e">
        <f>IF(K4601=0,#REF!,0)</f>
        <v>#REF!</v>
      </c>
    </row>
    <row r="4602" spans="1:12">
      <c r="A4602" s="30">
        <v>4600</v>
      </c>
      <c r="B4602" s="30">
        <v>13452.404999999888</v>
      </c>
      <c r="C4602" s="30">
        <v>169779.36199999982</v>
      </c>
      <c r="D4602" s="30">
        <v>1</v>
      </c>
      <c r="E4602" s="30">
        <v>1</v>
      </c>
      <c r="F4602" s="30">
        <v>1841.913</v>
      </c>
      <c r="G4602" s="30">
        <v>1</v>
      </c>
      <c r="H4602" s="30">
        <v>1</v>
      </c>
      <c r="I4602" s="30">
        <v>1</v>
      </c>
      <c r="K4602" s="457"/>
      <c r="L4602" s="457" t="e">
        <f>IF(K4602=0,#REF!,0)</f>
        <v>#REF!</v>
      </c>
    </row>
    <row r="4603" spans="1:12">
      <c r="A4603" s="30">
        <v>4601</v>
      </c>
      <c r="B4603" s="30">
        <v>13922.126999999888</v>
      </c>
      <c r="C4603" s="30">
        <v>156556.5239999998</v>
      </c>
      <c r="D4603" s="30">
        <v>1</v>
      </c>
      <c r="E4603" s="30">
        <v>1</v>
      </c>
      <c r="F4603" s="30">
        <v>2102.2159999999999</v>
      </c>
      <c r="G4603" s="30">
        <v>1</v>
      </c>
      <c r="H4603" s="30">
        <v>1</v>
      </c>
      <c r="I4603" s="30">
        <v>1</v>
      </c>
      <c r="K4603" s="457"/>
      <c r="L4603" s="457" t="e">
        <f>IF(K4603=0,#REF!,0)</f>
        <v>#REF!</v>
      </c>
    </row>
    <row r="4604" spans="1:12">
      <c r="A4604" s="30">
        <v>4602</v>
      </c>
      <c r="B4604" s="30">
        <v>15264.596999999998</v>
      </c>
      <c r="C4604" s="30">
        <v>128408.11799999981</v>
      </c>
      <c r="D4604" s="30">
        <v>1</v>
      </c>
      <c r="E4604" s="30">
        <v>1</v>
      </c>
      <c r="F4604" s="30">
        <v>3667.8389999999999</v>
      </c>
      <c r="G4604" s="30">
        <v>1</v>
      </c>
      <c r="H4604" s="30">
        <v>1</v>
      </c>
      <c r="I4604" s="30">
        <v>1</v>
      </c>
      <c r="K4604" s="457"/>
      <c r="L4604" s="457" t="e">
        <f>IF(K4604=0,#REF!,0)</f>
        <v>#REF!</v>
      </c>
    </row>
    <row r="4605" spans="1:12">
      <c r="A4605" s="30">
        <v>4603</v>
      </c>
      <c r="B4605" s="30">
        <v>20911.069</v>
      </c>
      <c r="C4605" s="30">
        <v>47877.649999999892</v>
      </c>
      <c r="D4605" s="30">
        <v>1</v>
      </c>
      <c r="E4605" s="30">
        <v>1</v>
      </c>
      <c r="F4605" s="30">
        <v>5170.00899999999</v>
      </c>
      <c r="G4605" s="30">
        <v>1</v>
      </c>
      <c r="H4605" s="30">
        <v>1</v>
      </c>
      <c r="I4605" s="30">
        <v>1</v>
      </c>
      <c r="K4605" s="457"/>
      <c r="L4605" s="457" t="e">
        <f>IF(K4605=0,#REF!,0)</f>
        <v>#REF!</v>
      </c>
    </row>
    <row r="4606" spans="1:12">
      <c r="A4606" s="30">
        <v>4604</v>
      </c>
      <c r="B4606" s="30">
        <v>21748.278999999999</v>
      </c>
      <c r="C4606" s="30">
        <v>47879.688999999787</v>
      </c>
      <c r="D4606" s="30">
        <v>1</v>
      </c>
      <c r="E4606" s="30">
        <v>1</v>
      </c>
      <c r="F4606" s="30">
        <v>5235.8670000000002</v>
      </c>
      <c r="G4606" s="30">
        <v>1</v>
      </c>
      <c r="H4606" s="30">
        <v>1</v>
      </c>
      <c r="I4606" s="30">
        <v>1</v>
      </c>
      <c r="K4606" s="457"/>
      <c r="L4606" s="457" t="e">
        <f>IF(K4606=0,#REF!,0)</f>
        <v>#REF!</v>
      </c>
    </row>
    <row r="4607" spans="1:12">
      <c r="A4607" s="30">
        <v>4605</v>
      </c>
      <c r="B4607" s="30">
        <v>12680.39599999999</v>
      </c>
      <c r="C4607" s="30">
        <v>22368.087999999902</v>
      </c>
      <c r="D4607" s="30">
        <v>1</v>
      </c>
      <c r="E4607" s="30">
        <v>1</v>
      </c>
      <c r="F4607" s="30">
        <v>4060.96199999999</v>
      </c>
      <c r="G4607" s="30">
        <v>1</v>
      </c>
      <c r="H4607" s="30">
        <v>1</v>
      </c>
      <c r="I4607" s="30">
        <v>1</v>
      </c>
      <c r="K4607" s="457"/>
      <c r="L4607" s="457" t="e">
        <f>IF(K4607=0,#REF!,0)</f>
        <v>#REF!</v>
      </c>
    </row>
    <row r="4608" spans="1:12">
      <c r="A4608" s="30">
        <v>4606</v>
      </c>
      <c r="B4608" s="30">
        <v>1863.3310000000001</v>
      </c>
      <c r="C4608" s="30">
        <v>20160.167999999889</v>
      </c>
      <c r="D4608" s="30">
        <v>1</v>
      </c>
      <c r="E4608" s="30">
        <v>1</v>
      </c>
      <c r="F4608" s="30">
        <v>2949.3399999999901</v>
      </c>
      <c r="G4608" s="30">
        <v>1</v>
      </c>
      <c r="H4608" s="30">
        <v>1</v>
      </c>
      <c r="I4608" s="30">
        <v>1</v>
      </c>
      <c r="K4608" s="457"/>
      <c r="L4608" s="457" t="e">
        <f>IF(K4608=0,#REF!,0)</f>
        <v>#REF!</v>
      </c>
    </row>
    <row r="4609" spans="1:12">
      <c r="A4609" s="30">
        <v>4607</v>
      </c>
      <c r="B4609" s="30">
        <v>1849.1769999999999</v>
      </c>
      <c r="C4609" s="30">
        <v>19005.113999999889</v>
      </c>
      <c r="D4609" s="30">
        <v>1</v>
      </c>
      <c r="E4609" s="30">
        <v>1</v>
      </c>
      <c r="F4609" s="30">
        <v>1646.5719999999901</v>
      </c>
      <c r="G4609" s="30">
        <v>1</v>
      </c>
      <c r="H4609" s="30">
        <v>1</v>
      </c>
      <c r="I4609" s="30">
        <v>1</v>
      </c>
      <c r="K4609" s="457"/>
      <c r="L4609" s="457" t="e">
        <f>IF(K4609=0,#REF!,0)</f>
        <v>#REF!</v>
      </c>
    </row>
    <row r="4610" spans="1:12">
      <c r="A4610" s="30">
        <v>4608</v>
      </c>
      <c r="B4610" s="30">
        <v>1101.411999999998</v>
      </c>
      <c r="C4610" s="30">
        <v>18292.01199999989</v>
      </c>
      <c r="D4610" s="30">
        <v>1</v>
      </c>
      <c r="E4610" s="30">
        <v>1</v>
      </c>
      <c r="F4610" s="30">
        <v>1257.299</v>
      </c>
      <c r="G4610" s="30">
        <v>1</v>
      </c>
      <c r="H4610" s="30">
        <v>1</v>
      </c>
      <c r="I4610" s="30">
        <v>1</v>
      </c>
      <c r="K4610" s="457"/>
      <c r="L4610" s="457" t="e">
        <f>IF(K4610=0,#REF!,0)</f>
        <v>#REF!</v>
      </c>
    </row>
    <row r="4611" spans="1:12">
      <c r="A4611" s="30">
        <v>4609</v>
      </c>
      <c r="B4611" s="30">
        <v>1083.851999999998</v>
      </c>
      <c r="C4611" s="30">
        <v>17613.0459999999</v>
      </c>
      <c r="D4611" s="30">
        <v>1</v>
      </c>
      <c r="E4611" s="30">
        <v>1</v>
      </c>
      <c r="F4611" s="30">
        <v>551.73500000000001</v>
      </c>
      <c r="G4611" s="30">
        <v>1</v>
      </c>
      <c r="H4611" s="30">
        <v>1</v>
      </c>
      <c r="I4611" s="30">
        <v>1</v>
      </c>
      <c r="K4611" s="457"/>
      <c r="L4611" s="457" t="e">
        <f>IF(K4611=0,#REF!,0)</f>
        <v>#REF!</v>
      </c>
    </row>
    <row r="4612" spans="1:12">
      <c r="A4612" s="30">
        <v>4610</v>
      </c>
      <c r="B4612" s="30">
        <v>1061.652999999998</v>
      </c>
      <c r="C4612" s="30">
        <v>16674.092999999899</v>
      </c>
      <c r="D4612" s="30">
        <v>1</v>
      </c>
      <c r="E4612" s="30">
        <v>1</v>
      </c>
      <c r="F4612" s="30">
        <v>312.81299999999999</v>
      </c>
      <c r="G4612" s="30">
        <v>1</v>
      </c>
      <c r="H4612" s="30">
        <v>1</v>
      </c>
      <c r="I4612" s="30">
        <v>1</v>
      </c>
      <c r="K4612" s="457"/>
      <c r="L4612" s="457" t="e">
        <f>IF(K4612=0,#REF!,0)</f>
        <v>#REF!</v>
      </c>
    </row>
    <row r="4613" spans="1:12">
      <c r="A4613" s="30">
        <v>4611</v>
      </c>
      <c r="B4613" s="30">
        <v>1048.3299999999979</v>
      </c>
      <c r="C4613" s="30">
        <v>16177.5339999999</v>
      </c>
      <c r="D4613" s="30">
        <v>1</v>
      </c>
      <c r="E4613" s="30">
        <v>1</v>
      </c>
      <c r="F4613" s="30">
        <v>240.62899999999999</v>
      </c>
      <c r="G4613" s="30">
        <v>1</v>
      </c>
      <c r="H4613" s="30">
        <v>1</v>
      </c>
      <c r="I4613" s="30">
        <v>1</v>
      </c>
      <c r="K4613" s="457"/>
      <c r="L4613" s="457" t="e">
        <f>IF(K4613=0,#REF!,0)</f>
        <v>#REF!</v>
      </c>
    </row>
    <row r="4614" spans="1:12">
      <c r="A4614" s="30">
        <v>4612</v>
      </c>
      <c r="B4614" s="30">
        <v>1032.8469999999979</v>
      </c>
      <c r="C4614" s="30">
        <v>15651.512999999901</v>
      </c>
      <c r="D4614" s="30">
        <v>1</v>
      </c>
      <c r="E4614" s="30">
        <v>1</v>
      </c>
      <c r="F4614" s="30">
        <v>241.38199999999901</v>
      </c>
      <c r="G4614" s="30">
        <v>1</v>
      </c>
      <c r="H4614" s="30">
        <v>1</v>
      </c>
      <c r="I4614" s="30">
        <v>1</v>
      </c>
      <c r="K4614" s="457"/>
      <c r="L4614" s="457" t="e">
        <f>IF(K4614=0,#REF!,0)</f>
        <v>#REF!</v>
      </c>
    </row>
    <row r="4615" spans="1:12">
      <c r="A4615" s="30">
        <v>4613</v>
      </c>
      <c r="B4615" s="30">
        <v>1032.623999999998</v>
      </c>
      <c r="C4615" s="30">
        <v>15438.820999999902</v>
      </c>
      <c r="D4615" s="30">
        <v>1</v>
      </c>
      <c r="E4615" s="30">
        <v>1</v>
      </c>
      <c r="F4615" s="30">
        <v>226.22200000000001</v>
      </c>
      <c r="G4615" s="30">
        <v>1</v>
      </c>
      <c r="H4615" s="30">
        <v>1</v>
      </c>
      <c r="I4615" s="30">
        <v>1</v>
      </c>
      <c r="K4615" s="457"/>
      <c r="L4615" s="457" t="e">
        <f>IF(K4615=0,#REF!,0)</f>
        <v>#REF!</v>
      </c>
    </row>
    <row r="4616" spans="1:12">
      <c r="A4616" s="30">
        <v>4614</v>
      </c>
      <c r="B4616" s="30">
        <v>1762.222</v>
      </c>
      <c r="C4616" s="30">
        <v>15349.7249999999</v>
      </c>
      <c r="D4616" s="30">
        <v>1</v>
      </c>
      <c r="E4616" s="30">
        <v>1</v>
      </c>
      <c r="F4616" s="30">
        <v>2497.4989999999998</v>
      </c>
      <c r="G4616" s="30">
        <v>1</v>
      </c>
      <c r="H4616" s="30">
        <v>1</v>
      </c>
      <c r="I4616" s="30">
        <v>1</v>
      </c>
      <c r="K4616" s="457"/>
      <c r="L4616" s="457" t="e">
        <f>IF(K4616=0,#REF!,0)</f>
        <v>#REF!</v>
      </c>
    </row>
    <row r="4617" spans="1:12">
      <c r="A4617" s="30">
        <v>4615</v>
      </c>
      <c r="B4617" s="30">
        <v>11979.821999999998</v>
      </c>
      <c r="C4617" s="30">
        <v>16130.1879999999</v>
      </c>
      <c r="D4617" s="30">
        <v>1</v>
      </c>
      <c r="E4617" s="30">
        <v>1</v>
      </c>
      <c r="F4617" s="30">
        <v>6550.5589999999902</v>
      </c>
      <c r="G4617" s="30">
        <v>1</v>
      </c>
      <c r="H4617" s="30">
        <v>1</v>
      </c>
      <c r="I4617" s="30">
        <v>1</v>
      </c>
      <c r="K4617" s="457"/>
      <c r="L4617" s="457" t="e">
        <f>IF(K4617=0,#REF!,0)</f>
        <v>#REF!</v>
      </c>
    </row>
    <row r="4618" spans="1:12">
      <c r="A4618" s="30">
        <v>4616</v>
      </c>
      <c r="B4618" s="30">
        <v>4183.9279999999999</v>
      </c>
      <c r="C4618" s="30">
        <v>60979.310999999885</v>
      </c>
      <c r="D4618" s="30">
        <v>1</v>
      </c>
      <c r="E4618" s="30">
        <v>1</v>
      </c>
      <c r="F4618" s="30">
        <v>5307.5159999999996</v>
      </c>
      <c r="G4618" s="30">
        <v>1</v>
      </c>
      <c r="H4618" s="30">
        <v>1</v>
      </c>
      <c r="I4618" s="30">
        <v>1</v>
      </c>
      <c r="K4618" s="457"/>
      <c r="L4618" s="457" t="e">
        <f>IF(K4618=0,#REF!,0)</f>
        <v>#REF!</v>
      </c>
    </row>
    <row r="4619" spans="1:12">
      <c r="A4619" s="30">
        <v>4617</v>
      </c>
      <c r="B4619" s="30">
        <v>2950.7239999999983</v>
      </c>
      <c r="C4619" s="30">
        <v>98594.562000000005</v>
      </c>
      <c r="D4619" s="30">
        <v>1</v>
      </c>
      <c r="E4619" s="30">
        <v>1</v>
      </c>
      <c r="F4619" s="30">
        <v>4391.9560000000001</v>
      </c>
      <c r="G4619" s="30">
        <v>1</v>
      </c>
      <c r="H4619" s="30">
        <v>1</v>
      </c>
      <c r="I4619" s="30">
        <v>1</v>
      </c>
      <c r="K4619" s="457"/>
      <c r="L4619" s="457" t="e">
        <f>IF(K4619=0,#REF!,0)</f>
        <v>#REF!</v>
      </c>
    </row>
    <row r="4620" spans="1:12">
      <c r="A4620" s="30">
        <v>4618</v>
      </c>
      <c r="B4620" s="30">
        <v>4722.9359999999988</v>
      </c>
      <c r="C4620" s="30">
        <v>120802.6929999998</v>
      </c>
      <c r="D4620" s="30">
        <v>1</v>
      </c>
      <c r="E4620" s="30">
        <v>1</v>
      </c>
      <c r="F4620" s="30">
        <v>3345.797</v>
      </c>
      <c r="G4620" s="30">
        <v>1</v>
      </c>
      <c r="H4620" s="30">
        <v>1</v>
      </c>
      <c r="I4620" s="30">
        <v>1</v>
      </c>
      <c r="K4620" s="457"/>
      <c r="L4620" s="457" t="e">
        <f>IF(K4620=0,#REF!,0)</f>
        <v>#REF!</v>
      </c>
    </row>
    <row r="4621" spans="1:12">
      <c r="A4621" s="30">
        <v>4619</v>
      </c>
      <c r="B4621" s="30">
        <v>6998.9739999999993</v>
      </c>
      <c r="C4621" s="30">
        <v>145304.39999999979</v>
      </c>
      <c r="D4621" s="30">
        <v>1</v>
      </c>
      <c r="E4621" s="30">
        <v>1</v>
      </c>
      <c r="F4621" s="30">
        <v>2953.21899999999</v>
      </c>
      <c r="G4621" s="30">
        <v>1</v>
      </c>
      <c r="H4621" s="30">
        <v>1</v>
      </c>
      <c r="I4621" s="30">
        <v>1</v>
      </c>
      <c r="K4621" s="457"/>
      <c r="L4621" s="457" t="e">
        <f>IF(K4621=0,#REF!,0)</f>
        <v>#REF!</v>
      </c>
    </row>
    <row r="4622" spans="1:12">
      <c r="A4622" s="30">
        <v>4620</v>
      </c>
      <c r="B4622" s="30">
        <v>8748.7679999999891</v>
      </c>
      <c r="C4622" s="30">
        <v>138934.35099999988</v>
      </c>
      <c r="D4622" s="30">
        <v>1</v>
      </c>
      <c r="E4622" s="30">
        <v>1</v>
      </c>
      <c r="F4622" s="30">
        <v>2756.8019999999901</v>
      </c>
      <c r="G4622" s="30">
        <v>1</v>
      </c>
      <c r="H4622" s="30">
        <v>1</v>
      </c>
      <c r="I4622" s="30">
        <v>1</v>
      </c>
      <c r="K4622" s="457"/>
      <c r="L4622" s="457" t="e">
        <f>IF(K4622=0,#REF!,0)</f>
        <v>#REF!</v>
      </c>
    </row>
    <row r="4623" spans="1:12">
      <c r="A4623" s="30">
        <v>4621</v>
      </c>
      <c r="B4623" s="30">
        <v>17097.712999999982</v>
      </c>
      <c r="C4623" s="30">
        <v>105204.3049999997</v>
      </c>
      <c r="D4623" s="30">
        <v>1</v>
      </c>
      <c r="E4623" s="30">
        <v>1</v>
      </c>
      <c r="F4623" s="30">
        <v>4128.0559999999896</v>
      </c>
      <c r="G4623" s="30">
        <v>1</v>
      </c>
      <c r="H4623" s="30">
        <v>1</v>
      </c>
      <c r="I4623" s="30">
        <v>1</v>
      </c>
      <c r="K4623" s="457"/>
      <c r="L4623" s="457" t="e">
        <f>IF(K4623=0,#REF!,0)</f>
        <v>#REF!</v>
      </c>
    </row>
    <row r="4624" spans="1:12">
      <c r="A4624" s="30">
        <v>4622</v>
      </c>
      <c r="B4624" s="30">
        <v>9969.9859999999899</v>
      </c>
      <c r="C4624" s="30">
        <v>120562.41199999971</v>
      </c>
      <c r="D4624" s="30">
        <v>1</v>
      </c>
      <c r="E4624" s="30">
        <v>1</v>
      </c>
      <c r="F4624" s="30">
        <v>3670.502</v>
      </c>
      <c r="G4624" s="30">
        <v>1</v>
      </c>
      <c r="H4624" s="30">
        <v>1</v>
      </c>
      <c r="I4624" s="30">
        <v>1</v>
      </c>
      <c r="K4624" s="457"/>
      <c r="L4624" s="457" t="e">
        <f>IF(K4624=0,#REF!,0)</f>
        <v>#REF!</v>
      </c>
    </row>
    <row r="4625" spans="1:12">
      <c r="A4625" s="30">
        <v>4623</v>
      </c>
      <c r="B4625" s="30">
        <v>8574.444999999987</v>
      </c>
      <c r="C4625" s="30">
        <v>151090.42399999988</v>
      </c>
      <c r="D4625" s="30">
        <v>1</v>
      </c>
      <c r="E4625" s="30">
        <v>1</v>
      </c>
      <c r="F4625" s="30">
        <v>2103.8249999999998</v>
      </c>
      <c r="G4625" s="30">
        <v>1</v>
      </c>
      <c r="H4625" s="30">
        <v>1</v>
      </c>
      <c r="I4625" s="30">
        <v>1</v>
      </c>
      <c r="K4625" s="457"/>
      <c r="L4625" s="457" t="e">
        <f>IF(K4625=0,#REF!,0)</f>
        <v>#REF!</v>
      </c>
    </row>
    <row r="4626" spans="1:12">
      <c r="A4626" s="30">
        <v>4624</v>
      </c>
      <c r="B4626" s="30">
        <v>8535.9219999999877</v>
      </c>
      <c r="C4626" s="30">
        <v>136162.9519999999</v>
      </c>
      <c r="D4626" s="30">
        <v>1</v>
      </c>
      <c r="E4626" s="30">
        <v>1</v>
      </c>
      <c r="F4626" s="30">
        <v>1843.135</v>
      </c>
      <c r="G4626" s="30">
        <v>1</v>
      </c>
      <c r="H4626" s="30">
        <v>1</v>
      </c>
      <c r="I4626" s="30">
        <v>1</v>
      </c>
      <c r="K4626" s="457"/>
      <c r="L4626" s="457" t="e">
        <f>IF(K4626=0,#REF!,0)</f>
        <v>#REF!</v>
      </c>
    </row>
    <row r="4627" spans="1:12">
      <c r="A4627" s="30">
        <v>4625</v>
      </c>
      <c r="B4627" s="30">
        <v>8151.1009999999778</v>
      </c>
      <c r="C4627" s="30">
        <v>118671.88999999971</v>
      </c>
      <c r="D4627" s="30">
        <v>1</v>
      </c>
      <c r="E4627" s="30">
        <v>1</v>
      </c>
      <c r="F4627" s="30">
        <v>2103.873</v>
      </c>
      <c r="G4627" s="30">
        <v>1</v>
      </c>
      <c r="H4627" s="30">
        <v>1</v>
      </c>
      <c r="I4627" s="30">
        <v>1</v>
      </c>
      <c r="K4627" s="457"/>
      <c r="L4627" s="457" t="e">
        <f>IF(K4627=0,#REF!,0)</f>
        <v>#REF!</v>
      </c>
    </row>
    <row r="4628" spans="1:12">
      <c r="A4628" s="30">
        <v>4626</v>
      </c>
      <c r="B4628" s="30">
        <v>9398.48199999998</v>
      </c>
      <c r="C4628" s="30">
        <v>86536.688999999882</v>
      </c>
      <c r="D4628" s="30">
        <v>1</v>
      </c>
      <c r="E4628" s="30">
        <v>1</v>
      </c>
      <c r="F4628" s="30">
        <v>3670.5829999999901</v>
      </c>
      <c r="G4628" s="30">
        <v>1</v>
      </c>
      <c r="H4628" s="30">
        <v>1</v>
      </c>
      <c r="I4628" s="30">
        <v>1</v>
      </c>
      <c r="K4628" s="457"/>
      <c r="L4628" s="457" t="e">
        <f>IF(K4628=0,#REF!,0)</f>
        <v>#REF!</v>
      </c>
    </row>
    <row r="4629" spans="1:12">
      <c r="A4629" s="30">
        <v>4627</v>
      </c>
      <c r="B4629" s="30">
        <v>15521.70099999999</v>
      </c>
      <c r="C4629" s="30">
        <v>41261.927999999883</v>
      </c>
      <c r="D4629" s="30">
        <v>1</v>
      </c>
      <c r="E4629" s="30">
        <v>1</v>
      </c>
      <c r="F4629" s="30">
        <v>5173.8119999999999</v>
      </c>
      <c r="G4629" s="30">
        <v>1</v>
      </c>
      <c r="H4629" s="30">
        <v>1</v>
      </c>
      <c r="I4629" s="30">
        <v>1</v>
      </c>
      <c r="K4629" s="457"/>
      <c r="L4629" s="457" t="e">
        <f>IF(K4629=0,#REF!,0)</f>
        <v>#REF!</v>
      </c>
    </row>
    <row r="4630" spans="1:12">
      <c r="A4630" s="30">
        <v>4628</v>
      </c>
      <c r="B4630" s="30">
        <v>15888.763999999999</v>
      </c>
      <c r="C4630" s="30">
        <v>41142.402999999904</v>
      </c>
      <c r="D4630" s="30">
        <v>1</v>
      </c>
      <c r="E4630" s="30">
        <v>1</v>
      </c>
      <c r="F4630" s="30">
        <v>5239.826</v>
      </c>
      <c r="G4630" s="30">
        <v>1</v>
      </c>
      <c r="H4630" s="30">
        <v>1</v>
      </c>
      <c r="I4630" s="30">
        <v>1</v>
      </c>
      <c r="K4630" s="457"/>
      <c r="L4630" s="457" t="e">
        <f>IF(K4630=0,#REF!,0)</f>
        <v>#REF!</v>
      </c>
    </row>
    <row r="4631" spans="1:12">
      <c r="A4631" s="30">
        <v>4629</v>
      </c>
      <c r="B4631" s="30">
        <v>5719.0879999999997</v>
      </c>
      <c r="C4631" s="30">
        <v>18692.820999999898</v>
      </c>
      <c r="D4631" s="30">
        <v>1</v>
      </c>
      <c r="E4631" s="30">
        <v>1</v>
      </c>
      <c r="F4631" s="30">
        <v>4064.0479999999998</v>
      </c>
      <c r="G4631" s="30">
        <v>1</v>
      </c>
      <c r="H4631" s="30">
        <v>1</v>
      </c>
      <c r="I4631" s="30">
        <v>1</v>
      </c>
      <c r="K4631" s="457"/>
      <c r="L4631" s="457" t="e">
        <f>IF(K4631=0,#REF!,0)</f>
        <v>#REF!</v>
      </c>
    </row>
    <row r="4632" spans="1:12">
      <c r="A4632" s="30">
        <v>4630</v>
      </c>
      <c r="B4632" s="30">
        <v>1790.703</v>
      </c>
      <c r="C4632" s="30">
        <v>17220.7209999999</v>
      </c>
      <c r="D4632" s="30">
        <v>1</v>
      </c>
      <c r="E4632" s="30">
        <v>1</v>
      </c>
      <c r="F4632" s="30">
        <v>2953.0219999999999</v>
      </c>
      <c r="G4632" s="30">
        <v>1</v>
      </c>
      <c r="H4632" s="30">
        <v>1</v>
      </c>
      <c r="I4632" s="30">
        <v>1</v>
      </c>
      <c r="K4632" s="457"/>
      <c r="L4632" s="457" t="e">
        <f>IF(K4632=0,#REF!,0)</f>
        <v>#REF!</v>
      </c>
    </row>
    <row r="4633" spans="1:12">
      <c r="A4633" s="30">
        <v>4631</v>
      </c>
      <c r="B4633" s="30">
        <v>1776.7160000000001</v>
      </c>
      <c r="C4633" s="30">
        <v>16157.357999999898</v>
      </c>
      <c r="D4633" s="30">
        <v>1</v>
      </c>
      <c r="E4633" s="30">
        <v>1</v>
      </c>
      <c r="F4633" s="30">
        <v>1648.9169999999999</v>
      </c>
      <c r="G4633" s="30">
        <v>1</v>
      </c>
      <c r="H4633" s="30">
        <v>1</v>
      </c>
      <c r="I4633" s="30">
        <v>1</v>
      </c>
      <c r="K4633" s="457"/>
      <c r="L4633" s="457" t="e">
        <f>IF(K4633=0,#REF!,0)</f>
        <v>#REF!</v>
      </c>
    </row>
    <row r="4634" spans="1:12">
      <c r="A4634" s="30">
        <v>4632</v>
      </c>
      <c r="B4634" s="30">
        <v>1032.623999999998</v>
      </c>
      <c r="C4634" s="30">
        <v>15653.711999999899</v>
      </c>
      <c r="D4634" s="30">
        <v>1</v>
      </c>
      <c r="E4634" s="30">
        <v>1</v>
      </c>
      <c r="F4634" s="30">
        <v>1259.27</v>
      </c>
      <c r="G4634" s="30">
        <v>1</v>
      </c>
      <c r="H4634" s="30">
        <v>1</v>
      </c>
      <c r="I4634" s="30">
        <v>1</v>
      </c>
      <c r="K4634" s="457"/>
      <c r="L4634" s="457" t="e">
        <f>IF(K4634=0,#REF!,0)</f>
        <v>#REF!</v>
      </c>
    </row>
    <row r="4635" spans="1:12">
      <c r="A4635" s="30">
        <v>4633</v>
      </c>
      <c r="B4635" s="30">
        <v>1032.623999999998</v>
      </c>
      <c r="C4635" s="30">
        <v>15470.868999999899</v>
      </c>
      <c r="D4635" s="30">
        <v>1</v>
      </c>
      <c r="E4635" s="30">
        <v>1</v>
      </c>
      <c r="F4635" s="30">
        <v>534.945999999999</v>
      </c>
      <c r="G4635" s="30">
        <v>1</v>
      </c>
      <c r="H4635" s="30">
        <v>1</v>
      </c>
      <c r="I4635" s="30">
        <v>1</v>
      </c>
      <c r="K4635" s="457"/>
      <c r="L4635" s="457" t="e">
        <f>IF(K4635=0,#REF!,0)</f>
        <v>#REF!</v>
      </c>
    </row>
    <row r="4636" spans="1:12">
      <c r="A4636" s="30">
        <v>4634</v>
      </c>
      <c r="B4636" s="30">
        <v>1032.623999999998</v>
      </c>
      <c r="C4636" s="30">
        <v>15242.692999999901</v>
      </c>
      <c r="D4636" s="30">
        <v>1</v>
      </c>
      <c r="E4636" s="30">
        <v>1</v>
      </c>
      <c r="F4636" s="30">
        <v>588.83499999999901</v>
      </c>
      <c r="G4636" s="30">
        <v>1</v>
      </c>
      <c r="H4636" s="30">
        <v>1</v>
      </c>
      <c r="I4636" s="30">
        <v>1</v>
      </c>
      <c r="K4636" s="457"/>
      <c r="L4636" s="457" t="e">
        <f>IF(K4636=0,#REF!,0)</f>
        <v>#REF!</v>
      </c>
    </row>
    <row r="4637" spans="1:12">
      <c r="A4637" s="30">
        <v>4635</v>
      </c>
      <c r="B4637" s="30">
        <v>1032.623999999998</v>
      </c>
      <c r="C4637" s="30">
        <v>15241.351999999901</v>
      </c>
      <c r="D4637" s="30">
        <v>1</v>
      </c>
      <c r="E4637" s="30">
        <v>1</v>
      </c>
      <c r="F4637" s="30">
        <v>378.80599999999998</v>
      </c>
      <c r="G4637" s="30">
        <v>1</v>
      </c>
      <c r="H4637" s="30">
        <v>1</v>
      </c>
      <c r="I4637" s="30">
        <v>1</v>
      </c>
      <c r="K4637" s="457"/>
      <c r="L4637" s="457" t="e">
        <f>IF(K4637=0,#REF!,0)</f>
        <v>#REF!</v>
      </c>
    </row>
    <row r="4638" spans="1:12">
      <c r="A4638" s="30">
        <v>4636</v>
      </c>
      <c r="B4638" s="30">
        <v>1032.623999999998</v>
      </c>
      <c r="C4638" s="30">
        <v>15236.329999999902</v>
      </c>
      <c r="D4638" s="30">
        <v>1</v>
      </c>
      <c r="E4638" s="30">
        <v>1</v>
      </c>
      <c r="F4638" s="30">
        <v>222.78899999999899</v>
      </c>
      <c r="G4638" s="30">
        <v>1</v>
      </c>
      <c r="H4638" s="30">
        <v>1</v>
      </c>
      <c r="I4638" s="30">
        <v>1</v>
      </c>
      <c r="K4638" s="457"/>
      <c r="L4638" s="457" t="e">
        <f>IF(K4638=0,#REF!,0)</f>
        <v>#REF!</v>
      </c>
    </row>
    <row r="4639" spans="1:12">
      <c r="A4639" s="30">
        <v>4637</v>
      </c>
      <c r="B4639" s="30">
        <v>1032.623999999998</v>
      </c>
      <c r="C4639" s="30">
        <v>15230.984999999899</v>
      </c>
      <c r="D4639" s="30">
        <v>1</v>
      </c>
      <c r="E4639" s="30">
        <v>1</v>
      </c>
      <c r="F4639" s="30">
        <v>222.95999999999901</v>
      </c>
      <c r="G4639" s="30">
        <v>1</v>
      </c>
      <c r="H4639" s="30">
        <v>1</v>
      </c>
      <c r="I4639" s="30">
        <v>1</v>
      </c>
      <c r="K4639" s="457"/>
      <c r="L4639" s="457" t="e">
        <f>IF(K4639=0,#REF!,0)</f>
        <v>#REF!</v>
      </c>
    </row>
    <row r="4640" spans="1:12">
      <c r="A4640" s="30">
        <v>4638</v>
      </c>
      <c r="B4640" s="30">
        <v>1762.222</v>
      </c>
      <c r="C4640" s="30">
        <v>15225.888999999901</v>
      </c>
      <c r="D4640" s="30">
        <v>1</v>
      </c>
      <c r="E4640" s="30">
        <v>1</v>
      </c>
      <c r="F4640" s="30">
        <v>697.66800000000001</v>
      </c>
      <c r="G4640" s="30">
        <v>1</v>
      </c>
      <c r="H4640" s="30">
        <v>1</v>
      </c>
      <c r="I4640" s="30">
        <v>1</v>
      </c>
      <c r="K4640" s="457"/>
      <c r="L4640" s="457" t="e">
        <f>IF(K4640=0,#REF!,0)</f>
        <v>#REF!</v>
      </c>
    </row>
    <row r="4641" spans="1:12">
      <c r="A4641" s="30">
        <v>4639</v>
      </c>
      <c r="B4641" s="30">
        <v>6739.7729999999974</v>
      </c>
      <c r="C4641" s="30">
        <v>15341.484999999901</v>
      </c>
      <c r="D4641" s="30">
        <v>1</v>
      </c>
      <c r="E4641" s="30">
        <v>1</v>
      </c>
      <c r="F4641" s="30">
        <v>1863.223</v>
      </c>
      <c r="G4641" s="30">
        <v>1</v>
      </c>
      <c r="H4641" s="30">
        <v>1</v>
      </c>
      <c r="I4641" s="30">
        <v>1</v>
      </c>
      <c r="K4641" s="457"/>
      <c r="L4641" s="457" t="e">
        <f>IF(K4641=0,#REF!,0)</f>
        <v>#REF!</v>
      </c>
    </row>
    <row r="4642" spans="1:12">
      <c r="A4642" s="30">
        <v>4640</v>
      </c>
      <c r="B4642" s="30">
        <v>1815.819</v>
      </c>
      <c r="C4642" s="30">
        <v>35248.445999999902</v>
      </c>
      <c r="D4642" s="30">
        <v>1</v>
      </c>
      <c r="E4642" s="30">
        <v>1</v>
      </c>
      <c r="F4642" s="30">
        <v>3150.3029999999999</v>
      </c>
      <c r="G4642" s="30">
        <v>1</v>
      </c>
      <c r="H4642" s="30">
        <v>1</v>
      </c>
      <c r="I4642" s="30">
        <v>1</v>
      </c>
      <c r="K4642" s="457"/>
      <c r="L4642" s="457" t="e">
        <f>IF(K4642=0,#REF!,0)</f>
        <v>#REF!</v>
      </c>
    </row>
    <row r="4643" spans="1:12">
      <c r="A4643" s="30">
        <v>4641</v>
      </c>
      <c r="B4643" s="30">
        <v>1085.9259999999979</v>
      </c>
      <c r="C4643" s="30">
        <v>36617.473999999886</v>
      </c>
      <c r="D4643" s="30">
        <v>1</v>
      </c>
      <c r="E4643" s="30">
        <v>1</v>
      </c>
      <c r="F4643" s="30">
        <v>5111.0829999999896</v>
      </c>
      <c r="G4643" s="30">
        <v>1</v>
      </c>
      <c r="H4643" s="30">
        <v>1</v>
      </c>
      <c r="I4643" s="30">
        <v>1</v>
      </c>
      <c r="K4643" s="457"/>
      <c r="L4643" s="457" t="e">
        <f>IF(K4643=0,#REF!,0)</f>
        <v>#REF!</v>
      </c>
    </row>
    <row r="4644" spans="1:12">
      <c r="A4644" s="30">
        <v>4642</v>
      </c>
      <c r="B4644" s="30">
        <v>1259.0459999999989</v>
      </c>
      <c r="C4644" s="30">
        <v>39120.796999999875</v>
      </c>
      <c r="D4644" s="30">
        <v>1</v>
      </c>
      <c r="E4644" s="30">
        <v>1</v>
      </c>
      <c r="F4644" s="30">
        <v>5054.1980000000003</v>
      </c>
      <c r="G4644" s="30">
        <v>1</v>
      </c>
      <c r="H4644" s="30">
        <v>1</v>
      </c>
      <c r="I4644" s="30">
        <v>1</v>
      </c>
      <c r="K4644" s="457"/>
      <c r="L4644" s="457" t="e">
        <f>IF(K4644=0,#REF!,0)</f>
        <v>#REF!</v>
      </c>
    </row>
    <row r="4645" spans="1:12">
      <c r="A4645" s="30">
        <v>4643</v>
      </c>
      <c r="B4645" s="30">
        <v>1378.0769999999991</v>
      </c>
      <c r="C4645" s="30">
        <v>40028.647999999877</v>
      </c>
      <c r="D4645" s="30">
        <v>1</v>
      </c>
      <c r="E4645" s="30">
        <v>1</v>
      </c>
      <c r="F4645" s="30">
        <v>4549.4719999999998</v>
      </c>
      <c r="G4645" s="30">
        <v>1</v>
      </c>
      <c r="H4645" s="30">
        <v>1</v>
      </c>
      <c r="I4645" s="30">
        <v>1</v>
      </c>
      <c r="K4645" s="457"/>
      <c r="L4645" s="457" t="e">
        <f>IF(K4645=0,#REF!,0)</f>
        <v>#REF!</v>
      </c>
    </row>
    <row r="4646" spans="1:12">
      <c r="A4646" s="30">
        <v>4644</v>
      </c>
      <c r="B4646" s="30">
        <v>1444.473999999999</v>
      </c>
      <c r="C4646" s="30">
        <v>40195.837999999894</v>
      </c>
      <c r="D4646" s="30">
        <v>1</v>
      </c>
      <c r="E4646" s="30">
        <v>1</v>
      </c>
      <c r="F4646" s="30">
        <v>4885.2929999999997</v>
      </c>
      <c r="G4646" s="30">
        <v>1</v>
      </c>
      <c r="H4646" s="30">
        <v>1</v>
      </c>
      <c r="I4646" s="30">
        <v>1</v>
      </c>
      <c r="K4646" s="457"/>
      <c r="L4646" s="457" t="e">
        <f>IF(K4646=0,#REF!,0)</f>
        <v>#REF!</v>
      </c>
    </row>
    <row r="4647" spans="1:12">
      <c r="A4647" s="30">
        <v>4645</v>
      </c>
      <c r="B4647" s="30">
        <v>10612.712000000001</v>
      </c>
      <c r="C4647" s="30">
        <v>38953.053</v>
      </c>
      <c r="D4647" s="30">
        <v>1</v>
      </c>
      <c r="E4647" s="30">
        <v>1</v>
      </c>
      <c r="F4647" s="30">
        <v>4940.62</v>
      </c>
      <c r="G4647" s="30">
        <v>1</v>
      </c>
      <c r="H4647" s="30">
        <v>1</v>
      </c>
      <c r="I4647" s="30">
        <v>1</v>
      </c>
      <c r="K4647" s="457"/>
      <c r="L4647" s="457" t="e">
        <f>IF(K4647=0,#REF!,0)</f>
        <v>#REF!</v>
      </c>
    </row>
    <row r="4648" spans="1:12">
      <c r="A4648" s="30">
        <v>4646</v>
      </c>
      <c r="B4648" s="30">
        <v>2444.8799999999992</v>
      </c>
      <c r="C4648" s="30">
        <v>38193.957999999897</v>
      </c>
      <c r="D4648" s="30">
        <v>1</v>
      </c>
      <c r="E4648" s="30">
        <v>1</v>
      </c>
      <c r="F4648" s="30">
        <v>3932.50899999999</v>
      </c>
      <c r="G4648" s="30">
        <v>1</v>
      </c>
      <c r="H4648" s="30">
        <v>1</v>
      </c>
      <c r="I4648" s="30">
        <v>1</v>
      </c>
      <c r="K4648" s="457"/>
      <c r="L4648" s="457" t="e">
        <f>IF(K4648=0,#REF!,0)</f>
        <v>#REF!</v>
      </c>
    </row>
    <row r="4649" spans="1:12">
      <c r="A4649" s="30">
        <v>4647</v>
      </c>
      <c r="B4649" s="30">
        <v>1670.781999999997</v>
      </c>
      <c r="C4649" s="30">
        <v>40467.946999999884</v>
      </c>
      <c r="D4649" s="30">
        <v>1</v>
      </c>
      <c r="E4649" s="30">
        <v>1</v>
      </c>
      <c r="F4649" s="30">
        <v>3148.5589999999902</v>
      </c>
      <c r="G4649" s="30">
        <v>1</v>
      </c>
      <c r="H4649" s="30">
        <v>1</v>
      </c>
      <c r="I4649" s="30">
        <v>1</v>
      </c>
      <c r="K4649" s="457"/>
      <c r="L4649" s="457" t="e">
        <f>IF(K4649=0,#REF!,0)</f>
        <v>#REF!</v>
      </c>
    </row>
    <row r="4650" spans="1:12">
      <c r="A4650" s="30">
        <v>4648</v>
      </c>
      <c r="B4650" s="30">
        <v>1521.963999999997</v>
      </c>
      <c r="C4650" s="30">
        <v>39665.859999999891</v>
      </c>
      <c r="D4650" s="30">
        <v>1</v>
      </c>
      <c r="E4650" s="30">
        <v>1</v>
      </c>
      <c r="F4650" s="30">
        <v>2477.1899999999901</v>
      </c>
      <c r="G4650" s="30">
        <v>1</v>
      </c>
      <c r="H4650" s="30">
        <v>1</v>
      </c>
      <c r="I4650" s="30">
        <v>1</v>
      </c>
      <c r="K4650" s="457"/>
      <c r="L4650" s="457" t="e">
        <f>IF(K4650=0,#REF!,0)</f>
        <v>#REF!</v>
      </c>
    </row>
    <row r="4651" spans="1:12">
      <c r="A4651" s="30">
        <v>4649</v>
      </c>
      <c r="B4651" s="30">
        <v>1414.720999999998</v>
      </c>
      <c r="C4651" s="30">
        <v>39470.489999999896</v>
      </c>
      <c r="D4651" s="30">
        <v>1</v>
      </c>
      <c r="E4651" s="30">
        <v>1</v>
      </c>
      <c r="F4651" s="30">
        <v>3148.7839999999901</v>
      </c>
      <c r="G4651" s="30">
        <v>1</v>
      </c>
      <c r="H4651" s="30">
        <v>1</v>
      </c>
      <c r="I4651" s="30">
        <v>1</v>
      </c>
      <c r="K4651" s="457"/>
      <c r="L4651" s="457" t="e">
        <f>IF(K4651=0,#REF!,0)</f>
        <v>#REF!</v>
      </c>
    </row>
    <row r="4652" spans="1:12">
      <c r="A4652" s="30">
        <v>4650</v>
      </c>
      <c r="B4652" s="30">
        <v>2074.3139999999989</v>
      </c>
      <c r="C4652" s="30">
        <v>38503.896999999895</v>
      </c>
      <c r="D4652" s="30">
        <v>1</v>
      </c>
      <c r="E4652" s="30">
        <v>1</v>
      </c>
      <c r="F4652" s="30">
        <v>4045.0169999999898</v>
      </c>
      <c r="G4652" s="30">
        <v>1</v>
      </c>
      <c r="H4652" s="30">
        <v>1</v>
      </c>
      <c r="I4652" s="30">
        <v>1</v>
      </c>
      <c r="K4652" s="457"/>
      <c r="L4652" s="457" t="e">
        <f>IF(K4652=0,#REF!,0)</f>
        <v>#REF!</v>
      </c>
    </row>
    <row r="4653" spans="1:12">
      <c r="A4653" s="30">
        <v>4651</v>
      </c>
      <c r="B4653" s="30">
        <v>7587.7719999999981</v>
      </c>
      <c r="C4653" s="30">
        <v>36834.757999999892</v>
      </c>
      <c r="D4653" s="30">
        <v>1</v>
      </c>
      <c r="E4653" s="30">
        <v>1</v>
      </c>
      <c r="F4653" s="30">
        <v>5614.49</v>
      </c>
      <c r="G4653" s="30">
        <v>1</v>
      </c>
      <c r="H4653" s="30">
        <v>1</v>
      </c>
      <c r="I4653" s="30">
        <v>1</v>
      </c>
      <c r="K4653" s="457"/>
      <c r="L4653" s="457" t="e">
        <f>IF(K4653=0,#REF!,0)</f>
        <v>#REF!</v>
      </c>
    </row>
    <row r="4654" spans="1:12">
      <c r="A4654" s="30">
        <v>4652</v>
      </c>
      <c r="B4654" s="30">
        <v>8099.1239999999998</v>
      </c>
      <c r="C4654" s="30">
        <v>36719.51499999989</v>
      </c>
      <c r="D4654" s="30">
        <v>1</v>
      </c>
      <c r="E4654" s="30">
        <v>1</v>
      </c>
      <c r="F4654" s="30">
        <v>4438.9559999999901</v>
      </c>
      <c r="G4654" s="30">
        <v>1</v>
      </c>
      <c r="H4654" s="30">
        <v>1</v>
      </c>
      <c r="I4654" s="30">
        <v>1</v>
      </c>
      <c r="K4654" s="457"/>
      <c r="L4654" s="457" t="e">
        <f>IF(K4654=0,#REF!,0)</f>
        <v>#REF!</v>
      </c>
    </row>
    <row r="4655" spans="1:12">
      <c r="A4655" s="30">
        <v>4653</v>
      </c>
      <c r="B4655" s="30">
        <v>1809.71</v>
      </c>
      <c r="C4655" s="30">
        <v>16992.5829999999</v>
      </c>
      <c r="D4655" s="30">
        <v>1</v>
      </c>
      <c r="E4655" s="30">
        <v>1</v>
      </c>
      <c r="F4655" s="30">
        <v>2478.1389999999901</v>
      </c>
      <c r="G4655" s="30">
        <v>1</v>
      </c>
      <c r="H4655" s="30">
        <v>1</v>
      </c>
      <c r="I4655" s="30">
        <v>1</v>
      </c>
      <c r="K4655" s="457"/>
      <c r="L4655" s="457" t="e">
        <f>IF(K4655=0,#REF!,0)</f>
        <v>#REF!</v>
      </c>
    </row>
    <row r="4656" spans="1:12">
      <c r="A4656" s="30">
        <v>4654</v>
      </c>
      <c r="B4656" s="30">
        <v>1762.222</v>
      </c>
      <c r="C4656" s="30">
        <v>16262.672999999901</v>
      </c>
      <c r="D4656" s="30">
        <v>1</v>
      </c>
      <c r="E4656" s="30">
        <v>1</v>
      </c>
      <c r="F4656" s="30">
        <v>2422.2750000000001</v>
      </c>
      <c r="G4656" s="30">
        <v>1</v>
      </c>
      <c r="H4656" s="30">
        <v>1</v>
      </c>
      <c r="I4656" s="30">
        <v>1</v>
      </c>
      <c r="K4656" s="457"/>
      <c r="L4656" s="457" t="e">
        <f>IF(K4656=0,#REF!,0)</f>
        <v>#REF!</v>
      </c>
    </row>
    <row r="4657" spans="1:12">
      <c r="A4657" s="30">
        <v>4655</v>
      </c>
      <c r="B4657" s="30">
        <v>1762.222</v>
      </c>
      <c r="C4657" s="30">
        <v>15311.423999999901</v>
      </c>
      <c r="D4657" s="30">
        <v>1</v>
      </c>
      <c r="E4657" s="30">
        <v>1</v>
      </c>
      <c r="F4657" s="30">
        <v>1975.49199999999</v>
      </c>
      <c r="G4657" s="30">
        <v>1</v>
      </c>
      <c r="H4657" s="30">
        <v>1</v>
      </c>
      <c r="I4657" s="30">
        <v>1</v>
      </c>
      <c r="K4657" s="457"/>
      <c r="L4657" s="457" t="e">
        <f>IF(K4657=0,#REF!,0)</f>
        <v>#REF!</v>
      </c>
    </row>
    <row r="4658" spans="1:12">
      <c r="A4658" s="30">
        <v>4656</v>
      </c>
      <c r="B4658" s="30">
        <v>1032.623999999998</v>
      </c>
      <c r="C4658" s="30">
        <v>15309.0719999999</v>
      </c>
      <c r="D4658" s="30">
        <v>1</v>
      </c>
      <c r="E4658" s="30">
        <v>1</v>
      </c>
      <c r="F4658" s="30">
        <v>1194.652</v>
      </c>
      <c r="G4658" s="30">
        <v>1</v>
      </c>
      <c r="H4658" s="30">
        <v>1</v>
      </c>
      <c r="I4658" s="30">
        <v>1</v>
      </c>
      <c r="K4658" s="457"/>
      <c r="L4658" s="457" t="e">
        <f>IF(K4658=0,#REF!,0)</f>
        <v>#REF!</v>
      </c>
    </row>
    <row r="4659" spans="1:12">
      <c r="A4659" s="30">
        <v>4657</v>
      </c>
      <c r="B4659" s="30">
        <v>1032.623999999998</v>
      </c>
      <c r="C4659" s="30">
        <v>15402.2699999999</v>
      </c>
      <c r="D4659" s="30">
        <v>1</v>
      </c>
      <c r="E4659" s="30">
        <v>1</v>
      </c>
      <c r="F4659" s="30">
        <v>705.51299999999901</v>
      </c>
      <c r="G4659" s="30">
        <v>1</v>
      </c>
      <c r="H4659" s="30">
        <v>1</v>
      </c>
      <c r="I4659" s="30">
        <v>1</v>
      </c>
      <c r="K4659" s="457"/>
      <c r="L4659" s="457" t="e">
        <f>IF(K4659=0,#REF!,0)</f>
        <v>#REF!</v>
      </c>
    </row>
    <row r="4660" spans="1:12">
      <c r="A4660" s="30">
        <v>4658</v>
      </c>
      <c r="B4660" s="30">
        <v>1032.623999999998</v>
      </c>
      <c r="C4660" s="30">
        <v>15259.191999999899</v>
      </c>
      <c r="D4660" s="30">
        <v>1</v>
      </c>
      <c r="E4660" s="30">
        <v>1</v>
      </c>
      <c r="F4660" s="30">
        <v>526.47699999999998</v>
      </c>
      <c r="G4660" s="30">
        <v>1</v>
      </c>
      <c r="H4660" s="30">
        <v>1</v>
      </c>
      <c r="I4660" s="30">
        <v>1</v>
      </c>
      <c r="K4660" s="457"/>
      <c r="L4660" s="457" t="e">
        <f>IF(K4660=0,#REF!,0)</f>
        <v>#REF!</v>
      </c>
    </row>
    <row r="4661" spans="1:12">
      <c r="A4661" s="30">
        <v>4659</v>
      </c>
      <c r="B4661" s="30">
        <v>1032.623999999998</v>
      </c>
      <c r="C4661" s="30">
        <v>15246.6599999999</v>
      </c>
      <c r="D4661" s="30">
        <v>1</v>
      </c>
      <c r="E4661" s="30">
        <v>1</v>
      </c>
      <c r="F4661" s="30">
        <v>410.733</v>
      </c>
      <c r="G4661" s="30">
        <v>1</v>
      </c>
      <c r="H4661" s="30">
        <v>1</v>
      </c>
      <c r="I4661" s="30">
        <v>1</v>
      </c>
      <c r="K4661" s="457"/>
      <c r="L4661" s="457" t="e">
        <f>IF(K4661=0,#REF!,0)</f>
        <v>#REF!</v>
      </c>
    </row>
    <row r="4662" spans="1:12">
      <c r="A4662" s="30">
        <v>4660</v>
      </c>
      <c r="B4662" s="30">
        <v>1032.623999999998</v>
      </c>
      <c r="C4662" s="30">
        <v>15245.4389999999</v>
      </c>
      <c r="D4662" s="30">
        <v>1</v>
      </c>
      <c r="E4662" s="30">
        <v>1</v>
      </c>
      <c r="F4662" s="30">
        <v>225.594999999999</v>
      </c>
      <c r="G4662" s="30">
        <v>1</v>
      </c>
      <c r="H4662" s="30">
        <v>1</v>
      </c>
      <c r="I4662" s="30">
        <v>1</v>
      </c>
      <c r="K4662" s="457"/>
      <c r="L4662" s="457" t="e">
        <f>IF(K4662=0,#REF!,0)</f>
        <v>#REF!</v>
      </c>
    </row>
    <row r="4663" spans="1:12">
      <c r="A4663" s="30">
        <v>4661</v>
      </c>
      <c r="B4663" s="30">
        <v>1032.623999999998</v>
      </c>
      <c r="C4663" s="30">
        <v>15245.9819999999</v>
      </c>
      <c r="D4663" s="30">
        <v>1</v>
      </c>
      <c r="E4663" s="30">
        <v>1</v>
      </c>
      <c r="F4663" s="30">
        <v>225.65099999999899</v>
      </c>
      <c r="G4663" s="30">
        <v>1</v>
      </c>
      <c r="H4663" s="30">
        <v>1</v>
      </c>
      <c r="I4663" s="30">
        <v>1</v>
      </c>
      <c r="K4663" s="457"/>
      <c r="L4663" s="457" t="e">
        <f>IF(K4663=0,#REF!,0)</f>
        <v>#REF!</v>
      </c>
    </row>
    <row r="4664" spans="1:12">
      <c r="A4664" s="30">
        <v>4662</v>
      </c>
      <c r="B4664" s="30">
        <v>1762.222</v>
      </c>
      <c r="C4664" s="30">
        <v>15245.160999999902</v>
      </c>
      <c r="D4664" s="30">
        <v>1</v>
      </c>
      <c r="E4664" s="30">
        <v>1</v>
      </c>
      <c r="F4664" s="30">
        <v>410.75400000000002</v>
      </c>
      <c r="G4664" s="30">
        <v>1</v>
      </c>
      <c r="H4664" s="30">
        <v>1</v>
      </c>
      <c r="I4664" s="30">
        <v>1</v>
      </c>
      <c r="K4664" s="457"/>
      <c r="L4664" s="457" t="e">
        <f>IF(K4664=0,#REF!,0)</f>
        <v>#REF!</v>
      </c>
    </row>
    <row r="4665" spans="1:12">
      <c r="A4665" s="30">
        <v>4663</v>
      </c>
      <c r="B4665" s="30">
        <v>6300.04</v>
      </c>
      <c r="C4665" s="30">
        <v>15624.7879999999</v>
      </c>
      <c r="D4665" s="30">
        <v>1</v>
      </c>
      <c r="E4665" s="30">
        <v>1</v>
      </c>
      <c r="F4665" s="30">
        <v>1254.1949999999999</v>
      </c>
      <c r="G4665" s="30">
        <v>1</v>
      </c>
      <c r="H4665" s="30">
        <v>1</v>
      </c>
      <c r="I4665" s="30">
        <v>1</v>
      </c>
      <c r="K4665" s="457"/>
      <c r="L4665" s="457" t="e">
        <f>IF(K4665=0,#REF!,0)</f>
        <v>#REF!</v>
      </c>
    </row>
    <row r="4666" spans="1:12">
      <c r="A4666" s="30">
        <v>4664</v>
      </c>
      <c r="B4666" s="30">
        <v>1808.2940000000001</v>
      </c>
      <c r="C4666" s="30">
        <v>16839.0429999999</v>
      </c>
      <c r="D4666" s="30">
        <v>1</v>
      </c>
      <c r="E4666" s="30">
        <v>1</v>
      </c>
      <c r="F4666" s="30">
        <v>2548.8449999999998</v>
      </c>
      <c r="G4666" s="30">
        <v>1</v>
      </c>
      <c r="H4666" s="30">
        <v>1</v>
      </c>
      <c r="I4666" s="30">
        <v>1</v>
      </c>
      <c r="K4666" s="457"/>
      <c r="L4666" s="457" t="e">
        <f>IF(K4666=0,#REF!,0)</f>
        <v>#REF!</v>
      </c>
    </row>
    <row r="4667" spans="1:12">
      <c r="A4667" s="30">
        <v>4665</v>
      </c>
      <c r="B4667" s="30">
        <v>1153.7509999999979</v>
      </c>
      <c r="C4667" s="30">
        <v>19669.264999999901</v>
      </c>
      <c r="D4667" s="30">
        <v>1</v>
      </c>
      <c r="E4667" s="30">
        <v>1</v>
      </c>
      <c r="F4667" s="30">
        <v>4031.6209999999901</v>
      </c>
      <c r="G4667" s="30">
        <v>1</v>
      </c>
      <c r="H4667" s="30">
        <v>1</v>
      </c>
      <c r="I4667" s="30">
        <v>1</v>
      </c>
      <c r="K4667" s="457"/>
      <c r="L4667" s="457" t="e">
        <f>IF(K4667=0,#REF!,0)</f>
        <v>#REF!</v>
      </c>
    </row>
    <row r="4668" spans="1:12">
      <c r="A4668" s="30">
        <v>4666</v>
      </c>
      <c r="B4668" s="30">
        <v>1727.5449999999978</v>
      </c>
      <c r="C4668" s="30">
        <v>22156.683999999899</v>
      </c>
      <c r="D4668" s="30">
        <v>1</v>
      </c>
      <c r="E4668" s="30">
        <v>1</v>
      </c>
      <c r="F4668" s="30">
        <v>5329.3469999999998</v>
      </c>
      <c r="G4668" s="30">
        <v>1</v>
      </c>
      <c r="H4668" s="30">
        <v>1</v>
      </c>
      <c r="I4668" s="30">
        <v>1</v>
      </c>
      <c r="K4668" s="457"/>
      <c r="L4668" s="457" t="e">
        <f>IF(K4668=0,#REF!,0)</f>
        <v>#REF!</v>
      </c>
    </row>
    <row r="4669" spans="1:12">
      <c r="A4669" s="30">
        <v>4667</v>
      </c>
      <c r="B4669" s="30">
        <v>3315.4599999999891</v>
      </c>
      <c r="C4669" s="30">
        <v>24030.690999999901</v>
      </c>
      <c r="D4669" s="30">
        <v>1</v>
      </c>
      <c r="E4669" s="30">
        <v>1</v>
      </c>
      <c r="F4669" s="30">
        <v>5884.9209999999903</v>
      </c>
      <c r="G4669" s="30">
        <v>1</v>
      </c>
      <c r="H4669" s="30">
        <v>1</v>
      </c>
      <c r="I4669" s="30">
        <v>1</v>
      </c>
      <c r="K4669" s="457"/>
      <c r="L4669" s="457" t="e">
        <f>IF(K4669=0,#REF!,0)</f>
        <v>#REF!</v>
      </c>
    </row>
    <row r="4670" spans="1:12">
      <c r="A4670" s="30">
        <v>4668</v>
      </c>
      <c r="B4670" s="30">
        <v>5413.2749999999887</v>
      </c>
      <c r="C4670" s="30">
        <v>24124.915999999903</v>
      </c>
      <c r="D4670" s="30">
        <v>1</v>
      </c>
      <c r="E4670" s="30">
        <v>1</v>
      </c>
      <c r="F4670" s="30">
        <v>6193.3519999999999</v>
      </c>
      <c r="G4670" s="30">
        <v>1</v>
      </c>
      <c r="H4670" s="30">
        <v>1</v>
      </c>
      <c r="I4670" s="30">
        <v>1</v>
      </c>
      <c r="K4670" s="457"/>
      <c r="L4670" s="457" t="e">
        <f>IF(K4670=0,#REF!,0)</f>
        <v>#REF!</v>
      </c>
    </row>
    <row r="4671" spans="1:12">
      <c r="A4671" s="30">
        <v>4669</v>
      </c>
      <c r="B4671" s="30">
        <v>16945.369999999992</v>
      </c>
      <c r="C4671" s="30">
        <v>21543.760999999882</v>
      </c>
      <c r="D4671" s="30">
        <v>1</v>
      </c>
      <c r="E4671" s="30">
        <v>1</v>
      </c>
      <c r="F4671" s="30">
        <v>5327.2699999999904</v>
      </c>
      <c r="G4671" s="30">
        <v>1</v>
      </c>
      <c r="H4671" s="30">
        <v>1</v>
      </c>
      <c r="I4671" s="30">
        <v>1</v>
      </c>
      <c r="K4671" s="457"/>
      <c r="L4671" s="457" t="e">
        <f>IF(K4671=0,#REF!,0)</f>
        <v>#REF!</v>
      </c>
    </row>
    <row r="4672" spans="1:12">
      <c r="A4672" s="30">
        <v>4670</v>
      </c>
      <c r="B4672" s="30">
        <v>8411.9399999999878</v>
      </c>
      <c r="C4672" s="30">
        <v>21716.1179999999</v>
      </c>
      <c r="D4672" s="30">
        <v>1</v>
      </c>
      <c r="E4672" s="30">
        <v>1</v>
      </c>
      <c r="F4672" s="30">
        <v>4585.1489999999903</v>
      </c>
      <c r="G4672" s="30">
        <v>1</v>
      </c>
      <c r="H4672" s="30">
        <v>1</v>
      </c>
      <c r="I4672" s="30">
        <v>1</v>
      </c>
      <c r="K4672" s="457"/>
      <c r="L4672" s="457" t="e">
        <f>IF(K4672=0,#REF!,0)</f>
        <v>#REF!</v>
      </c>
    </row>
    <row r="4673" spans="1:12">
      <c r="A4673" s="30">
        <v>4671</v>
      </c>
      <c r="B4673" s="30">
        <v>7309.4639999999981</v>
      </c>
      <c r="C4673" s="30">
        <v>22921.032999999901</v>
      </c>
      <c r="D4673" s="30">
        <v>1</v>
      </c>
      <c r="E4673" s="30">
        <v>1</v>
      </c>
      <c r="F4673" s="30">
        <v>3596.3449999999998</v>
      </c>
      <c r="G4673" s="30">
        <v>1</v>
      </c>
      <c r="H4673" s="30">
        <v>1</v>
      </c>
      <c r="I4673" s="30">
        <v>1</v>
      </c>
      <c r="K4673" s="457"/>
      <c r="L4673" s="457" t="e">
        <f>IF(K4673=0,#REF!,0)</f>
        <v>#REF!</v>
      </c>
    </row>
    <row r="4674" spans="1:12">
      <c r="A4674" s="30">
        <v>4672</v>
      </c>
      <c r="B4674" s="30">
        <v>7676.6529999999966</v>
      </c>
      <c r="C4674" s="30">
        <v>22636.521999999899</v>
      </c>
      <c r="D4674" s="30">
        <v>1</v>
      </c>
      <c r="E4674" s="30">
        <v>1</v>
      </c>
      <c r="F4674" s="30">
        <v>3163.8149999999901</v>
      </c>
      <c r="G4674" s="30">
        <v>1</v>
      </c>
      <c r="H4674" s="30">
        <v>1</v>
      </c>
      <c r="I4674" s="30">
        <v>1</v>
      </c>
      <c r="K4674" s="457"/>
      <c r="L4674" s="457" t="e">
        <f>IF(K4674=0,#REF!,0)</f>
        <v>#REF!</v>
      </c>
    </row>
    <row r="4675" spans="1:12">
      <c r="A4675" s="30">
        <v>4673</v>
      </c>
      <c r="B4675" s="30">
        <v>5831.3039999999974</v>
      </c>
      <c r="C4675" s="30">
        <v>21258.699999999888</v>
      </c>
      <c r="D4675" s="30">
        <v>1</v>
      </c>
      <c r="E4675" s="30">
        <v>1</v>
      </c>
      <c r="F4675" s="30">
        <v>1806.5419999999999</v>
      </c>
      <c r="G4675" s="30">
        <v>1</v>
      </c>
      <c r="H4675" s="30">
        <v>1</v>
      </c>
      <c r="I4675" s="30">
        <v>1</v>
      </c>
      <c r="K4675" s="457"/>
      <c r="L4675" s="457" t="e">
        <f>IF(K4675=0,#REF!,0)</f>
        <v>#REF!</v>
      </c>
    </row>
    <row r="4676" spans="1:12">
      <c r="A4676" s="30">
        <v>4674</v>
      </c>
      <c r="B4676" s="30">
        <v>8401.3339999999989</v>
      </c>
      <c r="C4676" s="30">
        <v>20622.272999999899</v>
      </c>
      <c r="D4676" s="30">
        <v>1</v>
      </c>
      <c r="E4676" s="30">
        <v>1</v>
      </c>
      <c r="F4676" s="30">
        <v>3411.3670000000002</v>
      </c>
      <c r="G4676" s="30">
        <v>1</v>
      </c>
      <c r="H4676" s="30">
        <v>1</v>
      </c>
      <c r="I4676" s="30">
        <v>1</v>
      </c>
      <c r="K4676" s="457"/>
      <c r="L4676" s="457" t="e">
        <f>IF(K4676=0,#REF!,0)</f>
        <v>#REF!</v>
      </c>
    </row>
    <row r="4677" spans="1:12">
      <c r="A4677" s="30">
        <v>4675</v>
      </c>
      <c r="B4677" s="30">
        <v>16746.034999999989</v>
      </c>
      <c r="C4677" s="30">
        <v>20364.926999999887</v>
      </c>
      <c r="D4677" s="30">
        <v>1</v>
      </c>
      <c r="E4677" s="30">
        <v>1</v>
      </c>
      <c r="F4677" s="30">
        <v>4462.1059999999898</v>
      </c>
      <c r="G4677" s="30">
        <v>1</v>
      </c>
      <c r="H4677" s="30">
        <v>1</v>
      </c>
      <c r="I4677" s="30">
        <v>1</v>
      </c>
      <c r="K4677" s="457"/>
      <c r="L4677" s="457" t="e">
        <f>IF(K4677=0,#REF!,0)</f>
        <v>#REF!</v>
      </c>
    </row>
    <row r="4678" spans="1:12">
      <c r="A4678" s="30">
        <v>4676</v>
      </c>
      <c r="B4678" s="30">
        <v>16865.548999999977</v>
      </c>
      <c r="C4678" s="30">
        <v>21439.3149999999</v>
      </c>
      <c r="D4678" s="30">
        <v>1</v>
      </c>
      <c r="E4678" s="30">
        <v>1</v>
      </c>
      <c r="F4678" s="30">
        <v>4833.5259999999998</v>
      </c>
      <c r="G4678" s="30">
        <v>1</v>
      </c>
      <c r="H4678" s="30">
        <v>1</v>
      </c>
      <c r="I4678" s="30">
        <v>1</v>
      </c>
      <c r="K4678" s="457"/>
      <c r="L4678" s="457" t="e">
        <f>IF(K4678=0,#REF!,0)</f>
        <v>#REF!</v>
      </c>
    </row>
    <row r="4679" spans="1:12">
      <c r="A4679" s="30">
        <v>4677</v>
      </c>
      <c r="B4679" s="30">
        <v>5066.9810000000007</v>
      </c>
      <c r="C4679" s="30">
        <v>19793.748999999887</v>
      </c>
      <c r="D4679" s="30">
        <v>1</v>
      </c>
      <c r="E4679" s="30">
        <v>1</v>
      </c>
      <c r="F4679" s="30">
        <v>2485.62499999999</v>
      </c>
      <c r="G4679" s="30">
        <v>1</v>
      </c>
      <c r="H4679" s="30">
        <v>1</v>
      </c>
      <c r="I4679" s="30">
        <v>1</v>
      </c>
      <c r="K4679" s="457"/>
      <c r="L4679" s="457" t="e">
        <f>IF(K4679=0,#REF!,0)</f>
        <v>#REF!</v>
      </c>
    </row>
    <row r="4680" spans="1:12">
      <c r="A4680" s="30">
        <v>4678</v>
      </c>
      <c r="B4680" s="30">
        <v>1805.356</v>
      </c>
      <c r="C4680" s="30">
        <v>18083.731999999902</v>
      </c>
      <c r="D4680" s="30">
        <v>1</v>
      </c>
      <c r="E4680" s="30">
        <v>1</v>
      </c>
      <c r="F4680" s="30">
        <v>2300.3879999999999</v>
      </c>
      <c r="G4680" s="30">
        <v>1</v>
      </c>
      <c r="H4680" s="30">
        <v>1</v>
      </c>
      <c r="I4680" s="30">
        <v>1</v>
      </c>
      <c r="K4680" s="457"/>
      <c r="L4680" s="457" t="e">
        <f>IF(K4680=0,#REF!,0)</f>
        <v>#REF!</v>
      </c>
    </row>
    <row r="4681" spans="1:12">
      <c r="A4681" s="30">
        <v>4679</v>
      </c>
      <c r="B4681" s="30">
        <v>1792.2650000000001</v>
      </c>
      <c r="C4681" s="30">
        <v>16992.72999999989</v>
      </c>
      <c r="D4681" s="30">
        <v>1</v>
      </c>
      <c r="E4681" s="30">
        <v>1</v>
      </c>
      <c r="F4681" s="30">
        <v>2115.6489999999999</v>
      </c>
      <c r="G4681" s="30">
        <v>1</v>
      </c>
      <c r="H4681" s="30">
        <v>1</v>
      </c>
      <c r="I4681" s="30">
        <v>1</v>
      </c>
      <c r="K4681" s="457"/>
      <c r="L4681" s="457" t="e">
        <f>IF(K4681=0,#REF!,0)</f>
        <v>#REF!</v>
      </c>
    </row>
    <row r="4682" spans="1:12">
      <c r="A4682" s="30">
        <v>4680</v>
      </c>
      <c r="B4682" s="30">
        <v>1046.728999999998</v>
      </c>
      <c r="C4682" s="30">
        <v>16429.641999999902</v>
      </c>
      <c r="D4682" s="30">
        <v>1</v>
      </c>
      <c r="E4682" s="30">
        <v>1</v>
      </c>
      <c r="F4682" s="30">
        <v>1192.47199999999</v>
      </c>
      <c r="G4682" s="30">
        <v>1</v>
      </c>
      <c r="H4682" s="30">
        <v>1</v>
      </c>
      <c r="I4682" s="30">
        <v>1</v>
      </c>
      <c r="K4682" s="457"/>
      <c r="L4682" s="457" t="e">
        <f>IF(K4682=0,#REF!,0)</f>
        <v>#REF!</v>
      </c>
    </row>
    <row r="4683" spans="1:12">
      <c r="A4683" s="30">
        <v>4681</v>
      </c>
      <c r="B4683" s="30">
        <v>1032.623999999998</v>
      </c>
      <c r="C4683" s="30">
        <v>15945.738999999898</v>
      </c>
      <c r="D4683" s="30">
        <v>1</v>
      </c>
      <c r="E4683" s="30">
        <v>1</v>
      </c>
      <c r="F4683" s="30">
        <v>552.89</v>
      </c>
      <c r="G4683" s="30">
        <v>1</v>
      </c>
      <c r="H4683" s="30">
        <v>1</v>
      </c>
      <c r="I4683" s="30">
        <v>1</v>
      </c>
      <c r="K4683" s="457"/>
      <c r="L4683" s="457" t="e">
        <f>IF(K4683=0,#REF!,0)</f>
        <v>#REF!</v>
      </c>
    </row>
    <row r="4684" spans="1:12">
      <c r="A4684" s="30">
        <v>4682</v>
      </c>
      <c r="B4684" s="30">
        <v>1032.623999999998</v>
      </c>
      <c r="C4684" s="30">
        <v>15463.406999999899</v>
      </c>
      <c r="D4684" s="30">
        <v>1</v>
      </c>
      <c r="E4684" s="30">
        <v>1</v>
      </c>
      <c r="F4684" s="30">
        <v>314.07</v>
      </c>
      <c r="G4684" s="30">
        <v>1</v>
      </c>
      <c r="H4684" s="30">
        <v>1</v>
      </c>
      <c r="I4684" s="30">
        <v>1</v>
      </c>
      <c r="K4684" s="457"/>
      <c r="L4684" s="457" t="e">
        <f>IF(K4684=0,#REF!,0)</f>
        <v>#REF!</v>
      </c>
    </row>
    <row r="4685" spans="1:12">
      <c r="A4685" s="30">
        <v>4683</v>
      </c>
      <c r="B4685" s="30">
        <v>1032.623999999998</v>
      </c>
      <c r="C4685" s="30">
        <v>15337.924999999899</v>
      </c>
      <c r="D4685" s="30">
        <v>1</v>
      </c>
      <c r="E4685" s="30">
        <v>1</v>
      </c>
      <c r="F4685" s="30">
        <v>243.86199999999999</v>
      </c>
      <c r="G4685" s="30">
        <v>1</v>
      </c>
      <c r="H4685" s="30">
        <v>1</v>
      </c>
      <c r="I4685" s="30">
        <v>1</v>
      </c>
      <c r="K4685" s="457"/>
      <c r="L4685" s="457" t="e">
        <f>IF(K4685=0,#REF!,0)</f>
        <v>#REF!</v>
      </c>
    </row>
    <row r="4686" spans="1:12">
      <c r="A4686" s="30">
        <v>4684</v>
      </c>
      <c r="B4686" s="30">
        <v>1032.623999999998</v>
      </c>
      <c r="C4686" s="30">
        <v>15222.086999999899</v>
      </c>
      <c r="D4686" s="30">
        <v>1</v>
      </c>
      <c r="E4686" s="30">
        <v>1</v>
      </c>
      <c r="F4686" s="30">
        <v>245.095</v>
      </c>
      <c r="G4686" s="30">
        <v>1</v>
      </c>
      <c r="H4686" s="30">
        <v>1</v>
      </c>
      <c r="I4686" s="30">
        <v>1</v>
      </c>
      <c r="K4686" s="457"/>
      <c r="L4686" s="457" t="e">
        <f>IF(K4686=0,#REF!,0)</f>
        <v>#REF!</v>
      </c>
    </row>
    <row r="4687" spans="1:12">
      <c r="A4687" s="30">
        <v>4685</v>
      </c>
      <c r="B4687" s="30">
        <v>1032.623999999998</v>
      </c>
      <c r="C4687" s="30">
        <v>15237.0959999999</v>
      </c>
      <c r="D4687" s="30">
        <v>1</v>
      </c>
      <c r="E4687" s="30">
        <v>1</v>
      </c>
      <c r="F4687" s="30">
        <v>227.81100000000001</v>
      </c>
      <c r="G4687" s="30">
        <v>1</v>
      </c>
      <c r="H4687" s="30">
        <v>1</v>
      </c>
      <c r="I4687" s="30">
        <v>1</v>
      </c>
      <c r="K4687" s="457"/>
      <c r="L4687" s="457" t="e">
        <f>IF(K4687=0,#REF!,0)</f>
        <v>#REF!</v>
      </c>
    </row>
    <row r="4688" spans="1:12">
      <c r="A4688" s="30">
        <v>4686</v>
      </c>
      <c r="B4688" s="30">
        <v>1762.222</v>
      </c>
      <c r="C4688" s="30">
        <v>15235.7569999999</v>
      </c>
      <c r="D4688" s="30">
        <v>1</v>
      </c>
      <c r="E4688" s="30">
        <v>1</v>
      </c>
      <c r="F4688" s="30">
        <v>2498.8539999999998</v>
      </c>
      <c r="G4688" s="30">
        <v>1</v>
      </c>
      <c r="H4688" s="30">
        <v>1</v>
      </c>
      <c r="I4688" s="30">
        <v>1</v>
      </c>
      <c r="K4688" s="457"/>
      <c r="L4688" s="457" t="e">
        <f>IF(K4688=0,#REF!,0)</f>
        <v>#REF!</v>
      </c>
    </row>
    <row r="4689" spans="1:12">
      <c r="A4689" s="30">
        <v>4687</v>
      </c>
      <c r="B4689" s="30">
        <v>6307.8359999999984</v>
      </c>
      <c r="C4689" s="30">
        <v>15361.521999999899</v>
      </c>
      <c r="D4689" s="30">
        <v>1</v>
      </c>
      <c r="E4689" s="30">
        <v>1</v>
      </c>
      <c r="F4689" s="30">
        <v>6551.7190000000001</v>
      </c>
      <c r="G4689" s="30">
        <v>1</v>
      </c>
      <c r="H4689" s="30">
        <v>1</v>
      </c>
      <c r="I4689" s="30">
        <v>1</v>
      </c>
      <c r="K4689" s="457"/>
      <c r="L4689" s="457" t="e">
        <f>IF(K4689=0,#REF!,0)</f>
        <v>#REF!</v>
      </c>
    </row>
    <row r="4690" spans="1:12">
      <c r="A4690" s="30">
        <v>4688</v>
      </c>
      <c r="B4690" s="30">
        <v>1783.3789999999999</v>
      </c>
      <c r="C4690" s="30">
        <v>41454.841999999902</v>
      </c>
      <c r="D4690" s="30">
        <v>1</v>
      </c>
      <c r="E4690" s="30">
        <v>1</v>
      </c>
      <c r="F4690" s="30">
        <v>5309.6009999999997</v>
      </c>
      <c r="G4690" s="30">
        <v>1</v>
      </c>
      <c r="H4690" s="30">
        <v>1</v>
      </c>
      <c r="I4690" s="30">
        <v>1</v>
      </c>
      <c r="K4690" s="457"/>
      <c r="L4690" s="457" t="e">
        <f>IF(K4690=0,#REF!,0)</f>
        <v>#REF!</v>
      </c>
    </row>
    <row r="4691" spans="1:12">
      <c r="A4691" s="30">
        <v>4689</v>
      </c>
      <c r="B4691" s="30">
        <v>1032.623999999998</v>
      </c>
      <c r="C4691" s="30">
        <v>68381.111999999994</v>
      </c>
      <c r="D4691" s="30">
        <v>1</v>
      </c>
      <c r="E4691" s="30">
        <v>1</v>
      </c>
      <c r="F4691" s="30">
        <v>4394.4669999999996</v>
      </c>
      <c r="G4691" s="30">
        <v>1</v>
      </c>
      <c r="H4691" s="30">
        <v>1</v>
      </c>
      <c r="I4691" s="30">
        <v>1</v>
      </c>
      <c r="K4691" s="457"/>
      <c r="L4691" s="457" t="e">
        <f>IF(K4691=0,#REF!,0)</f>
        <v>#REF!</v>
      </c>
    </row>
    <row r="4692" spans="1:12">
      <c r="A4692" s="30">
        <v>4690</v>
      </c>
      <c r="B4692" s="30">
        <v>1198.1149999999991</v>
      </c>
      <c r="C4692" s="30">
        <v>94621.080999999802</v>
      </c>
      <c r="D4692" s="30">
        <v>1</v>
      </c>
      <c r="E4692" s="30">
        <v>1</v>
      </c>
      <c r="F4692" s="30">
        <v>3347.60699999999</v>
      </c>
      <c r="G4692" s="30">
        <v>1</v>
      </c>
      <c r="H4692" s="30">
        <v>1</v>
      </c>
      <c r="I4692" s="30">
        <v>1</v>
      </c>
      <c r="K4692" s="457"/>
      <c r="L4692" s="457" t="e">
        <f>IF(K4692=0,#REF!,0)</f>
        <v>#REF!</v>
      </c>
    </row>
    <row r="4693" spans="1:12">
      <c r="A4693" s="30">
        <v>4691</v>
      </c>
      <c r="B4693" s="30">
        <v>1359.505999999998</v>
      </c>
      <c r="C4693" s="30">
        <v>119116.42099999978</v>
      </c>
      <c r="D4693" s="30">
        <v>1</v>
      </c>
      <c r="E4693" s="30">
        <v>1</v>
      </c>
      <c r="F4693" s="30">
        <v>2954.7139999999999</v>
      </c>
      <c r="G4693" s="30">
        <v>1</v>
      </c>
      <c r="H4693" s="30">
        <v>1</v>
      </c>
      <c r="I4693" s="30">
        <v>1</v>
      </c>
      <c r="K4693" s="457"/>
      <c r="L4693" s="457" t="e">
        <f>IF(K4693=0,#REF!,0)</f>
        <v>#REF!</v>
      </c>
    </row>
    <row r="4694" spans="1:12">
      <c r="A4694" s="30">
        <v>4692</v>
      </c>
      <c r="B4694" s="30">
        <v>2057.4469999999988</v>
      </c>
      <c r="C4694" s="30">
        <v>108497.49499999988</v>
      </c>
      <c r="D4694" s="30">
        <v>1</v>
      </c>
      <c r="E4694" s="30">
        <v>1</v>
      </c>
      <c r="F4694" s="30">
        <v>2757.66499999999</v>
      </c>
      <c r="G4694" s="30">
        <v>1</v>
      </c>
      <c r="H4694" s="30">
        <v>1</v>
      </c>
      <c r="I4694" s="30">
        <v>1</v>
      </c>
      <c r="K4694" s="457"/>
      <c r="L4694" s="457" t="e">
        <f>IF(K4694=0,#REF!,0)</f>
        <v>#REF!</v>
      </c>
    </row>
    <row r="4695" spans="1:12">
      <c r="A4695" s="30">
        <v>4693</v>
      </c>
      <c r="B4695" s="30">
        <v>13368.946</v>
      </c>
      <c r="C4695" s="30">
        <v>75544.688999999882</v>
      </c>
      <c r="D4695" s="30">
        <v>1</v>
      </c>
      <c r="E4695" s="30">
        <v>1</v>
      </c>
      <c r="F4695" s="30">
        <v>4128.9499999999898</v>
      </c>
      <c r="G4695" s="30">
        <v>1</v>
      </c>
      <c r="H4695" s="30">
        <v>1</v>
      </c>
      <c r="I4695" s="30">
        <v>1</v>
      </c>
      <c r="K4695" s="457"/>
      <c r="L4695" s="457" t="e">
        <f>IF(K4695=0,#REF!,0)</f>
        <v>#REF!</v>
      </c>
    </row>
    <row r="4696" spans="1:12">
      <c r="A4696" s="30">
        <v>4694</v>
      </c>
      <c r="B4696" s="30">
        <v>6310.5680000000002</v>
      </c>
      <c r="C4696" s="30">
        <v>99204.2429999999</v>
      </c>
      <c r="D4696" s="30">
        <v>1</v>
      </c>
      <c r="E4696" s="30">
        <v>1</v>
      </c>
      <c r="F4696" s="30">
        <v>3670.9919999999902</v>
      </c>
      <c r="G4696" s="30">
        <v>1</v>
      </c>
      <c r="H4696" s="30">
        <v>1</v>
      </c>
      <c r="I4696" s="30">
        <v>1</v>
      </c>
      <c r="K4696" s="457"/>
      <c r="L4696" s="457" t="e">
        <f>IF(K4696=0,#REF!,0)</f>
        <v>#REF!</v>
      </c>
    </row>
    <row r="4697" spans="1:12">
      <c r="A4697" s="30">
        <v>4695</v>
      </c>
      <c r="B4697" s="30">
        <v>4972.8129999999965</v>
      </c>
      <c r="C4697" s="30">
        <v>132329.5349999998</v>
      </c>
      <c r="D4697" s="30">
        <v>1</v>
      </c>
      <c r="E4697" s="30">
        <v>1</v>
      </c>
      <c r="F4697" s="30">
        <v>2104.0829999999901</v>
      </c>
      <c r="G4697" s="30">
        <v>1</v>
      </c>
      <c r="H4697" s="30">
        <v>1</v>
      </c>
      <c r="I4697" s="30">
        <v>1</v>
      </c>
      <c r="K4697" s="457"/>
      <c r="L4697" s="457" t="e">
        <f>IF(K4697=0,#REF!,0)</f>
        <v>#REF!</v>
      </c>
    </row>
    <row r="4698" spans="1:12">
      <c r="A4698" s="30">
        <v>4696</v>
      </c>
      <c r="B4698" s="30">
        <v>4894.7369999999983</v>
      </c>
      <c r="C4698" s="30">
        <v>115969.7719999999</v>
      </c>
      <c r="D4698" s="30">
        <v>1</v>
      </c>
      <c r="E4698" s="30">
        <v>1</v>
      </c>
      <c r="F4698" s="30">
        <v>1843.3720000000001</v>
      </c>
      <c r="G4698" s="30">
        <v>1</v>
      </c>
      <c r="H4698" s="30">
        <v>1</v>
      </c>
      <c r="I4698" s="30">
        <v>1</v>
      </c>
      <c r="K4698" s="457"/>
      <c r="L4698" s="457" t="e">
        <f>IF(K4698=0,#REF!,0)</f>
        <v>#REF!</v>
      </c>
    </row>
    <row r="4699" spans="1:12">
      <c r="A4699" s="30">
        <v>4697</v>
      </c>
      <c r="B4699" s="30">
        <v>5595.4659999999885</v>
      </c>
      <c r="C4699" s="30">
        <v>106914.4049999999</v>
      </c>
      <c r="D4699" s="30">
        <v>1</v>
      </c>
      <c r="E4699" s="30">
        <v>1</v>
      </c>
      <c r="F4699" s="30">
        <v>2104.0829999999901</v>
      </c>
      <c r="G4699" s="30">
        <v>1</v>
      </c>
      <c r="H4699" s="30">
        <v>1</v>
      </c>
      <c r="I4699" s="30">
        <v>1</v>
      </c>
      <c r="K4699" s="457"/>
      <c r="L4699" s="457" t="e">
        <f>IF(K4699=0,#REF!,0)</f>
        <v>#REF!</v>
      </c>
    </row>
    <row r="4700" spans="1:12">
      <c r="A4700" s="30">
        <v>4698</v>
      </c>
      <c r="B4700" s="30">
        <v>6975.1659999999993</v>
      </c>
      <c r="C4700" s="30">
        <v>69529.748999999792</v>
      </c>
      <c r="D4700" s="30">
        <v>1</v>
      </c>
      <c r="E4700" s="30">
        <v>1</v>
      </c>
      <c r="F4700" s="30">
        <v>3670.9919999999902</v>
      </c>
      <c r="G4700" s="30">
        <v>1</v>
      </c>
      <c r="H4700" s="30">
        <v>1</v>
      </c>
      <c r="I4700" s="30">
        <v>1</v>
      </c>
      <c r="K4700" s="457"/>
      <c r="L4700" s="457" t="e">
        <f>IF(K4700=0,#REF!,0)</f>
        <v>#REF!</v>
      </c>
    </row>
    <row r="4701" spans="1:12">
      <c r="A4701" s="30">
        <v>4699</v>
      </c>
      <c r="B4701" s="30">
        <v>14637.615999999991</v>
      </c>
      <c r="C4701" s="30">
        <v>41506.156999999897</v>
      </c>
      <c r="D4701" s="30">
        <v>1</v>
      </c>
      <c r="E4701" s="30">
        <v>1</v>
      </c>
      <c r="F4701" s="30">
        <v>5174.3559999999998</v>
      </c>
      <c r="G4701" s="30">
        <v>1</v>
      </c>
      <c r="H4701" s="30">
        <v>1</v>
      </c>
      <c r="I4701" s="30">
        <v>1</v>
      </c>
      <c r="K4701" s="457"/>
      <c r="L4701" s="457" t="e">
        <f>IF(K4701=0,#REF!,0)</f>
        <v>#REF!</v>
      </c>
    </row>
    <row r="4702" spans="1:12">
      <c r="A4702" s="30">
        <v>4700</v>
      </c>
      <c r="B4702" s="30">
        <v>14987.748999999991</v>
      </c>
      <c r="C4702" s="30">
        <v>41795.062999999886</v>
      </c>
      <c r="D4702" s="30">
        <v>1</v>
      </c>
      <c r="E4702" s="30">
        <v>1</v>
      </c>
      <c r="F4702" s="30">
        <v>5240.37</v>
      </c>
      <c r="G4702" s="30">
        <v>1</v>
      </c>
      <c r="H4702" s="30">
        <v>1</v>
      </c>
      <c r="I4702" s="30">
        <v>1</v>
      </c>
      <c r="K4702" s="457"/>
      <c r="L4702" s="457" t="e">
        <f>IF(K4702=0,#REF!,0)</f>
        <v>#REF!</v>
      </c>
    </row>
    <row r="4703" spans="1:12">
      <c r="A4703" s="30">
        <v>4701</v>
      </c>
      <c r="B4703" s="30">
        <v>3613.9949999999994</v>
      </c>
      <c r="C4703" s="30">
        <v>19002.884999999889</v>
      </c>
      <c r="D4703" s="30">
        <v>1</v>
      </c>
      <c r="E4703" s="30">
        <v>1</v>
      </c>
      <c r="F4703" s="30">
        <v>4064.2239999999902</v>
      </c>
      <c r="G4703" s="30">
        <v>1</v>
      </c>
      <c r="H4703" s="30">
        <v>1</v>
      </c>
      <c r="I4703" s="30">
        <v>1</v>
      </c>
      <c r="K4703" s="457"/>
      <c r="L4703" s="457" t="e">
        <f>IF(K4703=0,#REF!,0)</f>
        <v>#REF!</v>
      </c>
    </row>
    <row r="4704" spans="1:12">
      <c r="A4704" s="30">
        <v>4702</v>
      </c>
      <c r="B4704" s="30">
        <v>1787.3239999999998</v>
      </c>
      <c r="C4704" s="30">
        <v>17347.074999999892</v>
      </c>
      <c r="D4704" s="30">
        <v>1</v>
      </c>
      <c r="E4704" s="30">
        <v>1</v>
      </c>
      <c r="F4704" s="30">
        <v>2953.739</v>
      </c>
      <c r="G4704" s="30">
        <v>1</v>
      </c>
      <c r="H4704" s="30">
        <v>1</v>
      </c>
      <c r="I4704" s="30">
        <v>1</v>
      </c>
      <c r="K4704" s="457"/>
      <c r="L4704" s="457" t="e">
        <f>IF(K4704=0,#REF!,0)</f>
        <v>#REF!</v>
      </c>
    </row>
    <row r="4705" spans="1:12">
      <c r="A4705" s="30">
        <v>4703</v>
      </c>
      <c r="B4705" s="30">
        <v>1770.8519999999999</v>
      </c>
      <c r="C4705" s="30">
        <v>16181.942999999901</v>
      </c>
      <c r="D4705" s="30">
        <v>1</v>
      </c>
      <c r="E4705" s="30">
        <v>1</v>
      </c>
      <c r="F4705" s="30">
        <v>1649.279</v>
      </c>
      <c r="G4705" s="30">
        <v>1</v>
      </c>
      <c r="H4705" s="30">
        <v>1</v>
      </c>
      <c r="I4705" s="30">
        <v>1</v>
      </c>
      <c r="K4705" s="457"/>
      <c r="L4705" s="457" t="e">
        <f>IF(K4705=0,#REF!,0)</f>
        <v>#REF!</v>
      </c>
    </row>
    <row r="4706" spans="1:12">
      <c r="A4706" s="30">
        <v>4704</v>
      </c>
      <c r="B4706" s="30">
        <v>1032.623999999998</v>
      </c>
      <c r="C4706" s="30">
        <v>15690.4309999999</v>
      </c>
      <c r="D4706" s="30">
        <v>1</v>
      </c>
      <c r="E4706" s="30">
        <v>1</v>
      </c>
      <c r="F4706" s="30">
        <v>1259.519</v>
      </c>
      <c r="G4706" s="30">
        <v>1</v>
      </c>
      <c r="H4706" s="30">
        <v>1</v>
      </c>
      <c r="I4706" s="30">
        <v>1</v>
      </c>
      <c r="K4706" s="457"/>
      <c r="L4706" s="457" t="e">
        <f>IF(K4706=0,#REF!,0)</f>
        <v>#REF!</v>
      </c>
    </row>
    <row r="4707" spans="1:12">
      <c r="A4707" s="30">
        <v>4705</v>
      </c>
      <c r="B4707" s="30">
        <v>1032.623999999998</v>
      </c>
      <c r="C4707" s="30">
        <v>15398.112999999899</v>
      </c>
      <c r="D4707" s="30">
        <v>1</v>
      </c>
      <c r="E4707" s="30">
        <v>1</v>
      </c>
      <c r="F4707" s="30">
        <v>553.30399999999997</v>
      </c>
      <c r="G4707" s="30">
        <v>1</v>
      </c>
      <c r="H4707" s="30">
        <v>1</v>
      </c>
      <c r="I4707" s="30">
        <v>1</v>
      </c>
      <c r="K4707" s="457"/>
      <c r="L4707" s="457" t="e">
        <f>IF(K4707=0,#REF!,0)</f>
        <v>#REF!</v>
      </c>
    </row>
    <row r="4708" spans="1:12">
      <c r="A4708" s="30">
        <v>4706</v>
      </c>
      <c r="B4708" s="30">
        <v>1032.623999999998</v>
      </c>
      <c r="C4708" s="30">
        <v>15235.3649999999</v>
      </c>
      <c r="D4708" s="30">
        <v>1</v>
      </c>
      <c r="E4708" s="30">
        <v>1</v>
      </c>
      <c r="F4708" s="30">
        <v>314.51899999999898</v>
      </c>
      <c r="G4708" s="30">
        <v>1</v>
      </c>
      <c r="H4708" s="30">
        <v>1</v>
      </c>
      <c r="I4708" s="30">
        <v>1</v>
      </c>
      <c r="K4708" s="457"/>
      <c r="L4708" s="457" t="e">
        <f>IF(K4708=0,#REF!,0)</f>
        <v>#REF!</v>
      </c>
    </row>
    <row r="4709" spans="1:12">
      <c r="A4709" s="30">
        <v>4707</v>
      </c>
      <c r="B4709" s="30">
        <v>1032.623999999998</v>
      </c>
      <c r="C4709" s="30">
        <v>15225.173999999901</v>
      </c>
      <c r="D4709" s="30">
        <v>1</v>
      </c>
      <c r="E4709" s="30">
        <v>1</v>
      </c>
      <c r="F4709" s="30">
        <v>245.09800000000001</v>
      </c>
      <c r="G4709" s="30">
        <v>1</v>
      </c>
      <c r="H4709" s="30">
        <v>1</v>
      </c>
      <c r="I4709" s="30">
        <v>1</v>
      </c>
      <c r="K4709" s="457"/>
      <c r="L4709" s="457" t="e">
        <f>IF(K4709=0,#REF!,0)</f>
        <v>#REF!</v>
      </c>
    </row>
    <row r="4710" spans="1:12">
      <c r="A4710" s="30">
        <v>4708</v>
      </c>
      <c r="B4710" s="30">
        <v>1032.623999999998</v>
      </c>
      <c r="C4710" s="30">
        <v>15216.020999999899</v>
      </c>
      <c r="D4710" s="30">
        <v>1</v>
      </c>
      <c r="E4710" s="30">
        <v>1</v>
      </c>
      <c r="F4710" s="30">
        <v>245.62</v>
      </c>
      <c r="G4710" s="30">
        <v>1</v>
      </c>
      <c r="H4710" s="30">
        <v>1</v>
      </c>
      <c r="I4710" s="30">
        <v>1</v>
      </c>
      <c r="K4710" s="457"/>
      <c r="L4710" s="457" t="e">
        <f>IF(K4710=0,#REF!,0)</f>
        <v>#REF!</v>
      </c>
    </row>
    <row r="4711" spans="1:12">
      <c r="A4711" s="30">
        <v>4709</v>
      </c>
      <c r="B4711" s="30">
        <v>1032.623999999998</v>
      </c>
      <c r="C4711" s="30">
        <v>15209.282999999899</v>
      </c>
      <c r="D4711" s="30">
        <v>1</v>
      </c>
      <c r="E4711" s="30">
        <v>1</v>
      </c>
      <c r="F4711" s="30">
        <v>228.59399999999999</v>
      </c>
      <c r="G4711" s="30">
        <v>1</v>
      </c>
      <c r="H4711" s="30">
        <v>1</v>
      </c>
      <c r="I4711" s="30">
        <v>1</v>
      </c>
      <c r="K4711" s="457"/>
      <c r="L4711" s="457" t="e">
        <f>IF(K4711=0,#REF!,0)</f>
        <v>#REF!</v>
      </c>
    </row>
    <row r="4712" spans="1:12">
      <c r="A4712" s="30">
        <v>4710</v>
      </c>
      <c r="B4712" s="30">
        <v>1762.222</v>
      </c>
      <c r="C4712" s="30">
        <v>15208.815999999899</v>
      </c>
      <c r="D4712" s="30">
        <v>1</v>
      </c>
      <c r="E4712" s="30">
        <v>1</v>
      </c>
      <c r="F4712" s="30">
        <v>2499.8239999999901</v>
      </c>
      <c r="G4712" s="30">
        <v>1</v>
      </c>
      <c r="H4712" s="30">
        <v>1</v>
      </c>
      <c r="I4712" s="30">
        <v>1</v>
      </c>
      <c r="K4712" s="457"/>
      <c r="L4712" s="457" t="e">
        <f>IF(K4712=0,#REF!,0)</f>
        <v>#REF!</v>
      </c>
    </row>
    <row r="4713" spans="1:12">
      <c r="A4713" s="30">
        <v>4711</v>
      </c>
      <c r="B4713" s="30">
        <v>6194.6589999999987</v>
      </c>
      <c r="C4713" s="30">
        <v>15332.825999999901</v>
      </c>
      <c r="D4713" s="30">
        <v>1</v>
      </c>
      <c r="E4713" s="30">
        <v>1</v>
      </c>
      <c r="F4713" s="30">
        <v>6553.5060000000003</v>
      </c>
      <c r="G4713" s="30">
        <v>1</v>
      </c>
      <c r="H4713" s="30">
        <v>1</v>
      </c>
      <c r="I4713" s="30">
        <v>1</v>
      </c>
      <c r="K4713" s="457"/>
      <c r="L4713" s="457" t="e">
        <f>IF(K4713=0,#REF!,0)</f>
        <v>#REF!</v>
      </c>
    </row>
    <row r="4714" spans="1:12">
      <c r="A4714" s="30">
        <v>4712</v>
      </c>
      <c r="B4714" s="30">
        <v>1835.0640000000001</v>
      </c>
      <c r="C4714" s="30">
        <v>40891.98399999988</v>
      </c>
      <c r="D4714" s="30">
        <v>1</v>
      </c>
      <c r="E4714" s="30">
        <v>1</v>
      </c>
      <c r="F4714" s="30">
        <v>5309.4949999999999</v>
      </c>
      <c r="G4714" s="30">
        <v>1</v>
      </c>
      <c r="H4714" s="30">
        <v>1</v>
      </c>
      <c r="I4714" s="30">
        <v>1</v>
      </c>
      <c r="K4714" s="457"/>
      <c r="L4714" s="457" t="e">
        <f>IF(K4714=0,#REF!,0)</f>
        <v>#REF!</v>
      </c>
    </row>
    <row r="4715" spans="1:12">
      <c r="A4715" s="30">
        <v>4713</v>
      </c>
      <c r="B4715" s="30">
        <v>1373.9769999999969</v>
      </c>
      <c r="C4715" s="30">
        <v>82746.360999999975</v>
      </c>
      <c r="D4715" s="30">
        <v>1</v>
      </c>
      <c r="E4715" s="30">
        <v>1</v>
      </c>
      <c r="F4715" s="30">
        <v>4391.65199999999</v>
      </c>
      <c r="G4715" s="30">
        <v>1</v>
      </c>
      <c r="H4715" s="30">
        <v>1</v>
      </c>
      <c r="I4715" s="30">
        <v>1</v>
      </c>
      <c r="K4715" s="457"/>
      <c r="L4715" s="457" t="e">
        <f>IF(K4715=0,#REF!,0)</f>
        <v>#REF!</v>
      </c>
    </row>
    <row r="4716" spans="1:12">
      <c r="A4716" s="30">
        <v>4714</v>
      </c>
      <c r="B4716" s="30">
        <v>4943.5519999999979</v>
      </c>
      <c r="C4716" s="30">
        <v>118669.85799999989</v>
      </c>
      <c r="D4716" s="30">
        <v>1</v>
      </c>
      <c r="E4716" s="30">
        <v>1</v>
      </c>
      <c r="F4716" s="30">
        <v>3344.3069999999998</v>
      </c>
      <c r="G4716" s="30">
        <v>1</v>
      </c>
      <c r="H4716" s="30">
        <v>1</v>
      </c>
      <c r="I4716" s="30">
        <v>1</v>
      </c>
      <c r="K4716" s="457"/>
      <c r="L4716" s="457" t="e">
        <f>IF(K4716=0,#REF!,0)</f>
        <v>#REF!</v>
      </c>
    </row>
    <row r="4717" spans="1:12">
      <c r="A4717" s="30">
        <v>4715</v>
      </c>
      <c r="B4717" s="30">
        <v>8175.0589999999993</v>
      </c>
      <c r="C4717" s="30">
        <v>139964.47499999989</v>
      </c>
      <c r="D4717" s="30">
        <v>1</v>
      </c>
      <c r="E4717" s="30">
        <v>1</v>
      </c>
      <c r="F4717" s="30">
        <v>2951.4</v>
      </c>
      <c r="G4717" s="30">
        <v>1</v>
      </c>
      <c r="H4717" s="30">
        <v>1</v>
      </c>
      <c r="I4717" s="30">
        <v>1</v>
      </c>
      <c r="K4717" s="457"/>
      <c r="L4717" s="457" t="e">
        <f>IF(K4717=0,#REF!,0)</f>
        <v>#REF!</v>
      </c>
    </row>
    <row r="4718" spans="1:12">
      <c r="A4718" s="30">
        <v>4716</v>
      </c>
      <c r="B4718" s="30">
        <v>8524.1890000000003</v>
      </c>
      <c r="C4718" s="30">
        <v>130491.29899999991</v>
      </c>
      <c r="D4718" s="30">
        <v>1</v>
      </c>
      <c r="E4718" s="30">
        <v>1</v>
      </c>
      <c r="F4718" s="30">
        <v>2755.1459999999902</v>
      </c>
      <c r="G4718" s="30">
        <v>1</v>
      </c>
      <c r="H4718" s="30">
        <v>1</v>
      </c>
      <c r="I4718" s="30">
        <v>1</v>
      </c>
      <c r="K4718" s="457"/>
      <c r="L4718" s="457" t="e">
        <f>IF(K4718=0,#REF!,0)</f>
        <v>#REF!</v>
      </c>
    </row>
    <row r="4719" spans="1:12">
      <c r="A4719" s="30">
        <v>4717</v>
      </c>
      <c r="B4719" s="30">
        <v>17196.11599999998</v>
      </c>
      <c r="C4719" s="30">
        <v>104044.8899999998</v>
      </c>
      <c r="D4719" s="30">
        <v>1</v>
      </c>
      <c r="E4719" s="30">
        <v>1</v>
      </c>
      <c r="F4719" s="30">
        <v>4125.82599999999</v>
      </c>
      <c r="G4719" s="30">
        <v>1</v>
      </c>
      <c r="H4719" s="30">
        <v>1</v>
      </c>
      <c r="I4719" s="30">
        <v>1</v>
      </c>
      <c r="K4719" s="457"/>
      <c r="L4719" s="457" t="e">
        <f>IF(K4719=0,#REF!,0)</f>
        <v>#REF!</v>
      </c>
    </row>
    <row r="4720" spans="1:12">
      <c r="A4720" s="30">
        <v>4718</v>
      </c>
      <c r="B4720" s="30">
        <v>9941.3099999999904</v>
      </c>
      <c r="C4720" s="30">
        <v>116841.88299999991</v>
      </c>
      <c r="D4720" s="30">
        <v>1</v>
      </c>
      <c r="E4720" s="30">
        <v>1</v>
      </c>
      <c r="F4720" s="30">
        <v>3669.2170000000001</v>
      </c>
      <c r="G4720" s="30">
        <v>1</v>
      </c>
      <c r="H4720" s="30">
        <v>1</v>
      </c>
      <c r="I4720" s="30">
        <v>1</v>
      </c>
      <c r="K4720" s="457"/>
      <c r="L4720" s="457" t="e">
        <f>IF(K4720=0,#REF!,0)</f>
        <v>#REF!</v>
      </c>
    </row>
    <row r="4721" spans="1:12">
      <c r="A4721" s="30">
        <v>4719</v>
      </c>
      <c r="B4721" s="30">
        <v>9557.4389999999767</v>
      </c>
      <c r="C4721" s="30">
        <v>151691.97799999989</v>
      </c>
      <c r="D4721" s="30">
        <v>1</v>
      </c>
      <c r="E4721" s="30">
        <v>1</v>
      </c>
      <c r="F4721" s="30">
        <v>2102.9379999999901</v>
      </c>
      <c r="G4721" s="30">
        <v>1</v>
      </c>
      <c r="H4721" s="30">
        <v>1</v>
      </c>
      <c r="I4721" s="30">
        <v>1</v>
      </c>
      <c r="K4721" s="457"/>
      <c r="L4721" s="457" t="e">
        <f>IF(K4721=0,#REF!,0)</f>
        <v>#REF!</v>
      </c>
    </row>
    <row r="4722" spans="1:12">
      <c r="A4722" s="30">
        <v>4720</v>
      </c>
      <c r="B4722" s="30">
        <v>9132.9299999999876</v>
      </c>
      <c r="C4722" s="30">
        <v>135616.7889999999</v>
      </c>
      <c r="D4722" s="30">
        <v>1</v>
      </c>
      <c r="E4722" s="30">
        <v>1</v>
      </c>
      <c r="F4722" s="30">
        <v>1842.42499999999</v>
      </c>
      <c r="G4722" s="30">
        <v>1</v>
      </c>
      <c r="H4722" s="30">
        <v>1</v>
      </c>
      <c r="I4722" s="30">
        <v>1</v>
      </c>
      <c r="K4722" s="457"/>
      <c r="L4722" s="457" t="e">
        <f>IF(K4722=0,#REF!,0)</f>
        <v>#REF!</v>
      </c>
    </row>
    <row r="4723" spans="1:12">
      <c r="A4723" s="30">
        <v>4721</v>
      </c>
      <c r="B4723" s="30">
        <v>10031.432999999979</v>
      </c>
      <c r="C4723" s="30">
        <v>124098.22999999989</v>
      </c>
      <c r="D4723" s="30">
        <v>1</v>
      </c>
      <c r="E4723" s="30">
        <v>1</v>
      </c>
      <c r="F4723" s="30">
        <v>2102.99799999999</v>
      </c>
      <c r="G4723" s="30">
        <v>1</v>
      </c>
      <c r="H4723" s="30">
        <v>1</v>
      </c>
      <c r="I4723" s="30">
        <v>1</v>
      </c>
      <c r="K4723" s="457"/>
      <c r="L4723" s="457" t="e">
        <f>IF(K4723=0,#REF!,0)</f>
        <v>#REF!</v>
      </c>
    </row>
    <row r="4724" spans="1:12">
      <c r="A4724" s="30">
        <v>4722</v>
      </c>
      <c r="B4724" s="30">
        <v>11005.99</v>
      </c>
      <c r="C4724" s="30">
        <v>90323.873999999894</v>
      </c>
      <c r="D4724" s="30">
        <v>1</v>
      </c>
      <c r="E4724" s="30">
        <v>1</v>
      </c>
      <c r="F4724" s="30">
        <v>3669.3780000000002</v>
      </c>
      <c r="G4724" s="30">
        <v>1</v>
      </c>
      <c r="H4724" s="30">
        <v>1</v>
      </c>
      <c r="I4724" s="30">
        <v>1</v>
      </c>
      <c r="K4724" s="457"/>
      <c r="L4724" s="457" t="e">
        <f>IF(K4724=0,#REF!,0)</f>
        <v>#REF!</v>
      </c>
    </row>
    <row r="4725" spans="1:12">
      <c r="A4725" s="30">
        <v>4723</v>
      </c>
      <c r="B4725" s="30">
        <v>16851.30899999999</v>
      </c>
      <c r="C4725" s="30">
        <v>43315.874999999898</v>
      </c>
      <c r="D4725" s="30">
        <v>1</v>
      </c>
      <c r="E4725" s="30">
        <v>1</v>
      </c>
      <c r="F4725" s="30">
        <v>5172.5069999999996</v>
      </c>
      <c r="G4725" s="30">
        <v>1</v>
      </c>
      <c r="H4725" s="30">
        <v>1</v>
      </c>
      <c r="I4725" s="30">
        <v>1</v>
      </c>
      <c r="K4725" s="457"/>
      <c r="L4725" s="457" t="e">
        <f>IF(K4725=0,#REF!,0)</f>
        <v>#REF!</v>
      </c>
    </row>
    <row r="4726" spans="1:12">
      <c r="A4726" s="30">
        <v>4724</v>
      </c>
      <c r="B4726" s="30">
        <v>17458.00299999999</v>
      </c>
      <c r="C4726" s="30">
        <v>43308.023999999903</v>
      </c>
      <c r="D4726" s="30">
        <v>1</v>
      </c>
      <c r="E4726" s="30">
        <v>1</v>
      </c>
      <c r="F4726" s="30">
        <v>5238.7250000000004</v>
      </c>
      <c r="G4726" s="30">
        <v>1</v>
      </c>
      <c r="H4726" s="30">
        <v>1</v>
      </c>
      <c r="I4726" s="30">
        <v>1</v>
      </c>
      <c r="K4726" s="457"/>
      <c r="L4726" s="457" t="e">
        <f>IF(K4726=0,#REF!,0)</f>
        <v>#REF!</v>
      </c>
    </row>
    <row r="4727" spans="1:12">
      <c r="A4727" s="30">
        <v>4725</v>
      </c>
      <c r="B4727" s="30">
        <v>6534.5189999999993</v>
      </c>
      <c r="C4727" s="30">
        <v>19881.879999999899</v>
      </c>
      <c r="D4727" s="30">
        <v>1</v>
      </c>
      <c r="E4727" s="30">
        <v>1</v>
      </c>
      <c r="F4727" s="30">
        <v>4063.2559999999899</v>
      </c>
      <c r="G4727" s="30">
        <v>1</v>
      </c>
      <c r="H4727" s="30">
        <v>1</v>
      </c>
      <c r="I4727" s="30">
        <v>1</v>
      </c>
      <c r="K4727" s="457"/>
      <c r="L4727" s="457" t="e">
        <f>IF(K4727=0,#REF!,0)</f>
        <v>#REF!</v>
      </c>
    </row>
    <row r="4728" spans="1:12">
      <c r="A4728" s="30">
        <v>4726</v>
      </c>
      <c r="B4728" s="30">
        <v>1810.758</v>
      </c>
      <c r="C4728" s="30">
        <v>18245.197999999898</v>
      </c>
      <c r="D4728" s="30">
        <v>1</v>
      </c>
      <c r="E4728" s="30">
        <v>1</v>
      </c>
      <c r="F4728" s="30">
        <v>2952.4489999999901</v>
      </c>
      <c r="G4728" s="30">
        <v>1</v>
      </c>
      <c r="H4728" s="30">
        <v>1</v>
      </c>
      <c r="I4728" s="30">
        <v>1</v>
      </c>
      <c r="K4728" s="457"/>
      <c r="L4728" s="457" t="e">
        <f>IF(K4728=0,#REF!,0)</f>
        <v>#REF!</v>
      </c>
    </row>
    <row r="4729" spans="1:12">
      <c r="A4729" s="30">
        <v>4727</v>
      </c>
      <c r="B4729" s="30">
        <v>1795.5330000000001</v>
      </c>
      <c r="C4729" s="30">
        <v>17101.967999999899</v>
      </c>
      <c r="D4729" s="30">
        <v>1</v>
      </c>
      <c r="E4729" s="30">
        <v>1</v>
      </c>
      <c r="F4729" s="30">
        <v>1648.5139999999899</v>
      </c>
      <c r="G4729" s="30">
        <v>1</v>
      </c>
      <c r="H4729" s="30">
        <v>1</v>
      </c>
      <c r="I4729" s="30">
        <v>1</v>
      </c>
      <c r="K4729" s="457"/>
      <c r="L4729" s="457" t="e">
        <f>IF(K4729=0,#REF!,0)</f>
        <v>#REF!</v>
      </c>
    </row>
    <row r="4730" spans="1:12">
      <c r="A4730" s="30">
        <v>4728</v>
      </c>
      <c r="B4730" s="30">
        <v>1045.112999999998</v>
      </c>
      <c r="C4730" s="30">
        <v>16361.4219999999</v>
      </c>
      <c r="D4730" s="30">
        <v>1</v>
      </c>
      <c r="E4730" s="30">
        <v>1</v>
      </c>
      <c r="F4730" s="30">
        <v>1258.9839999999999</v>
      </c>
      <c r="G4730" s="30">
        <v>1</v>
      </c>
      <c r="H4730" s="30">
        <v>1</v>
      </c>
      <c r="I4730" s="30">
        <v>1</v>
      </c>
      <c r="K4730" s="457"/>
      <c r="L4730" s="457" t="e">
        <f>IF(K4730=0,#REF!,0)</f>
        <v>#REF!</v>
      </c>
    </row>
    <row r="4731" spans="1:12">
      <c r="A4731" s="30">
        <v>4729</v>
      </c>
      <c r="B4731" s="30">
        <v>1036.467999999998</v>
      </c>
      <c r="C4731" s="30">
        <v>16076.3319999999</v>
      </c>
      <c r="D4731" s="30">
        <v>1</v>
      </c>
      <c r="E4731" s="30">
        <v>1</v>
      </c>
      <c r="F4731" s="30">
        <v>552.78499999999997</v>
      </c>
      <c r="G4731" s="30">
        <v>1</v>
      </c>
      <c r="H4731" s="30">
        <v>1</v>
      </c>
      <c r="I4731" s="30">
        <v>1</v>
      </c>
      <c r="K4731" s="457"/>
      <c r="L4731" s="457" t="e">
        <f>IF(K4731=0,#REF!,0)</f>
        <v>#REF!</v>
      </c>
    </row>
    <row r="4732" spans="1:12">
      <c r="A4732" s="30">
        <v>4730</v>
      </c>
      <c r="B4732" s="30">
        <v>1032.623999999998</v>
      </c>
      <c r="C4732" s="30">
        <v>15260.029999999901</v>
      </c>
      <c r="D4732" s="30">
        <v>1</v>
      </c>
      <c r="E4732" s="30">
        <v>1</v>
      </c>
      <c r="F4732" s="30">
        <v>314.166</v>
      </c>
      <c r="G4732" s="30">
        <v>1</v>
      </c>
      <c r="H4732" s="30">
        <v>1</v>
      </c>
      <c r="I4732" s="30">
        <v>1</v>
      </c>
      <c r="K4732" s="457"/>
      <c r="L4732" s="457" t="e">
        <f>IF(K4732=0,#REF!,0)</f>
        <v>#REF!</v>
      </c>
    </row>
    <row r="4733" spans="1:12">
      <c r="A4733" s="30">
        <v>4731</v>
      </c>
      <c r="B4733" s="30">
        <v>1032.623999999998</v>
      </c>
      <c r="C4733" s="30">
        <v>15325.015999999901</v>
      </c>
      <c r="D4733" s="30">
        <v>1</v>
      </c>
      <c r="E4733" s="30">
        <v>1</v>
      </c>
      <c r="F4733" s="30">
        <v>243.56699999999901</v>
      </c>
      <c r="G4733" s="30">
        <v>1</v>
      </c>
      <c r="H4733" s="30">
        <v>1</v>
      </c>
      <c r="I4733" s="30">
        <v>1</v>
      </c>
      <c r="K4733" s="457"/>
      <c r="L4733" s="457" t="e">
        <f>IF(K4733=0,#REF!,0)</f>
        <v>#REF!</v>
      </c>
    </row>
    <row r="4734" spans="1:12">
      <c r="A4734" s="30">
        <v>4732</v>
      </c>
      <c r="B4734" s="30">
        <v>1032.623999999998</v>
      </c>
      <c r="C4734" s="30">
        <v>15259.625999999902</v>
      </c>
      <c r="D4734" s="30">
        <v>1</v>
      </c>
      <c r="E4734" s="30">
        <v>1</v>
      </c>
      <c r="F4734" s="30">
        <v>243.91999999999899</v>
      </c>
      <c r="G4734" s="30">
        <v>1</v>
      </c>
      <c r="H4734" s="30">
        <v>1</v>
      </c>
      <c r="I4734" s="30">
        <v>1</v>
      </c>
      <c r="K4734" s="457"/>
      <c r="L4734" s="457" t="e">
        <f>IF(K4734=0,#REF!,0)</f>
        <v>#REF!</v>
      </c>
    </row>
    <row r="4735" spans="1:12">
      <c r="A4735" s="30">
        <v>4733</v>
      </c>
      <c r="B4735" s="30">
        <v>1032.623999999998</v>
      </c>
      <c r="C4735" s="30">
        <v>15257.226999999899</v>
      </c>
      <c r="D4735" s="30">
        <v>1</v>
      </c>
      <c r="E4735" s="30">
        <v>1</v>
      </c>
      <c r="F4735" s="30">
        <v>227.39099999999999</v>
      </c>
      <c r="G4735" s="30">
        <v>1</v>
      </c>
      <c r="H4735" s="30">
        <v>1</v>
      </c>
      <c r="I4735" s="30">
        <v>1</v>
      </c>
      <c r="K4735" s="457"/>
      <c r="L4735" s="457" t="e">
        <f>IF(K4735=0,#REF!,0)</f>
        <v>#REF!</v>
      </c>
    </row>
    <row r="4736" spans="1:12">
      <c r="A4736" s="30">
        <v>4734</v>
      </c>
      <c r="B4736" s="30">
        <v>1762.222</v>
      </c>
      <c r="C4736" s="30">
        <v>15241.656999999901</v>
      </c>
      <c r="D4736" s="30">
        <v>1</v>
      </c>
      <c r="E4736" s="30">
        <v>1</v>
      </c>
      <c r="F4736" s="30">
        <v>2498.7709999999902</v>
      </c>
      <c r="G4736" s="30">
        <v>1</v>
      </c>
      <c r="H4736" s="30">
        <v>1</v>
      </c>
      <c r="I4736" s="30">
        <v>1</v>
      </c>
      <c r="K4736" s="457"/>
      <c r="L4736" s="457" t="e">
        <f>IF(K4736=0,#REF!,0)</f>
        <v>#REF!</v>
      </c>
    </row>
    <row r="4737" spans="1:12">
      <c r="A4737" s="30">
        <v>4735</v>
      </c>
      <c r="B4737" s="30">
        <v>6210.155999999999</v>
      </c>
      <c r="C4737" s="30">
        <v>15324.211999999899</v>
      </c>
      <c r="D4737" s="30">
        <v>1</v>
      </c>
      <c r="E4737" s="30">
        <v>1</v>
      </c>
      <c r="F4737" s="30">
        <v>6553.74</v>
      </c>
      <c r="G4737" s="30">
        <v>1</v>
      </c>
      <c r="H4737" s="30">
        <v>1</v>
      </c>
      <c r="I4737" s="30">
        <v>1</v>
      </c>
      <c r="K4737" s="457"/>
      <c r="L4737" s="457" t="e">
        <f>IF(K4737=0,#REF!,0)</f>
        <v>#REF!</v>
      </c>
    </row>
    <row r="4738" spans="1:12">
      <c r="A4738" s="30">
        <v>4736</v>
      </c>
      <c r="B4738" s="30">
        <v>1784.6790000000001</v>
      </c>
      <c r="C4738" s="30">
        <v>40863.128999999892</v>
      </c>
      <c r="D4738" s="30">
        <v>1</v>
      </c>
      <c r="E4738" s="30">
        <v>1</v>
      </c>
      <c r="F4738" s="30">
        <v>5310.6589999999997</v>
      </c>
      <c r="G4738" s="30">
        <v>1</v>
      </c>
      <c r="H4738" s="30">
        <v>1</v>
      </c>
      <c r="I4738" s="30">
        <v>1</v>
      </c>
      <c r="K4738" s="457"/>
      <c r="L4738" s="457" t="e">
        <f>IF(K4738=0,#REF!,0)</f>
        <v>#REF!</v>
      </c>
    </row>
    <row r="4739" spans="1:12">
      <c r="A4739" s="30">
        <v>4737</v>
      </c>
      <c r="B4739" s="30">
        <v>1046.7699999999979</v>
      </c>
      <c r="C4739" s="30">
        <v>71854.970999999889</v>
      </c>
      <c r="D4739" s="30">
        <v>1</v>
      </c>
      <c r="E4739" s="30">
        <v>1</v>
      </c>
      <c r="F4739" s="30">
        <v>4394.6980000000003</v>
      </c>
      <c r="G4739" s="30">
        <v>1</v>
      </c>
      <c r="H4739" s="30">
        <v>1</v>
      </c>
      <c r="I4739" s="30">
        <v>1</v>
      </c>
      <c r="K4739" s="457"/>
      <c r="L4739" s="457" t="e">
        <f>IF(K4739=0,#REF!,0)</f>
        <v>#REF!</v>
      </c>
    </row>
    <row r="4740" spans="1:12">
      <c r="A4740" s="30">
        <v>4738</v>
      </c>
      <c r="B4740" s="30">
        <v>1161.271999999999</v>
      </c>
      <c r="C4740" s="30">
        <v>93198.083999999813</v>
      </c>
      <c r="D4740" s="30">
        <v>1</v>
      </c>
      <c r="E4740" s="30">
        <v>1</v>
      </c>
      <c r="F4740" s="30">
        <v>3348.5059999999999</v>
      </c>
      <c r="G4740" s="30">
        <v>1</v>
      </c>
      <c r="H4740" s="30">
        <v>1</v>
      </c>
      <c r="I4740" s="30">
        <v>1</v>
      </c>
      <c r="K4740" s="457"/>
      <c r="L4740" s="457" t="e">
        <f>IF(K4740=0,#REF!,0)</f>
        <v>#REF!</v>
      </c>
    </row>
    <row r="4741" spans="1:12">
      <c r="A4741" s="30">
        <v>4739</v>
      </c>
      <c r="B4741" s="30">
        <v>1238.732999999999</v>
      </c>
      <c r="C4741" s="30">
        <v>112535.02499999991</v>
      </c>
      <c r="D4741" s="30">
        <v>1</v>
      </c>
      <c r="E4741" s="30">
        <v>1</v>
      </c>
      <c r="F4741" s="30">
        <v>2956.2</v>
      </c>
      <c r="G4741" s="30">
        <v>1</v>
      </c>
      <c r="H4741" s="30">
        <v>1</v>
      </c>
      <c r="I4741" s="30">
        <v>1</v>
      </c>
      <c r="K4741" s="457"/>
      <c r="L4741" s="457" t="e">
        <f>IF(K4741=0,#REF!,0)</f>
        <v>#REF!</v>
      </c>
    </row>
    <row r="4742" spans="1:12">
      <c r="A4742" s="30">
        <v>4740</v>
      </c>
      <c r="B4742" s="30">
        <v>1254.8049999999989</v>
      </c>
      <c r="C4742" s="30">
        <v>95504.291999999798</v>
      </c>
      <c r="D4742" s="30">
        <v>1</v>
      </c>
      <c r="E4742" s="30">
        <v>1</v>
      </c>
      <c r="F4742" s="30">
        <v>2759.97299999999</v>
      </c>
      <c r="G4742" s="30">
        <v>1</v>
      </c>
      <c r="H4742" s="30">
        <v>1</v>
      </c>
      <c r="I4742" s="30">
        <v>1</v>
      </c>
      <c r="K4742" s="457"/>
      <c r="L4742" s="457" t="e">
        <f>IF(K4742=0,#REF!,0)</f>
        <v>#REF!</v>
      </c>
    </row>
    <row r="4743" spans="1:12">
      <c r="A4743" s="30">
        <v>4741</v>
      </c>
      <c r="B4743" s="30">
        <v>6426.009</v>
      </c>
      <c r="C4743" s="30">
        <v>57113.442999999876</v>
      </c>
      <c r="D4743" s="30">
        <v>1</v>
      </c>
      <c r="E4743" s="30">
        <v>1</v>
      </c>
      <c r="F4743" s="30">
        <v>4131.826</v>
      </c>
      <c r="G4743" s="30">
        <v>1</v>
      </c>
      <c r="H4743" s="30">
        <v>1</v>
      </c>
      <c r="I4743" s="30">
        <v>1</v>
      </c>
      <c r="K4743" s="457"/>
      <c r="L4743" s="457" t="e">
        <f>IF(K4743=0,#REF!,0)</f>
        <v>#REF!</v>
      </c>
    </row>
    <row r="4744" spans="1:12">
      <c r="A4744" s="30">
        <v>4742</v>
      </c>
      <c r="B4744" s="30">
        <v>1792.403</v>
      </c>
      <c r="C4744" s="30">
        <v>75681.193999999901</v>
      </c>
      <c r="D4744" s="30">
        <v>1</v>
      </c>
      <c r="E4744" s="30">
        <v>1</v>
      </c>
      <c r="F4744" s="30">
        <v>3674.9580000000001</v>
      </c>
      <c r="G4744" s="30">
        <v>1</v>
      </c>
      <c r="H4744" s="30">
        <v>1</v>
      </c>
      <c r="I4744" s="30">
        <v>1</v>
      </c>
      <c r="K4744" s="457"/>
      <c r="L4744" s="457" t="e">
        <f>IF(K4744=0,#REF!,0)</f>
        <v>#REF!</v>
      </c>
    </row>
    <row r="4745" spans="1:12">
      <c r="A4745" s="30">
        <v>4743</v>
      </c>
      <c r="B4745" s="30">
        <v>1040.499999999998</v>
      </c>
      <c r="C4745" s="30">
        <v>112820.44499999979</v>
      </c>
      <c r="D4745" s="30">
        <v>1</v>
      </c>
      <c r="E4745" s="30">
        <v>1</v>
      </c>
      <c r="F4745" s="30">
        <v>2106.895</v>
      </c>
      <c r="G4745" s="30">
        <v>1</v>
      </c>
      <c r="H4745" s="30">
        <v>1</v>
      </c>
      <c r="I4745" s="30">
        <v>1</v>
      </c>
      <c r="K4745" s="457"/>
      <c r="L4745" s="457" t="e">
        <f>IF(K4745=0,#REF!,0)</f>
        <v>#REF!</v>
      </c>
    </row>
    <row r="4746" spans="1:12">
      <c r="A4746" s="30">
        <v>4744</v>
      </c>
      <c r="B4746" s="30">
        <v>1034.3559999999982</v>
      </c>
      <c r="C4746" s="30">
        <v>92762.922999999893</v>
      </c>
      <c r="D4746" s="30">
        <v>1</v>
      </c>
      <c r="E4746" s="30">
        <v>1</v>
      </c>
      <c r="F4746" s="30">
        <v>1846.039</v>
      </c>
      <c r="G4746" s="30">
        <v>1</v>
      </c>
      <c r="H4746" s="30">
        <v>1</v>
      </c>
      <c r="I4746" s="30">
        <v>1</v>
      </c>
      <c r="K4746" s="457"/>
      <c r="L4746" s="457" t="e">
        <f>IF(K4746=0,#REF!,0)</f>
        <v>#REF!</v>
      </c>
    </row>
    <row r="4747" spans="1:12">
      <c r="A4747" s="30">
        <v>4745</v>
      </c>
      <c r="B4747" s="30">
        <v>1033.0579999999979</v>
      </c>
      <c r="C4747" s="30">
        <v>75303.921999999904</v>
      </c>
      <c r="D4747" s="30">
        <v>1</v>
      </c>
      <c r="E4747" s="30">
        <v>1</v>
      </c>
      <c r="F4747" s="30">
        <v>2107.0839999999998</v>
      </c>
      <c r="G4747" s="30">
        <v>1</v>
      </c>
      <c r="H4747" s="30">
        <v>1</v>
      </c>
      <c r="I4747" s="30">
        <v>1</v>
      </c>
      <c r="K4747" s="457"/>
      <c r="L4747" s="457" t="e">
        <f>IF(K4747=0,#REF!,0)</f>
        <v>#REF!</v>
      </c>
    </row>
    <row r="4748" spans="1:12">
      <c r="A4748" s="30">
        <v>4746</v>
      </c>
      <c r="B4748" s="30">
        <v>1762.222</v>
      </c>
      <c r="C4748" s="30">
        <v>41099.721999999878</v>
      </c>
      <c r="D4748" s="30">
        <v>1</v>
      </c>
      <c r="E4748" s="30">
        <v>1</v>
      </c>
      <c r="F4748" s="30">
        <v>3676.0230000000001</v>
      </c>
      <c r="G4748" s="30">
        <v>1</v>
      </c>
      <c r="H4748" s="30">
        <v>1</v>
      </c>
      <c r="I4748" s="30">
        <v>1</v>
      </c>
      <c r="K4748" s="457"/>
      <c r="L4748" s="457" t="e">
        <f>IF(K4748=0,#REF!,0)</f>
        <v>#REF!</v>
      </c>
    </row>
    <row r="4749" spans="1:12">
      <c r="A4749" s="30">
        <v>4747</v>
      </c>
      <c r="B4749" s="30">
        <v>6172.1149999999998</v>
      </c>
      <c r="C4749" s="30">
        <v>34903.056999999899</v>
      </c>
      <c r="D4749" s="30">
        <v>1</v>
      </c>
      <c r="E4749" s="30">
        <v>1</v>
      </c>
      <c r="F4749" s="30">
        <v>5179.3720000000003</v>
      </c>
      <c r="G4749" s="30">
        <v>1</v>
      </c>
      <c r="H4749" s="30">
        <v>1</v>
      </c>
      <c r="I4749" s="30">
        <v>1</v>
      </c>
      <c r="K4749" s="457"/>
      <c r="L4749" s="457" t="e">
        <f>IF(K4749=0,#REF!,0)</f>
        <v>#REF!</v>
      </c>
    </row>
    <row r="4750" spans="1:12">
      <c r="A4750" s="30">
        <v>4748</v>
      </c>
      <c r="B4750" s="30">
        <v>7625.9140000000007</v>
      </c>
      <c r="C4750" s="30">
        <v>35647.17199999989</v>
      </c>
      <c r="D4750" s="30">
        <v>1</v>
      </c>
      <c r="E4750" s="30">
        <v>1</v>
      </c>
      <c r="F4750" s="30">
        <v>5245.1120000000001</v>
      </c>
      <c r="G4750" s="30">
        <v>1</v>
      </c>
      <c r="H4750" s="30">
        <v>1</v>
      </c>
      <c r="I4750" s="30">
        <v>1</v>
      </c>
      <c r="K4750" s="457"/>
      <c r="L4750" s="457" t="e">
        <f>IF(K4750=0,#REF!,0)</f>
        <v>#REF!</v>
      </c>
    </row>
    <row r="4751" spans="1:12">
      <c r="A4751" s="30">
        <v>4749</v>
      </c>
      <c r="B4751" s="30">
        <v>1762.222</v>
      </c>
      <c r="C4751" s="30">
        <v>16166.4539999999</v>
      </c>
      <c r="D4751" s="30">
        <v>1</v>
      </c>
      <c r="E4751" s="30">
        <v>1</v>
      </c>
      <c r="F4751" s="30">
        <v>4070.3099999999899</v>
      </c>
      <c r="G4751" s="30">
        <v>1</v>
      </c>
      <c r="H4751" s="30">
        <v>1</v>
      </c>
      <c r="I4751" s="30">
        <v>1</v>
      </c>
      <c r="K4751" s="457"/>
      <c r="L4751" s="457" t="e">
        <f>IF(K4751=0,#REF!,0)</f>
        <v>#REF!</v>
      </c>
    </row>
    <row r="4752" spans="1:12">
      <c r="A4752" s="30">
        <v>4750</v>
      </c>
      <c r="B4752" s="30">
        <v>1762.222</v>
      </c>
      <c r="C4752" s="30">
        <v>15713.308999999901</v>
      </c>
      <c r="D4752" s="30">
        <v>1</v>
      </c>
      <c r="E4752" s="30">
        <v>1</v>
      </c>
      <c r="F4752" s="30">
        <v>2958.7950000000001</v>
      </c>
      <c r="G4752" s="30">
        <v>1</v>
      </c>
      <c r="H4752" s="30">
        <v>1</v>
      </c>
      <c r="I4752" s="30">
        <v>1</v>
      </c>
      <c r="K4752" s="457"/>
      <c r="L4752" s="457" t="e">
        <f>IF(K4752=0,#REF!,0)</f>
        <v>#REF!</v>
      </c>
    </row>
    <row r="4753" spans="1:12">
      <c r="A4753" s="30">
        <v>4751</v>
      </c>
      <c r="B4753" s="30">
        <v>1762.222</v>
      </c>
      <c r="C4753" s="30">
        <v>15263.210999999899</v>
      </c>
      <c r="D4753" s="30">
        <v>1</v>
      </c>
      <c r="E4753" s="30">
        <v>1</v>
      </c>
      <c r="F4753" s="30">
        <v>1652.23</v>
      </c>
      <c r="G4753" s="30">
        <v>1</v>
      </c>
      <c r="H4753" s="30">
        <v>1</v>
      </c>
      <c r="I4753" s="30">
        <v>1</v>
      </c>
      <c r="K4753" s="457"/>
      <c r="L4753" s="457" t="e">
        <f>IF(K4753=0,#REF!,0)</f>
        <v>#REF!</v>
      </c>
    </row>
    <row r="4754" spans="1:12">
      <c r="A4754" s="30">
        <v>4752</v>
      </c>
      <c r="B4754" s="30">
        <v>1032.623999999998</v>
      </c>
      <c r="C4754" s="30">
        <v>15268.8199999999</v>
      </c>
      <c r="D4754" s="30">
        <v>1</v>
      </c>
      <c r="E4754" s="30">
        <v>1</v>
      </c>
      <c r="F4754" s="30">
        <v>1261.2370000000001</v>
      </c>
      <c r="G4754" s="30">
        <v>1</v>
      </c>
      <c r="H4754" s="30">
        <v>1</v>
      </c>
      <c r="I4754" s="30">
        <v>1</v>
      </c>
      <c r="K4754" s="457"/>
      <c r="L4754" s="457" t="e">
        <f>IF(K4754=0,#REF!,0)</f>
        <v>#REF!</v>
      </c>
    </row>
    <row r="4755" spans="1:12">
      <c r="A4755" s="30">
        <v>4753</v>
      </c>
      <c r="B4755" s="30">
        <v>1032.623999999998</v>
      </c>
      <c r="C4755" s="30">
        <v>15264.638999999901</v>
      </c>
      <c r="D4755" s="30">
        <v>1</v>
      </c>
      <c r="E4755" s="30">
        <v>1</v>
      </c>
      <c r="F4755" s="30">
        <v>554.671999999999</v>
      </c>
      <c r="G4755" s="30">
        <v>1</v>
      </c>
      <c r="H4755" s="30">
        <v>1</v>
      </c>
      <c r="I4755" s="30">
        <v>1</v>
      </c>
      <c r="K4755" s="457"/>
      <c r="L4755" s="457" t="e">
        <f>IF(K4755=0,#REF!,0)</f>
        <v>#REF!</v>
      </c>
    </row>
    <row r="4756" spans="1:12">
      <c r="A4756" s="30">
        <v>4754</v>
      </c>
      <c r="B4756" s="30">
        <v>1032.623999999998</v>
      </c>
      <c r="C4756" s="30">
        <v>15206.282999999899</v>
      </c>
      <c r="D4756" s="30">
        <v>1</v>
      </c>
      <c r="E4756" s="30">
        <v>1</v>
      </c>
      <c r="F4756" s="30">
        <v>315.43400000000003</v>
      </c>
      <c r="G4756" s="30">
        <v>1</v>
      </c>
      <c r="H4756" s="30">
        <v>1</v>
      </c>
      <c r="I4756" s="30">
        <v>1</v>
      </c>
      <c r="K4756" s="457"/>
      <c r="L4756" s="457" t="e">
        <f>IF(K4756=0,#REF!,0)</f>
        <v>#REF!</v>
      </c>
    </row>
    <row r="4757" spans="1:12">
      <c r="A4757" s="30">
        <v>4755</v>
      </c>
      <c r="B4757" s="30">
        <v>1032.623999999998</v>
      </c>
      <c r="C4757" s="30">
        <v>15225.0469999999</v>
      </c>
      <c r="D4757" s="30">
        <v>1</v>
      </c>
      <c r="E4757" s="30">
        <v>1</v>
      </c>
      <c r="F4757" s="30">
        <v>246.616999999999</v>
      </c>
      <c r="G4757" s="30">
        <v>1</v>
      </c>
      <c r="H4757" s="30">
        <v>1</v>
      </c>
      <c r="I4757" s="30">
        <v>1</v>
      </c>
      <c r="K4757" s="457"/>
      <c r="L4757" s="457" t="e">
        <f>IF(K4757=0,#REF!,0)</f>
        <v>#REF!</v>
      </c>
    </row>
    <row r="4758" spans="1:12">
      <c r="A4758" s="30">
        <v>4756</v>
      </c>
      <c r="B4758" s="30">
        <v>1032.623999999998</v>
      </c>
      <c r="C4758" s="30">
        <v>15224.243999999899</v>
      </c>
      <c r="D4758" s="30">
        <v>1</v>
      </c>
      <c r="E4758" s="30">
        <v>1</v>
      </c>
      <c r="F4758" s="30">
        <v>246.714</v>
      </c>
      <c r="G4758" s="30">
        <v>1</v>
      </c>
      <c r="H4758" s="30">
        <v>1</v>
      </c>
      <c r="I4758" s="30">
        <v>1</v>
      </c>
      <c r="K4758" s="457"/>
      <c r="L4758" s="457" t="e">
        <f>IF(K4758=0,#REF!,0)</f>
        <v>#REF!</v>
      </c>
    </row>
    <row r="4759" spans="1:12">
      <c r="A4759" s="30">
        <v>4757</v>
      </c>
      <c r="B4759" s="30">
        <v>1032.623999999998</v>
      </c>
      <c r="C4759" s="30">
        <v>15221.532999999899</v>
      </c>
      <c r="D4759" s="30">
        <v>1</v>
      </c>
      <c r="E4759" s="30">
        <v>1</v>
      </c>
      <c r="F4759" s="30">
        <v>229.012</v>
      </c>
      <c r="G4759" s="30">
        <v>1</v>
      </c>
      <c r="H4759" s="30">
        <v>1</v>
      </c>
      <c r="I4759" s="30">
        <v>1</v>
      </c>
      <c r="K4759" s="457"/>
      <c r="L4759" s="457" t="e">
        <f>IF(K4759=0,#REF!,0)</f>
        <v>#REF!</v>
      </c>
    </row>
    <row r="4760" spans="1:12">
      <c r="A4760" s="30">
        <v>4758</v>
      </c>
      <c r="B4760" s="30">
        <v>1762.222</v>
      </c>
      <c r="C4760" s="30">
        <v>15222.854999999901</v>
      </c>
      <c r="D4760" s="30">
        <v>1</v>
      </c>
      <c r="E4760" s="30">
        <v>1</v>
      </c>
      <c r="F4760" s="30">
        <v>2499.61399999999</v>
      </c>
      <c r="G4760" s="30">
        <v>1</v>
      </c>
      <c r="H4760" s="30">
        <v>1</v>
      </c>
      <c r="I4760" s="30">
        <v>1</v>
      </c>
      <c r="K4760" s="457"/>
      <c r="L4760" s="457" t="e">
        <f>IF(K4760=0,#REF!,0)</f>
        <v>#REF!</v>
      </c>
    </row>
    <row r="4761" spans="1:12">
      <c r="A4761" s="30">
        <v>4759</v>
      </c>
      <c r="B4761" s="30">
        <v>6139.8579999999993</v>
      </c>
      <c r="C4761" s="30">
        <v>15337.066999999899</v>
      </c>
      <c r="D4761" s="30">
        <v>1</v>
      </c>
      <c r="E4761" s="30">
        <v>1</v>
      </c>
      <c r="F4761" s="30">
        <v>6553.7869999999903</v>
      </c>
      <c r="G4761" s="30">
        <v>1</v>
      </c>
      <c r="H4761" s="30">
        <v>1</v>
      </c>
      <c r="I4761" s="30">
        <v>1</v>
      </c>
      <c r="K4761" s="457"/>
      <c r="L4761" s="457" t="e">
        <f>IF(K4761=0,#REF!,0)</f>
        <v>#REF!</v>
      </c>
    </row>
    <row r="4762" spans="1:12">
      <c r="A4762" s="30">
        <v>4760</v>
      </c>
      <c r="B4762" s="30">
        <v>1762.222</v>
      </c>
      <c r="C4762" s="30">
        <v>40182.195999999902</v>
      </c>
      <c r="D4762" s="30">
        <v>1</v>
      </c>
      <c r="E4762" s="30">
        <v>1</v>
      </c>
      <c r="F4762" s="30">
        <v>5310.7349999999997</v>
      </c>
      <c r="G4762" s="30">
        <v>1</v>
      </c>
      <c r="H4762" s="30">
        <v>1</v>
      </c>
      <c r="I4762" s="30">
        <v>1</v>
      </c>
      <c r="K4762" s="457"/>
      <c r="L4762" s="457" t="e">
        <f>IF(K4762=0,#REF!,0)</f>
        <v>#REF!</v>
      </c>
    </row>
    <row r="4763" spans="1:12">
      <c r="A4763" s="30">
        <v>4761</v>
      </c>
      <c r="B4763" s="30">
        <v>1032.623999999998</v>
      </c>
      <c r="C4763" s="30">
        <v>69554.302999999971</v>
      </c>
      <c r="D4763" s="30">
        <v>1</v>
      </c>
      <c r="E4763" s="30">
        <v>1</v>
      </c>
      <c r="F4763" s="30">
        <v>4394.3179999999902</v>
      </c>
      <c r="G4763" s="30">
        <v>1</v>
      </c>
      <c r="H4763" s="30">
        <v>1</v>
      </c>
      <c r="I4763" s="30">
        <v>1</v>
      </c>
      <c r="K4763" s="457"/>
      <c r="L4763" s="457" t="e">
        <f>IF(K4763=0,#REF!,0)</f>
        <v>#REF!</v>
      </c>
    </row>
    <row r="4764" spans="1:12">
      <c r="A4764" s="30">
        <v>4762</v>
      </c>
      <c r="B4764" s="30">
        <v>1172.040999999999</v>
      </c>
      <c r="C4764" s="30">
        <v>98549.943999999901</v>
      </c>
      <c r="D4764" s="30">
        <v>1</v>
      </c>
      <c r="E4764" s="30">
        <v>1</v>
      </c>
      <c r="F4764" s="30">
        <v>3347.1280000000002</v>
      </c>
      <c r="G4764" s="30">
        <v>1</v>
      </c>
      <c r="H4764" s="30">
        <v>1</v>
      </c>
      <c r="I4764" s="30">
        <v>1</v>
      </c>
      <c r="K4764" s="457"/>
      <c r="L4764" s="457" t="e">
        <f>IF(K4764=0,#REF!,0)</f>
        <v>#REF!</v>
      </c>
    </row>
    <row r="4765" spans="1:12">
      <c r="A4765" s="30">
        <v>4763</v>
      </c>
      <c r="B4765" s="30">
        <v>1299.1739999999991</v>
      </c>
      <c r="C4765" s="30">
        <v>119570.75299999979</v>
      </c>
      <c r="D4765" s="30">
        <v>1</v>
      </c>
      <c r="E4765" s="30">
        <v>1</v>
      </c>
      <c r="F4765" s="30">
        <v>2954.3139999999898</v>
      </c>
      <c r="G4765" s="30">
        <v>1</v>
      </c>
      <c r="H4765" s="30">
        <v>1</v>
      </c>
      <c r="I4765" s="30">
        <v>1</v>
      </c>
      <c r="K4765" s="457"/>
      <c r="L4765" s="457" t="e">
        <f>IF(K4765=0,#REF!,0)</f>
        <v>#REF!</v>
      </c>
    </row>
    <row r="4766" spans="1:12">
      <c r="A4766" s="30">
        <v>4764</v>
      </c>
      <c r="B4766" s="30">
        <v>1346.8629999999991</v>
      </c>
      <c r="C4766" s="30">
        <v>106388.1289999999</v>
      </c>
      <c r="D4766" s="30">
        <v>1</v>
      </c>
      <c r="E4766" s="30">
        <v>1</v>
      </c>
      <c r="F4766" s="30">
        <v>2757.7799999999902</v>
      </c>
      <c r="G4766" s="30">
        <v>1</v>
      </c>
      <c r="H4766" s="30">
        <v>1</v>
      </c>
      <c r="I4766" s="30">
        <v>1</v>
      </c>
      <c r="K4766" s="457"/>
      <c r="L4766" s="457" t="e">
        <f>IF(K4766=0,#REF!,0)</f>
        <v>#REF!</v>
      </c>
    </row>
    <row r="4767" spans="1:12">
      <c r="A4767" s="30">
        <v>4765</v>
      </c>
      <c r="B4767" s="30">
        <v>8697.1459999999988</v>
      </c>
      <c r="C4767" s="30">
        <v>72949.533999999898</v>
      </c>
      <c r="D4767" s="30">
        <v>1</v>
      </c>
      <c r="E4767" s="30">
        <v>1</v>
      </c>
      <c r="F4767" s="30">
        <v>4128.5119999999997</v>
      </c>
      <c r="G4767" s="30">
        <v>1</v>
      </c>
      <c r="H4767" s="30">
        <v>1</v>
      </c>
      <c r="I4767" s="30">
        <v>1</v>
      </c>
      <c r="K4767" s="457"/>
      <c r="L4767" s="457" t="e">
        <f>IF(K4767=0,#REF!,0)</f>
        <v>#REF!</v>
      </c>
    </row>
    <row r="4768" spans="1:12">
      <c r="A4768" s="30">
        <v>4766</v>
      </c>
      <c r="B4768" s="30">
        <v>2242.5029999999988</v>
      </c>
      <c r="C4768" s="30">
        <v>95748.135999999897</v>
      </c>
      <c r="D4768" s="30">
        <v>1</v>
      </c>
      <c r="E4768" s="30">
        <v>1</v>
      </c>
      <c r="F4768" s="30">
        <v>3671.09799999999</v>
      </c>
      <c r="G4768" s="30">
        <v>1</v>
      </c>
      <c r="H4768" s="30">
        <v>1</v>
      </c>
      <c r="I4768" s="30">
        <v>1</v>
      </c>
      <c r="K4768" s="457"/>
      <c r="L4768" s="457" t="e">
        <f>IF(K4768=0,#REF!,0)</f>
        <v>#REF!</v>
      </c>
    </row>
    <row r="4769" spans="1:12">
      <c r="A4769" s="30">
        <v>4767</v>
      </c>
      <c r="B4769" s="30">
        <v>1492.354999999998</v>
      </c>
      <c r="C4769" s="30">
        <v>132174.32599999977</v>
      </c>
      <c r="D4769" s="30">
        <v>1</v>
      </c>
      <c r="E4769" s="30">
        <v>1</v>
      </c>
      <c r="F4769" s="30">
        <v>2104.1699999999901</v>
      </c>
      <c r="G4769" s="30">
        <v>1</v>
      </c>
      <c r="H4769" s="30">
        <v>1</v>
      </c>
      <c r="I4769" s="30">
        <v>1</v>
      </c>
      <c r="K4769" s="457"/>
      <c r="L4769" s="457" t="e">
        <f>IF(K4769=0,#REF!,0)</f>
        <v>#REF!</v>
      </c>
    </row>
    <row r="4770" spans="1:12">
      <c r="A4770" s="30">
        <v>4768</v>
      </c>
      <c r="B4770" s="30">
        <v>1679.6359999999979</v>
      </c>
      <c r="C4770" s="30">
        <v>116600.2689999998</v>
      </c>
      <c r="D4770" s="30">
        <v>1</v>
      </c>
      <c r="E4770" s="30">
        <v>1</v>
      </c>
      <c r="F4770" s="30">
        <v>1843.3630000000001</v>
      </c>
      <c r="G4770" s="30">
        <v>1</v>
      </c>
      <c r="H4770" s="30">
        <v>1</v>
      </c>
      <c r="I4770" s="30">
        <v>1</v>
      </c>
      <c r="K4770" s="457"/>
      <c r="L4770" s="457" t="e">
        <f>IF(K4770=0,#REF!,0)</f>
        <v>#REF!</v>
      </c>
    </row>
    <row r="4771" spans="1:12">
      <c r="A4771" s="30">
        <v>4769</v>
      </c>
      <c r="B4771" s="30">
        <v>1411.7619999999979</v>
      </c>
      <c r="C4771" s="30">
        <v>99927.214999999895</v>
      </c>
      <c r="D4771" s="30">
        <v>1</v>
      </c>
      <c r="E4771" s="30">
        <v>1</v>
      </c>
      <c r="F4771" s="30">
        <v>2104.4049999999902</v>
      </c>
      <c r="G4771" s="30">
        <v>1</v>
      </c>
      <c r="H4771" s="30">
        <v>1</v>
      </c>
      <c r="I4771" s="30">
        <v>1</v>
      </c>
      <c r="K4771" s="457"/>
      <c r="L4771" s="457" t="e">
        <f>IF(K4771=0,#REF!,0)</f>
        <v>#REF!</v>
      </c>
    </row>
    <row r="4772" spans="1:12">
      <c r="A4772" s="30">
        <v>4770</v>
      </c>
      <c r="B4772" s="30">
        <v>2563.6029999999987</v>
      </c>
      <c r="C4772" s="30">
        <v>65249.58299999989</v>
      </c>
      <c r="D4772" s="30">
        <v>1</v>
      </c>
      <c r="E4772" s="30">
        <v>1</v>
      </c>
      <c r="F4772" s="30">
        <v>3671.174</v>
      </c>
      <c r="G4772" s="30">
        <v>1</v>
      </c>
      <c r="H4772" s="30">
        <v>1</v>
      </c>
      <c r="I4772" s="30">
        <v>1</v>
      </c>
      <c r="K4772" s="457"/>
      <c r="L4772" s="457" t="e">
        <f>IF(K4772=0,#REF!,0)</f>
        <v>#REF!</v>
      </c>
    </row>
    <row r="4773" spans="1:12">
      <c r="A4773" s="30">
        <v>4771</v>
      </c>
      <c r="B4773" s="30">
        <v>10898.908999999989</v>
      </c>
      <c r="C4773" s="30">
        <v>40939.907999999894</v>
      </c>
      <c r="D4773" s="30">
        <v>1</v>
      </c>
      <c r="E4773" s="30">
        <v>1</v>
      </c>
      <c r="F4773" s="30">
        <v>5174.2399999999898</v>
      </c>
      <c r="G4773" s="30">
        <v>1</v>
      </c>
      <c r="H4773" s="30">
        <v>1</v>
      </c>
      <c r="I4773" s="30">
        <v>1</v>
      </c>
      <c r="K4773" s="457"/>
      <c r="L4773" s="457" t="e">
        <f>IF(K4773=0,#REF!,0)</f>
        <v>#REF!</v>
      </c>
    </row>
    <row r="4774" spans="1:12">
      <c r="A4774" s="30">
        <v>4772</v>
      </c>
      <c r="B4774" s="30">
        <v>12381.242999999999</v>
      </c>
      <c r="C4774" s="30">
        <v>41565.413999999793</v>
      </c>
      <c r="D4774" s="30">
        <v>1</v>
      </c>
      <c r="E4774" s="30">
        <v>1</v>
      </c>
      <c r="F4774" s="30">
        <v>5240.04</v>
      </c>
      <c r="G4774" s="30">
        <v>1</v>
      </c>
      <c r="H4774" s="30">
        <v>1</v>
      </c>
      <c r="I4774" s="30">
        <v>1</v>
      </c>
      <c r="K4774" s="457"/>
      <c r="L4774" s="457" t="e">
        <f>IF(K4774=0,#REF!,0)</f>
        <v>#REF!</v>
      </c>
    </row>
    <row r="4775" spans="1:12">
      <c r="A4775" s="30">
        <v>4773</v>
      </c>
      <c r="B4775" s="30">
        <v>2033.5369999999989</v>
      </c>
      <c r="C4775" s="30">
        <v>18879.826999999892</v>
      </c>
      <c r="D4775" s="30">
        <v>1</v>
      </c>
      <c r="E4775" s="30">
        <v>1</v>
      </c>
      <c r="F4775" s="30">
        <v>4063.9960000000001</v>
      </c>
      <c r="G4775" s="30">
        <v>1</v>
      </c>
      <c r="H4775" s="30">
        <v>1</v>
      </c>
      <c r="I4775" s="30">
        <v>1</v>
      </c>
      <c r="K4775" s="457"/>
      <c r="L4775" s="457" t="e">
        <f>IF(K4775=0,#REF!,0)</f>
        <v>#REF!</v>
      </c>
    </row>
    <row r="4776" spans="1:12">
      <c r="A4776" s="30">
        <v>4774</v>
      </c>
      <c r="B4776" s="30">
        <v>1799.8729999999998</v>
      </c>
      <c r="C4776" s="30">
        <v>18140.343999999899</v>
      </c>
      <c r="D4776" s="30">
        <v>1</v>
      </c>
      <c r="E4776" s="30">
        <v>1</v>
      </c>
      <c r="F4776" s="30">
        <v>2953.212</v>
      </c>
      <c r="G4776" s="30">
        <v>1</v>
      </c>
      <c r="H4776" s="30">
        <v>1</v>
      </c>
      <c r="I4776" s="30">
        <v>1</v>
      </c>
      <c r="K4776" s="457"/>
      <c r="L4776" s="457" t="e">
        <f>IF(K4776=0,#REF!,0)</f>
        <v>#REF!</v>
      </c>
    </row>
    <row r="4777" spans="1:12">
      <c r="A4777" s="30">
        <v>4775</v>
      </c>
      <c r="B4777" s="30">
        <v>1797.838</v>
      </c>
      <c r="C4777" s="30">
        <v>17461.225999999893</v>
      </c>
      <c r="D4777" s="30">
        <v>1</v>
      </c>
      <c r="E4777" s="30">
        <v>1</v>
      </c>
      <c r="F4777" s="30">
        <v>1648.5829999999901</v>
      </c>
      <c r="G4777" s="30">
        <v>1</v>
      </c>
      <c r="H4777" s="30">
        <v>1</v>
      </c>
      <c r="I4777" s="30">
        <v>1</v>
      </c>
      <c r="K4777" s="457"/>
      <c r="L4777" s="457" t="e">
        <f>IF(K4777=0,#REF!,0)</f>
        <v>#REF!</v>
      </c>
    </row>
    <row r="4778" spans="1:12">
      <c r="A4778" s="30">
        <v>4776</v>
      </c>
      <c r="B4778" s="30">
        <v>1058.0039999999981</v>
      </c>
      <c r="C4778" s="30">
        <v>17092.2929999999</v>
      </c>
      <c r="D4778" s="30">
        <v>1</v>
      </c>
      <c r="E4778" s="30">
        <v>1</v>
      </c>
      <c r="F4778" s="30">
        <v>1258.7829999999999</v>
      </c>
      <c r="G4778" s="30">
        <v>1</v>
      </c>
      <c r="H4778" s="30">
        <v>1</v>
      </c>
      <c r="I4778" s="30">
        <v>1</v>
      </c>
      <c r="K4778" s="457"/>
      <c r="L4778" s="457" t="e">
        <f>IF(K4778=0,#REF!,0)</f>
        <v>#REF!</v>
      </c>
    </row>
    <row r="4779" spans="1:12">
      <c r="A4779" s="30">
        <v>4777</v>
      </c>
      <c r="B4779" s="30">
        <v>1032.623999999998</v>
      </c>
      <c r="C4779" s="30">
        <v>15888.9279999999</v>
      </c>
      <c r="D4779" s="30">
        <v>1</v>
      </c>
      <c r="E4779" s="30">
        <v>1</v>
      </c>
      <c r="F4779" s="30">
        <v>553.11199999999997</v>
      </c>
      <c r="G4779" s="30">
        <v>1</v>
      </c>
      <c r="H4779" s="30">
        <v>1</v>
      </c>
      <c r="I4779" s="30">
        <v>1</v>
      </c>
      <c r="K4779" s="457"/>
      <c r="L4779" s="457" t="e">
        <f>IF(K4779=0,#REF!,0)</f>
        <v>#REF!</v>
      </c>
    </row>
    <row r="4780" spans="1:12">
      <c r="A4780" s="30">
        <v>4778</v>
      </c>
      <c r="B4780" s="30">
        <v>1062.141999999998</v>
      </c>
      <c r="C4780" s="30">
        <v>17200.942999999887</v>
      </c>
      <c r="D4780" s="30">
        <v>1</v>
      </c>
      <c r="E4780" s="30">
        <v>1</v>
      </c>
      <c r="F4780" s="30">
        <v>313.452</v>
      </c>
      <c r="G4780" s="30">
        <v>1</v>
      </c>
      <c r="H4780" s="30">
        <v>1</v>
      </c>
      <c r="I4780" s="30">
        <v>1</v>
      </c>
      <c r="K4780" s="457"/>
      <c r="L4780" s="457" t="e">
        <f>IF(K4780=0,#REF!,0)</f>
        <v>#REF!</v>
      </c>
    </row>
    <row r="4781" spans="1:12">
      <c r="A4781" s="30">
        <v>4779</v>
      </c>
      <c r="B4781" s="30">
        <v>1062.363999999998</v>
      </c>
      <c r="C4781" s="30">
        <v>17176.35399999989</v>
      </c>
      <c r="D4781" s="30">
        <v>1</v>
      </c>
      <c r="E4781" s="30">
        <v>1</v>
      </c>
      <c r="F4781" s="30">
        <v>242.34700000000001</v>
      </c>
      <c r="G4781" s="30">
        <v>1</v>
      </c>
      <c r="H4781" s="30">
        <v>1</v>
      </c>
      <c r="I4781" s="30">
        <v>1</v>
      </c>
      <c r="K4781" s="457"/>
      <c r="L4781" s="457" t="e">
        <f>IF(K4781=0,#REF!,0)</f>
        <v>#REF!</v>
      </c>
    </row>
    <row r="4782" spans="1:12">
      <c r="A4782" s="30">
        <v>4780</v>
      </c>
      <c r="B4782" s="30">
        <v>1060.0799999999979</v>
      </c>
      <c r="C4782" s="30">
        <v>17085.0099999999</v>
      </c>
      <c r="D4782" s="30">
        <v>1</v>
      </c>
      <c r="E4782" s="30">
        <v>1</v>
      </c>
      <c r="F4782" s="30">
        <v>242.45599999999999</v>
      </c>
      <c r="G4782" s="30">
        <v>1</v>
      </c>
      <c r="H4782" s="30">
        <v>1</v>
      </c>
      <c r="I4782" s="30">
        <v>1</v>
      </c>
      <c r="K4782" s="457"/>
      <c r="L4782" s="457" t="e">
        <f>IF(K4782=0,#REF!,0)</f>
        <v>#REF!</v>
      </c>
    </row>
    <row r="4783" spans="1:12">
      <c r="A4783" s="30">
        <v>4781</v>
      </c>
      <c r="B4783" s="30">
        <v>1060.545999999998</v>
      </c>
      <c r="C4783" s="30">
        <v>17087.271999999888</v>
      </c>
      <c r="D4783" s="30">
        <v>1</v>
      </c>
      <c r="E4783" s="30">
        <v>1</v>
      </c>
      <c r="F4783" s="30">
        <v>226.398</v>
      </c>
      <c r="G4783" s="30">
        <v>1</v>
      </c>
      <c r="H4783" s="30">
        <v>1</v>
      </c>
      <c r="I4783" s="30">
        <v>1</v>
      </c>
      <c r="K4783" s="457"/>
      <c r="L4783" s="457" t="e">
        <f>IF(K4783=0,#REF!,0)</f>
        <v>#REF!</v>
      </c>
    </row>
    <row r="4784" spans="1:12">
      <c r="A4784" s="30">
        <v>4782</v>
      </c>
      <c r="B4784" s="30">
        <v>1790.3919999999998</v>
      </c>
      <c r="C4784" s="30">
        <v>17081.150999999889</v>
      </c>
      <c r="D4784" s="30">
        <v>1</v>
      </c>
      <c r="E4784" s="30">
        <v>1</v>
      </c>
      <c r="F4784" s="30">
        <v>2496.6170000000002</v>
      </c>
      <c r="G4784" s="30">
        <v>1</v>
      </c>
      <c r="H4784" s="30">
        <v>1</v>
      </c>
      <c r="I4784" s="30">
        <v>1</v>
      </c>
      <c r="K4784" s="457"/>
      <c r="L4784" s="457" t="e">
        <f>IF(K4784=0,#REF!,0)</f>
        <v>#REF!</v>
      </c>
    </row>
    <row r="4785" spans="1:12">
      <c r="A4785" s="30">
        <v>4783</v>
      </c>
      <c r="B4785" s="30">
        <v>10212.523999999989</v>
      </c>
      <c r="C4785" s="30">
        <v>17977.58299999989</v>
      </c>
      <c r="D4785" s="30">
        <v>1</v>
      </c>
      <c r="E4785" s="30">
        <v>1</v>
      </c>
      <c r="F4785" s="30">
        <v>6547.8779999999997</v>
      </c>
      <c r="G4785" s="30">
        <v>1</v>
      </c>
      <c r="H4785" s="30">
        <v>1</v>
      </c>
      <c r="I4785" s="30">
        <v>1</v>
      </c>
      <c r="K4785" s="457"/>
      <c r="L4785" s="457" t="e">
        <f>IF(K4785=0,#REF!,0)</f>
        <v>#REF!</v>
      </c>
    </row>
    <row r="4786" spans="1:12">
      <c r="A4786" s="30">
        <v>4784</v>
      </c>
      <c r="B4786" s="30">
        <v>2545.0649999999987</v>
      </c>
      <c r="C4786" s="30">
        <v>64889.564999999893</v>
      </c>
      <c r="D4786" s="30">
        <v>1</v>
      </c>
      <c r="E4786" s="30">
        <v>1</v>
      </c>
      <c r="F4786" s="30">
        <v>5305.3689999999997</v>
      </c>
      <c r="G4786" s="30">
        <v>1</v>
      </c>
      <c r="H4786" s="30">
        <v>1</v>
      </c>
      <c r="I4786" s="30">
        <v>1</v>
      </c>
      <c r="K4786" s="457"/>
      <c r="L4786" s="457" t="e">
        <f>IF(K4786=0,#REF!,0)</f>
        <v>#REF!</v>
      </c>
    </row>
    <row r="4787" spans="1:12">
      <c r="A4787" s="30">
        <v>4785</v>
      </c>
      <c r="B4787" s="30">
        <v>2387.3769999999972</v>
      </c>
      <c r="C4787" s="30">
        <v>109494.836</v>
      </c>
      <c r="D4787" s="30">
        <v>1</v>
      </c>
      <c r="E4787" s="30">
        <v>1</v>
      </c>
      <c r="F4787" s="30">
        <v>4389.7120000000004</v>
      </c>
      <c r="G4787" s="30">
        <v>1</v>
      </c>
      <c r="H4787" s="30">
        <v>1</v>
      </c>
      <c r="I4787" s="30">
        <v>1</v>
      </c>
      <c r="K4787" s="457"/>
      <c r="L4787" s="457" t="e">
        <f>IF(K4787=0,#REF!,0)</f>
        <v>#REF!</v>
      </c>
    </row>
    <row r="4788" spans="1:12">
      <c r="A4788" s="30">
        <v>4786</v>
      </c>
      <c r="B4788" s="30">
        <v>4650.6119999999992</v>
      </c>
      <c r="C4788" s="30">
        <v>130900.8539999998</v>
      </c>
      <c r="D4788" s="30">
        <v>1</v>
      </c>
      <c r="E4788" s="30">
        <v>1</v>
      </c>
      <c r="F4788" s="30">
        <v>3343.9319999999898</v>
      </c>
      <c r="G4788" s="30">
        <v>1</v>
      </c>
      <c r="H4788" s="30">
        <v>1</v>
      </c>
      <c r="I4788" s="30">
        <v>1</v>
      </c>
      <c r="K4788" s="457"/>
      <c r="L4788" s="457" t="e">
        <f>IF(K4788=0,#REF!,0)</f>
        <v>#REF!</v>
      </c>
    </row>
    <row r="4789" spans="1:12">
      <c r="A4789" s="30">
        <v>4787</v>
      </c>
      <c r="B4789" s="30">
        <v>6680.0579999999982</v>
      </c>
      <c r="C4789" s="30">
        <v>147741.71899999987</v>
      </c>
      <c r="D4789" s="30">
        <v>1</v>
      </c>
      <c r="E4789" s="30">
        <v>1</v>
      </c>
      <c r="F4789" s="30">
        <v>2951.7339999999999</v>
      </c>
      <c r="G4789" s="30">
        <v>1</v>
      </c>
      <c r="H4789" s="30">
        <v>1</v>
      </c>
      <c r="I4789" s="30">
        <v>1</v>
      </c>
      <c r="K4789" s="457"/>
      <c r="L4789" s="457" t="e">
        <f>IF(K4789=0,#REF!,0)</f>
        <v>#REF!</v>
      </c>
    </row>
    <row r="4790" spans="1:12">
      <c r="A4790" s="30">
        <v>4788</v>
      </c>
      <c r="B4790" s="30">
        <v>8007.9749999999985</v>
      </c>
      <c r="C4790" s="30">
        <v>137323.0879999999</v>
      </c>
      <c r="D4790" s="30">
        <v>1</v>
      </c>
      <c r="E4790" s="30">
        <v>1</v>
      </c>
      <c r="F4790" s="30">
        <v>2755.6599999999899</v>
      </c>
      <c r="G4790" s="30">
        <v>1</v>
      </c>
      <c r="H4790" s="30">
        <v>1</v>
      </c>
      <c r="I4790" s="30">
        <v>1</v>
      </c>
      <c r="K4790" s="457"/>
      <c r="L4790" s="457" t="e">
        <f>IF(K4790=0,#REF!,0)</f>
        <v>#REF!</v>
      </c>
    </row>
    <row r="4791" spans="1:12">
      <c r="A4791" s="30">
        <v>4789</v>
      </c>
      <c r="B4791" s="30">
        <v>19250.09</v>
      </c>
      <c r="C4791" s="30">
        <v>108350.4599999998</v>
      </c>
      <c r="D4791" s="30">
        <v>1</v>
      </c>
      <c r="E4791" s="30">
        <v>1</v>
      </c>
      <c r="F4791" s="30">
        <v>4126.6310000000003</v>
      </c>
      <c r="G4791" s="30">
        <v>1</v>
      </c>
      <c r="H4791" s="30">
        <v>1</v>
      </c>
      <c r="I4791" s="30">
        <v>1</v>
      </c>
      <c r="K4791" s="457"/>
      <c r="L4791" s="457" t="e">
        <f>IF(K4791=0,#REF!,0)</f>
        <v>#REF!</v>
      </c>
    </row>
    <row r="4792" spans="1:12">
      <c r="A4792" s="30">
        <v>4790</v>
      </c>
      <c r="B4792" s="30">
        <v>11012.69299999999</v>
      </c>
      <c r="C4792" s="30">
        <v>128833.07999999981</v>
      </c>
      <c r="D4792" s="30">
        <v>1</v>
      </c>
      <c r="E4792" s="30">
        <v>1</v>
      </c>
      <c r="F4792" s="30">
        <v>3669.13</v>
      </c>
      <c r="G4792" s="30">
        <v>1</v>
      </c>
      <c r="H4792" s="30">
        <v>1</v>
      </c>
      <c r="I4792" s="30">
        <v>1</v>
      </c>
      <c r="K4792" s="457"/>
      <c r="L4792" s="457" t="e">
        <f>IF(K4792=0,#REF!,0)</f>
        <v>#REF!</v>
      </c>
    </row>
    <row r="4793" spans="1:12">
      <c r="A4793" s="30">
        <v>4791</v>
      </c>
      <c r="B4793" s="30">
        <v>9463.3509999999969</v>
      </c>
      <c r="C4793" s="30">
        <v>159443.47499999977</v>
      </c>
      <c r="D4793" s="30">
        <v>1</v>
      </c>
      <c r="E4793" s="30">
        <v>1</v>
      </c>
      <c r="F4793" s="30">
        <v>2103.1010000000001</v>
      </c>
      <c r="G4793" s="30">
        <v>1</v>
      </c>
      <c r="H4793" s="30">
        <v>1</v>
      </c>
      <c r="I4793" s="30">
        <v>1</v>
      </c>
      <c r="K4793" s="457"/>
      <c r="L4793" s="457" t="e">
        <f>IF(K4793=0,#REF!,0)</f>
        <v>#REF!</v>
      </c>
    </row>
    <row r="4794" spans="1:12">
      <c r="A4794" s="30">
        <v>4792</v>
      </c>
      <c r="B4794" s="30">
        <v>9774.9289999999983</v>
      </c>
      <c r="C4794" s="30">
        <v>147018.33599999989</v>
      </c>
      <c r="D4794" s="30">
        <v>1</v>
      </c>
      <c r="E4794" s="30">
        <v>1</v>
      </c>
      <c r="F4794" s="30">
        <v>1842.5239999999999</v>
      </c>
      <c r="G4794" s="30">
        <v>1</v>
      </c>
      <c r="H4794" s="30">
        <v>1</v>
      </c>
      <c r="I4794" s="30">
        <v>1</v>
      </c>
      <c r="K4794" s="457"/>
      <c r="L4794" s="457" t="e">
        <f>IF(K4794=0,#REF!,0)</f>
        <v>#REF!</v>
      </c>
    </row>
    <row r="4795" spans="1:12">
      <c r="A4795" s="30">
        <v>4793</v>
      </c>
      <c r="B4795" s="30">
        <v>10378.378999999977</v>
      </c>
      <c r="C4795" s="30">
        <v>135734.04399999979</v>
      </c>
      <c r="D4795" s="30">
        <v>1</v>
      </c>
      <c r="E4795" s="30">
        <v>1</v>
      </c>
      <c r="F4795" s="30">
        <v>2102.99799999999</v>
      </c>
      <c r="G4795" s="30">
        <v>1</v>
      </c>
      <c r="H4795" s="30">
        <v>1</v>
      </c>
      <c r="I4795" s="30">
        <v>1</v>
      </c>
      <c r="K4795" s="457"/>
      <c r="L4795" s="457" t="e">
        <f>IF(K4795=0,#REF!,0)</f>
        <v>#REF!</v>
      </c>
    </row>
    <row r="4796" spans="1:12">
      <c r="A4796" s="30">
        <v>4794</v>
      </c>
      <c r="B4796" s="30">
        <v>11854.475999999999</v>
      </c>
      <c r="C4796" s="30">
        <v>104670.56399999988</v>
      </c>
      <c r="D4796" s="30">
        <v>1</v>
      </c>
      <c r="E4796" s="30">
        <v>1</v>
      </c>
      <c r="F4796" s="30">
        <v>3669.2170000000001</v>
      </c>
      <c r="G4796" s="30">
        <v>1</v>
      </c>
      <c r="H4796" s="30">
        <v>1</v>
      </c>
      <c r="I4796" s="30">
        <v>1</v>
      </c>
      <c r="K4796" s="457"/>
      <c r="L4796" s="457" t="e">
        <f>IF(K4796=0,#REF!,0)</f>
        <v>#REF!</v>
      </c>
    </row>
    <row r="4797" spans="1:12">
      <c r="A4797" s="30">
        <v>4795</v>
      </c>
      <c r="B4797" s="30">
        <v>18710.488999999998</v>
      </c>
      <c r="C4797" s="30">
        <v>46232.476999999897</v>
      </c>
      <c r="D4797" s="30">
        <v>1</v>
      </c>
      <c r="E4797" s="30">
        <v>1</v>
      </c>
      <c r="F4797" s="30">
        <v>5171.8519999999899</v>
      </c>
      <c r="G4797" s="30">
        <v>1</v>
      </c>
      <c r="H4797" s="30">
        <v>1</v>
      </c>
      <c r="I4797" s="30">
        <v>1</v>
      </c>
      <c r="K4797" s="457"/>
      <c r="L4797" s="457" t="e">
        <f>IF(K4797=0,#REF!,0)</f>
        <v>#REF!</v>
      </c>
    </row>
    <row r="4798" spans="1:12">
      <c r="A4798" s="30">
        <v>4796</v>
      </c>
      <c r="B4798" s="30">
        <v>19609.739000000001</v>
      </c>
      <c r="C4798" s="30">
        <v>46853.597999999904</v>
      </c>
      <c r="D4798" s="30">
        <v>1</v>
      </c>
      <c r="E4798" s="30">
        <v>1</v>
      </c>
      <c r="F4798" s="30">
        <v>5237.62499999999</v>
      </c>
      <c r="G4798" s="30">
        <v>1</v>
      </c>
      <c r="H4798" s="30">
        <v>1</v>
      </c>
      <c r="I4798" s="30">
        <v>1</v>
      </c>
      <c r="K4798" s="457"/>
      <c r="L4798" s="457" t="e">
        <f>IF(K4798=0,#REF!,0)</f>
        <v>#REF!</v>
      </c>
    </row>
    <row r="4799" spans="1:12">
      <c r="A4799" s="30">
        <v>4797</v>
      </c>
      <c r="B4799" s="30">
        <v>8674.0219999999899</v>
      </c>
      <c r="C4799" s="30">
        <v>21791.5649999999</v>
      </c>
      <c r="D4799" s="30">
        <v>1</v>
      </c>
      <c r="E4799" s="30">
        <v>1</v>
      </c>
      <c r="F4799" s="30">
        <v>4062.1129999999998</v>
      </c>
      <c r="G4799" s="30">
        <v>1</v>
      </c>
      <c r="H4799" s="30">
        <v>1</v>
      </c>
      <c r="I4799" s="30">
        <v>1</v>
      </c>
      <c r="K4799" s="457"/>
      <c r="L4799" s="457" t="e">
        <f>IF(K4799=0,#REF!,0)</f>
        <v>#REF!</v>
      </c>
    </row>
    <row r="4800" spans="1:12">
      <c r="A4800" s="30">
        <v>4798</v>
      </c>
      <c r="B4800" s="30">
        <v>1859.0429999999999</v>
      </c>
      <c r="C4800" s="30">
        <v>20184.122999999901</v>
      </c>
      <c r="D4800" s="30">
        <v>1</v>
      </c>
      <c r="E4800" s="30">
        <v>1</v>
      </c>
      <c r="F4800" s="30">
        <v>2951.04899999999</v>
      </c>
      <c r="G4800" s="30">
        <v>1</v>
      </c>
      <c r="H4800" s="30">
        <v>1</v>
      </c>
      <c r="I4800" s="30">
        <v>1</v>
      </c>
      <c r="K4800" s="457"/>
      <c r="L4800" s="457" t="e">
        <f>IF(K4800=0,#REF!,0)</f>
        <v>#REF!</v>
      </c>
    </row>
    <row r="4801" spans="1:12">
      <c r="A4801" s="30">
        <v>4799</v>
      </c>
      <c r="B4801" s="30">
        <v>1848.337</v>
      </c>
      <c r="C4801" s="30">
        <v>19184.635999999889</v>
      </c>
      <c r="D4801" s="30">
        <v>1</v>
      </c>
      <c r="E4801" s="30">
        <v>1</v>
      </c>
      <c r="F4801" s="30">
        <v>1647.45199999999</v>
      </c>
      <c r="G4801" s="30">
        <v>1</v>
      </c>
      <c r="H4801" s="30">
        <v>1</v>
      </c>
      <c r="I4801" s="30">
        <v>1</v>
      </c>
      <c r="K4801" s="457"/>
      <c r="L4801" s="457" t="e">
        <f>IF(K4801=0,#REF!,0)</f>
        <v>#REF!</v>
      </c>
    </row>
    <row r="4802" spans="1:12">
      <c r="A4802" s="30">
        <v>4800</v>
      </c>
      <c r="B4802" s="30">
        <v>1102.046999999998</v>
      </c>
      <c r="C4802" s="30">
        <v>18519.600999999901</v>
      </c>
      <c r="D4802" s="30">
        <v>1</v>
      </c>
      <c r="E4802" s="30">
        <v>1</v>
      </c>
      <c r="F4802" s="30">
        <v>1257.88599999999</v>
      </c>
      <c r="G4802" s="30">
        <v>1</v>
      </c>
      <c r="H4802" s="30">
        <v>1</v>
      </c>
      <c r="I4802" s="30">
        <v>1</v>
      </c>
      <c r="K4802" s="457"/>
      <c r="L4802" s="457" t="e">
        <f>IF(K4802=0,#REF!,0)</f>
        <v>#REF!</v>
      </c>
    </row>
    <row r="4803" spans="1:12">
      <c r="A4803" s="30">
        <v>4801</v>
      </c>
      <c r="B4803" s="30">
        <v>1079.496999999998</v>
      </c>
      <c r="C4803" s="30">
        <v>17601.908999999898</v>
      </c>
      <c r="D4803" s="30">
        <v>1</v>
      </c>
      <c r="E4803" s="30">
        <v>1</v>
      </c>
      <c r="F4803" s="30">
        <v>534.08199999999999</v>
      </c>
      <c r="G4803" s="30">
        <v>1</v>
      </c>
      <c r="H4803" s="30">
        <v>1</v>
      </c>
      <c r="I4803" s="30">
        <v>1</v>
      </c>
      <c r="K4803" s="457"/>
      <c r="L4803" s="457" t="e">
        <f>IF(K4803=0,#REF!,0)</f>
        <v>#REF!</v>
      </c>
    </row>
    <row r="4804" spans="1:12">
      <c r="A4804" s="30">
        <v>4802</v>
      </c>
      <c r="B4804" s="30">
        <v>1042.1989999999978</v>
      </c>
      <c r="C4804" s="30">
        <v>16156.316999999899</v>
      </c>
      <c r="D4804" s="30">
        <v>1</v>
      </c>
      <c r="E4804" s="30">
        <v>1</v>
      </c>
      <c r="F4804" s="30">
        <v>588.35799999999904</v>
      </c>
      <c r="G4804" s="30">
        <v>1</v>
      </c>
      <c r="H4804" s="30">
        <v>1</v>
      </c>
      <c r="I4804" s="30">
        <v>1</v>
      </c>
      <c r="K4804" s="457"/>
      <c r="L4804" s="457" t="e">
        <f>IF(K4804=0,#REF!,0)</f>
        <v>#REF!</v>
      </c>
    </row>
    <row r="4805" spans="1:12">
      <c r="A4805" s="30">
        <v>4803</v>
      </c>
      <c r="B4805" s="30">
        <v>1062.5619999999979</v>
      </c>
      <c r="C4805" s="30">
        <v>16915.072999999902</v>
      </c>
      <c r="D4805" s="30">
        <v>1</v>
      </c>
      <c r="E4805" s="30">
        <v>1</v>
      </c>
      <c r="F4805" s="30">
        <v>377.96099999999899</v>
      </c>
      <c r="G4805" s="30">
        <v>1</v>
      </c>
      <c r="H4805" s="30">
        <v>1</v>
      </c>
      <c r="I4805" s="30">
        <v>1</v>
      </c>
      <c r="K4805" s="457"/>
      <c r="L4805" s="457" t="e">
        <f>IF(K4805=0,#REF!,0)</f>
        <v>#REF!</v>
      </c>
    </row>
    <row r="4806" spans="1:12">
      <c r="A4806" s="30">
        <v>4804</v>
      </c>
      <c r="B4806" s="30">
        <v>1050.0359999999978</v>
      </c>
      <c r="C4806" s="30">
        <v>16455.3139999999</v>
      </c>
      <c r="D4806" s="30">
        <v>1</v>
      </c>
      <c r="E4806" s="30">
        <v>1</v>
      </c>
      <c r="F4806" s="30">
        <v>221.54999999999899</v>
      </c>
      <c r="G4806" s="30">
        <v>1</v>
      </c>
      <c r="H4806" s="30">
        <v>1</v>
      </c>
      <c r="I4806" s="30">
        <v>1</v>
      </c>
      <c r="K4806" s="457"/>
      <c r="L4806" s="457" t="e">
        <f>IF(K4806=0,#REF!,0)</f>
        <v>#REF!</v>
      </c>
    </row>
    <row r="4807" spans="1:12">
      <c r="A4807" s="30">
        <v>4805</v>
      </c>
      <c r="B4807" s="30">
        <v>1043.055999999998</v>
      </c>
      <c r="C4807" s="30">
        <v>16190.277999999898</v>
      </c>
      <c r="D4807" s="30">
        <v>1</v>
      </c>
      <c r="E4807" s="30">
        <v>1</v>
      </c>
      <c r="F4807" s="30">
        <v>221.72900000000001</v>
      </c>
      <c r="G4807" s="30">
        <v>1</v>
      </c>
      <c r="H4807" s="30">
        <v>1</v>
      </c>
      <c r="I4807" s="30">
        <v>1</v>
      </c>
      <c r="K4807" s="457"/>
      <c r="L4807" s="457" t="e">
        <f>IF(K4807=0,#REF!,0)</f>
        <v>#REF!</v>
      </c>
    </row>
    <row r="4808" spans="1:12">
      <c r="A4808" s="30">
        <v>4806</v>
      </c>
      <c r="B4808" s="30">
        <v>1762.8050000000001</v>
      </c>
      <c r="C4808" s="30">
        <v>15850.993999999901</v>
      </c>
      <c r="D4808" s="30">
        <v>1</v>
      </c>
      <c r="E4808" s="30">
        <v>1</v>
      </c>
      <c r="F4808" s="30">
        <v>696.98499999999899</v>
      </c>
      <c r="G4808" s="30">
        <v>1</v>
      </c>
      <c r="H4808" s="30">
        <v>1</v>
      </c>
      <c r="I4808" s="30">
        <v>1</v>
      </c>
      <c r="K4808" s="457"/>
      <c r="L4808" s="457" t="e">
        <f>IF(K4808=0,#REF!,0)</f>
        <v>#REF!</v>
      </c>
    </row>
    <row r="4809" spans="1:12">
      <c r="A4809" s="30">
        <v>4807</v>
      </c>
      <c r="B4809" s="30">
        <v>11262.455</v>
      </c>
      <c r="C4809" s="30">
        <v>16998.409999999902</v>
      </c>
      <c r="D4809" s="30">
        <v>1</v>
      </c>
      <c r="E4809" s="30">
        <v>1</v>
      </c>
      <c r="F4809" s="30">
        <v>1862.29799999999</v>
      </c>
      <c r="G4809" s="30">
        <v>1</v>
      </c>
      <c r="H4809" s="30">
        <v>1</v>
      </c>
      <c r="I4809" s="30">
        <v>1</v>
      </c>
      <c r="K4809" s="457"/>
      <c r="L4809" s="457" t="e">
        <f>IF(K4809=0,#REF!,0)</f>
        <v>#REF!</v>
      </c>
    </row>
    <row r="4810" spans="1:12">
      <c r="A4810" s="30">
        <v>4808</v>
      </c>
      <c r="B4810" s="30">
        <v>2900.0489999999991</v>
      </c>
      <c r="C4810" s="30">
        <v>40275.822999999888</v>
      </c>
      <c r="D4810" s="30">
        <v>1</v>
      </c>
      <c r="E4810" s="30">
        <v>1</v>
      </c>
      <c r="F4810" s="30">
        <v>3148.4050000000002</v>
      </c>
      <c r="G4810" s="30">
        <v>1</v>
      </c>
      <c r="H4810" s="30">
        <v>1</v>
      </c>
      <c r="I4810" s="30">
        <v>1</v>
      </c>
      <c r="K4810" s="457"/>
      <c r="L4810" s="457" t="e">
        <f>IF(K4810=0,#REF!,0)</f>
        <v>#REF!</v>
      </c>
    </row>
    <row r="4811" spans="1:12">
      <c r="A4811" s="30">
        <v>4809</v>
      </c>
      <c r="B4811" s="30">
        <v>3492.0249999999987</v>
      </c>
      <c r="C4811" s="30">
        <v>42520.058999999805</v>
      </c>
      <c r="D4811" s="30">
        <v>1</v>
      </c>
      <c r="E4811" s="30">
        <v>1</v>
      </c>
      <c r="F4811" s="30">
        <v>5107.5899999999901</v>
      </c>
      <c r="G4811" s="30">
        <v>1</v>
      </c>
      <c r="H4811" s="30">
        <v>1</v>
      </c>
      <c r="I4811" s="30">
        <v>1</v>
      </c>
      <c r="K4811" s="457"/>
      <c r="L4811" s="457" t="e">
        <f>IF(K4811=0,#REF!,0)</f>
        <v>#REF!</v>
      </c>
    </row>
    <row r="4812" spans="1:12">
      <c r="A4812" s="30">
        <v>4810</v>
      </c>
      <c r="B4812" s="30">
        <v>6587.4079999999994</v>
      </c>
      <c r="C4812" s="30">
        <v>45936.313999999802</v>
      </c>
      <c r="D4812" s="30">
        <v>1</v>
      </c>
      <c r="E4812" s="30">
        <v>1</v>
      </c>
      <c r="F4812" s="30">
        <v>5050.6279999999897</v>
      </c>
      <c r="G4812" s="30">
        <v>1</v>
      </c>
      <c r="H4812" s="30">
        <v>1</v>
      </c>
      <c r="I4812" s="30">
        <v>1</v>
      </c>
      <c r="K4812" s="457"/>
      <c r="L4812" s="457" t="e">
        <f>IF(K4812=0,#REF!,0)</f>
        <v>#REF!</v>
      </c>
    </row>
    <row r="4813" spans="1:12">
      <c r="A4813" s="30">
        <v>4811</v>
      </c>
      <c r="B4813" s="30">
        <v>5983.9719999999988</v>
      </c>
      <c r="C4813" s="30">
        <v>46729.469999999783</v>
      </c>
      <c r="D4813" s="30">
        <v>1</v>
      </c>
      <c r="E4813" s="30">
        <v>1</v>
      </c>
      <c r="F4813" s="30">
        <v>4546.5859999999902</v>
      </c>
      <c r="G4813" s="30">
        <v>1</v>
      </c>
      <c r="H4813" s="30">
        <v>1</v>
      </c>
      <c r="I4813" s="30">
        <v>1</v>
      </c>
      <c r="K4813" s="457"/>
      <c r="L4813" s="457" t="e">
        <f>IF(K4813=0,#REF!,0)</f>
        <v>#REF!</v>
      </c>
    </row>
    <row r="4814" spans="1:12">
      <c r="A4814" s="30">
        <v>4812</v>
      </c>
      <c r="B4814" s="30">
        <v>6933.5879999999888</v>
      </c>
      <c r="C4814" s="30">
        <v>46249.079999999798</v>
      </c>
      <c r="D4814" s="30">
        <v>1</v>
      </c>
      <c r="E4814" s="30">
        <v>1</v>
      </c>
      <c r="F4814" s="30">
        <v>4882.2279999999901</v>
      </c>
      <c r="G4814" s="30">
        <v>1</v>
      </c>
      <c r="H4814" s="30">
        <v>1</v>
      </c>
      <c r="I4814" s="30">
        <v>1</v>
      </c>
      <c r="K4814" s="457"/>
      <c r="L4814" s="457" t="e">
        <f>IF(K4814=0,#REF!,0)</f>
        <v>#REF!</v>
      </c>
    </row>
    <row r="4815" spans="1:12">
      <c r="A4815" s="30">
        <v>4813</v>
      </c>
      <c r="B4815" s="30">
        <v>17558.056999999993</v>
      </c>
      <c r="C4815" s="30">
        <v>44268.328999999991</v>
      </c>
      <c r="D4815" s="30">
        <v>1</v>
      </c>
      <c r="E4815" s="30">
        <v>1</v>
      </c>
      <c r="F4815" s="30">
        <v>4937.7959999999903</v>
      </c>
      <c r="G4815" s="30">
        <v>1</v>
      </c>
      <c r="H4815" s="30">
        <v>1</v>
      </c>
      <c r="I4815" s="30">
        <v>1</v>
      </c>
      <c r="K4815" s="457"/>
      <c r="L4815" s="457" t="e">
        <f>IF(K4815=0,#REF!,0)</f>
        <v>#REF!</v>
      </c>
    </row>
    <row r="4816" spans="1:12">
      <c r="A4816" s="30">
        <v>4814</v>
      </c>
      <c r="B4816" s="30">
        <v>9224.9979999999887</v>
      </c>
      <c r="C4816" s="30">
        <v>44411.882999999791</v>
      </c>
      <c r="D4816" s="30">
        <v>1</v>
      </c>
      <c r="E4816" s="30">
        <v>1</v>
      </c>
      <c r="F4816" s="30">
        <v>3929.9779999999901</v>
      </c>
      <c r="G4816" s="30">
        <v>1</v>
      </c>
      <c r="H4816" s="30">
        <v>1</v>
      </c>
      <c r="I4816" s="30">
        <v>1</v>
      </c>
      <c r="K4816" s="457"/>
      <c r="L4816" s="457" t="e">
        <f>IF(K4816=0,#REF!,0)</f>
        <v>#REF!</v>
      </c>
    </row>
    <row r="4817" spans="1:12">
      <c r="A4817" s="30">
        <v>4815</v>
      </c>
      <c r="B4817" s="30">
        <v>8789.6369999999879</v>
      </c>
      <c r="C4817" s="30">
        <v>45981.561999999787</v>
      </c>
      <c r="D4817" s="30">
        <v>1</v>
      </c>
      <c r="E4817" s="30">
        <v>1</v>
      </c>
      <c r="F4817" s="30">
        <v>3146.415</v>
      </c>
      <c r="G4817" s="30">
        <v>1</v>
      </c>
      <c r="H4817" s="30">
        <v>1</v>
      </c>
      <c r="I4817" s="30">
        <v>1</v>
      </c>
      <c r="K4817" s="457"/>
      <c r="L4817" s="457" t="e">
        <f>IF(K4817=0,#REF!,0)</f>
        <v>#REF!</v>
      </c>
    </row>
    <row r="4818" spans="1:12">
      <c r="A4818" s="30">
        <v>4816</v>
      </c>
      <c r="B4818" s="30">
        <v>8614.1739999999882</v>
      </c>
      <c r="C4818" s="30">
        <v>45168.069999999789</v>
      </c>
      <c r="D4818" s="30">
        <v>1</v>
      </c>
      <c r="E4818" s="30">
        <v>1</v>
      </c>
      <c r="F4818" s="30">
        <v>2475.3319999999899</v>
      </c>
      <c r="G4818" s="30">
        <v>1</v>
      </c>
      <c r="H4818" s="30">
        <v>1</v>
      </c>
      <c r="I4818" s="30">
        <v>1</v>
      </c>
      <c r="K4818" s="457"/>
      <c r="L4818" s="457" t="e">
        <f>IF(K4818=0,#REF!,0)</f>
        <v>#REF!</v>
      </c>
    </row>
    <row r="4819" spans="1:12">
      <c r="A4819" s="30">
        <v>4817</v>
      </c>
      <c r="B4819" s="30">
        <v>7681.7959999999875</v>
      </c>
      <c r="C4819" s="30">
        <v>45078.018999999898</v>
      </c>
      <c r="D4819" s="30">
        <v>1</v>
      </c>
      <c r="E4819" s="30">
        <v>1</v>
      </c>
      <c r="F4819" s="30">
        <v>3146.6370000000002</v>
      </c>
      <c r="G4819" s="30">
        <v>1</v>
      </c>
      <c r="H4819" s="30">
        <v>1</v>
      </c>
      <c r="I4819" s="30">
        <v>1</v>
      </c>
      <c r="K4819" s="457"/>
      <c r="L4819" s="457" t="e">
        <f>IF(K4819=0,#REF!,0)</f>
        <v>#REF!</v>
      </c>
    </row>
    <row r="4820" spans="1:12">
      <c r="A4820" s="30">
        <v>4818</v>
      </c>
      <c r="B4820" s="30">
        <v>8594.2979999999989</v>
      </c>
      <c r="C4820" s="30">
        <v>43702.539999999892</v>
      </c>
      <c r="D4820" s="30">
        <v>1</v>
      </c>
      <c r="E4820" s="30">
        <v>1</v>
      </c>
      <c r="F4820" s="30">
        <v>4042.26999999999</v>
      </c>
      <c r="G4820" s="30">
        <v>1</v>
      </c>
      <c r="H4820" s="30">
        <v>1</v>
      </c>
      <c r="I4820" s="30">
        <v>1</v>
      </c>
      <c r="K4820" s="457"/>
      <c r="L4820" s="457" t="e">
        <f>IF(K4820=0,#REF!,0)</f>
        <v>#REF!</v>
      </c>
    </row>
    <row r="4821" spans="1:12">
      <c r="A4821" s="30">
        <v>4819</v>
      </c>
      <c r="B4821" s="30">
        <v>15794.515999999991</v>
      </c>
      <c r="C4821" s="30">
        <v>42290.763999999901</v>
      </c>
      <c r="D4821" s="30">
        <v>1</v>
      </c>
      <c r="E4821" s="30">
        <v>1</v>
      </c>
      <c r="F4821" s="30">
        <v>5610.3969999999899</v>
      </c>
      <c r="G4821" s="30">
        <v>1</v>
      </c>
      <c r="H4821" s="30">
        <v>1</v>
      </c>
      <c r="I4821" s="30">
        <v>1</v>
      </c>
      <c r="K4821" s="457"/>
      <c r="L4821" s="457" t="e">
        <f>IF(K4821=0,#REF!,0)</f>
        <v>#REF!</v>
      </c>
    </row>
    <row r="4822" spans="1:12">
      <c r="A4822" s="30">
        <v>4820</v>
      </c>
      <c r="B4822" s="30">
        <v>16785.657999999989</v>
      </c>
      <c r="C4822" s="30">
        <v>43062.878999999797</v>
      </c>
      <c r="D4822" s="30">
        <v>1</v>
      </c>
      <c r="E4822" s="30">
        <v>1</v>
      </c>
      <c r="F4822" s="30">
        <v>4434.8899999999903</v>
      </c>
      <c r="G4822" s="30">
        <v>1</v>
      </c>
      <c r="H4822" s="30">
        <v>1</v>
      </c>
      <c r="I4822" s="30">
        <v>1</v>
      </c>
      <c r="K4822" s="457"/>
      <c r="L4822" s="457" t="e">
        <f>IF(K4822=0,#REF!,0)</f>
        <v>#REF!</v>
      </c>
    </row>
    <row r="4823" spans="1:12">
      <c r="A4823" s="30">
        <v>4821</v>
      </c>
      <c r="B4823" s="30">
        <v>5890.5549999999985</v>
      </c>
      <c r="C4823" s="30">
        <v>19755.162999999902</v>
      </c>
      <c r="D4823" s="30">
        <v>1</v>
      </c>
      <c r="E4823" s="30">
        <v>1</v>
      </c>
      <c r="F4823" s="30">
        <v>2476.3239999999901</v>
      </c>
      <c r="G4823" s="30">
        <v>1</v>
      </c>
      <c r="H4823" s="30">
        <v>1</v>
      </c>
      <c r="I4823" s="30">
        <v>1</v>
      </c>
      <c r="K4823" s="457"/>
      <c r="L4823" s="457" t="e">
        <f>IF(K4823=0,#REF!,0)</f>
        <v>#REF!</v>
      </c>
    </row>
    <row r="4824" spans="1:12">
      <c r="A4824" s="30">
        <v>4822</v>
      </c>
      <c r="B4824" s="30">
        <v>1815.8689999999999</v>
      </c>
      <c r="C4824" s="30">
        <v>18381.930999999902</v>
      </c>
      <c r="D4824" s="30">
        <v>1</v>
      </c>
      <c r="E4824" s="30">
        <v>1</v>
      </c>
      <c r="F4824" s="30">
        <v>2419.9479999999899</v>
      </c>
      <c r="G4824" s="30">
        <v>1</v>
      </c>
      <c r="H4824" s="30">
        <v>1</v>
      </c>
      <c r="I4824" s="30">
        <v>1</v>
      </c>
      <c r="K4824" s="457"/>
      <c r="L4824" s="457" t="e">
        <f>IF(K4824=0,#REF!,0)</f>
        <v>#REF!</v>
      </c>
    </row>
    <row r="4825" spans="1:12">
      <c r="A4825" s="30">
        <v>4823</v>
      </c>
      <c r="B4825" s="30">
        <v>1808.846</v>
      </c>
      <c r="C4825" s="30">
        <v>17539.798999999897</v>
      </c>
      <c r="D4825" s="30">
        <v>1</v>
      </c>
      <c r="E4825" s="30">
        <v>1</v>
      </c>
      <c r="F4825" s="30">
        <v>1973.1569999999899</v>
      </c>
      <c r="G4825" s="30">
        <v>1</v>
      </c>
      <c r="H4825" s="30">
        <v>1</v>
      </c>
      <c r="I4825" s="30">
        <v>1</v>
      </c>
      <c r="K4825" s="457"/>
      <c r="L4825" s="457" t="e">
        <f>IF(K4825=0,#REF!,0)</f>
        <v>#REF!</v>
      </c>
    </row>
    <row r="4826" spans="1:12">
      <c r="A4826" s="30">
        <v>4824</v>
      </c>
      <c r="B4826" s="30">
        <v>1071.8299999999979</v>
      </c>
      <c r="C4826" s="30">
        <v>17274.611999999892</v>
      </c>
      <c r="D4826" s="30">
        <v>1</v>
      </c>
      <c r="E4826" s="30">
        <v>1</v>
      </c>
      <c r="F4826" s="30">
        <v>1193.11699999999</v>
      </c>
      <c r="G4826" s="30">
        <v>1</v>
      </c>
      <c r="H4826" s="30">
        <v>1</v>
      </c>
      <c r="I4826" s="30">
        <v>1</v>
      </c>
      <c r="K4826" s="457"/>
      <c r="L4826" s="457" t="e">
        <f>IF(K4826=0,#REF!,0)</f>
        <v>#REF!</v>
      </c>
    </row>
    <row r="4827" spans="1:12">
      <c r="A4827" s="30">
        <v>4825</v>
      </c>
      <c r="B4827" s="30">
        <v>1068.3989999999981</v>
      </c>
      <c r="C4827" s="30">
        <v>17139.077999999899</v>
      </c>
      <c r="D4827" s="30">
        <v>1</v>
      </c>
      <c r="E4827" s="30">
        <v>1</v>
      </c>
      <c r="F4827" s="30">
        <v>704.46299999999997</v>
      </c>
      <c r="G4827" s="30">
        <v>1</v>
      </c>
      <c r="H4827" s="30">
        <v>1</v>
      </c>
      <c r="I4827" s="30">
        <v>1</v>
      </c>
      <c r="K4827" s="457"/>
      <c r="L4827" s="457" t="e">
        <f>IF(K4827=0,#REF!,0)</f>
        <v>#REF!</v>
      </c>
    </row>
    <row r="4828" spans="1:12">
      <c r="A4828" s="30">
        <v>4826</v>
      </c>
      <c r="B4828" s="30">
        <v>1063.642999999998</v>
      </c>
      <c r="C4828" s="30">
        <v>16868.662999999899</v>
      </c>
      <c r="D4828" s="30">
        <v>1</v>
      </c>
      <c r="E4828" s="30">
        <v>1</v>
      </c>
      <c r="F4828" s="30">
        <v>525.43999999999903</v>
      </c>
      <c r="G4828" s="30">
        <v>1</v>
      </c>
      <c r="H4828" s="30">
        <v>1</v>
      </c>
      <c r="I4828" s="30">
        <v>1</v>
      </c>
      <c r="K4828" s="457"/>
      <c r="L4828" s="457" t="e">
        <f>IF(K4828=0,#REF!,0)</f>
        <v>#REF!</v>
      </c>
    </row>
    <row r="4829" spans="1:12">
      <c r="A4829" s="30">
        <v>4827</v>
      </c>
      <c r="B4829" s="30">
        <v>1059.1949999999981</v>
      </c>
      <c r="C4829" s="30">
        <v>16688.771999999899</v>
      </c>
      <c r="D4829" s="30">
        <v>1</v>
      </c>
      <c r="E4829" s="30">
        <v>1</v>
      </c>
      <c r="F4829" s="30">
        <v>409.68799999999902</v>
      </c>
      <c r="G4829" s="30">
        <v>1</v>
      </c>
      <c r="H4829" s="30">
        <v>1</v>
      </c>
      <c r="I4829" s="30">
        <v>1</v>
      </c>
      <c r="K4829" s="457"/>
      <c r="L4829" s="457" t="e">
        <f>IF(K4829=0,#REF!,0)</f>
        <v>#REF!</v>
      </c>
    </row>
    <row r="4830" spans="1:12">
      <c r="A4830" s="30">
        <v>4828</v>
      </c>
      <c r="B4830" s="30">
        <v>1058.345999999998</v>
      </c>
      <c r="C4830" s="30">
        <v>16663.497999999898</v>
      </c>
      <c r="D4830" s="30">
        <v>1</v>
      </c>
      <c r="E4830" s="30">
        <v>1</v>
      </c>
      <c r="F4830" s="30">
        <v>223.68</v>
      </c>
      <c r="G4830" s="30">
        <v>1</v>
      </c>
      <c r="H4830" s="30">
        <v>1</v>
      </c>
      <c r="I4830" s="30">
        <v>1</v>
      </c>
      <c r="K4830" s="457"/>
      <c r="L4830" s="457" t="e">
        <f>IF(K4830=0,#REF!,0)</f>
        <v>#REF!</v>
      </c>
    </row>
    <row r="4831" spans="1:12">
      <c r="A4831" s="30">
        <v>4829</v>
      </c>
      <c r="B4831" s="30">
        <v>1056.6289999999981</v>
      </c>
      <c r="C4831" s="30">
        <v>16596.211999999901</v>
      </c>
      <c r="D4831" s="30">
        <v>1</v>
      </c>
      <c r="E4831" s="30">
        <v>1</v>
      </c>
      <c r="F4831" s="30">
        <v>223.733</v>
      </c>
      <c r="G4831" s="30">
        <v>1</v>
      </c>
      <c r="H4831" s="30">
        <v>1</v>
      </c>
      <c r="I4831" s="30">
        <v>1</v>
      </c>
      <c r="K4831" s="457"/>
      <c r="L4831" s="457" t="e">
        <f>IF(K4831=0,#REF!,0)</f>
        <v>#REF!</v>
      </c>
    </row>
    <row r="4832" spans="1:12">
      <c r="A4832" s="30">
        <v>4830</v>
      </c>
      <c r="B4832" s="30">
        <v>1784.5119999999999</v>
      </c>
      <c r="C4832" s="30">
        <v>16520.4009999999</v>
      </c>
      <c r="D4832" s="30">
        <v>1</v>
      </c>
      <c r="E4832" s="30">
        <v>1</v>
      </c>
      <c r="F4832" s="30">
        <v>409.69399999999899</v>
      </c>
      <c r="G4832" s="30">
        <v>1</v>
      </c>
      <c r="H4832" s="30">
        <v>1</v>
      </c>
      <c r="I4832" s="30">
        <v>1</v>
      </c>
      <c r="K4832" s="457"/>
      <c r="L4832" s="457" t="e">
        <f>IF(K4832=0,#REF!,0)</f>
        <v>#REF!</v>
      </c>
    </row>
    <row r="4833" spans="1:12">
      <c r="A4833" s="30">
        <v>4831</v>
      </c>
      <c r="B4833" s="30">
        <v>13179.494999999999</v>
      </c>
      <c r="C4833" s="30">
        <v>17983.02999999989</v>
      </c>
      <c r="D4833" s="30">
        <v>1</v>
      </c>
      <c r="E4833" s="30">
        <v>1</v>
      </c>
      <c r="F4833" s="30">
        <v>1253.3719999999901</v>
      </c>
      <c r="G4833" s="30">
        <v>1</v>
      </c>
      <c r="H4833" s="30">
        <v>1</v>
      </c>
      <c r="I4833" s="30">
        <v>1</v>
      </c>
      <c r="K4833" s="457"/>
      <c r="L4833" s="457" t="e">
        <f>IF(K4833=0,#REF!,0)</f>
        <v>#REF!</v>
      </c>
    </row>
    <row r="4834" spans="1:12">
      <c r="A4834" s="30">
        <v>4832</v>
      </c>
      <c r="B4834" s="30">
        <v>7658.7509999999902</v>
      </c>
      <c r="C4834" s="30">
        <v>19965.328999999889</v>
      </c>
      <c r="D4834" s="30">
        <v>1</v>
      </c>
      <c r="E4834" s="30">
        <v>1</v>
      </c>
      <c r="F4834" s="30">
        <v>2546.9539999999902</v>
      </c>
      <c r="G4834" s="30">
        <v>1</v>
      </c>
      <c r="H4834" s="30">
        <v>1</v>
      </c>
      <c r="I4834" s="30">
        <v>1</v>
      </c>
      <c r="K4834" s="457"/>
      <c r="L4834" s="457" t="e">
        <f>IF(K4834=0,#REF!,0)</f>
        <v>#REF!</v>
      </c>
    </row>
    <row r="4835" spans="1:12">
      <c r="A4835" s="30">
        <v>4833</v>
      </c>
      <c r="B4835" s="30">
        <v>10226.111999999988</v>
      </c>
      <c r="C4835" s="30">
        <v>23044.878999999892</v>
      </c>
      <c r="D4835" s="30">
        <v>1</v>
      </c>
      <c r="E4835" s="30">
        <v>1</v>
      </c>
      <c r="F4835" s="30">
        <v>4028.37499999999</v>
      </c>
      <c r="G4835" s="30">
        <v>1</v>
      </c>
      <c r="H4835" s="30">
        <v>1</v>
      </c>
      <c r="I4835" s="30">
        <v>1</v>
      </c>
      <c r="K4835" s="457"/>
      <c r="L4835" s="457" t="e">
        <f>IF(K4835=0,#REF!,0)</f>
        <v>#REF!</v>
      </c>
    </row>
    <row r="4836" spans="1:12">
      <c r="A4836" s="30">
        <v>4834</v>
      </c>
      <c r="B4836" s="30">
        <v>11493.317999999988</v>
      </c>
      <c r="C4836" s="30">
        <v>24838.597999999904</v>
      </c>
      <c r="D4836" s="30">
        <v>1</v>
      </c>
      <c r="E4836" s="30">
        <v>1</v>
      </c>
      <c r="F4836" s="30">
        <v>5325.1559999999999</v>
      </c>
      <c r="G4836" s="30">
        <v>1</v>
      </c>
      <c r="H4836" s="30">
        <v>1</v>
      </c>
      <c r="I4836" s="30">
        <v>1</v>
      </c>
      <c r="K4836" s="457"/>
      <c r="L4836" s="457" t="e">
        <f>IF(K4836=0,#REF!,0)</f>
        <v>#REF!</v>
      </c>
    </row>
    <row r="4837" spans="1:12">
      <c r="A4837" s="30">
        <v>4835</v>
      </c>
      <c r="B4837" s="30">
        <v>11051.721999999998</v>
      </c>
      <c r="C4837" s="30">
        <v>25723.766999999902</v>
      </c>
      <c r="D4837" s="30">
        <v>1</v>
      </c>
      <c r="E4837" s="30">
        <v>1</v>
      </c>
      <c r="F4837" s="30">
        <v>5881.0150000000003</v>
      </c>
      <c r="G4837" s="30">
        <v>1</v>
      </c>
      <c r="H4837" s="30">
        <v>1</v>
      </c>
      <c r="I4837" s="30">
        <v>1</v>
      </c>
      <c r="K4837" s="457"/>
      <c r="L4837" s="457" t="e">
        <f>IF(K4837=0,#REF!,0)</f>
        <v>#REF!</v>
      </c>
    </row>
    <row r="4838" spans="1:12">
      <c r="A4838" s="30">
        <v>4836</v>
      </c>
      <c r="B4838" s="30">
        <v>12524.475999999999</v>
      </c>
      <c r="C4838" s="30">
        <v>25912.414999999881</v>
      </c>
      <c r="D4838" s="30">
        <v>1</v>
      </c>
      <c r="E4838" s="30">
        <v>1</v>
      </c>
      <c r="F4838" s="30">
        <v>6189.0240000000003</v>
      </c>
      <c r="G4838" s="30">
        <v>1</v>
      </c>
      <c r="H4838" s="30">
        <v>1</v>
      </c>
      <c r="I4838" s="30">
        <v>1</v>
      </c>
      <c r="K4838" s="457"/>
      <c r="L4838" s="457" t="e">
        <f>IF(K4838=0,#REF!,0)</f>
        <v>#REF!</v>
      </c>
    </row>
    <row r="4839" spans="1:12">
      <c r="A4839" s="30">
        <v>4837</v>
      </c>
      <c r="B4839" s="30">
        <v>20682.984999999888</v>
      </c>
      <c r="C4839" s="30">
        <v>23949.647999999892</v>
      </c>
      <c r="D4839" s="30">
        <v>1</v>
      </c>
      <c r="E4839" s="30">
        <v>1</v>
      </c>
      <c r="F4839" s="30">
        <v>5323.0329999999904</v>
      </c>
      <c r="G4839" s="30">
        <v>1</v>
      </c>
      <c r="H4839" s="30">
        <v>1</v>
      </c>
      <c r="I4839" s="30">
        <v>1</v>
      </c>
      <c r="K4839" s="457"/>
      <c r="L4839" s="457" t="e">
        <f>IF(K4839=0,#REF!,0)</f>
        <v>#REF!</v>
      </c>
    </row>
    <row r="4840" spans="1:12">
      <c r="A4840" s="30">
        <v>4838</v>
      </c>
      <c r="B4840" s="30">
        <v>14617.702000000001</v>
      </c>
      <c r="C4840" s="30">
        <v>23768.981999999898</v>
      </c>
      <c r="D4840" s="30">
        <v>1</v>
      </c>
      <c r="E4840" s="30">
        <v>1</v>
      </c>
      <c r="F4840" s="30">
        <v>4581.6270000000004</v>
      </c>
      <c r="G4840" s="30">
        <v>1</v>
      </c>
      <c r="H4840" s="30">
        <v>1</v>
      </c>
      <c r="I4840" s="30">
        <v>1</v>
      </c>
      <c r="K4840" s="457"/>
      <c r="L4840" s="457" t="e">
        <f>IF(K4840=0,#REF!,0)</f>
        <v>#REF!</v>
      </c>
    </row>
    <row r="4841" spans="1:12">
      <c r="A4841" s="30">
        <v>4839</v>
      </c>
      <c r="B4841" s="30">
        <v>13579.527999999889</v>
      </c>
      <c r="C4841" s="30">
        <v>24924.71599999988</v>
      </c>
      <c r="D4841" s="30">
        <v>1</v>
      </c>
      <c r="E4841" s="30">
        <v>1</v>
      </c>
      <c r="F4841" s="30">
        <v>3593.4839999999899</v>
      </c>
      <c r="G4841" s="30">
        <v>1</v>
      </c>
      <c r="H4841" s="30">
        <v>1</v>
      </c>
      <c r="I4841" s="30">
        <v>1</v>
      </c>
      <c r="K4841" s="457"/>
      <c r="L4841" s="457" t="e">
        <f>IF(K4841=0,#REF!,0)</f>
        <v>#REF!</v>
      </c>
    </row>
    <row r="4842" spans="1:12">
      <c r="A4842" s="30">
        <v>4840</v>
      </c>
      <c r="B4842" s="30">
        <v>14202.562999999889</v>
      </c>
      <c r="C4842" s="30">
        <v>25162.804999999891</v>
      </c>
      <c r="D4842" s="30">
        <v>1</v>
      </c>
      <c r="E4842" s="30">
        <v>1</v>
      </c>
      <c r="F4842" s="30">
        <v>3161.808</v>
      </c>
      <c r="G4842" s="30">
        <v>1</v>
      </c>
      <c r="H4842" s="30">
        <v>1</v>
      </c>
      <c r="I4842" s="30">
        <v>1</v>
      </c>
      <c r="K4842" s="457"/>
      <c r="L4842" s="457" t="e">
        <f>IF(K4842=0,#REF!,0)</f>
        <v>#REF!</v>
      </c>
    </row>
    <row r="4843" spans="1:12">
      <c r="A4843" s="30">
        <v>4841</v>
      </c>
      <c r="B4843" s="30">
        <v>11759.056999999988</v>
      </c>
      <c r="C4843" s="30">
        <v>23227.546999999897</v>
      </c>
      <c r="D4843" s="30">
        <v>1</v>
      </c>
      <c r="E4843" s="30">
        <v>1</v>
      </c>
      <c r="F4843" s="30">
        <v>1805.1869999999899</v>
      </c>
      <c r="G4843" s="30">
        <v>1</v>
      </c>
      <c r="H4843" s="30">
        <v>1</v>
      </c>
      <c r="I4843" s="30">
        <v>1</v>
      </c>
      <c r="K4843" s="457"/>
      <c r="L4843" s="457" t="e">
        <f>IF(K4843=0,#REF!,0)</f>
        <v>#REF!</v>
      </c>
    </row>
    <row r="4844" spans="1:12">
      <c r="A4844" s="30">
        <v>4842</v>
      </c>
      <c r="B4844" s="30">
        <v>11960.184999999979</v>
      </c>
      <c r="C4844" s="30">
        <v>21748.868999999897</v>
      </c>
      <c r="D4844" s="30">
        <v>1</v>
      </c>
      <c r="E4844" s="30">
        <v>1</v>
      </c>
      <c r="F4844" s="30">
        <v>3409.8499999999899</v>
      </c>
      <c r="G4844" s="30">
        <v>1</v>
      </c>
      <c r="H4844" s="30">
        <v>1</v>
      </c>
      <c r="I4844" s="30">
        <v>1</v>
      </c>
      <c r="K4844" s="457"/>
      <c r="L4844" s="457" t="e">
        <f>IF(K4844=0,#REF!,0)</f>
        <v>#REF!</v>
      </c>
    </row>
    <row r="4845" spans="1:12">
      <c r="A4845" s="30">
        <v>4843</v>
      </c>
      <c r="B4845" s="30">
        <v>17452.91699999999</v>
      </c>
      <c r="C4845" s="30">
        <v>21045.626999999902</v>
      </c>
      <c r="D4845" s="30">
        <v>1</v>
      </c>
      <c r="E4845" s="30">
        <v>1</v>
      </c>
      <c r="F4845" s="30">
        <v>4460.7690000000002</v>
      </c>
      <c r="G4845" s="30">
        <v>1</v>
      </c>
      <c r="H4845" s="30">
        <v>1</v>
      </c>
      <c r="I4845" s="30">
        <v>1</v>
      </c>
      <c r="K4845" s="457"/>
      <c r="L4845" s="457" t="e">
        <f>IF(K4845=0,#REF!,0)</f>
        <v>#REF!</v>
      </c>
    </row>
    <row r="4846" spans="1:12">
      <c r="A4846" s="30">
        <v>4844</v>
      </c>
      <c r="B4846" s="30">
        <v>19286.101999999981</v>
      </c>
      <c r="C4846" s="30">
        <v>22483.387999999901</v>
      </c>
      <c r="D4846" s="30">
        <v>1</v>
      </c>
      <c r="E4846" s="30">
        <v>1</v>
      </c>
      <c r="F4846" s="30">
        <v>4832.09</v>
      </c>
      <c r="G4846" s="30">
        <v>1</v>
      </c>
      <c r="H4846" s="30">
        <v>1</v>
      </c>
      <c r="I4846" s="30">
        <v>1</v>
      </c>
      <c r="K4846" s="457"/>
      <c r="L4846" s="457" t="e">
        <f>IF(K4846=0,#REF!,0)</f>
        <v>#REF!</v>
      </c>
    </row>
    <row r="4847" spans="1:12">
      <c r="A4847" s="30">
        <v>4845</v>
      </c>
      <c r="B4847" s="30">
        <v>10258.228000000001</v>
      </c>
      <c r="C4847" s="30">
        <v>21634.772999999899</v>
      </c>
      <c r="D4847" s="30">
        <v>1</v>
      </c>
      <c r="E4847" s="30">
        <v>1</v>
      </c>
      <c r="F4847" s="30">
        <v>2484.5700000000002</v>
      </c>
      <c r="G4847" s="30">
        <v>1</v>
      </c>
      <c r="H4847" s="30">
        <v>1</v>
      </c>
      <c r="I4847" s="30">
        <v>1</v>
      </c>
      <c r="K4847" s="457"/>
      <c r="L4847" s="457" t="e">
        <f>IF(K4847=0,#REF!,0)</f>
        <v>#REF!</v>
      </c>
    </row>
    <row r="4848" spans="1:12">
      <c r="A4848" s="30">
        <v>4846</v>
      </c>
      <c r="B4848" s="30">
        <v>1856.0830000000001</v>
      </c>
      <c r="C4848" s="30">
        <v>19903.5789999999</v>
      </c>
      <c r="D4848" s="30">
        <v>1</v>
      </c>
      <c r="E4848" s="30">
        <v>1</v>
      </c>
      <c r="F4848" s="30">
        <v>2298.12299999999</v>
      </c>
      <c r="G4848" s="30">
        <v>1</v>
      </c>
      <c r="H4848" s="30">
        <v>1</v>
      </c>
      <c r="I4848" s="30">
        <v>1</v>
      </c>
      <c r="K4848" s="457"/>
      <c r="L4848" s="457" t="e">
        <f>IF(K4848=0,#REF!,0)</f>
        <v>#REF!</v>
      </c>
    </row>
    <row r="4849" spans="1:12">
      <c r="A4849" s="30">
        <v>4847</v>
      </c>
      <c r="B4849" s="30">
        <v>1843.577</v>
      </c>
      <c r="C4849" s="30">
        <v>18854.1509999999</v>
      </c>
      <c r="D4849" s="30">
        <v>1</v>
      </c>
      <c r="E4849" s="30">
        <v>1</v>
      </c>
      <c r="F4849" s="30">
        <v>2113.49799999999</v>
      </c>
      <c r="G4849" s="30">
        <v>1</v>
      </c>
      <c r="H4849" s="30">
        <v>1</v>
      </c>
      <c r="I4849" s="30">
        <v>1</v>
      </c>
      <c r="K4849" s="457"/>
      <c r="L4849" s="457" t="e">
        <f>IF(K4849=0,#REF!,0)</f>
        <v>#REF!</v>
      </c>
    </row>
    <row r="4850" spans="1:12">
      <c r="A4850" s="30">
        <v>4848</v>
      </c>
      <c r="B4850" s="30">
        <v>1126.9719999999977</v>
      </c>
      <c r="C4850" s="30">
        <v>19446.879999999899</v>
      </c>
      <c r="D4850" s="30">
        <v>1</v>
      </c>
      <c r="E4850" s="30">
        <v>1</v>
      </c>
      <c r="F4850" s="30">
        <v>1190.6479999999899</v>
      </c>
      <c r="G4850" s="30">
        <v>1</v>
      </c>
      <c r="H4850" s="30">
        <v>1</v>
      </c>
      <c r="I4850" s="30">
        <v>1</v>
      </c>
      <c r="K4850" s="457"/>
      <c r="L4850" s="457" t="e">
        <f>IF(K4850=0,#REF!,0)</f>
        <v>#REF!</v>
      </c>
    </row>
    <row r="4851" spans="1:12">
      <c r="A4851" s="30">
        <v>4849</v>
      </c>
      <c r="B4851" s="30">
        <v>1120.8229999999978</v>
      </c>
      <c r="C4851" s="30">
        <v>19178.085999999897</v>
      </c>
      <c r="D4851" s="30">
        <v>1</v>
      </c>
      <c r="E4851" s="30">
        <v>1</v>
      </c>
      <c r="F4851" s="30">
        <v>551.298</v>
      </c>
      <c r="G4851" s="30">
        <v>1</v>
      </c>
      <c r="H4851" s="30">
        <v>1</v>
      </c>
      <c r="I4851" s="30">
        <v>1</v>
      </c>
      <c r="K4851" s="457"/>
      <c r="L4851" s="457" t="e">
        <f>IF(K4851=0,#REF!,0)</f>
        <v>#REF!</v>
      </c>
    </row>
    <row r="4852" spans="1:12">
      <c r="A4852" s="30">
        <v>4850</v>
      </c>
      <c r="B4852" s="30">
        <v>1112.6949999999981</v>
      </c>
      <c r="C4852" s="30">
        <v>18802.203999999903</v>
      </c>
      <c r="D4852" s="30">
        <v>1</v>
      </c>
      <c r="E4852" s="30">
        <v>1</v>
      </c>
      <c r="F4852" s="30">
        <v>312.08599999999899</v>
      </c>
      <c r="G4852" s="30">
        <v>1</v>
      </c>
      <c r="H4852" s="30">
        <v>1</v>
      </c>
      <c r="I4852" s="30">
        <v>1</v>
      </c>
      <c r="K4852" s="457"/>
      <c r="L4852" s="457" t="e">
        <f>IF(K4852=0,#REF!,0)</f>
        <v>#REF!</v>
      </c>
    </row>
    <row r="4853" spans="1:12">
      <c r="A4853" s="30">
        <v>4851</v>
      </c>
      <c r="B4853" s="30">
        <v>1099.4769999999978</v>
      </c>
      <c r="C4853" s="30">
        <v>18257.878999999899</v>
      </c>
      <c r="D4853" s="30">
        <v>1</v>
      </c>
      <c r="E4853" s="30">
        <v>1</v>
      </c>
      <c r="F4853" s="30">
        <v>238.86099999999999</v>
      </c>
      <c r="G4853" s="30">
        <v>1</v>
      </c>
      <c r="H4853" s="30">
        <v>1</v>
      </c>
      <c r="I4853" s="30">
        <v>1</v>
      </c>
      <c r="K4853" s="457"/>
      <c r="L4853" s="457" t="e">
        <f>IF(K4853=0,#REF!,0)</f>
        <v>#REF!</v>
      </c>
    </row>
    <row r="4854" spans="1:12">
      <c r="A4854" s="30">
        <v>4852</v>
      </c>
      <c r="B4854" s="30">
        <v>1085.7999999999979</v>
      </c>
      <c r="C4854" s="30">
        <v>17738.287999999902</v>
      </c>
      <c r="D4854" s="30">
        <v>1</v>
      </c>
      <c r="E4854" s="30">
        <v>1</v>
      </c>
      <c r="F4854" s="30">
        <v>239.494</v>
      </c>
      <c r="G4854" s="30">
        <v>1</v>
      </c>
      <c r="H4854" s="30">
        <v>1</v>
      </c>
      <c r="I4854" s="30">
        <v>1</v>
      </c>
      <c r="K4854" s="457"/>
      <c r="L4854" s="457" t="e">
        <f>IF(K4854=0,#REF!,0)</f>
        <v>#REF!</v>
      </c>
    </row>
    <row r="4855" spans="1:12">
      <c r="A4855" s="30">
        <v>4853</v>
      </c>
      <c r="B4855" s="30">
        <v>1097.497999999998</v>
      </c>
      <c r="C4855" s="30">
        <v>18182.0109999999</v>
      </c>
      <c r="D4855" s="30">
        <v>1</v>
      </c>
      <c r="E4855" s="30">
        <v>1</v>
      </c>
      <c r="F4855" s="30">
        <v>224.43599999999901</v>
      </c>
      <c r="G4855" s="30">
        <v>1</v>
      </c>
      <c r="H4855" s="30">
        <v>1</v>
      </c>
      <c r="I4855" s="30">
        <v>1</v>
      </c>
      <c r="K4855" s="457"/>
      <c r="L4855" s="457" t="e">
        <f>IF(K4855=0,#REF!,0)</f>
        <v>#REF!</v>
      </c>
    </row>
    <row r="4856" spans="1:12">
      <c r="A4856" s="30">
        <v>4854</v>
      </c>
      <c r="B4856" s="30">
        <v>1826.6999999999998</v>
      </c>
      <c r="C4856" s="30">
        <v>18150.31699999989</v>
      </c>
      <c r="D4856" s="30">
        <v>1</v>
      </c>
      <c r="E4856" s="30">
        <v>1</v>
      </c>
      <c r="F4856" s="30">
        <v>2494.6979999999999</v>
      </c>
      <c r="G4856" s="30">
        <v>1</v>
      </c>
      <c r="H4856" s="30">
        <v>1</v>
      </c>
      <c r="I4856" s="30">
        <v>1</v>
      </c>
      <c r="K4856" s="457"/>
      <c r="L4856" s="457" t="e">
        <f>IF(K4856=0,#REF!,0)</f>
        <v>#REF!</v>
      </c>
    </row>
    <row r="4857" spans="1:12">
      <c r="A4857" s="30">
        <v>4855</v>
      </c>
      <c r="B4857" s="30">
        <v>19810.327999999889</v>
      </c>
      <c r="C4857" s="30">
        <v>19856.2239999999</v>
      </c>
      <c r="D4857" s="30">
        <v>1</v>
      </c>
      <c r="E4857" s="30">
        <v>1</v>
      </c>
      <c r="F4857" s="30">
        <v>6546.5389999999898</v>
      </c>
      <c r="G4857" s="30">
        <v>1</v>
      </c>
      <c r="H4857" s="30">
        <v>1</v>
      </c>
      <c r="I4857" s="30">
        <v>1</v>
      </c>
      <c r="K4857" s="457"/>
      <c r="L4857" s="457" t="e">
        <f>IF(K4857=0,#REF!,0)</f>
        <v>#REF!</v>
      </c>
    </row>
    <row r="4858" spans="1:12">
      <c r="A4858" s="30">
        <v>4856</v>
      </c>
      <c r="B4858" s="30">
        <v>10849.725999999999</v>
      </c>
      <c r="C4858" s="30">
        <v>126295.94899999991</v>
      </c>
      <c r="D4858" s="30">
        <v>1</v>
      </c>
      <c r="E4858" s="30">
        <v>1</v>
      </c>
      <c r="F4858" s="30">
        <v>5303.9650000000001</v>
      </c>
      <c r="G4858" s="30">
        <v>1</v>
      </c>
      <c r="H4858" s="30">
        <v>1</v>
      </c>
      <c r="I4858" s="30">
        <v>1</v>
      </c>
      <c r="K4858" s="457"/>
      <c r="L4858" s="457" t="e">
        <f>IF(K4858=0,#REF!,0)</f>
        <v>#REF!</v>
      </c>
    </row>
    <row r="4859" spans="1:12">
      <c r="A4859" s="30">
        <v>4857</v>
      </c>
      <c r="B4859" s="30">
        <v>10976.688999999988</v>
      </c>
      <c r="C4859" s="30">
        <v>150494.50299999991</v>
      </c>
      <c r="D4859" s="30">
        <v>1</v>
      </c>
      <c r="E4859" s="30">
        <v>1</v>
      </c>
      <c r="F4859" s="30">
        <v>4388.3829999999998</v>
      </c>
      <c r="G4859" s="30">
        <v>1</v>
      </c>
      <c r="H4859" s="30">
        <v>1</v>
      </c>
      <c r="I4859" s="30">
        <v>1</v>
      </c>
      <c r="K4859" s="457"/>
      <c r="L4859" s="457" t="e">
        <f>IF(K4859=0,#REF!,0)</f>
        <v>#REF!</v>
      </c>
    </row>
    <row r="4860" spans="1:12">
      <c r="A4860" s="30">
        <v>4858</v>
      </c>
      <c r="B4860" s="30">
        <v>12612.89699999999</v>
      </c>
      <c r="C4860" s="30">
        <v>174906.58799999987</v>
      </c>
      <c r="D4860" s="30">
        <v>1</v>
      </c>
      <c r="E4860" s="30">
        <v>1</v>
      </c>
      <c r="F4860" s="30">
        <v>3342.8069999999898</v>
      </c>
      <c r="G4860" s="30">
        <v>1</v>
      </c>
      <c r="H4860" s="30">
        <v>1</v>
      </c>
      <c r="I4860" s="30">
        <v>1</v>
      </c>
      <c r="K4860" s="457"/>
      <c r="L4860" s="457" t="e">
        <f>IF(K4860=0,#REF!,0)</f>
        <v>#REF!</v>
      </c>
    </row>
    <row r="4861" spans="1:12">
      <c r="A4861" s="30">
        <v>4859</v>
      </c>
      <c r="B4861" s="30">
        <v>12655.715999999989</v>
      </c>
      <c r="C4861" s="30">
        <v>190007.3089999998</v>
      </c>
      <c r="D4861" s="30">
        <v>1</v>
      </c>
      <c r="E4861" s="30">
        <v>1</v>
      </c>
      <c r="F4861" s="30">
        <v>2950.6509999999898</v>
      </c>
      <c r="G4861" s="30">
        <v>1</v>
      </c>
      <c r="H4861" s="30">
        <v>1</v>
      </c>
      <c r="I4861" s="30">
        <v>1</v>
      </c>
      <c r="K4861" s="457"/>
      <c r="L4861" s="457" t="e">
        <f>IF(K4861=0,#REF!,0)</f>
        <v>#REF!</v>
      </c>
    </row>
    <row r="4862" spans="1:12">
      <c r="A4862" s="30">
        <v>4860</v>
      </c>
      <c r="B4862" s="30">
        <v>13318.247999999889</v>
      </c>
      <c r="C4862" s="30">
        <v>179591.58399999971</v>
      </c>
      <c r="D4862" s="30">
        <v>1</v>
      </c>
      <c r="E4862" s="30">
        <v>1</v>
      </c>
      <c r="F4862" s="30">
        <v>2754.5059999999999</v>
      </c>
      <c r="G4862" s="30">
        <v>1</v>
      </c>
      <c r="H4862" s="30">
        <v>1</v>
      </c>
      <c r="I4862" s="30">
        <v>1</v>
      </c>
      <c r="K4862" s="457"/>
      <c r="L4862" s="457" t="e">
        <f>IF(K4862=0,#REF!,0)</f>
        <v>#REF!</v>
      </c>
    </row>
    <row r="4863" spans="1:12">
      <c r="A4863" s="30">
        <v>4861</v>
      </c>
      <c r="B4863" s="30">
        <v>20997.654999999897</v>
      </c>
      <c r="C4863" s="30">
        <v>149235.74399999992</v>
      </c>
      <c r="D4863" s="30">
        <v>1</v>
      </c>
      <c r="E4863" s="30">
        <v>1</v>
      </c>
      <c r="F4863" s="30">
        <v>4124.8379999999997</v>
      </c>
      <c r="G4863" s="30">
        <v>1</v>
      </c>
      <c r="H4863" s="30">
        <v>1</v>
      </c>
      <c r="I4863" s="30">
        <v>1</v>
      </c>
      <c r="K4863" s="457"/>
      <c r="L4863" s="457" t="e">
        <f>IF(K4863=0,#REF!,0)</f>
        <v>#REF!</v>
      </c>
    </row>
    <row r="4864" spans="1:12">
      <c r="A4864" s="30">
        <v>4862</v>
      </c>
      <c r="B4864" s="30">
        <v>14862.142</v>
      </c>
      <c r="C4864" s="30">
        <v>162148.86499999979</v>
      </c>
      <c r="D4864" s="30">
        <v>1</v>
      </c>
      <c r="E4864" s="30">
        <v>1</v>
      </c>
      <c r="F4864" s="30">
        <v>3667.5920000000001</v>
      </c>
      <c r="G4864" s="30">
        <v>1</v>
      </c>
      <c r="H4864" s="30">
        <v>1</v>
      </c>
      <c r="I4864" s="30">
        <v>1</v>
      </c>
      <c r="K4864" s="457"/>
      <c r="L4864" s="457" t="e">
        <f>IF(K4864=0,#REF!,0)</f>
        <v>#REF!</v>
      </c>
    </row>
    <row r="4865" spans="1:12">
      <c r="A4865" s="30">
        <v>4863</v>
      </c>
      <c r="B4865" s="30">
        <v>13509.858999999899</v>
      </c>
      <c r="C4865" s="30">
        <v>191737.15899999969</v>
      </c>
      <c r="D4865" s="30">
        <v>1</v>
      </c>
      <c r="E4865" s="30">
        <v>1</v>
      </c>
      <c r="F4865" s="30">
        <v>2101.96</v>
      </c>
      <c r="G4865" s="30">
        <v>1</v>
      </c>
      <c r="H4865" s="30">
        <v>1</v>
      </c>
      <c r="I4865" s="30">
        <v>1</v>
      </c>
      <c r="K4865" s="457"/>
      <c r="L4865" s="457" t="e">
        <f>IF(K4865=0,#REF!,0)</f>
        <v>#REF!</v>
      </c>
    </row>
    <row r="4866" spans="1:12">
      <c r="A4866" s="30">
        <v>4864</v>
      </c>
      <c r="B4866" s="30">
        <v>13529.807999999899</v>
      </c>
      <c r="C4866" s="30">
        <v>177846.70399999974</v>
      </c>
      <c r="D4866" s="30">
        <v>1</v>
      </c>
      <c r="E4866" s="30">
        <v>1</v>
      </c>
      <c r="F4866" s="30">
        <v>1841.3969999999999</v>
      </c>
      <c r="G4866" s="30">
        <v>1</v>
      </c>
      <c r="H4866" s="30">
        <v>1</v>
      </c>
      <c r="I4866" s="30">
        <v>1</v>
      </c>
      <c r="K4866" s="457"/>
      <c r="L4866" s="457" t="e">
        <f>IF(K4866=0,#REF!,0)</f>
        <v>#REF!</v>
      </c>
    </row>
    <row r="4867" spans="1:12">
      <c r="A4867" s="30">
        <v>4865</v>
      </c>
      <c r="B4867" s="30">
        <v>13824.788999999999</v>
      </c>
      <c r="C4867" s="30">
        <v>164943.38199999969</v>
      </c>
      <c r="D4867" s="30">
        <v>1</v>
      </c>
      <c r="E4867" s="30">
        <v>1</v>
      </c>
      <c r="F4867" s="30">
        <v>2101.96</v>
      </c>
      <c r="G4867" s="30">
        <v>1</v>
      </c>
      <c r="H4867" s="30">
        <v>1</v>
      </c>
      <c r="I4867" s="30">
        <v>1</v>
      </c>
      <c r="K4867" s="457"/>
      <c r="L4867" s="457" t="e">
        <f>IF(K4867=0,#REF!,0)</f>
        <v>#REF!</v>
      </c>
    </row>
    <row r="4868" spans="1:12">
      <c r="A4868" s="30">
        <v>4866</v>
      </c>
      <c r="B4868" s="30">
        <v>14752.073999999899</v>
      </c>
      <c r="C4868" s="30">
        <v>132944.34799999982</v>
      </c>
      <c r="D4868" s="30">
        <v>1</v>
      </c>
      <c r="E4868" s="30">
        <v>1</v>
      </c>
      <c r="F4868" s="30">
        <v>3667.7599999999902</v>
      </c>
      <c r="G4868" s="30">
        <v>1</v>
      </c>
      <c r="H4868" s="30">
        <v>1</v>
      </c>
      <c r="I4868" s="30">
        <v>1</v>
      </c>
      <c r="K4868" s="457"/>
      <c r="L4868" s="457" t="e">
        <f>IF(K4868=0,#REF!,0)</f>
        <v>#REF!</v>
      </c>
    </row>
    <row r="4869" spans="1:12">
      <c r="A4869" s="30">
        <v>4867</v>
      </c>
      <c r="B4869" s="30">
        <v>20298.972999999998</v>
      </c>
      <c r="C4869" s="30">
        <v>47805.150999999794</v>
      </c>
      <c r="D4869" s="30">
        <v>1</v>
      </c>
      <c r="E4869" s="30">
        <v>1</v>
      </c>
      <c r="F4869" s="30">
        <v>5170.00899999999</v>
      </c>
      <c r="G4869" s="30">
        <v>1</v>
      </c>
      <c r="H4869" s="30">
        <v>1</v>
      </c>
      <c r="I4869" s="30">
        <v>1</v>
      </c>
      <c r="K4869" s="457"/>
      <c r="L4869" s="457" t="e">
        <f>IF(K4869=0,#REF!,0)</f>
        <v>#REF!</v>
      </c>
    </row>
    <row r="4870" spans="1:12">
      <c r="A4870" s="30">
        <v>4868</v>
      </c>
      <c r="B4870" s="30">
        <v>21910.019999999891</v>
      </c>
      <c r="C4870" s="30">
        <v>48596.206999999893</v>
      </c>
      <c r="D4870" s="30">
        <v>1</v>
      </c>
      <c r="E4870" s="30">
        <v>1</v>
      </c>
      <c r="F4870" s="30">
        <v>5235.8670000000002</v>
      </c>
      <c r="G4870" s="30">
        <v>1</v>
      </c>
      <c r="H4870" s="30">
        <v>1</v>
      </c>
      <c r="I4870" s="30">
        <v>1</v>
      </c>
      <c r="K4870" s="457"/>
      <c r="L4870" s="457" t="e">
        <f>IF(K4870=0,#REF!,0)</f>
        <v>#REF!</v>
      </c>
    </row>
    <row r="4871" spans="1:12">
      <c r="A4871" s="30">
        <v>4869</v>
      </c>
      <c r="B4871" s="30">
        <v>12798.33599999999</v>
      </c>
      <c r="C4871" s="30">
        <v>22567.215999999898</v>
      </c>
      <c r="D4871" s="30">
        <v>1</v>
      </c>
      <c r="E4871" s="30">
        <v>1</v>
      </c>
      <c r="F4871" s="30">
        <v>4060.79</v>
      </c>
      <c r="G4871" s="30">
        <v>1</v>
      </c>
      <c r="H4871" s="30">
        <v>1</v>
      </c>
      <c r="I4871" s="30">
        <v>1</v>
      </c>
      <c r="K4871" s="457"/>
      <c r="L4871" s="457" t="e">
        <f>IF(K4871=0,#REF!,0)</f>
        <v>#REF!</v>
      </c>
    </row>
    <row r="4872" spans="1:12">
      <c r="A4872" s="30">
        <v>4870</v>
      </c>
      <c r="B4872" s="30">
        <v>1876.74</v>
      </c>
      <c r="C4872" s="30">
        <v>20701.558999999899</v>
      </c>
      <c r="D4872" s="30">
        <v>1</v>
      </c>
      <c r="E4872" s="30">
        <v>1</v>
      </c>
      <c r="F4872" s="30">
        <v>2948.99</v>
      </c>
      <c r="G4872" s="30">
        <v>1</v>
      </c>
      <c r="H4872" s="30">
        <v>1</v>
      </c>
      <c r="I4872" s="30">
        <v>1</v>
      </c>
      <c r="K4872" s="457"/>
      <c r="L4872" s="457" t="e">
        <f>IF(K4872=0,#REF!,0)</f>
        <v>#REF!</v>
      </c>
    </row>
    <row r="4873" spans="1:12">
      <c r="A4873" s="30">
        <v>4871</v>
      </c>
      <c r="B4873" s="30">
        <v>1862.1980000000001</v>
      </c>
      <c r="C4873" s="30">
        <v>19549.125999999891</v>
      </c>
      <c r="D4873" s="30">
        <v>1</v>
      </c>
      <c r="E4873" s="30">
        <v>1</v>
      </c>
      <c r="F4873" s="30">
        <v>1646.271</v>
      </c>
      <c r="G4873" s="30">
        <v>1</v>
      </c>
      <c r="H4873" s="30">
        <v>1</v>
      </c>
      <c r="I4873" s="30">
        <v>1</v>
      </c>
      <c r="K4873" s="457"/>
      <c r="L4873" s="457" t="e">
        <f>IF(K4873=0,#REF!,0)</f>
        <v>#REF!</v>
      </c>
    </row>
    <row r="4874" spans="1:12">
      <c r="A4874" s="30">
        <v>4872</v>
      </c>
      <c r="B4874" s="30">
        <v>1118.3299999999979</v>
      </c>
      <c r="C4874" s="30">
        <v>18988.9379999999</v>
      </c>
      <c r="D4874" s="30">
        <v>1</v>
      </c>
      <c r="E4874" s="30">
        <v>1</v>
      </c>
      <c r="F4874" s="30">
        <v>1256.93199999999</v>
      </c>
      <c r="G4874" s="30">
        <v>1</v>
      </c>
      <c r="H4874" s="30">
        <v>1</v>
      </c>
      <c r="I4874" s="30">
        <v>1</v>
      </c>
      <c r="K4874" s="457"/>
      <c r="L4874" s="457" t="e">
        <f>IF(K4874=0,#REF!,0)</f>
        <v>#REF!</v>
      </c>
    </row>
    <row r="4875" spans="1:12">
      <c r="A4875" s="30">
        <v>4873</v>
      </c>
      <c r="B4875" s="30">
        <v>1105.5619999999981</v>
      </c>
      <c r="C4875" s="30">
        <v>18484.481999999902</v>
      </c>
      <c r="D4875" s="30">
        <v>1</v>
      </c>
      <c r="E4875" s="30">
        <v>1</v>
      </c>
      <c r="F4875" s="30">
        <v>551.31600000000003</v>
      </c>
      <c r="G4875" s="30">
        <v>1</v>
      </c>
      <c r="H4875" s="30">
        <v>1</v>
      </c>
      <c r="I4875" s="30">
        <v>1</v>
      </c>
      <c r="K4875" s="457"/>
      <c r="L4875" s="457" t="e">
        <f>IF(K4875=0,#REF!,0)</f>
        <v>#REF!</v>
      </c>
    </row>
    <row r="4876" spans="1:12">
      <c r="A4876" s="30">
        <v>4874</v>
      </c>
      <c r="B4876" s="30">
        <v>1095.8249999999982</v>
      </c>
      <c r="C4876" s="30">
        <v>18040.9749999999</v>
      </c>
      <c r="D4876" s="30">
        <v>1</v>
      </c>
      <c r="E4876" s="30">
        <v>1</v>
      </c>
      <c r="F4876" s="30">
        <v>312.10799999999898</v>
      </c>
      <c r="G4876" s="30">
        <v>1</v>
      </c>
      <c r="H4876" s="30">
        <v>1</v>
      </c>
      <c r="I4876" s="30">
        <v>1</v>
      </c>
      <c r="K4876" s="457"/>
      <c r="L4876" s="457" t="e">
        <f>IF(K4876=0,#REF!,0)</f>
        <v>#REF!</v>
      </c>
    </row>
    <row r="4877" spans="1:12">
      <c r="A4877" s="30">
        <v>4875</v>
      </c>
      <c r="B4877" s="30">
        <v>1090.1869999999979</v>
      </c>
      <c r="C4877" s="30">
        <v>17826.479999999898</v>
      </c>
      <c r="D4877" s="30">
        <v>1</v>
      </c>
      <c r="E4877" s="30">
        <v>1</v>
      </c>
      <c r="F4877" s="30">
        <v>238.659999999999</v>
      </c>
      <c r="G4877" s="30">
        <v>1</v>
      </c>
      <c r="H4877" s="30">
        <v>1</v>
      </c>
      <c r="I4877" s="30">
        <v>1</v>
      </c>
      <c r="K4877" s="457"/>
      <c r="L4877" s="457" t="e">
        <f>IF(K4877=0,#REF!,0)</f>
        <v>#REF!</v>
      </c>
    </row>
    <row r="4878" spans="1:12">
      <c r="A4878" s="30">
        <v>4876</v>
      </c>
      <c r="B4878" s="30">
        <v>1079.149999999998</v>
      </c>
      <c r="C4878" s="30">
        <v>17381.641999999891</v>
      </c>
      <c r="D4878" s="30">
        <v>1</v>
      </c>
      <c r="E4878" s="30">
        <v>1</v>
      </c>
      <c r="F4878" s="30">
        <v>239.104999999999</v>
      </c>
      <c r="G4878" s="30">
        <v>1</v>
      </c>
      <c r="H4878" s="30">
        <v>1</v>
      </c>
      <c r="I4878" s="30">
        <v>1</v>
      </c>
      <c r="K4878" s="457"/>
      <c r="L4878" s="457" t="e">
        <f>IF(K4878=0,#REF!,0)</f>
        <v>#REF!</v>
      </c>
    </row>
    <row r="4879" spans="1:12">
      <c r="A4879" s="30">
        <v>4877</v>
      </c>
      <c r="B4879" s="30">
        <v>1073.4159999999979</v>
      </c>
      <c r="C4879" s="30">
        <v>17156.844999999899</v>
      </c>
      <c r="D4879" s="30">
        <v>1</v>
      </c>
      <c r="E4879" s="30">
        <v>1</v>
      </c>
      <c r="F4879" s="30">
        <v>224.724999999999</v>
      </c>
      <c r="G4879" s="30">
        <v>1</v>
      </c>
      <c r="H4879" s="30">
        <v>1</v>
      </c>
      <c r="I4879" s="30">
        <v>1</v>
      </c>
      <c r="K4879" s="457"/>
      <c r="L4879" s="457" t="e">
        <f>IF(K4879=0,#REF!,0)</f>
        <v>#REF!</v>
      </c>
    </row>
    <row r="4880" spans="1:12">
      <c r="A4880" s="30">
        <v>4878</v>
      </c>
      <c r="B4880" s="30">
        <v>1802.3419999999999</v>
      </c>
      <c r="C4880" s="30">
        <v>17133.139999999898</v>
      </c>
      <c r="D4880" s="30">
        <v>1</v>
      </c>
      <c r="E4880" s="30">
        <v>1</v>
      </c>
      <c r="F4880" s="30">
        <v>2495.3969999999899</v>
      </c>
      <c r="G4880" s="30">
        <v>1</v>
      </c>
      <c r="H4880" s="30">
        <v>1</v>
      </c>
      <c r="I4880" s="30">
        <v>1</v>
      </c>
      <c r="K4880" s="457"/>
      <c r="L4880" s="457" t="e">
        <f>IF(K4880=0,#REF!,0)</f>
        <v>#REF!</v>
      </c>
    </row>
    <row r="4881" spans="1:12">
      <c r="A4881" s="30">
        <v>4879</v>
      </c>
      <c r="B4881" s="30">
        <v>18163.805999999997</v>
      </c>
      <c r="C4881" s="30">
        <v>18753.035999999891</v>
      </c>
      <c r="D4881" s="30">
        <v>1</v>
      </c>
      <c r="E4881" s="30">
        <v>1</v>
      </c>
      <c r="F4881" s="30">
        <v>6547.6129999999903</v>
      </c>
      <c r="G4881" s="30">
        <v>1</v>
      </c>
      <c r="H4881" s="30">
        <v>1</v>
      </c>
      <c r="I4881" s="30">
        <v>1</v>
      </c>
      <c r="K4881" s="457"/>
      <c r="L4881" s="457" t="e">
        <f>IF(K4881=0,#REF!,0)</f>
        <v>#REF!</v>
      </c>
    </row>
    <row r="4882" spans="1:12">
      <c r="A4882" s="30">
        <v>4880</v>
      </c>
      <c r="B4882" s="30">
        <v>11074.664999999999</v>
      </c>
      <c r="C4882" s="30">
        <v>112908.71899999988</v>
      </c>
      <c r="D4882" s="30">
        <v>1</v>
      </c>
      <c r="E4882" s="30">
        <v>1</v>
      </c>
      <c r="F4882" s="30">
        <v>5304.4079999999904</v>
      </c>
      <c r="G4882" s="30">
        <v>1</v>
      </c>
      <c r="H4882" s="30">
        <v>1</v>
      </c>
      <c r="I4882" s="30">
        <v>1</v>
      </c>
      <c r="K4882" s="457"/>
      <c r="L4882" s="457" t="e">
        <f>IF(K4882=0,#REF!,0)</f>
        <v>#REF!</v>
      </c>
    </row>
    <row r="4883" spans="1:12">
      <c r="A4883" s="30">
        <v>4881</v>
      </c>
      <c r="B4883" s="30">
        <v>11492.305999999999</v>
      </c>
      <c r="C4883" s="30">
        <v>143699.89199999991</v>
      </c>
      <c r="D4883" s="30">
        <v>1</v>
      </c>
      <c r="E4883" s="30">
        <v>1</v>
      </c>
      <c r="F4883" s="30">
        <v>4388.3829999999998</v>
      </c>
      <c r="G4883" s="30">
        <v>1</v>
      </c>
      <c r="H4883" s="30">
        <v>1</v>
      </c>
      <c r="I4883" s="30">
        <v>1</v>
      </c>
      <c r="K4883" s="457"/>
      <c r="L4883" s="457" t="e">
        <f>IF(K4883=0,#REF!,0)</f>
        <v>#REF!</v>
      </c>
    </row>
    <row r="4884" spans="1:12">
      <c r="A4884" s="30">
        <v>4882</v>
      </c>
      <c r="B4884" s="30">
        <v>12925.851999999999</v>
      </c>
      <c r="C4884" s="30">
        <v>170730.30499999988</v>
      </c>
      <c r="D4884" s="30">
        <v>1</v>
      </c>
      <c r="E4884" s="30">
        <v>1</v>
      </c>
      <c r="F4884" s="30">
        <v>3342.5070000000001</v>
      </c>
      <c r="G4884" s="30">
        <v>1</v>
      </c>
      <c r="H4884" s="30">
        <v>1</v>
      </c>
      <c r="I4884" s="30">
        <v>1</v>
      </c>
      <c r="K4884" s="457"/>
      <c r="L4884" s="457" t="e">
        <f>IF(K4884=0,#REF!,0)</f>
        <v>#REF!</v>
      </c>
    </row>
    <row r="4885" spans="1:12">
      <c r="A4885" s="30">
        <v>4883</v>
      </c>
      <c r="B4885" s="30">
        <v>13907.814999999899</v>
      </c>
      <c r="C4885" s="30">
        <v>192325.976</v>
      </c>
      <c r="D4885" s="30">
        <v>1</v>
      </c>
      <c r="E4885" s="30">
        <v>1</v>
      </c>
      <c r="F4885" s="30">
        <v>2950.0479999999998</v>
      </c>
      <c r="G4885" s="30">
        <v>1</v>
      </c>
      <c r="H4885" s="30">
        <v>1</v>
      </c>
      <c r="I4885" s="30">
        <v>1</v>
      </c>
      <c r="K4885" s="457"/>
      <c r="L4885" s="457" t="e">
        <f>IF(K4885=0,#REF!,0)</f>
        <v>#REF!</v>
      </c>
    </row>
    <row r="4886" spans="1:12">
      <c r="A4886" s="30">
        <v>4884</v>
      </c>
      <c r="B4886" s="30">
        <v>15266.415999999999</v>
      </c>
      <c r="C4886" s="30">
        <v>185790.9709999997</v>
      </c>
      <c r="D4886" s="30">
        <v>1</v>
      </c>
      <c r="E4886" s="30">
        <v>1</v>
      </c>
      <c r="F4886" s="30">
        <v>2753.6109999999999</v>
      </c>
      <c r="G4886" s="30">
        <v>1</v>
      </c>
      <c r="H4886" s="30">
        <v>1</v>
      </c>
      <c r="I4886" s="30">
        <v>1</v>
      </c>
      <c r="K4886" s="457"/>
      <c r="L4886" s="457" t="e">
        <f>IF(K4886=0,#REF!,0)</f>
        <v>#REF!</v>
      </c>
    </row>
    <row r="4887" spans="1:12">
      <c r="A4887" s="30">
        <v>4885</v>
      </c>
      <c r="B4887" s="30">
        <v>23031.866999999991</v>
      </c>
      <c r="C4887" s="30">
        <v>156236.3619999997</v>
      </c>
      <c r="D4887" s="30">
        <v>1</v>
      </c>
      <c r="E4887" s="30">
        <v>1</v>
      </c>
      <c r="F4887" s="30">
        <v>4123.3320000000003</v>
      </c>
      <c r="G4887" s="30">
        <v>1</v>
      </c>
      <c r="H4887" s="30">
        <v>1</v>
      </c>
      <c r="I4887" s="30">
        <v>1</v>
      </c>
      <c r="K4887" s="457"/>
      <c r="L4887" s="457" t="e">
        <f>IF(K4887=0,#REF!,0)</f>
        <v>#REF!</v>
      </c>
    </row>
    <row r="4888" spans="1:12">
      <c r="A4888" s="30">
        <v>4886</v>
      </c>
      <c r="B4888" s="30">
        <v>17856.226999999999</v>
      </c>
      <c r="C4888" s="30">
        <v>175616.65899999981</v>
      </c>
      <c r="D4888" s="30">
        <v>1</v>
      </c>
      <c r="E4888" s="30">
        <v>1</v>
      </c>
      <c r="F4888" s="30">
        <v>3666.0659999999998</v>
      </c>
      <c r="G4888" s="30">
        <v>1</v>
      </c>
      <c r="H4888" s="30">
        <v>1</v>
      </c>
      <c r="I4888" s="30">
        <v>1</v>
      </c>
      <c r="K4888" s="457"/>
      <c r="L4888" s="457" t="e">
        <f>IF(K4888=0,#REF!,0)</f>
        <v>#REF!</v>
      </c>
    </row>
    <row r="4889" spans="1:12">
      <c r="A4889" s="30">
        <v>4887</v>
      </c>
      <c r="B4889" s="30">
        <v>16741.628999999997</v>
      </c>
      <c r="C4889" s="30">
        <v>206253.08399999989</v>
      </c>
      <c r="D4889" s="30">
        <v>1</v>
      </c>
      <c r="E4889" s="30">
        <v>1</v>
      </c>
      <c r="F4889" s="30">
        <v>2100.8609999999999</v>
      </c>
      <c r="G4889" s="30">
        <v>1</v>
      </c>
      <c r="H4889" s="30">
        <v>1</v>
      </c>
      <c r="I4889" s="30">
        <v>1</v>
      </c>
      <c r="K4889" s="457"/>
      <c r="L4889" s="457" t="e">
        <f>IF(K4889=0,#REF!,0)</f>
        <v>#REF!</v>
      </c>
    </row>
    <row r="4890" spans="1:12">
      <c r="A4890" s="30">
        <v>4888</v>
      </c>
      <c r="B4890" s="30">
        <v>16969.523999999998</v>
      </c>
      <c r="C4890" s="30">
        <v>193815.81499999968</v>
      </c>
      <c r="D4890" s="30">
        <v>1</v>
      </c>
      <c r="E4890" s="30">
        <v>1</v>
      </c>
      <c r="F4890" s="30">
        <v>1840.4459999999999</v>
      </c>
      <c r="G4890" s="30">
        <v>1</v>
      </c>
      <c r="H4890" s="30">
        <v>1</v>
      </c>
      <c r="I4890" s="30">
        <v>1</v>
      </c>
      <c r="K4890" s="457"/>
      <c r="L4890" s="457" t="e">
        <f>IF(K4890=0,#REF!,0)</f>
        <v>#REF!</v>
      </c>
    </row>
    <row r="4891" spans="1:12">
      <c r="A4891" s="30">
        <v>4889</v>
      </c>
      <c r="B4891" s="30">
        <v>16838.321999999887</v>
      </c>
      <c r="C4891" s="30">
        <v>178541.92699999971</v>
      </c>
      <c r="D4891" s="30">
        <v>1</v>
      </c>
      <c r="E4891" s="30">
        <v>1</v>
      </c>
      <c r="F4891" s="30">
        <v>2101.0140000000001</v>
      </c>
      <c r="G4891" s="30">
        <v>1</v>
      </c>
      <c r="H4891" s="30">
        <v>1</v>
      </c>
      <c r="I4891" s="30">
        <v>1</v>
      </c>
      <c r="K4891" s="457"/>
      <c r="L4891" s="457" t="e">
        <f>IF(K4891=0,#REF!,0)</f>
        <v>#REF!</v>
      </c>
    </row>
    <row r="4892" spans="1:12">
      <c r="A4892" s="30">
        <v>4890</v>
      </c>
      <c r="B4892" s="30">
        <v>16947.708999999901</v>
      </c>
      <c r="C4892" s="30">
        <v>141654.74099999978</v>
      </c>
      <c r="D4892" s="30">
        <v>1</v>
      </c>
      <c r="E4892" s="30">
        <v>1</v>
      </c>
      <c r="F4892" s="30">
        <v>3666.6259999999902</v>
      </c>
      <c r="G4892" s="30">
        <v>1</v>
      </c>
      <c r="H4892" s="30">
        <v>1</v>
      </c>
      <c r="I4892" s="30">
        <v>1</v>
      </c>
      <c r="K4892" s="457"/>
      <c r="L4892" s="457" t="e">
        <f>IF(K4892=0,#REF!,0)</f>
        <v>#REF!</v>
      </c>
    </row>
    <row r="4893" spans="1:12">
      <c r="A4893" s="30">
        <v>4891</v>
      </c>
      <c r="B4893" s="30">
        <v>22037.158999999989</v>
      </c>
      <c r="C4893" s="30">
        <v>48940.828999999801</v>
      </c>
      <c r="D4893" s="30">
        <v>1</v>
      </c>
      <c r="E4893" s="30">
        <v>1</v>
      </c>
      <c r="F4893" s="30">
        <v>5168.9279999999899</v>
      </c>
      <c r="G4893" s="30">
        <v>1</v>
      </c>
      <c r="H4893" s="30">
        <v>1</v>
      </c>
      <c r="I4893" s="30">
        <v>1</v>
      </c>
      <c r="K4893" s="457"/>
      <c r="L4893" s="457" t="e">
        <f>IF(K4893=0,#REF!,0)</f>
        <v>#REF!</v>
      </c>
    </row>
    <row r="4894" spans="1:12">
      <c r="A4894" s="30">
        <v>4892</v>
      </c>
      <c r="B4894" s="30">
        <v>23547.933000000001</v>
      </c>
      <c r="C4894" s="30">
        <v>49692.513999999886</v>
      </c>
      <c r="D4894" s="30">
        <v>1</v>
      </c>
      <c r="E4894" s="30">
        <v>1</v>
      </c>
      <c r="F4894" s="30">
        <v>5235.20999999999</v>
      </c>
      <c r="G4894" s="30">
        <v>1</v>
      </c>
      <c r="H4894" s="30">
        <v>1</v>
      </c>
      <c r="I4894" s="30">
        <v>1</v>
      </c>
      <c r="K4894" s="457"/>
      <c r="L4894" s="457" t="e">
        <f>IF(K4894=0,#REF!,0)</f>
        <v>#REF!</v>
      </c>
    </row>
    <row r="4895" spans="1:12">
      <c r="A4895" s="30">
        <v>4893</v>
      </c>
      <c r="B4895" s="30">
        <v>15293.9179999999</v>
      </c>
      <c r="C4895" s="30">
        <v>23690.002999999888</v>
      </c>
      <c r="D4895" s="30">
        <v>1</v>
      </c>
      <c r="E4895" s="30">
        <v>1</v>
      </c>
      <c r="F4895" s="30">
        <v>4060.0830000000001</v>
      </c>
      <c r="G4895" s="30">
        <v>1</v>
      </c>
      <c r="H4895" s="30">
        <v>1</v>
      </c>
      <c r="I4895" s="30">
        <v>1</v>
      </c>
      <c r="K4895" s="457"/>
      <c r="L4895" s="457" t="e">
        <f>IF(K4895=0,#REF!,0)</f>
        <v>#REF!</v>
      </c>
    </row>
    <row r="4896" spans="1:12">
      <c r="A4896" s="30">
        <v>4894</v>
      </c>
      <c r="B4896" s="30">
        <v>2126.2640000000001</v>
      </c>
      <c r="C4896" s="30">
        <v>22164.951999999899</v>
      </c>
      <c r="D4896" s="30">
        <v>1</v>
      </c>
      <c r="E4896" s="30">
        <v>1</v>
      </c>
      <c r="F4896" s="30">
        <v>2947.607</v>
      </c>
      <c r="G4896" s="30">
        <v>1</v>
      </c>
      <c r="H4896" s="30">
        <v>1</v>
      </c>
      <c r="I4896" s="30">
        <v>1</v>
      </c>
      <c r="K4896" s="457"/>
      <c r="L4896" s="457" t="e">
        <f>IF(K4896=0,#REF!,0)</f>
        <v>#REF!</v>
      </c>
    </row>
    <row r="4897" spans="1:12">
      <c r="A4897" s="30">
        <v>4895</v>
      </c>
      <c r="B4897" s="30">
        <v>2074.2979999999998</v>
      </c>
      <c r="C4897" s="30">
        <v>21726.283999999891</v>
      </c>
      <c r="D4897" s="30">
        <v>1</v>
      </c>
      <c r="E4897" s="30">
        <v>1</v>
      </c>
      <c r="F4897" s="30">
        <v>1645.1790000000001</v>
      </c>
      <c r="G4897" s="30">
        <v>1</v>
      </c>
      <c r="H4897" s="30">
        <v>1</v>
      </c>
      <c r="I4897" s="30">
        <v>1</v>
      </c>
      <c r="K4897" s="457"/>
      <c r="L4897" s="457" t="e">
        <f>IF(K4897=0,#REF!,0)</f>
        <v>#REF!</v>
      </c>
    </row>
    <row r="4898" spans="1:12">
      <c r="A4898" s="30">
        <v>4896</v>
      </c>
      <c r="B4898" s="30">
        <v>1246.486999999998</v>
      </c>
      <c r="C4898" s="30">
        <v>21108.54699999989</v>
      </c>
      <c r="D4898" s="30">
        <v>1</v>
      </c>
      <c r="E4898" s="30">
        <v>1</v>
      </c>
      <c r="F4898" s="30">
        <v>1255.93399999999</v>
      </c>
      <c r="G4898" s="30">
        <v>1</v>
      </c>
      <c r="H4898" s="30">
        <v>1</v>
      </c>
      <c r="I4898" s="30">
        <v>1</v>
      </c>
      <c r="K4898" s="457"/>
      <c r="L4898" s="457" t="e">
        <f>IF(K4898=0,#REF!,0)</f>
        <v>#REF!</v>
      </c>
    </row>
    <row r="4899" spans="1:12">
      <c r="A4899" s="30">
        <v>4897</v>
      </c>
      <c r="B4899" s="30">
        <v>1242.6399999999978</v>
      </c>
      <c r="C4899" s="30">
        <v>21112.136999999897</v>
      </c>
      <c r="D4899" s="30">
        <v>1</v>
      </c>
      <c r="E4899" s="30">
        <v>1</v>
      </c>
      <c r="F4899" s="30">
        <v>550.33399999999995</v>
      </c>
      <c r="G4899" s="30">
        <v>1</v>
      </c>
      <c r="H4899" s="30">
        <v>1</v>
      </c>
      <c r="I4899" s="30">
        <v>1</v>
      </c>
      <c r="K4899" s="457"/>
      <c r="L4899" s="457" t="e">
        <f>IF(K4899=0,#REF!,0)</f>
        <v>#REF!</v>
      </c>
    </row>
    <row r="4900" spans="1:12">
      <c r="A4900" s="30">
        <v>4898</v>
      </c>
      <c r="B4900" s="30">
        <v>1213.048999999997</v>
      </c>
      <c r="C4900" s="30">
        <v>20803.1709999999</v>
      </c>
      <c r="D4900" s="30">
        <v>1</v>
      </c>
      <c r="E4900" s="30">
        <v>1</v>
      </c>
      <c r="F4900" s="30">
        <v>310.79700000000003</v>
      </c>
      <c r="G4900" s="30">
        <v>1</v>
      </c>
      <c r="H4900" s="30">
        <v>1</v>
      </c>
      <c r="I4900" s="30">
        <v>1</v>
      </c>
      <c r="K4900" s="457"/>
      <c r="L4900" s="457" t="e">
        <f>IF(K4900=0,#REF!,0)</f>
        <v>#REF!</v>
      </c>
    </row>
    <row r="4901" spans="1:12">
      <c r="A4901" s="30">
        <v>4899</v>
      </c>
      <c r="B4901" s="30">
        <v>1204.479999999998</v>
      </c>
      <c r="C4901" s="30">
        <v>20904.033999999901</v>
      </c>
      <c r="D4901" s="30">
        <v>1</v>
      </c>
      <c r="E4901" s="30">
        <v>1</v>
      </c>
      <c r="F4901" s="30">
        <v>235.01299999999901</v>
      </c>
      <c r="G4901" s="30">
        <v>1</v>
      </c>
      <c r="H4901" s="30">
        <v>1</v>
      </c>
      <c r="I4901" s="30">
        <v>1</v>
      </c>
      <c r="K4901" s="457"/>
      <c r="L4901" s="457" t="e">
        <f>IF(K4901=0,#REF!,0)</f>
        <v>#REF!</v>
      </c>
    </row>
    <row r="4902" spans="1:12">
      <c r="A4902" s="30">
        <v>4900</v>
      </c>
      <c r="B4902" s="30">
        <v>1201.0729999999971</v>
      </c>
      <c r="C4902" s="30">
        <v>20722.306999999899</v>
      </c>
      <c r="D4902" s="30">
        <v>1</v>
      </c>
      <c r="E4902" s="30">
        <v>1</v>
      </c>
      <c r="F4902" s="30">
        <v>234.90600000000001</v>
      </c>
      <c r="G4902" s="30">
        <v>1</v>
      </c>
      <c r="H4902" s="30">
        <v>1</v>
      </c>
      <c r="I4902" s="30">
        <v>1</v>
      </c>
      <c r="K4902" s="457"/>
      <c r="L4902" s="457" t="e">
        <f>IF(K4902=0,#REF!,0)</f>
        <v>#REF!</v>
      </c>
    </row>
    <row r="4903" spans="1:12">
      <c r="A4903" s="30">
        <v>4901</v>
      </c>
      <c r="B4903" s="30">
        <v>1205.425999999997</v>
      </c>
      <c r="C4903" s="30">
        <v>20923.353999999901</v>
      </c>
      <c r="D4903" s="30">
        <v>1</v>
      </c>
      <c r="E4903" s="30">
        <v>1</v>
      </c>
      <c r="F4903" s="30">
        <v>222.03800000000001</v>
      </c>
      <c r="G4903" s="30">
        <v>1</v>
      </c>
      <c r="H4903" s="30">
        <v>1</v>
      </c>
      <c r="I4903" s="30">
        <v>1</v>
      </c>
      <c r="K4903" s="457"/>
      <c r="L4903" s="457" t="e">
        <f>IF(K4903=0,#REF!,0)</f>
        <v>#REF!</v>
      </c>
    </row>
    <row r="4904" spans="1:12">
      <c r="A4904" s="30">
        <v>4902</v>
      </c>
      <c r="B4904" s="30">
        <v>1976.8179999999991</v>
      </c>
      <c r="C4904" s="30">
        <v>21059.2049999999</v>
      </c>
      <c r="D4904" s="30">
        <v>1</v>
      </c>
      <c r="E4904" s="30">
        <v>1</v>
      </c>
      <c r="F4904" s="30">
        <v>2491.982</v>
      </c>
      <c r="G4904" s="30">
        <v>1</v>
      </c>
      <c r="H4904" s="30">
        <v>1</v>
      </c>
      <c r="I4904" s="30">
        <v>1</v>
      </c>
      <c r="K4904" s="457"/>
      <c r="L4904" s="457" t="e">
        <f>IF(K4904=0,#REF!,0)</f>
        <v>#REF!</v>
      </c>
    </row>
    <row r="4905" spans="1:12">
      <c r="A4905" s="30">
        <v>4903</v>
      </c>
      <c r="B4905" s="30">
        <v>28261.8669999999</v>
      </c>
      <c r="C4905" s="30">
        <v>23952.9029999999</v>
      </c>
      <c r="D4905" s="30">
        <v>1</v>
      </c>
      <c r="E4905" s="30">
        <v>1</v>
      </c>
      <c r="F4905" s="30">
        <v>6543.5940000000001</v>
      </c>
      <c r="G4905" s="30">
        <v>1</v>
      </c>
      <c r="H4905" s="30">
        <v>1</v>
      </c>
      <c r="I4905" s="30">
        <v>1</v>
      </c>
      <c r="K4905" s="457"/>
      <c r="L4905" s="457" t="e">
        <f>IF(K4905=0,#REF!,0)</f>
        <v>#REF!</v>
      </c>
    </row>
    <row r="4906" spans="1:12">
      <c r="A4906" s="30">
        <v>4904</v>
      </c>
      <c r="B4906" s="30">
        <v>18453.32</v>
      </c>
      <c r="C4906" s="30">
        <v>182756.46199999985</v>
      </c>
      <c r="D4906" s="30">
        <v>1</v>
      </c>
      <c r="E4906" s="30">
        <v>1</v>
      </c>
      <c r="F4906" s="30">
        <v>5301.4159999999902</v>
      </c>
      <c r="G4906" s="30">
        <v>1</v>
      </c>
      <c r="H4906" s="30">
        <v>1</v>
      </c>
      <c r="I4906" s="30">
        <v>1</v>
      </c>
      <c r="K4906" s="457"/>
      <c r="L4906" s="457" t="e">
        <f>IF(K4906=0,#REF!,0)</f>
        <v>#REF!</v>
      </c>
    </row>
    <row r="4907" spans="1:12">
      <c r="A4907" s="30">
        <v>4905</v>
      </c>
      <c r="B4907" s="30">
        <v>17659.154999999999</v>
      </c>
      <c r="C4907" s="30">
        <v>188340.82599999901</v>
      </c>
      <c r="D4907" s="30">
        <v>1</v>
      </c>
      <c r="E4907" s="30">
        <v>1</v>
      </c>
      <c r="F4907" s="30">
        <v>4386.13</v>
      </c>
      <c r="G4907" s="30">
        <v>1</v>
      </c>
      <c r="H4907" s="30">
        <v>1</v>
      </c>
      <c r="I4907" s="30">
        <v>1</v>
      </c>
      <c r="K4907" s="457"/>
      <c r="L4907" s="457" t="e">
        <f>IF(K4907=0,#REF!,0)</f>
        <v>#REF!</v>
      </c>
    </row>
    <row r="4908" spans="1:12">
      <c r="A4908" s="30">
        <v>4906</v>
      </c>
      <c r="B4908" s="30">
        <v>18216.981999999989</v>
      </c>
      <c r="C4908" s="30">
        <v>207710.16299999881</v>
      </c>
      <c r="D4908" s="30">
        <v>1</v>
      </c>
      <c r="E4908" s="30">
        <v>1</v>
      </c>
      <c r="F4908" s="30">
        <v>3341.0160000000001</v>
      </c>
      <c r="G4908" s="30">
        <v>1</v>
      </c>
      <c r="H4908" s="30">
        <v>1</v>
      </c>
      <c r="I4908" s="30">
        <v>1</v>
      </c>
      <c r="K4908" s="457"/>
      <c r="L4908" s="457" t="e">
        <f>IF(K4908=0,#REF!,0)</f>
        <v>#REF!</v>
      </c>
    </row>
    <row r="4909" spans="1:12">
      <c r="A4909" s="30">
        <v>4907</v>
      </c>
      <c r="B4909" s="30">
        <v>17579.188999999889</v>
      </c>
      <c r="C4909" s="30">
        <v>220623.78699999981</v>
      </c>
      <c r="D4909" s="30">
        <v>1</v>
      </c>
      <c r="E4909" s="30">
        <v>1</v>
      </c>
      <c r="F4909" s="30">
        <v>2949.6469999999999</v>
      </c>
      <c r="G4909" s="30">
        <v>1</v>
      </c>
      <c r="H4909" s="30">
        <v>1</v>
      </c>
      <c r="I4909" s="30">
        <v>1</v>
      </c>
      <c r="K4909" s="457"/>
      <c r="L4909" s="457" t="e">
        <f>IF(K4909=0,#REF!,0)</f>
        <v>#REF!</v>
      </c>
    </row>
    <row r="4910" spans="1:12">
      <c r="A4910" s="30">
        <v>4908</v>
      </c>
      <c r="B4910" s="30">
        <v>18085.585999999988</v>
      </c>
      <c r="C4910" s="30">
        <v>207376.0599999988</v>
      </c>
      <c r="D4910" s="30">
        <v>1</v>
      </c>
      <c r="E4910" s="30">
        <v>1</v>
      </c>
      <c r="F4910" s="30">
        <v>2753.6109999999999</v>
      </c>
      <c r="G4910" s="30">
        <v>1</v>
      </c>
      <c r="H4910" s="30">
        <v>1</v>
      </c>
      <c r="I4910" s="30">
        <v>1</v>
      </c>
      <c r="K4910" s="457"/>
      <c r="L4910" s="457" t="e">
        <f>IF(K4910=0,#REF!,0)</f>
        <v>#REF!</v>
      </c>
    </row>
    <row r="4911" spans="1:12">
      <c r="A4911" s="30">
        <v>4909</v>
      </c>
      <c r="B4911" s="30">
        <v>26333.580999999998</v>
      </c>
      <c r="C4911" s="30">
        <v>178762.25499999989</v>
      </c>
      <c r="D4911" s="30">
        <v>1</v>
      </c>
      <c r="E4911" s="30">
        <v>1</v>
      </c>
      <c r="F4911" s="30">
        <v>4122.799</v>
      </c>
      <c r="G4911" s="30">
        <v>1</v>
      </c>
      <c r="H4911" s="30">
        <v>1</v>
      </c>
      <c r="I4911" s="30">
        <v>1</v>
      </c>
      <c r="K4911" s="457"/>
      <c r="L4911" s="457" t="e">
        <f>IF(K4911=0,#REF!,0)</f>
        <v>#REF!</v>
      </c>
    </row>
    <row r="4912" spans="1:12">
      <c r="A4912" s="30">
        <v>4910</v>
      </c>
      <c r="B4912" s="30">
        <v>22003.669999999889</v>
      </c>
      <c r="C4912" s="30">
        <v>203219.79499999891</v>
      </c>
      <c r="D4912" s="30">
        <v>1</v>
      </c>
      <c r="E4912" s="30">
        <v>1</v>
      </c>
      <c r="F4912" s="30">
        <v>3664.8519999999999</v>
      </c>
      <c r="G4912" s="30">
        <v>1</v>
      </c>
      <c r="H4912" s="30">
        <v>1</v>
      </c>
      <c r="I4912" s="30">
        <v>1</v>
      </c>
      <c r="K4912" s="457"/>
      <c r="L4912" s="457" t="e">
        <f>IF(K4912=0,#REF!,0)</f>
        <v>#REF!</v>
      </c>
    </row>
    <row r="4913" spans="1:12">
      <c r="A4913" s="30">
        <v>4911</v>
      </c>
      <c r="B4913" s="30">
        <v>21328.755999999899</v>
      </c>
      <c r="C4913" s="30">
        <v>237194.00399999876</v>
      </c>
      <c r="D4913" s="30">
        <v>1</v>
      </c>
      <c r="E4913" s="30">
        <v>1</v>
      </c>
      <c r="F4913" s="30">
        <v>2099.8759999999902</v>
      </c>
      <c r="G4913" s="30">
        <v>1</v>
      </c>
      <c r="H4913" s="30">
        <v>1</v>
      </c>
      <c r="I4913" s="30">
        <v>1</v>
      </c>
      <c r="K4913" s="457"/>
      <c r="L4913" s="457" t="e">
        <f>IF(K4913=0,#REF!,0)</f>
        <v>#REF!</v>
      </c>
    </row>
    <row r="4914" spans="1:12">
      <c r="A4914" s="30">
        <v>4912</v>
      </c>
      <c r="B4914" s="30">
        <v>22054.219999999998</v>
      </c>
      <c r="C4914" s="30">
        <v>226399.54099999991</v>
      </c>
      <c r="D4914" s="30">
        <v>1</v>
      </c>
      <c r="E4914" s="30">
        <v>1</v>
      </c>
      <c r="F4914" s="30">
        <v>1839.221</v>
      </c>
      <c r="G4914" s="30">
        <v>1</v>
      </c>
      <c r="H4914" s="30">
        <v>1</v>
      </c>
      <c r="I4914" s="30">
        <v>1</v>
      </c>
      <c r="K4914" s="457"/>
      <c r="L4914" s="457" t="e">
        <f>IF(K4914=0,#REF!,0)</f>
        <v>#REF!</v>
      </c>
    </row>
    <row r="4915" spans="1:12">
      <c r="A4915" s="30">
        <v>4913</v>
      </c>
      <c r="B4915" s="30">
        <v>21276.7069999999</v>
      </c>
      <c r="C4915" s="30">
        <v>207492.09299999988</v>
      </c>
      <c r="D4915" s="30">
        <v>1</v>
      </c>
      <c r="E4915" s="30">
        <v>1</v>
      </c>
      <c r="F4915" s="30">
        <v>2099.5169999999998</v>
      </c>
      <c r="G4915" s="30">
        <v>1</v>
      </c>
      <c r="H4915" s="30">
        <v>1</v>
      </c>
      <c r="I4915" s="30">
        <v>1</v>
      </c>
      <c r="K4915" s="457"/>
      <c r="L4915" s="457" t="e">
        <f>IF(K4915=0,#REF!,0)</f>
        <v>#REF!</v>
      </c>
    </row>
    <row r="4916" spans="1:12">
      <c r="A4916" s="30">
        <v>4914</v>
      </c>
      <c r="B4916" s="30">
        <v>20376.905999999901</v>
      </c>
      <c r="C4916" s="30">
        <v>165847.62599999888</v>
      </c>
      <c r="D4916" s="30">
        <v>1</v>
      </c>
      <c r="E4916" s="30">
        <v>1</v>
      </c>
      <c r="F4916" s="30">
        <v>3664.3669999999902</v>
      </c>
      <c r="G4916" s="30">
        <v>1</v>
      </c>
      <c r="H4916" s="30">
        <v>1</v>
      </c>
      <c r="I4916" s="30">
        <v>1</v>
      </c>
      <c r="K4916" s="457"/>
      <c r="L4916" s="457" t="e">
        <f>IF(K4916=0,#REF!,0)</f>
        <v>#REF!</v>
      </c>
    </row>
    <row r="4917" spans="1:12">
      <c r="A4917" s="30">
        <v>4915</v>
      </c>
      <c r="B4917" s="30">
        <v>25999.80899999999</v>
      </c>
      <c r="C4917" s="30">
        <v>53166.135999999897</v>
      </c>
      <c r="D4917" s="30">
        <v>1</v>
      </c>
      <c r="E4917" s="30">
        <v>1</v>
      </c>
      <c r="F4917" s="30">
        <v>5165.78</v>
      </c>
      <c r="G4917" s="30">
        <v>1</v>
      </c>
      <c r="H4917" s="30">
        <v>1</v>
      </c>
      <c r="I4917" s="30">
        <v>1</v>
      </c>
      <c r="K4917" s="457"/>
      <c r="L4917" s="457" t="e">
        <f>IF(K4917=0,#REF!,0)</f>
        <v>#REF!</v>
      </c>
    </row>
    <row r="4918" spans="1:12">
      <c r="A4918" s="30">
        <v>4916</v>
      </c>
      <c r="B4918" s="30">
        <v>26722.19999999999</v>
      </c>
      <c r="C4918" s="30">
        <v>52823.6139999999</v>
      </c>
      <c r="D4918" s="30">
        <v>1</v>
      </c>
      <c r="E4918" s="30">
        <v>1</v>
      </c>
      <c r="F4918" s="30">
        <v>5231.8089999999902</v>
      </c>
      <c r="G4918" s="30">
        <v>1</v>
      </c>
      <c r="H4918" s="30">
        <v>1</v>
      </c>
      <c r="I4918" s="30">
        <v>1</v>
      </c>
      <c r="K4918" s="457"/>
      <c r="L4918" s="457" t="e">
        <f>IF(K4918=0,#REF!,0)</f>
        <v>#REF!</v>
      </c>
    </row>
    <row r="4919" spans="1:12">
      <c r="A4919" s="30">
        <v>4917</v>
      </c>
      <c r="B4919" s="30">
        <v>17779.414999999899</v>
      </c>
      <c r="C4919" s="30">
        <v>24754.674999999901</v>
      </c>
      <c r="D4919" s="30">
        <v>1</v>
      </c>
      <c r="E4919" s="30">
        <v>1</v>
      </c>
      <c r="F4919" s="30">
        <v>4057.71</v>
      </c>
      <c r="G4919" s="30">
        <v>1</v>
      </c>
      <c r="H4919" s="30">
        <v>1</v>
      </c>
      <c r="I4919" s="30">
        <v>1</v>
      </c>
      <c r="K4919" s="457"/>
      <c r="L4919" s="457" t="e">
        <f>IF(K4919=0,#REF!,0)</f>
        <v>#REF!</v>
      </c>
    </row>
    <row r="4920" spans="1:12">
      <c r="A4920" s="30">
        <v>4918</v>
      </c>
      <c r="B4920" s="30">
        <v>2850.7870000000003</v>
      </c>
      <c r="C4920" s="30">
        <v>22520.769999999902</v>
      </c>
      <c r="D4920" s="30">
        <v>1</v>
      </c>
      <c r="E4920" s="30">
        <v>1</v>
      </c>
      <c r="F4920" s="30">
        <v>2944.9389999999999</v>
      </c>
      <c r="G4920" s="30">
        <v>1</v>
      </c>
      <c r="H4920" s="30">
        <v>1</v>
      </c>
      <c r="I4920" s="30">
        <v>1</v>
      </c>
      <c r="K4920" s="457"/>
      <c r="L4920" s="457" t="e">
        <f>IF(K4920=0,#REF!,0)</f>
        <v>#REF!</v>
      </c>
    </row>
    <row r="4921" spans="1:12">
      <c r="A4921" s="30">
        <v>4919</v>
      </c>
      <c r="B4921" s="30">
        <v>2537.873</v>
      </c>
      <c r="C4921" s="30">
        <v>21402.5969999999</v>
      </c>
      <c r="D4921" s="30">
        <v>1</v>
      </c>
      <c r="E4921" s="30">
        <v>1</v>
      </c>
      <c r="F4921" s="30">
        <v>1643.77899999999</v>
      </c>
      <c r="G4921" s="30">
        <v>1</v>
      </c>
      <c r="H4921" s="30">
        <v>1</v>
      </c>
      <c r="I4921" s="30">
        <v>1</v>
      </c>
      <c r="K4921" s="457"/>
      <c r="L4921" s="457" t="e">
        <f>IF(K4921=0,#REF!,0)</f>
        <v>#REF!</v>
      </c>
    </row>
    <row r="4922" spans="1:12">
      <c r="A4922" s="30">
        <v>4920</v>
      </c>
      <c r="B4922" s="30">
        <v>1571.7369999999969</v>
      </c>
      <c r="C4922" s="30">
        <v>21067.411999999898</v>
      </c>
      <c r="D4922" s="30">
        <v>1</v>
      </c>
      <c r="E4922" s="30">
        <v>1</v>
      </c>
      <c r="F4922" s="30">
        <v>1254.962</v>
      </c>
      <c r="G4922" s="30">
        <v>1</v>
      </c>
      <c r="H4922" s="30">
        <v>1</v>
      </c>
      <c r="I4922" s="30">
        <v>1</v>
      </c>
      <c r="K4922" s="457"/>
      <c r="L4922" s="457" t="e">
        <f>IF(K4922=0,#REF!,0)</f>
        <v>#REF!</v>
      </c>
    </row>
    <row r="4923" spans="1:12">
      <c r="A4923" s="30">
        <v>4921</v>
      </c>
      <c r="B4923" s="30">
        <v>1333.5399999999977</v>
      </c>
      <c r="C4923" s="30">
        <v>20370.9899999999</v>
      </c>
      <c r="D4923" s="30">
        <v>1</v>
      </c>
      <c r="E4923" s="30">
        <v>1</v>
      </c>
      <c r="F4923" s="30">
        <v>549.98699999999997</v>
      </c>
      <c r="G4923" s="30">
        <v>1</v>
      </c>
      <c r="H4923" s="30">
        <v>1</v>
      </c>
      <c r="I4923" s="30">
        <v>1</v>
      </c>
      <c r="K4923" s="457"/>
      <c r="L4923" s="457" t="e">
        <f>IF(K4923=0,#REF!,0)</f>
        <v>#REF!</v>
      </c>
    </row>
    <row r="4924" spans="1:12">
      <c r="A4924" s="30">
        <v>4922</v>
      </c>
      <c r="B4924" s="30">
        <v>1162.829999999997</v>
      </c>
      <c r="C4924" s="30">
        <v>19514.476999999901</v>
      </c>
      <c r="D4924" s="30">
        <v>1</v>
      </c>
      <c r="E4924" s="30">
        <v>1</v>
      </c>
      <c r="F4924" s="30">
        <v>310.82400000000001</v>
      </c>
      <c r="G4924" s="30">
        <v>1</v>
      </c>
      <c r="H4924" s="30">
        <v>1</v>
      </c>
      <c r="I4924" s="30">
        <v>1</v>
      </c>
      <c r="K4924" s="457"/>
      <c r="L4924" s="457" t="e">
        <f>IF(K4924=0,#REF!,0)</f>
        <v>#REF!</v>
      </c>
    </row>
    <row r="4925" spans="1:12">
      <c r="A4925" s="30">
        <v>4923</v>
      </c>
      <c r="B4925" s="30">
        <v>1122.1879999999981</v>
      </c>
      <c r="C4925" s="30">
        <v>18974.7609999999</v>
      </c>
      <c r="D4925" s="30">
        <v>1</v>
      </c>
      <c r="E4925" s="30">
        <v>1</v>
      </c>
      <c r="F4925" s="30">
        <v>235.41300000000001</v>
      </c>
      <c r="G4925" s="30">
        <v>1</v>
      </c>
      <c r="H4925" s="30">
        <v>1</v>
      </c>
      <c r="I4925" s="30">
        <v>1</v>
      </c>
      <c r="K4925" s="457"/>
      <c r="L4925" s="457" t="e">
        <f>IF(K4925=0,#REF!,0)</f>
        <v>#REF!</v>
      </c>
    </row>
    <row r="4926" spans="1:12">
      <c r="A4926" s="30">
        <v>4924</v>
      </c>
      <c r="B4926" s="30">
        <v>1105.2599999999979</v>
      </c>
      <c r="C4926" s="30">
        <v>18332.528999999897</v>
      </c>
      <c r="D4926" s="30">
        <v>1</v>
      </c>
      <c r="E4926" s="30">
        <v>1</v>
      </c>
      <c r="F4926" s="30">
        <v>236.16200000000001</v>
      </c>
      <c r="G4926" s="30">
        <v>1</v>
      </c>
      <c r="H4926" s="30">
        <v>1</v>
      </c>
      <c r="I4926" s="30">
        <v>1</v>
      </c>
      <c r="K4926" s="457"/>
      <c r="L4926" s="457" t="e">
        <f>IF(K4926=0,#REF!,0)</f>
        <v>#REF!</v>
      </c>
    </row>
    <row r="4927" spans="1:12">
      <c r="A4927" s="30">
        <v>4925</v>
      </c>
      <c r="B4927" s="30">
        <v>1094.6649999999979</v>
      </c>
      <c r="C4927" s="30">
        <v>17912.540999999899</v>
      </c>
      <c r="D4927" s="30">
        <v>1</v>
      </c>
      <c r="E4927" s="30">
        <v>1</v>
      </c>
      <c r="F4927" s="30">
        <v>223.17699999999999</v>
      </c>
      <c r="G4927" s="30">
        <v>1</v>
      </c>
      <c r="H4927" s="30">
        <v>1</v>
      </c>
      <c r="I4927" s="30">
        <v>1</v>
      </c>
      <c r="K4927" s="457"/>
      <c r="L4927" s="457" t="e">
        <f>IF(K4927=0,#REF!,0)</f>
        <v>#REF!</v>
      </c>
    </row>
    <row r="4928" spans="1:12">
      <c r="A4928" s="30">
        <v>4926</v>
      </c>
      <c r="B4928" s="30">
        <v>1822.296</v>
      </c>
      <c r="C4928" s="30">
        <v>17843.484999999899</v>
      </c>
      <c r="D4928" s="30">
        <v>1</v>
      </c>
      <c r="E4928" s="30">
        <v>1</v>
      </c>
      <c r="F4928" s="30">
        <v>2493.9720000000002</v>
      </c>
      <c r="G4928" s="30">
        <v>1</v>
      </c>
      <c r="H4928" s="30">
        <v>1</v>
      </c>
      <c r="I4928" s="30">
        <v>1</v>
      </c>
      <c r="K4928" s="457"/>
      <c r="L4928" s="457" t="e">
        <f>IF(K4928=0,#REF!,0)</f>
        <v>#REF!</v>
      </c>
    </row>
    <row r="4929" spans="1:12">
      <c r="A4929" s="30">
        <v>4927</v>
      </c>
      <c r="B4929" s="30">
        <v>21703.838999999989</v>
      </c>
      <c r="C4929" s="30">
        <v>20090.120999999901</v>
      </c>
      <c r="D4929" s="30">
        <v>1</v>
      </c>
      <c r="E4929" s="30">
        <v>1</v>
      </c>
      <c r="F4929" s="30">
        <v>6546.5389999999898</v>
      </c>
      <c r="G4929" s="30">
        <v>1</v>
      </c>
      <c r="H4929" s="30">
        <v>1</v>
      </c>
      <c r="I4929" s="30">
        <v>1</v>
      </c>
      <c r="K4929" s="457"/>
      <c r="L4929" s="457" t="e">
        <f>IF(K4929=0,#REF!,0)</f>
        <v>#REF!</v>
      </c>
    </row>
    <row r="4930" spans="1:12">
      <c r="A4930" s="30">
        <v>4928</v>
      </c>
      <c r="B4930" s="30">
        <v>14663.97599999989</v>
      </c>
      <c r="C4930" s="30">
        <v>138995.94699999981</v>
      </c>
      <c r="D4930" s="30">
        <v>1</v>
      </c>
      <c r="E4930" s="30">
        <v>1</v>
      </c>
      <c r="F4930" s="30">
        <v>5303.2960000000003</v>
      </c>
      <c r="G4930" s="30">
        <v>1</v>
      </c>
      <c r="H4930" s="30">
        <v>1</v>
      </c>
      <c r="I4930" s="30">
        <v>1</v>
      </c>
      <c r="K4930" s="457"/>
      <c r="L4930" s="457" t="e">
        <f>IF(K4930=0,#REF!,0)</f>
        <v>#REF!</v>
      </c>
    </row>
    <row r="4931" spans="1:12">
      <c r="A4931" s="30">
        <v>4929</v>
      </c>
      <c r="B4931" s="30">
        <v>14904.803999999889</v>
      </c>
      <c r="C4931" s="30">
        <v>165981.4239999998</v>
      </c>
      <c r="D4931" s="30">
        <v>1</v>
      </c>
      <c r="E4931" s="30">
        <v>1</v>
      </c>
      <c r="F4931" s="30">
        <v>4387.3499999999904</v>
      </c>
      <c r="G4931" s="30">
        <v>1</v>
      </c>
      <c r="H4931" s="30">
        <v>1</v>
      </c>
      <c r="I4931" s="30">
        <v>1</v>
      </c>
      <c r="K4931" s="457"/>
      <c r="L4931" s="457" t="e">
        <f>IF(K4931=0,#REF!,0)</f>
        <v>#REF!</v>
      </c>
    </row>
    <row r="4932" spans="1:12">
      <c r="A4932" s="30">
        <v>4930</v>
      </c>
      <c r="B4932" s="30">
        <v>16606.49499999989</v>
      </c>
      <c r="C4932" s="30">
        <v>192254.5039999999</v>
      </c>
      <c r="D4932" s="30">
        <v>1</v>
      </c>
      <c r="E4932" s="30">
        <v>1</v>
      </c>
      <c r="F4932" s="30">
        <v>3341.5390000000002</v>
      </c>
      <c r="G4932" s="30">
        <v>1</v>
      </c>
      <c r="H4932" s="30">
        <v>1</v>
      </c>
      <c r="I4932" s="30">
        <v>1</v>
      </c>
      <c r="K4932" s="457"/>
      <c r="L4932" s="457" t="e">
        <f>IF(K4932=0,#REF!,0)</f>
        <v>#REF!</v>
      </c>
    </row>
    <row r="4933" spans="1:12">
      <c r="A4933" s="30">
        <v>4931</v>
      </c>
      <c r="B4933" s="30">
        <v>17366.913</v>
      </c>
      <c r="C4933" s="30">
        <v>211381.6199999988</v>
      </c>
      <c r="D4933" s="30">
        <v>1</v>
      </c>
      <c r="E4933" s="30">
        <v>1</v>
      </c>
      <c r="F4933" s="30">
        <v>2949.10699999999</v>
      </c>
      <c r="G4933" s="30">
        <v>1</v>
      </c>
      <c r="H4933" s="30">
        <v>1</v>
      </c>
      <c r="I4933" s="30">
        <v>1</v>
      </c>
      <c r="K4933" s="457"/>
      <c r="L4933" s="457" t="e">
        <f>IF(K4933=0,#REF!,0)</f>
        <v>#REF!</v>
      </c>
    </row>
    <row r="4934" spans="1:12">
      <c r="A4934" s="30">
        <v>4932</v>
      </c>
      <c r="B4934" s="30">
        <v>18474.683999999899</v>
      </c>
      <c r="C4934" s="30">
        <v>203618.75999999981</v>
      </c>
      <c r="D4934" s="30">
        <v>1</v>
      </c>
      <c r="E4934" s="30">
        <v>1</v>
      </c>
      <c r="F4934" s="30">
        <v>2752.6570000000002</v>
      </c>
      <c r="G4934" s="30">
        <v>1</v>
      </c>
      <c r="H4934" s="30">
        <v>1</v>
      </c>
      <c r="I4934" s="30">
        <v>1</v>
      </c>
      <c r="K4934" s="457"/>
      <c r="L4934" s="457" t="e">
        <f>IF(K4934=0,#REF!,0)</f>
        <v>#REF!</v>
      </c>
    </row>
    <row r="4935" spans="1:12">
      <c r="A4935" s="30">
        <v>4933</v>
      </c>
      <c r="B4935" s="30">
        <v>26545.376999999888</v>
      </c>
      <c r="C4935" s="30">
        <v>176664.33899999989</v>
      </c>
      <c r="D4935" s="30">
        <v>1</v>
      </c>
      <c r="E4935" s="30">
        <v>1</v>
      </c>
      <c r="F4935" s="30">
        <v>4121.9979999999996</v>
      </c>
      <c r="G4935" s="30">
        <v>1</v>
      </c>
      <c r="H4935" s="30">
        <v>1</v>
      </c>
      <c r="I4935" s="30">
        <v>1</v>
      </c>
      <c r="K4935" s="457"/>
      <c r="L4935" s="457" t="e">
        <f>IF(K4935=0,#REF!,0)</f>
        <v>#REF!</v>
      </c>
    </row>
    <row r="4936" spans="1:12">
      <c r="A4936" s="30">
        <v>4934</v>
      </c>
      <c r="B4936" s="30">
        <v>20966.949999999903</v>
      </c>
      <c r="C4936" s="30">
        <v>192867.22999999992</v>
      </c>
      <c r="D4936" s="30">
        <v>1</v>
      </c>
      <c r="E4936" s="30">
        <v>1</v>
      </c>
      <c r="F4936" s="30">
        <v>3664.7719999999999</v>
      </c>
      <c r="G4936" s="30">
        <v>1</v>
      </c>
      <c r="H4936" s="30">
        <v>1</v>
      </c>
      <c r="I4936" s="30">
        <v>1</v>
      </c>
      <c r="K4936" s="457"/>
      <c r="L4936" s="457" t="e">
        <f>IF(K4936=0,#REF!,0)</f>
        <v>#REF!</v>
      </c>
    </row>
    <row r="4937" spans="1:12">
      <c r="A4937" s="30">
        <v>4935</v>
      </c>
      <c r="B4937" s="30">
        <v>20146.23</v>
      </c>
      <c r="C4937" s="30">
        <v>225098.73099999881</v>
      </c>
      <c r="D4937" s="30">
        <v>1</v>
      </c>
      <c r="E4937" s="30">
        <v>1</v>
      </c>
      <c r="F4937" s="30">
        <v>2099.9829999999902</v>
      </c>
      <c r="G4937" s="30">
        <v>1</v>
      </c>
      <c r="H4937" s="30">
        <v>1</v>
      </c>
      <c r="I4937" s="30">
        <v>1</v>
      </c>
      <c r="K4937" s="457"/>
      <c r="L4937" s="457" t="e">
        <f>IF(K4937=0,#REF!,0)</f>
        <v>#REF!</v>
      </c>
    </row>
    <row r="4938" spans="1:12">
      <c r="A4938" s="30">
        <v>4936</v>
      </c>
      <c r="B4938" s="30">
        <v>20252.617999999999</v>
      </c>
      <c r="C4938" s="30">
        <v>211105.34799999982</v>
      </c>
      <c r="D4938" s="30">
        <v>1</v>
      </c>
      <c r="E4938" s="30">
        <v>1</v>
      </c>
      <c r="F4938" s="30">
        <v>1839.5989999999899</v>
      </c>
      <c r="G4938" s="30">
        <v>1</v>
      </c>
      <c r="H4938" s="30">
        <v>1</v>
      </c>
      <c r="I4938" s="30">
        <v>1</v>
      </c>
      <c r="K4938" s="457"/>
      <c r="L4938" s="457" t="e">
        <f>IF(K4938=0,#REF!,0)</f>
        <v>#REF!</v>
      </c>
    </row>
    <row r="4939" spans="1:12">
      <c r="A4939" s="30">
        <v>4937</v>
      </c>
      <c r="B4939" s="30">
        <v>19754.62</v>
      </c>
      <c r="C4939" s="30">
        <v>192483.98599999887</v>
      </c>
      <c r="D4939" s="30">
        <v>1</v>
      </c>
      <c r="E4939" s="30">
        <v>1</v>
      </c>
      <c r="F4939" s="30">
        <v>2100.08699999999</v>
      </c>
      <c r="G4939" s="30">
        <v>1</v>
      </c>
      <c r="H4939" s="30">
        <v>1</v>
      </c>
      <c r="I4939" s="30">
        <v>1</v>
      </c>
      <c r="K4939" s="457"/>
      <c r="L4939" s="457" t="e">
        <f>IF(K4939=0,#REF!,0)</f>
        <v>#REF!</v>
      </c>
    </row>
    <row r="4940" spans="1:12">
      <c r="A4940" s="30">
        <v>4938</v>
      </c>
      <c r="B4940" s="30">
        <v>20164.905999999999</v>
      </c>
      <c r="C4940" s="30">
        <v>158112.18099999981</v>
      </c>
      <c r="D4940" s="30">
        <v>1</v>
      </c>
      <c r="E4940" s="30">
        <v>1</v>
      </c>
      <c r="F4940" s="30">
        <v>3665.0989999999902</v>
      </c>
      <c r="G4940" s="30">
        <v>1</v>
      </c>
      <c r="H4940" s="30">
        <v>1</v>
      </c>
      <c r="I4940" s="30">
        <v>1</v>
      </c>
      <c r="K4940" s="457"/>
      <c r="L4940" s="457" t="e">
        <f>IF(K4940=0,#REF!,0)</f>
        <v>#REF!</v>
      </c>
    </row>
    <row r="4941" spans="1:12">
      <c r="A4941" s="30">
        <v>4939</v>
      </c>
      <c r="B4941" s="30">
        <v>25075.797999999988</v>
      </c>
      <c r="C4941" s="30">
        <v>51105.766999999905</v>
      </c>
      <c r="D4941" s="30">
        <v>1</v>
      </c>
      <c r="E4941" s="30">
        <v>1</v>
      </c>
      <c r="F4941" s="30">
        <v>5167.07599999999</v>
      </c>
      <c r="G4941" s="30">
        <v>1</v>
      </c>
      <c r="H4941" s="30">
        <v>1</v>
      </c>
      <c r="I4941" s="30">
        <v>1</v>
      </c>
      <c r="K4941" s="457"/>
      <c r="L4941" s="457" t="e">
        <f>IF(K4941=0,#REF!,0)</f>
        <v>#REF!</v>
      </c>
    </row>
    <row r="4942" spans="1:12">
      <c r="A4942" s="30">
        <v>4940</v>
      </c>
      <c r="B4942" s="30">
        <v>25644.22099999999</v>
      </c>
      <c r="C4942" s="30">
        <v>51007.554999999804</v>
      </c>
      <c r="D4942" s="30">
        <v>1</v>
      </c>
      <c r="E4942" s="30">
        <v>1</v>
      </c>
      <c r="F4942" s="30">
        <v>5233.56699999999</v>
      </c>
      <c r="G4942" s="30">
        <v>1</v>
      </c>
      <c r="H4942" s="30">
        <v>1</v>
      </c>
      <c r="I4942" s="30">
        <v>1</v>
      </c>
      <c r="K4942" s="457"/>
      <c r="L4942" s="457" t="e">
        <f>IF(K4942=0,#REF!,0)</f>
        <v>#REF!</v>
      </c>
    </row>
    <row r="4943" spans="1:12">
      <c r="A4943" s="30">
        <v>4941</v>
      </c>
      <c r="B4943" s="30">
        <v>16565.599999999999</v>
      </c>
      <c r="C4943" s="30">
        <v>23753.01199999989</v>
      </c>
      <c r="D4943" s="30">
        <v>1</v>
      </c>
      <c r="E4943" s="30">
        <v>1</v>
      </c>
      <c r="F4943" s="30">
        <v>4059.1179999999999</v>
      </c>
      <c r="G4943" s="30">
        <v>1</v>
      </c>
      <c r="H4943" s="30">
        <v>1</v>
      </c>
      <c r="I4943" s="30">
        <v>1</v>
      </c>
      <c r="K4943" s="457"/>
      <c r="L4943" s="457" t="e">
        <f>IF(K4943=0,#REF!,0)</f>
        <v>#REF!</v>
      </c>
    </row>
    <row r="4944" spans="1:12">
      <c r="A4944" s="30">
        <v>4942</v>
      </c>
      <c r="B4944" s="30">
        <v>2588.8979999999983</v>
      </c>
      <c r="C4944" s="30">
        <v>21804.634999999893</v>
      </c>
      <c r="D4944" s="30">
        <v>1</v>
      </c>
      <c r="E4944" s="30">
        <v>1</v>
      </c>
      <c r="F4944" s="30">
        <v>2946.2489999999998</v>
      </c>
      <c r="G4944" s="30">
        <v>1</v>
      </c>
      <c r="H4944" s="30">
        <v>1</v>
      </c>
      <c r="I4944" s="30">
        <v>1</v>
      </c>
      <c r="K4944" s="457"/>
      <c r="L4944" s="457" t="e">
        <f>IF(K4944=0,#REF!,0)</f>
        <v>#REF!</v>
      </c>
    </row>
    <row r="4945" spans="1:12">
      <c r="A4945" s="30">
        <v>4943</v>
      </c>
      <c r="B4945" s="30">
        <v>2325.1959999999999</v>
      </c>
      <c r="C4945" s="30">
        <v>20812.787999999891</v>
      </c>
      <c r="D4945" s="30">
        <v>1</v>
      </c>
      <c r="E4945" s="30">
        <v>1</v>
      </c>
      <c r="F4945" s="30">
        <v>1644.636</v>
      </c>
      <c r="G4945" s="30">
        <v>1</v>
      </c>
      <c r="H4945" s="30">
        <v>1</v>
      </c>
      <c r="I4945" s="30">
        <v>1</v>
      </c>
      <c r="K4945" s="457"/>
      <c r="L4945" s="457" t="e">
        <f>IF(K4945=0,#REF!,0)</f>
        <v>#REF!</v>
      </c>
    </row>
    <row r="4946" spans="1:12">
      <c r="A4946" s="30">
        <v>4944</v>
      </c>
      <c r="B4946" s="30">
        <v>1364.2809999999979</v>
      </c>
      <c r="C4946" s="30">
        <v>20221.051999999901</v>
      </c>
      <c r="D4946" s="30">
        <v>1</v>
      </c>
      <c r="E4946" s="30">
        <v>1</v>
      </c>
      <c r="F4946" s="30">
        <v>1255.654</v>
      </c>
      <c r="G4946" s="30">
        <v>1</v>
      </c>
      <c r="H4946" s="30">
        <v>1</v>
      </c>
      <c r="I4946" s="30">
        <v>1</v>
      </c>
      <c r="K4946" s="457"/>
      <c r="L4946" s="457" t="e">
        <f>IF(K4946=0,#REF!,0)</f>
        <v>#REF!</v>
      </c>
    </row>
    <row r="4947" spans="1:12">
      <c r="A4947" s="30">
        <v>4945</v>
      </c>
      <c r="B4947" s="30">
        <v>1281.2219999999979</v>
      </c>
      <c r="C4947" s="30">
        <v>19893.166999999899</v>
      </c>
      <c r="D4947" s="30">
        <v>1</v>
      </c>
      <c r="E4947" s="30">
        <v>1</v>
      </c>
      <c r="F4947" s="30">
        <v>550.21699999999896</v>
      </c>
      <c r="G4947" s="30">
        <v>1</v>
      </c>
      <c r="H4947" s="30">
        <v>1</v>
      </c>
      <c r="I4947" s="30">
        <v>1</v>
      </c>
      <c r="K4947" s="457"/>
      <c r="L4947" s="457" t="e">
        <f>IF(K4947=0,#REF!,0)</f>
        <v>#REF!</v>
      </c>
    </row>
    <row r="4948" spans="1:12">
      <c r="A4948" s="30">
        <v>4946</v>
      </c>
      <c r="B4948" s="30">
        <v>1216.1729999999968</v>
      </c>
      <c r="C4948" s="30">
        <v>19479.856999999898</v>
      </c>
      <c r="D4948" s="30">
        <v>1</v>
      </c>
      <c r="E4948" s="30">
        <v>1</v>
      </c>
      <c r="F4948" s="30">
        <v>310.707999999999</v>
      </c>
      <c r="G4948" s="30">
        <v>1</v>
      </c>
      <c r="H4948" s="30">
        <v>1</v>
      </c>
      <c r="I4948" s="30">
        <v>1</v>
      </c>
      <c r="K4948" s="457"/>
      <c r="L4948" s="457" t="e">
        <f>IF(K4948=0,#REF!,0)</f>
        <v>#REF!</v>
      </c>
    </row>
    <row r="4949" spans="1:12">
      <c r="A4949" s="30">
        <v>4947</v>
      </c>
      <c r="B4949" s="30">
        <v>1175.5769999999968</v>
      </c>
      <c r="C4949" s="30">
        <v>19202.272999999903</v>
      </c>
      <c r="D4949" s="30">
        <v>1</v>
      </c>
      <c r="E4949" s="30">
        <v>1</v>
      </c>
      <c r="F4949" s="30">
        <v>234.69699999999901</v>
      </c>
      <c r="G4949" s="30">
        <v>1</v>
      </c>
      <c r="H4949" s="30">
        <v>1</v>
      </c>
      <c r="I4949" s="30">
        <v>1</v>
      </c>
      <c r="K4949" s="457"/>
      <c r="L4949" s="457" t="e">
        <f>IF(K4949=0,#REF!,0)</f>
        <v>#REF!</v>
      </c>
    </row>
    <row r="4950" spans="1:12">
      <c r="A4950" s="30">
        <v>4948</v>
      </c>
      <c r="B4950" s="30">
        <v>1152.941999999998</v>
      </c>
      <c r="C4950" s="30">
        <v>19038.399999999889</v>
      </c>
      <c r="D4950" s="30">
        <v>1</v>
      </c>
      <c r="E4950" s="30">
        <v>1</v>
      </c>
      <c r="F4950" s="30">
        <v>234.84100000000001</v>
      </c>
      <c r="G4950" s="30">
        <v>1</v>
      </c>
      <c r="H4950" s="30">
        <v>1</v>
      </c>
      <c r="I4950" s="30">
        <v>1</v>
      </c>
      <c r="K4950" s="457"/>
      <c r="L4950" s="457" t="e">
        <f>IF(K4950=0,#REF!,0)</f>
        <v>#REF!</v>
      </c>
    </row>
    <row r="4951" spans="1:12">
      <c r="A4951" s="30">
        <v>4949</v>
      </c>
      <c r="B4951" s="30">
        <v>1137.2929999999976</v>
      </c>
      <c r="C4951" s="30">
        <v>18901.449999999892</v>
      </c>
      <c r="D4951" s="30">
        <v>1</v>
      </c>
      <c r="E4951" s="30">
        <v>1</v>
      </c>
      <c r="F4951" s="30">
        <v>222.159999999999</v>
      </c>
      <c r="G4951" s="30">
        <v>1</v>
      </c>
      <c r="H4951" s="30">
        <v>1</v>
      </c>
      <c r="I4951" s="30">
        <v>1</v>
      </c>
      <c r="K4951" s="457"/>
      <c r="L4951" s="457" t="e">
        <f>IF(K4951=0,#REF!,0)</f>
        <v>#REF!</v>
      </c>
    </row>
    <row r="4952" spans="1:12">
      <c r="A4952" s="30">
        <v>4950</v>
      </c>
      <c r="B4952" s="30">
        <v>1876.0820000000001</v>
      </c>
      <c r="C4952" s="30">
        <v>18905.7769999999</v>
      </c>
      <c r="D4952" s="30">
        <v>1</v>
      </c>
      <c r="E4952" s="30">
        <v>1</v>
      </c>
      <c r="F4952" s="30">
        <v>2492.54899999999</v>
      </c>
      <c r="G4952" s="30">
        <v>1</v>
      </c>
      <c r="H4952" s="30">
        <v>1</v>
      </c>
      <c r="I4952" s="30">
        <v>1</v>
      </c>
      <c r="K4952" s="457"/>
      <c r="L4952" s="457" t="e">
        <f>IF(K4952=0,#REF!,0)</f>
        <v>#REF!</v>
      </c>
    </row>
    <row r="4953" spans="1:12">
      <c r="A4953" s="30">
        <v>4951</v>
      </c>
      <c r="B4953" s="30">
        <v>22015.515999999989</v>
      </c>
      <c r="C4953" s="30">
        <v>20506.334999999901</v>
      </c>
      <c r="D4953" s="30">
        <v>1</v>
      </c>
      <c r="E4953" s="30">
        <v>1</v>
      </c>
      <c r="F4953" s="30">
        <v>6545.2030000000004</v>
      </c>
      <c r="G4953" s="30">
        <v>1</v>
      </c>
      <c r="H4953" s="30">
        <v>1</v>
      </c>
      <c r="I4953" s="30">
        <v>1</v>
      </c>
      <c r="K4953" s="457"/>
      <c r="L4953" s="457" t="e">
        <f>IF(K4953=0,#REF!,0)</f>
        <v>#REF!</v>
      </c>
    </row>
    <row r="4954" spans="1:12">
      <c r="A4954" s="30">
        <v>4952</v>
      </c>
      <c r="B4954" s="30">
        <v>13768.783999999989</v>
      </c>
      <c r="C4954" s="30">
        <v>132428.68099999969</v>
      </c>
      <c r="D4954" s="30">
        <v>1</v>
      </c>
      <c r="E4954" s="30">
        <v>1</v>
      </c>
      <c r="F4954" s="30">
        <v>5302.8580000000002</v>
      </c>
      <c r="G4954" s="30">
        <v>1</v>
      </c>
      <c r="H4954" s="30">
        <v>1</v>
      </c>
      <c r="I4954" s="30">
        <v>1</v>
      </c>
      <c r="K4954" s="457"/>
      <c r="L4954" s="457" t="e">
        <f>IF(K4954=0,#REF!,0)</f>
        <v>#REF!</v>
      </c>
    </row>
    <row r="4955" spans="1:12">
      <c r="A4955" s="30">
        <v>4953</v>
      </c>
      <c r="B4955" s="30">
        <v>12906.112999999987</v>
      </c>
      <c r="C4955" s="30">
        <v>153647.37399999989</v>
      </c>
      <c r="D4955" s="30">
        <v>1</v>
      </c>
      <c r="E4955" s="30">
        <v>1</v>
      </c>
      <c r="F4955" s="30">
        <v>4387.7209999999905</v>
      </c>
      <c r="G4955" s="30">
        <v>1</v>
      </c>
      <c r="H4955" s="30">
        <v>1</v>
      </c>
      <c r="I4955" s="30">
        <v>1</v>
      </c>
      <c r="K4955" s="457"/>
      <c r="L4955" s="457" t="e">
        <f>IF(K4955=0,#REF!,0)</f>
        <v>#REF!</v>
      </c>
    </row>
    <row r="4956" spans="1:12">
      <c r="A4956" s="30">
        <v>4954</v>
      </c>
      <c r="B4956" s="30">
        <v>15264.433999999899</v>
      </c>
      <c r="C4956" s="30">
        <v>186901.74899999969</v>
      </c>
      <c r="D4956" s="30">
        <v>1</v>
      </c>
      <c r="E4956" s="30">
        <v>1</v>
      </c>
      <c r="F4956" s="30">
        <v>3342.2890000000002</v>
      </c>
      <c r="G4956" s="30">
        <v>1</v>
      </c>
      <c r="H4956" s="30">
        <v>1</v>
      </c>
      <c r="I4956" s="30">
        <v>1</v>
      </c>
      <c r="K4956" s="457"/>
      <c r="L4956" s="457" t="e">
        <f>IF(K4956=0,#REF!,0)</f>
        <v>#REF!</v>
      </c>
    </row>
    <row r="4957" spans="1:12">
      <c r="A4957" s="30">
        <v>4955</v>
      </c>
      <c r="B4957" s="30">
        <v>14417.950999999899</v>
      </c>
      <c r="C4957" s="30">
        <v>194228.89099999971</v>
      </c>
      <c r="D4957" s="30">
        <v>1</v>
      </c>
      <c r="E4957" s="30">
        <v>1</v>
      </c>
      <c r="F4957" s="30">
        <v>2950.1770000000001</v>
      </c>
      <c r="G4957" s="30">
        <v>1</v>
      </c>
      <c r="H4957" s="30">
        <v>1</v>
      </c>
      <c r="I4957" s="30">
        <v>1</v>
      </c>
      <c r="K4957" s="457"/>
      <c r="L4957" s="457" t="e">
        <f>IF(K4957=0,#REF!,0)</f>
        <v>#REF!</v>
      </c>
    </row>
    <row r="4958" spans="1:12">
      <c r="A4958" s="30">
        <v>4956</v>
      </c>
      <c r="B4958" s="30">
        <v>14301.172999999988</v>
      </c>
      <c r="C4958" s="30">
        <v>177907.04099999968</v>
      </c>
      <c r="D4958" s="30">
        <v>1</v>
      </c>
      <c r="E4958" s="30">
        <v>1</v>
      </c>
      <c r="F4958" s="30">
        <v>2754.0549999999998</v>
      </c>
      <c r="G4958" s="30">
        <v>1</v>
      </c>
      <c r="H4958" s="30">
        <v>1</v>
      </c>
      <c r="I4958" s="30">
        <v>1</v>
      </c>
      <c r="K4958" s="457"/>
      <c r="L4958" s="457" t="e">
        <f>IF(K4958=0,#REF!,0)</f>
        <v>#REF!</v>
      </c>
    </row>
    <row r="4959" spans="1:12">
      <c r="A4959" s="30">
        <v>4957</v>
      </c>
      <c r="B4959" s="30">
        <v>21939.818999999996</v>
      </c>
      <c r="C4959" s="30">
        <v>148015.57399999991</v>
      </c>
      <c r="D4959" s="30">
        <v>1</v>
      </c>
      <c r="E4959" s="30">
        <v>1</v>
      </c>
      <c r="F4959" s="30">
        <v>4124.2250000000004</v>
      </c>
      <c r="G4959" s="30">
        <v>1</v>
      </c>
      <c r="H4959" s="30">
        <v>1</v>
      </c>
      <c r="I4959" s="30">
        <v>1</v>
      </c>
      <c r="K4959" s="457"/>
      <c r="L4959" s="457" t="e">
        <f>IF(K4959=0,#REF!,0)</f>
        <v>#REF!</v>
      </c>
    </row>
    <row r="4960" spans="1:12">
      <c r="A4960" s="30">
        <v>4958</v>
      </c>
      <c r="B4960" s="30">
        <v>16085.91299999989</v>
      </c>
      <c r="C4960" s="30">
        <v>163171.28299999979</v>
      </c>
      <c r="D4960" s="30">
        <v>1</v>
      </c>
      <c r="E4960" s="30">
        <v>1</v>
      </c>
      <c r="F4960" s="30">
        <v>3667.0369999999898</v>
      </c>
      <c r="G4960" s="30">
        <v>1</v>
      </c>
      <c r="H4960" s="30">
        <v>1</v>
      </c>
      <c r="I4960" s="30">
        <v>1</v>
      </c>
      <c r="K4960" s="457"/>
      <c r="L4960" s="457" t="e">
        <f>IF(K4960=0,#REF!,0)</f>
        <v>#REF!</v>
      </c>
    </row>
    <row r="4961" spans="1:12">
      <c r="A4961" s="30">
        <v>4959</v>
      </c>
      <c r="B4961" s="30">
        <v>16096.549999999988</v>
      </c>
      <c r="C4961" s="30">
        <v>203187.609</v>
      </c>
      <c r="D4961" s="30">
        <v>1</v>
      </c>
      <c r="E4961" s="30">
        <v>1</v>
      </c>
      <c r="F4961" s="30">
        <v>2101.797</v>
      </c>
      <c r="G4961" s="30">
        <v>1</v>
      </c>
      <c r="H4961" s="30">
        <v>1</v>
      </c>
      <c r="I4961" s="30">
        <v>1</v>
      </c>
      <c r="K4961" s="457"/>
      <c r="L4961" s="457" t="e">
        <f>IF(K4961=0,#REF!,0)</f>
        <v>#REF!</v>
      </c>
    </row>
    <row r="4962" spans="1:12">
      <c r="A4962" s="30">
        <v>4960</v>
      </c>
      <c r="B4962" s="30">
        <v>17949.450999999899</v>
      </c>
      <c r="C4962" s="30">
        <v>203264.61599999989</v>
      </c>
      <c r="D4962" s="30">
        <v>1</v>
      </c>
      <c r="E4962" s="30">
        <v>1</v>
      </c>
      <c r="F4962" s="30">
        <v>1841.11</v>
      </c>
      <c r="G4962" s="30">
        <v>1</v>
      </c>
      <c r="H4962" s="30">
        <v>1</v>
      </c>
      <c r="I4962" s="30">
        <v>1</v>
      </c>
      <c r="K4962" s="457"/>
      <c r="L4962" s="457" t="e">
        <f>IF(K4962=0,#REF!,0)</f>
        <v>#REF!</v>
      </c>
    </row>
    <row r="4963" spans="1:12">
      <c r="A4963" s="30">
        <v>4961</v>
      </c>
      <c r="B4963" s="30">
        <v>19258.002999999888</v>
      </c>
      <c r="C4963" s="30">
        <v>197873.93699999989</v>
      </c>
      <c r="D4963" s="30">
        <v>1</v>
      </c>
      <c r="E4963" s="30">
        <v>1</v>
      </c>
      <c r="F4963" s="30">
        <v>2101.5419999999899</v>
      </c>
      <c r="G4963" s="30">
        <v>1</v>
      </c>
      <c r="H4963" s="30">
        <v>1</v>
      </c>
      <c r="I4963" s="30">
        <v>1</v>
      </c>
      <c r="K4963" s="457"/>
      <c r="L4963" s="457" t="e">
        <f>IF(K4963=0,#REF!,0)</f>
        <v>#REF!</v>
      </c>
    </row>
    <row r="4964" spans="1:12">
      <c r="A4964" s="30">
        <v>4962</v>
      </c>
      <c r="B4964" s="30">
        <v>20086.61399999999</v>
      </c>
      <c r="C4964" s="30">
        <v>166075.90199999989</v>
      </c>
      <c r="D4964" s="30">
        <v>1</v>
      </c>
      <c r="E4964" s="30">
        <v>1</v>
      </c>
      <c r="F4964" s="30">
        <v>3667.0369999999898</v>
      </c>
      <c r="G4964" s="30">
        <v>1</v>
      </c>
      <c r="H4964" s="30">
        <v>1</v>
      </c>
      <c r="I4964" s="30">
        <v>1</v>
      </c>
      <c r="K4964" s="457"/>
      <c r="L4964" s="457" t="e">
        <f>IF(K4964=0,#REF!,0)</f>
        <v>#REF!</v>
      </c>
    </row>
    <row r="4965" spans="1:12">
      <c r="A4965" s="30">
        <v>4963</v>
      </c>
      <c r="B4965" s="30">
        <v>25672.532999999999</v>
      </c>
      <c r="C4965" s="30">
        <v>52981.801999999901</v>
      </c>
      <c r="D4965" s="30">
        <v>1</v>
      </c>
      <c r="E4965" s="30">
        <v>1</v>
      </c>
      <c r="F4965" s="30">
        <v>5169.0309999999999</v>
      </c>
      <c r="G4965" s="30">
        <v>1</v>
      </c>
      <c r="H4965" s="30">
        <v>1</v>
      </c>
      <c r="I4965" s="30">
        <v>1</v>
      </c>
      <c r="K4965" s="457"/>
      <c r="L4965" s="457" t="e">
        <f>IF(K4965=0,#REF!,0)</f>
        <v>#REF!</v>
      </c>
    </row>
    <row r="4966" spans="1:12">
      <c r="A4966" s="30">
        <v>4964</v>
      </c>
      <c r="B4966" s="30">
        <v>26750.701999999888</v>
      </c>
      <c r="C4966" s="30">
        <v>53208.533999999905</v>
      </c>
      <c r="D4966" s="30">
        <v>1</v>
      </c>
      <c r="E4966" s="30">
        <v>1</v>
      </c>
      <c r="F4966" s="30">
        <v>5234.8879999999899</v>
      </c>
      <c r="G4966" s="30">
        <v>1</v>
      </c>
      <c r="H4966" s="30">
        <v>1</v>
      </c>
      <c r="I4966" s="30">
        <v>1</v>
      </c>
      <c r="K4966" s="457"/>
      <c r="L4966" s="457" t="e">
        <f>IF(K4966=0,#REF!,0)</f>
        <v>#REF!</v>
      </c>
    </row>
    <row r="4967" spans="1:12">
      <c r="A4967" s="30">
        <v>4965</v>
      </c>
      <c r="B4967" s="30">
        <v>15889.884999999989</v>
      </c>
      <c r="C4967" s="30">
        <v>23746.378999999899</v>
      </c>
      <c r="D4967" s="30">
        <v>1</v>
      </c>
      <c r="E4967" s="30">
        <v>1</v>
      </c>
      <c r="F4967" s="30">
        <v>4060.17399999999</v>
      </c>
      <c r="G4967" s="30">
        <v>1</v>
      </c>
      <c r="H4967" s="30">
        <v>1</v>
      </c>
      <c r="I4967" s="30">
        <v>1</v>
      </c>
      <c r="K4967" s="457"/>
      <c r="L4967" s="457" t="e">
        <f>IF(K4967=0,#REF!,0)</f>
        <v>#REF!</v>
      </c>
    </row>
    <row r="4968" spans="1:12">
      <c r="A4968" s="30">
        <v>4966</v>
      </c>
      <c r="B4968" s="30">
        <v>2016.0539999999999</v>
      </c>
      <c r="C4968" s="30">
        <v>21074.2079999999</v>
      </c>
      <c r="D4968" s="30">
        <v>1</v>
      </c>
      <c r="E4968" s="30">
        <v>1</v>
      </c>
      <c r="F4968" s="30">
        <v>2947.8109999999901</v>
      </c>
      <c r="G4968" s="30">
        <v>1</v>
      </c>
      <c r="H4968" s="30">
        <v>1</v>
      </c>
      <c r="I4968" s="30">
        <v>1</v>
      </c>
      <c r="K4968" s="457"/>
      <c r="L4968" s="457" t="e">
        <f>IF(K4968=0,#REF!,0)</f>
        <v>#REF!</v>
      </c>
    </row>
    <row r="4969" spans="1:12">
      <c r="A4969" s="30">
        <v>4967</v>
      </c>
      <c r="B4969" s="30">
        <v>1909.3029999999999</v>
      </c>
      <c r="C4969" s="30">
        <v>19931.197999999898</v>
      </c>
      <c r="D4969" s="30">
        <v>1</v>
      </c>
      <c r="E4969" s="30">
        <v>1</v>
      </c>
      <c r="F4969" s="30">
        <v>1645.578</v>
      </c>
      <c r="G4969" s="30">
        <v>1</v>
      </c>
      <c r="H4969" s="30">
        <v>1</v>
      </c>
      <c r="I4969" s="30">
        <v>1</v>
      </c>
      <c r="K4969" s="457"/>
      <c r="L4969" s="457" t="e">
        <f>IF(K4969=0,#REF!,0)</f>
        <v>#REF!</v>
      </c>
    </row>
    <row r="4970" spans="1:12">
      <c r="A4970" s="30">
        <v>4968</v>
      </c>
      <c r="B4970" s="30">
        <v>1122.017999999998</v>
      </c>
      <c r="C4970" s="30">
        <v>19085.162999999902</v>
      </c>
      <c r="D4970" s="30">
        <v>1</v>
      </c>
      <c r="E4970" s="30">
        <v>1</v>
      </c>
      <c r="F4970" s="30">
        <v>1256.5229999999899</v>
      </c>
      <c r="G4970" s="30">
        <v>1</v>
      </c>
      <c r="H4970" s="30">
        <v>1</v>
      </c>
      <c r="I4970" s="30">
        <v>1</v>
      </c>
      <c r="K4970" s="457"/>
      <c r="L4970" s="457" t="e">
        <f>IF(K4970=0,#REF!,0)</f>
        <v>#REF!</v>
      </c>
    </row>
    <row r="4971" spans="1:12">
      <c r="A4971" s="30">
        <v>4969</v>
      </c>
      <c r="B4971" s="30">
        <v>1108.748999999998</v>
      </c>
      <c r="C4971" s="30">
        <v>18569.093999999899</v>
      </c>
      <c r="D4971" s="30">
        <v>1</v>
      </c>
      <c r="E4971" s="30">
        <v>1</v>
      </c>
      <c r="F4971" s="30">
        <v>532.97900000000004</v>
      </c>
      <c r="G4971" s="30">
        <v>1</v>
      </c>
      <c r="H4971" s="30">
        <v>1</v>
      </c>
      <c r="I4971" s="30">
        <v>1</v>
      </c>
      <c r="K4971" s="457"/>
      <c r="L4971" s="457" t="e">
        <f>IF(K4971=0,#REF!,0)</f>
        <v>#REF!</v>
      </c>
    </row>
    <row r="4972" spans="1:12">
      <c r="A4972" s="30">
        <v>4970</v>
      </c>
      <c r="B4972" s="30">
        <v>1095.180999999998</v>
      </c>
      <c r="C4972" s="30">
        <v>17969.334999999901</v>
      </c>
      <c r="D4972" s="30">
        <v>1</v>
      </c>
      <c r="E4972" s="30">
        <v>1</v>
      </c>
      <c r="F4972" s="30">
        <v>586.95699999999999</v>
      </c>
      <c r="G4972" s="30">
        <v>1</v>
      </c>
      <c r="H4972" s="30">
        <v>1</v>
      </c>
      <c r="I4972" s="30">
        <v>1</v>
      </c>
      <c r="K4972" s="457"/>
      <c r="L4972" s="457" t="e">
        <f>IF(K4972=0,#REF!,0)</f>
        <v>#REF!</v>
      </c>
    </row>
    <row r="4973" spans="1:12">
      <c r="A4973" s="30">
        <v>4971</v>
      </c>
      <c r="B4973" s="30">
        <v>1086.8029999999981</v>
      </c>
      <c r="C4973" s="30">
        <v>17641.3119999999</v>
      </c>
      <c r="D4973" s="30">
        <v>1</v>
      </c>
      <c r="E4973" s="30">
        <v>1</v>
      </c>
      <c r="F4973" s="30">
        <v>376.86599999999902</v>
      </c>
      <c r="G4973" s="30">
        <v>1</v>
      </c>
      <c r="H4973" s="30">
        <v>1</v>
      </c>
      <c r="I4973" s="30">
        <v>1</v>
      </c>
      <c r="K4973" s="457"/>
      <c r="L4973" s="457" t="e">
        <f>IF(K4973=0,#REF!,0)</f>
        <v>#REF!</v>
      </c>
    </row>
    <row r="4974" spans="1:12">
      <c r="A4974" s="30">
        <v>4972</v>
      </c>
      <c r="B4974" s="30">
        <v>1074.5499999999979</v>
      </c>
      <c r="C4974" s="30">
        <v>17159.016999999891</v>
      </c>
      <c r="D4974" s="30">
        <v>1</v>
      </c>
      <c r="E4974" s="30">
        <v>1</v>
      </c>
      <c r="F4974" s="30">
        <v>219.29299999999901</v>
      </c>
      <c r="G4974" s="30">
        <v>1</v>
      </c>
      <c r="H4974" s="30">
        <v>1</v>
      </c>
      <c r="I4974" s="30">
        <v>1</v>
      </c>
      <c r="K4974" s="457"/>
      <c r="L4974" s="457" t="e">
        <f>IF(K4974=0,#REF!,0)</f>
        <v>#REF!</v>
      </c>
    </row>
    <row r="4975" spans="1:12">
      <c r="A4975" s="30">
        <v>4973</v>
      </c>
      <c r="B4975" s="30">
        <v>1066.5319999999979</v>
      </c>
      <c r="C4975" s="30">
        <v>16849.540999999899</v>
      </c>
      <c r="D4975" s="30">
        <v>1</v>
      </c>
      <c r="E4975" s="30">
        <v>1</v>
      </c>
      <c r="F4975" s="30">
        <v>219.56099999999901</v>
      </c>
      <c r="G4975" s="30">
        <v>1</v>
      </c>
      <c r="H4975" s="30">
        <v>1</v>
      </c>
      <c r="I4975" s="30">
        <v>1</v>
      </c>
      <c r="K4975" s="457"/>
      <c r="L4975" s="457" t="e">
        <f>IF(K4975=0,#REF!,0)</f>
        <v>#REF!</v>
      </c>
    </row>
    <row r="4976" spans="1:12">
      <c r="A4976" s="30">
        <v>4974</v>
      </c>
      <c r="B4976" s="30">
        <v>1794.9680000000001</v>
      </c>
      <c r="C4976" s="30">
        <v>16805.687999999904</v>
      </c>
      <c r="D4976" s="30">
        <v>1</v>
      </c>
      <c r="E4976" s="30">
        <v>1</v>
      </c>
      <c r="F4976" s="30">
        <v>695.98900000000003</v>
      </c>
      <c r="G4976" s="30">
        <v>1</v>
      </c>
      <c r="H4976" s="30">
        <v>1</v>
      </c>
      <c r="I4976" s="30">
        <v>1</v>
      </c>
      <c r="K4976" s="457"/>
      <c r="L4976" s="457" t="e">
        <f>IF(K4976=0,#REF!,0)</f>
        <v>#REF!</v>
      </c>
    </row>
    <row r="4977" spans="1:12">
      <c r="A4977" s="30">
        <v>4975</v>
      </c>
      <c r="B4977" s="30">
        <v>19245.938999999988</v>
      </c>
      <c r="C4977" s="30">
        <v>18662.005999999899</v>
      </c>
      <c r="D4977" s="30">
        <v>1</v>
      </c>
      <c r="E4977" s="30">
        <v>1</v>
      </c>
      <c r="F4977" s="30">
        <v>1861.829</v>
      </c>
      <c r="G4977" s="30">
        <v>1</v>
      </c>
      <c r="H4977" s="30">
        <v>1</v>
      </c>
      <c r="I4977" s="30">
        <v>1</v>
      </c>
      <c r="K4977" s="457"/>
      <c r="L4977" s="457" t="e">
        <f>IF(K4977=0,#REF!,0)</f>
        <v>#REF!</v>
      </c>
    </row>
    <row r="4978" spans="1:12">
      <c r="A4978" s="30">
        <v>4976</v>
      </c>
      <c r="B4978" s="30">
        <v>11746.323</v>
      </c>
      <c r="C4978" s="30">
        <v>44245.817999999796</v>
      </c>
      <c r="D4978" s="30">
        <v>1</v>
      </c>
      <c r="E4978" s="30">
        <v>1</v>
      </c>
      <c r="F4978" s="30">
        <v>3147.2709999999902</v>
      </c>
      <c r="G4978" s="30">
        <v>1</v>
      </c>
      <c r="H4978" s="30">
        <v>1</v>
      </c>
      <c r="I4978" s="30">
        <v>1</v>
      </c>
      <c r="K4978" s="457"/>
      <c r="L4978" s="457" t="e">
        <f>IF(K4978=0,#REF!,0)</f>
        <v>#REF!</v>
      </c>
    </row>
    <row r="4979" spans="1:12">
      <c r="A4979" s="30">
        <v>4977</v>
      </c>
      <c r="B4979" s="30">
        <v>11692.149999999998</v>
      </c>
      <c r="C4979" s="30">
        <v>46029.486999999892</v>
      </c>
      <c r="D4979" s="30">
        <v>1</v>
      </c>
      <c r="E4979" s="30">
        <v>1</v>
      </c>
      <c r="F4979" s="30">
        <v>5105.5539999999901</v>
      </c>
      <c r="G4979" s="30">
        <v>1</v>
      </c>
      <c r="H4979" s="30">
        <v>1</v>
      </c>
      <c r="I4979" s="30">
        <v>1</v>
      </c>
      <c r="K4979" s="457"/>
      <c r="L4979" s="457" t="e">
        <f>IF(K4979=0,#REF!,0)</f>
        <v>#REF!</v>
      </c>
    </row>
    <row r="4980" spans="1:12">
      <c r="A4980" s="30">
        <v>4978</v>
      </c>
      <c r="B4980" s="30">
        <v>12908.831999999989</v>
      </c>
      <c r="C4980" s="30">
        <v>48856.309999999794</v>
      </c>
      <c r="D4980" s="30">
        <v>1</v>
      </c>
      <c r="E4980" s="30">
        <v>1</v>
      </c>
      <c r="F4980" s="30">
        <v>5048.4009999999898</v>
      </c>
      <c r="G4980" s="30">
        <v>1</v>
      </c>
      <c r="H4980" s="30">
        <v>1</v>
      </c>
      <c r="I4980" s="30">
        <v>1</v>
      </c>
      <c r="K4980" s="457"/>
      <c r="L4980" s="457" t="e">
        <f>IF(K4980=0,#REF!,0)</f>
        <v>#REF!</v>
      </c>
    </row>
    <row r="4981" spans="1:12">
      <c r="A4981" s="30">
        <v>4979</v>
      </c>
      <c r="B4981" s="30">
        <v>13278.561999999978</v>
      </c>
      <c r="C4981" s="30">
        <v>50106.948999999899</v>
      </c>
      <c r="D4981" s="30">
        <v>1</v>
      </c>
      <c r="E4981" s="30">
        <v>1</v>
      </c>
      <c r="F4981" s="30">
        <v>4543.7740000000003</v>
      </c>
      <c r="G4981" s="30">
        <v>1</v>
      </c>
      <c r="H4981" s="30">
        <v>1</v>
      </c>
      <c r="I4981" s="30">
        <v>1</v>
      </c>
      <c r="K4981" s="457"/>
      <c r="L4981" s="457" t="e">
        <f>IF(K4981=0,#REF!,0)</f>
        <v>#REF!</v>
      </c>
    </row>
    <row r="4982" spans="1:12">
      <c r="A4982" s="30">
        <v>4980</v>
      </c>
      <c r="B4982" s="30">
        <v>13916.191999999999</v>
      </c>
      <c r="C4982" s="30">
        <v>50532.711999999898</v>
      </c>
      <c r="D4982" s="30">
        <v>1</v>
      </c>
      <c r="E4982" s="30">
        <v>1</v>
      </c>
      <c r="F4982" s="30">
        <v>4878.7219999999998</v>
      </c>
      <c r="G4982" s="30">
        <v>1</v>
      </c>
      <c r="H4982" s="30">
        <v>1</v>
      </c>
      <c r="I4982" s="30">
        <v>1</v>
      </c>
      <c r="K4982" s="457"/>
      <c r="L4982" s="457" t="e">
        <f>IF(K4982=0,#REF!,0)</f>
        <v>#REF!</v>
      </c>
    </row>
    <row r="4983" spans="1:12">
      <c r="A4983" s="30">
        <v>4981</v>
      </c>
      <c r="B4983" s="30">
        <v>22106.965</v>
      </c>
      <c r="C4983" s="30">
        <v>49238.096999999907</v>
      </c>
      <c r="D4983" s="30">
        <v>1</v>
      </c>
      <c r="E4983" s="30">
        <v>1</v>
      </c>
      <c r="F4983" s="30">
        <v>4933.9489999999996</v>
      </c>
      <c r="G4983" s="30">
        <v>1</v>
      </c>
      <c r="H4983" s="30">
        <v>1</v>
      </c>
      <c r="I4983" s="30">
        <v>1</v>
      </c>
      <c r="K4983" s="457"/>
      <c r="L4983" s="457" t="e">
        <f>IF(K4983=0,#REF!,0)</f>
        <v>#REF!</v>
      </c>
    </row>
    <row r="4984" spans="1:12">
      <c r="A4984" s="30">
        <v>4982</v>
      </c>
      <c r="B4984" s="30">
        <v>16277.0719999999</v>
      </c>
      <c r="C4984" s="30">
        <v>49342.487999999896</v>
      </c>
      <c r="D4984" s="30">
        <v>1</v>
      </c>
      <c r="E4984" s="30">
        <v>1</v>
      </c>
      <c r="F4984" s="30">
        <v>3926.6469999999999</v>
      </c>
      <c r="G4984" s="30">
        <v>1</v>
      </c>
      <c r="H4984" s="30">
        <v>1</v>
      </c>
      <c r="I4984" s="30">
        <v>1</v>
      </c>
      <c r="K4984" s="457"/>
      <c r="L4984" s="457" t="e">
        <f>IF(K4984=0,#REF!,0)</f>
        <v>#REF!</v>
      </c>
    </row>
    <row r="4985" spans="1:12">
      <c r="A4985" s="30">
        <v>4983</v>
      </c>
      <c r="B4985" s="30">
        <v>14813.236999999997</v>
      </c>
      <c r="C4985" s="30">
        <v>49845.325999999804</v>
      </c>
      <c r="D4985" s="30">
        <v>1</v>
      </c>
      <c r="E4985" s="30">
        <v>1</v>
      </c>
      <c r="F4985" s="30">
        <v>3143.5699999999902</v>
      </c>
      <c r="G4985" s="30">
        <v>1</v>
      </c>
      <c r="H4985" s="30">
        <v>1</v>
      </c>
      <c r="I4985" s="30">
        <v>1</v>
      </c>
      <c r="K4985" s="457"/>
      <c r="L4985" s="457" t="e">
        <f>IF(K4985=0,#REF!,0)</f>
        <v>#REF!</v>
      </c>
    </row>
    <row r="4986" spans="1:12">
      <c r="A4986" s="30">
        <v>4984</v>
      </c>
      <c r="B4986" s="30">
        <v>15070.327999999998</v>
      </c>
      <c r="C4986" s="30">
        <v>49707.276999999798</v>
      </c>
      <c r="D4986" s="30">
        <v>1</v>
      </c>
      <c r="E4986" s="30">
        <v>1</v>
      </c>
      <c r="F4986" s="30">
        <v>2472.9160000000002</v>
      </c>
      <c r="G4986" s="30">
        <v>1</v>
      </c>
      <c r="H4986" s="30">
        <v>1</v>
      </c>
      <c r="I4986" s="30">
        <v>1</v>
      </c>
      <c r="K4986" s="457"/>
      <c r="L4986" s="457" t="e">
        <f>IF(K4986=0,#REF!,0)</f>
        <v>#REF!</v>
      </c>
    </row>
    <row r="4987" spans="1:12">
      <c r="A4987" s="30">
        <v>4985</v>
      </c>
      <c r="B4987" s="30">
        <v>14725.499999999889</v>
      </c>
      <c r="C4987" s="30">
        <v>49023.917999999801</v>
      </c>
      <c r="D4987" s="30">
        <v>1</v>
      </c>
      <c r="E4987" s="30">
        <v>1</v>
      </c>
      <c r="F4987" s="30">
        <v>3143.5699999999902</v>
      </c>
      <c r="G4987" s="30">
        <v>1</v>
      </c>
      <c r="H4987" s="30">
        <v>1</v>
      </c>
      <c r="I4987" s="30">
        <v>1</v>
      </c>
      <c r="K4987" s="457"/>
      <c r="L4987" s="457" t="e">
        <f>IF(K4987=0,#REF!,0)</f>
        <v>#REF!</v>
      </c>
    </row>
    <row r="4988" spans="1:12">
      <c r="A4988" s="30">
        <v>4986</v>
      </c>
      <c r="B4988" s="30">
        <v>15749.72099999999</v>
      </c>
      <c r="C4988" s="30">
        <v>48606.841999999902</v>
      </c>
      <c r="D4988" s="30">
        <v>1</v>
      </c>
      <c r="E4988" s="30">
        <v>1</v>
      </c>
      <c r="F4988" s="30">
        <v>4038.5019999999899</v>
      </c>
      <c r="G4988" s="30">
        <v>1</v>
      </c>
      <c r="H4988" s="30">
        <v>1</v>
      </c>
      <c r="I4988" s="30">
        <v>1</v>
      </c>
      <c r="K4988" s="457"/>
      <c r="L4988" s="457" t="e">
        <f>IF(K4988=0,#REF!,0)</f>
        <v>#REF!</v>
      </c>
    </row>
    <row r="4989" spans="1:12">
      <c r="A4989" s="30">
        <v>4987</v>
      </c>
      <c r="B4989" s="30">
        <v>21300.177000000003</v>
      </c>
      <c r="C4989" s="30">
        <v>47631.377999999801</v>
      </c>
      <c r="D4989" s="30">
        <v>1</v>
      </c>
      <c r="E4989" s="30">
        <v>1</v>
      </c>
      <c r="F4989" s="30">
        <v>5605.61599999999</v>
      </c>
      <c r="G4989" s="30">
        <v>1</v>
      </c>
      <c r="H4989" s="30">
        <v>1</v>
      </c>
      <c r="I4989" s="30">
        <v>1</v>
      </c>
      <c r="K4989" s="457"/>
      <c r="L4989" s="457" t="e">
        <f>IF(K4989=0,#REF!,0)</f>
        <v>#REF!</v>
      </c>
    </row>
    <row r="4990" spans="1:12">
      <c r="A4990" s="30">
        <v>4988</v>
      </c>
      <c r="B4990" s="30">
        <v>22590.525999999991</v>
      </c>
      <c r="C4990" s="30">
        <v>48244.909999999894</v>
      </c>
      <c r="D4990" s="30">
        <v>1</v>
      </c>
      <c r="E4990" s="30">
        <v>1</v>
      </c>
      <c r="F4990" s="30">
        <v>4431.47</v>
      </c>
      <c r="G4990" s="30">
        <v>1</v>
      </c>
      <c r="H4990" s="30">
        <v>1</v>
      </c>
      <c r="I4990" s="30">
        <v>1</v>
      </c>
      <c r="K4990" s="457"/>
      <c r="L4990" s="457" t="e">
        <f>IF(K4990=0,#REF!,0)</f>
        <v>#REF!</v>
      </c>
    </row>
    <row r="4991" spans="1:12">
      <c r="A4991" s="30">
        <v>4989</v>
      </c>
      <c r="B4991" s="30">
        <v>13786.998</v>
      </c>
      <c r="C4991" s="30">
        <v>22579.303999999902</v>
      </c>
      <c r="D4991" s="30">
        <v>1</v>
      </c>
      <c r="E4991" s="30">
        <v>1</v>
      </c>
      <c r="F4991" s="30">
        <v>2474.6179999999999</v>
      </c>
      <c r="G4991" s="30">
        <v>1</v>
      </c>
      <c r="H4991" s="30">
        <v>1</v>
      </c>
      <c r="I4991" s="30">
        <v>1</v>
      </c>
      <c r="K4991" s="457"/>
      <c r="L4991" s="457" t="e">
        <f>IF(K4991=0,#REF!,0)</f>
        <v>#REF!</v>
      </c>
    </row>
    <row r="4992" spans="1:12">
      <c r="A4992" s="30">
        <v>4990</v>
      </c>
      <c r="B4992" s="30">
        <v>1882.4370000000001</v>
      </c>
      <c r="C4992" s="30">
        <v>20460.0619999999</v>
      </c>
      <c r="D4992" s="30">
        <v>1</v>
      </c>
      <c r="E4992" s="30">
        <v>1</v>
      </c>
      <c r="F4992" s="30">
        <v>2417.2379999999998</v>
      </c>
      <c r="G4992" s="30">
        <v>1</v>
      </c>
      <c r="H4992" s="30">
        <v>1</v>
      </c>
      <c r="I4992" s="30">
        <v>1</v>
      </c>
      <c r="K4992" s="457"/>
      <c r="L4992" s="457" t="e">
        <f>IF(K4992=0,#REF!,0)</f>
        <v>#REF!</v>
      </c>
    </row>
    <row r="4993" spans="1:12">
      <c r="A4993" s="30">
        <v>4991</v>
      </c>
      <c r="B4993" s="30">
        <v>1844.0219999999999</v>
      </c>
      <c r="C4993" s="30">
        <v>18786.803999999887</v>
      </c>
      <c r="D4993" s="30">
        <v>1</v>
      </c>
      <c r="E4993" s="30">
        <v>1</v>
      </c>
      <c r="F4993" s="30">
        <v>1971.42</v>
      </c>
      <c r="G4993" s="30">
        <v>1</v>
      </c>
      <c r="H4993" s="30">
        <v>1</v>
      </c>
      <c r="I4993" s="30">
        <v>1</v>
      </c>
      <c r="K4993" s="457"/>
      <c r="L4993" s="457" t="e">
        <f>IF(K4993=0,#REF!,0)</f>
        <v>#REF!</v>
      </c>
    </row>
    <row r="4994" spans="1:12">
      <c r="A4994" s="30">
        <v>4992</v>
      </c>
      <c r="B4994" s="30">
        <v>1093.893999999998</v>
      </c>
      <c r="C4994" s="30">
        <v>17999.903999999889</v>
      </c>
      <c r="D4994" s="30">
        <v>1</v>
      </c>
      <c r="E4994" s="30">
        <v>1</v>
      </c>
      <c r="F4994" s="30">
        <v>1192.242</v>
      </c>
      <c r="G4994" s="30">
        <v>1</v>
      </c>
      <c r="H4994" s="30">
        <v>1</v>
      </c>
      <c r="I4994" s="30">
        <v>1</v>
      </c>
      <c r="K4994" s="457"/>
      <c r="L4994" s="457" t="e">
        <f>IF(K4994=0,#REF!,0)</f>
        <v>#REF!</v>
      </c>
    </row>
    <row r="4995" spans="1:12">
      <c r="A4995" s="30">
        <v>4993</v>
      </c>
      <c r="B4995" s="30">
        <v>1073.2989999999979</v>
      </c>
      <c r="C4995" s="30">
        <v>17183.631999999896</v>
      </c>
      <c r="D4995" s="30">
        <v>1</v>
      </c>
      <c r="E4995" s="30">
        <v>1</v>
      </c>
      <c r="F4995" s="30">
        <v>704.03499999999894</v>
      </c>
      <c r="G4995" s="30">
        <v>1</v>
      </c>
      <c r="H4995" s="30">
        <v>1</v>
      </c>
      <c r="I4995" s="30">
        <v>1</v>
      </c>
      <c r="K4995" s="457"/>
      <c r="L4995" s="457" t="e">
        <f>IF(K4995=0,#REF!,0)</f>
        <v>#REF!</v>
      </c>
    </row>
    <row r="4996" spans="1:12">
      <c r="A4996" s="30">
        <v>4994</v>
      </c>
      <c r="B4996" s="30">
        <v>1053.102999999998</v>
      </c>
      <c r="C4996" s="30">
        <v>16372.907999999901</v>
      </c>
      <c r="D4996" s="30">
        <v>1</v>
      </c>
      <c r="E4996" s="30">
        <v>1</v>
      </c>
      <c r="F4996" s="30">
        <v>525.29300000000001</v>
      </c>
      <c r="G4996" s="30">
        <v>1</v>
      </c>
      <c r="H4996" s="30">
        <v>1</v>
      </c>
      <c r="I4996" s="30">
        <v>1</v>
      </c>
      <c r="K4996" s="457"/>
      <c r="L4996" s="457" t="e">
        <f>IF(K4996=0,#REF!,0)</f>
        <v>#REF!</v>
      </c>
    </row>
    <row r="4997" spans="1:12">
      <c r="A4997" s="30">
        <v>4995</v>
      </c>
      <c r="B4997" s="30">
        <v>1041.7449999999981</v>
      </c>
      <c r="C4997" s="30">
        <v>15977.148999999901</v>
      </c>
      <c r="D4997" s="30">
        <v>1</v>
      </c>
      <c r="E4997" s="30">
        <v>1</v>
      </c>
      <c r="F4997" s="30">
        <v>409.63499999999902</v>
      </c>
      <c r="G4997" s="30">
        <v>1</v>
      </c>
      <c r="H4997" s="30">
        <v>1</v>
      </c>
      <c r="I4997" s="30">
        <v>1</v>
      </c>
      <c r="K4997" s="457"/>
      <c r="L4997" s="457" t="e">
        <f>IF(K4997=0,#REF!,0)</f>
        <v>#REF!</v>
      </c>
    </row>
    <row r="4998" spans="1:12">
      <c r="A4998" s="30">
        <v>4996</v>
      </c>
      <c r="B4998" s="30">
        <v>1032.623999999998</v>
      </c>
      <c r="C4998" s="30">
        <v>15575.9929999999</v>
      </c>
      <c r="D4998" s="30">
        <v>1</v>
      </c>
      <c r="E4998" s="30">
        <v>1</v>
      </c>
      <c r="F4998" s="30">
        <v>223.6</v>
      </c>
      <c r="G4998" s="30">
        <v>1</v>
      </c>
      <c r="H4998" s="30">
        <v>1</v>
      </c>
      <c r="I4998" s="30">
        <v>1</v>
      </c>
      <c r="K4998" s="457"/>
      <c r="L4998" s="457" t="e">
        <f>IF(K4998=0,#REF!,0)</f>
        <v>#REF!</v>
      </c>
    </row>
    <row r="4999" spans="1:12">
      <c r="A4999" s="30">
        <v>4997</v>
      </c>
      <c r="B4999" s="30">
        <v>1032.623999999998</v>
      </c>
      <c r="C4999" s="30">
        <v>15352.055999999899</v>
      </c>
      <c r="D4999" s="30">
        <v>1</v>
      </c>
      <c r="E4999" s="30">
        <v>1</v>
      </c>
      <c r="F4999" s="30">
        <v>223.91300000000001</v>
      </c>
      <c r="G4999" s="30">
        <v>1</v>
      </c>
      <c r="H4999" s="30">
        <v>1</v>
      </c>
      <c r="I4999" s="30">
        <v>1</v>
      </c>
      <c r="K4999" s="457"/>
      <c r="L4999" s="457" t="e">
        <f>IF(K4999=0,#REF!,0)</f>
        <v>#REF!</v>
      </c>
    </row>
    <row r="5000" spans="1:12">
      <c r="A5000" s="30">
        <v>4998</v>
      </c>
      <c r="B5000" s="30">
        <v>1762.222</v>
      </c>
      <c r="C5000" s="30">
        <v>15267.181999999901</v>
      </c>
      <c r="D5000" s="30">
        <v>1</v>
      </c>
      <c r="E5000" s="30">
        <v>1</v>
      </c>
      <c r="F5000" s="30">
        <v>410.053</v>
      </c>
      <c r="G5000" s="30">
        <v>1</v>
      </c>
      <c r="H5000" s="30">
        <v>1</v>
      </c>
      <c r="I5000" s="30">
        <v>1</v>
      </c>
      <c r="K5000" s="457"/>
      <c r="L5000" s="457" t="e">
        <f>IF(K5000=0,#REF!,0)</f>
        <v>#REF!</v>
      </c>
    </row>
    <row r="5001" spans="1:12">
      <c r="A5001" s="30">
        <v>4999</v>
      </c>
      <c r="B5001" s="30">
        <v>12373.19999999999</v>
      </c>
      <c r="C5001" s="30">
        <v>16082.0189999999</v>
      </c>
      <c r="D5001" s="30">
        <v>1</v>
      </c>
      <c r="E5001" s="30">
        <v>1</v>
      </c>
      <c r="F5001" s="30">
        <v>1254.106</v>
      </c>
      <c r="G5001" s="30">
        <v>1</v>
      </c>
      <c r="H5001" s="30">
        <v>1</v>
      </c>
      <c r="I5001" s="30">
        <v>1</v>
      </c>
      <c r="K5001" s="457"/>
      <c r="L5001" s="457" t="e">
        <f>IF(K5001=0,#REF!,0)</f>
        <v>#REF!</v>
      </c>
    </row>
    <row r="5002" spans="1:12">
      <c r="A5002" s="30">
        <v>5000</v>
      </c>
      <c r="B5002" s="30">
        <v>6277.8509999999987</v>
      </c>
      <c r="C5002" s="30">
        <v>17710.994999999901</v>
      </c>
      <c r="D5002" s="30">
        <v>1</v>
      </c>
      <c r="E5002" s="30">
        <v>1</v>
      </c>
      <c r="F5002" s="30">
        <v>2548.2779999999998</v>
      </c>
      <c r="G5002" s="30">
        <v>1</v>
      </c>
      <c r="H5002" s="30">
        <v>1</v>
      </c>
      <c r="I5002" s="30">
        <v>1</v>
      </c>
      <c r="K5002" s="457"/>
      <c r="L5002" s="457" t="e">
        <f>IF(K5002=0,#REF!,0)</f>
        <v>#REF!</v>
      </c>
    </row>
    <row r="5003" spans="1:12">
      <c r="A5003" s="30">
        <v>5001</v>
      </c>
      <c r="B5003" s="30">
        <v>7897.4659999999876</v>
      </c>
      <c r="C5003" s="30">
        <v>20861.305999999891</v>
      </c>
      <c r="D5003" s="30">
        <v>1</v>
      </c>
      <c r="E5003" s="30">
        <v>1</v>
      </c>
      <c r="F5003" s="30">
        <v>4030.4749999999899</v>
      </c>
      <c r="G5003" s="30">
        <v>1</v>
      </c>
      <c r="H5003" s="30">
        <v>1</v>
      </c>
      <c r="I5003" s="30">
        <v>1</v>
      </c>
      <c r="K5003" s="457"/>
      <c r="L5003" s="457" t="e">
        <f>IF(K5003=0,#REF!,0)</f>
        <v>#REF!</v>
      </c>
    </row>
    <row r="5004" spans="1:12">
      <c r="A5004" s="30">
        <v>5002</v>
      </c>
      <c r="B5004" s="30">
        <v>10290.890999999989</v>
      </c>
      <c r="C5004" s="30">
        <v>23378.824999999903</v>
      </c>
      <c r="D5004" s="30">
        <v>1</v>
      </c>
      <c r="E5004" s="30">
        <v>1</v>
      </c>
      <c r="F5004" s="30">
        <v>5327.3819999999996</v>
      </c>
      <c r="G5004" s="30">
        <v>1</v>
      </c>
      <c r="H5004" s="30">
        <v>1</v>
      </c>
      <c r="I5004" s="30">
        <v>1</v>
      </c>
      <c r="K5004" s="457"/>
      <c r="L5004" s="457" t="e">
        <f>IF(K5004=0,#REF!,0)</f>
        <v>#REF!</v>
      </c>
    </row>
    <row r="5005" spans="1:12">
      <c r="A5005" s="30">
        <v>5003</v>
      </c>
      <c r="B5005" s="30">
        <v>10943.933999999988</v>
      </c>
      <c r="C5005" s="30">
        <v>24797.991999999893</v>
      </c>
      <c r="D5005" s="30">
        <v>1</v>
      </c>
      <c r="E5005" s="30">
        <v>1</v>
      </c>
      <c r="F5005" s="30">
        <v>5882.2380000000003</v>
      </c>
      <c r="G5005" s="30">
        <v>1</v>
      </c>
      <c r="H5005" s="30">
        <v>1</v>
      </c>
      <c r="I5005" s="30">
        <v>1</v>
      </c>
      <c r="K5005" s="457"/>
      <c r="L5005" s="457" t="e">
        <f>IF(K5005=0,#REF!,0)</f>
        <v>#REF!</v>
      </c>
    </row>
    <row r="5006" spans="1:12">
      <c r="A5006" s="30">
        <v>5004</v>
      </c>
      <c r="B5006" s="30">
        <v>11986.045999999998</v>
      </c>
      <c r="C5006" s="30">
        <v>24899.704999999893</v>
      </c>
      <c r="D5006" s="30">
        <v>1</v>
      </c>
      <c r="E5006" s="30">
        <v>1</v>
      </c>
      <c r="F5006" s="30">
        <v>6190.0419999999904</v>
      </c>
      <c r="G5006" s="30">
        <v>1</v>
      </c>
      <c r="H5006" s="30">
        <v>1</v>
      </c>
      <c r="I5006" s="30">
        <v>1</v>
      </c>
      <c r="K5006" s="457"/>
      <c r="L5006" s="457" t="e">
        <f>IF(K5006=0,#REF!,0)</f>
        <v>#REF!</v>
      </c>
    </row>
    <row r="5007" spans="1:12">
      <c r="A5007" s="30">
        <v>5005</v>
      </c>
      <c r="B5007" s="30">
        <v>20351.805</v>
      </c>
      <c r="C5007" s="30">
        <v>23090.821999999884</v>
      </c>
      <c r="D5007" s="30">
        <v>1</v>
      </c>
      <c r="E5007" s="30">
        <v>1</v>
      </c>
      <c r="F5007" s="30">
        <v>5323.9259999999904</v>
      </c>
      <c r="G5007" s="30">
        <v>1</v>
      </c>
      <c r="H5007" s="30">
        <v>1</v>
      </c>
      <c r="I5007" s="30">
        <v>1</v>
      </c>
      <c r="K5007" s="457"/>
      <c r="L5007" s="457" t="e">
        <f>IF(K5007=0,#REF!,0)</f>
        <v>#REF!</v>
      </c>
    </row>
    <row r="5008" spans="1:12">
      <c r="A5008" s="30">
        <v>5006</v>
      </c>
      <c r="B5008" s="30">
        <v>14974.517999999891</v>
      </c>
      <c r="C5008" s="30">
        <v>23273.690999999886</v>
      </c>
      <c r="D5008" s="30">
        <v>1</v>
      </c>
      <c r="E5008" s="30">
        <v>1</v>
      </c>
      <c r="F5008" s="30">
        <v>4582.0230000000001</v>
      </c>
      <c r="G5008" s="30">
        <v>1</v>
      </c>
      <c r="H5008" s="30">
        <v>1</v>
      </c>
      <c r="I5008" s="30">
        <v>1</v>
      </c>
      <c r="K5008" s="457"/>
      <c r="L5008" s="457" t="e">
        <f>IF(K5008=0,#REF!,0)</f>
        <v>#REF!</v>
      </c>
    </row>
    <row r="5009" spans="1:12">
      <c r="A5009" s="30">
        <v>5007</v>
      </c>
      <c r="B5009" s="30">
        <v>13468.960999999998</v>
      </c>
      <c r="C5009" s="30">
        <v>24161.0959999999</v>
      </c>
      <c r="D5009" s="30">
        <v>1</v>
      </c>
      <c r="E5009" s="30">
        <v>1</v>
      </c>
      <c r="F5009" s="30">
        <v>3593.7249999999999</v>
      </c>
      <c r="G5009" s="30">
        <v>1</v>
      </c>
      <c r="H5009" s="30">
        <v>1</v>
      </c>
      <c r="I5009" s="30">
        <v>1</v>
      </c>
      <c r="K5009" s="457"/>
      <c r="L5009" s="457" t="e">
        <f>IF(K5009=0,#REF!,0)</f>
        <v>#REF!</v>
      </c>
    </row>
    <row r="5010" spans="1:12">
      <c r="A5010" s="30">
        <v>5008</v>
      </c>
      <c r="B5010" s="30">
        <v>13426.653999999988</v>
      </c>
      <c r="C5010" s="30">
        <v>23655.22899999989</v>
      </c>
      <c r="D5010" s="30">
        <v>1</v>
      </c>
      <c r="E5010" s="30">
        <v>1</v>
      </c>
      <c r="F5010" s="30">
        <v>3161.5309999999899</v>
      </c>
      <c r="G5010" s="30">
        <v>1</v>
      </c>
      <c r="H5010" s="30">
        <v>1</v>
      </c>
      <c r="I5010" s="30">
        <v>1</v>
      </c>
      <c r="K5010" s="457"/>
      <c r="L5010" s="457" t="e">
        <f>IF(K5010=0,#REF!,0)</f>
        <v>#REF!</v>
      </c>
    </row>
    <row r="5011" spans="1:12">
      <c r="A5011" s="30">
        <v>5009</v>
      </c>
      <c r="B5011" s="30">
        <v>12999.135999999988</v>
      </c>
      <c r="C5011" s="30">
        <v>22971.27999999989</v>
      </c>
      <c r="D5011" s="30">
        <v>1</v>
      </c>
      <c r="E5011" s="30">
        <v>1</v>
      </c>
      <c r="F5011" s="30">
        <v>1804.7750000000001</v>
      </c>
      <c r="G5011" s="30">
        <v>1</v>
      </c>
      <c r="H5011" s="30">
        <v>1</v>
      </c>
      <c r="I5011" s="30">
        <v>1</v>
      </c>
      <c r="K5011" s="457"/>
      <c r="L5011" s="457" t="e">
        <f>IF(K5011=0,#REF!,0)</f>
        <v>#REF!</v>
      </c>
    </row>
    <row r="5012" spans="1:12">
      <c r="A5012" s="30">
        <v>5010</v>
      </c>
      <c r="B5012" s="30">
        <v>13740.778999999999</v>
      </c>
      <c r="C5012" s="30">
        <v>21897.211999999901</v>
      </c>
      <c r="D5012" s="30">
        <v>1</v>
      </c>
      <c r="E5012" s="30">
        <v>1</v>
      </c>
      <c r="F5012" s="30">
        <v>3409.1699999999901</v>
      </c>
      <c r="G5012" s="30">
        <v>1</v>
      </c>
      <c r="H5012" s="30">
        <v>1</v>
      </c>
      <c r="I5012" s="30">
        <v>1</v>
      </c>
      <c r="K5012" s="457"/>
      <c r="L5012" s="457" t="e">
        <f>IF(K5012=0,#REF!,0)</f>
        <v>#REF!</v>
      </c>
    </row>
    <row r="5013" spans="1:12">
      <c r="A5013" s="30">
        <v>5011</v>
      </c>
      <c r="B5013" s="30">
        <v>18761.14799999999</v>
      </c>
      <c r="C5013" s="30">
        <v>21166.976999999879</v>
      </c>
      <c r="D5013" s="30">
        <v>1</v>
      </c>
      <c r="E5013" s="30">
        <v>1</v>
      </c>
      <c r="F5013" s="30">
        <v>4460.1029999999901</v>
      </c>
      <c r="G5013" s="30">
        <v>1</v>
      </c>
      <c r="H5013" s="30">
        <v>1</v>
      </c>
      <c r="I5013" s="30">
        <v>1</v>
      </c>
      <c r="K5013" s="457"/>
      <c r="L5013" s="457" t="e">
        <f>IF(K5013=0,#REF!,0)</f>
        <v>#REF!</v>
      </c>
    </row>
    <row r="5014" spans="1:12">
      <c r="A5014" s="30">
        <v>5012</v>
      </c>
      <c r="B5014" s="30">
        <v>19173.371999999999</v>
      </c>
      <c r="C5014" s="30">
        <v>21811.4899999999</v>
      </c>
      <c r="D5014" s="30">
        <v>1</v>
      </c>
      <c r="E5014" s="30">
        <v>1</v>
      </c>
      <c r="F5014" s="30">
        <v>4831.8850000000002</v>
      </c>
      <c r="G5014" s="30">
        <v>1</v>
      </c>
      <c r="H5014" s="30">
        <v>1</v>
      </c>
      <c r="I5014" s="30">
        <v>1</v>
      </c>
      <c r="K5014" s="457"/>
      <c r="L5014" s="457" t="e">
        <f>IF(K5014=0,#REF!,0)</f>
        <v>#REF!</v>
      </c>
    </row>
    <row r="5015" spans="1:12">
      <c r="A5015" s="30">
        <v>5013</v>
      </c>
      <c r="B5015" s="30">
        <v>10228.006999999991</v>
      </c>
      <c r="C5015" s="30">
        <v>20678.10399999989</v>
      </c>
      <c r="D5015" s="30">
        <v>1</v>
      </c>
      <c r="E5015" s="30">
        <v>1</v>
      </c>
      <c r="F5015" s="30">
        <v>2484.7429999999899</v>
      </c>
      <c r="G5015" s="30">
        <v>1</v>
      </c>
      <c r="H5015" s="30">
        <v>1</v>
      </c>
      <c r="I5015" s="30">
        <v>1</v>
      </c>
      <c r="K5015" s="457"/>
      <c r="L5015" s="457" t="e">
        <f>IF(K5015=0,#REF!,0)</f>
        <v>#REF!</v>
      </c>
    </row>
    <row r="5016" spans="1:12">
      <c r="A5016" s="30">
        <v>5014</v>
      </c>
      <c r="B5016" s="30">
        <v>1835.28</v>
      </c>
      <c r="C5016" s="30">
        <v>19020.7609999999</v>
      </c>
      <c r="D5016" s="30">
        <v>1</v>
      </c>
      <c r="E5016" s="30">
        <v>1</v>
      </c>
      <c r="F5016" s="30">
        <v>2298.4159999999902</v>
      </c>
      <c r="G5016" s="30">
        <v>1</v>
      </c>
      <c r="H5016" s="30">
        <v>1</v>
      </c>
      <c r="I5016" s="30">
        <v>1</v>
      </c>
      <c r="K5016" s="457"/>
      <c r="L5016" s="457" t="e">
        <f>IF(K5016=0,#REF!,0)</f>
        <v>#REF!</v>
      </c>
    </row>
    <row r="5017" spans="1:12">
      <c r="A5017" s="30">
        <v>5015</v>
      </c>
      <c r="B5017" s="30">
        <v>1822.9849999999999</v>
      </c>
      <c r="C5017" s="30">
        <v>17983.1319999999</v>
      </c>
      <c r="D5017" s="30">
        <v>1</v>
      </c>
      <c r="E5017" s="30">
        <v>1</v>
      </c>
      <c r="F5017" s="30">
        <v>2113.9540000000002</v>
      </c>
      <c r="G5017" s="30">
        <v>1</v>
      </c>
      <c r="H5017" s="30">
        <v>1</v>
      </c>
      <c r="I5017" s="30">
        <v>1</v>
      </c>
      <c r="K5017" s="457"/>
      <c r="L5017" s="457" t="e">
        <f>IF(K5017=0,#REF!,0)</f>
        <v>#REF!</v>
      </c>
    </row>
    <row r="5018" spans="1:12">
      <c r="A5018" s="30">
        <v>5016</v>
      </c>
      <c r="B5018" s="30">
        <v>1079.5299999999982</v>
      </c>
      <c r="C5018" s="30">
        <v>17449.248999999887</v>
      </c>
      <c r="D5018" s="30">
        <v>1</v>
      </c>
      <c r="E5018" s="30">
        <v>1</v>
      </c>
      <c r="F5018" s="30">
        <v>1191.3629999999901</v>
      </c>
      <c r="G5018" s="30">
        <v>1</v>
      </c>
      <c r="H5018" s="30">
        <v>1</v>
      </c>
      <c r="I5018" s="30">
        <v>1</v>
      </c>
      <c r="K5018" s="457"/>
      <c r="L5018" s="457" t="e">
        <f>IF(K5018=0,#REF!,0)</f>
        <v>#REF!</v>
      </c>
    </row>
    <row r="5019" spans="1:12">
      <c r="A5019" s="30">
        <v>5017</v>
      </c>
      <c r="B5019" s="30">
        <v>1069.4009999999978</v>
      </c>
      <c r="C5019" s="30">
        <v>17041.909999999902</v>
      </c>
      <c r="D5019" s="30">
        <v>1</v>
      </c>
      <c r="E5019" s="30">
        <v>1</v>
      </c>
      <c r="F5019" s="30">
        <v>551.93100000000004</v>
      </c>
      <c r="G5019" s="30">
        <v>1</v>
      </c>
      <c r="H5019" s="30">
        <v>1</v>
      </c>
      <c r="I5019" s="30">
        <v>1</v>
      </c>
      <c r="K5019" s="457"/>
      <c r="L5019" s="457" t="e">
        <f>IF(K5019=0,#REF!,0)</f>
        <v>#REF!</v>
      </c>
    </row>
    <row r="5020" spans="1:12">
      <c r="A5020" s="30">
        <v>5018</v>
      </c>
      <c r="B5020" s="30">
        <v>1062.228999999998</v>
      </c>
      <c r="C5020" s="30">
        <v>16691.038999999888</v>
      </c>
      <c r="D5020" s="30">
        <v>1</v>
      </c>
      <c r="E5020" s="30">
        <v>1</v>
      </c>
      <c r="F5020" s="30">
        <v>312.72699999999998</v>
      </c>
      <c r="G5020" s="30">
        <v>1</v>
      </c>
      <c r="H5020" s="30">
        <v>1</v>
      </c>
      <c r="I5020" s="30">
        <v>1</v>
      </c>
      <c r="K5020" s="457"/>
      <c r="L5020" s="457" t="e">
        <f>IF(K5020=0,#REF!,0)</f>
        <v>#REF!</v>
      </c>
    </row>
    <row r="5021" spans="1:12">
      <c r="A5021" s="30">
        <v>5019</v>
      </c>
      <c r="B5021" s="30">
        <v>1056.3389999999979</v>
      </c>
      <c r="C5021" s="30">
        <v>16465.6509999999</v>
      </c>
      <c r="D5021" s="30">
        <v>1</v>
      </c>
      <c r="E5021" s="30">
        <v>1</v>
      </c>
      <c r="F5021" s="30">
        <v>240.114</v>
      </c>
      <c r="G5021" s="30">
        <v>1</v>
      </c>
      <c r="H5021" s="30">
        <v>1</v>
      </c>
      <c r="I5021" s="30">
        <v>1</v>
      </c>
      <c r="K5021" s="457"/>
      <c r="L5021" s="457" t="e">
        <f>IF(K5021=0,#REF!,0)</f>
        <v>#REF!</v>
      </c>
    </row>
    <row r="5022" spans="1:12">
      <c r="A5022" s="30">
        <v>5020</v>
      </c>
      <c r="B5022" s="30">
        <v>1051.459999999998</v>
      </c>
      <c r="C5022" s="30">
        <v>16298.281999999901</v>
      </c>
      <c r="D5022" s="30">
        <v>1</v>
      </c>
      <c r="E5022" s="30">
        <v>1</v>
      </c>
      <c r="F5022" s="30">
        <v>240.428</v>
      </c>
      <c r="G5022" s="30">
        <v>1</v>
      </c>
      <c r="H5022" s="30">
        <v>1</v>
      </c>
      <c r="I5022" s="30">
        <v>1</v>
      </c>
      <c r="K5022" s="457"/>
      <c r="L5022" s="457" t="e">
        <f>IF(K5022=0,#REF!,0)</f>
        <v>#REF!</v>
      </c>
    </row>
    <row r="5023" spans="1:12">
      <c r="A5023" s="30">
        <v>5021</v>
      </c>
      <c r="B5023" s="30">
        <v>1046.5979999999979</v>
      </c>
      <c r="C5023" s="30">
        <v>16133.211999999899</v>
      </c>
      <c r="D5023" s="30">
        <v>1</v>
      </c>
      <c r="E5023" s="30">
        <v>1</v>
      </c>
      <c r="F5023" s="30">
        <v>225.542</v>
      </c>
      <c r="G5023" s="30">
        <v>1</v>
      </c>
      <c r="H5023" s="30">
        <v>1</v>
      </c>
      <c r="I5023" s="30">
        <v>1</v>
      </c>
      <c r="K5023" s="457"/>
      <c r="L5023" s="457" t="e">
        <f>IF(K5023=0,#REF!,0)</f>
        <v>#REF!</v>
      </c>
    </row>
    <row r="5024" spans="1:12">
      <c r="A5024" s="30">
        <v>5022</v>
      </c>
      <c r="B5024" s="30">
        <v>1775.021</v>
      </c>
      <c r="C5024" s="30">
        <v>16089.141999999898</v>
      </c>
      <c r="D5024" s="30">
        <v>1</v>
      </c>
      <c r="E5024" s="30">
        <v>1</v>
      </c>
      <c r="F5024" s="30">
        <v>2496.4519999999902</v>
      </c>
      <c r="G5024" s="30">
        <v>1</v>
      </c>
      <c r="H5024" s="30">
        <v>1</v>
      </c>
      <c r="I5024" s="30">
        <v>1</v>
      </c>
      <c r="K5024" s="457"/>
      <c r="L5024" s="457" t="e">
        <f>IF(K5024=0,#REF!,0)</f>
        <v>#REF!</v>
      </c>
    </row>
    <row r="5025" spans="1:12">
      <c r="A5025" s="30">
        <v>5023</v>
      </c>
      <c r="B5025" s="30">
        <v>13056.355</v>
      </c>
      <c r="C5025" s="30">
        <v>16936.466999999891</v>
      </c>
      <c r="D5025" s="30">
        <v>1</v>
      </c>
      <c r="E5025" s="30">
        <v>1</v>
      </c>
      <c r="F5025" s="30">
        <v>6549.2159999999903</v>
      </c>
      <c r="G5025" s="30">
        <v>1</v>
      </c>
      <c r="H5025" s="30">
        <v>1</v>
      </c>
      <c r="I5025" s="30">
        <v>1</v>
      </c>
      <c r="K5025" s="457"/>
      <c r="L5025" s="457" t="e">
        <f>IF(K5025=0,#REF!,0)</f>
        <v>#REF!</v>
      </c>
    </row>
    <row r="5026" spans="1:12">
      <c r="A5026" s="30">
        <v>5024</v>
      </c>
      <c r="B5026" s="30">
        <v>7106.5259999999898</v>
      </c>
      <c r="C5026" s="30">
        <v>107761.5039999999</v>
      </c>
      <c r="D5026" s="30">
        <v>1</v>
      </c>
      <c r="E5026" s="30">
        <v>1</v>
      </c>
      <c r="F5026" s="30">
        <v>5305.7430000000004</v>
      </c>
      <c r="G5026" s="30">
        <v>1</v>
      </c>
      <c r="H5026" s="30">
        <v>1</v>
      </c>
      <c r="I5026" s="30">
        <v>1</v>
      </c>
      <c r="K5026" s="457"/>
      <c r="L5026" s="457" t="e">
        <f>IF(K5026=0,#REF!,0)</f>
        <v>#REF!</v>
      </c>
    </row>
    <row r="5027" spans="1:12">
      <c r="A5027" s="30">
        <v>5025</v>
      </c>
      <c r="B5027" s="30">
        <v>7607.1859999999779</v>
      </c>
      <c r="C5027" s="30">
        <v>138915.47099999979</v>
      </c>
      <c r="D5027" s="30">
        <v>1</v>
      </c>
      <c r="E5027" s="30">
        <v>1</v>
      </c>
      <c r="F5027" s="30">
        <v>4389.6040000000003</v>
      </c>
      <c r="G5027" s="30">
        <v>1</v>
      </c>
      <c r="H5027" s="30">
        <v>1</v>
      </c>
      <c r="I5027" s="30">
        <v>1</v>
      </c>
      <c r="K5027" s="457"/>
      <c r="L5027" s="457" t="e">
        <f>IF(K5027=0,#REF!,0)</f>
        <v>#REF!</v>
      </c>
    </row>
    <row r="5028" spans="1:12">
      <c r="A5028" s="30">
        <v>5026</v>
      </c>
      <c r="B5028" s="30">
        <v>9381.4969999999903</v>
      </c>
      <c r="C5028" s="30">
        <v>163821.5839999998</v>
      </c>
      <c r="D5028" s="30">
        <v>1</v>
      </c>
      <c r="E5028" s="30">
        <v>1</v>
      </c>
      <c r="F5028" s="30">
        <v>3343.6399999999899</v>
      </c>
      <c r="G5028" s="30">
        <v>1</v>
      </c>
      <c r="H5028" s="30">
        <v>1</v>
      </c>
      <c r="I5028" s="30">
        <v>1</v>
      </c>
      <c r="K5028" s="457"/>
      <c r="L5028" s="457" t="e">
        <f>IF(K5028=0,#REF!,0)</f>
        <v>#REF!</v>
      </c>
    </row>
    <row r="5029" spans="1:12">
      <c r="A5029" s="30">
        <v>5027</v>
      </c>
      <c r="B5029" s="30">
        <v>10856.808999999997</v>
      </c>
      <c r="C5029" s="30">
        <v>185725.22399999978</v>
      </c>
      <c r="D5029" s="30">
        <v>1</v>
      </c>
      <c r="E5029" s="30">
        <v>1</v>
      </c>
      <c r="F5029" s="30">
        <v>2951.1979999999999</v>
      </c>
      <c r="G5029" s="30">
        <v>1</v>
      </c>
      <c r="H5029" s="30">
        <v>1</v>
      </c>
      <c r="I5029" s="30">
        <v>1</v>
      </c>
      <c r="K5029" s="457"/>
      <c r="L5029" s="457" t="e">
        <f>IF(K5029=0,#REF!,0)</f>
        <v>#REF!</v>
      </c>
    </row>
    <row r="5030" spans="1:12">
      <c r="A5030" s="30">
        <v>5028</v>
      </c>
      <c r="B5030" s="30">
        <v>11515.819999999989</v>
      </c>
      <c r="C5030" s="30">
        <v>174114.0989999999</v>
      </c>
      <c r="D5030" s="30">
        <v>1</v>
      </c>
      <c r="E5030" s="30">
        <v>1</v>
      </c>
      <c r="F5030" s="30">
        <v>2754.77</v>
      </c>
      <c r="G5030" s="30">
        <v>1</v>
      </c>
      <c r="H5030" s="30">
        <v>1</v>
      </c>
      <c r="I5030" s="30">
        <v>1</v>
      </c>
      <c r="K5030" s="457"/>
      <c r="L5030" s="457" t="e">
        <f>IF(K5030=0,#REF!,0)</f>
        <v>#REF!</v>
      </c>
    </row>
    <row r="5031" spans="1:12">
      <c r="A5031" s="30">
        <v>5029</v>
      </c>
      <c r="B5031" s="30">
        <v>19478.2389999999</v>
      </c>
      <c r="C5031" s="30">
        <v>145572.56199999989</v>
      </c>
      <c r="D5031" s="30">
        <v>1</v>
      </c>
      <c r="E5031" s="30">
        <v>1</v>
      </c>
      <c r="F5031" s="30">
        <v>4125.1139999999896</v>
      </c>
      <c r="G5031" s="30">
        <v>1</v>
      </c>
      <c r="H5031" s="30">
        <v>1</v>
      </c>
      <c r="I5031" s="30">
        <v>1</v>
      </c>
      <c r="K5031" s="457"/>
      <c r="L5031" s="457" t="e">
        <f>IF(K5031=0,#REF!,0)</f>
        <v>#REF!</v>
      </c>
    </row>
    <row r="5032" spans="1:12">
      <c r="A5032" s="30">
        <v>5030</v>
      </c>
      <c r="B5032" s="30">
        <v>14008.20999999999</v>
      </c>
      <c r="C5032" s="30">
        <v>162565.00399999978</v>
      </c>
      <c r="D5032" s="30">
        <v>1</v>
      </c>
      <c r="E5032" s="30">
        <v>1</v>
      </c>
      <c r="F5032" s="30">
        <v>3667.7599999999902</v>
      </c>
      <c r="G5032" s="30">
        <v>1</v>
      </c>
      <c r="H5032" s="30">
        <v>1</v>
      </c>
      <c r="I5032" s="30">
        <v>1</v>
      </c>
      <c r="K5032" s="457"/>
      <c r="L5032" s="457" t="e">
        <f>IF(K5032=0,#REF!,0)</f>
        <v>#REF!</v>
      </c>
    </row>
    <row r="5033" spans="1:12">
      <c r="A5033" s="30">
        <v>5031</v>
      </c>
      <c r="B5033" s="30">
        <v>13473.800999999989</v>
      </c>
      <c r="C5033" s="30">
        <v>196528.52499999967</v>
      </c>
      <c r="D5033" s="30">
        <v>1</v>
      </c>
      <c r="E5033" s="30">
        <v>1</v>
      </c>
      <c r="F5033" s="30">
        <v>2101.96</v>
      </c>
      <c r="G5033" s="30">
        <v>1</v>
      </c>
      <c r="H5033" s="30">
        <v>1</v>
      </c>
      <c r="I5033" s="30">
        <v>1</v>
      </c>
      <c r="K5033" s="457"/>
      <c r="L5033" s="457" t="e">
        <f>IF(K5033=0,#REF!,0)</f>
        <v>#REF!</v>
      </c>
    </row>
    <row r="5034" spans="1:12">
      <c r="A5034" s="30">
        <v>5032</v>
      </c>
      <c r="B5034" s="30">
        <v>15220.604999999898</v>
      </c>
      <c r="C5034" s="30">
        <v>194659.6729999989</v>
      </c>
      <c r="D5034" s="30">
        <v>1</v>
      </c>
      <c r="E5034" s="30">
        <v>1</v>
      </c>
      <c r="F5034" s="30">
        <v>1841.3969999999999</v>
      </c>
      <c r="G5034" s="30">
        <v>1</v>
      </c>
      <c r="H5034" s="30">
        <v>1</v>
      </c>
      <c r="I5034" s="30">
        <v>1</v>
      </c>
      <c r="K5034" s="457"/>
      <c r="L5034" s="457" t="e">
        <f>IF(K5034=0,#REF!,0)</f>
        <v>#REF!</v>
      </c>
    </row>
    <row r="5035" spans="1:12">
      <c r="A5035" s="30">
        <v>5033</v>
      </c>
      <c r="B5035" s="30">
        <v>16878.086999999898</v>
      </c>
      <c r="C5035" s="30">
        <v>191936.26099999889</v>
      </c>
      <c r="D5035" s="30">
        <v>1</v>
      </c>
      <c r="E5035" s="30">
        <v>1</v>
      </c>
      <c r="F5035" s="30">
        <v>2101.96</v>
      </c>
      <c r="G5035" s="30">
        <v>1</v>
      </c>
      <c r="H5035" s="30">
        <v>1</v>
      </c>
      <c r="I5035" s="30">
        <v>1</v>
      </c>
      <c r="K5035" s="457"/>
      <c r="L5035" s="457" t="e">
        <f>IF(K5035=0,#REF!,0)</f>
        <v>#REF!</v>
      </c>
    </row>
    <row r="5036" spans="1:12">
      <c r="A5036" s="30">
        <v>5034</v>
      </c>
      <c r="B5036" s="30">
        <v>15740.514999999999</v>
      </c>
      <c r="C5036" s="30">
        <v>144698.40799999979</v>
      </c>
      <c r="D5036" s="30">
        <v>1</v>
      </c>
      <c r="E5036" s="30">
        <v>1</v>
      </c>
      <c r="F5036" s="30">
        <v>3667.7599999999902</v>
      </c>
      <c r="G5036" s="30">
        <v>1</v>
      </c>
      <c r="H5036" s="30">
        <v>1</v>
      </c>
      <c r="I5036" s="30">
        <v>1</v>
      </c>
      <c r="K5036" s="457"/>
      <c r="L5036" s="457" t="e">
        <f>IF(K5036=0,#REF!,0)</f>
        <v>#REF!</v>
      </c>
    </row>
    <row r="5037" spans="1:12">
      <c r="A5037" s="30">
        <v>5035</v>
      </c>
      <c r="B5037" s="30">
        <v>19509.605</v>
      </c>
      <c r="C5037" s="30">
        <v>46568.316999999901</v>
      </c>
      <c r="D5037" s="30">
        <v>1</v>
      </c>
      <c r="E5037" s="30">
        <v>1</v>
      </c>
      <c r="F5037" s="30">
        <v>5170.2249999999904</v>
      </c>
      <c r="G5037" s="30">
        <v>1</v>
      </c>
      <c r="H5037" s="30">
        <v>1</v>
      </c>
      <c r="I5037" s="30">
        <v>1</v>
      </c>
      <c r="K5037" s="457"/>
      <c r="L5037" s="457" t="e">
        <f>IF(K5037=0,#REF!,0)</f>
        <v>#REF!</v>
      </c>
    </row>
    <row r="5038" spans="1:12">
      <c r="A5038" s="30">
        <v>5036</v>
      </c>
      <c r="B5038" s="30">
        <v>20586.999000000003</v>
      </c>
      <c r="C5038" s="30">
        <v>46794.883999999794</v>
      </c>
      <c r="D5038" s="30">
        <v>1</v>
      </c>
      <c r="E5038" s="30">
        <v>1</v>
      </c>
      <c r="F5038" s="30">
        <v>5236.4160000000002</v>
      </c>
      <c r="G5038" s="30">
        <v>1</v>
      </c>
      <c r="H5038" s="30">
        <v>1</v>
      </c>
      <c r="I5038" s="30">
        <v>1</v>
      </c>
      <c r="K5038" s="457"/>
      <c r="L5038" s="457" t="e">
        <f>IF(K5038=0,#REF!,0)</f>
        <v>#REF!</v>
      </c>
    </row>
    <row r="5039" spans="1:12">
      <c r="A5039" s="30">
        <v>5037</v>
      </c>
      <c r="B5039" s="30">
        <v>11409.079999999991</v>
      </c>
      <c r="C5039" s="30">
        <v>21552.877999999899</v>
      </c>
      <c r="D5039" s="30">
        <v>1</v>
      </c>
      <c r="E5039" s="30">
        <v>1</v>
      </c>
      <c r="F5039" s="30">
        <v>4061.4959999999901</v>
      </c>
      <c r="G5039" s="30">
        <v>1</v>
      </c>
      <c r="H5039" s="30">
        <v>1</v>
      </c>
      <c r="I5039" s="30">
        <v>1</v>
      </c>
      <c r="K5039" s="457"/>
      <c r="L5039" s="457" t="e">
        <f>IF(K5039=0,#REF!,0)</f>
        <v>#REF!</v>
      </c>
    </row>
    <row r="5040" spans="1:12">
      <c r="A5040" s="30">
        <v>5038</v>
      </c>
      <c r="B5040" s="30">
        <v>1850.8</v>
      </c>
      <c r="C5040" s="30">
        <v>19649.875999999902</v>
      </c>
      <c r="D5040" s="30">
        <v>1</v>
      </c>
      <c r="E5040" s="30">
        <v>1</v>
      </c>
      <c r="F5040" s="30">
        <v>2950.0540000000001</v>
      </c>
      <c r="G5040" s="30">
        <v>1</v>
      </c>
      <c r="H5040" s="30">
        <v>1</v>
      </c>
      <c r="I5040" s="30">
        <v>1</v>
      </c>
      <c r="K5040" s="457"/>
      <c r="L5040" s="457" t="e">
        <f>IF(K5040=0,#REF!,0)</f>
        <v>#REF!</v>
      </c>
    </row>
    <row r="5041" spans="1:12">
      <c r="A5041" s="30">
        <v>5039</v>
      </c>
      <c r="B5041" s="30">
        <v>1835.4449999999999</v>
      </c>
      <c r="C5041" s="30">
        <v>18476.1699999999</v>
      </c>
      <c r="D5041" s="30">
        <v>1</v>
      </c>
      <c r="E5041" s="30">
        <v>1</v>
      </c>
      <c r="F5041" s="30">
        <v>1647.104</v>
      </c>
      <c r="G5041" s="30">
        <v>1</v>
      </c>
      <c r="H5041" s="30">
        <v>1</v>
      </c>
      <c r="I5041" s="30">
        <v>1</v>
      </c>
      <c r="K5041" s="457"/>
      <c r="L5041" s="457" t="e">
        <f>IF(K5041=0,#REF!,0)</f>
        <v>#REF!</v>
      </c>
    </row>
    <row r="5042" spans="1:12">
      <c r="A5042" s="30">
        <v>5040</v>
      </c>
      <c r="B5042" s="30">
        <v>1085.690999999998</v>
      </c>
      <c r="C5042" s="30">
        <v>17695.600999999901</v>
      </c>
      <c r="D5042" s="30">
        <v>1</v>
      </c>
      <c r="E5042" s="30">
        <v>1</v>
      </c>
      <c r="F5042" s="30">
        <v>1257.87599999999</v>
      </c>
      <c r="G5042" s="30">
        <v>1</v>
      </c>
      <c r="H5042" s="30">
        <v>1</v>
      </c>
      <c r="I5042" s="30">
        <v>1</v>
      </c>
      <c r="K5042" s="457"/>
      <c r="L5042" s="457" t="e">
        <f>IF(K5042=0,#REF!,0)</f>
        <v>#REF!</v>
      </c>
    </row>
    <row r="5043" spans="1:12">
      <c r="A5043" s="30">
        <v>5041</v>
      </c>
      <c r="B5043" s="30">
        <v>1066.998999999998</v>
      </c>
      <c r="C5043" s="30">
        <v>16965.137999999901</v>
      </c>
      <c r="D5043" s="30">
        <v>1</v>
      </c>
      <c r="E5043" s="30">
        <v>1</v>
      </c>
      <c r="F5043" s="30">
        <v>552.13099999999997</v>
      </c>
      <c r="G5043" s="30">
        <v>1</v>
      </c>
      <c r="H5043" s="30">
        <v>1</v>
      </c>
      <c r="I5043" s="30">
        <v>1</v>
      </c>
      <c r="K5043" s="457"/>
      <c r="L5043" s="457" t="e">
        <f>IF(K5043=0,#REF!,0)</f>
        <v>#REF!</v>
      </c>
    </row>
    <row r="5044" spans="1:12">
      <c r="A5044" s="30">
        <v>5042</v>
      </c>
      <c r="B5044" s="30">
        <v>1043.9759999999981</v>
      </c>
      <c r="C5044" s="30">
        <v>16056.593999999899</v>
      </c>
      <c r="D5044" s="30">
        <v>1</v>
      </c>
      <c r="E5044" s="30">
        <v>1</v>
      </c>
      <c r="F5044" s="30">
        <v>313.24399999999901</v>
      </c>
      <c r="G5044" s="30">
        <v>1</v>
      </c>
      <c r="H5044" s="30">
        <v>1</v>
      </c>
      <c r="I5044" s="30">
        <v>1</v>
      </c>
      <c r="K5044" s="457"/>
      <c r="L5044" s="457" t="e">
        <f>IF(K5044=0,#REF!,0)</f>
        <v>#REF!</v>
      </c>
    </row>
    <row r="5045" spans="1:12">
      <c r="A5045" s="30">
        <v>5043</v>
      </c>
      <c r="B5045" s="30">
        <v>1032.623999999998</v>
      </c>
      <c r="C5045" s="30">
        <v>15590.032999999898</v>
      </c>
      <c r="D5045" s="30">
        <v>1</v>
      </c>
      <c r="E5045" s="30">
        <v>1</v>
      </c>
      <c r="F5045" s="30">
        <v>241.72299999999899</v>
      </c>
      <c r="G5045" s="30">
        <v>1</v>
      </c>
      <c r="H5045" s="30">
        <v>1</v>
      </c>
      <c r="I5045" s="30">
        <v>1</v>
      </c>
      <c r="K5045" s="457"/>
      <c r="L5045" s="457" t="e">
        <f>IF(K5045=0,#REF!,0)</f>
        <v>#REF!</v>
      </c>
    </row>
    <row r="5046" spans="1:12">
      <c r="A5046" s="30">
        <v>5044</v>
      </c>
      <c r="B5046" s="30">
        <v>1032.623999999998</v>
      </c>
      <c r="C5046" s="30">
        <v>15277.702999999901</v>
      </c>
      <c r="D5046" s="30">
        <v>1</v>
      </c>
      <c r="E5046" s="30">
        <v>1</v>
      </c>
      <c r="F5046" s="30">
        <v>242.435</v>
      </c>
      <c r="G5046" s="30">
        <v>1</v>
      </c>
      <c r="H5046" s="30">
        <v>1</v>
      </c>
      <c r="I5046" s="30">
        <v>1</v>
      </c>
      <c r="K5046" s="457"/>
      <c r="L5046" s="457" t="e">
        <f>IF(K5046=0,#REF!,0)</f>
        <v>#REF!</v>
      </c>
    </row>
    <row r="5047" spans="1:12">
      <c r="A5047" s="30">
        <v>5045</v>
      </c>
      <c r="B5047" s="30">
        <v>1032.623999999998</v>
      </c>
      <c r="C5047" s="30">
        <v>15245.622999999901</v>
      </c>
      <c r="D5047" s="30">
        <v>1</v>
      </c>
      <c r="E5047" s="30">
        <v>1</v>
      </c>
      <c r="F5047" s="30">
        <v>226.92599999999899</v>
      </c>
      <c r="G5047" s="30">
        <v>1</v>
      </c>
      <c r="H5047" s="30">
        <v>1</v>
      </c>
      <c r="I5047" s="30">
        <v>1</v>
      </c>
      <c r="K5047" s="457"/>
      <c r="L5047" s="457" t="e">
        <f>IF(K5047=0,#REF!,0)</f>
        <v>#REF!</v>
      </c>
    </row>
    <row r="5048" spans="1:12">
      <c r="A5048" s="30">
        <v>5046</v>
      </c>
      <c r="B5048" s="30">
        <v>1762.222</v>
      </c>
      <c r="C5048" s="30">
        <v>15241.3859999999</v>
      </c>
      <c r="D5048" s="30">
        <v>1</v>
      </c>
      <c r="E5048" s="30">
        <v>1</v>
      </c>
      <c r="F5048" s="30">
        <v>2498.357</v>
      </c>
      <c r="G5048" s="30">
        <v>1</v>
      </c>
      <c r="H5048" s="30">
        <v>1</v>
      </c>
      <c r="I5048" s="30">
        <v>1</v>
      </c>
      <c r="K5048" s="457"/>
      <c r="L5048" s="457" t="e">
        <f>IF(K5048=0,#REF!,0)</f>
        <v>#REF!</v>
      </c>
    </row>
    <row r="5049" spans="1:12">
      <c r="A5049" s="30">
        <v>5047</v>
      </c>
      <c r="B5049" s="30">
        <v>10322.881999999991</v>
      </c>
      <c r="C5049" s="30">
        <v>15482.824999999901</v>
      </c>
      <c r="D5049" s="30">
        <v>1</v>
      </c>
      <c r="E5049" s="30">
        <v>1</v>
      </c>
      <c r="F5049" s="30">
        <v>6551.4919999999902</v>
      </c>
      <c r="G5049" s="30">
        <v>1</v>
      </c>
      <c r="H5049" s="30">
        <v>1</v>
      </c>
      <c r="I5049" s="30">
        <v>1</v>
      </c>
      <c r="K5049" s="457"/>
      <c r="L5049" s="457" t="e">
        <f>IF(K5049=0,#REF!,0)</f>
        <v>#REF!</v>
      </c>
    </row>
    <row r="5050" spans="1:12">
      <c r="A5050" s="30">
        <v>5048</v>
      </c>
      <c r="B5050" s="30">
        <v>4335.6129999999994</v>
      </c>
      <c r="C5050" s="30">
        <v>77378.314999999886</v>
      </c>
      <c r="D5050" s="30">
        <v>1</v>
      </c>
      <c r="E5050" s="30">
        <v>1</v>
      </c>
      <c r="F5050" s="30">
        <v>5307.6270000000004</v>
      </c>
      <c r="G5050" s="30">
        <v>1</v>
      </c>
      <c r="H5050" s="30">
        <v>1</v>
      </c>
      <c r="I5050" s="30">
        <v>1</v>
      </c>
      <c r="K5050" s="457"/>
      <c r="L5050" s="457" t="e">
        <f>IF(K5050=0,#REF!,0)</f>
        <v>#REF!</v>
      </c>
    </row>
    <row r="5051" spans="1:12">
      <c r="A5051" s="30">
        <v>5049</v>
      </c>
      <c r="B5051" s="30">
        <v>6210.0679999999975</v>
      </c>
      <c r="C5051" s="30">
        <v>122834.0499999999</v>
      </c>
      <c r="D5051" s="30">
        <v>1</v>
      </c>
      <c r="E5051" s="30">
        <v>1</v>
      </c>
      <c r="F5051" s="30">
        <v>4391.018</v>
      </c>
      <c r="G5051" s="30">
        <v>1</v>
      </c>
      <c r="H5051" s="30">
        <v>1</v>
      </c>
      <c r="I5051" s="30">
        <v>1</v>
      </c>
      <c r="K5051" s="457"/>
      <c r="L5051" s="457" t="e">
        <f>IF(K5051=0,#REF!,0)</f>
        <v>#REF!</v>
      </c>
    </row>
    <row r="5052" spans="1:12">
      <c r="A5052" s="30">
        <v>5050</v>
      </c>
      <c r="B5052" s="30">
        <v>9314.8549999999886</v>
      </c>
      <c r="C5052" s="30">
        <v>150385.02799999979</v>
      </c>
      <c r="D5052" s="30">
        <v>1</v>
      </c>
      <c r="E5052" s="30">
        <v>1</v>
      </c>
      <c r="F5052" s="30">
        <v>3344.5299999999902</v>
      </c>
      <c r="G5052" s="30">
        <v>1</v>
      </c>
      <c r="H5052" s="30">
        <v>1</v>
      </c>
      <c r="I5052" s="30">
        <v>1</v>
      </c>
      <c r="K5052" s="457"/>
      <c r="L5052" s="457" t="e">
        <f>IF(K5052=0,#REF!,0)</f>
        <v>#REF!</v>
      </c>
    </row>
    <row r="5053" spans="1:12">
      <c r="A5053" s="30">
        <v>5051</v>
      </c>
      <c r="B5053" s="30">
        <v>10936.884999999998</v>
      </c>
      <c r="C5053" s="30">
        <v>172029.42299999981</v>
      </c>
      <c r="D5053" s="30">
        <v>1</v>
      </c>
      <c r="E5053" s="30">
        <v>1</v>
      </c>
      <c r="F5053" s="30">
        <v>2951.8690000000001</v>
      </c>
      <c r="G5053" s="30">
        <v>1</v>
      </c>
      <c r="H5053" s="30">
        <v>1</v>
      </c>
      <c r="I5053" s="30">
        <v>1</v>
      </c>
      <c r="K5053" s="457"/>
      <c r="L5053" s="457" t="e">
        <f>IF(K5053=0,#REF!,0)</f>
        <v>#REF!</v>
      </c>
    </row>
    <row r="5054" spans="1:12">
      <c r="A5054" s="30">
        <v>5052</v>
      </c>
      <c r="B5054" s="30">
        <v>11992.027999999978</v>
      </c>
      <c r="C5054" s="30">
        <v>165269.39899999989</v>
      </c>
      <c r="D5054" s="30">
        <v>1</v>
      </c>
      <c r="E5054" s="30">
        <v>1</v>
      </c>
      <c r="F5054" s="30">
        <v>2755.3339999999998</v>
      </c>
      <c r="G5054" s="30">
        <v>1</v>
      </c>
      <c r="H5054" s="30">
        <v>1</v>
      </c>
      <c r="I5054" s="30">
        <v>1</v>
      </c>
      <c r="K5054" s="457"/>
      <c r="L5054" s="457" t="e">
        <f>IF(K5054=0,#REF!,0)</f>
        <v>#REF!</v>
      </c>
    </row>
    <row r="5055" spans="1:12">
      <c r="A5055" s="30">
        <v>5053</v>
      </c>
      <c r="B5055" s="30">
        <v>20386.9039999999</v>
      </c>
      <c r="C5055" s="30">
        <v>141434.78999999969</v>
      </c>
      <c r="D5055" s="30">
        <v>1</v>
      </c>
      <c r="E5055" s="30">
        <v>1</v>
      </c>
      <c r="F5055" s="30">
        <v>4125.7370000000001</v>
      </c>
      <c r="G5055" s="30">
        <v>1</v>
      </c>
      <c r="H5055" s="30">
        <v>1</v>
      </c>
      <c r="I5055" s="30">
        <v>1</v>
      </c>
      <c r="K5055" s="457"/>
      <c r="L5055" s="457" t="e">
        <f>IF(K5055=0,#REF!,0)</f>
        <v>#REF!</v>
      </c>
    </row>
    <row r="5056" spans="1:12">
      <c r="A5056" s="30">
        <v>5054</v>
      </c>
      <c r="B5056" s="30">
        <v>15182.367</v>
      </c>
      <c r="C5056" s="30">
        <v>161206.39299999989</v>
      </c>
      <c r="D5056" s="30">
        <v>1</v>
      </c>
      <c r="E5056" s="30">
        <v>1</v>
      </c>
      <c r="F5056" s="30">
        <v>3668.0799999999899</v>
      </c>
      <c r="G5056" s="30">
        <v>1</v>
      </c>
      <c r="H5056" s="30">
        <v>1</v>
      </c>
      <c r="I5056" s="30">
        <v>1</v>
      </c>
      <c r="K5056" s="457"/>
      <c r="L5056" s="457" t="e">
        <f>IF(K5056=0,#REF!,0)</f>
        <v>#REF!</v>
      </c>
    </row>
    <row r="5057" spans="1:12">
      <c r="A5057" s="30">
        <v>5055</v>
      </c>
      <c r="B5057" s="30">
        <v>14498.618999999888</v>
      </c>
      <c r="C5057" s="30">
        <v>194586.9559999998</v>
      </c>
      <c r="D5057" s="30">
        <v>1</v>
      </c>
      <c r="E5057" s="30">
        <v>1</v>
      </c>
      <c r="F5057" s="30">
        <v>2102.0590000000002</v>
      </c>
      <c r="G5057" s="30">
        <v>1</v>
      </c>
      <c r="H5057" s="30">
        <v>1</v>
      </c>
      <c r="I5057" s="30">
        <v>1</v>
      </c>
      <c r="K5057" s="457"/>
      <c r="L5057" s="457" t="e">
        <f>IF(K5057=0,#REF!,0)</f>
        <v>#REF!</v>
      </c>
    </row>
    <row r="5058" spans="1:12">
      <c r="A5058" s="30">
        <v>5056</v>
      </c>
      <c r="B5058" s="30">
        <v>14700.611999999899</v>
      </c>
      <c r="C5058" s="30">
        <v>181267.5009999999</v>
      </c>
      <c r="D5058" s="30">
        <v>1</v>
      </c>
      <c r="E5058" s="30">
        <v>1</v>
      </c>
      <c r="F5058" s="30">
        <v>1841.4839999999999</v>
      </c>
      <c r="G5058" s="30">
        <v>1</v>
      </c>
      <c r="H5058" s="30">
        <v>1</v>
      </c>
      <c r="I5058" s="30">
        <v>1</v>
      </c>
      <c r="K5058" s="457"/>
      <c r="L5058" s="457" t="e">
        <f>IF(K5058=0,#REF!,0)</f>
        <v>#REF!</v>
      </c>
    </row>
    <row r="5059" spans="1:12">
      <c r="A5059" s="30">
        <v>5057</v>
      </c>
      <c r="B5059" s="30">
        <v>14185.768999999997</v>
      </c>
      <c r="C5059" s="30">
        <v>161780.0339999999</v>
      </c>
      <c r="D5059" s="30">
        <v>1</v>
      </c>
      <c r="E5059" s="30">
        <v>1</v>
      </c>
      <c r="F5059" s="30">
        <v>2102.12</v>
      </c>
      <c r="G5059" s="30">
        <v>1</v>
      </c>
      <c r="H5059" s="30">
        <v>1</v>
      </c>
      <c r="I5059" s="30">
        <v>1</v>
      </c>
      <c r="K5059" s="457"/>
      <c r="L5059" s="457" t="e">
        <f>IF(K5059=0,#REF!,0)</f>
        <v>#REF!</v>
      </c>
    </row>
    <row r="5060" spans="1:12">
      <c r="A5060" s="30">
        <v>5058</v>
      </c>
      <c r="B5060" s="30">
        <v>14698.47799999999</v>
      </c>
      <c r="C5060" s="30">
        <v>126822.4399999999</v>
      </c>
      <c r="D5060" s="30">
        <v>1</v>
      </c>
      <c r="E5060" s="30">
        <v>1</v>
      </c>
      <c r="F5060" s="30">
        <v>3668.1669999999999</v>
      </c>
      <c r="G5060" s="30">
        <v>1</v>
      </c>
      <c r="H5060" s="30">
        <v>1</v>
      </c>
      <c r="I5060" s="30">
        <v>1</v>
      </c>
      <c r="K5060" s="457"/>
      <c r="L5060" s="457" t="e">
        <f>IF(K5060=0,#REF!,0)</f>
        <v>#REF!</v>
      </c>
    </row>
    <row r="5061" spans="1:12">
      <c r="A5061" s="30">
        <v>5059</v>
      </c>
      <c r="B5061" s="30">
        <v>19580.802999999902</v>
      </c>
      <c r="C5061" s="30">
        <v>46155.263999999792</v>
      </c>
      <c r="D5061" s="30">
        <v>1</v>
      </c>
      <c r="E5061" s="30">
        <v>1</v>
      </c>
      <c r="F5061" s="30">
        <v>5171.0919999999996</v>
      </c>
      <c r="G5061" s="30">
        <v>1</v>
      </c>
      <c r="H5061" s="30">
        <v>1</v>
      </c>
      <c r="I5061" s="30">
        <v>1</v>
      </c>
      <c r="K5061" s="457"/>
      <c r="L5061" s="457" t="e">
        <f>IF(K5061=0,#REF!,0)</f>
        <v>#REF!</v>
      </c>
    </row>
    <row r="5062" spans="1:12">
      <c r="A5062" s="30">
        <v>5060</v>
      </c>
      <c r="B5062" s="30">
        <v>20568.874</v>
      </c>
      <c r="C5062" s="30">
        <v>46279.475999999893</v>
      </c>
      <c r="D5062" s="30">
        <v>1</v>
      </c>
      <c r="E5062" s="30">
        <v>1</v>
      </c>
      <c r="F5062" s="30">
        <v>5237.5189999999902</v>
      </c>
      <c r="G5062" s="30">
        <v>1</v>
      </c>
      <c r="H5062" s="30">
        <v>1</v>
      </c>
      <c r="I5062" s="30">
        <v>1</v>
      </c>
      <c r="K5062" s="457"/>
      <c r="L5062" s="457" t="e">
        <f>IF(K5062=0,#REF!,0)</f>
        <v>#REF!</v>
      </c>
    </row>
    <row r="5063" spans="1:12">
      <c r="A5063" s="30">
        <v>5061</v>
      </c>
      <c r="B5063" s="30">
        <v>11069.34899999998</v>
      </c>
      <c r="C5063" s="30">
        <v>21341.290999999892</v>
      </c>
      <c r="D5063" s="30">
        <v>1</v>
      </c>
      <c r="E5063" s="30">
        <v>1</v>
      </c>
      <c r="F5063" s="30">
        <v>4062.20099999999</v>
      </c>
      <c r="G5063" s="30">
        <v>1</v>
      </c>
      <c r="H5063" s="30">
        <v>1</v>
      </c>
      <c r="I5063" s="30">
        <v>1</v>
      </c>
      <c r="K5063" s="457"/>
      <c r="L5063" s="457" t="e">
        <f>IF(K5063=0,#REF!,0)</f>
        <v>#REF!</v>
      </c>
    </row>
    <row r="5064" spans="1:12">
      <c r="A5064" s="30">
        <v>5062</v>
      </c>
      <c r="B5064" s="30">
        <v>1846.856</v>
      </c>
      <c r="C5064" s="30">
        <v>19525.592999999899</v>
      </c>
      <c r="D5064" s="30">
        <v>1</v>
      </c>
      <c r="E5064" s="30">
        <v>1</v>
      </c>
      <c r="F5064" s="30">
        <v>2950.6039999999998</v>
      </c>
      <c r="G5064" s="30">
        <v>1</v>
      </c>
      <c r="H5064" s="30">
        <v>1</v>
      </c>
      <c r="I5064" s="30">
        <v>1</v>
      </c>
      <c r="K5064" s="457"/>
      <c r="L5064" s="457" t="e">
        <f>IF(K5064=0,#REF!,0)</f>
        <v>#REF!</v>
      </c>
    </row>
    <row r="5065" spans="1:12">
      <c r="A5065" s="30">
        <v>5063</v>
      </c>
      <c r="B5065" s="30">
        <v>1831.684</v>
      </c>
      <c r="C5065" s="30">
        <v>18366.045999999889</v>
      </c>
      <c r="D5065" s="30">
        <v>1</v>
      </c>
      <c r="E5065" s="30">
        <v>1</v>
      </c>
      <c r="F5065" s="30">
        <v>1647.3409999999899</v>
      </c>
      <c r="G5065" s="30">
        <v>1</v>
      </c>
      <c r="H5065" s="30">
        <v>1</v>
      </c>
      <c r="I5065" s="30">
        <v>1</v>
      </c>
      <c r="K5065" s="457"/>
      <c r="L5065" s="457" t="e">
        <f>IF(K5065=0,#REF!,0)</f>
        <v>#REF!</v>
      </c>
    </row>
    <row r="5066" spans="1:12">
      <c r="A5066" s="30">
        <v>5064</v>
      </c>
      <c r="B5066" s="30">
        <v>1084.8159999999978</v>
      </c>
      <c r="C5066" s="30">
        <v>17696.3849999999</v>
      </c>
      <c r="D5066" s="30">
        <v>1</v>
      </c>
      <c r="E5066" s="30">
        <v>1</v>
      </c>
      <c r="F5066" s="30">
        <v>1257.914</v>
      </c>
      <c r="G5066" s="30">
        <v>1</v>
      </c>
      <c r="H5066" s="30">
        <v>1</v>
      </c>
      <c r="I5066" s="30">
        <v>1</v>
      </c>
      <c r="K5066" s="457"/>
      <c r="L5066" s="457" t="e">
        <f>IF(K5066=0,#REF!,0)</f>
        <v>#REF!</v>
      </c>
    </row>
    <row r="5067" spans="1:12">
      <c r="A5067" s="30">
        <v>5065</v>
      </c>
      <c r="B5067" s="30">
        <v>1078.9279999999981</v>
      </c>
      <c r="C5067" s="30">
        <v>17495.959999999886</v>
      </c>
      <c r="D5067" s="30">
        <v>1</v>
      </c>
      <c r="E5067" s="30">
        <v>1</v>
      </c>
      <c r="F5067" s="30">
        <v>551.97299999999996</v>
      </c>
      <c r="G5067" s="30">
        <v>1</v>
      </c>
      <c r="H5067" s="30">
        <v>1</v>
      </c>
      <c r="I5067" s="30">
        <v>1</v>
      </c>
      <c r="K5067" s="457"/>
      <c r="L5067" s="457" t="e">
        <f>IF(K5067=0,#REF!,0)</f>
        <v>#REF!</v>
      </c>
    </row>
    <row r="5068" spans="1:12">
      <c r="A5068" s="30">
        <v>5066</v>
      </c>
      <c r="B5068" s="30">
        <v>1067.987999999998</v>
      </c>
      <c r="C5068" s="30">
        <v>16998.622999999901</v>
      </c>
      <c r="D5068" s="30">
        <v>1</v>
      </c>
      <c r="E5068" s="30">
        <v>1</v>
      </c>
      <c r="F5068" s="30">
        <v>312.83699999999999</v>
      </c>
      <c r="G5068" s="30">
        <v>1</v>
      </c>
      <c r="H5068" s="30">
        <v>1</v>
      </c>
      <c r="I5068" s="30">
        <v>1</v>
      </c>
      <c r="K5068" s="457"/>
      <c r="L5068" s="457" t="e">
        <f>IF(K5068=0,#REF!,0)</f>
        <v>#REF!</v>
      </c>
    </row>
    <row r="5069" spans="1:12">
      <c r="A5069" s="30">
        <v>5067</v>
      </c>
      <c r="B5069" s="30">
        <v>1064.8329999999978</v>
      </c>
      <c r="C5069" s="30">
        <v>16905.953999999892</v>
      </c>
      <c r="D5069" s="30">
        <v>1</v>
      </c>
      <c r="E5069" s="30">
        <v>1</v>
      </c>
      <c r="F5069" s="30">
        <v>240.367999999999</v>
      </c>
      <c r="G5069" s="30">
        <v>1</v>
      </c>
      <c r="H5069" s="30">
        <v>1</v>
      </c>
      <c r="I5069" s="30">
        <v>1</v>
      </c>
      <c r="K5069" s="457"/>
      <c r="L5069" s="457" t="e">
        <f>IF(K5069=0,#REF!,0)</f>
        <v>#REF!</v>
      </c>
    </row>
    <row r="5070" spans="1:12">
      <c r="A5070" s="30">
        <v>5068</v>
      </c>
      <c r="B5070" s="30">
        <v>1056.8509999999978</v>
      </c>
      <c r="C5070" s="30">
        <v>16602.337999999902</v>
      </c>
      <c r="D5070" s="30">
        <v>1</v>
      </c>
      <c r="E5070" s="30">
        <v>1</v>
      </c>
      <c r="F5070" s="30">
        <v>240.70399999999901</v>
      </c>
      <c r="G5070" s="30">
        <v>1</v>
      </c>
      <c r="H5070" s="30">
        <v>1</v>
      </c>
      <c r="I5070" s="30">
        <v>1</v>
      </c>
      <c r="K5070" s="457"/>
      <c r="L5070" s="457" t="e">
        <f>IF(K5070=0,#REF!,0)</f>
        <v>#REF!</v>
      </c>
    </row>
    <row r="5071" spans="1:12">
      <c r="A5071" s="30">
        <v>5069</v>
      </c>
      <c r="B5071" s="30">
        <v>1049.5719999999978</v>
      </c>
      <c r="C5071" s="30">
        <v>16333.091999999901</v>
      </c>
      <c r="D5071" s="30">
        <v>1</v>
      </c>
      <c r="E5071" s="30">
        <v>1</v>
      </c>
      <c r="F5071" s="30">
        <v>225.696</v>
      </c>
      <c r="G5071" s="30">
        <v>1</v>
      </c>
      <c r="H5071" s="30">
        <v>1</v>
      </c>
      <c r="I5071" s="30">
        <v>1</v>
      </c>
      <c r="K5071" s="457"/>
      <c r="L5071" s="457" t="e">
        <f>IF(K5071=0,#REF!,0)</f>
        <v>#REF!</v>
      </c>
    </row>
    <row r="5072" spans="1:12">
      <c r="A5072" s="30">
        <v>5070</v>
      </c>
      <c r="B5072" s="30">
        <v>1777.7670000000001</v>
      </c>
      <c r="C5072" s="30">
        <v>16281.610999999899</v>
      </c>
      <c r="D5072" s="30">
        <v>1</v>
      </c>
      <c r="E5072" s="30">
        <v>1</v>
      </c>
      <c r="F5072" s="30">
        <v>2496.5299999999902</v>
      </c>
      <c r="G5072" s="30">
        <v>1</v>
      </c>
      <c r="H5072" s="30">
        <v>1</v>
      </c>
      <c r="I5072" s="30">
        <v>1</v>
      </c>
      <c r="K5072" s="457"/>
      <c r="L5072" s="457" t="e">
        <f>IF(K5072=0,#REF!,0)</f>
        <v>#REF!</v>
      </c>
    </row>
    <row r="5073" spans="1:12">
      <c r="A5073" s="30">
        <v>5071</v>
      </c>
      <c r="B5073" s="30">
        <v>15127.998999999982</v>
      </c>
      <c r="C5073" s="30">
        <v>17762.767999999898</v>
      </c>
      <c r="D5073" s="30">
        <v>1</v>
      </c>
      <c r="E5073" s="30">
        <v>1</v>
      </c>
      <c r="F5073" s="30">
        <v>6548.6809999999896</v>
      </c>
      <c r="G5073" s="30">
        <v>1</v>
      </c>
      <c r="H5073" s="30">
        <v>1</v>
      </c>
      <c r="I5073" s="30">
        <v>1</v>
      </c>
      <c r="K5073" s="457"/>
      <c r="L5073" s="457" t="e">
        <f>IF(K5073=0,#REF!,0)</f>
        <v>#REF!</v>
      </c>
    </row>
    <row r="5074" spans="1:12">
      <c r="A5074" s="30">
        <v>5072</v>
      </c>
      <c r="B5074" s="30">
        <v>9832.8559999999907</v>
      </c>
      <c r="C5074" s="30">
        <v>100183.44699999988</v>
      </c>
      <c r="D5074" s="30">
        <v>1</v>
      </c>
      <c r="E5074" s="30">
        <v>1</v>
      </c>
      <c r="F5074" s="30">
        <v>5304.8519999999999</v>
      </c>
      <c r="G5074" s="30">
        <v>1</v>
      </c>
      <c r="H5074" s="30">
        <v>1</v>
      </c>
      <c r="I5074" s="30">
        <v>1</v>
      </c>
      <c r="K5074" s="457"/>
      <c r="L5074" s="457" t="e">
        <f>IF(K5074=0,#REF!,0)</f>
        <v>#REF!</v>
      </c>
    </row>
    <row r="5075" spans="1:12">
      <c r="A5075" s="30">
        <v>5073</v>
      </c>
      <c r="B5075" s="30">
        <v>10464.581999999989</v>
      </c>
      <c r="C5075" s="30">
        <v>136588.39099999992</v>
      </c>
      <c r="D5075" s="30">
        <v>1</v>
      </c>
      <c r="E5075" s="30">
        <v>1</v>
      </c>
      <c r="F5075" s="30">
        <v>4388.7549999999901</v>
      </c>
      <c r="G5075" s="30">
        <v>1</v>
      </c>
      <c r="H5075" s="30">
        <v>1</v>
      </c>
      <c r="I5075" s="30">
        <v>1</v>
      </c>
      <c r="K5075" s="457"/>
      <c r="L5075" s="457" t="e">
        <f>IF(K5075=0,#REF!,0)</f>
        <v>#REF!</v>
      </c>
    </row>
    <row r="5076" spans="1:12">
      <c r="A5076" s="30">
        <v>5074</v>
      </c>
      <c r="B5076" s="30">
        <v>12162.420999999991</v>
      </c>
      <c r="C5076" s="30">
        <v>162072.77099999969</v>
      </c>
      <c r="D5076" s="30">
        <v>1</v>
      </c>
      <c r="E5076" s="30">
        <v>1</v>
      </c>
      <c r="F5076" s="30">
        <v>3342.8069999999898</v>
      </c>
      <c r="G5076" s="30">
        <v>1</v>
      </c>
      <c r="H5076" s="30">
        <v>1</v>
      </c>
      <c r="I5076" s="30">
        <v>1</v>
      </c>
      <c r="K5076" s="457"/>
      <c r="L5076" s="457" t="e">
        <f>IF(K5076=0,#REF!,0)</f>
        <v>#REF!</v>
      </c>
    </row>
    <row r="5077" spans="1:12">
      <c r="A5077" s="30">
        <v>5075</v>
      </c>
      <c r="B5077" s="30">
        <v>12848.520999999988</v>
      </c>
      <c r="C5077" s="30">
        <v>183773.3679999999</v>
      </c>
      <c r="D5077" s="30">
        <v>1</v>
      </c>
      <c r="E5077" s="30">
        <v>1</v>
      </c>
      <c r="F5077" s="30">
        <v>2950.3829999999898</v>
      </c>
      <c r="G5077" s="30">
        <v>1</v>
      </c>
      <c r="H5077" s="30">
        <v>1</v>
      </c>
      <c r="I5077" s="30">
        <v>1</v>
      </c>
      <c r="K5077" s="457"/>
      <c r="L5077" s="457" t="e">
        <f>IF(K5077=0,#REF!,0)</f>
        <v>#REF!</v>
      </c>
    </row>
    <row r="5078" spans="1:12">
      <c r="A5078" s="30">
        <v>5076</v>
      </c>
      <c r="B5078" s="30">
        <v>13693.629999999997</v>
      </c>
      <c r="C5078" s="30">
        <v>174755.2329999998</v>
      </c>
      <c r="D5078" s="30">
        <v>1</v>
      </c>
      <c r="E5078" s="30">
        <v>1</v>
      </c>
      <c r="F5078" s="30">
        <v>2753.9270000000001</v>
      </c>
      <c r="G5078" s="30">
        <v>1</v>
      </c>
      <c r="H5078" s="30">
        <v>1</v>
      </c>
      <c r="I5078" s="30">
        <v>1</v>
      </c>
      <c r="K5078" s="457"/>
      <c r="L5078" s="457" t="e">
        <f>IF(K5078=0,#REF!,0)</f>
        <v>#REF!</v>
      </c>
    </row>
    <row r="5079" spans="1:12">
      <c r="A5079" s="30">
        <v>5077</v>
      </c>
      <c r="B5079" s="30">
        <v>22244.884999999889</v>
      </c>
      <c r="C5079" s="30">
        <v>150560.1749999999</v>
      </c>
      <c r="D5079" s="30">
        <v>1</v>
      </c>
      <c r="E5079" s="30">
        <v>1</v>
      </c>
      <c r="F5079" s="30">
        <v>4123.6939999999904</v>
      </c>
      <c r="G5079" s="30">
        <v>1</v>
      </c>
      <c r="H5079" s="30">
        <v>1</v>
      </c>
      <c r="I5079" s="30">
        <v>1</v>
      </c>
      <c r="K5079" s="457"/>
      <c r="L5079" s="457" t="e">
        <f>IF(K5079=0,#REF!,0)</f>
        <v>#REF!</v>
      </c>
    </row>
    <row r="5080" spans="1:12">
      <c r="A5080" s="30">
        <v>5078</v>
      </c>
      <c r="B5080" s="30">
        <v>16789.968999999892</v>
      </c>
      <c r="C5080" s="30">
        <v>167847.69499999977</v>
      </c>
      <c r="D5080" s="30">
        <v>1</v>
      </c>
      <c r="E5080" s="30">
        <v>1</v>
      </c>
      <c r="F5080" s="30">
        <v>3666.3040000000001</v>
      </c>
      <c r="G5080" s="30">
        <v>1</v>
      </c>
      <c r="H5080" s="30">
        <v>1</v>
      </c>
      <c r="I5080" s="30">
        <v>1</v>
      </c>
      <c r="K5080" s="457"/>
      <c r="L5080" s="457" t="e">
        <f>IF(K5080=0,#REF!,0)</f>
        <v>#REF!</v>
      </c>
    </row>
    <row r="5081" spans="1:12">
      <c r="A5081" s="30">
        <v>5079</v>
      </c>
      <c r="B5081" s="30">
        <v>15187.746999999988</v>
      </c>
      <c r="C5081" s="30">
        <v>197221.45999999979</v>
      </c>
      <c r="D5081" s="30">
        <v>1</v>
      </c>
      <c r="E5081" s="30">
        <v>1</v>
      </c>
      <c r="F5081" s="30">
        <v>2101.2829999999999</v>
      </c>
      <c r="G5081" s="30">
        <v>1</v>
      </c>
      <c r="H5081" s="30">
        <v>1</v>
      </c>
      <c r="I5081" s="30">
        <v>1</v>
      </c>
      <c r="K5081" s="457"/>
      <c r="L5081" s="457" t="e">
        <f>IF(K5081=0,#REF!,0)</f>
        <v>#REF!</v>
      </c>
    </row>
    <row r="5082" spans="1:12">
      <c r="A5082" s="30">
        <v>5080</v>
      </c>
      <c r="B5082" s="30">
        <v>15454.538999999999</v>
      </c>
      <c r="C5082" s="30">
        <v>184635.9149999998</v>
      </c>
      <c r="D5082" s="30">
        <v>1</v>
      </c>
      <c r="E5082" s="30">
        <v>1</v>
      </c>
      <c r="F5082" s="30">
        <v>1840.9159999999999</v>
      </c>
      <c r="G5082" s="30">
        <v>1</v>
      </c>
      <c r="H5082" s="30">
        <v>1</v>
      </c>
      <c r="I5082" s="30">
        <v>1</v>
      </c>
      <c r="K5082" s="457"/>
      <c r="L5082" s="457" t="e">
        <f>IF(K5082=0,#REF!,0)</f>
        <v>#REF!</v>
      </c>
    </row>
    <row r="5083" spans="1:12">
      <c r="A5083" s="30">
        <v>5081</v>
      </c>
      <c r="B5083" s="30">
        <v>15447.860999999899</v>
      </c>
      <c r="C5083" s="30">
        <v>168553.90199999959</v>
      </c>
      <c r="D5083" s="30">
        <v>1</v>
      </c>
      <c r="E5083" s="30">
        <v>1</v>
      </c>
      <c r="F5083" s="30">
        <v>2101.4409999999898</v>
      </c>
      <c r="G5083" s="30">
        <v>1</v>
      </c>
      <c r="H5083" s="30">
        <v>1</v>
      </c>
      <c r="I5083" s="30">
        <v>1</v>
      </c>
      <c r="K5083" s="457"/>
      <c r="L5083" s="457" t="e">
        <f>IF(K5083=0,#REF!,0)</f>
        <v>#REF!</v>
      </c>
    </row>
    <row r="5084" spans="1:12">
      <c r="A5084" s="30">
        <v>5082</v>
      </c>
      <c r="B5084" s="30">
        <v>16016.489</v>
      </c>
      <c r="C5084" s="30">
        <v>135497.4969999998</v>
      </c>
      <c r="D5084" s="30">
        <v>1</v>
      </c>
      <c r="E5084" s="30">
        <v>1</v>
      </c>
      <c r="F5084" s="30">
        <v>3667.1119999999901</v>
      </c>
      <c r="G5084" s="30">
        <v>1</v>
      </c>
      <c r="H5084" s="30">
        <v>1</v>
      </c>
      <c r="I5084" s="30">
        <v>1</v>
      </c>
      <c r="K5084" s="457"/>
      <c r="L5084" s="457" t="e">
        <f>IF(K5084=0,#REF!,0)</f>
        <v>#REF!</v>
      </c>
    </row>
    <row r="5085" spans="1:12">
      <c r="A5085" s="30">
        <v>5083</v>
      </c>
      <c r="B5085" s="30">
        <v>21896.906999999897</v>
      </c>
      <c r="C5085" s="30">
        <v>48964.196999999898</v>
      </c>
      <c r="D5085" s="30">
        <v>1</v>
      </c>
      <c r="E5085" s="30">
        <v>1</v>
      </c>
      <c r="F5085" s="30">
        <v>5169.5749999999998</v>
      </c>
      <c r="G5085" s="30">
        <v>1</v>
      </c>
      <c r="H5085" s="30">
        <v>1</v>
      </c>
      <c r="I5085" s="30">
        <v>1</v>
      </c>
      <c r="K5085" s="457"/>
      <c r="L5085" s="457" t="e">
        <f>IF(K5085=0,#REF!,0)</f>
        <v>#REF!</v>
      </c>
    </row>
    <row r="5086" spans="1:12">
      <c r="A5086" s="30">
        <v>5084</v>
      </c>
      <c r="B5086" s="30">
        <v>23339.866999999893</v>
      </c>
      <c r="C5086" s="30">
        <v>49621.220999999896</v>
      </c>
      <c r="D5086" s="30">
        <v>1</v>
      </c>
      <c r="E5086" s="30">
        <v>1</v>
      </c>
      <c r="F5086" s="30">
        <v>5235.8670000000002</v>
      </c>
      <c r="G5086" s="30">
        <v>1</v>
      </c>
      <c r="H5086" s="30">
        <v>1</v>
      </c>
      <c r="I5086" s="30">
        <v>1</v>
      </c>
      <c r="K5086" s="457"/>
      <c r="L5086" s="457" t="e">
        <f>IF(K5086=0,#REF!,0)</f>
        <v>#REF!</v>
      </c>
    </row>
    <row r="5087" spans="1:12">
      <c r="A5087" s="30">
        <v>5085</v>
      </c>
      <c r="B5087" s="30">
        <v>14934.138999999999</v>
      </c>
      <c r="C5087" s="30">
        <v>23691.133999999904</v>
      </c>
      <c r="D5087" s="30">
        <v>1</v>
      </c>
      <c r="E5087" s="30">
        <v>1</v>
      </c>
      <c r="F5087" s="30">
        <v>4060.7</v>
      </c>
      <c r="G5087" s="30">
        <v>1</v>
      </c>
      <c r="H5087" s="30">
        <v>1</v>
      </c>
      <c r="I5087" s="30">
        <v>1</v>
      </c>
      <c r="K5087" s="457"/>
      <c r="L5087" s="457" t="e">
        <f>IF(K5087=0,#REF!,0)</f>
        <v>#REF!</v>
      </c>
    </row>
    <row r="5088" spans="1:12">
      <c r="A5088" s="30">
        <v>5086</v>
      </c>
      <c r="B5088" s="30">
        <v>1961.0210000000002</v>
      </c>
      <c r="C5088" s="30">
        <v>22027.850999999901</v>
      </c>
      <c r="D5088" s="30">
        <v>1</v>
      </c>
      <c r="E5088" s="30">
        <v>1</v>
      </c>
      <c r="F5088" s="30">
        <v>2948.6260000000002</v>
      </c>
      <c r="G5088" s="30">
        <v>1</v>
      </c>
      <c r="H5088" s="30">
        <v>1</v>
      </c>
      <c r="I5088" s="30">
        <v>1</v>
      </c>
      <c r="K5088" s="457"/>
      <c r="L5088" s="457" t="e">
        <f>IF(K5088=0,#REF!,0)</f>
        <v>#REF!</v>
      </c>
    </row>
    <row r="5089" spans="1:12">
      <c r="A5089" s="30">
        <v>5087</v>
      </c>
      <c r="B5089" s="30">
        <v>1909.0219999999999</v>
      </c>
      <c r="C5089" s="30">
        <v>20940.88999999989</v>
      </c>
      <c r="D5089" s="30">
        <v>1</v>
      </c>
      <c r="E5089" s="30">
        <v>1</v>
      </c>
      <c r="F5089" s="30">
        <v>1645.90199999999</v>
      </c>
      <c r="G5089" s="30">
        <v>1</v>
      </c>
      <c r="H5089" s="30">
        <v>1</v>
      </c>
      <c r="I5089" s="30">
        <v>1</v>
      </c>
      <c r="K5089" s="457"/>
      <c r="L5089" s="457" t="e">
        <f>IF(K5089=0,#REF!,0)</f>
        <v>#REF!</v>
      </c>
    </row>
    <row r="5090" spans="1:12">
      <c r="A5090" s="30">
        <v>5088</v>
      </c>
      <c r="B5090" s="30">
        <v>1154.815999999998</v>
      </c>
      <c r="C5090" s="30">
        <v>20441.067999999897</v>
      </c>
      <c r="D5090" s="30">
        <v>1</v>
      </c>
      <c r="E5090" s="30">
        <v>1</v>
      </c>
      <c r="F5090" s="30">
        <v>1256.569</v>
      </c>
      <c r="G5090" s="30">
        <v>1</v>
      </c>
      <c r="H5090" s="30">
        <v>1</v>
      </c>
      <c r="I5090" s="30">
        <v>1</v>
      </c>
      <c r="K5090" s="457"/>
      <c r="L5090" s="457" t="e">
        <f>IF(K5090=0,#REF!,0)</f>
        <v>#REF!</v>
      </c>
    </row>
    <row r="5091" spans="1:12">
      <c r="A5091" s="30">
        <v>5089</v>
      </c>
      <c r="B5091" s="30">
        <v>1143.7809999999981</v>
      </c>
      <c r="C5091" s="30">
        <v>20053.576999999896</v>
      </c>
      <c r="D5091" s="30">
        <v>1</v>
      </c>
      <c r="E5091" s="30">
        <v>1</v>
      </c>
      <c r="F5091" s="30">
        <v>550.94999999999902</v>
      </c>
      <c r="G5091" s="30">
        <v>1</v>
      </c>
      <c r="H5091" s="30">
        <v>1</v>
      </c>
      <c r="I5091" s="30">
        <v>1</v>
      </c>
      <c r="K5091" s="457"/>
      <c r="L5091" s="457" t="e">
        <f>IF(K5091=0,#REF!,0)</f>
        <v>#REF!</v>
      </c>
    </row>
    <row r="5092" spans="1:12">
      <c r="A5092" s="30">
        <v>5090</v>
      </c>
      <c r="B5092" s="30">
        <v>1130.6769999999981</v>
      </c>
      <c r="C5092" s="30">
        <v>19475.81899999989</v>
      </c>
      <c r="D5092" s="30">
        <v>1</v>
      </c>
      <c r="E5092" s="30">
        <v>1</v>
      </c>
      <c r="F5092" s="30">
        <v>311.67399999999901</v>
      </c>
      <c r="G5092" s="30">
        <v>1</v>
      </c>
      <c r="H5092" s="30">
        <v>1</v>
      </c>
      <c r="I5092" s="30">
        <v>1</v>
      </c>
      <c r="K5092" s="457"/>
      <c r="L5092" s="457" t="e">
        <f>IF(K5092=0,#REF!,0)</f>
        <v>#REF!</v>
      </c>
    </row>
    <row r="5093" spans="1:12">
      <c r="A5093" s="30">
        <v>5091</v>
      </c>
      <c r="B5093" s="30">
        <v>1127.3549999999982</v>
      </c>
      <c r="C5093" s="30">
        <v>19355.741999999889</v>
      </c>
      <c r="D5093" s="30">
        <v>1</v>
      </c>
      <c r="E5093" s="30">
        <v>1</v>
      </c>
      <c r="F5093" s="30">
        <v>237.41899999999899</v>
      </c>
      <c r="G5093" s="30">
        <v>1</v>
      </c>
      <c r="H5093" s="30">
        <v>1</v>
      </c>
      <c r="I5093" s="30">
        <v>1</v>
      </c>
      <c r="K5093" s="457"/>
      <c r="L5093" s="457" t="e">
        <f>IF(K5093=0,#REF!,0)</f>
        <v>#REF!</v>
      </c>
    </row>
    <row r="5094" spans="1:12">
      <c r="A5094" s="30">
        <v>5092</v>
      </c>
      <c r="B5094" s="30">
        <v>1123.728999999998</v>
      </c>
      <c r="C5094" s="30">
        <v>19208.694999999891</v>
      </c>
      <c r="D5094" s="30">
        <v>1</v>
      </c>
      <c r="E5094" s="30">
        <v>1</v>
      </c>
      <c r="F5094" s="30">
        <v>237.51499999999999</v>
      </c>
      <c r="G5094" s="30">
        <v>1</v>
      </c>
      <c r="H5094" s="30">
        <v>1</v>
      </c>
      <c r="I5094" s="30">
        <v>1</v>
      </c>
      <c r="K5094" s="457"/>
      <c r="L5094" s="457" t="e">
        <f>IF(K5094=0,#REF!,0)</f>
        <v>#REF!</v>
      </c>
    </row>
    <row r="5095" spans="1:12">
      <c r="A5095" s="30">
        <v>5093</v>
      </c>
      <c r="B5095" s="30">
        <v>1117.5789999999979</v>
      </c>
      <c r="C5095" s="30">
        <v>18975.79699999989</v>
      </c>
      <c r="D5095" s="30">
        <v>1</v>
      </c>
      <c r="E5095" s="30">
        <v>1</v>
      </c>
      <c r="F5095" s="30">
        <v>223.76999999999899</v>
      </c>
      <c r="G5095" s="30">
        <v>1</v>
      </c>
      <c r="H5095" s="30">
        <v>1</v>
      </c>
      <c r="I5095" s="30">
        <v>1</v>
      </c>
      <c r="K5095" s="457"/>
      <c r="L5095" s="457" t="e">
        <f>IF(K5095=0,#REF!,0)</f>
        <v>#REF!</v>
      </c>
    </row>
    <row r="5096" spans="1:12">
      <c r="A5096" s="30">
        <v>5094</v>
      </c>
      <c r="B5096" s="30">
        <v>1846.606</v>
      </c>
      <c r="C5096" s="30">
        <v>18948.365999999889</v>
      </c>
      <c r="D5096" s="30">
        <v>1</v>
      </c>
      <c r="E5096" s="30">
        <v>1</v>
      </c>
      <c r="F5096" s="30">
        <v>2494.1929999999902</v>
      </c>
      <c r="G5096" s="30">
        <v>1</v>
      </c>
      <c r="H5096" s="30">
        <v>1</v>
      </c>
      <c r="I5096" s="30">
        <v>1</v>
      </c>
      <c r="K5096" s="457"/>
      <c r="L5096" s="457" t="e">
        <f>IF(K5096=0,#REF!,0)</f>
        <v>#REF!</v>
      </c>
    </row>
    <row r="5097" spans="1:12">
      <c r="A5097" s="30">
        <v>5095</v>
      </c>
      <c r="B5097" s="30">
        <v>24350.55</v>
      </c>
      <c r="C5097" s="30">
        <v>21468.7229999999</v>
      </c>
      <c r="D5097" s="30">
        <v>1</v>
      </c>
      <c r="E5097" s="30">
        <v>1</v>
      </c>
      <c r="F5097" s="30">
        <v>6545.99999999999</v>
      </c>
      <c r="G5097" s="30">
        <v>1</v>
      </c>
      <c r="H5097" s="30">
        <v>1</v>
      </c>
      <c r="I5097" s="30">
        <v>1</v>
      </c>
      <c r="K5097" s="457"/>
      <c r="L5097" s="457" t="e">
        <f>IF(K5097=0,#REF!,0)</f>
        <v>#REF!</v>
      </c>
    </row>
    <row r="5098" spans="1:12">
      <c r="A5098" s="30">
        <v>5096</v>
      </c>
      <c r="B5098" s="30">
        <v>15259.295999999998</v>
      </c>
      <c r="C5098" s="30">
        <v>165753.1219999989</v>
      </c>
      <c r="D5098" s="30">
        <v>1</v>
      </c>
      <c r="E5098" s="30">
        <v>1</v>
      </c>
      <c r="F5098" s="30">
        <v>5303.2960000000003</v>
      </c>
      <c r="G5098" s="30">
        <v>1</v>
      </c>
      <c r="H5098" s="30">
        <v>1</v>
      </c>
      <c r="I5098" s="30">
        <v>1</v>
      </c>
      <c r="K5098" s="457"/>
      <c r="L5098" s="457" t="e">
        <f>IF(K5098=0,#REF!,0)</f>
        <v>#REF!</v>
      </c>
    </row>
    <row r="5099" spans="1:12">
      <c r="A5099" s="30">
        <v>5097</v>
      </c>
      <c r="B5099" s="30">
        <v>16047.774999999998</v>
      </c>
      <c r="C5099" s="30">
        <v>193842.84499999881</v>
      </c>
      <c r="D5099" s="30">
        <v>1</v>
      </c>
      <c r="E5099" s="30">
        <v>1</v>
      </c>
      <c r="F5099" s="30">
        <v>4387.2479999999896</v>
      </c>
      <c r="G5099" s="30">
        <v>1</v>
      </c>
      <c r="H5099" s="30">
        <v>1</v>
      </c>
      <c r="I5099" s="30">
        <v>1</v>
      </c>
      <c r="K5099" s="457"/>
      <c r="L5099" s="457" t="e">
        <f>IF(K5099=0,#REF!,0)</f>
        <v>#REF!</v>
      </c>
    </row>
    <row r="5100" spans="1:12">
      <c r="A5100" s="30">
        <v>5098</v>
      </c>
      <c r="B5100" s="30">
        <v>15277.757999999891</v>
      </c>
      <c r="C5100" s="30">
        <v>215025.77299999888</v>
      </c>
      <c r="D5100" s="30">
        <v>1</v>
      </c>
      <c r="E5100" s="30">
        <v>1</v>
      </c>
      <c r="F5100" s="30">
        <v>3342.2890000000002</v>
      </c>
      <c r="G5100" s="30">
        <v>1</v>
      </c>
      <c r="H5100" s="30">
        <v>1</v>
      </c>
      <c r="I5100" s="30">
        <v>1</v>
      </c>
      <c r="K5100" s="457"/>
      <c r="L5100" s="457" t="e">
        <f>IF(K5100=0,#REF!,0)</f>
        <v>#REF!</v>
      </c>
    </row>
    <row r="5101" spans="1:12">
      <c r="A5101" s="30">
        <v>5099</v>
      </c>
      <c r="B5101" s="30">
        <v>15968.286</v>
      </c>
      <c r="C5101" s="30">
        <v>240504.05999999971</v>
      </c>
      <c r="D5101" s="30">
        <v>1</v>
      </c>
      <c r="E5101" s="30">
        <v>1</v>
      </c>
      <c r="F5101" s="30">
        <v>2950.1770000000001</v>
      </c>
      <c r="G5101" s="30">
        <v>1</v>
      </c>
      <c r="H5101" s="30">
        <v>1</v>
      </c>
      <c r="I5101" s="30">
        <v>1</v>
      </c>
      <c r="K5101" s="457"/>
      <c r="L5101" s="457" t="e">
        <f>IF(K5101=0,#REF!,0)</f>
        <v>#REF!</v>
      </c>
    </row>
    <row r="5102" spans="1:12">
      <c r="A5102" s="30">
        <v>5100</v>
      </c>
      <c r="B5102" s="30">
        <v>15643.332999999999</v>
      </c>
      <c r="C5102" s="30">
        <v>215730.6569999989</v>
      </c>
      <c r="D5102" s="30">
        <v>1</v>
      </c>
      <c r="E5102" s="30">
        <v>1</v>
      </c>
      <c r="F5102" s="30">
        <v>2754.0010000000002</v>
      </c>
      <c r="G5102" s="30">
        <v>1</v>
      </c>
      <c r="H5102" s="30">
        <v>1</v>
      </c>
      <c r="I5102" s="30">
        <v>1</v>
      </c>
      <c r="K5102" s="457"/>
      <c r="L5102" s="457" t="e">
        <f>IF(K5102=0,#REF!,0)</f>
        <v>#REF!</v>
      </c>
    </row>
    <row r="5103" spans="1:12">
      <c r="A5103" s="30">
        <v>5101</v>
      </c>
      <c r="B5103" s="30">
        <v>21904.006999999998</v>
      </c>
      <c r="C5103" s="30">
        <v>158533.6339999999</v>
      </c>
      <c r="D5103" s="30">
        <v>1</v>
      </c>
      <c r="E5103" s="30">
        <v>1</v>
      </c>
      <c r="F5103" s="30">
        <v>4124.9390000000003</v>
      </c>
      <c r="G5103" s="30">
        <v>1</v>
      </c>
      <c r="H5103" s="30">
        <v>1</v>
      </c>
      <c r="I5103" s="30">
        <v>1</v>
      </c>
      <c r="K5103" s="457"/>
      <c r="L5103" s="457" t="e">
        <f>IF(K5103=0,#REF!,0)</f>
        <v>#REF!</v>
      </c>
    </row>
    <row r="5104" spans="1:12">
      <c r="A5104" s="30">
        <v>5102</v>
      </c>
      <c r="B5104" s="30">
        <v>15099.3239999999</v>
      </c>
      <c r="C5104" s="30">
        <v>180493.51599999989</v>
      </c>
      <c r="D5104" s="30">
        <v>1</v>
      </c>
      <c r="E5104" s="30">
        <v>1</v>
      </c>
      <c r="F5104" s="30">
        <v>3668.5639999999999</v>
      </c>
      <c r="G5104" s="30">
        <v>1</v>
      </c>
      <c r="H5104" s="30">
        <v>1</v>
      </c>
      <c r="I5104" s="30">
        <v>1</v>
      </c>
      <c r="K5104" s="457"/>
      <c r="L5104" s="457" t="e">
        <f>IF(K5104=0,#REF!,0)</f>
        <v>#REF!</v>
      </c>
    </row>
    <row r="5105" spans="1:12">
      <c r="A5105" s="30">
        <v>5103</v>
      </c>
      <c r="B5105" s="30">
        <v>16115.092999999897</v>
      </c>
      <c r="C5105" s="30">
        <v>238967.4339999987</v>
      </c>
      <c r="D5105" s="30">
        <v>1</v>
      </c>
      <c r="E5105" s="30">
        <v>1</v>
      </c>
      <c r="F5105" s="30">
        <v>2102.319</v>
      </c>
      <c r="G5105" s="30">
        <v>1</v>
      </c>
      <c r="H5105" s="30">
        <v>1</v>
      </c>
      <c r="I5105" s="30">
        <v>1</v>
      </c>
      <c r="K5105" s="457"/>
      <c r="L5105" s="457" t="e">
        <f>IF(K5105=0,#REF!,0)</f>
        <v>#REF!</v>
      </c>
    </row>
    <row r="5106" spans="1:12">
      <c r="A5106" s="30">
        <v>5104</v>
      </c>
      <c r="B5106" s="30">
        <v>16275.050999999987</v>
      </c>
      <c r="C5106" s="30">
        <v>222013.1399999999</v>
      </c>
      <c r="D5106" s="30">
        <v>1</v>
      </c>
      <c r="E5106" s="30">
        <v>1</v>
      </c>
      <c r="F5106" s="30">
        <v>1841.7239999999899</v>
      </c>
      <c r="G5106" s="30">
        <v>1</v>
      </c>
      <c r="H5106" s="30">
        <v>1</v>
      </c>
      <c r="I5106" s="30">
        <v>1</v>
      </c>
      <c r="K5106" s="457"/>
      <c r="L5106" s="457" t="e">
        <f>IF(K5106=0,#REF!,0)</f>
        <v>#REF!</v>
      </c>
    </row>
    <row r="5107" spans="1:12">
      <c r="A5107" s="30">
        <v>5105</v>
      </c>
      <c r="B5107" s="30">
        <v>16326.071999999898</v>
      </c>
      <c r="C5107" s="30">
        <v>206789.13699999981</v>
      </c>
      <c r="D5107" s="30">
        <v>1</v>
      </c>
      <c r="E5107" s="30">
        <v>1</v>
      </c>
      <c r="F5107" s="30">
        <v>2102.2689999999898</v>
      </c>
      <c r="G5107" s="30">
        <v>1</v>
      </c>
      <c r="H5107" s="30">
        <v>1</v>
      </c>
      <c r="I5107" s="30">
        <v>1</v>
      </c>
      <c r="K5107" s="457"/>
      <c r="L5107" s="457" t="e">
        <f>IF(K5107=0,#REF!,0)</f>
        <v>#REF!</v>
      </c>
    </row>
    <row r="5108" spans="1:12">
      <c r="A5108" s="30">
        <v>5106</v>
      </c>
      <c r="B5108" s="30">
        <v>15481.45199999989</v>
      </c>
      <c r="C5108" s="30">
        <v>150282.2439999998</v>
      </c>
      <c r="D5108" s="30">
        <v>1</v>
      </c>
      <c r="E5108" s="30">
        <v>1</v>
      </c>
      <c r="F5108" s="30">
        <v>3668.2440000000001</v>
      </c>
      <c r="G5108" s="30">
        <v>1</v>
      </c>
      <c r="H5108" s="30">
        <v>1</v>
      </c>
      <c r="I5108" s="30">
        <v>1</v>
      </c>
      <c r="K5108" s="457"/>
      <c r="L5108" s="457" t="e">
        <f>IF(K5108=0,#REF!,0)</f>
        <v>#REF!</v>
      </c>
    </row>
    <row r="5109" spans="1:12">
      <c r="A5109" s="30">
        <v>5107</v>
      </c>
      <c r="B5109" s="30">
        <v>22660.65</v>
      </c>
      <c r="C5109" s="30">
        <v>49923.40499999989</v>
      </c>
      <c r="D5109" s="30">
        <v>1</v>
      </c>
      <c r="E5109" s="30">
        <v>1</v>
      </c>
      <c r="F5109" s="30">
        <v>5170.5529999999999</v>
      </c>
      <c r="G5109" s="30">
        <v>1</v>
      </c>
      <c r="H5109" s="30">
        <v>1</v>
      </c>
      <c r="I5109" s="30">
        <v>1</v>
      </c>
      <c r="K5109" s="457"/>
      <c r="L5109" s="457" t="e">
        <f>IF(K5109=0,#REF!,0)</f>
        <v>#REF!</v>
      </c>
    </row>
    <row r="5110" spans="1:12">
      <c r="A5110" s="30">
        <v>5108</v>
      </c>
      <c r="B5110" s="30">
        <v>22339.729999999887</v>
      </c>
      <c r="C5110" s="30">
        <v>48513.100999999799</v>
      </c>
      <c r="D5110" s="30">
        <v>1</v>
      </c>
      <c r="E5110" s="30">
        <v>1</v>
      </c>
      <c r="F5110" s="30">
        <v>5236.4160000000002</v>
      </c>
      <c r="G5110" s="30">
        <v>1</v>
      </c>
      <c r="H5110" s="30">
        <v>1</v>
      </c>
      <c r="I5110" s="30">
        <v>1</v>
      </c>
      <c r="K5110" s="457"/>
      <c r="L5110" s="457" t="e">
        <f>IF(K5110=0,#REF!,0)</f>
        <v>#REF!</v>
      </c>
    </row>
    <row r="5111" spans="1:12">
      <c r="A5111" s="30">
        <v>5109</v>
      </c>
      <c r="B5111" s="30">
        <v>13659.271999999999</v>
      </c>
      <c r="C5111" s="30">
        <v>22796.9909999999</v>
      </c>
      <c r="D5111" s="30">
        <v>1</v>
      </c>
      <c r="E5111" s="30">
        <v>1</v>
      </c>
      <c r="F5111" s="30">
        <v>4061.2269999999899</v>
      </c>
      <c r="G5111" s="30">
        <v>1</v>
      </c>
      <c r="H5111" s="30">
        <v>1</v>
      </c>
      <c r="I5111" s="30">
        <v>1</v>
      </c>
      <c r="K5111" s="457"/>
      <c r="L5111" s="457" t="e">
        <f>IF(K5111=0,#REF!,0)</f>
        <v>#REF!</v>
      </c>
    </row>
    <row r="5112" spans="1:12">
      <c r="A5112" s="30">
        <v>5110</v>
      </c>
      <c r="B5112" s="30">
        <v>1877.9939999999999</v>
      </c>
      <c r="C5112" s="30">
        <v>20833.356999999898</v>
      </c>
      <c r="D5112" s="30">
        <v>1</v>
      </c>
      <c r="E5112" s="30">
        <v>1</v>
      </c>
      <c r="F5112" s="30">
        <v>2949.4519999999902</v>
      </c>
      <c r="G5112" s="30">
        <v>1</v>
      </c>
      <c r="H5112" s="30">
        <v>1</v>
      </c>
      <c r="I5112" s="30">
        <v>1</v>
      </c>
      <c r="K5112" s="457"/>
      <c r="L5112" s="457" t="e">
        <f>IF(K5112=0,#REF!,0)</f>
        <v>#REF!</v>
      </c>
    </row>
    <row r="5113" spans="1:12">
      <c r="A5113" s="30">
        <v>5111</v>
      </c>
      <c r="B5113" s="30">
        <v>1863.9449999999999</v>
      </c>
      <c r="C5113" s="30">
        <v>19690.487999999888</v>
      </c>
      <c r="D5113" s="30">
        <v>1</v>
      </c>
      <c r="E5113" s="30">
        <v>1</v>
      </c>
      <c r="F5113" s="30">
        <v>1646.7090000000001</v>
      </c>
      <c r="G5113" s="30">
        <v>1</v>
      </c>
      <c r="H5113" s="30">
        <v>1</v>
      </c>
      <c r="I5113" s="30">
        <v>1</v>
      </c>
      <c r="K5113" s="457"/>
      <c r="L5113" s="457" t="e">
        <f>IF(K5113=0,#REF!,0)</f>
        <v>#REF!</v>
      </c>
    </row>
    <row r="5114" spans="1:12">
      <c r="A5114" s="30">
        <v>5112</v>
      </c>
      <c r="B5114" s="30">
        <v>1131.555999999998</v>
      </c>
      <c r="C5114" s="30">
        <v>19589.6719999999</v>
      </c>
      <c r="D5114" s="30">
        <v>1</v>
      </c>
      <c r="E5114" s="30">
        <v>1</v>
      </c>
      <c r="F5114" s="30">
        <v>1257.0440000000001</v>
      </c>
      <c r="G5114" s="30">
        <v>1</v>
      </c>
      <c r="H5114" s="30">
        <v>1</v>
      </c>
      <c r="I5114" s="30">
        <v>1</v>
      </c>
      <c r="K5114" s="457"/>
      <c r="L5114" s="457" t="e">
        <f>IF(K5114=0,#REF!,0)</f>
        <v>#REF!</v>
      </c>
    </row>
    <row r="5115" spans="1:12">
      <c r="A5115" s="30">
        <v>5113</v>
      </c>
      <c r="B5115" s="30">
        <v>1122.296999999998</v>
      </c>
      <c r="C5115" s="30">
        <v>19223.130999999899</v>
      </c>
      <c r="D5115" s="30">
        <v>1</v>
      </c>
      <c r="E5115" s="30">
        <v>1</v>
      </c>
      <c r="F5115" s="30">
        <v>551.28599999999994</v>
      </c>
      <c r="G5115" s="30">
        <v>1</v>
      </c>
      <c r="H5115" s="30">
        <v>1</v>
      </c>
      <c r="I5115" s="30">
        <v>1</v>
      </c>
      <c r="K5115" s="457"/>
      <c r="L5115" s="457" t="e">
        <f>IF(K5115=0,#REF!,0)</f>
        <v>#REF!</v>
      </c>
    </row>
    <row r="5116" spans="1:12">
      <c r="A5116" s="30">
        <v>5114</v>
      </c>
      <c r="B5116" s="30">
        <v>1111.3469999999979</v>
      </c>
      <c r="C5116" s="30">
        <v>18729.561999999903</v>
      </c>
      <c r="D5116" s="30">
        <v>1</v>
      </c>
      <c r="E5116" s="30">
        <v>1</v>
      </c>
      <c r="F5116" s="30">
        <v>312.02</v>
      </c>
      <c r="G5116" s="30">
        <v>1</v>
      </c>
      <c r="H5116" s="30">
        <v>1</v>
      </c>
      <c r="I5116" s="30">
        <v>1</v>
      </c>
      <c r="K5116" s="457"/>
      <c r="L5116" s="457" t="e">
        <f>IF(K5116=0,#REF!,0)</f>
        <v>#REF!</v>
      </c>
    </row>
    <row r="5117" spans="1:12">
      <c r="A5117" s="30">
        <v>5115</v>
      </c>
      <c r="B5117" s="30">
        <v>1105.7039999999981</v>
      </c>
      <c r="C5117" s="30">
        <v>18503.375999999902</v>
      </c>
      <c r="D5117" s="30">
        <v>1</v>
      </c>
      <c r="E5117" s="30">
        <v>1</v>
      </c>
      <c r="F5117" s="30">
        <v>238.27699999999999</v>
      </c>
      <c r="G5117" s="30">
        <v>1</v>
      </c>
      <c r="H5117" s="30">
        <v>1</v>
      </c>
      <c r="I5117" s="30">
        <v>1</v>
      </c>
      <c r="K5117" s="457"/>
      <c r="L5117" s="457" t="e">
        <f>IF(K5117=0,#REF!,0)</f>
        <v>#REF!</v>
      </c>
    </row>
    <row r="5118" spans="1:12">
      <c r="A5118" s="30">
        <v>5116</v>
      </c>
      <c r="B5118" s="30">
        <v>1100.140999999998</v>
      </c>
      <c r="C5118" s="30">
        <v>18288.326999999903</v>
      </c>
      <c r="D5118" s="30">
        <v>1</v>
      </c>
      <c r="E5118" s="30">
        <v>1</v>
      </c>
      <c r="F5118" s="30">
        <v>238.481999999999</v>
      </c>
      <c r="G5118" s="30">
        <v>1</v>
      </c>
      <c r="H5118" s="30">
        <v>1</v>
      </c>
      <c r="I5118" s="30">
        <v>1</v>
      </c>
      <c r="K5118" s="457"/>
      <c r="L5118" s="457" t="e">
        <f>IF(K5118=0,#REF!,0)</f>
        <v>#REF!</v>
      </c>
    </row>
    <row r="5119" spans="1:12">
      <c r="A5119" s="30">
        <v>5117</v>
      </c>
      <c r="B5119" s="30">
        <v>1094.4729999999979</v>
      </c>
      <c r="C5119" s="30">
        <v>18076.2419999999</v>
      </c>
      <c r="D5119" s="30">
        <v>1</v>
      </c>
      <c r="E5119" s="30">
        <v>1</v>
      </c>
      <c r="F5119" s="30">
        <v>224.35599999999999</v>
      </c>
      <c r="G5119" s="30">
        <v>1</v>
      </c>
      <c r="H5119" s="30">
        <v>1</v>
      </c>
      <c r="I5119" s="30">
        <v>1</v>
      </c>
      <c r="K5119" s="457"/>
      <c r="L5119" s="457" t="e">
        <f>IF(K5119=0,#REF!,0)</f>
        <v>#REF!</v>
      </c>
    </row>
    <row r="5120" spans="1:12">
      <c r="A5120" s="30">
        <v>5118</v>
      </c>
      <c r="B5120" s="30">
        <v>1823.289</v>
      </c>
      <c r="C5120" s="30">
        <v>18044.066999999894</v>
      </c>
      <c r="D5120" s="30">
        <v>1</v>
      </c>
      <c r="E5120" s="30">
        <v>1</v>
      </c>
      <c r="F5120" s="30">
        <v>2494.9470000000001</v>
      </c>
      <c r="G5120" s="30">
        <v>1</v>
      </c>
      <c r="H5120" s="30">
        <v>1</v>
      </c>
      <c r="I5120" s="30">
        <v>1</v>
      </c>
      <c r="K5120" s="457"/>
      <c r="L5120" s="457" t="e">
        <f>IF(K5120=0,#REF!,0)</f>
        <v>#REF!</v>
      </c>
    </row>
    <row r="5121" spans="1:12">
      <c r="A5121" s="30">
        <v>5119</v>
      </c>
      <c r="B5121" s="30">
        <v>21792.79199999999</v>
      </c>
      <c r="C5121" s="30">
        <v>19860.625999999891</v>
      </c>
      <c r="D5121" s="30">
        <v>1</v>
      </c>
      <c r="E5121" s="30">
        <v>1</v>
      </c>
      <c r="F5121" s="30">
        <v>6547.2129999999897</v>
      </c>
      <c r="G5121" s="30">
        <v>1</v>
      </c>
      <c r="H5121" s="30">
        <v>1</v>
      </c>
      <c r="I5121" s="30">
        <v>1</v>
      </c>
      <c r="K5121" s="457"/>
      <c r="L5121" s="457" t="e">
        <f>IF(K5121=0,#REF!,0)</f>
        <v>#REF!</v>
      </c>
    </row>
    <row r="5122" spans="1:12">
      <c r="A5122" s="30">
        <v>5120</v>
      </c>
      <c r="B5122" s="30">
        <v>12717.638999999999</v>
      </c>
      <c r="C5122" s="30">
        <v>150915.09899999978</v>
      </c>
      <c r="D5122" s="30">
        <v>1</v>
      </c>
      <c r="E5122" s="30">
        <v>1</v>
      </c>
      <c r="F5122" s="30">
        <v>5304.1859999999997</v>
      </c>
      <c r="G5122" s="30">
        <v>1</v>
      </c>
      <c r="H5122" s="30">
        <v>1</v>
      </c>
      <c r="I5122" s="30">
        <v>1</v>
      </c>
      <c r="K5122" s="457"/>
      <c r="L5122" s="457" t="e">
        <f>IF(K5122=0,#REF!,0)</f>
        <v>#REF!</v>
      </c>
    </row>
    <row r="5123" spans="1:12">
      <c r="A5123" s="30">
        <v>5121</v>
      </c>
      <c r="B5123" s="30">
        <v>12921.569999999898</v>
      </c>
      <c r="C5123" s="30">
        <v>176140.9259999998</v>
      </c>
      <c r="D5123" s="30">
        <v>1</v>
      </c>
      <c r="E5123" s="30">
        <v>1</v>
      </c>
      <c r="F5123" s="30">
        <v>4388.2839999999896</v>
      </c>
      <c r="G5123" s="30">
        <v>1</v>
      </c>
      <c r="H5123" s="30">
        <v>1</v>
      </c>
      <c r="I5123" s="30">
        <v>1</v>
      </c>
      <c r="K5123" s="457"/>
      <c r="L5123" s="457" t="e">
        <f>IF(K5123=0,#REF!,0)</f>
        <v>#REF!</v>
      </c>
    </row>
    <row r="5124" spans="1:12">
      <c r="A5124" s="30">
        <v>5122</v>
      </c>
      <c r="B5124" s="30">
        <v>14287.79</v>
      </c>
      <c r="C5124" s="30">
        <v>208861.30899999989</v>
      </c>
      <c r="D5124" s="30">
        <v>1</v>
      </c>
      <c r="E5124" s="30">
        <v>1</v>
      </c>
      <c r="F5124" s="30">
        <v>3342.2890000000002</v>
      </c>
      <c r="G5124" s="30">
        <v>1</v>
      </c>
      <c r="H5124" s="30">
        <v>1</v>
      </c>
      <c r="I5124" s="30">
        <v>1</v>
      </c>
      <c r="K5124" s="457"/>
      <c r="L5124" s="457" t="e">
        <f>IF(K5124=0,#REF!,0)</f>
        <v>#REF!</v>
      </c>
    </row>
    <row r="5125" spans="1:12">
      <c r="A5125" s="30">
        <v>5123</v>
      </c>
      <c r="B5125" s="30">
        <v>15325.843999999897</v>
      </c>
      <c r="C5125" s="30">
        <v>236962.17299999969</v>
      </c>
      <c r="D5125" s="30">
        <v>1</v>
      </c>
      <c r="E5125" s="30">
        <v>1</v>
      </c>
      <c r="F5125" s="30">
        <v>2949.91</v>
      </c>
      <c r="G5125" s="30">
        <v>1</v>
      </c>
      <c r="H5125" s="30">
        <v>1</v>
      </c>
      <c r="I5125" s="30">
        <v>1</v>
      </c>
      <c r="K5125" s="457"/>
      <c r="L5125" s="457" t="e">
        <f>IF(K5125=0,#REF!,0)</f>
        <v>#REF!</v>
      </c>
    </row>
    <row r="5126" spans="1:12">
      <c r="A5126" s="30">
        <v>5124</v>
      </c>
      <c r="B5126" s="30">
        <v>16507.095999999998</v>
      </c>
      <c r="C5126" s="30">
        <v>223679.8899999999</v>
      </c>
      <c r="D5126" s="30">
        <v>1</v>
      </c>
      <c r="E5126" s="30">
        <v>1</v>
      </c>
      <c r="F5126" s="30">
        <v>2753.6109999999999</v>
      </c>
      <c r="G5126" s="30">
        <v>1</v>
      </c>
      <c r="H5126" s="30">
        <v>1</v>
      </c>
      <c r="I5126" s="30">
        <v>1</v>
      </c>
      <c r="K5126" s="457"/>
      <c r="L5126" s="457" t="e">
        <f>IF(K5126=0,#REF!,0)</f>
        <v>#REF!</v>
      </c>
    </row>
    <row r="5127" spans="1:12">
      <c r="A5127" s="30">
        <v>5125</v>
      </c>
      <c r="B5127" s="30">
        <v>24900.30699999999</v>
      </c>
      <c r="C5127" s="30">
        <v>178436.7009999998</v>
      </c>
      <c r="D5127" s="30">
        <v>1</v>
      </c>
      <c r="E5127" s="30">
        <v>1</v>
      </c>
      <c r="F5127" s="30">
        <v>4123.2449999999899</v>
      </c>
      <c r="G5127" s="30">
        <v>1</v>
      </c>
      <c r="H5127" s="30">
        <v>1</v>
      </c>
      <c r="I5127" s="30">
        <v>1</v>
      </c>
      <c r="K5127" s="457"/>
      <c r="L5127" s="457" t="e">
        <f>IF(K5127=0,#REF!,0)</f>
        <v>#REF!</v>
      </c>
    </row>
    <row r="5128" spans="1:12">
      <c r="A5128" s="30">
        <v>5126</v>
      </c>
      <c r="B5128" s="30">
        <v>19762.209999999992</v>
      </c>
      <c r="C5128" s="30">
        <v>209264.3869999999</v>
      </c>
      <c r="D5128" s="30">
        <v>1</v>
      </c>
      <c r="E5128" s="30">
        <v>1</v>
      </c>
      <c r="F5128" s="30">
        <v>3665.8220000000001</v>
      </c>
      <c r="G5128" s="30">
        <v>1</v>
      </c>
      <c r="H5128" s="30">
        <v>1</v>
      </c>
      <c r="I5128" s="30">
        <v>1</v>
      </c>
      <c r="K5128" s="457"/>
      <c r="L5128" s="457" t="e">
        <f>IF(K5128=0,#REF!,0)</f>
        <v>#REF!</v>
      </c>
    </row>
    <row r="5129" spans="1:12">
      <c r="A5129" s="30">
        <v>5127</v>
      </c>
      <c r="B5129" s="30">
        <v>19220.700999999986</v>
      </c>
      <c r="C5129" s="30">
        <v>258945.61599999969</v>
      </c>
      <c r="D5129" s="30">
        <v>1</v>
      </c>
      <c r="E5129" s="30">
        <v>1</v>
      </c>
      <c r="F5129" s="30">
        <v>2100.712</v>
      </c>
      <c r="G5129" s="30">
        <v>1</v>
      </c>
      <c r="H5129" s="30">
        <v>1</v>
      </c>
      <c r="I5129" s="30">
        <v>1</v>
      </c>
      <c r="K5129" s="457"/>
      <c r="L5129" s="457" t="e">
        <f>IF(K5129=0,#REF!,0)</f>
        <v>#REF!</v>
      </c>
    </row>
    <row r="5130" spans="1:12">
      <c r="A5130" s="30">
        <v>5128</v>
      </c>
      <c r="B5130" s="30">
        <v>19781.170999999988</v>
      </c>
      <c r="C5130" s="30">
        <v>242811.4559999989</v>
      </c>
      <c r="D5130" s="30">
        <v>1</v>
      </c>
      <c r="E5130" s="30">
        <v>1</v>
      </c>
      <c r="F5130" s="30">
        <v>1840.163</v>
      </c>
      <c r="G5130" s="30">
        <v>1</v>
      </c>
      <c r="H5130" s="30">
        <v>1</v>
      </c>
      <c r="I5130" s="30">
        <v>1</v>
      </c>
      <c r="K5130" s="457"/>
      <c r="L5130" s="457" t="e">
        <f>IF(K5130=0,#REF!,0)</f>
        <v>#REF!</v>
      </c>
    </row>
    <row r="5131" spans="1:12">
      <c r="A5131" s="30">
        <v>5129</v>
      </c>
      <c r="B5131" s="30">
        <v>19919.743999999897</v>
      </c>
      <c r="C5131" s="30">
        <v>228620.79999999987</v>
      </c>
      <c r="D5131" s="30">
        <v>1</v>
      </c>
      <c r="E5131" s="30">
        <v>1</v>
      </c>
      <c r="F5131" s="30">
        <v>2100.6109999999999</v>
      </c>
      <c r="G5131" s="30">
        <v>1</v>
      </c>
      <c r="H5131" s="30">
        <v>1</v>
      </c>
      <c r="I5131" s="30">
        <v>1</v>
      </c>
      <c r="K5131" s="457"/>
      <c r="L5131" s="457" t="e">
        <f>IF(K5131=0,#REF!,0)</f>
        <v>#REF!</v>
      </c>
    </row>
    <row r="5132" spans="1:12">
      <c r="A5132" s="30">
        <v>5130</v>
      </c>
      <c r="B5132" s="30">
        <v>20496.2409999999</v>
      </c>
      <c r="C5132" s="30">
        <v>182039.8379999988</v>
      </c>
      <c r="D5132" s="30">
        <v>1</v>
      </c>
      <c r="E5132" s="30">
        <v>1</v>
      </c>
      <c r="F5132" s="30">
        <v>3665.74099999999</v>
      </c>
      <c r="G5132" s="30">
        <v>1</v>
      </c>
      <c r="H5132" s="30">
        <v>1</v>
      </c>
      <c r="I5132" s="30">
        <v>1</v>
      </c>
      <c r="K5132" s="457"/>
      <c r="L5132" s="457" t="e">
        <f>IF(K5132=0,#REF!,0)</f>
        <v>#REF!</v>
      </c>
    </row>
    <row r="5133" spans="1:12">
      <c r="A5133" s="30">
        <v>5131</v>
      </c>
      <c r="B5133" s="30">
        <v>26280.721999999991</v>
      </c>
      <c r="C5133" s="30">
        <v>53574.277999999795</v>
      </c>
      <c r="D5133" s="30">
        <v>1</v>
      </c>
      <c r="E5133" s="30">
        <v>1</v>
      </c>
      <c r="F5133" s="30">
        <v>5167.7280000000001</v>
      </c>
      <c r="G5133" s="30">
        <v>1</v>
      </c>
      <c r="H5133" s="30">
        <v>1</v>
      </c>
      <c r="I5133" s="30">
        <v>1</v>
      </c>
      <c r="K5133" s="457"/>
      <c r="L5133" s="457" t="e">
        <f>IF(K5133=0,#REF!,0)</f>
        <v>#REF!</v>
      </c>
    </row>
    <row r="5134" spans="1:12">
      <c r="A5134" s="30">
        <v>5132</v>
      </c>
      <c r="B5134" s="30">
        <v>27051.465999999989</v>
      </c>
      <c r="C5134" s="30">
        <v>53566.475999999879</v>
      </c>
      <c r="D5134" s="30">
        <v>1</v>
      </c>
      <c r="E5134" s="30">
        <v>1</v>
      </c>
      <c r="F5134" s="30">
        <v>5233.8979999999901</v>
      </c>
      <c r="G5134" s="30">
        <v>1</v>
      </c>
      <c r="H5134" s="30">
        <v>1</v>
      </c>
      <c r="I5134" s="30">
        <v>1</v>
      </c>
      <c r="K5134" s="457"/>
      <c r="L5134" s="457" t="e">
        <f>IF(K5134=0,#REF!,0)</f>
        <v>#REF!</v>
      </c>
    </row>
    <row r="5135" spans="1:12">
      <c r="A5135" s="30">
        <v>5133</v>
      </c>
      <c r="B5135" s="30">
        <v>18343.998999999989</v>
      </c>
      <c r="C5135" s="30">
        <v>25447.483999999891</v>
      </c>
      <c r="D5135" s="30">
        <v>1</v>
      </c>
      <c r="E5135" s="30">
        <v>1</v>
      </c>
      <c r="F5135" s="30">
        <v>4059.2939999999899</v>
      </c>
      <c r="G5135" s="30">
        <v>1</v>
      </c>
      <c r="H5135" s="30">
        <v>1</v>
      </c>
      <c r="I5135" s="30">
        <v>1</v>
      </c>
      <c r="K5135" s="457"/>
      <c r="L5135" s="457" t="e">
        <f>IF(K5135=0,#REF!,0)</f>
        <v>#REF!</v>
      </c>
    </row>
    <row r="5136" spans="1:12">
      <c r="A5136" s="30">
        <v>5134</v>
      </c>
      <c r="B5136" s="30">
        <v>2432.6660000000002</v>
      </c>
      <c r="C5136" s="30">
        <v>23503.476999999901</v>
      </c>
      <c r="D5136" s="30">
        <v>1</v>
      </c>
      <c r="E5136" s="30">
        <v>1</v>
      </c>
      <c r="F5136" s="30">
        <v>2946.79</v>
      </c>
      <c r="G5136" s="30">
        <v>1</v>
      </c>
      <c r="H5136" s="30">
        <v>1</v>
      </c>
      <c r="I5136" s="30">
        <v>1</v>
      </c>
      <c r="K5136" s="457"/>
      <c r="L5136" s="457" t="e">
        <f>IF(K5136=0,#REF!,0)</f>
        <v>#REF!</v>
      </c>
    </row>
    <row r="5137" spans="1:12">
      <c r="A5137" s="30">
        <v>5135</v>
      </c>
      <c r="B5137" s="30">
        <v>2242.9069999999988</v>
      </c>
      <c r="C5137" s="30">
        <v>22605.28199999989</v>
      </c>
      <c r="D5137" s="30">
        <v>1</v>
      </c>
      <c r="E5137" s="30">
        <v>1</v>
      </c>
      <c r="F5137" s="30">
        <v>1644.8509999999901</v>
      </c>
      <c r="G5137" s="30">
        <v>1</v>
      </c>
      <c r="H5137" s="30">
        <v>1</v>
      </c>
      <c r="I5137" s="30">
        <v>1</v>
      </c>
      <c r="K5137" s="457"/>
      <c r="L5137" s="457" t="e">
        <f>IF(K5137=0,#REF!,0)</f>
        <v>#REF!</v>
      </c>
    </row>
    <row r="5138" spans="1:12">
      <c r="A5138" s="30">
        <v>5136</v>
      </c>
      <c r="B5138" s="30">
        <v>1333.5509999999981</v>
      </c>
      <c r="C5138" s="30">
        <v>22048.138999999901</v>
      </c>
      <c r="D5138" s="30">
        <v>1</v>
      </c>
      <c r="E5138" s="30">
        <v>1</v>
      </c>
      <c r="F5138" s="30">
        <v>1255.7739999999999</v>
      </c>
      <c r="G5138" s="30">
        <v>1</v>
      </c>
      <c r="H5138" s="30">
        <v>1</v>
      </c>
      <c r="I5138" s="30">
        <v>1</v>
      </c>
      <c r="K5138" s="457"/>
      <c r="L5138" s="457" t="e">
        <f>IF(K5138=0,#REF!,0)</f>
        <v>#REF!</v>
      </c>
    </row>
    <row r="5139" spans="1:12">
      <c r="A5139" s="30">
        <v>5137</v>
      </c>
      <c r="B5139" s="30">
        <v>1238.2579999999978</v>
      </c>
      <c r="C5139" s="30">
        <v>21195.980999999902</v>
      </c>
      <c r="D5139" s="30">
        <v>1</v>
      </c>
      <c r="E5139" s="30">
        <v>1</v>
      </c>
      <c r="F5139" s="30">
        <v>532.351</v>
      </c>
      <c r="G5139" s="30">
        <v>1</v>
      </c>
      <c r="H5139" s="30">
        <v>1</v>
      </c>
      <c r="I5139" s="30">
        <v>1</v>
      </c>
      <c r="K5139" s="457"/>
      <c r="L5139" s="457" t="e">
        <f>IF(K5139=0,#REF!,0)</f>
        <v>#REF!</v>
      </c>
    </row>
    <row r="5140" spans="1:12">
      <c r="A5140" s="30">
        <v>5138</v>
      </c>
      <c r="B5140" s="30">
        <v>1159.987999999998</v>
      </c>
      <c r="C5140" s="30">
        <v>20267.377999999899</v>
      </c>
      <c r="D5140" s="30">
        <v>1</v>
      </c>
      <c r="E5140" s="30">
        <v>1</v>
      </c>
      <c r="F5140" s="30">
        <v>586.26699999999903</v>
      </c>
      <c r="G5140" s="30">
        <v>1</v>
      </c>
      <c r="H5140" s="30">
        <v>1</v>
      </c>
      <c r="I5140" s="30">
        <v>1</v>
      </c>
      <c r="K5140" s="457"/>
      <c r="L5140" s="457" t="e">
        <f>IF(K5140=0,#REF!,0)</f>
        <v>#REF!</v>
      </c>
    </row>
    <row r="5141" spans="1:12">
      <c r="A5141" s="30">
        <v>5139</v>
      </c>
      <c r="B5141" s="30">
        <v>1153.3709999999978</v>
      </c>
      <c r="C5141" s="30">
        <v>20208.746999999901</v>
      </c>
      <c r="D5141" s="30">
        <v>1</v>
      </c>
      <c r="E5141" s="30">
        <v>1</v>
      </c>
      <c r="F5141" s="30">
        <v>376.101</v>
      </c>
      <c r="G5141" s="30">
        <v>1</v>
      </c>
      <c r="H5141" s="30">
        <v>1</v>
      </c>
      <c r="I5141" s="30">
        <v>1</v>
      </c>
      <c r="K5141" s="457"/>
      <c r="L5141" s="457" t="e">
        <f>IF(K5141=0,#REF!,0)</f>
        <v>#REF!</v>
      </c>
    </row>
    <row r="5142" spans="1:12">
      <c r="A5142" s="30">
        <v>5140</v>
      </c>
      <c r="B5142" s="30">
        <v>1140.6769999999981</v>
      </c>
      <c r="C5142" s="30">
        <v>19795.7609999999</v>
      </c>
      <c r="D5142" s="30">
        <v>1</v>
      </c>
      <c r="E5142" s="30">
        <v>1</v>
      </c>
      <c r="F5142" s="30">
        <v>217.779</v>
      </c>
      <c r="G5142" s="30">
        <v>1</v>
      </c>
      <c r="H5142" s="30">
        <v>1</v>
      </c>
      <c r="I5142" s="30">
        <v>1</v>
      </c>
      <c r="K5142" s="457"/>
      <c r="L5142" s="457" t="e">
        <f>IF(K5142=0,#REF!,0)</f>
        <v>#REF!</v>
      </c>
    </row>
    <row r="5143" spans="1:12">
      <c r="A5143" s="30">
        <v>5141</v>
      </c>
      <c r="B5143" s="30">
        <v>1134.248999999998</v>
      </c>
      <c r="C5143" s="30">
        <v>19574.333999999901</v>
      </c>
      <c r="D5143" s="30">
        <v>1</v>
      </c>
      <c r="E5143" s="30">
        <v>1</v>
      </c>
      <c r="F5143" s="30">
        <v>217.920999999999</v>
      </c>
      <c r="G5143" s="30">
        <v>1</v>
      </c>
      <c r="H5143" s="30">
        <v>1</v>
      </c>
      <c r="I5143" s="30">
        <v>1</v>
      </c>
      <c r="K5143" s="457"/>
      <c r="L5143" s="457" t="e">
        <f>IF(K5143=0,#REF!,0)</f>
        <v>#REF!</v>
      </c>
    </row>
    <row r="5144" spans="1:12">
      <c r="A5144" s="30">
        <v>5142</v>
      </c>
      <c r="B5144" s="30">
        <v>1859.2909999999999</v>
      </c>
      <c r="C5144" s="30">
        <v>19389.944999999901</v>
      </c>
      <c r="D5144" s="30">
        <v>1</v>
      </c>
      <c r="E5144" s="30">
        <v>1</v>
      </c>
      <c r="F5144" s="30">
        <v>695.08399999999995</v>
      </c>
      <c r="G5144" s="30">
        <v>1</v>
      </c>
      <c r="H5144" s="30">
        <v>1</v>
      </c>
      <c r="I5144" s="30">
        <v>1</v>
      </c>
      <c r="K5144" s="457"/>
      <c r="L5144" s="457" t="e">
        <f>IF(K5144=0,#REF!,0)</f>
        <v>#REF!</v>
      </c>
    </row>
    <row r="5145" spans="1:12">
      <c r="A5145" s="30">
        <v>5143</v>
      </c>
      <c r="B5145" s="30">
        <v>25533.743000000002</v>
      </c>
      <c r="C5145" s="30">
        <v>21777.588999999891</v>
      </c>
      <c r="D5145" s="30">
        <v>1</v>
      </c>
      <c r="E5145" s="30">
        <v>1</v>
      </c>
      <c r="F5145" s="30">
        <v>1861.0709999999999</v>
      </c>
      <c r="G5145" s="30">
        <v>1</v>
      </c>
      <c r="H5145" s="30">
        <v>1</v>
      </c>
      <c r="I5145" s="30">
        <v>1</v>
      </c>
      <c r="K5145" s="457"/>
      <c r="L5145" s="457" t="e">
        <f>IF(K5145=0,#REF!,0)</f>
        <v>#REF!</v>
      </c>
    </row>
    <row r="5146" spans="1:12">
      <c r="A5146" s="30">
        <v>5144</v>
      </c>
      <c r="B5146" s="30">
        <v>16385.908999999898</v>
      </c>
      <c r="C5146" s="30">
        <v>50494.551999999785</v>
      </c>
      <c r="D5146" s="30">
        <v>1</v>
      </c>
      <c r="E5146" s="30">
        <v>1</v>
      </c>
      <c r="F5146" s="30">
        <v>3146.2020000000002</v>
      </c>
      <c r="G5146" s="30">
        <v>1</v>
      </c>
      <c r="H5146" s="30">
        <v>1</v>
      </c>
      <c r="I5146" s="30">
        <v>1</v>
      </c>
      <c r="K5146" s="457"/>
      <c r="L5146" s="457" t="e">
        <f>IF(K5146=0,#REF!,0)</f>
        <v>#REF!</v>
      </c>
    </row>
    <row r="5147" spans="1:12">
      <c r="A5147" s="30">
        <v>5145</v>
      </c>
      <c r="B5147" s="30">
        <v>15192.830999999898</v>
      </c>
      <c r="C5147" s="30">
        <v>49881.517999999895</v>
      </c>
      <c r="D5147" s="30">
        <v>1</v>
      </c>
      <c r="E5147" s="30">
        <v>1</v>
      </c>
      <c r="F5147" s="30">
        <v>5104.049</v>
      </c>
      <c r="G5147" s="30">
        <v>1</v>
      </c>
      <c r="H5147" s="30">
        <v>1</v>
      </c>
      <c r="I5147" s="30">
        <v>1</v>
      </c>
      <c r="K5147" s="457"/>
      <c r="L5147" s="457" t="e">
        <f>IF(K5147=0,#REF!,0)</f>
        <v>#REF!</v>
      </c>
    </row>
    <row r="5148" spans="1:12">
      <c r="A5148" s="30">
        <v>5146</v>
      </c>
      <c r="B5148" s="30">
        <v>16420.14</v>
      </c>
      <c r="C5148" s="30">
        <v>52556.377999999793</v>
      </c>
      <c r="D5148" s="30">
        <v>1</v>
      </c>
      <c r="E5148" s="30">
        <v>1</v>
      </c>
      <c r="F5148" s="30">
        <v>5047.1239999999998</v>
      </c>
      <c r="G5148" s="30">
        <v>1</v>
      </c>
      <c r="H5148" s="30">
        <v>1</v>
      </c>
      <c r="I5148" s="30">
        <v>1</v>
      </c>
      <c r="K5148" s="457"/>
      <c r="L5148" s="457" t="e">
        <f>IF(K5148=0,#REF!,0)</f>
        <v>#REF!</v>
      </c>
    </row>
    <row r="5149" spans="1:12">
      <c r="A5149" s="30">
        <v>5147</v>
      </c>
      <c r="B5149" s="30">
        <v>17639.686999999987</v>
      </c>
      <c r="C5149" s="30">
        <v>54868.033999999883</v>
      </c>
      <c r="D5149" s="30">
        <v>1</v>
      </c>
      <c r="E5149" s="30">
        <v>1</v>
      </c>
      <c r="F5149" s="30">
        <v>4542.6120000000001</v>
      </c>
      <c r="G5149" s="30">
        <v>1</v>
      </c>
      <c r="H5149" s="30">
        <v>1</v>
      </c>
      <c r="I5149" s="30">
        <v>1</v>
      </c>
      <c r="K5149" s="457"/>
      <c r="L5149" s="457" t="e">
        <f>IF(K5149=0,#REF!,0)</f>
        <v>#REF!</v>
      </c>
    </row>
    <row r="5150" spans="1:12">
      <c r="A5150" s="30">
        <v>5148</v>
      </c>
      <c r="B5150" s="30">
        <v>16516.27199999999</v>
      </c>
      <c r="C5150" s="30">
        <v>53184.421999999795</v>
      </c>
      <c r="D5150" s="30">
        <v>1</v>
      </c>
      <c r="E5150" s="30">
        <v>1</v>
      </c>
      <c r="F5150" s="30">
        <v>4877.6869999999899</v>
      </c>
      <c r="G5150" s="30">
        <v>1</v>
      </c>
      <c r="H5150" s="30">
        <v>1</v>
      </c>
      <c r="I5150" s="30">
        <v>1</v>
      </c>
      <c r="K5150" s="457"/>
      <c r="L5150" s="457" t="e">
        <f>IF(K5150=0,#REF!,0)</f>
        <v>#REF!</v>
      </c>
    </row>
    <row r="5151" spans="1:12">
      <c r="A5151" s="30">
        <v>5149</v>
      </c>
      <c r="B5151" s="30">
        <v>24145.16299999999</v>
      </c>
      <c r="C5151" s="30">
        <v>51283.574000000001</v>
      </c>
      <c r="D5151" s="30">
        <v>1</v>
      </c>
      <c r="E5151" s="30">
        <v>1</v>
      </c>
      <c r="F5151" s="30">
        <v>4933.1149999999998</v>
      </c>
      <c r="G5151" s="30">
        <v>1</v>
      </c>
      <c r="H5151" s="30">
        <v>1</v>
      </c>
      <c r="I5151" s="30">
        <v>1</v>
      </c>
      <c r="K5151" s="457"/>
      <c r="L5151" s="457" t="e">
        <f>IF(K5151=0,#REF!,0)</f>
        <v>#REF!</v>
      </c>
    </row>
    <row r="5152" spans="1:12">
      <c r="A5152" s="30">
        <v>5150</v>
      </c>
      <c r="B5152" s="30">
        <v>20252.376000000004</v>
      </c>
      <c r="C5152" s="30">
        <v>53748.406999999803</v>
      </c>
      <c r="D5152" s="30">
        <v>1</v>
      </c>
      <c r="E5152" s="30">
        <v>1</v>
      </c>
      <c r="F5152" s="30">
        <v>3926.0479999999902</v>
      </c>
      <c r="G5152" s="30">
        <v>1</v>
      </c>
      <c r="H5152" s="30">
        <v>1</v>
      </c>
      <c r="I5152" s="30">
        <v>1</v>
      </c>
      <c r="K5152" s="457"/>
      <c r="L5152" s="457" t="e">
        <f>IF(K5152=0,#REF!,0)</f>
        <v>#REF!</v>
      </c>
    </row>
    <row r="5153" spans="1:12">
      <c r="A5153" s="30">
        <v>5151</v>
      </c>
      <c r="B5153" s="30">
        <v>17275.868999999999</v>
      </c>
      <c r="C5153" s="30">
        <v>52516.820999999902</v>
      </c>
      <c r="D5153" s="30">
        <v>1</v>
      </c>
      <c r="E5153" s="30">
        <v>1</v>
      </c>
      <c r="F5153" s="30">
        <v>3143.1409999999901</v>
      </c>
      <c r="G5153" s="30">
        <v>1</v>
      </c>
      <c r="H5153" s="30">
        <v>1</v>
      </c>
      <c r="I5153" s="30">
        <v>1</v>
      </c>
      <c r="K5153" s="457"/>
      <c r="L5153" s="457" t="e">
        <f>IF(K5153=0,#REF!,0)</f>
        <v>#REF!</v>
      </c>
    </row>
    <row r="5154" spans="1:12">
      <c r="A5154" s="30">
        <v>5152</v>
      </c>
      <c r="B5154" s="30">
        <v>16816.582999999988</v>
      </c>
      <c r="C5154" s="30">
        <v>51552.046999999795</v>
      </c>
      <c r="D5154" s="30">
        <v>1</v>
      </c>
      <c r="E5154" s="30">
        <v>1</v>
      </c>
      <c r="F5154" s="30">
        <v>2472.6259999999902</v>
      </c>
      <c r="G5154" s="30">
        <v>1</v>
      </c>
      <c r="H5154" s="30">
        <v>1</v>
      </c>
      <c r="I5154" s="30">
        <v>1</v>
      </c>
      <c r="K5154" s="457"/>
      <c r="L5154" s="457" t="e">
        <f>IF(K5154=0,#REF!,0)</f>
        <v>#REF!</v>
      </c>
    </row>
    <row r="5155" spans="1:12">
      <c r="A5155" s="30">
        <v>5153</v>
      </c>
      <c r="B5155" s="30">
        <v>16901.635999999999</v>
      </c>
      <c r="C5155" s="30">
        <v>51482.108999999909</v>
      </c>
      <c r="D5155" s="30">
        <v>1</v>
      </c>
      <c r="E5155" s="30">
        <v>1</v>
      </c>
      <c r="F5155" s="30">
        <v>3143.2159999999999</v>
      </c>
      <c r="G5155" s="30">
        <v>1</v>
      </c>
      <c r="H5155" s="30">
        <v>1</v>
      </c>
      <c r="I5155" s="30">
        <v>1</v>
      </c>
      <c r="K5155" s="457"/>
      <c r="L5155" s="457" t="e">
        <f>IF(K5155=0,#REF!,0)</f>
        <v>#REF!</v>
      </c>
    </row>
    <row r="5156" spans="1:12">
      <c r="A5156" s="30">
        <v>5154</v>
      </c>
      <c r="B5156" s="30">
        <v>17020.145</v>
      </c>
      <c r="C5156" s="30">
        <v>50220.183999999892</v>
      </c>
      <c r="D5156" s="30">
        <v>1</v>
      </c>
      <c r="E5156" s="30">
        <v>1</v>
      </c>
      <c r="F5156" s="30">
        <v>4038.23899999999</v>
      </c>
      <c r="G5156" s="30">
        <v>1</v>
      </c>
      <c r="H5156" s="30">
        <v>1</v>
      </c>
      <c r="I5156" s="30">
        <v>1</v>
      </c>
      <c r="K5156" s="457"/>
      <c r="L5156" s="457" t="e">
        <f>IF(K5156=0,#REF!,0)</f>
        <v>#REF!</v>
      </c>
    </row>
    <row r="5157" spans="1:12">
      <c r="A5157" s="30">
        <v>5155</v>
      </c>
      <c r="B5157" s="30">
        <v>22549.791000000001</v>
      </c>
      <c r="C5157" s="30">
        <v>49138.902999999897</v>
      </c>
      <c r="D5157" s="30">
        <v>1</v>
      </c>
      <c r="E5157" s="30">
        <v>1</v>
      </c>
      <c r="F5157" s="30">
        <v>5605.27</v>
      </c>
      <c r="G5157" s="30">
        <v>1</v>
      </c>
      <c r="H5157" s="30">
        <v>1</v>
      </c>
      <c r="I5157" s="30">
        <v>1</v>
      </c>
      <c r="K5157" s="457"/>
      <c r="L5157" s="457" t="e">
        <f>IF(K5157=0,#REF!,0)</f>
        <v>#REF!</v>
      </c>
    </row>
    <row r="5158" spans="1:12">
      <c r="A5158" s="30">
        <v>5156</v>
      </c>
      <c r="B5158" s="30">
        <v>23881.881999999889</v>
      </c>
      <c r="C5158" s="30">
        <v>49659.101999999795</v>
      </c>
      <c r="D5158" s="30">
        <v>1</v>
      </c>
      <c r="E5158" s="30">
        <v>1</v>
      </c>
      <c r="F5158" s="30">
        <v>4431.1859999999897</v>
      </c>
      <c r="G5158" s="30">
        <v>1</v>
      </c>
      <c r="H5158" s="30">
        <v>1</v>
      </c>
      <c r="I5158" s="30">
        <v>1</v>
      </c>
      <c r="K5158" s="457"/>
      <c r="L5158" s="457" t="e">
        <f>IF(K5158=0,#REF!,0)</f>
        <v>#REF!</v>
      </c>
    </row>
    <row r="5159" spans="1:12">
      <c r="A5159" s="30">
        <v>5157</v>
      </c>
      <c r="B5159" s="30">
        <v>17055.679</v>
      </c>
      <c r="C5159" s="30">
        <v>24499.1529999999</v>
      </c>
      <c r="D5159" s="30">
        <v>1</v>
      </c>
      <c r="E5159" s="30">
        <v>1</v>
      </c>
      <c r="F5159" s="30">
        <v>2474.212</v>
      </c>
      <c r="G5159" s="30">
        <v>1</v>
      </c>
      <c r="H5159" s="30">
        <v>1</v>
      </c>
      <c r="I5159" s="30">
        <v>1</v>
      </c>
      <c r="K5159" s="457"/>
      <c r="L5159" s="457" t="e">
        <f>IF(K5159=0,#REF!,0)</f>
        <v>#REF!</v>
      </c>
    </row>
    <row r="5160" spans="1:12">
      <c r="A5160" s="30">
        <v>5158</v>
      </c>
      <c r="B5160" s="30">
        <v>2107.0039999999999</v>
      </c>
      <c r="C5160" s="30">
        <v>22208.070999999902</v>
      </c>
      <c r="D5160" s="30">
        <v>1</v>
      </c>
      <c r="E5160" s="30">
        <v>1</v>
      </c>
      <c r="F5160" s="30">
        <v>2416.35699999999</v>
      </c>
      <c r="G5160" s="30">
        <v>1</v>
      </c>
      <c r="H5160" s="30">
        <v>1</v>
      </c>
      <c r="I5160" s="30">
        <v>1</v>
      </c>
      <c r="K5160" s="457"/>
      <c r="L5160" s="457" t="e">
        <f>IF(K5160=0,#REF!,0)</f>
        <v>#REF!</v>
      </c>
    </row>
    <row r="5161" spans="1:12">
      <c r="A5161" s="30">
        <v>5159</v>
      </c>
      <c r="B5161" s="30">
        <v>1948.605</v>
      </c>
      <c r="C5161" s="30">
        <v>20587.571999999895</v>
      </c>
      <c r="D5161" s="30">
        <v>1</v>
      </c>
      <c r="E5161" s="30">
        <v>1</v>
      </c>
      <c r="F5161" s="30">
        <v>1970.501</v>
      </c>
      <c r="G5161" s="30">
        <v>1</v>
      </c>
      <c r="H5161" s="30">
        <v>1</v>
      </c>
      <c r="I5161" s="30">
        <v>1</v>
      </c>
      <c r="K5161" s="457"/>
      <c r="L5161" s="457" t="e">
        <f>IF(K5161=0,#REF!,0)</f>
        <v>#REF!</v>
      </c>
    </row>
    <row r="5162" spans="1:12">
      <c r="A5162" s="30">
        <v>5160</v>
      </c>
      <c r="B5162" s="30">
        <v>1137.1279999999979</v>
      </c>
      <c r="C5162" s="30">
        <v>19673.841999999891</v>
      </c>
      <c r="D5162" s="30">
        <v>1</v>
      </c>
      <c r="E5162" s="30">
        <v>1</v>
      </c>
      <c r="F5162" s="30">
        <v>1191.4590000000001</v>
      </c>
      <c r="G5162" s="30">
        <v>1</v>
      </c>
      <c r="H5162" s="30">
        <v>1</v>
      </c>
      <c r="I5162" s="30">
        <v>1</v>
      </c>
      <c r="K5162" s="457"/>
      <c r="L5162" s="457" t="e">
        <f>IF(K5162=0,#REF!,0)</f>
        <v>#REF!</v>
      </c>
    </row>
    <row r="5163" spans="1:12">
      <c r="A5163" s="30">
        <v>5161</v>
      </c>
      <c r="B5163" s="30">
        <v>1116.0739999999978</v>
      </c>
      <c r="C5163" s="30">
        <v>18885.070999999891</v>
      </c>
      <c r="D5163" s="30">
        <v>1</v>
      </c>
      <c r="E5163" s="30">
        <v>1</v>
      </c>
      <c r="F5163" s="30">
        <v>703.34299999999996</v>
      </c>
      <c r="G5163" s="30">
        <v>1</v>
      </c>
      <c r="H5163" s="30">
        <v>1</v>
      </c>
      <c r="I5163" s="30">
        <v>1</v>
      </c>
      <c r="K5163" s="457"/>
      <c r="L5163" s="457" t="e">
        <f>IF(K5163=0,#REF!,0)</f>
        <v>#REF!</v>
      </c>
    </row>
    <row r="5164" spans="1:12">
      <c r="A5164" s="30">
        <v>5162</v>
      </c>
      <c r="B5164" s="30">
        <v>1095.439999999998</v>
      </c>
      <c r="C5164" s="30">
        <v>18014.4029999999</v>
      </c>
      <c r="D5164" s="30">
        <v>1</v>
      </c>
      <c r="E5164" s="30">
        <v>1</v>
      </c>
      <c r="F5164" s="30">
        <v>524.604999999999</v>
      </c>
      <c r="G5164" s="30">
        <v>1</v>
      </c>
      <c r="H5164" s="30">
        <v>1</v>
      </c>
      <c r="I5164" s="30">
        <v>1</v>
      </c>
      <c r="K5164" s="457"/>
      <c r="L5164" s="457" t="e">
        <f>IF(K5164=0,#REF!,0)</f>
        <v>#REF!</v>
      </c>
    </row>
    <row r="5165" spans="1:12">
      <c r="A5165" s="30">
        <v>5163</v>
      </c>
      <c r="B5165" s="30">
        <v>1087.2629999999979</v>
      </c>
      <c r="C5165" s="30">
        <v>17696.348999999896</v>
      </c>
      <c r="D5165" s="30">
        <v>1</v>
      </c>
      <c r="E5165" s="30">
        <v>1</v>
      </c>
      <c r="F5165" s="30">
        <v>408.858</v>
      </c>
      <c r="G5165" s="30">
        <v>1</v>
      </c>
      <c r="H5165" s="30">
        <v>1</v>
      </c>
      <c r="I5165" s="30">
        <v>1</v>
      </c>
      <c r="K5165" s="457"/>
      <c r="L5165" s="457" t="e">
        <f>IF(K5165=0,#REF!,0)</f>
        <v>#REF!</v>
      </c>
    </row>
    <row r="5166" spans="1:12">
      <c r="A5166" s="30">
        <v>5164</v>
      </c>
      <c r="B5166" s="30">
        <v>1076.2849999999978</v>
      </c>
      <c r="C5166" s="30">
        <v>17274.927999999898</v>
      </c>
      <c r="D5166" s="30">
        <v>1</v>
      </c>
      <c r="E5166" s="30">
        <v>1</v>
      </c>
      <c r="F5166" s="30">
        <v>222.176999999999</v>
      </c>
      <c r="G5166" s="30">
        <v>1</v>
      </c>
      <c r="H5166" s="30">
        <v>1</v>
      </c>
      <c r="I5166" s="30">
        <v>1</v>
      </c>
      <c r="K5166" s="457"/>
      <c r="L5166" s="457" t="e">
        <f>IF(K5166=0,#REF!,0)</f>
        <v>#REF!</v>
      </c>
    </row>
    <row r="5167" spans="1:12">
      <c r="A5167" s="30">
        <v>5165</v>
      </c>
      <c r="B5167" s="30">
        <v>1066.2019999999982</v>
      </c>
      <c r="C5167" s="30">
        <v>16905.177999999902</v>
      </c>
      <c r="D5167" s="30">
        <v>1</v>
      </c>
      <c r="E5167" s="30">
        <v>1</v>
      </c>
      <c r="F5167" s="30">
        <v>222.45500000000001</v>
      </c>
      <c r="G5167" s="30">
        <v>1</v>
      </c>
      <c r="H5167" s="30">
        <v>1</v>
      </c>
      <c r="I5167" s="30">
        <v>1</v>
      </c>
      <c r="K5167" s="457"/>
      <c r="L5167" s="457" t="e">
        <f>IF(K5167=0,#REF!,0)</f>
        <v>#REF!</v>
      </c>
    </row>
    <row r="5168" spans="1:12">
      <c r="A5168" s="30">
        <v>5166</v>
      </c>
      <c r="B5168" s="30">
        <v>1791.221</v>
      </c>
      <c r="C5168" s="30">
        <v>16744.339999999902</v>
      </c>
      <c r="D5168" s="30">
        <v>1</v>
      </c>
      <c r="E5168" s="30">
        <v>1</v>
      </c>
      <c r="F5168" s="30">
        <v>409.2</v>
      </c>
      <c r="G5168" s="30">
        <v>1</v>
      </c>
      <c r="H5168" s="30">
        <v>1</v>
      </c>
      <c r="I5168" s="30">
        <v>1</v>
      </c>
      <c r="K5168" s="457"/>
      <c r="L5168" s="457" t="e">
        <f>IF(K5168=0,#REF!,0)</f>
        <v>#REF!</v>
      </c>
    </row>
    <row r="5169" spans="1:12">
      <c r="A5169" s="30">
        <v>5167</v>
      </c>
      <c r="B5169" s="30">
        <v>19833.801999999894</v>
      </c>
      <c r="C5169" s="30">
        <v>18347.396999999899</v>
      </c>
      <c r="D5169" s="30">
        <v>1</v>
      </c>
      <c r="E5169" s="30">
        <v>1</v>
      </c>
      <c r="F5169" s="30">
        <v>1253.5930000000001</v>
      </c>
      <c r="G5169" s="30">
        <v>1</v>
      </c>
      <c r="H5169" s="30">
        <v>1</v>
      </c>
      <c r="I5169" s="30">
        <v>1</v>
      </c>
      <c r="K5169" s="457"/>
      <c r="L5169" s="457" t="e">
        <f>IF(K5169=0,#REF!,0)</f>
        <v>#REF!</v>
      </c>
    </row>
    <row r="5170" spans="1:12">
      <c r="A5170" s="30">
        <v>5168</v>
      </c>
      <c r="B5170" s="30">
        <v>10766.63299999998</v>
      </c>
      <c r="C5170" s="30">
        <v>19795.4919999999</v>
      </c>
      <c r="D5170" s="30">
        <v>1</v>
      </c>
      <c r="E5170" s="30">
        <v>1</v>
      </c>
      <c r="F5170" s="30">
        <v>2547.5</v>
      </c>
      <c r="G5170" s="30">
        <v>1</v>
      </c>
      <c r="H5170" s="30">
        <v>1</v>
      </c>
      <c r="I5170" s="30">
        <v>1</v>
      </c>
      <c r="K5170" s="457"/>
      <c r="L5170" s="457" t="e">
        <f>IF(K5170=0,#REF!,0)</f>
        <v>#REF!</v>
      </c>
    </row>
    <row r="5171" spans="1:12">
      <c r="A5171" s="30">
        <v>5169</v>
      </c>
      <c r="B5171" s="30">
        <v>11575.519999999988</v>
      </c>
      <c r="C5171" s="30">
        <v>22601.342999999895</v>
      </c>
      <c r="D5171" s="30">
        <v>1</v>
      </c>
      <c r="E5171" s="30">
        <v>1</v>
      </c>
      <c r="F5171" s="30">
        <v>4029.52</v>
      </c>
      <c r="G5171" s="30">
        <v>1</v>
      </c>
      <c r="H5171" s="30">
        <v>1</v>
      </c>
      <c r="I5171" s="30">
        <v>1</v>
      </c>
      <c r="K5171" s="457"/>
      <c r="L5171" s="457" t="e">
        <f>IF(K5171=0,#REF!,0)</f>
        <v>#REF!</v>
      </c>
    </row>
    <row r="5172" spans="1:12">
      <c r="A5172" s="30">
        <v>5170</v>
      </c>
      <c r="B5172" s="30">
        <v>13342.01399999999</v>
      </c>
      <c r="C5172" s="30">
        <v>25007.466999999891</v>
      </c>
      <c r="D5172" s="30">
        <v>1</v>
      </c>
      <c r="E5172" s="30">
        <v>1</v>
      </c>
      <c r="F5172" s="30">
        <v>5326.4889999999996</v>
      </c>
      <c r="G5172" s="30">
        <v>1</v>
      </c>
      <c r="H5172" s="30">
        <v>1</v>
      </c>
      <c r="I5172" s="30">
        <v>1</v>
      </c>
      <c r="K5172" s="457"/>
      <c r="L5172" s="457" t="e">
        <f>IF(K5172=0,#REF!,0)</f>
        <v>#REF!</v>
      </c>
    </row>
    <row r="5173" spans="1:12">
      <c r="A5173" s="30">
        <v>5171</v>
      </c>
      <c r="B5173" s="30">
        <v>13763.423999999897</v>
      </c>
      <c r="C5173" s="30">
        <v>26162.803999999895</v>
      </c>
      <c r="D5173" s="30">
        <v>1</v>
      </c>
      <c r="E5173" s="30">
        <v>1</v>
      </c>
      <c r="F5173" s="30">
        <v>5881.509</v>
      </c>
      <c r="G5173" s="30">
        <v>1</v>
      </c>
      <c r="H5173" s="30">
        <v>1</v>
      </c>
      <c r="I5173" s="30">
        <v>1</v>
      </c>
      <c r="K5173" s="457"/>
      <c r="L5173" s="457" t="e">
        <f>IF(K5173=0,#REF!,0)</f>
        <v>#REF!</v>
      </c>
    </row>
    <row r="5174" spans="1:12">
      <c r="A5174" s="30">
        <v>5172</v>
      </c>
      <c r="B5174" s="30">
        <v>14613.440999999988</v>
      </c>
      <c r="C5174" s="30">
        <v>26094.668999999889</v>
      </c>
      <c r="D5174" s="30">
        <v>1</v>
      </c>
      <c r="E5174" s="30">
        <v>1</v>
      </c>
      <c r="F5174" s="30">
        <v>6189.2809999999899</v>
      </c>
      <c r="G5174" s="30">
        <v>1</v>
      </c>
      <c r="H5174" s="30">
        <v>1</v>
      </c>
      <c r="I5174" s="30">
        <v>1</v>
      </c>
      <c r="K5174" s="457"/>
      <c r="L5174" s="457" t="e">
        <f>IF(K5174=0,#REF!,0)</f>
        <v>#REF!</v>
      </c>
    </row>
    <row r="5175" spans="1:12">
      <c r="A5175" s="30">
        <v>5173</v>
      </c>
      <c r="B5175" s="30">
        <v>22641.806999999902</v>
      </c>
      <c r="C5175" s="30">
        <v>24083.613999999889</v>
      </c>
      <c r="D5175" s="30">
        <v>1</v>
      </c>
      <c r="E5175" s="30">
        <v>1</v>
      </c>
      <c r="F5175" s="30">
        <v>5323.1440000000002</v>
      </c>
      <c r="G5175" s="30">
        <v>1</v>
      </c>
      <c r="H5175" s="30">
        <v>1</v>
      </c>
      <c r="I5175" s="30">
        <v>1</v>
      </c>
      <c r="K5175" s="457"/>
      <c r="L5175" s="457" t="e">
        <f>IF(K5175=0,#REF!,0)</f>
        <v>#REF!</v>
      </c>
    </row>
    <row r="5176" spans="1:12">
      <c r="A5176" s="30">
        <v>5174</v>
      </c>
      <c r="B5176" s="30">
        <v>16890.55999999999</v>
      </c>
      <c r="C5176" s="30">
        <v>24033.760999999889</v>
      </c>
      <c r="D5176" s="30">
        <v>1</v>
      </c>
      <c r="E5176" s="30">
        <v>1</v>
      </c>
      <c r="F5176" s="30">
        <v>4581.2460000000001</v>
      </c>
      <c r="G5176" s="30">
        <v>1</v>
      </c>
      <c r="H5176" s="30">
        <v>1</v>
      </c>
      <c r="I5176" s="30">
        <v>1</v>
      </c>
      <c r="K5176" s="457"/>
      <c r="L5176" s="457" t="e">
        <f>IF(K5176=0,#REF!,0)</f>
        <v>#REF!</v>
      </c>
    </row>
    <row r="5177" spans="1:12">
      <c r="A5177" s="30">
        <v>5175</v>
      </c>
      <c r="B5177" s="30">
        <v>16688.162999999997</v>
      </c>
      <c r="C5177" s="30">
        <v>25628.677999999902</v>
      </c>
      <c r="D5177" s="30">
        <v>1</v>
      </c>
      <c r="E5177" s="30">
        <v>1</v>
      </c>
      <c r="F5177" s="30">
        <v>3592.8449999999898</v>
      </c>
      <c r="G5177" s="30">
        <v>1</v>
      </c>
      <c r="H5177" s="30">
        <v>1</v>
      </c>
      <c r="I5177" s="30">
        <v>1</v>
      </c>
      <c r="K5177" s="457"/>
      <c r="L5177" s="457" t="e">
        <f>IF(K5177=0,#REF!,0)</f>
        <v>#REF!</v>
      </c>
    </row>
    <row r="5178" spans="1:12">
      <c r="A5178" s="30">
        <v>5176</v>
      </c>
      <c r="B5178" s="30">
        <v>16737.687999999889</v>
      </c>
      <c r="C5178" s="30">
        <v>25227.592999999903</v>
      </c>
      <c r="D5178" s="30">
        <v>1</v>
      </c>
      <c r="E5178" s="30">
        <v>1</v>
      </c>
      <c r="F5178" s="30">
        <v>3160.6729999999998</v>
      </c>
      <c r="G5178" s="30">
        <v>1</v>
      </c>
      <c r="H5178" s="30">
        <v>1</v>
      </c>
      <c r="I5178" s="30">
        <v>1</v>
      </c>
      <c r="K5178" s="457"/>
      <c r="L5178" s="457" t="e">
        <f>IF(K5178=0,#REF!,0)</f>
        <v>#REF!</v>
      </c>
    </row>
    <row r="5179" spans="1:12">
      <c r="A5179" s="30">
        <v>5177</v>
      </c>
      <c r="B5179" s="30">
        <v>16610.063999999897</v>
      </c>
      <c r="C5179" s="30">
        <v>24677.719999999899</v>
      </c>
      <c r="D5179" s="30">
        <v>1</v>
      </c>
      <c r="E5179" s="30">
        <v>1</v>
      </c>
      <c r="F5179" s="30">
        <v>1804.126</v>
      </c>
      <c r="G5179" s="30">
        <v>1</v>
      </c>
      <c r="H5179" s="30">
        <v>1</v>
      </c>
      <c r="I5179" s="30">
        <v>1</v>
      </c>
      <c r="K5179" s="457"/>
      <c r="L5179" s="457" t="e">
        <f>IF(K5179=0,#REF!,0)</f>
        <v>#REF!</v>
      </c>
    </row>
    <row r="5180" spans="1:12">
      <c r="A5180" s="30">
        <v>5178</v>
      </c>
      <c r="B5180" s="30">
        <v>17413.697999999902</v>
      </c>
      <c r="C5180" s="30">
        <v>23628.947999999902</v>
      </c>
      <c r="D5180" s="30">
        <v>1</v>
      </c>
      <c r="E5180" s="30">
        <v>1</v>
      </c>
      <c r="F5180" s="30">
        <v>3408.027</v>
      </c>
      <c r="G5180" s="30">
        <v>1</v>
      </c>
      <c r="H5180" s="30">
        <v>1</v>
      </c>
      <c r="I5180" s="30">
        <v>1</v>
      </c>
      <c r="K5180" s="457"/>
      <c r="L5180" s="457" t="e">
        <f>IF(K5180=0,#REF!,0)</f>
        <v>#REF!</v>
      </c>
    </row>
    <row r="5181" spans="1:12">
      <c r="A5181" s="30">
        <v>5179</v>
      </c>
      <c r="B5181" s="30">
        <v>22780.247999999894</v>
      </c>
      <c r="C5181" s="30">
        <v>23210.076999999899</v>
      </c>
      <c r="D5181" s="30">
        <v>1</v>
      </c>
      <c r="E5181" s="30">
        <v>1</v>
      </c>
      <c r="F5181" s="30">
        <v>4458.5749999999998</v>
      </c>
      <c r="G5181" s="30">
        <v>1</v>
      </c>
      <c r="H5181" s="30">
        <v>1</v>
      </c>
      <c r="I5181" s="30">
        <v>1</v>
      </c>
      <c r="K5181" s="457"/>
      <c r="L5181" s="457" t="e">
        <f>IF(K5181=0,#REF!,0)</f>
        <v>#REF!</v>
      </c>
    </row>
    <row r="5182" spans="1:12">
      <c r="A5182" s="30">
        <v>5180</v>
      </c>
      <c r="B5182" s="30">
        <v>23489.484999999986</v>
      </c>
      <c r="C5182" s="30">
        <v>24189.198999999891</v>
      </c>
      <c r="D5182" s="30">
        <v>1</v>
      </c>
      <c r="E5182" s="30">
        <v>1</v>
      </c>
      <c r="F5182" s="30">
        <v>4830.1549999999997</v>
      </c>
      <c r="G5182" s="30">
        <v>1</v>
      </c>
      <c r="H5182" s="30">
        <v>1</v>
      </c>
      <c r="I5182" s="30">
        <v>1</v>
      </c>
      <c r="K5182" s="457"/>
      <c r="L5182" s="457" t="e">
        <f>IF(K5182=0,#REF!,0)</f>
        <v>#REF!</v>
      </c>
    </row>
    <row r="5183" spans="1:12">
      <c r="A5183" s="30">
        <v>5181</v>
      </c>
      <c r="B5183" s="30">
        <v>15155.621999999999</v>
      </c>
      <c r="C5183" s="30">
        <v>23415.802999999891</v>
      </c>
      <c r="D5183" s="30">
        <v>1</v>
      </c>
      <c r="E5183" s="30">
        <v>1</v>
      </c>
      <c r="F5183" s="30">
        <v>2483.7440000000001</v>
      </c>
      <c r="G5183" s="30">
        <v>1</v>
      </c>
      <c r="H5183" s="30">
        <v>1</v>
      </c>
      <c r="I5183" s="30">
        <v>1</v>
      </c>
      <c r="K5183" s="457"/>
      <c r="L5183" s="457" t="e">
        <f>IF(K5183=0,#REF!,0)</f>
        <v>#REF!</v>
      </c>
    </row>
    <row r="5184" spans="1:12">
      <c r="A5184" s="30">
        <v>5182</v>
      </c>
      <c r="B5184" s="30">
        <v>2061.0630000000001</v>
      </c>
      <c r="C5184" s="30">
        <v>21516.419999999893</v>
      </c>
      <c r="D5184" s="30">
        <v>1</v>
      </c>
      <c r="E5184" s="30">
        <v>1</v>
      </c>
      <c r="F5184" s="30">
        <v>2296.6509999999998</v>
      </c>
      <c r="G5184" s="30">
        <v>1</v>
      </c>
      <c r="H5184" s="30">
        <v>1</v>
      </c>
      <c r="I5184" s="30">
        <v>1</v>
      </c>
      <c r="K5184" s="457"/>
      <c r="L5184" s="457" t="e">
        <f>IF(K5184=0,#REF!,0)</f>
        <v>#REF!</v>
      </c>
    </row>
    <row r="5185" spans="1:12">
      <c r="A5185" s="30">
        <v>5183</v>
      </c>
      <c r="B5185" s="30">
        <v>1961.8389999999988</v>
      </c>
      <c r="C5185" s="30">
        <v>20440.860999999888</v>
      </c>
      <c r="D5185" s="30">
        <v>1</v>
      </c>
      <c r="E5185" s="30">
        <v>1</v>
      </c>
      <c r="F5185" s="30">
        <v>2112.1989999999901</v>
      </c>
      <c r="G5185" s="30">
        <v>1</v>
      </c>
      <c r="H5185" s="30">
        <v>1</v>
      </c>
      <c r="I5185" s="30">
        <v>1</v>
      </c>
      <c r="K5185" s="457"/>
      <c r="L5185" s="457" t="e">
        <f>IF(K5185=0,#REF!,0)</f>
        <v>#REF!</v>
      </c>
    </row>
    <row r="5186" spans="1:12">
      <c r="A5186" s="30">
        <v>5184</v>
      </c>
      <c r="B5186" s="30">
        <v>1149.8939999999977</v>
      </c>
      <c r="C5186" s="30">
        <v>19875.64099999989</v>
      </c>
      <c r="D5186" s="30">
        <v>1</v>
      </c>
      <c r="E5186" s="30">
        <v>1</v>
      </c>
      <c r="F5186" s="30">
        <v>1190.0999999999899</v>
      </c>
      <c r="G5186" s="30">
        <v>1</v>
      </c>
      <c r="H5186" s="30">
        <v>1</v>
      </c>
      <c r="I5186" s="30">
        <v>1</v>
      </c>
      <c r="K5186" s="457"/>
      <c r="L5186" s="457" t="e">
        <f>IF(K5186=0,#REF!,0)</f>
        <v>#REF!</v>
      </c>
    </row>
    <row r="5187" spans="1:12">
      <c r="A5187" s="30">
        <v>5185</v>
      </c>
      <c r="B5187" s="30">
        <v>1140.2889999999979</v>
      </c>
      <c r="C5187" s="30">
        <v>19716.287999999902</v>
      </c>
      <c r="D5187" s="30">
        <v>1</v>
      </c>
      <c r="E5187" s="30">
        <v>1</v>
      </c>
      <c r="F5187" s="30">
        <v>550.87299999999902</v>
      </c>
      <c r="G5187" s="30">
        <v>1</v>
      </c>
      <c r="H5187" s="30">
        <v>1</v>
      </c>
      <c r="I5187" s="30">
        <v>1</v>
      </c>
      <c r="K5187" s="457"/>
      <c r="L5187" s="457" t="e">
        <f>IF(K5187=0,#REF!,0)</f>
        <v>#REF!</v>
      </c>
    </row>
    <row r="5188" spans="1:12">
      <c r="A5188" s="30">
        <v>5186</v>
      </c>
      <c r="B5188" s="30">
        <v>1129.0329999999979</v>
      </c>
      <c r="C5188" s="30">
        <v>19271.933999999899</v>
      </c>
      <c r="D5188" s="30">
        <v>1</v>
      </c>
      <c r="E5188" s="30">
        <v>1</v>
      </c>
      <c r="F5188" s="30">
        <v>311.45999999999998</v>
      </c>
      <c r="G5188" s="30">
        <v>1</v>
      </c>
      <c r="H5188" s="30">
        <v>1</v>
      </c>
      <c r="I5188" s="30">
        <v>1</v>
      </c>
      <c r="K5188" s="457"/>
      <c r="L5188" s="457" t="e">
        <f>IF(K5188=0,#REF!,0)</f>
        <v>#REF!</v>
      </c>
    </row>
    <row r="5189" spans="1:12">
      <c r="A5189" s="30">
        <v>5187</v>
      </c>
      <c r="B5189" s="30">
        <v>1123.4899999999982</v>
      </c>
      <c r="C5189" s="30">
        <v>19113.450999999899</v>
      </c>
      <c r="D5189" s="30">
        <v>1</v>
      </c>
      <c r="E5189" s="30">
        <v>1</v>
      </c>
      <c r="F5189" s="30">
        <v>236.77799999999999</v>
      </c>
      <c r="G5189" s="30">
        <v>1</v>
      </c>
      <c r="H5189" s="30">
        <v>1</v>
      </c>
      <c r="I5189" s="30">
        <v>1</v>
      </c>
      <c r="K5189" s="457"/>
      <c r="L5189" s="457" t="e">
        <f>IF(K5189=0,#REF!,0)</f>
        <v>#REF!</v>
      </c>
    </row>
    <row r="5190" spans="1:12">
      <c r="A5190" s="30">
        <v>5188</v>
      </c>
      <c r="B5190" s="30">
        <v>1122.0219999999981</v>
      </c>
      <c r="C5190" s="30">
        <v>19063.378999999899</v>
      </c>
      <c r="D5190" s="30">
        <v>1</v>
      </c>
      <c r="E5190" s="30">
        <v>1</v>
      </c>
      <c r="F5190" s="30">
        <v>236.87100000000001</v>
      </c>
      <c r="G5190" s="30">
        <v>1</v>
      </c>
      <c r="H5190" s="30">
        <v>1</v>
      </c>
      <c r="I5190" s="30">
        <v>1</v>
      </c>
      <c r="K5190" s="457"/>
      <c r="L5190" s="457" t="e">
        <f>IF(K5190=0,#REF!,0)</f>
        <v>#REF!</v>
      </c>
    </row>
    <row r="5191" spans="1:12">
      <c r="A5191" s="30">
        <v>5189</v>
      </c>
      <c r="B5191" s="30">
        <v>1114.4279999999981</v>
      </c>
      <c r="C5191" s="30">
        <v>18758.618999999897</v>
      </c>
      <c r="D5191" s="30">
        <v>1</v>
      </c>
      <c r="E5191" s="30">
        <v>1</v>
      </c>
      <c r="F5191" s="30">
        <v>223.402999999999</v>
      </c>
      <c r="G5191" s="30">
        <v>1</v>
      </c>
      <c r="H5191" s="30">
        <v>1</v>
      </c>
      <c r="I5191" s="30">
        <v>1</v>
      </c>
      <c r="K5191" s="457"/>
      <c r="L5191" s="457" t="e">
        <f>IF(K5191=0,#REF!,0)</f>
        <v>#REF!</v>
      </c>
    </row>
    <row r="5192" spans="1:12">
      <c r="A5192" s="30">
        <v>5190</v>
      </c>
      <c r="B5192" s="30">
        <v>1842.9739999999999</v>
      </c>
      <c r="C5192" s="30">
        <v>18715.7079999999</v>
      </c>
      <c r="D5192" s="30">
        <v>1</v>
      </c>
      <c r="E5192" s="30">
        <v>1</v>
      </c>
      <c r="F5192" s="30">
        <v>2493.8619999999901</v>
      </c>
      <c r="G5192" s="30">
        <v>1</v>
      </c>
      <c r="H5192" s="30">
        <v>1</v>
      </c>
      <c r="I5192" s="30">
        <v>1</v>
      </c>
      <c r="K5192" s="457"/>
      <c r="L5192" s="457" t="e">
        <f>IF(K5192=0,#REF!,0)</f>
        <v>#REF!</v>
      </c>
    </row>
    <row r="5193" spans="1:12">
      <c r="A5193" s="30">
        <v>5191</v>
      </c>
      <c r="B5193" s="30">
        <v>23135.806999999892</v>
      </c>
      <c r="C5193" s="30">
        <v>20695.261999999901</v>
      </c>
      <c r="D5193" s="30">
        <v>1</v>
      </c>
      <c r="E5193" s="30">
        <v>1</v>
      </c>
      <c r="F5193" s="30">
        <v>6546.4059999999999</v>
      </c>
      <c r="G5193" s="30">
        <v>1</v>
      </c>
      <c r="H5193" s="30">
        <v>1</v>
      </c>
      <c r="I5193" s="30">
        <v>1</v>
      </c>
      <c r="K5193" s="457"/>
      <c r="L5193" s="457" t="e">
        <f>IF(K5193=0,#REF!,0)</f>
        <v>#REF!</v>
      </c>
    </row>
    <row r="5194" spans="1:12">
      <c r="A5194" s="30">
        <v>5192</v>
      </c>
      <c r="B5194" s="30">
        <v>14006.9399999999</v>
      </c>
      <c r="C5194" s="30">
        <v>184484.38199999891</v>
      </c>
      <c r="D5194" s="30">
        <v>1</v>
      </c>
      <c r="E5194" s="30">
        <v>1</v>
      </c>
      <c r="F5194" s="30">
        <v>5303.9650000000001</v>
      </c>
      <c r="G5194" s="30">
        <v>1</v>
      </c>
      <c r="H5194" s="30">
        <v>1</v>
      </c>
      <c r="I5194" s="30">
        <v>1</v>
      </c>
      <c r="K5194" s="457"/>
      <c r="L5194" s="457" t="e">
        <f>IF(K5194=0,#REF!,0)</f>
        <v>#REF!</v>
      </c>
    </row>
    <row r="5195" spans="1:12">
      <c r="A5195" s="30">
        <v>5193</v>
      </c>
      <c r="B5195" s="30">
        <v>13794.172999999997</v>
      </c>
      <c r="C5195" s="30">
        <v>206151.73499999978</v>
      </c>
      <c r="D5195" s="30">
        <v>1</v>
      </c>
      <c r="E5195" s="30">
        <v>1</v>
      </c>
      <c r="F5195" s="30">
        <v>4388.3829999999998</v>
      </c>
      <c r="G5195" s="30">
        <v>1</v>
      </c>
      <c r="H5195" s="30">
        <v>1</v>
      </c>
      <c r="I5195" s="30">
        <v>1</v>
      </c>
      <c r="K5195" s="457"/>
      <c r="L5195" s="457" t="e">
        <f>IF(K5195=0,#REF!,0)</f>
        <v>#REF!</v>
      </c>
    </row>
    <row r="5196" spans="1:12">
      <c r="A5196" s="30">
        <v>5194</v>
      </c>
      <c r="B5196" s="30">
        <v>14771.177999999891</v>
      </c>
      <c r="C5196" s="30">
        <v>236503.09299999991</v>
      </c>
      <c r="D5196" s="30">
        <v>1</v>
      </c>
      <c r="E5196" s="30">
        <v>1</v>
      </c>
      <c r="F5196" s="30">
        <v>3342.8069999999898</v>
      </c>
      <c r="G5196" s="30">
        <v>1</v>
      </c>
      <c r="H5196" s="30">
        <v>1</v>
      </c>
      <c r="I5196" s="30">
        <v>1</v>
      </c>
      <c r="K5196" s="457"/>
      <c r="L5196" s="457" t="e">
        <f>IF(K5196=0,#REF!,0)</f>
        <v>#REF!</v>
      </c>
    </row>
    <row r="5197" spans="1:12">
      <c r="A5197" s="30">
        <v>5195</v>
      </c>
      <c r="B5197" s="30">
        <v>15786.252999999988</v>
      </c>
      <c r="C5197" s="30">
        <v>262772.30899999978</v>
      </c>
      <c r="D5197" s="30">
        <v>1</v>
      </c>
      <c r="E5197" s="30">
        <v>1</v>
      </c>
      <c r="F5197" s="30">
        <v>2950.5929999999898</v>
      </c>
      <c r="G5197" s="30">
        <v>1</v>
      </c>
      <c r="H5197" s="30">
        <v>1</v>
      </c>
      <c r="I5197" s="30">
        <v>1</v>
      </c>
      <c r="K5197" s="457"/>
      <c r="L5197" s="457" t="e">
        <f>IF(K5197=0,#REF!,0)</f>
        <v>#REF!</v>
      </c>
    </row>
    <row r="5198" spans="1:12">
      <c r="A5198" s="30">
        <v>5196</v>
      </c>
      <c r="B5198" s="30">
        <v>16573.051999999887</v>
      </c>
      <c r="C5198" s="30">
        <v>244765.4399999998</v>
      </c>
      <c r="D5198" s="30">
        <v>1</v>
      </c>
      <c r="E5198" s="30">
        <v>1</v>
      </c>
      <c r="F5198" s="30">
        <v>2754.4429999999902</v>
      </c>
      <c r="G5198" s="30">
        <v>1</v>
      </c>
      <c r="H5198" s="30">
        <v>1</v>
      </c>
      <c r="I5198" s="30">
        <v>1</v>
      </c>
      <c r="K5198" s="457"/>
      <c r="L5198" s="457" t="e">
        <f>IF(K5198=0,#REF!,0)</f>
        <v>#REF!</v>
      </c>
    </row>
    <row r="5199" spans="1:12">
      <c r="A5199" s="30">
        <v>5197</v>
      </c>
      <c r="B5199" s="30">
        <v>24420.233999999902</v>
      </c>
      <c r="C5199" s="30">
        <v>195553.5919999989</v>
      </c>
      <c r="D5199" s="30">
        <v>1</v>
      </c>
      <c r="E5199" s="30">
        <v>1</v>
      </c>
      <c r="F5199" s="30">
        <v>4124.8379999999997</v>
      </c>
      <c r="G5199" s="30">
        <v>1</v>
      </c>
      <c r="H5199" s="30">
        <v>1</v>
      </c>
      <c r="I5199" s="30">
        <v>1</v>
      </c>
      <c r="K5199" s="457"/>
      <c r="L5199" s="457" t="e">
        <f>IF(K5199=0,#REF!,0)</f>
        <v>#REF!</v>
      </c>
    </row>
    <row r="5200" spans="1:12">
      <c r="A5200" s="30">
        <v>5198</v>
      </c>
      <c r="B5200" s="30">
        <v>18492.70899999989</v>
      </c>
      <c r="C5200" s="30">
        <v>220466.57899999889</v>
      </c>
      <c r="D5200" s="30">
        <v>1</v>
      </c>
      <c r="E5200" s="30">
        <v>1</v>
      </c>
      <c r="F5200" s="30">
        <v>3667.9209999999998</v>
      </c>
      <c r="G5200" s="30">
        <v>1</v>
      </c>
      <c r="H5200" s="30">
        <v>1</v>
      </c>
      <c r="I5200" s="30">
        <v>1</v>
      </c>
      <c r="K5200" s="457"/>
      <c r="L5200" s="457" t="e">
        <f>IF(K5200=0,#REF!,0)</f>
        <v>#REF!</v>
      </c>
    </row>
    <row r="5201" spans="1:12">
      <c r="A5201" s="30">
        <v>5199</v>
      </c>
      <c r="B5201" s="30">
        <v>18296.328999999991</v>
      </c>
      <c r="C5201" s="30">
        <v>271745.88899999874</v>
      </c>
      <c r="D5201" s="30">
        <v>1</v>
      </c>
      <c r="E5201" s="30">
        <v>1</v>
      </c>
      <c r="F5201" s="30">
        <v>2101.8580000000002</v>
      </c>
      <c r="G5201" s="30">
        <v>1</v>
      </c>
      <c r="H5201" s="30">
        <v>1</v>
      </c>
      <c r="I5201" s="30">
        <v>1</v>
      </c>
      <c r="K5201" s="457"/>
      <c r="L5201" s="457" t="e">
        <f>IF(K5201=0,#REF!,0)</f>
        <v>#REF!</v>
      </c>
    </row>
    <row r="5202" spans="1:12">
      <c r="A5202" s="30">
        <v>5200</v>
      </c>
      <c r="B5202" s="30">
        <v>18369.676999999887</v>
      </c>
      <c r="C5202" s="30">
        <v>251632.84099999888</v>
      </c>
      <c r="D5202" s="30">
        <v>1</v>
      </c>
      <c r="E5202" s="30">
        <v>1</v>
      </c>
      <c r="F5202" s="30">
        <v>1841.2469999999901</v>
      </c>
      <c r="G5202" s="30">
        <v>1</v>
      </c>
      <c r="H5202" s="30">
        <v>1</v>
      </c>
      <c r="I5202" s="30">
        <v>1</v>
      </c>
      <c r="K5202" s="457"/>
      <c r="L5202" s="457" t="e">
        <f>IF(K5202=0,#REF!,0)</f>
        <v>#REF!</v>
      </c>
    </row>
    <row r="5203" spans="1:12">
      <c r="A5203" s="30">
        <v>5201</v>
      </c>
      <c r="B5203" s="30">
        <v>18153.698999999997</v>
      </c>
      <c r="C5203" s="30">
        <v>234631.6629999998</v>
      </c>
      <c r="D5203" s="30">
        <v>1</v>
      </c>
      <c r="E5203" s="30">
        <v>1</v>
      </c>
      <c r="F5203" s="30">
        <v>2101.797</v>
      </c>
      <c r="G5203" s="30">
        <v>1</v>
      </c>
      <c r="H5203" s="30">
        <v>1</v>
      </c>
      <c r="I5203" s="30">
        <v>1</v>
      </c>
      <c r="K5203" s="457"/>
      <c r="L5203" s="457" t="e">
        <f>IF(K5203=0,#REF!,0)</f>
        <v>#REF!</v>
      </c>
    </row>
    <row r="5204" spans="1:12">
      <c r="A5204" s="30">
        <v>5202</v>
      </c>
      <c r="B5204" s="30">
        <v>16548.849999999988</v>
      </c>
      <c r="C5204" s="30">
        <v>171603.5349999989</v>
      </c>
      <c r="D5204" s="30">
        <v>1</v>
      </c>
      <c r="E5204" s="30">
        <v>1</v>
      </c>
      <c r="F5204" s="30">
        <v>3667.5920000000001</v>
      </c>
      <c r="G5204" s="30">
        <v>1</v>
      </c>
      <c r="H5204" s="30">
        <v>1</v>
      </c>
      <c r="I5204" s="30">
        <v>1</v>
      </c>
      <c r="K5204" s="457"/>
      <c r="L5204" s="457" t="e">
        <f>IF(K5204=0,#REF!,0)</f>
        <v>#REF!</v>
      </c>
    </row>
    <row r="5205" spans="1:12">
      <c r="A5205" s="30">
        <v>5203</v>
      </c>
      <c r="B5205" s="30">
        <v>21511.230000000003</v>
      </c>
      <c r="C5205" s="30">
        <v>49013.733999999808</v>
      </c>
      <c r="D5205" s="30">
        <v>1</v>
      </c>
      <c r="E5205" s="30">
        <v>1</v>
      </c>
      <c r="F5205" s="30">
        <v>5169.8959999999897</v>
      </c>
      <c r="G5205" s="30">
        <v>1</v>
      </c>
      <c r="H5205" s="30">
        <v>1</v>
      </c>
      <c r="I5205" s="30">
        <v>1</v>
      </c>
      <c r="K5205" s="457"/>
      <c r="L5205" s="457" t="e">
        <f>IF(K5205=0,#REF!,0)</f>
        <v>#REF!</v>
      </c>
    </row>
    <row r="5206" spans="1:12">
      <c r="A5206" s="30">
        <v>5204</v>
      </c>
      <c r="B5206" s="30">
        <v>24600.636999999901</v>
      </c>
      <c r="C5206" s="30">
        <v>51582.192999999788</v>
      </c>
      <c r="D5206" s="30">
        <v>1</v>
      </c>
      <c r="E5206" s="30">
        <v>1</v>
      </c>
      <c r="F5206" s="30">
        <v>5235.9779999999901</v>
      </c>
      <c r="G5206" s="30">
        <v>1</v>
      </c>
      <c r="H5206" s="30">
        <v>1</v>
      </c>
      <c r="I5206" s="30">
        <v>1</v>
      </c>
      <c r="K5206" s="457"/>
      <c r="L5206" s="457" t="e">
        <f>IF(K5206=0,#REF!,0)</f>
        <v>#REF!</v>
      </c>
    </row>
    <row r="5207" spans="1:12">
      <c r="A5207" s="30">
        <v>5205</v>
      </c>
      <c r="B5207" s="30">
        <v>16484.8329999999</v>
      </c>
      <c r="C5207" s="30">
        <v>24379.913999999902</v>
      </c>
      <c r="D5207" s="30">
        <v>1</v>
      </c>
      <c r="E5207" s="30">
        <v>1</v>
      </c>
      <c r="F5207" s="30">
        <v>4060.7</v>
      </c>
      <c r="G5207" s="30">
        <v>1</v>
      </c>
      <c r="H5207" s="30">
        <v>1</v>
      </c>
      <c r="I5207" s="30">
        <v>1</v>
      </c>
      <c r="K5207" s="457"/>
      <c r="L5207" s="457" t="e">
        <f>IF(K5207=0,#REF!,0)</f>
        <v>#REF!</v>
      </c>
    </row>
    <row r="5208" spans="1:12">
      <c r="A5208" s="30">
        <v>5206</v>
      </c>
      <c r="B5208" s="30">
        <v>1980.4909999999988</v>
      </c>
      <c r="C5208" s="30">
        <v>22020.7779999999</v>
      </c>
      <c r="D5208" s="30">
        <v>1</v>
      </c>
      <c r="E5208" s="30">
        <v>1</v>
      </c>
      <c r="F5208" s="30">
        <v>2948.45</v>
      </c>
      <c r="G5208" s="30">
        <v>1</v>
      </c>
      <c r="H5208" s="30">
        <v>1</v>
      </c>
      <c r="I5208" s="30">
        <v>1</v>
      </c>
      <c r="K5208" s="457"/>
      <c r="L5208" s="457" t="e">
        <f>IF(K5208=0,#REF!,0)</f>
        <v>#REF!</v>
      </c>
    </row>
    <row r="5209" spans="1:12">
      <c r="A5209" s="30">
        <v>5207</v>
      </c>
      <c r="B5209" s="30">
        <v>1902.875</v>
      </c>
      <c r="C5209" s="30">
        <v>20765.237999999899</v>
      </c>
      <c r="D5209" s="30">
        <v>1</v>
      </c>
      <c r="E5209" s="30">
        <v>1</v>
      </c>
      <c r="F5209" s="30">
        <v>1645.8679999999999</v>
      </c>
      <c r="G5209" s="30">
        <v>1</v>
      </c>
      <c r="H5209" s="30">
        <v>1</v>
      </c>
      <c r="I5209" s="30">
        <v>1</v>
      </c>
      <c r="K5209" s="457"/>
      <c r="L5209" s="457" t="e">
        <f>IF(K5209=0,#REF!,0)</f>
        <v>#REF!</v>
      </c>
    </row>
    <row r="5210" spans="1:12">
      <c r="A5210" s="30">
        <v>5208</v>
      </c>
      <c r="B5210" s="30">
        <v>1143.593999999998</v>
      </c>
      <c r="C5210" s="30">
        <v>19986.896999999899</v>
      </c>
      <c r="D5210" s="30">
        <v>1</v>
      </c>
      <c r="E5210" s="30">
        <v>1</v>
      </c>
      <c r="F5210" s="30">
        <v>1256.6479999999999</v>
      </c>
      <c r="G5210" s="30">
        <v>1</v>
      </c>
      <c r="H5210" s="30">
        <v>1</v>
      </c>
      <c r="I5210" s="30">
        <v>1</v>
      </c>
      <c r="K5210" s="457"/>
      <c r="L5210" s="457" t="e">
        <f>IF(K5210=0,#REF!,0)</f>
        <v>#REF!</v>
      </c>
    </row>
    <row r="5211" spans="1:12">
      <c r="A5211" s="30">
        <v>5209</v>
      </c>
      <c r="B5211" s="30">
        <v>1128.835999999998</v>
      </c>
      <c r="C5211" s="30">
        <v>19403.2429999999</v>
      </c>
      <c r="D5211" s="30">
        <v>1</v>
      </c>
      <c r="E5211" s="30">
        <v>1</v>
      </c>
      <c r="F5211" s="30">
        <v>551.04899999999895</v>
      </c>
      <c r="G5211" s="30">
        <v>1</v>
      </c>
      <c r="H5211" s="30">
        <v>1</v>
      </c>
      <c r="I5211" s="30">
        <v>1</v>
      </c>
      <c r="K5211" s="457"/>
      <c r="L5211" s="457" t="e">
        <f>IF(K5211=0,#REF!,0)</f>
        <v>#REF!</v>
      </c>
    </row>
    <row r="5212" spans="1:12">
      <c r="A5212" s="30">
        <v>5210</v>
      </c>
      <c r="B5212" s="30">
        <v>1114.4739999999979</v>
      </c>
      <c r="C5212" s="30">
        <v>18765.116999999889</v>
      </c>
      <c r="D5212" s="30">
        <v>1</v>
      </c>
      <c r="E5212" s="30">
        <v>1</v>
      </c>
      <c r="F5212" s="30">
        <v>311.77099999999899</v>
      </c>
      <c r="G5212" s="30">
        <v>1</v>
      </c>
      <c r="H5212" s="30">
        <v>1</v>
      </c>
      <c r="I5212" s="30">
        <v>1</v>
      </c>
      <c r="K5212" s="457"/>
      <c r="L5212" s="457" t="e">
        <f>IF(K5212=0,#REF!,0)</f>
        <v>#REF!</v>
      </c>
    </row>
    <row r="5213" spans="1:12">
      <c r="A5213" s="30">
        <v>5211</v>
      </c>
      <c r="B5213" s="30">
        <v>1105.200999999998</v>
      </c>
      <c r="C5213" s="30">
        <v>18398.114999999903</v>
      </c>
      <c r="D5213" s="30">
        <v>1</v>
      </c>
      <c r="E5213" s="30">
        <v>1</v>
      </c>
      <c r="F5213" s="30">
        <v>237.70099999999999</v>
      </c>
      <c r="G5213" s="30">
        <v>1</v>
      </c>
      <c r="H5213" s="30">
        <v>1</v>
      </c>
      <c r="I5213" s="30">
        <v>1</v>
      </c>
      <c r="K5213" s="457"/>
      <c r="L5213" s="457" t="e">
        <f>IF(K5213=0,#REF!,0)</f>
        <v>#REF!</v>
      </c>
    </row>
    <row r="5214" spans="1:12">
      <c r="A5214" s="30">
        <v>5212</v>
      </c>
      <c r="B5214" s="30">
        <v>1097.140999999998</v>
      </c>
      <c r="C5214" s="30">
        <v>18086.374999999891</v>
      </c>
      <c r="D5214" s="30">
        <v>1</v>
      </c>
      <c r="E5214" s="30">
        <v>1</v>
      </c>
      <c r="F5214" s="30">
        <v>238.04299999999901</v>
      </c>
      <c r="G5214" s="30">
        <v>1</v>
      </c>
      <c r="H5214" s="30">
        <v>1</v>
      </c>
      <c r="I5214" s="30">
        <v>1</v>
      </c>
      <c r="K5214" s="457"/>
      <c r="L5214" s="457" t="e">
        <f>IF(K5214=0,#REF!,0)</f>
        <v>#REF!</v>
      </c>
    </row>
    <row r="5215" spans="1:12">
      <c r="A5215" s="30">
        <v>5213</v>
      </c>
      <c r="B5215" s="30">
        <v>1088.363999999998</v>
      </c>
      <c r="C5215" s="30">
        <v>17744.988999999896</v>
      </c>
      <c r="D5215" s="30">
        <v>1</v>
      </c>
      <c r="E5215" s="30">
        <v>1</v>
      </c>
      <c r="F5215" s="30">
        <v>224.19</v>
      </c>
      <c r="G5215" s="30">
        <v>1</v>
      </c>
      <c r="H5215" s="30">
        <v>1</v>
      </c>
      <c r="I5215" s="30">
        <v>1</v>
      </c>
      <c r="K5215" s="457"/>
      <c r="L5215" s="457" t="e">
        <f>IF(K5215=0,#REF!,0)</f>
        <v>#REF!</v>
      </c>
    </row>
    <row r="5216" spans="1:12">
      <c r="A5216" s="30">
        <v>5214</v>
      </c>
      <c r="B5216" s="30">
        <v>1816.5219999999999</v>
      </c>
      <c r="C5216" s="30">
        <v>17690.678999999902</v>
      </c>
      <c r="D5216" s="30">
        <v>1</v>
      </c>
      <c r="E5216" s="30">
        <v>1</v>
      </c>
      <c r="F5216" s="30">
        <v>2494.87</v>
      </c>
      <c r="G5216" s="30">
        <v>1</v>
      </c>
      <c r="H5216" s="30">
        <v>1</v>
      </c>
      <c r="I5216" s="30">
        <v>1</v>
      </c>
      <c r="K5216" s="457"/>
      <c r="L5216" s="457" t="e">
        <f>IF(K5216=0,#REF!,0)</f>
        <v>#REF!</v>
      </c>
    </row>
    <row r="5217" spans="1:12">
      <c r="A5217" s="30">
        <v>5215</v>
      </c>
      <c r="B5217" s="30">
        <v>20703.20299999999</v>
      </c>
      <c r="C5217" s="30">
        <v>19433.022999999903</v>
      </c>
      <c r="D5217" s="30">
        <v>1</v>
      </c>
      <c r="E5217" s="30">
        <v>1</v>
      </c>
      <c r="F5217" s="30">
        <v>6547.3469999999998</v>
      </c>
      <c r="G5217" s="30">
        <v>1</v>
      </c>
      <c r="H5217" s="30">
        <v>1</v>
      </c>
      <c r="I5217" s="30">
        <v>1</v>
      </c>
      <c r="K5217" s="457"/>
      <c r="L5217" s="457" t="e">
        <f>IF(K5217=0,#REF!,0)</f>
        <v>#REF!</v>
      </c>
    </row>
    <row r="5218" spans="1:12">
      <c r="A5218" s="30">
        <v>5216</v>
      </c>
      <c r="B5218" s="30">
        <v>11000.993</v>
      </c>
      <c r="C5218" s="30">
        <v>147280.89999999988</v>
      </c>
      <c r="D5218" s="30">
        <v>1</v>
      </c>
      <c r="E5218" s="30">
        <v>1</v>
      </c>
      <c r="F5218" s="30">
        <v>5304.4079999999904</v>
      </c>
      <c r="G5218" s="30">
        <v>1</v>
      </c>
      <c r="H5218" s="30">
        <v>1</v>
      </c>
      <c r="I5218" s="30">
        <v>1</v>
      </c>
      <c r="K5218" s="457"/>
      <c r="L5218" s="457" t="e">
        <f>IF(K5218=0,#REF!,0)</f>
        <v>#REF!</v>
      </c>
    </row>
    <row r="5219" spans="1:12">
      <c r="A5219" s="30">
        <v>5217</v>
      </c>
      <c r="B5219" s="30">
        <v>11274.016999999978</v>
      </c>
      <c r="C5219" s="30">
        <v>173318.51299999989</v>
      </c>
      <c r="D5219" s="30">
        <v>1</v>
      </c>
      <c r="E5219" s="30">
        <v>1</v>
      </c>
      <c r="F5219" s="30">
        <v>4388.5679999999902</v>
      </c>
      <c r="G5219" s="30">
        <v>1</v>
      </c>
      <c r="H5219" s="30">
        <v>1</v>
      </c>
      <c r="I5219" s="30">
        <v>1</v>
      </c>
      <c r="K5219" s="457"/>
      <c r="L5219" s="457" t="e">
        <f>IF(K5219=0,#REF!,0)</f>
        <v>#REF!</v>
      </c>
    </row>
    <row r="5220" spans="1:12">
      <c r="A5220" s="30">
        <v>5218</v>
      </c>
      <c r="B5220" s="30">
        <v>12763.60999999999</v>
      </c>
      <c r="C5220" s="30">
        <v>207857.61599999981</v>
      </c>
      <c r="D5220" s="30">
        <v>1</v>
      </c>
      <c r="E5220" s="30">
        <v>1</v>
      </c>
      <c r="F5220" s="30">
        <v>3342.6660000000002</v>
      </c>
      <c r="G5220" s="30">
        <v>1</v>
      </c>
      <c r="H5220" s="30">
        <v>1</v>
      </c>
      <c r="I5220" s="30">
        <v>1</v>
      </c>
      <c r="K5220" s="457"/>
      <c r="L5220" s="457" t="e">
        <f>IF(K5220=0,#REF!,0)</f>
        <v>#REF!</v>
      </c>
    </row>
    <row r="5221" spans="1:12">
      <c r="A5221" s="30">
        <v>5219</v>
      </c>
      <c r="B5221" s="30">
        <v>13886.519999999999</v>
      </c>
      <c r="C5221" s="30">
        <v>235319.73799999972</v>
      </c>
      <c r="D5221" s="30">
        <v>1</v>
      </c>
      <c r="E5221" s="30">
        <v>1</v>
      </c>
      <c r="F5221" s="30">
        <v>2950.3139999999898</v>
      </c>
      <c r="G5221" s="30">
        <v>1</v>
      </c>
      <c r="H5221" s="30">
        <v>1</v>
      </c>
      <c r="I5221" s="30">
        <v>1</v>
      </c>
      <c r="K5221" s="457"/>
      <c r="L5221" s="457" t="e">
        <f>IF(K5221=0,#REF!,0)</f>
        <v>#REF!</v>
      </c>
    </row>
    <row r="5222" spans="1:12">
      <c r="A5222" s="30">
        <v>5220</v>
      </c>
      <c r="B5222" s="30">
        <v>14664.59399999999</v>
      </c>
      <c r="C5222" s="30">
        <v>217596.16199999989</v>
      </c>
      <c r="D5222" s="30">
        <v>1</v>
      </c>
      <c r="E5222" s="30">
        <v>1</v>
      </c>
      <c r="F5222" s="30">
        <v>2753.9270000000001</v>
      </c>
      <c r="G5222" s="30">
        <v>1</v>
      </c>
      <c r="H5222" s="30">
        <v>1</v>
      </c>
      <c r="I5222" s="30">
        <v>1</v>
      </c>
      <c r="K5222" s="457"/>
      <c r="L5222" s="457" t="e">
        <f>IF(K5222=0,#REF!,0)</f>
        <v>#REF!</v>
      </c>
    </row>
    <row r="5223" spans="1:12">
      <c r="A5223" s="30">
        <v>5221</v>
      </c>
      <c r="B5223" s="30">
        <v>23137.511999999988</v>
      </c>
      <c r="C5223" s="30">
        <v>172195.07699999979</v>
      </c>
      <c r="D5223" s="30">
        <v>1</v>
      </c>
      <c r="E5223" s="30">
        <v>1</v>
      </c>
      <c r="F5223" s="30">
        <v>4123.6939999999904</v>
      </c>
      <c r="G5223" s="30">
        <v>1</v>
      </c>
      <c r="H5223" s="30">
        <v>1</v>
      </c>
      <c r="I5223" s="30">
        <v>1</v>
      </c>
      <c r="K5223" s="457"/>
      <c r="L5223" s="457" t="e">
        <f>IF(K5223=0,#REF!,0)</f>
        <v>#REF!</v>
      </c>
    </row>
    <row r="5224" spans="1:12">
      <c r="A5224" s="30">
        <v>5222</v>
      </c>
      <c r="B5224" s="30">
        <v>17375.7789999999</v>
      </c>
      <c r="C5224" s="30">
        <v>198375.05799999982</v>
      </c>
      <c r="D5224" s="30">
        <v>1</v>
      </c>
      <c r="E5224" s="30">
        <v>1</v>
      </c>
      <c r="F5224" s="30">
        <v>3666.39</v>
      </c>
      <c r="G5224" s="30">
        <v>1</v>
      </c>
      <c r="H5224" s="30">
        <v>1</v>
      </c>
      <c r="I5224" s="30">
        <v>1</v>
      </c>
      <c r="K5224" s="457"/>
      <c r="L5224" s="457" t="e">
        <f>IF(K5224=0,#REF!,0)</f>
        <v>#REF!</v>
      </c>
    </row>
    <row r="5225" spans="1:12">
      <c r="A5225" s="30">
        <v>5223</v>
      </c>
      <c r="B5225" s="30">
        <v>16096.506999999989</v>
      </c>
      <c r="C5225" s="30">
        <v>242008.35299999971</v>
      </c>
      <c r="D5225" s="30">
        <v>1</v>
      </c>
      <c r="E5225" s="30">
        <v>1</v>
      </c>
      <c r="F5225" s="30">
        <v>2101.0769999999902</v>
      </c>
      <c r="G5225" s="30">
        <v>1</v>
      </c>
      <c r="H5225" s="30">
        <v>1</v>
      </c>
      <c r="I5225" s="30">
        <v>1</v>
      </c>
      <c r="K5225" s="457"/>
      <c r="L5225" s="457" t="e">
        <f>IF(K5225=0,#REF!,0)</f>
        <v>#REF!</v>
      </c>
    </row>
    <row r="5226" spans="1:12">
      <c r="A5226" s="30">
        <v>5224</v>
      </c>
      <c r="B5226" s="30">
        <v>16118.913999999899</v>
      </c>
      <c r="C5226" s="30">
        <v>223385.5899999988</v>
      </c>
      <c r="D5226" s="30">
        <v>1</v>
      </c>
      <c r="E5226" s="30">
        <v>1</v>
      </c>
      <c r="F5226" s="30">
        <v>1840.636</v>
      </c>
      <c r="G5226" s="30">
        <v>1</v>
      </c>
      <c r="H5226" s="30">
        <v>1</v>
      </c>
      <c r="I5226" s="30">
        <v>1</v>
      </c>
      <c r="K5226" s="457"/>
      <c r="L5226" s="457" t="e">
        <f>IF(K5226=0,#REF!,0)</f>
        <v>#REF!</v>
      </c>
    </row>
    <row r="5227" spans="1:12">
      <c r="A5227" s="30">
        <v>5225</v>
      </c>
      <c r="B5227" s="30">
        <v>15522.154999999888</v>
      </c>
      <c r="C5227" s="30">
        <v>204309.49499999889</v>
      </c>
      <c r="D5227" s="30">
        <v>1</v>
      </c>
      <c r="E5227" s="30">
        <v>1</v>
      </c>
      <c r="F5227" s="30">
        <v>2101.2829999999999</v>
      </c>
      <c r="G5227" s="30">
        <v>1</v>
      </c>
      <c r="H5227" s="30">
        <v>1</v>
      </c>
      <c r="I5227" s="30">
        <v>1</v>
      </c>
      <c r="K5227" s="457"/>
      <c r="L5227" s="457" t="e">
        <f>IF(K5227=0,#REF!,0)</f>
        <v>#REF!</v>
      </c>
    </row>
    <row r="5228" spans="1:12">
      <c r="A5228" s="30">
        <v>5226</v>
      </c>
      <c r="B5228" s="30">
        <v>15507.999999999891</v>
      </c>
      <c r="C5228" s="30">
        <v>153199.92299999989</v>
      </c>
      <c r="D5228" s="30">
        <v>1</v>
      </c>
      <c r="E5228" s="30">
        <v>1</v>
      </c>
      <c r="F5228" s="30">
        <v>3666.95099999999</v>
      </c>
      <c r="G5228" s="30">
        <v>1</v>
      </c>
      <c r="H5228" s="30">
        <v>1</v>
      </c>
      <c r="I5228" s="30">
        <v>1</v>
      </c>
      <c r="K5228" s="457"/>
      <c r="L5228" s="457" t="e">
        <f>IF(K5228=0,#REF!,0)</f>
        <v>#REF!</v>
      </c>
    </row>
    <row r="5229" spans="1:12">
      <c r="A5229" s="30">
        <v>5227</v>
      </c>
      <c r="B5229" s="30">
        <v>20842.980999999887</v>
      </c>
      <c r="C5229" s="30">
        <v>47449.636999999799</v>
      </c>
      <c r="D5229" s="30">
        <v>1</v>
      </c>
      <c r="E5229" s="30">
        <v>1</v>
      </c>
      <c r="F5229" s="30">
        <v>5169.2519999999904</v>
      </c>
      <c r="G5229" s="30">
        <v>1</v>
      </c>
      <c r="H5229" s="30">
        <v>1</v>
      </c>
      <c r="I5229" s="30">
        <v>1</v>
      </c>
      <c r="K5229" s="457"/>
      <c r="L5229" s="457" t="e">
        <f>IF(K5229=0,#REF!,0)</f>
        <v>#REF!</v>
      </c>
    </row>
    <row r="5230" spans="1:12">
      <c r="A5230" s="30">
        <v>5228</v>
      </c>
      <c r="B5230" s="30">
        <v>22220.773999999892</v>
      </c>
      <c r="C5230" s="30">
        <v>48038.178999999895</v>
      </c>
      <c r="D5230" s="30">
        <v>1</v>
      </c>
      <c r="E5230" s="30">
        <v>1</v>
      </c>
      <c r="F5230" s="30">
        <v>5235.4369999999999</v>
      </c>
      <c r="G5230" s="30">
        <v>1</v>
      </c>
      <c r="H5230" s="30">
        <v>1</v>
      </c>
      <c r="I5230" s="30">
        <v>1</v>
      </c>
      <c r="K5230" s="457"/>
      <c r="L5230" s="457" t="e">
        <f>IF(K5230=0,#REF!,0)</f>
        <v>#REF!</v>
      </c>
    </row>
    <row r="5231" spans="1:12">
      <c r="A5231" s="30">
        <v>5229</v>
      </c>
      <c r="B5231" s="30">
        <v>13624.969999999979</v>
      </c>
      <c r="C5231" s="30">
        <v>22543.017999999902</v>
      </c>
      <c r="D5231" s="30">
        <v>1</v>
      </c>
      <c r="E5231" s="30">
        <v>1</v>
      </c>
      <c r="F5231" s="30">
        <v>4060.4369999999999</v>
      </c>
      <c r="G5231" s="30">
        <v>1</v>
      </c>
      <c r="H5231" s="30">
        <v>1</v>
      </c>
      <c r="I5231" s="30">
        <v>1</v>
      </c>
      <c r="K5231" s="457"/>
      <c r="L5231" s="457" t="e">
        <f>IF(K5231=0,#REF!,0)</f>
        <v>#REF!</v>
      </c>
    </row>
    <row r="5232" spans="1:12">
      <c r="A5232" s="30">
        <v>5230</v>
      </c>
      <c r="B5232" s="30">
        <v>2047.6349999999998</v>
      </c>
      <c r="C5232" s="30">
        <v>20827.181999999902</v>
      </c>
      <c r="D5232" s="30">
        <v>1</v>
      </c>
      <c r="E5232" s="30">
        <v>1</v>
      </c>
      <c r="F5232" s="30">
        <v>2948.0459999999998</v>
      </c>
      <c r="G5232" s="30">
        <v>1</v>
      </c>
      <c r="H5232" s="30">
        <v>1</v>
      </c>
      <c r="I5232" s="30">
        <v>1</v>
      </c>
      <c r="K5232" s="457"/>
      <c r="L5232" s="457" t="e">
        <f>IF(K5232=0,#REF!,0)</f>
        <v>#REF!</v>
      </c>
    </row>
    <row r="5233" spans="1:12">
      <c r="A5233" s="30">
        <v>5231</v>
      </c>
      <c r="B5233" s="30">
        <v>1957.3069999999998</v>
      </c>
      <c r="C5233" s="30">
        <v>19884.0099999999</v>
      </c>
      <c r="D5233" s="30">
        <v>1</v>
      </c>
      <c r="E5233" s="30">
        <v>1</v>
      </c>
      <c r="F5233" s="30">
        <v>1645.66</v>
      </c>
      <c r="G5233" s="30">
        <v>1</v>
      </c>
      <c r="H5233" s="30">
        <v>1</v>
      </c>
      <c r="I5233" s="30">
        <v>1</v>
      </c>
      <c r="K5233" s="457"/>
      <c r="L5233" s="457" t="e">
        <f>IF(K5233=0,#REF!,0)</f>
        <v>#REF!</v>
      </c>
    </row>
    <row r="5234" spans="1:12">
      <c r="A5234" s="30">
        <v>5232</v>
      </c>
      <c r="B5234" s="30">
        <v>1177.228999999998</v>
      </c>
      <c r="C5234" s="30">
        <v>20209.1499999999</v>
      </c>
      <c r="D5234" s="30">
        <v>1</v>
      </c>
      <c r="E5234" s="30">
        <v>1</v>
      </c>
      <c r="F5234" s="30">
        <v>1256.355</v>
      </c>
      <c r="G5234" s="30">
        <v>1</v>
      </c>
      <c r="H5234" s="30">
        <v>1</v>
      </c>
      <c r="I5234" s="30">
        <v>1</v>
      </c>
      <c r="K5234" s="457"/>
      <c r="L5234" s="457" t="e">
        <f>IF(K5234=0,#REF!,0)</f>
        <v>#REF!</v>
      </c>
    </row>
    <row r="5235" spans="1:12">
      <c r="A5235" s="30">
        <v>5233</v>
      </c>
      <c r="B5235" s="30">
        <v>1147.9969999999969</v>
      </c>
      <c r="C5235" s="30">
        <v>20001.441999999897</v>
      </c>
      <c r="D5235" s="30">
        <v>1</v>
      </c>
      <c r="E5235" s="30">
        <v>1</v>
      </c>
      <c r="F5235" s="30">
        <v>550.774</v>
      </c>
      <c r="G5235" s="30">
        <v>1</v>
      </c>
      <c r="H5235" s="30">
        <v>1</v>
      </c>
      <c r="I5235" s="30">
        <v>1</v>
      </c>
      <c r="K5235" s="457"/>
      <c r="L5235" s="457" t="e">
        <f>IF(K5235=0,#REF!,0)</f>
        <v>#REF!</v>
      </c>
    </row>
    <row r="5236" spans="1:12">
      <c r="A5236" s="30">
        <v>5234</v>
      </c>
      <c r="B5236" s="30">
        <v>1133.4469999999978</v>
      </c>
      <c r="C5236" s="30">
        <v>19488.511999999901</v>
      </c>
      <c r="D5236" s="30">
        <v>1</v>
      </c>
      <c r="E5236" s="30">
        <v>1</v>
      </c>
      <c r="F5236" s="30">
        <v>311.39400000000001</v>
      </c>
      <c r="G5236" s="30">
        <v>1</v>
      </c>
      <c r="H5236" s="30">
        <v>1</v>
      </c>
      <c r="I5236" s="30">
        <v>1</v>
      </c>
      <c r="K5236" s="457"/>
      <c r="L5236" s="457" t="e">
        <f>IF(K5236=0,#REF!,0)</f>
        <v>#REF!</v>
      </c>
    </row>
    <row r="5237" spans="1:12">
      <c r="A5237" s="30">
        <v>5235</v>
      </c>
      <c r="B5237" s="30">
        <v>1126.258999999998</v>
      </c>
      <c r="C5237" s="30">
        <v>19219.376999999902</v>
      </c>
      <c r="D5237" s="30">
        <v>1</v>
      </c>
      <c r="E5237" s="30">
        <v>1</v>
      </c>
      <c r="F5237" s="30">
        <v>236.587999999999</v>
      </c>
      <c r="G5237" s="30">
        <v>1</v>
      </c>
      <c r="H5237" s="30">
        <v>1</v>
      </c>
      <c r="I5237" s="30">
        <v>1</v>
      </c>
      <c r="K5237" s="457"/>
      <c r="L5237" s="457" t="e">
        <f>IF(K5237=0,#REF!,0)</f>
        <v>#REF!</v>
      </c>
    </row>
    <row r="5238" spans="1:12">
      <c r="A5238" s="30">
        <v>5236</v>
      </c>
      <c r="B5238" s="30">
        <v>1114.7989999999979</v>
      </c>
      <c r="C5238" s="30">
        <v>18765.858999999899</v>
      </c>
      <c r="D5238" s="30">
        <v>1</v>
      </c>
      <c r="E5238" s="30">
        <v>1</v>
      </c>
      <c r="F5238" s="30">
        <v>237</v>
      </c>
      <c r="G5238" s="30">
        <v>1</v>
      </c>
      <c r="H5238" s="30">
        <v>1</v>
      </c>
      <c r="I5238" s="30">
        <v>1</v>
      </c>
      <c r="K5238" s="457"/>
      <c r="L5238" s="457" t="e">
        <f>IF(K5238=0,#REF!,0)</f>
        <v>#REF!</v>
      </c>
    </row>
    <row r="5239" spans="1:12">
      <c r="A5239" s="30">
        <v>5237</v>
      </c>
      <c r="B5239" s="30">
        <v>1110.7489999999977</v>
      </c>
      <c r="C5239" s="30">
        <v>18592.450999999892</v>
      </c>
      <c r="D5239" s="30">
        <v>1</v>
      </c>
      <c r="E5239" s="30">
        <v>1</v>
      </c>
      <c r="F5239" s="30">
        <v>223.33499999999901</v>
      </c>
      <c r="G5239" s="30">
        <v>1</v>
      </c>
      <c r="H5239" s="30">
        <v>1</v>
      </c>
      <c r="I5239" s="30">
        <v>1</v>
      </c>
      <c r="K5239" s="457"/>
      <c r="L5239" s="457" t="e">
        <f>IF(K5239=0,#REF!,0)</f>
        <v>#REF!</v>
      </c>
    </row>
    <row r="5240" spans="1:12">
      <c r="A5240" s="30">
        <v>5238</v>
      </c>
      <c r="B5240" s="30">
        <v>1843.8589999999999</v>
      </c>
      <c r="C5240" s="30">
        <v>18758.076999999903</v>
      </c>
      <c r="D5240" s="30">
        <v>1</v>
      </c>
      <c r="E5240" s="30">
        <v>1</v>
      </c>
      <c r="F5240" s="30">
        <v>2493.8359999999998</v>
      </c>
      <c r="G5240" s="30">
        <v>1</v>
      </c>
      <c r="H5240" s="30">
        <v>1</v>
      </c>
      <c r="I5240" s="30">
        <v>1</v>
      </c>
      <c r="K5240" s="457"/>
      <c r="L5240" s="457" t="e">
        <f>IF(K5240=0,#REF!,0)</f>
        <v>#REF!</v>
      </c>
    </row>
    <row r="5241" spans="1:12">
      <c r="A5241" s="30">
        <v>5239</v>
      </c>
      <c r="B5241" s="30">
        <v>23522.0789999999</v>
      </c>
      <c r="C5241" s="30">
        <v>20963.055999999902</v>
      </c>
      <c r="D5241" s="30">
        <v>1</v>
      </c>
      <c r="E5241" s="30">
        <v>1</v>
      </c>
      <c r="F5241" s="30">
        <v>6546.2749999999896</v>
      </c>
      <c r="G5241" s="30">
        <v>1</v>
      </c>
      <c r="H5241" s="30">
        <v>1</v>
      </c>
      <c r="I5241" s="30">
        <v>1</v>
      </c>
      <c r="K5241" s="457"/>
      <c r="L5241" s="457" t="e">
        <f>IF(K5241=0,#REF!,0)</f>
        <v>#REF!</v>
      </c>
    </row>
    <row r="5242" spans="1:12">
      <c r="A5242" s="30">
        <v>5240</v>
      </c>
      <c r="B5242" s="30">
        <v>14946.043999999989</v>
      </c>
      <c r="C5242" s="30">
        <v>172015.00799999878</v>
      </c>
      <c r="D5242" s="30">
        <v>1</v>
      </c>
      <c r="E5242" s="30">
        <v>1</v>
      </c>
      <c r="F5242" s="30">
        <v>5303.7430000000004</v>
      </c>
      <c r="G5242" s="30">
        <v>1</v>
      </c>
      <c r="H5242" s="30">
        <v>1</v>
      </c>
      <c r="I5242" s="30">
        <v>1</v>
      </c>
      <c r="K5242" s="457"/>
      <c r="L5242" s="457" t="e">
        <f>IF(K5242=0,#REF!,0)</f>
        <v>#REF!</v>
      </c>
    </row>
    <row r="5243" spans="1:12">
      <c r="A5243" s="30">
        <v>5241</v>
      </c>
      <c r="B5243" s="30">
        <v>13185.364999999898</v>
      </c>
      <c r="C5243" s="30">
        <v>183787.9599999999</v>
      </c>
      <c r="D5243" s="30">
        <v>1</v>
      </c>
      <c r="E5243" s="30">
        <v>1</v>
      </c>
      <c r="F5243" s="30">
        <v>4388.5679999999902</v>
      </c>
      <c r="G5243" s="30">
        <v>1</v>
      </c>
      <c r="H5243" s="30">
        <v>1</v>
      </c>
      <c r="I5243" s="30">
        <v>1</v>
      </c>
      <c r="K5243" s="457"/>
      <c r="L5243" s="457" t="e">
        <f>IF(K5243=0,#REF!,0)</f>
        <v>#REF!</v>
      </c>
    </row>
    <row r="5244" spans="1:12">
      <c r="A5244" s="30">
        <v>5242</v>
      </c>
      <c r="B5244" s="30">
        <v>14289.873</v>
      </c>
      <c r="C5244" s="30">
        <v>215283.6509999999</v>
      </c>
      <c r="D5244" s="30">
        <v>1</v>
      </c>
      <c r="E5244" s="30">
        <v>1</v>
      </c>
      <c r="F5244" s="30">
        <v>3342.8069999999898</v>
      </c>
      <c r="G5244" s="30">
        <v>1</v>
      </c>
      <c r="H5244" s="30">
        <v>1</v>
      </c>
      <c r="I5244" s="30">
        <v>1</v>
      </c>
      <c r="K5244" s="457"/>
      <c r="L5244" s="457" t="e">
        <f>IF(K5244=0,#REF!,0)</f>
        <v>#REF!</v>
      </c>
    </row>
    <row r="5245" spans="1:12">
      <c r="A5245" s="30">
        <v>5243</v>
      </c>
      <c r="B5245" s="30">
        <v>15332.014999999999</v>
      </c>
      <c r="C5245" s="30">
        <v>241469.25799999878</v>
      </c>
      <c r="D5245" s="30">
        <v>1</v>
      </c>
      <c r="E5245" s="30">
        <v>1</v>
      </c>
      <c r="F5245" s="30">
        <v>2950.2509999999902</v>
      </c>
      <c r="G5245" s="30">
        <v>1</v>
      </c>
      <c r="H5245" s="30">
        <v>1</v>
      </c>
      <c r="I5245" s="30">
        <v>1</v>
      </c>
      <c r="K5245" s="457"/>
      <c r="L5245" s="457" t="e">
        <f>IF(K5245=0,#REF!,0)</f>
        <v>#REF!</v>
      </c>
    </row>
    <row r="5246" spans="1:12">
      <c r="A5246" s="30">
        <v>5244</v>
      </c>
      <c r="B5246" s="30">
        <v>16128.824999999899</v>
      </c>
      <c r="C5246" s="30">
        <v>225333.9189999988</v>
      </c>
      <c r="D5246" s="30">
        <v>1</v>
      </c>
      <c r="E5246" s="30">
        <v>1</v>
      </c>
      <c r="F5246" s="30">
        <v>2753.9270000000001</v>
      </c>
      <c r="G5246" s="30">
        <v>1</v>
      </c>
      <c r="H5246" s="30">
        <v>1</v>
      </c>
      <c r="I5246" s="30">
        <v>1</v>
      </c>
      <c r="K5246" s="457"/>
      <c r="L5246" s="457" t="e">
        <f>IF(K5246=0,#REF!,0)</f>
        <v>#REF!</v>
      </c>
    </row>
    <row r="5247" spans="1:12">
      <c r="A5247" s="30">
        <v>5245</v>
      </c>
      <c r="B5247" s="30">
        <v>23881.332000000002</v>
      </c>
      <c r="C5247" s="30">
        <v>175267.54999999978</v>
      </c>
      <c r="D5247" s="30">
        <v>1</v>
      </c>
      <c r="E5247" s="30">
        <v>1</v>
      </c>
      <c r="F5247" s="30">
        <v>4123.866</v>
      </c>
      <c r="G5247" s="30">
        <v>1</v>
      </c>
      <c r="H5247" s="30">
        <v>1</v>
      </c>
      <c r="I5247" s="30">
        <v>1</v>
      </c>
      <c r="K5247" s="457"/>
      <c r="L5247" s="457" t="e">
        <f>IF(K5247=0,#REF!,0)</f>
        <v>#REF!</v>
      </c>
    </row>
    <row r="5248" spans="1:12">
      <c r="A5248" s="30">
        <v>5246</v>
      </c>
      <c r="B5248" s="30">
        <v>19119.328999999991</v>
      </c>
      <c r="C5248" s="30">
        <v>207090.63899999979</v>
      </c>
      <c r="D5248" s="30">
        <v>1</v>
      </c>
      <c r="E5248" s="30">
        <v>1</v>
      </c>
      <c r="F5248" s="30">
        <v>3666.1439999999998</v>
      </c>
      <c r="G5248" s="30">
        <v>1</v>
      </c>
      <c r="H5248" s="30">
        <v>1</v>
      </c>
      <c r="I5248" s="30">
        <v>1</v>
      </c>
      <c r="K5248" s="457"/>
      <c r="L5248" s="457" t="e">
        <f>IF(K5248=0,#REF!,0)</f>
        <v>#REF!</v>
      </c>
    </row>
    <row r="5249" spans="1:12">
      <c r="A5249" s="30">
        <v>5247</v>
      </c>
      <c r="B5249" s="30">
        <v>19031.966999999888</v>
      </c>
      <c r="C5249" s="30">
        <v>259173.28199999972</v>
      </c>
      <c r="D5249" s="30">
        <v>1</v>
      </c>
      <c r="E5249" s="30">
        <v>1</v>
      </c>
      <c r="F5249" s="30">
        <v>2100.6589999999901</v>
      </c>
      <c r="G5249" s="30">
        <v>1</v>
      </c>
      <c r="H5249" s="30">
        <v>1</v>
      </c>
      <c r="I5249" s="30">
        <v>1</v>
      </c>
      <c r="K5249" s="457"/>
      <c r="L5249" s="457" t="e">
        <f>IF(K5249=0,#REF!,0)</f>
        <v>#REF!</v>
      </c>
    </row>
    <row r="5250" spans="1:12">
      <c r="A5250" s="30">
        <v>5248</v>
      </c>
      <c r="B5250" s="30">
        <v>19253.134999999897</v>
      </c>
      <c r="C5250" s="30">
        <v>241450.69499999989</v>
      </c>
      <c r="D5250" s="30">
        <v>1</v>
      </c>
      <c r="E5250" s="30">
        <v>1</v>
      </c>
      <c r="F5250" s="30">
        <v>1840.1189999999999</v>
      </c>
      <c r="G5250" s="30">
        <v>1</v>
      </c>
      <c r="H5250" s="30">
        <v>1</v>
      </c>
      <c r="I5250" s="30">
        <v>1</v>
      </c>
      <c r="K5250" s="457"/>
      <c r="L5250" s="457" t="e">
        <f>IF(K5250=0,#REF!,0)</f>
        <v>#REF!</v>
      </c>
    </row>
    <row r="5251" spans="1:12">
      <c r="A5251" s="30">
        <v>5249</v>
      </c>
      <c r="B5251" s="30">
        <v>19063.682999999888</v>
      </c>
      <c r="C5251" s="30">
        <v>225310.17099999977</v>
      </c>
      <c r="D5251" s="30">
        <v>1</v>
      </c>
      <c r="E5251" s="30">
        <v>1</v>
      </c>
      <c r="F5251" s="30">
        <v>2100.5540000000001</v>
      </c>
      <c r="G5251" s="30">
        <v>1</v>
      </c>
      <c r="H5251" s="30">
        <v>1</v>
      </c>
      <c r="I5251" s="30">
        <v>1</v>
      </c>
      <c r="K5251" s="457"/>
      <c r="L5251" s="457" t="e">
        <f>IF(K5251=0,#REF!,0)</f>
        <v>#REF!</v>
      </c>
    </row>
    <row r="5252" spans="1:12">
      <c r="A5252" s="30">
        <v>5250</v>
      </c>
      <c r="B5252" s="30">
        <v>19643.432000000001</v>
      </c>
      <c r="C5252" s="30">
        <v>178029.76199999888</v>
      </c>
      <c r="D5252" s="30">
        <v>1</v>
      </c>
      <c r="E5252" s="30">
        <v>1</v>
      </c>
      <c r="F5252" s="30">
        <v>3665.5819999999999</v>
      </c>
      <c r="G5252" s="30">
        <v>1</v>
      </c>
      <c r="H5252" s="30">
        <v>1</v>
      </c>
      <c r="I5252" s="30">
        <v>1</v>
      </c>
      <c r="K5252" s="457"/>
      <c r="L5252" s="457" t="e">
        <f>IF(K5252=0,#REF!,0)</f>
        <v>#REF!</v>
      </c>
    </row>
    <row r="5253" spans="1:12">
      <c r="A5253" s="30">
        <v>5251</v>
      </c>
      <c r="B5253" s="30">
        <v>24960.870999999901</v>
      </c>
      <c r="C5253" s="30">
        <v>51844.951999999794</v>
      </c>
      <c r="D5253" s="30">
        <v>1</v>
      </c>
      <c r="E5253" s="30">
        <v>1</v>
      </c>
      <c r="F5253" s="30">
        <v>5167.3040000000001</v>
      </c>
      <c r="G5253" s="30">
        <v>1</v>
      </c>
      <c r="H5253" s="30">
        <v>1</v>
      </c>
      <c r="I5253" s="30">
        <v>1</v>
      </c>
      <c r="K5253" s="457"/>
      <c r="L5253" s="457" t="e">
        <f>IF(K5253=0,#REF!,0)</f>
        <v>#REF!</v>
      </c>
    </row>
    <row r="5254" spans="1:12">
      <c r="A5254" s="30">
        <v>5252</v>
      </c>
      <c r="B5254" s="30">
        <v>25888.455999999991</v>
      </c>
      <c r="C5254" s="30">
        <v>52038.851999999803</v>
      </c>
      <c r="D5254" s="30">
        <v>1</v>
      </c>
      <c r="E5254" s="30">
        <v>1</v>
      </c>
      <c r="F5254" s="30">
        <v>5233.4529999999904</v>
      </c>
      <c r="G5254" s="30">
        <v>1</v>
      </c>
      <c r="H5254" s="30">
        <v>1</v>
      </c>
      <c r="I5254" s="30">
        <v>1</v>
      </c>
      <c r="K5254" s="457"/>
      <c r="L5254" s="457" t="e">
        <f>IF(K5254=0,#REF!,0)</f>
        <v>#REF!</v>
      </c>
    </row>
    <row r="5255" spans="1:12">
      <c r="A5255" s="30">
        <v>5253</v>
      </c>
      <c r="B5255" s="30">
        <v>16954.092000000001</v>
      </c>
      <c r="C5255" s="30">
        <v>24406.945999999902</v>
      </c>
      <c r="D5255" s="30">
        <v>1</v>
      </c>
      <c r="E5255" s="30">
        <v>1</v>
      </c>
      <c r="F5255" s="30">
        <v>4059.0259999999898</v>
      </c>
      <c r="G5255" s="30">
        <v>1</v>
      </c>
      <c r="H5255" s="30">
        <v>1</v>
      </c>
      <c r="I5255" s="30">
        <v>1</v>
      </c>
      <c r="K5255" s="457"/>
      <c r="L5255" s="457" t="e">
        <f>IF(K5255=0,#REF!,0)</f>
        <v>#REF!</v>
      </c>
    </row>
    <row r="5256" spans="1:12">
      <c r="A5256" s="30">
        <v>5254</v>
      </c>
      <c r="B5256" s="30">
        <v>2473.7189999999991</v>
      </c>
      <c r="C5256" s="30">
        <v>22514.206999999889</v>
      </c>
      <c r="D5256" s="30">
        <v>1</v>
      </c>
      <c r="E5256" s="30">
        <v>1</v>
      </c>
      <c r="F5256" s="30">
        <v>2946.4749999999999</v>
      </c>
      <c r="G5256" s="30">
        <v>1</v>
      </c>
      <c r="H5256" s="30">
        <v>1</v>
      </c>
      <c r="I5256" s="30">
        <v>1</v>
      </c>
      <c r="K5256" s="457"/>
      <c r="L5256" s="457" t="e">
        <f>IF(K5256=0,#REF!,0)</f>
        <v>#REF!</v>
      </c>
    </row>
    <row r="5257" spans="1:12">
      <c r="A5257" s="30">
        <v>5255</v>
      </c>
      <c r="B5257" s="30">
        <v>2283.5109999999991</v>
      </c>
      <c r="C5257" s="30">
        <v>21476.183999999899</v>
      </c>
      <c r="D5257" s="30">
        <v>1</v>
      </c>
      <c r="E5257" s="30">
        <v>1</v>
      </c>
      <c r="F5257" s="30">
        <v>1644.6949999999999</v>
      </c>
      <c r="G5257" s="30">
        <v>1</v>
      </c>
      <c r="H5257" s="30">
        <v>1</v>
      </c>
      <c r="I5257" s="30">
        <v>1</v>
      </c>
      <c r="K5257" s="457"/>
      <c r="L5257" s="457" t="e">
        <f>IF(K5257=0,#REF!,0)</f>
        <v>#REF!</v>
      </c>
    </row>
    <row r="5258" spans="1:12">
      <c r="A5258" s="30">
        <v>5256</v>
      </c>
      <c r="B5258" s="30">
        <v>1376.180999999998</v>
      </c>
      <c r="C5258" s="30">
        <v>21135.880999999888</v>
      </c>
      <c r="D5258" s="30">
        <v>1</v>
      </c>
      <c r="E5258" s="30">
        <v>1</v>
      </c>
      <c r="F5258" s="30">
        <v>1255.6389999999999</v>
      </c>
      <c r="G5258" s="30">
        <v>1</v>
      </c>
      <c r="H5258" s="30">
        <v>1</v>
      </c>
      <c r="I5258" s="30">
        <v>1</v>
      </c>
      <c r="K5258" s="457"/>
      <c r="L5258" s="457" t="e">
        <f>IF(K5258=0,#REF!,0)</f>
        <v>#REF!</v>
      </c>
    </row>
    <row r="5259" spans="1:12">
      <c r="A5259" s="30">
        <v>5257</v>
      </c>
      <c r="B5259" s="30">
        <v>1244.7989999999979</v>
      </c>
      <c r="C5259" s="30">
        <v>20551.003999999903</v>
      </c>
      <c r="D5259" s="30">
        <v>1</v>
      </c>
      <c r="E5259" s="30">
        <v>1</v>
      </c>
      <c r="F5259" s="30">
        <v>550.39099999999996</v>
      </c>
      <c r="G5259" s="30">
        <v>1</v>
      </c>
      <c r="H5259" s="30">
        <v>1</v>
      </c>
      <c r="I5259" s="30">
        <v>1</v>
      </c>
      <c r="K5259" s="457"/>
      <c r="L5259" s="457" t="e">
        <f>IF(K5259=0,#REF!,0)</f>
        <v>#REF!</v>
      </c>
    </row>
    <row r="5260" spans="1:12">
      <c r="A5260" s="30">
        <v>5258</v>
      </c>
      <c r="B5260" s="30">
        <v>1151.9949999999969</v>
      </c>
      <c r="C5260" s="30">
        <v>19656.280999999901</v>
      </c>
      <c r="D5260" s="30">
        <v>1</v>
      </c>
      <c r="E5260" s="30">
        <v>1</v>
      </c>
      <c r="F5260" s="30">
        <v>311.077</v>
      </c>
      <c r="G5260" s="30">
        <v>1</v>
      </c>
      <c r="H5260" s="30">
        <v>1</v>
      </c>
      <c r="I5260" s="30">
        <v>1</v>
      </c>
      <c r="K5260" s="457"/>
      <c r="L5260" s="457" t="e">
        <f>IF(K5260=0,#REF!,0)</f>
        <v>#REF!</v>
      </c>
    </row>
    <row r="5261" spans="1:12">
      <c r="A5261" s="30">
        <v>5259</v>
      </c>
      <c r="B5261" s="30">
        <v>1127.5489999999982</v>
      </c>
      <c r="C5261" s="30">
        <v>19206.569999999891</v>
      </c>
      <c r="D5261" s="30">
        <v>1</v>
      </c>
      <c r="E5261" s="30">
        <v>1</v>
      </c>
      <c r="F5261" s="30">
        <v>236.078</v>
      </c>
      <c r="G5261" s="30">
        <v>1</v>
      </c>
      <c r="H5261" s="30">
        <v>1</v>
      </c>
      <c r="I5261" s="30">
        <v>1</v>
      </c>
      <c r="K5261" s="457"/>
      <c r="L5261" s="457" t="e">
        <f>IF(K5261=0,#REF!,0)</f>
        <v>#REF!</v>
      </c>
    </row>
    <row r="5262" spans="1:12">
      <c r="A5262" s="30">
        <v>5260</v>
      </c>
      <c r="B5262" s="30">
        <v>1116.4249999999979</v>
      </c>
      <c r="C5262" s="30">
        <v>18795.587999999902</v>
      </c>
      <c r="D5262" s="30">
        <v>1</v>
      </c>
      <c r="E5262" s="30">
        <v>1</v>
      </c>
      <c r="F5262" s="30">
        <v>236.480999999999</v>
      </c>
      <c r="G5262" s="30">
        <v>1</v>
      </c>
      <c r="H5262" s="30">
        <v>1</v>
      </c>
      <c r="I5262" s="30">
        <v>1</v>
      </c>
      <c r="K5262" s="457"/>
      <c r="L5262" s="457" t="e">
        <f>IF(K5262=0,#REF!,0)</f>
        <v>#REF!</v>
      </c>
    </row>
    <row r="5263" spans="1:12">
      <c r="A5263" s="30">
        <v>5261</v>
      </c>
      <c r="B5263" s="30">
        <v>1112.092999999998</v>
      </c>
      <c r="C5263" s="30">
        <v>18656.580999999904</v>
      </c>
      <c r="D5263" s="30">
        <v>1</v>
      </c>
      <c r="E5263" s="30">
        <v>1</v>
      </c>
      <c r="F5263" s="30">
        <v>223.325999999999</v>
      </c>
      <c r="G5263" s="30">
        <v>1</v>
      </c>
      <c r="H5263" s="30">
        <v>1</v>
      </c>
      <c r="I5263" s="30">
        <v>1</v>
      </c>
      <c r="K5263" s="457"/>
      <c r="L5263" s="457" t="e">
        <f>IF(K5263=0,#REF!,0)</f>
        <v>#REF!</v>
      </c>
    </row>
    <row r="5264" spans="1:12">
      <c r="A5264" s="30">
        <v>5262</v>
      </c>
      <c r="B5264" s="30">
        <v>1840.421</v>
      </c>
      <c r="C5264" s="30">
        <v>18605.067999999897</v>
      </c>
      <c r="D5264" s="30">
        <v>1</v>
      </c>
      <c r="E5264" s="30">
        <v>1</v>
      </c>
      <c r="F5264" s="30">
        <v>2493.9180000000001</v>
      </c>
      <c r="G5264" s="30">
        <v>1</v>
      </c>
      <c r="H5264" s="30">
        <v>1</v>
      </c>
      <c r="I5264" s="30">
        <v>1</v>
      </c>
      <c r="K5264" s="457"/>
      <c r="L5264" s="457" t="e">
        <f>IF(K5264=0,#REF!,0)</f>
        <v>#REF!</v>
      </c>
    </row>
    <row r="5265" spans="1:12">
      <c r="A5265" s="30">
        <v>5263</v>
      </c>
      <c r="B5265" s="30">
        <v>24172.58699999989</v>
      </c>
      <c r="C5265" s="30">
        <v>21066.109999999899</v>
      </c>
      <c r="D5265" s="30">
        <v>1</v>
      </c>
      <c r="E5265" s="30">
        <v>1</v>
      </c>
      <c r="F5265" s="30">
        <v>6546.4059999999999</v>
      </c>
      <c r="G5265" s="30">
        <v>1</v>
      </c>
      <c r="H5265" s="30">
        <v>1</v>
      </c>
      <c r="I5265" s="30">
        <v>1</v>
      </c>
      <c r="K5265" s="457"/>
      <c r="L5265" s="457" t="e">
        <f>IF(K5265=0,#REF!,0)</f>
        <v>#REF!</v>
      </c>
    </row>
    <row r="5266" spans="1:12">
      <c r="A5266" s="30">
        <v>5264</v>
      </c>
      <c r="B5266" s="30">
        <v>15678.217999999899</v>
      </c>
      <c r="C5266" s="30">
        <v>174824.1829999999</v>
      </c>
      <c r="D5266" s="30">
        <v>1</v>
      </c>
      <c r="E5266" s="30">
        <v>1</v>
      </c>
      <c r="F5266" s="30">
        <v>5303.4070000000002</v>
      </c>
      <c r="G5266" s="30">
        <v>1</v>
      </c>
      <c r="H5266" s="30">
        <v>1</v>
      </c>
      <c r="I5266" s="30">
        <v>1</v>
      </c>
      <c r="K5266" s="457"/>
      <c r="L5266" s="457" t="e">
        <f>IF(K5266=0,#REF!,0)</f>
        <v>#REF!</v>
      </c>
    </row>
    <row r="5267" spans="1:12">
      <c r="A5267" s="30">
        <v>5265</v>
      </c>
      <c r="B5267" s="30">
        <v>15565.946999999996</v>
      </c>
      <c r="C5267" s="30">
        <v>194640.64699999889</v>
      </c>
      <c r="D5267" s="30">
        <v>1</v>
      </c>
      <c r="E5267" s="30">
        <v>1</v>
      </c>
      <c r="F5267" s="30">
        <v>4387.5410000000002</v>
      </c>
      <c r="G5267" s="30">
        <v>1</v>
      </c>
      <c r="H5267" s="30">
        <v>1</v>
      </c>
      <c r="I5267" s="30">
        <v>1</v>
      </c>
      <c r="K5267" s="457"/>
      <c r="L5267" s="457" t="e">
        <f>IF(K5267=0,#REF!,0)</f>
        <v>#REF!</v>
      </c>
    </row>
    <row r="5268" spans="1:12">
      <c r="A5268" s="30">
        <v>5266</v>
      </c>
      <c r="B5268" s="30">
        <v>17102.627</v>
      </c>
      <c r="C5268" s="30">
        <v>229789.11699999982</v>
      </c>
      <c r="D5268" s="30">
        <v>1</v>
      </c>
      <c r="E5268" s="30">
        <v>1</v>
      </c>
      <c r="F5268" s="30">
        <v>3341.6169999999902</v>
      </c>
      <c r="G5268" s="30">
        <v>1</v>
      </c>
      <c r="H5268" s="30">
        <v>1</v>
      </c>
      <c r="I5268" s="30">
        <v>1</v>
      </c>
      <c r="K5268" s="457"/>
      <c r="L5268" s="457" t="e">
        <f>IF(K5268=0,#REF!,0)</f>
        <v>#REF!</v>
      </c>
    </row>
    <row r="5269" spans="1:12">
      <c r="A5269" s="30">
        <v>5267</v>
      </c>
      <c r="B5269" s="30">
        <v>17688.846999999889</v>
      </c>
      <c r="C5269" s="30">
        <v>253874.94199999972</v>
      </c>
      <c r="D5269" s="30">
        <v>1</v>
      </c>
      <c r="E5269" s="30">
        <v>1</v>
      </c>
      <c r="F5269" s="30">
        <v>2949.2379999999998</v>
      </c>
      <c r="G5269" s="30">
        <v>1</v>
      </c>
      <c r="H5269" s="30">
        <v>1</v>
      </c>
      <c r="I5269" s="30">
        <v>1</v>
      </c>
      <c r="K5269" s="457"/>
      <c r="L5269" s="457" t="e">
        <f>IF(K5269=0,#REF!,0)</f>
        <v>#REF!</v>
      </c>
    </row>
    <row r="5270" spans="1:12">
      <c r="A5270" s="30">
        <v>5268</v>
      </c>
      <c r="B5270" s="30">
        <v>18826.133999999896</v>
      </c>
      <c r="C5270" s="30">
        <v>239612.91999999879</v>
      </c>
      <c r="D5270" s="30">
        <v>1</v>
      </c>
      <c r="E5270" s="30">
        <v>1</v>
      </c>
      <c r="F5270" s="30">
        <v>2752.8440000000001</v>
      </c>
      <c r="G5270" s="30">
        <v>1</v>
      </c>
      <c r="H5270" s="30">
        <v>1</v>
      </c>
      <c r="I5270" s="30">
        <v>1</v>
      </c>
      <c r="K5270" s="457"/>
      <c r="L5270" s="457" t="e">
        <f>IF(K5270=0,#REF!,0)</f>
        <v>#REF!</v>
      </c>
    </row>
    <row r="5271" spans="1:12">
      <c r="A5271" s="30">
        <v>5269</v>
      </c>
      <c r="B5271" s="30">
        <v>26527.42199999989</v>
      </c>
      <c r="C5271" s="30">
        <v>189334.64299999888</v>
      </c>
      <c r="D5271" s="30">
        <v>1</v>
      </c>
      <c r="E5271" s="30">
        <v>1</v>
      </c>
      <c r="F5271" s="30">
        <v>4122.2609999999904</v>
      </c>
      <c r="G5271" s="30">
        <v>1</v>
      </c>
      <c r="H5271" s="30">
        <v>1</v>
      </c>
      <c r="I5271" s="30">
        <v>1</v>
      </c>
      <c r="K5271" s="457"/>
      <c r="L5271" s="457" t="e">
        <f>IF(K5271=0,#REF!,0)</f>
        <v>#REF!</v>
      </c>
    </row>
    <row r="5272" spans="1:12">
      <c r="A5272" s="30">
        <v>5270</v>
      </c>
      <c r="B5272" s="30">
        <v>21070.494000000002</v>
      </c>
      <c r="C5272" s="30">
        <v>217664.9399999989</v>
      </c>
      <c r="D5272" s="30">
        <v>1</v>
      </c>
      <c r="E5272" s="30">
        <v>1</v>
      </c>
      <c r="F5272" s="30">
        <v>3664.9359999999901</v>
      </c>
      <c r="G5272" s="30">
        <v>1</v>
      </c>
      <c r="H5272" s="30">
        <v>1</v>
      </c>
      <c r="I5272" s="30">
        <v>1</v>
      </c>
      <c r="K5272" s="457"/>
      <c r="L5272" s="457" t="e">
        <f>IF(K5272=0,#REF!,0)</f>
        <v>#REF!</v>
      </c>
    </row>
    <row r="5273" spans="1:12">
      <c r="A5273" s="30">
        <v>5271</v>
      </c>
      <c r="B5273" s="30">
        <v>20186.629999999986</v>
      </c>
      <c r="C5273" s="30">
        <v>264382.96099999978</v>
      </c>
      <c r="D5273" s="30">
        <v>1</v>
      </c>
      <c r="E5273" s="30">
        <v>1</v>
      </c>
      <c r="F5273" s="30">
        <v>2100.1399999999899</v>
      </c>
      <c r="G5273" s="30">
        <v>1</v>
      </c>
      <c r="H5273" s="30">
        <v>1</v>
      </c>
      <c r="I5273" s="30">
        <v>1</v>
      </c>
      <c r="K5273" s="457"/>
      <c r="L5273" s="457" t="e">
        <f>IF(K5273=0,#REF!,0)</f>
        <v>#REF!</v>
      </c>
    </row>
    <row r="5274" spans="1:12">
      <c r="A5274" s="30">
        <v>5272</v>
      </c>
      <c r="B5274" s="30">
        <v>20370.626999999899</v>
      </c>
      <c r="C5274" s="30">
        <v>246150.4149999989</v>
      </c>
      <c r="D5274" s="30">
        <v>1</v>
      </c>
      <c r="E5274" s="30">
        <v>1</v>
      </c>
      <c r="F5274" s="30">
        <v>1839.74199999999</v>
      </c>
      <c r="G5274" s="30">
        <v>1</v>
      </c>
      <c r="H5274" s="30">
        <v>1</v>
      </c>
      <c r="I5274" s="30">
        <v>1</v>
      </c>
      <c r="K5274" s="457"/>
      <c r="L5274" s="457" t="e">
        <f>IF(K5274=0,#REF!,0)</f>
        <v>#REF!</v>
      </c>
    </row>
    <row r="5275" spans="1:12">
      <c r="A5275" s="30">
        <v>5273</v>
      </c>
      <c r="B5275" s="30">
        <v>20635.672999999897</v>
      </c>
      <c r="C5275" s="30">
        <v>232663.2439999989</v>
      </c>
      <c r="D5275" s="30">
        <v>1</v>
      </c>
      <c r="E5275" s="30">
        <v>1</v>
      </c>
      <c r="F5275" s="30">
        <v>2100.1930000000002</v>
      </c>
      <c r="G5275" s="30">
        <v>1</v>
      </c>
      <c r="H5275" s="30">
        <v>1</v>
      </c>
      <c r="I5275" s="30">
        <v>1</v>
      </c>
      <c r="K5275" s="457"/>
      <c r="L5275" s="457" t="e">
        <f>IF(K5275=0,#REF!,0)</f>
        <v>#REF!</v>
      </c>
    </row>
    <row r="5276" spans="1:12">
      <c r="A5276" s="30">
        <v>5274</v>
      </c>
      <c r="B5276" s="30">
        <v>20869.89899999999</v>
      </c>
      <c r="C5276" s="30">
        <v>183201.91599999988</v>
      </c>
      <c r="D5276" s="30">
        <v>1</v>
      </c>
      <c r="E5276" s="30">
        <v>1</v>
      </c>
      <c r="F5276" s="30">
        <v>3665.259</v>
      </c>
      <c r="G5276" s="30">
        <v>1</v>
      </c>
      <c r="H5276" s="30">
        <v>1</v>
      </c>
      <c r="I5276" s="30">
        <v>1</v>
      </c>
      <c r="K5276" s="457"/>
      <c r="L5276" s="457" t="e">
        <f>IF(K5276=0,#REF!,0)</f>
        <v>#REF!</v>
      </c>
    </row>
    <row r="5277" spans="1:12">
      <c r="A5277" s="30">
        <v>5275</v>
      </c>
      <c r="B5277" s="30">
        <v>26449.713</v>
      </c>
      <c r="C5277" s="30">
        <v>53072.204999999791</v>
      </c>
      <c r="D5277" s="30">
        <v>1</v>
      </c>
      <c r="E5277" s="30">
        <v>1</v>
      </c>
      <c r="F5277" s="30">
        <v>5167.07599999999</v>
      </c>
      <c r="G5277" s="30">
        <v>1</v>
      </c>
      <c r="H5277" s="30">
        <v>1</v>
      </c>
      <c r="I5277" s="30">
        <v>1</v>
      </c>
      <c r="K5277" s="457"/>
      <c r="L5277" s="457" t="e">
        <f>IF(K5277=0,#REF!,0)</f>
        <v>#REF!</v>
      </c>
    </row>
    <row r="5278" spans="1:12">
      <c r="A5278" s="30">
        <v>5276</v>
      </c>
      <c r="B5278" s="30">
        <v>27082.223999999987</v>
      </c>
      <c r="C5278" s="30">
        <v>52942.987999999896</v>
      </c>
      <c r="D5278" s="30">
        <v>1</v>
      </c>
      <c r="E5278" s="30">
        <v>1</v>
      </c>
      <c r="F5278" s="30">
        <v>5233.4529999999904</v>
      </c>
      <c r="G5278" s="30">
        <v>1</v>
      </c>
      <c r="H5278" s="30">
        <v>1</v>
      </c>
      <c r="I5278" s="30">
        <v>1</v>
      </c>
      <c r="K5278" s="457"/>
      <c r="L5278" s="457" t="e">
        <f>IF(K5278=0,#REF!,0)</f>
        <v>#REF!</v>
      </c>
    </row>
    <row r="5279" spans="1:12">
      <c r="A5279" s="30">
        <v>5277</v>
      </c>
      <c r="B5279" s="30">
        <v>18635.688999999991</v>
      </c>
      <c r="C5279" s="30">
        <v>25135.114999999889</v>
      </c>
      <c r="D5279" s="30">
        <v>1</v>
      </c>
      <c r="E5279" s="30">
        <v>1</v>
      </c>
      <c r="F5279" s="30">
        <v>4059.1179999999999</v>
      </c>
      <c r="G5279" s="30">
        <v>1</v>
      </c>
      <c r="H5279" s="30">
        <v>1</v>
      </c>
      <c r="I5279" s="30">
        <v>1</v>
      </c>
      <c r="K5279" s="457"/>
      <c r="L5279" s="457" t="e">
        <f>IF(K5279=0,#REF!,0)</f>
        <v>#REF!</v>
      </c>
    </row>
    <row r="5280" spans="1:12">
      <c r="A5280" s="30">
        <v>5278</v>
      </c>
      <c r="B5280" s="30">
        <v>2739.1549999999997</v>
      </c>
      <c r="C5280" s="30">
        <v>23362.028999999889</v>
      </c>
      <c r="D5280" s="30">
        <v>1</v>
      </c>
      <c r="E5280" s="30">
        <v>1</v>
      </c>
      <c r="F5280" s="30">
        <v>2946.4349999999999</v>
      </c>
      <c r="G5280" s="30">
        <v>1</v>
      </c>
      <c r="H5280" s="30">
        <v>1</v>
      </c>
      <c r="I5280" s="30">
        <v>1</v>
      </c>
      <c r="K5280" s="457"/>
      <c r="L5280" s="457" t="e">
        <f>IF(K5280=0,#REF!,0)</f>
        <v>#REF!</v>
      </c>
    </row>
    <row r="5281" spans="1:12">
      <c r="A5281" s="30">
        <v>5279</v>
      </c>
      <c r="B5281" s="30">
        <v>2414.2330000000002</v>
      </c>
      <c r="C5281" s="30">
        <v>22252.657999999887</v>
      </c>
      <c r="D5281" s="30">
        <v>1</v>
      </c>
      <c r="E5281" s="30">
        <v>1</v>
      </c>
      <c r="F5281" s="30">
        <v>1644.7569999999901</v>
      </c>
      <c r="G5281" s="30">
        <v>1</v>
      </c>
      <c r="H5281" s="30">
        <v>1</v>
      </c>
      <c r="I5281" s="30">
        <v>1</v>
      </c>
      <c r="K5281" s="457"/>
      <c r="L5281" s="457" t="e">
        <f>IF(K5281=0,#REF!,0)</f>
        <v>#REF!</v>
      </c>
    </row>
    <row r="5282" spans="1:12">
      <c r="A5282" s="30">
        <v>5280</v>
      </c>
      <c r="B5282" s="30">
        <v>1383.9029999999971</v>
      </c>
      <c r="C5282" s="30">
        <v>21391.502999999891</v>
      </c>
      <c r="D5282" s="30">
        <v>1</v>
      </c>
      <c r="E5282" s="30">
        <v>1</v>
      </c>
      <c r="F5282" s="30">
        <v>1255.8119999999999</v>
      </c>
      <c r="G5282" s="30">
        <v>1</v>
      </c>
      <c r="H5282" s="30">
        <v>1</v>
      </c>
      <c r="I5282" s="30">
        <v>1</v>
      </c>
      <c r="K5282" s="457"/>
      <c r="L5282" s="457" t="e">
        <f>IF(K5282=0,#REF!,0)</f>
        <v>#REF!</v>
      </c>
    </row>
    <row r="5283" spans="1:12">
      <c r="A5283" s="30">
        <v>5281</v>
      </c>
      <c r="B5283" s="30">
        <v>1266.3499999999981</v>
      </c>
      <c r="C5283" s="30">
        <v>20435.211999999898</v>
      </c>
      <c r="D5283" s="30">
        <v>1</v>
      </c>
      <c r="E5283" s="30">
        <v>1</v>
      </c>
      <c r="F5283" s="30">
        <v>550.42099999999903</v>
      </c>
      <c r="G5283" s="30">
        <v>1</v>
      </c>
      <c r="H5283" s="30">
        <v>1</v>
      </c>
      <c r="I5283" s="30">
        <v>1</v>
      </c>
      <c r="K5283" s="457"/>
      <c r="L5283" s="457" t="e">
        <f>IF(K5283=0,#REF!,0)</f>
        <v>#REF!</v>
      </c>
    </row>
    <row r="5284" spans="1:12">
      <c r="A5284" s="30">
        <v>5282</v>
      </c>
      <c r="B5284" s="30">
        <v>1171.6029999999978</v>
      </c>
      <c r="C5284" s="30">
        <v>19766.881999999892</v>
      </c>
      <c r="D5284" s="30">
        <v>1</v>
      </c>
      <c r="E5284" s="30">
        <v>1</v>
      </c>
      <c r="F5284" s="30">
        <v>311.07899999999898</v>
      </c>
      <c r="G5284" s="30">
        <v>1</v>
      </c>
      <c r="H5284" s="30">
        <v>1</v>
      </c>
      <c r="I5284" s="30">
        <v>1</v>
      </c>
      <c r="K5284" s="457"/>
      <c r="L5284" s="457" t="e">
        <f>IF(K5284=0,#REF!,0)</f>
        <v>#REF!</v>
      </c>
    </row>
    <row r="5285" spans="1:12">
      <c r="A5285" s="30">
        <v>5283</v>
      </c>
      <c r="B5285" s="30">
        <v>1152.3939999999968</v>
      </c>
      <c r="C5285" s="30">
        <v>19680.1509999999</v>
      </c>
      <c r="D5285" s="30">
        <v>1</v>
      </c>
      <c r="E5285" s="30">
        <v>1</v>
      </c>
      <c r="F5285" s="30">
        <v>235.736999999999</v>
      </c>
      <c r="G5285" s="30">
        <v>1</v>
      </c>
      <c r="H5285" s="30">
        <v>1</v>
      </c>
      <c r="I5285" s="30">
        <v>1</v>
      </c>
      <c r="K5285" s="457"/>
      <c r="L5285" s="457" t="e">
        <f>IF(K5285=0,#REF!,0)</f>
        <v>#REF!</v>
      </c>
    </row>
    <row r="5286" spans="1:12">
      <c r="A5286" s="30">
        <v>5284</v>
      </c>
      <c r="B5286" s="30">
        <v>1128.7799999999979</v>
      </c>
      <c r="C5286" s="30">
        <v>19209.836999999901</v>
      </c>
      <c r="D5286" s="30">
        <v>1</v>
      </c>
      <c r="E5286" s="30">
        <v>1</v>
      </c>
      <c r="F5286" s="30">
        <v>236.14400000000001</v>
      </c>
      <c r="G5286" s="30">
        <v>1</v>
      </c>
      <c r="H5286" s="30">
        <v>1</v>
      </c>
      <c r="I5286" s="30">
        <v>1</v>
      </c>
      <c r="K5286" s="457"/>
      <c r="L5286" s="457" t="e">
        <f>IF(K5286=0,#REF!,0)</f>
        <v>#REF!</v>
      </c>
    </row>
    <row r="5287" spans="1:12">
      <c r="A5287" s="30">
        <v>5285</v>
      </c>
      <c r="B5287" s="30">
        <v>1118.8429999999978</v>
      </c>
      <c r="C5287" s="30">
        <v>18891.101999999897</v>
      </c>
      <c r="D5287" s="30">
        <v>1</v>
      </c>
      <c r="E5287" s="30">
        <v>1</v>
      </c>
      <c r="F5287" s="30">
        <v>223.03299999999999</v>
      </c>
      <c r="G5287" s="30">
        <v>1</v>
      </c>
      <c r="H5287" s="30">
        <v>1</v>
      </c>
      <c r="I5287" s="30">
        <v>1</v>
      </c>
      <c r="K5287" s="457"/>
      <c r="L5287" s="457" t="e">
        <f>IF(K5287=0,#REF!,0)</f>
        <v>#REF!</v>
      </c>
    </row>
    <row r="5288" spans="1:12">
      <c r="A5288" s="30">
        <v>5286</v>
      </c>
      <c r="B5288" s="30">
        <v>1841.135</v>
      </c>
      <c r="C5288" s="30">
        <v>18618.129999999899</v>
      </c>
      <c r="D5288" s="30">
        <v>1</v>
      </c>
      <c r="E5288" s="30">
        <v>1</v>
      </c>
      <c r="F5288" s="30">
        <v>2493.8009999999899</v>
      </c>
      <c r="G5288" s="30">
        <v>1</v>
      </c>
      <c r="H5288" s="30">
        <v>1</v>
      </c>
      <c r="I5288" s="30">
        <v>1</v>
      </c>
      <c r="K5288" s="457"/>
      <c r="L5288" s="457" t="e">
        <f>IF(K5288=0,#REF!,0)</f>
        <v>#REF!</v>
      </c>
    </row>
    <row r="5289" spans="1:12">
      <c r="A5289" s="30">
        <v>5287</v>
      </c>
      <c r="B5289" s="30">
        <v>24179.136999999999</v>
      </c>
      <c r="C5289" s="30">
        <v>20853.356999999898</v>
      </c>
      <c r="D5289" s="30">
        <v>1</v>
      </c>
      <c r="E5289" s="30">
        <v>1</v>
      </c>
      <c r="F5289" s="30">
        <v>6546.5389999999898</v>
      </c>
      <c r="G5289" s="30">
        <v>1</v>
      </c>
      <c r="H5289" s="30">
        <v>1</v>
      </c>
      <c r="I5289" s="30">
        <v>1</v>
      </c>
      <c r="K5289" s="457"/>
      <c r="L5289" s="457" t="e">
        <f>IF(K5289=0,#REF!,0)</f>
        <v>#REF!</v>
      </c>
    </row>
    <row r="5290" spans="1:12">
      <c r="A5290" s="30">
        <v>5288</v>
      </c>
      <c r="B5290" s="30">
        <v>14782.8239999999</v>
      </c>
      <c r="C5290" s="30">
        <v>165076.17199999889</v>
      </c>
      <c r="D5290" s="30">
        <v>1</v>
      </c>
      <c r="E5290" s="30">
        <v>1</v>
      </c>
      <c r="F5290" s="30">
        <v>5303.5209999999897</v>
      </c>
      <c r="G5290" s="30">
        <v>1</v>
      </c>
      <c r="H5290" s="30">
        <v>1</v>
      </c>
      <c r="I5290" s="30">
        <v>1</v>
      </c>
      <c r="K5290" s="457"/>
      <c r="L5290" s="457" t="e">
        <f>IF(K5290=0,#REF!,0)</f>
        <v>#REF!</v>
      </c>
    </row>
    <row r="5291" spans="1:12">
      <c r="A5291" s="30">
        <v>5289</v>
      </c>
      <c r="B5291" s="30">
        <v>15056.025999999987</v>
      </c>
      <c r="C5291" s="30">
        <v>189473.81499999992</v>
      </c>
      <c r="D5291" s="30">
        <v>1</v>
      </c>
      <c r="E5291" s="30">
        <v>1</v>
      </c>
      <c r="F5291" s="30">
        <v>4387.7209999999905</v>
      </c>
      <c r="G5291" s="30">
        <v>1</v>
      </c>
      <c r="H5291" s="30">
        <v>1</v>
      </c>
      <c r="I5291" s="30">
        <v>1</v>
      </c>
      <c r="K5291" s="457"/>
      <c r="L5291" s="457" t="e">
        <f>IF(K5291=0,#REF!,0)</f>
        <v>#REF!</v>
      </c>
    </row>
    <row r="5292" spans="1:12">
      <c r="A5292" s="30">
        <v>5290</v>
      </c>
      <c r="B5292" s="30">
        <v>16413.003999999899</v>
      </c>
      <c r="C5292" s="30">
        <v>223693.32099999889</v>
      </c>
      <c r="D5292" s="30">
        <v>1</v>
      </c>
      <c r="E5292" s="30">
        <v>1</v>
      </c>
      <c r="F5292" s="30">
        <v>3341.9169999999899</v>
      </c>
      <c r="G5292" s="30">
        <v>1</v>
      </c>
      <c r="H5292" s="30">
        <v>1</v>
      </c>
      <c r="I5292" s="30">
        <v>1</v>
      </c>
      <c r="K5292" s="457"/>
      <c r="L5292" s="457" t="e">
        <f>IF(K5292=0,#REF!,0)</f>
        <v>#REF!</v>
      </c>
    </row>
    <row r="5293" spans="1:12">
      <c r="A5293" s="30">
        <v>5291</v>
      </c>
      <c r="B5293" s="30">
        <v>17811.433999999899</v>
      </c>
      <c r="C5293" s="30">
        <v>253739.41699999871</v>
      </c>
      <c r="D5293" s="30">
        <v>1</v>
      </c>
      <c r="E5293" s="30">
        <v>1</v>
      </c>
      <c r="F5293" s="30">
        <v>2949.5719999999901</v>
      </c>
      <c r="G5293" s="30">
        <v>1</v>
      </c>
      <c r="H5293" s="30">
        <v>1</v>
      </c>
      <c r="I5293" s="30">
        <v>1</v>
      </c>
      <c r="K5293" s="457"/>
      <c r="L5293" s="457" t="e">
        <f>IF(K5293=0,#REF!,0)</f>
        <v>#REF!</v>
      </c>
    </row>
    <row r="5294" spans="1:12">
      <c r="A5294" s="30">
        <v>5292</v>
      </c>
      <c r="B5294" s="30">
        <v>18642.5109999999</v>
      </c>
      <c r="C5294" s="30">
        <v>237611.39999999991</v>
      </c>
      <c r="D5294" s="30">
        <v>1</v>
      </c>
      <c r="E5294" s="30">
        <v>1</v>
      </c>
      <c r="F5294" s="30">
        <v>2753.2280000000001</v>
      </c>
      <c r="G5294" s="30">
        <v>1</v>
      </c>
      <c r="H5294" s="30">
        <v>1</v>
      </c>
      <c r="I5294" s="30">
        <v>1</v>
      </c>
      <c r="K5294" s="457"/>
      <c r="L5294" s="457" t="e">
        <f>IF(K5294=0,#REF!,0)</f>
        <v>#REF!</v>
      </c>
    </row>
    <row r="5295" spans="1:12">
      <c r="A5295" s="30">
        <v>5293</v>
      </c>
      <c r="B5295" s="30">
        <v>26888.494999999999</v>
      </c>
      <c r="C5295" s="30">
        <v>191072.49999999889</v>
      </c>
      <c r="D5295" s="30">
        <v>1</v>
      </c>
      <c r="E5295" s="30">
        <v>1</v>
      </c>
      <c r="F5295" s="30">
        <v>4122.7059999999901</v>
      </c>
      <c r="G5295" s="30">
        <v>1</v>
      </c>
      <c r="H5295" s="30">
        <v>1</v>
      </c>
      <c r="I5295" s="30">
        <v>1</v>
      </c>
      <c r="K5295" s="457"/>
      <c r="L5295" s="457" t="e">
        <f>IF(K5295=0,#REF!,0)</f>
        <v>#REF!</v>
      </c>
    </row>
    <row r="5296" spans="1:12">
      <c r="A5296" s="30">
        <v>5294</v>
      </c>
      <c r="B5296" s="30">
        <v>21779.881000000001</v>
      </c>
      <c r="C5296" s="30">
        <v>222213.71099999882</v>
      </c>
      <c r="D5296" s="30">
        <v>1</v>
      </c>
      <c r="E5296" s="30">
        <v>1</v>
      </c>
      <c r="F5296" s="30">
        <v>3665.3389999999999</v>
      </c>
      <c r="G5296" s="30">
        <v>1</v>
      </c>
      <c r="H5296" s="30">
        <v>1</v>
      </c>
      <c r="I5296" s="30">
        <v>1</v>
      </c>
      <c r="K5296" s="457"/>
      <c r="L5296" s="457" t="e">
        <f>IF(K5296=0,#REF!,0)</f>
        <v>#REF!</v>
      </c>
    </row>
    <row r="5297" spans="1:12">
      <c r="A5297" s="30">
        <v>5295</v>
      </c>
      <c r="B5297" s="30">
        <v>21023.509999999889</v>
      </c>
      <c r="C5297" s="30">
        <v>270253.69599999883</v>
      </c>
      <c r="D5297" s="30">
        <v>1</v>
      </c>
      <c r="E5297" s="30">
        <v>1</v>
      </c>
      <c r="F5297" s="30">
        <v>2100.4009999999998</v>
      </c>
      <c r="G5297" s="30">
        <v>1</v>
      </c>
      <c r="H5297" s="30">
        <v>1</v>
      </c>
      <c r="I5297" s="30">
        <v>1</v>
      </c>
      <c r="K5297" s="457"/>
      <c r="L5297" s="457" t="e">
        <f>IF(K5297=0,#REF!,0)</f>
        <v>#REF!</v>
      </c>
    </row>
    <row r="5298" spans="1:12">
      <c r="A5298" s="30">
        <v>5296</v>
      </c>
      <c r="B5298" s="30">
        <v>20742.261999999886</v>
      </c>
      <c r="C5298" s="30">
        <v>248651.31799999985</v>
      </c>
      <c r="D5298" s="30">
        <v>1</v>
      </c>
      <c r="E5298" s="30">
        <v>1</v>
      </c>
      <c r="F5298" s="30">
        <v>1839.9739999999999</v>
      </c>
      <c r="G5298" s="30">
        <v>1</v>
      </c>
      <c r="H5298" s="30">
        <v>1</v>
      </c>
      <c r="I5298" s="30">
        <v>1</v>
      </c>
      <c r="K5298" s="457"/>
      <c r="L5298" s="457" t="e">
        <f>IF(K5298=0,#REF!,0)</f>
        <v>#REF!</v>
      </c>
    </row>
    <row r="5299" spans="1:12">
      <c r="A5299" s="30">
        <v>5297</v>
      </c>
      <c r="B5299" s="30">
        <v>20354.017999999887</v>
      </c>
      <c r="C5299" s="30">
        <v>230403.27699999989</v>
      </c>
      <c r="D5299" s="30">
        <v>1</v>
      </c>
      <c r="E5299" s="30">
        <v>1</v>
      </c>
      <c r="F5299" s="30">
        <v>2100.444</v>
      </c>
      <c r="G5299" s="30">
        <v>1</v>
      </c>
      <c r="H5299" s="30">
        <v>1</v>
      </c>
      <c r="I5299" s="30">
        <v>1</v>
      </c>
      <c r="K5299" s="457"/>
      <c r="L5299" s="457" t="e">
        <f>IF(K5299=0,#REF!,0)</f>
        <v>#REF!</v>
      </c>
    </row>
    <row r="5300" spans="1:12">
      <c r="A5300" s="30">
        <v>5298</v>
      </c>
      <c r="B5300" s="30">
        <v>21401.383999999991</v>
      </c>
      <c r="C5300" s="30">
        <v>187161.0879999999</v>
      </c>
      <c r="D5300" s="30">
        <v>1</v>
      </c>
      <c r="E5300" s="30">
        <v>1</v>
      </c>
      <c r="F5300" s="30">
        <v>3665.5819999999999</v>
      </c>
      <c r="G5300" s="30">
        <v>1</v>
      </c>
      <c r="H5300" s="30">
        <v>1</v>
      </c>
      <c r="I5300" s="30">
        <v>1</v>
      </c>
      <c r="K5300" s="457"/>
      <c r="L5300" s="457" t="e">
        <f>IF(K5300=0,#REF!,0)</f>
        <v>#REF!</v>
      </c>
    </row>
    <row r="5301" spans="1:12">
      <c r="A5301" s="30">
        <v>5299</v>
      </c>
      <c r="B5301" s="30">
        <v>26603.190999999992</v>
      </c>
      <c r="C5301" s="30">
        <v>53341.294999999795</v>
      </c>
      <c r="D5301" s="30">
        <v>1</v>
      </c>
      <c r="E5301" s="30">
        <v>1</v>
      </c>
      <c r="F5301" s="30">
        <v>5167.5139999999901</v>
      </c>
      <c r="G5301" s="30">
        <v>1</v>
      </c>
      <c r="H5301" s="30">
        <v>1</v>
      </c>
      <c r="I5301" s="30">
        <v>1</v>
      </c>
      <c r="K5301" s="457"/>
      <c r="L5301" s="457" t="e">
        <f>IF(K5301=0,#REF!,0)</f>
        <v>#REF!</v>
      </c>
    </row>
    <row r="5302" spans="1:12">
      <c r="A5302" s="30">
        <v>5300</v>
      </c>
      <c r="B5302" s="30">
        <v>27314.424999999988</v>
      </c>
      <c r="C5302" s="30">
        <v>53270.408999999883</v>
      </c>
      <c r="D5302" s="30">
        <v>1</v>
      </c>
      <c r="E5302" s="30">
        <v>1</v>
      </c>
      <c r="F5302" s="30">
        <v>5233.7830000000004</v>
      </c>
      <c r="G5302" s="30">
        <v>1</v>
      </c>
      <c r="H5302" s="30">
        <v>1</v>
      </c>
      <c r="I5302" s="30">
        <v>1</v>
      </c>
      <c r="K5302" s="457"/>
      <c r="L5302" s="457" t="e">
        <f>IF(K5302=0,#REF!,0)</f>
        <v>#REF!</v>
      </c>
    </row>
    <row r="5303" spans="1:12">
      <c r="A5303" s="30">
        <v>5301</v>
      </c>
      <c r="B5303" s="30">
        <v>18442.445999999891</v>
      </c>
      <c r="C5303" s="30">
        <v>25051.179999999891</v>
      </c>
      <c r="D5303" s="30">
        <v>1</v>
      </c>
      <c r="E5303" s="30">
        <v>1</v>
      </c>
      <c r="F5303" s="30">
        <v>4059.2079999999901</v>
      </c>
      <c r="G5303" s="30">
        <v>1</v>
      </c>
      <c r="H5303" s="30">
        <v>1</v>
      </c>
      <c r="I5303" s="30">
        <v>1</v>
      </c>
      <c r="K5303" s="457"/>
      <c r="L5303" s="457" t="e">
        <f>IF(K5303=0,#REF!,0)</f>
        <v>#REF!</v>
      </c>
    </row>
    <row r="5304" spans="1:12">
      <c r="A5304" s="30">
        <v>5302</v>
      </c>
      <c r="B5304" s="30">
        <v>2680.6609999999982</v>
      </c>
      <c r="C5304" s="30">
        <v>23378.1339999999</v>
      </c>
      <c r="D5304" s="30">
        <v>1</v>
      </c>
      <c r="E5304" s="30">
        <v>1</v>
      </c>
      <c r="F5304" s="30">
        <v>2946.4679999999998</v>
      </c>
      <c r="G5304" s="30">
        <v>1</v>
      </c>
      <c r="H5304" s="30">
        <v>1</v>
      </c>
      <c r="I5304" s="30">
        <v>1</v>
      </c>
      <c r="K5304" s="457"/>
      <c r="L5304" s="457" t="e">
        <f>IF(K5304=0,#REF!,0)</f>
        <v>#REF!</v>
      </c>
    </row>
    <row r="5305" spans="1:12">
      <c r="A5305" s="30">
        <v>5303</v>
      </c>
      <c r="B5305" s="30">
        <v>2416.2139999999999</v>
      </c>
      <c r="C5305" s="30">
        <v>22321.852999999901</v>
      </c>
      <c r="D5305" s="30">
        <v>1</v>
      </c>
      <c r="E5305" s="30">
        <v>1</v>
      </c>
      <c r="F5305" s="30">
        <v>1644.6510000000001</v>
      </c>
      <c r="G5305" s="30">
        <v>1</v>
      </c>
      <c r="H5305" s="30">
        <v>1</v>
      </c>
      <c r="I5305" s="30">
        <v>1</v>
      </c>
      <c r="K5305" s="457"/>
      <c r="L5305" s="457" t="e">
        <f>IF(K5305=0,#REF!,0)</f>
        <v>#REF!</v>
      </c>
    </row>
    <row r="5306" spans="1:12">
      <c r="A5306" s="30">
        <v>5304</v>
      </c>
      <c r="B5306" s="30">
        <v>1427.288999999997</v>
      </c>
      <c r="C5306" s="30">
        <v>21556.874999999902</v>
      </c>
      <c r="D5306" s="30">
        <v>1</v>
      </c>
      <c r="E5306" s="30">
        <v>1</v>
      </c>
      <c r="F5306" s="30">
        <v>1255.617</v>
      </c>
      <c r="G5306" s="30">
        <v>1</v>
      </c>
      <c r="H5306" s="30">
        <v>1</v>
      </c>
      <c r="I5306" s="30">
        <v>1</v>
      </c>
      <c r="K5306" s="457"/>
      <c r="L5306" s="457" t="e">
        <f>IF(K5306=0,#REF!,0)</f>
        <v>#REF!</v>
      </c>
    </row>
    <row r="5307" spans="1:12">
      <c r="A5307" s="30">
        <v>5305</v>
      </c>
      <c r="B5307" s="30">
        <v>1319.5759999999971</v>
      </c>
      <c r="C5307" s="30">
        <v>21229.581999999897</v>
      </c>
      <c r="D5307" s="30">
        <v>1</v>
      </c>
      <c r="E5307" s="30">
        <v>1</v>
      </c>
      <c r="F5307" s="30">
        <v>532.19099999999901</v>
      </c>
      <c r="G5307" s="30">
        <v>1</v>
      </c>
      <c r="H5307" s="30">
        <v>1</v>
      </c>
      <c r="I5307" s="30">
        <v>1</v>
      </c>
      <c r="K5307" s="457"/>
      <c r="L5307" s="457" t="e">
        <f>IF(K5307=0,#REF!,0)</f>
        <v>#REF!</v>
      </c>
    </row>
    <row r="5308" spans="1:12">
      <c r="A5308" s="30">
        <v>5306</v>
      </c>
      <c r="B5308" s="30">
        <v>1226.3789999999979</v>
      </c>
      <c r="C5308" s="30">
        <v>20596.477999999901</v>
      </c>
      <c r="D5308" s="30">
        <v>1</v>
      </c>
      <c r="E5308" s="30">
        <v>1</v>
      </c>
      <c r="F5308" s="30">
        <v>586.07100000000003</v>
      </c>
      <c r="G5308" s="30">
        <v>1</v>
      </c>
      <c r="H5308" s="30">
        <v>1</v>
      </c>
      <c r="I5308" s="30">
        <v>1</v>
      </c>
      <c r="K5308" s="457"/>
      <c r="L5308" s="457" t="e">
        <f>IF(K5308=0,#REF!,0)</f>
        <v>#REF!</v>
      </c>
    </row>
    <row r="5309" spans="1:12">
      <c r="A5309" s="30">
        <v>5307</v>
      </c>
      <c r="B5309" s="30">
        <v>1184.322999999998</v>
      </c>
      <c r="C5309" s="30">
        <v>20337.62099999989</v>
      </c>
      <c r="D5309" s="30">
        <v>1</v>
      </c>
      <c r="E5309" s="30">
        <v>1</v>
      </c>
      <c r="F5309" s="30">
        <v>375.88299999999998</v>
      </c>
      <c r="G5309" s="30">
        <v>1</v>
      </c>
      <c r="H5309" s="30">
        <v>1</v>
      </c>
      <c r="I5309" s="30">
        <v>1</v>
      </c>
      <c r="K5309" s="457"/>
      <c r="L5309" s="457" t="e">
        <f>IF(K5309=0,#REF!,0)</f>
        <v>#REF!</v>
      </c>
    </row>
    <row r="5310" spans="1:12">
      <c r="A5310" s="30">
        <v>5308</v>
      </c>
      <c r="B5310" s="30">
        <v>1163.2939999999969</v>
      </c>
      <c r="C5310" s="30">
        <v>20069.334999999901</v>
      </c>
      <c r="D5310" s="30">
        <v>1</v>
      </c>
      <c r="E5310" s="30">
        <v>1</v>
      </c>
      <c r="F5310" s="30">
        <v>217.23400000000001</v>
      </c>
      <c r="G5310" s="30">
        <v>1</v>
      </c>
      <c r="H5310" s="30">
        <v>1</v>
      </c>
      <c r="I5310" s="30">
        <v>1</v>
      </c>
      <c r="K5310" s="457"/>
      <c r="L5310" s="457" t="e">
        <f>IF(K5310=0,#REF!,0)</f>
        <v>#REF!</v>
      </c>
    </row>
    <row r="5311" spans="1:12">
      <c r="A5311" s="30">
        <v>5309</v>
      </c>
      <c r="B5311" s="30">
        <v>1151.2549999999972</v>
      </c>
      <c r="C5311" s="30">
        <v>19925.106999999891</v>
      </c>
      <c r="D5311" s="30">
        <v>1</v>
      </c>
      <c r="E5311" s="30">
        <v>1</v>
      </c>
      <c r="F5311" s="30">
        <v>217.34299999999899</v>
      </c>
      <c r="G5311" s="30">
        <v>1</v>
      </c>
      <c r="H5311" s="30">
        <v>1</v>
      </c>
      <c r="I5311" s="30">
        <v>1</v>
      </c>
      <c r="K5311" s="457"/>
      <c r="L5311" s="457" t="e">
        <f>IF(K5311=0,#REF!,0)</f>
        <v>#REF!</v>
      </c>
    </row>
    <row r="5312" spans="1:12">
      <c r="A5312" s="30">
        <v>5310</v>
      </c>
      <c r="B5312" s="30">
        <v>1893.1879999999999</v>
      </c>
      <c r="C5312" s="30">
        <v>20065.982999999902</v>
      </c>
      <c r="D5312" s="30">
        <v>1</v>
      </c>
      <c r="E5312" s="30">
        <v>1</v>
      </c>
      <c r="F5312" s="30">
        <v>694.78699999999901</v>
      </c>
      <c r="G5312" s="30">
        <v>1</v>
      </c>
      <c r="H5312" s="30">
        <v>1</v>
      </c>
      <c r="I5312" s="30">
        <v>1</v>
      </c>
      <c r="K5312" s="457"/>
      <c r="L5312" s="457" t="e">
        <f>IF(K5312=0,#REF!,0)</f>
        <v>#REF!</v>
      </c>
    </row>
    <row r="5313" spans="1:12">
      <c r="A5313" s="30">
        <v>5311</v>
      </c>
      <c r="B5313" s="30">
        <v>27214.282999999989</v>
      </c>
      <c r="C5313" s="30">
        <v>22497.842999999903</v>
      </c>
      <c r="D5313" s="30">
        <v>1</v>
      </c>
      <c r="E5313" s="30">
        <v>1</v>
      </c>
      <c r="F5313" s="30">
        <v>1860.88</v>
      </c>
      <c r="G5313" s="30">
        <v>1</v>
      </c>
      <c r="H5313" s="30">
        <v>1</v>
      </c>
      <c r="I5313" s="30">
        <v>1</v>
      </c>
      <c r="K5313" s="457"/>
      <c r="L5313" s="457" t="e">
        <f>IF(K5313=0,#REF!,0)</f>
        <v>#REF!</v>
      </c>
    </row>
    <row r="5314" spans="1:12">
      <c r="A5314" s="30">
        <v>5312</v>
      </c>
      <c r="B5314" s="30">
        <v>17863.327999999892</v>
      </c>
      <c r="C5314" s="30">
        <v>52140.834999999897</v>
      </c>
      <c r="D5314" s="30">
        <v>1</v>
      </c>
      <c r="E5314" s="30">
        <v>1</v>
      </c>
      <c r="F5314" s="30">
        <v>3145.7759999999898</v>
      </c>
      <c r="G5314" s="30">
        <v>1</v>
      </c>
      <c r="H5314" s="30">
        <v>1</v>
      </c>
      <c r="I5314" s="30">
        <v>1</v>
      </c>
      <c r="K5314" s="457"/>
      <c r="L5314" s="457" t="e">
        <f>IF(K5314=0,#REF!,0)</f>
        <v>#REF!</v>
      </c>
    </row>
    <row r="5315" spans="1:12">
      <c r="A5315" s="30">
        <v>5313</v>
      </c>
      <c r="B5315" s="30">
        <v>18192.581999999988</v>
      </c>
      <c r="C5315" s="30">
        <v>52960.574999999801</v>
      </c>
      <c r="D5315" s="30">
        <v>1</v>
      </c>
      <c r="E5315" s="30">
        <v>1</v>
      </c>
      <c r="F5315" s="30">
        <v>5103.201</v>
      </c>
      <c r="G5315" s="30">
        <v>1</v>
      </c>
      <c r="H5315" s="30">
        <v>1</v>
      </c>
      <c r="I5315" s="30">
        <v>1</v>
      </c>
      <c r="K5315" s="457"/>
      <c r="L5315" s="457" t="e">
        <f>IF(K5315=0,#REF!,0)</f>
        <v>#REF!</v>
      </c>
    </row>
    <row r="5316" spans="1:12">
      <c r="A5316" s="30">
        <v>5314</v>
      </c>
      <c r="B5316" s="30">
        <v>19641.386999999901</v>
      </c>
      <c r="C5316" s="30">
        <v>55812.391999999891</v>
      </c>
      <c r="D5316" s="30">
        <v>1</v>
      </c>
      <c r="E5316" s="30">
        <v>1</v>
      </c>
      <c r="F5316" s="30">
        <v>5045.8459999999995</v>
      </c>
      <c r="G5316" s="30">
        <v>1</v>
      </c>
      <c r="H5316" s="30">
        <v>1</v>
      </c>
      <c r="I5316" s="30">
        <v>1</v>
      </c>
      <c r="K5316" s="457"/>
      <c r="L5316" s="457" t="e">
        <f>IF(K5316=0,#REF!,0)</f>
        <v>#REF!</v>
      </c>
    </row>
    <row r="5317" spans="1:12">
      <c r="A5317" s="30">
        <v>5315</v>
      </c>
      <c r="B5317" s="30">
        <v>20350.933999999888</v>
      </c>
      <c r="C5317" s="30">
        <v>57476.788999999888</v>
      </c>
      <c r="D5317" s="30">
        <v>1</v>
      </c>
      <c r="E5317" s="30">
        <v>1</v>
      </c>
      <c r="F5317" s="30">
        <v>4541.0590000000002</v>
      </c>
      <c r="G5317" s="30">
        <v>1</v>
      </c>
      <c r="H5317" s="30">
        <v>1</v>
      </c>
      <c r="I5317" s="30">
        <v>1</v>
      </c>
      <c r="K5317" s="457"/>
      <c r="L5317" s="457" t="e">
        <f>IF(K5317=0,#REF!,0)</f>
        <v>#REF!</v>
      </c>
    </row>
    <row r="5318" spans="1:12">
      <c r="A5318" s="30">
        <v>5316</v>
      </c>
      <c r="B5318" s="30">
        <v>21392.964999999997</v>
      </c>
      <c r="C5318" s="30">
        <v>58363.562999999791</v>
      </c>
      <c r="D5318" s="30">
        <v>1</v>
      </c>
      <c r="E5318" s="30">
        <v>1</v>
      </c>
      <c r="F5318" s="30">
        <v>4875.6260000000002</v>
      </c>
      <c r="G5318" s="30">
        <v>1</v>
      </c>
      <c r="H5318" s="30">
        <v>1</v>
      </c>
      <c r="I5318" s="30">
        <v>1</v>
      </c>
      <c r="K5318" s="457"/>
      <c r="L5318" s="457" t="e">
        <f>IF(K5318=0,#REF!,0)</f>
        <v>#REF!</v>
      </c>
    </row>
    <row r="5319" spans="1:12">
      <c r="A5319" s="30">
        <v>5317</v>
      </c>
      <c r="B5319" s="30">
        <v>29289.120999999988</v>
      </c>
      <c r="C5319" s="30">
        <v>56765.478999999999</v>
      </c>
      <c r="D5319" s="30">
        <v>1</v>
      </c>
      <c r="E5319" s="30">
        <v>1</v>
      </c>
      <c r="F5319" s="30">
        <v>4930.6170000000002</v>
      </c>
      <c r="G5319" s="30">
        <v>1</v>
      </c>
      <c r="H5319" s="30">
        <v>1</v>
      </c>
      <c r="I5319" s="30">
        <v>1</v>
      </c>
      <c r="K5319" s="457"/>
      <c r="L5319" s="457" t="e">
        <f>IF(K5319=0,#REF!,0)</f>
        <v>#REF!</v>
      </c>
    </row>
    <row r="5320" spans="1:12">
      <c r="A5320" s="30">
        <v>5318</v>
      </c>
      <c r="B5320" s="30">
        <v>23852.839999999902</v>
      </c>
      <c r="C5320" s="30">
        <v>57259.333999999893</v>
      </c>
      <c r="D5320" s="30">
        <v>1</v>
      </c>
      <c r="E5320" s="30">
        <v>1</v>
      </c>
      <c r="F5320" s="30">
        <v>3923.7339999999899</v>
      </c>
      <c r="G5320" s="30">
        <v>1</v>
      </c>
      <c r="H5320" s="30">
        <v>1</v>
      </c>
      <c r="I5320" s="30">
        <v>1</v>
      </c>
      <c r="K5320" s="457"/>
      <c r="L5320" s="457" t="e">
        <f>IF(K5320=0,#REF!,0)</f>
        <v>#REF!</v>
      </c>
    </row>
    <row r="5321" spans="1:12">
      <c r="A5321" s="30">
        <v>5319</v>
      </c>
      <c r="B5321" s="30">
        <v>22842.6519999999</v>
      </c>
      <c r="C5321" s="30">
        <v>58299.81799999989</v>
      </c>
      <c r="D5321" s="30">
        <v>1</v>
      </c>
      <c r="E5321" s="30">
        <v>1</v>
      </c>
      <c r="F5321" s="30">
        <v>3141.085</v>
      </c>
      <c r="G5321" s="30">
        <v>1</v>
      </c>
      <c r="H5321" s="30">
        <v>1</v>
      </c>
      <c r="I5321" s="30">
        <v>1</v>
      </c>
      <c r="K5321" s="457"/>
      <c r="L5321" s="457" t="e">
        <f>IF(K5321=0,#REF!,0)</f>
        <v>#REF!</v>
      </c>
    </row>
    <row r="5322" spans="1:12">
      <c r="A5322" s="30">
        <v>5320</v>
      </c>
      <c r="B5322" s="30">
        <v>22088.335999999999</v>
      </c>
      <c r="C5322" s="30">
        <v>56902.0159999998</v>
      </c>
      <c r="D5322" s="30">
        <v>1</v>
      </c>
      <c r="E5322" s="30">
        <v>1</v>
      </c>
      <c r="F5322" s="30">
        <v>2470.8649999999998</v>
      </c>
      <c r="G5322" s="30">
        <v>1</v>
      </c>
      <c r="H5322" s="30">
        <v>1</v>
      </c>
      <c r="I5322" s="30">
        <v>1</v>
      </c>
      <c r="K5322" s="457"/>
      <c r="L5322" s="457" t="e">
        <f>IF(K5322=0,#REF!,0)</f>
        <v>#REF!</v>
      </c>
    </row>
    <row r="5323" spans="1:12">
      <c r="A5323" s="30">
        <v>5321</v>
      </c>
      <c r="B5323" s="30">
        <v>21628.835999999901</v>
      </c>
      <c r="C5323" s="30">
        <v>56209.950999999906</v>
      </c>
      <c r="D5323" s="30">
        <v>1</v>
      </c>
      <c r="E5323" s="30">
        <v>1</v>
      </c>
      <c r="F5323" s="30">
        <v>3141.1529999999998</v>
      </c>
      <c r="G5323" s="30">
        <v>1</v>
      </c>
      <c r="H5323" s="30">
        <v>1</v>
      </c>
      <c r="I5323" s="30">
        <v>1</v>
      </c>
      <c r="K5323" s="457"/>
      <c r="L5323" s="457" t="e">
        <f>IF(K5323=0,#REF!,0)</f>
        <v>#REF!</v>
      </c>
    </row>
    <row r="5324" spans="1:12">
      <c r="A5324" s="30">
        <v>5322</v>
      </c>
      <c r="B5324" s="30">
        <v>22258.414999999892</v>
      </c>
      <c r="C5324" s="30">
        <v>55457.009999999791</v>
      </c>
      <c r="D5324" s="30">
        <v>1</v>
      </c>
      <c r="E5324" s="30">
        <v>1</v>
      </c>
      <c r="F5324" s="30">
        <v>4035.78999999999</v>
      </c>
      <c r="G5324" s="30">
        <v>1</v>
      </c>
      <c r="H5324" s="30">
        <v>1</v>
      </c>
      <c r="I5324" s="30">
        <v>1</v>
      </c>
      <c r="K5324" s="457"/>
      <c r="L5324" s="457" t="e">
        <f>IF(K5324=0,#REF!,0)</f>
        <v>#REF!</v>
      </c>
    </row>
    <row r="5325" spans="1:12">
      <c r="A5325" s="30">
        <v>5323</v>
      </c>
      <c r="B5325" s="30">
        <v>28065.264999999999</v>
      </c>
      <c r="C5325" s="30">
        <v>54878.72699999989</v>
      </c>
      <c r="D5325" s="30">
        <v>1</v>
      </c>
      <c r="E5325" s="30">
        <v>1</v>
      </c>
      <c r="F5325" s="30">
        <v>5602.2389999999996</v>
      </c>
      <c r="G5325" s="30">
        <v>1</v>
      </c>
      <c r="H5325" s="30">
        <v>1</v>
      </c>
      <c r="I5325" s="30">
        <v>1</v>
      </c>
      <c r="K5325" s="457"/>
      <c r="L5325" s="457" t="e">
        <f>IF(K5325=0,#REF!,0)</f>
        <v>#REF!</v>
      </c>
    </row>
    <row r="5326" spans="1:12">
      <c r="A5326" s="30">
        <v>5324</v>
      </c>
      <c r="B5326" s="30">
        <v>28212.5429999999</v>
      </c>
      <c r="C5326" s="30">
        <v>54090.659999999887</v>
      </c>
      <c r="D5326" s="30">
        <v>1</v>
      </c>
      <c r="E5326" s="30">
        <v>1</v>
      </c>
      <c r="F5326" s="30">
        <v>4428.7219999999998</v>
      </c>
      <c r="G5326" s="30">
        <v>1</v>
      </c>
      <c r="H5326" s="30">
        <v>1</v>
      </c>
      <c r="I5326" s="30">
        <v>1</v>
      </c>
      <c r="K5326" s="457"/>
      <c r="L5326" s="457" t="e">
        <f>IF(K5326=0,#REF!,0)</f>
        <v>#REF!</v>
      </c>
    </row>
    <row r="5327" spans="1:12">
      <c r="A5327" s="30">
        <v>5325</v>
      </c>
      <c r="B5327" s="30">
        <v>18775.794999999889</v>
      </c>
      <c r="C5327" s="30">
        <v>25062.747999999901</v>
      </c>
      <c r="D5327" s="30">
        <v>1</v>
      </c>
      <c r="E5327" s="30">
        <v>1</v>
      </c>
      <c r="F5327" s="30">
        <v>2472.8029999999899</v>
      </c>
      <c r="G5327" s="30">
        <v>1</v>
      </c>
      <c r="H5327" s="30">
        <v>1</v>
      </c>
      <c r="I5327" s="30">
        <v>1</v>
      </c>
      <c r="K5327" s="457"/>
      <c r="L5327" s="457" t="e">
        <f>IF(K5327=0,#REF!,0)</f>
        <v>#REF!</v>
      </c>
    </row>
    <row r="5328" spans="1:12">
      <c r="A5328" s="30">
        <v>5326</v>
      </c>
      <c r="B5328" s="30">
        <v>3151.445999999999</v>
      </c>
      <c r="C5328" s="30">
        <v>23219.120999999901</v>
      </c>
      <c r="D5328" s="30">
        <v>1</v>
      </c>
      <c r="E5328" s="30">
        <v>1</v>
      </c>
      <c r="F5328" s="30">
        <v>2413.8710000000001</v>
      </c>
      <c r="G5328" s="30">
        <v>1</v>
      </c>
      <c r="H5328" s="30">
        <v>1</v>
      </c>
      <c r="I5328" s="30">
        <v>1</v>
      </c>
      <c r="K5328" s="457"/>
      <c r="L5328" s="457" t="e">
        <f>IF(K5328=0,#REF!,0)</f>
        <v>#REF!</v>
      </c>
    </row>
    <row r="5329" spans="1:12">
      <c r="A5329" s="30">
        <v>5327</v>
      </c>
      <c r="B5329" s="30">
        <v>2866.9719999999988</v>
      </c>
      <c r="C5329" s="30">
        <v>22511.528999999889</v>
      </c>
      <c r="D5329" s="30">
        <v>1</v>
      </c>
      <c r="E5329" s="30">
        <v>1</v>
      </c>
      <c r="F5329" s="30">
        <v>1968.1889999999901</v>
      </c>
      <c r="G5329" s="30">
        <v>1</v>
      </c>
      <c r="H5329" s="30">
        <v>1</v>
      </c>
      <c r="I5329" s="30">
        <v>1</v>
      </c>
      <c r="K5329" s="457"/>
      <c r="L5329" s="457" t="e">
        <f>IF(K5329=0,#REF!,0)</f>
        <v>#REF!</v>
      </c>
    </row>
    <row r="5330" spans="1:12">
      <c r="A5330" s="30">
        <v>5328</v>
      </c>
      <c r="B5330" s="30">
        <v>1830.2029999999979</v>
      </c>
      <c r="C5330" s="30">
        <v>22048.9189999999</v>
      </c>
      <c r="D5330" s="30">
        <v>1</v>
      </c>
      <c r="E5330" s="30">
        <v>1</v>
      </c>
      <c r="F5330" s="30">
        <v>1189.7519999999899</v>
      </c>
      <c r="G5330" s="30">
        <v>1</v>
      </c>
      <c r="H5330" s="30">
        <v>1</v>
      </c>
      <c r="I5330" s="30">
        <v>1</v>
      </c>
      <c r="K5330" s="457"/>
      <c r="L5330" s="457" t="e">
        <f>IF(K5330=0,#REF!,0)</f>
        <v>#REF!</v>
      </c>
    </row>
    <row r="5331" spans="1:12">
      <c r="A5331" s="30">
        <v>5329</v>
      </c>
      <c r="B5331" s="30">
        <v>1666.7139999999981</v>
      </c>
      <c r="C5331" s="30">
        <v>21837.6339999999</v>
      </c>
      <c r="D5331" s="30">
        <v>1</v>
      </c>
      <c r="E5331" s="30">
        <v>1</v>
      </c>
      <c r="F5331" s="30">
        <v>701.88199999999995</v>
      </c>
      <c r="G5331" s="30">
        <v>1</v>
      </c>
      <c r="H5331" s="30">
        <v>1</v>
      </c>
      <c r="I5331" s="30">
        <v>1</v>
      </c>
      <c r="K5331" s="457"/>
      <c r="L5331" s="457" t="e">
        <f>IF(K5331=0,#REF!,0)</f>
        <v>#REF!</v>
      </c>
    </row>
    <row r="5332" spans="1:12">
      <c r="A5332" s="30">
        <v>5330</v>
      </c>
      <c r="B5332" s="30">
        <v>1450.2659999999971</v>
      </c>
      <c r="C5332" s="30">
        <v>21421.325999999899</v>
      </c>
      <c r="D5332" s="30">
        <v>1</v>
      </c>
      <c r="E5332" s="30">
        <v>1</v>
      </c>
      <c r="F5332" s="30">
        <v>523.12499999999898</v>
      </c>
      <c r="G5332" s="30">
        <v>1</v>
      </c>
      <c r="H5332" s="30">
        <v>1</v>
      </c>
      <c r="I5332" s="30">
        <v>1</v>
      </c>
      <c r="K5332" s="457"/>
      <c r="L5332" s="457" t="e">
        <f>IF(K5332=0,#REF!,0)</f>
        <v>#REF!</v>
      </c>
    </row>
    <row r="5333" spans="1:12">
      <c r="A5333" s="30">
        <v>5331</v>
      </c>
      <c r="B5333" s="30">
        <v>1369.650999999998</v>
      </c>
      <c r="C5333" s="30">
        <v>21011.5429999999</v>
      </c>
      <c r="D5333" s="30">
        <v>1</v>
      </c>
      <c r="E5333" s="30">
        <v>1</v>
      </c>
      <c r="F5333" s="30">
        <v>407.28599999999898</v>
      </c>
      <c r="G5333" s="30">
        <v>1</v>
      </c>
      <c r="H5333" s="30">
        <v>1</v>
      </c>
      <c r="I5333" s="30">
        <v>1</v>
      </c>
      <c r="K5333" s="457"/>
      <c r="L5333" s="457" t="e">
        <f>IF(K5333=0,#REF!,0)</f>
        <v>#REF!</v>
      </c>
    </row>
    <row r="5334" spans="1:12">
      <c r="A5334" s="30">
        <v>5332</v>
      </c>
      <c r="B5334" s="30">
        <v>1277.3379999999979</v>
      </c>
      <c r="C5334" s="30">
        <v>20528.566999999901</v>
      </c>
      <c r="D5334" s="30">
        <v>1</v>
      </c>
      <c r="E5334" s="30">
        <v>1</v>
      </c>
      <c r="F5334" s="30">
        <v>219.33499999999901</v>
      </c>
      <c r="G5334" s="30">
        <v>1</v>
      </c>
      <c r="H5334" s="30">
        <v>1</v>
      </c>
      <c r="I5334" s="30">
        <v>1</v>
      </c>
      <c r="K5334" s="457"/>
      <c r="L5334" s="457" t="e">
        <f>IF(K5334=0,#REF!,0)</f>
        <v>#REF!</v>
      </c>
    </row>
    <row r="5335" spans="1:12">
      <c r="A5335" s="30">
        <v>5333</v>
      </c>
      <c r="B5335" s="30">
        <v>1234.7829999999969</v>
      </c>
      <c r="C5335" s="30">
        <v>20382.716999999891</v>
      </c>
      <c r="D5335" s="30">
        <v>1</v>
      </c>
      <c r="E5335" s="30">
        <v>1</v>
      </c>
      <c r="F5335" s="30">
        <v>219.43499999999901</v>
      </c>
      <c r="G5335" s="30">
        <v>1</v>
      </c>
      <c r="H5335" s="30">
        <v>1</v>
      </c>
      <c r="I5335" s="30">
        <v>1</v>
      </c>
      <c r="K5335" s="457"/>
      <c r="L5335" s="457" t="e">
        <f>IF(K5335=0,#REF!,0)</f>
        <v>#REF!</v>
      </c>
    </row>
    <row r="5336" spans="1:12">
      <c r="A5336" s="30">
        <v>5334</v>
      </c>
      <c r="B5336" s="30">
        <v>1949.4609999999998</v>
      </c>
      <c r="C5336" s="30">
        <v>20251.078999999903</v>
      </c>
      <c r="D5336" s="30">
        <v>1</v>
      </c>
      <c r="E5336" s="30">
        <v>1</v>
      </c>
      <c r="F5336" s="30">
        <v>407.48099999999903</v>
      </c>
      <c r="G5336" s="30">
        <v>1</v>
      </c>
      <c r="H5336" s="30">
        <v>1</v>
      </c>
      <c r="I5336" s="30">
        <v>1</v>
      </c>
      <c r="K5336" s="457"/>
      <c r="L5336" s="457" t="e">
        <f>IF(K5336=0,#REF!,0)</f>
        <v>#REF!</v>
      </c>
    </row>
    <row r="5337" spans="1:12">
      <c r="A5337" s="30">
        <v>5335</v>
      </c>
      <c r="B5337" s="30">
        <v>27752.757999999889</v>
      </c>
      <c r="C5337" s="30">
        <v>22871.2249999999</v>
      </c>
      <c r="D5337" s="30">
        <v>1</v>
      </c>
      <c r="E5337" s="30">
        <v>1</v>
      </c>
      <c r="F5337" s="30">
        <v>1252.462</v>
      </c>
      <c r="G5337" s="30">
        <v>1</v>
      </c>
      <c r="H5337" s="30">
        <v>1</v>
      </c>
      <c r="I5337" s="30">
        <v>1</v>
      </c>
      <c r="K5337" s="457"/>
      <c r="L5337" s="457" t="e">
        <f>IF(K5337=0,#REF!,0)</f>
        <v>#REF!</v>
      </c>
    </row>
    <row r="5338" spans="1:12">
      <c r="A5338" s="30">
        <v>5336</v>
      </c>
      <c r="B5338" s="30">
        <v>18411.631000000001</v>
      </c>
      <c r="C5338" s="30">
        <v>23816.462999999898</v>
      </c>
      <c r="D5338" s="30">
        <v>1</v>
      </c>
      <c r="E5338" s="30">
        <v>1</v>
      </c>
      <c r="F5338" s="30">
        <v>2545.5739999999901</v>
      </c>
      <c r="G5338" s="30">
        <v>1</v>
      </c>
      <c r="H5338" s="30">
        <v>1</v>
      </c>
      <c r="I5338" s="30">
        <v>1</v>
      </c>
      <c r="K5338" s="457"/>
      <c r="L5338" s="457" t="e">
        <f>IF(K5338=0,#REF!,0)</f>
        <v>#REF!</v>
      </c>
    </row>
    <row r="5339" spans="1:12">
      <c r="A5339" s="30">
        <v>5337</v>
      </c>
      <c r="B5339" s="30">
        <v>18386.025999999889</v>
      </c>
      <c r="C5339" s="30">
        <v>25650.88699999989</v>
      </c>
      <c r="D5339" s="30">
        <v>1</v>
      </c>
      <c r="E5339" s="30">
        <v>1</v>
      </c>
      <c r="F5339" s="30">
        <v>4026.7199999999898</v>
      </c>
      <c r="G5339" s="30">
        <v>1</v>
      </c>
      <c r="H5339" s="30">
        <v>1</v>
      </c>
      <c r="I5339" s="30">
        <v>1</v>
      </c>
      <c r="K5339" s="457"/>
      <c r="L5339" s="457" t="e">
        <f>IF(K5339=0,#REF!,0)</f>
        <v>#REF!</v>
      </c>
    </row>
    <row r="5340" spans="1:12">
      <c r="A5340" s="30">
        <v>5338</v>
      </c>
      <c r="B5340" s="30">
        <v>19417.933999999899</v>
      </c>
      <c r="C5340" s="30">
        <v>27512.599999999897</v>
      </c>
      <c r="D5340" s="30">
        <v>1</v>
      </c>
      <c r="E5340" s="30">
        <v>1</v>
      </c>
      <c r="F5340" s="30">
        <v>5322.7020000000002</v>
      </c>
      <c r="G5340" s="30">
        <v>1</v>
      </c>
      <c r="H5340" s="30">
        <v>1</v>
      </c>
      <c r="I5340" s="30">
        <v>1</v>
      </c>
      <c r="K5340" s="457"/>
      <c r="L5340" s="457" t="e">
        <f>IF(K5340=0,#REF!,0)</f>
        <v>#REF!</v>
      </c>
    </row>
    <row r="5341" spans="1:12">
      <c r="A5341" s="30">
        <v>5339</v>
      </c>
      <c r="B5341" s="30">
        <v>19974.005999999998</v>
      </c>
      <c r="C5341" s="30">
        <v>28838.663999999895</v>
      </c>
      <c r="D5341" s="30">
        <v>1</v>
      </c>
      <c r="E5341" s="30">
        <v>1</v>
      </c>
      <c r="F5341" s="30">
        <v>5877.2529999999997</v>
      </c>
      <c r="G5341" s="30">
        <v>1</v>
      </c>
      <c r="H5341" s="30">
        <v>1</v>
      </c>
      <c r="I5341" s="30">
        <v>1</v>
      </c>
      <c r="K5341" s="457"/>
      <c r="L5341" s="457" t="e">
        <f>IF(K5341=0,#REF!,0)</f>
        <v>#REF!</v>
      </c>
    </row>
    <row r="5342" spans="1:12">
      <c r="A5342" s="30">
        <v>5340</v>
      </c>
      <c r="B5342" s="30">
        <v>20844.769999999997</v>
      </c>
      <c r="C5342" s="30">
        <v>28845.724999999897</v>
      </c>
      <c r="D5342" s="30">
        <v>1</v>
      </c>
      <c r="E5342" s="30">
        <v>1</v>
      </c>
      <c r="F5342" s="30">
        <v>6184.6879999999901</v>
      </c>
      <c r="G5342" s="30">
        <v>1</v>
      </c>
      <c r="H5342" s="30">
        <v>1</v>
      </c>
      <c r="I5342" s="30">
        <v>1</v>
      </c>
      <c r="K5342" s="457"/>
      <c r="L5342" s="457" t="e">
        <f>IF(K5342=0,#REF!,0)</f>
        <v>#REF!</v>
      </c>
    </row>
    <row r="5343" spans="1:12">
      <c r="A5343" s="30">
        <v>5341</v>
      </c>
      <c r="B5343" s="30">
        <v>28685.839999999989</v>
      </c>
      <c r="C5343" s="30">
        <v>26795.92999999988</v>
      </c>
      <c r="D5343" s="30">
        <v>1</v>
      </c>
      <c r="E5343" s="30">
        <v>1</v>
      </c>
      <c r="F5343" s="30">
        <v>5319.1419999999998</v>
      </c>
      <c r="G5343" s="30">
        <v>1</v>
      </c>
      <c r="H5343" s="30">
        <v>1</v>
      </c>
      <c r="I5343" s="30">
        <v>1</v>
      </c>
      <c r="K5343" s="457"/>
      <c r="L5343" s="457" t="e">
        <f>IF(K5343=0,#REF!,0)</f>
        <v>#REF!</v>
      </c>
    </row>
    <row r="5344" spans="1:12">
      <c r="A5344" s="30">
        <v>5342</v>
      </c>
      <c r="B5344" s="30">
        <v>22903.25</v>
      </c>
      <c r="C5344" s="30">
        <v>26719.003999999903</v>
      </c>
      <c r="D5344" s="30">
        <v>1</v>
      </c>
      <c r="E5344" s="30">
        <v>1</v>
      </c>
      <c r="F5344" s="30">
        <v>4577.6319999999996</v>
      </c>
      <c r="G5344" s="30">
        <v>1</v>
      </c>
      <c r="H5344" s="30">
        <v>1</v>
      </c>
      <c r="I5344" s="30">
        <v>1</v>
      </c>
      <c r="K5344" s="457"/>
      <c r="L5344" s="457" t="e">
        <f>IF(K5344=0,#REF!,0)</f>
        <v>#REF!</v>
      </c>
    </row>
    <row r="5345" spans="1:12">
      <c r="A5345" s="30">
        <v>5343</v>
      </c>
      <c r="B5345" s="30">
        <v>21900.766999999898</v>
      </c>
      <c r="C5345" s="30">
        <v>27856.723999999882</v>
      </c>
      <c r="D5345" s="30">
        <v>1</v>
      </c>
      <c r="E5345" s="30">
        <v>1</v>
      </c>
      <c r="F5345" s="30">
        <v>3589.9119999999998</v>
      </c>
      <c r="G5345" s="30">
        <v>1</v>
      </c>
      <c r="H5345" s="30">
        <v>1</v>
      </c>
      <c r="I5345" s="30">
        <v>1</v>
      </c>
      <c r="K5345" s="457"/>
      <c r="L5345" s="457" t="e">
        <f>IF(K5345=0,#REF!,0)</f>
        <v>#REF!</v>
      </c>
    </row>
    <row r="5346" spans="1:12">
      <c r="A5346" s="30">
        <v>5344</v>
      </c>
      <c r="B5346" s="30">
        <v>21697.213999999989</v>
      </c>
      <c r="C5346" s="30">
        <v>27332.824999999899</v>
      </c>
      <c r="D5346" s="30">
        <v>1</v>
      </c>
      <c r="E5346" s="30">
        <v>1</v>
      </c>
      <c r="F5346" s="30">
        <v>3158.02699999999</v>
      </c>
      <c r="G5346" s="30">
        <v>1</v>
      </c>
      <c r="H5346" s="30">
        <v>1</v>
      </c>
      <c r="I5346" s="30">
        <v>1</v>
      </c>
      <c r="K5346" s="457"/>
      <c r="L5346" s="457" t="e">
        <f>IF(K5346=0,#REF!,0)</f>
        <v>#REF!</v>
      </c>
    </row>
    <row r="5347" spans="1:12">
      <c r="A5347" s="30">
        <v>5345</v>
      </c>
      <c r="B5347" s="30">
        <v>21427.48</v>
      </c>
      <c r="C5347" s="30">
        <v>26730.591999999899</v>
      </c>
      <c r="D5347" s="30">
        <v>1</v>
      </c>
      <c r="E5347" s="30">
        <v>1</v>
      </c>
      <c r="F5347" s="30">
        <v>1802.4480000000001</v>
      </c>
      <c r="G5347" s="30">
        <v>1</v>
      </c>
      <c r="H5347" s="30">
        <v>1</v>
      </c>
      <c r="I5347" s="30">
        <v>1</v>
      </c>
      <c r="K5347" s="457"/>
      <c r="L5347" s="457" t="e">
        <f>IF(K5347=0,#REF!,0)</f>
        <v>#REF!</v>
      </c>
    </row>
    <row r="5348" spans="1:12">
      <c r="A5348" s="30">
        <v>5346</v>
      </c>
      <c r="B5348" s="30">
        <v>21862.332999999999</v>
      </c>
      <c r="C5348" s="30">
        <v>25540.684999999878</v>
      </c>
      <c r="D5348" s="30">
        <v>1</v>
      </c>
      <c r="E5348" s="30">
        <v>1</v>
      </c>
      <c r="F5348" s="30">
        <v>3405.3649999999998</v>
      </c>
      <c r="G5348" s="30">
        <v>1</v>
      </c>
      <c r="H5348" s="30">
        <v>1</v>
      </c>
      <c r="I5348" s="30">
        <v>1</v>
      </c>
      <c r="K5348" s="457"/>
      <c r="L5348" s="457" t="e">
        <f>IF(K5348=0,#REF!,0)</f>
        <v>#REF!</v>
      </c>
    </row>
    <row r="5349" spans="1:12">
      <c r="A5349" s="30">
        <v>5347</v>
      </c>
      <c r="B5349" s="30">
        <v>27179.098999999889</v>
      </c>
      <c r="C5349" s="30">
        <v>25090.316999999879</v>
      </c>
      <c r="D5349" s="30">
        <v>1</v>
      </c>
      <c r="E5349" s="30">
        <v>1</v>
      </c>
      <c r="F5349" s="30">
        <v>4455.2439999999997</v>
      </c>
      <c r="G5349" s="30">
        <v>1</v>
      </c>
      <c r="H5349" s="30">
        <v>1</v>
      </c>
      <c r="I5349" s="30">
        <v>1</v>
      </c>
      <c r="K5349" s="457"/>
      <c r="L5349" s="457" t="e">
        <f>IF(K5349=0,#REF!,0)</f>
        <v>#REF!</v>
      </c>
    </row>
    <row r="5350" spans="1:12">
      <c r="A5350" s="30">
        <v>5348</v>
      </c>
      <c r="B5350" s="30">
        <v>28216.64599999999</v>
      </c>
      <c r="C5350" s="30">
        <v>26279.326999999892</v>
      </c>
      <c r="D5350" s="30">
        <v>1</v>
      </c>
      <c r="E5350" s="30">
        <v>1</v>
      </c>
      <c r="F5350" s="30">
        <v>4826.67399999999</v>
      </c>
      <c r="G5350" s="30">
        <v>1</v>
      </c>
      <c r="H5350" s="30">
        <v>1</v>
      </c>
      <c r="I5350" s="30">
        <v>1</v>
      </c>
      <c r="K5350" s="457"/>
      <c r="L5350" s="457" t="e">
        <f>IF(K5350=0,#REF!,0)</f>
        <v>#REF!</v>
      </c>
    </row>
    <row r="5351" spans="1:12">
      <c r="A5351" s="30">
        <v>5349</v>
      </c>
      <c r="B5351" s="30">
        <v>19342.9199999999</v>
      </c>
      <c r="C5351" s="30">
        <v>25204.9749999999</v>
      </c>
      <c r="D5351" s="30">
        <v>1</v>
      </c>
      <c r="E5351" s="30">
        <v>1</v>
      </c>
      <c r="F5351" s="30">
        <v>2481.9229999999902</v>
      </c>
      <c r="G5351" s="30">
        <v>1</v>
      </c>
      <c r="H5351" s="30">
        <v>1</v>
      </c>
      <c r="I5351" s="30">
        <v>1</v>
      </c>
      <c r="K5351" s="457"/>
      <c r="L5351" s="457" t="e">
        <f>IF(K5351=0,#REF!,0)</f>
        <v>#REF!</v>
      </c>
    </row>
    <row r="5352" spans="1:12">
      <c r="A5352" s="30">
        <v>5350</v>
      </c>
      <c r="B5352" s="30">
        <v>3386.8620000000001</v>
      </c>
      <c r="C5352" s="30">
        <v>22815.393999999898</v>
      </c>
      <c r="D5352" s="30">
        <v>1</v>
      </c>
      <c r="E5352" s="30">
        <v>1</v>
      </c>
      <c r="F5352" s="30">
        <v>2293.8429999999898</v>
      </c>
      <c r="G5352" s="30">
        <v>1</v>
      </c>
      <c r="H5352" s="30">
        <v>1</v>
      </c>
      <c r="I5352" s="30">
        <v>1</v>
      </c>
      <c r="K5352" s="457"/>
      <c r="L5352" s="457" t="e">
        <f>IF(K5352=0,#REF!,0)</f>
        <v>#REF!</v>
      </c>
    </row>
    <row r="5353" spans="1:12">
      <c r="A5353" s="30">
        <v>5351</v>
      </c>
      <c r="B5353" s="30">
        <v>2973.6759999999999</v>
      </c>
      <c r="C5353" s="30">
        <v>22067.545999999889</v>
      </c>
      <c r="D5353" s="30">
        <v>1</v>
      </c>
      <c r="E5353" s="30">
        <v>1</v>
      </c>
      <c r="F5353" s="30">
        <v>2109.7959999999998</v>
      </c>
      <c r="G5353" s="30">
        <v>1</v>
      </c>
      <c r="H5353" s="30">
        <v>1</v>
      </c>
      <c r="I5353" s="30">
        <v>1</v>
      </c>
      <c r="K5353" s="457"/>
      <c r="L5353" s="457" t="e">
        <f>IF(K5353=0,#REF!,0)</f>
        <v>#REF!</v>
      </c>
    </row>
    <row r="5354" spans="1:12">
      <c r="A5354" s="30">
        <v>5352</v>
      </c>
      <c r="B5354" s="30">
        <v>1887.828999999997</v>
      </c>
      <c r="C5354" s="30">
        <v>21571.323999999899</v>
      </c>
      <c r="D5354" s="30">
        <v>1</v>
      </c>
      <c r="E5354" s="30">
        <v>1</v>
      </c>
      <c r="F5354" s="30">
        <v>1188.57799999999</v>
      </c>
      <c r="G5354" s="30">
        <v>1</v>
      </c>
      <c r="H5354" s="30">
        <v>1</v>
      </c>
      <c r="I5354" s="30">
        <v>1</v>
      </c>
      <c r="K5354" s="457"/>
      <c r="L5354" s="457" t="e">
        <f>IF(K5354=0,#REF!,0)</f>
        <v>#REF!</v>
      </c>
    </row>
    <row r="5355" spans="1:12">
      <c r="A5355" s="30">
        <v>5353</v>
      </c>
      <c r="B5355" s="30">
        <v>1577.957999999998</v>
      </c>
      <c r="C5355" s="30">
        <v>20897.080999999889</v>
      </c>
      <c r="D5355" s="30">
        <v>1</v>
      </c>
      <c r="E5355" s="30">
        <v>1</v>
      </c>
      <c r="F5355" s="30">
        <v>549.85</v>
      </c>
      <c r="G5355" s="30">
        <v>1</v>
      </c>
      <c r="H5355" s="30">
        <v>1</v>
      </c>
      <c r="I5355" s="30">
        <v>1</v>
      </c>
      <c r="K5355" s="457"/>
      <c r="L5355" s="457" t="e">
        <f>IF(K5355=0,#REF!,0)</f>
        <v>#REF!</v>
      </c>
    </row>
    <row r="5356" spans="1:12">
      <c r="A5356" s="30">
        <v>5354</v>
      </c>
      <c r="B5356" s="30">
        <v>1337.5619999999979</v>
      </c>
      <c r="C5356" s="30">
        <v>20180.818999999901</v>
      </c>
      <c r="D5356" s="30">
        <v>1</v>
      </c>
      <c r="E5356" s="30">
        <v>1</v>
      </c>
      <c r="F5356" s="30">
        <v>310.44899999999899</v>
      </c>
      <c r="G5356" s="30">
        <v>1</v>
      </c>
      <c r="H5356" s="30">
        <v>1</v>
      </c>
      <c r="I5356" s="30">
        <v>1</v>
      </c>
      <c r="K5356" s="457"/>
      <c r="L5356" s="457" t="e">
        <f>IF(K5356=0,#REF!,0)</f>
        <v>#REF!</v>
      </c>
    </row>
    <row r="5357" spans="1:12">
      <c r="A5357" s="30">
        <v>5355</v>
      </c>
      <c r="B5357" s="30">
        <v>1255.276999999998</v>
      </c>
      <c r="C5357" s="30">
        <v>19797.467999999888</v>
      </c>
      <c r="D5357" s="30">
        <v>1</v>
      </c>
      <c r="E5357" s="30">
        <v>1</v>
      </c>
      <c r="F5357" s="30">
        <v>234.16200000000001</v>
      </c>
      <c r="G5357" s="30">
        <v>1</v>
      </c>
      <c r="H5357" s="30">
        <v>1</v>
      </c>
      <c r="I5357" s="30">
        <v>1</v>
      </c>
      <c r="K5357" s="457"/>
      <c r="L5357" s="457" t="e">
        <f>IF(K5357=0,#REF!,0)</f>
        <v>#REF!</v>
      </c>
    </row>
    <row r="5358" spans="1:12">
      <c r="A5358" s="30">
        <v>5356</v>
      </c>
      <c r="B5358" s="30">
        <v>1175.7859999999969</v>
      </c>
      <c r="C5358" s="30">
        <v>19395.163999999902</v>
      </c>
      <c r="D5358" s="30">
        <v>1</v>
      </c>
      <c r="E5358" s="30">
        <v>1</v>
      </c>
      <c r="F5358" s="30">
        <v>234.60199999999901</v>
      </c>
      <c r="G5358" s="30">
        <v>1</v>
      </c>
      <c r="H5358" s="30">
        <v>1</v>
      </c>
      <c r="I5358" s="30">
        <v>1</v>
      </c>
      <c r="K5358" s="457"/>
      <c r="L5358" s="457" t="e">
        <f>IF(K5358=0,#REF!,0)</f>
        <v>#REF!</v>
      </c>
    </row>
    <row r="5359" spans="1:12">
      <c r="A5359" s="30">
        <v>5357</v>
      </c>
      <c r="B5359" s="30">
        <v>1149.7859999999969</v>
      </c>
      <c r="C5359" s="30">
        <v>19241.087999999887</v>
      </c>
      <c r="D5359" s="30">
        <v>1</v>
      </c>
      <c r="E5359" s="30">
        <v>1</v>
      </c>
      <c r="F5359" s="30">
        <v>222.17699999999999</v>
      </c>
      <c r="G5359" s="30">
        <v>1</v>
      </c>
      <c r="H5359" s="30">
        <v>1</v>
      </c>
      <c r="I5359" s="30">
        <v>1</v>
      </c>
      <c r="K5359" s="457"/>
      <c r="L5359" s="457" t="e">
        <f>IF(K5359=0,#REF!,0)</f>
        <v>#REF!</v>
      </c>
    </row>
    <row r="5360" spans="1:12">
      <c r="A5360" s="30">
        <v>5358</v>
      </c>
      <c r="B5360" s="30">
        <v>1873.0449999999998</v>
      </c>
      <c r="C5360" s="30">
        <v>19113.967999999895</v>
      </c>
      <c r="D5360" s="30">
        <v>1</v>
      </c>
      <c r="E5360" s="30">
        <v>1</v>
      </c>
      <c r="F5360" s="30">
        <v>2492.8539999999998</v>
      </c>
      <c r="G5360" s="30">
        <v>1</v>
      </c>
      <c r="H5360" s="30">
        <v>1</v>
      </c>
      <c r="I5360" s="30">
        <v>1</v>
      </c>
      <c r="K5360" s="457"/>
      <c r="L5360" s="457" t="e">
        <f>IF(K5360=0,#REF!,0)</f>
        <v>#REF!</v>
      </c>
    </row>
    <row r="5361" spans="1:12">
      <c r="A5361" s="30">
        <v>5359</v>
      </c>
      <c r="B5361" s="30">
        <v>24734.62299999989</v>
      </c>
      <c r="C5361" s="30">
        <v>21239.797999999901</v>
      </c>
      <c r="D5361" s="30">
        <v>1</v>
      </c>
      <c r="E5361" s="30">
        <v>1</v>
      </c>
      <c r="F5361" s="30">
        <v>6545.7349999999997</v>
      </c>
      <c r="G5361" s="30">
        <v>1</v>
      </c>
      <c r="H5361" s="30">
        <v>1</v>
      </c>
      <c r="I5361" s="30">
        <v>1</v>
      </c>
      <c r="K5361" s="457"/>
      <c r="L5361" s="457" t="e">
        <f>IF(K5361=0,#REF!,0)</f>
        <v>#REF!</v>
      </c>
    </row>
    <row r="5362" spans="1:12">
      <c r="A5362" s="30">
        <v>5360</v>
      </c>
      <c r="B5362" s="30">
        <v>16459.952999999899</v>
      </c>
      <c r="C5362" s="30">
        <v>211341.13399999891</v>
      </c>
      <c r="D5362" s="30">
        <v>1</v>
      </c>
      <c r="E5362" s="30">
        <v>1</v>
      </c>
      <c r="F5362" s="30">
        <v>5302.9639999999999</v>
      </c>
      <c r="G5362" s="30">
        <v>1</v>
      </c>
      <c r="H5362" s="30">
        <v>1</v>
      </c>
      <c r="I5362" s="30">
        <v>1</v>
      </c>
      <c r="K5362" s="457"/>
      <c r="L5362" s="457" t="e">
        <f>IF(K5362=0,#REF!,0)</f>
        <v>#REF!</v>
      </c>
    </row>
    <row r="5363" spans="1:12">
      <c r="A5363" s="30">
        <v>5361</v>
      </c>
      <c r="B5363" s="30">
        <v>16491.96</v>
      </c>
      <c r="C5363" s="30">
        <v>237536.88099999991</v>
      </c>
      <c r="D5363" s="30">
        <v>1</v>
      </c>
      <c r="E5363" s="30">
        <v>1</v>
      </c>
      <c r="F5363" s="30">
        <v>4387.1580000000004</v>
      </c>
      <c r="G5363" s="30">
        <v>1</v>
      </c>
      <c r="H5363" s="30">
        <v>1</v>
      </c>
      <c r="I5363" s="30">
        <v>1</v>
      </c>
      <c r="K5363" s="457"/>
      <c r="L5363" s="457" t="e">
        <f>IF(K5363=0,#REF!,0)</f>
        <v>#REF!</v>
      </c>
    </row>
    <row r="5364" spans="1:12">
      <c r="A5364" s="30">
        <v>5362</v>
      </c>
      <c r="B5364" s="30">
        <v>18452.86399999999</v>
      </c>
      <c r="C5364" s="30">
        <v>273324.46899999888</v>
      </c>
      <c r="D5364" s="30">
        <v>1</v>
      </c>
      <c r="E5364" s="30">
        <v>1</v>
      </c>
      <c r="F5364" s="30">
        <v>3341.386</v>
      </c>
      <c r="G5364" s="30">
        <v>1</v>
      </c>
      <c r="H5364" s="30">
        <v>1</v>
      </c>
      <c r="I5364" s="30">
        <v>1</v>
      </c>
      <c r="K5364" s="457"/>
      <c r="L5364" s="457" t="e">
        <f>IF(K5364=0,#REF!,0)</f>
        <v>#REF!</v>
      </c>
    </row>
    <row r="5365" spans="1:12">
      <c r="A5365" s="30">
        <v>5363</v>
      </c>
      <c r="B5365" s="30">
        <v>18934.829999999991</v>
      </c>
      <c r="C5365" s="30">
        <v>294402.40599999967</v>
      </c>
      <c r="D5365" s="30">
        <v>1</v>
      </c>
      <c r="E5365" s="30">
        <v>1</v>
      </c>
      <c r="F5365" s="30">
        <v>2949.10699999999</v>
      </c>
      <c r="G5365" s="30">
        <v>1</v>
      </c>
      <c r="H5365" s="30">
        <v>1</v>
      </c>
      <c r="I5365" s="30">
        <v>1</v>
      </c>
      <c r="K5365" s="457"/>
      <c r="L5365" s="457" t="e">
        <f>IF(K5365=0,#REF!,0)</f>
        <v>#REF!</v>
      </c>
    </row>
    <row r="5366" spans="1:12">
      <c r="A5366" s="30">
        <v>5364</v>
      </c>
      <c r="B5366" s="30">
        <v>19789.124999999898</v>
      </c>
      <c r="C5366" s="30">
        <v>276381.34999999893</v>
      </c>
      <c r="D5366" s="30">
        <v>1</v>
      </c>
      <c r="E5366" s="30">
        <v>1</v>
      </c>
      <c r="F5366" s="30">
        <v>2752.77699999999</v>
      </c>
      <c r="G5366" s="30">
        <v>1</v>
      </c>
      <c r="H5366" s="30">
        <v>1</v>
      </c>
      <c r="I5366" s="30">
        <v>1</v>
      </c>
      <c r="K5366" s="457"/>
      <c r="L5366" s="457" t="e">
        <f>IF(K5366=0,#REF!,0)</f>
        <v>#REF!</v>
      </c>
    </row>
    <row r="5367" spans="1:12">
      <c r="A5367" s="30">
        <v>5365</v>
      </c>
      <c r="B5367" s="30">
        <v>27540.856</v>
      </c>
      <c r="C5367" s="30">
        <v>224455.00399999891</v>
      </c>
      <c r="D5367" s="30">
        <v>1</v>
      </c>
      <c r="E5367" s="30">
        <v>1</v>
      </c>
      <c r="F5367" s="30">
        <v>4122.1769999999997</v>
      </c>
      <c r="G5367" s="30">
        <v>1</v>
      </c>
      <c r="H5367" s="30">
        <v>1</v>
      </c>
      <c r="I5367" s="30">
        <v>1</v>
      </c>
      <c r="K5367" s="457"/>
      <c r="L5367" s="457" t="e">
        <f>IF(K5367=0,#REF!,0)</f>
        <v>#REF!</v>
      </c>
    </row>
    <row r="5368" spans="1:12">
      <c r="A5368" s="30">
        <v>5366</v>
      </c>
      <c r="B5368" s="30">
        <v>22195.254999999997</v>
      </c>
      <c r="C5368" s="30">
        <v>251847.7389999989</v>
      </c>
      <c r="D5368" s="30">
        <v>1</v>
      </c>
      <c r="E5368" s="30">
        <v>1</v>
      </c>
      <c r="F5368" s="30">
        <v>3665.0189999999998</v>
      </c>
      <c r="G5368" s="30">
        <v>1</v>
      </c>
      <c r="H5368" s="30">
        <v>1</v>
      </c>
      <c r="I5368" s="30">
        <v>1</v>
      </c>
      <c r="K5368" s="457"/>
      <c r="L5368" s="457" t="e">
        <f>IF(K5368=0,#REF!,0)</f>
        <v>#REF!</v>
      </c>
    </row>
    <row r="5369" spans="1:12">
      <c r="A5369" s="30">
        <v>5367</v>
      </c>
      <c r="B5369" s="30">
        <v>20611.38999999989</v>
      </c>
      <c r="C5369" s="30">
        <v>291788.66299999971</v>
      </c>
      <c r="D5369" s="30">
        <v>1</v>
      </c>
      <c r="E5369" s="30">
        <v>1</v>
      </c>
      <c r="F5369" s="30">
        <v>2100.1399999999899</v>
      </c>
      <c r="G5369" s="30">
        <v>1</v>
      </c>
      <c r="H5369" s="30">
        <v>1</v>
      </c>
      <c r="I5369" s="30">
        <v>1</v>
      </c>
      <c r="K5369" s="457"/>
      <c r="L5369" s="457" t="e">
        <f>IF(K5369=0,#REF!,0)</f>
        <v>#REF!</v>
      </c>
    </row>
    <row r="5370" spans="1:12">
      <c r="A5370" s="30">
        <v>5368</v>
      </c>
      <c r="B5370" s="30">
        <v>21122.788999999899</v>
      </c>
      <c r="C5370" s="30">
        <v>274459.87599999987</v>
      </c>
      <c r="D5370" s="30">
        <v>1</v>
      </c>
      <c r="E5370" s="30">
        <v>1</v>
      </c>
      <c r="F5370" s="30">
        <v>1839.74199999999</v>
      </c>
      <c r="G5370" s="30">
        <v>1</v>
      </c>
      <c r="H5370" s="30">
        <v>1</v>
      </c>
      <c r="I5370" s="30">
        <v>1</v>
      </c>
      <c r="K5370" s="457"/>
      <c r="L5370" s="457" t="e">
        <f>IF(K5370=0,#REF!,0)</f>
        <v>#REF!</v>
      </c>
    </row>
    <row r="5371" spans="1:12">
      <c r="A5371" s="30">
        <v>5369</v>
      </c>
      <c r="B5371" s="30">
        <v>20449.411999999997</v>
      </c>
      <c r="C5371" s="30">
        <v>253576.19699999987</v>
      </c>
      <c r="D5371" s="30">
        <v>1</v>
      </c>
      <c r="E5371" s="30">
        <v>1</v>
      </c>
      <c r="F5371" s="30">
        <v>2100.2449999999999</v>
      </c>
      <c r="G5371" s="30">
        <v>1</v>
      </c>
      <c r="H5371" s="30">
        <v>1</v>
      </c>
      <c r="I5371" s="30">
        <v>1</v>
      </c>
      <c r="K5371" s="457"/>
      <c r="L5371" s="457" t="e">
        <f>IF(K5371=0,#REF!,0)</f>
        <v>#REF!</v>
      </c>
    </row>
    <row r="5372" spans="1:12">
      <c r="A5372" s="30">
        <v>5370</v>
      </c>
      <c r="B5372" s="30">
        <v>20817.962</v>
      </c>
      <c r="C5372" s="30">
        <v>204936.00299999889</v>
      </c>
      <c r="D5372" s="30">
        <v>1</v>
      </c>
      <c r="E5372" s="30">
        <v>1</v>
      </c>
      <c r="F5372" s="30">
        <v>3665.4189999999999</v>
      </c>
      <c r="G5372" s="30">
        <v>1</v>
      </c>
      <c r="H5372" s="30">
        <v>1</v>
      </c>
      <c r="I5372" s="30">
        <v>1</v>
      </c>
      <c r="K5372" s="457"/>
      <c r="L5372" s="457" t="e">
        <f>IF(K5372=0,#REF!,0)</f>
        <v>#REF!</v>
      </c>
    </row>
    <row r="5373" spans="1:12">
      <c r="A5373" s="30">
        <v>5371</v>
      </c>
      <c r="B5373" s="30">
        <v>25667.005000000001</v>
      </c>
      <c r="C5373" s="30">
        <v>53168.828999999903</v>
      </c>
      <c r="D5373" s="30">
        <v>1</v>
      </c>
      <c r="E5373" s="30">
        <v>1</v>
      </c>
      <c r="F5373" s="30">
        <v>5167.3040000000001</v>
      </c>
      <c r="G5373" s="30">
        <v>1</v>
      </c>
      <c r="H5373" s="30">
        <v>1</v>
      </c>
      <c r="I5373" s="30">
        <v>1</v>
      </c>
      <c r="K5373" s="457"/>
      <c r="L5373" s="457" t="e">
        <f>IF(K5373=0,#REF!,0)</f>
        <v>#REF!</v>
      </c>
    </row>
    <row r="5374" spans="1:12">
      <c r="A5374" s="30">
        <v>5372</v>
      </c>
      <c r="B5374" s="30">
        <v>26960.319999999992</v>
      </c>
      <c r="C5374" s="30">
        <v>53682.701999999903</v>
      </c>
      <c r="D5374" s="30">
        <v>1</v>
      </c>
      <c r="E5374" s="30">
        <v>1</v>
      </c>
      <c r="F5374" s="30">
        <v>5233.56699999999</v>
      </c>
      <c r="G5374" s="30">
        <v>1</v>
      </c>
      <c r="H5374" s="30">
        <v>1</v>
      </c>
      <c r="I5374" s="30">
        <v>1</v>
      </c>
      <c r="K5374" s="457"/>
      <c r="L5374" s="457" t="e">
        <f>IF(K5374=0,#REF!,0)</f>
        <v>#REF!</v>
      </c>
    </row>
    <row r="5375" spans="1:12">
      <c r="A5375" s="30">
        <v>5373</v>
      </c>
      <c r="B5375" s="30">
        <v>18098.544999999998</v>
      </c>
      <c r="C5375" s="30">
        <v>24554.747999999901</v>
      </c>
      <c r="D5375" s="30">
        <v>1</v>
      </c>
      <c r="E5375" s="30">
        <v>1</v>
      </c>
      <c r="F5375" s="30">
        <v>4059.1179999999999</v>
      </c>
      <c r="G5375" s="30">
        <v>1</v>
      </c>
      <c r="H5375" s="30">
        <v>1</v>
      </c>
      <c r="I5375" s="30">
        <v>1</v>
      </c>
      <c r="K5375" s="457"/>
      <c r="L5375" s="457" t="e">
        <f>IF(K5375=0,#REF!,0)</f>
        <v>#REF!</v>
      </c>
    </row>
    <row r="5376" spans="1:12">
      <c r="A5376" s="30">
        <v>5374</v>
      </c>
      <c r="B5376" s="30">
        <v>2839.1559999999999</v>
      </c>
      <c r="C5376" s="30">
        <v>22871.0829999999</v>
      </c>
      <c r="D5376" s="30">
        <v>1</v>
      </c>
      <c r="E5376" s="30">
        <v>1</v>
      </c>
      <c r="F5376" s="30">
        <v>2946.1329999999898</v>
      </c>
      <c r="G5376" s="30">
        <v>1</v>
      </c>
      <c r="H5376" s="30">
        <v>1</v>
      </c>
      <c r="I5376" s="30">
        <v>1</v>
      </c>
      <c r="K5376" s="457"/>
      <c r="L5376" s="457" t="e">
        <f>IF(K5376=0,#REF!,0)</f>
        <v>#REF!</v>
      </c>
    </row>
    <row r="5377" spans="1:12">
      <c r="A5377" s="30">
        <v>5375</v>
      </c>
      <c r="B5377" s="30">
        <v>2494</v>
      </c>
      <c r="C5377" s="30">
        <v>21883.996999999901</v>
      </c>
      <c r="D5377" s="30">
        <v>1</v>
      </c>
      <c r="E5377" s="30">
        <v>1</v>
      </c>
      <c r="F5377" s="30">
        <v>1644.569</v>
      </c>
      <c r="G5377" s="30">
        <v>1</v>
      </c>
      <c r="H5377" s="30">
        <v>1</v>
      </c>
      <c r="I5377" s="30">
        <v>1</v>
      </c>
      <c r="K5377" s="457"/>
      <c r="L5377" s="457" t="e">
        <f>IF(K5377=0,#REF!,0)</f>
        <v>#REF!</v>
      </c>
    </row>
    <row r="5378" spans="1:12">
      <c r="A5378" s="30">
        <v>5376</v>
      </c>
      <c r="B5378" s="30">
        <v>1474.521999999997</v>
      </c>
      <c r="C5378" s="30">
        <v>21155.609999999899</v>
      </c>
      <c r="D5378" s="30">
        <v>1</v>
      </c>
      <c r="E5378" s="30">
        <v>1</v>
      </c>
      <c r="F5378" s="30">
        <v>1255.5889999999999</v>
      </c>
      <c r="G5378" s="30">
        <v>1</v>
      </c>
      <c r="H5378" s="30">
        <v>1</v>
      </c>
      <c r="I5378" s="30">
        <v>1</v>
      </c>
      <c r="K5378" s="457"/>
      <c r="L5378" s="457" t="e">
        <f>IF(K5378=0,#REF!,0)</f>
        <v>#REF!</v>
      </c>
    </row>
    <row r="5379" spans="1:12">
      <c r="A5379" s="30">
        <v>5377</v>
      </c>
      <c r="B5379" s="30">
        <v>1327.882999999998</v>
      </c>
      <c r="C5379" s="30">
        <v>20511.285999999891</v>
      </c>
      <c r="D5379" s="30">
        <v>1</v>
      </c>
      <c r="E5379" s="30">
        <v>1</v>
      </c>
      <c r="F5379" s="30">
        <v>550.23899999999901</v>
      </c>
      <c r="G5379" s="30">
        <v>1</v>
      </c>
      <c r="H5379" s="30">
        <v>1</v>
      </c>
      <c r="I5379" s="30">
        <v>1</v>
      </c>
      <c r="K5379" s="457"/>
      <c r="L5379" s="457" t="e">
        <f>IF(K5379=0,#REF!,0)</f>
        <v>#REF!</v>
      </c>
    </row>
    <row r="5380" spans="1:12">
      <c r="A5380" s="30">
        <v>5378</v>
      </c>
      <c r="B5380" s="30">
        <v>1215.6669999999981</v>
      </c>
      <c r="C5380" s="30">
        <v>19913.941999999901</v>
      </c>
      <c r="D5380" s="30">
        <v>1</v>
      </c>
      <c r="E5380" s="30">
        <v>1</v>
      </c>
      <c r="F5380" s="30">
        <v>310.81699999999898</v>
      </c>
      <c r="G5380" s="30">
        <v>1</v>
      </c>
      <c r="H5380" s="30">
        <v>1</v>
      </c>
      <c r="I5380" s="30">
        <v>1</v>
      </c>
      <c r="K5380" s="457"/>
      <c r="L5380" s="457" t="e">
        <f>IF(K5380=0,#REF!,0)</f>
        <v>#REF!</v>
      </c>
    </row>
    <row r="5381" spans="1:12">
      <c r="A5381" s="30">
        <v>5379</v>
      </c>
      <c r="B5381" s="30">
        <v>1173.4579999999978</v>
      </c>
      <c r="C5381" s="30">
        <v>19630.914999999903</v>
      </c>
      <c r="D5381" s="30">
        <v>1</v>
      </c>
      <c r="E5381" s="30">
        <v>1</v>
      </c>
      <c r="F5381" s="30">
        <v>234.994</v>
      </c>
      <c r="G5381" s="30">
        <v>1</v>
      </c>
      <c r="H5381" s="30">
        <v>1</v>
      </c>
      <c r="I5381" s="30">
        <v>1</v>
      </c>
      <c r="K5381" s="457"/>
      <c r="L5381" s="457" t="e">
        <f>IF(K5381=0,#REF!,0)</f>
        <v>#REF!</v>
      </c>
    </row>
    <row r="5382" spans="1:12">
      <c r="A5382" s="30">
        <v>5380</v>
      </c>
      <c r="B5382" s="30">
        <v>1143.8419999999978</v>
      </c>
      <c r="C5382" s="30">
        <v>19370.9539999999</v>
      </c>
      <c r="D5382" s="30">
        <v>1</v>
      </c>
      <c r="E5382" s="30">
        <v>1</v>
      </c>
      <c r="F5382" s="30">
        <v>235.33499999999901</v>
      </c>
      <c r="G5382" s="30">
        <v>1</v>
      </c>
      <c r="H5382" s="30">
        <v>1</v>
      </c>
      <c r="I5382" s="30">
        <v>1</v>
      </c>
      <c r="K5382" s="457"/>
      <c r="L5382" s="457" t="e">
        <f>IF(K5382=0,#REF!,0)</f>
        <v>#REF!</v>
      </c>
    </row>
    <row r="5383" spans="1:12">
      <c r="A5383" s="30">
        <v>5381</v>
      </c>
      <c r="B5383" s="30">
        <v>1129.4429999999979</v>
      </c>
      <c r="C5383" s="30">
        <v>19243.339999999887</v>
      </c>
      <c r="D5383" s="30">
        <v>1</v>
      </c>
      <c r="E5383" s="30">
        <v>1</v>
      </c>
      <c r="F5383" s="30">
        <v>222.54799999999901</v>
      </c>
      <c r="G5383" s="30">
        <v>1</v>
      </c>
      <c r="H5383" s="30">
        <v>1</v>
      </c>
      <c r="I5383" s="30">
        <v>1</v>
      </c>
      <c r="K5383" s="457"/>
      <c r="L5383" s="457" t="e">
        <f>IF(K5383=0,#REF!,0)</f>
        <v>#REF!</v>
      </c>
    </row>
    <row r="5384" spans="1:12">
      <c r="A5384" s="30">
        <v>5382</v>
      </c>
      <c r="B5384" s="30">
        <v>1857.4940000000001</v>
      </c>
      <c r="C5384" s="30">
        <v>19157.515999999901</v>
      </c>
      <c r="D5384" s="30">
        <v>1</v>
      </c>
      <c r="E5384" s="30">
        <v>1</v>
      </c>
      <c r="F5384" s="30">
        <v>2493.2460000000001</v>
      </c>
      <c r="G5384" s="30">
        <v>1</v>
      </c>
      <c r="H5384" s="30">
        <v>1</v>
      </c>
      <c r="I5384" s="30">
        <v>1</v>
      </c>
      <c r="K5384" s="457"/>
      <c r="L5384" s="457" t="e">
        <f>IF(K5384=0,#REF!,0)</f>
        <v>#REF!</v>
      </c>
    </row>
    <row r="5385" spans="1:12">
      <c r="A5385" s="30">
        <v>5383</v>
      </c>
      <c r="B5385" s="30">
        <v>25382.839</v>
      </c>
      <c r="C5385" s="30">
        <v>21292.717999999899</v>
      </c>
      <c r="D5385" s="30">
        <v>1</v>
      </c>
      <c r="E5385" s="30">
        <v>1</v>
      </c>
      <c r="F5385" s="30">
        <v>6546.2749999999896</v>
      </c>
      <c r="G5385" s="30">
        <v>1</v>
      </c>
      <c r="H5385" s="30">
        <v>1</v>
      </c>
      <c r="I5385" s="30">
        <v>1</v>
      </c>
      <c r="K5385" s="457"/>
      <c r="L5385" s="457" t="e">
        <f>IF(K5385=0,#REF!,0)</f>
        <v>#REF!</v>
      </c>
    </row>
    <row r="5386" spans="1:12">
      <c r="A5386" s="30">
        <v>5384</v>
      </c>
      <c r="B5386" s="30">
        <v>15628.17399999989</v>
      </c>
      <c r="C5386" s="30">
        <v>189080.11599999989</v>
      </c>
      <c r="D5386" s="30">
        <v>1</v>
      </c>
      <c r="E5386" s="30">
        <v>1</v>
      </c>
      <c r="F5386" s="30">
        <v>5303.6349999999902</v>
      </c>
      <c r="G5386" s="30">
        <v>1</v>
      </c>
      <c r="H5386" s="30">
        <v>1</v>
      </c>
      <c r="I5386" s="30">
        <v>1</v>
      </c>
      <c r="K5386" s="457"/>
      <c r="L5386" s="457" t="e">
        <f>IF(K5386=0,#REF!,0)</f>
        <v>#REF!</v>
      </c>
    </row>
    <row r="5387" spans="1:12">
      <c r="A5387" s="30">
        <v>5385</v>
      </c>
      <c r="B5387" s="30">
        <v>15292.766999999998</v>
      </c>
      <c r="C5387" s="30">
        <v>208732.65699999881</v>
      </c>
      <c r="D5387" s="30">
        <v>1</v>
      </c>
      <c r="E5387" s="30">
        <v>1</v>
      </c>
      <c r="F5387" s="30">
        <v>4388.0049999999901</v>
      </c>
      <c r="G5387" s="30">
        <v>1</v>
      </c>
      <c r="H5387" s="30">
        <v>1</v>
      </c>
      <c r="I5387" s="30">
        <v>1</v>
      </c>
      <c r="K5387" s="457"/>
      <c r="L5387" s="457" t="e">
        <f>IF(K5387=0,#REF!,0)</f>
        <v>#REF!</v>
      </c>
    </row>
    <row r="5388" spans="1:12">
      <c r="A5388" s="30">
        <v>5386</v>
      </c>
      <c r="B5388" s="30">
        <v>16129.397999999999</v>
      </c>
      <c r="C5388" s="30">
        <v>238475.14399999988</v>
      </c>
      <c r="D5388" s="30">
        <v>1</v>
      </c>
      <c r="E5388" s="30">
        <v>1</v>
      </c>
      <c r="F5388" s="30">
        <v>3342.37</v>
      </c>
      <c r="G5388" s="30">
        <v>1</v>
      </c>
      <c r="H5388" s="30">
        <v>1</v>
      </c>
      <c r="I5388" s="30">
        <v>1</v>
      </c>
      <c r="K5388" s="457"/>
      <c r="L5388" s="457" t="e">
        <f>IF(K5388=0,#REF!,0)</f>
        <v>#REF!</v>
      </c>
    </row>
    <row r="5389" spans="1:12">
      <c r="A5389" s="30">
        <v>5387</v>
      </c>
      <c r="B5389" s="30">
        <v>16807.831999999988</v>
      </c>
      <c r="C5389" s="30">
        <v>262564.72799999977</v>
      </c>
      <c r="D5389" s="30">
        <v>1</v>
      </c>
      <c r="E5389" s="30">
        <v>1</v>
      </c>
      <c r="F5389" s="30">
        <v>2950.1770000000001</v>
      </c>
      <c r="G5389" s="30">
        <v>1</v>
      </c>
      <c r="H5389" s="30">
        <v>1</v>
      </c>
      <c r="I5389" s="30">
        <v>1</v>
      </c>
      <c r="K5389" s="457"/>
      <c r="L5389" s="457" t="e">
        <f>IF(K5389=0,#REF!,0)</f>
        <v>#REF!</v>
      </c>
    </row>
    <row r="5390" spans="1:12">
      <c r="A5390" s="30">
        <v>5388</v>
      </c>
      <c r="B5390" s="30">
        <v>17234.914999999899</v>
      </c>
      <c r="C5390" s="30">
        <v>242579.35399999982</v>
      </c>
      <c r="D5390" s="30">
        <v>1</v>
      </c>
      <c r="E5390" s="30">
        <v>1</v>
      </c>
      <c r="F5390" s="30">
        <v>2754.0010000000002</v>
      </c>
      <c r="G5390" s="30">
        <v>1</v>
      </c>
      <c r="H5390" s="30">
        <v>1</v>
      </c>
      <c r="I5390" s="30">
        <v>1</v>
      </c>
      <c r="K5390" s="457"/>
      <c r="L5390" s="457" t="e">
        <f>IF(K5390=0,#REF!,0)</f>
        <v>#REF!</v>
      </c>
    </row>
    <row r="5391" spans="1:12">
      <c r="A5391" s="30">
        <v>5389</v>
      </c>
      <c r="B5391" s="30">
        <v>25206.418999999889</v>
      </c>
      <c r="C5391" s="30">
        <v>193879.97799999989</v>
      </c>
      <c r="D5391" s="30">
        <v>1</v>
      </c>
      <c r="E5391" s="30">
        <v>1</v>
      </c>
      <c r="F5391" s="30">
        <v>4124.0479999999998</v>
      </c>
      <c r="G5391" s="30">
        <v>1</v>
      </c>
      <c r="H5391" s="30">
        <v>1</v>
      </c>
      <c r="I5391" s="30">
        <v>1</v>
      </c>
      <c r="K5391" s="457"/>
      <c r="L5391" s="457" t="e">
        <f>IF(K5391=0,#REF!,0)</f>
        <v>#REF!</v>
      </c>
    </row>
    <row r="5392" spans="1:12">
      <c r="A5392" s="30">
        <v>5390</v>
      </c>
      <c r="B5392" s="30">
        <v>18894.328999999998</v>
      </c>
      <c r="C5392" s="30">
        <v>215331.45399999991</v>
      </c>
      <c r="D5392" s="30">
        <v>1</v>
      </c>
      <c r="E5392" s="30">
        <v>1</v>
      </c>
      <c r="F5392" s="30">
        <v>3666.79</v>
      </c>
      <c r="G5392" s="30">
        <v>1</v>
      </c>
      <c r="H5392" s="30">
        <v>1</v>
      </c>
      <c r="I5392" s="30">
        <v>1</v>
      </c>
      <c r="K5392" s="457"/>
      <c r="L5392" s="457" t="e">
        <f>IF(K5392=0,#REF!,0)</f>
        <v>#REF!</v>
      </c>
    </row>
    <row r="5393" spans="1:12">
      <c r="A5393" s="30">
        <v>5391</v>
      </c>
      <c r="B5393" s="30">
        <v>17643.903999999999</v>
      </c>
      <c r="C5393" s="30">
        <v>259472.2859999988</v>
      </c>
      <c r="D5393" s="30">
        <v>1</v>
      </c>
      <c r="E5393" s="30">
        <v>1</v>
      </c>
      <c r="F5393" s="30">
        <v>2101.3889999999901</v>
      </c>
      <c r="G5393" s="30">
        <v>1</v>
      </c>
      <c r="H5393" s="30">
        <v>1</v>
      </c>
      <c r="I5393" s="30">
        <v>1</v>
      </c>
      <c r="K5393" s="457"/>
      <c r="L5393" s="457" t="e">
        <f>IF(K5393=0,#REF!,0)</f>
        <v>#REF!</v>
      </c>
    </row>
    <row r="5394" spans="1:12">
      <c r="A5394" s="30">
        <v>5392</v>
      </c>
      <c r="B5394" s="30">
        <v>17518.251999999989</v>
      </c>
      <c r="C5394" s="30">
        <v>239131.52799999891</v>
      </c>
      <c r="D5394" s="30">
        <v>1</v>
      </c>
      <c r="E5394" s="30">
        <v>1</v>
      </c>
      <c r="F5394" s="30">
        <v>1840.9159999999999</v>
      </c>
      <c r="G5394" s="30">
        <v>1</v>
      </c>
      <c r="H5394" s="30">
        <v>1</v>
      </c>
      <c r="I5394" s="30">
        <v>1</v>
      </c>
      <c r="K5394" s="457"/>
      <c r="L5394" s="457" t="e">
        <f>IF(K5394=0,#REF!,0)</f>
        <v>#REF!</v>
      </c>
    </row>
    <row r="5395" spans="1:12">
      <c r="A5395" s="30">
        <v>5393</v>
      </c>
      <c r="B5395" s="30">
        <v>17358.930999999899</v>
      </c>
      <c r="C5395" s="30">
        <v>222408.27599999879</v>
      </c>
      <c r="D5395" s="30">
        <v>1</v>
      </c>
      <c r="E5395" s="30">
        <v>1</v>
      </c>
      <c r="F5395" s="30">
        <v>2101.4409999999898</v>
      </c>
      <c r="G5395" s="30">
        <v>1</v>
      </c>
      <c r="H5395" s="30">
        <v>1</v>
      </c>
      <c r="I5395" s="30">
        <v>1</v>
      </c>
      <c r="K5395" s="457"/>
      <c r="L5395" s="457" t="e">
        <f>IF(K5395=0,#REF!,0)</f>
        <v>#REF!</v>
      </c>
    </row>
    <row r="5396" spans="1:12">
      <c r="A5396" s="30">
        <v>5394</v>
      </c>
      <c r="B5396" s="30">
        <v>17680.967000000001</v>
      </c>
      <c r="C5396" s="30">
        <v>173951.3749999998</v>
      </c>
      <c r="D5396" s="30">
        <v>1</v>
      </c>
      <c r="E5396" s="30">
        <v>1</v>
      </c>
      <c r="F5396" s="30">
        <v>3667.2709999999902</v>
      </c>
      <c r="G5396" s="30">
        <v>1</v>
      </c>
      <c r="H5396" s="30">
        <v>1</v>
      </c>
      <c r="I5396" s="30">
        <v>1</v>
      </c>
      <c r="K5396" s="457"/>
      <c r="L5396" s="457" t="e">
        <f>IF(K5396=0,#REF!,0)</f>
        <v>#REF!</v>
      </c>
    </row>
    <row r="5397" spans="1:12">
      <c r="A5397" s="30">
        <v>5395</v>
      </c>
      <c r="B5397" s="30">
        <v>25180.474999999889</v>
      </c>
      <c r="C5397" s="30">
        <v>52638.285999999891</v>
      </c>
      <c r="D5397" s="30">
        <v>1</v>
      </c>
      <c r="E5397" s="30">
        <v>1</v>
      </c>
      <c r="F5397" s="30">
        <v>5169.3559999999998</v>
      </c>
      <c r="G5397" s="30">
        <v>1</v>
      </c>
      <c r="H5397" s="30">
        <v>1</v>
      </c>
      <c r="I5397" s="30">
        <v>1</v>
      </c>
      <c r="K5397" s="457"/>
      <c r="L5397" s="457" t="e">
        <f>IF(K5397=0,#REF!,0)</f>
        <v>#REF!</v>
      </c>
    </row>
    <row r="5398" spans="1:12">
      <c r="A5398" s="30">
        <v>5396</v>
      </c>
      <c r="B5398" s="30">
        <v>26596.985999999994</v>
      </c>
      <c r="C5398" s="30">
        <v>53249.984999999797</v>
      </c>
      <c r="D5398" s="30">
        <v>1</v>
      </c>
      <c r="E5398" s="30">
        <v>1</v>
      </c>
      <c r="F5398" s="30">
        <v>5235.326</v>
      </c>
      <c r="G5398" s="30">
        <v>1</v>
      </c>
      <c r="H5398" s="30">
        <v>1</v>
      </c>
      <c r="I5398" s="30">
        <v>1</v>
      </c>
      <c r="K5398" s="457"/>
      <c r="L5398" s="457" t="e">
        <f>IF(K5398=0,#REF!,0)</f>
        <v>#REF!</v>
      </c>
    </row>
    <row r="5399" spans="1:12">
      <c r="A5399" s="30">
        <v>5397</v>
      </c>
      <c r="B5399" s="30">
        <v>17341.6169999999</v>
      </c>
      <c r="C5399" s="30">
        <v>24498.46199999989</v>
      </c>
      <c r="D5399" s="30">
        <v>1</v>
      </c>
      <c r="E5399" s="30">
        <v>1</v>
      </c>
      <c r="F5399" s="30">
        <v>4060.5189999999998</v>
      </c>
      <c r="G5399" s="30">
        <v>1</v>
      </c>
      <c r="H5399" s="30">
        <v>1</v>
      </c>
      <c r="I5399" s="30">
        <v>1</v>
      </c>
      <c r="K5399" s="457"/>
      <c r="L5399" s="457" t="e">
        <f>IF(K5399=0,#REF!,0)</f>
        <v>#REF!</v>
      </c>
    </row>
    <row r="5400" spans="1:12">
      <c r="A5400" s="30">
        <v>5398</v>
      </c>
      <c r="B5400" s="30">
        <v>2136.3289999999997</v>
      </c>
      <c r="C5400" s="30">
        <v>22361.971999999903</v>
      </c>
      <c r="D5400" s="30">
        <v>1</v>
      </c>
      <c r="E5400" s="30">
        <v>1</v>
      </c>
      <c r="F5400" s="30">
        <v>2948.0050000000001</v>
      </c>
      <c r="G5400" s="30">
        <v>1</v>
      </c>
      <c r="H5400" s="30">
        <v>1</v>
      </c>
      <c r="I5400" s="30">
        <v>1</v>
      </c>
      <c r="K5400" s="457"/>
      <c r="L5400" s="457" t="e">
        <f>IF(K5400=0,#REF!,0)</f>
        <v>#REF!</v>
      </c>
    </row>
    <row r="5401" spans="1:12">
      <c r="A5401" s="30">
        <v>5399</v>
      </c>
      <c r="B5401" s="30">
        <v>1985.0969999999988</v>
      </c>
      <c r="C5401" s="30">
        <v>20999.604999999898</v>
      </c>
      <c r="D5401" s="30">
        <v>1</v>
      </c>
      <c r="E5401" s="30">
        <v>1</v>
      </c>
      <c r="F5401" s="30">
        <v>1645.7180000000001</v>
      </c>
      <c r="G5401" s="30">
        <v>1</v>
      </c>
      <c r="H5401" s="30">
        <v>1</v>
      </c>
      <c r="I5401" s="30">
        <v>1</v>
      </c>
      <c r="K5401" s="457"/>
      <c r="L5401" s="457" t="e">
        <f>IF(K5401=0,#REF!,0)</f>
        <v>#REF!</v>
      </c>
    </row>
    <row r="5402" spans="1:12">
      <c r="A5402" s="30">
        <v>5400</v>
      </c>
      <c r="B5402" s="30">
        <v>1148.222999999997</v>
      </c>
      <c r="C5402" s="30">
        <v>20055.948999999891</v>
      </c>
      <c r="D5402" s="30">
        <v>1</v>
      </c>
      <c r="E5402" s="30">
        <v>1</v>
      </c>
      <c r="F5402" s="30">
        <v>1256.578</v>
      </c>
      <c r="G5402" s="30">
        <v>1</v>
      </c>
      <c r="H5402" s="30">
        <v>1</v>
      </c>
      <c r="I5402" s="30">
        <v>1</v>
      </c>
      <c r="K5402" s="457"/>
      <c r="L5402" s="457" t="e">
        <f>IF(K5402=0,#REF!,0)</f>
        <v>#REF!</v>
      </c>
    </row>
    <row r="5403" spans="1:12">
      <c r="A5403" s="30">
        <v>5401</v>
      </c>
      <c r="B5403" s="30">
        <v>1129.3239999999978</v>
      </c>
      <c r="C5403" s="30">
        <v>19422.47799999989</v>
      </c>
      <c r="D5403" s="30">
        <v>1</v>
      </c>
      <c r="E5403" s="30">
        <v>1</v>
      </c>
      <c r="F5403" s="30">
        <v>551.01099999999894</v>
      </c>
      <c r="G5403" s="30">
        <v>1</v>
      </c>
      <c r="H5403" s="30">
        <v>1</v>
      </c>
      <c r="I5403" s="30">
        <v>1</v>
      </c>
      <c r="K5403" s="457"/>
      <c r="L5403" s="457" t="e">
        <f>IF(K5403=0,#REF!,0)</f>
        <v>#REF!</v>
      </c>
    </row>
    <row r="5404" spans="1:12">
      <c r="A5404" s="30">
        <v>5402</v>
      </c>
      <c r="B5404" s="30">
        <v>1109.7719999999979</v>
      </c>
      <c r="C5404" s="30">
        <v>18569.273999999903</v>
      </c>
      <c r="D5404" s="30">
        <v>1</v>
      </c>
      <c r="E5404" s="30">
        <v>1</v>
      </c>
      <c r="F5404" s="30">
        <v>311.73399999999901</v>
      </c>
      <c r="G5404" s="30">
        <v>1</v>
      </c>
      <c r="H5404" s="30">
        <v>1</v>
      </c>
      <c r="I5404" s="30">
        <v>1</v>
      </c>
      <c r="K5404" s="457"/>
      <c r="L5404" s="457" t="e">
        <f>IF(K5404=0,#REF!,0)</f>
        <v>#REF!</v>
      </c>
    </row>
    <row r="5405" spans="1:12">
      <c r="A5405" s="30">
        <v>5403</v>
      </c>
      <c r="B5405" s="30">
        <v>1101.9389999999978</v>
      </c>
      <c r="C5405" s="30">
        <v>18271.163999999888</v>
      </c>
      <c r="D5405" s="30">
        <v>1</v>
      </c>
      <c r="E5405" s="30">
        <v>1</v>
      </c>
      <c r="F5405" s="30">
        <v>237.44200000000001</v>
      </c>
      <c r="G5405" s="30">
        <v>1</v>
      </c>
      <c r="H5405" s="30">
        <v>1</v>
      </c>
      <c r="I5405" s="30">
        <v>1</v>
      </c>
      <c r="K5405" s="457"/>
      <c r="L5405" s="457" t="e">
        <f>IF(K5405=0,#REF!,0)</f>
        <v>#REF!</v>
      </c>
    </row>
    <row r="5406" spans="1:12">
      <c r="A5406" s="30">
        <v>5404</v>
      </c>
      <c r="B5406" s="30">
        <v>1093.804999999998</v>
      </c>
      <c r="C5406" s="30">
        <v>17959.782999999898</v>
      </c>
      <c r="D5406" s="30">
        <v>1</v>
      </c>
      <c r="E5406" s="30">
        <v>1</v>
      </c>
      <c r="F5406" s="30">
        <v>237.80499999999901</v>
      </c>
      <c r="G5406" s="30">
        <v>1</v>
      </c>
      <c r="H5406" s="30">
        <v>1</v>
      </c>
      <c r="I5406" s="30">
        <v>1</v>
      </c>
      <c r="K5406" s="457"/>
      <c r="L5406" s="457" t="e">
        <f>IF(K5406=0,#REF!,0)</f>
        <v>#REF!</v>
      </c>
    </row>
    <row r="5407" spans="1:12">
      <c r="A5407" s="30">
        <v>5405</v>
      </c>
      <c r="B5407" s="30">
        <v>1087.447999999998</v>
      </c>
      <c r="C5407" s="30">
        <v>17712.583999999901</v>
      </c>
      <c r="D5407" s="30">
        <v>1</v>
      </c>
      <c r="E5407" s="30">
        <v>1</v>
      </c>
      <c r="F5407" s="30">
        <v>224.01199999999901</v>
      </c>
      <c r="G5407" s="30">
        <v>1</v>
      </c>
      <c r="H5407" s="30">
        <v>1</v>
      </c>
      <c r="I5407" s="30">
        <v>1</v>
      </c>
      <c r="K5407" s="457"/>
      <c r="L5407" s="457" t="e">
        <f>IF(K5407=0,#REF!,0)</f>
        <v>#REF!</v>
      </c>
    </row>
    <row r="5408" spans="1:12">
      <c r="A5408" s="30">
        <v>5406</v>
      </c>
      <c r="B5408" s="30">
        <v>1812.982</v>
      </c>
      <c r="C5408" s="30">
        <v>17553.907999999901</v>
      </c>
      <c r="D5408" s="30">
        <v>1</v>
      </c>
      <c r="E5408" s="30">
        <v>1</v>
      </c>
      <c r="F5408" s="30">
        <v>2494.9409999999998</v>
      </c>
      <c r="G5408" s="30">
        <v>1</v>
      </c>
      <c r="H5408" s="30">
        <v>1</v>
      </c>
      <c r="I5408" s="30">
        <v>1</v>
      </c>
      <c r="K5408" s="457"/>
      <c r="L5408" s="457" t="e">
        <f>IF(K5408=0,#REF!,0)</f>
        <v>#REF!</v>
      </c>
    </row>
    <row r="5409" spans="1:12">
      <c r="A5409" s="30">
        <v>5407</v>
      </c>
      <c r="B5409" s="30">
        <v>22161.45999999989</v>
      </c>
      <c r="C5409" s="30">
        <v>19244.5789999999</v>
      </c>
      <c r="D5409" s="30">
        <v>1</v>
      </c>
      <c r="E5409" s="30">
        <v>1</v>
      </c>
      <c r="F5409" s="30">
        <v>6548.1440000000002</v>
      </c>
      <c r="G5409" s="30">
        <v>1</v>
      </c>
      <c r="H5409" s="30">
        <v>1</v>
      </c>
      <c r="I5409" s="30">
        <v>1</v>
      </c>
      <c r="K5409" s="457"/>
      <c r="L5409" s="457" t="e">
        <f>IF(K5409=0,#REF!,0)</f>
        <v>#REF!</v>
      </c>
    </row>
    <row r="5410" spans="1:12">
      <c r="A5410" s="30">
        <v>5408</v>
      </c>
      <c r="B5410" s="30">
        <v>13210.93499999999</v>
      </c>
      <c r="C5410" s="30">
        <v>165665.56199999887</v>
      </c>
      <c r="D5410" s="30">
        <v>1</v>
      </c>
      <c r="E5410" s="30">
        <v>1</v>
      </c>
      <c r="F5410" s="30">
        <v>5305.1909999999998</v>
      </c>
      <c r="G5410" s="30">
        <v>1</v>
      </c>
      <c r="H5410" s="30">
        <v>1</v>
      </c>
      <c r="I5410" s="30">
        <v>1</v>
      </c>
      <c r="K5410" s="457"/>
      <c r="L5410" s="457" t="e">
        <f>IF(K5410=0,#REF!,0)</f>
        <v>#REF!</v>
      </c>
    </row>
    <row r="5411" spans="1:12">
      <c r="A5411" s="30">
        <v>5409</v>
      </c>
      <c r="B5411" s="30">
        <v>11256.578999999978</v>
      </c>
      <c r="C5411" s="30">
        <v>177697.8319999997</v>
      </c>
      <c r="D5411" s="30">
        <v>1</v>
      </c>
      <c r="E5411" s="30">
        <v>1</v>
      </c>
      <c r="F5411" s="30">
        <v>4389.7939999999899</v>
      </c>
      <c r="G5411" s="30">
        <v>1</v>
      </c>
      <c r="H5411" s="30">
        <v>1</v>
      </c>
      <c r="I5411" s="30">
        <v>1</v>
      </c>
      <c r="K5411" s="457"/>
      <c r="L5411" s="457" t="e">
        <f>IF(K5411=0,#REF!,0)</f>
        <v>#REF!</v>
      </c>
    </row>
    <row r="5412" spans="1:12">
      <c r="A5412" s="30">
        <v>5410</v>
      </c>
      <c r="B5412" s="30">
        <v>11384.39499999999</v>
      </c>
      <c r="C5412" s="30">
        <v>202362.0249999997</v>
      </c>
      <c r="D5412" s="30">
        <v>1</v>
      </c>
      <c r="E5412" s="30">
        <v>1</v>
      </c>
      <c r="F5412" s="30">
        <v>3344.23199999999</v>
      </c>
      <c r="G5412" s="30">
        <v>1</v>
      </c>
      <c r="H5412" s="30">
        <v>1</v>
      </c>
      <c r="I5412" s="30">
        <v>1</v>
      </c>
      <c r="K5412" s="457"/>
      <c r="L5412" s="457" t="e">
        <f>IF(K5412=0,#REF!,0)</f>
        <v>#REF!</v>
      </c>
    </row>
    <row r="5413" spans="1:12">
      <c r="A5413" s="30">
        <v>5411</v>
      </c>
      <c r="B5413" s="30">
        <v>11355.234999999999</v>
      </c>
      <c r="C5413" s="30">
        <v>221269.66899999988</v>
      </c>
      <c r="D5413" s="30">
        <v>1</v>
      </c>
      <c r="E5413" s="30">
        <v>1</v>
      </c>
      <c r="F5413" s="30">
        <v>2952.21</v>
      </c>
      <c r="G5413" s="30">
        <v>1</v>
      </c>
      <c r="H5413" s="30">
        <v>1</v>
      </c>
      <c r="I5413" s="30">
        <v>1</v>
      </c>
      <c r="K5413" s="457"/>
      <c r="L5413" s="457" t="e">
        <f>IF(K5413=0,#REF!,0)</f>
        <v>#REF!</v>
      </c>
    </row>
    <row r="5414" spans="1:12">
      <c r="A5414" s="30">
        <v>5412</v>
      </c>
      <c r="B5414" s="30">
        <v>12212.540999999988</v>
      </c>
      <c r="C5414" s="30">
        <v>205749.86299999969</v>
      </c>
      <c r="D5414" s="30">
        <v>1</v>
      </c>
      <c r="E5414" s="30">
        <v>1</v>
      </c>
      <c r="F5414" s="30">
        <v>2756.2959999999998</v>
      </c>
      <c r="G5414" s="30">
        <v>1</v>
      </c>
      <c r="H5414" s="30">
        <v>1</v>
      </c>
      <c r="I5414" s="30">
        <v>1</v>
      </c>
      <c r="K5414" s="457"/>
      <c r="L5414" s="457" t="e">
        <f>IF(K5414=0,#REF!,0)</f>
        <v>#REF!</v>
      </c>
    </row>
    <row r="5415" spans="1:12">
      <c r="A5415" s="30">
        <v>5413</v>
      </c>
      <c r="B5415" s="30">
        <v>21064.242999999999</v>
      </c>
      <c r="C5415" s="30">
        <v>161198.9659999999</v>
      </c>
      <c r="D5415" s="30">
        <v>1</v>
      </c>
      <c r="E5415" s="30">
        <v>1</v>
      </c>
      <c r="F5415" s="30">
        <v>4127.0719999999901</v>
      </c>
      <c r="G5415" s="30">
        <v>1</v>
      </c>
      <c r="H5415" s="30">
        <v>1</v>
      </c>
      <c r="I5415" s="30">
        <v>1</v>
      </c>
      <c r="K5415" s="457"/>
      <c r="L5415" s="457" t="e">
        <f>IF(K5415=0,#REF!,0)</f>
        <v>#REF!</v>
      </c>
    </row>
    <row r="5416" spans="1:12">
      <c r="A5416" s="30">
        <v>5414</v>
      </c>
      <c r="B5416" s="30">
        <v>15881.214</v>
      </c>
      <c r="C5416" s="30">
        <v>191714.3099999988</v>
      </c>
      <c r="D5416" s="30">
        <v>1</v>
      </c>
      <c r="E5416" s="30">
        <v>1</v>
      </c>
      <c r="F5416" s="30">
        <v>3669.13</v>
      </c>
      <c r="G5416" s="30">
        <v>1</v>
      </c>
      <c r="H5416" s="30">
        <v>1</v>
      </c>
      <c r="I5416" s="30">
        <v>1</v>
      </c>
      <c r="K5416" s="457"/>
      <c r="L5416" s="457" t="e">
        <f>IF(K5416=0,#REF!,0)</f>
        <v>#REF!</v>
      </c>
    </row>
    <row r="5417" spans="1:12">
      <c r="A5417" s="30">
        <v>5415</v>
      </c>
      <c r="B5417" s="30">
        <v>13775.246999999998</v>
      </c>
      <c r="C5417" s="30">
        <v>229512.29599999881</v>
      </c>
      <c r="D5417" s="30">
        <v>1</v>
      </c>
      <c r="E5417" s="30">
        <v>1</v>
      </c>
      <c r="F5417" s="30">
        <v>2102.7379999999998</v>
      </c>
      <c r="G5417" s="30">
        <v>1</v>
      </c>
      <c r="H5417" s="30">
        <v>1</v>
      </c>
      <c r="I5417" s="30">
        <v>1</v>
      </c>
      <c r="K5417" s="457"/>
      <c r="L5417" s="457" t="e">
        <f>IF(K5417=0,#REF!,0)</f>
        <v>#REF!</v>
      </c>
    </row>
    <row r="5418" spans="1:12">
      <c r="A5418" s="30">
        <v>5416</v>
      </c>
      <c r="B5418" s="30">
        <v>13488.780999999997</v>
      </c>
      <c r="C5418" s="30">
        <v>207950.6949999998</v>
      </c>
      <c r="D5418" s="30">
        <v>1</v>
      </c>
      <c r="E5418" s="30">
        <v>1</v>
      </c>
      <c r="F5418" s="30">
        <v>1842.0029999999899</v>
      </c>
      <c r="G5418" s="30">
        <v>1</v>
      </c>
      <c r="H5418" s="30">
        <v>1</v>
      </c>
      <c r="I5418" s="30">
        <v>1</v>
      </c>
      <c r="K5418" s="457"/>
      <c r="L5418" s="457" t="e">
        <f>IF(K5418=0,#REF!,0)</f>
        <v>#REF!</v>
      </c>
    </row>
    <row r="5419" spans="1:12">
      <c r="A5419" s="30">
        <v>5417</v>
      </c>
      <c r="B5419" s="30">
        <v>13402.677999999996</v>
      </c>
      <c r="C5419" s="30">
        <v>192405.7649999999</v>
      </c>
      <c r="D5419" s="30">
        <v>1</v>
      </c>
      <c r="E5419" s="30">
        <v>1</v>
      </c>
      <c r="F5419" s="30">
        <v>2102.6289999999899</v>
      </c>
      <c r="G5419" s="30">
        <v>1</v>
      </c>
      <c r="H5419" s="30">
        <v>1</v>
      </c>
      <c r="I5419" s="30">
        <v>1</v>
      </c>
      <c r="K5419" s="457"/>
      <c r="L5419" s="457" t="e">
        <f>IF(K5419=0,#REF!,0)</f>
        <v>#REF!</v>
      </c>
    </row>
    <row r="5420" spans="1:12">
      <c r="A5420" s="30">
        <v>5418</v>
      </c>
      <c r="B5420" s="30">
        <v>14364.431999999999</v>
      </c>
      <c r="C5420" s="30">
        <v>148138.53099999978</v>
      </c>
      <c r="D5420" s="30">
        <v>1</v>
      </c>
      <c r="E5420" s="30">
        <v>1</v>
      </c>
      <c r="F5420" s="30">
        <v>3668.7239999999902</v>
      </c>
      <c r="G5420" s="30">
        <v>1</v>
      </c>
      <c r="H5420" s="30">
        <v>1</v>
      </c>
      <c r="I5420" s="30">
        <v>1</v>
      </c>
      <c r="K5420" s="457"/>
      <c r="L5420" s="457" t="e">
        <f>IF(K5420=0,#REF!,0)</f>
        <v>#REF!</v>
      </c>
    </row>
    <row r="5421" spans="1:12">
      <c r="A5421" s="30">
        <v>5419</v>
      </c>
      <c r="B5421" s="30">
        <v>20100.603999999999</v>
      </c>
      <c r="C5421" s="30">
        <v>46879.446999999898</v>
      </c>
      <c r="D5421" s="30">
        <v>1</v>
      </c>
      <c r="E5421" s="30">
        <v>1</v>
      </c>
      <c r="F5421" s="30">
        <v>5171.3109999999897</v>
      </c>
      <c r="G5421" s="30">
        <v>1</v>
      </c>
      <c r="H5421" s="30">
        <v>1</v>
      </c>
      <c r="I5421" s="30">
        <v>1</v>
      </c>
      <c r="K5421" s="457"/>
      <c r="L5421" s="457" t="e">
        <f>IF(K5421=0,#REF!,0)</f>
        <v>#REF!</v>
      </c>
    </row>
    <row r="5422" spans="1:12">
      <c r="A5422" s="30">
        <v>5420</v>
      </c>
      <c r="B5422" s="30">
        <v>21038.757999999889</v>
      </c>
      <c r="C5422" s="30">
        <v>46914.169999999896</v>
      </c>
      <c r="D5422" s="30">
        <v>1</v>
      </c>
      <c r="E5422" s="30">
        <v>1</v>
      </c>
      <c r="F5422" s="30">
        <v>5237.2999999999902</v>
      </c>
      <c r="G5422" s="30">
        <v>1</v>
      </c>
      <c r="H5422" s="30">
        <v>1</v>
      </c>
      <c r="I5422" s="30">
        <v>1</v>
      </c>
      <c r="K5422" s="457"/>
      <c r="L5422" s="457" t="e">
        <f>IF(K5422=0,#REF!,0)</f>
        <v>#REF!</v>
      </c>
    </row>
    <row r="5423" spans="1:12">
      <c r="A5423" s="30">
        <v>5421</v>
      </c>
      <c r="B5423" s="30">
        <v>12079.637999999999</v>
      </c>
      <c r="C5423" s="30">
        <v>21671.5989999999</v>
      </c>
      <c r="D5423" s="30">
        <v>1</v>
      </c>
      <c r="E5423" s="30">
        <v>1</v>
      </c>
      <c r="F5423" s="30">
        <v>4061.8359999999998</v>
      </c>
      <c r="G5423" s="30">
        <v>1</v>
      </c>
      <c r="H5423" s="30">
        <v>1</v>
      </c>
      <c r="I5423" s="30">
        <v>1</v>
      </c>
      <c r="K5423" s="457"/>
      <c r="L5423" s="457" t="e">
        <f>IF(K5423=0,#REF!,0)</f>
        <v>#REF!</v>
      </c>
    </row>
    <row r="5424" spans="1:12">
      <c r="A5424" s="30">
        <v>5422</v>
      </c>
      <c r="B5424" s="30">
        <v>1854.0340000000001</v>
      </c>
      <c r="C5424" s="30">
        <v>19749.2249999999</v>
      </c>
      <c r="D5424" s="30">
        <v>1</v>
      </c>
      <c r="E5424" s="30">
        <v>1</v>
      </c>
      <c r="F5424" s="30">
        <v>2949.8870000000002</v>
      </c>
      <c r="G5424" s="30">
        <v>1</v>
      </c>
      <c r="H5424" s="30">
        <v>1</v>
      </c>
      <c r="I5424" s="30">
        <v>1</v>
      </c>
      <c r="K5424" s="457"/>
      <c r="L5424" s="457" t="e">
        <f>IF(K5424=0,#REF!,0)</f>
        <v>#REF!</v>
      </c>
    </row>
    <row r="5425" spans="1:12">
      <c r="A5425" s="30">
        <v>5423</v>
      </c>
      <c r="B5425" s="30">
        <v>1840.673</v>
      </c>
      <c r="C5425" s="30">
        <v>18657.600999999901</v>
      </c>
      <c r="D5425" s="30">
        <v>1</v>
      </c>
      <c r="E5425" s="30">
        <v>1</v>
      </c>
      <c r="F5425" s="30">
        <v>1646.8050000000001</v>
      </c>
      <c r="G5425" s="30">
        <v>1</v>
      </c>
      <c r="H5425" s="30">
        <v>1</v>
      </c>
      <c r="I5425" s="30">
        <v>1</v>
      </c>
      <c r="K5425" s="457"/>
      <c r="L5425" s="457" t="e">
        <f>IF(K5425=0,#REF!,0)</f>
        <v>#REF!</v>
      </c>
    </row>
    <row r="5426" spans="1:12">
      <c r="A5426" s="30">
        <v>5424</v>
      </c>
      <c r="B5426" s="30">
        <v>1104.893999999998</v>
      </c>
      <c r="C5426" s="30">
        <v>18459.556999999899</v>
      </c>
      <c r="D5426" s="30">
        <v>1</v>
      </c>
      <c r="E5426" s="30">
        <v>1</v>
      </c>
      <c r="F5426" s="30">
        <v>1257.39299999999</v>
      </c>
      <c r="G5426" s="30">
        <v>1</v>
      </c>
      <c r="H5426" s="30">
        <v>1</v>
      </c>
      <c r="I5426" s="30">
        <v>1</v>
      </c>
      <c r="K5426" s="457"/>
      <c r="L5426" s="457" t="e">
        <f>IF(K5426=0,#REF!,0)</f>
        <v>#REF!</v>
      </c>
    </row>
    <row r="5427" spans="1:12">
      <c r="A5427" s="30">
        <v>5425</v>
      </c>
      <c r="B5427" s="30">
        <v>1097.015999999998</v>
      </c>
      <c r="C5427" s="30">
        <v>18144.4399999999</v>
      </c>
      <c r="D5427" s="30">
        <v>1</v>
      </c>
      <c r="E5427" s="30">
        <v>1</v>
      </c>
      <c r="F5427" s="30">
        <v>551.54199999999901</v>
      </c>
      <c r="G5427" s="30">
        <v>1</v>
      </c>
      <c r="H5427" s="30">
        <v>1</v>
      </c>
      <c r="I5427" s="30">
        <v>1</v>
      </c>
      <c r="K5427" s="457"/>
      <c r="L5427" s="457" t="e">
        <f>IF(K5427=0,#REF!,0)</f>
        <v>#REF!</v>
      </c>
    </row>
    <row r="5428" spans="1:12">
      <c r="A5428" s="30">
        <v>5426</v>
      </c>
      <c r="B5428" s="30">
        <v>1087.8699999999978</v>
      </c>
      <c r="C5428" s="30">
        <v>17726.946999999887</v>
      </c>
      <c r="D5428" s="30">
        <v>1</v>
      </c>
      <c r="E5428" s="30">
        <v>1</v>
      </c>
      <c r="F5428" s="30">
        <v>312.31599999999901</v>
      </c>
      <c r="G5428" s="30">
        <v>1</v>
      </c>
      <c r="H5428" s="30">
        <v>1</v>
      </c>
      <c r="I5428" s="30">
        <v>1</v>
      </c>
      <c r="K5428" s="457"/>
      <c r="L5428" s="457" t="e">
        <f>IF(K5428=0,#REF!,0)</f>
        <v>#REF!</v>
      </c>
    </row>
    <row r="5429" spans="1:12">
      <c r="A5429" s="30">
        <v>5427</v>
      </c>
      <c r="B5429" s="30">
        <v>1081.8979999999979</v>
      </c>
      <c r="C5429" s="30">
        <v>17489.9369999999</v>
      </c>
      <c r="D5429" s="30">
        <v>1</v>
      </c>
      <c r="E5429" s="30">
        <v>1</v>
      </c>
      <c r="F5429" s="30">
        <v>238.98599999999999</v>
      </c>
      <c r="G5429" s="30">
        <v>1</v>
      </c>
      <c r="H5429" s="30">
        <v>1</v>
      </c>
      <c r="I5429" s="30">
        <v>1</v>
      </c>
      <c r="K5429" s="457"/>
      <c r="L5429" s="457" t="e">
        <f>IF(K5429=0,#REF!,0)</f>
        <v>#REF!</v>
      </c>
    </row>
    <row r="5430" spans="1:12">
      <c r="A5430" s="30">
        <v>5428</v>
      </c>
      <c r="B5430" s="30">
        <v>1076.2799999999979</v>
      </c>
      <c r="C5430" s="30">
        <v>17274.827999999889</v>
      </c>
      <c r="D5430" s="30">
        <v>1</v>
      </c>
      <c r="E5430" s="30">
        <v>1</v>
      </c>
      <c r="F5430" s="30">
        <v>239.24700000000001</v>
      </c>
      <c r="G5430" s="30">
        <v>1</v>
      </c>
      <c r="H5430" s="30">
        <v>1</v>
      </c>
      <c r="I5430" s="30">
        <v>1</v>
      </c>
      <c r="K5430" s="457"/>
      <c r="L5430" s="457" t="e">
        <f>IF(K5430=0,#REF!,0)</f>
        <v>#REF!</v>
      </c>
    </row>
    <row r="5431" spans="1:12">
      <c r="A5431" s="30">
        <v>5429</v>
      </c>
      <c r="B5431" s="30">
        <v>1070.0299999999979</v>
      </c>
      <c r="C5431" s="30">
        <v>17029.897999999888</v>
      </c>
      <c r="D5431" s="30">
        <v>1</v>
      </c>
      <c r="E5431" s="30">
        <v>1</v>
      </c>
      <c r="F5431" s="30">
        <v>224.820999999999</v>
      </c>
      <c r="G5431" s="30">
        <v>1</v>
      </c>
      <c r="H5431" s="30">
        <v>1</v>
      </c>
      <c r="I5431" s="30">
        <v>1</v>
      </c>
      <c r="K5431" s="457"/>
      <c r="L5431" s="457" t="e">
        <f>IF(K5431=0,#REF!,0)</f>
        <v>#REF!</v>
      </c>
    </row>
    <row r="5432" spans="1:12">
      <c r="A5432" s="30">
        <v>5430</v>
      </c>
      <c r="B5432" s="30">
        <v>1798.7569999999998</v>
      </c>
      <c r="C5432" s="30">
        <v>16995.521999999899</v>
      </c>
      <c r="D5432" s="30">
        <v>1</v>
      </c>
      <c r="E5432" s="30">
        <v>1</v>
      </c>
      <c r="F5432" s="30">
        <v>2495.5879999999902</v>
      </c>
      <c r="G5432" s="30">
        <v>1</v>
      </c>
      <c r="H5432" s="30">
        <v>1</v>
      </c>
      <c r="I5432" s="30">
        <v>1</v>
      </c>
      <c r="K5432" s="457"/>
      <c r="L5432" s="457" t="e">
        <f>IF(K5432=0,#REF!,0)</f>
        <v>#REF!</v>
      </c>
    </row>
    <row r="5433" spans="1:12">
      <c r="A5433" s="30">
        <v>5431</v>
      </c>
      <c r="B5433" s="30">
        <v>18014.147999999899</v>
      </c>
      <c r="C5433" s="30">
        <v>18208.379999999888</v>
      </c>
      <c r="D5433" s="30">
        <v>1</v>
      </c>
      <c r="E5433" s="30">
        <v>1</v>
      </c>
      <c r="F5433" s="30">
        <v>6548.5469999999996</v>
      </c>
      <c r="G5433" s="30">
        <v>1</v>
      </c>
      <c r="H5433" s="30">
        <v>1</v>
      </c>
      <c r="I5433" s="30">
        <v>1</v>
      </c>
      <c r="K5433" s="457"/>
      <c r="L5433" s="457" t="e">
        <f>IF(K5433=0,#REF!,0)</f>
        <v>#REF!</v>
      </c>
    </row>
    <row r="5434" spans="1:12">
      <c r="A5434" s="30">
        <v>5432</v>
      </c>
      <c r="B5434" s="30">
        <v>8902.5319999999883</v>
      </c>
      <c r="C5434" s="30">
        <v>130337.82399999979</v>
      </c>
      <c r="D5434" s="30">
        <v>1</v>
      </c>
      <c r="E5434" s="30">
        <v>1</v>
      </c>
      <c r="F5434" s="30">
        <v>5305.6289999999899</v>
      </c>
      <c r="G5434" s="30">
        <v>1</v>
      </c>
      <c r="H5434" s="30">
        <v>1</v>
      </c>
      <c r="I5434" s="30">
        <v>1</v>
      </c>
      <c r="K5434" s="457"/>
      <c r="L5434" s="457" t="e">
        <f>IF(K5434=0,#REF!,0)</f>
        <v>#REF!</v>
      </c>
    </row>
    <row r="5435" spans="1:12">
      <c r="A5435" s="30">
        <v>5433</v>
      </c>
      <c r="B5435" s="30">
        <v>8674.3269999999975</v>
      </c>
      <c r="C5435" s="30">
        <v>161243.94</v>
      </c>
      <c r="D5435" s="30">
        <v>1</v>
      </c>
      <c r="E5435" s="30">
        <v>1</v>
      </c>
      <c r="F5435" s="30">
        <v>4390.0730000000003</v>
      </c>
      <c r="G5435" s="30">
        <v>1</v>
      </c>
      <c r="H5435" s="30">
        <v>1</v>
      </c>
      <c r="I5435" s="30">
        <v>1</v>
      </c>
      <c r="K5435" s="457"/>
      <c r="L5435" s="457" t="e">
        <f>IF(K5435=0,#REF!,0)</f>
        <v>#REF!</v>
      </c>
    </row>
    <row r="5436" spans="1:12">
      <c r="A5436" s="30">
        <v>5434</v>
      </c>
      <c r="B5436" s="30">
        <v>12030.74599999999</v>
      </c>
      <c r="C5436" s="30">
        <v>198768.9049999998</v>
      </c>
      <c r="D5436" s="30">
        <v>1</v>
      </c>
      <c r="E5436" s="30">
        <v>1</v>
      </c>
      <c r="F5436" s="30">
        <v>3343.70299999999</v>
      </c>
      <c r="G5436" s="30">
        <v>1</v>
      </c>
      <c r="H5436" s="30">
        <v>1</v>
      </c>
      <c r="I5436" s="30">
        <v>1</v>
      </c>
      <c r="K5436" s="457"/>
      <c r="L5436" s="457" t="e">
        <f>IF(K5436=0,#REF!,0)</f>
        <v>#REF!</v>
      </c>
    </row>
    <row r="5437" spans="1:12">
      <c r="A5437" s="30">
        <v>5435</v>
      </c>
      <c r="B5437" s="30">
        <v>12618.260999999988</v>
      </c>
      <c r="C5437" s="30">
        <v>225455.54399999982</v>
      </c>
      <c r="D5437" s="30">
        <v>1</v>
      </c>
      <c r="E5437" s="30">
        <v>1</v>
      </c>
      <c r="F5437" s="30">
        <v>2951.52899999999</v>
      </c>
      <c r="G5437" s="30">
        <v>1</v>
      </c>
      <c r="H5437" s="30">
        <v>1</v>
      </c>
      <c r="I5437" s="30">
        <v>1</v>
      </c>
      <c r="K5437" s="457"/>
      <c r="L5437" s="457" t="e">
        <f>IF(K5437=0,#REF!,0)</f>
        <v>#REF!</v>
      </c>
    </row>
    <row r="5438" spans="1:12">
      <c r="A5438" s="30">
        <v>5436</v>
      </c>
      <c r="B5438" s="30">
        <v>11878.469999999988</v>
      </c>
      <c r="C5438" s="30">
        <v>197615.11699999988</v>
      </c>
      <c r="D5438" s="30">
        <v>1</v>
      </c>
      <c r="E5438" s="30">
        <v>1</v>
      </c>
      <c r="F5438" s="30">
        <v>2755.3339999999998</v>
      </c>
      <c r="G5438" s="30">
        <v>1</v>
      </c>
      <c r="H5438" s="30">
        <v>1</v>
      </c>
      <c r="I5438" s="30">
        <v>1</v>
      </c>
      <c r="K5438" s="457"/>
      <c r="L5438" s="457" t="e">
        <f>IF(K5438=0,#REF!,0)</f>
        <v>#REF!</v>
      </c>
    </row>
    <row r="5439" spans="1:12">
      <c r="A5439" s="30">
        <v>5437</v>
      </c>
      <c r="B5439" s="30">
        <v>19756.877999999997</v>
      </c>
      <c r="C5439" s="30">
        <v>147937.95599999971</v>
      </c>
      <c r="D5439" s="30">
        <v>1</v>
      </c>
      <c r="E5439" s="30">
        <v>1</v>
      </c>
      <c r="F5439" s="30">
        <v>4125.82599999999</v>
      </c>
      <c r="G5439" s="30">
        <v>1</v>
      </c>
      <c r="H5439" s="30">
        <v>1</v>
      </c>
      <c r="I5439" s="30">
        <v>1</v>
      </c>
      <c r="K5439" s="457"/>
      <c r="L5439" s="457" t="e">
        <f>IF(K5439=0,#REF!,0)</f>
        <v>#REF!</v>
      </c>
    </row>
    <row r="5440" spans="1:12">
      <c r="A5440" s="30">
        <v>5438</v>
      </c>
      <c r="B5440" s="30">
        <v>14710.021999999999</v>
      </c>
      <c r="C5440" s="30">
        <v>178886.57199999978</v>
      </c>
      <c r="D5440" s="30">
        <v>1</v>
      </c>
      <c r="E5440" s="30">
        <v>1</v>
      </c>
      <c r="F5440" s="30">
        <v>3668.1669999999999</v>
      </c>
      <c r="G5440" s="30">
        <v>1</v>
      </c>
      <c r="H5440" s="30">
        <v>1</v>
      </c>
      <c r="I5440" s="30">
        <v>1</v>
      </c>
      <c r="K5440" s="457"/>
      <c r="L5440" s="457" t="e">
        <f>IF(K5440=0,#REF!,0)</f>
        <v>#REF!</v>
      </c>
    </row>
    <row r="5441" spans="1:12">
      <c r="A5441" s="30">
        <v>5439</v>
      </c>
      <c r="B5441" s="30">
        <v>13749.922999999888</v>
      </c>
      <c r="C5441" s="30">
        <v>226153.75899999982</v>
      </c>
      <c r="D5441" s="30">
        <v>1</v>
      </c>
      <c r="E5441" s="30">
        <v>1</v>
      </c>
      <c r="F5441" s="30">
        <v>2102.163</v>
      </c>
      <c r="G5441" s="30">
        <v>1</v>
      </c>
      <c r="H5441" s="30">
        <v>1</v>
      </c>
      <c r="I5441" s="30">
        <v>1</v>
      </c>
      <c r="K5441" s="457"/>
      <c r="L5441" s="457" t="e">
        <f>IF(K5441=0,#REF!,0)</f>
        <v>#REF!</v>
      </c>
    </row>
    <row r="5442" spans="1:12">
      <c r="A5442" s="30">
        <v>5440</v>
      </c>
      <c r="B5442" s="30">
        <v>14120.084999999888</v>
      </c>
      <c r="C5442" s="30">
        <v>209004.52699999997</v>
      </c>
      <c r="D5442" s="30">
        <v>1</v>
      </c>
      <c r="E5442" s="30">
        <v>1</v>
      </c>
      <c r="F5442" s="30">
        <v>1841.5329999999999</v>
      </c>
      <c r="G5442" s="30">
        <v>1</v>
      </c>
      <c r="H5442" s="30">
        <v>1</v>
      </c>
      <c r="I5442" s="30">
        <v>1</v>
      </c>
      <c r="K5442" s="457"/>
      <c r="L5442" s="457" t="e">
        <f>IF(K5442=0,#REF!,0)</f>
        <v>#REF!</v>
      </c>
    </row>
    <row r="5443" spans="1:12">
      <c r="A5443" s="30">
        <v>5441</v>
      </c>
      <c r="B5443" s="30">
        <v>14488.347999999989</v>
      </c>
      <c r="C5443" s="30">
        <v>196394.3449999989</v>
      </c>
      <c r="D5443" s="30">
        <v>1</v>
      </c>
      <c r="E5443" s="30">
        <v>1</v>
      </c>
      <c r="F5443" s="30">
        <v>2102.0590000000002</v>
      </c>
      <c r="G5443" s="30">
        <v>1</v>
      </c>
      <c r="H5443" s="30">
        <v>1</v>
      </c>
      <c r="I5443" s="30">
        <v>1</v>
      </c>
      <c r="K5443" s="457"/>
      <c r="L5443" s="457" t="e">
        <f>IF(K5443=0,#REF!,0)</f>
        <v>#REF!</v>
      </c>
    </row>
    <row r="5444" spans="1:12">
      <c r="A5444" s="30">
        <v>5442</v>
      </c>
      <c r="B5444" s="30">
        <v>15734.982999999898</v>
      </c>
      <c r="C5444" s="30">
        <v>153103.10799999969</v>
      </c>
      <c r="D5444" s="30">
        <v>1</v>
      </c>
      <c r="E5444" s="30">
        <v>1</v>
      </c>
      <c r="F5444" s="30">
        <v>3667.7599999999902</v>
      </c>
      <c r="G5444" s="30">
        <v>1</v>
      </c>
      <c r="H5444" s="30">
        <v>1</v>
      </c>
      <c r="I5444" s="30">
        <v>1</v>
      </c>
      <c r="K5444" s="457"/>
      <c r="L5444" s="457" t="e">
        <f>IF(K5444=0,#REF!,0)</f>
        <v>#REF!</v>
      </c>
    </row>
    <row r="5445" spans="1:12">
      <c r="A5445" s="30">
        <v>5443</v>
      </c>
      <c r="B5445" s="30">
        <v>20940.559999999889</v>
      </c>
      <c r="C5445" s="30">
        <v>47865.185999999798</v>
      </c>
      <c r="D5445" s="30">
        <v>1</v>
      </c>
      <c r="E5445" s="30">
        <v>1</v>
      </c>
      <c r="F5445" s="30">
        <v>5170.2249999999904</v>
      </c>
      <c r="G5445" s="30">
        <v>1</v>
      </c>
      <c r="H5445" s="30">
        <v>1</v>
      </c>
      <c r="I5445" s="30">
        <v>1</v>
      </c>
      <c r="K5445" s="457"/>
      <c r="L5445" s="457" t="e">
        <f>IF(K5445=0,#REF!,0)</f>
        <v>#REF!</v>
      </c>
    </row>
    <row r="5446" spans="1:12">
      <c r="A5446" s="30">
        <v>5444</v>
      </c>
      <c r="B5446" s="30">
        <v>22391.928999999989</v>
      </c>
      <c r="C5446" s="30">
        <v>48565.67199999989</v>
      </c>
      <c r="D5446" s="30">
        <v>1</v>
      </c>
      <c r="E5446" s="30">
        <v>1</v>
      </c>
      <c r="F5446" s="30">
        <v>5236.2030000000004</v>
      </c>
      <c r="G5446" s="30">
        <v>1</v>
      </c>
      <c r="H5446" s="30">
        <v>1</v>
      </c>
      <c r="I5446" s="30">
        <v>1</v>
      </c>
      <c r="K5446" s="457"/>
      <c r="L5446" s="457" t="e">
        <f>IF(K5446=0,#REF!,0)</f>
        <v>#REF!</v>
      </c>
    </row>
    <row r="5447" spans="1:12">
      <c r="A5447" s="30">
        <v>5445</v>
      </c>
      <c r="B5447" s="30">
        <v>13812.062</v>
      </c>
      <c r="C5447" s="30">
        <v>22893.606999999902</v>
      </c>
      <c r="D5447" s="30">
        <v>1</v>
      </c>
      <c r="E5447" s="30">
        <v>1</v>
      </c>
      <c r="F5447" s="30">
        <v>4061.1399999999899</v>
      </c>
      <c r="G5447" s="30">
        <v>1</v>
      </c>
      <c r="H5447" s="30">
        <v>1</v>
      </c>
      <c r="I5447" s="30">
        <v>1</v>
      </c>
      <c r="K5447" s="457"/>
      <c r="L5447" s="457" t="e">
        <f>IF(K5447=0,#REF!,0)</f>
        <v>#REF!</v>
      </c>
    </row>
    <row r="5448" spans="1:12">
      <c r="A5448" s="30">
        <v>5446</v>
      </c>
      <c r="B5448" s="30">
        <v>1878.4509999999998</v>
      </c>
      <c r="C5448" s="30">
        <v>20764.9549999999</v>
      </c>
      <c r="D5448" s="30">
        <v>1</v>
      </c>
      <c r="E5448" s="30">
        <v>1</v>
      </c>
      <c r="F5448" s="30">
        <v>2949.3229999999999</v>
      </c>
      <c r="G5448" s="30">
        <v>1</v>
      </c>
      <c r="H5448" s="30">
        <v>1</v>
      </c>
      <c r="I5448" s="30">
        <v>1</v>
      </c>
      <c r="K5448" s="457"/>
      <c r="L5448" s="457" t="e">
        <f>IF(K5448=0,#REF!,0)</f>
        <v>#REF!</v>
      </c>
    </row>
    <row r="5449" spans="1:12">
      <c r="A5449" s="30">
        <v>5447</v>
      </c>
      <c r="B5449" s="30">
        <v>1861.616</v>
      </c>
      <c r="C5449" s="30">
        <v>19499.4569999999</v>
      </c>
      <c r="D5449" s="30">
        <v>1</v>
      </c>
      <c r="E5449" s="30">
        <v>1</v>
      </c>
      <c r="F5449" s="30">
        <v>1646.50899999999</v>
      </c>
      <c r="G5449" s="30">
        <v>1</v>
      </c>
      <c r="H5449" s="30">
        <v>1</v>
      </c>
      <c r="I5449" s="30">
        <v>1</v>
      </c>
      <c r="K5449" s="457"/>
      <c r="L5449" s="457" t="e">
        <f>IF(K5449=0,#REF!,0)</f>
        <v>#REF!</v>
      </c>
    </row>
    <row r="5450" spans="1:12">
      <c r="A5450" s="30">
        <v>5448</v>
      </c>
      <c r="B5450" s="30">
        <v>1116.518999999998</v>
      </c>
      <c r="C5450" s="30">
        <v>18918.074999999903</v>
      </c>
      <c r="D5450" s="30">
        <v>1</v>
      </c>
      <c r="E5450" s="30">
        <v>1</v>
      </c>
      <c r="F5450" s="30">
        <v>1257.213</v>
      </c>
      <c r="G5450" s="30">
        <v>1</v>
      </c>
      <c r="H5450" s="30">
        <v>1</v>
      </c>
      <c r="I5450" s="30">
        <v>1</v>
      </c>
      <c r="K5450" s="457"/>
      <c r="L5450" s="457" t="e">
        <f>IF(K5450=0,#REF!,0)</f>
        <v>#REF!</v>
      </c>
    </row>
    <row r="5451" spans="1:12">
      <c r="A5451" s="30">
        <v>5449</v>
      </c>
      <c r="B5451" s="30">
        <v>1102.390999999998</v>
      </c>
      <c r="C5451" s="30">
        <v>18370.594999999899</v>
      </c>
      <c r="D5451" s="30">
        <v>1</v>
      </c>
      <c r="E5451" s="30">
        <v>1</v>
      </c>
      <c r="F5451" s="30">
        <v>551.54199999999901</v>
      </c>
      <c r="G5451" s="30">
        <v>1</v>
      </c>
      <c r="H5451" s="30">
        <v>1</v>
      </c>
      <c r="I5451" s="30">
        <v>1</v>
      </c>
      <c r="K5451" s="457"/>
      <c r="L5451" s="457" t="e">
        <f>IF(K5451=0,#REF!,0)</f>
        <v>#REF!</v>
      </c>
    </row>
    <row r="5452" spans="1:12">
      <c r="A5452" s="30">
        <v>5450</v>
      </c>
      <c r="B5452" s="30">
        <v>1088.649999999998</v>
      </c>
      <c r="C5452" s="30">
        <v>17775.530999999901</v>
      </c>
      <c r="D5452" s="30">
        <v>1</v>
      </c>
      <c r="E5452" s="30">
        <v>1</v>
      </c>
      <c r="F5452" s="30">
        <v>312.41699999999997</v>
      </c>
      <c r="G5452" s="30">
        <v>1</v>
      </c>
      <c r="H5452" s="30">
        <v>1</v>
      </c>
      <c r="I5452" s="30">
        <v>1</v>
      </c>
      <c r="K5452" s="457"/>
      <c r="L5452" s="457" t="e">
        <f>IF(K5452=0,#REF!,0)</f>
        <v>#REF!</v>
      </c>
    </row>
    <row r="5453" spans="1:12">
      <c r="A5453" s="30">
        <v>5451</v>
      </c>
      <c r="B5453" s="30">
        <v>1078.2249999999979</v>
      </c>
      <c r="C5453" s="30">
        <v>17369.069999999898</v>
      </c>
      <c r="D5453" s="30">
        <v>1</v>
      </c>
      <c r="E5453" s="30">
        <v>1</v>
      </c>
      <c r="F5453" s="30">
        <v>239.47900000000001</v>
      </c>
      <c r="G5453" s="30">
        <v>1</v>
      </c>
      <c r="H5453" s="30">
        <v>1</v>
      </c>
      <c r="I5453" s="30">
        <v>1</v>
      </c>
      <c r="K5453" s="457"/>
      <c r="L5453" s="457" t="e">
        <f>IF(K5453=0,#REF!,0)</f>
        <v>#REF!</v>
      </c>
    </row>
    <row r="5454" spans="1:12">
      <c r="A5454" s="30">
        <v>5452</v>
      </c>
      <c r="B5454" s="30">
        <v>1068.056999999998</v>
      </c>
      <c r="C5454" s="30">
        <v>16978.6319999999</v>
      </c>
      <c r="D5454" s="30">
        <v>1</v>
      </c>
      <c r="E5454" s="30">
        <v>1</v>
      </c>
      <c r="F5454" s="30">
        <v>239.90799999999899</v>
      </c>
      <c r="G5454" s="30">
        <v>1</v>
      </c>
      <c r="H5454" s="30">
        <v>1</v>
      </c>
      <c r="I5454" s="30">
        <v>1</v>
      </c>
      <c r="K5454" s="457"/>
      <c r="L5454" s="457" t="e">
        <f>IF(K5454=0,#REF!,0)</f>
        <v>#REF!</v>
      </c>
    </row>
    <row r="5455" spans="1:12">
      <c r="A5455" s="30">
        <v>5453</v>
      </c>
      <c r="B5455" s="30">
        <v>1061.122999999998</v>
      </c>
      <c r="C5455" s="30">
        <v>16742.6339999999</v>
      </c>
      <c r="D5455" s="30">
        <v>1</v>
      </c>
      <c r="E5455" s="30">
        <v>1</v>
      </c>
      <c r="F5455" s="30">
        <v>225.23899999999901</v>
      </c>
      <c r="G5455" s="30">
        <v>1</v>
      </c>
      <c r="H5455" s="30">
        <v>1</v>
      </c>
      <c r="I5455" s="30">
        <v>1</v>
      </c>
      <c r="K5455" s="457"/>
      <c r="L5455" s="457" t="e">
        <f>IF(K5455=0,#REF!,0)</f>
        <v>#REF!</v>
      </c>
    </row>
    <row r="5456" spans="1:12">
      <c r="A5456" s="30">
        <v>5454</v>
      </c>
      <c r="B5456" s="30">
        <v>1786.3440000000001</v>
      </c>
      <c r="C5456" s="30">
        <v>16589.283999999898</v>
      </c>
      <c r="D5456" s="30">
        <v>1</v>
      </c>
      <c r="E5456" s="30">
        <v>1</v>
      </c>
      <c r="F5456" s="30">
        <v>2496.1880000000001</v>
      </c>
      <c r="G5456" s="30">
        <v>1</v>
      </c>
      <c r="H5456" s="30">
        <v>1</v>
      </c>
      <c r="I5456" s="30">
        <v>1</v>
      </c>
      <c r="K5456" s="457"/>
      <c r="L5456" s="457" t="e">
        <f>IF(K5456=0,#REF!,0)</f>
        <v>#REF!</v>
      </c>
    </row>
    <row r="5457" spans="1:12">
      <c r="A5457" s="30">
        <v>5455</v>
      </c>
      <c r="B5457" s="30">
        <v>17480.66</v>
      </c>
      <c r="C5457" s="30">
        <v>18002.712999999902</v>
      </c>
      <c r="D5457" s="30">
        <v>1</v>
      </c>
      <c r="E5457" s="30">
        <v>1</v>
      </c>
      <c r="F5457" s="30">
        <v>6548.9570000000003</v>
      </c>
      <c r="G5457" s="30">
        <v>1</v>
      </c>
      <c r="H5457" s="30">
        <v>1</v>
      </c>
      <c r="I5457" s="30">
        <v>1</v>
      </c>
      <c r="K5457" s="457"/>
      <c r="L5457" s="457" t="e">
        <f>IF(K5457=0,#REF!,0)</f>
        <v>#REF!</v>
      </c>
    </row>
    <row r="5458" spans="1:12">
      <c r="A5458" s="30">
        <v>5456</v>
      </c>
      <c r="B5458" s="30">
        <v>10114.580999999991</v>
      </c>
      <c r="C5458" s="30">
        <v>134980.59299999979</v>
      </c>
      <c r="D5458" s="30">
        <v>1</v>
      </c>
      <c r="E5458" s="30">
        <v>1</v>
      </c>
      <c r="F5458" s="30">
        <v>5305.5139999999901</v>
      </c>
      <c r="G5458" s="30">
        <v>1</v>
      </c>
      <c r="H5458" s="30">
        <v>1</v>
      </c>
      <c r="I5458" s="30">
        <v>1</v>
      </c>
      <c r="K5458" s="457"/>
      <c r="L5458" s="457" t="e">
        <f>IF(K5458=0,#REF!,0)</f>
        <v>#REF!</v>
      </c>
    </row>
    <row r="5459" spans="1:12">
      <c r="A5459" s="30">
        <v>5457</v>
      </c>
      <c r="B5459" s="30">
        <v>11493.906999999988</v>
      </c>
      <c r="C5459" s="30">
        <v>172849.81599999982</v>
      </c>
      <c r="D5459" s="30">
        <v>1</v>
      </c>
      <c r="E5459" s="30">
        <v>1</v>
      </c>
      <c r="F5459" s="30">
        <v>4389.3219999999901</v>
      </c>
      <c r="G5459" s="30">
        <v>1</v>
      </c>
      <c r="H5459" s="30">
        <v>1</v>
      </c>
      <c r="I5459" s="30">
        <v>1</v>
      </c>
      <c r="K5459" s="457"/>
      <c r="L5459" s="457" t="e">
        <f>IF(K5459=0,#REF!,0)</f>
        <v>#REF!</v>
      </c>
    </row>
    <row r="5460" spans="1:12">
      <c r="A5460" s="30">
        <v>5458</v>
      </c>
      <c r="B5460" s="30">
        <v>13723.47</v>
      </c>
      <c r="C5460" s="30">
        <v>205632.28999999887</v>
      </c>
      <c r="D5460" s="30">
        <v>1</v>
      </c>
      <c r="E5460" s="30">
        <v>1</v>
      </c>
      <c r="F5460" s="30">
        <v>3343.1849999999999</v>
      </c>
      <c r="G5460" s="30">
        <v>1</v>
      </c>
      <c r="H5460" s="30">
        <v>1</v>
      </c>
      <c r="I5460" s="30">
        <v>1</v>
      </c>
      <c r="K5460" s="457"/>
      <c r="L5460" s="457" t="e">
        <f>IF(K5460=0,#REF!,0)</f>
        <v>#REF!</v>
      </c>
    </row>
    <row r="5461" spans="1:12">
      <c r="A5461" s="30">
        <v>5459</v>
      </c>
      <c r="B5461" s="30">
        <v>13958.255999999899</v>
      </c>
      <c r="C5461" s="30">
        <v>229235.40499999982</v>
      </c>
      <c r="D5461" s="30">
        <v>1</v>
      </c>
      <c r="E5461" s="30">
        <v>1</v>
      </c>
      <c r="F5461" s="30">
        <v>2950.723</v>
      </c>
      <c r="G5461" s="30">
        <v>1</v>
      </c>
      <c r="H5461" s="30">
        <v>1</v>
      </c>
      <c r="I5461" s="30">
        <v>1</v>
      </c>
      <c r="K5461" s="457"/>
      <c r="L5461" s="457" t="e">
        <f>IF(K5461=0,#REF!,0)</f>
        <v>#REF!</v>
      </c>
    </row>
    <row r="5462" spans="1:12">
      <c r="A5462" s="30">
        <v>5460</v>
      </c>
      <c r="B5462" s="30">
        <v>14725.210999999988</v>
      </c>
      <c r="C5462" s="30">
        <v>212294.5689999999</v>
      </c>
      <c r="D5462" s="30">
        <v>1</v>
      </c>
      <c r="E5462" s="30">
        <v>1</v>
      </c>
      <c r="F5462" s="30">
        <v>2754.31899999999</v>
      </c>
      <c r="G5462" s="30">
        <v>1</v>
      </c>
      <c r="H5462" s="30">
        <v>1</v>
      </c>
      <c r="I5462" s="30">
        <v>1</v>
      </c>
      <c r="K5462" s="457"/>
      <c r="L5462" s="457" t="e">
        <f>IF(K5462=0,#REF!,0)</f>
        <v>#REF!</v>
      </c>
    </row>
    <row r="5463" spans="1:12">
      <c r="A5463" s="30">
        <v>5461</v>
      </c>
      <c r="B5463" s="30">
        <v>23036.999999999891</v>
      </c>
      <c r="C5463" s="30">
        <v>166398.69199999984</v>
      </c>
      <c r="D5463" s="30">
        <v>1</v>
      </c>
      <c r="E5463" s="30">
        <v>1</v>
      </c>
      <c r="F5463" s="30">
        <v>4124.3099999999904</v>
      </c>
      <c r="G5463" s="30">
        <v>1</v>
      </c>
      <c r="H5463" s="30">
        <v>1</v>
      </c>
      <c r="I5463" s="30">
        <v>1</v>
      </c>
      <c r="K5463" s="457"/>
      <c r="L5463" s="457" t="e">
        <f>IF(K5463=0,#REF!,0)</f>
        <v>#REF!</v>
      </c>
    </row>
    <row r="5464" spans="1:12">
      <c r="A5464" s="30">
        <v>5462</v>
      </c>
      <c r="B5464" s="30">
        <v>18077.994999999992</v>
      </c>
      <c r="C5464" s="30">
        <v>198634.98499999891</v>
      </c>
      <c r="D5464" s="30">
        <v>1</v>
      </c>
      <c r="E5464" s="30">
        <v>1</v>
      </c>
      <c r="F5464" s="30">
        <v>3666.95099999999</v>
      </c>
      <c r="G5464" s="30">
        <v>1</v>
      </c>
      <c r="H5464" s="30">
        <v>1</v>
      </c>
      <c r="I5464" s="30">
        <v>1</v>
      </c>
      <c r="K5464" s="457"/>
      <c r="L5464" s="457" t="e">
        <f>IF(K5464=0,#REF!,0)</f>
        <v>#REF!</v>
      </c>
    </row>
    <row r="5465" spans="1:12">
      <c r="A5465" s="30">
        <v>5463</v>
      </c>
      <c r="B5465" s="30">
        <v>16977.094999999998</v>
      </c>
      <c r="C5465" s="30">
        <v>244007.51099999878</v>
      </c>
      <c r="D5465" s="30">
        <v>1</v>
      </c>
      <c r="E5465" s="30">
        <v>1</v>
      </c>
      <c r="F5465" s="30">
        <v>2101.3889999999901</v>
      </c>
      <c r="G5465" s="30">
        <v>1</v>
      </c>
      <c r="H5465" s="30">
        <v>1</v>
      </c>
      <c r="I5465" s="30">
        <v>1</v>
      </c>
      <c r="K5465" s="457"/>
      <c r="L5465" s="457" t="e">
        <f>IF(K5465=0,#REF!,0)</f>
        <v>#REF!</v>
      </c>
    </row>
    <row r="5466" spans="1:12">
      <c r="A5466" s="30">
        <v>5464</v>
      </c>
      <c r="B5466" s="30">
        <v>16916.844999999987</v>
      </c>
      <c r="C5466" s="30">
        <v>224305.58099999989</v>
      </c>
      <c r="D5466" s="30">
        <v>1</v>
      </c>
      <c r="E5466" s="30">
        <v>1</v>
      </c>
      <c r="F5466" s="30">
        <v>1840.8710000000001</v>
      </c>
      <c r="G5466" s="30">
        <v>1</v>
      </c>
      <c r="H5466" s="30">
        <v>1</v>
      </c>
      <c r="I5466" s="30">
        <v>1</v>
      </c>
      <c r="K5466" s="457"/>
      <c r="L5466" s="457" t="e">
        <f>IF(K5466=0,#REF!,0)</f>
        <v>#REF!</v>
      </c>
    </row>
    <row r="5467" spans="1:12">
      <c r="A5467" s="30">
        <v>5465</v>
      </c>
      <c r="B5467" s="30">
        <v>16442.710999999988</v>
      </c>
      <c r="C5467" s="30">
        <v>205789.95199999982</v>
      </c>
      <c r="D5467" s="30">
        <v>1</v>
      </c>
      <c r="E5467" s="30">
        <v>1</v>
      </c>
      <c r="F5467" s="30">
        <v>2101.48199999999</v>
      </c>
      <c r="G5467" s="30">
        <v>1</v>
      </c>
      <c r="H5467" s="30">
        <v>1</v>
      </c>
      <c r="I5467" s="30">
        <v>1</v>
      </c>
      <c r="K5467" s="457"/>
      <c r="L5467" s="457" t="e">
        <f>IF(K5467=0,#REF!,0)</f>
        <v>#REF!</v>
      </c>
    </row>
    <row r="5468" spans="1:12">
      <c r="A5468" s="30">
        <v>5466</v>
      </c>
      <c r="B5468" s="30">
        <v>16766.150999999889</v>
      </c>
      <c r="C5468" s="30">
        <v>156869.12999999992</v>
      </c>
      <c r="D5468" s="30">
        <v>1</v>
      </c>
      <c r="E5468" s="30">
        <v>1</v>
      </c>
      <c r="F5468" s="30">
        <v>3667.1869999999999</v>
      </c>
      <c r="G5468" s="30">
        <v>1</v>
      </c>
      <c r="H5468" s="30">
        <v>1</v>
      </c>
      <c r="I5468" s="30">
        <v>1</v>
      </c>
      <c r="K5468" s="457"/>
      <c r="L5468" s="457" t="e">
        <f>IF(K5468=0,#REF!,0)</f>
        <v>#REF!</v>
      </c>
    </row>
    <row r="5469" spans="1:12">
      <c r="A5469" s="30">
        <v>5467</v>
      </c>
      <c r="B5469" s="30">
        <v>21461.745999999992</v>
      </c>
      <c r="C5469" s="30">
        <v>48112.585999999908</v>
      </c>
      <c r="D5469" s="30">
        <v>1</v>
      </c>
      <c r="E5469" s="30">
        <v>1</v>
      </c>
      <c r="F5469" s="30">
        <v>5169.683</v>
      </c>
      <c r="G5469" s="30">
        <v>1</v>
      </c>
      <c r="H5469" s="30">
        <v>1</v>
      </c>
      <c r="I5469" s="30">
        <v>1</v>
      </c>
      <c r="K5469" s="457"/>
      <c r="L5469" s="457" t="e">
        <f>IF(K5469=0,#REF!,0)</f>
        <v>#REF!</v>
      </c>
    </row>
    <row r="5470" spans="1:12">
      <c r="A5470" s="30">
        <v>5468</v>
      </c>
      <c r="B5470" s="30">
        <v>23153.800999999999</v>
      </c>
      <c r="C5470" s="30">
        <v>49174.549999999799</v>
      </c>
      <c r="D5470" s="30">
        <v>1</v>
      </c>
      <c r="E5470" s="30">
        <v>1</v>
      </c>
      <c r="F5470" s="30">
        <v>5235.8670000000002</v>
      </c>
      <c r="G5470" s="30">
        <v>1</v>
      </c>
      <c r="H5470" s="30">
        <v>1</v>
      </c>
      <c r="I5470" s="30">
        <v>1</v>
      </c>
      <c r="K5470" s="457"/>
      <c r="L5470" s="457" t="e">
        <f>IF(K5470=0,#REF!,0)</f>
        <v>#REF!</v>
      </c>
    </row>
    <row r="5471" spans="1:12">
      <c r="A5471" s="30">
        <v>5469</v>
      </c>
      <c r="B5471" s="30">
        <v>14537.17</v>
      </c>
      <c r="C5471" s="30">
        <v>23272.161999999898</v>
      </c>
      <c r="D5471" s="30">
        <v>1</v>
      </c>
      <c r="E5471" s="30">
        <v>1</v>
      </c>
      <c r="F5471" s="30">
        <v>4061.05</v>
      </c>
      <c r="G5471" s="30">
        <v>1</v>
      </c>
      <c r="H5471" s="30">
        <v>1</v>
      </c>
      <c r="I5471" s="30">
        <v>1</v>
      </c>
      <c r="K5471" s="457"/>
      <c r="L5471" s="457" t="e">
        <f>IF(K5471=0,#REF!,0)</f>
        <v>#REF!</v>
      </c>
    </row>
    <row r="5472" spans="1:12">
      <c r="A5472" s="30">
        <v>5470</v>
      </c>
      <c r="B5472" s="30">
        <v>1907.5309999999999</v>
      </c>
      <c r="C5472" s="30">
        <v>21045.896999999892</v>
      </c>
      <c r="D5472" s="30">
        <v>1</v>
      </c>
      <c r="E5472" s="30">
        <v>1</v>
      </c>
      <c r="F5472" s="30">
        <v>2949.2219999999902</v>
      </c>
      <c r="G5472" s="30">
        <v>1</v>
      </c>
      <c r="H5472" s="30">
        <v>1</v>
      </c>
      <c r="I5472" s="30">
        <v>1</v>
      </c>
      <c r="K5472" s="457"/>
      <c r="L5472" s="457" t="e">
        <f>IF(K5472=0,#REF!,0)</f>
        <v>#REF!</v>
      </c>
    </row>
    <row r="5473" spans="1:12">
      <c r="A5473" s="30">
        <v>5471</v>
      </c>
      <c r="B5473" s="30">
        <v>1864.779</v>
      </c>
      <c r="C5473" s="30">
        <v>19582.762999999897</v>
      </c>
      <c r="D5473" s="30">
        <v>1</v>
      </c>
      <c r="E5473" s="30">
        <v>1</v>
      </c>
      <c r="F5473" s="30">
        <v>1646.575</v>
      </c>
      <c r="G5473" s="30">
        <v>1</v>
      </c>
      <c r="H5473" s="30">
        <v>1</v>
      </c>
      <c r="I5473" s="30">
        <v>1</v>
      </c>
      <c r="K5473" s="457"/>
      <c r="L5473" s="457" t="e">
        <f>IF(K5473=0,#REF!,0)</f>
        <v>#REF!</v>
      </c>
    </row>
    <row r="5474" spans="1:12">
      <c r="A5474" s="30">
        <v>5472</v>
      </c>
      <c r="B5474" s="30">
        <v>1111.671999999998</v>
      </c>
      <c r="C5474" s="30">
        <v>18742.900999999889</v>
      </c>
      <c r="D5474" s="30">
        <v>1</v>
      </c>
      <c r="E5474" s="30">
        <v>1</v>
      </c>
      <c r="F5474" s="30">
        <v>1257.37599999999</v>
      </c>
      <c r="G5474" s="30">
        <v>1</v>
      </c>
      <c r="H5474" s="30">
        <v>1</v>
      </c>
      <c r="I5474" s="30">
        <v>1</v>
      </c>
      <c r="K5474" s="457"/>
      <c r="L5474" s="457" t="e">
        <f>IF(K5474=0,#REF!,0)</f>
        <v>#REF!</v>
      </c>
    </row>
    <row r="5475" spans="1:12">
      <c r="A5475" s="30">
        <v>5473</v>
      </c>
      <c r="B5475" s="30">
        <v>1097.315999999998</v>
      </c>
      <c r="C5475" s="30">
        <v>18179.619999999901</v>
      </c>
      <c r="D5475" s="30">
        <v>1</v>
      </c>
      <c r="E5475" s="30">
        <v>1</v>
      </c>
      <c r="F5475" s="30">
        <v>533.59199999999998</v>
      </c>
      <c r="G5475" s="30">
        <v>1</v>
      </c>
      <c r="H5475" s="30">
        <v>1</v>
      </c>
      <c r="I5475" s="30">
        <v>1</v>
      </c>
      <c r="K5475" s="457"/>
      <c r="L5475" s="457" t="e">
        <f>IF(K5475=0,#REF!,0)</f>
        <v>#REF!</v>
      </c>
    </row>
    <row r="5476" spans="1:12">
      <c r="A5476" s="30">
        <v>5474</v>
      </c>
      <c r="B5476" s="30">
        <v>1078.1929999999979</v>
      </c>
      <c r="C5476" s="30">
        <v>17361.64099999989</v>
      </c>
      <c r="D5476" s="30">
        <v>1</v>
      </c>
      <c r="E5476" s="30">
        <v>1</v>
      </c>
      <c r="F5476" s="30">
        <v>587.58499999999901</v>
      </c>
      <c r="G5476" s="30">
        <v>1</v>
      </c>
      <c r="H5476" s="30">
        <v>1</v>
      </c>
      <c r="I5476" s="30">
        <v>1</v>
      </c>
      <c r="K5476" s="457"/>
      <c r="L5476" s="457" t="e">
        <f>IF(K5476=0,#REF!,0)</f>
        <v>#REF!</v>
      </c>
    </row>
    <row r="5477" spans="1:12">
      <c r="A5477" s="30">
        <v>5475</v>
      </c>
      <c r="B5477" s="30">
        <v>1067.4459999999979</v>
      </c>
      <c r="C5477" s="30">
        <v>16960.2049999999</v>
      </c>
      <c r="D5477" s="30">
        <v>1</v>
      </c>
      <c r="E5477" s="30">
        <v>1</v>
      </c>
      <c r="F5477" s="30">
        <v>377.56</v>
      </c>
      <c r="G5477" s="30">
        <v>1</v>
      </c>
      <c r="H5477" s="30">
        <v>1</v>
      </c>
      <c r="I5477" s="30">
        <v>1</v>
      </c>
      <c r="K5477" s="457"/>
      <c r="L5477" s="457" t="e">
        <f>IF(K5477=0,#REF!,0)</f>
        <v>#REF!</v>
      </c>
    </row>
    <row r="5478" spans="1:12">
      <c r="A5478" s="30">
        <v>5476</v>
      </c>
      <c r="B5478" s="30">
        <v>1057.7179999999978</v>
      </c>
      <c r="C5478" s="30">
        <v>16608.642999999902</v>
      </c>
      <c r="D5478" s="30">
        <v>1</v>
      </c>
      <c r="E5478" s="30">
        <v>1</v>
      </c>
      <c r="F5478" s="30">
        <v>220.47499999999999</v>
      </c>
      <c r="G5478" s="30">
        <v>1</v>
      </c>
      <c r="H5478" s="30">
        <v>1</v>
      </c>
      <c r="I5478" s="30">
        <v>1</v>
      </c>
      <c r="K5478" s="457"/>
      <c r="L5478" s="457" t="e">
        <f>IF(K5478=0,#REF!,0)</f>
        <v>#REF!</v>
      </c>
    </row>
    <row r="5479" spans="1:12">
      <c r="A5479" s="30">
        <v>5477</v>
      </c>
      <c r="B5479" s="30">
        <v>1047.7189999999978</v>
      </c>
      <c r="C5479" s="30">
        <v>16262.031999999899</v>
      </c>
      <c r="D5479" s="30">
        <v>1</v>
      </c>
      <c r="E5479" s="30">
        <v>1</v>
      </c>
      <c r="F5479" s="30">
        <v>220.75799999999899</v>
      </c>
      <c r="G5479" s="30">
        <v>1</v>
      </c>
      <c r="H5479" s="30">
        <v>1</v>
      </c>
      <c r="I5479" s="30">
        <v>1</v>
      </c>
      <c r="K5479" s="457"/>
      <c r="L5479" s="457" t="e">
        <f>IF(K5479=0,#REF!,0)</f>
        <v>#REF!</v>
      </c>
    </row>
    <row r="5480" spans="1:12">
      <c r="A5480" s="30">
        <v>5478</v>
      </c>
      <c r="B5480" s="30">
        <v>1775.606</v>
      </c>
      <c r="C5480" s="30">
        <v>16203.432999999899</v>
      </c>
      <c r="D5480" s="30">
        <v>1</v>
      </c>
      <c r="E5480" s="30">
        <v>1</v>
      </c>
      <c r="F5480" s="30">
        <v>696.57899999999995</v>
      </c>
      <c r="G5480" s="30">
        <v>1</v>
      </c>
      <c r="H5480" s="30">
        <v>1</v>
      </c>
      <c r="I5480" s="30">
        <v>1</v>
      </c>
      <c r="K5480" s="457"/>
      <c r="L5480" s="457" t="e">
        <f>IF(K5480=0,#REF!,0)</f>
        <v>#REF!</v>
      </c>
    </row>
    <row r="5481" spans="1:12">
      <c r="A5481" s="30">
        <v>5479</v>
      </c>
      <c r="B5481" s="30">
        <v>16005.482999999989</v>
      </c>
      <c r="C5481" s="30">
        <v>17129.857999999898</v>
      </c>
      <c r="D5481" s="30">
        <v>1</v>
      </c>
      <c r="E5481" s="30">
        <v>1</v>
      </c>
      <c r="F5481" s="30">
        <v>1862.4879999999901</v>
      </c>
      <c r="G5481" s="30">
        <v>1</v>
      </c>
      <c r="H5481" s="30">
        <v>1</v>
      </c>
      <c r="I5481" s="30">
        <v>1</v>
      </c>
      <c r="K5481" s="457"/>
      <c r="L5481" s="457" t="e">
        <f>IF(K5481=0,#REF!,0)</f>
        <v>#REF!</v>
      </c>
    </row>
    <row r="5482" spans="1:12">
      <c r="A5482" s="30">
        <v>5480</v>
      </c>
      <c r="B5482" s="30">
        <v>8369.8009999999995</v>
      </c>
      <c r="C5482" s="30">
        <v>42393.593999999903</v>
      </c>
      <c r="D5482" s="30">
        <v>1</v>
      </c>
      <c r="E5482" s="30">
        <v>1</v>
      </c>
      <c r="F5482" s="30">
        <v>3148.2649999999999</v>
      </c>
      <c r="G5482" s="30">
        <v>1</v>
      </c>
      <c r="H5482" s="30">
        <v>1</v>
      </c>
      <c r="I5482" s="30">
        <v>1</v>
      </c>
      <c r="K5482" s="457"/>
      <c r="L5482" s="457" t="e">
        <f>IF(K5482=0,#REF!,0)</f>
        <v>#REF!</v>
      </c>
    </row>
    <row r="5483" spans="1:12">
      <c r="A5483" s="30">
        <v>5481</v>
      </c>
      <c r="B5483" s="30">
        <v>9593.743999999997</v>
      </c>
      <c r="C5483" s="30">
        <v>44413.585999999799</v>
      </c>
      <c r="D5483" s="30">
        <v>1</v>
      </c>
      <c r="E5483" s="30">
        <v>1</v>
      </c>
      <c r="F5483" s="30">
        <v>5106.8399999999901</v>
      </c>
      <c r="G5483" s="30">
        <v>1</v>
      </c>
      <c r="H5483" s="30">
        <v>1</v>
      </c>
      <c r="I5483" s="30">
        <v>1</v>
      </c>
      <c r="K5483" s="457"/>
      <c r="L5483" s="457" t="e">
        <f>IF(K5483=0,#REF!,0)</f>
        <v>#REF!</v>
      </c>
    </row>
    <row r="5484" spans="1:12">
      <c r="A5484" s="30">
        <v>5482</v>
      </c>
      <c r="B5484" s="30">
        <v>11654.242999999991</v>
      </c>
      <c r="C5484" s="30">
        <v>47731.502999999895</v>
      </c>
      <c r="D5484" s="30">
        <v>1</v>
      </c>
      <c r="E5484" s="30">
        <v>1</v>
      </c>
      <c r="F5484" s="30">
        <v>5049.8859999999904</v>
      </c>
      <c r="G5484" s="30">
        <v>1</v>
      </c>
      <c r="H5484" s="30">
        <v>1</v>
      </c>
      <c r="I5484" s="30">
        <v>1</v>
      </c>
      <c r="K5484" s="457"/>
      <c r="L5484" s="457" t="e">
        <f>IF(K5484=0,#REF!,0)</f>
        <v>#REF!</v>
      </c>
    </row>
    <row r="5485" spans="1:12">
      <c r="A5485" s="30">
        <v>5483</v>
      </c>
      <c r="B5485" s="30">
        <v>13348.352999999999</v>
      </c>
      <c r="C5485" s="30">
        <v>50370.107999999884</v>
      </c>
      <c r="D5485" s="30">
        <v>1</v>
      </c>
      <c r="E5485" s="30">
        <v>1</v>
      </c>
      <c r="F5485" s="30">
        <v>4545.0309999999899</v>
      </c>
      <c r="G5485" s="30">
        <v>1</v>
      </c>
      <c r="H5485" s="30">
        <v>1</v>
      </c>
      <c r="I5485" s="30">
        <v>1</v>
      </c>
      <c r="K5485" s="457"/>
      <c r="L5485" s="457" t="e">
        <f>IF(K5485=0,#REF!,0)</f>
        <v>#REF!</v>
      </c>
    </row>
    <row r="5486" spans="1:12">
      <c r="A5486" s="30">
        <v>5484</v>
      </c>
      <c r="B5486" s="30">
        <v>13158.294999999989</v>
      </c>
      <c r="C5486" s="30">
        <v>50138.9399999999</v>
      </c>
      <c r="D5486" s="30">
        <v>1</v>
      </c>
      <c r="E5486" s="30">
        <v>1</v>
      </c>
      <c r="F5486" s="30">
        <v>4880.3679999999904</v>
      </c>
      <c r="G5486" s="30">
        <v>1</v>
      </c>
      <c r="H5486" s="30">
        <v>1</v>
      </c>
      <c r="I5486" s="30">
        <v>1</v>
      </c>
      <c r="K5486" s="457"/>
      <c r="L5486" s="457" t="e">
        <f>IF(K5486=0,#REF!,0)</f>
        <v>#REF!</v>
      </c>
    </row>
    <row r="5487" spans="1:12">
      <c r="A5487" s="30">
        <v>5485</v>
      </c>
      <c r="B5487" s="30">
        <v>21371.278999999893</v>
      </c>
      <c r="C5487" s="30">
        <v>48763.647999999906</v>
      </c>
      <c r="D5487" s="30">
        <v>1</v>
      </c>
      <c r="E5487" s="30">
        <v>1</v>
      </c>
      <c r="F5487" s="30">
        <v>4935.7169999999996</v>
      </c>
      <c r="G5487" s="30">
        <v>1</v>
      </c>
      <c r="H5487" s="30">
        <v>1</v>
      </c>
      <c r="I5487" s="30">
        <v>1</v>
      </c>
      <c r="K5487" s="457"/>
      <c r="L5487" s="457" t="e">
        <f>IF(K5487=0,#REF!,0)</f>
        <v>#REF!</v>
      </c>
    </row>
    <row r="5488" spans="1:12">
      <c r="A5488" s="30">
        <v>5486</v>
      </c>
      <c r="B5488" s="30">
        <v>15876.3829999999</v>
      </c>
      <c r="C5488" s="30">
        <v>49098.029999999904</v>
      </c>
      <c r="D5488" s="30">
        <v>1</v>
      </c>
      <c r="E5488" s="30">
        <v>1</v>
      </c>
      <c r="F5488" s="30">
        <v>3927.9259999999999</v>
      </c>
      <c r="G5488" s="30">
        <v>1</v>
      </c>
      <c r="H5488" s="30">
        <v>1</v>
      </c>
      <c r="I5488" s="30">
        <v>1</v>
      </c>
      <c r="K5488" s="457"/>
      <c r="L5488" s="457" t="e">
        <f>IF(K5488=0,#REF!,0)</f>
        <v>#REF!</v>
      </c>
    </row>
    <row r="5489" spans="1:12">
      <c r="A5489" s="30">
        <v>5487</v>
      </c>
      <c r="B5489" s="30">
        <v>15420.787999999988</v>
      </c>
      <c r="C5489" s="30">
        <v>50624.035999999891</v>
      </c>
      <c r="D5489" s="30">
        <v>1</v>
      </c>
      <c r="E5489" s="30">
        <v>1</v>
      </c>
      <c r="F5489" s="30">
        <v>3144.4969999999998</v>
      </c>
      <c r="G5489" s="30">
        <v>1</v>
      </c>
      <c r="H5489" s="30">
        <v>1</v>
      </c>
      <c r="I5489" s="30">
        <v>1</v>
      </c>
      <c r="K5489" s="457"/>
      <c r="L5489" s="457" t="e">
        <f>IF(K5489=0,#REF!,0)</f>
        <v>#REF!</v>
      </c>
    </row>
    <row r="5490" spans="1:12">
      <c r="A5490" s="30">
        <v>5488</v>
      </c>
      <c r="B5490" s="30">
        <v>15536.484999999997</v>
      </c>
      <c r="C5490" s="30">
        <v>50382.986999999797</v>
      </c>
      <c r="D5490" s="30">
        <v>1</v>
      </c>
      <c r="E5490" s="30">
        <v>1</v>
      </c>
      <c r="F5490" s="30">
        <v>2473.6259999999902</v>
      </c>
      <c r="G5490" s="30">
        <v>1</v>
      </c>
      <c r="H5490" s="30">
        <v>1</v>
      </c>
      <c r="I5490" s="30">
        <v>1</v>
      </c>
      <c r="K5490" s="457"/>
      <c r="L5490" s="457" t="e">
        <f>IF(K5490=0,#REF!,0)</f>
        <v>#REF!</v>
      </c>
    </row>
    <row r="5491" spans="1:12">
      <c r="A5491" s="30">
        <v>5489</v>
      </c>
      <c r="B5491" s="30">
        <v>14997.979999999889</v>
      </c>
      <c r="C5491" s="30">
        <v>49633.299999999901</v>
      </c>
      <c r="D5491" s="30">
        <v>1</v>
      </c>
      <c r="E5491" s="30">
        <v>1</v>
      </c>
      <c r="F5491" s="30">
        <v>3144.4969999999998</v>
      </c>
      <c r="G5491" s="30">
        <v>1</v>
      </c>
      <c r="H5491" s="30">
        <v>1</v>
      </c>
      <c r="I5491" s="30">
        <v>1</v>
      </c>
      <c r="K5491" s="457"/>
      <c r="L5491" s="457" t="e">
        <f>IF(K5491=0,#REF!,0)</f>
        <v>#REF!</v>
      </c>
    </row>
    <row r="5492" spans="1:12">
      <c r="A5492" s="30">
        <v>5490</v>
      </c>
      <c r="B5492" s="30">
        <v>15282.685999999889</v>
      </c>
      <c r="C5492" s="30">
        <v>48359.306999999797</v>
      </c>
      <c r="D5492" s="30">
        <v>1</v>
      </c>
      <c r="E5492" s="30">
        <v>1</v>
      </c>
      <c r="F5492" s="30">
        <v>4039.72999999999</v>
      </c>
      <c r="G5492" s="30">
        <v>1</v>
      </c>
      <c r="H5492" s="30">
        <v>1</v>
      </c>
      <c r="I5492" s="30">
        <v>1</v>
      </c>
      <c r="K5492" s="457"/>
      <c r="L5492" s="457" t="e">
        <f>IF(K5492=0,#REF!,0)</f>
        <v>#REF!</v>
      </c>
    </row>
    <row r="5493" spans="1:12">
      <c r="A5493" s="30">
        <v>5491</v>
      </c>
      <c r="B5493" s="30">
        <v>20427.366999999998</v>
      </c>
      <c r="C5493" s="30">
        <v>47009.60399999989</v>
      </c>
      <c r="D5493" s="30">
        <v>1</v>
      </c>
      <c r="E5493" s="30">
        <v>1</v>
      </c>
      <c r="F5493" s="30">
        <v>5607.2510000000002</v>
      </c>
      <c r="G5493" s="30">
        <v>1</v>
      </c>
      <c r="H5493" s="30">
        <v>1</v>
      </c>
      <c r="I5493" s="30">
        <v>1</v>
      </c>
      <c r="K5493" s="457"/>
      <c r="L5493" s="457" t="e">
        <f>IF(K5493=0,#REF!,0)</f>
        <v>#REF!</v>
      </c>
    </row>
    <row r="5494" spans="1:12">
      <c r="A5494" s="30">
        <v>5492</v>
      </c>
      <c r="B5494" s="30">
        <v>21449.845999999892</v>
      </c>
      <c r="C5494" s="30">
        <v>47210.788999999902</v>
      </c>
      <c r="D5494" s="30">
        <v>1</v>
      </c>
      <c r="E5494" s="30">
        <v>1</v>
      </c>
      <c r="F5494" s="30">
        <v>4432.7060000000001</v>
      </c>
      <c r="G5494" s="30">
        <v>1</v>
      </c>
      <c r="H5494" s="30">
        <v>1</v>
      </c>
      <c r="I5494" s="30">
        <v>1</v>
      </c>
      <c r="K5494" s="457"/>
      <c r="L5494" s="457" t="e">
        <f>IF(K5494=0,#REF!,0)</f>
        <v>#REF!</v>
      </c>
    </row>
    <row r="5495" spans="1:12">
      <c r="A5495" s="30">
        <v>5493</v>
      </c>
      <c r="B5495" s="30">
        <v>12410.562999999998</v>
      </c>
      <c r="C5495" s="30">
        <v>22011.9379999999</v>
      </c>
      <c r="D5495" s="30">
        <v>1</v>
      </c>
      <c r="E5495" s="30">
        <v>1</v>
      </c>
      <c r="F5495" s="30">
        <v>2475.3319999999899</v>
      </c>
      <c r="G5495" s="30">
        <v>1</v>
      </c>
      <c r="H5495" s="30">
        <v>1</v>
      </c>
      <c r="I5495" s="30">
        <v>1</v>
      </c>
      <c r="K5495" s="457"/>
      <c r="L5495" s="457" t="e">
        <f>IF(K5495=0,#REF!,0)</f>
        <v>#REF!</v>
      </c>
    </row>
    <row r="5496" spans="1:12">
      <c r="A5496" s="30">
        <v>5494</v>
      </c>
      <c r="B5496" s="30">
        <v>1853.1869999999999</v>
      </c>
      <c r="C5496" s="30">
        <v>19738.748999999891</v>
      </c>
      <c r="D5496" s="30">
        <v>1</v>
      </c>
      <c r="E5496" s="30">
        <v>1</v>
      </c>
      <c r="F5496" s="30">
        <v>2418.37299999999</v>
      </c>
      <c r="G5496" s="30">
        <v>1</v>
      </c>
      <c r="H5496" s="30">
        <v>1</v>
      </c>
      <c r="I5496" s="30">
        <v>1</v>
      </c>
      <c r="K5496" s="457"/>
      <c r="L5496" s="457" t="e">
        <f>IF(K5496=0,#REF!,0)</f>
        <v>#REF!</v>
      </c>
    </row>
    <row r="5497" spans="1:12">
      <c r="A5497" s="30">
        <v>5495</v>
      </c>
      <c r="B5497" s="30">
        <v>1831.1390000000001</v>
      </c>
      <c r="C5497" s="30">
        <v>18301.446999999887</v>
      </c>
      <c r="D5497" s="30">
        <v>1</v>
      </c>
      <c r="E5497" s="30">
        <v>1</v>
      </c>
      <c r="F5497" s="30">
        <v>1972.26699999999</v>
      </c>
      <c r="G5497" s="30">
        <v>1</v>
      </c>
      <c r="H5497" s="30">
        <v>1</v>
      </c>
      <c r="I5497" s="30">
        <v>1</v>
      </c>
      <c r="K5497" s="457"/>
      <c r="L5497" s="457" t="e">
        <f>IF(K5497=0,#REF!,0)</f>
        <v>#REF!</v>
      </c>
    </row>
    <row r="5498" spans="1:12">
      <c r="A5498" s="30">
        <v>5496</v>
      </c>
      <c r="B5498" s="30">
        <v>1081.044999999998</v>
      </c>
      <c r="C5498" s="30">
        <v>17508.732999999898</v>
      </c>
      <c r="D5498" s="30">
        <v>1</v>
      </c>
      <c r="E5498" s="30">
        <v>1</v>
      </c>
      <c r="F5498" s="30">
        <v>1192.752</v>
      </c>
      <c r="G5498" s="30">
        <v>1</v>
      </c>
      <c r="H5498" s="30">
        <v>1</v>
      </c>
      <c r="I5498" s="30">
        <v>1</v>
      </c>
      <c r="K5498" s="457"/>
      <c r="L5498" s="457" t="e">
        <f>IF(K5498=0,#REF!,0)</f>
        <v>#REF!</v>
      </c>
    </row>
    <row r="5499" spans="1:12">
      <c r="A5499" s="30">
        <v>5497</v>
      </c>
      <c r="B5499" s="30">
        <v>1062.726999999998</v>
      </c>
      <c r="C5499" s="30">
        <v>16811.170999999886</v>
      </c>
      <c r="D5499" s="30">
        <v>1</v>
      </c>
      <c r="E5499" s="30">
        <v>1</v>
      </c>
      <c r="F5499" s="30">
        <v>704.41799999999898</v>
      </c>
      <c r="G5499" s="30">
        <v>1</v>
      </c>
      <c r="H5499" s="30">
        <v>1</v>
      </c>
      <c r="I5499" s="30">
        <v>1</v>
      </c>
      <c r="K5499" s="457"/>
      <c r="L5499" s="457" t="e">
        <f>IF(K5499=0,#REF!,0)</f>
        <v>#REF!</v>
      </c>
    </row>
    <row r="5500" spans="1:12">
      <c r="A5500" s="30">
        <v>5498</v>
      </c>
      <c r="B5500" s="30">
        <v>1043.0919999999978</v>
      </c>
      <c r="C5500" s="30">
        <v>16040.7249999999</v>
      </c>
      <c r="D5500" s="30">
        <v>1</v>
      </c>
      <c r="E5500" s="30">
        <v>1</v>
      </c>
      <c r="F5500" s="30">
        <v>525.61900000000003</v>
      </c>
      <c r="G5500" s="30">
        <v>1</v>
      </c>
      <c r="H5500" s="30">
        <v>1</v>
      </c>
      <c r="I5500" s="30">
        <v>1</v>
      </c>
      <c r="K5500" s="457"/>
      <c r="L5500" s="457" t="e">
        <f>IF(K5500=0,#REF!,0)</f>
        <v>#REF!</v>
      </c>
    </row>
    <row r="5501" spans="1:12">
      <c r="A5501" s="30">
        <v>5499</v>
      </c>
      <c r="B5501" s="30">
        <v>1033.0999999999979</v>
      </c>
      <c r="C5501" s="30">
        <v>15711.9389999999</v>
      </c>
      <c r="D5501" s="30">
        <v>1</v>
      </c>
      <c r="E5501" s="30">
        <v>1</v>
      </c>
      <c r="F5501" s="30">
        <v>409.94200000000001</v>
      </c>
      <c r="G5501" s="30">
        <v>1</v>
      </c>
      <c r="H5501" s="30">
        <v>1</v>
      </c>
      <c r="I5501" s="30">
        <v>1</v>
      </c>
      <c r="K5501" s="457"/>
      <c r="L5501" s="457" t="e">
        <f>IF(K5501=0,#REF!,0)</f>
        <v>#REF!</v>
      </c>
    </row>
    <row r="5502" spans="1:12">
      <c r="A5502" s="30">
        <v>5500</v>
      </c>
      <c r="B5502" s="30">
        <v>1032.623999999998</v>
      </c>
      <c r="C5502" s="30">
        <v>15397.725999999901</v>
      </c>
      <c r="D5502" s="30">
        <v>1</v>
      </c>
      <c r="E5502" s="30">
        <v>1</v>
      </c>
      <c r="F5502" s="30">
        <v>224.21199999999899</v>
      </c>
      <c r="G5502" s="30">
        <v>1</v>
      </c>
      <c r="H5502" s="30">
        <v>1</v>
      </c>
      <c r="I5502" s="30">
        <v>1</v>
      </c>
      <c r="K5502" s="457"/>
      <c r="L5502" s="457" t="e">
        <f>IF(K5502=0,#REF!,0)</f>
        <v>#REF!</v>
      </c>
    </row>
    <row r="5503" spans="1:12">
      <c r="A5503" s="30">
        <v>5501</v>
      </c>
      <c r="B5503" s="30">
        <v>1032.623999999998</v>
      </c>
      <c r="C5503" s="30">
        <v>15260.4809999999</v>
      </c>
      <c r="D5503" s="30">
        <v>1</v>
      </c>
      <c r="E5503" s="30">
        <v>1</v>
      </c>
      <c r="F5503" s="30">
        <v>224.517</v>
      </c>
      <c r="G5503" s="30">
        <v>1</v>
      </c>
      <c r="H5503" s="30">
        <v>1</v>
      </c>
      <c r="I5503" s="30">
        <v>1</v>
      </c>
      <c r="K5503" s="457"/>
      <c r="L5503" s="457" t="e">
        <f>IF(K5503=0,#REF!,0)</f>
        <v>#REF!</v>
      </c>
    </row>
    <row r="5504" spans="1:12">
      <c r="A5504" s="30">
        <v>5502</v>
      </c>
      <c r="B5504" s="30">
        <v>1762.222</v>
      </c>
      <c r="C5504" s="30">
        <v>15257.274999999901</v>
      </c>
      <c r="D5504" s="30">
        <v>1</v>
      </c>
      <c r="E5504" s="30">
        <v>1</v>
      </c>
      <c r="F5504" s="30">
        <v>410.3</v>
      </c>
      <c r="G5504" s="30">
        <v>1</v>
      </c>
      <c r="H5504" s="30">
        <v>1</v>
      </c>
      <c r="I5504" s="30">
        <v>1</v>
      </c>
      <c r="K5504" s="457"/>
      <c r="L5504" s="457" t="e">
        <f>IF(K5504=0,#REF!,0)</f>
        <v>#REF!</v>
      </c>
    </row>
    <row r="5505" spans="1:12">
      <c r="A5505" s="30">
        <v>5503</v>
      </c>
      <c r="B5505" s="30">
        <v>10171.368</v>
      </c>
      <c r="C5505" s="30">
        <v>15475.9469999999</v>
      </c>
      <c r="D5505" s="30">
        <v>1</v>
      </c>
      <c r="E5505" s="30">
        <v>1</v>
      </c>
      <c r="F5505" s="30">
        <v>1254.3199999999899</v>
      </c>
      <c r="G5505" s="30">
        <v>1</v>
      </c>
      <c r="H5505" s="30">
        <v>1</v>
      </c>
      <c r="I5505" s="30">
        <v>1</v>
      </c>
      <c r="K5505" s="457"/>
      <c r="L5505" s="457" t="e">
        <f>IF(K5505=0,#REF!,0)</f>
        <v>#REF!</v>
      </c>
    </row>
    <row r="5506" spans="1:12">
      <c r="A5506" s="30">
        <v>5504</v>
      </c>
      <c r="B5506" s="30">
        <v>3748.5179999999991</v>
      </c>
      <c r="C5506" s="30">
        <v>16937.142999999898</v>
      </c>
      <c r="D5506" s="30">
        <v>1</v>
      </c>
      <c r="E5506" s="30">
        <v>1</v>
      </c>
      <c r="F5506" s="30">
        <v>2548.759</v>
      </c>
      <c r="G5506" s="30">
        <v>1</v>
      </c>
      <c r="H5506" s="30">
        <v>1</v>
      </c>
      <c r="I5506" s="30">
        <v>1</v>
      </c>
      <c r="K5506" s="457"/>
      <c r="L5506" s="457" t="e">
        <f>IF(K5506=0,#REF!,0)</f>
        <v>#REF!</v>
      </c>
    </row>
    <row r="5507" spans="1:12">
      <c r="A5507" s="30">
        <v>5505</v>
      </c>
      <c r="B5507" s="30">
        <v>5259.3869999999988</v>
      </c>
      <c r="C5507" s="30">
        <v>20251.750999999898</v>
      </c>
      <c r="D5507" s="30">
        <v>1</v>
      </c>
      <c r="E5507" s="30">
        <v>1</v>
      </c>
      <c r="F5507" s="30">
        <v>4031.4409999999998</v>
      </c>
      <c r="G5507" s="30">
        <v>1</v>
      </c>
      <c r="H5507" s="30">
        <v>1</v>
      </c>
      <c r="I5507" s="30">
        <v>1</v>
      </c>
      <c r="K5507" s="457"/>
      <c r="L5507" s="457" t="e">
        <f>IF(K5507=0,#REF!,0)</f>
        <v>#REF!</v>
      </c>
    </row>
    <row r="5508" spans="1:12">
      <c r="A5508" s="30">
        <v>5506</v>
      </c>
      <c r="B5508" s="30">
        <v>8880.1339999999909</v>
      </c>
      <c r="C5508" s="30">
        <v>23438.798999999901</v>
      </c>
      <c r="D5508" s="30">
        <v>1</v>
      </c>
      <c r="E5508" s="30">
        <v>1</v>
      </c>
      <c r="F5508" s="30">
        <v>5328.826</v>
      </c>
      <c r="G5508" s="30">
        <v>1</v>
      </c>
      <c r="H5508" s="30">
        <v>1</v>
      </c>
      <c r="I5508" s="30">
        <v>1</v>
      </c>
      <c r="K5508" s="457"/>
      <c r="L5508" s="457" t="e">
        <f>IF(K5508=0,#REF!,0)</f>
        <v>#REF!</v>
      </c>
    </row>
    <row r="5509" spans="1:12">
      <c r="A5509" s="30">
        <v>5507</v>
      </c>
      <c r="B5509" s="30">
        <v>11156.668999999998</v>
      </c>
      <c r="C5509" s="30">
        <v>25372.939999999893</v>
      </c>
      <c r="D5509" s="30">
        <v>1</v>
      </c>
      <c r="E5509" s="30">
        <v>1</v>
      </c>
      <c r="F5509" s="30">
        <v>5884.0659999999998</v>
      </c>
      <c r="G5509" s="30">
        <v>1</v>
      </c>
      <c r="H5509" s="30">
        <v>1</v>
      </c>
      <c r="I5509" s="30">
        <v>1</v>
      </c>
      <c r="K5509" s="457"/>
      <c r="L5509" s="457" t="e">
        <f>IF(K5509=0,#REF!,0)</f>
        <v>#REF!</v>
      </c>
    </row>
    <row r="5510" spans="1:12">
      <c r="A5510" s="30">
        <v>5508</v>
      </c>
      <c r="B5510" s="30">
        <v>12164.927999999998</v>
      </c>
      <c r="C5510" s="30">
        <v>25287.2059999999</v>
      </c>
      <c r="D5510" s="30">
        <v>1</v>
      </c>
      <c r="E5510" s="30">
        <v>1</v>
      </c>
      <c r="F5510" s="30">
        <v>6192.0770000000002</v>
      </c>
      <c r="G5510" s="30">
        <v>1</v>
      </c>
      <c r="H5510" s="30">
        <v>1</v>
      </c>
      <c r="I5510" s="30">
        <v>1</v>
      </c>
      <c r="K5510" s="457"/>
      <c r="L5510" s="457" t="e">
        <f>IF(K5510=0,#REF!,0)</f>
        <v>#REF!</v>
      </c>
    </row>
    <row r="5511" spans="1:12">
      <c r="A5511" s="30">
        <v>5509</v>
      </c>
      <c r="B5511" s="30">
        <v>20165.378000000001</v>
      </c>
      <c r="C5511" s="30">
        <v>23219.522999999881</v>
      </c>
      <c r="D5511" s="30">
        <v>1</v>
      </c>
      <c r="E5511" s="30">
        <v>1</v>
      </c>
      <c r="F5511" s="30">
        <v>5325.8199999999897</v>
      </c>
      <c r="G5511" s="30">
        <v>1</v>
      </c>
      <c r="H5511" s="30">
        <v>1</v>
      </c>
      <c r="I5511" s="30">
        <v>1</v>
      </c>
      <c r="K5511" s="457"/>
      <c r="L5511" s="457" t="e">
        <f>IF(K5511=0,#REF!,0)</f>
        <v>#REF!</v>
      </c>
    </row>
    <row r="5512" spans="1:12">
      <c r="A5512" s="30">
        <v>5510</v>
      </c>
      <c r="B5512" s="30">
        <v>14541.198</v>
      </c>
      <c r="C5512" s="30">
        <v>23310.107999999902</v>
      </c>
      <c r="D5512" s="30">
        <v>1</v>
      </c>
      <c r="E5512" s="30">
        <v>1</v>
      </c>
      <c r="F5512" s="30">
        <v>4583.4920000000002</v>
      </c>
      <c r="G5512" s="30">
        <v>1</v>
      </c>
      <c r="H5512" s="30">
        <v>1</v>
      </c>
      <c r="I5512" s="30">
        <v>1</v>
      </c>
      <c r="K5512" s="457"/>
      <c r="L5512" s="457" t="e">
        <f>IF(K5512=0,#REF!,0)</f>
        <v>#REF!</v>
      </c>
    </row>
    <row r="5513" spans="1:12">
      <c r="A5513" s="30">
        <v>5511</v>
      </c>
      <c r="B5513" s="30">
        <v>13594.606999999898</v>
      </c>
      <c r="C5513" s="30">
        <v>24432.699999999892</v>
      </c>
      <c r="D5513" s="30">
        <v>1</v>
      </c>
      <c r="E5513" s="30">
        <v>1</v>
      </c>
      <c r="F5513" s="30">
        <v>3594.5919999999901</v>
      </c>
      <c r="G5513" s="30">
        <v>1</v>
      </c>
      <c r="H5513" s="30">
        <v>1</v>
      </c>
      <c r="I5513" s="30">
        <v>1</v>
      </c>
      <c r="K5513" s="457"/>
      <c r="L5513" s="457" t="e">
        <f>IF(K5513=0,#REF!,0)</f>
        <v>#REF!</v>
      </c>
    </row>
    <row r="5514" spans="1:12">
      <c r="A5514" s="30">
        <v>5512</v>
      </c>
      <c r="B5514" s="30">
        <v>14059.364999999898</v>
      </c>
      <c r="C5514" s="30">
        <v>24208.95799999989</v>
      </c>
      <c r="D5514" s="30">
        <v>1</v>
      </c>
      <c r="E5514" s="30">
        <v>1</v>
      </c>
      <c r="F5514" s="30">
        <v>3162.172</v>
      </c>
      <c r="G5514" s="30">
        <v>1</v>
      </c>
      <c r="H5514" s="30">
        <v>1</v>
      </c>
      <c r="I5514" s="30">
        <v>1</v>
      </c>
      <c r="K5514" s="457"/>
      <c r="L5514" s="457" t="e">
        <f>IF(K5514=0,#REF!,0)</f>
        <v>#REF!</v>
      </c>
    </row>
    <row r="5515" spans="1:12">
      <c r="A5515" s="30">
        <v>5513</v>
      </c>
      <c r="B5515" s="30">
        <v>14578.849999999999</v>
      </c>
      <c r="C5515" s="30">
        <v>23994.994999999886</v>
      </c>
      <c r="D5515" s="30">
        <v>1</v>
      </c>
      <c r="E5515" s="30">
        <v>1</v>
      </c>
      <c r="F5515" s="30">
        <v>1805.0519999999999</v>
      </c>
      <c r="G5515" s="30">
        <v>1</v>
      </c>
      <c r="H5515" s="30">
        <v>1</v>
      </c>
      <c r="I5515" s="30">
        <v>1</v>
      </c>
      <c r="K5515" s="457"/>
      <c r="L5515" s="457" t="e">
        <f>IF(K5515=0,#REF!,0)</f>
        <v>#REF!</v>
      </c>
    </row>
    <row r="5516" spans="1:12">
      <c r="A5516" s="30">
        <v>5514</v>
      </c>
      <c r="B5516" s="30">
        <v>15595.9269999999</v>
      </c>
      <c r="C5516" s="30">
        <v>23069.939999999904</v>
      </c>
      <c r="D5516" s="30">
        <v>1</v>
      </c>
      <c r="E5516" s="30">
        <v>1</v>
      </c>
      <c r="F5516" s="30">
        <v>3409.4720000000002</v>
      </c>
      <c r="G5516" s="30">
        <v>1</v>
      </c>
      <c r="H5516" s="30">
        <v>1</v>
      </c>
      <c r="I5516" s="30">
        <v>1</v>
      </c>
      <c r="K5516" s="457"/>
      <c r="L5516" s="457" t="e">
        <f>IF(K5516=0,#REF!,0)</f>
        <v>#REF!</v>
      </c>
    </row>
    <row r="5517" spans="1:12">
      <c r="A5517" s="30">
        <v>5515</v>
      </c>
      <c r="B5517" s="30">
        <v>20680.017999999891</v>
      </c>
      <c r="C5517" s="30">
        <v>22412.714999999891</v>
      </c>
      <c r="D5517" s="30">
        <v>1</v>
      </c>
      <c r="E5517" s="30">
        <v>1</v>
      </c>
      <c r="F5517" s="30">
        <v>4460.3869999999897</v>
      </c>
      <c r="G5517" s="30">
        <v>1</v>
      </c>
      <c r="H5517" s="30">
        <v>1</v>
      </c>
      <c r="I5517" s="30">
        <v>1</v>
      </c>
      <c r="K5517" s="457"/>
      <c r="L5517" s="457" t="e">
        <f>IF(K5517=0,#REF!,0)</f>
        <v>#REF!</v>
      </c>
    </row>
    <row r="5518" spans="1:12">
      <c r="A5518" s="30">
        <v>5516</v>
      </c>
      <c r="B5518" s="30">
        <v>21704.551999999898</v>
      </c>
      <c r="C5518" s="30">
        <v>23344.493999999901</v>
      </c>
      <c r="D5518" s="30">
        <v>1</v>
      </c>
      <c r="E5518" s="30">
        <v>1</v>
      </c>
      <c r="F5518" s="30">
        <v>4832.09</v>
      </c>
      <c r="G5518" s="30">
        <v>1</v>
      </c>
      <c r="H5518" s="30">
        <v>1</v>
      </c>
      <c r="I5518" s="30">
        <v>1</v>
      </c>
      <c r="K5518" s="457"/>
      <c r="L5518" s="457" t="e">
        <f>IF(K5518=0,#REF!,0)</f>
        <v>#REF!</v>
      </c>
    </row>
    <row r="5519" spans="1:12">
      <c r="A5519" s="30">
        <v>5517</v>
      </c>
      <c r="B5519" s="30">
        <v>12440.052</v>
      </c>
      <c r="C5519" s="30">
        <v>22143.8819999999</v>
      </c>
      <c r="D5519" s="30">
        <v>1</v>
      </c>
      <c r="E5519" s="30">
        <v>1</v>
      </c>
      <c r="F5519" s="30">
        <v>2484.8019999999901</v>
      </c>
      <c r="G5519" s="30">
        <v>1</v>
      </c>
      <c r="H5519" s="30">
        <v>1</v>
      </c>
      <c r="I5519" s="30">
        <v>1</v>
      </c>
      <c r="K5519" s="457"/>
      <c r="L5519" s="457" t="e">
        <f>IF(K5519=0,#REF!,0)</f>
        <v>#REF!</v>
      </c>
    </row>
    <row r="5520" spans="1:12">
      <c r="A5520" s="30">
        <v>5518</v>
      </c>
      <c r="B5520" s="30">
        <v>1865.8979999999999</v>
      </c>
      <c r="C5520" s="30">
        <v>20310.4929999999</v>
      </c>
      <c r="D5520" s="30">
        <v>1</v>
      </c>
      <c r="E5520" s="30">
        <v>1</v>
      </c>
      <c r="F5520" s="30">
        <v>2298.5839999999898</v>
      </c>
      <c r="G5520" s="30">
        <v>1</v>
      </c>
      <c r="H5520" s="30">
        <v>1</v>
      </c>
      <c r="I5520" s="30">
        <v>1</v>
      </c>
      <c r="K5520" s="457"/>
      <c r="L5520" s="457" t="e">
        <f>IF(K5520=0,#REF!,0)</f>
        <v>#REF!</v>
      </c>
    </row>
    <row r="5521" spans="1:12">
      <c r="A5521" s="30">
        <v>5519</v>
      </c>
      <c r="B5521" s="30">
        <v>1848.673</v>
      </c>
      <c r="C5521" s="30">
        <v>19032.948999999891</v>
      </c>
      <c r="D5521" s="30">
        <v>1</v>
      </c>
      <c r="E5521" s="30">
        <v>1</v>
      </c>
      <c r="F5521" s="30">
        <v>2114.0329999999999</v>
      </c>
      <c r="G5521" s="30">
        <v>1</v>
      </c>
      <c r="H5521" s="30">
        <v>1</v>
      </c>
      <c r="I5521" s="30">
        <v>1</v>
      </c>
      <c r="K5521" s="457"/>
      <c r="L5521" s="457" t="e">
        <f>IF(K5521=0,#REF!,0)</f>
        <v>#REF!</v>
      </c>
    </row>
    <row r="5522" spans="1:12">
      <c r="A5522" s="30">
        <v>5520</v>
      </c>
      <c r="B5522" s="30">
        <v>1102.861999999998</v>
      </c>
      <c r="C5522" s="30">
        <v>18423.908999999887</v>
      </c>
      <c r="D5522" s="30">
        <v>1</v>
      </c>
      <c r="E5522" s="30">
        <v>1</v>
      </c>
      <c r="F5522" s="30">
        <v>1191.36399999999</v>
      </c>
      <c r="G5522" s="30">
        <v>1</v>
      </c>
      <c r="H5522" s="30">
        <v>1</v>
      </c>
      <c r="I5522" s="30">
        <v>1</v>
      </c>
      <c r="K5522" s="457"/>
      <c r="L5522" s="457" t="e">
        <f>IF(K5522=0,#REF!,0)</f>
        <v>#REF!</v>
      </c>
    </row>
    <row r="5523" spans="1:12">
      <c r="A5523" s="30">
        <v>5521</v>
      </c>
      <c r="B5523" s="30">
        <v>1090.3969999999981</v>
      </c>
      <c r="C5523" s="30">
        <v>17929.504999999899</v>
      </c>
      <c r="D5523" s="30">
        <v>1</v>
      </c>
      <c r="E5523" s="30">
        <v>1</v>
      </c>
      <c r="F5523" s="30">
        <v>551.91</v>
      </c>
      <c r="G5523" s="30">
        <v>1</v>
      </c>
      <c r="H5523" s="30">
        <v>1</v>
      </c>
      <c r="I5523" s="30">
        <v>1</v>
      </c>
      <c r="K5523" s="457"/>
      <c r="L5523" s="457" t="e">
        <f>IF(K5523=0,#REF!,0)</f>
        <v>#REF!</v>
      </c>
    </row>
    <row r="5524" spans="1:12">
      <c r="A5524" s="30">
        <v>5522</v>
      </c>
      <c r="B5524" s="30">
        <v>1076.152999999998</v>
      </c>
      <c r="C5524" s="30">
        <v>17292.811999999889</v>
      </c>
      <c r="D5524" s="30">
        <v>1</v>
      </c>
      <c r="E5524" s="30">
        <v>1</v>
      </c>
      <c r="F5524" s="30">
        <v>312.75799999999998</v>
      </c>
      <c r="G5524" s="30">
        <v>1</v>
      </c>
      <c r="H5524" s="30">
        <v>1</v>
      </c>
      <c r="I5524" s="30">
        <v>1</v>
      </c>
      <c r="K5524" s="457"/>
      <c r="L5524" s="457" t="e">
        <f>IF(K5524=0,#REF!,0)</f>
        <v>#REF!</v>
      </c>
    </row>
    <row r="5525" spans="1:12">
      <c r="A5525" s="30">
        <v>5523</v>
      </c>
      <c r="B5525" s="30">
        <v>1067.919999999998</v>
      </c>
      <c r="C5525" s="30">
        <v>16972.01199999989</v>
      </c>
      <c r="D5525" s="30">
        <v>1</v>
      </c>
      <c r="E5525" s="30">
        <v>1</v>
      </c>
      <c r="F5525" s="30">
        <v>240.19699999999901</v>
      </c>
      <c r="G5525" s="30">
        <v>1</v>
      </c>
      <c r="H5525" s="30">
        <v>1</v>
      </c>
      <c r="I5525" s="30">
        <v>1</v>
      </c>
      <c r="K5525" s="457"/>
      <c r="L5525" s="457" t="e">
        <f>IF(K5525=0,#REF!,0)</f>
        <v>#REF!</v>
      </c>
    </row>
    <row r="5526" spans="1:12">
      <c r="A5526" s="30">
        <v>5524</v>
      </c>
      <c r="B5526" s="30">
        <v>1061.4559999999981</v>
      </c>
      <c r="C5526" s="30">
        <v>16746.591999999899</v>
      </c>
      <c r="D5526" s="30">
        <v>1</v>
      </c>
      <c r="E5526" s="30">
        <v>1</v>
      </c>
      <c r="F5526" s="30">
        <v>240.46199999999999</v>
      </c>
      <c r="G5526" s="30">
        <v>1</v>
      </c>
      <c r="H5526" s="30">
        <v>1</v>
      </c>
      <c r="I5526" s="30">
        <v>1</v>
      </c>
      <c r="K5526" s="457"/>
      <c r="L5526" s="457" t="e">
        <f>IF(K5526=0,#REF!,0)</f>
        <v>#REF!</v>
      </c>
    </row>
    <row r="5527" spans="1:12">
      <c r="A5527" s="30">
        <v>5525</v>
      </c>
      <c r="B5527" s="30">
        <v>1051.3319999999981</v>
      </c>
      <c r="C5527" s="30">
        <v>16377.693999999889</v>
      </c>
      <c r="D5527" s="30">
        <v>1</v>
      </c>
      <c r="E5527" s="30">
        <v>1</v>
      </c>
      <c r="F5527" s="30">
        <v>225.61799999999999</v>
      </c>
      <c r="G5527" s="30">
        <v>1</v>
      </c>
      <c r="H5527" s="30">
        <v>1</v>
      </c>
      <c r="I5527" s="30">
        <v>1</v>
      </c>
      <c r="K5527" s="457"/>
      <c r="L5527" s="457" t="e">
        <f>IF(K5527=0,#REF!,0)</f>
        <v>#REF!</v>
      </c>
    </row>
    <row r="5528" spans="1:12">
      <c r="A5528" s="30">
        <v>5526</v>
      </c>
      <c r="B5528" s="30">
        <v>1782.4570000000001</v>
      </c>
      <c r="C5528" s="30">
        <v>16447.079999999889</v>
      </c>
      <c r="D5528" s="30">
        <v>1</v>
      </c>
      <c r="E5528" s="30">
        <v>1</v>
      </c>
      <c r="F5528" s="30">
        <v>2496.4609999999898</v>
      </c>
      <c r="G5528" s="30">
        <v>1</v>
      </c>
      <c r="H5528" s="30">
        <v>1</v>
      </c>
      <c r="I5528" s="30">
        <v>1</v>
      </c>
      <c r="K5528" s="457"/>
      <c r="L5528" s="457" t="e">
        <f>IF(K5528=0,#REF!,0)</f>
        <v>#REF!</v>
      </c>
    </row>
    <row r="5529" spans="1:12">
      <c r="A5529" s="30">
        <v>5527</v>
      </c>
      <c r="B5529" s="30">
        <v>15849.807000000001</v>
      </c>
      <c r="C5529" s="30">
        <v>17511.574999999888</v>
      </c>
      <c r="D5529" s="30">
        <v>1</v>
      </c>
      <c r="E5529" s="30">
        <v>1</v>
      </c>
      <c r="F5529" s="30">
        <v>6549.35</v>
      </c>
      <c r="G5529" s="30">
        <v>1</v>
      </c>
      <c r="H5529" s="30">
        <v>1</v>
      </c>
      <c r="I5529" s="30">
        <v>1</v>
      </c>
      <c r="K5529" s="457"/>
      <c r="L5529" s="457" t="e">
        <f>IF(K5529=0,#REF!,0)</f>
        <v>#REF!</v>
      </c>
    </row>
    <row r="5530" spans="1:12">
      <c r="A5530" s="30">
        <v>5528</v>
      </c>
      <c r="B5530" s="30">
        <v>7789.6879999999892</v>
      </c>
      <c r="C5530" s="30">
        <v>132799.20299999989</v>
      </c>
      <c r="D5530" s="30">
        <v>1</v>
      </c>
      <c r="E5530" s="30">
        <v>1</v>
      </c>
      <c r="F5530" s="30">
        <v>5306.183</v>
      </c>
      <c r="G5530" s="30">
        <v>1</v>
      </c>
      <c r="H5530" s="30">
        <v>1</v>
      </c>
      <c r="I5530" s="30">
        <v>1</v>
      </c>
      <c r="K5530" s="457"/>
      <c r="L5530" s="457" t="e">
        <f>IF(K5530=0,#REF!,0)</f>
        <v>#REF!</v>
      </c>
    </row>
    <row r="5531" spans="1:12">
      <c r="A5531" s="30">
        <v>5529</v>
      </c>
      <c r="B5531" s="30">
        <v>6715.6009999999978</v>
      </c>
      <c r="C5531" s="30">
        <v>163783.84299999988</v>
      </c>
      <c r="D5531" s="30">
        <v>1</v>
      </c>
      <c r="E5531" s="30">
        <v>1</v>
      </c>
      <c r="F5531" s="30">
        <v>4390.82599999999</v>
      </c>
      <c r="G5531" s="30">
        <v>1</v>
      </c>
      <c r="H5531" s="30">
        <v>1</v>
      </c>
      <c r="I5531" s="30">
        <v>1</v>
      </c>
      <c r="K5531" s="457"/>
      <c r="L5531" s="457" t="e">
        <f>IF(K5531=0,#REF!,0)</f>
        <v>#REF!</v>
      </c>
    </row>
    <row r="5532" spans="1:12">
      <c r="A5532" s="30">
        <v>5530</v>
      </c>
      <c r="B5532" s="30">
        <v>13923.999999999989</v>
      </c>
      <c r="C5532" s="30">
        <v>209753.23899999977</v>
      </c>
      <c r="D5532" s="30">
        <v>1</v>
      </c>
      <c r="E5532" s="30">
        <v>1</v>
      </c>
      <c r="F5532" s="30">
        <v>3343.6399999999899</v>
      </c>
      <c r="G5532" s="30">
        <v>1</v>
      </c>
      <c r="H5532" s="30">
        <v>1</v>
      </c>
      <c r="I5532" s="30">
        <v>1</v>
      </c>
      <c r="K5532" s="457"/>
      <c r="L5532" s="457" t="e">
        <f>IF(K5532=0,#REF!,0)</f>
        <v>#REF!</v>
      </c>
    </row>
    <row r="5533" spans="1:12">
      <c r="A5533" s="30">
        <v>5531</v>
      </c>
      <c r="B5533" s="30">
        <v>14695.192999999899</v>
      </c>
      <c r="C5533" s="30">
        <v>237954.23299999881</v>
      </c>
      <c r="D5533" s="30">
        <v>1</v>
      </c>
      <c r="E5533" s="30">
        <v>1</v>
      </c>
      <c r="F5533" s="30">
        <v>2950.7939999999999</v>
      </c>
      <c r="G5533" s="30">
        <v>1</v>
      </c>
      <c r="H5533" s="30">
        <v>1</v>
      </c>
      <c r="I5533" s="30">
        <v>1</v>
      </c>
      <c r="K5533" s="457"/>
      <c r="L5533" s="457" t="e">
        <f>IF(K5533=0,#REF!,0)</f>
        <v>#REF!</v>
      </c>
    </row>
    <row r="5534" spans="1:12">
      <c r="A5534" s="30">
        <v>5532</v>
      </c>
      <c r="B5534" s="30">
        <v>13766.47599999989</v>
      </c>
      <c r="C5534" s="30">
        <v>214600.8709999999</v>
      </c>
      <c r="D5534" s="30">
        <v>1</v>
      </c>
      <c r="E5534" s="30">
        <v>1</v>
      </c>
      <c r="F5534" s="30">
        <v>2754.9589999999998</v>
      </c>
      <c r="G5534" s="30">
        <v>1</v>
      </c>
      <c r="H5534" s="30">
        <v>1</v>
      </c>
      <c r="I5534" s="30">
        <v>1</v>
      </c>
      <c r="K5534" s="457"/>
      <c r="L5534" s="457" t="e">
        <f>IF(K5534=0,#REF!,0)</f>
        <v>#REF!</v>
      </c>
    </row>
    <row r="5535" spans="1:12">
      <c r="A5535" s="30">
        <v>5533</v>
      </c>
      <c r="B5535" s="30">
        <v>19502.785</v>
      </c>
      <c r="C5535" s="30">
        <v>153274.46099999969</v>
      </c>
      <c r="D5535" s="30">
        <v>1</v>
      </c>
      <c r="E5535" s="30">
        <v>1</v>
      </c>
      <c r="F5535" s="30">
        <v>4126.4539999999897</v>
      </c>
      <c r="G5535" s="30">
        <v>1</v>
      </c>
      <c r="H5535" s="30">
        <v>1</v>
      </c>
      <c r="I5535" s="30">
        <v>1</v>
      </c>
      <c r="K5535" s="457"/>
      <c r="L5535" s="457" t="e">
        <f>IF(K5535=0,#REF!,0)</f>
        <v>#REF!</v>
      </c>
    </row>
    <row r="5536" spans="1:12">
      <c r="A5536" s="30">
        <v>5534</v>
      </c>
      <c r="B5536" s="30">
        <v>14175.056999999899</v>
      </c>
      <c r="C5536" s="30">
        <v>183172.9489999997</v>
      </c>
      <c r="D5536" s="30">
        <v>1</v>
      </c>
      <c r="E5536" s="30">
        <v>1</v>
      </c>
      <c r="F5536" s="30">
        <v>3669.453</v>
      </c>
      <c r="G5536" s="30">
        <v>1</v>
      </c>
      <c r="H5536" s="30">
        <v>1</v>
      </c>
      <c r="I5536" s="30">
        <v>1</v>
      </c>
      <c r="K5536" s="457"/>
      <c r="L5536" s="457" t="e">
        <f>IF(K5536=0,#REF!,0)</f>
        <v>#REF!</v>
      </c>
    </row>
    <row r="5537" spans="1:12">
      <c r="A5537" s="30">
        <v>5535</v>
      </c>
      <c r="B5537" s="30">
        <v>14175.036999999988</v>
      </c>
      <c r="C5537" s="30">
        <v>233039.21599999871</v>
      </c>
      <c r="D5537" s="30">
        <v>1</v>
      </c>
      <c r="E5537" s="30">
        <v>1</v>
      </c>
      <c r="F5537" s="30">
        <v>2102.895</v>
      </c>
      <c r="G5537" s="30">
        <v>1</v>
      </c>
      <c r="H5537" s="30">
        <v>1</v>
      </c>
      <c r="I5537" s="30">
        <v>1</v>
      </c>
      <c r="K5537" s="457"/>
      <c r="L5537" s="457" t="e">
        <f>IF(K5537=0,#REF!,0)</f>
        <v>#REF!</v>
      </c>
    </row>
    <row r="5538" spans="1:12">
      <c r="A5538" s="30">
        <v>5536</v>
      </c>
      <c r="B5538" s="30">
        <v>13144.647999999997</v>
      </c>
      <c r="C5538" s="30">
        <v>206690.1449999999</v>
      </c>
      <c r="D5538" s="30">
        <v>1</v>
      </c>
      <c r="E5538" s="30">
        <v>1</v>
      </c>
      <c r="F5538" s="30">
        <v>1842.241</v>
      </c>
      <c r="G5538" s="30">
        <v>1</v>
      </c>
      <c r="H5538" s="30">
        <v>1</v>
      </c>
      <c r="I5538" s="30">
        <v>1</v>
      </c>
      <c r="K5538" s="457"/>
      <c r="L5538" s="457" t="e">
        <f>IF(K5538=0,#REF!,0)</f>
        <v>#REF!</v>
      </c>
    </row>
    <row r="5539" spans="1:12">
      <c r="A5539" s="30">
        <v>5537</v>
      </c>
      <c r="B5539" s="30">
        <v>12523.783999999978</v>
      </c>
      <c r="C5539" s="30">
        <v>187226.47199999978</v>
      </c>
      <c r="D5539" s="30">
        <v>1</v>
      </c>
      <c r="E5539" s="30">
        <v>1</v>
      </c>
      <c r="F5539" s="30">
        <v>2102.895</v>
      </c>
      <c r="G5539" s="30">
        <v>1</v>
      </c>
      <c r="H5539" s="30">
        <v>1</v>
      </c>
      <c r="I5539" s="30">
        <v>1</v>
      </c>
      <c r="K5539" s="457"/>
      <c r="L5539" s="457" t="e">
        <f>IF(K5539=0,#REF!,0)</f>
        <v>#REF!</v>
      </c>
    </row>
    <row r="5540" spans="1:12">
      <c r="A5540" s="30">
        <v>5538</v>
      </c>
      <c r="B5540" s="30">
        <v>13706.999999999989</v>
      </c>
      <c r="C5540" s="30">
        <v>143787.07199999978</v>
      </c>
      <c r="D5540" s="30">
        <v>1</v>
      </c>
      <c r="E5540" s="30">
        <v>1</v>
      </c>
      <c r="F5540" s="30">
        <v>3669.2170000000001</v>
      </c>
      <c r="G5540" s="30">
        <v>1</v>
      </c>
      <c r="H5540" s="30">
        <v>1</v>
      </c>
      <c r="I5540" s="30">
        <v>1</v>
      </c>
      <c r="K5540" s="457"/>
      <c r="L5540" s="457" t="e">
        <f>IF(K5540=0,#REF!,0)</f>
        <v>#REF!</v>
      </c>
    </row>
    <row r="5541" spans="1:12">
      <c r="A5541" s="30">
        <v>5539</v>
      </c>
      <c r="B5541" s="30">
        <v>18947.94099999989</v>
      </c>
      <c r="C5541" s="30">
        <v>45905.218999999794</v>
      </c>
      <c r="D5541" s="30">
        <v>1</v>
      </c>
      <c r="E5541" s="30">
        <v>1</v>
      </c>
      <c r="F5541" s="30">
        <v>5172.0739999999996</v>
      </c>
      <c r="G5541" s="30">
        <v>1</v>
      </c>
      <c r="H5541" s="30">
        <v>1</v>
      </c>
      <c r="I5541" s="30">
        <v>1</v>
      </c>
      <c r="K5541" s="457"/>
      <c r="L5541" s="457" t="e">
        <f>IF(K5541=0,#REF!,0)</f>
        <v>#REF!</v>
      </c>
    </row>
    <row r="5542" spans="1:12">
      <c r="A5542" s="30">
        <v>5540</v>
      </c>
      <c r="B5542" s="30">
        <v>20151.417999999991</v>
      </c>
      <c r="C5542" s="30">
        <v>46228.890999999901</v>
      </c>
      <c r="D5542" s="30">
        <v>1</v>
      </c>
      <c r="E5542" s="30">
        <v>1</v>
      </c>
      <c r="F5542" s="30">
        <v>5238.0679999999902</v>
      </c>
      <c r="G5542" s="30">
        <v>1</v>
      </c>
      <c r="H5542" s="30">
        <v>1</v>
      </c>
      <c r="I5542" s="30">
        <v>1</v>
      </c>
      <c r="K5542" s="457"/>
      <c r="L5542" s="457" t="e">
        <f>IF(K5542=0,#REF!,0)</f>
        <v>#REF!</v>
      </c>
    </row>
    <row r="5543" spans="1:12">
      <c r="A5543" s="30">
        <v>5541</v>
      </c>
      <c r="B5543" s="30">
        <v>10537.032999999999</v>
      </c>
      <c r="C5543" s="30">
        <v>21345.427999999891</v>
      </c>
      <c r="D5543" s="30">
        <v>1</v>
      </c>
      <c r="E5543" s="30">
        <v>1</v>
      </c>
      <c r="F5543" s="30">
        <v>4062.5430000000001</v>
      </c>
      <c r="G5543" s="30">
        <v>1</v>
      </c>
      <c r="H5543" s="30">
        <v>1</v>
      </c>
      <c r="I5543" s="30">
        <v>1</v>
      </c>
      <c r="K5543" s="457"/>
      <c r="L5543" s="457" t="e">
        <f>IF(K5543=0,#REF!,0)</f>
        <v>#REF!</v>
      </c>
    </row>
    <row r="5544" spans="1:12">
      <c r="A5544" s="30">
        <v>5542</v>
      </c>
      <c r="B5544" s="30">
        <v>1846.1110000000001</v>
      </c>
      <c r="C5544" s="30">
        <v>19528.4029999999</v>
      </c>
      <c r="D5544" s="30">
        <v>1</v>
      </c>
      <c r="E5544" s="30">
        <v>1</v>
      </c>
      <c r="F5544" s="30">
        <v>2950.9569999999999</v>
      </c>
      <c r="G5544" s="30">
        <v>1</v>
      </c>
      <c r="H5544" s="30">
        <v>1</v>
      </c>
      <c r="I5544" s="30">
        <v>1</v>
      </c>
      <c r="K5544" s="457"/>
      <c r="L5544" s="457" t="e">
        <f>IF(K5544=0,#REF!,0)</f>
        <v>#REF!</v>
      </c>
    </row>
    <row r="5545" spans="1:12">
      <c r="A5545" s="30">
        <v>5543</v>
      </c>
      <c r="B5545" s="30">
        <v>1834.096</v>
      </c>
      <c r="C5545" s="30">
        <v>18487.267999999887</v>
      </c>
      <c r="D5545" s="30">
        <v>1</v>
      </c>
      <c r="E5545" s="30">
        <v>1</v>
      </c>
      <c r="F5545" s="30">
        <v>1647.431</v>
      </c>
      <c r="G5545" s="30">
        <v>1</v>
      </c>
      <c r="H5545" s="30">
        <v>1</v>
      </c>
      <c r="I5545" s="30">
        <v>1</v>
      </c>
      <c r="K5545" s="457"/>
      <c r="L5545" s="457" t="e">
        <f>IF(K5545=0,#REF!,0)</f>
        <v>#REF!</v>
      </c>
    </row>
    <row r="5546" spans="1:12">
      <c r="A5546" s="30">
        <v>5544</v>
      </c>
      <c r="B5546" s="30">
        <v>1089.6839999999979</v>
      </c>
      <c r="C5546" s="30">
        <v>17908.646999999899</v>
      </c>
      <c r="D5546" s="30">
        <v>1</v>
      </c>
      <c r="E5546" s="30">
        <v>1</v>
      </c>
      <c r="F5546" s="30">
        <v>1257.8809999999901</v>
      </c>
      <c r="G5546" s="30">
        <v>1</v>
      </c>
      <c r="H5546" s="30">
        <v>1</v>
      </c>
      <c r="I5546" s="30">
        <v>1</v>
      </c>
      <c r="K5546" s="457"/>
      <c r="L5546" s="457" t="e">
        <f>IF(K5546=0,#REF!,0)</f>
        <v>#REF!</v>
      </c>
    </row>
    <row r="5547" spans="1:12">
      <c r="A5547" s="30">
        <v>5545</v>
      </c>
      <c r="B5547" s="30">
        <v>1081.6479999999981</v>
      </c>
      <c r="C5547" s="30">
        <v>17590.325999999899</v>
      </c>
      <c r="D5547" s="30">
        <v>1</v>
      </c>
      <c r="E5547" s="30">
        <v>1</v>
      </c>
      <c r="F5547" s="30">
        <v>551.92200000000003</v>
      </c>
      <c r="G5547" s="30">
        <v>1</v>
      </c>
      <c r="H5547" s="30">
        <v>1</v>
      </c>
      <c r="I5547" s="30">
        <v>1</v>
      </c>
      <c r="K5547" s="457"/>
      <c r="L5547" s="457" t="e">
        <f>IF(K5547=0,#REF!,0)</f>
        <v>#REF!</v>
      </c>
    </row>
    <row r="5548" spans="1:12">
      <c r="A5548" s="30">
        <v>5546</v>
      </c>
      <c r="B5548" s="30">
        <v>1074.0009999999979</v>
      </c>
      <c r="C5548" s="30">
        <v>17230.797999999901</v>
      </c>
      <c r="D5548" s="30">
        <v>1</v>
      </c>
      <c r="E5548" s="30">
        <v>1</v>
      </c>
      <c r="F5548" s="30">
        <v>312.75099999999998</v>
      </c>
      <c r="G5548" s="30">
        <v>1</v>
      </c>
      <c r="H5548" s="30">
        <v>1</v>
      </c>
      <c r="I5548" s="30">
        <v>1</v>
      </c>
      <c r="K5548" s="457"/>
      <c r="L5548" s="457" t="e">
        <f>IF(K5548=0,#REF!,0)</f>
        <v>#REF!</v>
      </c>
    </row>
    <row r="5549" spans="1:12">
      <c r="A5549" s="30">
        <v>5547</v>
      </c>
      <c r="B5549" s="30">
        <v>1067.621999999998</v>
      </c>
      <c r="C5549" s="30">
        <v>16974.7389999999</v>
      </c>
      <c r="D5549" s="30">
        <v>1</v>
      </c>
      <c r="E5549" s="30">
        <v>1</v>
      </c>
      <c r="F5549" s="30">
        <v>240.24799999999999</v>
      </c>
      <c r="G5549" s="30">
        <v>1</v>
      </c>
      <c r="H5549" s="30">
        <v>1</v>
      </c>
      <c r="I5549" s="30">
        <v>1</v>
      </c>
      <c r="K5549" s="457"/>
      <c r="L5549" s="457" t="e">
        <f>IF(K5549=0,#REF!,0)</f>
        <v>#REF!</v>
      </c>
    </row>
    <row r="5550" spans="1:12">
      <c r="A5550" s="30">
        <v>5548</v>
      </c>
      <c r="B5550" s="30">
        <v>1061.9239999999982</v>
      </c>
      <c r="C5550" s="30">
        <v>16768.672999999897</v>
      </c>
      <c r="D5550" s="30">
        <v>1</v>
      </c>
      <c r="E5550" s="30">
        <v>1</v>
      </c>
      <c r="F5550" s="30">
        <v>240.536</v>
      </c>
      <c r="G5550" s="30">
        <v>1</v>
      </c>
      <c r="H5550" s="30">
        <v>1</v>
      </c>
      <c r="I5550" s="30">
        <v>1</v>
      </c>
      <c r="K5550" s="457"/>
      <c r="L5550" s="457" t="e">
        <f>IF(K5550=0,#REF!,0)</f>
        <v>#REF!</v>
      </c>
    </row>
    <row r="5551" spans="1:12">
      <c r="A5551" s="30">
        <v>5549</v>
      </c>
      <c r="B5551" s="30">
        <v>1058.7979999999982</v>
      </c>
      <c r="C5551" s="30">
        <v>16657.6179999999</v>
      </c>
      <c r="D5551" s="30">
        <v>1</v>
      </c>
      <c r="E5551" s="30">
        <v>1</v>
      </c>
      <c r="F5551" s="30">
        <v>225.48400000000001</v>
      </c>
      <c r="G5551" s="30">
        <v>1</v>
      </c>
      <c r="H5551" s="30">
        <v>1</v>
      </c>
      <c r="I5551" s="30">
        <v>1</v>
      </c>
      <c r="K5551" s="457"/>
      <c r="L5551" s="457" t="e">
        <f>IF(K5551=0,#REF!,0)</f>
        <v>#REF!</v>
      </c>
    </row>
    <row r="5552" spans="1:12">
      <c r="A5552" s="30">
        <v>5550</v>
      </c>
      <c r="B5552" s="30">
        <v>1784.9490000000001</v>
      </c>
      <c r="C5552" s="30">
        <v>16536.2399999999</v>
      </c>
      <c r="D5552" s="30">
        <v>1</v>
      </c>
      <c r="E5552" s="30">
        <v>1</v>
      </c>
      <c r="F5552" s="30">
        <v>2496.3159999999898</v>
      </c>
      <c r="G5552" s="30">
        <v>1</v>
      </c>
      <c r="H5552" s="30">
        <v>1</v>
      </c>
      <c r="I5552" s="30">
        <v>1</v>
      </c>
      <c r="K5552" s="457"/>
      <c r="L5552" s="457" t="e">
        <f>IF(K5552=0,#REF!,0)</f>
        <v>#REF!</v>
      </c>
    </row>
    <row r="5553" spans="1:12">
      <c r="A5553" s="30">
        <v>5551</v>
      </c>
      <c r="B5553" s="30">
        <v>15252.828000000001</v>
      </c>
      <c r="C5553" s="30">
        <v>17801.926999999898</v>
      </c>
      <c r="D5553" s="30">
        <v>1</v>
      </c>
      <c r="E5553" s="30">
        <v>1</v>
      </c>
      <c r="F5553" s="30">
        <v>6548.6809999999896</v>
      </c>
      <c r="G5553" s="30">
        <v>1</v>
      </c>
      <c r="H5553" s="30">
        <v>1</v>
      </c>
      <c r="I5553" s="30">
        <v>1</v>
      </c>
      <c r="K5553" s="457"/>
      <c r="L5553" s="457" t="e">
        <f>IF(K5553=0,#REF!,0)</f>
        <v>#REF!</v>
      </c>
    </row>
    <row r="5554" spans="1:12">
      <c r="A5554" s="30">
        <v>5552</v>
      </c>
      <c r="B5554" s="30">
        <v>7419.4719999999979</v>
      </c>
      <c r="C5554" s="30">
        <v>117093.44899999989</v>
      </c>
      <c r="D5554" s="30">
        <v>1</v>
      </c>
      <c r="E5554" s="30">
        <v>1</v>
      </c>
      <c r="F5554" s="30">
        <v>5305.7430000000004</v>
      </c>
      <c r="G5554" s="30">
        <v>1</v>
      </c>
      <c r="H5554" s="30">
        <v>1</v>
      </c>
      <c r="I5554" s="30">
        <v>1</v>
      </c>
      <c r="K5554" s="457"/>
      <c r="L5554" s="457" t="e">
        <f>IF(K5554=0,#REF!,0)</f>
        <v>#REF!</v>
      </c>
    </row>
    <row r="5555" spans="1:12">
      <c r="A5555" s="30">
        <v>5553</v>
      </c>
      <c r="B5555" s="30">
        <v>3932.0999999999967</v>
      </c>
      <c r="C5555" s="30">
        <v>141284.00899999987</v>
      </c>
      <c r="D5555" s="30">
        <v>1</v>
      </c>
      <c r="E5555" s="30">
        <v>1</v>
      </c>
      <c r="F5555" s="30">
        <v>4391.018</v>
      </c>
      <c r="G5555" s="30">
        <v>1</v>
      </c>
      <c r="H5555" s="30">
        <v>1</v>
      </c>
      <c r="I5555" s="30">
        <v>1</v>
      </c>
      <c r="K5555" s="457"/>
      <c r="L5555" s="457" t="e">
        <f>IF(K5555=0,#REF!,0)</f>
        <v>#REF!</v>
      </c>
    </row>
    <row r="5556" spans="1:12">
      <c r="A5556" s="30">
        <v>5554</v>
      </c>
      <c r="B5556" s="30">
        <v>9340.6349999999893</v>
      </c>
      <c r="C5556" s="30">
        <v>187852.56299999979</v>
      </c>
      <c r="D5556" s="30">
        <v>1</v>
      </c>
      <c r="E5556" s="30">
        <v>1</v>
      </c>
      <c r="F5556" s="30">
        <v>3344.3069999999998</v>
      </c>
      <c r="G5556" s="30">
        <v>1</v>
      </c>
      <c r="H5556" s="30">
        <v>1</v>
      </c>
      <c r="I5556" s="30">
        <v>1</v>
      </c>
      <c r="K5556" s="457"/>
      <c r="L5556" s="457" t="e">
        <f>IF(K5556=0,#REF!,0)</f>
        <v>#REF!</v>
      </c>
    </row>
    <row r="5557" spans="1:12">
      <c r="A5557" s="30">
        <v>5555</v>
      </c>
      <c r="B5557" s="30">
        <v>11046.605</v>
      </c>
      <c r="C5557" s="30">
        <v>214895.75699999981</v>
      </c>
      <c r="D5557" s="30">
        <v>1</v>
      </c>
      <c r="E5557" s="30">
        <v>1</v>
      </c>
      <c r="F5557" s="30">
        <v>2951.806</v>
      </c>
      <c r="G5557" s="30">
        <v>1</v>
      </c>
      <c r="H5557" s="30">
        <v>1</v>
      </c>
      <c r="I5557" s="30">
        <v>1</v>
      </c>
      <c r="K5557" s="457"/>
      <c r="L5557" s="457" t="e">
        <f>IF(K5557=0,#REF!,0)</f>
        <v>#REF!</v>
      </c>
    </row>
    <row r="5558" spans="1:12">
      <c r="A5558" s="30">
        <v>5556</v>
      </c>
      <c r="B5558" s="30">
        <v>12022.165999999979</v>
      </c>
      <c r="C5558" s="30">
        <v>194834.96799999976</v>
      </c>
      <c r="D5558" s="30">
        <v>1</v>
      </c>
      <c r="E5558" s="30">
        <v>1</v>
      </c>
      <c r="F5558" s="30">
        <v>2755.1459999999902</v>
      </c>
      <c r="G5558" s="30">
        <v>1</v>
      </c>
      <c r="H5558" s="30">
        <v>1</v>
      </c>
      <c r="I5558" s="30">
        <v>1</v>
      </c>
      <c r="K5558" s="457"/>
      <c r="L5558" s="457" t="e">
        <f>IF(K5558=0,#REF!,0)</f>
        <v>#REF!</v>
      </c>
    </row>
    <row r="5559" spans="1:12">
      <c r="A5559" s="30">
        <v>5557</v>
      </c>
      <c r="B5559" s="30">
        <v>19507.89099999989</v>
      </c>
      <c r="C5559" s="30">
        <v>146170.64199999991</v>
      </c>
      <c r="D5559" s="30">
        <v>1</v>
      </c>
      <c r="E5559" s="30">
        <v>1</v>
      </c>
      <c r="F5559" s="30">
        <v>4125.6529999999902</v>
      </c>
      <c r="G5559" s="30">
        <v>1</v>
      </c>
      <c r="H5559" s="30">
        <v>1</v>
      </c>
      <c r="I5559" s="30">
        <v>1</v>
      </c>
      <c r="K5559" s="457"/>
      <c r="L5559" s="457" t="e">
        <f>IF(K5559=0,#REF!,0)</f>
        <v>#REF!</v>
      </c>
    </row>
    <row r="5560" spans="1:12">
      <c r="A5560" s="30">
        <v>5558</v>
      </c>
      <c r="B5560" s="30">
        <v>14267.884999999889</v>
      </c>
      <c r="C5560" s="30">
        <v>175205.69999999969</v>
      </c>
      <c r="D5560" s="30">
        <v>1</v>
      </c>
      <c r="E5560" s="30">
        <v>1</v>
      </c>
      <c r="F5560" s="30">
        <v>3667.9209999999998</v>
      </c>
      <c r="G5560" s="30">
        <v>1</v>
      </c>
      <c r="H5560" s="30">
        <v>1</v>
      </c>
      <c r="I5560" s="30">
        <v>1</v>
      </c>
      <c r="K5560" s="457"/>
      <c r="L5560" s="457" t="e">
        <f>IF(K5560=0,#REF!,0)</f>
        <v>#REF!</v>
      </c>
    </row>
    <row r="5561" spans="1:12">
      <c r="A5561" s="30">
        <v>5559</v>
      </c>
      <c r="B5561" s="30">
        <v>13122.168999999998</v>
      </c>
      <c r="C5561" s="30">
        <v>222759.2829999997</v>
      </c>
      <c r="D5561" s="30">
        <v>1</v>
      </c>
      <c r="E5561" s="30">
        <v>1</v>
      </c>
      <c r="F5561" s="30">
        <v>2102.2159999999999</v>
      </c>
      <c r="G5561" s="30">
        <v>1</v>
      </c>
      <c r="H5561" s="30">
        <v>1</v>
      </c>
      <c r="I5561" s="30">
        <v>1</v>
      </c>
      <c r="K5561" s="457"/>
      <c r="L5561" s="457" t="e">
        <f>IF(K5561=0,#REF!,0)</f>
        <v>#REF!</v>
      </c>
    </row>
    <row r="5562" spans="1:12">
      <c r="A5562" s="30">
        <v>5560</v>
      </c>
      <c r="B5562" s="30">
        <v>12766.418999999998</v>
      </c>
      <c r="C5562" s="30">
        <v>201671.4299999997</v>
      </c>
      <c r="D5562" s="30">
        <v>1</v>
      </c>
      <c r="E5562" s="30">
        <v>1</v>
      </c>
      <c r="F5562" s="30">
        <v>1841.76899999999</v>
      </c>
      <c r="G5562" s="30">
        <v>1</v>
      </c>
      <c r="H5562" s="30">
        <v>1</v>
      </c>
      <c r="I5562" s="30">
        <v>1</v>
      </c>
      <c r="K5562" s="457"/>
      <c r="L5562" s="457" t="e">
        <f>IF(K5562=0,#REF!,0)</f>
        <v>#REF!</v>
      </c>
    </row>
    <row r="5563" spans="1:12">
      <c r="A5563" s="30">
        <v>5561</v>
      </c>
      <c r="B5563" s="30">
        <v>13147.385999999999</v>
      </c>
      <c r="C5563" s="30">
        <v>186571.57599999991</v>
      </c>
      <c r="D5563" s="30">
        <v>1</v>
      </c>
      <c r="E5563" s="30">
        <v>1</v>
      </c>
      <c r="F5563" s="30">
        <v>2102.2159999999999</v>
      </c>
      <c r="G5563" s="30">
        <v>1</v>
      </c>
      <c r="H5563" s="30">
        <v>1</v>
      </c>
      <c r="I5563" s="30">
        <v>1</v>
      </c>
      <c r="K5563" s="457"/>
      <c r="L5563" s="457" t="e">
        <f>IF(K5563=0,#REF!,0)</f>
        <v>#REF!</v>
      </c>
    </row>
    <row r="5564" spans="1:12">
      <c r="A5564" s="30">
        <v>5562</v>
      </c>
      <c r="B5564" s="30">
        <v>13877.694999999989</v>
      </c>
      <c r="C5564" s="30">
        <v>140228.5689999999</v>
      </c>
      <c r="D5564" s="30">
        <v>1</v>
      </c>
      <c r="E5564" s="30">
        <v>1</v>
      </c>
      <c r="F5564" s="30">
        <v>3668.0799999999899</v>
      </c>
      <c r="G5564" s="30">
        <v>1</v>
      </c>
      <c r="H5564" s="30">
        <v>1</v>
      </c>
      <c r="I5564" s="30">
        <v>1</v>
      </c>
      <c r="K5564" s="457"/>
      <c r="L5564" s="457" t="e">
        <f>IF(K5564=0,#REF!,0)</f>
        <v>#REF!</v>
      </c>
    </row>
    <row r="5565" spans="1:12">
      <c r="A5565" s="30">
        <v>5563</v>
      </c>
      <c r="B5565" s="30">
        <v>18873.990999999998</v>
      </c>
      <c r="C5565" s="30">
        <v>45836.817999999883</v>
      </c>
      <c r="D5565" s="30">
        <v>1</v>
      </c>
      <c r="E5565" s="30">
        <v>1</v>
      </c>
      <c r="F5565" s="30">
        <v>5170.66</v>
      </c>
      <c r="G5565" s="30">
        <v>1</v>
      </c>
      <c r="H5565" s="30">
        <v>1</v>
      </c>
      <c r="I5565" s="30">
        <v>1</v>
      </c>
      <c r="K5565" s="457"/>
      <c r="L5565" s="457" t="e">
        <f>IF(K5565=0,#REF!,0)</f>
        <v>#REF!</v>
      </c>
    </row>
    <row r="5566" spans="1:12">
      <c r="A5566" s="30">
        <v>5564</v>
      </c>
      <c r="B5566" s="30">
        <v>19838.426999999981</v>
      </c>
      <c r="C5566" s="30">
        <v>45867.79899999989</v>
      </c>
      <c r="D5566" s="30">
        <v>1</v>
      </c>
      <c r="E5566" s="30">
        <v>1</v>
      </c>
      <c r="F5566" s="30">
        <v>5236.7449999999999</v>
      </c>
      <c r="G5566" s="30">
        <v>1</v>
      </c>
      <c r="H5566" s="30">
        <v>1</v>
      </c>
      <c r="I5566" s="30">
        <v>1</v>
      </c>
      <c r="K5566" s="457"/>
      <c r="L5566" s="457" t="e">
        <f>IF(K5566=0,#REF!,0)</f>
        <v>#REF!</v>
      </c>
    </row>
    <row r="5567" spans="1:12">
      <c r="A5567" s="30">
        <v>5565</v>
      </c>
      <c r="B5567" s="30">
        <v>11246.063</v>
      </c>
      <c r="C5567" s="30">
        <v>21683.638999999897</v>
      </c>
      <c r="D5567" s="30">
        <v>1</v>
      </c>
      <c r="E5567" s="30">
        <v>1</v>
      </c>
      <c r="F5567" s="30">
        <v>4061.32</v>
      </c>
      <c r="G5567" s="30">
        <v>1</v>
      </c>
      <c r="H5567" s="30">
        <v>1</v>
      </c>
      <c r="I5567" s="30">
        <v>1</v>
      </c>
      <c r="K5567" s="457"/>
      <c r="L5567" s="457" t="e">
        <f>IF(K5567=0,#REF!,0)</f>
        <v>#REF!</v>
      </c>
    </row>
    <row r="5568" spans="1:12">
      <c r="A5568" s="30">
        <v>5566</v>
      </c>
      <c r="B5568" s="30">
        <v>1860.2670000000001</v>
      </c>
      <c r="C5568" s="30">
        <v>20016.668999999903</v>
      </c>
      <c r="D5568" s="30">
        <v>1</v>
      </c>
      <c r="E5568" s="30">
        <v>1</v>
      </c>
      <c r="F5568" s="30">
        <v>2949.37299999999</v>
      </c>
      <c r="G5568" s="30">
        <v>1</v>
      </c>
      <c r="H5568" s="30">
        <v>1</v>
      </c>
      <c r="I5568" s="30">
        <v>1</v>
      </c>
      <c r="K5568" s="457"/>
      <c r="L5568" s="457" t="e">
        <f>IF(K5568=0,#REF!,0)</f>
        <v>#REF!</v>
      </c>
    </row>
    <row r="5569" spans="1:12">
      <c r="A5569" s="30">
        <v>5567</v>
      </c>
      <c r="B5569" s="30">
        <v>1853.509</v>
      </c>
      <c r="C5569" s="30">
        <v>19173.321999999898</v>
      </c>
      <c r="D5569" s="30">
        <v>1</v>
      </c>
      <c r="E5569" s="30">
        <v>1</v>
      </c>
      <c r="F5569" s="30">
        <v>1646.3239999999901</v>
      </c>
      <c r="G5569" s="30">
        <v>1</v>
      </c>
      <c r="H5569" s="30">
        <v>1</v>
      </c>
      <c r="I5569" s="30">
        <v>1</v>
      </c>
      <c r="K5569" s="457"/>
      <c r="L5569" s="457" t="e">
        <f>IF(K5569=0,#REF!,0)</f>
        <v>#REF!</v>
      </c>
    </row>
    <row r="5570" spans="1:12">
      <c r="A5570" s="30">
        <v>5568</v>
      </c>
      <c r="B5570" s="30">
        <v>1117.2309999999979</v>
      </c>
      <c r="C5570" s="30">
        <v>18924.315999999901</v>
      </c>
      <c r="D5570" s="30">
        <v>1</v>
      </c>
      <c r="E5570" s="30">
        <v>1</v>
      </c>
      <c r="F5570" s="30">
        <v>1256.85499999999</v>
      </c>
      <c r="G5570" s="30">
        <v>1</v>
      </c>
      <c r="H5570" s="30">
        <v>1</v>
      </c>
      <c r="I5570" s="30">
        <v>1</v>
      </c>
      <c r="K5570" s="457"/>
      <c r="L5570" s="457" t="e">
        <f>IF(K5570=0,#REF!,0)</f>
        <v>#REF!</v>
      </c>
    </row>
    <row r="5571" spans="1:12">
      <c r="A5571" s="30">
        <v>5569</v>
      </c>
      <c r="B5571" s="30">
        <v>1111.525999999998</v>
      </c>
      <c r="C5571" s="30">
        <v>18703.92199999989</v>
      </c>
      <c r="D5571" s="30">
        <v>1</v>
      </c>
      <c r="E5571" s="30">
        <v>1</v>
      </c>
      <c r="F5571" s="30">
        <v>551.15200000000004</v>
      </c>
      <c r="G5571" s="30">
        <v>1</v>
      </c>
      <c r="H5571" s="30">
        <v>1</v>
      </c>
      <c r="I5571" s="30">
        <v>1</v>
      </c>
      <c r="K5571" s="457"/>
      <c r="L5571" s="457" t="e">
        <f>IF(K5571=0,#REF!,0)</f>
        <v>#REF!</v>
      </c>
    </row>
    <row r="5572" spans="1:12">
      <c r="A5572" s="30">
        <v>5570</v>
      </c>
      <c r="B5572" s="30">
        <v>1108.8299999999979</v>
      </c>
      <c r="C5572" s="30">
        <v>18547.486999999903</v>
      </c>
      <c r="D5572" s="30">
        <v>1</v>
      </c>
      <c r="E5572" s="30">
        <v>1</v>
      </c>
      <c r="F5572" s="30">
        <v>311.84899999999999</v>
      </c>
      <c r="G5572" s="30">
        <v>1</v>
      </c>
      <c r="H5572" s="30">
        <v>1</v>
      </c>
      <c r="I5572" s="30">
        <v>1</v>
      </c>
      <c r="K5572" s="457"/>
      <c r="L5572" s="457" t="e">
        <f>IF(K5572=0,#REF!,0)</f>
        <v>#REF!</v>
      </c>
    </row>
    <row r="5573" spans="1:12">
      <c r="A5573" s="30">
        <v>5571</v>
      </c>
      <c r="B5573" s="30">
        <v>1112.8199999999981</v>
      </c>
      <c r="C5573" s="30">
        <v>18729.6359999999</v>
      </c>
      <c r="D5573" s="30">
        <v>1</v>
      </c>
      <c r="E5573" s="30">
        <v>1</v>
      </c>
      <c r="F5573" s="30">
        <v>237.84099999999901</v>
      </c>
      <c r="G5573" s="30">
        <v>1</v>
      </c>
      <c r="H5573" s="30">
        <v>1</v>
      </c>
      <c r="I5573" s="30">
        <v>1</v>
      </c>
      <c r="K5573" s="457"/>
      <c r="L5573" s="457" t="e">
        <f>IF(K5573=0,#REF!,0)</f>
        <v>#REF!</v>
      </c>
    </row>
    <row r="5574" spans="1:12">
      <c r="A5574" s="30">
        <v>5572</v>
      </c>
      <c r="B5574" s="30">
        <v>1114.2369999999978</v>
      </c>
      <c r="C5574" s="30">
        <v>18796.65699999989</v>
      </c>
      <c r="D5574" s="30">
        <v>1</v>
      </c>
      <c r="E5574" s="30">
        <v>1</v>
      </c>
      <c r="F5574" s="30">
        <v>237.90699999999899</v>
      </c>
      <c r="G5574" s="30">
        <v>1</v>
      </c>
      <c r="H5574" s="30">
        <v>1</v>
      </c>
      <c r="I5574" s="30">
        <v>1</v>
      </c>
      <c r="K5574" s="457"/>
      <c r="L5574" s="457" t="e">
        <f>IF(K5574=0,#REF!,0)</f>
        <v>#REF!</v>
      </c>
    </row>
    <row r="5575" spans="1:12">
      <c r="A5575" s="30">
        <v>5573</v>
      </c>
      <c r="B5575" s="30">
        <v>1111.880999999998</v>
      </c>
      <c r="C5575" s="30">
        <v>18705.659999999898</v>
      </c>
      <c r="D5575" s="30">
        <v>1</v>
      </c>
      <c r="E5575" s="30">
        <v>1</v>
      </c>
      <c r="F5575" s="30">
        <v>223.90199999999899</v>
      </c>
      <c r="G5575" s="30">
        <v>1</v>
      </c>
      <c r="H5575" s="30">
        <v>1</v>
      </c>
      <c r="I5575" s="30">
        <v>1</v>
      </c>
      <c r="K5575" s="457"/>
      <c r="L5575" s="457" t="e">
        <f>IF(K5575=0,#REF!,0)</f>
        <v>#REF!</v>
      </c>
    </row>
    <row r="5576" spans="1:12">
      <c r="A5576" s="30">
        <v>5574</v>
      </c>
      <c r="B5576" s="30">
        <v>1839.838</v>
      </c>
      <c r="C5576" s="30">
        <v>18630.429999999888</v>
      </c>
      <c r="D5576" s="30">
        <v>1</v>
      </c>
      <c r="E5576" s="30">
        <v>1</v>
      </c>
      <c r="F5576" s="30">
        <v>2494.203</v>
      </c>
      <c r="G5576" s="30">
        <v>1</v>
      </c>
      <c r="H5576" s="30">
        <v>1</v>
      </c>
      <c r="I5576" s="30">
        <v>1</v>
      </c>
      <c r="K5576" s="457"/>
      <c r="L5576" s="457" t="e">
        <f>IF(K5576=0,#REF!,0)</f>
        <v>#REF!</v>
      </c>
    </row>
    <row r="5577" spans="1:12">
      <c r="A5577" s="30">
        <v>5575</v>
      </c>
      <c r="B5577" s="30">
        <v>21418.2949999999</v>
      </c>
      <c r="C5577" s="30">
        <v>20003.278999999889</v>
      </c>
      <c r="D5577" s="30">
        <v>1</v>
      </c>
      <c r="E5577" s="30">
        <v>1</v>
      </c>
      <c r="F5577" s="30">
        <v>6546.8040000000001</v>
      </c>
      <c r="G5577" s="30">
        <v>1</v>
      </c>
      <c r="H5577" s="30">
        <v>1</v>
      </c>
      <c r="I5577" s="30">
        <v>1</v>
      </c>
      <c r="K5577" s="457"/>
      <c r="L5577" s="457" t="e">
        <f>IF(K5577=0,#REF!,0)</f>
        <v>#REF!</v>
      </c>
    </row>
    <row r="5578" spans="1:12">
      <c r="A5578" s="30">
        <v>5576</v>
      </c>
      <c r="B5578" s="30">
        <v>11111.11399999999</v>
      </c>
      <c r="C5578" s="30">
        <v>147889.41499999989</v>
      </c>
      <c r="D5578" s="30">
        <v>1</v>
      </c>
      <c r="E5578" s="30">
        <v>1</v>
      </c>
      <c r="F5578" s="30">
        <v>5304.6259999999902</v>
      </c>
      <c r="G5578" s="30">
        <v>1</v>
      </c>
      <c r="H5578" s="30">
        <v>1</v>
      </c>
      <c r="I5578" s="30">
        <v>1</v>
      </c>
      <c r="K5578" s="457"/>
      <c r="L5578" s="457" t="e">
        <f>IF(K5578=0,#REF!,0)</f>
        <v>#REF!</v>
      </c>
    </row>
    <row r="5579" spans="1:12">
      <c r="A5579" s="30">
        <v>5577</v>
      </c>
      <c r="B5579" s="30">
        <v>10498.267999999987</v>
      </c>
      <c r="C5579" s="30">
        <v>171117.0779999998</v>
      </c>
      <c r="D5579" s="30">
        <v>1</v>
      </c>
      <c r="E5579" s="30">
        <v>1</v>
      </c>
      <c r="F5579" s="30">
        <v>4389.1310000000003</v>
      </c>
      <c r="G5579" s="30">
        <v>1</v>
      </c>
      <c r="H5579" s="30">
        <v>1</v>
      </c>
      <c r="I5579" s="30">
        <v>1</v>
      </c>
      <c r="K5579" s="457"/>
      <c r="L5579" s="457" t="e">
        <f>IF(K5579=0,#REF!,0)</f>
        <v>#REF!</v>
      </c>
    </row>
    <row r="5580" spans="1:12">
      <c r="A5580" s="30">
        <v>5578</v>
      </c>
      <c r="B5580" s="30">
        <v>10761.08999999998</v>
      </c>
      <c r="C5580" s="30">
        <v>196991.78699999981</v>
      </c>
      <c r="D5580" s="30">
        <v>1</v>
      </c>
      <c r="E5580" s="30">
        <v>1</v>
      </c>
      <c r="F5580" s="30">
        <v>3343.7849999999899</v>
      </c>
      <c r="G5580" s="30">
        <v>1</v>
      </c>
      <c r="H5580" s="30">
        <v>1</v>
      </c>
      <c r="I5580" s="30">
        <v>1</v>
      </c>
      <c r="K5580" s="457"/>
      <c r="L5580" s="457" t="e">
        <f>IF(K5580=0,#REF!,0)</f>
        <v>#REF!</v>
      </c>
    </row>
    <row r="5581" spans="1:12">
      <c r="A5581" s="30">
        <v>5579</v>
      </c>
      <c r="B5581" s="30">
        <v>10932.558999999997</v>
      </c>
      <c r="C5581" s="30">
        <v>218120.2399999997</v>
      </c>
      <c r="D5581" s="30">
        <v>1</v>
      </c>
      <c r="E5581" s="30">
        <v>1</v>
      </c>
      <c r="F5581" s="30">
        <v>2951.806</v>
      </c>
      <c r="G5581" s="30">
        <v>1</v>
      </c>
      <c r="H5581" s="30">
        <v>1</v>
      </c>
      <c r="I5581" s="30">
        <v>1</v>
      </c>
      <c r="K5581" s="457"/>
      <c r="L5581" s="457" t="e">
        <f>IF(K5581=0,#REF!,0)</f>
        <v>#REF!</v>
      </c>
    </row>
    <row r="5582" spans="1:12">
      <c r="A5582" s="30">
        <v>5580</v>
      </c>
      <c r="B5582" s="30">
        <v>12613.135999999988</v>
      </c>
      <c r="C5582" s="30">
        <v>203535.68099999978</v>
      </c>
      <c r="D5582" s="30">
        <v>1</v>
      </c>
      <c r="E5582" s="30">
        <v>1</v>
      </c>
      <c r="F5582" s="30">
        <v>2755.6599999999899</v>
      </c>
      <c r="G5582" s="30">
        <v>1</v>
      </c>
      <c r="H5582" s="30">
        <v>1</v>
      </c>
      <c r="I5582" s="30">
        <v>1</v>
      </c>
      <c r="K5582" s="457"/>
      <c r="L5582" s="457" t="e">
        <f>IF(K5582=0,#REF!,0)</f>
        <v>#REF!</v>
      </c>
    </row>
    <row r="5583" spans="1:12">
      <c r="A5583" s="30">
        <v>5581</v>
      </c>
      <c r="B5583" s="30">
        <v>20961.4559999999</v>
      </c>
      <c r="C5583" s="30">
        <v>156804.0689999999</v>
      </c>
      <c r="D5583" s="30">
        <v>1</v>
      </c>
      <c r="E5583" s="30">
        <v>1</v>
      </c>
      <c r="F5583" s="30">
        <v>4126.3669999999902</v>
      </c>
      <c r="G5583" s="30">
        <v>1</v>
      </c>
      <c r="H5583" s="30">
        <v>1</v>
      </c>
      <c r="I5583" s="30">
        <v>1</v>
      </c>
      <c r="K5583" s="457"/>
      <c r="L5583" s="457" t="e">
        <f>IF(K5583=0,#REF!,0)</f>
        <v>#REF!</v>
      </c>
    </row>
    <row r="5584" spans="1:12">
      <c r="A5584" s="30">
        <v>5582</v>
      </c>
      <c r="B5584" s="30">
        <v>14721.18399999989</v>
      </c>
      <c r="C5584" s="30">
        <v>180377.63899999979</v>
      </c>
      <c r="D5584" s="30">
        <v>1</v>
      </c>
      <c r="E5584" s="30">
        <v>1</v>
      </c>
      <c r="F5584" s="30">
        <v>3668.6499999999901</v>
      </c>
      <c r="G5584" s="30">
        <v>1</v>
      </c>
      <c r="H5584" s="30">
        <v>1</v>
      </c>
      <c r="I5584" s="30">
        <v>1</v>
      </c>
      <c r="K5584" s="457"/>
      <c r="L5584" s="457" t="e">
        <f>IF(K5584=0,#REF!,0)</f>
        <v>#REF!</v>
      </c>
    </row>
    <row r="5585" spans="1:12">
      <c r="A5585" s="30">
        <v>5583</v>
      </c>
      <c r="B5585" s="30">
        <v>13745.983999999899</v>
      </c>
      <c r="C5585" s="30">
        <v>227629.73699999967</v>
      </c>
      <c r="D5585" s="30">
        <v>1</v>
      </c>
      <c r="E5585" s="30">
        <v>1</v>
      </c>
      <c r="F5585" s="30">
        <v>2102.527</v>
      </c>
      <c r="G5585" s="30">
        <v>1</v>
      </c>
      <c r="H5585" s="30">
        <v>1</v>
      </c>
      <c r="I5585" s="30">
        <v>1</v>
      </c>
      <c r="K5585" s="457"/>
      <c r="L5585" s="457" t="e">
        <f>IF(K5585=0,#REF!,0)</f>
        <v>#REF!</v>
      </c>
    </row>
    <row r="5586" spans="1:12">
      <c r="A5586" s="30">
        <v>5584</v>
      </c>
      <c r="B5586" s="30">
        <v>13468.208999999888</v>
      </c>
      <c r="C5586" s="30">
        <v>208311.25599999982</v>
      </c>
      <c r="D5586" s="30">
        <v>1</v>
      </c>
      <c r="E5586" s="30">
        <v>1</v>
      </c>
      <c r="F5586" s="30">
        <v>1842.0029999999899</v>
      </c>
      <c r="G5586" s="30">
        <v>1</v>
      </c>
      <c r="H5586" s="30">
        <v>1</v>
      </c>
      <c r="I5586" s="30">
        <v>1</v>
      </c>
      <c r="K5586" s="457"/>
      <c r="L5586" s="457" t="e">
        <f>IF(K5586=0,#REF!,0)</f>
        <v>#REF!</v>
      </c>
    </row>
    <row r="5587" spans="1:12">
      <c r="A5587" s="30">
        <v>5585</v>
      </c>
      <c r="B5587" s="30">
        <v>14465.513999999997</v>
      </c>
      <c r="C5587" s="30">
        <v>200311.76899999889</v>
      </c>
      <c r="D5587" s="30">
        <v>1</v>
      </c>
      <c r="E5587" s="30">
        <v>1</v>
      </c>
      <c r="F5587" s="30">
        <v>2102.585</v>
      </c>
      <c r="G5587" s="30">
        <v>1</v>
      </c>
      <c r="H5587" s="30">
        <v>1</v>
      </c>
      <c r="I5587" s="30">
        <v>1</v>
      </c>
      <c r="K5587" s="457"/>
      <c r="L5587" s="457" t="e">
        <f>IF(K5587=0,#REF!,0)</f>
        <v>#REF!</v>
      </c>
    </row>
    <row r="5588" spans="1:12">
      <c r="A5588" s="30">
        <v>5586</v>
      </c>
      <c r="B5588" s="30">
        <v>14376.130999999999</v>
      </c>
      <c r="C5588" s="30">
        <v>148232.9279999999</v>
      </c>
      <c r="D5588" s="30">
        <v>1</v>
      </c>
      <c r="E5588" s="30">
        <v>1</v>
      </c>
      <c r="F5588" s="30">
        <v>3668.7239999999902</v>
      </c>
      <c r="G5588" s="30">
        <v>1</v>
      </c>
      <c r="H5588" s="30">
        <v>1</v>
      </c>
      <c r="I5588" s="30">
        <v>1</v>
      </c>
      <c r="K5588" s="457"/>
      <c r="L5588" s="457" t="e">
        <f>IF(K5588=0,#REF!,0)</f>
        <v>#REF!</v>
      </c>
    </row>
    <row r="5589" spans="1:12">
      <c r="A5589" s="30">
        <v>5587</v>
      </c>
      <c r="B5589" s="30">
        <v>20864.418999999987</v>
      </c>
      <c r="C5589" s="30">
        <v>48473.554999999891</v>
      </c>
      <c r="D5589" s="30">
        <v>1</v>
      </c>
      <c r="E5589" s="30">
        <v>1</v>
      </c>
      <c r="F5589" s="30">
        <v>5171.2039999999897</v>
      </c>
      <c r="G5589" s="30">
        <v>1</v>
      </c>
      <c r="H5589" s="30">
        <v>1</v>
      </c>
      <c r="I5589" s="30">
        <v>1</v>
      </c>
      <c r="K5589" s="457"/>
      <c r="L5589" s="457" t="e">
        <f>IF(K5589=0,#REF!,0)</f>
        <v>#REF!</v>
      </c>
    </row>
    <row r="5590" spans="1:12">
      <c r="A5590" s="30">
        <v>5588</v>
      </c>
      <c r="B5590" s="30">
        <v>21821.599999999991</v>
      </c>
      <c r="C5590" s="30">
        <v>48237.974999999897</v>
      </c>
      <c r="D5590" s="30">
        <v>1</v>
      </c>
      <c r="E5590" s="30">
        <v>1</v>
      </c>
      <c r="F5590" s="30">
        <v>5237.5189999999902</v>
      </c>
      <c r="G5590" s="30">
        <v>1</v>
      </c>
      <c r="H5590" s="30">
        <v>1</v>
      </c>
      <c r="I5590" s="30">
        <v>1</v>
      </c>
      <c r="K5590" s="457"/>
      <c r="L5590" s="457" t="e">
        <f>IF(K5590=0,#REF!,0)</f>
        <v>#REF!</v>
      </c>
    </row>
    <row r="5591" spans="1:12">
      <c r="A5591" s="30">
        <v>5589</v>
      </c>
      <c r="B5591" s="30">
        <v>13547.408999999889</v>
      </c>
      <c r="C5591" s="30">
        <v>23063.219999999888</v>
      </c>
      <c r="D5591" s="30">
        <v>1</v>
      </c>
      <c r="E5591" s="30">
        <v>1</v>
      </c>
      <c r="F5591" s="30">
        <v>4061.6679999999901</v>
      </c>
      <c r="G5591" s="30">
        <v>1</v>
      </c>
      <c r="H5591" s="30">
        <v>1</v>
      </c>
      <c r="I5591" s="30">
        <v>1</v>
      </c>
      <c r="K5591" s="457"/>
      <c r="L5591" s="457" t="e">
        <f>IF(K5591=0,#REF!,0)</f>
        <v>#REF!</v>
      </c>
    </row>
    <row r="5592" spans="1:12">
      <c r="A5592" s="30">
        <v>5590</v>
      </c>
      <c r="B5592" s="30">
        <v>1889.623</v>
      </c>
      <c r="C5592" s="30">
        <v>21294.392999999898</v>
      </c>
      <c r="D5592" s="30">
        <v>1</v>
      </c>
      <c r="E5592" s="30">
        <v>1</v>
      </c>
      <c r="F5592" s="30">
        <v>2949.7759999999998</v>
      </c>
      <c r="G5592" s="30">
        <v>1</v>
      </c>
      <c r="H5592" s="30">
        <v>1</v>
      </c>
      <c r="I5592" s="30">
        <v>1</v>
      </c>
      <c r="K5592" s="457"/>
      <c r="L5592" s="457" t="e">
        <f>IF(K5592=0,#REF!,0)</f>
        <v>#REF!</v>
      </c>
    </row>
    <row r="5593" spans="1:12">
      <c r="A5593" s="30">
        <v>5591</v>
      </c>
      <c r="B5593" s="30">
        <v>1880.5809999999999</v>
      </c>
      <c r="C5593" s="30">
        <v>20326.6169999999</v>
      </c>
      <c r="D5593" s="30">
        <v>1</v>
      </c>
      <c r="E5593" s="30">
        <v>1</v>
      </c>
      <c r="F5593" s="30">
        <v>1646.51699999999</v>
      </c>
      <c r="G5593" s="30">
        <v>1</v>
      </c>
      <c r="H5593" s="30">
        <v>1</v>
      </c>
      <c r="I5593" s="30">
        <v>1</v>
      </c>
      <c r="K5593" s="457"/>
      <c r="L5593" s="457" t="e">
        <f>IF(K5593=0,#REF!,0)</f>
        <v>#REF!</v>
      </c>
    </row>
    <row r="5594" spans="1:12">
      <c r="A5594" s="30">
        <v>5592</v>
      </c>
      <c r="B5594" s="30">
        <v>1130.7339999999979</v>
      </c>
      <c r="C5594" s="30">
        <v>19532.658999999898</v>
      </c>
      <c r="D5594" s="30">
        <v>1</v>
      </c>
      <c r="E5594" s="30">
        <v>1</v>
      </c>
      <c r="F5594" s="30">
        <v>1257.0820000000001</v>
      </c>
      <c r="G5594" s="30">
        <v>1</v>
      </c>
      <c r="H5594" s="30">
        <v>1</v>
      </c>
      <c r="I5594" s="30">
        <v>1</v>
      </c>
      <c r="K5594" s="457"/>
      <c r="L5594" s="457" t="e">
        <f>IF(K5594=0,#REF!,0)</f>
        <v>#REF!</v>
      </c>
    </row>
    <row r="5595" spans="1:12">
      <c r="A5595" s="30">
        <v>5593</v>
      </c>
      <c r="B5595" s="30">
        <v>1120.342999999998</v>
      </c>
      <c r="C5595" s="30">
        <v>19134.0959999999</v>
      </c>
      <c r="D5595" s="30">
        <v>1</v>
      </c>
      <c r="E5595" s="30">
        <v>1</v>
      </c>
      <c r="F5595" s="30">
        <v>551.36599999999896</v>
      </c>
      <c r="G5595" s="30">
        <v>1</v>
      </c>
      <c r="H5595" s="30">
        <v>1</v>
      </c>
      <c r="I5595" s="30">
        <v>1</v>
      </c>
      <c r="K5595" s="457"/>
      <c r="L5595" s="457" t="e">
        <f>IF(K5595=0,#REF!,0)</f>
        <v>#REF!</v>
      </c>
    </row>
    <row r="5596" spans="1:12">
      <c r="A5596" s="30">
        <v>5594</v>
      </c>
      <c r="B5596" s="30">
        <v>1090.5819999999981</v>
      </c>
      <c r="C5596" s="30">
        <v>17882.872999999898</v>
      </c>
      <c r="D5596" s="30">
        <v>1</v>
      </c>
      <c r="E5596" s="30">
        <v>1</v>
      </c>
      <c r="F5596" s="30">
        <v>312.41399999999902</v>
      </c>
      <c r="G5596" s="30">
        <v>1</v>
      </c>
      <c r="H5596" s="30">
        <v>1</v>
      </c>
      <c r="I5596" s="30">
        <v>1</v>
      </c>
      <c r="K5596" s="457"/>
      <c r="L5596" s="457" t="e">
        <f>IF(K5596=0,#REF!,0)</f>
        <v>#REF!</v>
      </c>
    </row>
    <row r="5597" spans="1:12">
      <c r="A5597" s="30">
        <v>5595</v>
      </c>
      <c r="B5597" s="30">
        <v>1099.1939999999979</v>
      </c>
      <c r="C5597" s="30">
        <v>18247.579999999893</v>
      </c>
      <c r="D5597" s="30">
        <v>1</v>
      </c>
      <c r="E5597" s="30">
        <v>1</v>
      </c>
      <c r="F5597" s="30">
        <v>238.89599999999999</v>
      </c>
      <c r="G5597" s="30">
        <v>1</v>
      </c>
      <c r="H5597" s="30">
        <v>1</v>
      </c>
      <c r="I5597" s="30">
        <v>1</v>
      </c>
      <c r="K5597" s="457"/>
      <c r="L5597" s="457" t="e">
        <f>IF(K5597=0,#REF!,0)</f>
        <v>#REF!</v>
      </c>
    </row>
    <row r="5598" spans="1:12">
      <c r="A5598" s="30">
        <v>5596</v>
      </c>
      <c r="B5598" s="30">
        <v>1093.835999999998</v>
      </c>
      <c r="C5598" s="30">
        <v>18022.990999999893</v>
      </c>
      <c r="D5598" s="30">
        <v>1</v>
      </c>
      <c r="E5598" s="30">
        <v>1</v>
      </c>
      <c r="F5598" s="30">
        <v>239.03100000000001</v>
      </c>
      <c r="G5598" s="30">
        <v>1</v>
      </c>
      <c r="H5598" s="30">
        <v>1</v>
      </c>
      <c r="I5598" s="30">
        <v>1</v>
      </c>
      <c r="K5598" s="457"/>
      <c r="L5598" s="457" t="e">
        <f>IF(K5598=0,#REF!,0)</f>
        <v>#REF!</v>
      </c>
    </row>
    <row r="5599" spans="1:12">
      <c r="A5599" s="30">
        <v>5597</v>
      </c>
      <c r="B5599" s="30">
        <v>1088.0049999999978</v>
      </c>
      <c r="C5599" s="30">
        <v>17803.269999999899</v>
      </c>
      <c r="D5599" s="30">
        <v>1</v>
      </c>
      <c r="E5599" s="30">
        <v>1</v>
      </c>
      <c r="F5599" s="30">
        <v>224.652999999999</v>
      </c>
      <c r="G5599" s="30">
        <v>1</v>
      </c>
      <c r="H5599" s="30">
        <v>1</v>
      </c>
      <c r="I5599" s="30">
        <v>1</v>
      </c>
      <c r="K5599" s="457"/>
      <c r="L5599" s="457" t="e">
        <f>IF(K5599=0,#REF!,0)</f>
        <v>#REF!</v>
      </c>
    </row>
    <row r="5600" spans="1:12">
      <c r="A5600" s="30">
        <v>5598</v>
      </c>
      <c r="B5600" s="30">
        <v>1806.808</v>
      </c>
      <c r="C5600" s="30">
        <v>17366.012999999901</v>
      </c>
      <c r="D5600" s="30">
        <v>1</v>
      </c>
      <c r="E5600" s="30">
        <v>1</v>
      </c>
      <c r="F5600" s="30">
        <v>2495.4830000000002</v>
      </c>
      <c r="G5600" s="30">
        <v>1</v>
      </c>
      <c r="H5600" s="30">
        <v>1</v>
      </c>
      <c r="I5600" s="30">
        <v>1</v>
      </c>
      <c r="K5600" s="457"/>
      <c r="L5600" s="457" t="e">
        <f>IF(K5600=0,#REF!,0)</f>
        <v>#REF!</v>
      </c>
    </row>
    <row r="5601" spans="1:12">
      <c r="A5601" s="30">
        <v>5599</v>
      </c>
      <c r="B5601" s="30">
        <v>18526.745999999988</v>
      </c>
      <c r="C5601" s="30">
        <v>18608.256999999896</v>
      </c>
      <c r="D5601" s="30">
        <v>1</v>
      </c>
      <c r="E5601" s="30">
        <v>1</v>
      </c>
      <c r="F5601" s="30">
        <v>6548.2809999999999</v>
      </c>
      <c r="G5601" s="30">
        <v>1</v>
      </c>
      <c r="H5601" s="30">
        <v>1</v>
      </c>
      <c r="I5601" s="30">
        <v>1</v>
      </c>
      <c r="K5601" s="457"/>
      <c r="L5601" s="457" t="e">
        <f>IF(K5601=0,#REF!,0)</f>
        <v>#REF!</v>
      </c>
    </row>
    <row r="5602" spans="1:12">
      <c r="A5602" s="30">
        <v>5600</v>
      </c>
      <c r="B5602" s="30">
        <v>8594.6549999999897</v>
      </c>
      <c r="C5602" s="30">
        <v>129166.92899999989</v>
      </c>
      <c r="D5602" s="30">
        <v>1</v>
      </c>
      <c r="E5602" s="30">
        <v>1</v>
      </c>
      <c r="F5602" s="30">
        <v>5305.7430000000004</v>
      </c>
      <c r="G5602" s="30">
        <v>1</v>
      </c>
      <c r="H5602" s="30">
        <v>1</v>
      </c>
      <c r="I5602" s="30">
        <v>1</v>
      </c>
      <c r="K5602" s="457"/>
      <c r="L5602" s="457" t="e">
        <f>IF(K5602=0,#REF!,0)</f>
        <v>#REF!</v>
      </c>
    </row>
    <row r="5603" spans="1:12">
      <c r="A5603" s="30">
        <v>5601</v>
      </c>
      <c r="B5603" s="30">
        <v>7315.980999999987</v>
      </c>
      <c r="C5603" s="30">
        <v>164141.55999999971</v>
      </c>
      <c r="D5603" s="30">
        <v>1</v>
      </c>
      <c r="E5603" s="30">
        <v>1</v>
      </c>
      <c r="F5603" s="30">
        <v>4390.4539999999997</v>
      </c>
      <c r="G5603" s="30">
        <v>1</v>
      </c>
      <c r="H5603" s="30">
        <v>1</v>
      </c>
      <c r="I5603" s="30">
        <v>1</v>
      </c>
      <c r="K5603" s="457"/>
      <c r="L5603" s="457" t="e">
        <f>IF(K5603=0,#REF!,0)</f>
        <v>#REF!</v>
      </c>
    </row>
    <row r="5604" spans="1:12">
      <c r="A5604" s="30">
        <v>5602</v>
      </c>
      <c r="B5604" s="30">
        <v>8599.4489999999878</v>
      </c>
      <c r="C5604" s="30">
        <v>191842.7179999997</v>
      </c>
      <c r="D5604" s="30">
        <v>1</v>
      </c>
      <c r="E5604" s="30">
        <v>1</v>
      </c>
      <c r="F5604" s="30">
        <v>3344.68099999999</v>
      </c>
      <c r="G5604" s="30">
        <v>1</v>
      </c>
      <c r="H5604" s="30">
        <v>1</v>
      </c>
      <c r="I5604" s="30">
        <v>1</v>
      </c>
      <c r="K5604" s="457"/>
      <c r="L5604" s="457" t="e">
        <f>IF(K5604=0,#REF!,0)</f>
        <v>#REF!</v>
      </c>
    </row>
    <row r="5605" spans="1:12">
      <c r="A5605" s="30">
        <v>5603</v>
      </c>
      <c r="B5605" s="30">
        <v>9135.2189999999991</v>
      </c>
      <c r="C5605" s="30">
        <v>213689.8689999998</v>
      </c>
      <c r="D5605" s="30">
        <v>1</v>
      </c>
      <c r="E5605" s="30">
        <v>1</v>
      </c>
      <c r="F5605" s="30">
        <v>2952.6059999999902</v>
      </c>
      <c r="G5605" s="30">
        <v>1</v>
      </c>
      <c r="H5605" s="30">
        <v>1</v>
      </c>
      <c r="I5605" s="30">
        <v>1</v>
      </c>
      <c r="K5605" s="457"/>
      <c r="L5605" s="457" t="e">
        <f>IF(K5605=0,#REF!,0)</f>
        <v>#REF!</v>
      </c>
    </row>
    <row r="5606" spans="1:12">
      <c r="A5606" s="30">
        <v>5604</v>
      </c>
      <c r="B5606" s="30">
        <v>9354.7239999999892</v>
      </c>
      <c r="C5606" s="30">
        <v>190513.77399999989</v>
      </c>
      <c r="D5606" s="30">
        <v>1</v>
      </c>
      <c r="E5606" s="30">
        <v>1</v>
      </c>
      <c r="F5606" s="30">
        <v>2756.6120000000001</v>
      </c>
      <c r="G5606" s="30">
        <v>1</v>
      </c>
      <c r="H5606" s="30">
        <v>1</v>
      </c>
      <c r="I5606" s="30">
        <v>1</v>
      </c>
      <c r="K5606" s="457"/>
      <c r="L5606" s="457" t="e">
        <f>IF(K5606=0,#REF!,0)</f>
        <v>#REF!</v>
      </c>
    </row>
    <row r="5607" spans="1:12">
      <c r="A5607" s="30">
        <v>5605</v>
      </c>
      <c r="B5607" s="30">
        <v>18789.80899999999</v>
      </c>
      <c r="C5607" s="30">
        <v>135610.5959999997</v>
      </c>
      <c r="D5607" s="30">
        <v>1</v>
      </c>
      <c r="E5607" s="30">
        <v>1</v>
      </c>
      <c r="F5607" s="30">
        <v>4128.0559999999896</v>
      </c>
      <c r="G5607" s="30">
        <v>1</v>
      </c>
      <c r="H5607" s="30">
        <v>1</v>
      </c>
      <c r="I5607" s="30">
        <v>1</v>
      </c>
      <c r="K5607" s="457"/>
      <c r="L5607" s="457" t="e">
        <f>IF(K5607=0,#REF!,0)</f>
        <v>#REF!</v>
      </c>
    </row>
    <row r="5608" spans="1:12">
      <c r="A5608" s="30">
        <v>5606</v>
      </c>
      <c r="B5608" s="30">
        <v>10267.325999999999</v>
      </c>
      <c r="C5608" s="30">
        <v>162081.94999999978</v>
      </c>
      <c r="D5608" s="30">
        <v>1</v>
      </c>
      <c r="E5608" s="30">
        <v>1</v>
      </c>
      <c r="F5608" s="30">
        <v>3670.6619999999998</v>
      </c>
      <c r="G5608" s="30">
        <v>1</v>
      </c>
      <c r="H5608" s="30">
        <v>1</v>
      </c>
      <c r="I5608" s="30">
        <v>1</v>
      </c>
      <c r="K5608" s="457"/>
      <c r="L5608" s="457" t="e">
        <f>IF(K5608=0,#REF!,0)</f>
        <v>#REF!</v>
      </c>
    </row>
    <row r="5609" spans="1:12">
      <c r="A5609" s="30">
        <v>5607</v>
      </c>
      <c r="B5609" s="30">
        <v>8677.8409999999985</v>
      </c>
      <c r="C5609" s="30">
        <v>206410.1559999997</v>
      </c>
      <c r="D5609" s="30">
        <v>1</v>
      </c>
      <c r="E5609" s="30">
        <v>1</v>
      </c>
      <c r="F5609" s="30">
        <v>2103.982</v>
      </c>
      <c r="G5609" s="30">
        <v>1</v>
      </c>
      <c r="H5609" s="30">
        <v>1</v>
      </c>
      <c r="I5609" s="30">
        <v>1</v>
      </c>
      <c r="K5609" s="457"/>
      <c r="L5609" s="457" t="e">
        <f>IF(K5609=0,#REF!,0)</f>
        <v>#REF!</v>
      </c>
    </row>
    <row r="5610" spans="1:12">
      <c r="A5610" s="30">
        <v>5608</v>
      </c>
      <c r="B5610" s="30">
        <v>8620.9799999999977</v>
      </c>
      <c r="C5610" s="30">
        <v>186294.89899999992</v>
      </c>
      <c r="D5610" s="30">
        <v>1</v>
      </c>
      <c r="E5610" s="30">
        <v>1</v>
      </c>
      <c r="F5610" s="30">
        <v>1843.2760000000001</v>
      </c>
      <c r="G5610" s="30">
        <v>1</v>
      </c>
      <c r="H5610" s="30">
        <v>1</v>
      </c>
      <c r="I5610" s="30">
        <v>1</v>
      </c>
      <c r="K5610" s="457"/>
      <c r="L5610" s="457" t="e">
        <f>IF(K5610=0,#REF!,0)</f>
        <v>#REF!</v>
      </c>
    </row>
    <row r="5611" spans="1:12">
      <c r="A5611" s="30">
        <v>5609</v>
      </c>
      <c r="B5611" s="30">
        <v>7894.636999999997</v>
      </c>
      <c r="C5611" s="30">
        <v>167983.34499999968</v>
      </c>
      <c r="D5611" s="30">
        <v>1</v>
      </c>
      <c r="E5611" s="30">
        <v>1</v>
      </c>
      <c r="F5611" s="30">
        <v>2104.0829999999901</v>
      </c>
      <c r="G5611" s="30">
        <v>1</v>
      </c>
      <c r="H5611" s="30">
        <v>1</v>
      </c>
      <c r="I5611" s="30">
        <v>1</v>
      </c>
      <c r="K5611" s="457"/>
      <c r="L5611" s="457" t="e">
        <f>IF(K5611=0,#REF!,0)</f>
        <v>#REF!</v>
      </c>
    </row>
    <row r="5612" spans="1:12">
      <c r="A5612" s="30">
        <v>5610</v>
      </c>
      <c r="B5612" s="30">
        <v>9669.2919999999995</v>
      </c>
      <c r="C5612" s="30">
        <v>124099.75499999979</v>
      </c>
      <c r="D5612" s="30">
        <v>1</v>
      </c>
      <c r="E5612" s="30">
        <v>1</v>
      </c>
      <c r="F5612" s="30">
        <v>3670.9090000000001</v>
      </c>
      <c r="G5612" s="30">
        <v>1</v>
      </c>
      <c r="H5612" s="30">
        <v>1</v>
      </c>
      <c r="I5612" s="30">
        <v>1</v>
      </c>
      <c r="K5612" s="457"/>
      <c r="L5612" s="457" t="e">
        <f>IF(K5612=0,#REF!,0)</f>
        <v>#REF!</v>
      </c>
    </row>
    <row r="5613" spans="1:12">
      <c r="A5613" s="30">
        <v>5611</v>
      </c>
      <c r="B5613" s="30">
        <v>17796.704999999991</v>
      </c>
      <c r="C5613" s="30">
        <v>43933.67199999989</v>
      </c>
      <c r="D5613" s="30">
        <v>1</v>
      </c>
      <c r="E5613" s="30">
        <v>1</v>
      </c>
      <c r="F5613" s="30">
        <v>5173.9160000000002</v>
      </c>
      <c r="G5613" s="30">
        <v>1</v>
      </c>
      <c r="H5613" s="30">
        <v>1</v>
      </c>
      <c r="I5613" s="30">
        <v>1</v>
      </c>
      <c r="K5613" s="457"/>
      <c r="L5613" s="457" t="e">
        <f>IF(K5613=0,#REF!,0)</f>
        <v>#REF!</v>
      </c>
    </row>
    <row r="5614" spans="1:12">
      <c r="A5614" s="30">
        <v>5612</v>
      </c>
      <c r="B5614" s="30">
        <v>18603.747999999992</v>
      </c>
      <c r="C5614" s="30">
        <v>44638.400999999896</v>
      </c>
      <c r="D5614" s="30">
        <v>1</v>
      </c>
      <c r="E5614" s="30">
        <v>1</v>
      </c>
      <c r="F5614" s="30">
        <v>5239.9369999999999</v>
      </c>
      <c r="G5614" s="30">
        <v>1</v>
      </c>
      <c r="H5614" s="30">
        <v>1</v>
      </c>
      <c r="I5614" s="30">
        <v>1</v>
      </c>
      <c r="K5614" s="457"/>
      <c r="L5614" s="457" t="e">
        <f>IF(K5614=0,#REF!,0)</f>
        <v>#REF!</v>
      </c>
    </row>
    <row r="5615" spans="1:12">
      <c r="A5615" s="30">
        <v>5613</v>
      </c>
      <c r="B5615" s="30">
        <v>5277.835</v>
      </c>
      <c r="C5615" s="30">
        <v>19021.767999999902</v>
      </c>
      <c r="D5615" s="30">
        <v>1</v>
      </c>
      <c r="E5615" s="30">
        <v>1</v>
      </c>
      <c r="F5615" s="30">
        <v>4064.6549999999902</v>
      </c>
      <c r="G5615" s="30">
        <v>1</v>
      </c>
      <c r="H5615" s="30">
        <v>1</v>
      </c>
      <c r="I5615" s="30">
        <v>1</v>
      </c>
      <c r="K5615" s="457"/>
      <c r="L5615" s="457" t="e">
        <f>IF(K5615=0,#REF!,0)</f>
        <v>#REF!</v>
      </c>
    </row>
    <row r="5616" spans="1:12">
      <c r="A5616" s="30">
        <v>5614</v>
      </c>
      <c r="B5616" s="30">
        <v>1817.893</v>
      </c>
      <c r="C5616" s="30">
        <v>18529.248999999898</v>
      </c>
      <c r="D5616" s="30">
        <v>1</v>
      </c>
      <c r="E5616" s="30">
        <v>1</v>
      </c>
      <c r="F5616" s="30">
        <v>2952.5629999999901</v>
      </c>
      <c r="G5616" s="30">
        <v>1</v>
      </c>
      <c r="H5616" s="30">
        <v>1</v>
      </c>
      <c r="I5616" s="30">
        <v>1</v>
      </c>
      <c r="K5616" s="457"/>
      <c r="L5616" s="457" t="e">
        <f>IF(K5616=0,#REF!,0)</f>
        <v>#REF!</v>
      </c>
    </row>
    <row r="5617" spans="1:12">
      <c r="A5617" s="30">
        <v>5615</v>
      </c>
      <c r="B5617" s="30">
        <v>1801.5469999999998</v>
      </c>
      <c r="C5617" s="30">
        <v>17291.741999999897</v>
      </c>
      <c r="D5617" s="30">
        <v>1</v>
      </c>
      <c r="E5617" s="30">
        <v>1</v>
      </c>
      <c r="F5617" s="30">
        <v>1648.4639999999899</v>
      </c>
      <c r="G5617" s="30">
        <v>1</v>
      </c>
      <c r="H5617" s="30">
        <v>1</v>
      </c>
      <c r="I5617" s="30">
        <v>1</v>
      </c>
      <c r="K5617" s="457"/>
      <c r="L5617" s="457" t="e">
        <f>IF(K5617=0,#REF!,0)</f>
        <v>#REF!</v>
      </c>
    </row>
    <row r="5618" spans="1:12">
      <c r="A5618" s="30">
        <v>5616</v>
      </c>
      <c r="B5618" s="30">
        <v>1058.851999999998</v>
      </c>
      <c r="C5618" s="30">
        <v>16806.085999999901</v>
      </c>
      <c r="D5618" s="30">
        <v>1</v>
      </c>
      <c r="E5618" s="30">
        <v>1</v>
      </c>
      <c r="F5618" s="30">
        <v>1258.69299999999</v>
      </c>
      <c r="G5618" s="30">
        <v>1</v>
      </c>
      <c r="H5618" s="30">
        <v>1</v>
      </c>
      <c r="I5618" s="30">
        <v>1</v>
      </c>
      <c r="K5618" s="457"/>
      <c r="L5618" s="457" t="e">
        <f>IF(K5618=0,#REF!,0)</f>
        <v>#REF!</v>
      </c>
    </row>
    <row r="5619" spans="1:12">
      <c r="A5619" s="30">
        <v>5617</v>
      </c>
      <c r="B5619" s="30">
        <v>1045.7019999999982</v>
      </c>
      <c r="C5619" s="30">
        <v>16339.664999999899</v>
      </c>
      <c r="D5619" s="30">
        <v>1</v>
      </c>
      <c r="E5619" s="30">
        <v>1</v>
      </c>
      <c r="F5619" s="30">
        <v>552.61099999999897</v>
      </c>
      <c r="G5619" s="30">
        <v>1</v>
      </c>
      <c r="H5619" s="30">
        <v>1</v>
      </c>
      <c r="I5619" s="30">
        <v>1</v>
      </c>
      <c r="K5619" s="457"/>
      <c r="L5619" s="457" t="e">
        <f>IF(K5619=0,#REF!,0)</f>
        <v>#REF!</v>
      </c>
    </row>
    <row r="5620" spans="1:12">
      <c r="A5620" s="30">
        <v>5618</v>
      </c>
      <c r="B5620" s="30">
        <v>1035.1309999999978</v>
      </c>
      <c r="C5620" s="30">
        <v>15917.772999999901</v>
      </c>
      <c r="D5620" s="30">
        <v>1</v>
      </c>
      <c r="E5620" s="30">
        <v>1</v>
      </c>
      <c r="F5620" s="30">
        <v>313.57</v>
      </c>
      <c r="G5620" s="30">
        <v>1</v>
      </c>
      <c r="H5620" s="30">
        <v>1</v>
      </c>
      <c r="I5620" s="30">
        <v>1</v>
      </c>
      <c r="K5620" s="457"/>
      <c r="L5620" s="457" t="e">
        <f>IF(K5620=0,#REF!,0)</f>
        <v>#REF!</v>
      </c>
    </row>
    <row r="5621" spans="1:12">
      <c r="A5621" s="30">
        <v>5619</v>
      </c>
      <c r="B5621" s="30">
        <v>1032.623999999998</v>
      </c>
      <c r="C5621" s="30">
        <v>15694.182999999901</v>
      </c>
      <c r="D5621" s="30">
        <v>1</v>
      </c>
      <c r="E5621" s="30">
        <v>1</v>
      </c>
      <c r="F5621" s="30">
        <v>242.41300000000001</v>
      </c>
      <c r="G5621" s="30">
        <v>1</v>
      </c>
      <c r="H5621" s="30">
        <v>1</v>
      </c>
      <c r="I5621" s="30">
        <v>1</v>
      </c>
      <c r="K5621" s="457"/>
      <c r="L5621" s="457" t="e">
        <f>IF(K5621=0,#REF!,0)</f>
        <v>#REF!</v>
      </c>
    </row>
    <row r="5622" spans="1:12">
      <c r="A5622" s="30">
        <v>5620</v>
      </c>
      <c r="B5622" s="30">
        <v>1032.623999999998</v>
      </c>
      <c r="C5622" s="30">
        <v>15441.915999999901</v>
      </c>
      <c r="D5622" s="30">
        <v>1</v>
      </c>
      <c r="E5622" s="30">
        <v>1</v>
      </c>
      <c r="F5622" s="30">
        <v>242.86600000000001</v>
      </c>
      <c r="G5622" s="30">
        <v>1</v>
      </c>
      <c r="H5622" s="30">
        <v>1</v>
      </c>
      <c r="I5622" s="30">
        <v>1</v>
      </c>
      <c r="K5622" s="457"/>
      <c r="L5622" s="457" t="e">
        <f>IF(K5622=0,#REF!,0)</f>
        <v>#REF!</v>
      </c>
    </row>
    <row r="5623" spans="1:12">
      <c r="A5623" s="30">
        <v>5621</v>
      </c>
      <c r="B5623" s="30">
        <v>1032.623999999998</v>
      </c>
      <c r="C5623" s="30">
        <v>15411.4979999999</v>
      </c>
      <c r="D5623" s="30">
        <v>1</v>
      </c>
      <c r="E5623" s="30">
        <v>1</v>
      </c>
      <c r="F5623" s="30">
        <v>226.83099999999899</v>
      </c>
      <c r="G5623" s="30">
        <v>1</v>
      </c>
      <c r="H5623" s="30">
        <v>1</v>
      </c>
      <c r="I5623" s="30">
        <v>1</v>
      </c>
      <c r="K5623" s="457"/>
      <c r="L5623" s="457" t="e">
        <f>IF(K5623=0,#REF!,0)</f>
        <v>#REF!</v>
      </c>
    </row>
    <row r="5624" spans="1:12">
      <c r="A5624" s="30">
        <v>5622</v>
      </c>
      <c r="B5624" s="30">
        <v>1762.222</v>
      </c>
      <c r="C5624" s="30">
        <v>15380.843999999901</v>
      </c>
      <c r="D5624" s="30">
        <v>1</v>
      </c>
      <c r="E5624" s="30">
        <v>1</v>
      </c>
      <c r="F5624" s="30">
        <v>2497.8290000000002</v>
      </c>
      <c r="G5624" s="30">
        <v>1</v>
      </c>
      <c r="H5624" s="30">
        <v>1</v>
      </c>
      <c r="I5624" s="30">
        <v>1</v>
      </c>
      <c r="K5624" s="457"/>
      <c r="L5624" s="457" t="e">
        <f>IF(K5624=0,#REF!,0)</f>
        <v>#REF!</v>
      </c>
    </row>
    <row r="5625" spans="1:12">
      <c r="A5625" s="30">
        <v>5623</v>
      </c>
      <c r="B5625" s="30">
        <v>9026.4429999999993</v>
      </c>
      <c r="C5625" s="30">
        <v>15788.6599999999</v>
      </c>
      <c r="D5625" s="30">
        <v>1</v>
      </c>
      <c r="E5625" s="30">
        <v>1</v>
      </c>
      <c r="F5625" s="30">
        <v>6550.6889999999903</v>
      </c>
      <c r="G5625" s="30">
        <v>1</v>
      </c>
      <c r="H5625" s="30">
        <v>1</v>
      </c>
      <c r="I5625" s="30">
        <v>1</v>
      </c>
      <c r="K5625" s="457"/>
      <c r="L5625" s="457" t="e">
        <f>IF(K5625=0,#REF!,0)</f>
        <v>#REF!</v>
      </c>
    </row>
    <row r="5626" spans="1:12">
      <c r="A5626" s="30">
        <v>5624</v>
      </c>
      <c r="B5626" s="30">
        <v>2701.8910000000001</v>
      </c>
      <c r="C5626" s="30">
        <v>78823.974999999788</v>
      </c>
      <c r="D5626" s="30">
        <v>1</v>
      </c>
      <c r="E5626" s="30">
        <v>1</v>
      </c>
      <c r="F5626" s="30">
        <v>5307.1880000000001</v>
      </c>
      <c r="G5626" s="30">
        <v>1</v>
      </c>
      <c r="H5626" s="30">
        <v>1</v>
      </c>
      <c r="I5626" s="30">
        <v>1</v>
      </c>
      <c r="K5626" s="457"/>
      <c r="L5626" s="457" t="e">
        <f>IF(K5626=0,#REF!,0)</f>
        <v>#REF!</v>
      </c>
    </row>
    <row r="5627" spans="1:12">
      <c r="A5627" s="30">
        <v>5625</v>
      </c>
      <c r="B5627" s="30">
        <v>3993.6829999999982</v>
      </c>
      <c r="C5627" s="30">
        <v>143494.30399999989</v>
      </c>
      <c r="D5627" s="30">
        <v>1</v>
      </c>
      <c r="E5627" s="30">
        <v>1</v>
      </c>
      <c r="F5627" s="30">
        <v>4390.9189999999899</v>
      </c>
      <c r="G5627" s="30">
        <v>1</v>
      </c>
      <c r="H5627" s="30">
        <v>1</v>
      </c>
      <c r="I5627" s="30">
        <v>1</v>
      </c>
      <c r="K5627" s="457"/>
      <c r="L5627" s="457" t="e">
        <f>IF(K5627=0,#REF!,0)</f>
        <v>#REF!</v>
      </c>
    </row>
    <row r="5628" spans="1:12">
      <c r="A5628" s="30">
        <v>5626</v>
      </c>
      <c r="B5628" s="30">
        <v>7281.3209999999899</v>
      </c>
      <c r="C5628" s="30">
        <v>178688.59999999969</v>
      </c>
      <c r="D5628" s="30">
        <v>1</v>
      </c>
      <c r="E5628" s="30">
        <v>1</v>
      </c>
      <c r="F5628" s="30">
        <v>3344.5299999999902</v>
      </c>
      <c r="G5628" s="30">
        <v>1</v>
      </c>
      <c r="H5628" s="30">
        <v>1</v>
      </c>
      <c r="I5628" s="30">
        <v>1</v>
      </c>
      <c r="K5628" s="457"/>
      <c r="L5628" s="457" t="e">
        <f>IF(K5628=0,#REF!,0)</f>
        <v>#REF!</v>
      </c>
    </row>
    <row r="5629" spans="1:12">
      <c r="A5629" s="30">
        <v>5627</v>
      </c>
      <c r="B5629" s="30">
        <v>9099.7949999999801</v>
      </c>
      <c r="C5629" s="30">
        <v>198042.0879999997</v>
      </c>
      <c r="D5629" s="30">
        <v>1</v>
      </c>
      <c r="E5629" s="30">
        <v>1</v>
      </c>
      <c r="F5629" s="30">
        <v>2951.9409999999998</v>
      </c>
      <c r="G5629" s="30">
        <v>1</v>
      </c>
      <c r="H5629" s="30">
        <v>1</v>
      </c>
      <c r="I5629" s="30">
        <v>1</v>
      </c>
      <c r="K5629" s="457"/>
      <c r="L5629" s="457" t="e">
        <f>IF(K5629=0,#REF!,0)</f>
        <v>#REF!</v>
      </c>
    </row>
    <row r="5630" spans="1:12">
      <c r="A5630" s="30">
        <v>5628</v>
      </c>
      <c r="B5630" s="30">
        <v>10509.044999999998</v>
      </c>
      <c r="C5630" s="30">
        <v>184207.72599999988</v>
      </c>
      <c r="D5630" s="30">
        <v>1</v>
      </c>
      <c r="E5630" s="30">
        <v>1</v>
      </c>
      <c r="F5630" s="30">
        <v>2755.5309999999999</v>
      </c>
      <c r="G5630" s="30">
        <v>1</v>
      </c>
      <c r="H5630" s="30">
        <v>1</v>
      </c>
      <c r="I5630" s="30">
        <v>1</v>
      </c>
      <c r="K5630" s="457"/>
      <c r="L5630" s="457" t="e">
        <f>IF(K5630=0,#REF!,0)</f>
        <v>#REF!</v>
      </c>
    </row>
    <row r="5631" spans="1:12">
      <c r="A5631" s="30">
        <v>5629</v>
      </c>
      <c r="B5631" s="30">
        <v>18929.18</v>
      </c>
      <c r="C5631" s="30">
        <v>137468.86399999971</v>
      </c>
      <c r="D5631" s="30">
        <v>1</v>
      </c>
      <c r="E5631" s="30">
        <v>1</v>
      </c>
      <c r="F5631" s="30">
        <v>4125.9199999999901</v>
      </c>
      <c r="G5631" s="30">
        <v>1</v>
      </c>
      <c r="H5631" s="30">
        <v>1</v>
      </c>
      <c r="I5631" s="30">
        <v>1</v>
      </c>
      <c r="K5631" s="457"/>
      <c r="L5631" s="457" t="e">
        <f>IF(K5631=0,#REF!,0)</f>
        <v>#REF!</v>
      </c>
    </row>
    <row r="5632" spans="1:12">
      <c r="A5632" s="30">
        <v>5630</v>
      </c>
      <c r="B5632" s="30">
        <v>13220.398999999999</v>
      </c>
      <c r="C5632" s="30">
        <v>166433.9969999998</v>
      </c>
      <c r="D5632" s="30">
        <v>1</v>
      </c>
      <c r="E5632" s="30">
        <v>1</v>
      </c>
      <c r="F5632" s="30">
        <v>3668.4079999999999</v>
      </c>
      <c r="G5632" s="30">
        <v>1</v>
      </c>
      <c r="H5632" s="30">
        <v>1</v>
      </c>
      <c r="I5632" s="30">
        <v>1</v>
      </c>
      <c r="K5632" s="457"/>
      <c r="L5632" s="457" t="e">
        <f>IF(K5632=0,#REF!,0)</f>
        <v>#REF!</v>
      </c>
    </row>
    <row r="5633" spans="1:12">
      <c r="A5633" s="30">
        <v>5631</v>
      </c>
      <c r="B5633" s="30">
        <v>12578.903999999988</v>
      </c>
      <c r="C5633" s="30">
        <v>215192.5989999997</v>
      </c>
      <c r="D5633" s="30">
        <v>1</v>
      </c>
      <c r="E5633" s="30">
        <v>1</v>
      </c>
      <c r="F5633" s="30">
        <v>2102.319</v>
      </c>
      <c r="G5633" s="30">
        <v>1</v>
      </c>
      <c r="H5633" s="30">
        <v>1</v>
      </c>
      <c r="I5633" s="30">
        <v>1</v>
      </c>
      <c r="K5633" s="457"/>
      <c r="L5633" s="457" t="e">
        <f>IF(K5633=0,#REF!,0)</f>
        <v>#REF!</v>
      </c>
    </row>
    <row r="5634" spans="1:12">
      <c r="A5634" s="30">
        <v>5632</v>
      </c>
      <c r="B5634" s="30">
        <v>12636.249999999987</v>
      </c>
      <c r="C5634" s="30">
        <v>195792.69199999989</v>
      </c>
      <c r="D5634" s="30">
        <v>1</v>
      </c>
      <c r="E5634" s="30">
        <v>1</v>
      </c>
      <c r="F5634" s="30">
        <v>1841.67099999999</v>
      </c>
      <c r="G5634" s="30">
        <v>1</v>
      </c>
      <c r="H5634" s="30">
        <v>1</v>
      </c>
      <c r="I5634" s="30">
        <v>1</v>
      </c>
      <c r="K5634" s="457"/>
      <c r="L5634" s="457" t="e">
        <f>IF(K5634=0,#REF!,0)</f>
        <v>#REF!</v>
      </c>
    </row>
    <row r="5635" spans="1:12">
      <c r="A5635" s="30">
        <v>5633</v>
      </c>
      <c r="B5635" s="30">
        <v>11960.072999999988</v>
      </c>
      <c r="C5635" s="30">
        <v>177278.8109999999</v>
      </c>
      <c r="D5635" s="30">
        <v>1</v>
      </c>
      <c r="E5635" s="30">
        <v>1</v>
      </c>
      <c r="F5635" s="30">
        <v>2102.3679999999899</v>
      </c>
      <c r="G5635" s="30">
        <v>1</v>
      </c>
      <c r="H5635" s="30">
        <v>1</v>
      </c>
      <c r="I5635" s="30">
        <v>1</v>
      </c>
      <c r="K5635" s="457"/>
      <c r="L5635" s="457" t="e">
        <f>IF(K5635=0,#REF!,0)</f>
        <v>#REF!</v>
      </c>
    </row>
    <row r="5636" spans="1:12">
      <c r="A5636" s="30">
        <v>5634</v>
      </c>
      <c r="B5636" s="30">
        <v>12516.462999999991</v>
      </c>
      <c r="C5636" s="30">
        <v>130598.65099999981</v>
      </c>
      <c r="D5636" s="30">
        <v>1</v>
      </c>
      <c r="E5636" s="30">
        <v>1</v>
      </c>
      <c r="F5636" s="30">
        <v>3668.5639999999999</v>
      </c>
      <c r="G5636" s="30">
        <v>1</v>
      </c>
      <c r="H5636" s="30">
        <v>1</v>
      </c>
      <c r="I5636" s="30">
        <v>1</v>
      </c>
      <c r="K5636" s="457"/>
      <c r="L5636" s="457" t="e">
        <f>IF(K5636=0,#REF!,0)</f>
        <v>#REF!</v>
      </c>
    </row>
    <row r="5637" spans="1:12">
      <c r="A5637" s="30">
        <v>5635</v>
      </c>
      <c r="B5637" s="30">
        <v>17707.704999999991</v>
      </c>
      <c r="C5637" s="30">
        <v>44571.119999999799</v>
      </c>
      <c r="D5637" s="30">
        <v>1</v>
      </c>
      <c r="E5637" s="30">
        <v>1</v>
      </c>
      <c r="F5637" s="30">
        <v>5171.4210000000003</v>
      </c>
      <c r="G5637" s="30">
        <v>1</v>
      </c>
      <c r="H5637" s="30">
        <v>1</v>
      </c>
      <c r="I5637" s="30">
        <v>1</v>
      </c>
      <c r="K5637" s="457"/>
      <c r="L5637" s="457" t="e">
        <f>IF(K5637=0,#REF!,0)</f>
        <v>#REF!</v>
      </c>
    </row>
    <row r="5638" spans="1:12">
      <c r="A5638" s="30">
        <v>5636</v>
      </c>
      <c r="B5638" s="30">
        <v>18647.406999999988</v>
      </c>
      <c r="C5638" s="30">
        <v>44522.786999999793</v>
      </c>
      <c r="D5638" s="30">
        <v>1</v>
      </c>
      <c r="E5638" s="30">
        <v>1</v>
      </c>
      <c r="F5638" s="30">
        <v>5237.5189999999902</v>
      </c>
      <c r="G5638" s="30">
        <v>1</v>
      </c>
      <c r="H5638" s="30">
        <v>1</v>
      </c>
      <c r="I5638" s="30">
        <v>1</v>
      </c>
      <c r="K5638" s="457"/>
      <c r="L5638" s="457" t="e">
        <f>IF(K5638=0,#REF!,0)</f>
        <v>#REF!</v>
      </c>
    </row>
    <row r="5639" spans="1:12">
      <c r="A5639" s="30">
        <v>5637</v>
      </c>
      <c r="B5639" s="30">
        <v>9088.0599999999904</v>
      </c>
      <c r="C5639" s="30">
        <v>20682.020999999899</v>
      </c>
      <c r="D5639" s="30">
        <v>1</v>
      </c>
      <c r="E5639" s="30">
        <v>1</v>
      </c>
      <c r="F5639" s="30">
        <v>4062.37</v>
      </c>
      <c r="G5639" s="30">
        <v>1</v>
      </c>
      <c r="H5639" s="30">
        <v>1</v>
      </c>
      <c r="I5639" s="30">
        <v>1</v>
      </c>
      <c r="K5639" s="457"/>
      <c r="L5639" s="457" t="e">
        <f>IF(K5639=0,#REF!,0)</f>
        <v>#REF!</v>
      </c>
    </row>
    <row r="5640" spans="1:12">
      <c r="A5640" s="30">
        <v>5638</v>
      </c>
      <c r="B5640" s="30">
        <v>1831.82</v>
      </c>
      <c r="C5640" s="30">
        <v>18915.665999999903</v>
      </c>
      <c r="D5640" s="30">
        <v>1</v>
      </c>
      <c r="E5640" s="30">
        <v>1</v>
      </c>
      <c r="F5640" s="30">
        <v>2951.1759999999999</v>
      </c>
      <c r="G5640" s="30">
        <v>1</v>
      </c>
      <c r="H5640" s="30">
        <v>1</v>
      </c>
      <c r="I5640" s="30">
        <v>1</v>
      </c>
      <c r="K5640" s="457"/>
      <c r="L5640" s="457" t="e">
        <f>IF(K5640=0,#REF!,0)</f>
        <v>#REF!</v>
      </c>
    </row>
    <row r="5641" spans="1:12">
      <c r="A5641" s="30">
        <v>5639</v>
      </c>
      <c r="B5641" s="30">
        <v>1815.6009999999999</v>
      </c>
      <c r="C5641" s="30">
        <v>17735.334999999901</v>
      </c>
      <c r="D5641" s="30">
        <v>1</v>
      </c>
      <c r="E5641" s="30">
        <v>1</v>
      </c>
      <c r="F5641" s="30">
        <v>1647.8389999999999</v>
      </c>
      <c r="G5641" s="30">
        <v>1</v>
      </c>
      <c r="H5641" s="30">
        <v>1</v>
      </c>
      <c r="I5641" s="30">
        <v>1</v>
      </c>
      <c r="K5641" s="457"/>
      <c r="L5641" s="457" t="e">
        <f>IF(K5641=0,#REF!,0)</f>
        <v>#REF!</v>
      </c>
    </row>
    <row r="5642" spans="1:12">
      <c r="A5642" s="30">
        <v>5640</v>
      </c>
      <c r="B5642" s="30">
        <v>1067.3949999999979</v>
      </c>
      <c r="C5642" s="30">
        <v>17011.888999999897</v>
      </c>
      <c r="D5642" s="30">
        <v>1</v>
      </c>
      <c r="E5642" s="30">
        <v>1</v>
      </c>
      <c r="F5642" s="30">
        <v>1258.404</v>
      </c>
      <c r="G5642" s="30">
        <v>1</v>
      </c>
      <c r="H5642" s="30">
        <v>1</v>
      </c>
      <c r="I5642" s="30">
        <v>1</v>
      </c>
      <c r="K5642" s="457"/>
      <c r="L5642" s="457" t="e">
        <f>IF(K5642=0,#REF!,0)</f>
        <v>#REF!</v>
      </c>
    </row>
    <row r="5643" spans="1:12">
      <c r="A5643" s="30">
        <v>5641</v>
      </c>
      <c r="B5643" s="30">
        <v>1047.3679999999979</v>
      </c>
      <c r="C5643" s="30">
        <v>16271.327999999899</v>
      </c>
      <c r="D5643" s="30">
        <v>1</v>
      </c>
      <c r="E5643" s="30">
        <v>1</v>
      </c>
      <c r="F5643" s="30">
        <v>534.505</v>
      </c>
      <c r="G5643" s="30">
        <v>1</v>
      </c>
      <c r="H5643" s="30">
        <v>1</v>
      </c>
      <c r="I5643" s="30">
        <v>1</v>
      </c>
      <c r="K5643" s="457"/>
      <c r="L5643" s="457" t="e">
        <f>IF(K5643=0,#REF!,0)</f>
        <v>#REF!</v>
      </c>
    </row>
    <row r="5644" spans="1:12">
      <c r="A5644" s="30">
        <v>5642</v>
      </c>
      <c r="B5644" s="30">
        <v>1032.623999999998</v>
      </c>
      <c r="C5644" s="30">
        <v>15475.956999999898</v>
      </c>
      <c r="D5644" s="30">
        <v>1</v>
      </c>
      <c r="E5644" s="30">
        <v>1</v>
      </c>
      <c r="F5644" s="30">
        <v>588.60500000000002</v>
      </c>
      <c r="G5644" s="30">
        <v>1</v>
      </c>
      <c r="H5644" s="30">
        <v>1</v>
      </c>
      <c r="I5644" s="30">
        <v>1</v>
      </c>
      <c r="K5644" s="457"/>
      <c r="L5644" s="457" t="e">
        <f>IF(K5644=0,#REF!,0)</f>
        <v>#REF!</v>
      </c>
    </row>
    <row r="5645" spans="1:12">
      <c r="A5645" s="30">
        <v>5643</v>
      </c>
      <c r="B5645" s="30">
        <v>1032.623999999998</v>
      </c>
      <c r="C5645" s="30">
        <v>15250.355999999902</v>
      </c>
      <c r="D5645" s="30">
        <v>1</v>
      </c>
      <c r="E5645" s="30">
        <v>1</v>
      </c>
      <c r="F5645" s="30">
        <v>378.73299999999898</v>
      </c>
      <c r="G5645" s="30">
        <v>1</v>
      </c>
      <c r="H5645" s="30">
        <v>1</v>
      </c>
      <c r="I5645" s="30">
        <v>1</v>
      </c>
      <c r="K5645" s="457"/>
      <c r="L5645" s="457" t="e">
        <f>IF(K5645=0,#REF!,0)</f>
        <v>#REF!</v>
      </c>
    </row>
    <row r="5646" spans="1:12">
      <c r="A5646" s="30">
        <v>5644</v>
      </c>
      <c r="B5646" s="30">
        <v>1032.623999999998</v>
      </c>
      <c r="C5646" s="30">
        <v>15230.657999999899</v>
      </c>
      <c r="D5646" s="30">
        <v>1</v>
      </c>
      <c r="E5646" s="30">
        <v>1</v>
      </c>
      <c r="F5646" s="30">
        <v>222.921999999999</v>
      </c>
      <c r="G5646" s="30">
        <v>1</v>
      </c>
      <c r="H5646" s="30">
        <v>1</v>
      </c>
      <c r="I5646" s="30">
        <v>1</v>
      </c>
      <c r="K5646" s="457"/>
      <c r="L5646" s="457" t="e">
        <f>IF(K5646=0,#REF!,0)</f>
        <v>#REF!</v>
      </c>
    </row>
    <row r="5647" spans="1:12">
      <c r="A5647" s="30">
        <v>5645</v>
      </c>
      <c r="B5647" s="30">
        <v>1032.623999999998</v>
      </c>
      <c r="C5647" s="30">
        <v>15217.5339999999</v>
      </c>
      <c r="D5647" s="30">
        <v>1</v>
      </c>
      <c r="E5647" s="30">
        <v>1</v>
      </c>
      <c r="F5647" s="30">
        <v>223.319999999999</v>
      </c>
      <c r="G5647" s="30">
        <v>1</v>
      </c>
      <c r="H5647" s="30">
        <v>1</v>
      </c>
      <c r="I5647" s="30">
        <v>1</v>
      </c>
      <c r="K5647" s="457"/>
      <c r="L5647" s="457" t="e">
        <f>IF(K5647=0,#REF!,0)</f>
        <v>#REF!</v>
      </c>
    </row>
    <row r="5648" spans="1:12">
      <c r="A5648" s="30">
        <v>5646</v>
      </c>
      <c r="B5648" s="30">
        <v>1762.222</v>
      </c>
      <c r="C5648" s="30">
        <v>15214.067999999901</v>
      </c>
      <c r="D5648" s="30">
        <v>1</v>
      </c>
      <c r="E5648" s="30">
        <v>1</v>
      </c>
      <c r="F5648" s="30">
        <v>697.88799999999901</v>
      </c>
      <c r="G5648" s="30">
        <v>1</v>
      </c>
      <c r="H5648" s="30">
        <v>1</v>
      </c>
      <c r="I5648" s="30">
        <v>1</v>
      </c>
      <c r="K5648" s="457"/>
      <c r="L5648" s="457" t="e">
        <f>IF(K5648=0,#REF!,0)</f>
        <v>#REF!</v>
      </c>
    </row>
    <row r="5649" spans="1:12">
      <c r="A5649" s="30">
        <v>5647</v>
      </c>
      <c r="B5649" s="30">
        <v>6390.9019999999982</v>
      </c>
      <c r="C5649" s="30">
        <v>15328.1899999999</v>
      </c>
      <c r="D5649" s="30">
        <v>1</v>
      </c>
      <c r="E5649" s="30">
        <v>1</v>
      </c>
      <c r="F5649" s="30">
        <v>1863.5429999999999</v>
      </c>
      <c r="G5649" s="30">
        <v>1</v>
      </c>
      <c r="H5649" s="30">
        <v>1</v>
      </c>
      <c r="I5649" s="30">
        <v>1</v>
      </c>
      <c r="K5649" s="457"/>
      <c r="L5649" s="457" t="e">
        <f>IF(K5649=0,#REF!,0)</f>
        <v>#REF!</v>
      </c>
    </row>
    <row r="5650" spans="1:12">
      <c r="A5650" s="30">
        <v>5648</v>
      </c>
      <c r="B5650" s="30">
        <v>1901.4859999999999</v>
      </c>
      <c r="C5650" s="30">
        <v>35477.452999999899</v>
      </c>
      <c r="D5650" s="30">
        <v>1</v>
      </c>
      <c r="E5650" s="30">
        <v>1</v>
      </c>
      <c r="F5650" s="30">
        <v>3150.1869999999999</v>
      </c>
      <c r="G5650" s="30">
        <v>1</v>
      </c>
      <c r="H5650" s="30">
        <v>1</v>
      </c>
      <c r="I5650" s="30">
        <v>1</v>
      </c>
      <c r="K5650" s="457"/>
      <c r="L5650" s="457" t="e">
        <f>IF(K5650=0,#REF!,0)</f>
        <v>#REF!</v>
      </c>
    </row>
    <row r="5651" spans="1:12">
      <c r="A5651" s="30">
        <v>5649</v>
      </c>
      <c r="B5651" s="30">
        <v>1508.162999999998</v>
      </c>
      <c r="C5651" s="30">
        <v>38079.914999999892</v>
      </c>
      <c r="D5651" s="30">
        <v>1</v>
      </c>
      <c r="E5651" s="30">
        <v>1</v>
      </c>
      <c r="F5651" s="30">
        <v>5109.5479999999898</v>
      </c>
      <c r="G5651" s="30">
        <v>1</v>
      </c>
      <c r="H5651" s="30">
        <v>1</v>
      </c>
      <c r="I5651" s="30">
        <v>1</v>
      </c>
      <c r="K5651" s="457"/>
      <c r="L5651" s="457" t="e">
        <f>IF(K5651=0,#REF!,0)</f>
        <v>#REF!</v>
      </c>
    </row>
    <row r="5652" spans="1:12">
      <c r="A5652" s="30">
        <v>5650</v>
      </c>
      <c r="B5652" s="30">
        <v>3738.188999999998</v>
      </c>
      <c r="C5652" s="30">
        <v>41580.729999999901</v>
      </c>
      <c r="D5652" s="30">
        <v>1</v>
      </c>
      <c r="E5652" s="30">
        <v>1</v>
      </c>
      <c r="F5652" s="30">
        <v>5052.1209999999901</v>
      </c>
      <c r="G5652" s="30">
        <v>1</v>
      </c>
      <c r="H5652" s="30">
        <v>1</v>
      </c>
      <c r="I5652" s="30">
        <v>1</v>
      </c>
      <c r="K5652" s="457"/>
      <c r="L5652" s="457" t="e">
        <f>IF(K5652=0,#REF!,0)</f>
        <v>#REF!</v>
      </c>
    </row>
    <row r="5653" spans="1:12">
      <c r="A5653" s="30">
        <v>5651</v>
      </c>
      <c r="B5653" s="30">
        <v>6086.6859999999988</v>
      </c>
      <c r="C5653" s="30">
        <v>43940.970999999896</v>
      </c>
      <c r="D5653" s="30">
        <v>1</v>
      </c>
      <c r="E5653" s="30">
        <v>1</v>
      </c>
      <c r="F5653" s="30">
        <v>4547.067</v>
      </c>
      <c r="G5653" s="30">
        <v>1</v>
      </c>
      <c r="H5653" s="30">
        <v>1</v>
      </c>
      <c r="I5653" s="30">
        <v>1</v>
      </c>
      <c r="K5653" s="457"/>
      <c r="L5653" s="457" t="e">
        <f>IF(K5653=0,#REF!,0)</f>
        <v>#REF!</v>
      </c>
    </row>
    <row r="5654" spans="1:12">
      <c r="A5654" s="30">
        <v>5652</v>
      </c>
      <c r="B5654" s="30">
        <v>8007.9599999999791</v>
      </c>
      <c r="C5654" s="30">
        <v>45117.567999999897</v>
      </c>
      <c r="D5654" s="30">
        <v>1</v>
      </c>
      <c r="E5654" s="30">
        <v>1</v>
      </c>
      <c r="F5654" s="30">
        <v>4882.0280000000002</v>
      </c>
      <c r="G5654" s="30">
        <v>1</v>
      </c>
      <c r="H5654" s="30">
        <v>1</v>
      </c>
      <c r="I5654" s="30">
        <v>1</v>
      </c>
      <c r="K5654" s="457"/>
      <c r="L5654" s="457" t="e">
        <f>IF(K5654=0,#REF!,0)</f>
        <v>#REF!</v>
      </c>
    </row>
    <row r="5655" spans="1:12">
      <c r="A5655" s="30">
        <v>5653</v>
      </c>
      <c r="B5655" s="30">
        <v>17405.159999999993</v>
      </c>
      <c r="C5655" s="30">
        <v>43919.094999999987</v>
      </c>
      <c r="D5655" s="30">
        <v>1</v>
      </c>
      <c r="E5655" s="30">
        <v>1</v>
      </c>
      <c r="F5655" s="30">
        <v>4937.2839999999997</v>
      </c>
      <c r="G5655" s="30">
        <v>1</v>
      </c>
      <c r="H5655" s="30">
        <v>1</v>
      </c>
      <c r="I5655" s="30">
        <v>1</v>
      </c>
      <c r="K5655" s="457"/>
      <c r="L5655" s="457" t="e">
        <f>IF(K5655=0,#REF!,0)</f>
        <v>#REF!</v>
      </c>
    </row>
    <row r="5656" spans="1:12">
      <c r="A5656" s="30">
        <v>5654</v>
      </c>
      <c r="B5656" s="30">
        <v>11047.26799999998</v>
      </c>
      <c r="C5656" s="30">
        <v>44155.437999999893</v>
      </c>
      <c r="D5656" s="30">
        <v>1</v>
      </c>
      <c r="E5656" s="30">
        <v>1</v>
      </c>
      <c r="F5656" s="30">
        <v>3929.2959999999898</v>
      </c>
      <c r="G5656" s="30">
        <v>1</v>
      </c>
      <c r="H5656" s="30">
        <v>1</v>
      </c>
      <c r="I5656" s="30">
        <v>1</v>
      </c>
      <c r="K5656" s="457"/>
      <c r="L5656" s="457" t="e">
        <f>IF(K5656=0,#REF!,0)</f>
        <v>#REF!</v>
      </c>
    </row>
    <row r="5657" spans="1:12">
      <c r="A5657" s="30">
        <v>5655</v>
      </c>
      <c r="B5657" s="30">
        <v>10236.307999999999</v>
      </c>
      <c r="C5657" s="30">
        <v>45517.744999999893</v>
      </c>
      <c r="D5657" s="30">
        <v>1</v>
      </c>
      <c r="E5657" s="30">
        <v>1</v>
      </c>
      <c r="F5657" s="30">
        <v>3145.8489999999902</v>
      </c>
      <c r="G5657" s="30">
        <v>1</v>
      </c>
      <c r="H5657" s="30">
        <v>1</v>
      </c>
      <c r="I5657" s="30">
        <v>1</v>
      </c>
      <c r="K5657" s="457"/>
      <c r="L5657" s="457" t="e">
        <f>IF(K5657=0,#REF!,0)</f>
        <v>#REF!</v>
      </c>
    </row>
    <row r="5658" spans="1:12">
      <c r="A5658" s="30">
        <v>5656</v>
      </c>
      <c r="B5658" s="30">
        <v>10455.23599999999</v>
      </c>
      <c r="C5658" s="30">
        <v>45223.698999999899</v>
      </c>
      <c r="D5658" s="30">
        <v>1</v>
      </c>
      <c r="E5658" s="30">
        <v>1</v>
      </c>
      <c r="F5658" s="30">
        <v>2474.7950000000001</v>
      </c>
      <c r="G5658" s="30">
        <v>1</v>
      </c>
      <c r="H5658" s="30">
        <v>1</v>
      </c>
      <c r="I5658" s="30">
        <v>1</v>
      </c>
      <c r="K5658" s="457"/>
      <c r="L5658" s="457" t="e">
        <f>IF(K5658=0,#REF!,0)</f>
        <v>#REF!</v>
      </c>
    </row>
    <row r="5659" spans="1:12">
      <c r="A5659" s="30">
        <v>5657</v>
      </c>
      <c r="B5659" s="30">
        <v>9570.2529999999879</v>
      </c>
      <c r="C5659" s="30">
        <v>44167.031999999796</v>
      </c>
      <c r="D5659" s="30">
        <v>1</v>
      </c>
      <c r="E5659" s="30">
        <v>1</v>
      </c>
      <c r="F5659" s="30">
        <v>3145.9879999999998</v>
      </c>
      <c r="G5659" s="30">
        <v>1</v>
      </c>
      <c r="H5659" s="30">
        <v>1</v>
      </c>
      <c r="I5659" s="30">
        <v>1</v>
      </c>
      <c r="K5659" s="457"/>
      <c r="L5659" s="457" t="e">
        <f>IF(K5659=0,#REF!,0)</f>
        <v>#REF!</v>
      </c>
    </row>
    <row r="5660" spans="1:12">
      <c r="A5660" s="30">
        <v>5658</v>
      </c>
      <c r="B5660" s="30">
        <v>9691.8789999999917</v>
      </c>
      <c r="C5660" s="30">
        <v>42760.287999999891</v>
      </c>
      <c r="D5660" s="30">
        <v>1</v>
      </c>
      <c r="E5660" s="30">
        <v>1</v>
      </c>
      <c r="F5660" s="30">
        <v>4041.7509999999902</v>
      </c>
      <c r="G5660" s="30">
        <v>1</v>
      </c>
      <c r="H5660" s="30">
        <v>1</v>
      </c>
      <c r="I5660" s="30">
        <v>1</v>
      </c>
      <c r="K5660" s="457"/>
      <c r="L5660" s="457" t="e">
        <f>IF(K5660=0,#REF!,0)</f>
        <v>#REF!</v>
      </c>
    </row>
    <row r="5661" spans="1:12">
      <c r="A5661" s="30">
        <v>5659</v>
      </c>
      <c r="B5661" s="30">
        <v>15359.795999999991</v>
      </c>
      <c r="C5661" s="30">
        <v>41274.315999999904</v>
      </c>
      <c r="D5661" s="30">
        <v>1</v>
      </c>
      <c r="E5661" s="30">
        <v>1</v>
      </c>
      <c r="F5661" s="30">
        <v>5610.0479999999998</v>
      </c>
      <c r="G5661" s="30">
        <v>1</v>
      </c>
      <c r="H5661" s="30">
        <v>1</v>
      </c>
      <c r="I5661" s="30">
        <v>1</v>
      </c>
      <c r="K5661" s="457"/>
      <c r="L5661" s="457" t="e">
        <f>IF(K5661=0,#REF!,0)</f>
        <v>#REF!</v>
      </c>
    </row>
    <row r="5662" spans="1:12">
      <c r="A5662" s="30">
        <v>5660</v>
      </c>
      <c r="B5662" s="30">
        <v>16485.614999999991</v>
      </c>
      <c r="C5662" s="30">
        <v>41816.826999999896</v>
      </c>
      <c r="D5662" s="30">
        <v>1</v>
      </c>
      <c r="E5662" s="30">
        <v>1</v>
      </c>
      <c r="F5662" s="30">
        <v>4434.9870000000001</v>
      </c>
      <c r="G5662" s="30">
        <v>1</v>
      </c>
      <c r="H5662" s="30">
        <v>1</v>
      </c>
      <c r="I5662" s="30">
        <v>1</v>
      </c>
      <c r="K5662" s="457"/>
      <c r="L5662" s="457" t="e">
        <f>IF(K5662=0,#REF!,0)</f>
        <v>#REF!</v>
      </c>
    </row>
    <row r="5663" spans="1:12">
      <c r="A5663" s="30">
        <v>5661</v>
      </c>
      <c r="B5663" s="30">
        <v>5839.5650000000005</v>
      </c>
      <c r="C5663" s="30">
        <v>18990.0629999999</v>
      </c>
      <c r="D5663" s="30">
        <v>1</v>
      </c>
      <c r="E5663" s="30">
        <v>1</v>
      </c>
      <c r="F5663" s="30">
        <v>2476.6199999999899</v>
      </c>
      <c r="G5663" s="30">
        <v>1</v>
      </c>
      <c r="H5663" s="30">
        <v>1</v>
      </c>
      <c r="I5663" s="30">
        <v>1</v>
      </c>
      <c r="K5663" s="457"/>
      <c r="L5663" s="457" t="e">
        <f>IF(K5663=0,#REF!,0)</f>
        <v>#REF!</v>
      </c>
    </row>
    <row r="5664" spans="1:12">
      <c r="A5664" s="30">
        <v>5662</v>
      </c>
      <c r="B5664" s="30">
        <v>1795.9059999999999</v>
      </c>
      <c r="C5664" s="30">
        <v>17589.435999999889</v>
      </c>
      <c r="D5664" s="30">
        <v>1</v>
      </c>
      <c r="E5664" s="30">
        <v>1</v>
      </c>
      <c r="F5664" s="30">
        <v>2420.4369999999999</v>
      </c>
      <c r="G5664" s="30">
        <v>1</v>
      </c>
      <c r="H5664" s="30">
        <v>1</v>
      </c>
      <c r="I5664" s="30">
        <v>1</v>
      </c>
      <c r="K5664" s="457"/>
      <c r="L5664" s="457" t="e">
        <f>IF(K5664=0,#REF!,0)</f>
        <v>#REF!</v>
      </c>
    </row>
    <row r="5665" spans="1:12">
      <c r="A5665" s="30">
        <v>5663</v>
      </c>
      <c r="B5665" s="30">
        <v>1779.722</v>
      </c>
      <c r="C5665" s="30">
        <v>16429.361999999888</v>
      </c>
      <c r="D5665" s="30">
        <v>1</v>
      </c>
      <c r="E5665" s="30">
        <v>1</v>
      </c>
      <c r="F5665" s="30">
        <v>1973.8979999999999</v>
      </c>
      <c r="G5665" s="30">
        <v>1</v>
      </c>
      <c r="H5665" s="30">
        <v>1</v>
      </c>
      <c r="I5665" s="30">
        <v>1</v>
      </c>
      <c r="K5665" s="457"/>
      <c r="L5665" s="457" t="e">
        <f>IF(K5665=0,#REF!,0)</f>
        <v>#REF!</v>
      </c>
    </row>
    <row r="5666" spans="1:12">
      <c r="A5666" s="30">
        <v>5664</v>
      </c>
      <c r="B5666" s="30">
        <v>1034.2789999999979</v>
      </c>
      <c r="C5666" s="30">
        <v>15893.852999999901</v>
      </c>
      <c r="D5666" s="30">
        <v>1</v>
      </c>
      <c r="E5666" s="30">
        <v>1</v>
      </c>
      <c r="F5666" s="30">
        <v>1193.8219999999901</v>
      </c>
      <c r="G5666" s="30">
        <v>1</v>
      </c>
      <c r="H5666" s="30">
        <v>1</v>
      </c>
      <c r="I5666" s="30">
        <v>1</v>
      </c>
      <c r="K5666" s="457"/>
      <c r="L5666" s="457" t="e">
        <f>IF(K5666=0,#REF!,0)</f>
        <v>#REF!</v>
      </c>
    </row>
    <row r="5667" spans="1:12">
      <c r="A5667" s="30">
        <v>5665</v>
      </c>
      <c r="B5667" s="30">
        <v>1032.623999999998</v>
      </c>
      <c r="C5667" s="30">
        <v>15634.852999999899</v>
      </c>
      <c r="D5667" s="30">
        <v>1</v>
      </c>
      <c r="E5667" s="30">
        <v>1</v>
      </c>
      <c r="F5667" s="30">
        <v>705.125</v>
      </c>
      <c r="G5667" s="30">
        <v>1</v>
      </c>
      <c r="H5667" s="30">
        <v>1</v>
      </c>
      <c r="I5667" s="30">
        <v>1</v>
      </c>
      <c r="K5667" s="457"/>
      <c r="L5667" s="457" t="e">
        <f>IF(K5667=0,#REF!,0)</f>
        <v>#REF!</v>
      </c>
    </row>
    <row r="5668" spans="1:12">
      <c r="A5668" s="30">
        <v>5666</v>
      </c>
      <c r="B5668" s="30">
        <v>1032.623999999998</v>
      </c>
      <c r="C5668" s="30">
        <v>15360.719999999901</v>
      </c>
      <c r="D5668" s="30">
        <v>1</v>
      </c>
      <c r="E5668" s="30">
        <v>1</v>
      </c>
      <c r="F5668" s="30">
        <v>526.178</v>
      </c>
      <c r="G5668" s="30">
        <v>1</v>
      </c>
      <c r="H5668" s="30">
        <v>1</v>
      </c>
      <c r="I5668" s="30">
        <v>1</v>
      </c>
      <c r="K5668" s="457"/>
      <c r="L5668" s="457" t="e">
        <f>IF(K5668=0,#REF!,0)</f>
        <v>#REF!</v>
      </c>
    </row>
    <row r="5669" spans="1:12">
      <c r="A5669" s="30">
        <v>5667</v>
      </c>
      <c r="B5669" s="30">
        <v>1032.623999999998</v>
      </c>
      <c r="C5669" s="30">
        <v>15293.291999999899</v>
      </c>
      <c r="D5669" s="30">
        <v>1</v>
      </c>
      <c r="E5669" s="30">
        <v>1</v>
      </c>
      <c r="F5669" s="30">
        <v>410.464</v>
      </c>
      <c r="G5669" s="30">
        <v>1</v>
      </c>
      <c r="H5669" s="30">
        <v>1</v>
      </c>
      <c r="I5669" s="30">
        <v>1</v>
      </c>
      <c r="K5669" s="457"/>
      <c r="L5669" s="457" t="e">
        <f>IF(K5669=0,#REF!,0)</f>
        <v>#REF!</v>
      </c>
    </row>
    <row r="5670" spans="1:12">
      <c r="A5670" s="30">
        <v>5668</v>
      </c>
      <c r="B5670" s="30">
        <v>1032.623999999998</v>
      </c>
      <c r="C5670" s="30">
        <v>15251.2239999999</v>
      </c>
      <c r="D5670" s="30">
        <v>1</v>
      </c>
      <c r="E5670" s="30">
        <v>1</v>
      </c>
      <c r="F5670" s="30">
        <v>225.099999999999</v>
      </c>
      <c r="G5670" s="30">
        <v>1</v>
      </c>
      <c r="H5670" s="30">
        <v>1</v>
      </c>
      <c r="I5670" s="30">
        <v>1</v>
      </c>
      <c r="K5670" s="457"/>
      <c r="L5670" s="457" t="e">
        <f>IF(K5670=0,#REF!,0)</f>
        <v>#REF!</v>
      </c>
    </row>
    <row r="5671" spans="1:12">
      <c r="A5671" s="30">
        <v>5669</v>
      </c>
      <c r="B5671" s="30">
        <v>1032.623999999998</v>
      </c>
      <c r="C5671" s="30">
        <v>15244.967999999901</v>
      </c>
      <c r="D5671" s="30">
        <v>1</v>
      </c>
      <c r="E5671" s="30">
        <v>1</v>
      </c>
      <c r="F5671" s="30">
        <v>225.27099999999899</v>
      </c>
      <c r="G5671" s="30">
        <v>1</v>
      </c>
      <c r="H5671" s="30">
        <v>1</v>
      </c>
      <c r="I5671" s="30">
        <v>1</v>
      </c>
      <c r="K5671" s="457"/>
      <c r="L5671" s="457" t="e">
        <f>IF(K5671=0,#REF!,0)</f>
        <v>#REF!</v>
      </c>
    </row>
    <row r="5672" spans="1:12">
      <c r="A5672" s="30">
        <v>5670</v>
      </c>
      <c r="B5672" s="30">
        <v>1762.222</v>
      </c>
      <c r="C5672" s="30">
        <v>15246.771999999899</v>
      </c>
      <c r="D5672" s="30">
        <v>1</v>
      </c>
      <c r="E5672" s="30">
        <v>1</v>
      </c>
      <c r="F5672" s="30">
        <v>410.60899999999901</v>
      </c>
      <c r="G5672" s="30">
        <v>1</v>
      </c>
      <c r="H5672" s="30">
        <v>1</v>
      </c>
      <c r="I5672" s="30">
        <v>1</v>
      </c>
      <c r="K5672" s="457"/>
      <c r="L5672" s="457" t="e">
        <f>IF(K5672=0,#REF!,0)</f>
        <v>#REF!</v>
      </c>
    </row>
    <row r="5673" spans="1:12">
      <c r="A5673" s="30">
        <v>5671</v>
      </c>
      <c r="B5673" s="30">
        <v>7230.3249999999989</v>
      </c>
      <c r="C5673" s="30">
        <v>15425.1169999999</v>
      </c>
      <c r="D5673" s="30">
        <v>1</v>
      </c>
      <c r="E5673" s="30">
        <v>1</v>
      </c>
      <c r="F5673" s="30">
        <v>1254.28999999999</v>
      </c>
      <c r="G5673" s="30">
        <v>1</v>
      </c>
      <c r="H5673" s="30">
        <v>1</v>
      </c>
      <c r="I5673" s="30">
        <v>1</v>
      </c>
      <c r="K5673" s="457"/>
      <c r="L5673" s="457" t="e">
        <f>IF(K5673=0,#REF!,0)</f>
        <v>#REF!</v>
      </c>
    </row>
    <row r="5674" spans="1:12">
      <c r="A5674" s="30">
        <v>5672</v>
      </c>
      <c r="B5674" s="30">
        <v>1979.4749999999999</v>
      </c>
      <c r="C5674" s="30">
        <v>16397.393999999898</v>
      </c>
      <c r="D5674" s="30">
        <v>1</v>
      </c>
      <c r="E5674" s="30">
        <v>1</v>
      </c>
      <c r="F5674" s="30">
        <v>2549.0610000000001</v>
      </c>
      <c r="G5674" s="30">
        <v>1</v>
      </c>
      <c r="H5674" s="30">
        <v>1</v>
      </c>
      <c r="I5674" s="30">
        <v>1</v>
      </c>
      <c r="K5674" s="457"/>
      <c r="L5674" s="457" t="e">
        <f>IF(K5674=0,#REF!,0)</f>
        <v>#REF!</v>
      </c>
    </row>
    <row r="5675" spans="1:12">
      <c r="A5675" s="30">
        <v>5673</v>
      </c>
      <c r="B5675" s="30">
        <v>1219.0239999999981</v>
      </c>
      <c r="C5675" s="30">
        <v>18501.869999999897</v>
      </c>
      <c r="D5675" s="30">
        <v>1</v>
      </c>
      <c r="E5675" s="30">
        <v>1</v>
      </c>
      <c r="F5675" s="30">
        <v>4032.5589999999902</v>
      </c>
      <c r="G5675" s="30">
        <v>1</v>
      </c>
      <c r="H5675" s="30">
        <v>1</v>
      </c>
      <c r="I5675" s="30">
        <v>1</v>
      </c>
      <c r="K5675" s="457"/>
      <c r="L5675" s="457" t="e">
        <f>IF(K5675=0,#REF!,0)</f>
        <v>#REF!</v>
      </c>
    </row>
    <row r="5676" spans="1:12">
      <c r="A5676" s="30">
        <v>5674</v>
      </c>
      <c r="B5676" s="30">
        <v>1898.3429999999992</v>
      </c>
      <c r="C5676" s="30">
        <v>20870.364999999885</v>
      </c>
      <c r="D5676" s="30">
        <v>1</v>
      </c>
      <c r="E5676" s="30">
        <v>1</v>
      </c>
      <c r="F5676" s="30">
        <v>5330.5649999999996</v>
      </c>
      <c r="G5676" s="30">
        <v>1</v>
      </c>
      <c r="H5676" s="30">
        <v>1</v>
      </c>
      <c r="I5676" s="30">
        <v>1</v>
      </c>
      <c r="K5676" s="457"/>
      <c r="L5676" s="457" t="e">
        <f>IF(K5676=0,#REF!,0)</f>
        <v>#REF!</v>
      </c>
    </row>
    <row r="5677" spans="1:12">
      <c r="A5677" s="30">
        <v>5675</v>
      </c>
      <c r="B5677" s="30">
        <v>5403.4579999999987</v>
      </c>
      <c r="C5677" s="30">
        <v>23427.156999999901</v>
      </c>
      <c r="D5677" s="30">
        <v>1</v>
      </c>
      <c r="E5677" s="30">
        <v>1</v>
      </c>
      <c r="F5677" s="30">
        <v>5885.6419999999998</v>
      </c>
      <c r="G5677" s="30">
        <v>1</v>
      </c>
      <c r="H5677" s="30">
        <v>1</v>
      </c>
      <c r="I5677" s="30">
        <v>1</v>
      </c>
      <c r="K5677" s="457"/>
      <c r="L5677" s="457" t="e">
        <f>IF(K5677=0,#REF!,0)</f>
        <v>#REF!</v>
      </c>
    </row>
    <row r="5678" spans="1:12">
      <c r="A5678" s="30">
        <v>5676</v>
      </c>
      <c r="B5678" s="30">
        <v>8641.0599999999904</v>
      </c>
      <c r="C5678" s="30">
        <v>24048.056999999888</v>
      </c>
      <c r="D5678" s="30">
        <v>1</v>
      </c>
      <c r="E5678" s="30">
        <v>1</v>
      </c>
      <c r="F5678" s="30">
        <v>6193.2279999999901</v>
      </c>
      <c r="G5678" s="30">
        <v>1</v>
      </c>
      <c r="H5678" s="30">
        <v>1</v>
      </c>
      <c r="I5678" s="30">
        <v>1</v>
      </c>
      <c r="K5678" s="457"/>
      <c r="L5678" s="457" t="e">
        <f>IF(K5678=0,#REF!,0)</f>
        <v>#REF!</v>
      </c>
    </row>
    <row r="5679" spans="1:12">
      <c r="A5679" s="30">
        <v>5677</v>
      </c>
      <c r="B5679" s="30">
        <v>18763.084999999999</v>
      </c>
      <c r="C5679" s="30">
        <v>22365.216999999888</v>
      </c>
      <c r="D5679" s="30">
        <v>1</v>
      </c>
      <c r="E5679" s="30">
        <v>1</v>
      </c>
      <c r="F5679" s="30">
        <v>5326.2639999999901</v>
      </c>
      <c r="G5679" s="30">
        <v>1</v>
      </c>
      <c r="H5679" s="30">
        <v>1</v>
      </c>
      <c r="I5679" s="30">
        <v>1</v>
      </c>
      <c r="K5679" s="457"/>
      <c r="L5679" s="457" t="e">
        <f>IF(K5679=0,#REF!,0)</f>
        <v>#REF!</v>
      </c>
    </row>
    <row r="5680" spans="1:12">
      <c r="A5680" s="30">
        <v>5678</v>
      </c>
      <c r="B5680" s="30">
        <v>12801.27</v>
      </c>
      <c r="C5680" s="30">
        <v>22679.149999999892</v>
      </c>
      <c r="D5680" s="30">
        <v>1</v>
      </c>
      <c r="E5680" s="30">
        <v>1</v>
      </c>
      <c r="F5680" s="30">
        <v>4583.68</v>
      </c>
      <c r="G5680" s="30">
        <v>1</v>
      </c>
      <c r="H5680" s="30">
        <v>1</v>
      </c>
      <c r="I5680" s="30">
        <v>1</v>
      </c>
      <c r="K5680" s="457"/>
      <c r="L5680" s="457" t="e">
        <f>IF(K5680=0,#REF!,0)</f>
        <v>#REF!</v>
      </c>
    </row>
    <row r="5681" spans="1:12">
      <c r="A5681" s="30">
        <v>5679</v>
      </c>
      <c r="B5681" s="30">
        <v>11910.289999999988</v>
      </c>
      <c r="C5681" s="30">
        <v>23881.912999999891</v>
      </c>
      <c r="D5681" s="30">
        <v>1</v>
      </c>
      <c r="E5681" s="30">
        <v>1</v>
      </c>
      <c r="F5681" s="30">
        <v>3594.837</v>
      </c>
      <c r="G5681" s="30">
        <v>1</v>
      </c>
      <c r="H5681" s="30">
        <v>1</v>
      </c>
      <c r="I5681" s="30">
        <v>1</v>
      </c>
      <c r="K5681" s="457"/>
      <c r="L5681" s="457" t="e">
        <f>IF(K5681=0,#REF!,0)</f>
        <v>#REF!</v>
      </c>
    </row>
    <row r="5682" spans="1:12">
      <c r="A5682" s="30">
        <v>5680</v>
      </c>
      <c r="B5682" s="30">
        <v>10651.238999999989</v>
      </c>
      <c r="C5682" s="30">
        <v>22961.3849999999</v>
      </c>
      <c r="D5682" s="30">
        <v>1</v>
      </c>
      <c r="E5682" s="30">
        <v>1</v>
      </c>
      <c r="F5682" s="30">
        <v>3162.74</v>
      </c>
      <c r="G5682" s="30">
        <v>1</v>
      </c>
      <c r="H5682" s="30">
        <v>1</v>
      </c>
      <c r="I5682" s="30">
        <v>1</v>
      </c>
      <c r="K5682" s="457"/>
      <c r="L5682" s="457" t="e">
        <f>IF(K5682=0,#REF!,0)</f>
        <v>#REF!</v>
      </c>
    </row>
    <row r="5683" spans="1:12">
      <c r="A5683" s="30">
        <v>5681</v>
      </c>
      <c r="B5683" s="30">
        <v>9322.4209999999784</v>
      </c>
      <c r="C5683" s="30">
        <v>21893.232999999891</v>
      </c>
      <c r="D5683" s="30">
        <v>1</v>
      </c>
      <c r="E5683" s="30">
        <v>1</v>
      </c>
      <c r="F5683" s="30">
        <v>1805.7559999999901</v>
      </c>
      <c r="G5683" s="30">
        <v>1</v>
      </c>
      <c r="H5683" s="30">
        <v>1</v>
      </c>
      <c r="I5683" s="30">
        <v>1</v>
      </c>
      <c r="K5683" s="457"/>
      <c r="L5683" s="457" t="e">
        <f>IF(K5683=0,#REF!,0)</f>
        <v>#REF!</v>
      </c>
    </row>
    <row r="5684" spans="1:12">
      <c r="A5684" s="30">
        <v>5682</v>
      </c>
      <c r="B5684" s="30">
        <v>11267.77799999998</v>
      </c>
      <c r="C5684" s="30">
        <v>21392.148999999899</v>
      </c>
      <c r="D5684" s="30">
        <v>1</v>
      </c>
      <c r="E5684" s="30">
        <v>1</v>
      </c>
      <c r="F5684" s="30">
        <v>3410.7639999999901</v>
      </c>
      <c r="G5684" s="30">
        <v>1</v>
      </c>
      <c r="H5684" s="30">
        <v>1</v>
      </c>
      <c r="I5684" s="30">
        <v>1</v>
      </c>
      <c r="K5684" s="457"/>
      <c r="L5684" s="457" t="e">
        <f>IF(K5684=0,#REF!,0)</f>
        <v>#REF!</v>
      </c>
    </row>
    <row r="5685" spans="1:12">
      <c r="A5685" s="30">
        <v>5683</v>
      </c>
      <c r="B5685" s="30">
        <v>16461.429999999989</v>
      </c>
      <c r="C5685" s="30">
        <v>19995.611999999899</v>
      </c>
      <c r="D5685" s="30">
        <v>1</v>
      </c>
      <c r="E5685" s="30">
        <v>1</v>
      </c>
      <c r="F5685" s="30">
        <v>4461.8189999999904</v>
      </c>
      <c r="G5685" s="30">
        <v>1</v>
      </c>
      <c r="H5685" s="30">
        <v>1</v>
      </c>
      <c r="I5685" s="30">
        <v>1</v>
      </c>
      <c r="K5685" s="457"/>
      <c r="L5685" s="457" t="e">
        <f>IF(K5685=0,#REF!,0)</f>
        <v>#REF!</v>
      </c>
    </row>
    <row r="5686" spans="1:12">
      <c r="A5686" s="30">
        <v>5684</v>
      </c>
      <c r="B5686" s="30">
        <v>17354.596000000001</v>
      </c>
      <c r="C5686" s="30">
        <v>21158.588999999891</v>
      </c>
      <c r="D5686" s="30">
        <v>1</v>
      </c>
      <c r="E5686" s="30">
        <v>1</v>
      </c>
      <c r="F5686" s="30">
        <v>4833.4269999999997</v>
      </c>
      <c r="G5686" s="30">
        <v>1</v>
      </c>
      <c r="H5686" s="30">
        <v>1</v>
      </c>
      <c r="I5686" s="30">
        <v>1</v>
      </c>
      <c r="K5686" s="457"/>
      <c r="L5686" s="457" t="e">
        <f>IF(K5686=0,#REF!,0)</f>
        <v>#REF!</v>
      </c>
    </row>
    <row r="5687" spans="1:12">
      <c r="A5687" s="30">
        <v>5685</v>
      </c>
      <c r="B5687" s="30">
        <v>8036.3129999999883</v>
      </c>
      <c r="C5687" s="30">
        <v>20541.6149999999</v>
      </c>
      <c r="D5687" s="30">
        <v>1</v>
      </c>
      <c r="E5687" s="30">
        <v>1</v>
      </c>
      <c r="F5687" s="30">
        <v>2485.3910000000001</v>
      </c>
      <c r="G5687" s="30">
        <v>1</v>
      </c>
      <c r="H5687" s="30">
        <v>1</v>
      </c>
      <c r="I5687" s="30">
        <v>1</v>
      </c>
      <c r="K5687" s="457"/>
      <c r="L5687" s="457" t="e">
        <f>IF(K5687=0,#REF!,0)</f>
        <v>#REF!</v>
      </c>
    </row>
    <row r="5688" spans="1:12">
      <c r="A5688" s="30">
        <v>5686</v>
      </c>
      <c r="B5688" s="30">
        <v>1832.0730000000001</v>
      </c>
      <c r="C5688" s="30">
        <v>19043.764999999901</v>
      </c>
      <c r="D5688" s="30">
        <v>1</v>
      </c>
      <c r="E5688" s="30">
        <v>1</v>
      </c>
      <c r="F5688" s="30">
        <v>2299.5419999999899</v>
      </c>
      <c r="G5688" s="30">
        <v>1</v>
      </c>
      <c r="H5688" s="30">
        <v>1</v>
      </c>
      <c r="I5688" s="30">
        <v>1</v>
      </c>
      <c r="K5688" s="457"/>
      <c r="L5688" s="457" t="e">
        <f>IF(K5688=0,#REF!,0)</f>
        <v>#REF!</v>
      </c>
    </row>
    <row r="5689" spans="1:12">
      <c r="A5689" s="30">
        <v>5687</v>
      </c>
      <c r="B5689" s="30">
        <v>1818.4690000000001</v>
      </c>
      <c r="C5689" s="30">
        <v>17924.930999999891</v>
      </c>
      <c r="D5689" s="30">
        <v>1</v>
      </c>
      <c r="E5689" s="30">
        <v>1</v>
      </c>
      <c r="F5689" s="30">
        <v>2114.8669999999902</v>
      </c>
      <c r="G5689" s="30">
        <v>1</v>
      </c>
      <c r="H5689" s="30">
        <v>1</v>
      </c>
      <c r="I5689" s="30">
        <v>1</v>
      </c>
      <c r="K5689" s="457"/>
      <c r="L5689" s="457" t="e">
        <f>IF(K5689=0,#REF!,0)</f>
        <v>#REF!</v>
      </c>
    </row>
    <row r="5690" spans="1:12">
      <c r="A5690" s="30">
        <v>5688</v>
      </c>
      <c r="B5690" s="30">
        <v>1077.4949999999981</v>
      </c>
      <c r="C5690" s="30">
        <v>17491.390999999898</v>
      </c>
      <c r="D5690" s="30">
        <v>1</v>
      </c>
      <c r="E5690" s="30">
        <v>1</v>
      </c>
      <c r="F5690" s="30">
        <v>1191.82499999999</v>
      </c>
      <c r="G5690" s="30">
        <v>1</v>
      </c>
      <c r="H5690" s="30">
        <v>1</v>
      </c>
      <c r="I5690" s="30">
        <v>1</v>
      </c>
      <c r="K5690" s="457"/>
      <c r="L5690" s="457" t="e">
        <f>IF(K5690=0,#REF!,0)</f>
        <v>#REF!</v>
      </c>
    </row>
    <row r="5691" spans="1:12">
      <c r="A5691" s="30">
        <v>5689</v>
      </c>
      <c r="B5691" s="30">
        <v>1063.553999999998</v>
      </c>
      <c r="C5691" s="30">
        <v>16952.088999999902</v>
      </c>
      <c r="D5691" s="30">
        <v>1</v>
      </c>
      <c r="E5691" s="30">
        <v>1</v>
      </c>
      <c r="F5691" s="30">
        <v>552.36799999999903</v>
      </c>
      <c r="G5691" s="30">
        <v>1</v>
      </c>
      <c r="H5691" s="30">
        <v>1</v>
      </c>
      <c r="I5691" s="30">
        <v>1</v>
      </c>
      <c r="K5691" s="457"/>
      <c r="L5691" s="457" t="e">
        <f>IF(K5691=0,#REF!,0)</f>
        <v>#REF!</v>
      </c>
    </row>
    <row r="5692" spans="1:12">
      <c r="A5692" s="30">
        <v>5690</v>
      </c>
      <c r="B5692" s="30">
        <v>1050.0049999999978</v>
      </c>
      <c r="C5692" s="30">
        <v>16420.0249999999</v>
      </c>
      <c r="D5692" s="30">
        <v>1</v>
      </c>
      <c r="E5692" s="30">
        <v>1</v>
      </c>
      <c r="F5692" s="30">
        <v>313.36700000000002</v>
      </c>
      <c r="G5692" s="30">
        <v>1</v>
      </c>
      <c r="H5692" s="30">
        <v>1</v>
      </c>
      <c r="I5692" s="30">
        <v>1</v>
      </c>
      <c r="K5692" s="457"/>
      <c r="L5692" s="457" t="e">
        <f>IF(K5692=0,#REF!,0)</f>
        <v>#REF!</v>
      </c>
    </row>
    <row r="5693" spans="1:12">
      <c r="A5693" s="30">
        <v>5691</v>
      </c>
      <c r="B5693" s="30">
        <v>1037.130999999998</v>
      </c>
      <c r="C5693" s="30">
        <v>15996.549999999899</v>
      </c>
      <c r="D5693" s="30">
        <v>1</v>
      </c>
      <c r="E5693" s="30">
        <v>1</v>
      </c>
      <c r="F5693" s="30">
        <v>242.13699999999901</v>
      </c>
      <c r="G5693" s="30">
        <v>1</v>
      </c>
      <c r="H5693" s="30">
        <v>1</v>
      </c>
      <c r="I5693" s="30">
        <v>1</v>
      </c>
      <c r="K5693" s="457"/>
      <c r="L5693" s="457" t="e">
        <f>IF(K5693=0,#REF!,0)</f>
        <v>#REF!</v>
      </c>
    </row>
    <row r="5694" spans="1:12">
      <c r="A5694" s="30">
        <v>5692</v>
      </c>
      <c r="B5694" s="30">
        <v>1032.623999999998</v>
      </c>
      <c r="C5694" s="30">
        <v>15674.432999999899</v>
      </c>
      <c r="D5694" s="30">
        <v>1</v>
      </c>
      <c r="E5694" s="30">
        <v>1</v>
      </c>
      <c r="F5694" s="30">
        <v>242.56899999999999</v>
      </c>
      <c r="G5694" s="30">
        <v>1</v>
      </c>
      <c r="H5694" s="30">
        <v>1</v>
      </c>
      <c r="I5694" s="30">
        <v>1</v>
      </c>
      <c r="K5694" s="457"/>
      <c r="L5694" s="457" t="e">
        <f>IF(K5694=0,#REF!,0)</f>
        <v>#REF!</v>
      </c>
    </row>
    <row r="5695" spans="1:12">
      <c r="A5695" s="30">
        <v>5693</v>
      </c>
      <c r="B5695" s="30">
        <v>1032.623999999998</v>
      </c>
      <c r="C5695" s="30">
        <v>15500.976999999901</v>
      </c>
      <c r="D5695" s="30">
        <v>1</v>
      </c>
      <c r="E5695" s="30">
        <v>1</v>
      </c>
      <c r="F5695" s="30">
        <v>226.786</v>
      </c>
      <c r="G5695" s="30">
        <v>1</v>
      </c>
      <c r="H5695" s="30">
        <v>1</v>
      </c>
      <c r="I5695" s="30">
        <v>1</v>
      </c>
      <c r="K5695" s="457"/>
      <c r="L5695" s="457" t="e">
        <f>IF(K5695=0,#REF!,0)</f>
        <v>#REF!</v>
      </c>
    </row>
    <row r="5696" spans="1:12">
      <c r="A5696" s="30">
        <v>5694</v>
      </c>
      <c r="B5696" s="30">
        <v>1762.222</v>
      </c>
      <c r="C5696" s="30">
        <v>15339.768999999902</v>
      </c>
      <c r="D5696" s="30">
        <v>1</v>
      </c>
      <c r="E5696" s="30">
        <v>1</v>
      </c>
      <c r="F5696" s="30">
        <v>2497.951</v>
      </c>
      <c r="G5696" s="30">
        <v>1</v>
      </c>
      <c r="H5696" s="30">
        <v>1</v>
      </c>
      <c r="I5696" s="30">
        <v>1</v>
      </c>
      <c r="K5696" s="457"/>
      <c r="L5696" s="457" t="e">
        <f>IF(K5696=0,#REF!,0)</f>
        <v>#REF!</v>
      </c>
    </row>
    <row r="5697" spans="1:12">
      <c r="A5697" s="30">
        <v>5695</v>
      </c>
      <c r="B5697" s="30">
        <v>8264.0059999999903</v>
      </c>
      <c r="C5697" s="30">
        <v>15496.593999999899</v>
      </c>
      <c r="D5697" s="30">
        <v>1</v>
      </c>
      <c r="E5697" s="30">
        <v>1</v>
      </c>
      <c r="F5697" s="30">
        <v>6551.232</v>
      </c>
      <c r="G5697" s="30">
        <v>1</v>
      </c>
      <c r="H5697" s="30">
        <v>1</v>
      </c>
      <c r="I5697" s="30">
        <v>1</v>
      </c>
      <c r="K5697" s="457"/>
      <c r="L5697" s="457" t="e">
        <f>IF(K5697=0,#REF!,0)</f>
        <v>#REF!</v>
      </c>
    </row>
    <row r="5698" spans="1:12">
      <c r="A5698" s="30">
        <v>5696</v>
      </c>
      <c r="B5698" s="30">
        <v>2498.1259999999997</v>
      </c>
      <c r="C5698" s="30">
        <v>68420.544999999795</v>
      </c>
      <c r="D5698" s="30">
        <v>1</v>
      </c>
      <c r="E5698" s="30">
        <v>1</v>
      </c>
      <c r="F5698" s="30">
        <v>5307.61</v>
      </c>
      <c r="G5698" s="30">
        <v>1</v>
      </c>
      <c r="H5698" s="30">
        <v>1</v>
      </c>
      <c r="I5698" s="30">
        <v>1</v>
      </c>
      <c r="K5698" s="457"/>
      <c r="L5698" s="457" t="e">
        <f>IF(K5698=0,#REF!,0)</f>
        <v>#REF!</v>
      </c>
    </row>
    <row r="5699" spans="1:12">
      <c r="A5699" s="30">
        <v>5697</v>
      </c>
      <c r="B5699" s="30">
        <v>2312.7339999999976</v>
      </c>
      <c r="C5699" s="30">
        <v>127444.95299999989</v>
      </c>
      <c r="D5699" s="30">
        <v>1</v>
      </c>
      <c r="E5699" s="30">
        <v>1</v>
      </c>
      <c r="F5699" s="30">
        <v>4391.5</v>
      </c>
      <c r="G5699" s="30">
        <v>1</v>
      </c>
      <c r="H5699" s="30">
        <v>1</v>
      </c>
      <c r="I5699" s="30">
        <v>1</v>
      </c>
      <c r="K5699" s="457"/>
      <c r="L5699" s="457" t="e">
        <f>IF(K5699=0,#REF!,0)</f>
        <v>#REF!</v>
      </c>
    </row>
    <row r="5700" spans="1:12">
      <c r="A5700" s="30">
        <v>5698</v>
      </c>
      <c r="B5700" s="30">
        <v>7685.4679999999989</v>
      </c>
      <c r="C5700" s="30">
        <v>175285.7199999998</v>
      </c>
      <c r="D5700" s="30">
        <v>1</v>
      </c>
      <c r="E5700" s="30">
        <v>1</v>
      </c>
      <c r="F5700" s="30">
        <v>3344.68099999999</v>
      </c>
      <c r="G5700" s="30">
        <v>1</v>
      </c>
      <c r="H5700" s="30">
        <v>1</v>
      </c>
      <c r="I5700" s="30">
        <v>1</v>
      </c>
      <c r="K5700" s="457">
        <v>3667.3904701084739</v>
      </c>
      <c r="L5700" s="457">
        <f>IF(K5700=0,#REF!,0)</f>
        <v>0</v>
      </c>
    </row>
    <row r="5701" spans="1:12">
      <c r="A5701" s="30">
        <v>5699</v>
      </c>
      <c r="B5701" s="30">
        <v>8828.637999999979</v>
      </c>
      <c r="C5701" s="30">
        <v>196985.27999999959</v>
      </c>
      <c r="D5701" s="30">
        <v>1</v>
      </c>
      <c r="E5701" s="30">
        <v>1</v>
      </c>
      <c r="F5701" s="30">
        <v>2952.21</v>
      </c>
      <c r="G5701" s="30">
        <v>1</v>
      </c>
      <c r="H5701" s="30">
        <v>1</v>
      </c>
      <c r="I5701" s="30">
        <v>1</v>
      </c>
      <c r="K5701" s="457">
        <v>7539.2658130743566</v>
      </c>
      <c r="L5701" s="457">
        <f>IF(K5701=0,#REF!,0)</f>
        <v>0</v>
      </c>
    </row>
    <row r="5702" spans="1:12">
      <c r="A5702" s="30">
        <v>5700</v>
      </c>
      <c r="B5702" s="30">
        <v>9869.3169999999791</v>
      </c>
      <c r="C5702" s="30">
        <v>179477.25099999979</v>
      </c>
      <c r="D5702" s="30">
        <v>1</v>
      </c>
      <c r="E5702" s="30">
        <v>1</v>
      </c>
      <c r="F5702" s="30">
        <v>2755.915</v>
      </c>
      <c r="G5702" s="30">
        <v>1</v>
      </c>
      <c r="H5702" s="30">
        <v>1</v>
      </c>
      <c r="I5702" s="30">
        <v>1</v>
      </c>
      <c r="K5702" s="457">
        <v>25502.287127043539</v>
      </c>
      <c r="L5702" s="457">
        <f>IF(K5702=0,#REF!,0)</f>
        <v>0</v>
      </c>
    </row>
    <row r="5703" spans="1:12">
      <c r="A5703" s="30">
        <v>5701</v>
      </c>
      <c r="B5703" s="30">
        <v>17979.357</v>
      </c>
      <c r="C5703" s="30">
        <v>126082.92999999989</v>
      </c>
      <c r="D5703" s="30">
        <v>1</v>
      </c>
      <c r="E5703" s="30">
        <v>1</v>
      </c>
      <c r="F5703" s="30">
        <v>4126.9889999999896</v>
      </c>
      <c r="G5703" s="30">
        <v>1</v>
      </c>
      <c r="H5703" s="30">
        <v>1</v>
      </c>
      <c r="I5703" s="30">
        <v>1</v>
      </c>
      <c r="K5703" s="457">
        <v>35377.309765738471</v>
      </c>
      <c r="L5703" s="457">
        <f>IF(K5703=0,#REF!,0)</f>
        <v>0</v>
      </c>
    </row>
    <row r="5704" spans="1:12">
      <c r="A5704" s="30">
        <v>5702</v>
      </c>
      <c r="B5704" s="30">
        <v>11443.107</v>
      </c>
      <c r="C5704" s="30">
        <v>155375.25399999981</v>
      </c>
      <c r="D5704" s="30">
        <v>1</v>
      </c>
      <c r="E5704" s="30">
        <v>1</v>
      </c>
      <c r="F5704" s="30">
        <v>3669.6099999999901</v>
      </c>
      <c r="G5704" s="30">
        <v>1</v>
      </c>
      <c r="H5704" s="30">
        <v>1</v>
      </c>
      <c r="I5704" s="30">
        <v>1</v>
      </c>
      <c r="K5704" s="457">
        <v>20065.957390376487</v>
      </c>
      <c r="L5704" s="457">
        <f>IF(K5704=0,#REF!,0)</f>
        <v>0</v>
      </c>
    </row>
    <row r="5705" spans="1:12">
      <c r="A5705" s="30">
        <v>5703</v>
      </c>
      <c r="B5705" s="30">
        <v>9580.0779999999977</v>
      </c>
      <c r="C5705" s="30">
        <v>197853.08299999981</v>
      </c>
      <c r="D5705" s="30">
        <v>1</v>
      </c>
      <c r="E5705" s="30">
        <v>1</v>
      </c>
      <c r="F5705" s="30">
        <v>2103.3589999999999</v>
      </c>
      <c r="G5705" s="30">
        <v>1</v>
      </c>
      <c r="H5705" s="30">
        <v>1</v>
      </c>
      <c r="I5705" s="30">
        <v>1</v>
      </c>
      <c r="K5705" s="457">
        <v>22467.07048126305</v>
      </c>
      <c r="L5705" s="457">
        <f>IF(K5705=0,#REF!,0)</f>
        <v>0</v>
      </c>
    </row>
    <row r="5706" spans="1:12">
      <c r="A5706" s="30">
        <v>5704</v>
      </c>
      <c r="B5706" s="30">
        <v>7651.2659999999778</v>
      </c>
      <c r="C5706" s="30">
        <v>172134.57299999968</v>
      </c>
      <c r="D5706" s="30">
        <v>1</v>
      </c>
      <c r="E5706" s="30">
        <v>1</v>
      </c>
      <c r="F5706" s="30">
        <v>1843.0450000000001</v>
      </c>
      <c r="G5706" s="30">
        <v>1</v>
      </c>
      <c r="H5706" s="30">
        <v>1</v>
      </c>
      <c r="I5706" s="30">
        <v>1</v>
      </c>
      <c r="K5706" s="457">
        <v>8352.1322619525799</v>
      </c>
      <c r="L5706" s="457">
        <f>IF(K5706=0,#REF!,0)</f>
        <v>0</v>
      </c>
    </row>
    <row r="5707" spans="1:12">
      <c r="A5707" s="30">
        <v>5705</v>
      </c>
      <c r="B5707" s="30">
        <v>7340.4639999999981</v>
      </c>
      <c r="C5707" s="30">
        <v>154271.42299999989</v>
      </c>
      <c r="D5707" s="30">
        <v>1</v>
      </c>
      <c r="E5707" s="30">
        <v>1</v>
      </c>
      <c r="F5707" s="30">
        <v>2103.982</v>
      </c>
      <c r="G5707" s="30">
        <v>1</v>
      </c>
      <c r="H5707" s="30">
        <v>1</v>
      </c>
      <c r="I5707" s="30">
        <v>1</v>
      </c>
      <c r="K5707" s="457"/>
      <c r="L5707" s="457" t="e">
        <f>IF(K5707=0,#REF!,0)</f>
        <v>#REF!</v>
      </c>
    </row>
    <row r="5708" spans="1:12">
      <c r="A5708" s="30">
        <v>5706</v>
      </c>
      <c r="B5708" s="30">
        <v>9029.7849999999999</v>
      </c>
      <c r="C5708" s="30">
        <v>111463.60499999981</v>
      </c>
      <c r="D5708" s="30">
        <v>1</v>
      </c>
      <c r="E5708" s="30">
        <v>1</v>
      </c>
      <c r="F5708" s="30">
        <v>3670.9919999999902</v>
      </c>
      <c r="G5708" s="30">
        <v>1</v>
      </c>
      <c r="H5708" s="30">
        <v>1</v>
      </c>
      <c r="I5708" s="30">
        <v>1</v>
      </c>
      <c r="K5708" s="457"/>
      <c r="L5708" s="457" t="e">
        <f>IF(K5708=0,#REF!,0)</f>
        <v>#REF!</v>
      </c>
    </row>
    <row r="5709" spans="1:12">
      <c r="A5709" s="30">
        <v>5707</v>
      </c>
      <c r="B5709" s="30">
        <v>15011.688999999991</v>
      </c>
      <c r="C5709" s="30">
        <v>40918.974999999795</v>
      </c>
      <c r="D5709" s="30">
        <v>1</v>
      </c>
      <c r="E5709" s="30">
        <v>1</v>
      </c>
      <c r="F5709" s="30">
        <v>5174.4560000000001</v>
      </c>
      <c r="G5709" s="30">
        <v>1</v>
      </c>
      <c r="H5709" s="30">
        <v>1</v>
      </c>
      <c r="I5709" s="30">
        <v>1</v>
      </c>
      <c r="K5709" s="457"/>
      <c r="L5709" s="457" t="e">
        <f>IF(K5709=0,#REF!,0)</f>
        <v>#REF!</v>
      </c>
    </row>
    <row r="5710" spans="1:12">
      <c r="A5710" s="30">
        <v>5708</v>
      </c>
      <c r="B5710" s="30">
        <v>15796.053</v>
      </c>
      <c r="C5710" s="30">
        <v>41376.87299999989</v>
      </c>
      <c r="D5710" s="30">
        <v>1</v>
      </c>
      <c r="E5710" s="30">
        <v>1</v>
      </c>
      <c r="F5710" s="30">
        <v>5240.37</v>
      </c>
      <c r="G5710" s="30">
        <v>1</v>
      </c>
      <c r="H5710" s="30">
        <v>1</v>
      </c>
      <c r="I5710" s="30">
        <v>1</v>
      </c>
      <c r="K5710" s="457"/>
      <c r="L5710" s="457" t="e">
        <f>IF(K5710=0,#REF!,0)</f>
        <v>#REF!</v>
      </c>
    </row>
    <row r="5711" spans="1:12">
      <c r="A5711" s="30">
        <v>5709</v>
      </c>
      <c r="B5711" s="30">
        <v>5019.9589999999998</v>
      </c>
      <c r="C5711" s="30">
        <v>18792.864999999903</v>
      </c>
      <c r="D5711" s="30">
        <v>1</v>
      </c>
      <c r="E5711" s="30">
        <v>1</v>
      </c>
      <c r="F5711" s="30">
        <v>4064.3109999999901</v>
      </c>
      <c r="G5711" s="30">
        <v>1</v>
      </c>
      <c r="H5711" s="30">
        <v>1</v>
      </c>
      <c r="I5711" s="30">
        <v>1</v>
      </c>
      <c r="K5711" s="457"/>
      <c r="L5711" s="457" t="e">
        <f>IF(K5711=0,#REF!,0)</f>
        <v>#REF!</v>
      </c>
    </row>
    <row r="5712" spans="1:12">
      <c r="A5712" s="30">
        <v>5710</v>
      </c>
      <c r="B5712" s="30">
        <v>1789.211</v>
      </c>
      <c r="C5712" s="30">
        <v>17333.104999999898</v>
      </c>
      <c r="D5712" s="30">
        <v>1</v>
      </c>
      <c r="E5712" s="30">
        <v>1</v>
      </c>
      <c r="F5712" s="30">
        <v>2953.44</v>
      </c>
      <c r="G5712" s="30">
        <v>1</v>
      </c>
      <c r="H5712" s="30">
        <v>1</v>
      </c>
      <c r="I5712" s="30">
        <v>1</v>
      </c>
      <c r="K5712" s="457"/>
      <c r="L5712" s="457" t="e">
        <f>IF(K5712=0,#REF!,0)</f>
        <v>#REF!</v>
      </c>
    </row>
    <row r="5713" spans="1:12">
      <c r="A5713" s="30">
        <v>5711</v>
      </c>
      <c r="B5713" s="30">
        <v>1774.998</v>
      </c>
      <c r="C5713" s="30">
        <v>16289.8909999999</v>
      </c>
      <c r="D5713" s="30">
        <v>1</v>
      </c>
      <c r="E5713" s="30">
        <v>1</v>
      </c>
      <c r="F5713" s="30">
        <v>1649.104</v>
      </c>
      <c r="G5713" s="30">
        <v>1</v>
      </c>
      <c r="H5713" s="30">
        <v>1</v>
      </c>
      <c r="I5713" s="30">
        <v>1</v>
      </c>
      <c r="K5713" s="457"/>
      <c r="L5713" s="457" t="e">
        <f>IF(K5713=0,#REF!,0)</f>
        <v>#REF!</v>
      </c>
    </row>
    <row r="5714" spans="1:12">
      <c r="A5714" s="30">
        <v>5712</v>
      </c>
      <c r="B5714" s="30">
        <v>1039.4849999999981</v>
      </c>
      <c r="C5714" s="30">
        <v>16122.886999999901</v>
      </c>
      <c r="D5714" s="30">
        <v>1</v>
      </c>
      <c r="E5714" s="30">
        <v>1</v>
      </c>
      <c r="F5714" s="30">
        <v>1259.136</v>
      </c>
      <c r="G5714" s="30">
        <v>1</v>
      </c>
      <c r="H5714" s="30">
        <v>1</v>
      </c>
      <c r="I5714" s="30">
        <v>1</v>
      </c>
      <c r="K5714" s="457"/>
      <c r="L5714" s="457" t="e">
        <f>IF(K5714=0,#REF!,0)</f>
        <v>#REF!</v>
      </c>
    </row>
    <row r="5715" spans="1:12">
      <c r="A5715" s="30">
        <v>5713</v>
      </c>
      <c r="B5715" s="30">
        <v>1032.623999999998</v>
      </c>
      <c r="C5715" s="30">
        <v>15650.533999999901</v>
      </c>
      <c r="D5715" s="30">
        <v>1</v>
      </c>
      <c r="E5715" s="30">
        <v>1</v>
      </c>
      <c r="F5715" s="30">
        <v>552.99399999999901</v>
      </c>
      <c r="G5715" s="30">
        <v>1</v>
      </c>
      <c r="H5715" s="30">
        <v>1</v>
      </c>
      <c r="I5715" s="30">
        <v>1</v>
      </c>
      <c r="K5715" s="457"/>
      <c r="L5715" s="457" t="e">
        <f>IF(K5715=0,#REF!,0)</f>
        <v>#REF!</v>
      </c>
    </row>
    <row r="5716" spans="1:12">
      <c r="A5716" s="30">
        <v>5714</v>
      </c>
      <c r="B5716" s="30">
        <v>1032.623999999998</v>
      </c>
      <c r="C5716" s="30">
        <v>15430.2839999999</v>
      </c>
      <c r="D5716" s="30">
        <v>1</v>
      </c>
      <c r="E5716" s="30">
        <v>1</v>
      </c>
      <c r="F5716" s="30">
        <v>313.95800000000003</v>
      </c>
      <c r="G5716" s="30">
        <v>1</v>
      </c>
      <c r="H5716" s="30">
        <v>1</v>
      </c>
      <c r="I5716" s="30">
        <v>1</v>
      </c>
      <c r="K5716" s="457"/>
      <c r="L5716" s="457" t="e">
        <f>IF(K5716=0,#REF!,0)</f>
        <v>#REF!</v>
      </c>
    </row>
    <row r="5717" spans="1:12">
      <c r="A5717" s="30">
        <v>5715</v>
      </c>
      <c r="B5717" s="30">
        <v>1032.623999999998</v>
      </c>
      <c r="C5717" s="30">
        <v>15255.9579999999</v>
      </c>
      <c r="D5717" s="30">
        <v>1</v>
      </c>
      <c r="E5717" s="30">
        <v>1</v>
      </c>
      <c r="F5717" s="30">
        <v>243.64299999999901</v>
      </c>
      <c r="G5717" s="30">
        <v>1</v>
      </c>
      <c r="H5717" s="30">
        <v>1</v>
      </c>
      <c r="I5717" s="30">
        <v>1</v>
      </c>
      <c r="K5717" s="457"/>
      <c r="L5717" s="457" t="e">
        <f>IF(K5717=0,#REF!,0)</f>
        <v>#REF!</v>
      </c>
    </row>
    <row r="5718" spans="1:12">
      <c r="A5718" s="30">
        <v>5716</v>
      </c>
      <c r="B5718" s="30">
        <v>1032.623999999998</v>
      </c>
      <c r="C5718" s="30">
        <v>15230.308999999901</v>
      </c>
      <c r="D5718" s="30">
        <v>1</v>
      </c>
      <c r="E5718" s="30">
        <v>1</v>
      </c>
      <c r="F5718" s="30">
        <v>244.447</v>
      </c>
      <c r="G5718" s="30">
        <v>1</v>
      </c>
      <c r="H5718" s="30">
        <v>1</v>
      </c>
      <c r="I5718" s="30">
        <v>1</v>
      </c>
      <c r="K5718" s="457"/>
      <c r="L5718" s="457" t="e">
        <f>IF(K5718=0,#REF!,0)</f>
        <v>#REF!</v>
      </c>
    </row>
    <row r="5719" spans="1:12">
      <c r="A5719" s="30">
        <v>5717</v>
      </c>
      <c r="B5719" s="30">
        <v>1032.623999999998</v>
      </c>
      <c r="C5719" s="30">
        <v>15236.292999999901</v>
      </c>
      <c r="D5719" s="30">
        <v>1</v>
      </c>
      <c r="E5719" s="30">
        <v>1</v>
      </c>
      <c r="F5719" s="30">
        <v>227.66900000000001</v>
      </c>
      <c r="G5719" s="30">
        <v>1</v>
      </c>
      <c r="H5719" s="30">
        <v>1</v>
      </c>
      <c r="I5719" s="30">
        <v>1</v>
      </c>
      <c r="K5719" s="457"/>
      <c r="L5719" s="457" t="e">
        <f>IF(K5719=0,#REF!,0)</f>
        <v>#REF!</v>
      </c>
    </row>
    <row r="5720" spans="1:12">
      <c r="A5720" s="30">
        <v>5718</v>
      </c>
      <c r="B5720" s="30">
        <v>1762.222</v>
      </c>
      <c r="C5720" s="30">
        <v>15228.958999999901</v>
      </c>
      <c r="D5720" s="30">
        <v>1</v>
      </c>
      <c r="E5720" s="30">
        <v>1</v>
      </c>
      <c r="F5720" s="30">
        <v>2498.9549999999999</v>
      </c>
      <c r="G5720" s="30">
        <v>1</v>
      </c>
      <c r="H5720" s="30">
        <v>1</v>
      </c>
      <c r="I5720" s="30">
        <v>1</v>
      </c>
      <c r="K5720" s="457"/>
      <c r="L5720" s="457" t="e">
        <f>IF(K5720=0,#REF!,0)</f>
        <v>#REF!</v>
      </c>
    </row>
    <row r="5721" spans="1:12">
      <c r="A5721" s="30">
        <v>5719</v>
      </c>
      <c r="B5721" s="30">
        <v>6425.4519999999984</v>
      </c>
      <c r="C5721" s="30">
        <v>15345.779999999901</v>
      </c>
      <c r="D5721" s="30">
        <v>1</v>
      </c>
      <c r="E5721" s="30">
        <v>1</v>
      </c>
      <c r="F5721" s="30">
        <v>6552.2919999999904</v>
      </c>
      <c r="G5721" s="30">
        <v>1</v>
      </c>
      <c r="H5721" s="30">
        <v>1</v>
      </c>
      <c r="I5721" s="30">
        <v>1</v>
      </c>
      <c r="K5721" s="457"/>
      <c r="L5721" s="457" t="e">
        <f>IF(K5721=0,#REF!,0)</f>
        <v>#REF!</v>
      </c>
    </row>
    <row r="5722" spans="1:12">
      <c r="A5722" s="30">
        <v>5720</v>
      </c>
      <c r="B5722" s="30">
        <v>1831.472</v>
      </c>
      <c r="C5722" s="30">
        <v>50699.847999999874</v>
      </c>
      <c r="D5722" s="30">
        <v>1</v>
      </c>
      <c r="E5722" s="30">
        <v>1</v>
      </c>
      <c r="F5722" s="30">
        <v>5309.2939999999899</v>
      </c>
      <c r="G5722" s="30">
        <v>1</v>
      </c>
      <c r="H5722" s="30">
        <v>1</v>
      </c>
      <c r="I5722" s="30">
        <v>1</v>
      </c>
      <c r="K5722" s="457"/>
      <c r="L5722" s="457" t="e">
        <f>IF(K5722=0,#REF!,0)</f>
        <v>#REF!</v>
      </c>
    </row>
    <row r="5723" spans="1:12">
      <c r="A5723" s="30">
        <v>5721</v>
      </c>
      <c r="B5723" s="30">
        <v>1083.3519999999978</v>
      </c>
      <c r="C5723" s="30">
        <v>96303.155999999886</v>
      </c>
      <c r="D5723" s="30">
        <v>1</v>
      </c>
      <c r="E5723" s="30">
        <v>1</v>
      </c>
      <c r="F5723" s="30">
        <v>4393.692</v>
      </c>
      <c r="G5723" s="30">
        <v>1</v>
      </c>
      <c r="H5723" s="30">
        <v>1</v>
      </c>
      <c r="I5723" s="30">
        <v>1</v>
      </c>
      <c r="K5723" s="457"/>
      <c r="L5723" s="457" t="e">
        <f>IF(K5723=0,#REF!,0)</f>
        <v>#REF!</v>
      </c>
    </row>
    <row r="5724" spans="1:12">
      <c r="A5724" s="30">
        <v>5722</v>
      </c>
      <c r="B5724" s="30">
        <v>1193.7279999999992</v>
      </c>
      <c r="C5724" s="30">
        <v>131977.74699999989</v>
      </c>
      <c r="D5724" s="30">
        <v>1</v>
      </c>
      <c r="E5724" s="30">
        <v>1</v>
      </c>
      <c r="F5724" s="30">
        <v>3347.7539999999999</v>
      </c>
      <c r="G5724" s="30">
        <v>1</v>
      </c>
      <c r="H5724" s="30">
        <v>1</v>
      </c>
      <c r="I5724" s="30">
        <v>1</v>
      </c>
      <c r="K5724" s="457"/>
      <c r="L5724" s="457" t="e">
        <f>IF(K5724=0,#REF!,0)</f>
        <v>#REF!</v>
      </c>
    </row>
    <row r="5725" spans="1:12">
      <c r="A5725" s="30">
        <v>5723</v>
      </c>
      <c r="B5725" s="30">
        <v>1481.4139999999991</v>
      </c>
      <c r="C5725" s="30">
        <v>166282.5799999997</v>
      </c>
      <c r="D5725" s="30">
        <v>1</v>
      </c>
      <c r="E5725" s="30">
        <v>1</v>
      </c>
      <c r="F5725" s="30">
        <v>2954.56899999999</v>
      </c>
      <c r="G5725" s="30">
        <v>1</v>
      </c>
      <c r="H5725" s="30">
        <v>1</v>
      </c>
      <c r="I5725" s="30">
        <v>1</v>
      </c>
      <c r="K5725" s="457">
        <v>14975.950450597285</v>
      </c>
      <c r="L5725" s="457">
        <f>IF(K5725=0,#REF!,0)</f>
        <v>0</v>
      </c>
    </row>
    <row r="5726" spans="1:12">
      <c r="A5726" s="30">
        <v>5724</v>
      </c>
      <c r="B5726" s="30">
        <v>1305.0049999999987</v>
      </c>
      <c r="C5726" s="30">
        <v>133274.49099999989</v>
      </c>
      <c r="D5726" s="30">
        <v>1</v>
      </c>
      <c r="E5726" s="30">
        <v>1</v>
      </c>
      <c r="F5726" s="30">
        <v>2758.9719999999902</v>
      </c>
      <c r="G5726" s="30">
        <v>1</v>
      </c>
      <c r="H5726" s="30">
        <v>1</v>
      </c>
      <c r="I5726" s="30">
        <v>1</v>
      </c>
      <c r="K5726" s="457">
        <v>22616.99103471572</v>
      </c>
      <c r="L5726" s="457">
        <f>IF(K5726=0,#REF!,0)</f>
        <v>0</v>
      </c>
    </row>
    <row r="5727" spans="1:12">
      <c r="A5727" s="30">
        <v>5725</v>
      </c>
      <c r="B5727" s="30">
        <v>9680.56</v>
      </c>
      <c r="C5727" s="30">
        <v>73166.506999999809</v>
      </c>
      <c r="D5727" s="30">
        <v>1</v>
      </c>
      <c r="E5727" s="30">
        <v>1</v>
      </c>
      <c r="F5727" s="30">
        <v>4130.3799999999901</v>
      </c>
      <c r="G5727" s="30">
        <v>1</v>
      </c>
      <c r="H5727" s="30">
        <v>1</v>
      </c>
      <c r="I5727" s="30">
        <v>1</v>
      </c>
      <c r="K5727" s="457">
        <v>4495.7363189615871</v>
      </c>
      <c r="L5727" s="457">
        <f>IF(K5727=0,#REF!,0)</f>
        <v>0</v>
      </c>
    </row>
    <row r="5728" spans="1:12">
      <c r="A5728" s="30">
        <v>5726</v>
      </c>
      <c r="B5728" s="30">
        <v>4661.5789999999988</v>
      </c>
      <c r="C5728" s="30">
        <v>124441.9009999999</v>
      </c>
      <c r="D5728" s="30">
        <v>1</v>
      </c>
      <c r="E5728" s="30">
        <v>1</v>
      </c>
      <c r="F5728" s="30">
        <v>3672.0410000000002</v>
      </c>
      <c r="G5728" s="30">
        <v>1</v>
      </c>
      <c r="H5728" s="30">
        <v>1</v>
      </c>
      <c r="I5728" s="30">
        <v>1</v>
      </c>
      <c r="K5728" s="457">
        <v>23532.295543668191</v>
      </c>
      <c r="L5728" s="457">
        <f>IF(K5728=0,#REF!,0)</f>
        <v>0</v>
      </c>
    </row>
    <row r="5729" spans="1:12">
      <c r="A5729" s="30">
        <v>5727</v>
      </c>
      <c r="B5729" s="30">
        <v>4858.1879999999883</v>
      </c>
      <c r="C5729" s="30">
        <v>179851.8499999998</v>
      </c>
      <c r="D5729" s="30">
        <v>1</v>
      </c>
      <c r="E5729" s="30">
        <v>1</v>
      </c>
      <c r="F5729" s="30">
        <v>2104.4429999999902</v>
      </c>
      <c r="G5729" s="30">
        <v>1</v>
      </c>
      <c r="H5729" s="30">
        <v>1</v>
      </c>
      <c r="I5729" s="30">
        <v>1</v>
      </c>
      <c r="K5729" s="457">
        <v>5788.1774903893702</v>
      </c>
      <c r="L5729" s="457">
        <f>IF(K5729=0,#REF!,0)</f>
        <v>0</v>
      </c>
    </row>
    <row r="5730" spans="1:12">
      <c r="A5730" s="30">
        <v>5728</v>
      </c>
      <c r="B5730" s="30">
        <v>6573.5549999999967</v>
      </c>
      <c r="C5730" s="30">
        <v>162202.8069999998</v>
      </c>
      <c r="D5730" s="30">
        <v>1</v>
      </c>
      <c r="E5730" s="30">
        <v>1</v>
      </c>
      <c r="F5730" s="30">
        <v>1843.421</v>
      </c>
      <c r="G5730" s="30">
        <v>1</v>
      </c>
      <c r="H5730" s="30">
        <v>1</v>
      </c>
      <c r="I5730" s="30">
        <v>1</v>
      </c>
      <c r="K5730" s="457"/>
      <c r="L5730" s="457" t="e">
        <f>IF(K5730=0,#REF!,0)</f>
        <v>#REF!</v>
      </c>
    </row>
    <row r="5731" spans="1:12">
      <c r="A5731" s="30">
        <v>5729</v>
      </c>
      <c r="B5731" s="30">
        <v>6062.404999999997</v>
      </c>
      <c r="C5731" s="30">
        <v>146585.71999999988</v>
      </c>
      <c r="D5731" s="30">
        <v>1</v>
      </c>
      <c r="E5731" s="30">
        <v>1</v>
      </c>
      <c r="F5731" s="30">
        <v>2104.0829999999901</v>
      </c>
      <c r="G5731" s="30">
        <v>1</v>
      </c>
      <c r="H5731" s="30">
        <v>1</v>
      </c>
      <c r="I5731" s="30">
        <v>1</v>
      </c>
      <c r="K5731" s="457"/>
      <c r="L5731" s="457" t="e">
        <f>IF(K5731=0,#REF!,0)</f>
        <v>#REF!</v>
      </c>
    </row>
    <row r="5732" spans="1:12">
      <c r="A5732" s="30">
        <v>5730</v>
      </c>
      <c r="B5732" s="30">
        <v>7260.5239999999985</v>
      </c>
      <c r="C5732" s="30">
        <v>96561.8489999999</v>
      </c>
      <c r="D5732" s="30">
        <v>1</v>
      </c>
      <c r="E5732" s="30">
        <v>1</v>
      </c>
      <c r="F5732" s="30">
        <v>3670.9090000000001</v>
      </c>
      <c r="G5732" s="30">
        <v>1</v>
      </c>
      <c r="H5732" s="30">
        <v>1</v>
      </c>
      <c r="I5732" s="30">
        <v>1</v>
      </c>
      <c r="K5732" s="457"/>
      <c r="L5732" s="457" t="e">
        <f>IF(K5732=0,#REF!,0)</f>
        <v>#REF!</v>
      </c>
    </row>
    <row r="5733" spans="1:12">
      <c r="A5733" s="30">
        <v>5731</v>
      </c>
      <c r="B5733" s="30">
        <v>13540.27699999998</v>
      </c>
      <c r="C5733" s="30">
        <v>40188.465999999891</v>
      </c>
      <c r="D5733" s="30">
        <v>1</v>
      </c>
      <c r="E5733" s="30">
        <v>1</v>
      </c>
      <c r="F5733" s="30">
        <v>5174.3559999999998</v>
      </c>
      <c r="G5733" s="30">
        <v>1</v>
      </c>
      <c r="H5733" s="30">
        <v>1</v>
      </c>
      <c r="I5733" s="30">
        <v>1</v>
      </c>
      <c r="K5733" s="457"/>
      <c r="L5733" s="457" t="e">
        <f>IF(K5733=0,#REF!,0)</f>
        <v>#REF!</v>
      </c>
    </row>
    <row r="5734" spans="1:12">
      <c r="A5734" s="30">
        <v>5732</v>
      </c>
      <c r="B5734" s="30">
        <v>14690.693999999979</v>
      </c>
      <c r="C5734" s="30">
        <v>40958.614999999903</v>
      </c>
      <c r="D5734" s="30">
        <v>1</v>
      </c>
      <c r="E5734" s="30">
        <v>1</v>
      </c>
      <c r="F5734" s="30">
        <v>5240.2619999999997</v>
      </c>
      <c r="G5734" s="30">
        <v>1</v>
      </c>
      <c r="H5734" s="30">
        <v>1</v>
      </c>
      <c r="I5734" s="30">
        <v>1</v>
      </c>
      <c r="K5734" s="457"/>
      <c r="L5734" s="457" t="e">
        <f>IF(K5734=0,#REF!,0)</f>
        <v>#REF!</v>
      </c>
    </row>
    <row r="5735" spans="1:12">
      <c r="A5735" s="30">
        <v>5733</v>
      </c>
      <c r="B5735" s="30">
        <v>4111.0839999999989</v>
      </c>
      <c r="C5735" s="30">
        <v>18691.9569999999</v>
      </c>
      <c r="D5735" s="30">
        <v>1</v>
      </c>
      <c r="E5735" s="30">
        <v>1</v>
      </c>
      <c r="F5735" s="30">
        <v>4064.1329999999998</v>
      </c>
      <c r="G5735" s="30">
        <v>1</v>
      </c>
      <c r="H5735" s="30">
        <v>1</v>
      </c>
      <c r="I5735" s="30">
        <v>1</v>
      </c>
      <c r="K5735" s="457"/>
      <c r="L5735" s="457" t="e">
        <f>IF(K5735=0,#REF!,0)</f>
        <v>#REF!</v>
      </c>
    </row>
    <row r="5736" spans="1:12">
      <c r="A5736" s="30">
        <v>5734</v>
      </c>
      <c r="B5736" s="30">
        <v>1789.808</v>
      </c>
      <c r="C5736" s="30">
        <v>17304.873999999891</v>
      </c>
      <c r="D5736" s="30">
        <v>1</v>
      </c>
      <c r="E5736" s="30">
        <v>1</v>
      </c>
      <c r="F5736" s="30">
        <v>2953.3869999999902</v>
      </c>
      <c r="G5736" s="30">
        <v>1</v>
      </c>
      <c r="H5736" s="30">
        <v>1</v>
      </c>
      <c r="I5736" s="30">
        <v>1</v>
      </c>
      <c r="K5736" s="457"/>
      <c r="L5736" s="457" t="e">
        <f>IF(K5736=0,#REF!,0)</f>
        <v>#REF!</v>
      </c>
    </row>
    <row r="5737" spans="1:12">
      <c r="A5737" s="30">
        <v>5735</v>
      </c>
      <c r="B5737" s="30">
        <v>1778.0229999999999</v>
      </c>
      <c r="C5737" s="30">
        <v>16304.879999999899</v>
      </c>
      <c r="D5737" s="30">
        <v>1</v>
      </c>
      <c r="E5737" s="30">
        <v>1</v>
      </c>
      <c r="F5737" s="30">
        <v>1648.9860000000001</v>
      </c>
      <c r="G5737" s="30">
        <v>1</v>
      </c>
      <c r="H5737" s="30">
        <v>1</v>
      </c>
      <c r="I5737" s="30">
        <v>1</v>
      </c>
      <c r="K5737" s="457"/>
      <c r="L5737" s="457" t="e">
        <f>IF(K5737=0,#REF!,0)</f>
        <v>#REF!</v>
      </c>
    </row>
    <row r="5738" spans="1:12">
      <c r="A5738" s="30">
        <v>5736</v>
      </c>
      <c r="B5738" s="30">
        <v>1038.941999999998</v>
      </c>
      <c r="C5738" s="30">
        <v>15982.0969999999</v>
      </c>
      <c r="D5738" s="30">
        <v>1</v>
      </c>
      <c r="E5738" s="30">
        <v>1</v>
      </c>
      <c r="F5738" s="30">
        <v>1259.153</v>
      </c>
      <c r="G5738" s="30">
        <v>1</v>
      </c>
      <c r="H5738" s="30">
        <v>1</v>
      </c>
      <c r="I5738" s="30">
        <v>1</v>
      </c>
      <c r="K5738" s="457"/>
      <c r="L5738" s="457" t="e">
        <f>IF(K5738=0,#REF!,0)</f>
        <v>#REF!</v>
      </c>
    </row>
    <row r="5739" spans="1:12">
      <c r="A5739" s="30">
        <v>5737</v>
      </c>
      <c r="B5739" s="30">
        <v>1032.623999999998</v>
      </c>
      <c r="C5739" s="30">
        <v>15688.163999999899</v>
      </c>
      <c r="D5739" s="30">
        <v>1</v>
      </c>
      <c r="E5739" s="30">
        <v>1</v>
      </c>
      <c r="F5739" s="30">
        <v>552.98199999999895</v>
      </c>
      <c r="G5739" s="30">
        <v>1</v>
      </c>
      <c r="H5739" s="30">
        <v>1</v>
      </c>
      <c r="I5739" s="30">
        <v>1</v>
      </c>
      <c r="K5739" s="457"/>
      <c r="L5739" s="457" t="e">
        <f>IF(K5739=0,#REF!,0)</f>
        <v>#REF!</v>
      </c>
    </row>
    <row r="5740" spans="1:12">
      <c r="A5740" s="30">
        <v>5738</v>
      </c>
      <c r="B5740" s="30">
        <v>1032.623999999998</v>
      </c>
      <c r="C5740" s="30">
        <v>15342.868999999901</v>
      </c>
      <c r="D5740" s="30">
        <v>1</v>
      </c>
      <c r="E5740" s="30">
        <v>1</v>
      </c>
      <c r="F5740" s="30">
        <v>314.13400000000001</v>
      </c>
      <c r="G5740" s="30">
        <v>1</v>
      </c>
      <c r="H5740" s="30">
        <v>1</v>
      </c>
      <c r="I5740" s="30">
        <v>1</v>
      </c>
      <c r="K5740" s="457"/>
      <c r="L5740" s="457" t="e">
        <f>IF(K5740=0,#REF!,0)</f>
        <v>#REF!</v>
      </c>
    </row>
    <row r="5741" spans="1:12">
      <c r="A5741" s="30">
        <v>5739</v>
      </c>
      <c r="B5741" s="30">
        <v>1032.623999999998</v>
      </c>
      <c r="C5741" s="30">
        <v>15237.4189999999</v>
      </c>
      <c r="D5741" s="30">
        <v>1</v>
      </c>
      <c r="E5741" s="30">
        <v>1</v>
      </c>
      <c r="F5741" s="30">
        <v>244.303</v>
      </c>
      <c r="G5741" s="30">
        <v>1</v>
      </c>
      <c r="H5741" s="30">
        <v>1</v>
      </c>
      <c r="I5741" s="30">
        <v>1</v>
      </c>
      <c r="K5741" s="457"/>
      <c r="L5741" s="457" t="e">
        <f>IF(K5741=0,#REF!,0)</f>
        <v>#REF!</v>
      </c>
    </row>
    <row r="5742" spans="1:12">
      <c r="A5742" s="30">
        <v>5740</v>
      </c>
      <c r="B5742" s="30">
        <v>1032.623999999998</v>
      </c>
      <c r="C5742" s="30">
        <v>15229.650999999902</v>
      </c>
      <c r="D5742" s="30">
        <v>1</v>
      </c>
      <c r="E5742" s="30">
        <v>1</v>
      </c>
      <c r="F5742" s="30">
        <v>244.66900000000001</v>
      </c>
      <c r="G5742" s="30">
        <v>1</v>
      </c>
      <c r="H5742" s="30">
        <v>1</v>
      </c>
      <c r="I5742" s="30">
        <v>1</v>
      </c>
      <c r="K5742" s="457"/>
      <c r="L5742" s="457" t="e">
        <f>IF(K5742=0,#REF!,0)</f>
        <v>#REF!</v>
      </c>
    </row>
    <row r="5743" spans="1:12">
      <c r="A5743" s="30">
        <v>5741</v>
      </c>
      <c r="B5743" s="30">
        <v>1032.623999999998</v>
      </c>
      <c r="C5743" s="30">
        <v>15218.9579999999</v>
      </c>
      <c r="D5743" s="30">
        <v>1</v>
      </c>
      <c r="E5743" s="30">
        <v>1</v>
      </c>
      <c r="F5743" s="30">
        <v>228.10799999999901</v>
      </c>
      <c r="G5743" s="30">
        <v>1</v>
      </c>
      <c r="H5743" s="30">
        <v>1</v>
      </c>
      <c r="I5743" s="30">
        <v>1</v>
      </c>
      <c r="K5743" s="457"/>
      <c r="L5743" s="457" t="e">
        <f>IF(K5743=0,#REF!,0)</f>
        <v>#REF!</v>
      </c>
    </row>
    <row r="5744" spans="1:12">
      <c r="A5744" s="30">
        <v>5742</v>
      </c>
      <c r="B5744" s="30">
        <v>1762.222</v>
      </c>
      <c r="C5744" s="30">
        <v>15211.709999999899</v>
      </c>
      <c r="D5744" s="30">
        <v>1</v>
      </c>
      <c r="E5744" s="30">
        <v>1</v>
      </c>
      <c r="F5744" s="30">
        <v>2499.4949999999999</v>
      </c>
      <c r="G5744" s="30">
        <v>1</v>
      </c>
      <c r="H5744" s="30">
        <v>1</v>
      </c>
      <c r="I5744" s="30">
        <v>1</v>
      </c>
      <c r="K5744" s="457"/>
      <c r="L5744" s="457" t="e">
        <f>IF(K5744=0,#REF!,0)</f>
        <v>#REF!</v>
      </c>
    </row>
    <row r="5745" spans="1:12">
      <c r="A5745" s="30">
        <v>5743</v>
      </c>
      <c r="B5745" s="30">
        <v>6179.5039999999999</v>
      </c>
      <c r="C5745" s="30">
        <v>15322.6149999999</v>
      </c>
      <c r="D5745" s="30">
        <v>1</v>
      </c>
      <c r="E5745" s="30">
        <v>1</v>
      </c>
      <c r="F5745" s="30">
        <v>6553.5529999999899</v>
      </c>
      <c r="G5745" s="30">
        <v>1</v>
      </c>
      <c r="H5745" s="30">
        <v>1</v>
      </c>
      <c r="I5745" s="30">
        <v>1</v>
      </c>
      <c r="K5745" s="457"/>
      <c r="L5745" s="457" t="e">
        <f>IF(K5745=0,#REF!,0)</f>
        <v>#REF!</v>
      </c>
    </row>
    <row r="5746" spans="1:12">
      <c r="A5746" s="30">
        <v>5744</v>
      </c>
      <c r="B5746" s="30">
        <v>1879.3219999999999</v>
      </c>
      <c r="C5746" s="30">
        <v>49731.477999999894</v>
      </c>
      <c r="D5746" s="30">
        <v>1</v>
      </c>
      <c r="E5746" s="30">
        <v>1</v>
      </c>
      <c r="F5746" s="30">
        <v>5308.8819999999996</v>
      </c>
      <c r="G5746" s="30">
        <v>1</v>
      </c>
      <c r="H5746" s="30">
        <v>1</v>
      </c>
      <c r="I5746" s="30">
        <v>1</v>
      </c>
      <c r="K5746" s="457"/>
      <c r="L5746" s="457" t="e">
        <f>IF(K5746=0,#REF!,0)</f>
        <v>#REF!</v>
      </c>
    </row>
    <row r="5747" spans="1:12">
      <c r="A5747" s="30">
        <v>5745</v>
      </c>
      <c r="B5747" s="30">
        <v>1368.0949999999978</v>
      </c>
      <c r="C5747" s="30">
        <v>106708.5269999998</v>
      </c>
      <c r="D5747" s="30">
        <v>1</v>
      </c>
      <c r="E5747" s="30">
        <v>1</v>
      </c>
      <c r="F5747" s="30">
        <v>4391.9449999999997</v>
      </c>
      <c r="G5747" s="30">
        <v>1</v>
      </c>
      <c r="H5747" s="30">
        <v>1</v>
      </c>
      <c r="I5747" s="30">
        <v>1</v>
      </c>
      <c r="K5747" s="457"/>
      <c r="L5747" s="457" t="e">
        <f>IF(K5747=0,#REF!,0)</f>
        <v>#REF!</v>
      </c>
    </row>
    <row r="5748" spans="1:12">
      <c r="A5748" s="30">
        <v>5746</v>
      </c>
      <c r="B5748" s="30">
        <v>2193.3469999999993</v>
      </c>
      <c r="C5748" s="30">
        <v>152780.46499999988</v>
      </c>
      <c r="D5748" s="30">
        <v>1</v>
      </c>
      <c r="E5748" s="30">
        <v>1</v>
      </c>
      <c r="F5748" s="30">
        <v>3345.41</v>
      </c>
      <c r="G5748" s="30">
        <v>1</v>
      </c>
      <c r="H5748" s="30">
        <v>1</v>
      </c>
      <c r="I5748" s="30">
        <v>1</v>
      </c>
      <c r="K5748" s="457"/>
      <c r="L5748" s="457" t="e">
        <f>IF(K5748=0,#REF!,0)</f>
        <v>#REF!</v>
      </c>
    </row>
    <row r="5749" spans="1:12">
      <c r="A5749" s="30">
        <v>5747</v>
      </c>
      <c r="B5749" s="30">
        <v>2856.097999999989</v>
      </c>
      <c r="C5749" s="30">
        <v>175418.22499999969</v>
      </c>
      <c r="D5749" s="30">
        <v>1</v>
      </c>
      <c r="E5749" s="30">
        <v>1</v>
      </c>
      <c r="F5749" s="30">
        <v>2953.2279999999901</v>
      </c>
      <c r="G5749" s="30">
        <v>1</v>
      </c>
      <c r="H5749" s="30">
        <v>1</v>
      </c>
      <c r="I5749" s="30">
        <v>1</v>
      </c>
      <c r="K5749" s="457"/>
      <c r="L5749" s="457" t="e">
        <f>IF(K5749=0,#REF!,0)</f>
        <v>#REF!</v>
      </c>
    </row>
    <row r="5750" spans="1:12">
      <c r="A5750" s="30">
        <v>5748</v>
      </c>
      <c r="B5750" s="30">
        <v>5091.1379999999981</v>
      </c>
      <c r="C5750" s="30">
        <v>164199.24099999981</v>
      </c>
      <c r="D5750" s="30">
        <v>1</v>
      </c>
      <c r="E5750" s="30">
        <v>1</v>
      </c>
      <c r="F5750" s="30">
        <v>2756.8739999999998</v>
      </c>
      <c r="G5750" s="30">
        <v>1</v>
      </c>
      <c r="H5750" s="30">
        <v>1</v>
      </c>
      <c r="I5750" s="30">
        <v>1</v>
      </c>
      <c r="K5750" s="457"/>
      <c r="L5750" s="457" t="e">
        <f>IF(K5750=0,#REF!,0)</f>
        <v>#REF!</v>
      </c>
    </row>
    <row r="5751" spans="1:12">
      <c r="A5751" s="30">
        <v>5749</v>
      </c>
      <c r="B5751" s="30">
        <v>16727.215999999993</v>
      </c>
      <c r="C5751" s="30">
        <v>107817.1409999998</v>
      </c>
      <c r="D5751" s="30">
        <v>1</v>
      </c>
      <c r="E5751" s="30">
        <v>1</v>
      </c>
      <c r="F5751" s="30">
        <v>4128.0559999999896</v>
      </c>
      <c r="G5751" s="30">
        <v>1</v>
      </c>
      <c r="H5751" s="30">
        <v>1</v>
      </c>
      <c r="I5751" s="30">
        <v>1</v>
      </c>
      <c r="K5751" s="457"/>
      <c r="L5751" s="457" t="e">
        <f>IF(K5751=0,#REF!,0)</f>
        <v>#REF!</v>
      </c>
    </row>
    <row r="5752" spans="1:12">
      <c r="A5752" s="30">
        <v>5750</v>
      </c>
      <c r="B5752" s="30">
        <v>8615.2299999999905</v>
      </c>
      <c r="C5752" s="30">
        <v>144191.85099999988</v>
      </c>
      <c r="D5752" s="30">
        <v>1</v>
      </c>
      <c r="E5752" s="30">
        <v>1</v>
      </c>
      <c r="F5752" s="30">
        <v>3670.4209999999998</v>
      </c>
      <c r="G5752" s="30">
        <v>1</v>
      </c>
      <c r="H5752" s="30">
        <v>1</v>
      </c>
      <c r="I5752" s="30">
        <v>1</v>
      </c>
      <c r="K5752" s="457"/>
      <c r="L5752" s="457" t="e">
        <f>IF(K5752=0,#REF!,0)</f>
        <v>#REF!</v>
      </c>
    </row>
    <row r="5753" spans="1:12">
      <c r="A5753" s="30">
        <v>5751</v>
      </c>
      <c r="B5753" s="30">
        <v>7061.2909999999883</v>
      </c>
      <c r="C5753" s="30">
        <v>189015.00699999969</v>
      </c>
      <c r="D5753" s="30">
        <v>1</v>
      </c>
      <c r="E5753" s="30">
        <v>1</v>
      </c>
      <c r="F5753" s="30">
        <v>2103.8249999999998</v>
      </c>
      <c r="G5753" s="30">
        <v>1</v>
      </c>
      <c r="H5753" s="30">
        <v>1</v>
      </c>
      <c r="I5753" s="30">
        <v>1</v>
      </c>
      <c r="K5753" s="457"/>
      <c r="L5753" s="457" t="e">
        <f>IF(K5753=0,#REF!,0)</f>
        <v>#REF!</v>
      </c>
    </row>
    <row r="5754" spans="1:12">
      <c r="A5754" s="30">
        <v>5752</v>
      </c>
      <c r="B5754" s="30">
        <v>7809.2099999999882</v>
      </c>
      <c r="C5754" s="30">
        <v>171065.48799999969</v>
      </c>
      <c r="D5754" s="30">
        <v>1</v>
      </c>
      <c r="E5754" s="30">
        <v>1</v>
      </c>
      <c r="F5754" s="30">
        <v>1843.0940000000001</v>
      </c>
      <c r="G5754" s="30">
        <v>1</v>
      </c>
      <c r="H5754" s="30">
        <v>1</v>
      </c>
      <c r="I5754" s="30">
        <v>1</v>
      </c>
      <c r="K5754" s="457"/>
      <c r="L5754" s="457" t="e">
        <f>IF(K5754=0,#REF!,0)</f>
        <v>#REF!</v>
      </c>
    </row>
    <row r="5755" spans="1:12">
      <c r="A5755" s="30">
        <v>5753</v>
      </c>
      <c r="B5755" s="30">
        <v>7012.601999999998</v>
      </c>
      <c r="C5755" s="30">
        <v>154021.27199999991</v>
      </c>
      <c r="D5755" s="30">
        <v>1</v>
      </c>
      <c r="E5755" s="30">
        <v>1</v>
      </c>
      <c r="F5755" s="30">
        <v>2103.933</v>
      </c>
      <c r="G5755" s="30">
        <v>1</v>
      </c>
      <c r="H5755" s="30">
        <v>1</v>
      </c>
      <c r="I5755" s="30">
        <v>1</v>
      </c>
      <c r="K5755" s="457"/>
      <c r="L5755" s="457" t="e">
        <f>IF(K5755=0,#REF!,0)</f>
        <v>#REF!</v>
      </c>
    </row>
    <row r="5756" spans="1:12">
      <c r="A5756" s="30">
        <v>5754</v>
      </c>
      <c r="B5756" s="30">
        <v>6817.6549999999997</v>
      </c>
      <c r="C5756" s="30">
        <v>94762.457999999897</v>
      </c>
      <c r="D5756" s="30">
        <v>1</v>
      </c>
      <c r="E5756" s="30">
        <v>1</v>
      </c>
      <c r="F5756" s="30">
        <v>3671.15399999999</v>
      </c>
      <c r="G5756" s="30">
        <v>1</v>
      </c>
      <c r="H5756" s="30">
        <v>1</v>
      </c>
      <c r="I5756" s="30">
        <v>1</v>
      </c>
      <c r="K5756" s="457"/>
      <c r="L5756" s="457" t="e">
        <f>IF(K5756=0,#REF!,0)</f>
        <v>#REF!</v>
      </c>
    </row>
    <row r="5757" spans="1:12">
      <c r="A5757" s="30">
        <v>5755</v>
      </c>
      <c r="B5757" s="30">
        <v>13937.726999999992</v>
      </c>
      <c r="C5757" s="30">
        <v>40881.892999999902</v>
      </c>
      <c r="D5757" s="30">
        <v>1</v>
      </c>
      <c r="E5757" s="30">
        <v>1</v>
      </c>
      <c r="F5757" s="30">
        <v>5174.7870000000003</v>
      </c>
      <c r="G5757" s="30">
        <v>1</v>
      </c>
      <c r="H5757" s="30">
        <v>1</v>
      </c>
      <c r="I5757" s="30">
        <v>1</v>
      </c>
      <c r="K5757" s="457"/>
      <c r="L5757" s="457" t="e">
        <f>IF(K5757=0,#REF!,0)</f>
        <v>#REF!</v>
      </c>
    </row>
    <row r="5758" spans="1:12">
      <c r="A5758" s="30">
        <v>5756</v>
      </c>
      <c r="B5758" s="30">
        <v>14289.375</v>
      </c>
      <c r="C5758" s="30">
        <v>40444.692999999897</v>
      </c>
      <c r="D5758" s="30">
        <v>1</v>
      </c>
      <c r="E5758" s="30">
        <v>1</v>
      </c>
      <c r="F5758" s="30">
        <v>5240.9160000000002</v>
      </c>
      <c r="G5758" s="30">
        <v>1</v>
      </c>
      <c r="H5758" s="30">
        <v>1</v>
      </c>
      <c r="I5758" s="30">
        <v>1</v>
      </c>
      <c r="K5758" s="457"/>
      <c r="L5758" s="457" t="e">
        <f>IF(K5758=0,#REF!,0)</f>
        <v>#REF!</v>
      </c>
    </row>
    <row r="5759" spans="1:12">
      <c r="A5759" s="30">
        <v>5757</v>
      </c>
      <c r="B5759" s="30">
        <v>3260.4109999999996</v>
      </c>
      <c r="C5759" s="30">
        <v>18246.726999999901</v>
      </c>
      <c r="D5759" s="30">
        <v>1</v>
      </c>
      <c r="E5759" s="30">
        <v>1</v>
      </c>
      <c r="F5759" s="30">
        <v>4064.7510000000002</v>
      </c>
      <c r="G5759" s="30">
        <v>1</v>
      </c>
      <c r="H5759" s="30">
        <v>1</v>
      </c>
      <c r="I5759" s="30">
        <v>1</v>
      </c>
      <c r="K5759" s="457"/>
      <c r="L5759" s="457" t="e">
        <f>IF(K5759=0,#REF!,0)</f>
        <v>#REF!</v>
      </c>
    </row>
    <row r="5760" spans="1:12">
      <c r="A5760" s="30">
        <v>5758</v>
      </c>
      <c r="B5760" s="30">
        <v>1778.423</v>
      </c>
      <c r="C5760" s="30">
        <v>16996.9029999999</v>
      </c>
      <c r="D5760" s="30">
        <v>1</v>
      </c>
      <c r="E5760" s="30">
        <v>1</v>
      </c>
      <c r="F5760" s="30">
        <v>2953.998</v>
      </c>
      <c r="G5760" s="30">
        <v>1</v>
      </c>
      <c r="H5760" s="30">
        <v>1</v>
      </c>
      <c r="I5760" s="30">
        <v>1</v>
      </c>
      <c r="K5760" s="457"/>
      <c r="L5760" s="457" t="e">
        <f>IF(K5760=0,#REF!,0)</f>
        <v>#REF!</v>
      </c>
    </row>
    <row r="5761" spans="1:12">
      <c r="A5761" s="30">
        <v>5759</v>
      </c>
      <c r="B5761" s="30">
        <v>1764.4319999999998</v>
      </c>
      <c r="C5761" s="30">
        <v>15942.749999999898</v>
      </c>
      <c r="D5761" s="30">
        <v>1</v>
      </c>
      <c r="E5761" s="30">
        <v>1</v>
      </c>
      <c r="F5761" s="30">
        <v>1649.40399999999</v>
      </c>
      <c r="G5761" s="30">
        <v>1</v>
      </c>
      <c r="H5761" s="30">
        <v>1</v>
      </c>
      <c r="I5761" s="30">
        <v>1</v>
      </c>
      <c r="K5761" s="457"/>
      <c r="L5761" s="457" t="e">
        <f>IF(K5761=0,#REF!,0)</f>
        <v>#REF!</v>
      </c>
    </row>
    <row r="5762" spans="1:12">
      <c r="A5762" s="30">
        <v>5760</v>
      </c>
      <c r="B5762" s="30">
        <v>1032.623999999998</v>
      </c>
      <c r="C5762" s="30">
        <v>15589.6719999999</v>
      </c>
      <c r="D5762" s="30">
        <v>1</v>
      </c>
      <c r="E5762" s="30">
        <v>1</v>
      </c>
      <c r="F5762" s="30">
        <v>1259.5709999999999</v>
      </c>
      <c r="G5762" s="30">
        <v>1</v>
      </c>
      <c r="H5762" s="30">
        <v>1</v>
      </c>
      <c r="I5762" s="30">
        <v>1</v>
      </c>
      <c r="K5762" s="457"/>
      <c r="L5762" s="457" t="e">
        <f>IF(K5762=0,#REF!,0)</f>
        <v>#REF!</v>
      </c>
    </row>
    <row r="5763" spans="1:12">
      <c r="A5763" s="30">
        <v>5761</v>
      </c>
      <c r="B5763" s="30">
        <v>1032.623999999998</v>
      </c>
      <c r="C5763" s="30">
        <v>15457.237999999899</v>
      </c>
      <c r="D5763" s="30">
        <v>1</v>
      </c>
      <c r="E5763" s="30">
        <v>1</v>
      </c>
      <c r="F5763" s="30">
        <v>553.21100000000001</v>
      </c>
      <c r="G5763" s="30">
        <v>1</v>
      </c>
      <c r="H5763" s="30">
        <v>1</v>
      </c>
      <c r="I5763" s="30">
        <v>1</v>
      </c>
      <c r="K5763" s="457"/>
      <c r="L5763" s="457" t="e">
        <f>IF(K5763=0,#REF!,0)</f>
        <v>#REF!</v>
      </c>
    </row>
    <row r="5764" spans="1:12">
      <c r="A5764" s="30">
        <v>5762</v>
      </c>
      <c r="B5764" s="30">
        <v>1032.623999999998</v>
      </c>
      <c r="C5764" s="30">
        <v>15249.300999999899</v>
      </c>
      <c r="D5764" s="30">
        <v>1</v>
      </c>
      <c r="E5764" s="30">
        <v>1</v>
      </c>
      <c r="F5764" s="30">
        <v>314.30900000000003</v>
      </c>
      <c r="G5764" s="30">
        <v>1</v>
      </c>
      <c r="H5764" s="30">
        <v>1</v>
      </c>
      <c r="I5764" s="30">
        <v>1</v>
      </c>
      <c r="K5764" s="457"/>
      <c r="L5764" s="457" t="e">
        <f>IF(K5764=0,#REF!,0)</f>
        <v>#REF!</v>
      </c>
    </row>
    <row r="5765" spans="1:12">
      <c r="A5765" s="30">
        <v>5763</v>
      </c>
      <c r="B5765" s="30">
        <v>1032.623999999998</v>
      </c>
      <c r="C5765" s="30">
        <v>15238.7329999999</v>
      </c>
      <c r="D5765" s="30">
        <v>1</v>
      </c>
      <c r="E5765" s="30">
        <v>1</v>
      </c>
      <c r="F5765" s="30">
        <v>244.584</v>
      </c>
      <c r="G5765" s="30">
        <v>1</v>
      </c>
      <c r="H5765" s="30">
        <v>1</v>
      </c>
      <c r="I5765" s="30">
        <v>1</v>
      </c>
      <c r="K5765" s="457"/>
      <c r="L5765" s="457" t="e">
        <f>IF(K5765=0,#REF!,0)</f>
        <v>#REF!</v>
      </c>
    </row>
    <row r="5766" spans="1:12">
      <c r="A5766" s="30">
        <v>5764</v>
      </c>
      <c r="B5766" s="30">
        <v>1032.623999999998</v>
      </c>
      <c r="C5766" s="30">
        <v>15232.975999999901</v>
      </c>
      <c r="D5766" s="30">
        <v>1</v>
      </c>
      <c r="E5766" s="30">
        <v>1</v>
      </c>
      <c r="F5766" s="30">
        <v>244.90199999999999</v>
      </c>
      <c r="G5766" s="30">
        <v>1</v>
      </c>
      <c r="H5766" s="30">
        <v>1</v>
      </c>
      <c r="I5766" s="30">
        <v>1</v>
      </c>
      <c r="K5766" s="457"/>
      <c r="L5766" s="457" t="e">
        <f>IF(K5766=0,#REF!,0)</f>
        <v>#REF!</v>
      </c>
    </row>
    <row r="5767" spans="1:12">
      <c r="A5767" s="30">
        <v>5765</v>
      </c>
      <c r="B5767" s="30">
        <v>1032.623999999998</v>
      </c>
      <c r="C5767" s="30">
        <v>15224.252999999901</v>
      </c>
      <c r="D5767" s="30">
        <v>1</v>
      </c>
      <c r="E5767" s="30">
        <v>1</v>
      </c>
      <c r="F5767" s="30">
        <v>228.171999999999</v>
      </c>
      <c r="G5767" s="30">
        <v>1</v>
      </c>
      <c r="H5767" s="30">
        <v>1</v>
      </c>
      <c r="I5767" s="30">
        <v>1</v>
      </c>
      <c r="K5767" s="457"/>
      <c r="L5767" s="457" t="e">
        <f>IF(K5767=0,#REF!,0)</f>
        <v>#REF!</v>
      </c>
    </row>
    <row r="5768" spans="1:12">
      <c r="A5768" s="30">
        <v>5766</v>
      </c>
      <c r="B5768" s="30">
        <v>1762.222</v>
      </c>
      <c r="C5768" s="30">
        <v>15220.0889999999</v>
      </c>
      <c r="D5768" s="30">
        <v>1</v>
      </c>
      <c r="E5768" s="30">
        <v>1</v>
      </c>
      <c r="F5768" s="30">
        <v>2499.393</v>
      </c>
      <c r="G5768" s="30">
        <v>1</v>
      </c>
      <c r="H5768" s="30">
        <v>1</v>
      </c>
      <c r="I5768" s="30">
        <v>1</v>
      </c>
      <c r="K5768" s="457"/>
      <c r="L5768" s="457" t="e">
        <f>IF(K5768=0,#REF!,0)</f>
        <v>#REF!</v>
      </c>
    </row>
    <row r="5769" spans="1:12">
      <c r="A5769" s="30">
        <v>5767</v>
      </c>
      <c r="B5769" s="30">
        <v>6190.472999999999</v>
      </c>
      <c r="C5769" s="30">
        <v>15333.2679999999</v>
      </c>
      <c r="D5769" s="30">
        <v>1</v>
      </c>
      <c r="E5769" s="30">
        <v>1</v>
      </c>
      <c r="F5769" s="30">
        <v>6553.3029999999899</v>
      </c>
      <c r="G5769" s="30">
        <v>1</v>
      </c>
      <c r="H5769" s="30">
        <v>1</v>
      </c>
      <c r="I5769" s="30">
        <v>1</v>
      </c>
      <c r="K5769" s="457"/>
      <c r="L5769" s="457" t="e">
        <f>IF(K5769=0,#REF!,0)</f>
        <v>#REF!</v>
      </c>
    </row>
    <row r="5770" spans="1:12">
      <c r="A5770" s="30">
        <v>5768</v>
      </c>
      <c r="B5770" s="30">
        <v>1864.8140000000001</v>
      </c>
      <c r="C5770" s="30">
        <v>49970.236999999877</v>
      </c>
      <c r="D5770" s="30">
        <v>1</v>
      </c>
      <c r="E5770" s="30">
        <v>1</v>
      </c>
      <c r="F5770" s="30">
        <v>5308.9489999999996</v>
      </c>
      <c r="G5770" s="30">
        <v>1</v>
      </c>
      <c r="H5770" s="30">
        <v>1</v>
      </c>
      <c r="I5770" s="30">
        <v>1</v>
      </c>
      <c r="K5770" s="457"/>
      <c r="L5770" s="457" t="e">
        <f>IF(K5770=0,#REF!,0)</f>
        <v>#REF!</v>
      </c>
    </row>
    <row r="5771" spans="1:12">
      <c r="A5771" s="30">
        <v>5769</v>
      </c>
      <c r="B5771" s="30">
        <v>1488.950999999998</v>
      </c>
      <c r="C5771" s="30">
        <v>111697.61799999987</v>
      </c>
      <c r="D5771" s="30">
        <v>1</v>
      </c>
      <c r="E5771" s="30">
        <v>1</v>
      </c>
      <c r="F5771" s="30">
        <v>4391.6369999999897</v>
      </c>
      <c r="G5771" s="30">
        <v>1</v>
      </c>
      <c r="H5771" s="30">
        <v>1</v>
      </c>
      <c r="I5771" s="30">
        <v>1</v>
      </c>
      <c r="K5771" s="457"/>
      <c r="L5771" s="457" t="e">
        <f>IF(K5771=0,#REF!,0)</f>
        <v>#REF!</v>
      </c>
    </row>
    <row r="5772" spans="1:12">
      <c r="A5772" s="30">
        <v>5770</v>
      </c>
      <c r="B5772" s="30">
        <v>4209.8319999999885</v>
      </c>
      <c r="C5772" s="30">
        <v>166089.94599999982</v>
      </c>
      <c r="D5772" s="30">
        <v>1</v>
      </c>
      <c r="E5772" s="30">
        <v>1</v>
      </c>
      <c r="F5772" s="30">
        <v>3344.6859999999901</v>
      </c>
      <c r="G5772" s="30">
        <v>1</v>
      </c>
      <c r="H5772" s="30">
        <v>1</v>
      </c>
      <c r="I5772" s="30">
        <v>1</v>
      </c>
      <c r="K5772" s="457"/>
      <c r="L5772" s="457" t="e">
        <f>IF(K5772=0,#REF!,0)</f>
        <v>#REF!</v>
      </c>
    </row>
    <row r="5773" spans="1:12">
      <c r="A5773" s="30">
        <v>5771</v>
      </c>
      <c r="B5773" s="30">
        <v>7349.3849999999902</v>
      </c>
      <c r="C5773" s="30">
        <v>191408.2919999997</v>
      </c>
      <c r="D5773" s="30">
        <v>1</v>
      </c>
      <c r="E5773" s="30">
        <v>1</v>
      </c>
      <c r="F5773" s="30">
        <v>2952.002</v>
      </c>
      <c r="G5773" s="30">
        <v>1</v>
      </c>
      <c r="H5773" s="30">
        <v>1</v>
      </c>
      <c r="I5773" s="30">
        <v>1</v>
      </c>
      <c r="K5773" s="457">
        <v>7397.5474597668326</v>
      </c>
      <c r="L5773" s="457">
        <f>IF(K5773=0,#REF!,0)</f>
        <v>0</v>
      </c>
    </row>
    <row r="5774" spans="1:12">
      <c r="A5774" s="30">
        <v>5772</v>
      </c>
      <c r="B5774" s="30">
        <v>9529.9439999999995</v>
      </c>
      <c r="C5774" s="30">
        <v>176872.8319999997</v>
      </c>
      <c r="D5774" s="30">
        <v>1</v>
      </c>
      <c r="E5774" s="30">
        <v>1</v>
      </c>
      <c r="F5774" s="30">
        <v>2755.4629999999902</v>
      </c>
      <c r="G5774" s="30">
        <v>1</v>
      </c>
      <c r="H5774" s="30">
        <v>1</v>
      </c>
      <c r="I5774" s="30">
        <v>1</v>
      </c>
      <c r="K5774" s="457">
        <v>18825.290331423101</v>
      </c>
      <c r="L5774" s="457">
        <f>IF(K5774=0,#REF!,0)</f>
        <v>0</v>
      </c>
    </row>
    <row r="5775" spans="1:12">
      <c r="A5775" s="30">
        <v>5773</v>
      </c>
      <c r="B5775" s="30">
        <v>18545.898999999899</v>
      </c>
      <c r="C5775" s="30">
        <v>129071.55499999991</v>
      </c>
      <c r="D5775" s="30">
        <v>1</v>
      </c>
      <c r="E5775" s="30">
        <v>1</v>
      </c>
      <c r="F5775" s="30">
        <v>4125.9199999999901</v>
      </c>
      <c r="G5775" s="30">
        <v>1</v>
      </c>
      <c r="H5775" s="30">
        <v>1</v>
      </c>
      <c r="I5775" s="30">
        <v>1</v>
      </c>
      <c r="K5775" s="457">
        <v>11926.267885324989</v>
      </c>
      <c r="L5775" s="457">
        <f>IF(K5775=0,#REF!,0)</f>
        <v>0</v>
      </c>
    </row>
    <row r="5776" spans="1:12">
      <c r="A5776" s="30">
        <v>5774</v>
      </c>
      <c r="B5776" s="30">
        <v>12285.660999999989</v>
      </c>
      <c r="C5776" s="30">
        <v>157817.1109999998</v>
      </c>
      <c r="D5776" s="30">
        <v>1</v>
      </c>
      <c r="E5776" s="30">
        <v>1</v>
      </c>
      <c r="F5776" s="30">
        <v>3668.326</v>
      </c>
      <c r="G5776" s="30">
        <v>1</v>
      </c>
      <c r="H5776" s="30">
        <v>1</v>
      </c>
      <c r="I5776" s="30">
        <v>1</v>
      </c>
      <c r="K5776" s="457">
        <v>24453.562213720492</v>
      </c>
      <c r="L5776" s="457">
        <f>IF(K5776=0,#REF!,0)</f>
        <v>0</v>
      </c>
    </row>
    <row r="5777" spans="1:12">
      <c r="A5777" s="30">
        <v>5775</v>
      </c>
      <c r="B5777" s="30">
        <v>11095.945999999987</v>
      </c>
      <c r="C5777" s="30">
        <v>202533.49399999983</v>
      </c>
      <c r="D5777" s="30">
        <v>1</v>
      </c>
      <c r="E5777" s="30">
        <v>1</v>
      </c>
      <c r="F5777" s="30">
        <v>2102.3679999999899</v>
      </c>
      <c r="G5777" s="30">
        <v>1</v>
      </c>
      <c r="H5777" s="30">
        <v>1</v>
      </c>
      <c r="I5777" s="30">
        <v>1</v>
      </c>
      <c r="K5777" s="457">
        <v>11122.151974216256</v>
      </c>
      <c r="L5777" s="457">
        <f>IF(K5777=0,#REF!,0)</f>
        <v>0</v>
      </c>
    </row>
    <row r="5778" spans="1:12">
      <c r="A5778" s="30">
        <v>5776</v>
      </c>
      <c r="B5778" s="30">
        <v>11387.562999999989</v>
      </c>
      <c r="C5778" s="30">
        <v>186220.92999999982</v>
      </c>
      <c r="D5778" s="30">
        <v>1</v>
      </c>
      <c r="E5778" s="30">
        <v>1</v>
      </c>
      <c r="F5778" s="30">
        <v>1841.86</v>
      </c>
      <c r="G5778" s="30">
        <v>1</v>
      </c>
      <c r="H5778" s="30">
        <v>1</v>
      </c>
      <c r="I5778" s="30">
        <v>1</v>
      </c>
      <c r="K5778" s="457">
        <v>5030.8918634931479</v>
      </c>
      <c r="L5778" s="457">
        <f>IF(K5778=0,#REF!,0)</f>
        <v>0</v>
      </c>
    </row>
    <row r="5779" spans="1:12">
      <c r="A5779" s="30">
        <v>5777</v>
      </c>
      <c r="B5779" s="30">
        <v>10735.110999999988</v>
      </c>
      <c r="C5779" s="30">
        <v>168244.42399999977</v>
      </c>
      <c r="D5779" s="30">
        <v>1</v>
      </c>
      <c r="E5779" s="30">
        <v>1</v>
      </c>
      <c r="F5779" s="30">
        <v>2102.6770000000001</v>
      </c>
      <c r="G5779" s="30">
        <v>1</v>
      </c>
      <c r="H5779" s="30">
        <v>1</v>
      </c>
      <c r="I5779" s="30">
        <v>1</v>
      </c>
      <c r="K5779" s="457"/>
      <c r="L5779" s="457" t="e">
        <f>IF(K5779=0,#REF!,0)</f>
        <v>#REF!</v>
      </c>
    </row>
    <row r="5780" spans="1:12">
      <c r="A5780" s="30">
        <v>5778</v>
      </c>
      <c r="B5780" s="30">
        <v>11537.811</v>
      </c>
      <c r="C5780" s="30">
        <v>123540.4399999997</v>
      </c>
      <c r="D5780" s="30">
        <v>1</v>
      </c>
      <c r="E5780" s="30">
        <v>1</v>
      </c>
      <c r="F5780" s="30">
        <v>3669.2170000000001</v>
      </c>
      <c r="G5780" s="30">
        <v>1</v>
      </c>
      <c r="H5780" s="30">
        <v>1</v>
      </c>
      <c r="I5780" s="30">
        <v>1</v>
      </c>
      <c r="K5780" s="457"/>
      <c r="L5780" s="457" t="e">
        <f>IF(K5780=0,#REF!,0)</f>
        <v>#REF!</v>
      </c>
    </row>
    <row r="5781" spans="1:12">
      <c r="A5781" s="30">
        <v>5779</v>
      </c>
      <c r="B5781" s="30">
        <v>16741.653000000002</v>
      </c>
      <c r="C5781" s="30">
        <v>43305.210999999894</v>
      </c>
      <c r="D5781" s="30">
        <v>1</v>
      </c>
      <c r="E5781" s="30">
        <v>1</v>
      </c>
      <c r="F5781" s="30">
        <v>5172.5069999999996</v>
      </c>
      <c r="G5781" s="30">
        <v>1</v>
      </c>
      <c r="H5781" s="30">
        <v>1</v>
      </c>
      <c r="I5781" s="30">
        <v>1</v>
      </c>
      <c r="K5781" s="457"/>
      <c r="L5781" s="457" t="e">
        <f>IF(K5781=0,#REF!,0)</f>
        <v>#REF!</v>
      </c>
    </row>
    <row r="5782" spans="1:12">
      <c r="A5782" s="30">
        <v>5780</v>
      </c>
      <c r="B5782" s="30">
        <v>17404.006999999991</v>
      </c>
      <c r="C5782" s="30">
        <v>43202.576999999794</v>
      </c>
      <c r="D5782" s="30">
        <v>1</v>
      </c>
      <c r="E5782" s="30">
        <v>1</v>
      </c>
      <c r="F5782" s="30">
        <v>5238.7250000000004</v>
      </c>
      <c r="G5782" s="30">
        <v>1</v>
      </c>
      <c r="H5782" s="30">
        <v>1</v>
      </c>
      <c r="I5782" s="30">
        <v>1</v>
      </c>
      <c r="K5782" s="457"/>
      <c r="L5782" s="457" t="e">
        <f>IF(K5782=0,#REF!,0)</f>
        <v>#REF!</v>
      </c>
    </row>
    <row r="5783" spans="1:12">
      <c r="A5783" s="30">
        <v>5781</v>
      </c>
      <c r="B5783" s="30">
        <v>6673.972999999999</v>
      </c>
      <c r="C5783" s="30">
        <v>19827.454999999889</v>
      </c>
      <c r="D5783" s="30">
        <v>1</v>
      </c>
      <c r="E5783" s="30">
        <v>1</v>
      </c>
      <c r="F5783" s="30">
        <v>4063.2559999999899</v>
      </c>
      <c r="G5783" s="30">
        <v>1</v>
      </c>
      <c r="H5783" s="30">
        <v>1</v>
      </c>
      <c r="I5783" s="30">
        <v>1</v>
      </c>
      <c r="K5783" s="457"/>
      <c r="L5783" s="457" t="e">
        <f>IF(K5783=0,#REF!,0)</f>
        <v>#REF!</v>
      </c>
    </row>
    <row r="5784" spans="1:12">
      <c r="A5784" s="30">
        <v>5782</v>
      </c>
      <c r="B5784" s="30">
        <v>1808.124</v>
      </c>
      <c r="C5784" s="30">
        <v>18098.040999999899</v>
      </c>
      <c r="D5784" s="30">
        <v>1</v>
      </c>
      <c r="E5784" s="30">
        <v>1</v>
      </c>
      <c r="F5784" s="30">
        <v>2952.4829999999902</v>
      </c>
      <c r="G5784" s="30">
        <v>1</v>
      </c>
      <c r="H5784" s="30">
        <v>1</v>
      </c>
      <c r="I5784" s="30">
        <v>1</v>
      </c>
      <c r="K5784" s="457"/>
      <c r="L5784" s="457" t="e">
        <f>IF(K5784=0,#REF!,0)</f>
        <v>#REF!</v>
      </c>
    </row>
    <row r="5785" spans="1:12">
      <c r="A5785" s="30">
        <v>5783</v>
      </c>
      <c r="B5785" s="30">
        <v>1793.431</v>
      </c>
      <c r="C5785" s="30">
        <v>16980.414999999899</v>
      </c>
      <c r="D5785" s="30">
        <v>1</v>
      </c>
      <c r="E5785" s="30">
        <v>1</v>
      </c>
      <c r="F5785" s="30">
        <v>1648.5449999999901</v>
      </c>
      <c r="G5785" s="30">
        <v>1</v>
      </c>
      <c r="H5785" s="30">
        <v>1</v>
      </c>
      <c r="I5785" s="30">
        <v>1</v>
      </c>
      <c r="K5785" s="457"/>
      <c r="L5785" s="457" t="e">
        <f>IF(K5785=0,#REF!,0)</f>
        <v>#REF!</v>
      </c>
    </row>
    <row r="5786" spans="1:12">
      <c r="A5786" s="30">
        <v>5784</v>
      </c>
      <c r="B5786" s="30">
        <v>1043.6379999999981</v>
      </c>
      <c r="C5786" s="30">
        <v>16246.745999999899</v>
      </c>
      <c r="D5786" s="30">
        <v>1</v>
      </c>
      <c r="E5786" s="30">
        <v>1</v>
      </c>
      <c r="F5786" s="30">
        <v>1259.002</v>
      </c>
      <c r="G5786" s="30">
        <v>1</v>
      </c>
      <c r="H5786" s="30">
        <v>1</v>
      </c>
      <c r="I5786" s="30">
        <v>1</v>
      </c>
      <c r="K5786" s="457"/>
      <c r="L5786" s="457" t="e">
        <f>IF(K5786=0,#REF!,0)</f>
        <v>#REF!</v>
      </c>
    </row>
    <row r="5787" spans="1:12">
      <c r="A5787" s="30">
        <v>5785</v>
      </c>
      <c r="B5787" s="30">
        <v>1032.623999999998</v>
      </c>
      <c r="C5787" s="30">
        <v>15601.243999999899</v>
      </c>
      <c r="D5787" s="30">
        <v>1</v>
      </c>
      <c r="E5787" s="30">
        <v>1</v>
      </c>
      <c r="F5787" s="30">
        <v>553.03299999999899</v>
      </c>
      <c r="G5787" s="30">
        <v>1</v>
      </c>
      <c r="H5787" s="30">
        <v>1</v>
      </c>
      <c r="I5787" s="30">
        <v>1</v>
      </c>
      <c r="K5787" s="457"/>
      <c r="L5787" s="457" t="e">
        <f>IF(K5787=0,#REF!,0)</f>
        <v>#REF!</v>
      </c>
    </row>
    <row r="5788" spans="1:12">
      <c r="A5788" s="30">
        <v>5786</v>
      </c>
      <c r="B5788" s="30">
        <v>1032.623999999998</v>
      </c>
      <c r="C5788" s="30">
        <v>15246.6069999999</v>
      </c>
      <c r="D5788" s="30">
        <v>1</v>
      </c>
      <c r="E5788" s="30">
        <v>1</v>
      </c>
      <c r="F5788" s="30">
        <v>314.30099999999999</v>
      </c>
      <c r="G5788" s="30">
        <v>1</v>
      </c>
      <c r="H5788" s="30">
        <v>1</v>
      </c>
      <c r="I5788" s="30">
        <v>1</v>
      </c>
      <c r="K5788" s="457"/>
      <c r="L5788" s="457" t="e">
        <f>IF(K5788=0,#REF!,0)</f>
        <v>#REF!</v>
      </c>
    </row>
    <row r="5789" spans="1:12">
      <c r="A5789" s="30">
        <v>5787</v>
      </c>
      <c r="B5789" s="30">
        <v>1032.623999999998</v>
      </c>
      <c r="C5789" s="30">
        <v>15216.3559999999</v>
      </c>
      <c r="D5789" s="30">
        <v>1</v>
      </c>
      <c r="E5789" s="30">
        <v>1</v>
      </c>
      <c r="F5789" s="30">
        <v>245.09899999999899</v>
      </c>
      <c r="G5789" s="30">
        <v>1</v>
      </c>
      <c r="H5789" s="30">
        <v>1</v>
      </c>
      <c r="I5789" s="30">
        <v>1</v>
      </c>
      <c r="K5789" s="457"/>
      <c r="L5789" s="457" t="e">
        <f>IF(K5789=0,#REF!,0)</f>
        <v>#REF!</v>
      </c>
    </row>
    <row r="5790" spans="1:12">
      <c r="A5790" s="30">
        <v>5788</v>
      </c>
      <c r="B5790" s="30">
        <v>1032.623999999998</v>
      </c>
      <c r="C5790" s="30">
        <v>15204.9469999999</v>
      </c>
      <c r="D5790" s="30">
        <v>1</v>
      </c>
      <c r="E5790" s="30">
        <v>1</v>
      </c>
      <c r="F5790" s="30">
        <v>245.826999999999</v>
      </c>
      <c r="G5790" s="30">
        <v>1</v>
      </c>
      <c r="H5790" s="30">
        <v>1</v>
      </c>
      <c r="I5790" s="30">
        <v>1</v>
      </c>
      <c r="K5790" s="457"/>
      <c r="L5790" s="457" t="e">
        <f>IF(K5790=0,#REF!,0)</f>
        <v>#REF!</v>
      </c>
    </row>
    <row r="5791" spans="1:12">
      <c r="A5791" s="30">
        <v>5789</v>
      </c>
      <c r="B5791" s="30">
        <v>1032.623999999998</v>
      </c>
      <c r="C5791" s="30">
        <v>15201.0339999999</v>
      </c>
      <c r="D5791" s="30">
        <v>1</v>
      </c>
      <c r="E5791" s="30">
        <v>1</v>
      </c>
      <c r="F5791" s="30">
        <v>228.920999999999</v>
      </c>
      <c r="G5791" s="30">
        <v>1</v>
      </c>
      <c r="H5791" s="30">
        <v>1</v>
      </c>
      <c r="I5791" s="30">
        <v>1</v>
      </c>
      <c r="K5791" s="457"/>
      <c r="L5791" s="457" t="e">
        <f>IF(K5791=0,#REF!,0)</f>
        <v>#REF!</v>
      </c>
    </row>
    <row r="5792" spans="1:12">
      <c r="A5792" s="30">
        <v>5790</v>
      </c>
      <c r="B5792" s="30">
        <v>1762.222</v>
      </c>
      <c r="C5792" s="30">
        <v>15197.450999999901</v>
      </c>
      <c r="D5792" s="30">
        <v>1</v>
      </c>
      <c r="E5792" s="30">
        <v>1</v>
      </c>
      <c r="F5792" s="30">
        <v>2500.8939999999998</v>
      </c>
      <c r="G5792" s="30">
        <v>1</v>
      </c>
      <c r="H5792" s="30">
        <v>1</v>
      </c>
      <c r="I5792" s="30">
        <v>1</v>
      </c>
      <c r="K5792" s="457"/>
      <c r="L5792" s="457" t="e">
        <f>IF(K5792=0,#REF!,0)</f>
        <v>#REF!</v>
      </c>
    </row>
    <row r="5793" spans="1:12">
      <c r="A5793" s="30">
        <v>5791</v>
      </c>
      <c r="B5793" s="30">
        <v>6148.8169999999991</v>
      </c>
      <c r="C5793" s="30">
        <v>15300.6349999999</v>
      </c>
      <c r="D5793" s="30">
        <v>1</v>
      </c>
      <c r="E5793" s="30">
        <v>1</v>
      </c>
      <c r="F5793" s="30">
        <v>6557.2829999999904</v>
      </c>
      <c r="G5793" s="30">
        <v>1</v>
      </c>
      <c r="H5793" s="30">
        <v>1</v>
      </c>
      <c r="I5793" s="30">
        <v>1</v>
      </c>
      <c r="K5793" s="457"/>
      <c r="L5793" s="457" t="e">
        <f>IF(K5793=0,#REF!,0)</f>
        <v>#REF!</v>
      </c>
    </row>
    <row r="5794" spans="1:12">
      <c r="A5794" s="30">
        <v>5792</v>
      </c>
      <c r="B5794" s="30">
        <v>1813.0949999999998</v>
      </c>
      <c r="C5794" s="30">
        <v>45106.794999999889</v>
      </c>
      <c r="D5794" s="30">
        <v>1</v>
      </c>
      <c r="E5794" s="30">
        <v>1</v>
      </c>
      <c r="F5794" s="30">
        <v>5312.6409999999996</v>
      </c>
      <c r="G5794" s="30">
        <v>1</v>
      </c>
      <c r="H5794" s="30">
        <v>1</v>
      </c>
      <c r="I5794" s="30">
        <v>1</v>
      </c>
      <c r="K5794" s="457"/>
      <c r="L5794" s="457" t="e">
        <f>IF(K5794=0,#REF!,0)</f>
        <v>#REF!</v>
      </c>
    </row>
    <row r="5795" spans="1:12">
      <c r="A5795" s="30">
        <v>5793</v>
      </c>
      <c r="B5795" s="30">
        <v>1124.498999999998</v>
      </c>
      <c r="C5795" s="30">
        <v>80188.951999999888</v>
      </c>
      <c r="D5795" s="30">
        <v>1</v>
      </c>
      <c r="E5795" s="30">
        <v>1</v>
      </c>
      <c r="F5795" s="30">
        <v>4395.1089999999904</v>
      </c>
      <c r="G5795" s="30">
        <v>1</v>
      </c>
      <c r="H5795" s="30">
        <v>1</v>
      </c>
      <c r="I5795" s="30">
        <v>1</v>
      </c>
      <c r="K5795" s="457"/>
      <c r="L5795" s="457" t="e">
        <f>IF(K5795=0,#REF!,0)</f>
        <v>#REF!</v>
      </c>
    </row>
    <row r="5796" spans="1:12">
      <c r="A5796" s="30">
        <v>5794</v>
      </c>
      <c r="B5796" s="30">
        <v>1485.831999999999</v>
      </c>
      <c r="C5796" s="30">
        <v>131638.44699999978</v>
      </c>
      <c r="D5796" s="30">
        <v>1</v>
      </c>
      <c r="E5796" s="30">
        <v>1</v>
      </c>
      <c r="F5796" s="30">
        <v>3347.172</v>
      </c>
      <c r="G5796" s="30">
        <v>1</v>
      </c>
      <c r="H5796" s="30">
        <v>1</v>
      </c>
      <c r="I5796" s="30">
        <v>1</v>
      </c>
      <c r="K5796" s="457"/>
      <c r="L5796" s="457" t="e">
        <f>IF(K5796=0,#REF!,0)</f>
        <v>#REF!</v>
      </c>
    </row>
    <row r="5797" spans="1:12">
      <c r="A5797" s="30">
        <v>5795</v>
      </c>
      <c r="B5797" s="30">
        <v>2253.8059999999982</v>
      </c>
      <c r="C5797" s="30">
        <v>165684.74799999967</v>
      </c>
      <c r="D5797" s="30">
        <v>1</v>
      </c>
      <c r="E5797" s="30">
        <v>1</v>
      </c>
      <c r="F5797" s="30">
        <v>2954.0309999999999</v>
      </c>
      <c r="G5797" s="30">
        <v>1</v>
      </c>
      <c r="H5797" s="30">
        <v>1</v>
      </c>
      <c r="I5797" s="30">
        <v>1</v>
      </c>
      <c r="K5797" s="457"/>
      <c r="L5797" s="457" t="e">
        <f>IF(K5797=0,#REF!,0)</f>
        <v>#REF!</v>
      </c>
    </row>
    <row r="5798" spans="1:12">
      <c r="A5798" s="30">
        <v>5796</v>
      </c>
      <c r="B5798" s="30">
        <v>3479.7339999999876</v>
      </c>
      <c r="C5798" s="30">
        <v>145937.34499999988</v>
      </c>
      <c r="D5798" s="30">
        <v>1</v>
      </c>
      <c r="E5798" s="30">
        <v>1</v>
      </c>
      <c r="F5798" s="30">
        <v>2757.5219999999899</v>
      </c>
      <c r="G5798" s="30">
        <v>1</v>
      </c>
      <c r="H5798" s="30">
        <v>1</v>
      </c>
      <c r="I5798" s="30">
        <v>1</v>
      </c>
      <c r="K5798" s="457"/>
      <c r="L5798" s="457" t="e">
        <f>IF(K5798=0,#REF!,0)</f>
        <v>#REF!</v>
      </c>
    </row>
    <row r="5799" spans="1:12">
      <c r="A5799" s="30">
        <v>5797</v>
      </c>
      <c r="B5799" s="30">
        <v>14461.939</v>
      </c>
      <c r="C5799" s="30">
        <v>90744.111999999892</v>
      </c>
      <c r="D5799" s="30">
        <v>1</v>
      </c>
      <c r="E5799" s="30">
        <v>1</v>
      </c>
      <c r="F5799" s="30">
        <v>4128.8580000000002</v>
      </c>
      <c r="G5799" s="30">
        <v>1</v>
      </c>
      <c r="H5799" s="30">
        <v>1</v>
      </c>
      <c r="I5799" s="30">
        <v>1</v>
      </c>
      <c r="K5799" s="457"/>
      <c r="L5799" s="457" t="e">
        <f>IF(K5799=0,#REF!,0)</f>
        <v>#REF!</v>
      </c>
    </row>
    <row r="5800" spans="1:12">
      <c r="A5800" s="30">
        <v>5798</v>
      </c>
      <c r="B5800" s="30">
        <v>7165.3490000000002</v>
      </c>
      <c r="C5800" s="30">
        <v>129570.44599999989</v>
      </c>
      <c r="D5800" s="30">
        <v>1</v>
      </c>
      <c r="E5800" s="30">
        <v>1</v>
      </c>
      <c r="F5800" s="30">
        <v>3671.15399999999</v>
      </c>
      <c r="G5800" s="30">
        <v>1</v>
      </c>
      <c r="H5800" s="30">
        <v>1</v>
      </c>
      <c r="I5800" s="30">
        <v>1</v>
      </c>
      <c r="K5800" s="457"/>
      <c r="L5800" s="457" t="e">
        <f>IF(K5800=0,#REF!,0)</f>
        <v>#REF!</v>
      </c>
    </row>
    <row r="5801" spans="1:12">
      <c r="A5801" s="30">
        <v>5799</v>
      </c>
      <c r="B5801" s="30">
        <v>6194.0529999999972</v>
      </c>
      <c r="C5801" s="30">
        <v>176345.18199999968</v>
      </c>
      <c r="D5801" s="30">
        <v>1</v>
      </c>
      <c r="E5801" s="30">
        <v>1</v>
      </c>
      <c r="F5801" s="30">
        <v>2104.1860000000001</v>
      </c>
      <c r="G5801" s="30">
        <v>1</v>
      </c>
      <c r="H5801" s="30">
        <v>1</v>
      </c>
      <c r="I5801" s="30">
        <v>1</v>
      </c>
      <c r="K5801" s="457"/>
      <c r="L5801" s="457" t="e">
        <f>IF(K5801=0,#REF!,0)</f>
        <v>#REF!</v>
      </c>
    </row>
    <row r="5802" spans="1:12">
      <c r="A5802" s="30">
        <v>5800</v>
      </c>
      <c r="B5802" s="30">
        <v>6419.819999999997</v>
      </c>
      <c r="C5802" s="30">
        <v>156018.13499999969</v>
      </c>
      <c r="D5802" s="30">
        <v>1</v>
      </c>
      <c r="E5802" s="30">
        <v>1</v>
      </c>
      <c r="F5802" s="30">
        <v>1843.4649999999999</v>
      </c>
      <c r="G5802" s="30">
        <v>1</v>
      </c>
      <c r="H5802" s="30">
        <v>1</v>
      </c>
      <c r="I5802" s="30">
        <v>1</v>
      </c>
      <c r="K5802" s="457"/>
      <c r="L5802" s="457" t="e">
        <f>IF(K5802=0,#REF!,0)</f>
        <v>#REF!</v>
      </c>
    </row>
    <row r="5803" spans="1:12">
      <c r="A5803" s="30">
        <v>5801</v>
      </c>
      <c r="B5803" s="30">
        <v>5620.516999999998</v>
      </c>
      <c r="C5803" s="30">
        <v>136940.57799999989</v>
      </c>
      <c r="D5803" s="30">
        <v>1</v>
      </c>
      <c r="E5803" s="30">
        <v>1</v>
      </c>
      <c r="F5803" s="30">
        <v>2104.3969999999899</v>
      </c>
      <c r="G5803" s="30">
        <v>1</v>
      </c>
      <c r="H5803" s="30">
        <v>1</v>
      </c>
      <c r="I5803" s="30">
        <v>1</v>
      </c>
      <c r="K5803" s="457"/>
      <c r="L5803" s="457" t="e">
        <f>IF(K5803=0,#REF!,0)</f>
        <v>#REF!</v>
      </c>
    </row>
    <row r="5804" spans="1:12">
      <c r="A5804" s="30">
        <v>5802</v>
      </c>
      <c r="B5804" s="30">
        <v>5647.8369999999986</v>
      </c>
      <c r="C5804" s="30">
        <v>80598.661999999778</v>
      </c>
      <c r="D5804" s="30">
        <v>1</v>
      </c>
      <c r="E5804" s="30">
        <v>1</v>
      </c>
      <c r="F5804" s="30">
        <v>3671.88</v>
      </c>
      <c r="G5804" s="30">
        <v>1</v>
      </c>
      <c r="H5804" s="30">
        <v>1</v>
      </c>
      <c r="I5804" s="30">
        <v>1</v>
      </c>
      <c r="K5804" s="457"/>
      <c r="L5804" s="457" t="e">
        <f>IF(K5804=0,#REF!,0)</f>
        <v>#REF!</v>
      </c>
    </row>
    <row r="5805" spans="1:12">
      <c r="A5805" s="30">
        <v>5803</v>
      </c>
      <c r="B5805" s="30">
        <v>11092.910999999989</v>
      </c>
      <c r="C5805" s="30">
        <v>37251.111999999892</v>
      </c>
      <c r="D5805" s="30">
        <v>1</v>
      </c>
      <c r="E5805" s="30">
        <v>1</v>
      </c>
      <c r="F5805" s="30">
        <v>5175.9769999999999</v>
      </c>
      <c r="G5805" s="30">
        <v>1</v>
      </c>
      <c r="H5805" s="30">
        <v>1</v>
      </c>
      <c r="I5805" s="30">
        <v>1</v>
      </c>
      <c r="K5805" s="457"/>
      <c r="L5805" s="457" t="e">
        <f>IF(K5805=0,#REF!,0)</f>
        <v>#REF!</v>
      </c>
    </row>
    <row r="5806" spans="1:12">
      <c r="A5806" s="30">
        <v>5804</v>
      </c>
      <c r="B5806" s="30">
        <v>11693.903</v>
      </c>
      <c r="C5806" s="30">
        <v>37666.2389999999</v>
      </c>
      <c r="D5806" s="30">
        <v>1</v>
      </c>
      <c r="E5806" s="30">
        <v>1</v>
      </c>
      <c r="F5806" s="30">
        <v>5242.3429999999998</v>
      </c>
      <c r="G5806" s="30">
        <v>1</v>
      </c>
      <c r="H5806" s="30">
        <v>1</v>
      </c>
      <c r="I5806" s="30">
        <v>1</v>
      </c>
      <c r="K5806" s="457"/>
      <c r="L5806" s="457" t="e">
        <f>IF(K5806=0,#REF!,0)</f>
        <v>#REF!</v>
      </c>
    </row>
    <row r="5807" spans="1:12">
      <c r="A5807" s="30">
        <v>5805</v>
      </c>
      <c r="B5807" s="30">
        <v>2047.7129999999991</v>
      </c>
      <c r="C5807" s="30">
        <v>16753.880999999899</v>
      </c>
      <c r="D5807" s="30">
        <v>1</v>
      </c>
      <c r="E5807" s="30">
        <v>1</v>
      </c>
      <c r="F5807" s="30">
        <v>4066.308</v>
      </c>
      <c r="G5807" s="30">
        <v>1</v>
      </c>
      <c r="H5807" s="30">
        <v>1</v>
      </c>
      <c r="I5807" s="30">
        <v>1</v>
      </c>
      <c r="K5807" s="457"/>
      <c r="L5807" s="457" t="e">
        <f>IF(K5807=0,#REF!,0)</f>
        <v>#REF!</v>
      </c>
    </row>
    <row r="5808" spans="1:12">
      <c r="A5808" s="30">
        <v>5806</v>
      </c>
      <c r="B5808" s="30">
        <v>1762.222</v>
      </c>
      <c r="C5808" s="30">
        <v>15865.020999999901</v>
      </c>
      <c r="D5808" s="30">
        <v>1</v>
      </c>
      <c r="E5808" s="30">
        <v>1</v>
      </c>
      <c r="F5808" s="30">
        <v>2955.8209999999999</v>
      </c>
      <c r="G5808" s="30">
        <v>1</v>
      </c>
      <c r="H5808" s="30">
        <v>1</v>
      </c>
      <c r="I5808" s="30">
        <v>1</v>
      </c>
      <c r="K5808" s="457"/>
      <c r="L5808" s="457" t="e">
        <f>IF(K5808=0,#REF!,0)</f>
        <v>#REF!</v>
      </c>
    </row>
    <row r="5809" spans="1:12">
      <c r="A5809" s="30">
        <v>5807</v>
      </c>
      <c r="B5809" s="30">
        <v>1762.222</v>
      </c>
      <c r="C5809" s="30">
        <v>15293.3199999999</v>
      </c>
      <c r="D5809" s="30">
        <v>1</v>
      </c>
      <c r="E5809" s="30">
        <v>1</v>
      </c>
      <c r="F5809" s="30">
        <v>1650.71899999999</v>
      </c>
      <c r="G5809" s="30">
        <v>1</v>
      </c>
      <c r="H5809" s="30">
        <v>1</v>
      </c>
      <c r="I5809" s="30">
        <v>1</v>
      </c>
      <c r="K5809" s="457"/>
      <c r="L5809" s="457" t="e">
        <f>IF(K5809=0,#REF!,0)</f>
        <v>#REF!</v>
      </c>
    </row>
    <row r="5810" spans="1:12">
      <c r="A5810" s="30">
        <v>5808</v>
      </c>
      <c r="B5810" s="30">
        <v>1032.623999999998</v>
      </c>
      <c r="C5810" s="30">
        <v>15270.1259999999</v>
      </c>
      <c r="D5810" s="30">
        <v>1</v>
      </c>
      <c r="E5810" s="30">
        <v>1</v>
      </c>
      <c r="F5810" s="30">
        <v>1260.81799999999</v>
      </c>
      <c r="G5810" s="30">
        <v>1</v>
      </c>
      <c r="H5810" s="30">
        <v>1</v>
      </c>
      <c r="I5810" s="30">
        <v>1</v>
      </c>
      <c r="K5810" s="457"/>
      <c r="L5810" s="457" t="e">
        <f>IF(K5810=0,#REF!,0)</f>
        <v>#REF!</v>
      </c>
    </row>
    <row r="5811" spans="1:12">
      <c r="A5811" s="30">
        <v>5809</v>
      </c>
      <c r="B5811" s="30">
        <v>1032.623999999998</v>
      </c>
      <c r="C5811" s="30">
        <v>15266.745999999901</v>
      </c>
      <c r="D5811" s="30">
        <v>1</v>
      </c>
      <c r="E5811" s="30">
        <v>1</v>
      </c>
      <c r="F5811" s="30">
        <v>536.173</v>
      </c>
      <c r="G5811" s="30">
        <v>1</v>
      </c>
      <c r="H5811" s="30">
        <v>1</v>
      </c>
      <c r="I5811" s="30">
        <v>1</v>
      </c>
      <c r="K5811" s="457"/>
      <c r="L5811" s="457" t="e">
        <f>IF(K5811=0,#REF!,0)</f>
        <v>#REF!</v>
      </c>
    </row>
    <row r="5812" spans="1:12">
      <c r="A5812" s="30">
        <v>5810</v>
      </c>
      <c r="B5812" s="30">
        <v>1032.623999999998</v>
      </c>
      <c r="C5812" s="30">
        <v>15197.6959999999</v>
      </c>
      <c r="D5812" s="30">
        <v>1</v>
      </c>
      <c r="E5812" s="30">
        <v>1</v>
      </c>
      <c r="F5812" s="30">
        <v>590.04200000000003</v>
      </c>
      <c r="G5812" s="30">
        <v>1</v>
      </c>
      <c r="H5812" s="30">
        <v>1</v>
      </c>
      <c r="I5812" s="30">
        <v>1</v>
      </c>
      <c r="K5812" s="457"/>
      <c r="L5812" s="457" t="e">
        <f>IF(K5812=0,#REF!,0)</f>
        <v>#REF!</v>
      </c>
    </row>
    <row r="5813" spans="1:12">
      <c r="A5813" s="30">
        <v>5811</v>
      </c>
      <c r="B5813" s="30">
        <v>1032.623999999998</v>
      </c>
      <c r="C5813" s="30">
        <v>15194.835999999899</v>
      </c>
      <c r="D5813" s="30">
        <v>1</v>
      </c>
      <c r="E5813" s="30">
        <v>1</v>
      </c>
      <c r="F5813" s="30">
        <v>380.26600000000002</v>
      </c>
      <c r="G5813" s="30">
        <v>1</v>
      </c>
      <c r="H5813" s="30">
        <v>1</v>
      </c>
      <c r="I5813" s="30">
        <v>1</v>
      </c>
      <c r="K5813" s="457"/>
      <c r="L5813" s="457" t="e">
        <f>IF(K5813=0,#REF!,0)</f>
        <v>#REF!</v>
      </c>
    </row>
    <row r="5814" spans="1:12">
      <c r="A5814" s="30">
        <v>5812</v>
      </c>
      <c r="B5814" s="30">
        <v>1032.623999999998</v>
      </c>
      <c r="C5814" s="30">
        <v>15193.5729999999</v>
      </c>
      <c r="D5814" s="30">
        <v>1</v>
      </c>
      <c r="E5814" s="30">
        <v>1</v>
      </c>
      <c r="F5814" s="30">
        <v>225.61199999999999</v>
      </c>
      <c r="G5814" s="30">
        <v>1</v>
      </c>
      <c r="H5814" s="30">
        <v>1</v>
      </c>
      <c r="I5814" s="30">
        <v>1</v>
      </c>
      <c r="K5814" s="457"/>
      <c r="L5814" s="457" t="e">
        <f>IF(K5814=0,#REF!,0)</f>
        <v>#REF!</v>
      </c>
    </row>
    <row r="5815" spans="1:12">
      <c r="A5815" s="30">
        <v>5813</v>
      </c>
      <c r="B5815" s="30">
        <v>1032.623999999998</v>
      </c>
      <c r="C5815" s="30">
        <v>15191.8389999999</v>
      </c>
      <c r="D5815" s="30">
        <v>1</v>
      </c>
      <c r="E5815" s="30">
        <v>1</v>
      </c>
      <c r="F5815" s="30">
        <v>225.92899999999901</v>
      </c>
      <c r="G5815" s="30">
        <v>1</v>
      </c>
      <c r="H5815" s="30">
        <v>1</v>
      </c>
      <c r="I5815" s="30">
        <v>1</v>
      </c>
      <c r="K5815" s="457"/>
      <c r="L5815" s="457" t="e">
        <f>IF(K5815=0,#REF!,0)</f>
        <v>#REF!</v>
      </c>
    </row>
    <row r="5816" spans="1:12">
      <c r="A5816" s="30">
        <v>5814</v>
      </c>
      <c r="B5816" s="30">
        <v>1762.222</v>
      </c>
      <c r="C5816" s="30">
        <v>15191.0469999999</v>
      </c>
      <c r="D5816" s="30">
        <v>1</v>
      </c>
      <c r="E5816" s="30">
        <v>1</v>
      </c>
      <c r="F5816" s="30">
        <v>699.16899999999896</v>
      </c>
      <c r="G5816" s="30">
        <v>1</v>
      </c>
      <c r="H5816" s="30">
        <v>1</v>
      </c>
      <c r="I5816" s="30">
        <v>1</v>
      </c>
      <c r="K5816" s="457"/>
      <c r="L5816" s="457" t="e">
        <f>IF(K5816=0,#REF!,0)</f>
        <v>#REF!</v>
      </c>
    </row>
    <row r="5817" spans="1:12">
      <c r="A5817" s="30">
        <v>5815</v>
      </c>
      <c r="B5817" s="30">
        <v>6139.8579999999993</v>
      </c>
      <c r="C5817" s="30">
        <v>15293.726999999901</v>
      </c>
      <c r="D5817" s="30">
        <v>1</v>
      </c>
      <c r="E5817" s="30">
        <v>1</v>
      </c>
      <c r="F5817" s="30">
        <v>1865.78899999999</v>
      </c>
      <c r="G5817" s="30">
        <v>1</v>
      </c>
      <c r="H5817" s="30">
        <v>1</v>
      </c>
      <c r="I5817" s="30">
        <v>1</v>
      </c>
      <c r="K5817" s="457"/>
      <c r="L5817" s="457" t="e">
        <f>IF(K5817=0,#REF!,0)</f>
        <v>#REF!</v>
      </c>
    </row>
    <row r="5818" spans="1:12">
      <c r="A5818" s="30">
        <v>5816</v>
      </c>
      <c r="B5818" s="30">
        <v>1762.222</v>
      </c>
      <c r="C5818" s="30">
        <v>29807.145999999902</v>
      </c>
      <c r="D5818" s="30">
        <v>1</v>
      </c>
      <c r="E5818" s="30">
        <v>1</v>
      </c>
      <c r="F5818" s="30">
        <v>3154.0069999999901</v>
      </c>
      <c r="G5818" s="30">
        <v>1</v>
      </c>
      <c r="H5818" s="30">
        <v>1</v>
      </c>
      <c r="I5818" s="30">
        <v>1</v>
      </c>
      <c r="K5818" s="457"/>
      <c r="L5818" s="457" t="e">
        <f>IF(K5818=0,#REF!,0)</f>
        <v>#REF!</v>
      </c>
    </row>
    <row r="5819" spans="1:12">
      <c r="A5819" s="30">
        <v>5817</v>
      </c>
      <c r="B5819" s="30">
        <v>1035.391999999998</v>
      </c>
      <c r="C5819" s="30">
        <v>32163.906999999897</v>
      </c>
      <c r="D5819" s="30">
        <v>1</v>
      </c>
      <c r="E5819" s="30">
        <v>1</v>
      </c>
      <c r="F5819" s="30">
        <v>5115.2799999999897</v>
      </c>
      <c r="G5819" s="30">
        <v>1</v>
      </c>
      <c r="H5819" s="30">
        <v>1</v>
      </c>
      <c r="I5819" s="30">
        <v>1</v>
      </c>
      <c r="K5819" s="457"/>
      <c r="L5819" s="457" t="e">
        <f>IF(K5819=0,#REF!,0)</f>
        <v>#REF!</v>
      </c>
    </row>
    <row r="5820" spans="1:12">
      <c r="A5820" s="30">
        <v>5818</v>
      </c>
      <c r="B5820" s="30">
        <v>1174.9589999999989</v>
      </c>
      <c r="C5820" s="30">
        <v>34523.96199999989</v>
      </c>
      <c r="D5820" s="30">
        <v>1</v>
      </c>
      <c r="E5820" s="30">
        <v>1</v>
      </c>
      <c r="F5820" s="30">
        <v>5057.9939999999997</v>
      </c>
      <c r="G5820" s="30">
        <v>1</v>
      </c>
      <c r="H5820" s="30">
        <v>1</v>
      </c>
      <c r="I5820" s="30">
        <v>1</v>
      </c>
      <c r="K5820" s="457">
        <v>5284.2722264068034</v>
      </c>
      <c r="L5820" s="457">
        <f>IF(K5820=0,#REF!,0)</f>
        <v>0</v>
      </c>
    </row>
    <row r="5821" spans="1:12">
      <c r="A5821" s="30">
        <v>5819</v>
      </c>
      <c r="B5821" s="30">
        <v>1282.2769999999991</v>
      </c>
      <c r="C5821" s="30">
        <v>37519.378999999892</v>
      </c>
      <c r="D5821" s="30">
        <v>1</v>
      </c>
      <c r="E5821" s="30">
        <v>1</v>
      </c>
      <c r="F5821" s="30">
        <v>4551.9079999999904</v>
      </c>
      <c r="G5821" s="30">
        <v>1</v>
      </c>
      <c r="H5821" s="30">
        <v>1</v>
      </c>
      <c r="I5821" s="30">
        <v>1</v>
      </c>
      <c r="K5821" s="457">
        <v>14014.170496174236</v>
      </c>
      <c r="L5821" s="457">
        <f>IF(K5821=0,#REF!,0)</f>
        <v>0</v>
      </c>
    </row>
    <row r="5822" spans="1:12">
      <c r="A5822" s="30">
        <v>5820</v>
      </c>
      <c r="B5822" s="30">
        <v>1293.780999999999</v>
      </c>
      <c r="C5822" s="30">
        <v>37037.129999999896</v>
      </c>
      <c r="D5822" s="30">
        <v>1</v>
      </c>
      <c r="E5822" s="30">
        <v>1</v>
      </c>
      <c r="F5822" s="30">
        <v>4887.6859999999997</v>
      </c>
      <c r="G5822" s="30">
        <v>1</v>
      </c>
      <c r="H5822" s="30">
        <v>1</v>
      </c>
      <c r="I5822" s="30">
        <v>1</v>
      </c>
      <c r="K5822" s="457">
        <v>27433.987982253966</v>
      </c>
      <c r="L5822" s="457">
        <f>IF(K5822=0,#REF!,0)</f>
        <v>0</v>
      </c>
    </row>
    <row r="5823" spans="1:12">
      <c r="A5823" s="30">
        <v>5821</v>
      </c>
      <c r="B5823" s="30">
        <v>7140.0879999999997</v>
      </c>
      <c r="C5823" s="30">
        <v>36521.254999999997</v>
      </c>
      <c r="D5823" s="30">
        <v>1</v>
      </c>
      <c r="E5823" s="30">
        <v>1</v>
      </c>
      <c r="F5823" s="30">
        <v>4940.9690000000001</v>
      </c>
      <c r="G5823" s="30">
        <v>1</v>
      </c>
      <c r="H5823" s="30">
        <v>1</v>
      </c>
      <c r="I5823" s="30">
        <v>1</v>
      </c>
      <c r="K5823" s="457">
        <v>29687.495539758416</v>
      </c>
      <c r="L5823" s="457">
        <f>IF(K5823=0,#REF!,0)</f>
        <v>0</v>
      </c>
    </row>
    <row r="5824" spans="1:12">
      <c r="A5824" s="30">
        <v>5822</v>
      </c>
      <c r="B5824" s="30">
        <v>2182.4429999999993</v>
      </c>
      <c r="C5824" s="30">
        <v>36640.023999999888</v>
      </c>
      <c r="D5824" s="30">
        <v>1</v>
      </c>
      <c r="E5824" s="30">
        <v>1</v>
      </c>
      <c r="F5824" s="30">
        <v>3932.5329999999999</v>
      </c>
      <c r="G5824" s="30">
        <v>1</v>
      </c>
      <c r="H5824" s="30">
        <v>1</v>
      </c>
      <c r="I5824" s="30">
        <v>1</v>
      </c>
      <c r="K5824" s="457">
        <v>427.16273970546717</v>
      </c>
      <c r="L5824" s="457">
        <f>IF(K5824=0,#REF!,0)</f>
        <v>0</v>
      </c>
    </row>
    <row r="5825" spans="1:12">
      <c r="A5825" s="30">
        <v>5823</v>
      </c>
      <c r="B5825" s="30">
        <v>1358.0869999999979</v>
      </c>
      <c r="C5825" s="30">
        <v>37741.614999999903</v>
      </c>
      <c r="D5825" s="30">
        <v>1</v>
      </c>
      <c r="E5825" s="30">
        <v>1</v>
      </c>
      <c r="F5825" s="30">
        <v>3148.607</v>
      </c>
      <c r="G5825" s="30">
        <v>1</v>
      </c>
      <c r="H5825" s="30">
        <v>1</v>
      </c>
      <c r="I5825" s="30">
        <v>1</v>
      </c>
      <c r="K5825" s="457">
        <v>12517.282012645746</v>
      </c>
      <c r="L5825" s="457">
        <f>IF(K5825=0,#REF!,0)</f>
        <v>0</v>
      </c>
    </row>
    <row r="5826" spans="1:12">
      <c r="A5826" s="30">
        <v>5824</v>
      </c>
      <c r="B5826" s="30">
        <v>1310.0889999999979</v>
      </c>
      <c r="C5826" s="30">
        <v>36843.903999999886</v>
      </c>
      <c r="D5826" s="30">
        <v>1</v>
      </c>
      <c r="E5826" s="30">
        <v>1</v>
      </c>
      <c r="F5826" s="30">
        <v>2477.2199999999998</v>
      </c>
      <c r="G5826" s="30">
        <v>1</v>
      </c>
      <c r="H5826" s="30">
        <v>1</v>
      </c>
      <c r="I5826" s="30">
        <v>1</v>
      </c>
      <c r="K5826" s="457"/>
      <c r="L5826" s="457" t="e">
        <f>IF(K5826=0,#REF!,0)</f>
        <v>#REF!</v>
      </c>
    </row>
    <row r="5827" spans="1:12">
      <c r="A5827" s="30">
        <v>5825</v>
      </c>
      <c r="B5827" s="30">
        <v>1407.343999999998</v>
      </c>
      <c r="C5827" s="30">
        <v>36691.416999999885</v>
      </c>
      <c r="D5827" s="30">
        <v>1</v>
      </c>
      <c r="E5827" s="30">
        <v>1</v>
      </c>
      <c r="F5827" s="30">
        <v>3148.6589999999901</v>
      </c>
      <c r="G5827" s="30">
        <v>1</v>
      </c>
      <c r="H5827" s="30">
        <v>1</v>
      </c>
      <c r="I5827" s="30">
        <v>1</v>
      </c>
      <c r="K5827" s="457"/>
      <c r="L5827" s="457" t="e">
        <f>IF(K5827=0,#REF!,0)</f>
        <v>#REF!</v>
      </c>
    </row>
    <row r="5828" spans="1:12">
      <c r="A5828" s="30">
        <v>5826</v>
      </c>
      <c r="B5828" s="30">
        <v>2157.2439999999992</v>
      </c>
      <c r="C5828" s="30">
        <v>35861.566999999886</v>
      </c>
      <c r="D5828" s="30">
        <v>1</v>
      </c>
      <c r="E5828" s="30">
        <v>1</v>
      </c>
      <c r="F5828" s="30">
        <v>4044.8159999999898</v>
      </c>
      <c r="G5828" s="30">
        <v>1</v>
      </c>
      <c r="H5828" s="30">
        <v>1</v>
      </c>
      <c r="I5828" s="30">
        <v>1</v>
      </c>
      <c r="K5828" s="457"/>
      <c r="L5828" s="457" t="e">
        <f>IF(K5828=0,#REF!,0)</f>
        <v>#REF!</v>
      </c>
    </row>
    <row r="5829" spans="1:12">
      <c r="A5829" s="30">
        <v>5827</v>
      </c>
      <c r="B5829" s="30">
        <v>6972.8659999999982</v>
      </c>
      <c r="C5829" s="30">
        <v>34692.127999999902</v>
      </c>
      <c r="D5829" s="30">
        <v>1</v>
      </c>
      <c r="E5829" s="30">
        <v>1</v>
      </c>
      <c r="F5829" s="30">
        <v>5613.5839999999898</v>
      </c>
      <c r="G5829" s="30">
        <v>1</v>
      </c>
      <c r="H5829" s="30">
        <v>1</v>
      </c>
      <c r="I5829" s="30">
        <v>1</v>
      </c>
      <c r="K5829" s="457"/>
      <c r="L5829" s="457" t="e">
        <f>IF(K5829=0,#REF!,0)</f>
        <v>#REF!</v>
      </c>
    </row>
    <row r="5830" spans="1:12">
      <c r="A5830" s="30">
        <v>5828</v>
      </c>
      <c r="B5830" s="30">
        <v>8215.6829999999991</v>
      </c>
      <c r="C5830" s="30">
        <v>35113.041999999892</v>
      </c>
      <c r="D5830" s="30">
        <v>1</v>
      </c>
      <c r="E5830" s="30">
        <v>1</v>
      </c>
      <c r="F5830" s="30">
        <v>4437.7919999999904</v>
      </c>
      <c r="G5830" s="30">
        <v>1</v>
      </c>
      <c r="H5830" s="30">
        <v>1</v>
      </c>
      <c r="I5830" s="30">
        <v>1</v>
      </c>
      <c r="K5830" s="457"/>
      <c r="L5830" s="457" t="e">
        <f>IF(K5830=0,#REF!,0)</f>
        <v>#REF!</v>
      </c>
    </row>
    <row r="5831" spans="1:12">
      <c r="A5831" s="30">
        <v>5829</v>
      </c>
      <c r="B5831" s="30">
        <v>1817.9069999999999</v>
      </c>
      <c r="C5831" s="30">
        <v>16422.6869999999</v>
      </c>
      <c r="D5831" s="30">
        <v>1</v>
      </c>
      <c r="E5831" s="30">
        <v>1</v>
      </c>
      <c r="F5831" s="30">
        <v>2478.857</v>
      </c>
      <c r="G5831" s="30">
        <v>1</v>
      </c>
      <c r="H5831" s="30">
        <v>1</v>
      </c>
      <c r="I5831" s="30">
        <v>1</v>
      </c>
      <c r="K5831" s="457"/>
      <c r="L5831" s="457" t="e">
        <f>IF(K5831=0,#REF!,0)</f>
        <v>#REF!</v>
      </c>
    </row>
    <row r="5832" spans="1:12">
      <c r="A5832" s="30">
        <v>5830</v>
      </c>
      <c r="B5832" s="30">
        <v>1762.222</v>
      </c>
      <c r="C5832" s="30">
        <v>15768.746999999901</v>
      </c>
      <c r="D5832" s="30">
        <v>1</v>
      </c>
      <c r="E5832" s="30">
        <v>1</v>
      </c>
      <c r="F5832" s="30">
        <v>2423.1699999999901</v>
      </c>
      <c r="G5832" s="30">
        <v>1</v>
      </c>
      <c r="H5832" s="30">
        <v>1</v>
      </c>
      <c r="I5832" s="30">
        <v>1</v>
      </c>
      <c r="K5832" s="457"/>
      <c r="L5832" s="457" t="e">
        <f>IF(K5832=0,#REF!,0)</f>
        <v>#REF!</v>
      </c>
    </row>
    <row r="5833" spans="1:12">
      <c r="A5833" s="30">
        <v>5831</v>
      </c>
      <c r="B5833" s="30">
        <v>1762.222</v>
      </c>
      <c r="C5833" s="30">
        <v>15292.978999999899</v>
      </c>
      <c r="D5833" s="30">
        <v>1</v>
      </c>
      <c r="E5833" s="30">
        <v>1</v>
      </c>
      <c r="F5833" s="30">
        <v>1975.9580000000001</v>
      </c>
      <c r="G5833" s="30">
        <v>1</v>
      </c>
      <c r="H5833" s="30">
        <v>1</v>
      </c>
      <c r="I5833" s="30">
        <v>1</v>
      </c>
      <c r="K5833" s="457"/>
      <c r="L5833" s="457" t="e">
        <f>IF(K5833=0,#REF!,0)</f>
        <v>#REF!</v>
      </c>
    </row>
    <row r="5834" spans="1:12">
      <c r="A5834" s="30">
        <v>5832</v>
      </c>
      <c r="B5834" s="30">
        <v>1032.623999999998</v>
      </c>
      <c r="C5834" s="30">
        <v>15283.1349999999</v>
      </c>
      <c r="D5834" s="30">
        <v>1</v>
      </c>
      <c r="E5834" s="30">
        <v>1</v>
      </c>
      <c r="F5834" s="30">
        <v>1195.16199999999</v>
      </c>
      <c r="G5834" s="30">
        <v>1</v>
      </c>
      <c r="H5834" s="30">
        <v>1</v>
      </c>
      <c r="I5834" s="30">
        <v>1</v>
      </c>
      <c r="K5834" s="457"/>
      <c r="L5834" s="457" t="e">
        <f>IF(K5834=0,#REF!,0)</f>
        <v>#REF!</v>
      </c>
    </row>
    <row r="5835" spans="1:12">
      <c r="A5835" s="30">
        <v>5833</v>
      </c>
      <c r="B5835" s="30">
        <v>1032.623999999998</v>
      </c>
      <c r="C5835" s="30">
        <v>15254.630999999899</v>
      </c>
      <c r="D5835" s="30">
        <v>1</v>
      </c>
      <c r="E5835" s="30">
        <v>1</v>
      </c>
      <c r="F5835" s="30">
        <v>706.19100000000003</v>
      </c>
      <c r="G5835" s="30">
        <v>1</v>
      </c>
      <c r="H5835" s="30">
        <v>1</v>
      </c>
      <c r="I5835" s="30">
        <v>1</v>
      </c>
      <c r="K5835" s="457"/>
      <c r="L5835" s="457" t="e">
        <f>IF(K5835=0,#REF!,0)</f>
        <v>#REF!</v>
      </c>
    </row>
    <row r="5836" spans="1:12">
      <c r="A5836" s="30">
        <v>5834</v>
      </c>
      <c r="B5836" s="30">
        <v>1032.623999999998</v>
      </c>
      <c r="C5836" s="30">
        <v>15187.612999999899</v>
      </c>
      <c r="D5836" s="30">
        <v>1</v>
      </c>
      <c r="E5836" s="30">
        <v>1</v>
      </c>
      <c r="F5836" s="30">
        <v>527.15099999999995</v>
      </c>
      <c r="G5836" s="30">
        <v>1</v>
      </c>
      <c r="H5836" s="30">
        <v>1</v>
      </c>
      <c r="I5836" s="30">
        <v>1</v>
      </c>
      <c r="K5836" s="457"/>
      <c r="L5836" s="457" t="e">
        <f>IF(K5836=0,#REF!,0)</f>
        <v>#REF!</v>
      </c>
    </row>
    <row r="5837" spans="1:12">
      <c r="A5837" s="30">
        <v>5835</v>
      </c>
      <c r="B5837" s="30">
        <v>1032.623999999998</v>
      </c>
      <c r="C5837" s="30">
        <v>15187.612999999899</v>
      </c>
      <c r="D5837" s="30">
        <v>1</v>
      </c>
      <c r="E5837" s="30">
        <v>1</v>
      </c>
      <c r="F5837" s="30">
        <v>411.51</v>
      </c>
      <c r="G5837" s="30">
        <v>1</v>
      </c>
      <c r="H5837" s="30">
        <v>1</v>
      </c>
      <c r="I5837" s="30">
        <v>1</v>
      </c>
      <c r="K5837" s="457"/>
      <c r="L5837" s="457" t="e">
        <f>IF(K5837=0,#REF!,0)</f>
        <v>#REF!</v>
      </c>
    </row>
    <row r="5838" spans="1:12">
      <c r="A5838" s="30">
        <v>5836</v>
      </c>
      <c r="B5838" s="30">
        <v>1032.623999999998</v>
      </c>
      <c r="C5838" s="30">
        <v>15187.612999999899</v>
      </c>
      <c r="D5838" s="30">
        <v>1</v>
      </c>
      <c r="E5838" s="30">
        <v>1</v>
      </c>
      <c r="F5838" s="30">
        <v>227.045999999999</v>
      </c>
      <c r="G5838" s="30">
        <v>1</v>
      </c>
      <c r="H5838" s="30">
        <v>1</v>
      </c>
      <c r="I5838" s="30">
        <v>1</v>
      </c>
      <c r="K5838" s="457"/>
      <c r="L5838" s="457" t="e">
        <f>IF(K5838=0,#REF!,0)</f>
        <v>#REF!</v>
      </c>
    </row>
    <row r="5839" spans="1:12">
      <c r="A5839" s="30">
        <v>5837</v>
      </c>
      <c r="B5839" s="30">
        <v>1032.623999999998</v>
      </c>
      <c r="C5839" s="30">
        <v>15187.612999999899</v>
      </c>
      <c r="D5839" s="30">
        <v>1</v>
      </c>
      <c r="E5839" s="30">
        <v>1</v>
      </c>
      <c r="F5839" s="30">
        <v>227.21799999999899</v>
      </c>
      <c r="G5839" s="30">
        <v>1</v>
      </c>
      <c r="H5839" s="30">
        <v>1</v>
      </c>
      <c r="I5839" s="30">
        <v>1</v>
      </c>
      <c r="K5839" s="457"/>
      <c r="L5839" s="457" t="e">
        <f>IF(K5839=0,#REF!,0)</f>
        <v>#REF!</v>
      </c>
    </row>
    <row r="5840" spans="1:12">
      <c r="A5840" s="30">
        <v>5838</v>
      </c>
      <c r="B5840" s="30">
        <v>1762.222</v>
      </c>
      <c r="C5840" s="30">
        <v>15187.612999999899</v>
      </c>
      <c r="D5840" s="30">
        <v>1</v>
      </c>
      <c r="E5840" s="30">
        <v>1</v>
      </c>
      <c r="F5840" s="30">
        <v>411.62099999999998</v>
      </c>
      <c r="G5840" s="30">
        <v>1</v>
      </c>
      <c r="H5840" s="30">
        <v>1</v>
      </c>
      <c r="I5840" s="30">
        <v>1</v>
      </c>
      <c r="K5840" s="457"/>
      <c r="L5840" s="457" t="e">
        <f>IF(K5840=0,#REF!,0)</f>
        <v>#REF!</v>
      </c>
    </row>
    <row r="5841" spans="1:12">
      <c r="A5841" s="30">
        <v>5839</v>
      </c>
      <c r="B5841" s="30">
        <v>6139.8579999999993</v>
      </c>
      <c r="C5841" s="30">
        <v>15289.6509999999</v>
      </c>
      <c r="D5841" s="30">
        <v>1</v>
      </c>
      <c r="E5841" s="30">
        <v>1</v>
      </c>
      <c r="F5841" s="30">
        <v>1255.383</v>
      </c>
      <c r="G5841" s="30">
        <v>1</v>
      </c>
      <c r="H5841" s="30">
        <v>1</v>
      </c>
      <c r="I5841" s="30">
        <v>1</v>
      </c>
      <c r="K5841" s="457"/>
      <c r="L5841" s="457" t="e">
        <f>IF(K5841=0,#REF!,0)</f>
        <v>#REF!</v>
      </c>
    </row>
    <row r="5842" spans="1:12">
      <c r="A5842" s="30">
        <v>5840</v>
      </c>
      <c r="B5842" s="30">
        <v>1762.222</v>
      </c>
      <c r="C5842" s="30">
        <v>15633.805999999899</v>
      </c>
      <c r="D5842" s="30">
        <v>1</v>
      </c>
      <c r="E5842" s="30">
        <v>1</v>
      </c>
      <c r="F5842" s="30">
        <v>2550.0709999999999</v>
      </c>
      <c r="G5842" s="30">
        <v>1</v>
      </c>
      <c r="H5842" s="30">
        <v>1</v>
      </c>
      <c r="I5842" s="30">
        <v>1</v>
      </c>
      <c r="K5842" s="457"/>
      <c r="L5842" s="457" t="e">
        <f>IF(K5842=0,#REF!,0)</f>
        <v>#REF!</v>
      </c>
    </row>
    <row r="5843" spans="1:12">
      <c r="A5843" s="30">
        <v>5841</v>
      </c>
      <c r="B5843" s="30">
        <v>1032.623999999998</v>
      </c>
      <c r="C5843" s="30">
        <v>16672.300999999898</v>
      </c>
      <c r="D5843" s="30">
        <v>1</v>
      </c>
      <c r="E5843" s="30">
        <v>1</v>
      </c>
      <c r="F5843" s="30">
        <v>4032.5949999999998</v>
      </c>
      <c r="G5843" s="30">
        <v>1</v>
      </c>
      <c r="H5843" s="30">
        <v>1</v>
      </c>
      <c r="I5843" s="30">
        <v>1</v>
      </c>
      <c r="K5843" s="457"/>
      <c r="L5843" s="457" t="e">
        <f>IF(K5843=0,#REF!,0)</f>
        <v>#REF!</v>
      </c>
    </row>
    <row r="5844" spans="1:12">
      <c r="A5844" s="30">
        <v>5842</v>
      </c>
      <c r="B5844" s="30">
        <v>1153.2399999999991</v>
      </c>
      <c r="C5844" s="30">
        <v>17792.710999999901</v>
      </c>
      <c r="D5844" s="30">
        <v>1</v>
      </c>
      <c r="E5844" s="30">
        <v>1</v>
      </c>
      <c r="F5844" s="30">
        <v>5330.0169999999998</v>
      </c>
      <c r="G5844" s="30">
        <v>1</v>
      </c>
      <c r="H5844" s="30">
        <v>1</v>
      </c>
      <c r="I5844" s="30">
        <v>1</v>
      </c>
      <c r="K5844" s="457">
        <v>5502.2473713143299</v>
      </c>
      <c r="L5844" s="457">
        <f>IF(K5844=0,#REF!,0)</f>
        <v>0</v>
      </c>
    </row>
    <row r="5845" spans="1:12">
      <c r="A5845" s="30">
        <v>5843</v>
      </c>
      <c r="B5845" s="30">
        <v>1213.5469999999991</v>
      </c>
      <c r="C5845" s="30">
        <v>18679.559999999899</v>
      </c>
      <c r="D5845" s="30">
        <v>1</v>
      </c>
      <c r="E5845" s="30">
        <v>1</v>
      </c>
      <c r="F5845" s="30">
        <v>5884.3040000000001</v>
      </c>
      <c r="G5845" s="30">
        <v>1</v>
      </c>
      <c r="H5845" s="30">
        <v>1</v>
      </c>
      <c r="I5845" s="30">
        <v>1</v>
      </c>
      <c r="K5845" s="457">
        <v>26123.743747721852</v>
      </c>
      <c r="L5845" s="457">
        <f>IF(K5845=0,#REF!,0)</f>
        <v>0</v>
      </c>
    </row>
    <row r="5846" spans="1:12">
      <c r="A5846" s="30">
        <v>5844</v>
      </c>
      <c r="B5846" s="30">
        <v>1213.5469999999991</v>
      </c>
      <c r="C5846" s="30">
        <v>18294.355999999902</v>
      </c>
      <c r="D5846" s="30">
        <v>1</v>
      </c>
      <c r="E5846" s="30">
        <v>1</v>
      </c>
      <c r="F5846" s="30">
        <v>6190.9219999999996</v>
      </c>
      <c r="G5846" s="30">
        <v>1</v>
      </c>
      <c r="H5846" s="30">
        <v>1</v>
      </c>
      <c r="I5846" s="30">
        <v>1</v>
      </c>
      <c r="K5846" s="457">
        <v>18468.910464363624</v>
      </c>
      <c r="L5846" s="457">
        <f>IF(K5846=0,#REF!,0)</f>
        <v>0</v>
      </c>
    </row>
    <row r="5847" spans="1:12">
      <c r="A5847" s="30">
        <v>5845</v>
      </c>
      <c r="B5847" s="30">
        <v>6200.1660000000002</v>
      </c>
      <c r="C5847" s="30">
        <v>16386.614999999889</v>
      </c>
      <c r="D5847" s="30">
        <v>1</v>
      </c>
      <c r="E5847" s="30">
        <v>1</v>
      </c>
      <c r="F5847" s="30">
        <v>5321.335</v>
      </c>
      <c r="G5847" s="30">
        <v>1</v>
      </c>
      <c r="H5847" s="30">
        <v>1</v>
      </c>
      <c r="I5847" s="30">
        <v>1</v>
      </c>
      <c r="K5847" s="457">
        <v>28031.548838602233</v>
      </c>
      <c r="L5847" s="457">
        <f>IF(K5847=0,#REF!,0)</f>
        <v>0</v>
      </c>
    </row>
    <row r="5848" spans="1:12">
      <c r="A5848" s="30">
        <v>5846</v>
      </c>
      <c r="B5848" s="30">
        <v>1762.222</v>
      </c>
      <c r="C5848" s="30">
        <v>16203.154999999901</v>
      </c>
      <c r="D5848" s="30">
        <v>1</v>
      </c>
      <c r="E5848" s="30">
        <v>1</v>
      </c>
      <c r="F5848" s="30">
        <v>4580.0709999999999</v>
      </c>
      <c r="G5848" s="30">
        <v>1</v>
      </c>
      <c r="H5848" s="30">
        <v>1</v>
      </c>
      <c r="I5848" s="30">
        <v>1</v>
      </c>
      <c r="K5848" s="457">
        <v>23821.723877499935</v>
      </c>
      <c r="L5848" s="457">
        <f>IF(K5848=0,#REF!,0)</f>
        <v>0</v>
      </c>
    </row>
    <row r="5849" spans="1:12">
      <c r="A5849" s="30">
        <v>5847</v>
      </c>
      <c r="B5849" s="30">
        <v>1032.623999999998</v>
      </c>
      <c r="C5849" s="30">
        <v>16973.5649999999</v>
      </c>
      <c r="D5849" s="30">
        <v>1</v>
      </c>
      <c r="E5849" s="30">
        <v>1</v>
      </c>
      <c r="F5849" s="30">
        <v>3591.8049999999998</v>
      </c>
      <c r="G5849" s="30">
        <v>1</v>
      </c>
      <c r="H5849" s="30">
        <v>1</v>
      </c>
      <c r="I5849" s="30">
        <v>1</v>
      </c>
      <c r="K5849" s="457">
        <v>19274.611465025104</v>
      </c>
      <c r="L5849" s="457">
        <f>IF(K5849=0,#REF!,0)</f>
        <v>0</v>
      </c>
    </row>
    <row r="5850" spans="1:12">
      <c r="A5850" s="30">
        <v>5848</v>
      </c>
      <c r="B5850" s="30">
        <v>1032.623999999998</v>
      </c>
      <c r="C5850" s="30">
        <v>16588.360999999899</v>
      </c>
      <c r="D5850" s="30">
        <v>1</v>
      </c>
      <c r="E5850" s="30">
        <v>1</v>
      </c>
      <c r="F5850" s="30">
        <v>3159.5390000000002</v>
      </c>
      <c r="G5850" s="30">
        <v>1</v>
      </c>
      <c r="H5850" s="30">
        <v>1</v>
      </c>
      <c r="I5850" s="30">
        <v>1</v>
      </c>
      <c r="K5850" s="457"/>
      <c r="L5850" s="457" t="e">
        <f>IF(K5850=0,#REF!,0)</f>
        <v>#REF!</v>
      </c>
    </row>
    <row r="5851" spans="1:12">
      <c r="A5851" s="30">
        <v>5849</v>
      </c>
      <c r="B5851" s="30">
        <v>1032.623999999998</v>
      </c>
      <c r="C5851" s="30">
        <v>16203.154999999901</v>
      </c>
      <c r="D5851" s="30">
        <v>1</v>
      </c>
      <c r="E5851" s="30">
        <v>1</v>
      </c>
      <c r="F5851" s="30">
        <v>1803.9199999999901</v>
      </c>
      <c r="G5851" s="30">
        <v>1</v>
      </c>
      <c r="H5851" s="30">
        <v>1</v>
      </c>
      <c r="I5851" s="30">
        <v>1</v>
      </c>
      <c r="K5851" s="457"/>
      <c r="L5851" s="457" t="e">
        <f>IF(K5851=0,#REF!,0)</f>
        <v>#REF!</v>
      </c>
    </row>
    <row r="5852" spans="1:12">
      <c r="A5852" s="30">
        <v>5850</v>
      </c>
      <c r="B5852" s="30">
        <v>1762.222</v>
      </c>
      <c r="C5852" s="30">
        <v>15499.762999999901</v>
      </c>
      <c r="D5852" s="30">
        <v>1</v>
      </c>
      <c r="E5852" s="30">
        <v>1</v>
      </c>
      <c r="F5852" s="30">
        <v>3408.1819999999998</v>
      </c>
      <c r="G5852" s="30">
        <v>1</v>
      </c>
      <c r="H5852" s="30">
        <v>1</v>
      </c>
      <c r="I5852" s="30">
        <v>1</v>
      </c>
      <c r="K5852" s="457"/>
      <c r="L5852" s="457" t="e">
        <f>IF(K5852=0,#REF!,0)</f>
        <v>#REF!</v>
      </c>
    </row>
    <row r="5853" spans="1:12">
      <c r="A5853" s="30">
        <v>5851</v>
      </c>
      <c r="B5853" s="30">
        <v>6139.8579999999993</v>
      </c>
      <c r="C5853" s="30">
        <v>15423.693999999899</v>
      </c>
      <c r="D5853" s="30">
        <v>1</v>
      </c>
      <c r="E5853" s="30">
        <v>1</v>
      </c>
      <c r="F5853" s="30">
        <v>4458.0359999999901</v>
      </c>
      <c r="G5853" s="30">
        <v>1</v>
      </c>
      <c r="H5853" s="30">
        <v>1</v>
      </c>
      <c r="I5853" s="30">
        <v>1</v>
      </c>
      <c r="K5853" s="457"/>
      <c r="L5853" s="457" t="e">
        <f>IF(K5853=0,#REF!,0)</f>
        <v>#REF!</v>
      </c>
    </row>
    <row r="5854" spans="1:12">
      <c r="A5854" s="30">
        <v>5852</v>
      </c>
      <c r="B5854" s="30">
        <v>7599.07</v>
      </c>
      <c r="C5854" s="30">
        <v>16701.287999999899</v>
      </c>
      <c r="D5854" s="30">
        <v>1</v>
      </c>
      <c r="E5854" s="30">
        <v>1</v>
      </c>
      <c r="F5854" s="30">
        <v>4829.8429999999998</v>
      </c>
      <c r="G5854" s="30">
        <v>1</v>
      </c>
      <c r="H5854" s="30">
        <v>1</v>
      </c>
      <c r="I5854" s="30">
        <v>1</v>
      </c>
      <c r="K5854" s="457"/>
      <c r="L5854" s="457" t="e">
        <f>IF(K5854=0,#REF!,0)</f>
        <v>#REF!</v>
      </c>
    </row>
    <row r="5855" spans="1:12">
      <c r="A5855" s="30">
        <v>5853</v>
      </c>
      <c r="B5855" s="30">
        <v>1762.222</v>
      </c>
      <c r="C5855" s="30">
        <v>16153.051999999901</v>
      </c>
      <c r="D5855" s="30">
        <v>1</v>
      </c>
      <c r="E5855" s="30">
        <v>1</v>
      </c>
      <c r="F5855" s="30">
        <v>2484.9119999999998</v>
      </c>
      <c r="G5855" s="30">
        <v>1</v>
      </c>
      <c r="H5855" s="30">
        <v>1</v>
      </c>
      <c r="I5855" s="30">
        <v>1</v>
      </c>
      <c r="K5855" s="457"/>
      <c r="L5855" s="457" t="e">
        <f>IF(K5855=0,#REF!,0)</f>
        <v>#REF!</v>
      </c>
    </row>
    <row r="5856" spans="1:12">
      <c r="A5856" s="30">
        <v>5854</v>
      </c>
      <c r="B5856" s="30">
        <v>1762.222</v>
      </c>
      <c r="C5856" s="30">
        <v>15703.841999999901</v>
      </c>
      <c r="D5856" s="30">
        <v>1</v>
      </c>
      <c r="E5856" s="30">
        <v>1</v>
      </c>
      <c r="F5856" s="30">
        <v>2300.5659999999998</v>
      </c>
      <c r="G5856" s="30">
        <v>1</v>
      </c>
      <c r="H5856" s="30">
        <v>1</v>
      </c>
      <c r="I5856" s="30">
        <v>1</v>
      </c>
      <c r="K5856" s="457"/>
      <c r="L5856" s="457" t="e">
        <f>IF(K5856=0,#REF!,0)</f>
        <v>#REF!</v>
      </c>
    </row>
    <row r="5857" spans="1:12">
      <c r="A5857" s="30">
        <v>5855</v>
      </c>
      <c r="B5857" s="30">
        <v>1762.222</v>
      </c>
      <c r="C5857" s="30">
        <v>15254.630999999899</v>
      </c>
      <c r="D5857" s="30">
        <v>1</v>
      </c>
      <c r="E5857" s="30">
        <v>1</v>
      </c>
      <c r="F5857" s="30">
        <v>2116.337</v>
      </c>
      <c r="G5857" s="30">
        <v>1</v>
      </c>
      <c r="H5857" s="30">
        <v>1</v>
      </c>
      <c r="I5857" s="30">
        <v>1</v>
      </c>
      <c r="K5857" s="457"/>
      <c r="L5857" s="457" t="e">
        <f>IF(K5857=0,#REF!,0)</f>
        <v>#REF!</v>
      </c>
    </row>
    <row r="5858" spans="1:12">
      <c r="A5858" s="30">
        <v>5856</v>
      </c>
      <c r="B5858" s="30">
        <v>1032.623999999998</v>
      </c>
      <c r="C5858" s="30">
        <v>15254.630999999899</v>
      </c>
      <c r="D5858" s="30">
        <v>1</v>
      </c>
      <c r="E5858" s="30">
        <v>1</v>
      </c>
      <c r="F5858" s="30">
        <v>1193.1789999999901</v>
      </c>
      <c r="G5858" s="30">
        <v>1</v>
      </c>
      <c r="H5858" s="30">
        <v>1</v>
      </c>
      <c r="I5858" s="30">
        <v>1</v>
      </c>
      <c r="K5858" s="457"/>
      <c r="L5858" s="457" t="e">
        <f>IF(K5858=0,#REF!,0)</f>
        <v>#REF!</v>
      </c>
    </row>
    <row r="5859" spans="1:12">
      <c r="A5859" s="30">
        <v>5857</v>
      </c>
      <c r="B5859" s="30">
        <v>1032.623999999998</v>
      </c>
      <c r="C5859" s="30">
        <v>15254.630999999899</v>
      </c>
      <c r="D5859" s="30">
        <v>1</v>
      </c>
      <c r="E5859" s="30">
        <v>1</v>
      </c>
      <c r="F5859" s="30">
        <v>553.74599999999998</v>
      </c>
      <c r="G5859" s="30">
        <v>1</v>
      </c>
      <c r="H5859" s="30">
        <v>1</v>
      </c>
      <c r="I5859" s="30">
        <v>1</v>
      </c>
      <c r="K5859" s="457"/>
      <c r="L5859" s="457" t="e">
        <f>IF(K5859=0,#REF!,0)</f>
        <v>#REF!</v>
      </c>
    </row>
    <row r="5860" spans="1:12">
      <c r="A5860" s="30">
        <v>5858</v>
      </c>
      <c r="B5860" s="30">
        <v>1032.623999999998</v>
      </c>
      <c r="C5860" s="30">
        <v>15187.612999999899</v>
      </c>
      <c r="D5860" s="30">
        <v>1</v>
      </c>
      <c r="E5860" s="30">
        <v>1</v>
      </c>
      <c r="F5860" s="30">
        <v>315.409999999999</v>
      </c>
      <c r="G5860" s="30">
        <v>1</v>
      </c>
      <c r="H5860" s="30">
        <v>1</v>
      </c>
      <c r="I5860" s="30">
        <v>1</v>
      </c>
      <c r="K5860" s="457"/>
      <c r="L5860" s="457" t="e">
        <f>IF(K5860=0,#REF!,0)</f>
        <v>#REF!</v>
      </c>
    </row>
    <row r="5861" spans="1:12">
      <c r="A5861" s="30">
        <v>5859</v>
      </c>
      <c r="B5861" s="30">
        <v>1032.623999999998</v>
      </c>
      <c r="C5861" s="30">
        <v>15187.612999999899</v>
      </c>
      <c r="D5861" s="30">
        <v>1</v>
      </c>
      <c r="E5861" s="30">
        <v>1</v>
      </c>
      <c r="F5861" s="30">
        <v>248.30099999999999</v>
      </c>
      <c r="G5861" s="30">
        <v>1</v>
      </c>
      <c r="H5861" s="30">
        <v>1</v>
      </c>
      <c r="I5861" s="30">
        <v>1</v>
      </c>
      <c r="K5861" s="457"/>
      <c r="L5861" s="457" t="e">
        <f>IF(K5861=0,#REF!,0)</f>
        <v>#REF!</v>
      </c>
    </row>
    <row r="5862" spans="1:12">
      <c r="A5862" s="30">
        <v>5860</v>
      </c>
      <c r="B5862" s="30">
        <v>1032.623999999998</v>
      </c>
      <c r="C5862" s="30">
        <v>15187.612999999899</v>
      </c>
      <c r="D5862" s="30">
        <v>1</v>
      </c>
      <c r="E5862" s="30">
        <v>1</v>
      </c>
      <c r="F5862" s="30">
        <v>249.53299999999999</v>
      </c>
      <c r="G5862" s="30">
        <v>1</v>
      </c>
      <c r="H5862" s="30">
        <v>1</v>
      </c>
      <c r="I5862" s="30">
        <v>1</v>
      </c>
      <c r="K5862" s="457"/>
      <c r="L5862" s="457" t="e">
        <f>IF(K5862=0,#REF!,0)</f>
        <v>#REF!</v>
      </c>
    </row>
    <row r="5863" spans="1:12">
      <c r="A5863" s="30">
        <v>5861</v>
      </c>
      <c r="B5863" s="30">
        <v>1032.623999999998</v>
      </c>
      <c r="C5863" s="30">
        <v>15187.612999999899</v>
      </c>
      <c r="D5863" s="30">
        <v>1</v>
      </c>
      <c r="E5863" s="30">
        <v>1</v>
      </c>
      <c r="F5863" s="30">
        <v>231.45299999999901</v>
      </c>
      <c r="G5863" s="30">
        <v>1</v>
      </c>
      <c r="H5863" s="30">
        <v>1</v>
      </c>
      <c r="I5863" s="30">
        <v>1</v>
      </c>
      <c r="K5863" s="457"/>
      <c r="L5863" s="457" t="e">
        <f>IF(K5863=0,#REF!,0)</f>
        <v>#REF!</v>
      </c>
    </row>
    <row r="5864" spans="1:12">
      <c r="A5864" s="30">
        <v>5862</v>
      </c>
      <c r="B5864" s="30">
        <v>1762.222</v>
      </c>
      <c r="C5864" s="30">
        <v>15187.612999999899</v>
      </c>
      <c r="D5864" s="30">
        <v>1</v>
      </c>
      <c r="E5864" s="30">
        <v>1</v>
      </c>
      <c r="F5864" s="30">
        <v>2504.31</v>
      </c>
      <c r="G5864" s="30">
        <v>1</v>
      </c>
      <c r="H5864" s="30">
        <v>1</v>
      </c>
      <c r="I5864" s="30">
        <v>1</v>
      </c>
      <c r="K5864" s="457"/>
      <c r="L5864" s="457" t="e">
        <f>IF(K5864=0,#REF!,0)</f>
        <v>#REF!</v>
      </c>
    </row>
    <row r="5865" spans="1:12">
      <c r="A5865" s="30">
        <v>5863</v>
      </c>
      <c r="B5865" s="30">
        <v>6139.8579999999993</v>
      </c>
      <c r="C5865" s="30">
        <v>15289.6509999999</v>
      </c>
      <c r="D5865" s="30">
        <v>1</v>
      </c>
      <c r="E5865" s="30">
        <v>1</v>
      </c>
      <c r="F5865" s="30">
        <v>6564.9759999999897</v>
      </c>
      <c r="G5865" s="30">
        <v>1</v>
      </c>
      <c r="H5865" s="30">
        <v>1</v>
      </c>
      <c r="I5865" s="30">
        <v>1</v>
      </c>
      <c r="K5865" s="457"/>
      <c r="L5865" s="457" t="e">
        <f>IF(K5865=0,#REF!,0)</f>
        <v>#REF!</v>
      </c>
    </row>
    <row r="5866" spans="1:12">
      <c r="A5866" s="30">
        <v>5864</v>
      </c>
      <c r="B5866" s="30">
        <v>1762.222</v>
      </c>
      <c r="C5866" s="30">
        <v>44264.065999999999</v>
      </c>
      <c r="D5866" s="30">
        <v>1</v>
      </c>
      <c r="E5866" s="30">
        <v>1</v>
      </c>
      <c r="F5866" s="30">
        <v>5317.2950000000001</v>
      </c>
      <c r="G5866" s="30">
        <v>1</v>
      </c>
      <c r="H5866" s="30">
        <v>1</v>
      </c>
      <c r="I5866" s="30">
        <v>1</v>
      </c>
      <c r="K5866" s="457"/>
      <c r="L5866" s="457" t="e">
        <f>IF(K5866=0,#REF!,0)</f>
        <v>#REF!</v>
      </c>
    </row>
    <row r="5867" spans="1:12">
      <c r="A5867" s="30">
        <v>5865</v>
      </c>
      <c r="B5867" s="30">
        <v>1032.623999999998</v>
      </c>
      <c r="C5867" s="30">
        <v>75099.323999999906</v>
      </c>
      <c r="D5867" s="30">
        <v>1</v>
      </c>
      <c r="E5867" s="30">
        <v>1</v>
      </c>
      <c r="F5867" s="30">
        <v>4397.2289999999903</v>
      </c>
      <c r="G5867" s="30">
        <v>1</v>
      </c>
      <c r="H5867" s="30">
        <v>1</v>
      </c>
      <c r="I5867" s="30">
        <v>1</v>
      </c>
      <c r="K5867" s="457"/>
      <c r="L5867" s="457" t="e">
        <f>IF(K5867=0,#REF!,0)</f>
        <v>#REF!</v>
      </c>
    </row>
    <row r="5868" spans="1:12">
      <c r="A5868" s="30">
        <v>5866</v>
      </c>
      <c r="B5868" s="30">
        <v>1153.2399999999991</v>
      </c>
      <c r="C5868" s="30">
        <v>94523.215999999797</v>
      </c>
      <c r="D5868" s="30">
        <v>1</v>
      </c>
      <c r="E5868" s="30">
        <v>1</v>
      </c>
      <c r="F5868" s="30">
        <v>3347.8499999999899</v>
      </c>
      <c r="G5868" s="30">
        <v>1</v>
      </c>
      <c r="H5868" s="30">
        <v>1</v>
      </c>
      <c r="I5868" s="30">
        <v>1</v>
      </c>
      <c r="K5868" s="457"/>
      <c r="L5868" s="457" t="e">
        <f>IF(K5868=0,#REF!,0)</f>
        <v>#REF!</v>
      </c>
    </row>
    <row r="5869" spans="1:12">
      <c r="A5869" s="30">
        <v>5867</v>
      </c>
      <c r="B5869" s="30">
        <v>1213.5469999999991</v>
      </c>
      <c r="C5869" s="30">
        <v>113679.4359999998</v>
      </c>
      <c r="D5869" s="30">
        <v>1</v>
      </c>
      <c r="E5869" s="30">
        <v>1</v>
      </c>
      <c r="F5869" s="30">
        <v>2953.7629999999999</v>
      </c>
      <c r="G5869" s="30">
        <v>1</v>
      </c>
      <c r="H5869" s="30">
        <v>1</v>
      </c>
      <c r="I5869" s="30">
        <v>1</v>
      </c>
      <c r="K5869" s="457">
        <v>7655.3554232606439</v>
      </c>
      <c r="L5869" s="457">
        <f>IF(K5869=0,#REF!,0)</f>
        <v>0</v>
      </c>
    </row>
    <row r="5870" spans="1:12">
      <c r="A5870" s="30">
        <v>5868</v>
      </c>
      <c r="B5870" s="30">
        <v>1213.5469999999991</v>
      </c>
      <c r="C5870" s="30">
        <v>95003.686999999802</v>
      </c>
      <c r="D5870" s="30">
        <v>1</v>
      </c>
      <c r="E5870" s="30">
        <v>1</v>
      </c>
      <c r="F5870" s="30">
        <v>2756.194</v>
      </c>
      <c r="G5870" s="30">
        <v>1</v>
      </c>
      <c r="H5870" s="30">
        <v>1</v>
      </c>
      <c r="I5870" s="30">
        <v>1</v>
      </c>
      <c r="K5870" s="457"/>
      <c r="L5870" s="457" t="e">
        <f>IF(K5870=0,#REF!,0)</f>
        <v>#REF!</v>
      </c>
    </row>
    <row r="5871" spans="1:12">
      <c r="A5871" s="30">
        <v>5869</v>
      </c>
      <c r="B5871" s="30">
        <v>6200.1660000000002</v>
      </c>
      <c r="C5871" s="30">
        <v>49752.601999999904</v>
      </c>
      <c r="D5871" s="30">
        <v>1</v>
      </c>
      <c r="E5871" s="30">
        <v>1</v>
      </c>
      <c r="F5871" s="30">
        <v>4124.1679999999997</v>
      </c>
      <c r="G5871" s="30">
        <v>1</v>
      </c>
      <c r="H5871" s="30">
        <v>1</v>
      </c>
      <c r="I5871" s="30">
        <v>1</v>
      </c>
      <c r="K5871" s="457"/>
      <c r="L5871" s="457" t="e">
        <f>IF(K5871=0,#REF!,0)</f>
        <v>#REF!</v>
      </c>
    </row>
    <row r="5872" spans="1:12">
      <c r="A5872" s="30">
        <v>5870</v>
      </c>
      <c r="B5872" s="30">
        <v>1762.222</v>
      </c>
      <c r="C5872" s="30">
        <v>74636.355999999898</v>
      </c>
      <c r="D5872" s="30">
        <v>1</v>
      </c>
      <c r="E5872" s="30">
        <v>1</v>
      </c>
      <c r="F5872" s="30">
        <v>3666.87</v>
      </c>
      <c r="G5872" s="30">
        <v>1</v>
      </c>
      <c r="H5872" s="30">
        <v>1</v>
      </c>
      <c r="I5872" s="30">
        <v>1</v>
      </c>
      <c r="K5872" s="457">
        <v>3027.5335406421009</v>
      </c>
      <c r="L5872" s="457">
        <f>IF(K5872=0,#REF!,0)</f>
        <v>0</v>
      </c>
    </row>
    <row r="5873" spans="1:12">
      <c r="A5873" s="30">
        <v>5871</v>
      </c>
      <c r="B5873" s="30">
        <v>1032.623999999998</v>
      </c>
      <c r="C5873" s="30">
        <v>111971.8899999998</v>
      </c>
      <c r="D5873" s="30">
        <v>1</v>
      </c>
      <c r="E5873" s="30">
        <v>1</v>
      </c>
      <c r="F5873" s="30">
        <v>2101.2759999999998</v>
      </c>
      <c r="G5873" s="30">
        <v>1</v>
      </c>
      <c r="H5873" s="30">
        <v>1</v>
      </c>
      <c r="I5873" s="30">
        <v>1</v>
      </c>
      <c r="K5873" s="457"/>
      <c r="L5873" s="457" t="e">
        <f>IF(K5873=0,#REF!,0)</f>
        <v>#REF!</v>
      </c>
    </row>
    <row r="5874" spans="1:12">
      <c r="A5874" s="30">
        <v>5872</v>
      </c>
      <c r="B5874" s="30">
        <v>1032.623999999998</v>
      </c>
      <c r="C5874" s="30">
        <v>93311.282999999792</v>
      </c>
      <c r="D5874" s="30">
        <v>1</v>
      </c>
      <c r="E5874" s="30">
        <v>1</v>
      </c>
      <c r="F5874" s="30">
        <v>1840.8899999999901</v>
      </c>
      <c r="G5874" s="30">
        <v>1</v>
      </c>
      <c r="H5874" s="30">
        <v>1</v>
      </c>
      <c r="I5874" s="30">
        <v>1</v>
      </c>
      <c r="K5874" s="457"/>
      <c r="L5874" s="457" t="e">
        <f>IF(K5874=0,#REF!,0)</f>
        <v>#REF!</v>
      </c>
    </row>
    <row r="5875" spans="1:12">
      <c r="A5875" s="30">
        <v>5873</v>
      </c>
      <c r="B5875" s="30">
        <v>1032.623999999998</v>
      </c>
      <c r="C5875" s="30">
        <v>81383.481999999902</v>
      </c>
      <c r="D5875" s="30">
        <v>1</v>
      </c>
      <c r="E5875" s="30">
        <v>1</v>
      </c>
      <c r="F5875" s="30">
        <v>2101.9359999999901</v>
      </c>
      <c r="G5875" s="30">
        <v>1</v>
      </c>
      <c r="H5875" s="30">
        <v>1</v>
      </c>
      <c r="I5875" s="30">
        <v>1</v>
      </c>
      <c r="K5875" s="457"/>
      <c r="L5875" s="457" t="e">
        <f>IF(K5875=0,#REF!,0)</f>
        <v>#REF!</v>
      </c>
    </row>
    <row r="5876" spans="1:12">
      <c r="A5876" s="30">
        <v>5874</v>
      </c>
      <c r="B5876" s="30">
        <v>1762.222</v>
      </c>
      <c r="C5876" s="30">
        <v>44124.038</v>
      </c>
      <c r="D5876" s="30">
        <v>1</v>
      </c>
      <c r="E5876" s="30">
        <v>1</v>
      </c>
      <c r="F5876" s="30">
        <v>3668.7919999999999</v>
      </c>
      <c r="G5876" s="30">
        <v>1</v>
      </c>
      <c r="H5876" s="30">
        <v>1</v>
      </c>
      <c r="I5876" s="30">
        <v>1</v>
      </c>
      <c r="K5876" s="457"/>
      <c r="L5876" s="457" t="e">
        <f>IF(K5876=0,#REF!,0)</f>
        <v>#REF!</v>
      </c>
    </row>
    <row r="5877" spans="1:12">
      <c r="A5877" s="30">
        <v>5875</v>
      </c>
      <c r="B5877" s="30">
        <v>6139.8579999999993</v>
      </c>
      <c r="C5877" s="30">
        <v>28117.5469999999</v>
      </c>
      <c r="D5877" s="30">
        <v>1</v>
      </c>
      <c r="E5877" s="30">
        <v>1</v>
      </c>
      <c r="F5877" s="30">
        <v>5172.7330000000002</v>
      </c>
      <c r="G5877" s="30">
        <v>1</v>
      </c>
      <c r="H5877" s="30">
        <v>1</v>
      </c>
      <c r="I5877" s="30">
        <v>1</v>
      </c>
      <c r="K5877" s="457"/>
      <c r="L5877" s="457" t="e">
        <f>IF(K5877=0,#REF!,0)</f>
        <v>#REF!</v>
      </c>
    </row>
    <row r="5878" spans="1:12">
      <c r="A5878" s="30">
        <v>5876</v>
      </c>
      <c r="B5878" s="30">
        <v>7599.07</v>
      </c>
      <c r="C5878" s="30">
        <v>29386.871999999898</v>
      </c>
      <c r="D5878" s="30">
        <v>1</v>
      </c>
      <c r="E5878" s="30">
        <v>1</v>
      </c>
      <c r="F5878" s="30">
        <v>5238.8369999999904</v>
      </c>
      <c r="G5878" s="30">
        <v>1</v>
      </c>
      <c r="H5878" s="30">
        <v>1</v>
      </c>
      <c r="I5878" s="30">
        <v>1</v>
      </c>
      <c r="K5878" s="457"/>
      <c r="L5878" s="457" t="e">
        <f>IF(K5878=0,#REF!,0)</f>
        <v>#REF!</v>
      </c>
    </row>
    <row r="5879" spans="1:12">
      <c r="A5879" s="30">
        <v>5877</v>
      </c>
      <c r="B5879" s="30">
        <v>1762.222</v>
      </c>
      <c r="C5879" s="30">
        <v>16153.051999999901</v>
      </c>
      <c r="D5879" s="30">
        <v>1</v>
      </c>
      <c r="E5879" s="30">
        <v>1</v>
      </c>
      <c r="F5879" s="30">
        <v>4064.8889999999901</v>
      </c>
      <c r="G5879" s="30">
        <v>1</v>
      </c>
      <c r="H5879" s="30">
        <v>1</v>
      </c>
      <c r="I5879" s="30">
        <v>1</v>
      </c>
      <c r="K5879" s="457"/>
      <c r="L5879" s="457" t="e">
        <f>IF(K5879=0,#REF!,0)</f>
        <v>#REF!</v>
      </c>
    </row>
    <row r="5880" spans="1:12">
      <c r="A5880" s="30">
        <v>5878</v>
      </c>
      <c r="B5880" s="30">
        <v>1762.222</v>
      </c>
      <c r="C5880" s="30">
        <v>15703.841999999901</v>
      </c>
      <c r="D5880" s="30">
        <v>1</v>
      </c>
      <c r="E5880" s="30">
        <v>1</v>
      </c>
      <c r="F5880" s="30">
        <v>2954.7449999999999</v>
      </c>
      <c r="G5880" s="30">
        <v>1</v>
      </c>
      <c r="H5880" s="30">
        <v>1</v>
      </c>
      <c r="I5880" s="30">
        <v>1</v>
      </c>
      <c r="K5880" s="457"/>
      <c r="L5880" s="457" t="e">
        <f>IF(K5880=0,#REF!,0)</f>
        <v>#REF!</v>
      </c>
    </row>
    <row r="5881" spans="1:12">
      <c r="A5881" s="30">
        <v>5879</v>
      </c>
      <c r="B5881" s="30">
        <v>1762.222</v>
      </c>
      <c r="C5881" s="30">
        <v>15254.630999999899</v>
      </c>
      <c r="D5881" s="30">
        <v>1</v>
      </c>
      <c r="E5881" s="30">
        <v>1</v>
      </c>
      <c r="F5881" s="30">
        <v>1650.046</v>
      </c>
      <c r="G5881" s="30">
        <v>1</v>
      </c>
      <c r="H5881" s="30">
        <v>1</v>
      </c>
      <c r="I5881" s="30">
        <v>1</v>
      </c>
      <c r="K5881" s="457"/>
      <c r="L5881" s="457" t="e">
        <f>IF(K5881=0,#REF!,0)</f>
        <v>#REF!</v>
      </c>
    </row>
    <row r="5882" spans="1:12">
      <c r="A5882" s="30">
        <v>5880</v>
      </c>
      <c r="B5882" s="30">
        <v>1032.623999999998</v>
      </c>
      <c r="C5882" s="30">
        <v>15254.630999999899</v>
      </c>
      <c r="D5882" s="30">
        <v>1</v>
      </c>
      <c r="E5882" s="30">
        <v>1</v>
      </c>
      <c r="F5882" s="30">
        <v>1260.3050000000001</v>
      </c>
      <c r="G5882" s="30">
        <v>1</v>
      </c>
      <c r="H5882" s="30">
        <v>1</v>
      </c>
      <c r="I5882" s="30">
        <v>1</v>
      </c>
      <c r="K5882" s="457"/>
      <c r="L5882" s="457" t="e">
        <f>IF(K5882=0,#REF!,0)</f>
        <v>#REF!</v>
      </c>
    </row>
    <row r="5883" spans="1:12">
      <c r="A5883" s="30">
        <v>5881</v>
      </c>
      <c r="B5883" s="30">
        <v>1032.623999999998</v>
      </c>
      <c r="C5883" s="30">
        <v>15254.630999999899</v>
      </c>
      <c r="D5883" s="30">
        <v>1</v>
      </c>
      <c r="E5883" s="30">
        <v>1</v>
      </c>
      <c r="F5883" s="30">
        <v>553.71899999999903</v>
      </c>
      <c r="G5883" s="30">
        <v>1</v>
      </c>
      <c r="H5883" s="30">
        <v>1</v>
      </c>
      <c r="I5883" s="30">
        <v>1</v>
      </c>
      <c r="K5883" s="457"/>
      <c r="L5883" s="457" t="e">
        <f>IF(K5883=0,#REF!,0)</f>
        <v>#REF!</v>
      </c>
    </row>
    <row r="5884" spans="1:12">
      <c r="A5884" s="30">
        <v>5882</v>
      </c>
      <c r="B5884" s="30">
        <v>1032.623999999998</v>
      </c>
      <c r="C5884" s="30">
        <v>15187.612999999899</v>
      </c>
      <c r="D5884" s="30">
        <v>1</v>
      </c>
      <c r="E5884" s="30">
        <v>1</v>
      </c>
      <c r="F5884" s="30">
        <v>314.76899999999898</v>
      </c>
      <c r="G5884" s="30">
        <v>1</v>
      </c>
      <c r="H5884" s="30">
        <v>1</v>
      </c>
      <c r="I5884" s="30">
        <v>1</v>
      </c>
      <c r="K5884" s="457"/>
      <c r="L5884" s="457" t="e">
        <f>IF(K5884=0,#REF!,0)</f>
        <v>#REF!</v>
      </c>
    </row>
    <row r="5885" spans="1:12">
      <c r="A5885" s="30">
        <v>5883</v>
      </c>
      <c r="B5885" s="30">
        <v>1032.623999999998</v>
      </c>
      <c r="C5885" s="30">
        <v>15187.612999999899</v>
      </c>
      <c r="D5885" s="30">
        <v>1</v>
      </c>
      <c r="E5885" s="30">
        <v>1</v>
      </c>
      <c r="F5885" s="30">
        <v>245.38199999999901</v>
      </c>
      <c r="G5885" s="30">
        <v>1</v>
      </c>
      <c r="H5885" s="30">
        <v>1</v>
      </c>
      <c r="I5885" s="30">
        <v>1</v>
      </c>
      <c r="K5885" s="457"/>
      <c r="L5885" s="457" t="e">
        <f>IF(K5885=0,#REF!,0)</f>
        <v>#REF!</v>
      </c>
    </row>
    <row r="5886" spans="1:12">
      <c r="A5886" s="30">
        <v>5884</v>
      </c>
      <c r="B5886" s="30">
        <v>1032.623999999998</v>
      </c>
      <c r="C5886" s="30">
        <v>15187.612999999899</v>
      </c>
      <c r="D5886" s="30">
        <v>1</v>
      </c>
      <c r="E5886" s="30">
        <v>1</v>
      </c>
      <c r="F5886" s="30">
        <v>245.59399999999999</v>
      </c>
      <c r="G5886" s="30">
        <v>1</v>
      </c>
      <c r="H5886" s="30">
        <v>1</v>
      </c>
      <c r="I5886" s="30">
        <v>1</v>
      </c>
      <c r="K5886" s="457"/>
      <c r="L5886" s="457" t="e">
        <f>IF(K5886=0,#REF!,0)</f>
        <v>#REF!</v>
      </c>
    </row>
    <row r="5887" spans="1:12">
      <c r="A5887" s="30">
        <v>5885</v>
      </c>
      <c r="B5887" s="30">
        <v>1032.623999999998</v>
      </c>
      <c r="C5887" s="30">
        <v>15187.612999999899</v>
      </c>
      <c r="D5887" s="30">
        <v>1</v>
      </c>
      <c r="E5887" s="30">
        <v>1</v>
      </c>
      <c r="F5887" s="30">
        <v>228.558999999999</v>
      </c>
      <c r="G5887" s="30">
        <v>1</v>
      </c>
      <c r="H5887" s="30">
        <v>1</v>
      </c>
      <c r="I5887" s="30">
        <v>1</v>
      </c>
      <c r="K5887" s="457"/>
      <c r="L5887" s="457" t="e">
        <f>IF(K5887=0,#REF!,0)</f>
        <v>#REF!</v>
      </c>
    </row>
    <row r="5888" spans="1:12">
      <c r="A5888" s="30">
        <v>5886</v>
      </c>
      <c r="B5888" s="30">
        <v>1762.222</v>
      </c>
      <c r="C5888" s="30">
        <v>15187.612999999899</v>
      </c>
      <c r="D5888" s="30">
        <v>1</v>
      </c>
      <c r="E5888" s="30">
        <v>1</v>
      </c>
      <c r="F5888" s="30">
        <v>2499.962</v>
      </c>
      <c r="G5888" s="30">
        <v>1</v>
      </c>
      <c r="H5888" s="30">
        <v>1</v>
      </c>
      <c r="I5888" s="30">
        <v>1</v>
      </c>
      <c r="K5888" s="457"/>
      <c r="L5888" s="457" t="e">
        <f>IF(K5888=0,#REF!,0)</f>
        <v>#REF!</v>
      </c>
    </row>
    <row r="5889" spans="1:12">
      <c r="A5889" s="30">
        <v>5887</v>
      </c>
      <c r="B5889" s="30">
        <v>6139.8579999999993</v>
      </c>
      <c r="C5889" s="30">
        <v>15289.6509999999</v>
      </c>
      <c r="D5889" s="30">
        <v>1</v>
      </c>
      <c r="E5889" s="30">
        <v>1</v>
      </c>
      <c r="F5889" s="30">
        <v>6554.8339999999998</v>
      </c>
      <c r="G5889" s="30">
        <v>1</v>
      </c>
      <c r="H5889" s="30">
        <v>1</v>
      </c>
      <c r="I5889" s="30">
        <v>1</v>
      </c>
      <c r="K5889" s="457"/>
      <c r="L5889" s="457" t="e">
        <f>IF(K5889=0,#REF!,0)</f>
        <v>#REF!</v>
      </c>
    </row>
    <row r="5890" spans="1:12">
      <c r="A5890" s="30">
        <v>5888</v>
      </c>
      <c r="B5890" s="30">
        <v>1762.222</v>
      </c>
      <c r="C5890" s="30">
        <v>44254.161999999997</v>
      </c>
      <c r="D5890" s="30">
        <v>1</v>
      </c>
      <c r="E5890" s="30">
        <v>1</v>
      </c>
      <c r="F5890" s="30">
        <v>5311.3360000000002</v>
      </c>
      <c r="G5890" s="30">
        <v>1</v>
      </c>
      <c r="H5890" s="30">
        <v>1</v>
      </c>
      <c r="I5890" s="30">
        <v>1</v>
      </c>
      <c r="K5890" s="457"/>
      <c r="L5890" s="457" t="e">
        <f>IF(K5890=0,#REF!,0)</f>
        <v>#REF!</v>
      </c>
    </row>
    <row r="5891" spans="1:12">
      <c r="A5891" s="30">
        <v>5889</v>
      </c>
      <c r="B5891" s="30">
        <v>1032.623999999998</v>
      </c>
      <c r="C5891" s="30">
        <v>75098.597999999896</v>
      </c>
      <c r="D5891" s="30">
        <v>1</v>
      </c>
      <c r="E5891" s="30">
        <v>1</v>
      </c>
      <c r="F5891" s="30">
        <v>4394.3320000000003</v>
      </c>
      <c r="G5891" s="30">
        <v>1</v>
      </c>
      <c r="H5891" s="30">
        <v>1</v>
      </c>
      <c r="I5891" s="30">
        <v>1</v>
      </c>
      <c r="K5891" s="457"/>
      <c r="L5891" s="457" t="e">
        <f>IF(K5891=0,#REF!,0)</f>
        <v>#REF!</v>
      </c>
    </row>
    <row r="5892" spans="1:12">
      <c r="A5892" s="30">
        <v>5890</v>
      </c>
      <c r="B5892" s="30">
        <v>1153.2399999999991</v>
      </c>
      <c r="C5892" s="30">
        <v>94522.583999999799</v>
      </c>
      <c r="D5892" s="30">
        <v>1</v>
      </c>
      <c r="E5892" s="30">
        <v>1</v>
      </c>
      <c r="F5892" s="30">
        <v>3346.5569999999898</v>
      </c>
      <c r="G5892" s="30">
        <v>1</v>
      </c>
      <c r="H5892" s="30">
        <v>1</v>
      </c>
      <c r="I5892" s="30">
        <v>1</v>
      </c>
      <c r="K5892" s="457">
        <v>13643.008663138662</v>
      </c>
      <c r="L5892" s="457">
        <f>IF(K5892=0,#REF!,0)</f>
        <v>0</v>
      </c>
    </row>
    <row r="5893" spans="1:12">
      <c r="A5893" s="30">
        <v>5891</v>
      </c>
      <c r="B5893" s="30">
        <v>1213.5469999999991</v>
      </c>
      <c r="C5893" s="30">
        <v>113678.86199999979</v>
      </c>
      <c r="D5893" s="30">
        <v>1</v>
      </c>
      <c r="E5893" s="30">
        <v>1</v>
      </c>
      <c r="F5893" s="30">
        <v>2952.7909999999902</v>
      </c>
      <c r="G5893" s="30">
        <v>1</v>
      </c>
      <c r="H5893" s="30">
        <v>1</v>
      </c>
      <c r="I5893" s="30">
        <v>1</v>
      </c>
      <c r="K5893" s="457">
        <v>27391.286283325608</v>
      </c>
      <c r="L5893" s="457">
        <f>IF(K5893=0,#REF!,0)</f>
        <v>0</v>
      </c>
    </row>
    <row r="5894" spans="1:12">
      <c r="A5894" s="30">
        <v>5892</v>
      </c>
      <c r="B5894" s="30">
        <v>1213.5469999999991</v>
      </c>
      <c r="C5894" s="30">
        <v>95003.176999999807</v>
      </c>
      <c r="D5894" s="30">
        <v>1</v>
      </c>
      <c r="E5894" s="30">
        <v>1</v>
      </c>
      <c r="F5894" s="30">
        <v>2755.6279999999902</v>
      </c>
      <c r="G5894" s="30">
        <v>1</v>
      </c>
      <c r="H5894" s="30">
        <v>1</v>
      </c>
      <c r="I5894" s="30">
        <v>1</v>
      </c>
      <c r="K5894" s="457">
        <v>23174.8346380781</v>
      </c>
      <c r="L5894" s="457">
        <f>IF(K5894=0,#REF!,0)</f>
        <v>0</v>
      </c>
    </row>
    <row r="5895" spans="1:12">
      <c r="A5895" s="30">
        <v>5893</v>
      </c>
      <c r="B5895" s="30">
        <v>6200.1660000000002</v>
      </c>
      <c r="C5895" s="30">
        <v>49752.365999999907</v>
      </c>
      <c r="D5895" s="30">
        <v>1</v>
      </c>
      <c r="E5895" s="30">
        <v>1</v>
      </c>
      <c r="F5895" s="30">
        <v>4124.68</v>
      </c>
      <c r="G5895" s="30">
        <v>1</v>
      </c>
      <c r="H5895" s="30">
        <v>1</v>
      </c>
      <c r="I5895" s="30">
        <v>1</v>
      </c>
      <c r="K5895" s="457">
        <v>30756.391482489471</v>
      </c>
      <c r="L5895" s="457">
        <f>IF(K5895=0,#REF!,0)</f>
        <v>0</v>
      </c>
    </row>
    <row r="5896" spans="1:12">
      <c r="A5896" s="30">
        <v>5894</v>
      </c>
      <c r="B5896" s="30">
        <v>1762.222</v>
      </c>
      <c r="C5896" s="30">
        <v>74636.297999999893</v>
      </c>
      <c r="D5896" s="30">
        <v>1</v>
      </c>
      <c r="E5896" s="30">
        <v>1</v>
      </c>
      <c r="F5896" s="30">
        <v>3668.116</v>
      </c>
      <c r="G5896" s="30">
        <v>1</v>
      </c>
      <c r="H5896" s="30">
        <v>1</v>
      </c>
      <c r="I5896" s="30">
        <v>1</v>
      </c>
      <c r="K5896" s="457">
        <v>32875.285698582862</v>
      </c>
      <c r="L5896" s="457">
        <f>IF(K5896=0,#REF!,0)</f>
        <v>0</v>
      </c>
    </row>
    <row r="5897" spans="1:12">
      <c r="A5897" s="30">
        <v>5895</v>
      </c>
      <c r="B5897" s="30">
        <v>1032.623999999998</v>
      </c>
      <c r="C5897" s="30">
        <v>111971.84599999979</v>
      </c>
      <c r="D5897" s="30">
        <v>1</v>
      </c>
      <c r="E5897" s="30">
        <v>1</v>
      </c>
      <c r="F5897" s="30">
        <v>2102.009</v>
      </c>
      <c r="G5897" s="30">
        <v>1</v>
      </c>
      <c r="H5897" s="30">
        <v>1</v>
      </c>
      <c r="I5897" s="30">
        <v>1</v>
      </c>
      <c r="K5897" s="457">
        <v>15982.551618926822</v>
      </c>
      <c r="L5897" s="457">
        <f>IF(K5897=0,#REF!,0)</f>
        <v>0</v>
      </c>
    </row>
    <row r="5898" spans="1:12">
      <c r="A5898" s="30">
        <v>5896</v>
      </c>
      <c r="B5898" s="30">
        <v>1032.623999999998</v>
      </c>
      <c r="C5898" s="30">
        <v>93311.146999999793</v>
      </c>
      <c r="D5898" s="30">
        <v>1</v>
      </c>
      <c r="E5898" s="30">
        <v>1</v>
      </c>
      <c r="F5898" s="30">
        <v>1841.2809999999899</v>
      </c>
      <c r="G5898" s="30">
        <v>1</v>
      </c>
      <c r="H5898" s="30">
        <v>1</v>
      </c>
      <c r="I5898" s="30">
        <v>1</v>
      </c>
      <c r="K5898" s="457">
        <v>8588.0894851468511</v>
      </c>
      <c r="L5898" s="457">
        <f>IF(K5898=0,#REF!,0)</f>
        <v>0</v>
      </c>
    </row>
    <row r="5899" spans="1:12">
      <c r="A5899" s="30">
        <v>5897</v>
      </c>
      <c r="B5899" s="30">
        <v>1032.623999999998</v>
      </c>
      <c r="C5899" s="30">
        <v>81383.1519999999</v>
      </c>
      <c r="D5899" s="30">
        <v>1</v>
      </c>
      <c r="E5899" s="30">
        <v>1</v>
      </c>
      <c r="F5899" s="30">
        <v>2101.8009999999899</v>
      </c>
      <c r="G5899" s="30">
        <v>1</v>
      </c>
      <c r="H5899" s="30">
        <v>1</v>
      </c>
      <c r="I5899" s="30">
        <v>1</v>
      </c>
      <c r="K5899" s="457"/>
      <c r="L5899" s="457" t="e">
        <f>IF(K5899=0,#REF!,0)</f>
        <v>#REF!</v>
      </c>
    </row>
    <row r="5900" spans="1:12">
      <c r="A5900" s="30">
        <v>5898</v>
      </c>
      <c r="B5900" s="30">
        <v>1762.222</v>
      </c>
      <c r="C5900" s="30">
        <v>44123.406000000003</v>
      </c>
      <c r="D5900" s="30">
        <v>1</v>
      </c>
      <c r="E5900" s="30">
        <v>1</v>
      </c>
      <c r="F5900" s="30">
        <v>3667.5859999999898</v>
      </c>
      <c r="G5900" s="30">
        <v>1</v>
      </c>
      <c r="H5900" s="30">
        <v>1</v>
      </c>
      <c r="I5900" s="30">
        <v>1</v>
      </c>
      <c r="K5900" s="457"/>
      <c r="L5900" s="457" t="e">
        <f>IF(K5900=0,#REF!,0)</f>
        <v>#REF!</v>
      </c>
    </row>
    <row r="5901" spans="1:12">
      <c r="A5901" s="30">
        <v>5899</v>
      </c>
      <c r="B5901" s="30">
        <v>6139.8579999999993</v>
      </c>
      <c r="C5901" s="30">
        <v>28117.075999999899</v>
      </c>
      <c r="D5901" s="30">
        <v>1</v>
      </c>
      <c r="E5901" s="30">
        <v>1</v>
      </c>
      <c r="F5901" s="30">
        <v>5169.5369999999903</v>
      </c>
      <c r="G5901" s="30">
        <v>1</v>
      </c>
      <c r="H5901" s="30">
        <v>1</v>
      </c>
      <c r="I5901" s="30">
        <v>1</v>
      </c>
      <c r="K5901" s="457"/>
      <c r="L5901" s="457" t="e">
        <f>IF(K5901=0,#REF!,0)</f>
        <v>#REF!</v>
      </c>
    </row>
    <row r="5902" spans="1:12">
      <c r="A5902" s="30">
        <v>5900</v>
      </c>
      <c r="B5902" s="30">
        <v>7599.07</v>
      </c>
      <c r="C5902" s="30">
        <v>29386.5099999999</v>
      </c>
      <c r="D5902" s="30">
        <v>1</v>
      </c>
      <c r="E5902" s="30">
        <v>1</v>
      </c>
      <c r="F5902" s="30">
        <v>5235.6769999999997</v>
      </c>
      <c r="G5902" s="30">
        <v>1</v>
      </c>
      <c r="H5902" s="30">
        <v>1</v>
      </c>
      <c r="I5902" s="30">
        <v>1</v>
      </c>
      <c r="K5902" s="457"/>
      <c r="L5902" s="457" t="e">
        <f>IF(K5902=0,#REF!,0)</f>
        <v>#REF!</v>
      </c>
    </row>
    <row r="5903" spans="1:12">
      <c r="A5903" s="30">
        <v>5901</v>
      </c>
      <c r="B5903" s="30">
        <v>1762.222</v>
      </c>
      <c r="C5903" s="30">
        <v>16153.051999999901</v>
      </c>
      <c r="D5903" s="30">
        <v>1</v>
      </c>
      <c r="E5903" s="30">
        <v>1</v>
      </c>
      <c r="F5903" s="30">
        <v>4062.5719999999901</v>
      </c>
      <c r="G5903" s="30">
        <v>1</v>
      </c>
      <c r="H5903" s="30">
        <v>1</v>
      </c>
      <c r="I5903" s="30">
        <v>1</v>
      </c>
      <c r="K5903" s="457"/>
      <c r="L5903" s="457" t="e">
        <f>IF(K5903=0,#REF!,0)</f>
        <v>#REF!</v>
      </c>
    </row>
    <row r="5904" spans="1:12">
      <c r="A5904" s="30">
        <v>5902</v>
      </c>
      <c r="B5904" s="30">
        <v>1762.222</v>
      </c>
      <c r="C5904" s="30">
        <v>15703.841999999901</v>
      </c>
      <c r="D5904" s="30">
        <v>1</v>
      </c>
      <c r="E5904" s="30">
        <v>1</v>
      </c>
      <c r="F5904" s="30">
        <v>2953.1699999999901</v>
      </c>
      <c r="G5904" s="30">
        <v>1</v>
      </c>
      <c r="H5904" s="30">
        <v>1</v>
      </c>
      <c r="I5904" s="30">
        <v>1</v>
      </c>
      <c r="K5904" s="457"/>
      <c r="L5904" s="457" t="e">
        <f>IF(K5904=0,#REF!,0)</f>
        <v>#REF!</v>
      </c>
    </row>
    <row r="5905" spans="1:12">
      <c r="A5905" s="30">
        <v>5903</v>
      </c>
      <c r="B5905" s="30">
        <v>1762.222</v>
      </c>
      <c r="C5905" s="30">
        <v>15254.630999999899</v>
      </c>
      <c r="D5905" s="30">
        <v>1</v>
      </c>
      <c r="E5905" s="30">
        <v>1</v>
      </c>
      <c r="F5905" s="30">
        <v>1649.066</v>
      </c>
      <c r="G5905" s="30">
        <v>1</v>
      </c>
      <c r="H5905" s="30">
        <v>1</v>
      </c>
      <c r="I5905" s="30">
        <v>1</v>
      </c>
      <c r="K5905" s="457"/>
      <c r="L5905" s="457" t="e">
        <f>IF(K5905=0,#REF!,0)</f>
        <v>#REF!</v>
      </c>
    </row>
    <row r="5906" spans="1:12">
      <c r="A5906" s="30">
        <v>5904</v>
      </c>
      <c r="B5906" s="30">
        <v>1032.623999999998</v>
      </c>
      <c r="C5906" s="30">
        <v>15254.630999999899</v>
      </c>
      <c r="D5906" s="30">
        <v>1</v>
      </c>
      <c r="E5906" s="30">
        <v>1</v>
      </c>
      <c r="F5906" s="30">
        <v>1259.5170000000001</v>
      </c>
      <c r="G5906" s="30">
        <v>1</v>
      </c>
      <c r="H5906" s="30">
        <v>1</v>
      </c>
      <c r="I5906" s="30">
        <v>1</v>
      </c>
      <c r="K5906" s="457"/>
      <c r="L5906" s="457" t="e">
        <f>IF(K5906=0,#REF!,0)</f>
        <v>#REF!</v>
      </c>
    </row>
    <row r="5907" spans="1:12">
      <c r="A5907" s="30">
        <v>5905</v>
      </c>
      <c r="B5907" s="30">
        <v>1032.623999999998</v>
      </c>
      <c r="C5907" s="30">
        <v>15254.630999999899</v>
      </c>
      <c r="D5907" s="30">
        <v>1</v>
      </c>
      <c r="E5907" s="30">
        <v>1</v>
      </c>
      <c r="F5907" s="30">
        <v>553.44600000000003</v>
      </c>
      <c r="G5907" s="30">
        <v>1</v>
      </c>
      <c r="H5907" s="30">
        <v>1</v>
      </c>
      <c r="I5907" s="30">
        <v>1</v>
      </c>
      <c r="K5907" s="457"/>
      <c r="L5907" s="457" t="e">
        <f>IF(K5907=0,#REF!,0)</f>
        <v>#REF!</v>
      </c>
    </row>
    <row r="5908" spans="1:12">
      <c r="A5908" s="30">
        <v>5906</v>
      </c>
      <c r="B5908" s="30">
        <v>1032.623999999998</v>
      </c>
      <c r="C5908" s="30">
        <v>15187.612999999899</v>
      </c>
      <c r="D5908" s="30">
        <v>1</v>
      </c>
      <c r="E5908" s="30">
        <v>1</v>
      </c>
      <c r="F5908" s="30">
        <v>314.83699999999999</v>
      </c>
      <c r="G5908" s="30">
        <v>1</v>
      </c>
      <c r="H5908" s="30">
        <v>1</v>
      </c>
      <c r="I5908" s="30">
        <v>1</v>
      </c>
      <c r="K5908" s="457"/>
      <c r="L5908" s="457" t="e">
        <f>IF(K5908=0,#REF!,0)</f>
        <v>#REF!</v>
      </c>
    </row>
    <row r="5909" spans="1:12">
      <c r="A5909" s="30">
        <v>5907</v>
      </c>
      <c r="B5909" s="30">
        <v>1032.623999999998</v>
      </c>
      <c r="C5909" s="30">
        <v>15187.612999999899</v>
      </c>
      <c r="D5909" s="30">
        <v>1</v>
      </c>
      <c r="E5909" s="30">
        <v>1</v>
      </c>
      <c r="F5909" s="30">
        <v>246.441</v>
      </c>
      <c r="G5909" s="30">
        <v>1</v>
      </c>
      <c r="H5909" s="30">
        <v>1</v>
      </c>
      <c r="I5909" s="30">
        <v>1</v>
      </c>
      <c r="K5909" s="457"/>
      <c r="L5909" s="457" t="e">
        <f>IF(K5909=0,#REF!,0)</f>
        <v>#REF!</v>
      </c>
    </row>
    <row r="5910" spans="1:12">
      <c r="A5910" s="30">
        <v>5908</v>
      </c>
      <c r="B5910" s="30">
        <v>1032.623999999998</v>
      </c>
      <c r="C5910" s="30">
        <v>15187.612999999899</v>
      </c>
      <c r="D5910" s="30">
        <v>1</v>
      </c>
      <c r="E5910" s="30">
        <v>1</v>
      </c>
      <c r="F5910" s="30">
        <v>247.304</v>
      </c>
      <c r="G5910" s="30">
        <v>1</v>
      </c>
      <c r="H5910" s="30">
        <v>1</v>
      </c>
      <c r="I5910" s="30">
        <v>1</v>
      </c>
      <c r="K5910" s="457"/>
      <c r="L5910" s="457" t="e">
        <f>IF(K5910=0,#REF!,0)</f>
        <v>#REF!</v>
      </c>
    </row>
    <row r="5911" spans="1:12">
      <c r="A5911" s="30">
        <v>5909</v>
      </c>
      <c r="B5911" s="30">
        <v>1032.623999999998</v>
      </c>
      <c r="C5911" s="30">
        <v>15187.612999999899</v>
      </c>
      <c r="D5911" s="30">
        <v>1</v>
      </c>
      <c r="E5911" s="30">
        <v>1</v>
      </c>
      <c r="F5911" s="30">
        <v>229.95599999999999</v>
      </c>
      <c r="G5911" s="30">
        <v>1</v>
      </c>
      <c r="H5911" s="30">
        <v>1</v>
      </c>
      <c r="I5911" s="30">
        <v>1</v>
      </c>
      <c r="K5911" s="457"/>
      <c r="L5911" s="457" t="e">
        <f>IF(K5911=0,#REF!,0)</f>
        <v>#REF!</v>
      </c>
    </row>
    <row r="5912" spans="1:12">
      <c r="A5912" s="30">
        <v>5910</v>
      </c>
      <c r="B5912" s="30">
        <v>1762.222</v>
      </c>
      <c r="C5912" s="30">
        <v>15187.612999999899</v>
      </c>
      <c r="D5912" s="30">
        <v>1</v>
      </c>
      <c r="E5912" s="30">
        <v>1</v>
      </c>
      <c r="F5912" s="30">
        <v>2502.2759999999998</v>
      </c>
      <c r="G5912" s="30">
        <v>1</v>
      </c>
      <c r="H5912" s="30">
        <v>1</v>
      </c>
      <c r="I5912" s="30">
        <v>1</v>
      </c>
      <c r="K5912" s="457"/>
      <c r="L5912" s="457" t="e">
        <f>IF(K5912=0,#REF!,0)</f>
        <v>#REF!</v>
      </c>
    </row>
    <row r="5913" spans="1:12">
      <c r="A5913" s="30">
        <v>5911</v>
      </c>
      <c r="B5913" s="30">
        <v>6139.8579999999993</v>
      </c>
      <c r="C5913" s="30">
        <v>15289.6509999999</v>
      </c>
      <c r="D5913" s="30">
        <v>1</v>
      </c>
      <c r="E5913" s="30">
        <v>1</v>
      </c>
      <c r="F5913" s="30">
        <v>6561.03</v>
      </c>
      <c r="G5913" s="30">
        <v>1</v>
      </c>
      <c r="H5913" s="30">
        <v>1</v>
      </c>
      <c r="I5913" s="30">
        <v>1</v>
      </c>
      <c r="K5913" s="457"/>
      <c r="L5913" s="457" t="e">
        <f>IF(K5913=0,#REF!,0)</f>
        <v>#REF!</v>
      </c>
    </row>
    <row r="5914" spans="1:12">
      <c r="A5914" s="30">
        <v>5912</v>
      </c>
      <c r="B5914" s="30">
        <v>1762.222</v>
      </c>
      <c r="C5914" s="30">
        <v>44254.565999999999</v>
      </c>
      <c r="D5914" s="30">
        <v>1</v>
      </c>
      <c r="E5914" s="30">
        <v>1</v>
      </c>
      <c r="F5914" s="30">
        <v>5317.1419999999998</v>
      </c>
      <c r="G5914" s="30">
        <v>1</v>
      </c>
      <c r="H5914" s="30">
        <v>1</v>
      </c>
      <c r="I5914" s="30">
        <v>1</v>
      </c>
      <c r="K5914" s="457"/>
      <c r="L5914" s="457" t="e">
        <f>IF(K5914=0,#REF!,0)</f>
        <v>#REF!</v>
      </c>
    </row>
    <row r="5915" spans="1:12">
      <c r="A5915" s="30">
        <v>5913</v>
      </c>
      <c r="B5915" s="30">
        <v>1032.623999999998</v>
      </c>
      <c r="C5915" s="30">
        <v>75099.317999999897</v>
      </c>
      <c r="D5915" s="30">
        <v>1</v>
      </c>
      <c r="E5915" s="30">
        <v>1</v>
      </c>
      <c r="F5915" s="30">
        <v>4400.2599999999902</v>
      </c>
      <c r="G5915" s="30">
        <v>1</v>
      </c>
      <c r="H5915" s="30">
        <v>1</v>
      </c>
      <c r="I5915" s="30">
        <v>1</v>
      </c>
      <c r="K5915" s="457"/>
      <c r="L5915" s="457" t="e">
        <f>IF(K5915=0,#REF!,0)</f>
        <v>#REF!</v>
      </c>
    </row>
    <row r="5916" spans="1:12">
      <c r="A5916" s="30">
        <v>5914</v>
      </c>
      <c r="B5916" s="30">
        <v>1153.2399999999991</v>
      </c>
      <c r="C5916" s="30">
        <v>94523.885999999795</v>
      </c>
      <c r="D5916" s="30">
        <v>1</v>
      </c>
      <c r="E5916" s="30">
        <v>1</v>
      </c>
      <c r="F5916" s="30">
        <v>3352.77899999999</v>
      </c>
      <c r="G5916" s="30">
        <v>1</v>
      </c>
      <c r="H5916" s="30">
        <v>1</v>
      </c>
      <c r="I5916" s="30">
        <v>1</v>
      </c>
      <c r="K5916" s="457"/>
      <c r="L5916" s="457" t="e">
        <f>IF(K5916=0,#REF!,0)</f>
        <v>#REF!</v>
      </c>
    </row>
    <row r="5917" spans="1:12">
      <c r="A5917" s="30">
        <v>5915</v>
      </c>
      <c r="B5917" s="30">
        <v>1213.5469999999991</v>
      </c>
      <c r="C5917" s="30">
        <v>113680.11999999979</v>
      </c>
      <c r="D5917" s="30">
        <v>1</v>
      </c>
      <c r="E5917" s="30">
        <v>1</v>
      </c>
      <c r="F5917" s="30">
        <v>2958.261</v>
      </c>
      <c r="G5917" s="30">
        <v>1</v>
      </c>
      <c r="H5917" s="30">
        <v>1</v>
      </c>
      <c r="I5917" s="30">
        <v>1</v>
      </c>
      <c r="K5917" s="457"/>
      <c r="L5917" s="457" t="e">
        <f>IF(K5917=0,#REF!,0)</f>
        <v>#REF!</v>
      </c>
    </row>
    <row r="5918" spans="1:12">
      <c r="A5918" s="30">
        <v>5916</v>
      </c>
      <c r="B5918" s="30">
        <v>1213.5469999999991</v>
      </c>
      <c r="C5918" s="30">
        <v>95004.486999999805</v>
      </c>
      <c r="D5918" s="30">
        <v>1</v>
      </c>
      <c r="E5918" s="30">
        <v>1</v>
      </c>
      <c r="F5918" s="30">
        <v>2760.8960000000002</v>
      </c>
      <c r="G5918" s="30">
        <v>1</v>
      </c>
      <c r="H5918" s="30">
        <v>1</v>
      </c>
      <c r="I5918" s="30">
        <v>1</v>
      </c>
      <c r="K5918" s="457"/>
      <c r="L5918" s="457" t="e">
        <f>IF(K5918=0,#REF!,0)</f>
        <v>#REF!</v>
      </c>
    </row>
    <row r="5919" spans="1:12">
      <c r="A5919" s="30">
        <v>5917</v>
      </c>
      <c r="B5919" s="30">
        <v>6200.1660000000002</v>
      </c>
      <c r="C5919" s="30">
        <v>49753.315999999904</v>
      </c>
      <c r="D5919" s="30">
        <v>1</v>
      </c>
      <c r="E5919" s="30">
        <v>1</v>
      </c>
      <c r="F5919" s="30">
        <v>4131.1450000000004</v>
      </c>
      <c r="G5919" s="30">
        <v>1</v>
      </c>
      <c r="H5919" s="30">
        <v>1</v>
      </c>
      <c r="I5919" s="30">
        <v>1</v>
      </c>
      <c r="K5919" s="457"/>
      <c r="L5919" s="457" t="e">
        <f>IF(K5919=0,#REF!,0)</f>
        <v>#REF!</v>
      </c>
    </row>
    <row r="5920" spans="1:12">
      <c r="A5920" s="30">
        <v>5918</v>
      </c>
      <c r="B5920" s="30">
        <v>1762.222</v>
      </c>
      <c r="C5920" s="30">
        <v>74637.169999999896</v>
      </c>
      <c r="D5920" s="30">
        <v>1</v>
      </c>
      <c r="E5920" s="30">
        <v>1</v>
      </c>
      <c r="F5920" s="30">
        <v>3673.2309999999902</v>
      </c>
      <c r="G5920" s="30">
        <v>1</v>
      </c>
      <c r="H5920" s="30">
        <v>1</v>
      </c>
      <c r="I5920" s="30">
        <v>1</v>
      </c>
      <c r="K5920" s="457"/>
      <c r="L5920" s="457" t="e">
        <f>IF(K5920=0,#REF!,0)</f>
        <v>#REF!</v>
      </c>
    </row>
    <row r="5921" spans="1:12">
      <c r="A5921" s="30">
        <v>5919</v>
      </c>
      <c r="B5921" s="30">
        <v>1032.623999999998</v>
      </c>
      <c r="C5921" s="30">
        <v>111972.59999999979</v>
      </c>
      <c r="D5921" s="30">
        <v>1</v>
      </c>
      <c r="E5921" s="30">
        <v>1</v>
      </c>
      <c r="F5921" s="30">
        <v>2104.6030000000001</v>
      </c>
      <c r="G5921" s="30">
        <v>1</v>
      </c>
      <c r="H5921" s="30">
        <v>1</v>
      </c>
      <c r="I5921" s="30">
        <v>1</v>
      </c>
      <c r="K5921" s="457"/>
      <c r="L5921" s="457" t="e">
        <f>IF(K5921=0,#REF!,0)</f>
        <v>#REF!</v>
      </c>
    </row>
    <row r="5922" spans="1:12">
      <c r="A5922" s="30">
        <v>5920</v>
      </c>
      <c r="B5922" s="30">
        <v>1032.623999999998</v>
      </c>
      <c r="C5922" s="30">
        <v>93311.677999999796</v>
      </c>
      <c r="D5922" s="30">
        <v>1</v>
      </c>
      <c r="E5922" s="30">
        <v>1</v>
      </c>
      <c r="F5922" s="30">
        <v>1843.1489999999901</v>
      </c>
      <c r="G5922" s="30">
        <v>1</v>
      </c>
      <c r="H5922" s="30">
        <v>1</v>
      </c>
      <c r="I5922" s="30">
        <v>1</v>
      </c>
      <c r="K5922" s="457"/>
      <c r="L5922" s="457" t="e">
        <f>IF(K5922=0,#REF!,0)</f>
        <v>#REF!</v>
      </c>
    </row>
    <row r="5923" spans="1:12">
      <c r="A5923" s="30">
        <v>5921</v>
      </c>
      <c r="B5923" s="30">
        <v>1032.623999999998</v>
      </c>
      <c r="C5923" s="30">
        <v>81383.641999999905</v>
      </c>
      <c r="D5923" s="30">
        <v>1</v>
      </c>
      <c r="E5923" s="30">
        <v>1</v>
      </c>
      <c r="F5923" s="30">
        <v>2103.6849999999899</v>
      </c>
      <c r="G5923" s="30">
        <v>1</v>
      </c>
      <c r="H5923" s="30">
        <v>1</v>
      </c>
      <c r="I5923" s="30">
        <v>1</v>
      </c>
      <c r="K5923" s="457"/>
      <c r="L5923" s="457" t="e">
        <f>IF(K5923=0,#REF!,0)</f>
        <v>#REF!</v>
      </c>
    </row>
    <row r="5924" spans="1:12">
      <c r="A5924" s="30">
        <v>5922</v>
      </c>
      <c r="B5924" s="30">
        <v>1762.222</v>
      </c>
      <c r="C5924" s="30">
        <v>44123.915999999997</v>
      </c>
      <c r="D5924" s="30">
        <v>1</v>
      </c>
      <c r="E5924" s="30">
        <v>1</v>
      </c>
      <c r="F5924" s="30">
        <v>3670.6689999999899</v>
      </c>
      <c r="G5924" s="30">
        <v>1</v>
      </c>
      <c r="H5924" s="30">
        <v>1</v>
      </c>
      <c r="I5924" s="30">
        <v>1</v>
      </c>
      <c r="K5924" s="457"/>
      <c r="L5924" s="457" t="e">
        <f>IF(K5924=0,#REF!,0)</f>
        <v>#REF!</v>
      </c>
    </row>
    <row r="5925" spans="1:12">
      <c r="A5925" s="30">
        <v>5923</v>
      </c>
      <c r="B5925" s="30">
        <v>6139.8579999999993</v>
      </c>
      <c r="C5925" s="30">
        <v>28117.372999999898</v>
      </c>
      <c r="D5925" s="30">
        <v>1</v>
      </c>
      <c r="E5925" s="30">
        <v>1</v>
      </c>
      <c r="F5925" s="30">
        <v>5174.0770000000002</v>
      </c>
      <c r="G5925" s="30">
        <v>1</v>
      </c>
      <c r="H5925" s="30">
        <v>1</v>
      </c>
      <c r="I5925" s="30">
        <v>1</v>
      </c>
      <c r="K5925" s="457"/>
      <c r="L5925" s="457" t="e">
        <f>IF(K5925=0,#REF!,0)</f>
        <v>#REF!</v>
      </c>
    </row>
    <row r="5926" spans="1:12">
      <c r="A5926" s="30">
        <v>5924</v>
      </c>
      <c r="B5926" s="30">
        <v>7599.07</v>
      </c>
      <c r="C5926" s="30">
        <v>29386.751999999899</v>
      </c>
      <c r="D5926" s="30">
        <v>1</v>
      </c>
      <c r="E5926" s="30">
        <v>1</v>
      </c>
      <c r="F5926" s="30">
        <v>5240.375</v>
      </c>
      <c r="G5926" s="30">
        <v>1</v>
      </c>
      <c r="H5926" s="30">
        <v>1</v>
      </c>
      <c r="I5926" s="30">
        <v>1</v>
      </c>
      <c r="K5926" s="457"/>
      <c r="L5926" s="457" t="e">
        <f>IF(K5926=0,#REF!,0)</f>
        <v>#REF!</v>
      </c>
    </row>
    <row r="5927" spans="1:12">
      <c r="A5927" s="30">
        <v>5925</v>
      </c>
      <c r="B5927" s="30">
        <v>1762.222</v>
      </c>
      <c r="C5927" s="30">
        <v>16153.051999999901</v>
      </c>
      <c r="D5927" s="30">
        <v>1</v>
      </c>
      <c r="E5927" s="30">
        <v>1</v>
      </c>
      <c r="F5927" s="30">
        <v>4066.21</v>
      </c>
      <c r="G5927" s="30">
        <v>1</v>
      </c>
      <c r="H5927" s="30">
        <v>1</v>
      </c>
      <c r="I5927" s="30">
        <v>1</v>
      </c>
      <c r="K5927" s="457"/>
      <c r="L5927" s="457" t="e">
        <f>IF(K5927=0,#REF!,0)</f>
        <v>#REF!</v>
      </c>
    </row>
    <row r="5928" spans="1:12">
      <c r="A5928" s="30">
        <v>5926</v>
      </c>
      <c r="B5928" s="30">
        <v>1762.222</v>
      </c>
      <c r="C5928" s="30">
        <v>15703.841999999901</v>
      </c>
      <c r="D5928" s="30">
        <v>1</v>
      </c>
      <c r="E5928" s="30">
        <v>1</v>
      </c>
      <c r="F5928" s="30">
        <v>2955.8420000000001</v>
      </c>
      <c r="G5928" s="30">
        <v>1</v>
      </c>
      <c r="H5928" s="30">
        <v>1</v>
      </c>
      <c r="I5928" s="30">
        <v>1</v>
      </c>
      <c r="K5928" s="457"/>
      <c r="L5928" s="457" t="e">
        <f>IF(K5928=0,#REF!,0)</f>
        <v>#REF!</v>
      </c>
    </row>
    <row r="5929" spans="1:12">
      <c r="A5929" s="30">
        <v>5927</v>
      </c>
      <c r="B5929" s="30">
        <v>1762.222</v>
      </c>
      <c r="C5929" s="30">
        <v>15254.630999999899</v>
      </c>
      <c r="D5929" s="30">
        <v>1</v>
      </c>
      <c r="E5929" s="30">
        <v>1</v>
      </c>
      <c r="F5929" s="30">
        <v>1650.79</v>
      </c>
      <c r="G5929" s="30">
        <v>1</v>
      </c>
      <c r="H5929" s="30">
        <v>1</v>
      </c>
      <c r="I5929" s="30">
        <v>1</v>
      </c>
      <c r="K5929" s="457"/>
      <c r="L5929" s="457" t="e">
        <f>IF(K5929=0,#REF!,0)</f>
        <v>#REF!</v>
      </c>
    </row>
    <row r="5930" spans="1:12">
      <c r="A5930" s="30">
        <v>5928</v>
      </c>
      <c r="B5930" s="30">
        <v>1032.623999999998</v>
      </c>
      <c r="C5930" s="30">
        <v>15254.630999999899</v>
      </c>
      <c r="D5930" s="30">
        <v>1</v>
      </c>
      <c r="E5930" s="30">
        <v>1</v>
      </c>
      <c r="F5930" s="30">
        <v>1260.88299999999</v>
      </c>
      <c r="G5930" s="30">
        <v>1</v>
      </c>
      <c r="H5930" s="30">
        <v>1</v>
      </c>
      <c r="I5930" s="30">
        <v>1</v>
      </c>
      <c r="K5930" s="457"/>
      <c r="L5930" s="457" t="e">
        <f>IF(K5930=0,#REF!,0)</f>
        <v>#REF!</v>
      </c>
    </row>
    <row r="5931" spans="1:12">
      <c r="A5931" s="30">
        <v>5929</v>
      </c>
      <c r="B5931" s="30">
        <v>1032.623999999998</v>
      </c>
      <c r="C5931" s="30">
        <v>15254.630999999899</v>
      </c>
      <c r="D5931" s="30">
        <v>1</v>
      </c>
      <c r="E5931" s="30">
        <v>1</v>
      </c>
      <c r="F5931" s="30">
        <v>554.45699999999999</v>
      </c>
      <c r="G5931" s="30">
        <v>1</v>
      </c>
      <c r="H5931" s="30">
        <v>1</v>
      </c>
      <c r="I5931" s="30">
        <v>1</v>
      </c>
      <c r="K5931" s="457"/>
      <c r="L5931" s="457" t="e">
        <f>IF(K5931=0,#REF!,0)</f>
        <v>#REF!</v>
      </c>
    </row>
    <row r="5932" spans="1:12">
      <c r="A5932" s="30">
        <v>5930</v>
      </c>
      <c r="B5932" s="30">
        <v>1032.623999999998</v>
      </c>
      <c r="C5932" s="30">
        <v>15187.612999999899</v>
      </c>
      <c r="D5932" s="30">
        <v>1</v>
      </c>
      <c r="E5932" s="30">
        <v>1</v>
      </c>
      <c r="F5932" s="30">
        <v>315.97399999999902</v>
      </c>
      <c r="G5932" s="30">
        <v>1</v>
      </c>
      <c r="H5932" s="30">
        <v>1</v>
      </c>
      <c r="I5932" s="30">
        <v>1</v>
      </c>
      <c r="K5932" s="457"/>
      <c r="L5932" s="457" t="e">
        <f>IF(K5932=0,#REF!,0)</f>
        <v>#REF!</v>
      </c>
    </row>
    <row r="5933" spans="1:12">
      <c r="A5933" s="30">
        <v>5931</v>
      </c>
      <c r="B5933" s="30">
        <v>1032.623999999998</v>
      </c>
      <c r="C5933" s="30">
        <v>15187.612999999899</v>
      </c>
      <c r="D5933" s="30">
        <v>1</v>
      </c>
      <c r="E5933" s="30">
        <v>1</v>
      </c>
      <c r="F5933" s="30">
        <v>249.25</v>
      </c>
      <c r="G5933" s="30">
        <v>1</v>
      </c>
      <c r="H5933" s="30">
        <v>1</v>
      </c>
      <c r="I5933" s="30">
        <v>1</v>
      </c>
      <c r="K5933" s="457"/>
      <c r="L5933" s="457" t="e">
        <f>IF(K5933=0,#REF!,0)</f>
        <v>#REF!</v>
      </c>
    </row>
    <row r="5934" spans="1:12">
      <c r="A5934" s="30">
        <v>5932</v>
      </c>
      <c r="B5934" s="30">
        <v>1032.623999999998</v>
      </c>
      <c r="C5934" s="30">
        <v>15187.612999999899</v>
      </c>
      <c r="D5934" s="30">
        <v>1</v>
      </c>
      <c r="E5934" s="30">
        <v>1</v>
      </c>
      <c r="F5934" s="30">
        <v>249.988</v>
      </c>
      <c r="G5934" s="30">
        <v>1</v>
      </c>
      <c r="H5934" s="30">
        <v>1</v>
      </c>
      <c r="I5934" s="30">
        <v>1</v>
      </c>
      <c r="K5934" s="457"/>
      <c r="L5934" s="457" t="e">
        <f>IF(K5934=0,#REF!,0)</f>
        <v>#REF!</v>
      </c>
    </row>
    <row r="5935" spans="1:12">
      <c r="A5935" s="30">
        <v>5933</v>
      </c>
      <c r="B5935" s="30">
        <v>1032.623999999998</v>
      </c>
      <c r="C5935" s="30">
        <v>15187.612999999899</v>
      </c>
      <c r="D5935" s="30">
        <v>1</v>
      </c>
      <c r="E5935" s="30">
        <v>1</v>
      </c>
      <c r="F5935" s="30">
        <v>231.39400000000001</v>
      </c>
      <c r="G5935" s="30">
        <v>1</v>
      </c>
      <c r="H5935" s="30">
        <v>1</v>
      </c>
      <c r="I5935" s="30">
        <v>1</v>
      </c>
      <c r="K5935" s="457"/>
      <c r="L5935" s="457" t="e">
        <f>IF(K5935=0,#REF!,0)</f>
        <v>#REF!</v>
      </c>
    </row>
    <row r="5936" spans="1:12">
      <c r="A5936" s="30">
        <v>5934</v>
      </c>
      <c r="B5936" s="30">
        <v>1762.222</v>
      </c>
      <c r="C5936" s="30">
        <v>15187.612999999899</v>
      </c>
      <c r="D5936" s="30">
        <v>1</v>
      </c>
      <c r="E5936" s="30">
        <v>1</v>
      </c>
      <c r="F5936" s="30">
        <v>2503.4879999999898</v>
      </c>
      <c r="G5936" s="30">
        <v>1</v>
      </c>
      <c r="H5936" s="30">
        <v>1</v>
      </c>
      <c r="I5936" s="30">
        <v>1</v>
      </c>
      <c r="K5936" s="457"/>
      <c r="L5936" s="457" t="e">
        <f>IF(K5936=0,#REF!,0)</f>
        <v>#REF!</v>
      </c>
    </row>
    <row r="5937" spans="1:12">
      <c r="A5937" s="30">
        <v>5935</v>
      </c>
      <c r="B5937" s="30">
        <v>6139.8579999999993</v>
      </c>
      <c r="C5937" s="30">
        <v>15289.6509999999</v>
      </c>
      <c r="D5937" s="30">
        <v>1</v>
      </c>
      <c r="E5937" s="30">
        <v>1</v>
      </c>
      <c r="F5937" s="30">
        <v>6563.2809999999999</v>
      </c>
      <c r="G5937" s="30">
        <v>1</v>
      </c>
      <c r="H5937" s="30">
        <v>1</v>
      </c>
      <c r="I5937" s="30">
        <v>1</v>
      </c>
      <c r="K5937" s="457"/>
      <c r="L5937" s="457" t="e">
        <f>IF(K5937=0,#REF!,0)</f>
        <v>#REF!</v>
      </c>
    </row>
    <row r="5938" spans="1:12">
      <c r="A5938" s="30">
        <v>5936</v>
      </c>
      <c r="B5938" s="30">
        <v>1762.222</v>
      </c>
      <c r="C5938" s="30">
        <v>44254.631999999998</v>
      </c>
      <c r="D5938" s="30">
        <v>1</v>
      </c>
      <c r="E5938" s="30">
        <v>1</v>
      </c>
      <c r="F5938" s="30">
        <v>5317.3909999999996</v>
      </c>
      <c r="G5938" s="30">
        <v>1</v>
      </c>
      <c r="H5938" s="30">
        <v>1</v>
      </c>
      <c r="I5938" s="30">
        <v>1</v>
      </c>
      <c r="K5938" s="457"/>
      <c r="L5938" s="457" t="e">
        <f>IF(K5938=0,#REF!,0)</f>
        <v>#REF!</v>
      </c>
    </row>
    <row r="5939" spans="1:12">
      <c r="A5939" s="30">
        <v>5937</v>
      </c>
      <c r="B5939" s="30">
        <v>1032.623999999998</v>
      </c>
      <c r="C5939" s="30">
        <v>75098.880999999907</v>
      </c>
      <c r="D5939" s="30">
        <v>1</v>
      </c>
      <c r="E5939" s="30">
        <v>1</v>
      </c>
      <c r="F5939" s="30">
        <v>4397.9989999999998</v>
      </c>
      <c r="G5939" s="30">
        <v>1</v>
      </c>
      <c r="H5939" s="30">
        <v>1</v>
      </c>
      <c r="I5939" s="30">
        <v>1</v>
      </c>
      <c r="K5939" s="457"/>
      <c r="L5939" s="457" t="e">
        <f>IF(K5939=0,#REF!,0)</f>
        <v>#REF!</v>
      </c>
    </row>
    <row r="5940" spans="1:12">
      <c r="A5940" s="30">
        <v>5938</v>
      </c>
      <c r="B5940" s="30">
        <v>1153.2399999999991</v>
      </c>
      <c r="C5940" s="30">
        <v>94522.711999999796</v>
      </c>
      <c r="D5940" s="30">
        <v>1</v>
      </c>
      <c r="E5940" s="30">
        <v>1</v>
      </c>
      <c r="F5940" s="30">
        <v>3348.4209999999998</v>
      </c>
      <c r="G5940" s="30">
        <v>1</v>
      </c>
      <c r="H5940" s="30">
        <v>1</v>
      </c>
      <c r="I5940" s="30">
        <v>1</v>
      </c>
      <c r="K5940" s="457"/>
      <c r="L5940" s="457" t="e">
        <f>IF(K5940=0,#REF!,0)</f>
        <v>#REF!</v>
      </c>
    </row>
    <row r="5941" spans="1:12">
      <c r="A5941" s="30">
        <v>5939</v>
      </c>
      <c r="B5941" s="30">
        <v>1213.5469999999991</v>
      </c>
      <c r="C5941" s="30">
        <v>113678.7879999998</v>
      </c>
      <c r="D5941" s="30">
        <v>1</v>
      </c>
      <c r="E5941" s="30">
        <v>1</v>
      </c>
      <c r="F5941" s="30">
        <v>2953.6849999999999</v>
      </c>
      <c r="G5941" s="30">
        <v>1</v>
      </c>
      <c r="H5941" s="30">
        <v>1</v>
      </c>
      <c r="I5941" s="30">
        <v>1</v>
      </c>
      <c r="K5941" s="457"/>
      <c r="L5941" s="457" t="e">
        <f>IF(K5941=0,#REF!,0)</f>
        <v>#REF!</v>
      </c>
    </row>
    <row r="5942" spans="1:12">
      <c r="A5942" s="30">
        <v>5940</v>
      </c>
      <c r="B5942" s="30">
        <v>1213.5469999999991</v>
      </c>
      <c r="C5942" s="30">
        <v>95002.982999999804</v>
      </c>
      <c r="D5942" s="30">
        <v>1</v>
      </c>
      <c r="E5942" s="30">
        <v>1</v>
      </c>
      <c r="F5942" s="30">
        <v>2756.0259999999998</v>
      </c>
      <c r="G5942" s="30">
        <v>1</v>
      </c>
      <c r="H5942" s="30">
        <v>1</v>
      </c>
      <c r="I5942" s="30">
        <v>1</v>
      </c>
      <c r="K5942" s="457"/>
      <c r="L5942" s="457" t="e">
        <f>IF(K5942=0,#REF!,0)</f>
        <v>#REF!</v>
      </c>
    </row>
    <row r="5943" spans="1:12">
      <c r="A5943" s="30">
        <v>5941</v>
      </c>
      <c r="B5943" s="30">
        <v>6200.1660000000002</v>
      </c>
      <c r="C5943" s="30">
        <v>49751.896999999903</v>
      </c>
      <c r="D5943" s="30">
        <v>1</v>
      </c>
      <c r="E5943" s="30">
        <v>1</v>
      </c>
      <c r="F5943" s="30">
        <v>4123.5050000000001</v>
      </c>
      <c r="G5943" s="30">
        <v>1</v>
      </c>
      <c r="H5943" s="30">
        <v>1</v>
      </c>
      <c r="I5943" s="30">
        <v>1</v>
      </c>
      <c r="K5943" s="457"/>
      <c r="L5943" s="457" t="e">
        <f>IF(K5943=0,#REF!,0)</f>
        <v>#REF!</v>
      </c>
    </row>
    <row r="5944" spans="1:12">
      <c r="A5944" s="30">
        <v>5942</v>
      </c>
      <c r="B5944" s="30">
        <v>1762.222</v>
      </c>
      <c r="C5944" s="30">
        <v>74635.5989999999</v>
      </c>
      <c r="D5944" s="30">
        <v>1</v>
      </c>
      <c r="E5944" s="30">
        <v>1</v>
      </c>
      <c r="F5944" s="30">
        <v>3666.1439999999898</v>
      </c>
      <c r="G5944" s="30">
        <v>1</v>
      </c>
      <c r="H5944" s="30">
        <v>1</v>
      </c>
      <c r="I5944" s="30">
        <v>1</v>
      </c>
      <c r="K5944" s="457"/>
      <c r="L5944" s="457" t="e">
        <f>IF(K5944=0,#REF!,0)</f>
        <v>#REF!</v>
      </c>
    </row>
    <row r="5945" spans="1:12">
      <c r="A5945" s="30">
        <v>5943</v>
      </c>
      <c r="B5945" s="30">
        <v>1032.623999999998</v>
      </c>
      <c r="C5945" s="30">
        <v>111971.15699999979</v>
      </c>
      <c r="D5945" s="30">
        <v>1</v>
      </c>
      <c r="E5945" s="30">
        <v>1</v>
      </c>
      <c r="F5945" s="30">
        <v>2100.8290000000002</v>
      </c>
      <c r="G5945" s="30">
        <v>1</v>
      </c>
      <c r="H5945" s="30">
        <v>1</v>
      </c>
      <c r="I5945" s="30">
        <v>1</v>
      </c>
      <c r="K5945" s="457"/>
      <c r="L5945" s="457" t="e">
        <f>IF(K5945=0,#REF!,0)</f>
        <v>#REF!</v>
      </c>
    </row>
    <row r="5946" spans="1:12">
      <c r="A5946" s="30">
        <v>5944</v>
      </c>
      <c r="B5946" s="30">
        <v>1032.623999999998</v>
      </c>
      <c r="C5946" s="30">
        <v>93310.570999999793</v>
      </c>
      <c r="D5946" s="30">
        <v>1</v>
      </c>
      <c r="E5946" s="30">
        <v>1</v>
      </c>
      <c r="F5946" s="30">
        <v>1840.396</v>
      </c>
      <c r="G5946" s="30">
        <v>1</v>
      </c>
      <c r="H5946" s="30">
        <v>1</v>
      </c>
      <c r="I5946" s="30">
        <v>1</v>
      </c>
      <c r="K5946" s="457"/>
      <c r="L5946" s="457" t="e">
        <f>IF(K5946=0,#REF!,0)</f>
        <v>#REF!</v>
      </c>
    </row>
    <row r="5947" spans="1:12">
      <c r="A5947" s="30">
        <v>5945</v>
      </c>
      <c r="B5947" s="30">
        <v>1032.623999999998</v>
      </c>
      <c r="C5947" s="30">
        <v>81382.698999999906</v>
      </c>
      <c r="D5947" s="30">
        <v>1</v>
      </c>
      <c r="E5947" s="30">
        <v>1</v>
      </c>
      <c r="F5947" s="30">
        <v>2101.2710000000002</v>
      </c>
      <c r="G5947" s="30">
        <v>1</v>
      </c>
      <c r="H5947" s="30">
        <v>1</v>
      </c>
      <c r="I5947" s="30">
        <v>1</v>
      </c>
      <c r="K5947" s="457"/>
      <c r="L5947" s="457" t="e">
        <f>IF(K5947=0,#REF!,0)</f>
        <v>#REF!</v>
      </c>
    </row>
    <row r="5948" spans="1:12">
      <c r="A5948" s="30">
        <v>5946</v>
      </c>
      <c r="B5948" s="30">
        <v>1762.222</v>
      </c>
      <c r="C5948" s="30">
        <v>44123.057999999997</v>
      </c>
      <c r="D5948" s="30">
        <v>1</v>
      </c>
      <c r="E5948" s="30">
        <v>1</v>
      </c>
      <c r="F5948" s="30">
        <v>3667.6329999999898</v>
      </c>
      <c r="G5948" s="30">
        <v>1</v>
      </c>
      <c r="H5948" s="30">
        <v>1</v>
      </c>
      <c r="I5948" s="30">
        <v>1</v>
      </c>
      <c r="K5948" s="457"/>
      <c r="L5948" s="457" t="e">
        <f>IF(K5948=0,#REF!,0)</f>
        <v>#REF!</v>
      </c>
    </row>
    <row r="5949" spans="1:12">
      <c r="A5949" s="30">
        <v>5947</v>
      </c>
      <c r="B5949" s="30">
        <v>6139.8579999999993</v>
      </c>
      <c r="C5949" s="30">
        <v>28116.965999999898</v>
      </c>
      <c r="D5949" s="30">
        <v>1</v>
      </c>
      <c r="E5949" s="30">
        <v>1</v>
      </c>
      <c r="F5949" s="30">
        <v>5170.6979999999903</v>
      </c>
      <c r="G5949" s="30">
        <v>1</v>
      </c>
      <c r="H5949" s="30">
        <v>1</v>
      </c>
      <c r="I5949" s="30">
        <v>1</v>
      </c>
      <c r="K5949" s="457"/>
      <c r="L5949" s="457" t="e">
        <f>IF(K5949=0,#REF!,0)</f>
        <v>#REF!</v>
      </c>
    </row>
    <row r="5950" spans="1:12">
      <c r="A5950" s="30">
        <v>5948</v>
      </c>
      <c r="B5950" s="30">
        <v>7599.07</v>
      </c>
      <c r="C5950" s="30">
        <v>29386.410999999898</v>
      </c>
      <c r="D5950" s="30">
        <v>1</v>
      </c>
      <c r="E5950" s="30">
        <v>1</v>
      </c>
      <c r="F5950" s="30">
        <v>5236.5529999999999</v>
      </c>
      <c r="G5950" s="30">
        <v>1</v>
      </c>
      <c r="H5950" s="30">
        <v>1</v>
      </c>
      <c r="I5950" s="30">
        <v>1</v>
      </c>
      <c r="K5950" s="457"/>
      <c r="L5950" s="457" t="e">
        <f>IF(K5950=0,#REF!,0)</f>
        <v>#REF!</v>
      </c>
    </row>
    <row r="5951" spans="1:12">
      <c r="A5951" s="30">
        <v>5949</v>
      </c>
      <c r="B5951" s="30">
        <v>1762.222</v>
      </c>
      <c r="C5951" s="30">
        <v>16153.051999999901</v>
      </c>
      <c r="D5951" s="30">
        <v>1</v>
      </c>
      <c r="E5951" s="30">
        <v>1</v>
      </c>
      <c r="F5951" s="30">
        <v>4062.99799999999</v>
      </c>
      <c r="G5951" s="30">
        <v>1</v>
      </c>
      <c r="H5951" s="30">
        <v>1</v>
      </c>
      <c r="I5951" s="30">
        <v>1</v>
      </c>
      <c r="K5951" s="457"/>
      <c r="L5951" s="457" t="e">
        <f>IF(K5951=0,#REF!,0)</f>
        <v>#REF!</v>
      </c>
    </row>
    <row r="5952" spans="1:12">
      <c r="A5952" s="30">
        <v>5950</v>
      </c>
      <c r="B5952" s="30">
        <v>1762.222</v>
      </c>
      <c r="C5952" s="30">
        <v>15703.841999999901</v>
      </c>
      <c r="D5952" s="30">
        <v>1</v>
      </c>
      <c r="E5952" s="30">
        <v>1</v>
      </c>
      <c r="F5952" s="30">
        <v>2953.15199999999</v>
      </c>
      <c r="G5952" s="30">
        <v>1</v>
      </c>
      <c r="H5952" s="30">
        <v>1</v>
      </c>
      <c r="I5952" s="30">
        <v>1</v>
      </c>
      <c r="K5952" s="457"/>
      <c r="L5952" s="457" t="e">
        <f>IF(K5952=0,#REF!,0)</f>
        <v>#REF!</v>
      </c>
    </row>
    <row r="5953" spans="1:12">
      <c r="A5953" s="30">
        <v>5951</v>
      </c>
      <c r="B5953" s="30">
        <v>1762.222</v>
      </c>
      <c r="C5953" s="30">
        <v>15254.630999999899</v>
      </c>
      <c r="D5953" s="30">
        <v>1</v>
      </c>
      <c r="E5953" s="30">
        <v>1</v>
      </c>
      <c r="F5953" s="30">
        <v>1648.9739999999999</v>
      </c>
      <c r="G5953" s="30">
        <v>1</v>
      </c>
      <c r="H5953" s="30">
        <v>1</v>
      </c>
      <c r="I5953" s="30">
        <v>1</v>
      </c>
      <c r="K5953" s="457"/>
      <c r="L5953" s="457" t="e">
        <f>IF(K5953=0,#REF!,0)</f>
        <v>#REF!</v>
      </c>
    </row>
    <row r="5954" spans="1:12">
      <c r="A5954" s="30">
        <v>5952</v>
      </c>
      <c r="B5954" s="30">
        <v>1032.623999999998</v>
      </c>
      <c r="C5954" s="30">
        <v>15254.630999999899</v>
      </c>
      <c r="D5954" s="30">
        <v>1</v>
      </c>
      <c r="E5954" s="30">
        <v>1</v>
      </c>
      <c r="F5954" s="30">
        <v>1259.3129999999901</v>
      </c>
      <c r="G5954" s="30">
        <v>1</v>
      </c>
      <c r="H5954" s="30">
        <v>1</v>
      </c>
      <c r="I5954" s="30">
        <v>1</v>
      </c>
      <c r="K5954" s="457"/>
      <c r="L5954" s="457" t="e">
        <f>IF(K5954=0,#REF!,0)</f>
        <v>#REF!</v>
      </c>
    </row>
    <row r="5955" spans="1:12">
      <c r="A5955" s="30">
        <v>5953</v>
      </c>
      <c r="B5955" s="30">
        <v>1032.623999999998</v>
      </c>
      <c r="C5955" s="30">
        <v>15254.630999999899</v>
      </c>
      <c r="D5955" s="30">
        <v>1</v>
      </c>
      <c r="E5955" s="30">
        <v>1</v>
      </c>
      <c r="F5955" s="30">
        <v>553.10799999999904</v>
      </c>
      <c r="G5955" s="30">
        <v>1</v>
      </c>
      <c r="H5955" s="30">
        <v>1</v>
      </c>
      <c r="I5955" s="30">
        <v>1</v>
      </c>
      <c r="K5955" s="457"/>
      <c r="L5955" s="457" t="e">
        <f>IF(K5955=0,#REF!,0)</f>
        <v>#REF!</v>
      </c>
    </row>
    <row r="5956" spans="1:12">
      <c r="A5956" s="30">
        <v>5954</v>
      </c>
      <c r="B5956" s="30">
        <v>1032.623999999998</v>
      </c>
      <c r="C5956" s="30">
        <v>15187.612999999899</v>
      </c>
      <c r="D5956" s="30">
        <v>1</v>
      </c>
      <c r="E5956" s="30">
        <v>1</v>
      </c>
      <c r="F5956" s="30">
        <v>314.21899999999999</v>
      </c>
      <c r="G5956" s="30">
        <v>1</v>
      </c>
      <c r="H5956" s="30">
        <v>1</v>
      </c>
      <c r="I5956" s="30">
        <v>1</v>
      </c>
      <c r="K5956" s="457"/>
      <c r="L5956" s="457" t="e">
        <f>IF(K5956=0,#REF!,0)</f>
        <v>#REF!</v>
      </c>
    </row>
    <row r="5957" spans="1:12">
      <c r="A5957" s="30">
        <v>5955</v>
      </c>
      <c r="B5957" s="30">
        <v>1032.623999999998</v>
      </c>
      <c r="C5957" s="30">
        <v>15187.612999999899</v>
      </c>
      <c r="D5957" s="30">
        <v>1</v>
      </c>
      <c r="E5957" s="30">
        <v>1</v>
      </c>
      <c r="F5957" s="30">
        <v>244.509999999999</v>
      </c>
      <c r="G5957" s="30">
        <v>1</v>
      </c>
      <c r="H5957" s="30">
        <v>1</v>
      </c>
      <c r="I5957" s="30">
        <v>1</v>
      </c>
      <c r="K5957" s="457"/>
      <c r="L5957" s="457" t="e">
        <f>IF(K5957=0,#REF!,0)</f>
        <v>#REF!</v>
      </c>
    </row>
    <row r="5958" spans="1:12">
      <c r="A5958" s="30">
        <v>5956</v>
      </c>
      <c r="B5958" s="30">
        <v>1032.623999999998</v>
      </c>
      <c r="C5958" s="30">
        <v>15187.612999999899</v>
      </c>
      <c r="D5958" s="30">
        <v>1</v>
      </c>
      <c r="E5958" s="30">
        <v>1</v>
      </c>
      <c r="F5958" s="30">
        <v>244.890999999999</v>
      </c>
      <c r="G5958" s="30">
        <v>1</v>
      </c>
      <c r="H5958" s="30">
        <v>1</v>
      </c>
      <c r="I5958" s="30">
        <v>1</v>
      </c>
      <c r="K5958" s="457"/>
      <c r="L5958" s="457" t="e">
        <f>IF(K5958=0,#REF!,0)</f>
        <v>#REF!</v>
      </c>
    </row>
    <row r="5959" spans="1:12">
      <c r="A5959" s="30">
        <v>5957</v>
      </c>
      <c r="B5959" s="30">
        <v>1032.623999999998</v>
      </c>
      <c r="C5959" s="30">
        <v>15187.612999999899</v>
      </c>
      <c r="D5959" s="30">
        <v>1</v>
      </c>
      <c r="E5959" s="30">
        <v>1</v>
      </c>
      <c r="F5959" s="30">
        <v>228.159999999999</v>
      </c>
      <c r="G5959" s="30">
        <v>1</v>
      </c>
      <c r="H5959" s="30">
        <v>1</v>
      </c>
      <c r="I5959" s="30">
        <v>1</v>
      </c>
      <c r="K5959" s="457"/>
      <c r="L5959" s="457" t="e">
        <f>IF(K5959=0,#REF!,0)</f>
        <v>#REF!</v>
      </c>
    </row>
    <row r="5960" spans="1:12">
      <c r="A5960" s="30">
        <v>5958</v>
      </c>
      <c r="B5960" s="30">
        <v>1762.222</v>
      </c>
      <c r="C5960" s="30">
        <v>15187.612999999899</v>
      </c>
      <c r="D5960" s="30">
        <v>1</v>
      </c>
      <c r="E5960" s="30">
        <v>1</v>
      </c>
      <c r="F5960" s="30">
        <v>2499.5790000000002</v>
      </c>
      <c r="G5960" s="30">
        <v>1</v>
      </c>
      <c r="H5960" s="30">
        <v>1</v>
      </c>
      <c r="I5960" s="30">
        <v>1</v>
      </c>
      <c r="K5960" s="457"/>
      <c r="L5960" s="457" t="e">
        <f>IF(K5960=0,#REF!,0)</f>
        <v>#REF!</v>
      </c>
    </row>
    <row r="5961" spans="1:12">
      <c r="A5961" s="30">
        <v>5959</v>
      </c>
      <c r="B5961" s="30">
        <v>6139.8579999999993</v>
      </c>
      <c r="C5961" s="30">
        <v>15289.6509999999</v>
      </c>
      <c r="D5961" s="30">
        <v>1</v>
      </c>
      <c r="E5961" s="30">
        <v>1</v>
      </c>
      <c r="F5961" s="30">
        <v>6553.9479999999903</v>
      </c>
      <c r="G5961" s="30">
        <v>1</v>
      </c>
      <c r="H5961" s="30">
        <v>1</v>
      </c>
      <c r="I5961" s="30">
        <v>1</v>
      </c>
      <c r="K5961" s="457"/>
      <c r="L5961" s="457" t="e">
        <f>IF(K5961=0,#REF!,0)</f>
        <v>#REF!</v>
      </c>
    </row>
    <row r="5962" spans="1:12">
      <c r="A5962" s="30">
        <v>5960</v>
      </c>
      <c r="B5962" s="30">
        <v>1762.222</v>
      </c>
      <c r="C5962" s="30">
        <v>44253.557000000001</v>
      </c>
      <c r="D5962" s="30">
        <v>1</v>
      </c>
      <c r="E5962" s="30">
        <v>1</v>
      </c>
      <c r="F5962" s="30">
        <v>5309.7879999999996</v>
      </c>
      <c r="G5962" s="30">
        <v>1</v>
      </c>
      <c r="H5962" s="30">
        <v>1</v>
      </c>
      <c r="I5962" s="30">
        <v>1</v>
      </c>
      <c r="K5962" s="457"/>
      <c r="L5962" s="457" t="e">
        <f>IF(K5962=0,#REF!,0)</f>
        <v>#REF!</v>
      </c>
    </row>
    <row r="5963" spans="1:12">
      <c r="A5963" s="30">
        <v>5961</v>
      </c>
      <c r="B5963" s="30">
        <v>1032.623999999998</v>
      </c>
      <c r="C5963" s="30">
        <v>75097.912999999899</v>
      </c>
      <c r="D5963" s="30">
        <v>1</v>
      </c>
      <c r="E5963" s="30">
        <v>1</v>
      </c>
      <c r="F5963" s="30">
        <v>4392.4880000000003</v>
      </c>
      <c r="G5963" s="30">
        <v>1</v>
      </c>
      <c r="H5963" s="30">
        <v>1</v>
      </c>
      <c r="I5963" s="30">
        <v>1</v>
      </c>
      <c r="K5963" s="457"/>
      <c r="L5963" s="457" t="e">
        <f>IF(K5963=0,#REF!,0)</f>
        <v>#REF!</v>
      </c>
    </row>
    <row r="5964" spans="1:12">
      <c r="A5964" s="30">
        <v>5962</v>
      </c>
      <c r="B5964" s="30">
        <v>1153.2399999999991</v>
      </c>
      <c r="C5964" s="30">
        <v>94521.688999999795</v>
      </c>
      <c r="D5964" s="30">
        <v>1</v>
      </c>
      <c r="E5964" s="30">
        <v>1</v>
      </c>
      <c r="F5964" s="30">
        <v>3344.6849999999899</v>
      </c>
      <c r="G5964" s="30">
        <v>1</v>
      </c>
      <c r="H5964" s="30">
        <v>1</v>
      </c>
      <c r="I5964" s="30">
        <v>1</v>
      </c>
      <c r="K5964" s="457"/>
      <c r="L5964" s="457" t="e">
        <f>IF(K5964=0,#REF!,0)</f>
        <v>#REF!</v>
      </c>
    </row>
    <row r="5965" spans="1:12">
      <c r="A5965" s="30">
        <v>5963</v>
      </c>
      <c r="B5965" s="30">
        <v>1213.5469999999991</v>
      </c>
      <c r="C5965" s="30">
        <v>113677.87399999979</v>
      </c>
      <c r="D5965" s="30">
        <v>1</v>
      </c>
      <c r="E5965" s="30">
        <v>1</v>
      </c>
      <c r="F5965" s="30">
        <v>2950.7040000000002</v>
      </c>
      <c r="G5965" s="30">
        <v>1</v>
      </c>
      <c r="H5965" s="30">
        <v>1</v>
      </c>
      <c r="I5965" s="30">
        <v>1</v>
      </c>
      <c r="K5965" s="457"/>
      <c r="L5965" s="457" t="e">
        <f>IF(K5965=0,#REF!,0)</f>
        <v>#REF!</v>
      </c>
    </row>
    <row r="5966" spans="1:12">
      <c r="A5966" s="30">
        <v>5964</v>
      </c>
      <c r="B5966" s="30">
        <v>1213.5469999999991</v>
      </c>
      <c r="C5966" s="30">
        <v>95002.079999999798</v>
      </c>
      <c r="D5966" s="30">
        <v>1</v>
      </c>
      <c r="E5966" s="30">
        <v>1</v>
      </c>
      <c r="F5966" s="30">
        <v>2753.4110000000001</v>
      </c>
      <c r="G5966" s="30">
        <v>1</v>
      </c>
      <c r="H5966" s="30">
        <v>1</v>
      </c>
      <c r="I5966" s="30">
        <v>1</v>
      </c>
      <c r="K5966" s="457"/>
      <c r="L5966" s="457" t="e">
        <f>IF(K5966=0,#REF!,0)</f>
        <v>#REF!</v>
      </c>
    </row>
    <row r="5967" spans="1:12">
      <c r="A5967" s="30">
        <v>5965</v>
      </c>
      <c r="B5967" s="30">
        <v>6200.1660000000002</v>
      </c>
      <c r="C5967" s="30">
        <v>49751.248999999902</v>
      </c>
      <c r="D5967" s="30">
        <v>1</v>
      </c>
      <c r="E5967" s="30">
        <v>1</v>
      </c>
      <c r="F5967" s="30">
        <v>4120.6620000000003</v>
      </c>
      <c r="G5967" s="30">
        <v>1</v>
      </c>
      <c r="H5967" s="30">
        <v>1</v>
      </c>
      <c r="I5967" s="30">
        <v>1</v>
      </c>
      <c r="K5967" s="457"/>
      <c r="L5967" s="457" t="e">
        <f>IF(K5967=0,#REF!,0)</f>
        <v>#REF!</v>
      </c>
    </row>
    <row r="5968" spans="1:12">
      <c r="A5968" s="30">
        <v>5966</v>
      </c>
      <c r="B5968" s="30">
        <v>1762.222</v>
      </c>
      <c r="C5968" s="30">
        <v>74634.985999999903</v>
      </c>
      <c r="D5968" s="30">
        <v>1</v>
      </c>
      <c r="E5968" s="30">
        <v>1</v>
      </c>
      <c r="F5968" s="30">
        <v>3663.97999999999</v>
      </c>
      <c r="G5968" s="30">
        <v>1</v>
      </c>
      <c r="H5968" s="30">
        <v>1</v>
      </c>
      <c r="I5968" s="30">
        <v>1</v>
      </c>
      <c r="K5968" s="457"/>
      <c r="L5968" s="457" t="e">
        <f>IF(K5968=0,#REF!,0)</f>
        <v>#REF!</v>
      </c>
    </row>
    <row r="5969" spans="1:12">
      <c r="A5969" s="30">
        <v>5967</v>
      </c>
      <c r="B5969" s="30">
        <v>1032.623999999998</v>
      </c>
      <c r="C5969" s="30">
        <v>111970.7049999998</v>
      </c>
      <c r="D5969" s="30">
        <v>1</v>
      </c>
      <c r="E5969" s="30">
        <v>1</v>
      </c>
      <c r="F5969" s="30">
        <v>2099.953</v>
      </c>
      <c r="G5969" s="30">
        <v>1</v>
      </c>
      <c r="H5969" s="30">
        <v>1</v>
      </c>
      <c r="I5969" s="30">
        <v>1</v>
      </c>
      <c r="K5969" s="457"/>
      <c r="L5969" s="457" t="e">
        <f>IF(K5969=0,#REF!,0)</f>
        <v>#REF!</v>
      </c>
    </row>
    <row r="5970" spans="1:12">
      <c r="A5970" s="30">
        <v>5968</v>
      </c>
      <c r="B5970" s="30">
        <v>1032.623999999998</v>
      </c>
      <c r="C5970" s="30">
        <v>93310.2509999998</v>
      </c>
      <c r="D5970" s="30">
        <v>1</v>
      </c>
      <c r="E5970" s="30">
        <v>1</v>
      </c>
      <c r="F5970" s="30">
        <v>1839.85599999999</v>
      </c>
      <c r="G5970" s="30">
        <v>1</v>
      </c>
      <c r="H5970" s="30">
        <v>1</v>
      </c>
      <c r="I5970" s="30">
        <v>1</v>
      </c>
      <c r="K5970" s="457"/>
      <c r="L5970" s="457" t="e">
        <f>IF(K5970=0,#REF!,0)</f>
        <v>#REF!</v>
      </c>
    </row>
    <row r="5971" spans="1:12">
      <c r="A5971" s="30">
        <v>5969</v>
      </c>
      <c r="B5971" s="30">
        <v>1032.623999999998</v>
      </c>
      <c r="C5971" s="30">
        <v>81382.419999999896</v>
      </c>
      <c r="D5971" s="30">
        <v>1</v>
      </c>
      <c r="E5971" s="30">
        <v>1</v>
      </c>
      <c r="F5971" s="30">
        <v>2100.8129999999901</v>
      </c>
      <c r="G5971" s="30">
        <v>1</v>
      </c>
      <c r="H5971" s="30">
        <v>1</v>
      </c>
      <c r="I5971" s="30">
        <v>1</v>
      </c>
      <c r="K5971" s="457"/>
      <c r="L5971" s="457" t="e">
        <f>IF(K5971=0,#REF!,0)</f>
        <v>#REF!</v>
      </c>
    </row>
    <row r="5972" spans="1:12">
      <c r="A5972" s="30">
        <v>5970</v>
      </c>
      <c r="B5972" s="30">
        <v>1762.222</v>
      </c>
      <c r="C5972" s="30">
        <v>44122.709000000003</v>
      </c>
      <c r="D5972" s="30">
        <v>1</v>
      </c>
      <c r="E5972" s="30">
        <v>1</v>
      </c>
      <c r="F5972" s="30">
        <v>3666.7809999999999</v>
      </c>
      <c r="G5972" s="30">
        <v>1</v>
      </c>
      <c r="H5972" s="30">
        <v>1</v>
      </c>
      <c r="I5972" s="30">
        <v>1</v>
      </c>
      <c r="K5972" s="457"/>
      <c r="L5972" s="457" t="e">
        <f>IF(K5972=0,#REF!,0)</f>
        <v>#REF!</v>
      </c>
    </row>
    <row r="5973" spans="1:12">
      <c r="A5973" s="30">
        <v>5971</v>
      </c>
      <c r="B5973" s="30">
        <v>6139.8579999999993</v>
      </c>
      <c r="C5973" s="30">
        <v>28116.679999999898</v>
      </c>
      <c r="D5973" s="30">
        <v>1</v>
      </c>
      <c r="E5973" s="30">
        <v>1</v>
      </c>
      <c r="F5973" s="30">
        <v>5168.6120000000001</v>
      </c>
      <c r="G5973" s="30">
        <v>1</v>
      </c>
      <c r="H5973" s="30">
        <v>1</v>
      </c>
      <c r="I5973" s="30">
        <v>1</v>
      </c>
      <c r="K5973" s="457"/>
      <c r="L5973" s="457" t="e">
        <f>IF(K5973=0,#REF!,0)</f>
        <v>#REF!</v>
      </c>
    </row>
    <row r="5974" spans="1:12">
      <c r="A5974" s="30">
        <v>5972</v>
      </c>
      <c r="B5974" s="30">
        <v>7599.07</v>
      </c>
      <c r="C5974" s="30">
        <v>29386.152999999897</v>
      </c>
      <c r="D5974" s="30">
        <v>1</v>
      </c>
      <c r="E5974" s="30">
        <v>1</v>
      </c>
      <c r="F5974" s="30">
        <v>5233.875</v>
      </c>
      <c r="G5974" s="30">
        <v>1</v>
      </c>
      <c r="H5974" s="30">
        <v>1</v>
      </c>
      <c r="I5974" s="30">
        <v>1</v>
      </c>
      <c r="K5974" s="457"/>
      <c r="L5974" s="457" t="e">
        <f>IF(K5974=0,#REF!,0)</f>
        <v>#REF!</v>
      </c>
    </row>
    <row r="5975" spans="1:12">
      <c r="A5975" s="30">
        <v>5973</v>
      </c>
      <c r="B5975" s="30">
        <v>1762.222</v>
      </c>
      <c r="C5975" s="30">
        <v>16153.051999999901</v>
      </c>
      <c r="D5975" s="30">
        <v>1</v>
      </c>
      <c r="E5975" s="30">
        <v>1</v>
      </c>
      <c r="F5975" s="30">
        <v>4060.3130000000001</v>
      </c>
      <c r="G5975" s="30">
        <v>1</v>
      </c>
      <c r="H5975" s="30">
        <v>1</v>
      </c>
      <c r="I5975" s="30">
        <v>1</v>
      </c>
      <c r="K5975" s="457"/>
      <c r="L5975" s="457" t="e">
        <f>IF(K5975=0,#REF!,0)</f>
        <v>#REF!</v>
      </c>
    </row>
    <row r="5976" spans="1:12">
      <c r="A5976" s="30">
        <v>5974</v>
      </c>
      <c r="B5976" s="30">
        <v>1762.222</v>
      </c>
      <c r="C5976" s="30">
        <v>15703.841999999901</v>
      </c>
      <c r="D5976" s="30">
        <v>1</v>
      </c>
      <c r="E5976" s="30">
        <v>1</v>
      </c>
      <c r="F5976" s="30">
        <v>2950.80799999999</v>
      </c>
      <c r="G5976" s="30">
        <v>1</v>
      </c>
      <c r="H5976" s="30">
        <v>1</v>
      </c>
      <c r="I5976" s="30">
        <v>1</v>
      </c>
      <c r="K5976" s="457"/>
      <c r="L5976" s="457" t="e">
        <f>IF(K5976=0,#REF!,0)</f>
        <v>#REF!</v>
      </c>
    </row>
    <row r="5977" spans="1:12">
      <c r="A5977" s="30">
        <v>5975</v>
      </c>
      <c r="B5977" s="30">
        <v>1762.222</v>
      </c>
      <c r="C5977" s="30">
        <v>15254.630999999899</v>
      </c>
      <c r="D5977" s="30">
        <v>1</v>
      </c>
      <c r="E5977" s="30">
        <v>1</v>
      </c>
      <c r="F5977" s="30">
        <v>1647.14299999999</v>
      </c>
      <c r="G5977" s="30">
        <v>1</v>
      </c>
      <c r="H5977" s="30">
        <v>1</v>
      </c>
      <c r="I5977" s="30">
        <v>1</v>
      </c>
      <c r="K5977" s="457"/>
      <c r="L5977" s="457" t="e">
        <f>IF(K5977=0,#REF!,0)</f>
        <v>#REF!</v>
      </c>
    </row>
    <row r="5978" spans="1:12">
      <c r="A5978" s="30">
        <v>5976</v>
      </c>
      <c r="B5978" s="30">
        <v>1032.623999999998</v>
      </c>
      <c r="C5978" s="30">
        <v>15254.630999999899</v>
      </c>
      <c r="D5978" s="30">
        <v>1</v>
      </c>
      <c r="E5978" s="30">
        <v>1</v>
      </c>
      <c r="F5978" s="30">
        <v>1257.518</v>
      </c>
      <c r="G5978" s="30">
        <v>1</v>
      </c>
      <c r="H5978" s="30">
        <v>1</v>
      </c>
      <c r="I5978" s="30">
        <v>1</v>
      </c>
      <c r="K5978" s="457"/>
      <c r="L5978" s="457" t="e">
        <f>IF(K5978=0,#REF!,0)</f>
        <v>#REF!</v>
      </c>
    </row>
    <row r="5979" spans="1:12">
      <c r="A5979" s="30">
        <v>5977</v>
      </c>
      <c r="B5979" s="30">
        <v>1032.623999999998</v>
      </c>
      <c r="C5979" s="30">
        <v>15254.630999999899</v>
      </c>
      <c r="D5979" s="30">
        <v>1</v>
      </c>
      <c r="E5979" s="30">
        <v>1</v>
      </c>
      <c r="F5979" s="30">
        <v>533.58600000000001</v>
      </c>
      <c r="G5979" s="30">
        <v>1</v>
      </c>
      <c r="H5979" s="30">
        <v>1</v>
      </c>
      <c r="I5979" s="30">
        <v>1</v>
      </c>
      <c r="K5979" s="457"/>
      <c r="L5979" s="457" t="e">
        <f>IF(K5979=0,#REF!,0)</f>
        <v>#REF!</v>
      </c>
    </row>
    <row r="5980" spans="1:12">
      <c r="A5980" s="30">
        <v>5978</v>
      </c>
      <c r="B5980" s="30">
        <v>1032.623999999998</v>
      </c>
      <c r="C5980" s="30">
        <v>15187.612999999899</v>
      </c>
      <c r="D5980" s="30">
        <v>1</v>
      </c>
      <c r="E5980" s="30">
        <v>1</v>
      </c>
      <c r="F5980" s="30">
        <v>587.36300000000006</v>
      </c>
      <c r="G5980" s="30">
        <v>1</v>
      </c>
      <c r="H5980" s="30">
        <v>1</v>
      </c>
      <c r="I5980" s="30">
        <v>1</v>
      </c>
      <c r="K5980" s="457"/>
      <c r="L5980" s="457" t="e">
        <f>IF(K5980=0,#REF!,0)</f>
        <v>#REF!</v>
      </c>
    </row>
    <row r="5981" spans="1:12">
      <c r="A5981" s="30">
        <v>5979</v>
      </c>
      <c r="B5981" s="30">
        <v>1032.623999999998</v>
      </c>
      <c r="C5981" s="30">
        <v>15187.612999999899</v>
      </c>
      <c r="D5981" s="30">
        <v>1</v>
      </c>
      <c r="E5981" s="30">
        <v>1</v>
      </c>
      <c r="F5981" s="30">
        <v>377.24700000000001</v>
      </c>
      <c r="G5981" s="30">
        <v>1</v>
      </c>
      <c r="H5981" s="30">
        <v>1</v>
      </c>
      <c r="I5981" s="30">
        <v>1</v>
      </c>
      <c r="K5981" s="457"/>
      <c r="L5981" s="457" t="e">
        <f>IF(K5981=0,#REF!,0)</f>
        <v>#REF!</v>
      </c>
    </row>
    <row r="5982" spans="1:12">
      <c r="A5982" s="30">
        <v>5980</v>
      </c>
      <c r="B5982" s="30">
        <v>1032.623999999998</v>
      </c>
      <c r="C5982" s="30">
        <v>15187.612999999899</v>
      </c>
      <c r="D5982" s="30">
        <v>1</v>
      </c>
      <c r="E5982" s="30">
        <v>1</v>
      </c>
      <c r="F5982" s="30">
        <v>219.75899999999899</v>
      </c>
      <c r="G5982" s="30">
        <v>1</v>
      </c>
      <c r="H5982" s="30">
        <v>1</v>
      </c>
      <c r="I5982" s="30">
        <v>1</v>
      </c>
      <c r="K5982" s="457"/>
      <c r="L5982" s="457" t="e">
        <f>IF(K5982=0,#REF!,0)</f>
        <v>#REF!</v>
      </c>
    </row>
    <row r="5983" spans="1:12">
      <c r="A5983" s="30">
        <v>5981</v>
      </c>
      <c r="B5983" s="30">
        <v>1032.623999999998</v>
      </c>
      <c r="C5983" s="30">
        <v>15187.612999999899</v>
      </c>
      <c r="D5983" s="30">
        <v>1</v>
      </c>
      <c r="E5983" s="30">
        <v>1</v>
      </c>
      <c r="F5983" s="30">
        <v>219.86500000000001</v>
      </c>
      <c r="G5983" s="30">
        <v>1</v>
      </c>
      <c r="H5983" s="30">
        <v>1</v>
      </c>
      <c r="I5983" s="30">
        <v>1</v>
      </c>
      <c r="K5983" s="457"/>
      <c r="L5983" s="457" t="e">
        <f>IF(K5983=0,#REF!,0)</f>
        <v>#REF!</v>
      </c>
    </row>
    <row r="5984" spans="1:12">
      <c r="A5984" s="30">
        <v>5982</v>
      </c>
      <c r="B5984" s="30">
        <v>1762.222</v>
      </c>
      <c r="C5984" s="30">
        <v>15187.612999999899</v>
      </c>
      <c r="D5984" s="30">
        <v>1</v>
      </c>
      <c r="E5984" s="30">
        <v>1</v>
      </c>
      <c r="F5984" s="30">
        <v>696.10699999999997</v>
      </c>
      <c r="G5984" s="30">
        <v>1</v>
      </c>
      <c r="H5984" s="30">
        <v>1</v>
      </c>
      <c r="I5984" s="30">
        <v>1</v>
      </c>
      <c r="K5984" s="457"/>
      <c r="L5984" s="457" t="e">
        <f>IF(K5984=0,#REF!,0)</f>
        <v>#REF!</v>
      </c>
    </row>
    <row r="5985" spans="1:12">
      <c r="A5985" s="30">
        <v>5983</v>
      </c>
      <c r="B5985" s="30">
        <v>6139.8579999999993</v>
      </c>
      <c r="C5985" s="30">
        <v>15289.6509999999</v>
      </c>
      <c r="D5985" s="30">
        <v>1</v>
      </c>
      <c r="E5985" s="30">
        <v>1</v>
      </c>
      <c r="F5985" s="30">
        <v>1860.7919999999899</v>
      </c>
      <c r="G5985" s="30">
        <v>1</v>
      </c>
      <c r="H5985" s="30">
        <v>1</v>
      </c>
      <c r="I5985" s="30">
        <v>1</v>
      </c>
      <c r="K5985" s="457"/>
      <c r="L5985" s="457" t="e">
        <f>IF(K5985=0,#REF!,0)</f>
        <v>#REF!</v>
      </c>
    </row>
    <row r="5986" spans="1:12">
      <c r="A5986" s="30">
        <v>5984</v>
      </c>
      <c r="B5986" s="30">
        <v>1762.222</v>
      </c>
      <c r="C5986" s="30">
        <v>28312.916999999899</v>
      </c>
      <c r="D5986" s="30">
        <v>1</v>
      </c>
      <c r="E5986" s="30">
        <v>1</v>
      </c>
      <c r="F5986" s="30">
        <v>3146.1239999999898</v>
      </c>
      <c r="G5986" s="30">
        <v>1</v>
      </c>
      <c r="H5986" s="30">
        <v>1</v>
      </c>
      <c r="I5986" s="30">
        <v>1</v>
      </c>
      <c r="K5986" s="457"/>
      <c r="L5986" s="457" t="e">
        <f>IF(K5986=0,#REF!,0)</f>
        <v>#REF!</v>
      </c>
    </row>
    <row r="5987" spans="1:12">
      <c r="A5987" s="30">
        <v>5985</v>
      </c>
      <c r="B5987" s="30">
        <v>1032.623999999998</v>
      </c>
      <c r="C5987" s="30">
        <v>29357.375999999898</v>
      </c>
      <c r="D5987" s="30">
        <v>1</v>
      </c>
      <c r="E5987" s="30">
        <v>1</v>
      </c>
      <c r="F5987" s="30">
        <v>5103.5069999999996</v>
      </c>
      <c r="G5987" s="30">
        <v>1</v>
      </c>
      <c r="H5987" s="30">
        <v>1</v>
      </c>
      <c r="I5987" s="30">
        <v>1</v>
      </c>
      <c r="K5987" s="457"/>
      <c r="L5987" s="457" t="e">
        <f>IF(K5987=0,#REF!,0)</f>
        <v>#REF!</v>
      </c>
    </row>
    <row r="5988" spans="1:12">
      <c r="A5988" s="30">
        <v>5986</v>
      </c>
      <c r="B5988" s="30">
        <v>1153.2399999999991</v>
      </c>
      <c r="C5988" s="30">
        <v>30477.6359999999</v>
      </c>
      <c r="D5988" s="30">
        <v>1</v>
      </c>
      <c r="E5988" s="30">
        <v>1</v>
      </c>
      <c r="F5988" s="30">
        <v>5045.7190000000001</v>
      </c>
      <c r="G5988" s="30">
        <v>1</v>
      </c>
      <c r="H5988" s="30">
        <v>1</v>
      </c>
      <c r="I5988" s="30">
        <v>1</v>
      </c>
      <c r="K5988" s="457"/>
      <c r="L5988" s="457" t="e">
        <f>IF(K5988=0,#REF!,0)</f>
        <v>#REF!</v>
      </c>
    </row>
    <row r="5989" spans="1:12">
      <c r="A5989" s="30">
        <v>5987</v>
      </c>
      <c r="B5989" s="30">
        <v>1213.5469999999991</v>
      </c>
      <c r="C5989" s="30">
        <v>31364.364999999889</v>
      </c>
      <c r="D5989" s="30">
        <v>1</v>
      </c>
      <c r="E5989" s="30">
        <v>1</v>
      </c>
      <c r="F5989" s="30">
        <v>4541.0309999999899</v>
      </c>
      <c r="G5989" s="30">
        <v>1</v>
      </c>
      <c r="H5989" s="30">
        <v>1</v>
      </c>
      <c r="I5989" s="30">
        <v>1</v>
      </c>
      <c r="K5989" s="457"/>
      <c r="L5989" s="457" t="e">
        <f>IF(K5989=0,#REF!,0)</f>
        <v>#REF!</v>
      </c>
    </row>
    <row r="5990" spans="1:12">
      <c r="A5990" s="30">
        <v>5988</v>
      </c>
      <c r="B5990" s="30">
        <v>1213.5469999999991</v>
      </c>
      <c r="C5990" s="30">
        <v>30987.137999999901</v>
      </c>
      <c r="D5990" s="30">
        <v>1</v>
      </c>
      <c r="E5990" s="30">
        <v>1</v>
      </c>
      <c r="F5990" s="30">
        <v>4875.2759999999998</v>
      </c>
      <c r="G5990" s="30">
        <v>1</v>
      </c>
      <c r="H5990" s="30">
        <v>1</v>
      </c>
      <c r="I5990" s="30">
        <v>1</v>
      </c>
      <c r="K5990" s="457"/>
      <c r="L5990" s="457" t="e">
        <f>IF(K5990=0,#REF!,0)</f>
        <v>#REF!</v>
      </c>
    </row>
    <row r="5991" spans="1:12">
      <c r="A5991" s="30">
        <v>5989</v>
      </c>
      <c r="B5991" s="30">
        <v>6200.1660000000002</v>
      </c>
      <c r="C5991" s="30">
        <v>29079.282999999999</v>
      </c>
      <c r="D5991" s="30">
        <v>1</v>
      </c>
      <c r="E5991" s="30">
        <v>1</v>
      </c>
      <c r="F5991" s="30">
        <v>4928.7259999999897</v>
      </c>
      <c r="G5991" s="30">
        <v>1</v>
      </c>
      <c r="H5991" s="30">
        <v>1</v>
      </c>
      <c r="I5991" s="30">
        <v>1</v>
      </c>
      <c r="K5991" s="457"/>
      <c r="L5991" s="457" t="e">
        <f>IF(K5991=0,#REF!,0)</f>
        <v>#REF!</v>
      </c>
    </row>
    <row r="5992" spans="1:12">
      <c r="A5992" s="30">
        <v>5990</v>
      </c>
      <c r="B5992" s="30">
        <v>1762.222</v>
      </c>
      <c r="C5992" s="30">
        <v>28895.712999999902</v>
      </c>
      <c r="D5992" s="30">
        <v>1</v>
      </c>
      <c r="E5992" s="30">
        <v>1</v>
      </c>
      <c r="F5992" s="30">
        <v>3923.0459999999998</v>
      </c>
      <c r="G5992" s="30">
        <v>1</v>
      </c>
      <c r="H5992" s="30">
        <v>1</v>
      </c>
      <c r="I5992" s="30">
        <v>1</v>
      </c>
      <c r="K5992" s="457"/>
      <c r="L5992" s="457" t="e">
        <f>IF(K5992=0,#REF!,0)</f>
        <v>#REF!</v>
      </c>
    </row>
    <row r="5993" spans="1:12">
      <c r="A5993" s="30">
        <v>5991</v>
      </c>
      <c r="B5993" s="30">
        <v>1032.623999999998</v>
      </c>
      <c r="C5993" s="30">
        <v>29658.023999999899</v>
      </c>
      <c r="D5993" s="30">
        <v>1</v>
      </c>
      <c r="E5993" s="30">
        <v>1</v>
      </c>
      <c r="F5993" s="30">
        <v>3140.7519999999899</v>
      </c>
      <c r="G5993" s="30">
        <v>1</v>
      </c>
      <c r="H5993" s="30">
        <v>1</v>
      </c>
      <c r="I5993" s="30">
        <v>1</v>
      </c>
      <c r="K5993" s="457"/>
      <c r="L5993" s="457" t="e">
        <f>IF(K5993=0,#REF!,0)</f>
        <v>#REF!</v>
      </c>
    </row>
    <row r="5994" spans="1:12">
      <c r="A5994" s="30">
        <v>5992</v>
      </c>
      <c r="B5994" s="30">
        <v>1032.623999999998</v>
      </c>
      <c r="C5994" s="30">
        <v>29272.785999999898</v>
      </c>
      <c r="D5994" s="30">
        <v>1</v>
      </c>
      <c r="E5994" s="30">
        <v>1</v>
      </c>
      <c r="F5994" s="30">
        <v>2470.6419999999998</v>
      </c>
      <c r="G5994" s="30">
        <v>1</v>
      </c>
      <c r="H5994" s="30">
        <v>1</v>
      </c>
      <c r="I5994" s="30">
        <v>1</v>
      </c>
      <c r="K5994" s="457"/>
      <c r="L5994" s="457" t="e">
        <f>IF(K5994=0,#REF!,0)</f>
        <v>#REF!</v>
      </c>
    </row>
    <row r="5995" spans="1:12">
      <c r="A5995" s="30">
        <v>5993</v>
      </c>
      <c r="B5995" s="30">
        <v>1032.623999999998</v>
      </c>
      <c r="C5995" s="30">
        <v>28895.616999999904</v>
      </c>
      <c r="D5995" s="30">
        <v>1</v>
      </c>
      <c r="E5995" s="30">
        <v>1</v>
      </c>
      <c r="F5995" s="30">
        <v>3140.9549999999999</v>
      </c>
      <c r="G5995" s="30">
        <v>1</v>
      </c>
      <c r="H5995" s="30">
        <v>1</v>
      </c>
      <c r="I5995" s="30">
        <v>1</v>
      </c>
      <c r="K5995" s="457"/>
      <c r="L5995" s="457" t="e">
        <f>IF(K5995=0,#REF!,0)</f>
        <v>#REF!</v>
      </c>
    </row>
    <row r="5996" spans="1:12">
      <c r="A5996" s="30">
        <v>5994</v>
      </c>
      <c r="B5996" s="30">
        <v>1762.222</v>
      </c>
      <c r="C5996" s="30">
        <v>28209.127999999902</v>
      </c>
      <c r="D5996" s="30">
        <v>1</v>
      </c>
      <c r="E5996" s="30">
        <v>1</v>
      </c>
      <c r="F5996" s="30">
        <v>4035.2890000000002</v>
      </c>
      <c r="G5996" s="30">
        <v>1</v>
      </c>
      <c r="H5996" s="30">
        <v>1</v>
      </c>
      <c r="I5996" s="30">
        <v>1</v>
      </c>
      <c r="K5996" s="457"/>
      <c r="L5996" s="457" t="e">
        <f>IF(K5996=0,#REF!,0)</f>
        <v>#REF!</v>
      </c>
    </row>
    <row r="5997" spans="1:12">
      <c r="A5997" s="30">
        <v>5995</v>
      </c>
      <c r="B5997" s="30">
        <v>6139.8579999999993</v>
      </c>
      <c r="C5997" s="30">
        <v>28116.291999999899</v>
      </c>
      <c r="D5997" s="30">
        <v>1</v>
      </c>
      <c r="E5997" s="30">
        <v>1</v>
      </c>
      <c r="F5997" s="30">
        <v>5600.4309999999996</v>
      </c>
      <c r="G5997" s="30">
        <v>1</v>
      </c>
      <c r="H5997" s="30">
        <v>1</v>
      </c>
      <c r="I5997" s="30">
        <v>1</v>
      </c>
      <c r="K5997" s="457"/>
      <c r="L5997" s="457" t="e">
        <f>IF(K5997=0,#REF!,0)</f>
        <v>#REF!</v>
      </c>
    </row>
    <row r="5998" spans="1:12">
      <c r="A5998" s="30">
        <v>5996</v>
      </c>
      <c r="B5998" s="30">
        <v>7599.07</v>
      </c>
      <c r="C5998" s="30">
        <v>29385.8469999999</v>
      </c>
      <c r="D5998" s="30">
        <v>1</v>
      </c>
      <c r="E5998" s="30">
        <v>1</v>
      </c>
      <c r="F5998" s="30">
        <v>4426.4679999999998</v>
      </c>
      <c r="G5998" s="30">
        <v>1</v>
      </c>
      <c r="H5998" s="30">
        <v>1</v>
      </c>
      <c r="I5998" s="30">
        <v>1</v>
      </c>
      <c r="K5998" s="457"/>
      <c r="L5998" s="457" t="e">
        <f>IF(K5998=0,#REF!,0)</f>
        <v>#REF!</v>
      </c>
    </row>
    <row r="5999" spans="1:12">
      <c r="A5999" s="30">
        <v>5997</v>
      </c>
      <c r="B5999" s="30">
        <v>1762.222</v>
      </c>
      <c r="C5999" s="30">
        <v>16153.051999999901</v>
      </c>
      <c r="D5999" s="30">
        <v>1</v>
      </c>
      <c r="E5999" s="30">
        <v>1</v>
      </c>
      <c r="F5999" s="30">
        <v>2472.2190000000001</v>
      </c>
      <c r="G5999" s="30">
        <v>1</v>
      </c>
      <c r="H5999" s="30">
        <v>1</v>
      </c>
      <c r="I5999" s="30">
        <v>1</v>
      </c>
      <c r="K5999" s="457"/>
      <c r="L5999" s="457" t="e">
        <f>IF(K5999=0,#REF!,0)</f>
        <v>#REF!</v>
      </c>
    </row>
    <row r="6000" spans="1:12">
      <c r="A6000" s="30">
        <v>5998</v>
      </c>
      <c r="B6000" s="30">
        <v>1762.222</v>
      </c>
      <c r="C6000" s="30">
        <v>15703.841999999901</v>
      </c>
      <c r="D6000" s="30">
        <v>1</v>
      </c>
      <c r="E6000" s="30">
        <v>1</v>
      </c>
      <c r="F6000" s="30">
        <v>2416.6759999999999</v>
      </c>
      <c r="G6000" s="30">
        <v>1</v>
      </c>
      <c r="H6000" s="30">
        <v>1</v>
      </c>
      <c r="I6000" s="30">
        <v>1</v>
      </c>
      <c r="K6000" s="457"/>
      <c r="L6000" s="457" t="e">
        <f>IF(K6000=0,#REF!,0)</f>
        <v>#REF!</v>
      </c>
    </row>
    <row r="6001" spans="1:12">
      <c r="A6001" s="30">
        <v>5999</v>
      </c>
      <c r="B6001" s="30">
        <v>1762.222</v>
      </c>
      <c r="C6001" s="30">
        <v>15254.630999999899</v>
      </c>
      <c r="D6001" s="30">
        <v>1</v>
      </c>
      <c r="E6001" s="30">
        <v>1</v>
      </c>
      <c r="F6001" s="30">
        <v>1970.5149999999901</v>
      </c>
      <c r="G6001" s="30">
        <v>1</v>
      </c>
      <c r="H6001" s="30">
        <v>1</v>
      </c>
      <c r="I6001" s="30">
        <v>1</v>
      </c>
      <c r="K6001" s="457"/>
      <c r="L6001" s="457" t="e">
        <f>IF(K6001=0,#REF!,0)</f>
        <v>#REF!</v>
      </c>
    </row>
    <row r="6002" spans="1:12">
      <c r="A6002" s="30">
        <v>6000</v>
      </c>
      <c r="B6002" s="30">
        <v>1032.623999999998</v>
      </c>
      <c r="C6002" s="30">
        <v>15254.630999999899</v>
      </c>
      <c r="D6002" s="30">
        <v>1</v>
      </c>
      <c r="E6002" s="30">
        <v>1</v>
      </c>
      <c r="F6002" s="30">
        <v>1191.19999999999</v>
      </c>
      <c r="G6002" s="30">
        <v>1</v>
      </c>
      <c r="H6002" s="30">
        <v>1</v>
      </c>
      <c r="I6002" s="30">
        <v>1</v>
      </c>
      <c r="K6002" s="457"/>
      <c r="L6002" s="457" t="e">
        <f>IF(K6002=0,#REF!,0)</f>
        <v>#REF!</v>
      </c>
    </row>
    <row r="6003" spans="1:12">
      <c r="A6003" s="30">
        <v>6001</v>
      </c>
      <c r="B6003" s="30">
        <v>1032.623999999998</v>
      </c>
      <c r="C6003" s="30">
        <v>15254.630999999899</v>
      </c>
      <c r="D6003" s="30">
        <v>1</v>
      </c>
      <c r="E6003" s="30">
        <v>1</v>
      </c>
      <c r="F6003" s="30">
        <v>702.98599999999999</v>
      </c>
      <c r="G6003" s="30">
        <v>1</v>
      </c>
      <c r="H6003" s="30">
        <v>1</v>
      </c>
      <c r="I6003" s="30">
        <v>1</v>
      </c>
      <c r="K6003" s="457"/>
      <c r="L6003" s="457" t="e">
        <f>IF(K6003=0,#REF!,0)</f>
        <v>#REF!</v>
      </c>
    </row>
    <row r="6004" spans="1:12">
      <c r="A6004" s="30">
        <v>6002</v>
      </c>
      <c r="B6004" s="30">
        <v>1032.623999999998</v>
      </c>
      <c r="C6004" s="30">
        <v>15187.612999999899</v>
      </c>
      <c r="D6004" s="30">
        <v>1</v>
      </c>
      <c r="E6004" s="30">
        <v>1</v>
      </c>
      <c r="F6004" s="30">
        <v>524.06099999999901</v>
      </c>
      <c r="G6004" s="30">
        <v>1</v>
      </c>
      <c r="H6004" s="30">
        <v>1</v>
      </c>
      <c r="I6004" s="30">
        <v>1</v>
      </c>
      <c r="K6004" s="457"/>
      <c r="L6004" s="457" t="e">
        <f>IF(K6004=0,#REF!,0)</f>
        <v>#REF!</v>
      </c>
    </row>
    <row r="6005" spans="1:12">
      <c r="A6005" s="30">
        <v>6003</v>
      </c>
      <c r="B6005" s="30">
        <v>1032.623999999998</v>
      </c>
      <c r="C6005" s="30">
        <v>15187.612999999899</v>
      </c>
      <c r="D6005" s="30">
        <v>1</v>
      </c>
      <c r="E6005" s="30">
        <v>1</v>
      </c>
      <c r="F6005" s="30">
        <v>408.31</v>
      </c>
      <c r="G6005" s="30">
        <v>1</v>
      </c>
      <c r="H6005" s="30">
        <v>1</v>
      </c>
      <c r="I6005" s="30">
        <v>1</v>
      </c>
      <c r="K6005" s="457"/>
      <c r="L6005" s="457" t="e">
        <f>IF(K6005=0,#REF!,0)</f>
        <v>#REF!</v>
      </c>
    </row>
    <row r="6006" spans="1:12">
      <c r="A6006" s="30">
        <v>6004</v>
      </c>
      <c r="B6006" s="30">
        <v>1032.623999999998</v>
      </c>
      <c r="C6006" s="30">
        <v>15187.612999999899</v>
      </c>
      <c r="D6006" s="30">
        <v>1</v>
      </c>
      <c r="E6006" s="30">
        <v>1</v>
      </c>
      <c r="F6006" s="30">
        <v>220.84299999999999</v>
      </c>
      <c r="G6006" s="30">
        <v>1</v>
      </c>
      <c r="H6006" s="30">
        <v>1</v>
      </c>
      <c r="I6006" s="30">
        <v>1</v>
      </c>
      <c r="K6006" s="457"/>
      <c r="L6006" s="457" t="e">
        <f>IF(K6006=0,#REF!,0)</f>
        <v>#REF!</v>
      </c>
    </row>
    <row r="6007" spans="1:12">
      <c r="A6007" s="30">
        <v>6005</v>
      </c>
      <c r="B6007" s="30">
        <v>1032.623999999998</v>
      </c>
      <c r="C6007" s="30">
        <v>15187.612999999899</v>
      </c>
      <c r="D6007" s="30">
        <v>1</v>
      </c>
      <c r="E6007" s="30">
        <v>1</v>
      </c>
      <c r="F6007" s="30">
        <v>221.01999999999899</v>
      </c>
      <c r="G6007" s="30">
        <v>1</v>
      </c>
      <c r="H6007" s="30">
        <v>1</v>
      </c>
      <c r="I6007" s="30">
        <v>1</v>
      </c>
      <c r="K6007" s="457"/>
      <c r="L6007" s="457" t="e">
        <f>IF(K6007=0,#REF!,0)</f>
        <v>#REF!</v>
      </c>
    </row>
    <row r="6008" spans="1:12">
      <c r="A6008" s="30">
        <v>6006</v>
      </c>
      <c r="B6008" s="30">
        <v>1762.222</v>
      </c>
      <c r="C6008" s="30">
        <v>15187.612999999899</v>
      </c>
      <c r="D6008" s="30">
        <v>1</v>
      </c>
      <c r="E6008" s="30">
        <v>1</v>
      </c>
      <c r="F6008" s="30">
        <v>408.50899999999899</v>
      </c>
      <c r="G6008" s="30">
        <v>1</v>
      </c>
      <c r="H6008" s="30">
        <v>1</v>
      </c>
      <c r="I6008" s="30">
        <v>1</v>
      </c>
      <c r="K6008" s="457"/>
      <c r="L6008" s="457" t="e">
        <f>IF(K6008=0,#REF!,0)</f>
        <v>#REF!</v>
      </c>
    </row>
    <row r="6009" spans="1:12">
      <c r="A6009" s="30">
        <v>6007</v>
      </c>
      <c r="B6009" s="30">
        <v>6139.8579999999993</v>
      </c>
      <c r="C6009" s="30">
        <v>15289.6509999999</v>
      </c>
      <c r="D6009" s="30">
        <v>1</v>
      </c>
      <c r="E6009" s="30">
        <v>1</v>
      </c>
      <c r="F6009" s="30">
        <v>1251.979</v>
      </c>
      <c r="G6009" s="30">
        <v>1</v>
      </c>
      <c r="H6009" s="30">
        <v>1</v>
      </c>
      <c r="I6009" s="30">
        <v>1</v>
      </c>
      <c r="K6009" s="457"/>
      <c r="L6009" s="457" t="e">
        <f>IF(K6009=0,#REF!,0)</f>
        <v>#REF!</v>
      </c>
    </row>
    <row r="6010" spans="1:12">
      <c r="A6010" s="30">
        <v>6008</v>
      </c>
      <c r="B6010" s="30">
        <v>1762.222</v>
      </c>
      <c r="C6010" s="30">
        <v>15633.805999999899</v>
      </c>
      <c r="D6010" s="30">
        <v>1</v>
      </c>
      <c r="E6010" s="30">
        <v>1</v>
      </c>
      <c r="F6010" s="30">
        <v>2545.4049999999902</v>
      </c>
      <c r="G6010" s="30">
        <v>1</v>
      </c>
      <c r="H6010" s="30">
        <v>1</v>
      </c>
      <c r="I6010" s="30">
        <v>1</v>
      </c>
      <c r="K6010" s="457"/>
      <c r="L6010" s="457" t="e">
        <f>IF(K6010=0,#REF!,0)</f>
        <v>#REF!</v>
      </c>
    </row>
    <row r="6011" spans="1:12">
      <c r="A6011" s="30">
        <v>6009</v>
      </c>
      <c r="B6011" s="30">
        <v>1032.623999999998</v>
      </c>
      <c r="C6011" s="30">
        <v>16672.300999999898</v>
      </c>
      <c r="D6011" s="30">
        <v>1</v>
      </c>
      <c r="E6011" s="30">
        <v>1</v>
      </c>
      <c r="F6011" s="30">
        <v>4026.6619999999998</v>
      </c>
      <c r="G6011" s="30">
        <v>1</v>
      </c>
      <c r="H6011" s="30">
        <v>1</v>
      </c>
      <c r="I6011" s="30">
        <v>1</v>
      </c>
      <c r="K6011" s="457"/>
      <c r="L6011" s="457" t="e">
        <f>IF(K6011=0,#REF!,0)</f>
        <v>#REF!</v>
      </c>
    </row>
    <row r="6012" spans="1:12">
      <c r="A6012" s="30">
        <v>6010</v>
      </c>
      <c r="B6012" s="30">
        <v>1153.2399999999991</v>
      </c>
      <c r="C6012" s="30">
        <v>17792.710999999901</v>
      </c>
      <c r="D6012" s="30">
        <v>1</v>
      </c>
      <c r="E6012" s="30">
        <v>1</v>
      </c>
      <c r="F6012" s="30">
        <v>5322.4559999999901</v>
      </c>
      <c r="G6012" s="30">
        <v>1</v>
      </c>
      <c r="H6012" s="30">
        <v>1</v>
      </c>
      <c r="I6012" s="30">
        <v>1</v>
      </c>
      <c r="K6012" s="457"/>
      <c r="L6012" s="457" t="e">
        <f>IF(K6012=0,#REF!,0)</f>
        <v>#REF!</v>
      </c>
    </row>
    <row r="6013" spans="1:12">
      <c r="A6013" s="30">
        <v>6011</v>
      </c>
      <c r="B6013" s="30">
        <v>1213.5469999999991</v>
      </c>
      <c r="C6013" s="30">
        <v>18679.559999999899</v>
      </c>
      <c r="D6013" s="30">
        <v>1</v>
      </c>
      <c r="E6013" s="30">
        <v>1</v>
      </c>
      <c r="F6013" s="30">
        <v>5876.9430000000002</v>
      </c>
      <c r="G6013" s="30">
        <v>1</v>
      </c>
      <c r="H6013" s="30">
        <v>1</v>
      </c>
      <c r="I6013" s="30">
        <v>1</v>
      </c>
      <c r="K6013" s="457">
        <v>6175.3478410772277</v>
      </c>
      <c r="L6013" s="457">
        <f>IF(K6013=0,#REF!,0)</f>
        <v>0</v>
      </c>
    </row>
    <row r="6014" spans="1:12">
      <c r="A6014" s="30">
        <v>6012</v>
      </c>
      <c r="B6014" s="30">
        <v>1213.5469999999991</v>
      </c>
      <c r="C6014" s="30">
        <v>18294.355999999902</v>
      </c>
      <c r="D6014" s="30">
        <v>1</v>
      </c>
      <c r="E6014" s="30">
        <v>1</v>
      </c>
      <c r="F6014" s="30">
        <v>6184.3789999999899</v>
      </c>
      <c r="G6014" s="30">
        <v>1</v>
      </c>
      <c r="H6014" s="30">
        <v>1</v>
      </c>
      <c r="I6014" s="30">
        <v>1</v>
      </c>
      <c r="K6014" s="457">
        <v>11053.610945197692</v>
      </c>
      <c r="L6014" s="457">
        <f>IF(K6014=0,#REF!,0)</f>
        <v>0</v>
      </c>
    </row>
    <row r="6015" spans="1:12">
      <c r="A6015" s="30">
        <v>6013</v>
      </c>
      <c r="B6015" s="30">
        <v>6200.1660000000002</v>
      </c>
      <c r="C6015" s="30">
        <v>16386.614999999889</v>
      </c>
      <c r="D6015" s="30">
        <v>1</v>
      </c>
      <c r="E6015" s="30">
        <v>1</v>
      </c>
      <c r="F6015" s="30">
        <v>5316.9449999999997</v>
      </c>
      <c r="G6015" s="30">
        <v>1</v>
      </c>
      <c r="H6015" s="30">
        <v>1</v>
      </c>
      <c r="I6015" s="30">
        <v>1</v>
      </c>
      <c r="K6015" s="457">
        <v>3267.4555479464907</v>
      </c>
      <c r="L6015" s="457">
        <f>IF(K6015=0,#REF!,0)</f>
        <v>0</v>
      </c>
    </row>
    <row r="6016" spans="1:12">
      <c r="A6016" s="30">
        <v>6014</v>
      </c>
      <c r="B6016" s="30">
        <v>1762.222</v>
      </c>
      <c r="C6016" s="30">
        <v>16203.154999999901</v>
      </c>
      <c r="D6016" s="30">
        <v>1</v>
      </c>
      <c r="E6016" s="30">
        <v>1</v>
      </c>
      <c r="F6016" s="30">
        <v>4577.0029999999997</v>
      </c>
      <c r="G6016" s="30">
        <v>1</v>
      </c>
      <c r="H6016" s="30">
        <v>1</v>
      </c>
      <c r="I6016" s="30">
        <v>1</v>
      </c>
      <c r="K6016" s="457">
        <v>15971.682376113029</v>
      </c>
      <c r="L6016" s="457">
        <f>IF(K6016=0,#REF!,0)</f>
        <v>0</v>
      </c>
    </row>
    <row r="6017" spans="1:12">
      <c r="A6017" s="30">
        <v>6015</v>
      </c>
      <c r="B6017" s="30">
        <v>1032.623999999998</v>
      </c>
      <c r="C6017" s="30">
        <v>16973.5649999999</v>
      </c>
      <c r="D6017" s="30">
        <v>1</v>
      </c>
      <c r="E6017" s="30">
        <v>1</v>
      </c>
      <c r="F6017" s="30">
        <v>3589.72099999999</v>
      </c>
      <c r="G6017" s="30">
        <v>1</v>
      </c>
      <c r="H6017" s="30">
        <v>1</v>
      </c>
      <c r="I6017" s="30">
        <v>1</v>
      </c>
      <c r="K6017" s="457">
        <v>4364.628685065577</v>
      </c>
      <c r="L6017" s="457">
        <f>IF(K6017=0,#REF!,0)</f>
        <v>0</v>
      </c>
    </row>
    <row r="6018" spans="1:12">
      <c r="A6018" s="30">
        <v>6016</v>
      </c>
      <c r="B6018" s="30">
        <v>1032.623999999998</v>
      </c>
      <c r="C6018" s="30">
        <v>16588.360999999899</v>
      </c>
      <c r="D6018" s="30">
        <v>1</v>
      </c>
      <c r="E6018" s="30">
        <v>1</v>
      </c>
      <c r="F6018" s="30">
        <v>3157.9169999999899</v>
      </c>
      <c r="G6018" s="30">
        <v>1</v>
      </c>
      <c r="H6018" s="30">
        <v>1</v>
      </c>
      <c r="I6018" s="30">
        <v>1</v>
      </c>
      <c r="K6018" s="457"/>
      <c r="L6018" s="457" t="e">
        <f>IF(K6018=0,#REF!,0)</f>
        <v>#REF!</v>
      </c>
    </row>
    <row r="6019" spans="1:12">
      <c r="A6019" s="30">
        <v>6017</v>
      </c>
      <c r="B6019" s="30">
        <v>1032.623999999998</v>
      </c>
      <c r="C6019" s="30">
        <v>16203.154999999901</v>
      </c>
      <c r="D6019" s="30">
        <v>1</v>
      </c>
      <c r="E6019" s="30">
        <v>1</v>
      </c>
      <c r="F6019" s="30">
        <v>1802.9479999999901</v>
      </c>
      <c r="G6019" s="30">
        <v>1</v>
      </c>
      <c r="H6019" s="30">
        <v>1</v>
      </c>
      <c r="I6019" s="30">
        <v>1</v>
      </c>
      <c r="K6019" s="457"/>
      <c r="L6019" s="457" t="e">
        <f>IF(K6019=0,#REF!,0)</f>
        <v>#REF!</v>
      </c>
    </row>
    <row r="6020" spans="1:12">
      <c r="A6020" s="30">
        <v>6018</v>
      </c>
      <c r="B6020" s="30">
        <v>1762.222</v>
      </c>
      <c r="C6020" s="30">
        <v>15499.762999999901</v>
      </c>
      <c r="D6020" s="30">
        <v>1</v>
      </c>
      <c r="E6020" s="30">
        <v>1</v>
      </c>
      <c r="F6020" s="30">
        <v>3405.183</v>
      </c>
      <c r="G6020" s="30">
        <v>1</v>
      </c>
      <c r="H6020" s="30">
        <v>1</v>
      </c>
      <c r="I6020" s="30">
        <v>1</v>
      </c>
      <c r="K6020" s="457"/>
      <c r="L6020" s="457" t="e">
        <f>IF(K6020=0,#REF!,0)</f>
        <v>#REF!</v>
      </c>
    </row>
    <row r="6021" spans="1:12">
      <c r="A6021" s="30">
        <v>6019</v>
      </c>
      <c r="B6021" s="30">
        <v>6139.8579999999993</v>
      </c>
      <c r="C6021" s="30">
        <v>15423.693999999899</v>
      </c>
      <c r="D6021" s="30">
        <v>1</v>
      </c>
      <c r="E6021" s="30">
        <v>1</v>
      </c>
      <c r="F6021" s="30">
        <v>4453.8149999999996</v>
      </c>
      <c r="G6021" s="30">
        <v>1</v>
      </c>
      <c r="H6021" s="30">
        <v>1</v>
      </c>
      <c r="I6021" s="30">
        <v>1</v>
      </c>
      <c r="K6021" s="457"/>
      <c r="L6021" s="457" t="e">
        <f>IF(K6021=0,#REF!,0)</f>
        <v>#REF!</v>
      </c>
    </row>
    <row r="6022" spans="1:12">
      <c r="A6022" s="30">
        <v>6020</v>
      </c>
      <c r="B6022" s="30">
        <v>7599.07</v>
      </c>
      <c r="C6022" s="30">
        <v>16701.287999999899</v>
      </c>
      <c r="D6022" s="30">
        <v>1</v>
      </c>
      <c r="E6022" s="30">
        <v>1</v>
      </c>
      <c r="F6022" s="30">
        <v>4825.0199999999904</v>
      </c>
      <c r="G6022" s="30">
        <v>1</v>
      </c>
      <c r="H6022" s="30">
        <v>1</v>
      </c>
      <c r="I6022" s="30">
        <v>1</v>
      </c>
      <c r="K6022" s="457"/>
      <c r="L6022" s="457" t="e">
        <f>IF(K6022=0,#REF!,0)</f>
        <v>#REF!</v>
      </c>
    </row>
    <row r="6023" spans="1:12">
      <c r="A6023" s="30">
        <v>6021</v>
      </c>
      <c r="B6023" s="30">
        <v>1762.222</v>
      </c>
      <c r="C6023" s="30">
        <v>16153.051999999901</v>
      </c>
      <c r="D6023" s="30">
        <v>1</v>
      </c>
      <c r="E6023" s="30">
        <v>1</v>
      </c>
      <c r="F6023" s="30">
        <v>2481.9159999999902</v>
      </c>
      <c r="G6023" s="30">
        <v>1</v>
      </c>
      <c r="H6023" s="30">
        <v>1</v>
      </c>
      <c r="I6023" s="30">
        <v>1</v>
      </c>
      <c r="K6023" s="457"/>
      <c r="L6023" s="457" t="e">
        <f>IF(K6023=0,#REF!,0)</f>
        <v>#REF!</v>
      </c>
    </row>
    <row r="6024" spans="1:12">
      <c r="A6024" s="30">
        <v>6022</v>
      </c>
      <c r="B6024" s="30">
        <v>1762.222</v>
      </c>
      <c r="C6024" s="30">
        <v>15703.841999999901</v>
      </c>
      <c r="D6024" s="30">
        <v>1</v>
      </c>
      <c r="E6024" s="30">
        <v>1</v>
      </c>
      <c r="F6024" s="30">
        <v>2297.4289999999901</v>
      </c>
      <c r="G6024" s="30">
        <v>1</v>
      </c>
      <c r="H6024" s="30">
        <v>1</v>
      </c>
      <c r="I6024" s="30">
        <v>1</v>
      </c>
      <c r="K6024" s="457"/>
      <c r="L6024" s="457" t="e">
        <f>IF(K6024=0,#REF!,0)</f>
        <v>#REF!</v>
      </c>
    </row>
    <row r="6025" spans="1:12">
      <c r="A6025" s="30">
        <v>6023</v>
      </c>
      <c r="B6025" s="30">
        <v>1762.222</v>
      </c>
      <c r="C6025" s="30">
        <v>15254.630999999899</v>
      </c>
      <c r="D6025" s="30">
        <v>1</v>
      </c>
      <c r="E6025" s="30">
        <v>1</v>
      </c>
      <c r="F6025" s="30">
        <v>2113.1559999999999</v>
      </c>
      <c r="G6025" s="30">
        <v>1</v>
      </c>
      <c r="H6025" s="30">
        <v>1</v>
      </c>
      <c r="I6025" s="30">
        <v>1</v>
      </c>
      <c r="K6025" s="457"/>
      <c r="L6025" s="457" t="e">
        <f>IF(K6025=0,#REF!,0)</f>
        <v>#REF!</v>
      </c>
    </row>
    <row r="6026" spans="1:12">
      <c r="A6026" s="30">
        <v>6024</v>
      </c>
      <c r="B6026" s="30">
        <v>1032.623999999998</v>
      </c>
      <c r="C6026" s="30">
        <v>15254.630999999899</v>
      </c>
      <c r="D6026" s="30">
        <v>1</v>
      </c>
      <c r="E6026" s="30">
        <v>1</v>
      </c>
      <c r="F6026" s="30">
        <v>1190.8399999999999</v>
      </c>
      <c r="G6026" s="30">
        <v>1</v>
      </c>
      <c r="H6026" s="30">
        <v>1</v>
      </c>
      <c r="I6026" s="30">
        <v>1</v>
      </c>
      <c r="K6026" s="457"/>
      <c r="L6026" s="457" t="e">
        <f>IF(K6026=0,#REF!,0)</f>
        <v>#REF!</v>
      </c>
    </row>
    <row r="6027" spans="1:12">
      <c r="A6027" s="30">
        <v>6025</v>
      </c>
      <c r="B6027" s="30">
        <v>1032.623999999998</v>
      </c>
      <c r="C6027" s="30">
        <v>15254.630999999899</v>
      </c>
      <c r="D6027" s="30">
        <v>1</v>
      </c>
      <c r="E6027" s="30">
        <v>1</v>
      </c>
      <c r="F6027" s="30">
        <v>551.62799999999902</v>
      </c>
      <c r="G6027" s="30">
        <v>1</v>
      </c>
      <c r="H6027" s="30">
        <v>1</v>
      </c>
      <c r="I6027" s="30">
        <v>1</v>
      </c>
      <c r="K6027" s="457"/>
      <c r="L6027" s="457" t="e">
        <f>IF(K6027=0,#REF!,0)</f>
        <v>#REF!</v>
      </c>
    </row>
    <row r="6028" spans="1:12">
      <c r="A6028" s="30">
        <v>6026</v>
      </c>
      <c r="B6028" s="30">
        <v>1032.623999999998</v>
      </c>
      <c r="C6028" s="30">
        <v>15187.612999999899</v>
      </c>
      <c r="D6028" s="30">
        <v>1</v>
      </c>
      <c r="E6028" s="30">
        <v>1</v>
      </c>
      <c r="F6028" s="30">
        <v>312.24799999999999</v>
      </c>
      <c r="G6028" s="30">
        <v>1</v>
      </c>
      <c r="H6028" s="30">
        <v>1</v>
      </c>
      <c r="I6028" s="30">
        <v>1</v>
      </c>
      <c r="K6028" s="457"/>
      <c r="L6028" s="457" t="e">
        <f>IF(K6028=0,#REF!,0)</f>
        <v>#REF!</v>
      </c>
    </row>
    <row r="6029" spans="1:12">
      <c r="A6029" s="30">
        <v>6027</v>
      </c>
      <c r="B6029" s="30">
        <v>1032.623999999998</v>
      </c>
      <c r="C6029" s="30">
        <v>15187.612999999899</v>
      </c>
      <c r="D6029" s="30">
        <v>1</v>
      </c>
      <c r="E6029" s="30">
        <v>1</v>
      </c>
      <c r="F6029" s="30">
        <v>238.60499999999999</v>
      </c>
      <c r="G6029" s="30">
        <v>1</v>
      </c>
      <c r="H6029" s="30">
        <v>1</v>
      </c>
      <c r="I6029" s="30">
        <v>1</v>
      </c>
      <c r="K6029" s="457"/>
      <c r="L6029" s="457" t="e">
        <f>IF(K6029=0,#REF!,0)</f>
        <v>#REF!</v>
      </c>
    </row>
    <row r="6030" spans="1:12">
      <c r="A6030" s="30">
        <v>6028</v>
      </c>
      <c r="B6030" s="30">
        <v>1032.623999999998</v>
      </c>
      <c r="C6030" s="30">
        <v>15187.612999999899</v>
      </c>
      <c r="D6030" s="30">
        <v>1</v>
      </c>
      <c r="E6030" s="30">
        <v>1</v>
      </c>
      <c r="F6030" s="30">
        <v>239.70999999999901</v>
      </c>
      <c r="G6030" s="30">
        <v>1</v>
      </c>
      <c r="H6030" s="30">
        <v>1</v>
      </c>
      <c r="I6030" s="30">
        <v>1</v>
      </c>
      <c r="K6030" s="457"/>
      <c r="L6030" s="457" t="e">
        <f>IF(K6030=0,#REF!,0)</f>
        <v>#REF!</v>
      </c>
    </row>
    <row r="6031" spans="1:12">
      <c r="A6031" s="30">
        <v>6029</v>
      </c>
      <c r="B6031" s="30">
        <v>1032.623999999998</v>
      </c>
      <c r="C6031" s="30">
        <v>15187.612999999899</v>
      </c>
      <c r="D6031" s="30">
        <v>1</v>
      </c>
      <c r="E6031" s="30">
        <v>1</v>
      </c>
      <c r="F6031" s="30">
        <v>225.38199999999901</v>
      </c>
      <c r="G6031" s="30">
        <v>1</v>
      </c>
      <c r="H6031" s="30">
        <v>1</v>
      </c>
      <c r="I6031" s="30">
        <v>1</v>
      </c>
      <c r="K6031" s="457"/>
      <c r="L6031" s="457" t="e">
        <f>IF(K6031=0,#REF!,0)</f>
        <v>#REF!</v>
      </c>
    </row>
    <row r="6032" spans="1:12">
      <c r="A6032" s="30">
        <v>6030</v>
      </c>
      <c r="B6032" s="30">
        <v>1762.222</v>
      </c>
      <c r="C6032" s="30">
        <v>15187.612999999899</v>
      </c>
      <c r="D6032" s="30">
        <v>1</v>
      </c>
      <c r="E6032" s="30">
        <v>1</v>
      </c>
      <c r="F6032" s="30">
        <v>2497.6259999999902</v>
      </c>
      <c r="G6032" s="30">
        <v>1</v>
      </c>
      <c r="H6032" s="30">
        <v>1</v>
      </c>
      <c r="I6032" s="30">
        <v>1</v>
      </c>
      <c r="K6032" s="457"/>
      <c r="L6032" s="457" t="e">
        <f>IF(K6032=0,#REF!,0)</f>
        <v>#REF!</v>
      </c>
    </row>
    <row r="6033" spans="1:12">
      <c r="A6033" s="30">
        <v>6031</v>
      </c>
      <c r="B6033" s="30">
        <v>6139.8579999999993</v>
      </c>
      <c r="C6033" s="30">
        <v>15289.6509999999</v>
      </c>
      <c r="D6033" s="30">
        <v>1</v>
      </c>
      <c r="E6033" s="30">
        <v>1</v>
      </c>
      <c r="F6033" s="30">
        <v>6549.8789999999899</v>
      </c>
      <c r="G6033" s="30">
        <v>1</v>
      </c>
      <c r="H6033" s="30">
        <v>1</v>
      </c>
      <c r="I6033" s="30">
        <v>1</v>
      </c>
      <c r="K6033" s="457"/>
      <c r="L6033" s="457" t="e">
        <f>IF(K6033=0,#REF!,0)</f>
        <v>#REF!</v>
      </c>
    </row>
    <row r="6034" spans="1:12">
      <c r="A6034" s="30">
        <v>6032</v>
      </c>
      <c r="B6034" s="30">
        <v>1762.222</v>
      </c>
      <c r="C6034" s="30">
        <v>44261.89</v>
      </c>
      <c r="D6034" s="30">
        <v>1</v>
      </c>
      <c r="E6034" s="30">
        <v>1</v>
      </c>
      <c r="F6034" s="30">
        <v>5308.2799999999897</v>
      </c>
      <c r="G6034" s="30">
        <v>1</v>
      </c>
      <c r="H6034" s="30">
        <v>1</v>
      </c>
      <c r="I6034" s="30">
        <v>1</v>
      </c>
      <c r="K6034" s="457"/>
      <c r="L6034" s="457" t="e">
        <f>IF(K6034=0,#REF!,0)</f>
        <v>#REF!</v>
      </c>
    </row>
    <row r="6035" spans="1:12">
      <c r="A6035" s="30">
        <v>6033</v>
      </c>
      <c r="B6035" s="30">
        <v>1032.623999999998</v>
      </c>
      <c r="C6035" s="30">
        <v>75098.285999999905</v>
      </c>
      <c r="D6035" s="30">
        <v>1</v>
      </c>
      <c r="E6035" s="30">
        <v>1</v>
      </c>
      <c r="F6035" s="30">
        <v>4392.4669999999996</v>
      </c>
      <c r="G6035" s="30">
        <v>1</v>
      </c>
      <c r="H6035" s="30">
        <v>1</v>
      </c>
      <c r="I6035" s="30">
        <v>1</v>
      </c>
      <c r="K6035" s="457"/>
      <c r="L6035" s="457" t="e">
        <f>IF(K6035=0,#REF!,0)</f>
        <v>#REF!</v>
      </c>
    </row>
    <row r="6036" spans="1:12">
      <c r="A6036" s="30">
        <v>6034</v>
      </c>
      <c r="B6036" s="30">
        <v>1153.2399999999991</v>
      </c>
      <c r="C6036" s="30">
        <v>94522.684999999794</v>
      </c>
      <c r="D6036" s="30">
        <v>1</v>
      </c>
      <c r="E6036" s="30">
        <v>1</v>
      </c>
      <c r="F6036" s="30">
        <v>3346.9249999999902</v>
      </c>
      <c r="G6036" s="30">
        <v>1</v>
      </c>
      <c r="H6036" s="30">
        <v>1</v>
      </c>
      <c r="I6036" s="30">
        <v>1</v>
      </c>
      <c r="K6036" s="457"/>
      <c r="L6036" s="457" t="e">
        <f>IF(K6036=0,#REF!,0)</f>
        <v>#REF!</v>
      </c>
    </row>
    <row r="6037" spans="1:12">
      <c r="A6037" s="30">
        <v>6035</v>
      </c>
      <c r="B6037" s="30">
        <v>1213.5469999999991</v>
      </c>
      <c r="C6037" s="30">
        <v>113679.1969999998</v>
      </c>
      <c r="D6037" s="30">
        <v>1</v>
      </c>
      <c r="E6037" s="30">
        <v>1</v>
      </c>
      <c r="F6037" s="30">
        <v>2953.9650000000001</v>
      </c>
      <c r="G6037" s="30">
        <v>1</v>
      </c>
      <c r="H6037" s="30">
        <v>1</v>
      </c>
      <c r="I6037" s="30">
        <v>1</v>
      </c>
      <c r="K6037" s="457">
        <v>6143.8031572269847</v>
      </c>
      <c r="L6037" s="457">
        <f>IF(K6037=0,#REF!,0)</f>
        <v>0</v>
      </c>
    </row>
    <row r="6038" spans="1:12">
      <c r="A6038" s="30">
        <v>6036</v>
      </c>
      <c r="B6038" s="30">
        <v>1213.5469999999991</v>
      </c>
      <c r="C6038" s="30">
        <v>95003.780999999799</v>
      </c>
      <c r="D6038" s="30">
        <v>1</v>
      </c>
      <c r="E6038" s="30">
        <v>1</v>
      </c>
      <c r="F6038" s="30">
        <v>2757.7709999999902</v>
      </c>
      <c r="G6038" s="30">
        <v>1</v>
      </c>
      <c r="H6038" s="30">
        <v>1</v>
      </c>
      <c r="I6038" s="30">
        <v>1</v>
      </c>
      <c r="K6038" s="457"/>
      <c r="L6038" s="457" t="e">
        <f>IF(K6038=0,#REF!,0)</f>
        <v>#REF!</v>
      </c>
    </row>
    <row r="6039" spans="1:12">
      <c r="A6039" s="30">
        <v>6037</v>
      </c>
      <c r="B6039" s="30">
        <v>6200.1660000000002</v>
      </c>
      <c r="C6039" s="30">
        <v>49752.975999999901</v>
      </c>
      <c r="D6039" s="30">
        <v>1</v>
      </c>
      <c r="E6039" s="30">
        <v>1</v>
      </c>
      <c r="F6039" s="30">
        <v>4128.2139999999899</v>
      </c>
      <c r="G6039" s="30">
        <v>1</v>
      </c>
      <c r="H6039" s="30">
        <v>1</v>
      </c>
      <c r="I6039" s="30">
        <v>1</v>
      </c>
      <c r="K6039" s="457"/>
      <c r="L6039" s="457" t="e">
        <f>IF(K6039=0,#REF!,0)</f>
        <v>#REF!</v>
      </c>
    </row>
    <row r="6040" spans="1:12">
      <c r="A6040" s="30">
        <v>6038</v>
      </c>
      <c r="B6040" s="30">
        <v>1762.222</v>
      </c>
      <c r="C6040" s="30">
        <v>74637.072999999902</v>
      </c>
      <c r="D6040" s="30">
        <v>1</v>
      </c>
      <c r="E6040" s="30">
        <v>1</v>
      </c>
      <c r="F6040" s="30">
        <v>3671.8739999999898</v>
      </c>
      <c r="G6040" s="30">
        <v>1</v>
      </c>
      <c r="H6040" s="30">
        <v>1</v>
      </c>
      <c r="I6040" s="30">
        <v>1</v>
      </c>
      <c r="K6040" s="457"/>
      <c r="L6040" s="457" t="e">
        <f>IF(K6040=0,#REF!,0)</f>
        <v>#REF!</v>
      </c>
    </row>
    <row r="6041" spans="1:12">
      <c r="A6041" s="30">
        <v>6039</v>
      </c>
      <c r="B6041" s="30">
        <v>1032.623999999998</v>
      </c>
      <c r="C6041" s="30">
        <v>111972.95399999979</v>
      </c>
      <c r="D6041" s="30">
        <v>1</v>
      </c>
      <c r="E6041" s="30">
        <v>1</v>
      </c>
      <c r="F6041" s="30">
        <v>2105.0069999999901</v>
      </c>
      <c r="G6041" s="30">
        <v>1</v>
      </c>
      <c r="H6041" s="30">
        <v>1</v>
      </c>
      <c r="I6041" s="30">
        <v>1</v>
      </c>
      <c r="K6041" s="457"/>
      <c r="L6041" s="457" t="e">
        <f>IF(K6041=0,#REF!,0)</f>
        <v>#REF!</v>
      </c>
    </row>
    <row r="6042" spans="1:12">
      <c r="A6042" s="30">
        <v>6040</v>
      </c>
      <c r="B6042" s="30">
        <v>1032.623999999998</v>
      </c>
      <c r="C6042" s="30">
        <v>93312.293999999805</v>
      </c>
      <c r="D6042" s="30">
        <v>1</v>
      </c>
      <c r="E6042" s="30">
        <v>1</v>
      </c>
      <c r="F6042" s="30">
        <v>1844.34499999999</v>
      </c>
      <c r="G6042" s="30">
        <v>1</v>
      </c>
      <c r="H6042" s="30">
        <v>1</v>
      </c>
      <c r="I6042" s="30">
        <v>1</v>
      </c>
      <c r="K6042" s="457"/>
      <c r="L6042" s="457" t="e">
        <f>IF(K6042=0,#REF!,0)</f>
        <v>#REF!</v>
      </c>
    </row>
    <row r="6043" spans="1:12">
      <c r="A6043" s="30">
        <v>6041</v>
      </c>
      <c r="B6043" s="30">
        <v>1032.623999999998</v>
      </c>
      <c r="C6043" s="30">
        <v>81384.376999999906</v>
      </c>
      <c r="D6043" s="30">
        <v>1</v>
      </c>
      <c r="E6043" s="30">
        <v>1</v>
      </c>
      <c r="F6043" s="30">
        <v>2105.3209999999899</v>
      </c>
      <c r="G6043" s="30">
        <v>1</v>
      </c>
      <c r="H6043" s="30">
        <v>1</v>
      </c>
      <c r="I6043" s="30">
        <v>1</v>
      </c>
      <c r="K6043" s="457"/>
      <c r="L6043" s="457" t="e">
        <f>IF(K6043=0,#REF!,0)</f>
        <v>#REF!</v>
      </c>
    </row>
    <row r="6044" spans="1:12">
      <c r="A6044" s="30">
        <v>6042</v>
      </c>
      <c r="B6044" s="30">
        <v>1762.222</v>
      </c>
      <c r="C6044" s="30">
        <v>44124.601000000002</v>
      </c>
      <c r="D6044" s="30">
        <v>1</v>
      </c>
      <c r="E6044" s="30">
        <v>1</v>
      </c>
      <c r="F6044" s="30">
        <v>3672.9659999999999</v>
      </c>
      <c r="G6044" s="30">
        <v>1</v>
      </c>
      <c r="H6044" s="30">
        <v>1</v>
      </c>
      <c r="I6044" s="30">
        <v>1</v>
      </c>
      <c r="K6044" s="457"/>
      <c r="L6044" s="457" t="e">
        <f>IF(K6044=0,#REF!,0)</f>
        <v>#REF!</v>
      </c>
    </row>
    <row r="6045" spans="1:12">
      <c r="A6045" s="30">
        <v>6043</v>
      </c>
      <c r="B6045" s="30">
        <v>6139.8579999999993</v>
      </c>
      <c r="C6045" s="30">
        <v>28117.9219999999</v>
      </c>
      <c r="D6045" s="30">
        <v>1</v>
      </c>
      <c r="E6045" s="30">
        <v>1</v>
      </c>
      <c r="F6045" s="30">
        <v>5179.1709999999903</v>
      </c>
      <c r="G6045" s="30">
        <v>1</v>
      </c>
      <c r="H6045" s="30">
        <v>1</v>
      </c>
      <c r="I6045" s="30">
        <v>1</v>
      </c>
      <c r="K6045" s="457"/>
      <c r="L6045" s="457" t="e">
        <f>IF(K6045=0,#REF!,0)</f>
        <v>#REF!</v>
      </c>
    </row>
    <row r="6046" spans="1:12">
      <c r="A6046" s="30">
        <v>6044</v>
      </c>
      <c r="B6046" s="30">
        <v>7599.07</v>
      </c>
      <c r="C6046" s="30">
        <v>29386.958999999901</v>
      </c>
      <c r="D6046" s="30">
        <v>1</v>
      </c>
      <c r="E6046" s="30">
        <v>1</v>
      </c>
      <c r="F6046" s="30">
        <v>5242.0569999999898</v>
      </c>
      <c r="G6046" s="30">
        <v>1</v>
      </c>
      <c r="H6046" s="30">
        <v>1</v>
      </c>
      <c r="I6046" s="30">
        <v>1</v>
      </c>
      <c r="K6046" s="457"/>
      <c r="L6046" s="457" t="e">
        <f>IF(K6046=0,#REF!,0)</f>
        <v>#REF!</v>
      </c>
    </row>
    <row r="6047" spans="1:12">
      <c r="A6047" s="30">
        <v>6045</v>
      </c>
      <c r="B6047" s="30">
        <v>1762.222</v>
      </c>
      <c r="C6047" s="30">
        <v>16153.051999999901</v>
      </c>
      <c r="D6047" s="30">
        <v>1</v>
      </c>
      <c r="E6047" s="30">
        <v>1</v>
      </c>
      <c r="F6047" s="30">
        <v>4067.002</v>
      </c>
      <c r="G6047" s="30">
        <v>1</v>
      </c>
      <c r="H6047" s="30">
        <v>1</v>
      </c>
      <c r="I6047" s="30">
        <v>1</v>
      </c>
      <c r="K6047" s="457"/>
      <c r="L6047" s="457" t="e">
        <f>IF(K6047=0,#REF!,0)</f>
        <v>#REF!</v>
      </c>
    </row>
    <row r="6048" spans="1:12">
      <c r="A6048" s="30">
        <v>6046</v>
      </c>
      <c r="B6048" s="30">
        <v>1762.222</v>
      </c>
      <c r="C6048" s="30">
        <v>15703.841999999901</v>
      </c>
      <c r="D6048" s="30">
        <v>1</v>
      </c>
      <c r="E6048" s="30">
        <v>1</v>
      </c>
      <c r="F6048" s="30">
        <v>2956.10699999999</v>
      </c>
      <c r="G6048" s="30">
        <v>1</v>
      </c>
      <c r="H6048" s="30">
        <v>1</v>
      </c>
      <c r="I6048" s="30">
        <v>1</v>
      </c>
      <c r="K6048" s="457"/>
      <c r="L6048" s="457" t="e">
        <f>IF(K6048=0,#REF!,0)</f>
        <v>#REF!</v>
      </c>
    </row>
    <row r="6049" spans="1:12">
      <c r="A6049" s="30">
        <v>6047</v>
      </c>
      <c r="B6049" s="30">
        <v>1762.222</v>
      </c>
      <c r="C6049" s="30">
        <v>15254.630999999899</v>
      </c>
      <c r="D6049" s="30">
        <v>1</v>
      </c>
      <c r="E6049" s="30">
        <v>1</v>
      </c>
      <c r="F6049" s="30">
        <v>1650.7429999999999</v>
      </c>
      <c r="G6049" s="30">
        <v>1</v>
      </c>
      <c r="H6049" s="30">
        <v>1</v>
      </c>
      <c r="I6049" s="30">
        <v>1</v>
      </c>
      <c r="K6049" s="457"/>
      <c r="L6049" s="457" t="e">
        <f>IF(K6049=0,#REF!,0)</f>
        <v>#REF!</v>
      </c>
    </row>
    <row r="6050" spans="1:12">
      <c r="A6050" s="30">
        <v>6048</v>
      </c>
      <c r="B6050" s="30">
        <v>1032.623999999998</v>
      </c>
      <c r="C6050" s="30">
        <v>15254.630999999899</v>
      </c>
      <c r="D6050" s="30">
        <v>1</v>
      </c>
      <c r="E6050" s="30">
        <v>1</v>
      </c>
      <c r="F6050" s="30">
        <v>1261.194</v>
      </c>
      <c r="G6050" s="30">
        <v>1</v>
      </c>
      <c r="H6050" s="30">
        <v>1</v>
      </c>
      <c r="I6050" s="30">
        <v>1</v>
      </c>
      <c r="K6050" s="457"/>
      <c r="L6050" s="457" t="e">
        <f>IF(K6050=0,#REF!,0)</f>
        <v>#REF!</v>
      </c>
    </row>
    <row r="6051" spans="1:12">
      <c r="A6051" s="30">
        <v>6049</v>
      </c>
      <c r="B6051" s="30">
        <v>1032.623999999998</v>
      </c>
      <c r="C6051" s="30">
        <v>15254.630999999899</v>
      </c>
      <c r="D6051" s="30">
        <v>1</v>
      </c>
      <c r="E6051" s="30">
        <v>1</v>
      </c>
      <c r="F6051" s="30">
        <v>554.02099999999996</v>
      </c>
      <c r="G6051" s="30">
        <v>1</v>
      </c>
      <c r="H6051" s="30">
        <v>1</v>
      </c>
      <c r="I6051" s="30">
        <v>1</v>
      </c>
      <c r="K6051" s="457"/>
      <c r="L6051" s="457" t="e">
        <f>IF(K6051=0,#REF!,0)</f>
        <v>#REF!</v>
      </c>
    </row>
    <row r="6052" spans="1:12">
      <c r="A6052" s="30">
        <v>6050</v>
      </c>
      <c r="B6052" s="30">
        <v>1032.623999999998</v>
      </c>
      <c r="C6052" s="30">
        <v>15187.612999999899</v>
      </c>
      <c r="D6052" s="30">
        <v>1</v>
      </c>
      <c r="E6052" s="30">
        <v>1</v>
      </c>
      <c r="F6052" s="30">
        <v>315.09099999999899</v>
      </c>
      <c r="G6052" s="30">
        <v>1</v>
      </c>
      <c r="H6052" s="30">
        <v>1</v>
      </c>
      <c r="I6052" s="30">
        <v>1</v>
      </c>
      <c r="K6052" s="457"/>
      <c r="L6052" s="457" t="e">
        <f>IF(K6052=0,#REF!,0)</f>
        <v>#REF!</v>
      </c>
    </row>
    <row r="6053" spans="1:12">
      <c r="A6053" s="30">
        <v>6051</v>
      </c>
      <c r="B6053" s="30">
        <v>1032.623999999998</v>
      </c>
      <c r="C6053" s="30">
        <v>15187.612999999899</v>
      </c>
      <c r="D6053" s="30">
        <v>1</v>
      </c>
      <c r="E6053" s="30">
        <v>1</v>
      </c>
      <c r="F6053" s="30">
        <v>245.88399999999999</v>
      </c>
      <c r="G6053" s="30">
        <v>1</v>
      </c>
      <c r="H6053" s="30">
        <v>1</v>
      </c>
      <c r="I6053" s="30">
        <v>1</v>
      </c>
      <c r="K6053" s="457"/>
      <c r="L6053" s="457" t="e">
        <f>IF(K6053=0,#REF!,0)</f>
        <v>#REF!</v>
      </c>
    </row>
    <row r="6054" spans="1:12">
      <c r="A6054" s="30">
        <v>6052</v>
      </c>
      <c r="B6054" s="30">
        <v>1032.623999999998</v>
      </c>
      <c r="C6054" s="30">
        <v>15187.612999999899</v>
      </c>
      <c r="D6054" s="30">
        <v>1</v>
      </c>
      <c r="E6054" s="30">
        <v>1</v>
      </c>
      <c r="F6054" s="30">
        <v>246.28799999999899</v>
      </c>
      <c r="G6054" s="30">
        <v>1</v>
      </c>
      <c r="H6054" s="30">
        <v>1</v>
      </c>
      <c r="I6054" s="30">
        <v>1</v>
      </c>
      <c r="K6054" s="457"/>
      <c r="L6054" s="457" t="e">
        <f>IF(K6054=0,#REF!,0)</f>
        <v>#REF!</v>
      </c>
    </row>
    <row r="6055" spans="1:12">
      <c r="A6055" s="30">
        <v>6053</v>
      </c>
      <c r="B6055" s="30">
        <v>1032.623999999998</v>
      </c>
      <c r="C6055" s="30">
        <v>15187.612999999899</v>
      </c>
      <c r="D6055" s="30">
        <v>1</v>
      </c>
      <c r="E6055" s="30">
        <v>1</v>
      </c>
      <c r="F6055" s="30">
        <v>229.11</v>
      </c>
      <c r="G6055" s="30">
        <v>1</v>
      </c>
      <c r="H6055" s="30">
        <v>1</v>
      </c>
      <c r="I6055" s="30">
        <v>1</v>
      </c>
      <c r="K6055" s="457"/>
      <c r="L6055" s="457" t="e">
        <f>IF(K6055=0,#REF!,0)</f>
        <v>#REF!</v>
      </c>
    </row>
    <row r="6056" spans="1:12">
      <c r="A6056" s="30">
        <v>6054</v>
      </c>
      <c r="B6056" s="30">
        <v>1762.222</v>
      </c>
      <c r="C6056" s="30">
        <v>15187.612999999899</v>
      </c>
      <c r="D6056" s="30">
        <v>1</v>
      </c>
      <c r="E6056" s="30">
        <v>1</v>
      </c>
      <c r="F6056" s="30">
        <v>2501.0439999999899</v>
      </c>
      <c r="G6056" s="30">
        <v>1</v>
      </c>
      <c r="H6056" s="30">
        <v>1</v>
      </c>
      <c r="I6056" s="30">
        <v>1</v>
      </c>
      <c r="K6056" s="457"/>
      <c r="L6056" s="457" t="e">
        <f>IF(K6056=0,#REF!,0)</f>
        <v>#REF!</v>
      </c>
    </row>
    <row r="6057" spans="1:12">
      <c r="A6057" s="30">
        <v>6055</v>
      </c>
      <c r="B6057" s="30">
        <v>6139.8579999999993</v>
      </c>
      <c r="C6057" s="30">
        <v>15289.6509999999</v>
      </c>
      <c r="D6057" s="30">
        <v>1</v>
      </c>
      <c r="E6057" s="30">
        <v>1</v>
      </c>
      <c r="F6057" s="30">
        <v>6558.0789999999897</v>
      </c>
      <c r="G6057" s="30">
        <v>1</v>
      </c>
      <c r="H6057" s="30">
        <v>1</v>
      </c>
      <c r="I6057" s="30">
        <v>1</v>
      </c>
      <c r="K6057" s="457"/>
      <c r="L6057" s="457" t="e">
        <f>IF(K6057=0,#REF!,0)</f>
        <v>#REF!</v>
      </c>
    </row>
    <row r="6058" spans="1:12">
      <c r="A6058" s="30">
        <v>6056</v>
      </c>
      <c r="B6058" s="30">
        <v>1762.222</v>
      </c>
      <c r="C6058" s="30">
        <v>44254.485000000001</v>
      </c>
      <c r="D6058" s="30">
        <v>1</v>
      </c>
      <c r="E6058" s="30">
        <v>1</v>
      </c>
      <c r="F6058" s="30">
        <v>5314.1149999999998</v>
      </c>
      <c r="G6058" s="30">
        <v>1</v>
      </c>
      <c r="H6058" s="30">
        <v>1</v>
      </c>
      <c r="I6058" s="30">
        <v>1</v>
      </c>
      <c r="K6058" s="457"/>
      <c r="L6058" s="457" t="e">
        <f>IF(K6058=0,#REF!,0)</f>
        <v>#REF!</v>
      </c>
    </row>
    <row r="6059" spans="1:12">
      <c r="A6059" s="30">
        <v>6057</v>
      </c>
      <c r="B6059" s="30">
        <v>1032.623999999998</v>
      </c>
      <c r="C6059" s="30">
        <v>75098.911999999895</v>
      </c>
      <c r="D6059" s="30">
        <v>1</v>
      </c>
      <c r="E6059" s="30">
        <v>1</v>
      </c>
      <c r="F6059" s="30">
        <v>4397.0550000000003</v>
      </c>
      <c r="G6059" s="30">
        <v>1</v>
      </c>
      <c r="H6059" s="30">
        <v>1</v>
      </c>
      <c r="I6059" s="30">
        <v>1</v>
      </c>
      <c r="K6059" s="457"/>
      <c r="L6059" s="457" t="e">
        <f>IF(K6059=0,#REF!,0)</f>
        <v>#REF!</v>
      </c>
    </row>
    <row r="6060" spans="1:12">
      <c r="A6060" s="30">
        <v>6058</v>
      </c>
      <c r="B6060" s="30">
        <v>1153.2399999999991</v>
      </c>
      <c r="C6060" s="30">
        <v>94523.156999999803</v>
      </c>
      <c r="D6060" s="30">
        <v>1</v>
      </c>
      <c r="E6060" s="30">
        <v>1</v>
      </c>
      <c r="F6060" s="30">
        <v>3349.42399999999</v>
      </c>
      <c r="G6060" s="30">
        <v>1</v>
      </c>
      <c r="H6060" s="30">
        <v>1</v>
      </c>
      <c r="I6060" s="30">
        <v>1</v>
      </c>
      <c r="K6060" s="457"/>
      <c r="L6060" s="457" t="e">
        <f>IF(K6060=0,#REF!,0)</f>
        <v>#REF!</v>
      </c>
    </row>
    <row r="6061" spans="1:12">
      <c r="A6061" s="30">
        <v>6059</v>
      </c>
      <c r="B6061" s="30">
        <v>1213.5469999999991</v>
      </c>
      <c r="C6061" s="30">
        <v>113679.7469999998</v>
      </c>
      <c r="D6061" s="30">
        <v>1</v>
      </c>
      <c r="E6061" s="30">
        <v>1</v>
      </c>
      <c r="F6061" s="30">
        <v>2956.489</v>
      </c>
      <c r="G6061" s="30">
        <v>1</v>
      </c>
      <c r="H6061" s="30">
        <v>1</v>
      </c>
      <c r="I6061" s="30">
        <v>1</v>
      </c>
      <c r="K6061" s="457"/>
      <c r="L6061" s="457" t="e">
        <f>IF(K6061=0,#REF!,0)</f>
        <v>#REF!</v>
      </c>
    </row>
    <row r="6062" spans="1:12">
      <c r="A6062" s="30">
        <v>6060</v>
      </c>
      <c r="B6062" s="30">
        <v>1213.5469999999991</v>
      </c>
      <c r="C6062" s="30">
        <v>95004.294999999809</v>
      </c>
      <c r="D6062" s="30">
        <v>1</v>
      </c>
      <c r="E6062" s="30">
        <v>1</v>
      </c>
      <c r="F6062" s="30">
        <v>2759.9279999999899</v>
      </c>
      <c r="G6062" s="30">
        <v>1</v>
      </c>
      <c r="H6062" s="30">
        <v>1</v>
      </c>
      <c r="I6062" s="30">
        <v>1</v>
      </c>
      <c r="K6062" s="457"/>
      <c r="L6062" s="457" t="e">
        <f>IF(K6062=0,#REF!,0)</f>
        <v>#REF!</v>
      </c>
    </row>
    <row r="6063" spans="1:12">
      <c r="A6063" s="30">
        <v>6061</v>
      </c>
      <c r="B6063" s="30">
        <v>6200.1660000000002</v>
      </c>
      <c r="C6063" s="30">
        <v>49753.370999999905</v>
      </c>
      <c r="D6063" s="30">
        <v>1</v>
      </c>
      <c r="E6063" s="30">
        <v>1</v>
      </c>
      <c r="F6063" s="30">
        <v>4130.991</v>
      </c>
      <c r="G6063" s="30">
        <v>1</v>
      </c>
      <c r="H6063" s="30">
        <v>1</v>
      </c>
      <c r="I6063" s="30">
        <v>1</v>
      </c>
      <c r="K6063" s="457"/>
      <c r="L6063" s="457" t="e">
        <f>IF(K6063=0,#REF!,0)</f>
        <v>#REF!</v>
      </c>
    </row>
    <row r="6064" spans="1:12">
      <c r="A6064" s="30">
        <v>6062</v>
      </c>
      <c r="B6064" s="30">
        <v>1762.222</v>
      </c>
      <c r="C6064" s="30">
        <v>74637.398999999903</v>
      </c>
      <c r="D6064" s="30">
        <v>1</v>
      </c>
      <c r="E6064" s="30">
        <v>1</v>
      </c>
      <c r="F6064" s="30">
        <v>3673.9489999999901</v>
      </c>
      <c r="G6064" s="30">
        <v>1</v>
      </c>
      <c r="H6064" s="30">
        <v>1</v>
      </c>
      <c r="I6064" s="30">
        <v>1</v>
      </c>
      <c r="K6064" s="457"/>
      <c r="L6064" s="457" t="e">
        <f>IF(K6064=0,#REF!,0)</f>
        <v>#REF!</v>
      </c>
    </row>
    <row r="6065" spans="1:12">
      <c r="A6065" s="30">
        <v>6063</v>
      </c>
      <c r="B6065" s="30">
        <v>1032.623999999998</v>
      </c>
      <c r="C6065" s="30">
        <v>111973.24399999979</v>
      </c>
      <c r="D6065" s="30">
        <v>1</v>
      </c>
      <c r="E6065" s="30">
        <v>1</v>
      </c>
      <c r="F6065" s="30">
        <v>2106.1639999999902</v>
      </c>
      <c r="G6065" s="30">
        <v>1</v>
      </c>
      <c r="H6065" s="30">
        <v>1</v>
      </c>
      <c r="I6065" s="30">
        <v>1</v>
      </c>
      <c r="K6065" s="457"/>
      <c r="L6065" s="457" t="e">
        <f>IF(K6065=0,#REF!,0)</f>
        <v>#REF!</v>
      </c>
    </row>
    <row r="6066" spans="1:12">
      <c r="A6066" s="30">
        <v>6064</v>
      </c>
      <c r="B6066" s="30">
        <v>1032.623999999998</v>
      </c>
      <c r="C6066" s="30">
        <v>93312.525999999809</v>
      </c>
      <c r="D6066" s="30">
        <v>1</v>
      </c>
      <c r="E6066" s="30">
        <v>1</v>
      </c>
      <c r="F6066" s="30">
        <v>1845.29699999999</v>
      </c>
      <c r="G6066" s="30">
        <v>1</v>
      </c>
      <c r="H6066" s="30">
        <v>1</v>
      </c>
      <c r="I6066" s="30">
        <v>1</v>
      </c>
      <c r="K6066" s="457"/>
      <c r="L6066" s="457" t="e">
        <f>IF(K6066=0,#REF!,0)</f>
        <v>#REF!</v>
      </c>
    </row>
    <row r="6067" spans="1:12">
      <c r="A6067" s="30">
        <v>6065</v>
      </c>
      <c r="B6067" s="30">
        <v>1032.623999999998</v>
      </c>
      <c r="C6067" s="30">
        <v>81384.655999999901</v>
      </c>
      <c r="D6067" s="30">
        <v>1</v>
      </c>
      <c r="E6067" s="30">
        <v>1</v>
      </c>
      <c r="F6067" s="30">
        <v>2106.4969999999998</v>
      </c>
      <c r="G6067" s="30">
        <v>1</v>
      </c>
      <c r="H6067" s="30">
        <v>1</v>
      </c>
      <c r="I6067" s="30">
        <v>1</v>
      </c>
      <c r="K6067" s="457"/>
      <c r="L6067" s="457" t="e">
        <f>IF(K6067=0,#REF!,0)</f>
        <v>#REF!</v>
      </c>
    </row>
    <row r="6068" spans="1:12">
      <c r="A6068" s="30">
        <v>6066</v>
      </c>
      <c r="B6068" s="30">
        <v>1762.222</v>
      </c>
      <c r="C6068" s="30">
        <v>44124.911</v>
      </c>
      <c r="D6068" s="30">
        <v>1</v>
      </c>
      <c r="E6068" s="30">
        <v>1</v>
      </c>
      <c r="F6068" s="30">
        <v>3674.7259999999901</v>
      </c>
      <c r="G6068" s="30">
        <v>1</v>
      </c>
      <c r="H6068" s="30">
        <v>1</v>
      </c>
      <c r="I6068" s="30">
        <v>1</v>
      </c>
      <c r="K6068" s="457"/>
      <c r="L6068" s="457" t="e">
        <f>IF(K6068=0,#REF!,0)</f>
        <v>#REF!</v>
      </c>
    </row>
    <row r="6069" spans="1:12">
      <c r="A6069" s="30">
        <v>6067</v>
      </c>
      <c r="B6069" s="30">
        <v>6139.8579999999993</v>
      </c>
      <c r="C6069" s="30">
        <v>28117.8329999999</v>
      </c>
      <c r="D6069" s="30">
        <v>1</v>
      </c>
      <c r="E6069" s="30">
        <v>1</v>
      </c>
      <c r="F6069" s="30">
        <v>5178.6220000000003</v>
      </c>
      <c r="G6069" s="30">
        <v>1</v>
      </c>
      <c r="H6069" s="30">
        <v>1</v>
      </c>
      <c r="I6069" s="30">
        <v>1</v>
      </c>
      <c r="K6069" s="457"/>
      <c r="L6069" s="457" t="e">
        <f>IF(K6069=0,#REF!,0)</f>
        <v>#REF!</v>
      </c>
    </row>
    <row r="6070" spans="1:12">
      <c r="A6070" s="30">
        <v>6068</v>
      </c>
      <c r="B6070" s="30">
        <v>7599.07</v>
      </c>
      <c r="C6070" s="30">
        <v>29387.094999999899</v>
      </c>
      <c r="D6070" s="30">
        <v>1</v>
      </c>
      <c r="E6070" s="30">
        <v>1</v>
      </c>
      <c r="F6070" s="30">
        <v>5244.6869999999899</v>
      </c>
      <c r="G6070" s="30">
        <v>1</v>
      </c>
      <c r="H6070" s="30">
        <v>1</v>
      </c>
      <c r="I6070" s="30">
        <v>1</v>
      </c>
      <c r="K6070" s="457"/>
      <c r="L6070" s="457" t="e">
        <f>IF(K6070=0,#REF!,0)</f>
        <v>#REF!</v>
      </c>
    </row>
    <row r="6071" spans="1:12">
      <c r="A6071" s="30">
        <v>6069</v>
      </c>
      <c r="B6071" s="30">
        <v>1762.222</v>
      </c>
      <c r="C6071" s="30">
        <v>16153.051999999901</v>
      </c>
      <c r="D6071" s="30">
        <v>1</v>
      </c>
      <c r="E6071" s="30">
        <v>1</v>
      </c>
      <c r="F6071" s="30">
        <v>4069.71199999999</v>
      </c>
      <c r="G6071" s="30">
        <v>1</v>
      </c>
      <c r="H6071" s="30">
        <v>1</v>
      </c>
      <c r="I6071" s="30">
        <v>1</v>
      </c>
      <c r="K6071" s="457"/>
      <c r="L6071" s="457" t="e">
        <f>IF(K6071=0,#REF!,0)</f>
        <v>#REF!</v>
      </c>
    </row>
    <row r="6072" spans="1:12">
      <c r="A6072" s="30">
        <v>6070</v>
      </c>
      <c r="B6072" s="30">
        <v>1762.222</v>
      </c>
      <c r="C6072" s="30">
        <v>15703.841999999901</v>
      </c>
      <c r="D6072" s="30">
        <v>1</v>
      </c>
      <c r="E6072" s="30">
        <v>1</v>
      </c>
      <c r="F6072" s="30">
        <v>2958.5529999999999</v>
      </c>
      <c r="G6072" s="30">
        <v>1</v>
      </c>
      <c r="H6072" s="30">
        <v>1</v>
      </c>
      <c r="I6072" s="30">
        <v>1</v>
      </c>
      <c r="K6072" s="457"/>
      <c r="L6072" s="457" t="e">
        <f>IF(K6072=0,#REF!,0)</f>
        <v>#REF!</v>
      </c>
    </row>
    <row r="6073" spans="1:12">
      <c r="A6073" s="30">
        <v>6071</v>
      </c>
      <c r="B6073" s="30">
        <v>1762.222</v>
      </c>
      <c r="C6073" s="30">
        <v>15254.630999999899</v>
      </c>
      <c r="D6073" s="30">
        <v>1</v>
      </c>
      <c r="E6073" s="30">
        <v>1</v>
      </c>
      <c r="F6073" s="30">
        <v>1652.9649999999999</v>
      </c>
      <c r="G6073" s="30">
        <v>1</v>
      </c>
      <c r="H6073" s="30">
        <v>1</v>
      </c>
      <c r="I6073" s="30">
        <v>1</v>
      </c>
      <c r="K6073" s="457"/>
      <c r="L6073" s="457" t="e">
        <f>IF(K6073=0,#REF!,0)</f>
        <v>#REF!</v>
      </c>
    </row>
    <row r="6074" spans="1:12">
      <c r="A6074" s="30">
        <v>6072</v>
      </c>
      <c r="B6074" s="30">
        <v>1032.623999999998</v>
      </c>
      <c r="C6074" s="30">
        <v>15254.630999999899</v>
      </c>
      <c r="D6074" s="30">
        <v>1</v>
      </c>
      <c r="E6074" s="30">
        <v>1</v>
      </c>
      <c r="F6074" s="30">
        <v>1262.346</v>
      </c>
      <c r="G6074" s="30">
        <v>1</v>
      </c>
      <c r="H6074" s="30">
        <v>1</v>
      </c>
      <c r="I6074" s="30">
        <v>1</v>
      </c>
      <c r="K6074" s="457"/>
      <c r="L6074" s="457" t="e">
        <f>IF(K6074=0,#REF!,0)</f>
        <v>#REF!</v>
      </c>
    </row>
    <row r="6075" spans="1:12">
      <c r="A6075" s="30">
        <v>6073</v>
      </c>
      <c r="B6075" s="30">
        <v>1032.623999999998</v>
      </c>
      <c r="C6075" s="30">
        <v>15254.630999999899</v>
      </c>
      <c r="D6075" s="30">
        <v>1</v>
      </c>
      <c r="E6075" s="30">
        <v>1</v>
      </c>
      <c r="F6075" s="30">
        <v>555.42200000000003</v>
      </c>
      <c r="G6075" s="30">
        <v>1</v>
      </c>
      <c r="H6075" s="30">
        <v>1</v>
      </c>
      <c r="I6075" s="30">
        <v>1</v>
      </c>
      <c r="K6075" s="457"/>
      <c r="L6075" s="457" t="e">
        <f>IF(K6075=0,#REF!,0)</f>
        <v>#REF!</v>
      </c>
    </row>
    <row r="6076" spans="1:12">
      <c r="A6076" s="30">
        <v>6074</v>
      </c>
      <c r="B6076" s="30">
        <v>1032.623999999998</v>
      </c>
      <c r="C6076" s="30">
        <v>15187.612999999899</v>
      </c>
      <c r="D6076" s="30">
        <v>1</v>
      </c>
      <c r="E6076" s="30">
        <v>1</v>
      </c>
      <c r="F6076" s="30">
        <v>317.13099999999997</v>
      </c>
      <c r="G6076" s="30">
        <v>1</v>
      </c>
      <c r="H6076" s="30">
        <v>1</v>
      </c>
      <c r="I6076" s="30">
        <v>1</v>
      </c>
      <c r="K6076" s="457"/>
      <c r="L6076" s="457" t="e">
        <f>IF(K6076=0,#REF!,0)</f>
        <v>#REF!</v>
      </c>
    </row>
    <row r="6077" spans="1:12">
      <c r="A6077" s="30">
        <v>6075</v>
      </c>
      <c r="B6077" s="30">
        <v>1032.623999999998</v>
      </c>
      <c r="C6077" s="30">
        <v>15187.612999999899</v>
      </c>
      <c r="D6077" s="30">
        <v>1</v>
      </c>
      <c r="E6077" s="30">
        <v>1</v>
      </c>
      <c r="F6077" s="30">
        <v>252.432999999999</v>
      </c>
      <c r="G6077" s="30">
        <v>1</v>
      </c>
      <c r="H6077" s="30">
        <v>1</v>
      </c>
      <c r="I6077" s="30">
        <v>1</v>
      </c>
      <c r="K6077" s="457"/>
      <c r="L6077" s="457" t="e">
        <f>IF(K6077=0,#REF!,0)</f>
        <v>#REF!</v>
      </c>
    </row>
    <row r="6078" spans="1:12">
      <c r="A6078" s="30">
        <v>6076</v>
      </c>
      <c r="B6078" s="30">
        <v>1032.623999999998</v>
      </c>
      <c r="C6078" s="30">
        <v>15187.612999999899</v>
      </c>
      <c r="D6078" s="30">
        <v>1</v>
      </c>
      <c r="E6078" s="30">
        <v>1</v>
      </c>
      <c r="F6078" s="30">
        <v>253.171999999999</v>
      </c>
      <c r="G6078" s="30">
        <v>1</v>
      </c>
      <c r="H6078" s="30">
        <v>1</v>
      </c>
      <c r="I6078" s="30">
        <v>1</v>
      </c>
      <c r="K6078" s="457"/>
      <c r="L6078" s="457" t="e">
        <f>IF(K6078=0,#REF!,0)</f>
        <v>#REF!</v>
      </c>
    </row>
    <row r="6079" spans="1:12">
      <c r="A6079" s="30">
        <v>6077</v>
      </c>
      <c r="B6079" s="30">
        <v>1032.623999999998</v>
      </c>
      <c r="C6079" s="30">
        <v>15187.612999999899</v>
      </c>
      <c r="D6079" s="30">
        <v>1</v>
      </c>
      <c r="E6079" s="30">
        <v>1</v>
      </c>
      <c r="F6079" s="30">
        <v>233.31</v>
      </c>
      <c r="G6079" s="30">
        <v>1</v>
      </c>
      <c r="H6079" s="30">
        <v>1</v>
      </c>
      <c r="I6079" s="30">
        <v>1</v>
      </c>
      <c r="K6079" s="457"/>
      <c r="L6079" s="457" t="e">
        <f>IF(K6079=0,#REF!,0)</f>
        <v>#REF!</v>
      </c>
    </row>
    <row r="6080" spans="1:12">
      <c r="A6080" s="30">
        <v>6078</v>
      </c>
      <c r="B6080" s="30">
        <v>1762.222</v>
      </c>
      <c r="C6080" s="30">
        <v>15187.612999999899</v>
      </c>
      <c r="D6080" s="30">
        <v>1</v>
      </c>
      <c r="E6080" s="30">
        <v>1</v>
      </c>
      <c r="F6080" s="30">
        <v>2505.6669999999899</v>
      </c>
      <c r="G6080" s="30">
        <v>1</v>
      </c>
      <c r="H6080" s="30">
        <v>1</v>
      </c>
      <c r="I6080" s="30">
        <v>1</v>
      </c>
      <c r="K6080" s="457"/>
      <c r="L6080" s="457" t="e">
        <f>IF(K6080=0,#REF!,0)</f>
        <v>#REF!</v>
      </c>
    </row>
    <row r="6081" spans="1:12">
      <c r="A6081" s="30">
        <v>6079</v>
      </c>
      <c r="B6081" s="30">
        <v>6139.8579999999993</v>
      </c>
      <c r="C6081" s="30">
        <v>15289.6509999999</v>
      </c>
      <c r="D6081" s="30">
        <v>1</v>
      </c>
      <c r="E6081" s="30">
        <v>1</v>
      </c>
      <c r="F6081" s="30">
        <v>6568.4570000000003</v>
      </c>
      <c r="G6081" s="30">
        <v>1</v>
      </c>
      <c r="H6081" s="30">
        <v>1</v>
      </c>
      <c r="I6081" s="30">
        <v>1</v>
      </c>
      <c r="K6081" s="457"/>
      <c r="L6081" s="457" t="e">
        <f>IF(K6081=0,#REF!,0)</f>
        <v>#REF!</v>
      </c>
    </row>
    <row r="6082" spans="1:12">
      <c r="A6082" s="30">
        <v>6080</v>
      </c>
      <c r="B6082" s="30">
        <v>1762.222</v>
      </c>
      <c r="C6082" s="30">
        <v>44255.464999999997</v>
      </c>
      <c r="D6082" s="30">
        <v>1</v>
      </c>
      <c r="E6082" s="30">
        <v>1</v>
      </c>
      <c r="F6082" s="30">
        <v>5323.4249999999902</v>
      </c>
      <c r="G6082" s="30">
        <v>1</v>
      </c>
      <c r="H6082" s="30">
        <v>1</v>
      </c>
      <c r="I6082" s="30">
        <v>1</v>
      </c>
      <c r="K6082" s="457"/>
      <c r="L6082" s="457" t="e">
        <f>IF(K6082=0,#REF!,0)</f>
        <v>#REF!</v>
      </c>
    </row>
    <row r="6083" spans="1:12">
      <c r="A6083" s="30">
        <v>6081</v>
      </c>
      <c r="B6083" s="30">
        <v>1032.623999999998</v>
      </c>
      <c r="C6083" s="30">
        <v>75099.790999999896</v>
      </c>
      <c r="D6083" s="30">
        <v>1</v>
      </c>
      <c r="E6083" s="30">
        <v>1</v>
      </c>
      <c r="F6083" s="30">
        <v>4403.5429999999997</v>
      </c>
      <c r="G6083" s="30">
        <v>1</v>
      </c>
      <c r="H6083" s="30">
        <v>1</v>
      </c>
      <c r="I6083" s="30">
        <v>1</v>
      </c>
      <c r="K6083" s="457"/>
      <c r="L6083" s="457" t="e">
        <f>IF(K6083=0,#REF!,0)</f>
        <v>#REF!</v>
      </c>
    </row>
    <row r="6084" spans="1:12">
      <c r="A6084" s="30">
        <v>6082</v>
      </c>
      <c r="B6084" s="30">
        <v>1153.2399999999991</v>
      </c>
      <c r="C6084" s="30">
        <v>94524.0159999998</v>
      </c>
      <c r="D6084" s="30">
        <v>1</v>
      </c>
      <c r="E6084" s="30">
        <v>1</v>
      </c>
      <c r="F6084" s="30">
        <v>3353.5889999999999</v>
      </c>
      <c r="G6084" s="30">
        <v>1</v>
      </c>
      <c r="H6084" s="30">
        <v>1</v>
      </c>
      <c r="I6084" s="30">
        <v>1</v>
      </c>
      <c r="K6084" s="457"/>
      <c r="L6084" s="457" t="e">
        <f>IF(K6084=0,#REF!,0)</f>
        <v>#REF!</v>
      </c>
    </row>
    <row r="6085" spans="1:12">
      <c r="A6085" s="30">
        <v>6083</v>
      </c>
      <c r="B6085" s="30">
        <v>1213.5469999999991</v>
      </c>
      <c r="C6085" s="30">
        <v>113680.4209999998</v>
      </c>
      <c r="D6085" s="30">
        <v>1</v>
      </c>
      <c r="E6085" s="30">
        <v>1</v>
      </c>
      <c r="F6085" s="30">
        <v>2959.5639999999999</v>
      </c>
      <c r="G6085" s="30">
        <v>1</v>
      </c>
      <c r="H6085" s="30">
        <v>1</v>
      </c>
      <c r="I6085" s="30">
        <v>1</v>
      </c>
      <c r="K6085" s="457"/>
      <c r="L6085" s="457" t="e">
        <f>IF(K6085=0,#REF!,0)</f>
        <v>#REF!</v>
      </c>
    </row>
    <row r="6086" spans="1:12">
      <c r="A6086" s="30">
        <v>6084</v>
      </c>
      <c r="B6086" s="30">
        <v>1213.5469999999991</v>
      </c>
      <c r="C6086" s="30">
        <v>95004.530999999799</v>
      </c>
      <c r="D6086" s="30">
        <v>1</v>
      </c>
      <c r="E6086" s="30">
        <v>1</v>
      </c>
      <c r="F6086" s="30">
        <v>2761.1969999999901</v>
      </c>
      <c r="G6086" s="30">
        <v>1</v>
      </c>
      <c r="H6086" s="30">
        <v>1</v>
      </c>
      <c r="I6086" s="30">
        <v>1</v>
      </c>
      <c r="K6086" s="457"/>
      <c r="L6086" s="457" t="e">
        <f>IF(K6086=0,#REF!,0)</f>
        <v>#REF!</v>
      </c>
    </row>
    <row r="6087" spans="1:12">
      <c r="A6087" s="30">
        <v>6085</v>
      </c>
      <c r="B6087" s="30">
        <v>6200.1660000000002</v>
      </c>
      <c r="C6087" s="30">
        <v>49753.227999999901</v>
      </c>
      <c r="D6087" s="30">
        <v>1</v>
      </c>
      <c r="E6087" s="30">
        <v>1</v>
      </c>
      <c r="F6087" s="30">
        <v>4130.7149999999901</v>
      </c>
      <c r="G6087" s="30">
        <v>1</v>
      </c>
      <c r="H6087" s="30">
        <v>1</v>
      </c>
      <c r="I6087" s="30">
        <v>1</v>
      </c>
      <c r="K6087" s="457"/>
      <c r="L6087" s="457" t="e">
        <f>IF(K6087=0,#REF!,0)</f>
        <v>#REF!</v>
      </c>
    </row>
    <row r="6088" spans="1:12">
      <c r="A6088" s="30">
        <v>6086</v>
      </c>
      <c r="B6088" s="30">
        <v>1762.222</v>
      </c>
      <c r="C6088" s="30">
        <v>74637.321999999898</v>
      </c>
      <c r="D6088" s="30">
        <v>1</v>
      </c>
      <c r="E6088" s="30">
        <v>1</v>
      </c>
      <c r="F6088" s="30">
        <v>3674.127</v>
      </c>
      <c r="G6088" s="30">
        <v>1</v>
      </c>
      <c r="H6088" s="30">
        <v>1</v>
      </c>
      <c r="I6088" s="30">
        <v>1</v>
      </c>
      <c r="K6088" s="457"/>
      <c r="L6088" s="457" t="e">
        <f>IF(K6088=0,#REF!,0)</f>
        <v>#REF!</v>
      </c>
    </row>
    <row r="6089" spans="1:12">
      <c r="A6089" s="30">
        <v>6087</v>
      </c>
      <c r="B6089" s="30">
        <v>1032.623999999998</v>
      </c>
      <c r="C6089" s="30">
        <v>111973.19199999979</v>
      </c>
      <c r="D6089" s="30">
        <v>1</v>
      </c>
      <c r="E6089" s="30">
        <v>1</v>
      </c>
      <c r="F6089" s="30">
        <v>2106.4520000000002</v>
      </c>
      <c r="G6089" s="30">
        <v>1</v>
      </c>
      <c r="H6089" s="30">
        <v>1</v>
      </c>
      <c r="I6089" s="30">
        <v>1</v>
      </c>
      <c r="K6089" s="457"/>
      <c r="L6089" s="457" t="e">
        <f>IF(K6089=0,#REF!,0)</f>
        <v>#REF!</v>
      </c>
    </row>
    <row r="6090" spans="1:12">
      <c r="A6090" s="30">
        <v>6088</v>
      </c>
      <c r="B6090" s="30">
        <v>1032.623999999998</v>
      </c>
      <c r="C6090" s="30">
        <v>93312.766999999803</v>
      </c>
      <c r="D6090" s="30">
        <v>1</v>
      </c>
      <c r="E6090" s="30">
        <v>1</v>
      </c>
      <c r="F6090" s="30">
        <v>1846.3229999999901</v>
      </c>
      <c r="G6090" s="30">
        <v>1</v>
      </c>
      <c r="H6090" s="30">
        <v>1</v>
      </c>
      <c r="I6090" s="30">
        <v>1</v>
      </c>
      <c r="K6090" s="457"/>
      <c r="L6090" s="457" t="e">
        <f>IF(K6090=0,#REF!,0)</f>
        <v>#REF!</v>
      </c>
    </row>
    <row r="6091" spans="1:12">
      <c r="A6091" s="30">
        <v>6089</v>
      </c>
      <c r="B6091" s="30">
        <v>1032.623999999998</v>
      </c>
      <c r="C6091" s="30">
        <v>81385.0989999999</v>
      </c>
      <c r="D6091" s="30">
        <v>1</v>
      </c>
      <c r="E6091" s="30">
        <v>1</v>
      </c>
      <c r="F6091" s="30">
        <v>2108.2129999999902</v>
      </c>
      <c r="G6091" s="30">
        <v>1</v>
      </c>
      <c r="H6091" s="30">
        <v>1</v>
      </c>
      <c r="I6091" s="30">
        <v>1</v>
      </c>
      <c r="K6091" s="457"/>
      <c r="L6091" s="457" t="e">
        <f>IF(K6091=0,#REF!,0)</f>
        <v>#REF!</v>
      </c>
    </row>
    <row r="6092" spans="1:12">
      <c r="A6092" s="30">
        <v>6090</v>
      </c>
      <c r="B6092" s="30">
        <v>1762.222</v>
      </c>
      <c r="C6092" s="30">
        <v>44125.532999999996</v>
      </c>
      <c r="D6092" s="30">
        <v>1</v>
      </c>
      <c r="E6092" s="30">
        <v>1</v>
      </c>
      <c r="F6092" s="30">
        <v>3678.136</v>
      </c>
      <c r="G6092" s="30">
        <v>1</v>
      </c>
      <c r="H6092" s="30">
        <v>1</v>
      </c>
      <c r="I6092" s="30">
        <v>1</v>
      </c>
      <c r="K6092" s="457"/>
      <c r="L6092" s="457" t="e">
        <f>IF(K6092=0,#REF!,0)</f>
        <v>#REF!</v>
      </c>
    </row>
    <row r="6093" spans="1:12">
      <c r="A6093" s="30">
        <v>6091</v>
      </c>
      <c r="B6093" s="30">
        <v>6139.8579999999993</v>
      </c>
      <c r="C6093" s="30">
        <v>28118.213999999898</v>
      </c>
      <c r="D6093" s="30">
        <v>1</v>
      </c>
      <c r="E6093" s="30">
        <v>1</v>
      </c>
      <c r="F6093" s="30">
        <v>5183.8579999999902</v>
      </c>
      <c r="G6093" s="30">
        <v>1</v>
      </c>
      <c r="H6093" s="30">
        <v>1</v>
      </c>
      <c r="I6093" s="30">
        <v>1</v>
      </c>
      <c r="K6093" s="457"/>
      <c r="L6093" s="457" t="e">
        <f>IF(K6093=0,#REF!,0)</f>
        <v>#REF!</v>
      </c>
    </row>
    <row r="6094" spans="1:12">
      <c r="A6094" s="30">
        <v>6092</v>
      </c>
      <c r="B6094" s="30">
        <v>7599.07</v>
      </c>
      <c r="C6094" s="30">
        <v>29387.4209999999</v>
      </c>
      <c r="D6094" s="30">
        <v>1</v>
      </c>
      <c r="E6094" s="30">
        <v>1</v>
      </c>
      <c r="F6094" s="30">
        <v>5250.3919999999998</v>
      </c>
      <c r="G6094" s="30">
        <v>1</v>
      </c>
      <c r="H6094" s="30">
        <v>1</v>
      </c>
      <c r="I6094" s="30">
        <v>1</v>
      </c>
      <c r="K6094" s="457"/>
      <c r="L6094" s="457" t="e">
        <f>IF(K6094=0,#REF!,0)</f>
        <v>#REF!</v>
      </c>
    </row>
    <row r="6095" spans="1:12">
      <c r="A6095" s="30">
        <v>6093</v>
      </c>
      <c r="B6095" s="30">
        <v>1762.222</v>
      </c>
      <c r="C6095" s="30">
        <v>16153.051999999901</v>
      </c>
      <c r="D6095" s="30">
        <v>1</v>
      </c>
      <c r="E6095" s="30">
        <v>1</v>
      </c>
      <c r="F6095" s="30">
        <v>4074.252</v>
      </c>
      <c r="G6095" s="30">
        <v>1</v>
      </c>
      <c r="H6095" s="30">
        <v>1</v>
      </c>
      <c r="I6095" s="30">
        <v>1</v>
      </c>
      <c r="K6095" s="457"/>
      <c r="L6095" s="457" t="e">
        <f>IF(K6095=0,#REF!,0)</f>
        <v>#REF!</v>
      </c>
    </row>
    <row r="6096" spans="1:12">
      <c r="A6096" s="30">
        <v>6094</v>
      </c>
      <c r="B6096" s="30">
        <v>1762.222</v>
      </c>
      <c r="C6096" s="30">
        <v>15703.841999999901</v>
      </c>
      <c r="D6096" s="30">
        <v>1</v>
      </c>
      <c r="E6096" s="30">
        <v>1</v>
      </c>
      <c r="F6096" s="30">
        <v>2961.99799999999</v>
      </c>
      <c r="G6096" s="30">
        <v>1</v>
      </c>
      <c r="H6096" s="30">
        <v>1</v>
      </c>
      <c r="I6096" s="30">
        <v>1</v>
      </c>
      <c r="K6096" s="457"/>
      <c r="L6096" s="457" t="e">
        <f>IF(K6096=0,#REF!,0)</f>
        <v>#REF!</v>
      </c>
    </row>
    <row r="6097" spans="1:12">
      <c r="A6097" s="30">
        <v>6095</v>
      </c>
      <c r="B6097" s="30">
        <v>1762.222</v>
      </c>
      <c r="C6097" s="30">
        <v>15254.630999999899</v>
      </c>
      <c r="D6097" s="30">
        <v>1</v>
      </c>
      <c r="E6097" s="30">
        <v>1</v>
      </c>
      <c r="F6097" s="30">
        <v>1654.8199999999899</v>
      </c>
      <c r="G6097" s="30">
        <v>1</v>
      </c>
      <c r="H6097" s="30">
        <v>1</v>
      </c>
      <c r="I6097" s="30">
        <v>1</v>
      </c>
      <c r="K6097" s="457"/>
      <c r="L6097" s="457" t="e">
        <f>IF(K6097=0,#REF!,0)</f>
        <v>#REF!</v>
      </c>
    </row>
    <row r="6098" spans="1:12">
      <c r="A6098" s="30">
        <v>6096</v>
      </c>
      <c r="B6098" s="30">
        <v>1032.623999999998</v>
      </c>
      <c r="C6098" s="30">
        <v>15254.630999999899</v>
      </c>
      <c r="D6098" s="30">
        <v>1</v>
      </c>
      <c r="E6098" s="30">
        <v>1</v>
      </c>
      <c r="F6098" s="30">
        <v>1264.30599999999</v>
      </c>
      <c r="G6098" s="30">
        <v>1</v>
      </c>
      <c r="H6098" s="30">
        <v>1</v>
      </c>
      <c r="I6098" s="30">
        <v>1</v>
      </c>
      <c r="K6098" s="457"/>
      <c r="L6098" s="457" t="e">
        <f>IF(K6098=0,#REF!,0)</f>
        <v>#REF!</v>
      </c>
    </row>
    <row r="6099" spans="1:12">
      <c r="A6099" s="30">
        <v>6097</v>
      </c>
      <c r="B6099" s="30">
        <v>1032.623999999998</v>
      </c>
      <c r="C6099" s="30">
        <v>15254.630999999899</v>
      </c>
      <c r="D6099" s="30">
        <v>1</v>
      </c>
      <c r="E6099" s="30">
        <v>1</v>
      </c>
      <c r="F6099" s="30">
        <v>557.26599999999996</v>
      </c>
      <c r="G6099" s="30">
        <v>1</v>
      </c>
      <c r="H6099" s="30">
        <v>1</v>
      </c>
      <c r="I6099" s="30">
        <v>1</v>
      </c>
      <c r="K6099" s="457"/>
      <c r="L6099" s="457" t="e">
        <f>IF(K6099=0,#REF!,0)</f>
        <v>#REF!</v>
      </c>
    </row>
    <row r="6100" spans="1:12">
      <c r="A6100" s="30">
        <v>6098</v>
      </c>
      <c r="B6100" s="30">
        <v>1032.623999999998</v>
      </c>
      <c r="C6100" s="30">
        <v>15187.612999999899</v>
      </c>
      <c r="D6100" s="30">
        <v>1</v>
      </c>
      <c r="E6100" s="30">
        <v>1</v>
      </c>
      <c r="F6100" s="30">
        <v>319.58699999999999</v>
      </c>
      <c r="G6100" s="30">
        <v>1</v>
      </c>
      <c r="H6100" s="30">
        <v>1</v>
      </c>
      <c r="I6100" s="30">
        <v>1</v>
      </c>
      <c r="K6100" s="457"/>
      <c r="L6100" s="457" t="e">
        <f>IF(K6100=0,#REF!,0)</f>
        <v>#REF!</v>
      </c>
    </row>
    <row r="6101" spans="1:12">
      <c r="A6101" s="30">
        <v>6099</v>
      </c>
      <c r="B6101" s="30">
        <v>1032.623999999998</v>
      </c>
      <c r="C6101" s="30">
        <v>15187.612999999899</v>
      </c>
      <c r="D6101" s="30">
        <v>1</v>
      </c>
      <c r="E6101" s="30">
        <v>1</v>
      </c>
      <c r="F6101" s="30">
        <v>259.62900000000002</v>
      </c>
      <c r="G6101" s="30">
        <v>1</v>
      </c>
      <c r="H6101" s="30">
        <v>1</v>
      </c>
      <c r="I6101" s="30">
        <v>1</v>
      </c>
      <c r="K6101" s="457"/>
      <c r="L6101" s="457" t="e">
        <f>IF(K6101=0,#REF!,0)</f>
        <v>#REF!</v>
      </c>
    </row>
    <row r="6102" spans="1:12">
      <c r="A6102" s="30">
        <v>6100</v>
      </c>
      <c r="B6102" s="30">
        <v>1032.623999999998</v>
      </c>
      <c r="C6102" s="30">
        <v>15187.612999999899</v>
      </c>
      <c r="D6102" s="30">
        <v>1</v>
      </c>
      <c r="E6102" s="30">
        <v>1</v>
      </c>
      <c r="F6102" s="30">
        <v>260.791</v>
      </c>
      <c r="G6102" s="30">
        <v>1</v>
      </c>
      <c r="H6102" s="30">
        <v>1</v>
      </c>
      <c r="I6102" s="30">
        <v>1</v>
      </c>
      <c r="K6102" s="457"/>
      <c r="L6102" s="457" t="e">
        <f>IF(K6102=0,#REF!,0)</f>
        <v>#REF!</v>
      </c>
    </row>
    <row r="6103" spans="1:12">
      <c r="A6103" s="30">
        <v>6101</v>
      </c>
      <c r="B6103" s="30">
        <v>1032.623999999998</v>
      </c>
      <c r="C6103" s="30">
        <v>15187.612999999899</v>
      </c>
      <c r="D6103" s="30">
        <v>1</v>
      </c>
      <c r="E6103" s="30">
        <v>1</v>
      </c>
      <c r="F6103" s="30">
        <v>237.885999999999</v>
      </c>
      <c r="G6103" s="30">
        <v>1</v>
      </c>
      <c r="H6103" s="30">
        <v>1</v>
      </c>
      <c r="I6103" s="30">
        <v>1</v>
      </c>
      <c r="K6103" s="457"/>
      <c r="L6103" s="457" t="e">
        <f>IF(K6103=0,#REF!,0)</f>
        <v>#REF!</v>
      </c>
    </row>
    <row r="6104" spans="1:12">
      <c r="A6104" s="30">
        <v>6102</v>
      </c>
      <c r="B6104" s="30">
        <v>1762.222</v>
      </c>
      <c r="C6104" s="30">
        <v>15187.612999999899</v>
      </c>
      <c r="D6104" s="30">
        <v>1</v>
      </c>
      <c r="E6104" s="30">
        <v>1</v>
      </c>
      <c r="F6104" s="30">
        <v>2510.9760000000001</v>
      </c>
      <c r="G6104" s="30">
        <v>1</v>
      </c>
      <c r="H6104" s="30">
        <v>1</v>
      </c>
      <c r="I6104" s="30">
        <v>1</v>
      </c>
      <c r="K6104" s="457"/>
      <c r="L6104" s="457" t="e">
        <f>IF(K6104=0,#REF!,0)</f>
        <v>#REF!</v>
      </c>
    </row>
    <row r="6105" spans="1:12">
      <c r="A6105" s="30">
        <v>6103</v>
      </c>
      <c r="B6105" s="30">
        <v>6139.8579999999993</v>
      </c>
      <c r="C6105" s="30">
        <v>15289.6509999999</v>
      </c>
      <c r="D6105" s="30">
        <v>1</v>
      </c>
      <c r="E6105" s="30">
        <v>1</v>
      </c>
      <c r="F6105" s="30">
        <v>6581.6310000000003</v>
      </c>
      <c r="G6105" s="30">
        <v>1</v>
      </c>
      <c r="H6105" s="30">
        <v>1</v>
      </c>
      <c r="I6105" s="30">
        <v>1</v>
      </c>
      <c r="K6105" s="457"/>
      <c r="L6105" s="457" t="e">
        <f>IF(K6105=0,#REF!,0)</f>
        <v>#REF!</v>
      </c>
    </row>
    <row r="6106" spans="1:12">
      <c r="A6106" s="30">
        <v>6104</v>
      </c>
      <c r="B6106" s="30">
        <v>1762.222</v>
      </c>
      <c r="C6106" s="30">
        <v>44256.411999999997</v>
      </c>
      <c r="D6106" s="30">
        <v>1</v>
      </c>
      <c r="E6106" s="30">
        <v>1</v>
      </c>
      <c r="F6106" s="30">
        <v>5331.5569999999998</v>
      </c>
      <c r="G6106" s="30">
        <v>1</v>
      </c>
      <c r="H6106" s="30">
        <v>1</v>
      </c>
      <c r="I6106" s="30">
        <v>1</v>
      </c>
      <c r="K6106" s="457"/>
      <c r="L6106" s="457" t="e">
        <f>IF(K6106=0,#REF!,0)</f>
        <v>#REF!</v>
      </c>
    </row>
    <row r="6107" spans="1:12">
      <c r="A6107" s="30">
        <v>6105</v>
      </c>
      <c r="B6107" s="30">
        <v>1032.623999999998</v>
      </c>
      <c r="C6107" s="30">
        <v>75100.641999999905</v>
      </c>
      <c r="D6107" s="30">
        <v>1</v>
      </c>
      <c r="E6107" s="30">
        <v>1</v>
      </c>
      <c r="F6107" s="30">
        <v>4409.5559999999996</v>
      </c>
      <c r="G6107" s="30">
        <v>1</v>
      </c>
      <c r="H6107" s="30">
        <v>1</v>
      </c>
      <c r="I6107" s="30">
        <v>1</v>
      </c>
      <c r="K6107" s="457"/>
      <c r="L6107" s="457" t="e">
        <f>IF(K6107=0,#REF!,0)</f>
        <v>#REF!</v>
      </c>
    </row>
    <row r="6108" spans="1:12">
      <c r="A6108" s="30">
        <v>6106</v>
      </c>
      <c r="B6108" s="30">
        <v>1153.2399999999991</v>
      </c>
      <c r="C6108" s="30">
        <v>94524.888999999792</v>
      </c>
      <c r="D6108" s="30">
        <v>1</v>
      </c>
      <c r="E6108" s="30">
        <v>1</v>
      </c>
      <c r="F6108" s="30">
        <v>3357.6379999999899</v>
      </c>
      <c r="G6108" s="30">
        <v>1</v>
      </c>
      <c r="H6108" s="30">
        <v>1</v>
      </c>
      <c r="I6108" s="30">
        <v>1</v>
      </c>
      <c r="K6108" s="457"/>
      <c r="L6108" s="457" t="e">
        <f>IF(K6108=0,#REF!,0)</f>
        <v>#REF!</v>
      </c>
    </row>
    <row r="6109" spans="1:12">
      <c r="A6109" s="30">
        <v>6107</v>
      </c>
      <c r="B6109" s="30">
        <v>1213.5469999999991</v>
      </c>
      <c r="C6109" s="30">
        <v>113681.13099999979</v>
      </c>
      <c r="D6109" s="30">
        <v>1</v>
      </c>
      <c r="E6109" s="30">
        <v>1</v>
      </c>
      <c r="F6109" s="30">
        <v>2962.5749999999998</v>
      </c>
      <c r="G6109" s="30">
        <v>1</v>
      </c>
      <c r="H6109" s="30">
        <v>1</v>
      </c>
      <c r="I6109" s="30">
        <v>1</v>
      </c>
      <c r="K6109" s="457">
        <v>10236.246947298299</v>
      </c>
      <c r="L6109" s="457">
        <f>IF(K6109=0,#REF!,0)</f>
        <v>0</v>
      </c>
    </row>
    <row r="6110" spans="1:12">
      <c r="A6110" s="30">
        <v>6108</v>
      </c>
      <c r="B6110" s="30">
        <v>1213.5469999999991</v>
      </c>
      <c r="C6110" s="30">
        <v>95005.383999999802</v>
      </c>
      <c r="D6110" s="30">
        <v>1</v>
      </c>
      <c r="E6110" s="30">
        <v>1</v>
      </c>
      <c r="F6110" s="30">
        <v>2764.5329999999999</v>
      </c>
      <c r="G6110" s="30">
        <v>1</v>
      </c>
      <c r="H6110" s="30">
        <v>1</v>
      </c>
      <c r="I6110" s="30">
        <v>1</v>
      </c>
      <c r="K6110" s="457">
        <v>16282.798034968193</v>
      </c>
      <c r="L6110" s="457">
        <f>IF(K6110=0,#REF!,0)</f>
        <v>0</v>
      </c>
    </row>
    <row r="6111" spans="1:12">
      <c r="A6111" s="30">
        <v>6109</v>
      </c>
      <c r="B6111" s="30">
        <v>6200.1660000000002</v>
      </c>
      <c r="C6111" s="30">
        <v>49754.1139999999</v>
      </c>
      <c r="D6111" s="30">
        <v>1</v>
      </c>
      <c r="E6111" s="30">
        <v>1</v>
      </c>
      <c r="F6111" s="30">
        <v>4136.3980000000001</v>
      </c>
      <c r="G6111" s="30">
        <v>1</v>
      </c>
      <c r="H6111" s="30">
        <v>1</v>
      </c>
      <c r="I6111" s="30">
        <v>1</v>
      </c>
      <c r="K6111" s="457">
        <v>13215.962299769993</v>
      </c>
      <c r="L6111" s="457">
        <f>IF(K6111=0,#REF!,0)</f>
        <v>0</v>
      </c>
    </row>
    <row r="6112" spans="1:12">
      <c r="A6112" s="30">
        <v>6110</v>
      </c>
      <c r="B6112" s="30">
        <v>1762.222</v>
      </c>
      <c r="C6112" s="30">
        <v>74638.041999999899</v>
      </c>
      <c r="D6112" s="30">
        <v>1</v>
      </c>
      <c r="E6112" s="30">
        <v>1</v>
      </c>
      <c r="F6112" s="30">
        <v>3678.069</v>
      </c>
      <c r="G6112" s="30">
        <v>1</v>
      </c>
      <c r="H6112" s="30">
        <v>1</v>
      </c>
      <c r="I6112" s="30">
        <v>1</v>
      </c>
      <c r="K6112" s="457">
        <v>19829.296276057543</v>
      </c>
      <c r="L6112" s="457">
        <f>IF(K6112=0,#REF!,0)</f>
        <v>0</v>
      </c>
    </row>
    <row r="6113" spans="1:12">
      <c r="A6113" s="30">
        <v>6111</v>
      </c>
      <c r="B6113" s="30">
        <v>1032.623999999998</v>
      </c>
      <c r="C6113" s="30">
        <v>111973.82399999979</v>
      </c>
      <c r="D6113" s="30">
        <v>1</v>
      </c>
      <c r="E6113" s="30">
        <v>1</v>
      </c>
      <c r="F6113" s="30">
        <v>2108.4989999999998</v>
      </c>
      <c r="G6113" s="30">
        <v>1</v>
      </c>
      <c r="H6113" s="30">
        <v>1</v>
      </c>
      <c r="I6113" s="30">
        <v>1</v>
      </c>
      <c r="K6113" s="457">
        <v>5278.3708489944329</v>
      </c>
      <c r="L6113" s="457">
        <f>IF(K6113=0,#REF!,0)</f>
        <v>0</v>
      </c>
    </row>
    <row r="6114" spans="1:12">
      <c r="A6114" s="30">
        <v>6112</v>
      </c>
      <c r="B6114" s="30">
        <v>1032.623999999998</v>
      </c>
      <c r="C6114" s="30">
        <v>93313.027999999802</v>
      </c>
      <c r="D6114" s="30">
        <v>1</v>
      </c>
      <c r="E6114" s="30">
        <v>1</v>
      </c>
      <c r="F6114" s="30">
        <v>1847.36699999999</v>
      </c>
      <c r="G6114" s="30">
        <v>1</v>
      </c>
      <c r="H6114" s="30">
        <v>1</v>
      </c>
      <c r="I6114" s="30">
        <v>1</v>
      </c>
      <c r="K6114" s="457"/>
      <c r="L6114" s="457" t="e">
        <f>IF(K6114=0,#REF!,0)</f>
        <v>#REF!</v>
      </c>
    </row>
    <row r="6115" spans="1:12">
      <c r="A6115" s="30">
        <v>6113</v>
      </c>
      <c r="B6115" s="30">
        <v>1032.623999999998</v>
      </c>
      <c r="C6115" s="30">
        <v>81385.289999999906</v>
      </c>
      <c r="D6115" s="30">
        <v>1</v>
      </c>
      <c r="E6115" s="30">
        <v>1</v>
      </c>
      <c r="F6115" s="30">
        <v>2109.14299999999</v>
      </c>
      <c r="G6115" s="30">
        <v>1</v>
      </c>
      <c r="H6115" s="30">
        <v>1</v>
      </c>
      <c r="I6115" s="30">
        <v>1</v>
      </c>
      <c r="K6115" s="457"/>
      <c r="L6115" s="457" t="e">
        <f>IF(K6115=0,#REF!,0)</f>
        <v>#REF!</v>
      </c>
    </row>
    <row r="6116" spans="1:12">
      <c r="A6116" s="30">
        <v>6114</v>
      </c>
      <c r="B6116" s="30">
        <v>1762.222</v>
      </c>
      <c r="C6116" s="30">
        <v>44125.964</v>
      </c>
      <c r="D6116" s="30">
        <v>1</v>
      </c>
      <c r="E6116" s="30">
        <v>1</v>
      </c>
      <c r="F6116" s="30">
        <v>3680.4379999999901</v>
      </c>
      <c r="G6116" s="30">
        <v>1</v>
      </c>
      <c r="H6116" s="30">
        <v>1</v>
      </c>
      <c r="I6116" s="30">
        <v>1</v>
      </c>
      <c r="K6116" s="457"/>
      <c r="L6116" s="457" t="e">
        <f>IF(K6116=0,#REF!,0)</f>
        <v>#REF!</v>
      </c>
    </row>
    <row r="6117" spans="1:12">
      <c r="A6117" s="30">
        <v>6115</v>
      </c>
      <c r="B6117" s="30">
        <v>6139.8579999999993</v>
      </c>
      <c r="C6117" s="30">
        <v>28118.603999999897</v>
      </c>
      <c r="D6117" s="30">
        <v>1</v>
      </c>
      <c r="E6117" s="30">
        <v>1</v>
      </c>
      <c r="F6117" s="30">
        <v>5189.107</v>
      </c>
      <c r="G6117" s="30">
        <v>1</v>
      </c>
      <c r="H6117" s="30">
        <v>1</v>
      </c>
      <c r="I6117" s="30">
        <v>1</v>
      </c>
      <c r="K6117" s="457"/>
      <c r="L6117" s="457" t="e">
        <f>IF(K6117=0,#REF!,0)</f>
        <v>#REF!</v>
      </c>
    </row>
    <row r="6118" spans="1:12">
      <c r="A6118" s="30">
        <v>6116</v>
      </c>
      <c r="B6118" s="30">
        <v>7599.07</v>
      </c>
      <c r="C6118" s="30">
        <v>29387.7389999999</v>
      </c>
      <c r="D6118" s="30">
        <v>1</v>
      </c>
      <c r="E6118" s="30">
        <v>1</v>
      </c>
      <c r="F6118" s="30">
        <v>5255.7829999999904</v>
      </c>
      <c r="G6118" s="30">
        <v>1</v>
      </c>
      <c r="H6118" s="30">
        <v>1</v>
      </c>
      <c r="I6118" s="30">
        <v>1</v>
      </c>
      <c r="K6118" s="457"/>
      <c r="L6118" s="457" t="e">
        <f>IF(K6118=0,#REF!,0)</f>
        <v>#REF!</v>
      </c>
    </row>
    <row r="6119" spans="1:12">
      <c r="A6119" s="30">
        <v>6117</v>
      </c>
      <c r="B6119" s="30">
        <v>1762.222</v>
      </c>
      <c r="C6119" s="30">
        <v>16153.051999999901</v>
      </c>
      <c r="D6119" s="30">
        <v>1</v>
      </c>
      <c r="E6119" s="30">
        <v>1</v>
      </c>
      <c r="F6119" s="30">
        <v>4078.7169999999901</v>
      </c>
      <c r="G6119" s="30">
        <v>1</v>
      </c>
      <c r="H6119" s="30">
        <v>1</v>
      </c>
      <c r="I6119" s="30">
        <v>1</v>
      </c>
      <c r="K6119" s="457"/>
      <c r="L6119" s="457" t="e">
        <f>IF(K6119=0,#REF!,0)</f>
        <v>#REF!</v>
      </c>
    </row>
    <row r="6120" spans="1:12">
      <c r="A6120" s="30">
        <v>6118</v>
      </c>
      <c r="B6120" s="30">
        <v>1762.222</v>
      </c>
      <c r="C6120" s="30">
        <v>15703.841999999901</v>
      </c>
      <c r="D6120" s="30">
        <v>1</v>
      </c>
      <c r="E6120" s="30">
        <v>1</v>
      </c>
      <c r="F6120" s="30">
        <v>2965.4</v>
      </c>
      <c r="G6120" s="30">
        <v>1</v>
      </c>
      <c r="H6120" s="30">
        <v>1</v>
      </c>
      <c r="I6120" s="30">
        <v>1</v>
      </c>
      <c r="K6120" s="457"/>
      <c r="L6120" s="457" t="e">
        <f>IF(K6120=0,#REF!,0)</f>
        <v>#REF!</v>
      </c>
    </row>
    <row r="6121" spans="1:12">
      <c r="A6121" s="30">
        <v>6119</v>
      </c>
      <c r="B6121" s="30">
        <v>1762.222</v>
      </c>
      <c r="C6121" s="30">
        <v>15254.630999999899</v>
      </c>
      <c r="D6121" s="30">
        <v>1</v>
      </c>
      <c r="E6121" s="30">
        <v>1</v>
      </c>
      <c r="F6121" s="30">
        <v>1656.9199999999901</v>
      </c>
      <c r="G6121" s="30">
        <v>1</v>
      </c>
      <c r="H6121" s="30">
        <v>1</v>
      </c>
      <c r="I6121" s="30">
        <v>1</v>
      </c>
      <c r="K6121" s="457"/>
      <c r="L6121" s="457" t="e">
        <f>IF(K6121=0,#REF!,0)</f>
        <v>#REF!</v>
      </c>
    </row>
    <row r="6122" spans="1:12">
      <c r="A6122" s="30">
        <v>6120</v>
      </c>
      <c r="B6122" s="30">
        <v>1032.623999999998</v>
      </c>
      <c r="C6122" s="30">
        <v>15254.630999999899</v>
      </c>
      <c r="D6122" s="30">
        <v>1</v>
      </c>
      <c r="E6122" s="30">
        <v>1</v>
      </c>
      <c r="F6122" s="30">
        <v>1266.155</v>
      </c>
      <c r="G6122" s="30">
        <v>1</v>
      </c>
      <c r="H6122" s="30">
        <v>1</v>
      </c>
      <c r="I6122" s="30">
        <v>1</v>
      </c>
      <c r="K6122" s="457"/>
      <c r="L6122" s="457" t="e">
        <f>IF(K6122=0,#REF!,0)</f>
        <v>#REF!</v>
      </c>
    </row>
    <row r="6123" spans="1:12">
      <c r="A6123" s="30">
        <v>6121</v>
      </c>
      <c r="B6123" s="30">
        <v>1032.623999999998</v>
      </c>
      <c r="C6123" s="30">
        <v>15254.630999999899</v>
      </c>
      <c r="D6123" s="30">
        <v>1</v>
      </c>
      <c r="E6123" s="30">
        <v>1</v>
      </c>
      <c r="F6123" s="30">
        <v>558.38199999999995</v>
      </c>
      <c r="G6123" s="30">
        <v>1</v>
      </c>
      <c r="H6123" s="30">
        <v>1</v>
      </c>
      <c r="I6123" s="30">
        <v>1</v>
      </c>
      <c r="K6123" s="457"/>
      <c r="L6123" s="457" t="e">
        <f>IF(K6123=0,#REF!,0)</f>
        <v>#REF!</v>
      </c>
    </row>
    <row r="6124" spans="1:12">
      <c r="A6124" s="30">
        <v>6122</v>
      </c>
      <c r="B6124" s="30">
        <v>1032.623999999998</v>
      </c>
      <c r="C6124" s="30">
        <v>15187.612999999899</v>
      </c>
      <c r="D6124" s="30">
        <v>1</v>
      </c>
      <c r="E6124" s="30">
        <v>1</v>
      </c>
      <c r="F6124" s="30">
        <v>320.510999999999</v>
      </c>
      <c r="G6124" s="30">
        <v>1</v>
      </c>
      <c r="H6124" s="30">
        <v>1</v>
      </c>
      <c r="I6124" s="30">
        <v>1</v>
      </c>
      <c r="K6124" s="457"/>
      <c r="L6124" s="457" t="e">
        <f>IF(K6124=0,#REF!,0)</f>
        <v>#REF!</v>
      </c>
    </row>
    <row r="6125" spans="1:12">
      <c r="A6125" s="30">
        <v>6123</v>
      </c>
      <c r="B6125" s="30">
        <v>1032.623999999998</v>
      </c>
      <c r="C6125" s="30">
        <v>15187.612999999899</v>
      </c>
      <c r="D6125" s="30">
        <v>1</v>
      </c>
      <c r="E6125" s="30">
        <v>1</v>
      </c>
      <c r="F6125" s="30">
        <v>261.435</v>
      </c>
      <c r="G6125" s="30">
        <v>1</v>
      </c>
      <c r="H6125" s="30">
        <v>1</v>
      </c>
      <c r="I6125" s="30">
        <v>1</v>
      </c>
      <c r="K6125" s="457"/>
      <c r="L6125" s="457" t="e">
        <f>IF(K6125=0,#REF!,0)</f>
        <v>#REF!</v>
      </c>
    </row>
    <row r="6126" spans="1:12">
      <c r="A6126" s="30">
        <v>6124</v>
      </c>
      <c r="B6126" s="30">
        <v>1032.623999999998</v>
      </c>
      <c r="C6126" s="30">
        <v>15187.612999999899</v>
      </c>
      <c r="D6126" s="30">
        <v>1</v>
      </c>
      <c r="E6126" s="30">
        <v>1</v>
      </c>
      <c r="F6126" s="30">
        <v>261.69900000000001</v>
      </c>
      <c r="G6126" s="30">
        <v>1</v>
      </c>
      <c r="H6126" s="30">
        <v>1</v>
      </c>
      <c r="I6126" s="30">
        <v>1</v>
      </c>
      <c r="K6126" s="457"/>
      <c r="L6126" s="457" t="e">
        <f>IF(K6126=0,#REF!,0)</f>
        <v>#REF!</v>
      </c>
    </row>
    <row r="6127" spans="1:12">
      <c r="A6127" s="30">
        <v>6125</v>
      </c>
      <c r="B6127" s="30">
        <v>1032.623999999998</v>
      </c>
      <c r="C6127" s="30">
        <v>15187.612999999899</v>
      </c>
      <c r="D6127" s="30">
        <v>1</v>
      </c>
      <c r="E6127" s="30">
        <v>1</v>
      </c>
      <c r="F6127" s="30">
        <v>237.66399999999899</v>
      </c>
      <c r="G6127" s="30">
        <v>1</v>
      </c>
      <c r="H6127" s="30">
        <v>1</v>
      </c>
      <c r="I6127" s="30">
        <v>1</v>
      </c>
      <c r="K6127" s="457"/>
      <c r="L6127" s="457" t="e">
        <f>IF(K6127=0,#REF!,0)</f>
        <v>#REF!</v>
      </c>
    </row>
    <row r="6128" spans="1:12">
      <c r="A6128" s="30">
        <v>6126</v>
      </c>
      <c r="B6128" s="30">
        <v>1762.222</v>
      </c>
      <c r="C6128" s="30">
        <v>15187.612999999899</v>
      </c>
      <c r="D6128" s="30">
        <v>1</v>
      </c>
      <c r="E6128" s="30">
        <v>1</v>
      </c>
      <c r="F6128" s="30">
        <v>2509.1289999999999</v>
      </c>
      <c r="G6128" s="30">
        <v>1</v>
      </c>
      <c r="H6128" s="30">
        <v>1</v>
      </c>
      <c r="I6128" s="30">
        <v>1</v>
      </c>
      <c r="K6128" s="457"/>
      <c r="L6128" s="457" t="e">
        <f>IF(K6128=0,#REF!,0)</f>
        <v>#REF!</v>
      </c>
    </row>
    <row r="6129" spans="1:12">
      <c r="A6129" s="30">
        <v>6127</v>
      </c>
      <c r="B6129" s="30">
        <v>6139.8579999999993</v>
      </c>
      <c r="C6129" s="30">
        <v>15289.6509999999</v>
      </c>
      <c r="D6129" s="30">
        <v>1</v>
      </c>
      <c r="E6129" s="30">
        <v>1</v>
      </c>
      <c r="F6129" s="30">
        <v>6576.9889999999996</v>
      </c>
      <c r="G6129" s="30">
        <v>1</v>
      </c>
      <c r="H6129" s="30">
        <v>1</v>
      </c>
      <c r="I6129" s="30">
        <v>1</v>
      </c>
      <c r="K6129" s="457"/>
      <c r="L6129" s="457" t="e">
        <f>IF(K6129=0,#REF!,0)</f>
        <v>#REF!</v>
      </c>
    </row>
    <row r="6130" spans="1:12">
      <c r="A6130" s="30">
        <v>6128</v>
      </c>
      <c r="B6130" s="30">
        <v>1762.222</v>
      </c>
      <c r="C6130" s="30">
        <v>44256.107999999993</v>
      </c>
      <c r="D6130" s="30">
        <v>1</v>
      </c>
      <c r="E6130" s="30">
        <v>1</v>
      </c>
      <c r="F6130" s="30">
        <v>5329.0959999999995</v>
      </c>
      <c r="G6130" s="30">
        <v>1</v>
      </c>
      <c r="H6130" s="30">
        <v>1</v>
      </c>
      <c r="I6130" s="30">
        <v>1</v>
      </c>
      <c r="K6130" s="457"/>
      <c r="L6130" s="457" t="e">
        <f>IF(K6130=0,#REF!,0)</f>
        <v>#REF!</v>
      </c>
    </row>
    <row r="6131" spans="1:12">
      <c r="A6131" s="30">
        <v>6129</v>
      </c>
      <c r="B6131" s="30">
        <v>1032.623999999998</v>
      </c>
      <c r="C6131" s="30">
        <v>75100.285999999905</v>
      </c>
      <c r="D6131" s="30">
        <v>1</v>
      </c>
      <c r="E6131" s="30">
        <v>1</v>
      </c>
      <c r="F6131" s="30">
        <v>4407.8069999999898</v>
      </c>
      <c r="G6131" s="30">
        <v>1</v>
      </c>
      <c r="H6131" s="30">
        <v>1</v>
      </c>
      <c r="I6131" s="30">
        <v>1</v>
      </c>
      <c r="K6131" s="457"/>
      <c r="L6131" s="457" t="e">
        <f>IF(K6131=0,#REF!,0)</f>
        <v>#REF!</v>
      </c>
    </row>
    <row r="6132" spans="1:12">
      <c r="A6132" s="30">
        <v>6130</v>
      </c>
      <c r="B6132" s="30">
        <v>1153.2399999999991</v>
      </c>
      <c r="C6132" s="30">
        <v>94525.039999999804</v>
      </c>
      <c r="D6132" s="30">
        <v>1</v>
      </c>
      <c r="E6132" s="30">
        <v>1</v>
      </c>
      <c r="F6132" s="30">
        <v>3358.6699999999901</v>
      </c>
      <c r="G6132" s="30">
        <v>1</v>
      </c>
      <c r="H6132" s="30">
        <v>1</v>
      </c>
      <c r="I6132" s="30">
        <v>1</v>
      </c>
      <c r="K6132" s="457">
        <v>9958.5819006389884</v>
      </c>
      <c r="L6132" s="457">
        <f>IF(K6132=0,#REF!,0)</f>
        <v>0</v>
      </c>
    </row>
    <row r="6133" spans="1:12">
      <c r="A6133" s="30">
        <v>6131</v>
      </c>
      <c r="B6133" s="30">
        <v>1213.5469999999991</v>
      </c>
      <c r="C6133" s="30">
        <v>113681.2649999998</v>
      </c>
      <c r="D6133" s="30">
        <v>1</v>
      </c>
      <c r="E6133" s="30">
        <v>1</v>
      </c>
      <c r="F6133" s="30">
        <v>2963.5319999999901</v>
      </c>
      <c r="G6133" s="30">
        <v>1</v>
      </c>
      <c r="H6133" s="30">
        <v>1</v>
      </c>
      <c r="I6133" s="30">
        <v>1</v>
      </c>
      <c r="K6133" s="457">
        <v>19531.70721572086</v>
      </c>
      <c r="L6133" s="457">
        <f>IF(K6133=0,#REF!,0)</f>
        <v>0</v>
      </c>
    </row>
    <row r="6134" spans="1:12">
      <c r="A6134" s="30">
        <v>6132</v>
      </c>
      <c r="B6134" s="30">
        <v>1213.5469999999991</v>
      </c>
      <c r="C6134" s="30">
        <v>95005.85199999981</v>
      </c>
      <c r="D6134" s="30">
        <v>1</v>
      </c>
      <c r="E6134" s="30">
        <v>1</v>
      </c>
      <c r="F6134" s="30">
        <v>2766.4959999999901</v>
      </c>
      <c r="G6134" s="30">
        <v>1</v>
      </c>
      <c r="H6134" s="30">
        <v>1</v>
      </c>
      <c r="I6134" s="30">
        <v>1</v>
      </c>
      <c r="K6134" s="457">
        <v>33332.288751892942</v>
      </c>
      <c r="L6134" s="457">
        <f>IF(K6134=0,#REF!,0)</f>
        <v>0</v>
      </c>
    </row>
    <row r="6135" spans="1:12">
      <c r="A6135" s="30">
        <v>6133</v>
      </c>
      <c r="B6135" s="30">
        <v>6200.1660000000002</v>
      </c>
      <c r="C6135" s="30">
        <v>49754.318999999901</v>
      </c>
      <c r="D6135" s="30">
        <v>1</v>
      </c>
      <c r="E6135" s="30">
        <v>1</v>
      </c>
      <c r="F6135" s="30">
        <v>4138.2190000000001</v>
      </c>
      <c r="G6135" s="30">
        <v>1</v>
      </c>
      <c r="H6135" s="30">
        <v>1</v>
      </c>
      <c r="I6135" s="30">
        <v>1</v>
      </c>
      <c r="K6135" s="457">
        <v>13074.299093646692</v>
      </c>
      <c r="L6135" s="457">
        <f>IF(K6135=0,#REF!,0)</f>
        <v>0</v>
      </c>
    </row>
    <row r="6136" spans="1:12">
      <c r="A6136" s="30">
        <v>6134</v>
      </c>
      <c r="B6136" s="30">
        <v>1762.222</v>
      </c>
      <c r="C6136" s="30">
        <v>74638.154999999897</v>
      </c>
      <c r="D6136" s="30">
        <v>1</v>
      </c>
      <c r="E6136" s="30">
        <v>1</v>
      </c>
      <c r="F6136" s="30">
        <v>3679.15399999999</v>
      </c>
      <c r="G6136" s="30">
        <v>1</v>
      </c>
      <c r="H6136" s="30">
        <v>1</v>
      </c>
      <c r="I6136" s="30">
        <v>1</v>
      </c>
      <c r="K6136" s="457">
        <v>37596.550764427375</v>
      </c>
      <c r="L6136" s="457">
        <f>IF(K6136=0,#REF!,0)</f>
        <v>0</v>
      </c>
    </row>
    <row r="6137" spans="1:12">
      <c r="A6137" s="30">
        <v>6135</v>
      </c>
      <c r="B6137" s="30">
        <v>1032.623999999998</v>
      </c>
      <c r="C6137" s="30">
        <v>111973.5649999998</v>
      </c>
      <c r="D6137" s="30">
        <v>1</v>
      </c>
      <c r="E6137" s="30">
        <v>1</v>
      </c>
      <c r="F6137" s="30">
        <v>2108.0639999999999</v>
      </c>
      <c r="G6137" s="30">
        <v>1</v>
      </c>
      <c r="H6137" s="30">
        <v>1</v>
      </c>
      <c r="I6137" s="30">
        <v>1</v>
      </c>
      <c r="K6137" s="457">
        <v>18652.214677733951</v>
      </c>
      <c r="L6137" s="457">
        <f>IF(K6137=0,#REF!,0)</f>
        <v>0</v>
      </c>
    </row>
    <row r="6138" spans="1:12">
      <c r="A6138" s="30">
        <v>6136</v>
      </c>
      <c r="B6138" s="30">
        <v>1032.623999999998</v>
      </c>
      <c r="C6138" s="30">
        <v>93312.528999999806</v>
      </c>
      <c r="D6138" s="30">
        <v>1</v>
      </c>
      <c r="E6138" s="30">
        <v>1</v>
      </c>
      <c r="F6138" s="30">
        <v>1846.19099999999</v>
      </c>
      <c r="G6138" s="30">
        <v>1</v>
      </c>
      <c r="H6138" s="30">
        <v>1</v>
      </c>
      <c r="I6138" s="30">
        <v>1</v>
      </c>
      <c r="K6138" s="457">
        <v>3546.0686038636691</v>
      </c>
      <c r="L6138" s="457">
        <f>IF(K6138=0,#REF!,0)</f>
        <v>0</v>
      </c>
    </row>
    <row r="6139" spans="1:12">
      <c r="A6139" s="30">
        <v>6137</v>
      </c>
      <c r="B6139" s="30">
        <v>1032.623999999998</v>
      </c>
      <c r="C6139" s="30">
        <v>81384.736999999906</v>
      </c>
      <c r="D6139" s="30">
        <v>1</v>
      </c>
      <c r="E6139" s="30">
        <v>1</v>
      </c>
      <c r="F6139" s="30">
        <v>2107.7350000000001</v>
      </c>
      <c r="G6139" s="30">
        <v>1</v>
      </c>
      <c r="H6139" s="30">
        <v>1</v>
      </c>
      <c r="I6139" s="30">
        <v>1</v>
      </c>
      <c r="K6139" s="457"/>
      <c r="L6139" s="457" t="e">
        <f>IF(K6139=0,#REF!,0)</f>
        <v>#REF!</v>
      </c>
    </row>
    <row r="6140" spans="1:12">
      <c r="A6140" s="30">
        <v>6138</v>
      </c>
      <c r="B6140" s="30">
        <v>1762.222</v>
      </c>
      <c r="C6140" s="30">
        <v>44125.07</v>
      </c>
      <c r="D6140" s="30">
        <v>1</v>
      </c>
      <c r="E6140" s="30">
        <v>1</v>
      </c>
      <c r="F6140" s="30">
        <v>3676.89299999999</v>
      </c>
      <c r="G6140" s="30">
        <v>1</v>
      </c>
      <c r="H6140" s="30">
        <v>1</v>
      </c>
      <c r="I6140" s="30">
        <v>1</v>
      </c>
      <c r="K6140" s="457"/>
      <c r="L6140" s="457" t="e">
        <f>IF(K6140=0,#REF!,0)</f>
        <v>#REF!</v>
      </c>
    </row>
    <row r="6141" spans="1:12">
      <c r="A6141" s="30">
        <v>6139</v>
      </c>
      <c r="B6141" s="30">
        <v>6139.8579999999993</v>
      </c>
      <c r="C6141" s="30">
        <v>28118.016999999898</v>
      </c>
      <c r="D6141" s="30">
        <v>1</v>
      </c>
      <c r="E6141" s="30">
        <v>1</v>
      </c>
      <c r="F6141" s="30">
        <v>5183.0069999999996</v>
      </c>
      <c r="G6141" s="30">
        <v>1</v>
      </c>
      <c r="H6141" s="30">
        <v>1</v>
      </c>
      <c r="I6141" s="30">
        <v>1</v>
      </c>
      <c r="K6141" s="457"/>
      <c r="L6141" s="457" t="e">
        <f>IF(K6141=0,#REF!,0)</f>
        <v>#REF!</v>
      </c>
    </row>
    <row r="6142" spans="1:12">
      <c r="A6142" s="30">
        <v>6140</v>
      </c>
      <c r="B6142" s="30">
        <v>7599.07</v>
      </c>
      <c r="C6142" s="30">
        <v>29387.2049999999</v>
      </c>
      <c r="D6142" s="30">
        <v>1</v>
      </c>
      <c r="E6142" s="30">
        <v>1</v>
      </c>
      <c r="F6142" s="30">
        <v>5248.6439999999902</v>
      </c>
      <c r="G6142" s="30">
        <v>1</v>
      </c>
      <c r="H6142" s="30">
        <v>1</v>
      </c>
      <c r="I6142" s="30">
        <v>1</v>
      </c>
      <c r="K6142" s="457"/>
      <c r="L6142" s="457" t="e">
        <f>IF(K6142=0,#REF!,0)</f>
        <v>#REF!</v>
      </c>
    </row>
    <row r="6143" spans="1:12">
      <c r="A6143" s="30">
        <v>6141</v>
      </c>
      <c r="B6143" s="30">
        <v>1762.222</v>
      </c>
      <c r="C6143" s="30">
        <v>16153.051999999901</v>
      </c>
      <c r="D6143" s="30">
        <v>1</v>
      </c>
      <c r="E6143" s="30">
        <v>1</v>
      </c>
      <c r="F6143" s="30">
        <v>4072.2359999999999</v>
      </c>
      <c r="G6143" s="30">
        <v>1</v>
      </c>
      <c r="H6143" s="30">
        <v>1</v>
      </c>
      <c r="I6143" s="30">
        <v>1</v>
      </c>
      <c r="K6143" s="457"/>
      <c r="L6143" s="457" t="e">
        <f>IF(K6143=0,#REF!,0)</f>
        <v>#REF!</v>
      </c>
    </row>
    <row r="6144" spans="1:12">
      <c r="A6144" s="30">
        <v>6142</v>
      </c>
      <c r="B6144" s="30">
        <v>1762.222</v>
      </c>
      <c r="C6144" s="30">
        <v>15703.841999999901</v>
      </c>
      <c r="D6144" s="30">
        <v>1</v>
      </c>
      <c r="E6144" s="30">
        <v>1</v>
      </c>
      <c r="F6144" s="30">
        <v>2959.8809999999899</v>
      </c>
      <c r="G6144" s="30">
        <v>1</v>
      </c>
      <c r="H6144" s="30">
        <v>1</v>
      </c>
      <c r="I6144" s="30">
        <v>1</v>
      </c>
      <c r="K6144" s="457"/>
      <c r="L6144" s="457" t="e">
        <f>IF(K6144=0,#REF!,0)</f>
        <v>#REF!</v>
      </c>
    </row>
    <row r="6145" spans="1:12">
      <c r="A6145" s="30">
        <v>6143</v>
      </c>
      <c r="B6145" s="30">
        <v>1762.222</v>
      </c>
      <c r="C6145" s="30">
        <v>15254.630999999899</v>
      </c>
      <c r="D6145" s="30">
        <v>1</v>
      </c>
      <c r="E6145" s="30">
        <v>1</v>
      </c>
      <c r="F6145" s="30">
        <v>1653.0830000000001</v>
      </c>
      <c r="G6145" s="30">
        <v>1</v>
      </c>
      <c r="H6145" s="30">
        <v>1</v>
      </c>
      <c r="I6145" s="30">
        <v>1</v>
      </c>
      <c r="K6145" s="457"/>
      <c r="L6145" s="457" t="e">
        <f>IF(K6145=0,#REF!,0)</f>
        <v>#REF!</v>
      </c>
    </row>
    <row r="6146" spans="1:12">
      <c r="A6146" s="30">
        <v>6144</v>
      </c>
      <c r="B6146" s="30">
        <v>1032.623999999998</v>
      </c>
      <c r="C6146" s="30">
        <v>15254.630999999899</v>
      </c>
      <c r="D6146" s="30">
        <v>1</v>
      </c>
      <c r="E6146" s="30">
        <v>1</v>
      </c>
      <c r="F6146" s="30">
        <v>1262.6029999999901</v>
      </c>
      <c r="G6146" s="30">
        <v>1</v>
      </c>
      <c r="H6146" s="30">
        <v>1</v>
      </c>
      <c r="I6146" s="30">
        <v>1</v>
      </c>
      <c r="K6146" s="457"/>
      <c r="L6146" s="457" t="e">
        <f>IF(K6146=0,#REF!,0)</f>
        <v>#REF!</v>
      </c>
    </row>
    <row r="6147" spans="1:12">
      <c r="A6147" s="30">
        <v>6145</v>
      </c>
      <c r="B6147" s="30">
        <v>1032.623999999998</v>
      </c>
      <c r="C6147" s="30">
        <v>15254.630999999899</v>
      </c>
      <c r="D6147" s="30">
        <v>1</v>
      </c>
      <c r="E6147" s="30">
        <v>1</v>
      </c>
      <c r="F6147" s="30">
        <v>537.95399999999904</v>
      </c>
      <c r="G6147" s="30">
        <v>1</v>
      </c>
      <c r="H6147" s="30">
        <v>1</v>
      </c>
      <c r="I6147" s="30">
        <v>1</v>
      </c>
      <c r="K6147" s="457"/>
      <c r="L6147" s="457" t="e">
        <f>IF(K6147=0,#REF!,0)</f>
        <v>#REF!</v>
      </c>
    </row>
    <row r="6148" spans="1:12">
      <c r="A6148" s="30">
        <v>6146</v>
      </c>
      <c r="B6148" s="30">
        <v>1032.623999999998</v>
      </c>
      <c r="C6148" s="30">
        <v>15187.612999999899</v>
      </c>
      <c r="D6148" s="30">
        <v>1</v>
      </c>
      <c r="E6148" s="30">
        <v>1</v>
      </c>
      <c r="F6148" s="30">
        <v>591.91499999999905</v>
      </c>
      <c r="G6148" s="30">
        <v>1</v>
      </c>
      <c r="H6148" s="30">
        <v>1</v>
      </c>
      <c r="I6148" s="30">
        <v>1</v>
      </c>
      <c r="K6148" s="457"/>
      <c r="L6148" s="457" t="e">
        <f>IF(K6148=0,#REF!,0)</f>
        <v>#REF!</v>
      </c>
    </row>
    <row r="6149" spans="1:12">
      <c r="A6149" s="30">
        <v>6147</v>
      </c>
      <c r="B6149" s="30">
        <v>1032.623999999998</v>
      </c>
      <c r="C6149" s="30">
        <v>15187.612999999899</v>
      </c>
      <c r="D6149" s="30">
        <v>1</v>
      </c>
      <c r="E6149" s="30">
        <v>1</v>
      </c>
      <c r="F6149" s="30">
        <v>382.73</v>
      </c>
      <c r="G6149" s="30">
        <v>1</v>
      </c>
      <c r="H6149" s="30">
        <v>1</v>
      </c>
      <c r="I6149" s="30">
        <v>1</v>
      </c>
      <c r="K6149" s="457"/>
      <c r="L6149" s="457" t="e">
        <f>IF(K6149=0,#REF!,0)</f>
        <v>#REF!</v>
      </c>
    </row>
    <row r="6150" spans="1:12">
      <c r="A6150" s="30">
        <v>6148</v>
      </c>
      <c r="B6150" s="30">
        <v>1032.623999999998</v>
      </c>
      <c r="C6150" s="30">
        <v>15187.612999999899</v>
      </c>
      <c r="D6150" s="30">
        <v>1</v>
      </c>
      <c r="E6150" s="30">
        <v>1</v>
      </c>
      <c r="F6150" s="30">
        <v>231.28800000000001</v>
      </c>
      <c r="G6150" s="30">
        <v>1</v>
      </c>
      <c r="H6150" s="30">
        <v>1</v>
      </c>
      <c r="I6150" s="30">
        <v>1</v>
      </c>
      <c r="K6150" s="457"/>
      <c r="L6150" s="457" t="e">
        <f>IF(K6150=0,#REF!,0)</f>
        <v>#REF!</v>
      </c>
    </row>
    <row r="6151" spans="1:12">
      <c r="A6151" s="30">
        <v>6149</v>
      </c>
      <c r="B6151" s="30">
        <v>1032.623999999998</v>
      </c>
      <c r="C6151" s="30">
        <v>15187.612999999899</v>
      </c>
      <c r="D6151" s="30">
        <v>1</v>
      </c>
      <c r="E6151" s="30">
        <v>1</v>
      </c>
      <c r="F6151" s="30">
        <v>231.68700000000001</v>
      </c>
      <c r="G6151" s="30">
        <v>1</v>
      </c>
      <c r="H6151" s="30">
        <v>1</v>
      </c>
      <c r="I6151" s="30">
        <v>1</v>
      </c>
      <c r="K6151" s="457"/>
      <c r="L6151" s="457" t="e">
        <f>IF(K6151=0,#REF!,0)</f>
        <v>#REF!</v>
      </c>
    </row>
    <row r="6152" spans="1:12">
      <c r="A6152" s="30">
        <v>6150</v>
      </c>
      <c r="B6152" s="30">
        <v>1762.222</v>
      </c>
      <c r="C6152" s="30">
        <v>15187.612999999899</v>
      </c>
      <c r="D6152" s="30">
        <v>1</v>
      </c>
      <c r="E6152" s="30">
        <v>1</v>
      </c>
      <c r="F6152" s="30">
        <v>701.31199999999899</v>
      </c>
      <c r="G6152" s="30">
        <v>1</v>
      </c>
      <c r="H6152" s="30">
        <v>1</v>
      </c>
      <c r="I6152" s="30">
        <v>1</v>
      </c>
      <c r="K6152" s="457"/>
      <c r="L6152" s="457" t="e">
        <f>IF(K6152=0,#REF!,0)</f>
        <v>#REF!</v>
      </c>
    </row>
    <row r="6153" spans="1:12">
      <c r="A6153" s="30">
        <v>6151</v>
      </c>
      <c r="B6153" s="30">
        <v>6139.8579999999993</v>
      </c>
      <c r="C6153" s="30">
        <v>15289.6509999999</v>
      </c>
      <c r="D6153" s="30">
        <v>1</v>
      </c>
      <c r="E6153" s="30">
        <v>1</v>
      </c>
      <c r="F6153" s="30">
        <v>1869.2179999999901</v>
      </c>
      <c r="G6153" s="30">
        <v>1</v>
      </c>
      <c r="H6153" s="30">
        <v>1</v>
      </c>
      <c r="I6153" s="30">
        <v>1</v>
      </c>
      <c r="K6153" s="457"/>
      <c r="L6153" s="457" t="e">
        <f>IF(K6153=0,#REF!,0)</f>
        <v>#REF!</v>
      </c>
    </row>
    <row r="6154" spans="1:12">
      <c r="A6154" s="30">
        <v>6152</v>
      </c>
      <c r="B6154" s="30">
        <v>1762.222</v>
      </c>
      <c r="C6154" s="30">
        <v>28314.2969999999</v>
      </c>
      <c r="D6154" s="30">
        <v>1</v>
      </c>
      <c r="E6154" s="30">
        <v>1</v>
      </c>
      <c r="F6154" s="30">
        <v>3159.91</v>
      </c>
      <c r="G6154" s="30">
        <v>1</v>
      </c>
      <c r="H6154" s="30">
        <v>1</v>
      </c>
      <c r="I6154" s="30">
        <v>1</v>
      </c>
      <c r="K6154" s="457"/>
      <c r="L6154" s="457" t="e">
        <f>IF(K6154=0,#REF!,0)</f>
        <v>#REF!</v>
      </c>
    </row>
    <row r="6155" spans="1:12">
      <c r="A6155" s="30">
        <v>6153</v>
      </c>
      <c r="B6155" s="30">
        <v>1032.623999999998</v>
      </c>
      <c r="C6155" s="30">
        <v>29358.927999999898</v>
      </c>
      <c r="D6155" s="30">
        <v>1</v>
      </c>
      <c r="E6155" s="30">
        <v>1</v>
      </c>
      <c r="F6155" s="30">
        <v>5125.6750000000002</v>
      </c>
      <c r="G6155" s="30">
        <v>1</v>
      </c>
      <c r="H6155" s="30">
        <v>1</v>
      </c>
      <c r="I6155" s="30">
        <v>1</v>
      </c>
      <c r="K6155" s="457"/>
      <c r="L6155" s="457" t="e">
        <f>IF(K6155=0,#REF!,0)</f>
        <v>#REF!</v>
      </c>
    </row>
    <row r="6156" spans="1:12">
      <c r="A6156" s="30">
        <v>6154</v>
      </c>
      <c r="B6156" s="30">
        <v>1153.2399999999991</v>
      </c>
      <c r="C6156" s="30">
        <v>30479.2579999999</v>
      </c>
      <c r="D6156" s="30">
        <v>1</v>
      </c>
      <c r="E6156" s="30">
        <v>1</v>
      </c>
      <c r="F6156" s="30">
        <v>5068.6850000000004</v>
      </c>
      <c r="G6156" s="30">
        <v>1</v>
      </c>
      <c r="H6156" s="30">
        <v>1</v>
      </c>
      <c r="I6156" s="30">
        <v>1</v>
      </c>
      <c r="K6156" s="457">
        <v>7305.4696030559371</v>
      </c>
      <c r="L6156" s="457">
        <f>IF(K6156=0,#REF!,0)</f>
        <v>0</v>
      </c>
    </row>
    <row r="6157" spans="1:12">
      <c r="A6157" s="30">
        <v>6155</v>
      </c>
      <c r="B6157" s="30">
        <v>1213.5469999999991</v>
      </c>
      <c r="C6157" s="30">
        <v>31366.017999999891</v>
      </c>
      <c r="D6157" s="30">
        <v>1</v>
      </c>
      <c r="E6157" s="30">
        <v>1</v>
      </c>
      <c r="F6157" s="30">
        <v>4562.2560000000003</v>
      </c>
      <c r="G6157" s="30">
        <v>1</v>
      </c>
      <c r="H6157" s="30">
        <v>1</v>
      </c>
      <c r="I6157" s="30">
        <v>1</v>
      </c>
      <c r="K6157" s="457">
        <v>15197.073991690706</v>
      </c>
      <c r="L6157" s="457">
        <f>IF(K6157=0,#REF!,0)</f>
        <v>0</v>
      </c>
    </row>
    <row r="6158" spans="1:12">
      <c r="A6158" s="30">
        <v>6156</v>
      </c>
      <c r="B6158" s="30">
        <v>1213.5469999999991</v>
      </c>
      <c r="C6158" s="30">
        <v>30989.212999999902</v>
      </c>
      <c r="D6158" s="30">
        <v>1</v>
      </c>
      <c r="E6158" s="30">
        <v>1</v>
      </c>
      <c r="F6158" s="30">
        <v>4897.5439999999899</v>
      </c>
      <c r="G6158" s="30">
        <v>1</v>
      </c>
      <c r="H6158" s="30">
        <v>1</v>
      </c>
      <c r="I6158" s="30">
        <v>1</v>
      </c>
      <c r="K6158" s="457">
        <v>13742.108797198785</v>
      </c>
      <c r="L6158" s="457">
        <f>IF(K6158=0,#REF!,0)</f>
        <v>0</v>
      </c>
    </row>
    <row r="6159" spans="1:12">
      <c r="A6159" s="30">
        <v>6157</v>
      </c>
      <c r="B6159" s="30">
        <v>6200.1660000000002</v>
      </c>
      <c r="C6159" s="30">
        <v>29081.366000000002</v>
      </c>
      <c r="D6159" s="30">
        <v>1</v>
      </c>
      <c r="E6159" s="30">
        <v>1</v>
      </c>
      <c r="F6159" s="30">
        <v>4951.2240000000002</v>
      </c>
      <c r="G6159" s="30">
        <v>1</v>
      </c>
      <c r="H6159" s="30">
        <v>1</v>
      </c>
      <c r="I6159" s="30">
        <v>1</v>
      </c>
      <c r="K6159" s="457">
        <v>25168.718351529911</v>
      </c>
      <c r="L6159" s="457">
        <f>IF(K6159=0,#REF!,0)</f>
        <v>0</v>
      </c>
    </row>
    <row r="6160" spans="1:12">
      <c r="A6160" s="30">
        <v>6158</v>
      </c>
      <c r="B6160" s="30">
        <v>1762.222</v>
      </c>
      <c r="C6160" s="30">
        <v>28897.923999999901</v>
      </c>
      <c r="D6160" s="30">
        <v>1</v>
      </c>
      <c r="E6160" s="30">
        <v>1</v>
      </c>
      <c r="F6160" s="30">
        <v>3942.4</v>
      </c>
      <c r="G6160" s="30">
        <v>1</v>
      </c>
      <c r="H6160" s="30">
        <v>1</v>
      </c>
      <c r="I6160" s="30">
        <v>1</v>
      </c>
      <c r="K6160" s="457">
        <v>25980.815249930332</v>
      </c>
      <c r="L6160" s="457">
        <f>IF(K6160=0,#REF!,0)</f>
        <v>0</v>
      </c>
    </row>
    <row r="6161" spans="1:12">
      <c r="A6161" s="30">
        <v>6159</v>
      </c>
      <c r="B6161" s="30">
        <v>1032.623999999998</v>
      </c>
      <c r="C6161" s="30">
        <v>29659.701999999899</v>
      </c>
      <c r="D6161" s="30">
        <v>1</v>
      </c>
      <c r="E6161" s="30">
        <v>1</v>
      </c>
      <c r="F6161" s="30">
        <v>3156.1509999999998</v>
      </c>
      <c r="G6161" s="30">
        <v>1</v>
      </c>
      <c r="H6161" s="30">
        <v>1</v>
      </c>
      <c r="I6161" s="30">
        <v>1</v>
      </c>
      <c r="K6161" s="457">
        <v>5256.9940785304698</v>
      </c>
      <c r="L6161" s="457">
        <f>IF(K6161=0,#REF!,0)</f>
        <v>0</v>
      </c>
    </row>
    <row r="6162" spans="1:12">
      <c r="A6162" s="30">
        <v>6160</v>
      </c>
      <c r="B6162" s="30">
        <v>1032.623999999998</v>
      </c>
      <c r="C6162" s="30">
        <v>29274.493999999897</v>
      </c>
      <c r="D6162" s="30">
        <v>1</v>
      </c>
      <c r="E6162" s="30">
        <v>1</v>
      </c>
      <c r="F6162" s="30">
        <v>2483.3759999999902</v>
      </c>
      <c r="G6162" s="30">
        <v>1</v>
      </c>
      <c r="H6162" s="30">
        <v>1</v>
      </c>
      <c r="I6162" s="30">
        <v>1</v>
      </c>
      <c r="K6162" s="457"/>
      <c r="L6162" s="457" t="e">
        <f>IF(K6162=0,#REF!,0)</f>
        <v>#REF!</v>
      </c>
    </row>
    <row r="6163" spans="1:12">
      <c r="A6163" s="30">
        <v>6161</v>
      </c>
      <c r="B6163" s="30">
        <v>1032.623999999998</v>
      </c>
      <c r="C6163" s="30">
        <v>28897.786999999902</v>
      </c>
      <c r="D6163" s="30">
        <v>1</v>
      </c>
      <c r="E6163" s="30">
        <v>1</v>
      </c>
      <c r="F6163" s="30">
        <v>3156.5189999999998</v>
      </c>
      <c r="G6163" s="30">
        <v>1</v>
      </c>
      <c r="H6163" s="30">
        <v>1</v>
      </c>
      <c r="I6163" s="30">
        <v>1</v>
      </c>
      <c r="K6163" s="457"/>
      <c r="L6163" s="457" t="e">
        <f>IF(K6163=0,#REF!,0)</f>
        <v>#REF!</v>
      </c>
    </row>
    <row r="6164" spans="1:12">
      <c r="A6164" s="30">
        <v>6162</v>
      </c>
      <c r="B6164" s="30">
        <v>1762.222</v>
      </c>
      <c r="C6164" s="30">
        <v>28212.4019999999</v>
      </c>
      <c r="D6164" s="30">
        <v>1</v>
      </c>
      <c r="E6164" s="30">
        <v>1</v>
      </c>
      <c r="F6164" s="30">
        <v>4054.7080000000001</v>
      </c>
      <c r="G6164" s="30">
        <v>1</v>
      </c>
      <c r="H6164" s="30">
        <v>1</v>
      </c>
      <c r="I6164" s="30">
        <v>1</v>
      </c>
      <c r="K6164" s="457"/>
      <c r="L6164" s="457" t="e">
        <f>IF(K6164=0,#REF!,0)</f>
        <v>#REF!</v>
      </c>
    </row>
    <row r="6165" spans="1:12">
      <c r="A6165" s="30">
        <v>6163</v>
      </c>
      <c r="B6165" s="30">
        <v>6139.8579999999993</v>
      </c>
      <c r="C6165" s="30">
        <v>28118.433999999899</v>
      </c>
      <c r="D6165" s="30">
        <v>1</v>
      </c>
      <c r="E6165" s="30">
        <v>1</v>
      </c>
      <c r="F6165" s="30">
        <v>5626.3450000000003</v>
      </c>
      <c r="G6165" s="30">
        <v>1</v>
      </c>
      <c r="H6165" s="30">
        <v>1</v>
      </c>
      <c r="I6165" s="30">
        <v>1</v>
      </c>
      <c r="K6165" s="457"/>
      <c r="L6165" s="457" t="e">
        <f>IF(K6165=0,#REF!,0)</f>
        <v>#REF!</v>
      </c>
    </row>
    <row r="6166" spans="1:12">
      <c r="A6166" s="30">
        <v>6164</v>
      </c>
      <c r="B6166" s="30">
        <v>7599.07</v>
      </c>
      <c r="C6166" s="30">
        <v>29387.575999999899</v>
      </c>
      <c r="D6166" s="30">
        <v>1</v>
      </c>
      <c r="E6166" s="30">
        <v>1</v>
      </c>
      <c r="F6166" s="30">
        <v>4448.0309999999999</v>
      </c>
      <c r="G6166" s="30">
        <v>1</v>
      </c>
      <c r="H6166" s="30">
        <v>1</v>
      </c>
      <c r="I6166" s="30">
        <v>1</v>
      </c>
      <c r="K6166" s="457"/>
      <c r="L6166" s="457" t="e">
        <f>IF(K6166=0,#REF!,0)</f>
        <v>#REF!</v>
      </c>
    </row>
    <row r="6167" spans="1:12">
      <c r="A6167" s="30">
        <v>6165</v>
      </c>
      <c r="B6167" s="30">
        <v>1762.222</v>
      </c>
      <c r="C6167" s="30">
        <v>16153.051999999901</v>
      </c>
      <c r="D6167" s="30">
        <v>1</v>
      </c>
      <c r="E6167" s="30">
        <v>1</v>
      </c>
      <c r="F6167" s="30">
        <v>2485.4229999999902</v>
      </c>
      <c r="G6167" s="30">
        <v>1</v>
      </c>
      <c r="H6167" s="30">
        <v>1</v>
      </c>
      <c r="I6167" s="30">
        <v>1</v>
      </c>
      <c r="K6167" s="457"/>
      <c r="L6167" s="457" t="e">
        <f>IF(K6167=0,#REF!,0)</f>
        <v>#REF!</v>
      </c>
    </row>
    <row r="6168" spans="1:12">
      <c r="A6168" s="30">
        <v>6166</v>
      </c>
      <c r="B6168" s="30">
        <v>1762.222</v>
      </c>
      <c r="C6168" s="30">
        <v>15703.841999999901</v>
      </c>
      <c r="D6168" s="30">
        <v>1</v>
      </c>
      <c r="E6168" s="30">
        <v>1</v>
      </c>
      <c r="F6168" s="30">
        <v>2429.9769999999999</v>
      </c>
      <c r="G6168" s="30">
        <v>1</v>
      </c>
      <c r="H6168" s="30">
        <v>1</v>
      </c>
      <c r="I6168" s="30">
        <v>1</v>
      </c>
      <c r="K6168" s="457"/>
      <c r="L6168" s="457" t="e">
        <f>IF(K6168=0,#REF!,0)</f>
        <v>#REF!</v>
      </c>
    </row>
    <row r="6169" spans="1:12">
      <c r="A6169" s="30">
        <v>6167</v>
      </c>
      <c r="B6169" s="30">
        <v>1762.222</v>
      </c>
      <c r="C6169" s="30">
        <v>15254.630999999899</v>
      </c>
      <c r="D6169" s="30">
        <v>1</v>
      </c>
      <c r="E6169" s="30">
        <v>1</v>
      </c>
      <c r="F6169" s="30">
        <v>1982.07</v>
      </c>
      <c r="G6169" s="30">
        <v>1</v>
      </c>
      <c r="H6169" s="30">
        <v>1</v>
      </c>
      <c r="I6169" s="30">
        <v>1</v>
      </c>
      <c r="K6169" s="457"/>
      <c r="L6169" s="457" t="e">
        <f>IF(K6169=0,#REF!,0)</f>
        <v>#REF!</v>
      </c>
    </row>
    <row r="6170" spans="1:12">
      <c r="A6170" s="30">
        <v>6168</v>
      </c>
      <c r="B6170" s="30">
        <v>1032.623999999998</v>
      </c>
      <c r="C6170" s="30">
        <v>15254.630999999899</v>
      </c>
      <c r="D6170" s="30">
        <v>1</v>
      </c>
      <c r="E6170" s="30">
        <v>1</v>
      </c>
      <c r="F6170" s="30">
        <v>1199.8029999999901</v>
      </c>
      <c r="G6170" s="30">
        <v>1</v>
      </c>
      <c r="H6170" s="30">
        <v>1</v>
      </c>
      <c r="I6170" s="30">
        <v>1</v>
      </c>
      <c r="K6170" s="457"/>
      <c r="L6170" s="457" t="e">
        <f>IF(K6170=0,#REF!,0)</f>
        <v>#REF!</v>
      </c>
    </row>
    <row r="6171" spans="1:12">
      <c r="A6171" s="30">
        <v>6169</v>
      </c>
      <c r="B6171" s="30">
        <v>1032.623999999998</v>
      </c>
      <c r="C6171" s="30">
        <v>15254.630999999899</v>
      </c>
      <c r="D6171" s="30">
        <v>1</v>
      </c>
      <c r="E6171" s="30">
        <v>1</v>
      </c>
      <c r="F6171" s="30">
        <v>710.23199999999997</v>
      </c>
      <c r="G6171" s="30">
        <v>1</v>
      </c>
      <c r="H6171" s="30">
        <v>1</v>
      </c>
      <c r="I6171" s="30">
        <v>1</v>
      </c>
      <c r="K6171" s="457"/>
      <c r="L6171" s="457" t="e">
        <f>IF(K6171=0,#REF!,0)</f>
        <v>#REF!</v>
      </c>
    </row>
    <row r="6172" spans="1:12">
      <c r="A6172" s="30">
        <v>6170</v>
      </c>
      <c r="B6172" s="30">
        <v>1032.623999999998</v>
      </c>
      <c r="C6172" s="30">
        <v>15187.612999999899</v>
      </c>
      <c r="D6172" s="30">
        <v>1</v>
      </c>
      <c r="E6172" s="30">
        <v>1</v>
      </c>
      <c r="F6172" s="30">
        <v>531.39800000000002</v>
      </c>
      <c r="G6172" s="30">
        <v>1</v>
      </c>
      <c r="H6172" s="30">
        <v>1</v>
      </c>
      <c r="I6172" s="30">
        <v>1</v>
      </c>
      <c r="K6172" s="457"/>
      <c r="L6172" s="457" t="e">
        <f>IF(K6172=0,#REF!,0)</f>
        <v>#REF!</v>
      </c>
    </row>
    <row r="6173" spans="1:12">
      <c r="A6173" s="30">
        <v>6171</v>
      </c>
      <c r="B6173" s="30">
        <v>1032.623999999998</v>
      </c>
      <c r="C6173" s="30">
        <v>15187.612999999899</v>
      </c>
      <c r="D6173" s="30">
        <v>1</v>
      </c>
      <c r="E6173" s="30">
        <v>1</v>
      </c>
      <c r="F6173" s="30">
        <v>416.298</v>
      </c>
      <c r="G6173" s="30">
        <v>1</v>
      </c>
      <c r="H6173" s="30">
        <v>1</v>
      </c>
      <c r="I6173" s="30">
        <v>1</v>
      </c>
      <c r="K6173" s="457"/>
      <c r="L6173" s="457" t="e">
        <f>IF(K6173=0,#REF!,0)</f>
        <v>#REF!</v>
      </c>
    </row>
    <row r="6174" spans="1:12">
      <c r="A6174" s="30">
        <v>6172</v>
      </c>
      <c r="B6174" s="30">
        <v>1032.623999999998</v>
      </c>
      <c r="C6174" s="30">
        <v>15187.612999999899</v>
      </c>
      <c r="D6174" s="30">
        <v>1</v>
      </c>
      <c r="E6174" s="30">
        <v>1</v>
      </c>
      <c r="F6174" s="30">
        <v>236.73500000000001</v>
      </c>
      <c r="G6174" s="30">
        <v>1</v>
      </c>
      <c r="H6174" s="30">
        <v>1</v>
      </c>
      <c r="I6174" s="30">
        <v>1</v>
      </c>
      <c r="K6174" s="457"/>
      <c r="L6174" s="457" t="e">
        <f>IF(K6174=0,#REF!,0)</f>
        <v>#REF!</v>
      </c>
    </row>
    <row r="6175" spans="1:12">
      <c r="A6175" s="30">
        <v>6173</v>
      </c>
      <c r="B6175" s="30">
        <v>1032.623999999998</v>
      </c>
      <c r="C6175" s="30">
        <v>15187.612999999899</v>
      </c>
      <c r="D6175" s="30">
        <v>1</v>
      </c>
      <c r="E6175" s="30">
        <v>1</v>
      </c>
      <c r="F6175" s="30">
        <v>237.128999999999</v>
      </c>
      <c r="G6175" s="30">
        <v>1</v>
      </c>
      <c r="H6175" s="30">
        <v>1</v>
      </c>
      <c r="I6175" s="30">
        <v>1</v>
      </c>
      <c r="K6175" s="457"/>
      <c r="L6175" s="457" t="e">
        <f>IF(K6175=0,#REF!,0)</f>
        <v>#REF!</v>
      </c>
    </row>
    <row r="6176" spans="1:12">
      <c r="A6176" s="30">
        <v>6174</v>
      </c>
      <c r="B6176" s="30">
        <v>1762.222</v>
      </c>
      <c r="C6176" s="30">
        <v>15187.612999999899</v>
      </c>
      <c r="D6176" s="30">
        <v>1</v>
      </c>
      <c r="E6176" s="30">
        <v>1</v>
      </c>
      <c r="F6176" s="30">
        <v>416.84500000000003</v>
      </c>
      <c r="G6176" s="30">
        <v>1</v>
      </c>
      <c r="H6176" s="30">
        <v>1</v>
      </c>
      <c r="I6176" s="30">
        <v>1</v>
      </c>
      <c r="K6176" s="457"/>
      <c r="L6176" s="457" t="e">
        <f>IF(K6176=0,#REF!,0)</f>
        <v>#REF!</v>
      </c>
    </row>
    <row r="6177" spans="1:12">
      <c r="A6177" s="30">
        <v>6175</v>
      </c>
      <c r="B6177" s="30">
        <v>6139.8579999999993</v>
      </c>
      <c r="C6177" s="30">
        <v>15289.6509999999</v>
      </c>
      <c r="D6177" s="30">
        <v>1</v>
      </c>
      <c r="E6177" s="30">
        <v>1</v>
      </c>
      <c r="F6177" s="30">
        <v>1261.5530000000001</v>
      </c>
      <c r="G6177" s="30">
        <v>1</v>
      </c>
      <c r="H6177" s="30">
        <v>1</v>
      </c>
      <c r="I6177" s="30">
        <v>1</v>
      </c>
      <c r="K6177" s="457"/>
      <c r="L6177" s="457" t="e">
        <f>IF(K6177=0,#REF!,0)</f>
        <v>#REF!</v>
      </c>
    </row>
    <row r="6178" spans="1:12">
      <c r="A6178" s="30">
        <v>6176</v>
      </c>
      <c r="B6178" s="30">
        <v>1762.222</v>
      </c>
      <c r="C6178" s="30">
        <v>15633.805999999899</v>
      </c>
      <c r="D6178" s="30">
        <v>1</v>
      </c>
      <c r="E6178" s="30">
        <v>1</v>
      </c>
      <c r="F6178" s="30">
        <v>2559.7370000000001</v>
      </c>
      <c r="G6178" s="30">
        <v>1</v>
      </c>
      <c r="H6178" s="30">
        <v>1</v>
      </c>
      <c r="I6178" s="30">
        <v>1</v>
      </c>
      <c r="K6178" s="457"/>
      <c r="L6178" s="457" t="e">
        <f>IF(K6178=0,#REF!,0)</f>
        <v>#REF!</v>
      </c>
    </row>
    <row r="6179" spans="1:12">
      <c r="A6179" s="30">
        <v>6177</v>
      </c>
      <c r="B6179" s="30">
        <v>1032.623999999998</v>
      </c>
      <c r="C6179" s="30">
        <v>16672.300999999898</v>
      </c>
      <c r="D6179" s="30">
        <v>1</v>
      </c>
      <c r="E6179" s="30">
        <v>1</v>
      </c>
      <c r="F6179" s="30">
        <v>4045.5219999999999</v>
      </c>
      <c r="G6179" s="30">
        <v>1</v>
      </c>
      <c r="H6179" s="30">
        <v>1</v>
      </c>
      <c r="I6179" s="30">
        <v>1</v>
      </c>
      <c r="K6179" s="457"/>
      <c r="L6179" s="457" t="e">
        <f>IF(K6179=0,#REF!,0)</f>
        <v>#REF!</v>
      </c>
    </row>
    <row r="6180" spans="1:12">
      <c r="A6180" s="30">
        <v>6178</v>
      </c>
      <c r="B6180" s="30">
        <v>1153.2399999999991</v>
      </c>
      <c r="C6180" s="30">
        <v>17792.710999999901</v>
      </c>
      <c r="D6180" s="30">
        <v>1</v>
      </c>
      <c r="E6180" s="30">
        <v>1</v>
      </c>
      <c r="F6180" s="30">
        <v>5343.8399999999901</v>
      </c>
      <c r="G6180" s="30">
        <v>1</v>
      </c>
      <c r="H6180" s="30">
        <v>1</v>
      </c>
      <c r="I6180" s="30">
        <v>1</v>
      </c>
      <c r="K6180" s="457"/>
      <c r="L6180" s="457" t="e">
        <f>IF(K6180=0,#REF!,0)</f>
        <v>#REF!</v>
      </c>
    </row>
    <row r="6181" spans="1:12">
      <c r="A6181" s="30">
        <v>6179</v>
      </c>
      <c r="B6181" s="30">
        <v>1213.5469999999991</v>
      </c>
      <c r="C6181" s="30">
        <v>18679.559999999899</v>
      </c>
      <c r="D6181" s="30">
        <v>1</v>
      </c>
      <c r="E6181" s="30">
        <v>1</v>
      </c>
      <c r="F6181" s="30">
        <v>5897.2789999999904</v>
      </c>
      <c r="G6181" s="30">
        <v>1</v>
      </c>
      <c r="H6181" s="30">
        <v>1</v>
      </c>
      <c r="I6181" s="30">
        <v>1</v>
      </c>
      <c r="K6181" s="457"/>
      <c r="L6181" s="457" t="e">
        <f>IF(K6181=0,#REF!,0)</f>
        <v>#REF!</v>
      </c>
    </row>
    <row r="6182" spans="1:12">
      <c r="A6182" s="30">
        <v>6180</v>
      </c>
      <c r="B6182" s="30">
        <v>1213.5469999999991</v>
      </c>
      <c r="C6182" s="30">
        <v>18294.355999999902</v>
      </c>
      <c r="D6182" s="30">
        <v>1</v>
      </c>
      <c r="E6182" s="30">
        <v>1</v>
      </c>
      <c r="F6182" s="30">
        <v>6202.799</v>
      </c>
      <c r="G6182" s="30">
        <v>1</v>
      </c>
      <c r="H6182" s="30">
        <v>1</v>
      </c>
      <c r="I6182" s="30">
        <v>1</v>
      </c>
      <c r="K6182" s="457"/>
      <c r="L6182" s="457" t="e">
        <f>IF(K6182=0,#REF!,0)</f>
        <v>#REF!</v>
      </c>
    </row>
    <row r="6183" spans="1:12">
      <c r="A6183" s="30">
        <v>6181</v>
      </c>
      <c r="B6183" s="30">
        <v>6200.1660000000002</v>
      </c>
      <c r="C6183" s="30">
        <v>16386.614999999889</v>
      </c>
      <c r="D6183" s="30">
        <v>1</v>
      </c>
      <c r="E6183" s="30">
        <v>1</v>
      </c>
      <c r="F6183" s="30">
        <v>5331.20999999999</v>
      </c>
      <c r="G6183" s="30">
        <v>1</v>
      </c>
      <c r="H6183" s="30">
        <v>1</v>
      </c>
      <c r="I6183" s="30">
        <v>1</v>
      </c>
      <c r="K6183" s="457"/>
      <c r="L6183" s="457" t="e">
        <f>IF(K6183=0,#REF!,0)</f>
        <v>#REF!</v>
      </c>
    </row>
    <row r="6184" spans="1:12">
      <c r="A6184" s="30">
        <v>6182</v>
      </c>
      <c r="B6184" s="30">
        <v>1762.222</v>
      </c>
      <c r="C6184" s="30">
        <v>16203.154999999901</v>
      </c>
      <c r="D6184" s="30">
        <v>1</v>
      </c>
      <c r="E6184" s="30">
        <v>1</v>
      </c>
      <c r="F6184" s="30">
        <v>4587.9960000000001</v>
      </c>
      <c r="G6184" s="30">
        <v>1</v>
      </c>
      <c r="H6184" s="30">
        <v>1</v>
      </c>
      <c r="I6184" s="30">
        <v>1</v>
      </c>
      <c r="K6184" s="457"/>
      <c r="L6184" s="457" t="e">
        <f>IF(K6184=0,#REF!,0)</f>
        <v>#REF!</v>
      </c>
    </row>
    <row r="6185" spans="1:12">
      <c r="A6185" s="30">
        <v>6183</v>
      </c>
      <c r="B6185" s="30">
        <v>1032.623999999998</v>
      </c>
      <c r="C6185" s="30">
        <v>16973.5649999999</v>
      </c>
      <c r="D6185" s="30">
        <v>1</v>
      </c>
      <c r="E6185" s="30">
        <v>1</v>
      </c>
      <c r="F6185" s="30">
        <v>3597.8469999999902</v>
      </c>
      <c r="G6185" s="30">
        <v>1</v>
      </c>
      <c r="H6185" s="30">
        <v>1</v>
      </c>
      <c r="I6185" s="30">
        <v>1</v>
      </c>
      <c r="K6185" s="457"/>
      <c r="L6185" s="457" t="e">
        <f>IF(K6185=0,#REF!,0)</f>
        <v>#REF!</v>
      </c>
    </row>
    <row r="6186" spans="1:12">
      <c r="A6186" s="30">
        <v>6184</v>
      </c>
      <c r="B6186" s="30">
        <v>1032.623999999998</v>
      </c>
      <c r="C6186" s="30">
        <v>16588.360999999899</v>
      </c>
      <c r="D6186" s="30">
        <v>1</v>
      </c>
      <c r="E6186" s="30">
        <v>1</v>
      </c>
      <c r="F6186" s="30">
        <v>3165.05599999999</v>
      </c>
      <c r="G6186" s="30">
        <v>1</v>
      </c>
      <c r="H6186" s="30">
        <v>1</v>
      </c>
      <c r="I6186" s="30">
        <v>1</v>
      </c>
      <c r="K6186" s="457"/>
      <c r="L6186" s="457" t="e">
        <f>IF(K6186=0,#REF!,0)</f>
        <v>#REF!</v>
      </c>
    </row>
    <row r="6187" spans="1:12">
      <c r="A6187" s="30">
        <v>6185</v>
      </c>
      <c r="B6187" s="30">
        <v>1032.623999999998</v>
      </c>
      <c r="C6187" s="30">
        <v>16203.154999999901</v>
      </c>
      <c r="D6187" s="30">
        <v>1</v>
      </c>
      <c r="E6187" s="30">
        <v>1</v>
      </c>
      <c r="F6187" s="30">
        <v>1807.3509999999901</v>
      </c>
      <c r="G6187" s="30">
        <v>1</v>
      </c>
      <c r="H6187" s="30">
        <v>1</v>
      </c>
      <c r="I6187" s="30">
        <v>1</v>
      </c>
      <c r="K6187" s="457"/>
      <c r="L6187" s="457" t="e">
        <f>IF(K6187=0,#REF!,0)</f>
        <v>#REF!</v>
      </c>
    </row>
    <row r="6188" spans="1:12">
      <c r="A6188" s="30">
        <v>6186</v>
      </c>
      <c r="B6188" s="30">
        <v>1762.222</v>
      </c>
      <c r="C6188" s="30">
        <v>15499.762999999901</v>
      </c>
      <c r="D6188" s="30">
        <v>1</v>
      </c>
      <c r="E6188" s="30">
        <v>1</v>
      </c>
      <c r="F6188" s="30">
        <v>3414.4109999999901</v>
      </c>
      <c r="G6188" s="30">
        <v>1</v>
      </c>
      <c r="H6188" s="30">
        <v>1</v>
      </c>
      <c r="I6188" s="30">
        <v>1</v>
      </c>
      <c r="K6188" s="457"/>
      <c r="L6188" s="457" t="e">
        <f>IF(K6188=0,#REF!,0)</f>
        <v>#REF!</v>
      </c>
    </row>
    <row r="6189" spans="1:12">
      <c r="A6189" s="30">
        <v>6187</v>
      </c>
      <c r="B6189" s="30">
        <v>6139.8579999999993</v>
      </c>
      <c r="C6189" s="30">
        <v>15423.693999999899</v>
      </c>
      <c r="D6189" s="30">
        <v>1</v>
      </c>
      <c r="E6189" s="30">
        <v>1</v>
      </c>
      <c r="F6189" s="30">
        <v>4467.634</v>
      </c>
      <c r="G6189" s="30">
        <v>1</v>
      </c>
      <c r="H6189" s="30">
        <v>1</v>
      </c>
      <c r="I6189" s="30">
        <v>1</v>
      </c>
      <c r="K6189" s="457"/>
      <c r="L6189" s="457" t="e">
        <f>IF(K6189=0,#REF!,0)</f>
        <v>#REF!</v>
      </c>
    </row>
    <row r="6190" spans="1:12">
      <c r="A6190" s="30">
        <v>6188</v>
      </c>
      <c r="B6190" s="30">
        <v>7599.07</v>
      </c>
      <c r="C6190" s="30">
        <v>16701.287999999899</v>
      </c>
      <c r="D6190" s="30">
        <v>1</v>
      </c>
      <c r="E6190" s="30">
        <v>1</v>
      </c>
      <c r="F6190" s="30">
        <v>4839.8879999999899</v>
      </c>
      <c r="G6190" s="30">
        <v>1</v>
      </c>
      <c r="H6190" s="30">
        <v>1</v>
      </c>
      <c r="I6190" s="30">
        <v>1</v>
      </c>
      <c r="K6190" s="457"/>
      <c r="L6190" s="457" t="e">
        <f>IF(K6190=0,#REF!,0)</f>
        <v>#REF!</v>
      </c>
    </row>
    <row r="6191" spans="1:12">
      <c r="A6191" s="30">
        <v>6189</v>
      </c>
      <c r="B6191" s="30">
        <v>1762.222</v>
      </c>
      <c r="C6191" s="30">
        <v>16153.051999999901</v>
      </c>
      <c r="D6191" s="30">
        <v>1</v>
      </c>
      <c r="E6191" s="30">
        <v>1</v>
      </c>
      <c r="F6191" s="30">
        <v>2490.3689999999901</v>
      </c>
      <c r="G6191" s="30">
        <v>1</v>
      </c>
      <c r="H6191" s="30">
        <v>1</v>
      </c>
      <c r="I6191" s="30">
        <v>1</v>
      </c>
      <c r="K6191" s="457"/>
      <c r="L6191" s="457" t="e">
        <f>IF(K6191=0,#REF!,0)</f>
        <v>#REF!</v>
      </c>
    </row>
    <row r="6192" spans="1:12">
      <c r="A6192" s="30">
        <v>6190</v>
      </c>
      <c r="B6192" s="30">
        <v>1762.222</v>
      </c>
      <c r="C6192" s="30">
        <v>15703.841999999901</v>
      </c>
      <c r="D6192" s="30">
        <v>1</v>
      </c>
      <c r="E6192" s="30">
        <v>1</v>
      </c>
      <c r="F6192" s="30">
        <v>2305.6099999999901</v>
      </c>
      <c r="G6192" s="30">
        <v>1</v>
      </c>
      <c r="H6192" s="30">
        <v>1</v>
      </c>
      <c r="I6192" s="30">
        <v>1</v>
      </c>
      <c r="K6192" s="457"/>
      <c r="L6192" s="457" t="e">
        <f>IF(K6192=0,#REF!,0)</f>
        <v>#REF!</v>
      </c>
    </row>
    <row r="6193" spans="1:12">
      <c r="A6193" s="30">
        <v>6191</v>
      </c>
      <c r="B6193" s="30">
        <v>1762.222</v>
      </c>
      <c r="C6193" s="30">
        <v>15254.630999999899</v>
      </c>
      <c r="D6193" s="30">
        <v>1</v>
      </c>
      <c r="E6193" s="30">
        <v>1</v>
      </c>
      <c r="F6193" s="30">
        <v>2120.8889999999901</v>
      </c>
      <c r="G6193" s="30">
        <v>1</v>
      </c>
      <c r="H6193" s="30">
        <v>1</v>
      </c>
      <c r="I6193" s="30">
        <v>1</v>
      </c>
      <c r="K6193" s="457"/>
      <c r="L6193" s="457" t="e">
        <f>IF(K6193=0,#REF!,0)</f>
        <v>#REF!</v>
      </c>
    </row>
    <row r="6194" spans="1:12">
      <c r="A6194" s="30">
        <v>6192</v>
      </c>
      <c r="B6194" s="30">
        <v>1032.623999999998</v>
      </c>
      <c r="C6194" s="30">
        <v>15254.630999999899</v>
      </c>
      <c r="D6194" s="30">
        <v>1</v>
      </c>
      <c r="E6194" s="30">
        <v>1</v>
      </c>
      <c r="F6194" s="30">
        <v>1196.2149999999899</v>
      </c>
      <c r="G6194" s="30">
        <v>1</v>
      </c>
      <c r="H6194" s="30">
        <v>1</v>
      </c>
      <c r="I6194" s="30">
        <v>1</v>
      </c>
      <c r="K6194" s="457"/>
      <c r="L6194" s="457" t="e">
        <f>IF(K6194=0,#REF!,0)</f>
        <v>#REF!</v>
      </c>
    </row>
    <row r="6195" spans="1:12">
      <c r="A6195" s="30">
        <v>6193</v>
      </c>
      <c r="B6195" s="30">
        <v>1032.623999999998</v>
      </c>
      <c r="C6195" s="30">
        <v>15254.630999999899</v>
      </c>
      <c r="D6195" s="30">
        <v>1</v>
      </c>
      <c r="E6195" s="30">
        <v>1</v>
      </c>
      <c r="F6195" s="30">
        <v>556.12799999999902</v>
      </c>
      <c r="G6195" s="30">
        <v>1</v>
      </c>
      <c r="H6195" s="30">
        <v>1</v>
      </c>
      <c r="I6195" s="30">
        <v>1</v>
      </c>
      <c r="K6195" s="457"/>
      <c r="L6195" s="457" t="e">
        <f>IF(K6195=0,#REF!,0)</f>
        <v>#REF!</v>
      </c>
    </row>
    <row r="6196" spans="1:12">
      <c r="A6196" s="30">
        <v>6194</v>
      </c>
      <c r="B6196" s="30">
        <v>1032.623999999998</v>
      </c>
      <c r="C6196" s="30">
        <v>15187.612999999899</v>
      </c>
      <c r="D6196" s="30">
        <v>1</v>
      </c>
      <c r="E6196" s="30">
        <v>1</v>
      </c>
      <c r="F6196" s="30">
        <v>318.28399999999903</v>
      </c>
      <c r="G6196" s="30">
        <v>1</v>
      </c>
      <c r="H6196" s="30">
        <v>1</v>
      </c>
      <c r="I6196" s="30">
        <v>1</v>
      </c>
      <c r="K6196" s="457"/>
      <c r="L6196" s="457" t="e">
        <f>IF(K6196=0,#REF!,0)</f>
        <v>#REF!</v>
      </c>
    </row>
    <row r="6197" spans="1:12">
      <c r="A6197" s="30">
        <v>6195</v>
      </c>
      <c r="B6197" s="30">
        <v>1032.623999999998</v>
      </c>
      <c r="C6197" s="30">
        <v>15187.612999999899</v>
      </c>
      <c r="D6197" s="30">
        <v>1</v>
      </c>
      <c r="E6197" s="30">
        <v>1</v>
      </c>
      <c r="F6197" s="30">
        <v>256.803</v>
      </c>
      <c r="G6197" s="30">
        <v>1</v>
      </c>
      <c r="H6197" s="30">
        <v>1</v>
      </c>
      <c r="I6197" s="30">
        <v>1</v>
      </c>
      <c r="K6197" s="457"/>
      <c r="L6197" s="457" t="e">
        <f>IF(K6197=0,#REF!,0)</f>
        <v>#REF!</v>
      </c>
    </row>
    <row r="6198" spans="1:12">
      <c r="A6198" s="30">
        <v>6196</v>
      </c>
      <c r="B6198" s="30">
        <v>1032.623999999998</v>
      </c>
      <c r="C6198" s="30">
        <v>15187.612999999899</v>
      </c>
      <c r="D6198" s="30">
        <v>1</v>
      </c>
      <c r="E6198" s="30">
        <v>1</v>
      </c>
      <c r="F6198" s="30">
        <v>257.36500000000001</v>
      </c>
      <c r="G6198" s="30">
        <v>1</v>
      </c>
      <c r="H6198" s="30">
        <v>1</v>
      </c>
      <c r="I6198" s="30">
        <v>1</v>
      </c>
      <c r="K6198" s="457"/>
      <c r="L6198" s="457" t="e">
        <f>IF(K6198=0,#REF!,0)</f>
        <v>#REF!</v>
      </c>
    </row>
    <row r="6199" spans="1:12">
      <c r="A6199" s="30">
        <v>6197</v>
      </c>
      <c r="B6199" s="30">
        <v>1032.623999999998</v>
      </c>
      <c r="C6199" s="30">
        <v>15187.612999999899</v>
      </c>
      <c r="D6199" s="30">
        <v>1</v>
      </c>
      <c r="E6199" s="30">
        <v>1</v>
      </c>
      <c r="F6199" s="30">
        <v>235.32400000000001</v>
      </c>
      <c r="G6199" s="30">
        <v>1</v>
      </c>
      <c r="H6199" s="30">
        <v>1</v>
      </c>
      <c r="I6199" s="30">
        <v>1</v>
      </c>
      <c r="K6199" s="457"/>
      <c r="L6199" s="457" t="e">
        <f>IF(K6199=0,#REF!,0)</f>
        <v>#REF!</v>
      </c>
    </row>
    <row r="6200" spans="1:12">
      <c r="A6200" s="30">
        <v>6198</v>
      </c>
      <c r="B6200" s="30">
        <v>1762.222</v>
      </c>
      <c r="C6200" s="30">
        <v>15187.612999999899</v>
      </c>
      <c r="D6200" s="30">
        <v>1</v>
      </c>
      <c r="E6200" s="30">
        <v>1</v>
      </c>
      <c r="F6200" s="30">
        <v>2506.5619999999999</v>
      </c>
      <c r="G6200" s="30">
        <v>1</v>
      </c>
      <c r="H6200" s="30">
        <v>1</v>
      </c>
      <c r="I6200" s="30">
        <v>1</v>
      </c>
      <c r="K6200" s="457"/>
      <c r="L6200" s="457" t="e">
        <f>IF(K6200=0,#REF!,0)</f>
        <v>#REF!</v>
      </c>
    </row>
    <row r="6201" spans="1:12">
      <c r="A6201" s="30">
        <v>6199</v>
      </c>
      <c r="B6201" s="30">
        <v>6139.8579999999993</v>
      </c>
      <c r="C6201" s="30">
        <v>15289.6509999999</v>
      </c>
      <c r="D6201" s="30">
        <v>1</v>
      </c>
      <c r="E6201" s="30">
        <v>1</v>
      </c>
      <c r="F6201" s="30">
        <v>6571.3190000000004</v>
      </c>
      <c r="G6201" s="30">
        <v>1</v>
      </c>
      <c r="H6201" s="30">
        <v>1</v>
      </c>
      <c r="I6201" s="30">
        <v>1</v>
      </c>
      <c r="K6201" s="457"/>
      <c r="L6201" s="457" t="e">
        <f>IF(K6201=0,#REF!,0)</f>
        <v>#REF!</v>
      </c>
    </row>
    <row r="6202" spans="1:12">
      <c r="A6202" s="30">
        <v>6200</v>
      </c>
      <c r="B6202" s="30">
        <v>1762.222</v>
      </c>
      <c r="C6202" s="30">
        <v>44265.011999999995</v>
      </c>
      <c r="D6202" s="30">
        <v>1</v>
      </c>
      <c r="E6202" s="30">
        <v>1</v>
      </c>
      <c r="F6202" s="30">
        <v>5324.6729999999998</v>
      </c>
      <c r="G6202" s="30">
        <v>1</v>
      </c>
      <c r="H6202" s="30">
        <v>1</v>
      </c>
      <c r="I6202" s="30">
        <v>1</v>
      </c>
      <c r="K6202" s="457"/>
      <c r="L6202" s="457" t="e">
        <f>IF(K6202=0,#REF!,0)</f>
        <v>#REF!</v>
      </c>
    </row>
    <row r="6203" spans="1:12">
      <c r="A6203" s="30">
        <v>6201</v>
      </c>
      <c r="B6203" s="30">
        <v>1032.623999999998</v>
      </c>
      <c r="C6203" s="30">
        <v>75100.3109999999</v>
      </c>
      <c r="D6203" s="30">
        <v>1</v>
      </c>
      <c r="E6203" s="30">
        <v>1</v>
      </c>
      <c r="F6203" s="30">
        <v>4406.8549999999896</v>
      </c>
      <c r="G6203" s="30">
        <v>1</v>
      </c>
      <c r="H6203" s="30">
        <v>1</v>
      </c>
      <c r="I6203" s="30">
        <v>1</v>
      </c>
      <c r="K6203" s="457"/>
      <c r="L6203" s="457" t="e">
        <f>IF(K6203=0,#REF!,0)</f>
        <v>#REF!</v>
      </c>
    </row>
    <row r="6204" spans="1:12">
      <c r="A6204" s="30">
        <v>6202</v>
      </c>
      <c r="B6204" s="30">
        <v>1153.2399999999991</v>
      </c>
      <c r="C6204" s="30">
        <v>94524.086999999796</v>
      </c>
      <c r="D6204" s="30">
        <v>1</v>
      </c>
      <c r="E6204" s="30">
        <v>1</v>
      </c>
      <c r="F6204" s="30">
        <v>3353.8150000000001</v>
      </c>
      <c r="G6204" s="30">
        <v>1</v>
      </c>
      <c r="H6204" s="30">
        <v>1</v>
      </c>
      <c r="I6204" s="30">
        <v>1</v>
      </c>
      <c r="K6204" s="457"/>
      <c r="L6204" s="457" t="e">
        <f>IF(K6204=0,#REF!,0)</f>
        <v>#REF!</v>
      </c>
    </row>
    <row r="6205" spans="1:12">
      <c r="A6205" s="30">
        <v>6203</v>
      </c>
      <c r="B6205" s="30">
        <v>1213.5469999999991</v>
      </c>
      <c r="C6205" s="30">
        <v>113680.2809999998</v>
      </c>
      <c r="D6205" s="30">
        <v>1</v>
      </c>
      <c r="E6205" s="30">
        <v>1</v>
      </c>
      <c r="F6205" s="30">
        <v>2958.9279999999999</v>
      </c>
      <c r="G6205" s="30">
        <v>1</v>
      </c>
      <c r="H6205" s="30">
        <v>1</v>
      </c>
      <c r="I6205" s="30">
        <v>1</v>
      </c>
      <c r="K6205" s="457"/>
      <c r="L6205" s="457" t="e">
        <f>IF(K6205=0,#REF!,0)</f>
        <v>#REF!</v>
      </c>
    </row>
    <row r="6206" spans="1:12">
      <c r="A6206" s="30">
        <v>6204</v>
      </c>
      <c r="B6206" s="30">
        <v>1213.5469999999991</v>
      </c>
      <c r="C6206" s="30">
        <v>95004.602999999799</v>
      </c>
      <c r="D6206" s="30">
        <v>1</v>
      </c>
      <c r="E6206" s="30">
        <v>1</v>
      </c>
      <c r="F6206" s="30">
        <v>2761.4249999999902</v>
      </c>
      <c r="G6206" s="30">
        <v>1</v>
      </c>
      <c r="H6206" s="30">
        <v>1</v>
      </c>
      <c r="I6206" s="30">
        <v>1</v>
      </c>
      <c r="K6206" s="457"/>
      <c r="L6206" s="457" t="e">
        <f>IF(K6206=0,#REF!,0)</f>
        <v>#REF!</v>
      </c>
    </row>
    <row r="6207" spans="1:12">
      <c r="A6207" s="30">
        <v>6205</v>
      </c>
      <c r="B6207" s="30">
        <v>6200.1660000000002</v>
      </c>
      <c r="C6207" s="30">
        <v>49753.864999999903</v>
      </c>
      <c r="D6207" s="30">
        <v>1</v>
      </c>
      <c r="E6207" s="30">
        <v>1</v>
      </c>
      <c r="F6207" s="30">
        <v>4134.6499999999996</v>
      </c>
      <c r="G6207" s="30">
        <v>1</v>
      </c>
      <c r="H6207" s="30">
        <v>1</v>
      </c>
      <c r="I6207" s="30">
        <v>1</v>
      </c>
      <c r="K6207" s="457"/>
      <c r="L6207" s="457" t="e">
        <f>IF(K6207=0,#REF!,0)</f>
        <v>#REF!</v>
      </c>
    </row>
    <row r="6208" spans="1:12">
      <c r="A6208" s="30">
        <v>6206</v>
      </c>
      <c r="B6208" s="30">
        <v>1762.222</v>
      </c>
      <c r="C6208" s="30">
        <v>74637.907999999908</v>
      </c>
      <c r="D6208" s="30">
        <v>1</v>
      </c>
      <c r="E6208" s="30">
        <v>1</v>
      </c>
      <c r="F6208" s="30">
        <v>3677.0799999999899</v>
      </c>
      <c r="G6208" s="30">
        <v>1</v>
      </c>
      <c r="H6208" s="30">
        <v>1</v>
      </c>
      <c r="I6208" s="30">
        <v>1</v>
      </c>
      <c r="K6208" s="457"/>
      <c r="L6208" s="457" t="e">
        <f>IF(K6208=0,#REF!,0)</f>
        <v>#REF!</v>
      </c>
    </row>
    <row r="6209" spans="1:12">
      <c r="A6209" s="30">
        <v>6207</v>
      </c>
      <c r="B6209" s="30">
        <v>1032.623999999998</v>
      </c>
      <c r="C6209" s="30">
        <v>111974.02899999979</v>
      </c>
      <c r="D6209" s="30">
        <v>1</v>
      </c>
      <c r="E6209" s="30">
        <v>1</v>
      </c>
      <c r="F6209" s="30">
        <v>2108.7649999999999</v>
      </c>
      <c r="G6209" s="30">
        <v>1</v>
      </c>
      <c r="H6209" s="30">
        <v>1</v>
      </c>
      <c r="I6209" s="30">
        <v>1</v>
      </c>
      <c r="K6209" s="457"/>
      <c r="L6209" s="457" t="e">
        <f>IF(K6209=0,#REF!,0)</f>
        <v>#REF!</v>
      </c>
    </row>
    <row r="6210" spans="1:12">
      <c r="A6210" s="30">
        <v>6208</v>
      </c>
      <c r="B6210" s="30">
        <v>1032.623999999998</v>
      </c>
      <c r="C6210" s="30">
        <v>93313.290999999794</v>
      </c>
      <c r="D6210" s="30">
        <v>1</v>
      </c>
      <c r="E6210" s="30">
        <v>1</v>
      </c>
      <c r="F6210" s="30">
        <v>1847.8150000000001</v>
      </c>
      <c r="G6210" s="30">
        <v>1</v>
      </c>
      <c r="H6210" s="30">
        <v>1</v>
      </c>
      <c r="I6210" s="30">
        <v>1</v>
      </c>
      <c r="K6210" s="457"/>
      <c r="L6210" s="457" t="e">
        <f>IF(K6210=0,#REF!,0)</f>
        <v>#REF!</v>
      </c>
    </row>
    <row r="6211" spans="1:12">
      <c r="A6211" s="30">
        <v>6209</v>
      </c>
      <c r="B6211" s="30">
        <v>1032.623999999998</v>
      </c>
      <c r="C6211" s="30">
        <v>81385.600999999908</v>
      </c>
      <c r="D6211" s="30">
        <v>1</v>
      </c>
      <c r="E6211" s="30">
        <v>1</v>
      </c>
      <c r="F6211" s="30">
        <v>2109.8339999999998</v>
      </c>
      <c r="G6211" s="30">
        <v>1</v>
      </c>
      <c r="H6211" s="30">
        <v>1</v>
      </c>
      <c r="I6211" s="30">
        <v>1</v>
      </c>
      <c r="K6211" s="457"/>
      <c r="L6211" s="457" t="e">
        <f>IF(K6211=0,#REF!,0)</f>
        <v>#REF!</v>
      </c>
    </row>
    <row r="6212" spans="1:12">
      <c r="A6212" s="30">
        <v>6210</v>
      </c>
      <c r="B6212" s="30">
        <v>1762.222</v>
      </c>
      <c r="C6212" s="30">
        <v>44126.074999999997</v>
      </c>
      <c r="D6212" s="30">
        <v>1</v>
      </c>
      <c r="E6212" s="30">
        <v>1</v>
      </c>
      <c r="F6212" s="30">
        <v>3680.6419999999998</v>
      </c>
      <c r="G6212" s="30">
        <v>1</v>
      </c>
      <c r="H6212" s="30">
        <v>1</v>
      </c>
      <c r="I6212" s="30">
        <v>1</v>
      </c>
      <c r="K6212" s="457"/>
      <c r="L6212" s="457" t="e">
        <f>IF(K6212=0,#REF!,0)</f>
        <v>#REF!</v>
      </c>
    </row>
    <row r="6213" spans="1:12">
      <c r="A6213" s="30">
        <v>6211</v>
      </c>
      <c r="B6213" s="30">
        <v>6139.8579999999993</v>
      </c>
      <c r="C6213" s="30">
        <v>28118.4539999999</v>
      </c>
      <c r="D6213" s="30">
        <v>1</v>
      </c>
      <c r="E6213" s="30">
        <v>1</v>
      </c>
      <c r="F6213" s="30">
        <v>5187.08</v>
      </c>
      <c r="G6213" s="30">
        <v>1</v>
      </c>
      <c r="H6213" s="30">
        <v>1</v>
      </c>
      <c r="I6213" s="30">
        <v>1</v>
      </c>
      <c r="K6213" s="457"/>
      <c r="L6213" s="457" t="e">
        <f>IF(K6213=0,#REF!,0)</f>
        <v>#REF!</v>
      </c>
    </row>
    <row r="6214" spans="1:12">
      <c r="A6214" s="30">
        <v>6212</v>
      </c>
      <c r="B6214" s="30">
        <v>7599.07</v>
      </c>
      <c r="C6214" s="30">
        <v>29387.5429999999</v>
      </c>
      <c r="D6214" s="30">
        <v>1</v>
      </c>
      <c r="E6214" s="30">
        <v>1</v>
      </c>
      <c r="F6214" s="30">
        <v>5252.683</v>
      </c>
      <c r="G6214" s="30">
        <v>1</v>
      </c>
      <c r="H6214" s="30">
        <v>1</v>
      </c>
      <c r="I6214" s="30">
        <v>1</v>
      </c>
      <c r="K6214" s="457"/>
      <c r="L6214" s="457" t="e">
        <f>IF(K6214=0,#REF!,0)</f>
        <v>#REF!</v>
      </c>
    </row>
    <row r="6215" spans="1:12">
      <c r="A6215" s="30">
        <v>6213</v>
      </c>
      <c r="B6215" s="30">
        <v>1762.222</v>
      </c>
      <c r="C6215" s="30">
        <v>16153.051999999901</v>
      </c>
      <c r="D6215" s="30">
        <v>1</v>
      </c>
      <c r="E6215" s="30">
        <v>1</v>
      </c>
      <c r="F6215" s="30">
        <v>4075.2839999999901</v>
      </c>
      <c r="G6215" s="30">
        <v>1</v>
      </c>
      <c r="H6215" s="30">
        <v>1</v>
      </c>
      <c r="I6215" s="30">
        <v>1</v>
      </c>
      <c r="K6215" s="457"/>
      <c r="L6215" s="457" t="e">
        <f>IF(K6215=0,#REF!,0)</f>
        <v>#REF!</v>
      </c>
    </row>
    <row r="6216" spans="1:12">
      <c r="A6216" s="30">
        <v>6214</v>
      </c>
      <c r="B6216" s="30">
        <v>1762.222</v>
      </c>
      <c r="C6216" s="30">
        <v>15703.841999999901</v>
      </c>
      <c r="D6216" s="30">
        <v>1</v>
      </c>
      <c r="E6216" s="30">
        <v>1</v>
      </c>
      <c r="F6216" s="30">
        <v>2962.165</v>
      </c>
      <c r="G6216" s="30">
        <v>1</v>
      </c>
      <c r="H6216" s="30">
        <v>1</v>
      </c>
      <c r="I6216" s="30">
        <v>1</v>
      </c>
      <c r="K6216" s="457"/>
      <c r="L6216" s="457" t="e">
        <f>IF(K6216=0,#REF!,0)</f>
        <v>#REF!</v>
      </c>
    </row>
    <row r="6217" spans="1:12">
      <c r="A6217" s="30">
        <v>6215</v>
      </c>
      <c r="B6217" s="30">
        <v>1762.222</v>
      </c>
      <c r="C6217" s="30">
        <v>15254.630999999899</v>
      </c>
      <c r="D6217" s="30">
        <v>1</v>
      </c>
      <c r="E6217" s="30">
        <v>1</v>
      </c>
      <c r="F6217" s="30">
        <v>1654.44099999999</v>
      </c>
      <c r="G6217" s="30">
        <v>1</v>
      </c>
      <c r="H6217" s="30">
        <v>1</v>
      </c>
      <c r="I6217" s="30">
        <v>1</v>
      </c>
      <c r="K6217" s="457"/>
      <c r="L6217" s="457" t="e">
        <f>IF(K6217=0,#REF!,0)</f>
        <v>#REF!</v>
      </c>
    </row>
    <row r="6218" spans="1:12">
      <c r="A6218" s="30">
        <v>6216</v>
      </c>
      <c r="B6218" s="30">
        <v>1032.623999999998</v>
      </c>
      <c r="C6218" s="30">
        <v>15254.630999999899</v>
      </c>
      <c r="D6218" s="30">
        <v>1</v>
      </c>
      <c r="E6218" s="30">
        <v>1</v>
      </c>
      <c r="F6218" s="30">
        <v>1263.7180000000001</v>
      </c>
      <c r="G6218" s="30">
        <v>1</v>
      </c>
      <c r="H6218" s="30">
        <v>1</v>
      </c>
      <c r="I6218" s="30">
        <v>1</v>
      </c>
      <c r="K6218" s="457"/>
      <c r="L6218" s="457" t="e">
        <f>IF(K6218=0,#REF!,0)</f>
        <v>#REF!</v>
      </c>
    </row>
    <row r="6219" spans="1:12">
      <c r="A6219" s="30">
        <v>6217</v>
      </c>
      <c r="B6219" s="30">
        <v>1032.623999999998</v>
      </c>
      <c r="C6219" s="30">
        <v>15254.630999999899</v>
      </c>
      <c r="D6219" s="30">
        <v>1</v>
      </c>
      <c r="E6219" s="30">
        <v>1</v>
      </c>
      <c r="F6219" s="30">
        <v>556.61199999999997</v>
      </c>
      <c r="G6219" s="30">
        <v>1</v>
      </c>
      <c r="H6219" s="30">
        <v>1</v>
      </c>
      <c r="I6219" s="30">
        <v>1</v>
      </c>
      <c r="K6219" s="457"/>
      <c r="L6219" s="457" t="e">
        <f>IF(K6219=0,#REF!,0)</f>
        <v>#REF!</v>
      </c>
    </row>
    <row r="6220" spans="1:12">
      <c r="A6220" s="30">
        <v>6218</v>
      </c>
      <c r="B6220" s="30">
        <v>1032.623999999998</v>
      </c>
      <c r="C6220" s="30">
        <v>15187.612999999899</v>
      </c>
      <c r="D6220" s="30">
        <v>1</v>
      </c>
      <c r="E6220" s="30">
        <v>1</v>
      </c>
      <c r="F6220" s="30">
        <v>318.59199999999998</v>
      </c>
      <c r="G6220" s="30">
        <v>1</v>
      </c>
      <c r="H6220" s="30">
        <v>1</v>
      </c>
      <c r="I6220" s="30">
        <v>1</v>
      </c>
      <c r="K6220" s="457"/>
      <c r="L6220" s="457" t="e">
        <f>IF(K6220=0,#REF!,0)</f>
        <v>#REF!</v>
      </c>
    </row>
    <row r="6221" spans="1:12">
      <c r="A6221" s="30">
        <v>6219</v>
      </c>
      <c r="B6221" s="30">
        <v>1032.623999999998</v>
      </c>
      <c r="C6221" s="30">
        <v>15187.612999999899</v>
      </c>
      <c r="D6221" s="30">
        <v>1</v>
      </c>
      <c r="E6221" s="30">
        <v>1</v>
      </c>
      <c r="F6221" s="30">
        <v>257.01600000000002</v>
      </c>
      <c r="G6221" s="30">
        <v>1</v>
      </c>
      <c r="H6221" s="30">
        <v>1</v>
      </c>
      <c r="I6221" s="30">
        <v>1</v>
      </c>
      <c r="K6221" s="457"/>
      <c r="L6221" s="457" t="e">
        <f>IF(K6221=0,#REF!,0)</f>
        <v>#REF!</v>
      </c>
    </row>
    <row r="6222" spans="1:12">
      <c r="A6222" s="30">
        <v>6220</v>
      </c>
      <c r="B6222" s="30">
        <v>1032.623999999998</v>
      </c>
      <c r="C6222" s="30">
        <v>15187.612999999899</v>
      </c>
      <c r="D6222" s="30">
        <v>1</v>
      </c>
      <c r="E6222" s="30">
        <v>1</v>
      </c>
      <c r="F6222" s="30">
        <v>257.33199999999999</v>
      </c>
      <c r="G6222" s="30">
        <v>1</v>
      </c>
      <c r="H6222" s="30">
        <v>1</v>
      </c>
      <c r="I6222" s="30">
        <v>1</v>
      </c>
      <c r="K6222" s="457"/>
      <c r="L6222" s="457" t="e">
        <f>IF(K6222=0,#REF!,0)</f>
        <v>#REF!</v>
      </c>
    </row>
    <row r="6223" spans="1:12">
      <c r="A6223" s="30">
        <v>6221</v>
      </c>
      <c r="B6223" s="30">
        <v>1032.623999999998</v>
      </c>
      <c r="C6223" s="30">
        <v>15187.612999999899</v>
      </c>
      <c r="D6223" s="30">
        <v>1</v>
      </c>
      <c r="E6223" s="30">
        <v>1</v>
      </c>
      <c r="F6223" s="30">
        <v>235.066</v>
      </c>
      <c r="G6223" s="30">
        <v>1</v>
      </c>
      <c r="H6223" s="30">
        <v>1</v>
      </c>
      <c r="I6223" s="30">
        <v>1</v>
      </c>
      <c r="K6223" s="457"/>
      <c r="L6223" s="457" t="e">
        <f>IF(K6223=0,#REF!,0)</f>
        <v>#REF!</v>
      </c>
    </row>
    <row r="6224" spans="1:12">
      <c r="A6224" s="30">
        <v>6222</v>
      </c>
      <c r="B6224" s="30">
        <v>1762.222</v>
      </c>
      <c r="C6224" s="30">
        <v>15187.612999999899</v>
      </c>
      <c r="D6224" s="30">
        <v>1</v>
      </c>
      <c r="E6224" s="30">
        <v>1</v>
      </c>
      <c r="F6224" s="30">
        <v>2505.7020000000002</v>
      </c>
      <c r="G6224" s="30">
        <v>1</v>
      </c>
      <c r="H6224" s="30">
        <v>1</v>
      </c>
      <c r="I6224" s="30">
        <v>1</v>
      </c>
      <c r="K6224" s="457"/>
      <c r="L6224" s="457" t="e">
        <f>IF(K6224=0,#REF!,0)</f>
        <v>#REF!</v>
      </c>
    </row>
    <row r="6225" spans="1:12">
      <c r="A6225" s="30">
        <v>6223</v>
      </c>
      <c r="B6225" s="30">
        <v>6139.8579999999993</v>
      </c>
      <c r="C6225" s="30">
        <v>15289.6509999999</v>
      </c>
      <c r="D6225" s="30">
        <v>1</v>
      </c>
      <c r="E6225" s="30">
        <v>1</v>
      </c>
      <c r="F6225" s="30">
        <v>6568.85</v>
      </c>
      <c r="G6225" s="30">
        <v>1</v>
      </c>
      <c r="H6225" s="30">
        <v>1</v>
      </c>
      <c r="I6225" s="30">
        <v>1</v>
      </c>
      <c r="K6225" s="457"/>
      <c r="L6225" s="457" t="e">
        <f>IF(K6225=0,#REF!,0)</f>
        <v>#REF!</v>
      </c>
    </row>
    <row r="6226" spans="1:12">
      <c r="A6226" s="30">
        <v>6224</v>
      </c>
      <c r="B6226" s="30">
        <v>1762.222</v>
      </c>
      <c r="C6226" s="30">
        <v>44255.364999999998</v>
      </c>
      <c r="D6226" s="30">
        <v>1</v>
      </c>
      <c r="E6226" s="30">
        <v>1</v>
      </c>
      <c r="F6226" s="30">
        <v>5324.143</v>
      </c>
      <c r="G6226" s="30">
        <v>1</v>
      </c>
      <c r="H6226" s="30">
        <v>1</v>
      </c>
      <c r="I6226" s="30">
        <v>1</v>
      </c>
      <c r="K6226" s="457"/>
      <c r="L6226" s="457" t="e">
        <f>IF(K6226=0,#REF!,0)</f>
        <v>#REF!</v>
      </c>
    </row>
    <row r="6227" spans="1:12">
      <c r="A6227" s="30">
        <v>6225</v>
      </c>
      <c r="B6227" s="30">
        <v>1032.623999999998</v>
      </c>
      <c r="C6227" s="30">
        <v>75099.897999999899</v>
      </c>
      <c r="D6227" s="30">
        <v>1</v>
      </c>
      <c r="E6227" s="30">
        <v>1</v>
      </c>
      <c r="F6227" s="30">
        <v>4405.2129999999997</v>
      </c>
      <c r="G6227" s="30">
        <v>1</v>
      </c>
      <c r="H6227" s="30">
        <v>1</v>
      </c>
      <c r="I6227" s="30">
        <v>1</v>
      </c>
      <c r="K6227" s="457"/>
      <c r="L6227" s="457" t="e">
        <f>IF(K6227=0,#REF!,0)</f>
        <v>#REF!</v>
      </c>
    </row>
    <row r="6228" spans="1:12">
      <c r="A6228" s="30">
        <v>6226</v>
      </c>
      <c r="B6228" s="30">
        <v>1153.2399999999991</v>
      </c>
      <c r="C6228" s="30">
        <v>94524.340999999797</v>
      </c>
      <c r="D6228" s="30">
        <v>1</v>
      </c>
      <c r="E6228" s="30">
        <v>1</v>
      </c>
      <c r="F6228" s="30">
        <v>3355.6239999999998</v>
      </c>
      <c r="G6228" s="30">
        <v>1</v>
      </c>
      <c r="H6228" s="30">
        <v>1</v>
      </c>
      <c r="I6228" s="30">
        <v>1</v>
      </c>
      <c r="K6228" s="457"/>
      <c r="L6228" s="457" t="e">
        <f>IF(K6228=0,#REF!,0)</f>
        <v>#REF!</v>
      </c>
    </row>
    <row r="6229" spans="1:12">
      <c r="A6229" s="30">
        <v>6227</v>
      </c>
      <c r="B6229" s="30">
        <v>1213.5469999999991</v>
      </c>
      <c r="C6229" s="30">
        <v>113680.7549999998</v>
      </c>
      <c r="D6229" s="30">
        <v>1</v>
      </c>
      <c r="E6229" s="30">
        <v>1</v>
      </c>
      <c r="F6229" s="30">
        <v>2961.3989999999999</v>
      </c>
      <c r="G6229" s="30">
        <v>1</v>
      </c>
      <c r="H6229" s="30">
        <v>1</v>
      </c>
      <c r="I6229" s="30">
        <v>1</v>
      </c>
      <c r="K6229" s="457">
        <v>13979.350462384913</v>
      </c>
      <c r="L6229" s="457">
        <f>IF(K6229=0,#REF!,0)</f>
        <v>0</v>
      </c>
    </row>
    <row r="6230" spans="1:12">
      <c r="A6230" s="30">
        <v>6228</v>
      </c>
      <c r="B6230" s="30">
        <v>1213.5469999999991</v>
      </c>
      <c r="C6230" s="30">
        <v>95005.074999999808</v>
      </c>
      <c r="D6230" s="30">
        <v>1</v>
      </c>
      <c r="E6230" s="30">
        <v>1</v>
      </c>
      <c r="F6230" s="30">
        <v>2763.752</v>
      </c>
      <c r="G6230" s="30">
        <v>1</v>
      </c>
      <c r="H6230" s="30">
        <v>1</v>
      </c>
      <c r="I6230" s="30">
        <v>1</v>
      </c>
      <c r="K6230" s="457">
        <v>24110.709881107301</v>
      </c>
      <c r="L6230" s="457">
        <f>IF(K6230=0,#REF!,0)</f>
        <v>0</v>
      </c>
    </row>
    <row r="6231" spans="1:12">
      <c r="A6231" s="30">
        <v>6229</v>
      </c>
      <c r="B6231" s="30">
        <v>6200.1660000000002</v>
      </c>
      <c r="C6231" s="30">
        <v>49753.812999999907</v>
      </c>
      <c r="D6231" s="30">
        <v>1</v>
      </c>
      <c r="E6231" s="30">
        <v>1</v>
      </c>
      <c r="F6231" s="30">
        <v>4135.3370000000004</v>
      </c>
      <c r="G6231" s="30">
        <v>1</v>
      </c>
      <c r="H6231" s="30">
        <v>1</v>
      </c>
      <c r="I6231" s="30">
        <v>1</v>
      </c>
      <c r="K6231" s="457">
        <v>3966.4577909715244</v>
      </c>
      <c r="L6231" s="457">
        <f>IF(K6231=0,#REF!,0)</f>
        <v>0</v>
      </c>
    </row>
    <row r="6232" spans="1:12">
      <c r="A6232" s="30">
        <v>6230</v>
      </c>
      <c r="B6232" s="30">
        <v>1762.222</v>
      </c>
      <c r="C6232" s="30">
        <v>74637.749999999898</v>
      </c>
      <c r="D6232" s="30">
        <v>1</v>
      </c>
      <c r="E6232" s="30">
        <v>1</v>
      </c>
      <c r="F6232" s="30">
        <v>3677.1969999999901</v>
      </c>
      <c r="G6232" s="30">
        <v>1</v>
      </c>
      <c r="H6232" s="30">
        <v>1</v>
      </c>
      <c r="I6232" s="30">
        <v>1</v>
      </c>
      <c r="K6232" s="457">
        <v>18317.743391969561</v>
      </c>
      <c r="L6232" s="457">
        <f>IF(K6232=0,#REF!,0)</f>
        <v>0</v>
      </c>
    </row>
    <row r="6233" spans="1:12">
      <c r="A6233" s="30">
        <v>6231</v>
      </c>
      <c r="B6233" s="30">
        <v>1032.623999999998</v>
      </c>
      <c r="C6233" s="30">
        <v>111973.42599999979</v>
      </c>
      <c r="D6233" s="30">
        <v>1</v>
      </c>
      <c r="E6233" s="30">
        <v>1</v>
      </c>
      <c r="F6233" s="30">
        <v>2107.587</v>
      </c>
      <c r="G6233" s="30">
        <v>1</v>
      </c>
      <c r="H6233" s="30">
        <v>1</v>
      </c>
      <c r="I6233" s="30">
        <v>1</v>
      </c>
      <c r="K6233" s="457">
        <v>5780.9252139088221</v>
      </c>
      <c r="L6233" s="457">
        <f>IF(K6233=0,#REF!,0)</f>
        <v>0</v>
      </c>
    </row>
    <row r="6234" spans="1:12">
      <c r="A6234" s="30">
        <v>6232</v>
      </c>
      <c r="B6234" s="30">
        <v>1032.623999999998</v>
      </c>
      <c r="C6234" s="30">
        <v>93312.613999999798</v>
      </c>
      <c r="D6234" s="30">
        <v>1</v>
      </c>
      <c r="E6234" s="30">
        <v>1</v>
      </c>
      <c r="F6234" s="30">
        <v>1846.373</v>
      </c>
      <c r="G6234" s="30">
        <v>1</v>
      </c>
      <c r="H6234" s="30">
        <v>1</v>
      </c>
      <c r="I6234" s="30">
        <v>1</v>
      </c>
      <c r="K6234" s="457"/>
      <c r="L6234" s="457" t="e">
        <f>IF(K6234=0,#REF!,0)</f>
        <v>#REF!</v>
      </c>
    </row>
    <row r="6235" spans="1:12">
      <c r="A6235" s="30">
        <v>6233</v>
      </c>
      <c r="B6235" s="30">
        <v>1032.623999999998</v>
      </c>
      <c r="C6235" s="30">
        <v>81384.523999999903</v>
      </c>
      <c r="D6235" s="30">
        <v>1</v>
      </c>
      <c r="E6235" s="30">
        <v>1</v>
      </c>
      <c r="F6235" s="30">
        <v>2107.09799999999</v>
      </c>
      <c r="G6235" s="30">
        <v>1</v>
      </c>
      <c r="H6235" s="30">
        <v>1</v>
      </c>
      <c r="I6235" s="30">
        <v>1</v>
      </c>
      <c r="K6235" s="457"/>
      <c r="L6235" s="457" t="e">
        <f>IF(K6235=0,#REF!,0)</f>
        <v>#REF!</v>
      </c>
    </row>
    <row r="6236" spans="1:12">
      <c r="A6236" s="30">
        <v>6234</v>
      </c>
      <c r="B6236" s="30">
        <v>1762.222</v>
      </c>
      <c r="C6236" s="30">
        <v>44124.86</v>
      </c>
      <c r="D6236" s="30">
        <v>1</v>
      </c>
      <c r="E6236" s="30">
        <v>1</v>
      </c>
      <c r="F6236" s="30">
        <v>3675.9899999999898</v>
      </c>
      <c r="G6236" s="30">
        <v>1</v>
      </c>
      <c r="H6236" s="30">
        <v>1</v>
      </c>
      <c r="I6236" s="30">
        <v>1</v>
      </c>
      <c r="K6236" s="457"/>
      <c r="L6236" s="457" t="e">
        <f>IF(K6236=0,#REF!,0)</f>
        <v>#REF!</v>
      </c>
    </row>
    <row r="6237" spans="1:12">
      <c r="A6237" s="30">
        <v>6235</v>
      </c>
      <c r="B6237" s="30">
        <v>6139.8579999999993</v>
      </c>
      <c r="C6237" s="30">
        <v>28117.823999999899</v>
      </c>
      <c r="D6237" s="30">
        <v>1</v>
      </c>
      <c r="E6237" s="30">
        <v>1</v>
      </c>
      <c r="F6237" s="30">
        <v>5181.0119999999997</v>
      </c>
      <c r="G6237" s="30">
        <v>1</v>
      </c>
      <c r="H6237" s="30">
        <v>1</v>
      </c>
      <c r="I6237" s="30">
        <v>1</v>
      </c>
      <c r="K6237" s="457"/>
      <c r="L6237" s="457" t="e">
        <f>IF(K6237=0,#REF!,0)</f>
        <v>#REF!</v>
      </c>
    </row>
    <row r="6238" spans="1:12">
      <c r="A6238" s="30">
        <v>6236</v>
      </c>
      <c r="B6238" s="30">
        <v>7599.07</v>
      </c>
      <c r="C6238" s="30">
        <v>29387.088999999898</v>
      </c>
      <c r="D6238" s="30">
        <v>1</v>
      </c>
      <c r="E6238" s="30">
        <v>1</v>
      </c>
      <c r="F6238" s="30">
        <v>5247.1089999999904</v>
      </c>
      <c r="G6238" s="30">
        <v>1</v>
      </c>
      <c r="H6238" s="30">
        <v>1</v>
      </c>
      <c r="I6238" s="30">
        <v>1</v>
      </c>
      <c r="K6238" s="457"/>
      <c r="L6238" s="457" t="e">
        <f>IF(K6238=0,#REF!,0)</f>
        <v>#REF!</v>
      </c>
    </row>
    <row r="6239" spans="1:12">
      <c r="A6239" s="30">
        <v>6237</v>
      </c>
      <c r="B6239" s="30">
        <v>1762.222</v>
      </c>
      <c r="C6239" s="30">
        <v>16153.051999999901</v>
      </c>
      <c r="D6239" s="30">
        <v>1</v>
      </c>
      <c r="E6239" s="30">
        <v>1</v>
      </c>
      <c r="F6239" s="30">
        <v>4071.2939999999999</v>
      </c>
      <c r="G6239" s="30">
        <v>1</v>
      </c>
      <c r="H6239" s="30">
        <v>1</v>
      </c>
      <c r="I6239" s="30">
        <v>1</v>
      </c>
      <c r="K6239" s="457"/>
      <c r="L6239" s="457" t="e">
        <f>IF(K6239=0,#REF!,0)</f>
        <v>#REF!</v>
      </c>
    </row>
    <row r="6240" spans="1:12">
      <c r="A6240" s="30">
        <v>6238</v>
      </c>
      <c r="B6240" s="30">
        <v>1762.222</v>
      </c>
      <c r="C6240" s="30">
        <v>15703.841999999901</v>
      </c>
      <c r="D6240" s="30">
        <v>1</v>
      </c>
      <c r="E6240" s="30">
        <v>1</v>
      </c>
      <c r="F6240" s="30">
        <v>2959.502</v>
      </c>
      <c r="G6240" s="30">
        <v>1</v>
      </c>
      <c r="H6240" s="30">
        <v>1</v>
      </c>
      <c r="I6240" s="30">
        <v>1</v>
      </c>
      <c r="K6240" s="457"/>
      <c r="L6240" s="457" t="e">
        <f>IF(K6240=0,#REF!,0)</f>
        <v>#REF!</v>
      </c>
    </row>
    <row r="6241" spans="1:12">
      <c r="A6241" s="30">
        <v>6239</v>
      </c>
      <c r="B6241" s="30">
        <v>1762.222</v>
      </c>
      <c r="C6241" s="30">
        <v>15254.630999999899</v>
      </c>
      <c r="D6241" s="30">
        <v>1</v>
      </c>
      <c r="E6241" s="30">
        <v>1</v>
      </c>
      <c r="F6241" s="30">
        <v>1653.048</v>
      </c>
      <c r="G6241" s="30">
        <v>1</v>
      </c>
      <c r="H6241" s="30">
        <v>1</v>
      </c>
      <c r="I6241" s="30">
        <v>1</v>
      </c>
      <c r="K6241" s="457"/>
      <c r="L6241" s="457" t="e">
        <f>IF(K6241=0,#REF!,0)</f>
        <v>#REF!</v>
      </c>
    </row>
    <row r="6242" spans="1:12">
      <c r="A6242" s="30">
        <v>6240</v>
      </c>
      <c r="B6242" s="30">
        <v>1032.623999999998</v>
      </c>
      <c r="C6242" s="30">
        <v>15254.630999999899</v>
      </c>
      <c r="D6242" s="30">
        <v>1</v>
      </c>
      <c r="E6242" s="30">
        <v>1</v>
      </c>
      <c r="F6242" s="30">
        <v>1262.7369999999901</v>
      </c>
      <c r="G6242" s="30">
        <v>1</v>
      </c>
      <c r="H6242" s="30">
        <v>1</v>
      </c>
      <c r="I6242" s="30">
        <v>1</v>
      </c>
      <c r="K6242" s="457"/>
      <c r="L6242" s="457" t="e">
        <f>IF(K6242=0,#REF!,0)</f>
        <v>#REF!</v>
      </c>
    </row>
    <row r="6243" spans="1:12">
      <c r="A6243" s="30">
        <v>6241</v>
      </c>
      <c r="B6243" s="30">
        <v>1032.623999999998</v>
      </c>
      <c r="C6243" s="30">
        <v>15254.630999999899</v>
      </c>
      <c r="D6243" s="30">
        <v>1</v>
      </c>
      <c r="E6243" s="30">
        <v>1</v>
      </c>
      <c r="F6243" s="30">
        <v>556.10899999999901</v>
      </c>
      <c r="G6243" s="30">
        <v>1</v>
      </c>
      <c r="H6243" s="30">
        <v>1</v>
      </c>
      <c r="I6243" s="30">
        <v>1</v>
      </c>
      <c r="K6243" s="457"/>
      <c r="L6243" s="457" t="e">
        <f>IF(K6243=0,#REF!,0)</f>
        <v>#REF!</v>
      </c>
    </row>
    <row r="6244" spans="1:12">
      <c r="A6244" s="30">
        <v>6242</v>
      </c>
      <c r="B6244" s="30">
        <v>1032.623999999998</v>
      </c>
      <c r="C6244" s="30">
        <v>15187.612999999899</v>
      </c>
      <c r="D6244" s="30">
        <v>1</v>
      </c>
      <c r="E6244" s="30">
        <v>1</v>
      </c>
      <c r="F6244" s="30">
        <v>318.36599999999999</v>
      </c>
      <c r="G6244" s="30">
        <v>1</v>
      </c>
      <c r="H6244" s="30">
        <v>1</v>
      </c>
      <c r="I6244" s="30">
        <v>1</v>
      </c>
      <c r="K6244" s="457"/>
      <c r="L6244" s="457" t="e">
        <f>IF(K6244=0,#REF!,0)</f>
        <v>#REF!</v>
      </c>
    </row>
    <row r="6245" spans="1:12">
      <c r="A6245" s="30">
        <v>6243</v>
      </c>
      <c r="B6245" s="30">
        <v>1032.623999999998</v>
      </c>
      <c r="C6245" s="30">
        <v>15187.612999999899</v>
      </c>
      <c r="D6245" s="30">
        <v>1</v>
      </c>
      <c r="E6245" s="30">
        <v>1</v>
      </c>
      <c r="F6245" s="30">
        <v>257.16399999999999</v>
      </c>
      <c r="G6245" s="30">
        <v>1</v>
      </c>
      <c r="H6245" s="30">
        <v>1</v>
      </c>
      <c r="I6245" s="30">
        <v>1</v>
      </c>
      <c r="K6245" s="457"/>
      <c r="L6245" s="457" t="e">
        <f>IF(K6245=0,#REF!,0)</f>
        <v>#REF!</v>
      </c>
    </row>
    <row r="6246" spans="1:12">
      <c r="A6246" s="30">
        <v>6244</v>
      </c>
      <c r="B6246" s="30">
        <v>1032.623999999998</v>
      </c>
      <c r="C6246" s="30">
        <v>15187.612999999899</v>
      </c>
      <c r="D6246" s="30">
        <v>1</v>
      </c>
      <c r="E6246" s="30">
        <v>1</v>
      </c>
      <c r="F6246" s="30">
        <v>257.93200000000002</v>
      </c>
      <c r="G6246" s="30">
        <v>1</v>
      </c>
      <c r="H6246" s="30">
        <v>1</v>
      </c>
      <c r="I6246" s="30">
        <v>1</v>
      </c>
      <c r="K6246" s="457"/>
      <c r="L6246" s="457" t="e">
        <f>IF(K6246=0,#REF!,0)</f>
        <v>#REF!</v>
      </c>
    </row>
    <row r="6247" spans="1:12">
      <c r="A6247" s="30">
        <v>6245</v>
      </c>
      <c r="B6247" s="30">
        <v>1032.623999999998</v>
      </c>
      <c r="C6247" s="30">
        <v>15187.612999999899</v>
      </c>
      <c r="D6247" s="30">
        <v>1</v>
      </c>
      <c r="E6247" s="30">
        <v>1</v>
      </c>
      <c r="F6247" s="30">
        <v>235.78299999999999</v>
      </c>
      <c r="G6247" s="30">
        <v>1</v>
      </c>
      <c r="H6247" s="30">
        <v>1</v>
      </c>
      <c r="I6247" s="30">
        <v>1</v>
      </c>
      <c r="K6247" s="457"/>
      <c r="L6247" s="457" t="e">
        <f>IF(K6247=0,#REF!,0)</f>
        <v>#REF!</v>
      </c>
    </row>
    <row r="6248" spans="1:12">
      <c r="A6248" s="30">
        <v>6246</v>
      </c>
      <c r="B6248" s="30">
        <v>1762.222</v>
      </c>
      <c r="C6248" s="30">
        <v>15187.612999999899</v>
      </c>
      <c r="D6248" s="30">
        <v>1</v>
      </c>
      <c r="E6248" s="30">
        <v>1</v>
      </c>
      <c r="F6248" s="30">
        <v>2507.1389999999901</v>
      </c>
      <c r="G6248" s="30">
        <v>1</v>
      </c>
      <c r="H6248" s="30">
        <v>1</v>
      </c>
      <c r="I6248" s="30">
        <v>1</v>
      </c>
      <c r="K6248" s="457"/>
      <c r="L6248" s="457" t="e">
        <f>IF(K6248=0,#REF!,0)</f>
        <v>#REF!</v>
      </c>
    </row>
    <row r="6249" spans="1:12">
      <c r="A6249" s="30">
        <v>6247</v>
      </c>
      <c r="B6249" s="30">
        <v>6139.8579999999993</v>
      </c>
      <c r="C6249" s="30">
        <v>15289.6509999999</v>
      </c>
      <c r="D6249" s="30">
        <v>1</v>
      </c>
      <c r="E6249" s="30">
        <v>1</v>
      </c>
      <c r="F6249" s="30">
        <v>6572.732</v>
      </c>
      <c r="G6249" s="30">
        <v>1</v>
      </c>
      <c r="H6249" s="30">
        <v>1</v>
      </c>
      <c r="I6249" s="30">
        <v>1</v>
      </c>
      <c r="K6249" s="457"/>
      <c r="L6249" s="457" t="e">
        <f>IF(K6249=0,#REF!,0)</f>
        <v>#REF!</v>
      </c>
    </row>
    <row r="6250" spans="1:12">
      <c r="A6250" s="30">
        <v>6248</v>
      </c>
      <c r="B6250" s="30">
        <v>1762.222</v>
      </c>
      <c r="C6250" s="30">
        <v>44259.161999999997</v>
      </c>
      <c r="D6250" s="30">
        <v>1</v>
      </c>
      <c r="E6250" s="30">
        <v>1</v>
      </c>
      <c r="F6250" s="30">
        <v>5326.0659999999998</v>
      </c>
      <c r="G6250" s="30">
        <v>1</v>
      </c>
      <c r="H6250" s="30">
        <v>1</v>
      </c>
      <c r="I6250" s="30">
        <v>1</v>
      </c>
      <c r="K6250" s="457"/>
      <c r="L6250" s="457" t="e">
        <f>IF(K6250=0,#REF!,0)</f>
        <v>#REF!</v>
      </c>
    </row>
    <row r="6251" spans="1:12">
      <c r="A6251" s="30">
        <v>6249</v>
      </c>
      <c r="B6251" s="30">
        <v>1032.623999999998</v>
      </c>
      <c r="C6251" s="30">
        <v>75099.853999999905</v>
      </c>
      <c r="D6251" s="30">
        <v>1</v>
      </c>
      <c r="E6251" s="30">
        <v>1</v>
      </c>
      <c r="F6251" s="30">
        <v>4405.835</v>
      </c>
      <c r="G6251" s="30">
        <v>1</v>
      </c>
      <c r="H6251" s="30">
        <v>1</v>
      </c>
      <c r="I6251" s="30">
        <v>1</v>
      </c>
      <c r="K6251" s="457"/>
      <c r="L6251" s="457" t="e">
        <f>IF(K6251=0,#REF!,0)</f>
        <v>#REF!</v>
      </c>
    </row>
    <row r="6252" spans="1:12">
      <c r="A6252" s="30">
        <v>6250</v>
      </c>
      <c r="B6252" s="30">
        <v>1153.2399999999991</v>
      </c>
      <c r="C6252" s="30">
        <v>94524.098999999798</v>
      </c>
      <c r="D6252" s="30">
        <v>1</v>
      </c>
      <c r="E6252" s="30">
        <v>1</v>
      </c>
      <c r="F6252" s="30">
        <v>3355.3199999999902</v>
      </c>
      <c r="G6252" s="30">
        <v>1</v>
      </c>
      <c r="H6252" s="30">
        <v>1</v>
      </c>
      <c r="I6252" s="30">
        <v>1</v>
      </c>
      <c r="K6252" s="457">
        <v>948.98908818524251</v>
      </c>
      <c r="L6252" s="457">
        <f>IF(K6252=0,#REF!,0)</f>
        <v>0</v>
      </c>
    </row>
    <row r="6253" spans="1:12">
      <c r="A6253" s="30">
        <v>6251</v>
      </c>
      <c r="B6253" s="30">
        <v>1213.5469999999991</v>
      </c>
      <c r="C6253" s="30">
        <v>113680.48999999979</v>
      </c>
      <c r="D6253" s="30">
        <v>1</v>
      </c>
      <c r="E6253" s="30">
        <v>1</v>
      </c>
      <c r="F6253" s="30">
        <v>2961.0229999999901</v>
      </c>
      <c r="G6253" s="30">
        <v>1</v>
      </c>
      <c r="H6253" s="30">
        <v>1</v>
      </c>
      <c r="I6253" s="30">
        <v>1</v>
      </c>
      <c r="K6253" s="457">
        <v>17359.98713161971</v>
      </c>
      <c r="L6253" s="457">
        <f>IF(K6253=0,#REF!,0)</f>
        <v>0</v>
      </c>
    </row>
    <row r="6254" spans="1:12">
      <c r="A6254" s="30">
        <v>6252</v>
      </c>
      <c r="B6254" s="30">
        <v>1213.5469999999991</v>
      </c>
      <c r="C6254" s="30">
        <v>95004.735999999801</v>
      </c>
      <c r="D6254" s="30">
        <v>1</v>
      </c>
      <c r="E6254" s="30">
        <v>1</v>
      </c>
      <c r="F6254" s="30">
        <v>2763.12</v>
      </c>
      <c r="G6254" s="30">
        <v>1</v>
      </c>
      <c r="H6254" s="30">
        <v>1</v>
      </c>
      <c r="I6254" s="30">
        <v>1</v>
      </c>
      <c r="K6254" s="457">
        <v>19171.866960106847</v>
      </c>
      <c r="L6254" s="457">
        <f>IF(K6254=0,#REF!,0)</f>
        <v>0</v>
      </c>
    </row>
    <row r="6255" spans="1:12">
      <c r="A6255" s="30">
        <v>6253</v>
      </c>
      <c r="B6255" s="30">
        <v>6200.1660000000002</v>
      </c>
      <c r="C6255" s="30">
        <v>49753.484999999899</v>
      </c>
      <c r="D6255" s="30">
        <v>1</v>
      </c>
      <c r="E6255" s="30">
        <v>1</v>
      </c>
      <c r="F6255" s="30">
        <v>4134.24999999999</v>
      </c>
      <c r="G6255" s="30">
        <v>1</v>
      </c>
      <c r="H6255" s="30">
        <v>1</v>
      </c>
      <c r="I6255" s="30">
        <v>1</v>
      </c>
      <c r="K6255" s="457">
        <v>5261.3030386818355</v>
      </c>
      <c r="L6255" s="457">
        <f>IF(K6255=0,#REF!,0)</f>
        <v>0</v>
      </c>
    </row>
    <row r="6256" spans="1:12">
      <c r="A6256" s="30">
        <v>6254</v>
      </c>
      <c r="B6256" s="30">
        <v>1762.222</v>
      </c>
      <c r="C6256" s="30">
        <v>74637.465999999898</v>
      </c>
      <c r="D6256" s="30">
        <v>1</v>
      </c>
      <c r="E6256" s="30">
        <v>1</v>
      </c>
      <c r="F6256" s="30">
        <v>3676.4989999999898</v>
      </c>
      <c r="G6256" s="30">
        <v>1</v>
      </c>
      <c r="H6256" s="30">
        <v>1</v>
      </c>
      <c r="I6256" s="30">
        <v>1</v>
      </c>
      <c r="K6256" s="457">
        <v>22489.009224805064</v>
      </c>
      <c r="L6256" s="457">
        <f>IF(K6256=0,#REF!,0)</f>
        <v>0</v>
      </c>
    </row>
    <row r="6257" spans="1:12">
      <c r="A6257" s="30">
        <v>6255</v>
      </c>
      <c r="B6257" s="30">
        <v>1032.623999999998</v>
      </c>
      <c r="C6257" s="30">
        <v>111973.17999999979</v>
      </c>
      <c r="D6257" s="30">
        <v>1</v>
      </c>
      <c r="E6257" s="30">
        <v>1</v>
      </c>
      <c r="F6257" s="30">
        <v>2107.3089999999902</v>
      </c>
      <c r="G6257" s="30">
        <v>1</v>
      </c>
      <c r="H6257" s="30">
        <v>1</v>
      </c>
      <c r="I6257" s="30">
        <v>1</v>
      </c>
      <c r="K6257" s="457"/>
      <c r="L6257" s="457" t="e">
        <f>IF(K6257=0,#REF!,0)</f>
        <v>#REF!</v>
      </c>
    </row>
    <row r="6258" spans="1:12">
      <c r="A6258" s="30">
        <v>6256</v>
      </c>
      <c r="B6258" s="30">
        <v>1032.623999999998</v>
      </c>
      <c r="C6258" s="30">
        <v>93312.489999999802</v>
      </c>
      <c r="D6258" s="30">
        <v>1</v>
      </c>
      <c r="E6258" s="30">
        <v>1</v>
      </c>
      <c r="F6258" s="30">
        <v>1846.42099999999</v>
      </c>
      <c r="G6258" s="30">
        <v>1</v>
      </c>
      <c r="H6258" s="30">
        <v>1</v>
      </c>
      <c r="I6258" s="30">
        <v>1</v>
      </c>
      <c r="K6258" s="457"/>
      <c r="L6258" s="457" t="e">
        <f>IF(K6258=0,#REF!,0)</f>
        <v>#REF!</v>
      </c>
    </row>
    <row r="6259" spans="1:12">
      <c r="A6259" s="30">
        <v>6257</v>
      </c>
      <c r="B6259" s="30">
        <v>1032.623999999998</v>
      </c>
      <c r="C6259" s="30">
        <v>81384.611999999906</v>
      </c>
      <c r="D6259" s="30">
        <v>1</v>
      </c>
      <c r="E6259" s="30">
        <v>1</v>
      </c>
      <c r="F6259" s="30">
        <v>2107.8219999999901</v>
      </c>
      <c r="G6259" s="30">
        <v>1</v>
      </c>
      <c r="H6259" s="30">
        <v>1</v>
      </c>
      <c r="I6259" s="30">
        <v>1</v>
      </c>
      <c r="K6259" s="457"/>
      <c r="L6259" s="457" t="e">
        <f>IF(K6259=0,#REF!,0)</f>
        <v>#REF!</v>
      </c>
    </row>
    <row r="6260" spans="1:12">
      <c r="A6260" s="30">
        <v>6258</v>
      </c>
      <c r="B6260" s="30">
        <v>1762.222</v>
      </c>
      <c r="C6260" s="30">
        <v>44125.038</v>
      </c>
      <c r="D6260" s="30">
        <v>1</v>
      </c>
      <c r="E6260" s="30">
        <v>1</v>
      </c>
      <c r="F6260" s="30">
        <v>3677.5819999999999</v>
      </c>
      <c r="G6260" s="30">
        <v>1</v>
      </c>
      <c r="H6260" s="30">
        <v>1</v>
      </c>
      <c r="I6260" s="30">
        <v>1</v>
      </c>
      <c r="K6260" s="457"/>
      <c r="L6260" s="457" t="e">
        <f>IF(K6260=0,#REF!,0)</f>
        <v>#REF!</v>
      </c>
    </row>
    <row r="6261" spans="1:12">
      <c r="A6261" s="30">
        <v>6259</v>
      </c>
      <c r="B6261" s="30">
        <v>6139.8579999999993</v>
      </c>
      <c r="C6261" s="30">
        <v>28117.966999999899</v>
      </c>
      <c r="D6261" s="30">
        <v>1</v>
      </c>
      <c r="E6261" s="30">
        <v>1</v>
      </c>
      <c r="F6261" s="30">
        <v>5183.7209999999995</v>
      </c>
      <c r="G6261" s="30">
        <v>1</v>
      </c>
      <c r="H6261" s="30">
        <v>1</v>
      </c>
      <c r="I6261" s="30">
        <v>1</v>
      </c>
      <c r="K6261" s="457"/>
      <c r="L6261" s="457" t="e">
        <f>IF(K6261=0,#REF!,0)</f>
        <v>#REF!</v>
      </c>
    </row>
    <row r="6262" spans="1:12">
      <c r="A6262" s="30">
        <v>6260</v>
      </c>
      <c r="B6262" s="30">
        <v>7599.07</v>
      </c>
      <c r="C6262" s="30">
        <v>29387.190999999897</v>
      </c>
      <c r="D6262" s="30">
        <v>1</v>
      </c>
      <c r="E6262" s="30">
        <v>1</v>
      </c>
      <c r="F6262" s="30">
        <v>5249.759</v>
      </c>
      <c r="G6262" s="30">
        <v>1</v>
      </c>
      <c r="H6262" s="30">
        <v>1</v>
      </c>
      <c r="I6262" s="30">
        <v>1</v>
      </c>
      <c r="K6262" s="457"/>
      <c r="L6262" s="457" t="e">
        <f>IF(K6262=0,#REF!,0)</f>
        <v>#REF!</v>
      </c>
    </row>
    <row r="6263" spans="1:12">
      <c r="A6263" s="30">
        <v>6261</v>
      </c>
      <c r="B6263" s="30">
        <v>1762.222</v>
      </c>
      <c r="C6263" s="30">
        <v>16153.051999999901</v>
      </c>
      <c r="D6263" s="30">
        <v>1</v>
      </c>
      <c r="E6263" s="30">
        <v>1</v>
      </c>
      <c r="F6263" s="30">
        <v>4073.3180000000002</v>
      </c>
      <c r="G6263" s="30">
        <v>1</v>
      </c>
      <c r="H6263" s="30">
        <v>1</v>
      </c>
      <c r="I6263" s="30">
        <v>1</v>
      </c>
      <c r="K6263" s="457"/>
      <c r="L6263" s="457" t="e">
        <f>IF(K6263=0,#REF!,0)</f>
        <v>#REF!</v>
      </c>
    </row>
    <row r="6264" spans="1:12">
      <c r="A6264" s="30">
        <v>6262</v>
      </c>
      <c r="B6264" s="30">
        <v>1762.222</v>
      </c>
      <c r="C6264" s="30">
        <v>15703.841999999901</v>
      </c>
      <c r="D6264" s="30">
        <v>1</v>
      </c>
      <c r="E6264" s="30">
        <v>1</v>
      </c>
      <c r="F6264" s="30">
        <v>2960.9809999999902</v>
      </c>
      <c r="G6264" s="30">
        <v>1</v>
      </c>
      <c r="H6264" s="30">
        <v>1</v>
      </c>
      <c r="I6264" s="30">
        <v>1</v>
      </c>
      <c r="K6264" s="457"/>
      <c r="L6264" s="457" t="e">
        <f>IF(K6264=0,#REF!,0)</f>
        <v>#REF!</v>
      </c>
    </row>
    <row r="6265" spans="1:12">
      <c r="A6265" s="30">
        <v>6263</v>
      </c>
      <c r="B6265" s="30">
        <v>1762.222</v>
      </c>
      <c r="C6265" s="30">
        <v>15254.630999999899</v>
      </c>
      <c r="D6265" s="30">
        <v>1</v>
      </c>
      <c r="E6265" s="30">
        <v>1</v>
      </c>
      <c r="F6265" s="30">
        <v>1653.884</v>
      </c>
      <c r="G6265" s="30">
        <v>1</v>
      </c>
      <c r="H6265" s="30">
        <v>1</v>
      </c>
      <c r="I6265" s="30">
        <v>1</v>
      </c>
      <c r="K6265" s="457"/>
      <c r="L6265" s="457" t="e">
        <f>IF(K6265=0,#REF!,0)</f>
        <v>#REF!</v>
      </c>
    </row>
    <row r="6266" spans="1:12">
      <c r="A6266" s="30">
        <v>6264</v>
      </c>
      <c r="B6266" s="30">
        <v>1032.623999999998</v>
      </c>
      <c r="C6266" s="30">
        <v>15254.630999999899</v>
      </c>
      <c r="D6266" s="30">
        <v>1</v>
      </c>
      <c r="E6266" s="30">
        <v>1</v>
      </c>
      <c r="F6266" s="30">
        <v>1263.4749999999899</v>
      </c>
      <c r="G6266" s="30">
        <v>1</v>
      </c>
      <c r="H6266" s="30">
        <v>1</v>
      </c>
      <c r="I6266" s="30">
        <v>1</v>
      </c>
      <c r="K6266" s="457"/>
      <c r="L6266" s="457" t="e">
        <f>IF(K6266=0,#REF!,0)</f>
        <v>#REF!</v>
      </c>
    </row>
    <row r="6267" spans="1:12">
      <c r="A6267" s="30">
        <v>6265</v>
      </c>
      <c r="B6267" s="30">
        <v>1032.623999999998</v>
      </c>
      <c r="C6267" s="30">
        <v>15254.630999999899</v>
      </c>
      <c r="D6267" s="30">
        <v>1</v>
      </c>
      <c r="E6267" s="30">
        <v>1</v>
      </c>
      <c r="F6267" s="30">
        <v>556.46199999999999</v>
      </c>
      <c r="G6267" s="30">
        <v>1</v>
      </c>
      <c r="H6267" s="30">
        <v>1</v>
      </c>
      <c r="I6267" s="30">
        <v>1</v>
      </c>
      <c r="K6267" s="457"/>
      <c r="L6267" s="457" t="e">
        <f>IF(K6267=0,#REF!,0)</f>
        <v>#REF!</v>
      </c>
    </row>
    <row r="6268" spans="1:12">
      <c r="A6268" s="30">
        <v>6266</v>
      </c>
      <c r="B6268" s="30">
        <v>1032.623999999998</v>
      </c>
      <c r="C6268" s="30">
        <v>15187.612999999899</v>
      </c>
      <c r="D6268" s="30">
        <v>1</v>
      </c>
      <c r="E6268" s="30">
        <v>1</v>
      </c>
      <c r="F6268" s="30">
        <v>318.486999999999</v>
      </c>
      <c r="G6268" s="30">
        <v>1</v>
      </c>
      <c r="H6268" s="30">
        <v>1</v>
      </c>
      <c r="I6268" s="30">
        <v>1</v>
      </c>
      <c r="K6268" s="457"/>
      <c r="L6268" s="457" t="e">
        <f>IF(K6268=0,#REF!,0)</f>
        <v>#REF!</v>
      </c>
    </row>
    <row r="6269" spans="1:12">
      <c r="A6269" s="30">
        <v>6267</v>
      </c>
      <c r="B6269" s="30">
        <v>1032.623999999998</v>
      </c>
      <c r="C6269" s="30">
        <v>15187.612999999899</v>
      </c>
      <c r="D6269" s="30">
        <v>1</v>
      </c>
      <c r="E6269" s="30">
        <v>1</v>
      </c>
      <c r="F6269" s="30">
        <v>256.86099999999999</v>
      </c>
      <c r="G6269" s="30">
        <v>1</v>
      </c>
      <c r="H6269" s="30">
        <v>1</v>
      </c>
      <c r="I6269" s="30">
        <v>1</v>
      </c>
      <c r="K6269" s="457"/>
      <c r="L6269" s="457" t="e">
        <f>IF(K6269=0,#REF!,0)</f>
        <v>#REF!</v>
      </c>
    </row>
    <row r="6270" spans="1:12">
      <c r="A6270" s="30">
        <v>6268</v>
      </c>
      <c r="B6270" s="30">
        <v>1032.623999999998</v>
      </c>
      <c r="C6270" s="30">
        <v>15187.612999999899</v>
      </c>
      <c r="D6270" s="30">
        <v>1</v>
      </c>
      <c r="E6270" s="30">
        <v>1</v>
      </c>
      <c r="F6270" s="30">
        <v>257.27199999999999</v>
      </c>
      <c r="G6270" s="30">
        <v>1</v>
      </c>
      <c r="H6270" s="30">
        <v>1</v>
      </c>
      <c r="I6270" s="30">
        <v>1</v>
      </c>
      <c r="K6270" s="457"/>
      <c r="L6270" s="457" t="e">
        <f>IF(K6270=0,#REF!,0)</f>
        <v>#REF!</v>
      </c>
    </row>
    <row r="6271" spans="1:12">
      <c r="A6271" s="30">
        <v>6269</v>
      </c>
      <c r="B6271" s="30">
        <v>1032.623999999998</v>
      </c>
      <c r="C6271" s="30">
        <v>15187.612999999899</v>
      </c>
      <c r="D6271" s="30">
        <v>1</v>
      </c>
      <c r="E6271" s="30">
        <v>1</v>
      </c>
      <c r="F6271" s="30">
        <v>235.09899999999999</v>
      </c>
      <c r="G6271" s="30">
        <v>1</v>
      </c>
      <c r="H6271" s="30">
        <v>1</v>
      </c>
      <c r="I6271" s="30">
        <v>1</v>
      </c>
      <c r="K6271" s="457"/>
      <c r="L6271" s="457" t="e">
        <f>IF(K6271=0,#REF!,0)</f>
        <v>#REF!</v>
      </c>
    </row>
    <row r="6272" spans="1:12">
      <c r="A6272" s="30">
        <v>6270</v>
      </c>
      <c r="B6272" s="30">
        <v>1762.222</v>
      </c>
      <c r="C6272" s="30">
        <v>15187.612999999899</v>
      </c>
      <c r="D6272" s="30">
        <v>1</v>
      </c>
      <c r="E6272" s="30">
        <v>1</v>
      </c>
      <c r="F6272" s="30">
        <v>2506.098</v>
      </c>
      <c r="G6272" s="30">
        <v>1</v>
      </c>
      <c r="H6272" s="30">
        <v>1</v>
      </c>
      <c r="I6272" s="30">
        <v>1</v>
      </c>
      <c r="K6272" s="457"/>
      <c r="L6272" s="457" t="e">
        <f>IF(K6272=0,#REF!,0)</f>
        <v>#REF!</v>
      </c>
    </row>
    <row r="6273" spans="1:12">
      <c r="A6273" s="30">
        <v>6271</v>
      </c>
      <c r="B6273" s="30">
        <v>6139.8579999999993</v>
      </c>
      <c r="C6273" s="30">
        <v>15289.6509999999</v>
      </c>
      <c r="D6273" s="30">
        <v>1</v>
      </c>
      <c r="E6273" s="30">
        <v>1</v>
      </c>
      <c r="F6273" s="30">
        <v>6569.5780000000004</v>
      </c>
      <c r="G6273" s="30">
        <v>1</v>
      </c>
      <c r="H6273" s="30">
        <v>1</v>
      </c>
      <c r="I6273" s="30">
        <v>1</v>
      </c>
      <c r="K6273" s="457"/>
      <c r="L6273" s="457" t="e">
        <f>IF(K6273=0,#REF!,0)</f>
        <v>#REF!</v>
      </c>
    </row>
    <row r="6274" spans="1:12">
      <c r="A6274" s="30">
        <v>6272</v>
      </c>
      <c r="B6274" s="30">
        <v>1762.222</v>
      </c>
      <c r="C6274" s="30">
        <v>44254.877999999997</v>
      </c>
      <c r="D6274" s="30">
        <v>1</v>
      </c>
      <c r="E6274" s="30">
        <v>1</v>
      </c>
      <c r="F6274" s="30">
        <v>5321.3410000000003</v>
      </c>
      <c r="G6274" s="30">
        <v>1</v>
      </c>
      <c r="H6274" s="30">
        <v>1</v>
      </c>
      <c r="I6274" s="30">
        <v>1</v>
      </c>
      <c r="K6274" s="457"/>
      <c r="L6274" s="457" t="e">
        <f>IF(K6274=0,#REF!,0)</f>
        <v>#REF!</v>
      </c>
    </row>
    <row r="6275" spans="1:12">
      <c r="A6275" s="30">
        <v>6273</v>
      </c>
      <c r="B6275" s="30">
        <v>1032.623999999998</v>
      </c>
      <c r="C6275" s="30">
        <v>75098.986999999906</v>
      </c>
      <c r="D6275" s="30">
        <v>1</v>
      </c>
      <c r="E6275" s="30">
        <v>1</v>
      </c>
      <c r="F6275" s="30">
        <v>4400.5149999999903</v>
      </c>
      <c r="G6275" s="30">
        <v>1</v>
      </c>
      <c r="H6275" s="30">
        <v>1</v>
      </c>
      <c r="I6275" s="30">
        <v>1</v>
      </c>
      <c r="K6275" s="457"/>
      <c r="L6275" s="457" t="e">
        <f>IF(K6275=0,#REF!,0)</f>
        <v>#REF!</v>
      </c>
    </row>
    <row r="6276" spans="1:12">
      <c r="A6276" s="30">
        <v>6274</v>
      </c>
      <c r="B6276" s="30">
        <v>1153.2399999999991</v>
      </c>
      <c r="C6276" s="30">
        <v>94522.801999999792</v>
      </c>
      <c r="D6276" s="30">
        <v>1</v>
      </c>
      <c r="E6276" s="30">
        <v>1</v>
      </c>
      <c r="F6276" s="30">
        <v>3350.1610000000001</v>
      </c>
      <c r="G6276" s="30">
        <v>1</v>
      </c>
      <c r="H6276" s="30">
        <v>1</v>
      </c>
      <c r="I6276" s="30">
        <v>1</v>
      </c>
      <c r="K6276" s="457"/>
      <c r="L6276" s="457" t="e">
        <f>IF(K6276=0,#REF!,0)</f>
        <v>#REF!</v>
      </c>
    </row>
    <row r="6277" spans="1:12">
      <c r="A6277" s="30">
        <v>6275</v>
      </c>
      <c r="B6277" s="30">
        <v>1213.5469999999991</v>
      </c>
      <c r="C6277" s="30">
        <v>113678.8879999998</v>
      </c>
      <c r="D6277" s="30">
        <v>1</v>
      </c>
      <c r="E6277" s="30">
        <v>1</v>
      </c>
      <c r="F6277" s="30">
        <v>2955.27</v>
      </c>
      <c r="G6277" s="30">
        <v>1</v>
      </c>
      <c r="H6277" s="30">
        <v>1</v>
      </c>
      <c r="I6277" s="30">
        <v>1</v>
      </c>
      <c r="K6277" s="457"/>
      <c r="L6277" s="457" t="e">
        <f>IF(K6277=0,#REF!,0)</f>
        <v>#REF!</v>
      </c>
    </row>
    <row r="6278" spans="1:12">
      <c r="A6278" s="30">
        <v>6276</v>
      </c>
      <c r="B6278" s="30">
        <v>1213.5469999999991</v>
      </c>
      <c r="C6278" s="30">
        <v>95002.958999999799</v>
      </c>
      <c r="D6278" s="30">
        <v>1</v>
      </c>
      <c r="E6278" s="30">
        <v>1</v>
      </c>
      <c r="F6278" s="30">
        <v>2757.2060000000001</v>
      </c>
      <c r="G6278" s="30">
        <v>1</v>
      </c>
      <c r="H6278" s="30">
        <v>1</v>
      </c>
      <c r="I6278" s="30">
        <v>1</v>
      </c>
      <c r="K6278" s="457"/>
      <c r="L6278" s="457" t="e">
        <f>IF(K6278=0,#REF!,0)</f>
        <v>#REF!</v>
      </c>
    </row>
    <row r="6279" spans="1:12">
      <c r="A6279" s="30">
        <v>6277</v>
      </c>
      <c r="B6279" s="30">
        <v>6200.1660000000002</v>
      </c>
      <c r="C6279" s="30">
        <v>49751.923999999904</v>
      </c>
      <c r="D6279" s="30">
        <v>1</v>
      </c>
      <c r="E6279" s="30">
        <v>1</v>
      </c>
      <c r="F6279" s="30">
        <v>4125.6099999999997</v>
      </c>
      <c r="G6279" s="30">
        <v>1</v>
      </c>
      <c r="H6279" s="30">
        <v>1</v>
      </c>
      <c r="I6279" s="30">
        <v>1</v>
      </c>
      <c r="K6279" s="457"/>
      <c r="L6279" s="457" t="e">
        <f>IF(K6279=0,#REF!,0)</f>
        <v>#REF!</v>
      </c>
    </row>
    <row r="6280" spans="1:12">
      <c r="A6280" s="30">
        <v>6278</v>
      </c>
      <c r="B6280" s="30">
        <v>1762.222</v>
      </c>
      <c r="C6280" s="30">
        <v>74635.591999999902</v>
      </c>
      <c r="D6280" s="30">
        <v>1</v>
      </c>
      <c r="E6280" s="30">
        <v>1</v>
      </c>
      <c r="F6280" s="30">
        <v>3667.79</v>
      </c>
      <c r="G6280" s="30">
        <v>1</v>
      </c>
      <c r="H6280" s="30">
        <v>1</v>
      </c>
      <c r="I6280" s="30">
        <v>1</v>
      </c>
      <c r="K6280" s="457"/>
      <c r="L6280" s="457" t="e">
        <f>IF(K6280=0,#REF!,0)</f>
        <v>#REF!</v>
      </c>
    </row>
    <row r="6281" spans="1:12">
      <c r="A6281" s="30">
        <v>6279</v>
      </c>
      <c r="B6281" s="30">
        <v>1032.623999999998</v>
      </c>
      <c r="C6281" s="30">
        <v>111971.1439999998</v>
      </c>
      <c r="D6281" s="30">
        <v>1</v>
      </c>
      <c r="E6281" s="30">
        <v>1</v>
      </c>
      <c r="F6281" s="30">
        <v>2101.65399999999</v>
      </c>
      <c r="G6281" s="30">
        <v>1</v>
      </c>
      <c r="H6281" s="30">
        <v>1</v>
      </c>
      <c r="I6281" s="30">
        <v>1</v>
      </c>
      <c r="K6281" s="457"/>
      <c r="L6281" s="457" t="e">
        <f>IF(K6281=0,#REF!,0)</f>
        <v>#REF!</v>
      </c>
    </row>
    <row r="6282" spans="1:12">
      <c r="A6282" s="30">
        <v>6280</v>
      </c>
      <c r="B6282" s="30">
        <v>1032.623999999998</v>
      </c>
      <c r="C6282" s="30">
        <v>93310.499999999796</v>
      </c>
      <c r="D6282" s="30">
        <v>1</v>
      </c>
      <c r="E6282" s="30">
        <v>1</v>
      </c>
      <c r="F6282" s="30">
        <v>1840.9780000000001</v>
      </c>
      <c r="G6282" s="30">
        <v>1</v>
      </c>
      <c r="H6282" s="30">
        <v>1</v>
      </c>
      <c r="I6282" s="30">
        <v>1</v>
      </c>
      <c r="K6282" s="457"/>
      <c r="L6282" s="457" t="e">
        <f>IF(K6282=0,#REF!,0)</f>
        <v>#REF!</v>
      </c>
    </row>
    <row r="6283" spans="1:12">
      <c r="A6283" s="30">
        <v>6281</v>
      </c>
      <c r="B6283" s="30">
        <v>1032.623999999998</v>
      </c>
      <c r="C6283" s="30">
        <v>81382.574999999895</v>
      </c>
      <c r="D6283" s="30">
        <v>1</v>
      </c>
      <c r="E6283" s="30">
        <v>1</v>
      </c>
      <c r="F6283" s="30">
        <v>2101.8909999999901</v>
      </c>
      <c r="G6283" s="30">
        <v>1</v>
      </c>
      <c r="H6283" s="30">
        <v>1</v>
      </c>
      <c r="I6283" s="30">
        <v>1</v>
      </c>
      <c r="K6283" s="457"/>
      <c r="L6283" s="457" t="e">
        <f>IF(K6283=0,#REF!,0)</f>
        <v>#REF!</v>
      </c>
    </row>
    <row r="6284" spans="1:12">
      <c r="A6284" s="30">
        <v>6282</v>
      </c>
      <c r="B6284" s="30">
        <v>1762.222</v>
      </c>
      <c r="C6284" s="30">
        <v>44122.938000000002</v>
      </c>
      <c r="D6284" s="30">
        <v>1</v>
      </c>
      <c r="E6284" s="30">
        <v>1</v>
      </c>
      <c r="F6284" s="30">
        <v>3668.732</v>
      </c>
      <c r="G6284" s="30">
        <v>1</v>
      </c>
      <c r="H6284" s="30">
        <v>1</v>
      </c>
      <c r="I6284" s="30">
        <v>1</v>
      </c>
      <c r="K6284" s="457"/>
      <c r="L6284" s="457" t="e">
        <f>IF(K6284=0,#REF!,0)</f>
        <v>#REF!</v>
      </c>
    </row>
    <row r="6285" spans="1:12">
      <c r="A6285" s="30">
        <v>6283</v>
      </c>
      <c r="B6285" s="30">
        <v>6139.8579999999993</v>
      </c>
      <c r="C6285" s="30">
        <v>28116.870999999897</v>
      </c>
      <c r="D6285" s="30">
        <v>1</v>
      </c>
      <c r="E6285" s="30">
        <v>1</v>
      </c>
      <c r="F6285" s="30">
        <v>5172.3559999999998</v>
      </c>
      <c r="G6285" s="30">
        <v>1</v>
      </c>
      <c r="H6285" s="30">
        <v>1</v>
      </c>
      <c r="I6285" s="30">
        <v>1</v>
      </c>
      <c r="K6285" s="457"/>
      <c r="L6285" s="457" t="e">
        <f>IF(K6285=0,#REF!,0)</f>
        <v>#REF!</v>
      </c>
    </row>
    <row r="6286" spans="1:12">
      <c r="A6286" s="30">
        <v>6284</v>
      </c>
      <c r="B6286" s="30">
        <v>7599.07</v>
      </c>
      <c r="C6286" s="30">
        <v>29386.343999999899</v>
      </c>
      <c r="D6286" s="30">
        <v>1</v>
      </c>
      <c r="E6286" s="30">
        <v>1</v>
      </c>
      <c r="F6286" s="30">
        <v>5238.4219999999896</v>
      </c>
      <c r="G6286" s="30">
        <v>1</v>
      </c>
      <c r="H6286" s="30">
        <v>1</v>
      </c>
      <c r="I6286" s="30">
        <v>1</v>
      </c>
      <c r="K6286" s="457"/>
      <c r="L6286" s="457" t="e">
        <f>IF(K6286=0,#REF!,0)</f>
        <v>#REF!</v>
      </c>
    </row>
    <row r="6287" spans="1:12">
      <c r="A6287" s="30">
        <v>6285</v>
      </c>
      <c r="B6287" s="30">
        <v>1762.222</v>
      </c>
      <c r="C6287" s="30">
        <v>16153.051999999901</v>
      </c>
      <c r="D6287" s="30">
        <v>1</v>
      </c>
      <c r="E6287" s="30">
        <v>1</v>
      </c>
      <c r="F6287" s="30">
        <v>4064.50899999999</v>
      </c>
      <c r="G6287" s="30">
        <v>1</v>
      </c>
      <c r="H6287" s="30">
        <v>1</v>
      </c>
      <c r="I6287" s="30">
        <v>1</v>
      </c>
      <c r="K6287" s="457"/>
      <c r="L6287" s="457" t="e">
        <f>IF(K6287=0,#REF!,0)</f>
        <v>#REF!</v>
      </c>
    </row>
    <row r="6288" spans="1:12">
      <c r="A6288" s="30">
        <v>6286</v>
      </c>
      <c r="B6288" s="30">
        <v>1762.222</v>
      </c>
      <c r="C6288" s="30">
        <v>15703.841999999901</v>
      </c>
      <c r="D6288" s="30">
        <v>1</v>
      </c>
      <c r="E6288" s="30">
        <v>1</v>
      </c>
      <c r="F6288" s="30">
        <v>2954.4669999999901</v>
      </c>
      <c r="G6288" s="30">
        <v>1</v>
      </c>
      <c r="H6288" s="30">
        <v>1</v>
      </c>
      <c r="I6288" s="30">
        <v>1</v>
      </c>
      <c r="K6288" s="457"/>
      <c r="L6288" s="457" t="e">
        <f>IF(K6288=0,#REF!,0)</f>
        <v>#REF!</v>
      </c>
    </row>
    <row r="6289" spans="1:12">
      <c r="A6289" s="30">
        <v>6287</v>
      </c>
      <c r="B6289" s="30">
        <v>1762.222</v>
      </c>
      <c r="C6289" s="30">
        <v>15254.630999999899</v>
      </c>
      <c r="D6289" s="30">
        <v>1</v>
      </c>
      <c r="E6289" s="30">
        <v>1</v>
      </c>
      <c r="F6289" s="30">
        <v>1649.9010000000001</v>
      </c>
      <c r="G6289" s="30">
        <v>1</v>
      </c>
      <c r="H6289" s="30">
        <v>1</v>
      </c>
      <c r="I6289" s="30">
        <v>1</v>
      </c>
      <c r="K6289" s="457"/>
      <c r="L6289" s="457" t="e">
        <f>IF(K6289=0,#REF!,0)</f>
        <v>#REF!</v>
      </c>
    </row>
    <row r="6290" spans="1:12">
      <c r="A6290" s="30">
        <v>6288</v>
      </c>
      <c r="B6290" s="30">
        <v>1032.623999999998</v>
      </c>
      <c r="C6290" s="30">
        <v>15254.630999999899</v>
      </c>
      <c r="D6290" s="30">
        <v>1</v>
      </c>
      <c r="E6290" s="30">
        <v>1</v>
      </c>
      <c r="F6290" s="30">
        <v>1260.1369999999999</v>
      </c>
      <c r="G6290" s="30">
        <v>1</v>
      </c>
      <c r="H6290" s="30">
        <v>1</v>
      </c>
      <c r="I6290" s="30">
        <v>1</v>
      </c>
      <c r="K6290" s="457"/>
      <c r="L6290" s="457" t="e">
        <f>IF(K6290=0,#REF!,0)</f>
        <v>#REF!</v>
      </c>
    </row>
    <row r="6291" spans="1:12">
      <c r="A6291" s="30">
        <v>6289</v>
      </c>
      <c r="B6291" s="30">
        <v>1032.623999999998</v>
      </c>
      <c r="C6291" s="30">
        <v>15254.630999999899</v>
      </c>
      <c r="D6291" s="30">
        <v>1</v>
      </c>
      <c r="E6291" s="30">
        <v>1</v>
      </c>
      <c r="F6291" s="30">
        <v>553.96099999999899</v>
      </c>
      <c r="G6291" s="30">
        <v>1</v>
      </c>
      <c r="H6291" s="30">
        <v>1</v>
      </c>
      <c r="I6291" s="30">
        <v>1</v>
      </c>
      <c r="K6291" s="457"/>
      <c r="L6291" s="457" t="e">
        <f>IF(K6291=0,#REF!,0)</f>
        <v>#REF!</v>
      </c>
    </row>
    <row r="6292" spans="1:12">
      <c r="A6292" s="30">
        <v>6290</v>
      </c>
      <c r="B6292" s="30">
        <v>1032.623999999998</v>
      </c>
      <c r="C6292" s="30">
        <v>15187.612999999899</v>
      </c>
      <c r="D6292" s="30">
        <v>1</v>
      </c>
      <c r="E6292" s="30">
        <v>1</v>
      </c>
      <c r="F6292" s="30">
        <v>315.63</v>
      </c>
      <c r="G6292" s="30">
        <v>1</v>
      </c>
      <c r="H6292" s="30">
        <v>1</v>
      </c>
      <c r="I6292" s="30">
        <v>1</v>
      </c>
      <c r="K6292" s="457"/>
      <c r="L6292" s="457" t="e">
        <f>IF(K6292=0,#REF!,0)</f>
        <v>#REF!</v>
      </c>
    </row>
    <row r="6293" spans="1:12">
      <c r="A6293" s="30">
        <v>6291</v>
      </c>
      <c r="B6293" s="30">
        <v>1032.623999999998</v>
      </c>
      <c r="C6293" s="30">
        <v>15187.612999999899</v>
      </c>
      <c r="D6293" s="30">
        <v>1</v>
      </c>
      <c r="E6293" s="30">
        <v>1</v>
      </c>
      <c r="F6293" s="30">
        <v>249.302999999999</v>
      </c>
      <c r="G6293" s="30">
        <v>1</v>
      </c>
      <c r="H6293" s="30">
        <v>1</v>
      </c>
      <c r="I6293" s="30">
        <v>1</v>
      </c>
      <c r="K6293" s="457"/>
      <c r="L6293" s="457" t="e">
        <f>IF(K6293=0,#REF!,0)</f>
        <v>#REF!</v>
      </c>
    </row>
    <row r="6294" spans="1:12">
      <c r="A6294" s="30">
        <v>6292</v>
      </c>
      <c r="B6294" s="30">
        <v>1032.623999999998</v>
      </c>
      <c r="C6294" s="30">
        <v>15187.612999999899</v>
      </c>
      <c r="D6294" s="30">
        <v>1</v>
      </c>
      <c r="E6294" s="30">
        <v>1</v>
      </c>
      <c r="F6294" s="30">
        <v>249.91200000000001</v>
      </c>
      <c r="G6294" s="30">
        <v>1</v>
      </c>
      <c r="H6294" s="30">
        <v>1</v>
      </c>
      <c r="I6294" s="30">
        <v>1</v>
      </c>
      <c r="K6294" s="457"/>
      <c r="L6294" s="457" t="e">
        <f>IF(K6294=0,#REF!,0)</f>
        <v>#REF!</v>
      </c>
    </row>
    <row r="6295" spans="1:12">
      <c r="A6295" s="30">
        <v>6293</v>
      </c>
      <c r="B6295" s="30">
        <v>1032.623999999998</v>
      </c>
      <c r="C6295" s="30">
        <v>15187.612999999899</v>
      </c>
      <c r="D6295" s="30">
        <v>1</v>
      </c>
      <c r="E6295" s="30">
        <v>1</v>
      </c>
      <c r="F6295" s="30">
        <v>231.083</v>
      </c>
      <c r="G6295" s="30">
        <v>1</v>
      </c>
      <c r="H6295" s="30">
        <v>1</v>
      </c>
      <c r="I6295" s="30">
        <v>1</v>
      </c>
      <c r="K6295" s="457"/>
      <c r="L6295" s="457" t="e">
        <f>IF(K6295=0,#REF!,0)</f>
        <v>#REF!</v>
      </c>
    </row>
    <row r="6296" spans="1:12">
      <c r="A6296" s="30">
        <v>6294</v>
      </c>
      <c r="B6296" s="30">
        <v>1762.222</v>
      </c>
      <c r="C6296" s="30">
        <v>15187.612999999899</v>
      </c>
      <c r="D6296" s="30">
        <v>1</v>
      </c>
      <c r="E6296" s="30">
        <v>1</v>
      </c>
      <c r="F6296" s="30">
        <v>2502.194</v>
      </c>
      <c r="G6296" s="30">
        <v>1</v>
      </c>
      <c r="H6296" s="30">
        <v>1</v>
      </c>
      <c r="I6296" s="30">
        <v>1</v>
      </c>
      <c r="K6296" s="457"/>
      <c r="L6296" s="457" t="e">
        <f>IF(K6296=0,#REF!,0)</f>
        <v>#REF!</v>
      </c>
    </row>
    <row r="6297" spans="1:12">
      <c r="A6297" s="30">
        <v>6295</v>
      </c>
      <c r="B6297" s="30">
        <v>6139.8579999999993</v>
      </c>
      <c r="C6297" s="30">
        <v>15289.6509999999</v>
      </c>
      <c r="D6297" s="30">
        <v>1</v>
      </c>
      <c r="E6297" s="30">
        <v>1</v>
      </c>
      <c r="F6297" s="30">
        <v>6560.6970000000001</v>
      </c>
      <c r="G6297" s="30">
        <v>1</v>
      </c>
      <c r="H6297" s="30">
        <v>1</v>
      </c>
      <c r="I6297" s="30">
        <v>1</v>
      </c>
      <c r="K6297" s="457"/>
      <c r="L6297" s="457" t="e">
        <f>IF(K6297=0,#REF!,0)</f>
        <v>#REF!</v>
      </c>
    </row>
    <row r="6298" spans="1:12">
      <c r="A6298" s="30">
        <v>6296</v>
      </c>
      <c r="B6298" s="30">
        <v>1762.222</v>
      </c>
      <c r="C6298" s="30">
        <v>44253.78</v>
      </c>
      <c r="D6298" s="30">
        <v>1</v>
      </c>
      <c r="E6298" s="30">
        <v>1</v>
      </c>
      <c r="F6298" s="30">
        <v>5314.0010000000002</v>
      </c>
      <c r="G6298" s="30">
        <v>1</v>
      </c>
      <c r="H6298" s="30">
        <v>1</v>
      </c>
      <c r="I6298" s="30">
        <v>1</v>
      </c>
      <c r="K6298" s="457"/>
      <c r="L6298" s="457" t="e">
        <f>IF(K6298=0,#REF!,0)</f>
        <v>#REF!</v>
      </c>
    </row>
    <row r="6299" spans="1:12">
      <c r="A6299" s="30">
        <v>6297</v>
      </c>
      <c r="B6299" s="30">
        <v>1032.623999999998</v>
      </c>
      <c r="C6299" s="30">
        <v>75097.9889999999</v>
      </c>
      <c r="D6299" s="30">
        <v>1</v>
      </c>
      <c r="E6299" s="30">
        <v>1</v>
      </c>
      <c r="F6299" s="30">
        <v>4394.4449999999997</v>
      </c>
      <c r="G6299" s="30">
        <v>1</v>
      </c>
      <c r="H6299" s="30">
        <v>1</v>
      </c>
      <c r="I6299" s="30">
        <v>1</v>
      </c>
      <c r="K6299" s="457"/>
      <c r="L6299" s="457" t="e">
        <f>IF(K6299=0,#REF!,0)</f>
        <v>#REF!</v>
      </c>
    </row>
    <row r="6300" spans="1:12">
      <c r="A6300" s="30">
        <v>6298</v>
      </c>
      <c r="B6300" s="30">
        <v>1153.2399999999991</v>
      </c>
      <c r="C6300" s="30">
        <v>94521.671999999802</v>
      </c>
      <c r="D6300" s="30">
        <v>1</v>
      </c>
      <c r="E6300" s="30">
        <v>1</v>
      </c>
      <c r="F6300" s="30">
        <v>3345.6390000000001</v>
      </c>
      <c r="G6300" s="30">
        <v>1</v>
      </c>
      <c r="H6300" s="30">
        <v>1</v>
      </c>
      <c r="I6300" s="30">
        <v>1</v>
      </c>
      <c r="K6300" s="457"/>
      <c r="L6300" s="457" t="e">
        <f>IF(K6300=0,#REF!,0)</f>
        <v>#REF!</v>
      </c>
    </row>
    <row r="6301" spans="1:12">
      <c r="A6301" s="30">
        <v>6299</v>
      </c>
      <c r="B6301" s="30">
        <v>1213.5469999999991</v>
      </c>
      <c r="C6301" s="30">
        <v>113677.87399999979</v>
      </c>
      <c r="D6301" s="30">
        <v>1</v>
      </c>
      <c r="E6301" s="30">
        <v>1</v>
      </c>
      <c r="F6301" s="30">
        <v>2951.6619999999898</v>
      </c>
      <c r="G6301" s="30">
        <v>1</v>
      </c>
      <c r="H6301" s="30">
        <v>1</v>
      </c>
      <c r="I6301" s="30">
        <v>1</v>
      </c>
      <c r="K6301" s="457"/>
      <c r="L6301" s="457" t="e">
        <f>IF(K6301=0,#REF!,0)</f>
        <v>#REF!</v>
      </c>
    </row>
    <row r="6302" spans="1:12">
      <c r="A6302" s="30">
        <v>6300</v>
      </c>
      <c r="B6302" s="30">
        <v>1213.5469999999991</v>
      </c>
      <c r="C6302" s="30">
        <v>95001.992999999798</v>
      </c>
      <c r="D6302" s="30">
        <v>1</v>
      </c>
      <c r="E6302" s="30">
        <v>1</v>
      </c>
      <c r="F6302" s="30">
        <v>2754.10699999999</v>
      </c>
      <c r="G6302" s="30">
        <v>1</v>
      </c>
      <c r="H6302" s="30">
        <v>1</v>
      </c>
      <c r="I6302" s="30">
        <v>1</v>
      </c>
      <c r="K6302" s="457"/>
      <c r="L6302" s="457" t="e">
        <f>IF(K6302=0,#REF!,0)</f>
        <v>#REF!</v>
      </c>
    </row>
    <row r="6303" spans="1:12">
      <c r="A6303" s="30">
        <v>6301</v>
      </c>
      <c r="B6303" s="30">
        <v>6200.1660000000002</v>
      </c>
      <c r="C6303" s="30">
        <v>49751.154999999904</v>
      </c>
      <c r="D6303" s="30">
        <v>1</v>
      </c>
      <c r="E6303" s="30">
        <v>1</v>
      </c>
      <c r="F6303" s="30">
        <v>4121.6049999999996</v>
      </c>
      <c r="G6303" s="30">
        <v>1</v>
      </c>
      <c r="H6303" s="30">
        <v>1</v>
      </c>
      <c r="I6303" s="30">
        <v>1</v>
      </c>
      <c r="K6303" s="457"/>
      <c r="L6303" s="457" t="e">
        <f>IF(K6303=0,#REF!,0)</f>
        <v>#REF!</v>
      </c>
    </row>
    <row r="6304" spans="1:12">
      <c r="A6304" s="30">
        <v>6302</v>
      </c>
      <c r="B6304" s="30">
        <v>1762.222</v>
      </c>
      <c r="C6304" s="30">
        <v>74634.878999999899</v>
      </c>
      <c r="D6304" s="30">
        <v>1</v>
      </c>
      <c r="E6304" s="30">
        <v>1</v>
      </c>
      <c r="F6304" s="30">
        <v>3664.748</v>
      </c>
      <c r="G6304" s="30">
        <v>1</v>
      </c>
      <c r="H6304" s="30">
        <v>1</v>
      </c>
      <c r="I6304" s="30">
        <v>1</v>
      </c>
      <c r="K6304" s="457"/>
      <c r="L6304" s="457" t="e">
        <f>IF(K6304=0,#REF!,0)</f>
        <v>#REF!</v>
      </c>
    </row>
    <row r="6305" spans="1:12">
      <c r="A6305" s="30">
        <v>6303</v>
      </c>
      <c r="B6305" s="30">
        <v>1032.623999999998</v>
      </c>
      <c r="C6305" s="30">
        <v>111970.46299999979</v>
      </c>
      <c r="D6305" s="30">
        <v>1</v>
      </c>
      <c r="E6305" s="30">
        <v>1</v>
      </c>
      <c r="F6305" s="30">
        <v>2099.931</v>
      </c>
      <c r="G6305" s="30">
        <v>1</v>
      </c>
      <c r="H6305" s="30">
        <v>1</v>
      </c>
      <c r="I6305" s="30">
        <v>1</v>
      </c>
      <c r="K6305" s="457"/>
      <c r="L6305" s="457" t="e">
        <f>IF(K6305=0,#REF!,0)</f>
        <v>#REF!</v>
      </c>
    </row>
    <row r="6306" spans="1:12">
      <c r="A6306" s="30">
        <v>6304</v>
      </c>
      <c r="B6306" s="30">
        <v>1032.623999999998</v>
      </c>
      <c r="C6306" s="30">
        <v>93309.917999999801</v>
      </c>
      <c r="D6306" s="30">
        <v>1</v>
      </c>
      <c r="E6306" s="30">
        <v>1</v>
      </c>
      <c r="F6306" s="30">
        <v>1839.54599999999</v>
      </c>
      <c r="G6306" s="30">
        <v>1</v>
      </c>
      <c r="H6306" s="30">
        <v>1</v>
      </c>
      <c r="I6306" s="30">
        <v>1</v>
      </c>
      <c r="K6306" s="457"/>
      <c r="L6306" s="457" t="e">
        <f>IF(K6306=0,#REF!,0)</f>
        <v>#REF!</v>
      </c>
    </row>
    <row r="6307" spans="1:12">
      <c r="A6307" s="30">
        <v>6305</v>
      </c>
      <c r="B6307" s="30">
        <v>1032.623999999998</v>
      </c>
      <c r="C6307" s="30">
        <v>81382.016999999905</v>
      </c>
      <c r="D6307" s="30">
        <v>1</v>
      </c>
      <c r="E6307" s="30">
        <v>1</v>
      </c>
      <c r="F6307" s="30">
        <v>2100.42199999999</v>
      </c>
      <c r="G6307" s="30">
        <v>1</v>
      </c>
      <c r="H6307" s="30">
        <v>1</v>
      </c>
      <c r="I6307" s="30">
        <v>1</v>
      </c>
      <c r="K6307" s="457"/>
      <c r="L6307" s="457" t="e">
        <f>IF(K6307=0,#REF!,0)</f>
        <v>#REF!</v>
      </c>
    </row>
    <row r="6308" spans="1:12">
      <c r="A6308" s="30">
        <v>6306</v>
      </c>
      <c r="B6308" s="30">
        <v>1762.222</v>
      </c>
      <c r="C6308" s="30">
        <v>44122.251000000004</v>
      </c>
      <c r="D6308" s="30">
        <v>1</v>
      </c>
      <c r="E6308" s="30">
        <v>1</v>
      </c>
      <c r="F6308" s="30">
        <v>3666.1089999999999</v>
      </c>
      <c r="G6308" s="30">
        <v>1</v>
      </c>
      <c r="H6308" s="30">
        <v>1</v>
      </c>
      <c r="I6308" s="30">
        <v>1</v>
      </c>
      <c r="K6308" s="457"/>
      <c r="L6308" s="457" t="e">
        <f>IF(K6308=0,#REF!,0)</f>
        <v>#REF!</v>
      </c>
    </row>
    <row r="6309" spans="1:12">
      <c r="A6309" s="30">
        <v>6307</v>
      </c>
      <c r="B6309" s="30">
        <v>6139.8579999999993</v>
      </c>
      <c r="C6309" s="30">
        <v>28116.467999999899</v>
      </c>
      <c r="D6309" s="30">
        <v>1</v>
      </c>
      <c r="E6309" s="30">
        <v>1</v>
      </c>
      <c r="F6309" s="30">
        <v>5168.42</v>
      </c>
      <c r="G6309" s="30">
        <v>1</v>
      </c>
      <c r="H6309" s="30">
        <v>1</v>
      </c>
      <c r="I6309" s="30">
        <v>1</v>
      </c>
      <c r="K6309" s="457"/>
      <c r="L6309" s="457" t="e">
        <f>IF(K6309=0,#REF!,0)</f>
        <v>#REF!</v>
      </c>
    </row>
    <row r="6310" spans="1:12">
      <c r="A6310" s="30">
        <v>6308</v>
      </c>
      <c r="B6310" s="30">
        <v>7599.07</v>
      </c>
      <c r="C6310" s="30">
        <v>29386.030999999901</v>
      </c>
      <c r="D6310" s="30">
        <v>1</v>
      </c>
      <c r="E6310" s="30">
        <v>1</v>
      </c>
      <c r="F6310" s="30">
        <v>5234.482</v>
      </c>
      <c r="G6310" s="30">
        <v>1</v>
      </c>
      <c r="H6310" s="30">
        <v>1</v>
      </c>
      <c r="I6310" s="30">
        <v>1</v>
      </c>
      <c r="K6310" s="457"/>
      <c r="L6310" s="457" t="e">
        <f>IF(K6310=0,#REF!,0)</f>
        <v>#REF!</v>
      </c>
    </row>
    <row r="6311" spans="1:12">
      <c r="A6311" s="30">
        <v>6309</v>
      </c>
      <c r="B6311" s="30">
        <v>1762.222</v>
      </c>
      <c r="C6311" s="30">
        <v>16153.051999999901</v>
      </c>
      <c r="D6311" s="30">
        <v>1</v>
      </c>
      <c r="E6311" s="30">
        <v>1</v>
      </c>
      <c r="F6311" s="30">
        <v>4061.4259999999899</v>
      </c>
      <c r="G6311" s="30">
        <v>1</v>
      </c>
      <c r="H6311" s="30">
        <v>1</v>
      </c>
      <c r="I6311" s="30">
        <v>1</v>
      </c>
      <c r="K6311" s="457"/>
      <c r="L6311" s="457" t="e">
        <f>IF(K6311=0,#REF!,0)</f>
        <v>#REF!</v>
      </c>
    </row>
    <row r="6312" spans="1:12">
      <c r="A6312" s="30">
        <v>6310</v>
      </c>
      <c r="B6312" s="30">
        <v>1762.222</v>
      </c>
      <c r="C6312" s="30">
        <v>15703.841999999901</v>
      </c>
      <c r="D6312" s="30">
        <v>1</v>
      </c>
      <c r="E6312" s="30">
        <v>1</v>
      </c>
      <c r="F6312" s="30">
        <v>2952.1439999999898</v>
      </c>
      <c r="G6312" s="30">
        <v>1</v>
      </c>
      <c r="H6312" s="30">
        <v>1</v>
      </c>
      <c r="I6312" s="30">
        <v>1</v>
      </c>
      <c r="K6312" s="457"/>
      <c r="L6312" s="457" t="e">
        <f>IF(K6312=0,#REF!,0)</f>
        <v>#REF!</v>
      </c>
    </row>
    <row r="6313" spans="1:12">
      <c r="A6313" s="30">
        <v>6311</v>
      </c>
      <c r="B6313" s="30">
        <v>1762.222</v>
      </c>
      <c r="C6313" s="30">
        <v>15254.630999999899</v>
      </c>
      <c r="D6313" s="30">
        <v>1</v>
      </c>
      <c r="E6313" s="30">
        <v>1</v>
      </c>
      <c r="F6313" s="30">
        <v>1648.3689999999899</v>
      </c>
      <c r="G6313" s="30">
        <v>1</v>
      </c>
      <c r="H6313" s="30">
        <v>1</v>
      </c>
      <c r="I6313" s="30">
        <v>1</v>
      </c>
      <c r="K6313" s="457"/>
      <c r="L6313" s="457" t="e">
        <f>IF(K6313=0,#REF!,0)</f>
        <v>#REF!</v>
      </c>
    </row>
    <row r="6314" spans="1:12">
      <c r="A6314" s="30">
        <v>6312</v>
      </c>
      <c r="B6314" s="30">
        <v>1032.623999999998</v>
      </c>
      <c r="C6314" s="30">
        <v>15254.630999999899</v>
      </c>
      <c r="D6314" s="30">
        <v>1</v>
      </c>
      <c r="E6314" s="30">
        <v>1</v>
      </c>
      <c r="F6314" s="30">
        <v>1258.8409999999899</v>
      </c>
      <c r="G6314" s="30">
        <v>1</v>
      </c>
      <c r="H6314" s="30">
        <v>1</v>
      </c>
      <c r="I6314" s="30">
        <v>1</v>
      </c>
      <c r="K6314" s="457"/>
      <c r="L6314" s="457" t="e">
        <f>IF(K6314=0,#REF!,0)</f>
        <v>#REF!</v>
      </c>
    </row>
    <row r="6315" spans="1:12">
      <c r="A6315" s="30">
        <v>6313</v>
      </c>
      <c r="B6315" s="30">
        <v>1032.623999999998</v>
      </c>
      <c r="C6315" s="30">
        <v>15254.630999999899</v>
      </c>
      <c r="D6315" s="30">
        <v>1</v>
      </c>
      <c r="E6315" s="30">
        <v>1</v>
      </c>
      <c r="F6315" s="30">
        <v>534.78099999999995</v>
      </c>
      <c r="G6315" s="30">
        <v>1</v>
      </c>
      <c r="H6315" s="30">
        <v>1</v>
      </c>
      <c r="I6315" s="30">
        <v>1</v>
      </c>
      <c r="K6315" s="457"/>
      <c r="L6315" s="457" t="e">
        <f>IF(K6315=0,#REF!,0)</f>
        <v>#REF!</v>
      </c>
    </row>
    <row r="6316" spans="1:12">
      <c r="A6316" s="30">
        <v>6314</v>
      </c>
      <c r="B6316" s="30">
        <v>1032.623999999998</v>
      </c>
      <c r="C6316" s="30">
        <v>15187.612999999899</v>
      </c>
      <c r="D6316" s="30">
        <v>1</v>
      </c>
      <c r="E6316" s="30">
        <v>1</v>
      </c>
      <c r="F6316" s="30">
        <v>588.79799999999898</v>
      </c>
      <c r="G6316" s="30">
        <v>1</v>
      </c>
      <c r="H6316" s="30">
        <v>1</v>
      </c>
      <c r="I6316" s="30">
        <v>1</v>
      </c>
      <c r="K6316" s="457"/>
      <c r="L6316" s="457" t="e">
        <f>IF(K6316=0,#REF!,0)</f>
        <v>#REF!</v>
      </c>
    </row>
    <row r="6317" spans="1:12">
      <c r="A6317" s="30">
        <v>6315</v>
      </c>
      <c r="B6317" s="30">
        <v>1032.623999999998</v>
      </c>
      <c r="C6317" s="30">
        <v>15187.612999999899</v>
      </c>
      <c r="D6317" s="30">
        <v>1</v>
      </c>
      <c r="E6317" s="30">
        <v>1</v>
      </c>
      <c r="F6317" s="30">
        <v>379.003999999999</v>
      </c>
      <c r="G6317" s="30">
        <v>1</v>
      </c>
      <c r="H6317" s="30">
        <v>1</v>
      </c>
      <c r="I6317" s="30">
        <v>1</v>
      </c>
      <c r="K6317" s="457"/>
      <c r="L6317" s="457" t="e">
        <f>IF(K6317=0,#REF!,0)</f>
        <v>#REF!</v>
      </c>
    </row>
    <row r="6318" spans="1:12">
      <c r="A6318" s="30">
        <v>6316</v>
      </c>
      <c r="B6318" s="30">
        <v>1032.623999999998</v>
      </c>
      <c r="C6318" s="30">
        <v>15187.612999999899</v>
      </c>
      <c r="D6318" s="30">
        <v>1</v>
      </c>
      <c r="E6318" s="30">
        <v>1</v>
      </c>
      <c r="F6318" s="30">
        <v>223.50299999999999</v>
      </c>
      <c r="G6318" s="30">
        <v>1</v>
      </c>
      <c r="H6318" s="30">
        <v>1</v>
      </c>
      <c r="I6318" s="30">
        <v>1</v>
      </c>
      <c r="K6318" s="457"/>
      <c r="L6318" s="457" t="e">
        <f>IF(K6318=0,#REF!,0)</f>
        <v>#REF!</v>
      </c>
    </row>
    <row r="6319" spans="1:12">
      <c r="A6319" s="30">
        <v>6317</v>
      </c>
      <c r="B6319" s="30">
        <v>1032.623999999998</v>
      </c>
      <c r="C6319" s="30">
        <v>15187.612999999899</v>
      </c>
      <c r="D6319" s="30">
        <v>1</v>
      </c>
      <c r="E6319" s="30">
        <v>1</v>
      </c>
      <c r="F6319" s="30">
        <v>223.83099999999899</v>
      </c>
      <c r="G6319" s="30">
        <v>1</v>
      </c>
      <c r="H6319" s="30">
        <v>1</v>
      </c>
      <c r="I6319" s="30">
        <v>1</v>
      </c>
      <c r="K6319" s="457"/>
      <c r="L6319" s="457" t="e">
        <f>IF(K6319=0,#REF!,0)</f>
        <v>#REF!</v>
      </c>
    </row>
    <row r="6320" spans="1:12">
      <c r="A6320" s="30">
        <v>6318</v>
      </c>
      <c r="B6320" s="30">
        <v>1762.222</v>
      </c>
      <c r="C6320" s="30">
        <v>15187.612999999899</v>
      </c>
      <c r="D6320" s="30">
        <v>1</v>
      </c>
      <c r="E6320" s="30">
        <v>1</v>
      </c>
      <c r="F6320" s="30">
        <v>698.09100000000001</v>
      </c>
      <c r="G6320" s="30">
        <v>1</v>
      </c>
      <c r="H6320" s="30">
        <v>1</v>
      </c>
      <c r="I6320" s="30">
        <v>1</v>
      </c>
      <c r="K6320" s="457"/>
      <c r="L6320" s="457" t="e">
        <f>IF(K6320=0,#REF!,0)</f>
        <v>#REF!</v>
      </c>
    </row>
    <row r="6321" spans="1:12">
      <c r="A6321" s="30">
        <v>6319</v>
      </c>
      <c r="B6321" s="30">
        <v>6139.8579999999993</v>
      </c>
      <c r="C6321" s="30">
        <v>15289.6509999999</v>
      </c>
      <c r="D6321" s="30">
        <v>1</v>
      </c>
      <c r="E6321" s="30">
        <v>1</v>
      </c>
      <c r="F6321" s="30">
        <v>1864.1879999999901</v>
      </c>
      <c r="G6321" s="30">
        <v>1</v>
      </c>
      <c r="H6321" s="30">
        <v>1</v>
      </c>
      <c r="I6321" s="30">
        <v>1</v>
      </c>
      <c r="K6321" s="457"/>
      <c r="L6321" s="457" t="e">
        <f>IF(K6321=0,#REF!,0)</f>
        <v>#REF!</v>
      </c>
    </row>
    <row r="6322" spans="1:12">
      <c r="A6322" s="30">
        <v>6320</v>
      </c>
      <c r="B6322" s="30">
        <v>1762.222</v>
      </c>
      <c r="C6322" s="30">
        <v>28313.3139999999</v>
      </c>
      <c r="D6322" s="30">
        <v>1</v>
      </c>
      <c r="E6322" s="30">
        <v>1</v>
      </c>
      <c r="F6322" s="30">
        <v>3151.3519999999899</v>
      </c>
      <c r="G6322" s="30">
        <v>1</v>
      </c>
      <c r="H6322" s="30">
        <v>1</v>
      </c>
      <c r="I6322" s="30">
        <v>1</v>
      </c>
      <c r="K6322" s="457"/>
      <c r="L6322" s="457" t="e">
        <f>IF(K6322=0,#REF!,0)</f>
        <v>#REF!</v>
      </c>
    </row>
    <row r="6323" spans="1:12">
      <c r="A6323" s="30">
        <v>6321</v>
      </c>
      <c r="B6323" s="30">
        <v>1032.623999999998</v>
      </c>
      <c r="C6323" s="30">
        <v>29357.827999999899</v>
      </c>
      <c r="D6323" s="30">
        <v>1</v>
      </c>
      <c r="E6323" s="30">
        <v>1</v>
      </c>
      <c r="F6323" s="30">
        <v>5111.7959999999903</v>
      </c>
      <c r="G6323" s="30">
        <v>1</v>
      </c>
      <c r="H6323" s="30">
        <v>1</v>
      </c>
      <c r="I6323" s="30">
        <v>1</v>
      </c>
      <c r="K6323" s="457"/>
      <c r="L6323" s="457" t="e">
        <f>IF(K6323=0,#REF!,0)</f>
        <v>#REF!</v>
      </c>
    </row>
    <row r="6324" spans="1:12">
      <c r="A6324" s="30">
        <v>6322</v>
      </c>
      <c r="B6324" s="30">
        <v>1153.2399999999991</v>
      </c>
      <c r="C6324" s="30">
        <v>30478.111999999899</v>
      </c>
      <c r="D6324" s="30">
        <v>1</v>
      </c>
      <c r="E6324" s="30">
        <v>1</v>
      </c>
      <c r="F6324" s="30">
        <v>5054.1859999999997</v>
      </c>
      <c r="G6324" s="30">
        <v>1</v>
      </c>
      <c r="H6324" s="30">
        <v>1</v>
      </c>
      <c r="I6324" s="30">
        <v>1</v>
      </c>
      <c r="K6324" s="457"/>
      <c r="L6324" s="457" t="e">
        <f>IF(K6324=0,#REF!,0)</f>
        <v>#REF!</v>
      </c>
    </row>
    <row r="6325" spans="1:12">
      <c r="A6325" s="30">
        <v>6323</v>
      </c>
      <c r="B6325" s="30">
        <v>1213.5469999999991</v>
      </c>
      <c r="C6325" s="30">
        <v>31364.85199999989</v>
      </c>
      <c r="D6325" s="30">
        <v>1</v>
      </c>
      <c r="E6325" s="30">
        <v>1</v>
      </c>
      <c r="F6325" s="30">
        <v>4548.7820000000002</v>
      </c>
      <c r="G6325" s="30">
        <v>1</v>
      </c>
      <c r="H6325" s="30">
        <v>1</v>
      </c>
      <c r="I6325" s="30">
        <v>1</v>
      </c>
      <c r="K6325" s="457">
        <v>916.29010535433463</v>
      </c>
      <c r="L6325" s="457">
        <f>IF(K6325=0,#REF!,0)</f>
        <v>0</v>
      </c>
    </row>
    <row r="6326" spans="1:12">
      <c r="A6326" s="30">
        <v>6324</v>
      </c>
      <c r="B6326" s="30">
        <v>1213.5469999999991</v>
      </c>
      <c r="C6326" s="30">
        <v>30987.786999999902</v>
      </c>
      <c r="D6326" s="30">
        <v>1</v>
      </c>
      <c r="E6326" s="30">
        <v>1</v>
      </c>
      <c r="F6326" s="30">
        <v>4883.8089999999902</v>
      </c>
      <c r="G6326" s="30">
        <v>1</v>
      </c>
      <c r="H6326" s="30">
        <v>1</v>
      </c>
      <c r="I6326" s="30">
        <v>1</v>
      </c>
      <c r="K6326" s="457">
        <v>12425.303372477942</v>
      </c>
      <c r="L6326" s="457">
        <f>IF(K6326=0,#REF!,0)</f>
        <v>0</v>
      </c>
    </row>
    <row r="6327" spans="1:12">
      <c r="A6327" s="30">
        <v>6325</v>
      </c>
      <c r="B6327" s="30">
        <v>6200.1660000000002</v>
      </c>
      <c r="C6327" s="30">
        <v>29079.948</v>
      </c>
      <c r="D6327" s="30">
        <v>1</v>
      </c>
      <c r="E6327" s="30">
        <v>1</v>
      </c>
      <c r="F6327" s="30">
        <v>4937.4080000000004</v>
      </c>
      <c r="G6327" s="30">
        <v>1</v>
      </c>
      <c r="H6327" s="30">
        <v>1</v>
      </c>
      <c r="I6327" s="30">
        <v>1</v>
      </c>
      <c r="K6327" s="457">
        <v>9460.982697116875</v>
      </c>
      <c r="L6327" s="457">
        <f>IF(K6327=0,#REF!,0)</f>
        <v>0</v>
      </c>
    </row>
    <row r="6328" spans="1:12">
      <c r="A6328" s="30">
        <v>6326</v>
      </c>
      <c r="B6328" s="30">
        <v>1762.222</v>
      </c>
      <c r="C6328" s="30">
        <v>28896.406999999901</v>
      </c>
      <c r="D6328" s="30">
        <v>1</v>
      </c>
      <c r="E6328" s="30">
        <v>1</v>
      </c>
      <c r="F6328" s="30">
        <v>3930.3539999999998</v>
      </c>
      <c r="G6328" s="30">
        <v>1</v>
      </c>
      <c r="H6328" s="30">
        <v>1</v>
      </c>
      <c r="I6328" s="30">
        <v>1</v>
      </c>
      <c r="K6328" s="457"/>
      <c r="L6328" s="457" t="e">
        <f>IF(K6328=0,#REF!,0)</f>
        <v>#REF!</v>
      </c>
    </row>
    <row r="6329" spans="1:12">
      <c r="A6329" s="30">
        <v>6327</v>
      </c>
      <c r="B6329" s="30">
        <v>1032.623999999998</v>
      </c>
      <c r="C6329" s="30">
        <v>29658.588999999898</v>
      </c>
      <c r="D6329" s="30">
        <v>1</v>
      </c>
      <c r="E6329" s="30">
        <v>1</v>
      </c>
      <c r="F6329" s="30">
        <v>3146.9409999999998</v>
      </c>
      <c r="G6329" s="30">
        <v>1</v>
      </c>
      <c r="H6329" s="30">
        <v>1</v>
      </c>
      <c r="I6329" s="30">
        <v>1</v>
      </c>
      <c r="K6329" s="457">
        <v>11794.958480859799</v>
      </c>
      <c r="L6329" s="457">
        <f>IF(K6329=0,#REF!,0)</f>
        <v>0</v>
      </c>
    </row>
    <row r="6330" spans="1:12">
      <c r="A6330" s="30">
        <v>6328</v>
      </c>
      <c r="B6330" s="30">
        <v>1032.623999999998</v>
      </c>
      <c r="C6330" s="30">
        <v>29273.372999999898</v>
      </c>
      <c r="D6330" s="30">
        <v>1</v>
      </c>
      <c r="E6330" s="30">
        <v>1</v>
      </c>
      <c r="F6330" s="30">
        <v>2475.855</v>
      </c>
      <c r="G6330" s="30">
        <v>1</v>
      </c>
      <c r="H6330" s="30">
        <v>1</v>
      </c>
      <c r="I6330" s="30">
        <v>1</v>
      </c>
      <c r="K6330" s="457"/>
      <c r="L6330" s="457" t="e">
        <f>IF(K6330=0,#REF!,0)</f>
        <v>#REF!</v>
      </c>
    </row>
    <row r="6331" spans="1:12">
      <c r="A6331" s="30">
        <v>6329</v>
      </c>
      <c r="B6331" s="30">
        <v>1032.623999999998</v>
      </c>
      <c r="C6331" s="30">
        <v>28896.371999999901</v>
      </c>
      <c r="D6331" s="30">
        <v>1</v>
      </c>
      <c r="E6331" s="30">
        <v>1</v>
      </c>
      <c r="F6331" s="30">
        <v>3147.2869999999898</v>
      </c>
      <c r="G6331" s="30">
        <v>1</v>
      </c>
      <c r="H6331" s="30">
        <v>1</v>
      </c>
      <c r="I6331" s="30">
        <v>1</v>
      </c>
      <c r="K6331" s="457"/>
      <c r="L6331" s="457" t="e">
        <f>IF(K6331=0,#REF!,0)</f>
        <v>#REF!</v>
      </c>
    </row>
    <row r="6332" spans="1:12">
      <c r="A6332" s="30">
        <v>6330</v>
      </c>
      <c r="B6332" s="30">
        <v>1762.222</v>
      </c>
      <c r="C6332" s="30">
        <v>28210.2949999999</v>
      </c>
      <c r="D6332" s="30">
        <v>1</v>
      </c>
      <c r="E6332" s="30">
        <v>1</v>
      </c>
      <c r="F6332" s="30">
        <v>4043.2819999999901</v>
      </c>
      <c r="G6332" s="30">
        <v>1</v>
      </c>
      <c r="H6332" s="30">
        <v>1</v>
      </c>
      <c r="I6332" s="30">
        <v>1</v>
      </c>
      <c r="K6332" s="457"/>
      <c r="L6332" s="457" t="e">
        <f>IF(K6332=0,#REF!,0)</f>
        <v>#REF!</v>
      </c>
    </row>
    <row r="6333" spans="1:12">
      <c r="A6333" s="30">
        <v>6331</v>
      </c>
      <c r="B6333" s="30">
        <v>6139.8579999999993</v>
      </c>
      <c r="C6333" s="30">
        <v>28117.056999999899</v>
      </c>
      <c r="D6333" s="30">
        <v>1</v>
      </c>
      <c r="E6333" s="30">
        <v>1</v>
      </c>
      <c r="F6333" s="30">
        <v>5610.9870000000001</v>
      </c>
      <c r="G6333" s="30">
        <v>1</v>
      </c>
      <c r="H6333" s="30">
        <v>1</v>
      </c>
      <c r="I6333" s="30">
        <v>1</v>
      </c>
      <c r="K6333" s="457"/>
      <c r="L6333" s="457" t="e">
        <f>IF(K6333=0,#REF!,0)</f>
        <v>#REF!</v>
      </c>
    </row>
    <row r="6334" spans="1:12">
      <c r="A6334" s="30">
        <v>6332</v>
      </c>
      <c r="B6334" s="30">
        <v>7599.07</v>
      </c>
      <c r="C6334" s="30">
        <v>29386.5289999999</v>
      </c>
      <c r="D6334" s="30">
        <v>1</v>
      </c>
      <c r="E6334" s="30">
        <v>1</v>
      </c>
      <c r="F6334" s="30">
        <v>4436.1019999999999</v>
      </c>
      <c r="G6334" s="30">
        <v>1</v>
      </c>
      <c r="H6334" s="30">
        <v>1</v>
      </c>
      <c r="I6334" s="30">
        <v>1</v>
      </c>
      <c r="K6334" s="457"/>
      <c r="L6334" s="457" t="e">
        <f>IF(K6334=0,#REF!,0)</f>
        <v>#REF!</v>
      </c>
    </row>
    <row r="6335" spans="1:12">
      <c r="A6335" s="30">
        <v>6333</v>
      </c>
      <c r="B6335" s="30">
        <v>1762.222</v>
      </c>
      <c r="C6335" s="30">
        <v>16153.051999999901</v>
      </c>
      <c r="D6335" s="30">
        <v>1</v>
      </c>
      <c r="E6335" s="30">
        <v>1</v>
      </c>
      <c r="F6335" s="30">
        <v>2478.5610000000001</v>
      </c>
      <c r="G6335" s="30">
        <v>1</v>
      </c>
      <c r="H6335" s="30">
        <v>1</v>
      </c>
      <c r="I6335" s="30">
        <v>1</v>
      </c>
      <c r="K6335" s="457"/>
      <c r="L6335" s="457" t="e">
        <f>IF(K6335=0,#REF!,0)</f>
        <v>#REF!</v>
      </c>
    </row>
    <row r="6336" spans="1:12">
      <c r="A6336" s="30">
        <v>6334</v>
      </c>
      <c r="B6336" s="30">
        <v>1762.222</v>
      </c>
      <c r="C6336" s="30">
        <v>15703.841999999901</v>
      </c>
      <c r="D6336" s="30">
        <v>1</v>
      </c>
      <c r="E6336" s="30">
        <v>1</v>
      </c>
      <c r="F6336" s="30">
        <v>2423.4059999999899</v>
      </c>
      <c r="G6336" s="30">
        <v>1</v>
      </c>
      <c r="H6336" s="30">
        <v>1</v>
      </c>
      <c r="I6336" s="30">
        <v>1</v>
      </c>
      <c r="K6336" s="457"/>
      <c r="L6336" s="457" t="e">
        <f>IF(K6336=0,#REF!,0)</f>
        <v>#REF!</v>
      </c>
    </row>
    <row r="6337" spans="1:12">
      <c r="A6337" s="30">
        <v>6335</v>
      </c>
      <c r="B6337" s="30">
        <v>1762.222</v>
      </c>
      <c r="C6337" s="30">
        <v>15254.630999999899</v>
      </c>
      <c r="D6337" s="30">
        <v>1</v>
      </c>
      <c r="E6337" s="30">
        <v>1</v>
      </c>
      <c r="F6337" s="30">
        <v>1976.6369999999899</v>
      </c>
      <c r="G6337" s="30">
        <v>1</v>
      </c>
      <c r="H6337" s="30">
        <v>1</v>
      </c>
      <c r="I6337" s="30">
        <v>1</v>
      </c>
      <c r="K6337" s="457"/>
      <c r="L6337" s="457" t="e">
        <f>IF(K6337=0,#REF!,0)</f>
        <v>#REF!</v>
      </c>
    </row>
    <row r="6338" spans="1:12">
      <c r="A6338" s="30">
        <v>6336</v>
      </c>
      <c r="B6338" s="30">
        <v>1032.623999999998</v>
      </c>
      <c r="C6338" s="30">
        <v>15254.630999999899</v>
      </c>
      <c r="D6338" s="30">
        <v>1</v>
      </c>
      <c r="E6338" s="30">
        <v>1</v>
      </c>
      <c r="F6338" s="30">
        <v>1195.998</v>
      </c>
      <c r="G6338" s="30">
        <v>1</v>
      </c>
      <c r="H6338" s="30">
        <v>1</v>
      </c>
      <c r="I6338" s="30">
        <v>1</v>
      </c>
      <c r="K6338" s="457"/>
      <c r="L6338" s="457" t="e">
        <f>IF(K6338=0,#REF!,0)</f>
        <v>#REF!</v>
      </c>
    </row>
    <row r="6339" spans="1:12">
      <c r="A6339" s="30">
        <v>6337</v>
      </c>
      <c r="B6339" s="30">
        <v>1032.623999999998</v>
      </c>
      <c r="C6339" s="30">
        <v>15254.630999999899</v>
      </c>
      <c r="D6339" s="30">
        <v>1</v>
      </c>
      <c r="E6339" s="30">
        <v>1</v>
      </c>
      <c r="F6339" s="30">
        <v>707.23999999999899</v>
      </c>
      <c r="G6339" s="30">
        <v>1</v>
      </c>
      <c r="H6339" s="30">
        <v>1</v>
      </c>
      <c r="I6339" s="30">
        <v>1</v>
      </c>
      <c r="K6339" s="457"/>
      <c r="L6339" s="457" t="e">
        <f>IF(K6339=0,#REF!,0)</f>
        <v>#REF!</v>
      </c>
    </row>
    <row r="6340" spans="1:12">
      <c r="A6340" s="30">
        <v>6338</v>
      </c>
      <c r="B6340" s="30">
        <v>1032.623999999998</v>
      </c>
      <c r="C6340" s="30">
        <v>15187.612999999899</v>
      </c>
      <c r="D6340" s="30">
        <v>1</v>
      </c>
      <c r="E6340" s="30">
        <v>1</v>
      </c>
      <c r="F6340" s="30">
        <v>528.60199999999998</v>
      </c>
      <c r="G6340" s="30">
        <v>1</v>
      </c>
      <c r="H6340" s="30">
        <v>1</v>
      </c>
      <c r="I6340" s="30">
        <v>1</v>
      </c>
      <c r="K6340" s="457"/>
      <c r="L6340" s="457" t="e">
        <f>IF(K6340=0,#REF!,0)</f>
        <v>#REF!</v>
      </c>
    </row>
    <row r="6341" spans="1:12">
      <c r="A6341" s="30">
        <v>6339</v>
      </c>
      <c r="B6341" s="30">
        <v>1032.623999999998</v>
      </c>
      <c r="C6341" s="30">
        <v>15187.612999999899</v>
      </c>
      <c r="D6341" s="30">
        <v>1</v>
      </c>
      <c r="E6341" s="30">
        <v>1</v>
      </c>
      <c r="F6341" s="30">
        <v>413.39499999999902</v>
      </c>
      <c r="G6341" s="30">
        <v>1</v>
      </c>
      <c r="H6341" s="30">
        <v>1</v>
      </c>
      <c r="I6341" s="30">
        <v>1</v>
      </c>
      <c r="K6341" s="457"/>
      <c r="L6341" s="457" t="e">
        <f>IF(K6341=0,#REF!,0)</f>
        <v>#REF!</v>
      </c>
    </row>
    <row r="6342" spans="1:12">
      <c r="A6342" s="30">
        <v>6340</v>
      </c>
      <c r="B6342" s="30">
        <v>1032.623999999998</v>
      </c>
      <c r="C6342" s="30">
        <v>15187.612999999899</v>
      </c>
      <c r="D6342" s="30">
        <v>1</v>
      </c>
      <c r="E6342" s="30">
        <v>1</v>
      </c>
      <c r="F6342" s="30">
        <v>230.64699999999999</v>
      </c>
      <c r="G6342" s="30">
        <v>1</v>
      </c>
      <c r="H6342" s="30">
        <v>1</v>
      </c>
      <c r="I6342" s="30">
        <v>1</v>
      </c>
      <c r="K6342" s="457"/>
      <c r="L6342" s="457" t="e">
        <f>IF(K6342=0,#REF!,0)</f>
        <v>#REF!</v>
      </c>
    </row>
    <row r="6343" spans="1:12">
      <c r="A6343" s="30">
        <v>6341</v>
      </c>
      <c r="B6343" s="30">
        <v>1032.623999999998</v>
      </c>
      <c r="C6343" s="30">
        <v>15187.612999999899</v>
      </c>
      <c r="D6343" s="30">
        <v>1</v>
      </c>
      <c r="E6343" s="30">
        <v>1</v>
      </c>
      <c r="F6343" s="30">
        <v>231.28100000000001</v>
      </c>
      <c r="G6343" s="30">
        <v>1</v>
      </c>
      <c r="H6343" s="30">
        <v>1</v>
      </c>
      <c r="I6343" s="30">
        <v>1</v>
      </c>
      <c r="K6343" s="457"/>
      <c r="L6343" s="457" t="e">
        <f>IF(K6343=0,#REF!,0)</f>
        <v>#REF!</v>
      </c>
    </row>
    <row r="6344" spans="1:12">
      <c r="A6344" s="30">
        <v>6342</v>
      </c>
      <c r="B6344" s="30">
        <v>1762.222</v>
      </c>
      <c r="C6344" s="30">
        <v>15187.612999999899</v>
      </c>
      <c r="D6344" s="30">
        <v>1</v>
      </c>
      <c r="E6344" s="30">
        <v>1</v>
      </c>
      <c r="F6344" s="30">
        <v>414.31699999999898</v>
      </c>
      <c r="G6344" s="30">
        <v>1</v>
      </c>
      <c r="H6344" s="30">
        <v>1</v>
      </c>
      <c r="I6344" s="30">
        <v>1</v>
      </c>
      <c r="K6344" s="457"/>
      <c r="L6344" s="457" t="e">
        <f>IF(K6344=0,#REF!,0)</f>
        <v>#REF!</v>
      </c>
    </row>
    <row r="6345" spans="1:12">
      <c r="A6345" s="30">
        <v>6343</v>
      </c>
      <c r="B6345" s="30">
        <v>6139.8579999999993</v>
      </c>
      <c r="C6345" s="30">
        <v>15289.6509999999</v>
      </c>
      <c r="D6345" s="30">
        <v>1</v>
      </c>
      <c r="E6345" s="30">
        <v>1</v>
      </c>
      <c r="F6345" s="30">
        <v>1259.1780000000001</v>
      </c>
      <c r="G6345" s="30">
        <v>1</v>
      </c>
      <c r="H6345" s="30">
        <v>1</v>
      </c>
      <c r="I6345" s="30">
        <v>1</v>
      </c>
      <c r="K6345" s="457"/>
      <c r="L6345" s="457" t="e">
        <f>IF(K6345=0,#REF!,0)</f>
        <v>#REF!</v>
      </c>
    </row>
    <row r="6346" spans="1:12">
      <c r="A6346" s="30">
        <v>6344</v>
      </c>
      <c r="B6346" s="30">
        <v>1762.222</v>
      </c>
      <c r="C6346" s="30">
        <v>15633.805999999899</v>
      </c>
      <c r="D6346" s="30">
        <v>1</v>
      </c>
      <c r="E6346" s="30">
        <v>1</v>
      </c>
      <c r="F6346" s="30">
        <v>2556.0029999999902</v>
      </c>
      <c r="G6346" s="30">
        <v>1</v>
      </c>
      <c r="H6346" s="30">
        <v>1</v>
      </c>
      <c r="I6346" s="30">
        <v>1</v>
      </c>
      <c r="K6346" s="457"/>
      <c r="L6346" s="457" t="e">
        <f>IF(K6346=0,#REF!,0)</f>
        <v>#REF!</v>
      </c>
    </row>
    <row r="6347" spans="1:12">
      <c r="A6347" s="30">
        <v>6345</v>
      </c>
      <c r="B6347" s="30">
        <v>1032.623999999998</v>
      </c>
      <c r="C6347" s="30">
        <v>16672.300999999898</v>
      </c>
      <c r="D6347" s="30">
        <v>1</v>
      </c>
      <c r="E6347" s="30">
        <v>1</v>
      </c>
      <c r="F6347" s="30">
        <v>4040.2240000000002</v>
      </c>
      <c r="G6347" s="30">
        <v>1</v>
      </c>
      <c r="H6347" s="30">
        <v>1</v>
      </c>
      <c r="I6347" s="30">
        <v>1</v>
      </c>
      <c r="K6347" s="457"/>
      <c r="L6347" s="457" t="e">
        <f>IF(K6347=0,#REF!,0)</f>
        <v>#REF!</v>
      </c>
    </row>
    <row r="6348" spans="1:12">
      <c r="A6348" s="30">
        <v>6346</v>
      </c>
      <c r="B6348" s="30">
        <v>1153.2399999999991</v>
      </c>
      <c r="C6348" s="30">
        <v>17792.710999999901</v>
      </c>
      <c r="D6348" s="30">
        <v>1</v>
      </c>
      <c r="E6348" s="30">
        <v>1</v>
      </c>
      <c r="F6348" s="30">
        <v>5337.1559999999899</v>
      </c>
      <c r="G6348" s="30">
        <v>1</v>
      </c>
      <c r="H6348" s="30">
        <v>1</v>
      </c>
      <c r="I6348" s="30">
        <v>1</v>
      </c>
      <c r="K6348" s="457"/>
      <c r="L6348" s="457" t="e">
        <f>IF(K6348=0,#REF!,0)</f>
        <v>#REF!</v>
      </c>
    </row>
    <row r="6349" spans="1:12">
      <c r="A6349" s="30">
        <v>6347</v>
      </c>
      <c r="B6349" s="30">
        <v>1213.5469999999991</v>
      </c>
      <c r="C6349" s="30">
        <v>18679.559999999899</v>
      </c>
      <c r="D6349" s="30">
        <v>1</v>
      </c>
      <c r="E6349" s="30">
        <v>1</v>
      </c>
      <c r="F6349" s="30">
        <v>5890.3869999999897</v>
      </c>
      <c r="G6349" s="30">
        <v>1</v>
      </c>
      <c r="H6349" s="30">
        <v>1</v>
      </c>
      <c r="I6349" s="30">
        <v>1</v>
      </c>
      <c r="K6349" s="457">
        <v>2319.2167059191597</v>
      </c>
      <c r="L6349" s="457">
        <f>IF(K6349=0,#REF!,0)</f>
        <v>0</v>
      </c>
    </row>
    <row r="6350" spans="1:12">
      <c r="A6350" s="30">
        <v>6348</v>
      </c>
      <c r="B6350" s="30">
        <v>1213.5469999999991</v>
      </c>
      <c r="C6350" s="30">
        <v>18294.355999999902</v>
      </c>
      <c r="D6350" s="30">
        <v>1</v>
      </c>
      <c r="E6350" s="30">
        <v>1</v>
      </c>
      <c r="F6350" s="30">
        <v>6195.8590000000004</v>
      </c>
      <c r="G6350" s="30">
        <v>1</v>
      </c>
      <c r="H6350" s="30">
        <v>1</v>
      </c>
      <c r="I6350" s="30">
        <v>1</v>
      </c>
      <c r="K6350" s="457">
        <v>8592.311351958735</v>
      </c>
      <c r="L6350" s="457">
        <f>IF(K6350=0,#REF!,0)</f>
        <v>0</v>
      </c>
    </row>
    <row r="6351" spans="1:12">
      <c r="A6351" s="30">
        <v>6349</v>
      </c>
      <c r="B6351" s="30">
        <v>6200.1660000000002</v>
      </c>
      <c r="C6351" s="30">
        <v>16386.614999999889</v>
      </c>
      <c r="D6351" s="30">
        <v>1</v>
      </c>
      <c r="E6351" s="30">
        <v>1</v>
      </c>
      <c r="F6351" s="30">
        <v>5325.5009999999902</v>
      </c>
      <c r="G6351" s="30">
        <v>1</v>
      </c>
      <c r="H6351" s="30">
        <v>1</v>
      </c>
      <c r="I6351" s="30">
        <v>1</v>
      </c>
      <c r="K6351" s="457"/>
      <c r="L6351" s="457" t="e">
        <f>IF(K6351=0,#REF!,0)</f>
        <v>#REF!</v>
      </c>
    </row>
    <row r="6352" spans="1:12">
      <c r="A6352" s="30">
        <v>6350</v>
      </c>
      <c r="B6352" s="30">
        <v>1762.222</v>
      </c>
      <c r="C6352" s="30">
        <v>16203.154999999901</v>
      </c>
      <c r="D6352" s="30">
        <v>1</v>
      </c>
      <c r="E6352" s="30">
        <v>1</v>
      </c>
      <c r="F6352" s="30">
        <v>4583.4479999999903</v>
      </c>
      <c r="G6352" s="30">
        <v>1</v>
      </c>
      <c r="H6352" s="30">
        <v>1</v>
      </c>
      <c r="I6352" s="30">
        <v>1</v>
      </c>
      <c r="K6352" s="457">
        <v>10535.210608287956</v>
      </c>
      <c r="L6352" s="457">
        <f>IF(K6352=0,#REF!,0)</f>
        <v>0</v>
      </c>
    </row>
    <row r="6353" spans="1:12">
      <c r="A6353" s="30">
        <v>6351</v>
      </c>
      <c r="B6353" s="30">
        <v>1032.623999999998</v>
      </c>
      <c r="C6353" s="30">
        <v>16973.5649999999</v>
      </c>
      <c r="D6353" s="30">
        <v>1</v>
      </c>
      <c r="E6353" s="30">
        <v>1</v>
      </c>
      <c r="F6353" s="30">
        <v>3594.482</v>
      </c>
      <c r="G6353" s="30">
        <v>1</v>
      </c>
      <c r="H6353" s="30">
        <v>1</v>
      </c>
      <c r="I6353" s="30">
        <v>1</v>
      </c>
      <c r="K6353" s="457"/>
      <c r="L6353" s="457" t="e">
        <f>IF(K6353=0,#REF!,0)</f>
        <v>#REF!</v>
      </c>
    </row>
    <row r="6354" spans="1:12">
      <c r="A6354" s="30">
        <v>6352</v>
      </c>
      <c r="B6354" s="30">
        <v>1032.623999999998</v>
      </c>
      <c r="C6354" s="30">
        <v>16588.360999999899</v>
      </c>
      <c r="D6354" s="30">
        <v>1</v>
      </c>
      <c r="E6354" s="30">
        <v>1</v>
      </c>
      <c r="F6354" s="30">
        <v>3162.1619999999998</v>
      </c>
      <c r="G6354" s="30">
        <v>1</v>
      </c>
      <c r="H6354" s="30">
        <v>1</v>
      </c>
      <c r="I6354" s="30">
        <v>1</v>
      </c>
      <c r="K6354" s="457"/>
      <c r="L6354" s="457" t="e">
        <f>IF(K6354=0,#REF!,0)</f>
        <v>#REF!</v>
      </c>
    </row>
    <row r="6355" spans="1:12">
      <c r="A6355" s="30">
        <v>6353</v>
      </c>
      <c r="B6355" s="30">
        <v>1032.623999999998</v>
      </c>
      <c r="C6355" s="30">
        <v>16203.154999999901</v>
      </c>
      <c r="D6355" s="30">
        <v>1</v>
      </c>
      <c r="E6355" s="30">
        <v>1</v>
      </c>
      <c r="F6355" s="30">
        <v>1805.6869999999999</v>
      </c>
      <c r="G6355" s="30">
        <v>1</v>
      </c>
      <c r="H6355" s="30">
        <v>1</v>
      </c>
      <c r="I6355" s="30">
        <v>1</v>
      </c>
      <c r="K6355" s="457"/>
      <c r="L6355" s="457" t="e">
        <f>IF(K6355=0,#REF!,0)</f>
        <v>#REF!</v>
      </c>
    </row>
    <row r="6356" spans="1:12">
      <c r="A6356" s="30">
        <v>6354</v>
      </c>
      <c r="B6356" s="30">
        <v>1762.222</v>
      </c>
      <c r="C6356" s="30">
        <v>15499.762999999901</v>
      </c>
      <c r="D6356" s="30">
        <v>1</v>
      </c>
      <c r="E6356" s="30">
        <v>1</v>
      </c>
      <c r="F6356" s="30">
        <v>3411.5459999999998</v>
      </c>
      <c r="G6356" s="30">
        <v>1</v>
      </c>
      <c r="H6356" s="30">
        <v>1</v>
      </c>
      <c r="I6356" s="30">
        <v>1</v>
      </c>
      <c r="K6356" s="457"/>
      <c r="L6356" s="457" t="e">
        <f>IF(K6356=0,#REF!,0)</f>
        <v>#REF!</v>
      </c>
    </row>
    <row r="6357" spans="1:12">
      <c r="A6357" s="30">
        <v>6355</v>
      </c>
      <c r="B6357" s="30">
        <v>6139.8579999999993</v>
      </c>
      <c r="C6357" s="30">
        <v>15423.693999999899</v>
      </c>
      <c r="D6357" s="30">
        <v>1</v>
      </c>
      <c r="E6357" s="30">
        <v>1</v>
      </c>
      <c r="F6357" s="30">
        <v>4463.8359999999902</v>
      </c>
      <c r="G6357" s="30">
        <v>1</v>
      </c>
      <c r="H6357" s="30">
        <v>1</v>
      </c>
      <c r="I6357" s="30">
        <v>1</v>
      </c>
      <c r="K6357" s="457"/>
      <c r="L6357" s="457" t="e">
        <f>IF(K6357=0,#REF!,0)</f>
        <v>#REF!</v>
      </c>
    </row>
    <row r="6358" spans="1:12">
      <c r="A6358" s="30">
        <v>6356</v>
      </c>
      <c r="B6358" s="30">
        <v>7599.07</v>
      </c>
      <c r="C6358" s="30">
        <v>16701.287999999899</v>
      </c>
      <c r="D6358" s="30">
        <v>1</v>
      </c>
      <c r="E6358" s="30">
        <v>1</v>
      </c>
      <c r="F6358" s="30">
        <v>4836.5569999999998</v>
      </c>
      <c r="G6358" s="30">
        <v>1</v>
      </c>
      <c r="H6358" s="30">
        <v>1</v>
      </c>
      <c r="I6358" s="30">
        <v>1</v>
      </c>
      <c r="K6358" s="457"/>
      <c r="L6358" s="457" t="e">
        <f>IF(K6358=0,#REF!,0)</f>
        <v>#REF!</v>
      </c>
    </row>
    <row r="6359" spans="1:12">
      <c r="A6359" s="30">
        <v>6357</v>
      </c>
      <c r="B6359" s="30">
        <v>1762.222</v>
      </c>
      <c r="C6359" s="30">
        <v>16153.051999999901</v>
      </c>
      <c r="D6359" s="30">
        <v>1</v>
      </c>
      <c r="E6359" s="30">
        <v>1</v>
      </c>
      <c r="F6359" s="30">
        <v>2489.0539999999901</v>
      </c>
      <c r="G6359" s="30">
        <v>1</v>
      </c>
      <c r="H6359" s="30">
        <v>1</v>
      </c>
      <c r="I6359" s="30">
        <v>1</v>
      </c>
      <c r="K6359" s="457"/>
      <c r="L6359" s="457" t="e">
        <f>IF(K6359=0,#REF!,0)</f>
        <v>#REF!</v>
      </c>
    </row>
    <row r="6360" spans="1:12">
      <c r="A6360" s="30">
        <v>6358</v>
      </c>
      <c r="B6360" s="30">
        <v>1762.222</v>
      </c>
      <c r="C6360" s="30">
        <v>15703.841999999901</v>
      </c>
      <c r="D6360" s="30">
        <v>1</v>
      </c>
      <c r="E6360" s="30">
        <v>1</v>
      </c>
      <c r="F6360" s="30">
        <v>2304.8209999999899</v>
      </c>
      <c r="G6360" s="30">
        <v>1</v>
      </c>
      <c r="H6360" s="30">
        <v>1</v>
      </c>
      <c r="I6360" s="30">
        <v>1</v>
      </c>
      <c r="K6360" s="457"/>
      <c r="L6360" s="457" t="e">
        <f>IF(K6360=0,#REF!,0)</f>
        <v>#REF!</v>
      </c>
    </row>
    <row r="6361" spans="1:12">
      <c r="A6361" s="30">
        <v>6359</v>
      </c>
      <c r="B6361" s="30">
        <v>1762.222</v>
      </c>
      <c r="C6361" s="30">
        <v>15254.630999999899</v>
      </c>
      <c r="D6361" s="30">
        <v>1</v>
      </c>
      <c r="E6361" s="30">
        <v>1</v>
      </c>
      <c r="F6361" s="30">
        <v>2120.5549999999998</v>
      </c>
      <c r="G6361" s="30">
        <v>1</v>
      </c>
      <c r="H6361" s="30">
        <v>1</v>
      </c>
      <c r="I6361" s="30">
        <v>1</v>
      </c>
      <c r="K6361" s="457"/>
      <c r="L6361" s="457" t="e">
        <f>IF(K6361=0,#REF!,0)</f>
        <v>#REF!</v>
      </c>
    </row>
    <row r="6362" spans="1:12">
      <c r="A6362" s="30">
        <v>6360</v>
      </c>
      <c r="B6362" s="30">
        <v>1032.623999999998</v>
      </c>
      <c r="C6362" s="30">
        <v>15254.630999999899</v>
      </c>
      <c r="D6362" s="30">
        <v>1</v>
      </c>
      <c r="E6362" s="30">
        <v>1</v>
      </c>
      <c r="F6362" s="30">
        <v>1196.2729999999999</v>
      </c>
      <c r="G6362" s="30">
        <v>1</v>
      </c>
      <c r="H6362" s="30">
        <v>1</v>
      </c>
      <c r="I6362" s="30">
        <v>1</v>
      </c>
      <c r="K6362" s="457"/>
      <c r="L6362" s="457" t="e">
        <f>IF(K6362=0,#REF!,0)</f>
        <v>#REF!</v>
      </c>
    </row>
    <row r="6363" spans="1:12">
      <c r="A6363" s="30">
        <v>6361</v>
      </c>
      <c r="B6363" s="30">
        <v>1032.623999999998</v>
      </c>
      <c r="C6363" s="30">
        <v>15254.630999999899</v>
      </c>
      <c r="D6363" s="30">
        <v>1</v>
      </c>
      <c r="E6363" s="30">
        <v>1</v>
      </c>
      <c r="F6363" s="30">
        <v>556.10199999999895</v>
      </c>
      <c r="G6363" s="30">
        <v>1</v>
      </c>
      <c r="H6363" s="30">
        <v>1</v>
      </c>
      <c r="I6363" s="30">
        <v>1</v>
      </c>
      <c r="K6363" s="457"/>
      <c r="L6363" s="457" t="e">
        <f>IF(K6363=0,#REF!,0)</f>
        <v>#REF!</v>
      </c>
    </row>
    <row r="6364" spans="1:12">
      <c r="A6364" s="30">
        <v>6362</v>
      </c>
      <c r="B6364" s="30">
        <v>1032.623999999998</v>
      </c>
      <c r="C6364" s="30">
        <v>15187.612999999899</v>
      </c>
      <c r="D6364" s="30">
        <v>1</v>
      </c>
      <c r="E6364" s="30">
        <v>1</v>
      </c>
      <c r="F6364" s="30">
        <v>318.154</v>
      </c>
      <c r="G6364" s="30">
        <v>1</v>
      </c>
      <c r="H6364" s="30">
        <v>1</v>
      </c>
      <c r="I6364" s="30">
        <v>1</v>
      </c>
      <c r="K6364" s="457"/>
      <c r="L6364" s="457" t="e">
        <f>IF(K6364=0,#REF!,0)</f>
        <v>#REF!</v>
      </c>
    </row>
    <row r="6365" spans="1:12">
      <c r="A6365" s="30">
        <v>6363</v>
      </c>
      <c r="B6365" s="30">
        <v>1032.623999999998</v>
      </c>
      <c r="C6365" s="30">
        <v>15187.612999999899</v>
      </c>
      <c r="D6365" s="30">
        <v>1</v>
      </c>
      <c r="E6365" s="30">
        <v>1</v>
      </c>
      <c r="F6365" s="30">
        <v>255.55099999999999</v>
      </c>
      <c r="G6365" s="30">
        <v>1</v>
      </c>
      <c r="H6365" s="30">
        <v>1</v>
      </c>
      <c r="I6365" s="30">
        <v>1</v>
      </c>
      <c r="K6365" s="457"/>
      <c r="L6365" s="457" t="e">
        <f>IF(K6365=0,#REF!,0)</f>
        <v>#REF!</v>
      </c>
    </row>
    <row r="6366" spans="1:12">
      <c r="A6366" s="30">
        <v>6364</v>
      </c>
      <c r="B6366" s="30">
        <v>1032.623999999998</v>
      </c>
      <c r="C6366" s="30">
        <v>15187.612999999899</v>
      </c>
      <c r="D6366" s="30">
        <v>1</v>
      </c>
      <c r="E6366" s="30">
        <v>1</v>
      </c>
      <c r="F6366" s="30">
        <v>256.83800000000002</v>
      </c>
      <c r="G6366" s="30">
        <v>1</v>
      </c>
      <c r="H6366" s="30">
        <v>1</v>
      </c>
      <c r="I6366" s="30">
        <v>1</v>
      </c>
      <c r="K6366" s="457"/>
      <c r="L6366" s="457" t="e">
        <f>IF(K6366=0,#REF!,0)</f>
        <v>#REF!</v>
      </c>
    </row>
    <row r="6367" spans="1:12">
      <c r="A6367" s="30">
        <v>6365</v>
      </c>
      <c r="B6367" s="30">
        <v>1032.623999999998</v>
      </c>
      <c r="C6367" s="30">
        <v>15363.923999999899</v>
      </c>
      <c r="D6367" s="30">
        <v>1</v>
      </c>
      <c r="E6367" s="30">
        <v>1</v>
      </c>
      <c r="F6367" s="30">
        <v>235.82599999999999</v>
      </c>
      <c r="G6367" s="30">
        <v>1</v>
      </c>
      <c r="H6367" s="30">
        <v>1</v>
      </c>
      <c r="I6367" s="30">
        <v>1</v>
      </c>
      <c r="K6367" s="457"/>
      <c r="L6367" s="457" t="e">
        <f>IF(K6367=0,#REF!,0)</f>
        <v>#REF!</v>
      </c>
    </row>
    <row r="6368" spans="1:12">
      <c r="A6368" s="30">
        <v>6366</v>
      </c>
      <c r="B6368" s="30">
        <v>1762.222</v>
      </c>
      <c r="C6368" s="30">
        <v>15494.5249999999</v>
      </c>
      <c r="D6368" s="30">
        <v>1</v>
      </c>
      <c r="E6368" s="30">
        <v>1</v>
      </c>
      <c r="F6368" s="30">
        <v>2509.33699999999</v>
      </c>
      <c r="G6368" s="30">
        <v>1</v>
      </c>
      <c r="H6368" s="30">
        <v>1</v>
      </c>
      <c r="I6368" s="30">
        <v>1</v>
      </c>
      <c r="K6368" s="457"/>
      <c r="L6368" s="457" t="e">
        <f>IF(K6368=0,#REF!,0)</f>
        <v>#REF!</v>
      </c>
    </row>
    <row r="6369" spans="1:12">
      <c r="A6369" s="30">
        <v>6367</v>
      </c>
      <c r="B6369" s="30">
        <v>6139.8579999999993</v>
      </c>
      <c r="C6369" s="30">
        <v>15661.922999999901</v>
      </c>
      <c r="D6369" s="30">
        <v>1</v>
      </c>
      <c r="E6369" s="30">
        <v>1</v>
      </c>
      <c r="F6369" s="30">
        <v>6578.14299999999</v>
      </c>
      <c r="G6369" s="30">
        <v>1</v>
      </c>
      <c r="H6369" s="30">
        <v>1</v>
      </c>
      <c r="I6369" s="30">
        <v>1</v>
      </c>
      <c r="K6369" s="457"/>
      <c r="L6369" s="457" t="e">
        <f>IF(K6369=0,#REF!,0)</f>
        <v>#REF!</v>
      </c>
    </row>
    <row r="6370" spans="1:12">
      <c r="A6370" s="30">
        <v>6368</v>
      </c>
      <c r="B6370" s="30">
        <v>1762.222</v>
      </c>
      <c r="C6370" s="30">
        <v>44870.318999999996</v>
      </c>
      <c r="D6370" s="30">
        <v>1</v>
      </c>
      <c r="E6370" s="30">
        <v>1</v>
      </c>
      <c r="F6370" s="30">
        <v>5329.51</v>
      </c>
      <c r="G6370" s="30">
        <v>1</v>
      </c>
      <c r="H6370" s="30">
        <v>1</v>
      </c>
      <c r="I6370" s="30">
        <v>1</v>
      </c>
      <c r="K6370" s="457"/>
      <c r="L6370" s="457" t="e">
        <f>IF(K6370=0,#REF!,0)</f>
        <v>#REF!</v>
      </c>
    </row>
    <row r="6371" spans="1:12">
      <c r="A6371" s="30">
        <v>6369</v>
      </c>
      <c r="B6371" s="30">
        <v>1032.623999999998</v>
      </c>
      <c r="C6371" s="30">
        <v>75333.761999999901</v>
      </c>
      <c r="D6371" s="30">
        <v>1</v>
      </c>
      <c r="E6371" s="30">
        <v>1</v>
      </c>
      <c r="F6371" s="30">
        <v>4408.46899999999</v>
      </c>
      <c r="G6371" s="30">
        <v>1</v>
      </c>
      <c r="H6371" s="30">
        <v>1</v>
      </c>
      <c r="I6371" s="30">
        <v>1</v>
      </c>
      <c r="K6371" s="457"/>
      <c r="L6371" s="457" t="e">
        <f>IF(K6371=0,#REF!,0)</f>
        <v>#REF!</v>
      </c>
    </row>
    <row r="6372" spans="1:12">
      <c r="A6372" s="30">
        <v>6370</v>
      </c>
      <c r="B6372" s="30">
        <v>1153.2399999999991</v>
      </c>
      <c r="C6372" s="30">
        <v>94534.168999999791</v>
      </c>
      <c r="D6372" s="30">
        <v>1</v>
      </c>
      <c r="E6372" s="30">
        <v>1</v>
      </c>
      <c r="F6372" s="30">
        <v>3357.2170000000001</v>
      </c>
      <c r="G6372" s="30">
        <v>1</v>
      </c>
      <c r="H6372" s="30">
        <v>1</v>
      </c>
      <c r="I6372" s="30">
        <v>1</v>
      </c>
      <c r="K6372" s="457"/>
      <c r="L6372" s="457" t="e">
        <f>IF(K6372=0,#REF!,0)</f>
        <v>#REF!</v>
      </c>
    </row>
    <row r="6373" spans="1:12">
      <c r="A6373" s="30">
        <v>6371</v>
      </c>
      <c r="B6373" s="30">
        <v>1213.5469999999991</v>
      </c>
      <c r="C6373" s="30">
        <v>113681.42999999979</v>
      </c>
      <c r="D6373" s="30">
        <v>1</v>
      </c>
      <c r="E6373" s="30">
        <v>1</v>
      </c>
      <c r="F6373" s="30">
        <v>2962.5709999999999</v>
      </c>
      <c r="G6373" s="30">
        <v>1</v>
      </c>
      <c r="H6373" s="30">
        <v>1</v>
      </c>
      <c r="I6373" s="30">
        <v>1</v>
      </c>
      <c r="K6373" s="457"/>
      <c r="L6373" s="457" t="e">
        <f>IF(K6373=0,#REF!,0)</f>
        <v>#REF!</v>
      </c>
    </row>
    <row r="6374" spans="1:12">
      <c r="A6374" s="30">
        <v>6372</v>
      </c>
      <c r="B6374" s="30">
        <v>1213.5469999999991</v>
      </c>
      <c r="C6374" s="30">
        <v>95005.762999999803</v>
      </c>
      <c r="D6374" s="30">
        <v>1</v>
      </c>
      <c r="E6374" s="30">
        <v>1</v>
      </c>
      <c r="F6374" s="30">
        <v>2764.7959999999898</v>
      </c>
      <c r="G6374" s="30">
        <v>1</v>
      </c>
      <c r="H6374" s="30">
        <v>1</v>
      </c>
      <c r="I6374" s="30">
        <v>1</v>
      </c>
      <c r="K6374" s="457"/>
      <c r="L6374" s="457" t="e">
        <f>IF(K6374=0,#REF!,0)</f>
        <v>#REF!</v>
      </c>
    </row>
    <row r="6375" spans="1:12">
      <c r="A6375" s="30">
        <v>6373</v>
      </c>
      <c r="B6375" s="30">
        <v>6200.1660000000002</v>
      </c>
      <c r="C6375" s="30">
        <v>49754.504999999903</v>
      </c>
      <c r="D6375" s="30">
        <v>1</v>
      </c>
      <c r="E6375" s="30">
        <v>1</v>
      </c>
      <c r="F6375" s="30">
        <v>4137.2359999999899</v>
      </c>
      <c r="G6375" s="30">
        <v>1</v>
      </c>
      <c r="H6375" s="30">
        <v>1</v>
      </c>
      <c r="I6375" s="30">
        <v>1</v>
      </c>
      <c r="K6375" s="457"/>
      <c r="L6375" s="457" t="e">
        <f>IF(K6375=0,#REF!,0)</f>
        <v>#REF!</v>
      </c>
    </row>
    <row r="6376" spans="1:12">
      <c r="A6376" s="30">
        <v>6374</v>
      </c>
      <c r="B6376" s="30">
        <v>1762.222</v>
      </c>
      <c r="C6376" s="30">
        <v>74638.536999999895</v>
      </c>
      <c r="D6376" s="30">
        <v>1</v>
      </c>
      <c r="E6376" s="30">
        <v>1</v>
      </c>
      <c r="F6376" s="30">
        <v>3679.0499999999902</v>
      </c>
      <c r="G6376" s="30">
        <v>1</v>
      </c>
      <c r="H6376" s="30">
        <v>1</v>
      </c>
      <c r="I6376" s="30">
        <v>1</v>
      </c>
      <c r="K6376" s="457"/>
      <c r="L6376" s="457" t="e">
        <f>IF(K6376=0,#REF!,0)</f>
        <v>#REF!</v>
      </c>
    </row>
    <row r="6377" spans="1:12">
      <c r="A6377" s="30">
        <v>6375</v>
      </c>
      <c r="B6377" s="30">
        <v>1032.623999999998</v>
      </c>
      <c r="C6377" s="30">
        <v>111974.41899999979</v>
      </c>
      <c r="D6377" s="30">
        <v>1</v>
      </c>
      <c r="E6377" s="30">
        <v>1</v>
      </c>
      <c r="F6377" s="30">
        <v>2109.2959999999998</v>
      </c>
      <c r="G6377" s="30">
        <v>1</v>
      </c>
      <c r="H6377" s="30">
        <v>1</v>
      </c>
      <c r="I6377" s="30">
        <v>1</v>
      </c>
      <c r="K6377" s="457"/>
      <c r="L6377" s="457" t="e">
        <f>IF(K6377=0,#REF!,0)</f>
        <v>#REF!</v>
      </c>
    </row>
    <row r="6378" spans="1:12">
      <c r="A6378" s="30">
        <v>6376</v>
      </c>
      <c r="B6378" s="30">
        <v>1032.623999999998</v>
      </c>
      <c r="C6378" s="30">
        <v>93313.626999999804</v>
      </c>
      <c r="D6378" s="30">
        <v>1</v>
      </c>
      <c r="E6378" s="30">
        <v>1</v>
      </c>
      <c r="F6378" s="30">
        <v>1848.22199999999</v>
      </c>
      <c r="G6378" s="30">
        <v>1</v>
      </c>
      <c r="H6378" s="30">
        <v>1</v>
      </c>
      <c r="I6378" s="30">
        <v>1</v>
      </c>
      <c r="K6378" s="457"/>
      <c r="L6378" s="457" t="e">
        <f>IF(K6378=0,#REF!,0)</f>
        <v>#REF!</v>
      </c>
    </row>
    <row r="6379" spans="1:12">
      <c r="A6379" s="30">
        <v>6377</v>
      </c>
      <c r="B6379" s="30">
        <v>1032.623999999998</v>
      </c>
      <c r="C6379" s="30">
        <v>81385.894999999902</v>
      </c>
      <c r="D6379" s="30">
        <v>1</v>
      </c>
      <c r="E6379" s="30">
        <v>1</v>
      </c>
      <c r="F6379" s="30">
        <v>2110.143</v>
      </c>
      <c r="G6379" s="30">
        <v>1</v>
      </c>
      <c r="H6379" s="30">
        <v>1</v>
      </c>
      <c r="I6379" s="30">
        <v>1</v>
      </c>
      <c r="K6379" s="457"/>
      <c r="L6379" s="457" t="e">
        <f>IF(K6379=0,#REF!,0)</f>
        <v>#REF!</v>
      </c>
    </row>
    <row r="6380" spans="1:12">
      <c r="A6380" s="30">
        <v>6378</v>
      </c>
      <c r="B6380" s="30">
        <v>1762.222</v>
      </c>
      <c r="C6380" s="30">
        <v>44126.614000000001</v>
      </c>
      <c r="D6380" s="30">
        <v>1</v>
      </c>
      <c r="E6380" s="30">
        <v>1</v>
      </c>
      <c r="F6380" s="30">
        <v>3682.0909999999999</v>
      </c>
      <c r="G6380" s="30">
        <v>1</v>
      </c>
      <c r="H6380" s="30">
        <v>1</v>
      </c>
      <c r="I6380" s="30">
        <v>1</v>
      </c>
      <c r="K6380" s="457"/>
      <c r="L6380" s="457" t="e">
        <f>IF(K6380=0,#REF!,0)</f>
        <v>#REF!</v>
      </c>
    </row>
    <row r="6381" spans="1:12">
      <c r="A6381" s="30">
        <v>6379</v>
      </c>
      <c r="B6381" s="30">
        <v>6139.8579999999993</v>
      </c>
      <c r="C6381" s="30">
        <v>28118.916999999899</v>
      </c>
      <c r="D6381" s="30">
        <v>1</v>
      </c>
      <c r="E6381" s="30">
        <v>1</v>
      </c>
      <c r="F6381" s="30">
        <v>5190.7309999999998</v>
      </c>
      <c r="G6381" s="30">
        <v>1</v>
      </c>
      <c r="H6381" s="30">
        <v>1</v>
      </c>
      <c r="I6381" s="30">
        <v>1</v>
      </c>
      <c r="K6381" s="457"/>
      <c r="L6381" s="457" t="e">
        <f>IF(K6381=0,#REF!,0)</f>
        <v>#REF!</v>
      </c>
    </row>
    <row r="6382" spans="1:12">
      <c r="A6382" s="30">
        <v>6380</v>
      </c>
      <c r="B6382" s="30">
        <v>7599.07</v>
      </c>
      <c r="C6382" s="30">
        <v>29387.985999999899</v>
      </c>
      <c r="D6382" s="30">
        <v>1</v>
      </c>
      <c r="E6382" s="30">
        <v>1</v>
      </c>
      <c r="F6382" s="30">
        <v>5257.6039999999903</v>
      </c>
      <c r="G6382" s="30">
        <v>1</v>
      </c>
      <c r="H6382" s="30">
        <v>1</v>
      </c>
      <c r="I6382" s="30">
        <v>1</v>
      </c>
      <c r="K6382" s="457"/>
      <c r="L6382" s="457" t="e">
        <f>IF(K6382=0,#REF!,0)</f>
        <v>#REF!</v>
      </c>
    </row>
    <row r="6383" spans="1:12">
      <c r="A6383" s="30">
        <v>6381</v>
      </c>
      <c r="B6383" s="30">
        <v>1762.222</v>
      </c>
      <c r="C6383" s="30">
        <v>16258.797999999901</v>
      </c>
      <c r="D6383" s="30">
        <v>1</v>
      </c>
      <c r="E6383" s="30">
        <v>1</v>
      </c>
      <c r="F6383" s="30">
        <v>4080.085</v>
      </c>
      <c r="G6383" s="30">
        <v>1</v>
      </c>
      <c r="H6383" s="30">
        <v>1</v>
      </c>
      <c r="I6383" s="30">
        <v>1</v>
      </c>
      <c r="K6383" s="457"/>
      <c r="L6383" s="457" t="e">
        <f>IF(K6383=0,#REF!,0)</f>
        <v>#REF!</v>
      </c>
    </row>
    <row r="6384" spans="1:12">
      <c r="A6384" s="30">
        <v>6382</v>
      </c>
      <c r="B6384" s="30">
        <v>1762.222</v>
      </c>
      <c r="C6384" s="30">
        <v>15957.5449999999</v>
      </c>
      <c r="D6384" s="30">
        <v>1</v>
      </c>
      <c r="E6384" s="30">
        <v>1</v>
      </c>
      <c r="F6384" s="30">
        <v>2966.62299999999</v>
      </c>
      <c r="G6384" s="30">
        <v>1</v>
      </c>
      <c r="H6384" s="30">
        <v>1</v>
      </c>
      <c r="I6384" s="30">
        <v>1</v>
      </c>
      <c r="K6384" s="457"/>
      <c r="L6384" s="457" t="e">
        <f>IF(K6384=0,#REF!,0)</f>
        <v>#REF!</v>
      </c>
    </row>
    <row r="6385" spans="1:12">
      <c r="A6385" s="30">
        <v>6383</v>
      </c>
      <c r="B6385" s="30">
        <v>1762.222</v>
      </c>
      <c r="C6385" s="30">
        <v>15636.4639999999</v>
      </c>
      <c r="D6385" s="30">
        <v>1</v>
      </c>
      <c r="E6385" s="30">
        <v>1</v>
      </c>
      <c r="F6385" s="30">
        <v>1657.816</v>
      </c>
      <c r="G6385" s="30">
        <v>1</v>
      </c>
      <c r="H6385" s="30">
        <v>1</v>
      </c>
      <c r="I6385" s="30">
        <v>1</v>
      </c>
      <c r="K6385" s="457"/>
      <c r="L6385" s="457" t="e">
        <f>IF(K6385=0,#REF!,0)</f>
        <v>#REF!</v>
      </c>
    </row>
    <row r="6386" spans="1:12">
      <c r="A6386" s="30">
        <v>6384</v>
      </c>
      <c r="B6386" s="30">
        <v>1032.623999999998</v>
      </c>
      <c r="C6386" s="30">
        <v>15754.682999999899</v>
      </c>
      <c r="D6386" s="30">
        <v>1</v>
      </c>
      <c r="E6386" s="30">
        <v>1</v>
      </c>
      <c r="F6386" s="30">
        <v>1266.9349999999899</v>
      </c>
      <c r="G6386" s="30">
        <v>1</v>
      </c>
      <c r="H6386" s="30">
        <v>1</v>
      </c>
      <c r="I6386" s="30">
        <v>1</v>
      </c>
      <c r="K6386" s="457"/>
      <c r="L6386" s="457" t="e">
        <f>IF(K6386=0,#REF!,0)</f>
        <v>#REF!</v>
      </c>
    </row>
    <row r="6387" spans="1:12">
      <c r="A6387" s="30">
        <v>6385</v>
      </c>
      <c r="B6387" s="30">
        <v>1032.623999999998</v>
      </c>
      <c r="C6387" s="30">
        <v>15765.379999999899</v>
      </c>
      <c r="D6387" s="30">
        <v>1</v>
      </c>
      <c r="E6387" s="30">
        <v>1</v>
      </c>
      <c r="F6387" s="30">
        <v>558.93899999999996</v>
      </c>
      <c r="G6387" s="30">
        <v>1</v>
      </c>
      <c r="H6387" s="30">
        <v>1</v>
      </c>
      <c r="I6387" s="30">
        <v>1</v>
      </c>
      <c r="K6387" s="457"/>
      <c r="L6387" s="457" t="e">
        <f>IF(K6387=0,#REF!,0)</f>
        <v>#REF!</v>
      </c>
    </row>
    <row r="6388" spans="1:12">
      <c r="A6388" s="30">
        <v>6386</v>
      </c>
      <c r="B6388" s="30">
        <v>1032.623999999998</v>
      </c>
      <c r="C6388" s="30">
        <v>15695.538999999901</v>
      </c>
      <c r="D6388" s="30">
        <v>1</v>
      </c>
      <c r="E6388" s="30">
        <v>1</v>
      </c>
      <c r="F6388" s="30">
        <v>321.09899999999999</v>
      </c>
      <c r="G6388" s="30">
        <v>1</v>
      </c>
      <c r="H6388" s="30">
        <v>1</v>
      </c>
      <c r="I6388" s="30">
        <v>1</v>
      </c>
      <c r="K6388" s="457"/>
      <c r="L6388" s="457" t="e">
        <f>IF(K6388=0,#REF!,0)</f>
        <v>#REF!</v>
      </c>
    </row>
    <row r="6389" spans="1:12">
      <c r="A6389" s="30">
        <v>6387</v>
      </c>
      <c r="B6389" s="30">
        <v>1032.623999999998</v>
      </c>
      <c r="C6389" s="30">
        <v>15704.255999999899</v>
      </c>
      <c r="D6389" s="30">
        <v>1</v>
      </c>
      <c r="E6389" s="30">
        <v>1</v>
      </c>
      <c r="F6389" s="30">
        <v>262.75900000000001</v>
      </c>
      <c r="G6389" s="30">
        <v>1</v>
      </c>
      <c r="H6389" s="30">
        <v>1</v>
      </c>
      <c r="I6389" s="30">
        <v>1</v>
      </c>
      <c r="K6389" s="457"/>
      <c r="L6389" s="457" t="e">
        <f>IF(K6389=0,#REF!,0)</f>
        <v>#REF!</v>
      </c>
    </row>
    <row r="6390" spans="1:12">
      <c r="A6390" s="30">
        <v>6388</v>
      </c>
      <c r="B6390" s="30">
        <v>1032.623999999998</v>
      </c>
      <c r="C6390" s="30">
        <v>15712.592999999901</v>
      </c>
      <c r="D6390" s="30">
        <v>1</v>
      </c>
      <c r="E6390" s="30">
        <v>1</v>
      </c>
      <c r="F6390" s="30">
        <v>263.27699999999999</v>
      </c>
      <c r="G6390" s="30">
        <v>1</v>
      </c>
      <c r="H6390" s="30">
        <v>1</v>
      </c>
      <c r="I6390" s="30">
        <v>1</v>
      </c>
      <c r="K6390" s="457"/>
      <c r="L6390" s="457" t="e">
        <f>IF(K6390=0,#REF!,0)</f>
        <v>#REF!</v>
      </c>
    </row>
    <row r="6391" spans="1:12">
      <c r="A6391" s="30">
        <v>6389</v>
      </c>
      <c r="B6391" s="30">
        <v>1032.623999999998</v>
      </c>
      <c r="C6391" s="30">
        <v>15716.513999999901</v>
      </c>
      <c r="D6391" s="30">
        <v>1</v>
      </c>
      <c r="E6391" s="30">
        <v>1</v>
      </c>
      <c r="F6391" s="30">
        <v>238.79599999999999</v>
      </c>
      <c r="G6391" s="30">
        <v>1</v>
      </c>
      <c r="H6391" s="30">
        <v>1</v>
      </c>
      <c r="I6391" s="30">
        <v>1</v>
      </c>
      <c r="K6391" s="457"/>
      <c r="L6391" s="457" t="e">
        <f>IF(K6391=0,#REF!,0)</f>
        <v>#REF!</v>
      </c>
    </row>
    <row r="6392" spans="1:12">
      <c r="A6392" s="30">
        <v>6390</v>
      </c>
      <c r="B6392" s="30">
        <v>1762.222</v>
      </c>
      <c r="C6392" s="30">
        <v>15721.5189999999</v>
      </c>
      <c r="D6392" s="30">
        <v>1</v>
      </c>
      <c r="E6392" s="30">
        <v>1</v>
      </c>
      <c r="F6392" s="30">
        <v>2510.9630000000002</v>
      </c>
      <c r="G6392" s="30">
        <v>1</v>
      </c>
      <c r="H6392" s="30">
        <v>1</v>
      </c>
      <c r="I6392" s="30">
        <v>1</v>
      </c>
      <c r="K6392" s="457"/>
      <c r="L6392" s="457" t="e">
        <f>IF(K6392=0,#REF!,0)</f>
        <v>#REF!</v>
      </c>
    </row>
    <row r="6393" spans="1:12">
      <c r="A6393" s="30">
        <v>6391</v>
      </c>
      <c r="B6393" s="30">
        <v>6139.8579999999993</v>
      </c>
      <c r="C6393" s="30">
        <v>15802.0819999999</v>
      </c>
      <c r="D6393" s="30">
        <v>1</v>
      </c>
      <c r="E6393" s="30">
        <v>1</v>
      </c>
      <c r="F6393" s="30">
        <v>6581.4079999999904</v>
      </c>
      <c r="G6393" s="30">
        <v>1</v>
      </c>
      <c r="H6393" s="30">
        <v>1</v>
      </c>
      <c r="I6393" s="30">
        <v>1</v>
      </c>
      <c r="K6393" s="457"/>
      <c r="L6393" s="457" t="e">
        <f>IF(K6393=0,#REF!,0)</f>
        <v>#REF!</v>
      </c>
    </row>
    <row r="6394" spans="1:12">
      <c r="A6394" s="30">
        <v>6392</v>
      </c>
      <c r="B6394" s="30">
        <v>1762.222</v>
      </c>
      <c r="C6394" s="30">
        <v>45001.963999999993</v>
      </c>
      <c r="D6394" s="30">
        <v>1</v>
      </c>
      <c r="E6394" s="30">
        <v>1</v>
      </c>
      <c r="F6394" s="30">
        <v>5331.6589999999997</v>
      </c>
      <c r="G6394" s="30">
        <v>1</v>
      </c>
      <c r="H6394" s="30">
        <v>1</v>
      </c>
      <c r="I6394" s="30">
        <v>1</v>
      </c>
      <c r="K6394" s="457"/>
      <c r="L6394" s="457" t="e">
        <f>IF(K6394=0,#REF!,0)</f>
        <v>#REF!</v>
      </c>
    </row>
    <row r="6395" spans="1:12">
      <c r="A6395" s="30">
        <v>6393</v>
      </c>
      <c r="B6395" s="30">
        <v>1032.623999999998</v>
      </c>
      <c r="C6395" s="30">
        <v>75295.4359999999</v>
      </c>
      <c r="D6395" s="30">
        <v>1</v>
      </c>
      <c r="E6395" s="30">
        <v>1</v>
      </c>
      <c r="F6395" s="30">
        <v>4409.5050000000001</v>
      </c>
      <c r="G6395" s="30">
        <v>1</v>
      </c>
      <c r="H6395" s="30">
        <v>1</v>
      </c>
      <c r="I6395" s="30">
        <v>1</v>
      </c>
      <c r="K6395" s="457"/>
      <c r="L6395" s="457" t="e">
        <f>IF(K6395=0,#REF!,0)</f>
        <v>#REF!</v>
      </c>
    </row>
    <row r="6396" spans="1:12">
      <c r="A6396" s="30">
        <v>6394</v>
      </c>
      <c r="B6396" s="30">
        <v>1153.2399999999991</v>
      </c>
      <c r="C6396" s="30">
        <v>94525.026999999798</v>
      </c>
      <c r="D6396" s="30">
        <v>1</v>
      </c>
      <c r="E6396" s="30">
        <v>1</v>
      </c>
      <c r="F6396" s="30">
        <v>3357.5320000000002</v>
      </c>
      <c r="G6396" s="30">
        <v>1</v>
      </c>
      <c r="H6396" s="30">
        <v>1</v>
      </c>
      <c r="I6396" s="30">
        <v>1</v>
      </c>
      <c r="K6396" s="457"/>
      <c r="L6396" s="457" t="e">
        <f>IF(K6396=0,#REF!,0)</f>
        <v>#REF!</v>
      </c>
    </row>
    <row r="6397" spans="1:12">
      <c r="A6397" s="30">
        <v>6395</v>
      </c>
      <c r="B6397" s="30">
        <v>1213.5469999999991</v>
      </c>
      <c r="C6397" s="30">
        <v>113681.22899999979</v>
      </c>
      <c r="D6397" s="30">
        <v>1</v>
      </c>
      <c r="E6397" s="30">
        <v>1</v>
      </c>
      <c r="F6397" s="30">
        <v>2962.373</v>
      </c>
      <c r="G6397" s="30">
        <v>1</v>
      </c>
      <c r="H6397" s="30">
        <v>1</v>
      </c>
      <c r="I6397" s="30">
        <v>1</v>
      </c>
      <c r="K6397" s="457">
        <v>740.03160524031125</v>
      </c>
      <c r="L6397" s="457">
        <f>IF(K6397=0,#REF!,0)</f>
        <v>0</v>
      </c>
    </row>
    <row r="6398" spans="1:12">
      <c r="A6398" s="30">
        <v>6396</v>
      </c>
      <c r="B6398" s="30">
        <v>1213.5469999999991</v>
      </c>
      <c r="C6398" s="30">
        <v>95005.551999999807</v>
      </c>
      <c r="D6398" s="30">
        <v>1</v>
      </c>
      <c r="E6398" s="30">
        <v>1</v>
      </c>
      <c r="F6398" s="30">
        <v>2764.5729999999899</v>
      </c>
      <c r="G6398" s="30">
        <v>1</v>
      </c>
      <c r="H6398" s="30">
        <v>1</v>
      </c>
      <c r="I6398" s="30">
        <v>1</v>
      </c>
      <c r="K6398" s="457">
        <v>16155.366755575715</v>
      </c>
      <c r="L6398" s="457">
        <f>IF(K6398=0,#REF!,0)</f>
        <v>0</v>
      </c>
    </row>
    <row r="6399" spans="1:12">
      <c r="A6399" s="30">
        <v>6397</v>
      </c>
      <c r="B6399" s="30">
        <v>6200.1660000000002</v>
      </c>
      <c r="C6399" s="30">
        <v>49754.233999999902</v>
      </c>
      <c r="D6399" s="30">
        <v>1</v>
      </c>
      <c r="E6399" s="30">
        <v>1</v>
      </c>
      <c r="F6399" s="30">
        <v>4136.3490000000002</v>
      </c>
      <c r="G6399" s="30">
        <v>1</v>
      </c>
      <c r="H6399" s="30">
        <v>1</v>
      </c>
      <c r="I6399" s="30">
        <v>1</v>
      </c>
      <c r="K6399" s="457">
        <v>5501.4651228681869</v>
      </c>
      <c r="L6399" s="457">
        <f>IF(K6399=0,#REF!,0)</f>
        <v>0</v>
      </c>
    </row>
    <row r="6400" spans="1:12">
      <c r="A6400" s="30">
        <v>6398</v>
      </c>
      <c r="B6400" s="30">
        <v>1762.222</v>
      </c>
      <c r="C6400" s="30">
        <v>74638.147999999899</v>
      </c>
      <c r="D6400" s="30">
        <v>1</v>
      </c>
      <c r="E6400" s="30">
        <v>1</v>
      </c>
      <c r="F6400" s="30">
        <v>3677.9179999999901</v>
      </c>
      <c r="G6400" s="30">
        <v>1</v>
      </c>
      <c r="H6400" s="30">
        <v>1</v>
      </c>
      <c r="I6400" s="30">
        <v>1</v>
      </c>
      <c r="K6400" s="457">
        <v>11371.610564524575</v>
      </c>
      <c r="L6400" s="457">
        <f>IF(K6400=0,#REF!,0)</f>
        <v>0</v>
      </c>
    </row>
    <row r="6401" spans="1:12">
      <c r="A6401" s="30">
        <v>6399</v>
      </c>
      <c r="B6401" s="30">
        <v>1032.623999999998</v>
      </c>
      <c r="C6401" s="30">
        <v>111973.8639999998</v>
      </c>
      <c r="D6401" s="30">
        <v>1</v>
      </c>
      <c r="E6401" s="30">
        <v>1</v>
      </c>
      <c r="F6401" s="30">
        <v>2108.2370000000001</v>
      </c>
      <c r="G6401" s="30">
        <v>1</v>
      </c>
      <c r="H6401" s="30">
        <v>1</v>
      </c>
      <c r="I6401" s="30">
        <v>1</v>
      </c>
      <c r="K6401" s="457">
        <v>10270.343342750935</v>
      </c>
      <c r="L6401" s="457">
        <f>IF(K6401=0,#REF!,0)</f>
        <v>0</v>
      </c>
    </row>
    <row r="6402" spans="1:12">
      <c r="A6402" s="30">
        <v>6400</v>
      </c>
      <c r="B6402" s="30">
        <v>1032.623999999998</v>
      </c>
      <c r="C6402" s="30">
        <v>93313.065999999802</v>
      </c>
      <c r="D6402" s="30">
        <v>1</v>
      </c>
      <c r="E6402" s="30">
        <v>1</v>
      </c>
      <c r="F6402" s="30">
        <v>1847.0719999999901</v>
      </c>
      <c r="G6402" s="30">
        <v>1</v>
      </c>
      <c r="H6402" s="30">
        <v>1</v>
      </c>
      <c r="I6402" s="30">
        <v>1</v>
      </c>
      <c r="K6402" s="457"/>
      <c r="L6402" s="457" t="e">
        <f>IF(K6402=0,#REF!,0)</f>
        <v>#REF!</v>
      </c>
    </row>
    <row r="6403" spans="1:12">
      <c r="A6403" s="30">
        <v>6401</v>
      </c>
      <c r="B6403" s="30">
        <v>1032.623999999998</v>
      </c>
      <c r="C6403" s="30">
        <v>81385.2769999999</v>
      </c>
      <c r="D6403" s="30">
        <v>1</v>
      </c>
      <c r="E6403" s="30">
        <v>1</v>
      </c>
      <c r="F6403" s="30">
        <v>2108.7309999999902</v>
      </c>
      <c r="G6403" s="30">
        <v>1</v>
      </c>
      <c r="H6403" s="30">
        <v>1</v>
      </c>
      <c r="I6403" s="30">
        <v>1</v>
      </c>
      <c r="K6403" s="457"/>
      <c r="L6403" s="457" t="e">
        <f>IF(K6403=0,#REF!,0)</f>
        <v>#REF!</v>
      </c>
    </row>
    <row r="6404" spans="1:12">
      <c r="A6404" s="30">
        <v>6402</v>
      </c>
      <c r="B6404" s="30">
        <v>1762.222</v>
      </c>
      <c r="C6404" s="30">
        <v>44125.955000000002</v>
      </c>
      <c r="D6404" s="30">
        <v>1</v>
      </c>
      <c r="E6404" s="30">
        <v>1</v>
      </c>
      <c r="F6404" s="30">
        <v>3679.77899999999</v>
      </c>
      <c r="G6404" s="30">
        <v>1</v>
      </c>
      <c r="H6404" s="30">
        <v>1</v>
      </c>
      <c r="I6404" s="30">
        <v>1</v>
      </c>
      <c r="K6404" s="457"/>
      <c r="L6404" s="457" t="e">
        <f>IF(K6404=0,#REF!,0)</f>
        <v>#REF!</v>
      </c>
    </row>
    <row r="6405" spans="1:12">
      <c r="A6405" s="30">
        <v>6403</v>
      </c>
      <c r="B6405" s="30">
        <v>6139.8579999999993</v>
      </c>
      <c r="C6405" s="30">
        <v>28118.505999999899</v>
      </c>
      <c r="D6405" s="30">
        <v>1</v>
      </c>
      <c r="E6405" s="30">
        <v>1</v>
      </c>
      <c r="F6405" s="30">
        <v>5187.1539999999904</v>
      </c>
      <c r="G6405" s="30">
        <v>1</v>
      </c>
      <c r="H6405" s="30">
        <v>1</v>
      </c>
      <c r="I6405" s="30">
        <v>1</v>
      </c>
      <c r="K6405" s="457"/>
      <c r="L6405" s="457" t="e">
        <f>IF(K6405=0,#REF!,0)</f>
        <v>#REF!</v>
      </c>
    </row>
    <row r="6406" spans="1:12">
      <c r="A6406" s="30">
        <v>6404</v>
      </c>
      <c r="B6406" s="30">
        <v>7599.07</v>
      </c>
      <c r="C6406" s="30">
        <v>29387.5449999999</v>
      </c>
      <c r="D6406" s="30">
        <v>1</v>
      </c>
      <c r="E6406" s="30">
        <v>1</v>
      </c>
      <c r="F6406" s="30">
        <v>5252.2209999999995</v>
      </c>
      <c r="G6406" s="30">
        <v>1</v>
      </c>
      <c r="H6406" s="30">
        <v>1</v>
      </c>
      <c r="I6406" s="30">
        <v>1</v>
      </c>
      <c r="K6406" s="457"/>
      <c r="L6406" s="457" t="e">
        <f>IF(K6406=0,#REF!,0)</f>
        <v>#REF!</v>
      </c>
    </row>
    <row r="6407" spans="1:12">
      <c r="A6407" s="30">
        <v>6405</v>
      </c>
      <c r="B6407" s="30">
        <v>1762.222</v>
      </c>
      <c r="C6407" s="30">
        <v>16153.051999999901</v>
      </c>
      <c r="D6407" s="30">
        <v>1</v>
      </c>
      <c r="E6407" s="30">
        <v>1</v>
      </c>
      <c r="F6407" s="30">
        <v>4074.47999999999</v>
      </c>
      <c r="G6407" s="30">
        <v>1</v>
      </c>
      <c r="H6407" s="30">
        <v>1</v>
      </c>
      <c r="I6407" s="30">
        <v>1</v>
      </c>
      <c r="K6407" s="457"/>
      <c r="L6407" s="457" t="e">
        <f>IF(K6407=0,#REF!,0)</f>
        <v>#REF!</v>
      </c>
    </row>
    <row r="6408" spans="1:12">
      <c r="A6408" s="30">
        <v>6406</v>
      </c>
      <c r="B6408" s="30">
        <v>1762.222</v>
      </c>
      <c r="C6408" s="30">
        <v>15703.841999999901</v>
      </c>
      <c r="D6408" s="30">
        <v>1</v>
      </c>
      <c r="E6408" s="30">
        <v>1</v>
      </c>
      <c r="F6408" s="30">
        <v>2961.2060000000001</v>
      </c>
      <c r="G6408" s="30">
        <v>1</v>
      </c>
      <c r="H6408" s="30">
        <v>1</v>
      </c>
      <c r="I6408" s="30">
        <v>1</v>
      </c>
      <c r="K6408" s="457"/>
      <c r="L6408" s="457" t="e">
        <f>IF(K6408=0,#REF!,0)</f>
        <v>#REF!</v>
      </c>
    </row>
    <row r="6409" spans="1:12">
      <c r="A6409" s="30">
        <v>6407</v>
      </c>
      <c r="B6409" s="30">
        <v>1762.222</v>
      </c>
      <c r="C6409" s="30">
        <v>15254.630999999899</v>
      </c>
      <c r="D6409" s="30">
        <v>1</v>
      </c>
      <c r="E6409" s="30">
        <v>1</v>
      </c>
      <c r="F6409" s="30">
        <v>1653.6079999999899</v>
      </c>
      <c r="G6409" s="30">
        <v>1</v>
      </c>
      <c r="H6409" s="30">
        <v>1</v>
      </c>
      <c r="I6409" s="30">
        <v>1</v>
      </c>
      <c r="K6409" s="457"/>
      <c r="L6409" s="457" t="e">
        <f>IF(K6409=0,#REF!,0)</f>
        <v>#REF!</v>
      </c>
    </row>
    <row r="6410" spans="1:12">
      <c r="A6410" s="30">
        <v>6408</v>
      </c>
      <c r="B6410" s="30">
        <v>1032.623999999998</v>
      </c>
      <c r="C6410" s="30">
        <v>15254.630999999899</v>
      </c>
      <c r="D6410" s="30">
        <v>1</v>
      </c>
      <c r="E6410" s="30">
        <v>1</v>
      </c>
      <c r="F6410" s="30">
        <v>1262.7849999999901</v>
      </c>
      <c r="G6410" s="30">
        <v>1</v>
      </c>
      <c r="H6410" s="30">
        <v>1</v>
      </c>
      <c r="I6410" s="30">
        <v>1</v>
      </c>
      <c r="K6410" s="457"/>
      <c r="L6410" s="457" t="e">
        <f>IF(K6410=0,#REF!,0)</f>
        <v>#REF!</v>
      </c>
    </row>
    <row r="6411" spans="1:12">
      <c r="A6411" s="30">
        <v>6409</v>
      </c>
      <c r="B6411" s="30">
        <v>1032.623999999998</v>
      </c>
      <c r="C6411" s="30">
        <v>15254.630999999899</v>
      </c>
      <c r="D6411" s="30">
        <v>1</v>
      </c>
      <c r="E6411" s="30">
        <v>1</v>
      </c>
      <c r="F6411" s="30">
        <v>555.87099999999896</v>
      </c>
      <c r="G6411" s="30">
        <v>1</v>
      </c>
      <c r="H6411" s="30">
        <v>1</v>
      </c>
      <c r="I6411" s="30">
        <v>1</v>
      </c>
      <c r="K6411" s="457"/>
      <c r="L6411" s="457" t="e">
        <f>IF(K6411=0,#REF!,0)</f>
        <v>#REF!</v>
      </c>
    </row>
    <row r="6412" spans="1:12">
      <c r="A6412" s="30">
        <v>6410</v>
      </c>
      <c r="B6412" s="30">
        <v>1032.623999999998</v>
      </c>
      <c r="C6412" s="30">
        <v>15187.612999999899</v>
      </c>
      <c r="D6412" s="30">
        <v>1</v>
      </c>
      <c r="E6412" s="30">
        <v>1</v>
      </c>
      <c r="F6412" s="30">
        <v>317.90499999999997</v>
      </c>
      <c r="G6412" s="30">
        <v>1</v>
      </c>
      <c r="H6412" s="30">
        <v>1</v>
      </c>
      <c r="I6412" s="30">
        <v>1</v>
      </c>
      <c r="K6412" s="457"/>
      <c r="L6412" s="457" t="e">
        <f>IF(K6412=0,#REF!,0)</f>
        <v>#REF!</v>
      </c>
    </row>
    <row r="6413" spans="1:12">
      <c r="A6413" s="30">
        <v>6411</v>
      </c>
      <c r="B6413" s="30">
        <v>1032.623999999998</v>
      </c>
      <c r="C6413" s="30">
        <v>15187.612999999899</v>
      </c>
      <c r="D6413" s="30">
        <v>1</v>
      </c>
      <c r="E6413" s="30">
        <v>1</v>
      </c>
      <c r="F6413" s="30">
        <v>254.684</v>
      </c>
      <c r="G6413" s="30">
        <v>1</v>
      </c>
      <c r="H6413" s="30">
        <v>1</v>
      </c>
      <c r="I6413" s="30">
        <v>1</v>
      </c>
      <c r="K6413" s="457"/>
      <c r="L6413" s="457" t="e">
        <f>IF(K6413=0,#REF!,0)</f>
        <v>#REF!</v>
      </c>
    </row>
    <row r="6414" spans="1:12">
      <c r="A6414" s="30">
        <v>6412</v>
      </c>
      <c r="B6414" s="30">
        <v>1032.623999999998</v>
      </c>
      <c r="C6414" s="30">
        <v>15187.612999999899</v>
      </c>
      <c r="D6414" s="30">
        <v>1</v>
      </c>
      <c r="E6414" s="30">
        <v>1</v>
      </c>
      <c r="F6414" s="30">
        <v>254.975999999999</v>
      </c>
      <c r="G6414" s="30">
        <v>1</v>
      </c>
      <c r="H6414" s="30">
        <v>1</v>
      </c>
      <c r="I6414" s="30">
        <v>1</v>
      </c>
      <c r="K6414" s="457"/>
      <c r="L6414" s="457" t="e">
        <f>IF(K6414=0,#REF!,0)</f>
        <v>#REF!</v>
      </c>
    </row>
    <row r="6415" spans="1:12">
      <c r="A6415" s="30">
        <v>6413</v>
      </c>
      <c r="B6415" s="30">
        <v>1032.623999999998</v>
      </c>
      <c r="C6415" s="30">
        <v>15187.612999999899</v>
      </c>
      <c r="D6415" s="30">
        <v>1</v>
      </c>
      <c r="E6415" s="30">
        <v>1</v>
      </c>
      <c r="F6415" s="30">
        <v>233.33499999999901</v>
      </c>
      <c r="G6415" s="30">
        <v>1</v>
      </c>
      <c r="H6415" s="30">
        <v>1</v>
      </c>
      <c r="I6415" s="30">
        <v>1</v>
      </c>
      <c r="K6415" s="457"/>
      <c r="L6415" s="457" t="e">
        <f>IF(K6415=0,#REF!,0)</f>
        <v>#REF!</v>
      </c>
    </row>
    <row r="6416" spans="1:12">
      <c r="A6416" s="30">
        <v>6414</v>
      </c>
      <c r="B6416" s="30">
        <v>1762.222</v>
      </c>
      <c r="C6416" s="30">
        <v>15187.612999999899</v>
      </c>
      <c r="D6416" s="30">
        <v>1</v>
      </c>
      <c r="E6416" s="30">
        <v>1</v>
      </c>
      <c r="F6416" s="30">
        <v>2503.1120000000001</v>
      </c>
      <c r="G6416" s="30">
        <v>1</v>
      </c>
      <c r="H6416" s="30">
        <v>1</v>
      </c>
      <c r="I6416" s="30">
        <v>1</v>
      </c>
      <c r="K6416" s="457"/>
      <c r="L6416" s="457" t="e">
        <f>IF(K6416=0,#REF!,0)</f>
        <v>#REF!</v>
      </c>
    </row>
    <row r="6417" spans="1:12">
      <c r="A6417" s="30">
        <v>6415</v>
      </c>
      <c r="B6417" s="30">
        <v>6139.8579999999993</v>
      </c>
      <c r="C6417" s="30">
        <v>15289.6509999999</v>
      </c>
      <c r="D6417" s="30">
        <v>1</v>
      </c>
      <c r="E6417" s="30">
        <v>1</v>
      </c>
      <c r="F6417" s="30">
        <v>6563.5219999999999</v>
      </c>
      <c r="G6417" s="30">
        <v>1</v>
      </c>
      <c r="H6417" s="30">
        <v>1</v>
      </c>
      <c r="I6417" s="30">
        <v>1</v>
      </c>
      <c r="K6417" s="457"/>
      <c r="L6417" s="457" t="e">
        <f>IF(K6417=0,#REF!,0)</f>
        <v>#REF!</v>
      </c>
    </row>
    <row r="6418" spans="1:12">
      <c r="A6418" s="30">
        <v>6416</v>
      </c>
      <c r="B6418" s="30">
        <v>1762.222</v>
      </c>
      <c r="C6418" s="30">
        <v>44254.750999999997</v>
      </c>
      <c r="D6418" s="30">
        <v>1</v>
      </c>
      <c r="E6418" s="30">
        <v>1</v>
      </c>
      <c r="F6418" s="30">
        <v>5319.1289999999999</v>
      </c>
      <c r="G6418" s="30">
        <v>1</v>
      </c>
      <c r="H6418" s="30">
        <v>1</v>
      </c>
      <c r="I6418" s="30">
        <v>1</v>
      </c>
      <c r="K6418" s="457"/>
      <c r="L6418" s="457" t="e">
        <f>IF(K6418=0,#REF!,0)</f>
        <v>#REF!</v>
      </c>
    </row>
    <row r="6419" spans="1:12">
      <c r="A6419" s="30">
        <v>6417</v>
      </c>
      <c r="B6419" s="30">
        <v>1032.623999999998</v>
      </c>
      <c r="C6419" s="30">
        <v>75099.397999999899</v>
      </c>
      <c r="D6419" s="30">
        <v>1</v>
      </c>
      <c r="E6419" s="30">
        <v>1</v>
      </c>
      <c r="F6419" s="30">
        <v>4401.8890000000001</v>
      </c>
      <c r="G6419" s="30">
        <v>1</v>
      </c>
      <c r="H6419" s="30">
        <v>1</v>
      </c>
      <c r="I6419" s="30">
        <v>1</v>
      </c>
      <c r="K6419" s="457"/>
      <c r="L6419" s="457" t="e">
        <f>IF(K6419=0,#REF!,0)</f>
        <v>#REF!</v>
      </c>
    </row>
    <row r="6420" spans="1:12">
      <c r="A6420" s="30">
        <v>6418</v>
      </c>
      <c r="B6420" s="30">
        <v>1153.2399999999991</v>
      </c>
      <c r="C6420" s="30">
        <v>94523.843999999808</v>
      </c>
      <c r="D6420" s="30">
        <v>1</v>
      </c>
      <c r="E6420" s="30">
        <v>1</v>
      </c>
      <c r="F6420" s="30">
        <v>3353.5929999999998</v>
      </c>
      <c r="G6420" s="30">
        <v>1</v>
      </c>
      <c r="H6420" s="30">
        <v>1</v>
      </c>
      <c r="I6420" s="30">
        <v>1</v>
      </c>
      <c r="K6420" s="457"/>
      <c r="L6420" s="457" t="e">
        <f>IF(K6420=0,#REF!,0)</f>
        <v>#REF!</v>
      </c>
    </row>
    <row r="6421" spans="1:12">
      <c r="A6421" s="30">
        <v>6419</v>
      </c>
      <c r="B6421" s="30">
        <v>1213.5469999999991</v>
      </c>
      <c r="C6421" s="30">
        <v>113680.5379999998</v>
      </c>
      <c r="D6421" s="30">
        <v>1</v>
      </c>
      <c r="E6421" s="30">
        <v>1</v>
      </c>
      <c r="F6421" s="30">
        <v>2960.6129999999998</v>
      </c>
      <c r="G6421" s="30">
        <v>1</v>
      </c>
      <c r="H6421" s="30">
        <v>1</v>
      </c>
      <c r="I6421" s="30">
        <v>1</v>
      </c>
      <c r="K6421" s="457"/>
      <c r="L6421" s="457" t="e">
        <f>IF(K6421=0,#REF!,0)</f>
        <v>#REF!</v>
      </c>
    </row>
    <row r="6422" spans="1:12">
      <c r="A6422" s="30">
        <v>6420</v>
      </c>
      <c r="B6422" s="30">
        <v>1213.5469999999991</v>
      </c>
      <c r="C6422" s="30">
        <v>95005.188999999809</v>
      </c>
      <c r="D6422" s="30">
        <v>1</v>
      </c>
      <c r="E6422" s="30">
        <v>1</v>
      </c>
      <c r="F6422" s="30">
        <v>2764.098</v>
      </c>
      <c r="G6422" s="30">
        <v>1</v>
      </c>
      <c r="H6422" s="30">
        <v>1</v>
      </c>
      <c r="I6422" s="30">
        <v>1</v>
      </c>
      <c r="K6422" s="457">
        <v>6478.1757854739799</v>
      </c>
      <c r="L6422" s="457">
        <f>IF(K6422=0,#REF!,0)</f>
        <v>0</v>
      </c>
    </row>
    <row r="6423" spans="1:12">
      <c r="A6423" s="30">
        <v>6421</v>
      </c>
      <c r="B6423" s="30">
        <v>6200.1660000000002</v>
      </c>
      <c r="C6423" s="30">
        <v>49754.172999999901</v>
      </c>
      <c r="D6423" s="30">
        <v>1</v>
      </c>
      <c r="E6423" s="30">
        <v>1</v>
      </c>
      <c r="F6423" s="30">
        <v>4137.2579999999998</v>
      </c>
      <c r="G6423" s="30">
        <v>1</v>
      </c>
      <c r="H6423" s="30">
        <v>1</v>
      </c>
      <c r="I6423" s="30">
        <v>1</v>
      </c>
      <c r="K6423" s="457"/>
      <c r="L6423" s="457" t="e">
        <f>IF(K6423=0,#REF!,0)</f>
        <v>#REF!</v>
      </c>
    </row>
    <row r="6424" spans="1:12">
      <c r="A6424" s="30">
        <v>6422</v>
      </c>
      <c r="B6424" s="30">
        <v>1762.222</v>
      </c>
      <c r="C6424" s="30">
        <v>74638.357999999906</v>
      </c>
      <c r="D6424" s="30">
        <v>1</v>
      </c>
      <c r="E6424" s="30">
        <v>1</v>
      </c>
      <c r="F6424" s="30">
        <v>3679.9209999999998</v>
      </c>
      <c r="G6424" s="30">
        <v>1</v>
      </c>
      <c r="H6424" s="30">
        <v>1</v>
      </c>
      <c r="I6424" s="30">
        <v>1</v>
      </c>
      <c r="K6424" s="457">
        <v>3279.1134589257858</v>
      </c>
      <c r="L6424" s="457">
        <f>IF(K6424=0,#REF!,0)</f>
        <v>0</v>
      </c>
    </row>
    <row r="6425" spans="1:12">
      <c r="A6425" s="30">
        <v>6423</v>
      </c>
      <c r="B6425" s="30">
        <v>1032.623999999998</v>
      </c>
      <c r="C6425" s="30">
        <v>111974.33799999979</v>
      </c>
      <c r="D6425" s="30">
        <v>1</v>
      </c>
      <c r="E6425" s="30">
        <v>1</v>
      </c>
      <c r="F6425" s="30">
        <v>2110.07799999999</v>
      </c>
      <c r="G6425" s="30">
        <v>1</v>
      </c>
      <c r="H6425" s="30">
        <v>1</v>
      </c>
      <c r="I6425" s="30">
        <v>1</v>
      </c>
      <c r="K6425" s="457">
        <v>2431.9576877120189</v>
      </c>
      <c r="L6425" s="457">
        <f>IF(K6425=0,#REF!,0)</f>
        <v>0</v>
      </c>
    </row>
    <row r="6426" spans="1:12">
      <c r="A6426" s="30">
        <v>6424</v>
      </c>
      <c r="B6426" s="30">
        <v>1032.623999999998</v>
      </c>
      <c r="C6426" s="30">
        <v>93313.845999999801</v>
      </c>
      <c r="D6426" s="30">
        <v>1</v>
      </c>
      <c r="E6426" s="30">
        <v>1</v>
      </c>
      <c r="F6426" s="30">
        <v>1849.768</v>
      </c>
      <c r="G6426" s="30">
        <v>1</v>
      </c>
      <c r="H6426" s="30">
        <v>1</v>
      </c>
      <c r="I6426" s="30">
        <v>1</v>
      </c>
      <c r="K6426" s="457"/>
      <c r="L6426" s="457" t="e">
        <f>IF(K6426=0,#REF!,0)</f>
        <v>#REF!</v>
      </c>
    </row>
    <row r="6427" spans="1:12">
      <c r="A6427" s="30">
        <v>6425</v>
      </c>
      <c r="B6427" s="30">
        <v>1032.623999999998</v>
      </c>
      <c r="C6427" s="30">
        <v>81385.724999999904</v>
      </c>
      <c r="D6427" s="30">
        <v>1</v>
      </c>
      <c r="E6427" s="30">
        <v>1</v>
      </c>
      <c r="F6427" s="30">
        <v>2110.5509999999999</v>
      </c>
      <c r="G6427" s="30">
        <v>1</v>
      </c>
      <c r="H6427" s="30">
        <v>1</v>
      </c>
      <c r="I6427" s="30">
        <v>1</v>
      </c>
      <c r="K6427" s="457"/>
      <c r="L6427" s="457" t="e">
        <f>IF(K6427=0,#REF!,0)</f>
        <v>#REF!</v>
      </c>
    </row>
    <row r="6428" spans="1:12">
      <c r="A6428" s="30">
        <v>6426</v>
      </c>
      <c r="B6428" s="30">
        <v>1762.222</v>
      </c>
      <c r="C6428" s="30">
        <v>44126.110999999997</v>
      </c>
      <c r="D6428" s="30">
        <v>1</v>
      </c>
      <c r="E6428" s="30">
        <v>1</v>
      </c>
      <c r="F6428" s="30">
        <v>3681.3270000000002</v>
      </c>
      <c r="G6428" s="30">
        <v>1</v>
      </c>
      <c r="H6428" s="30">
        <v>1</v>
      </c>
      <c r="I6428" s="30">
        <v>1</v>
      </c>
      <c r="K6428" s="457"/>
      <c r="L6428" s="457" t="e">
        <f>IF(K6428=0,#REF!,0)</f>
        <v>#REF!</v>
      </c>
    </row>
    <row r="6429" spans="1:12">
      <c r="A6429" s="30">
        <v>6427</v>
      </c>
      <c r="B6429" s="30">
        <v>6139.8579999999993</v>
      </c>
      <c r="C6429" s="30">
        <v>28118.5429999999</v>
      </c>
      <c r="D6429" s="30">
        <v>1</v>
      </c>
      <c r="E6429" s="30">
        <v>1</v>
      </c>
      <c r="F6429" s="30">
        <v>5188.8109999999897</v>
      </c>
      <c r="G6429" s="30">
        <v>1</v>
      </c>
      <c r="H6429" s="30">
        <v>1</v>
      </c>
      <c r="I6429" s="30">
        <v>1</v>
      </c>
      <c r="K6429" s="457"/>
      <c r="L6429" s="457" t="e">
        <f>IF(K6429=0,#REF!,0)</f>
        <v>#REF!</v>
      </c>
    </row>
    <row r="6430" spans="1:12">
      <c r="A6430" s="30">
        <v>6428</v>
      </c>
      <c r="B6430" s="30">
        <v>7599.07</v>
      </c>
      <c r="C6430" s="30">
        <v>29387.611999999899</v>
      </c>
      <c r="D6430" s="30">
        <v>1</v>
      </c>
      <c r="E6430" s="30">
        <v>1</v>
      </c>
      <c r="F6430" s="30">
        <v>5254.2849999999899</v>
      </c>
      <c r="G6430" s="30">
        <v>1</v>
      </c>
      <c r="H6430" s="30">
        <v>1</v>
      </c>
      <c r="I6430" s="30">
        <v>1</v>
      </c>
      <c r="K6430" s="457"/>
      <c r="L6430" s="457" t="e">
        <f>IF(K6430=0,#REF!,0)</f>
        <v>#REF!</v>
      </c>
    </row>
    <row r="6431" spans="1:12">
      <c r="A6431" s="30">
        <v>6429</v>
      </c>
      <c r="B6431" s="30">
        <v>1762.222</v>
      </c>
      <c r="C6431" s="30">
        <v>16153.051999999901</v>
      </c>
      <c r="D6431" s="30">
        <v>1</v>
      </c>
      <c r="E6431" s="30">
        <v>1</v>
      </c>
      <c r="F6431" s="30">
        <v>4074.0519999999901</v>
      </c>
      <c r="G6431" s="30">
        <v>1</v>
      </c>
      <c r="H6431" s="30">
        <v>1</v>
      </c>
      <c r="I6431" s="30">
        <v>1</v>
      </c>
      <c r="K6431" s="457"/>
      <c r="L6431" s="457" t="e">
        <f>IF(K6431=0,#REF!,0)</f>
        <v>#REF!</v>
      </c>
    </row>
    <row r="6432" spans="1:12">
      <c r="A6432" s="30">
        <v>6430</v>
      </c>
      <c r="B6432" s="30">
        <v>1762.222</v>
      </c>
      <c r="C6432" s="30">
        <v>15703.841999999901</v>
      </c>
      <c r="D6432" s="30">
        <v>1</v>
      </c>
      <c r="E6432" s="30">
        <v>1</v>
      </c>
      <c r="F6432" s="30">
        <v>2960.7440000000001</v>
      </c>
      <c r="G6432" s="30">
        <v>1</v>
      </c>
      <c r="H6432" s="30">
        <v>1</v>
      </c>
      <c r="I6432" s="30">
        <v>1</v>
      </c>
      <c r="K6432" s="457"/>
      <c r="L6432" s="457" t="e">
        <f>IF(K6432=0,#REF!,0)</f>
        <v>#REF!</v>
      </c>
    </row>
    <row r="6433" spans="1:12">
      <c r="A6433" s="30">
        <v>6431</v>
      </c>
      <c r="B6433" s="30">
        <v>1762.222</v>
      </c>
      <c r="C6433" s="30">
        <v>15254.630999999899</v>
      </c>
      <c r="D6433" s="30">
        <v>1</v>
      </c>
      <c r="E6433" s="30">
        <v>1</v>
      </c>
      <c r="F6433" s="30">
        <v>1653.36</v>
      </c>
      <c r="G6433" s="30">
        <v>1</v>
      </c>
      <c r="H6433" s="30">
        <v>1</v>
      </c>
      <c r="I6433" s="30">
        <v>1</v>
      </c>
      <c r="K6433" s="457"/>
      <c r="L6433" s="457" t="e">
        <f>IF(K6433=0,#REF!,0)</f>
        <v>#REF!</v>
      </c>
    </row>
    <row r="6434" spans="1:12">
      <c r="A6434" s="30">
        <v>6432</v>
      </c>
      <c r="B6434" s="30">
        <v>1032.623999999998</v>
      </c>
      <c r="C6434" s="30">
        <v>15254.630999999899</v>
      </c>
      <c r="D6434" s="30">
        <v>1</v>
      </c>
      <c r="E6434" s="30">
        <v>1</v>
      </c>
      <c r="F6434" s="30">
        <v>1263.337</v>
      </c>
      <c r="G6434" s="30">
        <v>1</v>
      </c>
      <c r="H6434" s="30">
        <v>1</v>
      </c>
      <c r="I6434" s="30">
        <v>1</v>
      </c>
      <c r="K6434" s="457"/>
      <c r="L6434" s="457" t="e">
        <f>IF(K6434=0,#REF!,0)</f>
        <v>#REF!</v>
      </c>
    </row>
    <row r="6435" spans="1:12">
      <c r="A6435" s="30">
        <v>6433</v>
      </c>
      <c r="B6435" s="30">
        <v>1032.623999999998</v>
      </c>
      <c r="C6435" s="30">
        <v>15254.630999999899</v>
      </c>
      <c r="D6435" s="30">
        <v>1</v>
      </c>
      <c r="E6435" s="30">
        <v>1</v>
      </c>
      <c r="F6435" s="30">
        <v>556.06100000000004</v>
      </c>
      <c r="G6435" s="30">
        <v>1</v>
      </c>
      <c r="H6435" s="30">
        <v>1</v>
      </c>
      <c r="I6435" s="30">
        <v>1</v>
      </c>
      <c r="K6435" s="457"/>
      <c r="L6435" s="457" t="e">
        <f>IF(K6435=0,#REF!,0)</f>
        <v>#REF!</v>
      </c>
    </row>
    <row r="6436" spans="1:12">
      <c r="A6436" s="30">
        <v>6434</v>
      </c>
      <c r="B6436" s="30">
        <v>1032.623999999998</v>
      </c>
      <c r="C6436" s="30">
        <v>15187.612999999899</v>
      </c>
      <c r="D6436" s="30">
        <v>1</v>
      </c>
      <c r="E6436" s="30">
        <v>1</v>
      </c>
      <c r="F6436" s="30">
        <v>318.37900000000002</v>
      </c>
      <c r="G6436" s="30">
        <v>1</v>
      </c>
      <c r="H6436" s="30">
        <v>1</v>
      </c>
      <c r="I6436" s="30">
        <v>1</v>
      </c>
      <c r="K6436" s="457"/>
      <c r="L6436" s="457" t="e">
        <f>IF(K6436=0,#REF!,0)</f>
        <v>#REF!</v>
      </c>
    </row>
    <row r="6437" spans="1:12">
      <c r="A6437" s="30">
        <v>6435</v>
      </c>
      <c r="B6437" s="30">
        <v>1032.623999999998</v>
      </c>
      <c r="C6437" s="30">
        <v>15187.612999999899</v>
      </c>
      <c r="D6437" s="30">
        <v>1</v>
      </c>
      <c r="E6437" s="30">
        <v>1</v>
      </c>
      <c r="F6437" s="30">
        <v>256.31700000000001</v>
      </c>
      <c r="G6437" s="30">
        <v>1</v>
      </c>
      <c r="H6437" s="30">
        <v>1</v>
      </c>
      <c r="I6437" s="30">
        <v>1</v>
      </c>
      <c r="K6437" s="457"/>
      <c r="L6437" s="457" t="e">
        <f>IF(K6437=0,#REF!,0)</f>
        <v>#REF!</v>
      </c>
    </row>
    <row r="6438" spans="1:12">
      <c r="A6438" s="30">
        <v>6436</v>
      </c>
      <c r="B6438" s="30">
        <v>1032.623999999998</v>
      </c>
      <c r="C6438" s="30">
        <v>15187.612999999899</v>
      </c>
      <c r="D6438" s="30">
        <v>1</v>
      </c>
      <c r="E6438" s="30">
        <v>1</v>
      </c>
      <c r="F6438" s="30">
        <v>256.96300000000002</v>
      </c>
      <c r="G6438" s="30">
        <v>1</v>
      </c>
      <c r="H6438" s="30">
        <v>1</v>
      </c>
      <c r="I6438" s="30">
        <v>1</v>
      </c>
      <c r="K6438" s="457"/>
      <c r="L6438" s="457" t="e">
        <f>IF(K6438=0,#REF!,0)</f>
        <v>#REF!</v>
      </c>
    </row>
    <row r="6439" spans="1:12">
      <c r="A6439" s="30">
        <v>6437</v>
      </c>
      <c r="B6439" s="30">
        <v>1032.623999999998</v>
      </c>
      <c r="C6439" s="30">
        <v>15187.612999999899</v>
      </c>
      <c r="D6439" s="30">
        <v>1</v>
      </c>
      <c r="E6439" s="30">
        <v>1</v>
      </c>
      <c r="F6439" s="30">
        <v>234.76999999999899</v>
      </c>
      <c r="G6439" s="30">
        <v>1</v>
      </c>
      <c r="H6439" s="30">
        <v>1</v>
      </c>
      <c r="I6439" s="30">
        <v>1</v>
      </c>
      <c r="K6439" s="457"/>
      <c r="L6439" s="457" t="e">
        <f>IF(K6439=0,#REF!,0)</f>
        <v>#REF!</v>
      </c>
    </row>
    <row r="6440" spans="1:12">
      <c r="A6440" s="30">
        <v>6438</v>
      </c>
      <c r="B6440" s="30">
        <v>1762.222</v>
      </c>
      <c r="C6440" s="30">
        <v>15187.612999999899</v>
      </c>
      <c r="D6440" s="30">
        <v>1</v>
      </c>
      <c r="E6440" s="30">
        <v>1</v>
      </c>
      <c r="F6440" s="30">
        <v>2505.2659999999901</v>
      </c>
      <c r="G6440" s="30">
        <v>1</v>
      </c>
      <c r="H6440" s="30">
        <v>1</v>
      </c>
      <c r="I6440" s="30">
        <v>1</v>
      </c>
      <c r="K6440" s="457"/>
      <c r="L6440" s="457" t="e">
        <f>IF(K6440=0,#REF!,0)</f>
        <v>#REF!</v>
      </c>
    </row>
    <row r="6441" spans="1:12">
      <c r="A6441" s="30">
        <v>6439</v>
      </c>
      <c r="B6441" s="30">
        <v>6139.8579999999993</v>
      </c>
      <c r="C6441" s="30">
        <v>15289.6509999999</v>
      </c>
      <c r="D6441" s="30">
        <v>1</v>
      </c>
      <c r="E6441" s="30">
        <v>1</v>
      </c>
      <c r="F6441" s="30">
        <v>6568.2849999999999</v>
      </c>
      <c r="G6441" s="30">
        <v>1</v>
      </c>
      <c r="H6441" s="30">
        <v>1</v>
      </c>
      <c r="I6441" s="30">
        <v>1</v>
      </c>
      <c r="K6441" s="457"/>
      <c r="L6441" s="457" t="e">
        <f>IF(K6441=0,#REF!,0)</f>
        <v>#REF!</v>
      </c>
    </row>
    <row r="6442" spans="1:12">
      <c r="A6442" s="30">
        <v>6440</v>
      </c>
      <c r="B6442" s="30">
        <v>1762.222</v>
      </c>
      <c r="C6442" s="30">
        <v>44255.095999999998</v>
      </c>
      <c r="D6442" s="30">
        <v>1</v>
      </c>
      <c r="E6442" s="30">
        <v>1</v>
      </c>
      <c r="F6442" s="30">
        <v>5323.04899999999</v>
      </c>
      <c r="G6442" s="30">
        <v>1</v>
      </c>
      <c r="H6442" s="30">
        <v>1</v>
      </c>
      <c r="I6442" s="30">
        <v>1</v>
      </c>
      <c r="K6442" s="457"/>
      <c r="L6442" s="457" t="e">
        <f>IF(K6442=0,#REF!,0)</f>
        <v>#REF!</v>
      </c>
    </row>
    <row r="6443" spans="1:12">
      <c r="A6443" s="30">
        <v>6441</v>
      </c>
      <c r="B6443" s="30">
        <v>1032.623999999998</v>
      </c>
      <c r="C6443" s="30">
        <v>75099.682999999903</v>
      </c>
      <c r="D6443" s="30">
        <v>1</v>
      </c>
      <c r="E6443" s="30">
        <v>1</v>
      </c>
      <c r="F6443" s="30">
        <v>4404.5739999999896</v>
      </c>
      <c r="G6443" s="30">
        <v>1</v>
      </c>
      <c r="H6443" s="30">
        <v>1</v>
      </c>
      <c r="I6443" s="30">
        <v>1</v>
      </c>
      <c r="K6443" s="457"/>
      <c r="L6443" s="457" t="e">
        <f>IF(K6443=0,#REF!,0)</f>
        <v>#REF!</v>
      </c>
    </row>
    <row r="6444" spans="1:12">
      <c r="A6444" s="30">
        <v>6442</v>
      </c>
      <c r="B6444" s="30">
        <v>1153.2399999999991</v>
      </c>
      <c r="C6444" s="30">
        <v>94524.169999999795</v>
      </c>
      <c r="D6444" s="30">
        <v>1</v>
      </c>
      <c r="E6444" s="30">
        <v>1</v>
      </c>
      <c r="F6444" s="30">
        <v>3355.451</v>
      </c>
      <c r="G6444" s="30">
        <v>1</v>
      </c>
      <c r="H6444" s="30">
        <v>1</v>
      </c>
      <c r="I6444" s="30">
        <v>1</v>
      </c>
      <c r="K6444" s="457"/>
      <c r="L6444" s="457" t="e">
        <f>IF(K6444=0,#REF!,0)</f>
        <v>#REF!</v>
      </c>
    </row>
    <row r="6445" spans="1:12">
      <c r="A6445" s="30">
        <v>6443</v>
      </c>
      <c r="B6445" s="30">
        <v>1213.5469999999991</v>
      </c>
      <c r="C6445" s="30">
        <v>113680.8379999998</v>
      </c>
      <c r="D6445" s="30">
        <v>1</v>
      </c>
      <c r="E6445" s="30">
        <v>1</v>
      </c>
      <c r="F6445" s="30">
        <v>2962.1849999999999</v>
      </c>
      <c r="G6445" s="30">
        <v>1</v>
      </c>
      <c r="H6445" s="30">
        <v>1</v>
      </c>
      <c r="I6445" s="30">
        <v>1</v>
      </c>
      <c r="K6445" s="457">
        <v>9881.6403462889812</v>
      </c>
      <c r="L6445" s="457">
        <f>IF(K6445=0,#REF!,0)</f>
        <v>0</v>
      </c>
    </row>
    <row r="6446" spans="1:12">
      <c r="A6446" s="30">
        <v>6444</v>
      </c>
      <c r="B6446" s="30">
        <v>1213.5469999999991</v>
      </c>
      <c r="C6446" s="30">
        <v>95005.4479999998</v>
      </c>
      <c r="D6446" s="30">
        <v>1</v>
      </c>
      <c r="E6446" s="30">
        <v>1</v>
      </c>
      <c r="F6446" s="30">
        <v>2765.4659999999999</v>
      </c>
      <c r="G6446" s="30">
        <v>1</v>
      </c>
      <c r="H6446" s="30">
        <v>1</v>
      </c>
      <c r="I6446" s="30">
        <v>1</v>
      </c>
      <c r="K6446" s="457"/>
      <c r="L6446" s="457" t="e">
        <f>IF(K6446=0,#REF!,0)</f>
        <v>#REF!</v>
      </c>
    </row>
    <row r="6447" spans="1:12">
      <c r="A6447" s="30">
        <v>6445</v>
      </c>
      <c r="B6447" s="30">
        <v>6200.1660000000002</v>
      </c>
      <c r="C6447" s="30">
        <v>49754.441999999901</v>
      </c>
      <c r="D6447" s="30">
        <v>1</v>
      </c>
      <c r="E6447" s="30">
        <v>1</v>
      </c>
      <c r="F6447" s="30">
        <v>4139.5140000000001</v>
      </c>
      <c r="G6447" s="30">
        <v>1</v>
      </c>
      <c r="H6447" s="30">
        <v>1</v>
      </c>
      <c r="I6447" s="30">
        <v>1</v>
      </c>
      <c r="K6447" s="457">
        <v>13283.266475672666</v>
      </c>
      <c r="L6447" s="457">
        <f>IF(K6447=0,#REF!,0)</f>
        <v>0</v>
      </c>
    </row>
    <row r="6448" spans="1:12">
      <c r="A6448" s="30">
        <v>6446</v>
      </c>
      <c r="B6448" s="30">
        <v>1762.222</v>
      </c>
      <c r="C6448" s="30">
        <v>74638.591999999902</v>
      </c>
      <c r="D6448" s="30">
        <v>1</v>
      </c>
      <c r="E6448" s="30">
        <v>1</v>
      </c>
      <c r="F6448" s="30">
        <v>3681.6860000000001</v>
      </c>
      <c r="G6448" s="30">
        <v>1</v>
      </c>
      <c r="H6448" s="30">
        <v>1</v>
      </c>
      <c r="I6448" s="30">
        <v>1</v>
      </c>
      <c r="K6448" s="457">
        <v>7822.3305011616094</v>
      </c>
      <c r="L6448" s="457">
        <f>IF(K6448=0,#REF!,0)</f>
        <v>0</v>
      </c>
    </row>
    <row r="6449" spans="1:12">
      <c r="A6449" s="30">
        <v>6447</v>
      </c>
      <c r="B6449" s="30">
        <v>1032.623999999998</v>
      </c>
      <c r="C6449" s="30">
        <v>111974.52099999979</v>
      </c>
      <c r="D6449" s="30">
        <v>1</v>
      </c>
      <c r="E6449" s="30">
        <v>1</v>
      </c>
      <c r="F6449" s="30">
        <v>2110.9499999999998</v>
      </c>
      <c r="G6449" s="30">
        <v>1</v>
      </c>
      <c r="H6449" s="30">
        <v>1</v>
      </c>
      <c r="I6449" s="30">
        <v>1</v>
      </c>
      <c r="K6449" s="457"/>
      <c r="L6449" s="457" t="e">
        <f>IF(K6449=0,#REF!,0)</f>
        <v>#REF!</v>
      </c>
    </row>
    <row r="6450" spans="1:12">
      <c r="A6450" s="30">
        <v>6448</v>
      </c>
      <c r="B6450" s="30">
        <v>1032.623999999998</v>
      </c>
      <c r="C6450" s="30">
        <v>93313.682999999801</v>
      </c>
      <c r="D6450" s="30">
        <v>1</v>
      </c>
      <c r="E6450" s="30">
        <v>1</v>
      </c>
      <c r="F6450" s="30">
        <v>1849.5889999999899</v>
      </c>
      <c r="G6450" s="30">
        <v>1</v>
      </c>
      <c r="H6450" s="30">
        <v>1</v>
      </c>
      <c r="I6450" s="30">
        <v>1</v>
      </c>
      <c r="K6450" s="457"/>
      <c r="L6450" s="457" t="e">
        <f>IF(K6450=0,#REF!,0)</f>
        <v>#REF!</v>
      </c>
    </row>
    <row r="6451" spans="1:12">
      <c r="A6451" s="30">
        <v>6449</v>
      </c>
      <c r="B6451" s="30">
        <v>1032.623999999998</v>
      </c>
      <c r="C6451" s="30">
        <v>81385.865999999907</v>
      </c>
      <c r="D6451" s="30">
        <v>1</v>
      </c>
      <c r="E6451" s="30">
        <v>1</v>
      </c>
      <c r="F6451" s="30">
        <v>2111.3879999999999</v>
      </c>
      <c r="G6451" s="30">
        <v>1</v>
      </c>
      <c r="H6451" s="30">
        <v>1</v>
      </c>
      <c r="I6451" s="30">
        <v>1</v>
      </c>
      <c r="K6451" s="457"/>
      <c r="L6451" s="457" t="e">
        <f>IF(K6451=0,#REF!,0)</f>
        <v>#REF!</v>
      </c>
    </row>
    <row r="6452" spans="1:12">
      <c r="A6452" s="30">
        <v>6450</v>
      </c>
      <c r="B6452" s="30">
        <v>1762.222</v>
      </c>
      <c r="C6452" s="30">
        <v>44126.534</v>
      </c>
      <c r="D6452" s="30">
        <v>1</v>
      </c>
      <c r="E6452" s="30">
        <v>1</v>
      </c>
      <c r="F6452" s="30">
        <v>3683.95999999999</v>
      </c>
      <c r="G6452" s="30">
        <v>1</v>
      </c>
      <c r="H6452" s="30">
        <v>1</v>
      </c>
      <c r="I6452" s="30">
        <v>1</v>
      </c>
      <c r="K6452" s="457"/>
      <c r="L6452" s="457" t="e">
        <f>IF(K6452=0,#REF!,0)</f>
        <v>#REF!</v>
      </c>
    </row>
    <row r="6453" spans="1:12">
      <c r="A6453" s="30">
        <v>6451</v>
      </c>
      <c r="B6453" s="30">
        <v>6139.8579999999993</v>
      </c>
      <c r="C6453" s="30">
        <v>28118.4559999999</v>
      </c>
      <c r="D6453" s="30">
        <v>1</v>
      </c>
      <c r="E6453" s="30">
        <v>1</v>
      </c>
      <c r="F6453" s="30">
        <v>5188.7029999999904</v>
      </c>
      <c r="G6453" s="30">
        <v>1</v>
      </c>
      <c r="H6453" s="30">
        <v>1</v>
      </c>
      <c r="I6453" s="30">
        <v>1</v>
      </c>
      <c r="K6453" s="457"/>
      <c r="L6453" s="457" t="e">
        <f>IF(K6453=0,#REF!,0)</f>
        <v>#REF!</v>
      </c>
    </row>
    <row r="6454" spans="1:12">
      <c r="A6454" s="30">
        <v>6452</v>
      </c>
      <c r="B6454" s="30">
        <v>7599.07</v>
      </c>
      <c r="C6454" s="30">
        <v>29387.5819999999</v>
      </c>
      <c r="D6454" s="30">
        <v>1</v>
      </c>
      <c r="E6454" s="30">
        <v>1</v>
      </c>
      <c r="F6454" s="30">
        <v>5254.82599999999</v>
      </c>
      <c r="G6454" s="30">
        <v>1</v>
      </c>
      <c r="H6454" s="30">
        <v>1</v>
      </c>
      <c r="I6454" s="30">
        <v>1</v>
      </c>
      <c r="K6454" s="457"/>
      <c r="L6454" s="457" t="e">
        <f>IF(K6454=0,#REF!,0)</f>
        <v>#REF!</v>
      </c>
    </row>
    <row r="6455" spans="1:12">
      <c r="A6455" s="30">
        <v>6453</v>
      </c>
      <c r="B6455" s="30">
        <v>1762.222</v>
      </c>
      <c r="C6455" s="30">
        <v>16153.051999999901</v>
      </c>
      <c r="D6455" s="30">
        <v>1</v>
      </c>
      <c r="E6455" s="30">
        <v>1</v>
      </c>
      <c r="F6455" s="30">
        <v>4077.2449999999999</v>
      </c>
      <c r="G6455" s="30">
        <v>1</v>
      </c>
      <c r="H6455" s="30">
        <v>1</v>
      </c>
      <c r="I6455" s="30">
        <v>1</v>
      </c>
      <c r="K6455" s="457"/>
      <c r="L6455" s="457" t="e">
        <f>IF(K6455=0,#REF!,0)</f>
        <v>#REF!</v>
      </c>
    </row>
    <row r="6456" spans="1:12">
      <c r="A6456" s="30">
        <v>6454</v>
      </c>
      <c r="B6456" s="30">
        <v>1762.222</v>
      </c>
      <c r="C6456" s="30">
        <v>15703.841999999901</v>
      </c>
      <c r="D6456" s="30">
        <v>1</v>
      </c>
      <c r="E6456" s="30">
        <v>1</v>
      </c>
      <c r="F6456" s="30">
        <v>2963.9499999999898</v>
      </c>
      <c r="G6456" s="30">
        <v>1</v>
      </c>
      <c r="H6456" s="30">
        <v>1</v>
      </c>
      <c r="I6456" s="30">
        <v>1</v>
      </c>
      <c r="K6456" s="457"/>
      <c r="L6456" s="457" t="e">
        <f>IF(K6456=0,#REF!,0)</f>
        <v>#REF!</v>
      </c>
    </row>
    <row r="6457" spans="1:12">
      <c r="A6457" s="30">
        <v>6455</v>
      </c>
      <c r="B6457" s="30">
        <v>1762.222</v>
      </c>
      <c r="C6457" s="30">
        <v>15254.630999999899</v>
      </c>
      <c r="D6457" s="30">
        <v>1</v>
      </c>
      <c r="E6457" s="30">
        <v>1</v>
      </c>
      <c r="F6457" s="30">
        <v>1655.7839999999901</v>
      </c>
      <c r="G6457" s="30">
        <v>1</v>
      </c>
      <c r="H6457" s="30">
        <v>1</v>
      </c>
      <c r="I6457" s="30">
        <v>1</v>
      </c>
      <c r="K6457" s="457"/>
      <c r="L6457" s="457" t="e">
        <f>IF(K6457=0,#REF!,0)</f>
        <v>#REF!</v>
      </c>
    </row>
    <row r="6458" spans="1:12">
      <c r="A6458" s="30">
        <v>6456</v>
      </c>
      <c r="B6458" s="30">
        <v>1032.623999999998</v>
      </c>
      <c r="C6458" s="30">
        <v>15254.630999999899</v>
      </c>
      <c r="D6458" s="30">
        <v>1</v>
      </c>
      <c r="E6458" s="30">
        <v>1</v>
      </c>
      <c r="F6458" s="30">
        <v>1265.02699999999</v>
      </c>
      <c r="G6458" s="30">
        <v>1</v>
      </c>
      <c r="H6458" s="30">
        <v>1</v>
      </c>
      <c r="I6458" s="30">
        <v>1</v>
      </c>
      <c r="K6458" s="457"/>
      <c r="L6458" s="457" t="e">
        <f>IF(K6458=0,#REF!,0)</f>
        <v>#REF!</v>
      </c>
    </row>
    <row r="6459" spans="1:12">
      <c r="A6459" s="30">
        <v>6457</v>
      </c>
      <c r="B6459" s="30">
        <v>1032.623999999998</v>
      </c>
      <c r="C6459" s="30">
        <v>15254.630999999899</v>
      </c>
      <c r="D6459" s="30">
        <v>1</v>
      </c>
      <c r="E6459" s="30">
        <v>1</v>
      </c>
      <c r="F6459" s="30">
        <v>557.83299999999997</v>
      </c>
      <c r="G6459" s="30">
        <v>1</v>
      </c>
      <c r="H6459" s="30">
        <v>1</v>
      </c>
      <c r="I6459" s="30">
        <v>1</v>
      </c>
      <c r="K6459" s="457"/>
      <c r="L6459" s="457" t="e">
        <f>IF(K6459=0,#REF!,0)</f>
        <v>#REF!</v>
      </c>
    </row>
    <row r="6460" spans="1:12">
      <c r="A6460" s="30">
        <v>6458</v>
      </c>
      <c r="B6460" s="30">
        <v>1032.623999999998</v>
      </c>
      <c r="C6460" s="30">
        <v>15187.612999999899</v>
      </c>
      <c r="D6460" s="30">
        <v>1</v>
      </c>
      <c r="E6460" s="30">
        <v>1</v>
      </c>
      <c r="F6460" s="30">
        <v>320.35700000000003</v>
      </c>
      <c r="G6460" s="30">
        <v>1</v>
      </c>
      <c r="H6460" s="30">
        <v>1</v>
      </c>
      <c r="I6460" s="30">
        <v>1</v>
      </c>
      <c r="K6460" s="457"/>
      <c r="L6460" s="457" t="e">
        <f>IF(K6460=0,#REF!,0)</f>
        <v>#REF!</v>
      </c>
    </row>
    <row r="6461" spans="1:12">
      <c r="A6461" s="30">
        <v>6459</v>
      </c>
      <c r="B6461" s="30">
        <v>1032.623999999998</v>
      </c>
      <c r="C6461" s="30">
        <v>15203.8489999999</v>
      </c>
      <c r="D6461" s="30">
        <v>1</v>
      </c>
      <c r="E6461" s="30">
        <v>1</v>
      </c>
      <c r="F6461" s="30">
        <v>262.41800000000001</v>
      </c>
      <c r="G6461" s="30">
        <v>1</v>
      </c>
      <c r="H6461" s="30">
        <v>1</v>
      </c>
      <c r="I6461" s="30">
        <v>1</v>
      </c>
      <c r="K6461" s="457"/>
      <c r="L6461" s="457" t="e">
        <f>IF(K6461=0,#REF!,0)</f>
        <v>#REF!</v>
      </c>
    </row>
    <row r="6462" spans="1:12">
      <c r="A6462" s="30">
        <v>6460</v>
      </c>
      <c r="B6462" s="30">
        <v>1032.623999999998</v>
      </c>
      <c r="C6462" s="30">
        <v>15291.914999999901</v>
      </c>
      <c r="D6462" s="30">
        <v>1</v>
      </c>
      <c r="E6462" s="30">
        <v>1</v>
      </c>
      <c r="F6462" s="30">
        <v>263.08</v>
      </c>
      <c r="G6462" s="30">
        <v>1</v>
      </c>
      <c r="H6462" s="30">
        <v>1</v>
      </c>
      <c r="I6462" s="30">
        <v>1</v>
      </c>
      <c r="K6462" s="457"/>
      <c r="L6462" s="457" t="e">
        <f>IF(K6462=0,#REF!,0)</f>
        <v>#REF!</v>
      </c>
    </row>
    <row r="6463" spans="1:12">
      <c r="A6463" s="30">
        <v>6461</v>
      </c>
      <c r="B6463" s="30">
        <v>1032.623999999998</v>
      </c>
      <c r="C6463" s="30">
        <v>15377.890999999901</v>
      </c>
      <c r="D6463" s="30">
        <v>1</v>
      </c>
      <c r="E6463" s="30">
        <v>1</v>
      </c>
      <c r="F6463" s="30">
        <v>238.679</v>
      </c>
      <c r="G6463" s="30">
        <v>1</v>
      </c>
      <c r="H6463" s="30">
        <v>1</v>
      </c>
      <c r="I6463" s="30">
        <v>1</v>
      </c>
      <c r="K6463" s="457"/>
      <c r="L6463" s="457" t="e">
        <f>IF(K6463=0,#REF!,0)</f>
        <v>#REF!</v>
      </c>
    </row>
    <row r="6464" spans="1:12">
      <c r="A6464" s="30">
        <v>6462</v>
      </c>
      <c r="B6464" s="30">
        <v>1762.222</v>
      </c>
      <c r="C6464" s="30">
        <v>15425.2599999999</v>
      </c>
      <c r="D6464" s="30">
        <v>1</v>
      </c>
      <c r="E6464" s="30">
        <v>1</v>
      </c>
      <c r="F6464" s="30">
        <v>2510.0030000000002</v>
      </c>
      <c r="G6464" s="30">
        <v>1</v>
      </c>
      <c r="H6464" s="30">
        <v>1</v>
      </c>
      <c r="I6464" s="30">
        <v>1</v>
      </c>
      <c r="K6464" s="457"/>
      <c r="L6464" s="457" t="e">
        <f>IF(K6464=0,#REF!,0)</f>
        <v>#REF!</v>
      </c>
    </row>
    <row r="6465" spans="1:12">
      <c r="A6465" s="30">
        <v>6463</v>
      </c>
      <c r="B6465" s="30">
        <v>6139.8579999999993</v>
      </c>
      <c r="C6465" s="30">
        <v>15535.6359999999</v>
      </c>
      <c r="D6465" s="30">
        <v>1</v>
      </c>
      <c r="E6465" s="30">
        <v>1</v>
      </c>
      <c r="F6465" s="30">
        <v>6579.3649999999998</v>
      </c>
      <c r="G6465" s="30">
        <v>1</v>
      </c>
      <c r="H6465" s="30">
        <v>1</v>
      </c>
      <c r="I6465" s="30">
        <v>1</v>
      </c>
      <c r="K6465" s="457"/>
      <c r="L6465" s="457" t="e">
        <f>IF(K6465=0,#REF!,0)</f>
        <v>#REF!</v>
      </c>
    </row>
    <row r="6466" spans="1:12">
      <c r="A6466" s="30">
        <v>6464</v>
      </c>
      <c r="B6466" s="30">
        <v>1762.222</v>
      </c>
      <c r="C6466" s="30">
        <v>44444.496999999996</v>
      </c>
      <c r="D6466" s="30">
        <v>1</v>
      </c>
      <c r="E6466" s="30">
        <v>1</v>
      </c>
      <c r="F6466" s="30">
        <v>5330.0020000000004</v>
      </c>
      <c r="G6466" s="30">
        <v>1</v>
      </c>
      <c r="H6466" s="30">
        <v>1</v>
      </c>
      <c r="I6466" s="30">
        <v>1</v>
      </c>
      <c r="K6466" s="457"/>
      <c r="L6466" s="457" t="e">
        <f>IF(K6466=0,#REF!,0)</f>
        <v>#REF!</v>
      </c>
    </row>
    <row r="6467" spans="1:12">
      <c r="A6467" s="30">
        <v>6465</v>
      </c>
      <c r="B6467" s="30">
        <v>1032.623999999998</v>
      </c>
      <c r="C6467" s="30">
        <v>75100.165999999896</v>
      </c>
      <c r="D6467" s="30">
        <v>1</v>
      </c>
      <c r="E6467" s="30">
        <v>1</v>
      </c>
      <c r="F6467" s="30">
        <v>4407.9970000000003</v>
      </c>
      <c r="G6467" s="30">
        <v>1</v>
      </c>
      <c r="H6467" s="30">
        <v>1</v>
      </c>
      <c r="I6467" s="30">
        <v>1</v>
      </c>
      <c r="K6467" s="457"/>
      <c r="L6467" s="457" t="e">
        <f>IF(K6467=0,#REF!,0)</f>
        <v>#REF!</v>
      </c>
    </row>
    <row r="6468" spans="1:12">
      <c r="A6468" s="30">
        <v>6466</v>
      </c>
      <c r="B6468" s="30">
        <v>1153.2399999999991</v>
      </c>
      <c r="C6468" s="30">
        <v>94524.350999999791</v>
      </c>
      <c r="D6468" s="30">
        <v>1</v>
      </c>
      <c r="E6468" s="30">
        <v>1</v>
      </c>
      <c r="F6468" s="30">
        <v>3356.4969999999998</v>
      </c>
      <c r="G6468" s="30">
        <v>1</v>
      </c>
      <c r="H6468" s="30">
        <v>1</v>
      </c>
      <c r="I6468" s="30">
        <v>1</v>
      </c>
      <c r="K6468" s="457"/>
      <c r="L6468" s="457" t="e">
        <f>IF(K6468=0,#REF!,0)</f>
        <v>#REF!</v>
      </c>
    </row>
    <row r="6469" spans="1:12">
      <c r="A6469" s="30">
        <v>6467</v>
      </c>
      <c r="B6469" s="30">
        <v>1213.5469999999991</v>
      </c>
      <c r="C6469" s="30">
        <v>113680.6029999998</v>
      </c>
      <c r="D6469" s="30">
        <v>1</v>
      </c>
      <c r="E6469" s="30">
        <v>1</v>
      </c>
      <c r="F6469" s="30">
        <v>2961.596</v>
      </c>
      <c r="G6469" s="30">
        <v>1</v>
      </c>
      <c r="H6469" s="30">
        <v>1</v>
      </c>
      <c r="I6469" s="30">
        <v>1</v>
      </c>
      <c r="K6469" s="457"/>
      <c r="L6469" s="457" t="e">
        <f>IF(K6469=0,#REF!,0)</f>
        <v>#REF!</v>
      </c>
    </row>
    <row r="6470" spans="1:12">
      <c r="A6470" s="30">
        <v>6468</v>
      </c>
      <c r="B6470" s="30">
        <v>1213.5469999999991</v>
      </c>
      <c r="C6470" s="30">
        <v>95004.858999999808</v>
      </c>
      <c r="D6470" s="30">
        <v>1</v>
      </c>
      <c r="E6470" s="30">
        <v>1</v>
      </c>
      <c r="F6470" s="30">
        <v>2763.6610000000001</v>
      </c>
      <c r="G6470" s="30">
        <v>1</v>
      </c>
      <c r="H6470" s="30">
        <v>1</v>
      </c>
      <c r="I6470" s="30">
        <v>1</v>
      </c>
      <c r="K6470" s="457"/>
      <c r="L6470" s="457" t="e">
        <f>IF(K6470=0,#REF!,0)</f>
        <v>#REF!</v>
      </c>
    </row>
    <row r="6471" spans="1:12">
      <c r="A6471" s="30">
        <v>6469</v>
      </c>
      <c r="B6471" s="30">
        <v>6200.1660000000002</v>
      </c>
      <c r="C6471" s="30">
        <v>49753.713999999905</v>
      </c>
      <c r="D6471" s="30">
        <v>1</v>
      </c>
      <c r="E6471" s="30">
        <v>1</v>
      </c>
      <c r="F6471" s="30">
        <v>4135.6599999999899</v>
      </c>
      <c r="G6471" s="30">
        <v>1</v>
      </c>
      <c r="H6471" s="30">
        <v>1</v>
      </c>
      <c r="I6471" s="30">
        <v>1</v>
      </c>
      <c r="K6471" s="457"/>
      <c r="L6471" s="457" t="e">
        <f>IF(K6471=0,#REF!,0)</f>
        <v>#REF!</v>
      </c>
    </row>
    <row r="6472" spans="1:12">
      <c r="A6472" s="30">
        <v>6470</v>
      </c>
      <c r="B6472" s="30">
        <v>1762.222</v>
      </c>
      <c r="C6472" s="30">
        <v>74637.6179999999</v>
      </c>
      <c r="D6472" s="30">
        <v>1</v>
      </c>
      <c r="E6472" s="30">
        <v>1</v>
      </c>
      <c r="F6472" s="30">
        <v>3677.3319999999999</v>
      </c>
      <c r="G6472" s="30">
        <v>1</v>
      </c>
      <c r="H6472" s="30">
        <v>1</v>
      </c>
      <c r="I6472" s="30">
        <v>1</v>
      </c>
      <c r="K6472" s="457"/>
      <c r="L6472" s="457" t="e">
        <f>IF(K6472=0,#REF!,0)</f>
        <v>#REF!</v>
      </c>
    </row>
    <row r="6473" spans="1:12">
      <c r="A6473" s="30">
        <v>6471</v>
      </c>
      <c r="B6473" s="30">
        <v>1032.623999999998</v>
      </c>
      <c r="C6473" s="30">
        <v>111973.35899999979</v>
      </c>
      <c r="D6473" s="30">
        <v>1</v>
      </c>
      <c r="E6473" s="30">
        <v>1</v>
      </c>
      <c r="F6473" s="30">
        <v>2107.8779999999902</v>
      </c>
      <c r="G6473" s="30">
        <v>1</v>
      </c>
      <c r="H6473" s="30">
        <v>1</v>
      </c>
      <c r="I6473" s="30">
        <v>1</v>
      </c>
      <c r="K6473" s="457"/>
      <c r="L6473" s="457" t="e">
        <f>IF(K6473=0,#REF!,0)</f>
        <v>#REF!</v>
      </c>
    </row>
    <row r="6474" spans="1:12">
      <c r="A6474" s="30">
        <v>6472</v>
      </c>
      <c r="B6474" s="30">
        <v>1032.623999999998</v>
      </c>
      <c r="C6474" s="30">
        <v>93312.607999999804</v>
      </c>
      <c r="D6474" s="30">
        <v>1</v>
      </c>
      <c r="E6474" s="30">
        <v>1</v>
      </c>
      <c r="F6474" s="30">
        <v>1846.79799999999</v>
      </c>
      <c r="G6474" s="30">
        <v>1</v>
      </c>
      <c r="H6474" s="30">
        <v>1</v>
      </c>
      <c r="I6474" s="30">
        <v>1</v>
      </c>
      <c r="K6474" s="457"/>
      <c r="L6474" s="457" t="e">
        <f>IF(K6474=0,#REF!,0)</f>
        <v>#REF!</v>
      </c>
    </row>
    <row r="6475" spans="1:12">
      <c r="A6475" s="30">
        <v>6473</v>
      </c>
      <c r="B6475" s="30">
        <v>1032.623999999998</v>
      </c>
      <c r="C6475" s="30">
        <v>81384.784999999902</v>
      </c>
      <c r="D6475" s="30">
        <v>1</v>
      </c>
      <c r="E6475" s="30">
        <v>1</v>
      </c>
      <c r="F6475" s="30">
        <v>2108.3849999999902</v>
      </c>
      <c r="G6475" s="30">
        <v>1</v>
      </c>
      <c r="H6475" s="30">
        <v>1</v>
      </c>
      <c r="I6475" s="30">
        <v>1</v>
      </c>
      <c r="K6475" s="457"/>
      <c r="L6475" s="457" t="e">
        <f>IF(K6475=0,#REF!,0)</f>
        <v>#REF!</v>
      </c>
    </row>
    <row r="6476" spans="1:12">
      <c r="A6476" s="30">
        <v>6474</v>
      </c>
      <c r="B6476" s="30">
        <v>1762.222</v>
      </c>
      <c r="C6476" s="30">
        <v>44125.372000000003</v>
      </c>
      <c r="D6476" s="30">
        <v>1</v>
      </c>
      <c r="E6476" s="30">
        <v>1</v>
      </c>
      <c r="F6476" s="30">
        <v>3679.1350000000002</v>
      </c>
      <c r="G6476" s="30">
        <v>1</v>
      </c>
      <c r="H6476" s="30">
        <v>1</v>
      </c>
      <c r="I6476" s="30">
        <v>1</v>
      </c>
      <c r="K6476" s="457"/>
      <c r="L6476" s="457" t="e">
        <f>IF(K6476=0,#REF!,0)</f>
        <v>#REF!</v>
      </c>
    </row>
    <row r="6477" spans="1:12">
      <c r="A6477" s="30">
        <v>6475</v>
      </c>
      <c r="B6477" s="30">
        <v>6139.8579999999993</v>
      </c>
      <c r="C6477" s="30">
        <v>28118.166999999899</v>
      </c>
      <c r="D6477" s="30">
        <v>1</v>
      </c>
      <c r="E6477" s="30">
        <v>1</v>
      </c>
      <c r="F6477" s="30">
        <v>5186.1809999999996</v>
      </c>
      <c r="G6477" s="30">
        <v>1</v>
      </c>
      <c r="H6477" s="30">
        <v>1</v>
      </c>
      <c r="I6477" s="30">
        <v>1</v>
      </c>
      <c r="K6477" s="457"/>
      <c r="L6477" s="457" t="e">
        <f>IF(K6477=0,#REF!,0)</f>
        <v>#REF!</v>
      </c>
    </row>
    <row r="6478" spans="1:12">
      <c r="A6478" s="30">
        <v>6476</v>
      </c>
      <c r="B6478" s="30">
        <v>7599.07</v>
      </c>
      <c r="C6478" s="30">
        <v>29387.3639999999</v>
      </c>
      <c r="D6478" s="30">
        <v>1</v>
      </c>
      <c r="E6478" s="30">
        <v>1</v>
      </c>
      <c r="F6478" s="30">
        <v>5252.41</v>
      </c>
      <c r="G6478" s="30">
        <v>1</v>
      </c>
      <c r="H6478" s="30">
        <v>1</v>
      </c>
      <c r="I6478" s="30">
        <v>1</v>
      </c>
      <c r="K6478" s="457"/>
      <c r="L6478" s="457" t="e">
        <f>IF(K6478=0,#REF!,0)</f>
        <v>#REF!</v>
      </c>
    </row>
    <row r="6479" spans="1:12">
      <c r="A6479" s="30">
        <v>6477</v>
      </c>
      <c r="B6479" s="30">
        <v>1762.222</v>
      </c>
      <c r="C6479" s="30">
        <v>16153.051999999901</v>
      </c>
      <c r="D6479" s="30">
        <v>1</v>
      </c>
      <c r="E6479" s="30">
        <v>1</v>
      </c>
      <c r="F6479" s="30">
        <v>4075.57599999999</v>
      </c>
      <c r="G6479" s="30">
        <v>1</v>
      </c>
      <c r="H6479" s="30">
        <v>1</v>
      </c>
      <c r="I6479" s="30">
        <v>1</v>
      </c>
      <c r="K6479" s="457"/>
      <c r="L6479" s="457" t="e">
        <f>IF(K6479=0,#REF!,0)</f>
        <v>#REF!</v>
      </c>
    </row>
    <row r="6480" spans="1:12">
      <c r="A6480" s="30">
        <v>6478</v>
      </c>
      <c r="B6480" s="30">
        <v>1762.222</v>
      </c>
      <c r="C6480" s="30">
        <v>15703.841999999901</v>
      </c>
      <c r="D6480" s="30">
        <v>1</v>
      </c>
      <c r="E6480" s="30">
        <v>1</v>
      </c>
      <c r="F6480" s="30">
        <v>2962.8</v>
      </c>
      <c r="G6480" s="30">
        <v>1</v>
      </c>
      <c r="H6480" s="30">
        <v>1</v>
      </c>
      <c r="I6480" s="30">
        <v>1</v>
      </c>
      <c r="K6480" s="457"/>
      <c r="L6480" s="457" t="e">
        <f>IF(K6480=0,#REF!,0)</f>
        <v>#REF!</v>
      </c>
    </row>
    <row r="6481" spans="1:12">
      <c r="A6481" s="30">
        <v>6479</v>
      </c>
      <c r="B6481" s="30">
        <v>1762.222</v>
      </c>
      <c r="C6481" s="30">
        <v>15254.630999999899</v>
      </c>
      <c r="D6481" s="30">
        <v>1</v>
      </c>
      <c r="E6481" s="30">
        <v>1</v>
      </c>
      <c r="F6481" s="30">
        <v>1655.03999999999</v>
      </c>
      <c r="G6481" s="30">
        <v>1</v>
      </c>
      <c r="H6481" s="30">
        <v>1</v>
      </c>
      <c r="I6481" s="30">
        <v>1</v>
      </c>
      <c r="K6481" s="457"/>
      <c r="L6481" s="457" t="e">
        <f>IF(K6481=0,#REF!,0)</f>
        <v>#REF!</v>
      </c>
    </row>
    <row r="6482" spans="1:12">
      <c r="A6482" s="30">
        <v>6480</v>
      </c>
      <c r="B6482" s="30">
        <v>1032.623999999998</v>
      </c>
      <c r="C6482" s="30">
        <v>15254.630999999899</v>
      </c>
      <c r="D6482" s="30">
        <v>1</v>
      </c>
      <c r="E6482" s="30">
        <v>1</v>
      </c>
      <c r="F6482" s="30">
        <v>1264.453</v>
      </c>
      <c r="G6482" s="30">
        <v>1</v>
      </c>
      <c r="H6482" s="30">
        <v>1</v>
      </c>
      <c r="I6482" s="30">
        <v>1</v>
      </c>
      <c r="K6482" s="457"/>
      <c r="L6482" s="457" t="e">
        <f>IF(K6482=0,#REF!,0)</f>
        <v>#REF!</v>
      </c>
    </row>
    <row r="6483" spans="1:12">
      <c r="A6483" s="30">
        <v>6481</v>
      </c>
      <c r="B6483" s="30">
        <v>1032.623999999998</v>
      </c>
      <c r="C6483" s="30">
        <v>15254.630999999899</v>
      </c>
      <c r="D6483" s="30">
        <v>1</v>
      </c>
      <c r="E6483" s="30">
        <v>1</v>
      </c>
      <c r="F6483" s="30">
        <v>539.31899999999996</v>
      </c>
      <c r="G6483" s="30">
        <v>1</v>
      </c>
      <c r="H6483" s="30">
        <v>1</v>
      </c>
      <c r="I6483" s="30">
        <v>1</v>
      </c>
      <c r="K6483" s="457"/>
      <c r="L6483" s="457" t="e">
        <f>IF(K6483=0,#REF!,0)</f>
        <v>#REF!</v>
      </c>
    </row>
    <row r="6484" spans="1:12">
      <c r="A6484" s="30">
        <v>6482</v>
      </c>
      <c r="B6484" s="30">
        <v>1032.623999999998</v>
      </c>
      <c r="C6484" s="30">
        <v>15187.612999999899</v>
      </c>
      <c r="D6484" s="30">
        <v>1</v>
      </c>
      <c r="E6484" s="30">
        <v>1</v>
      </c>
      <c r="F6484" s="30">
        <v>593.21699999999998</v>
      </c>
      <c r="G6484" s="30">
        <v>1</v>
      </c>
      <c r="H6484" s="30">
        <v>1</v>
      </c>
      <c r="I6484" s="30">
        <v>1</v>
      </c>
      <c r="K6484" s="457"/>
      <c r="L6484" s="457" t="e">
        <f>IF(K6484=0,#REF!,0)</f>
        <v>#REF!</v>
      </c>
    </row>
    <row r="6485" spans="1:12">
      <c r="A6485" s="30">
        <v>6483</v>
      </c>
      <c r="B6485" s="30">
        <v>1032.623999999998</v>
      </c>
      <c r="C6485" s="30">
        <v>15187.612999999899</v>
      </c>
      <c r="D6485" s="30">
        <v>1</v>
      </c>
      <c r="E6485" s="30">
        <v>1</v>
      </c>
      <c r="F6485" s="30">
        <v>383.99200000000002</v>
      </c>
      <c r="G6485" s="30">
        <v>1</v>
      </c>
      <c r="H6485" s="30">
        <v>1</v>
      </c>
      <c r="I6485" s="30">
        <v>1</v>
      </c>
      <c r="K6485" s="457"/>
      <c r="L6485" s="457" t="e">
        <f>IF(K6485=0,#REF!,0)</f>
        <v>#REF!</v>
      </c>
    </row>
    <row r="6486" spans="1:12">
      <c r="A6486" s="30">
        <v>6484</v>
      </c>
      <c r="B6486" s="30">
        <v>1032.623999999998</v>
      </c>
      <c r="C6486" s="30">
        <v>15187.612999999899</v>
      </c>
      <c r="D6486" s="30">
        <v>1</v>
      </c>
      <c r="E6486" s="30">
        <v>1</v>
      </c>
      <c r="F6486" s="30">
        <v>233.84099999999901</v>
      </c>
      <c r="G6486" s="30">
        <v>1</v>
      </c>
      <c r="H6486" s="30">
        <v>1</v>
      </c>
      <c r="I6486" s="30">
        <v>1</v>
      </c>
      <c r="K6486" s="457"/>
      <c r="L6486" s="457" t="e">
        <f>IF(K6486=0,#REF!,0)</f>
        <v>#REF!</v>
      </c>
    </row>
    <row r="6487" spans="1:12">
      <c r="A6487" s="30">
        <v>6485</v>
      </c>
      <c r="B6487" s="30">
        <v>1032.623999999998</v>
      </c>
      <c r="C6487" s="30">
        <v>15187.612999999899</v>
      </c>
      <c r="D6487" s="30">
        <v>1</v>
      </c>
      <c r="E6487" s="30">
        <v>1</v>
      </c>
      <c r="F6487" s="30">
        <v>234.244</v>
      </c>
      <c r="G6487" s="30">
        <v>1</v>
      </c>
      <c r="H6487" s="30">
        <v>1</v>
      </c>
      <c r="I6487" s="30">
        <v>1</v>
      </c>
      <c r="K6487" s="457"/>
      <c r="L6487" s="457" t="e">
        <f>IF(K6487=0,#REF!,0)</f>
        <v>#REF!</v>
      </c>
    </row>
    <row r="6488" spans="1:12">
      <c r="A6488" s="30">
        <v>6486</v>
      </c>
      <c r="B6488" s="30">
        <v>1762.222</v>
      </c>
      <c r="C6488" s="30">
        <v>15187.612999999899</v>
      </c>
      <c r="D6488" s="30">
        <v>1</v>
      </c>
      <c r="E6488" s="30">
        <v>1</v>
      </c>
      <c r="F6488" s="30">
        <v>702.49999999999898</v>
      </c>
      <c r="G6488" s="30">
        <v>1</v>
      </c>
      <c r="H6488" s="30">
        <v>1</v>
      </c>
      <c r="I6488" s="30">
        <v>1</v>
      </c>
      <c r="K6488" s="457"/>
      <c r="L6488" s="457" t="e">
        <f>IF(K6488=0,#REF!,0)</f>
        <v>#REF!</v>
      </c>
    </row>
    <row r="6489" spans="1:12">
      <c r="A6489" s="30">
        <v>6487</v>
      </c>
      <c r="B6489" s="30">
        <v>6139.8579999999993</v>
      </c>
      <c r="C6489" s="30">
        <v>15289.6509999999</v>
      </c>
      <c r="D6489" s="30">
        <v>1</v>
      </c>
      <c r="E6489" s="30">
        <v>1</v>
      </c>
      <c r="F6489" s="30">
        <v>1871.088</v>
      </c>
      <c r="G6489" s="30">
        <v>1</v>
      </c>
      <c r="H6489" s="30">
        <v>1</v>
      </c>
      <c r="I6489" s="30">
        <v>1</v>
      </c>
      <c r="K6489" s="457"/>
      <c r="L6489" s="457" t="e">
        <f>IF(K6489=0,#REF!,0)</f>
        <v>#REF!</v>
      </c>
    </row>
    <row r="6490" spans="1:12">
      <c r="A6490" s="30">
        <v>6488</v>
      </c>
      <c r="B6490" s="30">
        <v>1762.222</v>
      </c>
      <c r="C6490" s="30">
        <v>28314.444999999901</v>
      </c>
      <c r="D6490" s="30">
        <v>1</v>
      </c>
      <c r="E6490" s="30">
        <v>1</v>
      </c>
      <c r="F6490" s="30">
        <v>3161.3490000000002</v>
      </c>
      <c r="G6490" s="30">
        <v>1</v>
      </c>
      <c r="H6490" s="30">
        <v>1</v>
      </c>
      <c r="I6490" s="30">
        <v>1</v>
      </c>
      <c r="K6490" s="457"/>
      <c r="L6490" s="457" t="e">
        <f>IF(K6490=0,#REF!,0)</f>
        <v>#REF!</v>
      </c>
    </row>
    <row r="6491" spans="1:12">
      <c r="A6491" s="30">
        <v>6489</v>
      </c>
      <c r="B6491" s="30">
        <v>1032.623999999998</v>
      </c>
      <c r="C6491" s="30">
        <v>29358.913999999899</v>
      </c>
      <c r="D6491" s="30">
        <v>1</v>
      </c>
      <c r="E6491" s="30">
        <v>1</v>
      </c>
      <c r="F6491" s="30">
        <v>5126.0119999999897</v>
      </c>
      <c r="G6491" s="30">
        <v>1</v>
      </c>
      <c r="H6491" s="30">
        <v>1</v>
      </c>
      <c r="I6491" s="30">
        <v>1</v>
      </c>
      <c r="K6491" s="457"/>
      <c r="L6491" s="457" t="e">
        <f>IF(K6491=0,#REF!,0)</f>
        <v>#REF!</v>
      </c>
    </row>
    <row r="6492" spans="1:12">
      <c r="A6492" s="30">
        <v>6490</v>
      </c>
      <c r="B6492" s="30">
        <v>1153.2399999999991</v>
      </c>
      <c r="C6492" s="30">
        <v>30479.0829999999</v>
      </c>
      <c r="D6492" s="30">
        <v>1</v>
      </c>
      <c r="E6492" s="30">
        <v>1</v>
      </c>
      <c r="F6492" s="30">
        <v>5066.7379999999903</v>
      </c>
      <c r="G6492" s="30">
        <v>1</v>
      </c>
      <c r="H6492" s="30">
        <v>1</v>
      </c>
      <c r="I6492" s="30">
        <v>1</v>
      </c>
      <c r="K6492" s="457"/>
      <c r="L6492" s="457" t="e">
        <f>IF(K6492=0,#REF!,0)</f>
        <v>#REF!</v>
      </c>
    </row>
    <row r="6493" spans="1:12">
      <c r="A6493" s="30">
        <v>6491</v>
      </c>
      <c r="B6493" s="30">
        <v>1213.5469999999991</v>
      </c>
      <c r="C6493" s="30">
        <v>31365.72899999989</v>
      </c>
      <c r="D6493" s="30">
        <v>1</v>
      </c>
      <c r="E6493" s="30">
        <v>1</v>
      </c>
      <c r="F6493" s="30">
        <v>4558.9679999999998</v>
      </c>
      <c r="G6493" s="30">
        <v>1</v>
      </c>
      <c r="H6493" s="30">
        <v>1</v>
      </c>
      <c r="I6493" s="30">
        <v>1</v>
      </c>
      <c r="K6493" s="457">
        <v>4829.3728962796395</v>
      </c>
      <c r="L6493" s="457">
        <f>IF(K6493=0,#REF!,0)</f>
        <v>0</v>
      </c>
    </row>
    <row r="6494" spans="1:12">
      <c r="A6494" s="30">
        <v>6492</v>
      </c>
      <c r="B6494" s="30">
        <v>1213.5469999999991</v>
      </c>
      <c r="C6494" s="30">
        <v>30988.7589999999</v>
      </c>
      <c r="D6494" s="30">
        <v>1</v>
      </c>
      <c r="E6494" s="30">
        <v>1</v>
      </c>
      <c r="F6494" s="30">
        <v>4893.3810000000003</v>
      </c>
      <c r="G6494" s="30">
        <v>1</v>
      </c>
      <c r="H6494" s="30">
        <v>1</v>
      </c>
      <c r="I6494" s="30">
        <v>1</v>
      </c>
      <c r="K6494" s="457">
        <v>25489.889610236285</v>
      </c>
      <c r="L6494" s="457">
        <f>IF(K6494=0,#REF!,0)</f>
        <v>0</v>
      </c>
    </row>
    <row r="6495" spans="1:12">
      <c r="A6495" s="30">
        <v>6493</v>
      </c>
      <c r="B6495" s="30">
        <v>6200.1660000000002</v>
      </c>
      <c r="C6495" s="30">
        <v>29080.831000000002</v>
      </c>
      <c r="D6495" s="30">
        <v>1</v>
      </c>
      <c r="E6495" s="30">
        <v>1</v>
      </c>
      <c r="F6495" s="30">
        <v>4946.1379999999899</v>
      </c>
      <c r="G6495" s="30">
        <v>1</v>
      </c>
      <c r="H6495" s="30">
        <v>1</v>
      </c>
      <c r="I6495" s="30">
        <v>1</v>
      </c>
      <c r="K6495" s="457">
        <v>7666.8914503113047</v>
      </c>
      <c r="L6495" s="457">
        <f>IF(K6495=0,#REF!,0)</f>
        <v>0</v>
      </c>
    </row>
    <row r="6496" spans="1:12">
      <c r="A6496" s="30">
        <v>6494</v>
      </c>
      <c r="B6496" s="30">
        <v>1762.222</v>
      </c>
      <c r="C6496" s="30">
        <v>28897.214999999902</v>
      </c>
      <c r="D6496" s="30">
        <v>1</v>
      </c>
      <c r="E6496" s="30">
        <v>1</v>
      </c>
      <c r="F6496" s="30">
        <v>3936.8419999999901</v>
      </c>
      <c r="G6496" s="30">
        <v>1</v>
      </c>
      <c r="H6496" s="30">
        <v>1</v>
      </c>
      <c r="I6496" s="30">
        <v>1</v>
      </c>
      <c r="K6496" s="457">
        <v>31946.63016858256</v>
      </c>
      <c r="L6496" s="457">
        <f>IF(K6496=0,#REF!,0)</f>
        <v>0</v>
      </c>
    </row>
    <row r="6497" spans="1:12">
      <c r="A6497" s="30">
        <v>6495</v>
      </c>
      <c r="B6497" s="30">
        <v>1032.623999999998</v>
      </c>
      <c r="C6497" s="30">
        <v>29659.182999999899</v>
      </c>
      <c r="D6497" s="30">
        <v>1</v>
      </c>
      <c r="E6497" s="30">
        <v>1</v>
      </c>
      <c r="F6497" s="30">
        <v>3151.8889999999901</v>
      </c>
      <c r="G6497" s="30">
        <v>1</v>
      </c>
      <c r="H6497" s="30">
        <v>1</v>
      </c>
      <c r="I6497" s="30">
        <v>1</v>
      </c>
      <c r="K6497" s="457">
        <v>12144.605792780849</v>
      </c>
      <c r="L6497" s="457">
        <f>IF(K6497=0,#REF!,0)</f>
        <v>0</v>
      </c>
    </row>
    <row r="6498" spans="1:12">
      <c r="A6498" s="30">
        <v>6496</v>
      </c>
      <c r="B6498" s="30">
        <v>1032.623999999998</v>
      </c>
      <c r="C6498" s="30">
        <v>29273.958999999897</v>
      </c>
      <c r="D6498" s="30">
        <v>1</v>
      </c>
      <c r="E6498" s="30">
        <v>1</v>
      </c>
      <c r="F6498" s="30">
        <v>2479.89</v>
      </c>
      <c r="G6498" s="30">
        <v>1</v>
      </c>
      <c r="H6498" s="30">
        <v>1</v>
      </c>
      <c r="I6498" s="30">
        <v>1</v>
      </c>
      <c r="K6498" s="457">
        <v>1057.4711500640731</v>
      </c>
      <c r="L6498" s="457">
        <f>IF(K6498=0,#REF!,0)</f>
        <v>0</v>
      </c>
    </row>
    <row r="6499" spans="1:12">
      <c r="A6499" s="30">
        <v>6497</v>
      </c>
      <c r="B6499" s="30">
        <v>1032.623999999998</v>
      </c>
      <c r="C6499" s="30">
        <v>28897.160999999902</v>
      </c>
      <c r="D6499" s="30">
        <v>1</v>
      </c>
      <c r="E6499" s="30">
        <v>1</v>
      </c>
      <c r="F6499" s="30">
        <v>3152.6610000000001</v>
      </c>
      <c r="G6499" s="30">
        <v>1</v>
      </c>
      <c r="H6499" s="30">
        <v>1</v>
      </c>
      <c r="I6499" s="30">
        <v>1</v>
      </c>
      <c r="K6499" s="457"/>
      <c r="L6499" s="457" t="e">
        <f>IF(K6499=0,#REF!,0)</f>
        <v>#REF!</v>
      </c>
    </row>
    <row r="6500" spans="1:12">
      <c r="A6500" s="30">
        <v>6498</v>
      </c>
      <c r="B6500" s="30">
        <v>1762.222</v>
      </c>
      <c r="C6500" s="30">
        <v>28211.609999999899</v>
      </c>
      <c r="D6500" s="30">
        <v>1</v>
      </c>
      <c r="E6500" s="30">
        <v>1</v>
      </c>
      <c r="F6500" s="30">
        <v>4050.8379999999902</v>
      </c>
      <c r="G6500" s="30">
        <v>1</v>
      </c>
      <c r="H6500" s="30">
        <v>1</v>
      </c>
      <c r="I6500" s="30">
        <v>1</v>
      </c>
      <c r="K6500" s="457"/>
      <c r="L6500" s="457" t="e">
        <f>IF(K6500=0,#REF!,0)</f>
        <v>#REF!</v>
      </c>
    </row>
    <row r="6501" spans="1:12">
      <c r="A6501" s="30">
        <v>6499</v>
      </c>
      <c r="B6501" s="30">
        <v>6139.8579999999993</v>
      </c>
      <c r="C6501" s="30">
        <v>28117.986999999899</v>
      </c>
      <c r="D6501" s="30">
        <v>1</v>
      </c>
      <c r="E6501" s="30">
        <v>1</v>
      </c>
      <c r="F6501" s="30">
        <v>5622.1769999999997</v>
      </c>
      <c r="G6501" s="30">
        <v>1</v>
      </c>
      <c r="H6501" s="30">
        <v>1</v>
      </c>
      <c r="I6501" s="30">
        <v>1</v>
      </c>
      <c r="K6501" s="457"/>
      <c r="L6501" s="457" t="e">
        <f>IF(K6501=0,#REF!,0)</f>
        <v>#REF!</v>
      </c>
    </row>
    <row r="6502" spans="1:12">
      <c r="A6502" s="30">
        <v>6500</v>
      </c>
      <c r="B6502" s="30">
        <v>7599.07</v>
      </c>
      <c r="C6502" s="30">
        <v>29387.1699999999</v>
      </c>
      <c r="D6502" s="30">
        <v>1</v>
      </c>
      <c r="E6502" s="30">
        <v>1</v>
      </c>
      <c r="F6502" s="30">
        <v>4443.9840000000004</v>
      </c>
      <c r="G6502" s="30">
        <v>1</v>
      </c>
      <c r="H6502" s="30">
        <v>1</v>
      </c>
      <c r="I6502" s="30">
        <v>1</v>
      </c>
      <c r="K6502" s="457"/>
      <c r="L6502" s="457" t="e">
        <f>IF(K6502=0,#REF!,0)</f>
        <v>#REF!</v>
      </c>
    </row>
    <row r="6503" spans="1:12">
      <c r="A6503" s="30">
        <v>6501</v>
      </c>
      <c r="B6503" s="30">
        <v>1762.222</v>
      </c>
      <c r="C6503" s="30">
        <v>16153.051999999901</v>
      </c>
      <c r="D6503" s="30">
        <v>1</v>
      </c>
      <c r="E6503" s="30">
        <v>1</v>
      </c>
      <c r="F6503" s="30">
        <v>2482.6410000000001</v>
      </c>
      <c r="G6503" s="30">
        <v>1</v>
      </c>
      <c r="H6503" s="30">
        <v>1</v>
      </c>
      <c r="I6503" s="30">
        <v>1</v>
      </c>
      <c r="K6503" s="457"/>
      <c r="L6503" s="457" t="e">
        <f>IF(K6503=0,#REF!,0)</f>
        <v>#REF!</v>
      </c>
    </row>
    <row r="6504" spans="1:12">
      <c r="A6504" s="30">
        <v>6502</v>
      </c>
      <c r="B6504" s="30">
        <v>1762.222</v>
      </c>
      <c r="C6504" s="30">
        <v>15703.841999999901</v>
      </c>
      <c r="D6504" s="30">
        <v>1</v>
      </c>
      <c r="E6504" s="30">
        <v>1</v>
      </c>
      <c r="F6504" s="30">
        <v>2426.7509999999902</v>
      </c>
      <c r="G6504" s="30">
        <v>1</v>
      </c>
      <c r="H6504" s="30">
        <v>1</v>
      </c>
      <c r="I6504" s="30">
        <v>1</v>
      </c>
      <c r="K6504" s="457"/>
      <c r="L6504" s="457" t="e">
        <f>IF(K6504=0,#REF!,0)</f>
        <v>#REF!</v>
      </c>
    </row>
    <row r="6505" spans="1:12">
      <c r="A6505" s="30">
        <v>6503</v>
      </c>
      <c r="B6505" s="30">
        <v>1762.222</v>
      </c>
      <c r="C6505" s="30">
        <v>15254.630999999899</v>
      </c>
      <c r="D6505" s="30">
        <v>1</v>
      </c>
      <c r="E6505" s="30">
        <v>1</v>
      </c>
      <c r="F6505" s="30">
        <v>1978.954</v>
      </c>
      <c r="G6505" s="30">
        <v>1</v>
      </c>
      <c r="H6505" s="30">
        <v>1</v>
      </c>
      <c r="I6505" s="30">
        <v>1</v>
      </c>
      <c r="K6505" s="457"/>
      <c r="L6505" s="457" t="e">
        <f>IF(K6505=0,#REF!,0)</f>
        <v>#REF!</v>
      </c>
    </row>
    <row r="6506" spans="1:12">
      <c r="A6506" s="30">
        <v>6504</v>
      </c>
      <c r="B6506" s="30">
        <v>1032.623999999998</v>
      </c>
      <c r="C6506" s="30">
        <v>15254.630999999899</v>
      </c>
      <c r="D6506" s="30">
        <v>1</v>
      </c>
      <c r="E6506" s="30">
        <v>1</v>
      </c>
      <c r="F6506" s="30">
        <v>1197.308</v>
      </c>
      <c r="G6506" s="30">
        <v>1</v>
      </c>
      <c r="H6506" s="30">
        <v>1</v>
      </c>
      <c r="I6506" s="30">
        <v>1</v>
      </c>
      <c r="K6506" s="457"/>
      <c r="L6506" s="457" t="e">
        <f>IF(K6506=0,#REF!,0)</f>
        <v>#REF!</v>
      </c>
    </row>
    <row r="6507" spans="1:12">
      <c r="A6507" s="30">
        <v>6505</v>
      </c>
      <c r="B6507" s="30">
        <v>1032.623999999998</v>
      </c>
      <c r="C6507" s="30">
        <v>15254.630999999899</v>
      </c>
      <c r="D6507" s="30">
        <v>1</v>
      </c>
      <c r="E6507" s="30">
        <v>1</v>
      </c>
      <c r="F6507" s="30">
        <v>707.99999999999898</v>
      </c>
      <c r="G6507" s="30">
        <v>1</v>
      </c>
      <c r="H6507" s="30">
        <v>1</v>
      </c>
      <c r="I6507" s="30">
        <v>1</v>
      </c>
      <c r="K6507" s="457"/>
      <c r="L6507" s="457" t="e">
        <f>IF(K6507=0,#REF!,0)</f>
        <v>#REF!</v>
      </c>
    </row>
    <row r="6508" spans="1:12">
      <c r="A6508" s="30">
        <v>6506</v>
      </c>
      <c r="B6508" s="30">
        <v>1032.623999999998</v>
      </c>
      <c r="C6508" s="30">
        <v>15187.612999999899</v>
      </c>
      <c r="D6508" s="30">
        <v>1</v>
      </c>
      <c r="E6508" s="30">
        <v>1</v>
      </c>
      <c r="F6508" s="30">
        <v>528.97400000000005</v>
      </c>
      <c r="G6508" s="30">
        <v>1</v>
      </c>
      <c r="H6508" s="30">
        <v>1</v>
      </c>
      <c r="I6508" s="30">
        <v>1</v>
      </c>
      <c r="K6508" s="457"/>
      <c r="L6508" s="457" t="e">
        <f>IF(K6508=0,#REF!,0)</f>
        <v>#REF!</v>
      </c>
    </row>
    <row r="6509" spans="1:12">
      <c r="A6509" s="30">
        <v>6507</v>
      </c>
      <c r="B6509" s="30">
        <v>1032.623999999998</v>
      </c>
      <c r="C6509" s="30">
        <v>15187.612999999899</v>
      </c>
      <c r="D6509" s="30">
        <v>1</v>
      </c>
      <c r="E6509" s="30">
        <v>1</v>
      </c>
      <c r="F6509" s="30">
        <v>413.69499999999903</v>
      </c>
      <c r="G6509" s="30">
        <v>1</v>
      </c>
      <c r="H6509" s="30">
        <v>1</v>
      </c>
      <c r="I6509" s="30">
        <v>1</v>
      </c>
      <c r="K6509" s="457"/>
      <c r="L6509" s="457" t="e">
        <f>IF(K6509=0,#REF!,0)</f>
        <v>#REF!</v>
      </c>
    </row>
    <row r="6510" spans="1:12">
      <c r="A6510" s="30">
        <v>6508</v>
      </c>
      <c r="B6510" s="30">
        <v>1032.623999999998</v>
      </c>
      <c r="C6510" s="30">
        <v>15187.612999999899</v>
      </c>
      <c r="D6510" s="30">
        <v>1</v>
      </c>
      <c r="E6510" s="30">
        <v>1</v>
      </c>
      <c r="F6510" s="30">
        <v>231.66900000000001</v>
      </c>
      <c r="G6510" s="30">
        <v>1</v>
      </c>
      <c r="H6510" s="30">
        <v>1</v>
      </c>
      <c r="I6510" s="30">
        <v>1</v>
      </c>
      <c r="K6510" s="457"/>
      <c r="L6510" s="457" t="e">
        <f>IF(K6510=0,#REF!,0)</f>
        <v>#REF!</v>
      </c>
    </row>
    <row r="6511" spans="1:12">
      <c r="A6511" s="30">
        <v>6509</v>
      </c>
      <c r="B6511" s="30">
        <v>1032.623999999998</v>
      </c>
      <c r="C6511" s="30">
        <v>15187.612999999899</v>
      </c>
      <c r="D6511" s="30">
        <v>1</v>
      </c>
      <c r="E6511" s="30">
        <v>1</v>
      </c>
      <c r="F6511" s="30">
        <v>231.70500000000001</v>
      </c>
      <c r="G6511" s="30">
        <v>1</v>
      </c>
      <c r="H6511" s="30">
        <v>1</v>
      </c>
      <c r="I6511" s="30">
        <v>1</v>
      </c>
      <c r="K6511" s="457"/>
      <c r="L6511" s="457" t="e">
        <f>IF(K6511=0,#REF!,0)</f>
        <v>#REF!</v>
      </c>
    </row>
    <row r="6512" spans="1:12">
      <c r="A6512" s="30">
        <v>6510</v>
      </c>
      <c r="B6512" s="30">
        <v>1762.222</v>
      </c>
      <c r="C6512" s="30">
        <v>15187.612999999899</v>
      </c>
      <c r="D6512" s="30">
        <v>1</v>
      </c>
      <c r="E6512" s="30">
        <v>1</v>
      </c>
      <c r="F6512" s="30">
        <v>413.55799999999999</v>
      </c>
      <c r="G6512" s="30">
        <v>1</v>
      </c>
      <c r="H6512" s="30">
        <v>1</v>
      </c>
      <c r="I6512" s="30">
        <v>1</v>
      </c>
      <c r="K6512" s="457"/>
      <c r="L6512" s="457" t="e">
        <f>IF(K6512=0,#REF!,0)</f>
        <v>#REF!</v>
      </c>
    </row>
    <row r="6513" spans="1:12">
      <c r="A6513" s="30">
        <v>6511</v>
      </c>
      <c r="B6513" s="30">
        <v>6139.8579999999993</v>
      </c>
      <c r="C6513" s="30">
        <v>15289.6509999999</v>
      </c>
      <c r="D6513" s="30">
        <v>1</v>
      </c>
      <c r="E6513" s="30">
        <v>1</v>
      </c>
      <c r="F6513" s="30">
        <v>1257.4639999999899</v>
      </c>
      <c r="G6513" s="30">
        <v>1</v>
      </c>
      <c r="H6513" s="30">
        <v>1</v>
      </c>
      <c r="I6513" s="30">
        <v>1</v>
      </c>
      <c r="K6513" s="457"/>
      <c r="L6513" s="457" t="e">
        <f>IF(K6513=0,#REF!,0)</f>
        <v>#REF!</v>
      </c>
    </row>
    <row r="6514" spans="1:12">
      <c r="A6514" s="30">
        <v>6512</v>
      </c>
      <c r="B6514" s="30">
        <v>1762.222</v>
      </c>
      <c r="C6514" s="30">
        <v>15633.805999999899</v>
      </c>
      <c r="D6514" s="30">
        <v>1</v>
      </c>
      <c r="E6514" s="30">
        <v>1</v>
      </c>
      <c r="F6514" s="30">
        <v>2554.7919999999899</v>
      </c>
      <c r="G6514" s="30">
        <v>1</v>
      </c>
      <c r="H6514" s="30">
        <v>1</v>
      </c>
      <c r="I6514" s="30">
        <v>1</v>
      </c>
      <c r="K6514" s="457"/>
      <c r="L6514" s="457" t="e">
        <f>IF(K6514=0,#REF!,0)</f>
        <v>#REF!</v>
      </c>
    </row>
    <row r="6515" spans="1:12">
      <c r="A6515" s="30">
        <v>6513</v>
      </c>
      <c r="B6515" s="30">
        <v>1032.623999999998</v>
      </c>
      <c r="C6515" s="30">
        <v>16672.300999999898</v>
      </c>
      <c r="D6515" s="30">
        <v>1</v>
      </c>
      <c r="E6515" s="30">
        <v>1</v>
      </c>
      <c r="F6515" s="30">
        <v>4041.28999999999</v>
      </c>
      <c r="G6515" s="30">
        <v>1</v>
      </c>
      <c r="H6515" s="30">
        <v>1</v>
      </c>
      <c r="I6515" s="30">
        <v>1</v>
      </c>
      <c r="K6515" s="457"/>
      <c r="L6515" s="457" t="e">
        <f>IF(K6515=0,#REF!,0)</f>
        <v>#REF!</v>
      </c>
    </row>
    <row r="6516" spans="1:12">
      <c r="A6516" s="30">
        <v>6514</v>
      </c>
      <c r="B6516" s="30">
        <v>1153.2399999999991</v>
      </c>
      <c r="C6516" s="30">
        <v>17792.710999999901</v>
      </c>
      <c r="D6516" s="30">
        <v>1</v>
      </c>
      <c r="E6516" s="30">
        <v>1</v>
      </c>
      <c r="F6516" s="30">
        <v>5342.0319999999901</v>
      </c>
      <c r="G6516" s="30">
        <v>1</v>
      </c>
      <c r="H6516" s="30">
        <v>1</v>
      </c>
      <c r="I6516" s="30">
        <v>1</v>
      </c>
      <c r="K6516" s="457">
        <v>7795.5955554331904</v>
      </c>
      <c r="L6516" s="457">
        <f>IF(K6516=0,#REF!,0)</f>
        <v>0</v>
      </c>
    </row>
    <row r="6517" spans="1:12">
      <c r="A6517" s="30">
        <v>6515</v>
      </c>
      <c r="B6517" s="30">
        <v>1213.5469999999991</v>
      </c>
      <c r="C6517" s="30">
        <v>18679.559999999899</v>
      </c>
      <c r="D6517" s="30">
        <v>1</v>
      </c>
      <c r="E6517" s="30">
        <v>1</v>
      </c>
      <c r="F6517" s="30">
        <v>5899.0720000000001</v>
      </c>
      <c r="G6517" s="30">
        <v>1</v>
      </c>
      <c r="H6517" s="30">
        <v>1</v>
      </c>
      <c r="I6517" s="30">
        <v>1</v>
      </c>
      <c r="K6517" s="457">
        <v>10228.105509234398</v>
      </c>
      <c r="L6517" s="457">
        <f>IF(K6517=0,#REF!,0)</f>
        <v>0</v>
      </c>
    </row>
    <row r="6518" spans="1:12">
      <c r="A6518" s="30">
        <v>6516</v>
      </c>
      <c r="B6518" s="30">
        <v>1213.5469999999991</v>
      </c>
      <c r="C6518" s="30">
        <v>18294.355999999902</v>
      </c>
      <c r="D6518" s="30">
        <v>1</v>
      </c>
      <c r="E6518" s="30">
        <v>1</v>
      </c>
      <c r="F6518" s="30">
        <v>6208.0950000000003</v>
      </c>
      <c r="G6518" s="30">
        <v>1</v>
      </c>
      <c r="H6518" s="30">
        <v>1</v>
      </c>
      <c r="I6518" s="30">
        <v>1</v>
      </c>
      <c r="K6518" s="457">
        <v>21198.419665797184</v>
      </c>
      <c r="L6518" s="457">
        <f>IF(K6518=0,#REF!,0)</f>
        <v>0</v>
      </c>
    </row>
    <row r="6519" spans="1:12">
      <c r="A6519" s="30">
        <v>6517</v>
      </c>
      <c r="B6519" s="30">
        <v>6200.1660000000002</v>
      </c>
      <c r="C6519" s="30">
        <v>16386.614999999889</v>
      </c>
      <c r="D6519" s="30">
        <v>1</v>
      </c>
      <c r="E6519" s="30">
        <v>1</v>
      </c>
      <c r="F6519" s="30">
        <v>5338.3630000000003</v>
      </c>
      <c r="G6519" s="30">
        <v>1</v>
      </c>
      <c r="H6519" s="30">
        <v>1</v>
      </c>
      <c r="I6519" s="30">
        <v>1</v>
      </c>
      <c r="K6519" s="457">
        <v>7140.2785571278273</v>
      </c>
      <c r="L6519" s="457">
        <f>IF(K6519=0,#REF!,0)</f>
        <v>0</v>
      </c>
    </row>
    <row r="6520" spans="1:12">
      <c r="A6520" s="30">
        <v>6518</v>
      </c>
      <c r="B6520" s="30">
        <v>1762.222</v>
      </c>
      <c r="C6520" s="30">
        <v>16203.154999999901</v>
      </c>
      <c r="D6520" s="30">
        <v>1</v>
      </c>
      <c r="E6520" s="30">
        <v>1</v>
      </c>
      <c r="F6520" s="30">
        <v>4595.9969999999903</v>
      </c>
      <c r="G6520" s="30">
        <v>1</v>
      </c>
      <c r="H6520" s="30">
        <v>1</v>
      </c>
      <c r="I6520" s="30">
        <v>1</v>
      </c>
      <c r="K6520" s="457">
        <v>18883.146753623172</v>
      </c>
      <c r="L6520" s="457">
        <f>IF(K6520=0,#REF!,0)</f>
        <v>0</v>
      </c>
    </row>
    <row r="6521" spans="1:12">
      <c r="A6521" s="30">
        <v>6519</v>
      </c>
      <c r="B6521" s="30">
        <v>1032.623999999998</v>
      </c>
      <c r="C6521" s="30">
        <v>16973.5649999999</v>
      </c>
      <c r="D6521" s="30">
        <v>1</v>
      </c>
      <c r="E6521" s="30">
        <v>1</v>
      </c>
      <c r="F6521" s="30">
        <v>3605.1399999999899</v>
      </c>
      <c r="G6521" s="30">
        <v>1</v>
      </c>
      <c r="H6521" s="30">
        <v>1</v>
      </c>
      <c r="I6521" s="30">
        <v>1</v>
      </c>
      <c r="K6521" s="457">
        <v>8376.6426380067005</v>
      </c>
      <c r="L6521" s="457">
        <f>IF(K6521=0,#REF!,0)</f>
        <v>0</v>
      </c>
    </row>
    <row r="6522" spans="1:12">
      <c r="A6522" s="30">
        <v>6520</v>
      </c>
      <c r="B6522" s="30">
        <v>1032.623999999998</v>
      </c>
      <c r="C6522" s="30">
        <v>16588.360999999899</v>
      </c>
      <c r="D6522" s="30">
        <v>1</v>
      </c>
      <c r="E6522" s="30">
        <v>1</v>
      </c>
      <c r="F6522" s="30">
        <v>3172.6189999999901</v>
      </c>
      <c r="G6522" s="30">
        <v>1</v>
      </c>
      <c r="H6522" s="30">
        <v>1</v>
      </c>
      <c r="I6522" s="30">
        <v>1</v>
      </c>
      <c r="K6522" s="457"/>
      <c r="L6522" s="457" t="e">
        <f>IF(K6522=0,#REF!,0)</f>
        <v>#REF!</v>
      </c>
    </row>
    <row r="6523" spans="1:12">
      <c r="A6523" s="30">
        <v>6521</v>
      </c>
      <c r="B6523" s="30">
        <v>1032.623999999998</v>
      </c>
      <c r="C6523" s="30">
        <v>16203.154999999901</v>
      </c>
      <c r="D6523" s="30">
        <v>1</v>
      </c>
      <c r="E6523" s="30">
        <v>1</v>
      </c>
      <c r="F6523" s="30">
        <v>1811.3130000000001</v>
      </c>
      <c r="G6523" s="30">
        <v>1</v>
      </c>
      <c r="H6523" s="30">
        <v>1</v>
      </c>
      <c r="I6523" s="30">
        <v>1</v>
      </c>
      <c r="K6523" s="457"/>
      <c r="L6523" s="457" t="e">
        <f>IF(K6523=0,#REF!,0)</f>
        <v>#REF!</v>
      </c>
    </row>
    <row r="6524" spans="1:12">
      <c r="A6524" s="30">
        <v>6522</v>
      </c>
      <c r="B6524" s="30">
        <v>1762.222</v>
      </c>
      <c r="C6524" s="30">
        <v>15499.762999999901</v>
      </c>
      <c r="D6524" s="30">
        <v>1</v>
      </c>
      <c r="E6524" s="30">
        <v>1</v>
      </c>
      <c r="F6524" s="30">
        <v>3419.991</v>
      </c>
      <c r="G6524" s="30">
        <v>1</v>
      </c>
      <c r="H6524" s="30">
        <v>1</v>
      </c>
      <c r="I6524" s="30">
        <v>1</v>
      </c>
      <c r="K6524" s="457"/>
      <c r="L6524" s="457" t="e">
        <f>IF(K6524=0,#REF!,0)</f>
        <v>#REF!</v>
      </c>
    </row>
    <row r="6525" spans="1:12">
      <c r="A6525" s="30">
        <v>6523</v>
      </c>
      <c r="B6525" s="30">
        <v>6139.8579999999993</v>
      </c>
      <c r="C6525" s="30">
        <v>15423.693999999899</v>
      </c>
      <c r="D6525" s="30">
        <v>1</v>
      </c>
      <c r="E6525" s="30">
        <v>1</v>
      </c>
      <c r="F6525" s="30">
        <v>4472.1180000000004</v>
      </c>
      <c r="G6525" s="30">
        <v>1</v>
      </c>
      <c r="H6525" s="30">
        <v>1</v>
      </c>
      <c r="I6525" s="30">
        <v>1</v>
      </c>
      <c r="K6525" s="457"/>
      <c r="L6525" s="457" t="e">
        <f>IF(K6525=0,#REF!,0)</f>
        <v>#REF!</v>
      </c>
    </row>
    <row r="6526" spans="1:12">
      <c r="A6526" s="30">
        <v>6524</v>
      </c>
      <c r="B6526" s="30">
        <v>7599.07</v>
      </c>
      <c r="C6526" s="30">
        <v>16701.287999999899</v>
      </c>
      <c r="D6526" s="30">
        <v>1</v>
      </c>
      <c r="E6526" s="30">
        <v>1</v>
      </c>
      <c r="F6526" s="30">
        <v>4844.45</v>
      </c>
      <c r="G6526" s="30">
        <v>1</v>
      </c>
      <c r="H6526" s="30">
        <v>1</v>
      </c>
      <c r="I6526" s="30">
        <v>1</v>
      </c>
      <c r="K6526" s="457"/>
      <c r="L6526" s="457" t="e">
        <f>IF(K6526=0,#REF!,0)</f>
        <v>#REF!</v>
      </c>
    </row>
    <row r="6527" spans="1:12">
      <c r="A6527" s="30">
        <v>6525</v>
      </c>
      <c r="B6527" s="30">
        <v>1762.222</v>
      </c>
      <c r="C6527" s="30">
        <v>16153.051999999901</v>
      </c>
      <c r="D6527" s="30">
        <v>1</v>
      </c>
      <c r="E6527" s="30">
        <v>1</v>
      </c>
      <c r="F6527" s="30">
        <v>2492.23</v>
      </c>
      <c r="G6527" s="30">
        <v>1</v>
      </c>
      <c r="H6527" s="30">
        <v>1</v>
      </c>
      <c r="I6527" s="30">
        <v>1</v>
      </c>
      <c r="K6527" s="457"/>
      <c r="L6527" s="457" t="e">
        <f>IF(K6527=0,#REF!,0)</f>
        <v>#REF!</v>
      </c>
    </row>
    <row r="6528" spans="1:12">
      <c r="A6528" s="30">
        <v>6526</v>
      </c>
      <c r="B6528" s="30">
        <v>1762.222</v>
      </c>
      <c r="C6528" s="30">
        <v>15703.841999999901</v>
      </c>
      <c r="D6528" s="30">
        <v>1</v>
      </c>
      <c r="E6528" s="30">
        <v>1</v>
      </c>
      <c r="F6528" s="30">
        <v>2308.335</v>
      </c>
      <c r="G6528" s="30">
        <v>1</v>
      </c>
      <c r="H6528" s="30">
        <v>1</v>
      </c>
      <c r="I6528" s="30">
        <v>1</v>
      </c>
      <c r="K6528" s="457"/>
      <c r="L6528" s="457" t="e">
        <f>IF(K6528=0,#REF!,0)</f>
        <v>#REF!</v>
      </c>
    </row>
    <row r="6529" spans="1:12">
      <c r="A6529" s="30">
        <v>6527</v>
      </c>
      <c r="B6529" s="30">
        <v>1762.222</v>
      </c>
      <c r="C6529" s="30">
        <v>15254.630999999899</v>
      </c>
      <c r="D6529" s="30">
        <v>1</v>
      </c>
      <c r="E6529" s="30">
        <v>1</v>
      </c>
      <c r="F6529" s="30">
        <v>2121.5239999999899</v>
      </c>
      <c r="G6529" s="30">
        <v>1</v>
      </c>
      <c r="H6529" s="30">
        <v>1</v>
      </c>
      <c r="I6529" s="30">
        <v>1</v>
      </c>
      <c r="K6529" s="457"/>
      <c r="L6529" s="457" t="e">
        <f>IF(K6529=0,#REF!,0)</f>
        <v>#REF!</v>
      </c>
    </row>
    <row r="6530" spans="1:12">
      <c r="A6530" s="30">
        <v>6528</v>
      </c>
      <c r="B6530" s="30">
        <v>1032.623999999998</v>
      </c>
      <c r="C6530" s="30">
        <v>15254.630999999899</v>
      </c>
      <c r="D6530" s="30">
        <v>1</v>
      </c>
      <c r="E6530" s="30">
        <v>1</v>
      </c>
      <c r="F6530" s="30">
        <v>1196.8699999999899</v>
      </c>
      <c r="G6530" s="30">
        <v>1</v>
      </c>
      <c r="H6530" s="30">
        <v>1</v>
      </c>
      <c r="I6530" s="30">
        <v>1</v>
      </c>
      <c r="K6530" s="457"/>
      <c r="L6530" s="457" t="e">
        <f>IF(K6530=0,#REF!,0)</f>
        <v>#REF!</v>
      </c>
    </row>
    <row r="6531" spans="1:12">
      <c r="A6531" s="30">
        <v>6529</v>
      </c>
      <c r="B6531" s="30">
        <v>1032.623999999998</v>
      </c>
      <c r="C6531" s="30">
        <v>15254.630999999899</v>
      </c>
      <c r="D6531" s="30">
        <v>1</v>
      </c>
      <c r="E6531" s="30">
        <v>1</v>
      </c>
      <c r="F6531" s="30">
        <v>556.255</v>
      </c>
      <c r="G6531" s="30">
        <v>1</v>
      </c>
      <c r="H6531" s="30">
        <v>1</v>
      </c>
      <c r="I6531" s="30">
        <v>1</v>
      </c>
      <c r="K6531" s="457"/>
      <c r="L6531" s="457" t="e">
        <f>IF(K6531=0,#REF!,0)</f>
        <v>#REF!</v>
      </c>
    </row>
    <row r="6532" spans="1:12">
      <c r="A6532" s="30">
        <v>6530</v>
      </c>
      <c r="B6532" s="30">
        <v>1032.623999999998</v>
      </c>
      <c r="C6532" s="30">
        <v>15187.612999999899</v>
      </c>
      <c r="D6532" s="30">
        <v>1</v>
      </c>
      <c r="E6532" s="30">
        <v>1</v>
      </c>
      <c r="F6532" s="30">
        <v>318.64</v>
      </c>
      <c r="G6532" s="30">
        <v>1</v>
      </c>
      <c r="H6532" s="30">
        <v>1</v>
      </c>
      <c r="I6532" s="30">
        <v>1</v>
      </c>
      <c r="K6532" s="457"/>
      <c r="L6532" s="457" t="e">
        <f>IF(K6532=0,#REF!,0)</f>
        <v>#REF!</v>
      </c>
    </row>
    <row r="6533" spans="1:12">
      <c r="A6533" s="30">
        <v>6531</v>
      </c>
      <c r="B6533" s="30">
        <v>1032.623999999998</v>
      </c>
      <c r="C6533" s="30">
        <v>15187.612999999899</v>
      </c>
      <c r="D6533" s="30">
        <v>1</v>
      </c>
      <c r="E6533" s="30">
        <v>1</v>
      </c>
      <c r="F6533" s="30">
        <v>258.37700000000001</v>
      </c>
      <c r="G6533" s="30">
        <v>1</v>
      </c>
      <c r="H6533" s="30">
        <v>1</v>
      </c>
      <c r="I6533" s="30">
        <v>1</v>
      </c>
      <c r="K6533" s="457"/>
      <c r="L6533" s="457" t="e">
        <f>IF(K6533=0,#REF!,0)</f>
        <v>#REF!</v>
      </c>
    </row>
    <row r="6534" spans="1:12">
      <c r="A6534" s="30">
        <v>6532</v>
      </c>
      <c r="B6534" s="30">
        <v>1032.623999999998</v>
      </c>
      <c r="C6534" s="30">
        <v>15187.612999999899</v>
      </c>
      <c r="D6534" s="30">
        <v>1</v>
      </c>
      <c r="E6534" s="30">
        <v>1</v>
      </c>
      <c r="F6534" s="30">
        <v>258.90199999999902</v>
      </c>
      <c r="G6534" s="30">
        <v>1</v>
      </c>
      <c r="H6534" s="30">
        <v>1</v>
      </c>
      <c r="I6534" s="30">
        <v>1</v>
      </c>
      <c r="K6534" s="457"/>
      <c r="L6534" s="457" t="e">
        <f>IF(K6534=0,#REF!,0)</f>
        <v>#REF!</v>
      </c>
    </row>
    <row r="6535" spans="1:12">
      <c r="A6535" s="30">
        <v>6533</v>
      </c>
      <c r="B6535" s="30">
        <v>1032.623999999998</v>
      </c>
      <c r="C6535" s="30">
        <v>15187.612999999899</v>
      </c>
      <c r="D6535" s="30">
        <v>1</v>
      </c>
      <c r="E6535" s="30">
        <v>1</v>
      </c>
      <c r="F6535" s="30">
        <v>236.14599999999899</v>
      </c>
      <c r="G6535" s="30">
        <v>1</v>
      </c>
      <c r="H6535" s="30">
        <v>1</v>
      </c>
      <c r="I6535" s="30">
        <v>1</v>
      </c>
      <c r="K6535" s="457"/>
      <c r="L6535" s="457" t="e">
        <f>IF(K6535=0,#REF!,0)</f>
        <v>#REF!</v>
      </c>
    </row>
    <row r="6536" spans="1:12">
      <c r="A6536" s="30">
        <v>6534</v>
      </c>
      <c r="B6536" s="30">
        <v>1762.222</v>
      </c>
      <c r="C6536" s="30">
        <v>15187.612999999899</v>
      </c>
      <c r="D6536" s="30">
        <v>1</v>
      </c>
      <c r="E6536" s="30">
        <v>1</v>
      </c>
      <c r="F6536" s="30">
        <v>2507.3739999999998</v>
      </c>
      <c r="G6536" s="30">
        <v>1</v>
      </c>
      <c r="H6536" s="30">
        <v>1</v>
      </c>
      <c r="I6536" s="30">
        <v>1</v>
      </c>
      <c r="K6536" s="457"/>
      <c r="L6536" s="457" t="e">
        <f>IF(K6536=0,#REF!,0)</f>
        <v>#REF!</v>
      </c>
    </row>
    <row r="6537" spans="1:12">
      <c r="A6537" s="30">
        <v>6535</v>
      </c>
      <c r="B6537" s="30">
        <v>6139.8579999999993</v>
      </c>
      <c r="C6537" s="30">
        <v>15289.6509999999</v>
      </c>
      <c r="D6537" s="30">
        <v>1</v>
      </c>
      <c r="E6537" s="30">
        <v>1</v>
      </c>
      <c r="F6537" s="30">
        <v>6573.2939999999999</v>
      </c>
      <c r="G6537" s="30">
        <v>1</v>
      </c>
      <c r="H6537" s="30">
        <v>1</v>
      </c>
      <c r="I6537" s="30">
        <v>1</v>
      </c>
      <c r="K6537" s="457"/>
      <c r="L6537" s="457" t="e">
        <f>IF(K6537=0,#REF!,0)</f>
        <v>#REF!</v>
      </c>
    </row>
    <row r="6538" spans="1:12">
      <c r="A6538" s="30">
        <v>6536</v>
      </c>
      <c r="B6538" s="30">
        <v>1762.222</v>
      </c>
      <c r="C6538" s="30">
        <v>44336.115999999995</v>
      </c>
      <c r="D6538" s="30">
        <v>1</v>
      </c>
      <c r="E6538" s="30">
        <v>1</v>
      </c>
      <c r="F6538" s="30">
        <v>5327.4409999999898</v>
      </c>
      <c r="G6538" s="30">
        <v>1</v>
      </c>
      <c r="H6538" s="30">
        <v>1</v>
      </c>
      <c r="I6538" s="30">
        <v>1</v>
      </c>
      <c r="K6538" s="457"/>
      <c r="L6538" s="457" t="e">
        <f>IF(K6538=0,#REF!,0)</f>
        <v>#REF!</v>
      </c>
    </row>
    <row r="6539" spans="1:12">
      <c r="A6539" s="30">
        <v>6537</v>
      </c>
      <c r="B6539" s="30">
        <v>1032.623999999998</v>
      </c>
      <c r="C6539" s="30">
        <v>75118.313999999897</v>
      </c>
      <c r="D6539" s="30">
        <v>1</v>
      </c>
      <c r="E6539" s="30">
        <v>1</v>
      </c>
      <c r="F6539" s="30">
        <v>4408.6489999999903</v>
      </c>
      <c r="G6539" s="30">
        <v>1</v>
      </c>
      <c r="H6539" s="30">
        <v>1</v>
      </c>
      <c r="I6539" s="30">
        <v>1</v>
      </c>
      <c r="K6539" s="457"/>
      <c r="L6539" s="457" t="e">
        <f>IF(K6539=0,#REF!,0)</f>
        <v>#REF!</v>
      </c>
    </row>
    <row r="6540" spans="1:12">
      <c r="A6540" s="30">
        <v>6538</v>
      </c>
      <c r="B6540" s="30">
        <v>1153.2399999999991</v>
      </c>
      <c r="C6540" s="30">
        <v>94525.246999999799</v>
      </c>
      <c r="D6540" s="30">
        <v>1</v>
      </c>
      <c r="E6540" s="30">
        <v>1</v>
      </c>
      <c r="F6540" s="30">
        <v>3358.8409999999999</v>
      </c>
      <c r="G6540" s="30">
        <v>1</v>
      </c>
      <c r="H6540" s="30">
        <v>1</v>
      </c>
      <c r="I6540" s="30">
        <v>1</v>
      </c>
      <c r="K6540" s="457">
        <v>12978.231267596371</v>
      </c>
      <c r="L6540" s="457">
        <f>IF(K6540=0,#REF!,0)</f>
        <v>0</v>
      </c>
    </row>
    <row r="6541" spans="1:12">
      <c r="A6541" s="30">
        <v>6539</v>
      </c>
      <c r="B6541" s="30">
        <v>1213.5469999999991</v>
      </c>
      <c r="C6541" s="30">
        <v>113681.8179999998</v>
      </c>
      <c r="D6541" s="30">
        <v>1</v>
      </c>
      <c r="E6541" s="30">
        <v>1</v>
      </c>
      <c r="F6541" s="30">
        <v>2964.8989999999999</v>
      </c>
      <c r="G6541" s="30">
        <v>1</v>
      </c>
      <c r="H6541" s="30">
        <v>1</v>
      </c>
      <c r="I6541" s="30">
        <v>1</v>
      </c>
      <c r="K6541" s="457">
        <v>23465.983540848523</v>
      </c>
      <c r="L6541" s="457">
        <f>IF(K6541=0,#REF!,0)</f>
        <v>0</v>
      </c>
    </row>
    <row r="6542" spans="1:12">
      <c r="A6542" s="30">
        <v>6540</v>
      </c>
      <c r="B6542" s="30">
        <v>1213.5469999999991</v>
      </c>
      <c r="C6542" s="30">
        <v>95006.4629999998</v>
      </c>
      <c r="D6542" s="30">
        <v>1</v>
      </c>
      <c r="E6542" s="30">
        <v>1</v>
      </c>
      <c r="F6542" s="30">
        <v>2768.06699999999</v>
      </c>
      <c r="G6542" s="30">
        <v>1</v>
      </c>
      <c r="H6542" s="30">
        <v>1</v>
      </c>
      <c r="I6542" s="30">
        <v>1</v>
      </c>
      <c r="K6542" s="457">
        <v>33343.370892551604</v>
      </c>
      <c r="L6542" s="457">
        <f>IF(K6542=0,#REF!,0)</f>
        <v>0</v>
      </c>
    </row>
    <row r="6543" spans="1:12">
      <c r="A6543" s="30">
        <v>6541</v>
      </c>
      <c r="B6543" s="30">
        <v>6200.1660000000002</v>
      </c>
      <c r="C6543" s="30">
        <v>49755.186999999903</v>
      </c>
      <c r="D6543" s="30">
        <v>1</v>
      </c>
      <c r="E6543" s="30">
        <v>1</v>
      </c>
      <c r="F6543" s="30">
        <v>4142.5719999999901</v>
      </c>
      <c r="G6543" s="30">
        <v>1</v>
      </c>
      <c r="H6543" s="30">
        <v>1</v>
      </c>
      <c r="I6543" s="30">
        <v>1</v>
      </c>
      <c r="K6543" s="457">
        <v>22305.027395622266</v>
      </c>
      <c r="L6543" s="457">
        <f>IF(K6543=0,#REF!,0)</f>
        <v>0</v>
      </c>
    </row>
    <row r="6544" spans="1:12">
      <c r="A6544" s="30">
        <v>6542</v>
      </c>
      <c r="B6544" s="30">
        <v>1762.222</v>
      </c>
      <c r="C6544" s="30">
        <v>74639.447999999902</v>
      </c>
      <c r="D6544" s="30">
        <v>1</v>
      </c>
      <c r="E6544" s="30">
        <v>1</v>
      </c>
      <c r="F6544" s="30">
        <v>3684.6529999999998</v>
      </c>
      <c r="G6544" s="30">
        <v>1</v>
      </c>
      <c r="H6544" s="30">
        <v>1</v>
      </c>
      <c r="I6544" s="30">
        <v>1</v>
      </c>
      <c r="K6544" s="457">
        <v>31596.836206276763</v>
      </c>
      <c r="L6544" s="457">
        <f>IF(K6544=0,#REF!,0)</f>
        <v>0</v>
      </c>
    </row>
    <row r="6545" spans="1:12">
      <c r="A6545" s="30">
        <v>6543</v>
      </c>
      <c r="B6545" s="30">
        <v>1032.623999999998</v>
      </c>
      <c r="C6545" s="30">
        <v>111975.49799999979</v>
      </c>
      <c r="D6545" s="30">
        <v>1</v>
      </c>
      <c r="E6545" s="30">
        <v>1</v>
      </c>
      <c r="F6545" s="30">
        <v>2113.0639999999999</v>
      </c>
      <c r="G6545" s="30">
        <v>1</v>
      </c>
      <c r="H6545" s="30">
        <v>1</v>
      </c>
      <c r="I6545" s="30">
        <v>1</v>
      </c>
      <c r="K6545" s="457">
        <v>23124.1157439909</v>
      </c>
      <c r="L6545" s="457">
        <f>IF(K6545=0,#REF!,0)</f>
        <v>0</v>
      </c>
    </row>
    <row r="6546" spans="1:12">
      <c r="A6546" s="30">
        <v>6544</v>
      </c>
      <c r="B6546" s="30">
        <v>1032.623999999998</v>
      </c>
      <c r="C6546" s="30">
        <v>93314.620999999795</v>
      </c>
      <c r="D6546" s="30">
        <v>1</v>
      </c>
      <c r="E6546" s="30">
        <v>1</v>
      </c>
      <c r="F6546" s="30">
        <v>1851.615</v>
      </c>
      <c r="G6546" s="30">
        <v>1</v>
      </c>
      <c r="H6546" s="30">
        <v>1</v>
      </c>
      <c r="I6546" s="30">
        <v>1</v>
      </c>
      <c r="K6546" s="457"/>
      <c r="L6546" s="457" t="e">
        <f>IF(K6546=0,#REF!,0)</f>
        <v>#REF!</v>
      </c>
    </row>
    <row r="6547" spans="1:12">
      <c r="A6547" s="30">
        <v>6545</v>
      </c>
      <c r="B6547" s="30">
        <v>1032.623999999998</v>
      </c>
      <c r="C6547" s="30">
        <v>81386.801999999909</v>
      </c>
      <c r="D6547" s="30">
        <v>1</v>
      </c>
      <c r="E6547" s="30">
        <v>1</v>
      </c>
      <c r="F6547" s="30">
        <v>2113.5030000000002</v>
      </c>
      <c r="G6547" s="30">
        <v>1</v>
      </c>
      <c r="H6547" s="30">
        <v>1</v>
      </c>
      <c r="I6547" s="30">
        <v>1</v>
      </c>
      <c r="K6547" s="457"/>
      <c r="L6547" s="457" t="e">
        <f>IF(K6547=0,#REF!,0)</f>
        <v>#REF!</v>
      </c>
    </row>
    <row r="6548" spans="1:12">
      <c r="A6548" s="30">
        <v>6546</v>
      </c>
      <c r="B6548" s="30">
        <v>1762.222</v>
      </c>
      <c r="C6548" s="30">
        <v>44127.301999999996</v>
      </c>
      <c r="D6548" s="30">
        <v>1</v>
      </c>
      <c r="E6548" s="30">
        <v>1</v>
      </c>
      <c r="F6548" s="30">
        <v>3686.069</v>
      </c>
      <c r="G6548" s="30">
        <v>1</v>
      </c>
      <c r="H6548" s="30">
        <v>1</v>
      </c>
      <c r="I6548" s="30">
        <v>1</v>
      </c>
      <c r="K6548" s="457"/>
      <c r="L6548" s="457" t="e">
        <f>IF(K6548=0,#REF!,0)</f>
        <v>#REF!</v>
      </c>
    </row>
    <row r="6549" spans="1:12">
      <c r="A6549" s="30">
        <v>6547</v>
      </c>
      <c r="B6549" s="30">
        <v>6139.8579999999993</v>
      </c>
      <c r="C6549" s="30">
        <v>28119.100999999901</v>
      </c>
      <c r="D6549" s="30">
        <v>1</v>
      </c>
      <c r="E6549" s="30">
        <v>1</v>
      </c>
      <c r="F6549" s="30">
        <v>5194.0999999999904</v>
      </c>
      <c r="G6549" s="30">
        <v>1</v>
      </c>
      <c r="H6549" s="30">
        <v>1</v>
      </c>
      <c r="I6549" s="30">
        <v>1</v>
      </c>
      <c r="K6549" s="457"/>
      <c r="L6549" s="457" t="e">
        <f>IF(K6549=0,#REF!,0)</f>
        <v>#REF!</v>
      </c>
    </row>
    <row r="6550" spans="1:12">
      <c r="A6550" s="30">
        <v>6548</v>
      </c>
      <c r="B6550" s="30">
        <v>7599.07</v>
      </c>
      <c r="C6550" s="30">
        <v>29388.086999999898</v>
      </c>
      <c r="D6550" s="30">
        <v>1</v>
      </c>
      <c r="E6550" s="30">
        <v>1</v>
      </c>
      <c r="F6550" s="30">
        <v>5260.2190000000001</v>
      </c>
      <c r="G6550" s="30">
        <v>1</v>
      </c>
      <c r="H6550" s="30">
        <v>1</v>
      </c>
      <c r="I6550" s="30">
        <v>1</v>
      </c>
      <c r="K6550" s="457"/>
      <c r="L6550" s="457" t="e">
        <f>IF(K6550=0,#REF!,0)</f>
        <v>#REF!</v>
      </c>
    </row>
    <row r="6551" spans="1:12">
      <c r="A6551" s="30">
        <v>6549</v>
      </c>
      <c r="B6551" s="30">
        <v>1762.222</v>
      </c>
      <c r="C6551" s="30">
        <v>16153.051999999901</v>
      </c>
      <c r="D6551" s="30">
        <v>1</v>
      </c>
      <c r="E6551" s="30">
        <v>1</v>
      </c>
      <c r="F6551" s="30">
        <v>4081.4449999999902</v>
      </c>
      <c r="G6551" s="30">
        <v>1</v>
      </c>
      <c r="H6551" s="30">
        <v>1</v>
      </c>
      <c r="I6551" s="30">
        <v>1</v>
      </c>
      <c r="K6551" s="457"/>
      <c r="L6551" s="457" t="e">
        <f>IF(K6551=0,#REF!,0)</f>
        <v>#REF!</v>
      </c>
    </row>
    <row r="6552" spans="1:12">
      <c r="A6552" s="30">
        <v>6550</v>
      </c>
      <c r="B6552" s="30">
        <v>1762.222</v>
      </c>
      <c r="C6552" s="30">
        <v>15703.841999999901</v>
      </c>
      <c r="D6552" s="30">
        <v>1</v>
      </c>
      <c r="E6552" s="30">
        <v>1</v>
      </c>
      <c r="F6552" s="30">
        <v>2966.971</v>
      </c>
      <c r="G6552" s="30">
        <v>1</v>
      </c>
      <c r="H6552" s="30">
        <v>1</v>
      </c>
      <c r="I6552" s="30">
        <v>1</v>
      </c>
      <c r="K6552" s="457"/>
      <c r="L6552" s="457" t="e">
        <f>IF(K6552=0,#REF!,0)</f>
        <v>#REF!</v>
      </c>
    </row>
    <row r="6553" spans="1:12">
      <c r="A6553" s="30">
        <v>6551</v>
      </c>
      <c r="B6553" s="30">
        <v>1762.222</v>
      </c>
      <c r="C6553" s="30">
        <v>15299.8409999999</v>
      </c>
      <c r="D6553" s="30">
        <v>1</v>
      </c>
      <c r="E6553" s="30">
        <v>1</v>
      </c>
      <c r="F6553" s="30">
        <v>1657.5219999999899</v>
      </c>
      <c r="G6553" s="30">
        <v>1</v>
      </c>
      <c r="H6553" s="30">
        <v>1</v>
      </c>
      <c r="I6553" s="30">
        <v>1</v>
      </c>
      <c r="K6553" s="457"/>
      <c r="L6553" s="457" t="e">
        <f>IF(K6553=0,#REF!,0)</f>
        <v>#REF!</v>
      </c>
    </row>
    <row r="6554" spans="1:12">
      <c r="A6554" s="30">
        <v>6552</v>
      </c>
      <c r="B6554" s="30">
        <v>1032.623999999998</v>
      </c>
      <c r="C6554" s="30">
        <v>15382.250999999898</v>
      </c>
      <c r="D6554" s="30">
        <v>1</v>
      </c>
      <c r="E6554" s="30">
        <v>1</v>
      </c>
      <c r="F6554" s="30">
        <v>1266.4069999999899</v>
      </c>
      <c r="G6554" s="30">
        <v>1</v>
      </c>
      <c r="H6554" s="30">
        <v>1</v>
      </c>
      <c r="I6554" s="30">
        <v>1</v>
      </c>
      <c r="K6554" s="457"/>
      <c r="L6554" s="457" t="e">
        <f>IF(K6554=0,#REF!,0)</f>
        <v>#REF!</v>
      </c>
    </row>
    <row r="6555" spans="1:12">
      <c r="A6555" s="30">
        <v>6553</v>
      </c>
      <c r="B6555" s="30">
        <v>1032.623999999998</v>
      </c>
      <c r="C6555" s="30">
        <v>15422.752999999899</v>
      </c>
      <c r="D6555" s="30">
        <v>1</v>
      </c>
      <c r="E6555" s="30">
        <v>1</v>
      </c>
      <c r="F6555" s="30">
        <v>558.73099999999999</v>
      </c>
      <c r="G6555" s="30">
        <v>1</v>
      </c>
      <c r="H6555" s="30">
        <v>1</v>
      </c>
      <c r="I6555" s="30">
        <v>1</v>
      </c>
      <c r="K6555" s="457"/>
      <c r="L6555" s="457" t="e">
        <f>IF(K6555=0,#REF!,0)</f>
        <v>#REF!</v>
      </c>
    </row>
    <row r="6556" spans="1:12">
      <c r="A6556" s="30">
        <v>6554</v>
      </c>
      <c r="B6556" s="30">
        <v>1032.623999999998</v>
      </c>
      <c r="C6556" s="30">
        <v>15385.3639999999</v>
      </c>
      <c r="D6556" s="30">
        <v>1</v>
      </c>
      <c r="E6556" s="30">
        <v>1</v>
      </c>
      <c r="F6556" s="30">
        <v>321.25</v>
      </c>
      <c r="G6556" s="30">
        <v>1</v>
      </c>
      <c r="H6556" s="30">
        <v>1</v>
      </c>
      <c r="I6556" s="30">
        <v>1</v>
      </c>
      <c r="K6556" s="457"/>
      <c r="L6556" s="457" t="e">
        <f>IF(K6556=0,#REF!,0)</f>
        <v>#REF!</v>
      </c>
    </row>
    <row r="6557" spans="1:12">
      <c r="A6557" s="30">
        <v>6555</v>
      </c>
      <c r="B6557" s="30">
        <v>1032.623999999998</v>
      </c>
      <c r="C6557" s="30">
        <v>15409.4649999999</v>
      </c>
      <c r="D6557" s="30">
        <v>1</v>
      </c>
      <c r="E6557" s="30">
        <v>1</v>
      </c>
      <c r="F6557" s="30">
        <v>264.397999999999</v>
      </c>
      <c r="G6557" s="30">
        <v>1</v>
      </c>
      <c r="H6557" s="30">
        <v>1</v>
      </c>
      <c r="I6557" s="30">
        <v>1</v>
      </c>
      <c r="K6557" s="457"/>
      <c r="L6557" s="457" t="e">
        <f>IF(K6557=0,#REF!,0)</f>
        <v>#REF!</v>
      </c>
    </row>
    <row r="6558" spans="1:12">
      <c r="A6558" s="30">
        <v>6556</v>
      </c>
      <c r="B6558" s="30">
        <v>1032.623999999998</v>
      </c>
      <c r="C6558" s="30">
        <v>15420.6339999999</v>
      </c>
      <c r="D6558" s="30">
        <v>1</v>
      </c>
      <c r="E6558" s="30">
        <v>1</v>
      </c>
      <c r="F6558" s="30">
        <v>264.697</v>
      </c>
      <c r="G6558" s="30">
        <v>1</v>
      </c>
      <c r="H6558" s="30">
        <v>1</v>
      </c>
      <c r="I6558" s="30">
        <v>1</v>
      </c>
      <c r="K6558" s="457"/>
      <c r="L6558" s="457" t="e">
        <f>IF(K6558=0,#REF!,0)</f>
        <v>#REF!</v>
      </c>
    </row>
    <row r="6559" spans="1:12">
      <c r="A6559" s="30">
        <v>6557</v>
      </c>
      <c r="B6559" s="30">
        <v>1032.623999999998</v>
      </c>
      <c r="C6559" s="30">
        <v>15439.636999999901</v>
      </c>
      <c r="D6559" s="30">
        <v>1</v>
      </c>
      <c r="E6559" s="30">
        <v>1</v>
      </c>
      <c r="F6559" s="30">
        <v>239.30099999999899</v>
      </c>
      <c r="G6559" s="30">
        <v>1</v>
      </c>
      <c r="H6559" s="30">
        <v>1</v>
      </c>
      <c r="I6559" s="30">
        <v>1</v>
      </c>
      <c r="K6559" s="457"/>
      <c r="L6559" s="457" t="e">
        <f>IF(K6559=0,#REF!,0)</f>
        <v>#REF!</v>
      </c>
    </row>
    <row r="6560" spans="1:12">
      <c r="A6560" s="30">
        <v>6558</v>
      </c>
      <c r="B6560" s="30">
        <v>1762.222</v>
      </c>
      <c r="C6560" s="30">
        <v>15447.2869999999</v>
      </c>
      <c r="D6560" s="30">
        <v>1</v>
      </c>
      <c r="E6560" s="30">
        <v>1</v>
      </c>
      <c r="F6560" s="30">
        <v>2510.0680000000002</v>
      </c>
      <c r="G6560" s="30">
        <v>1</v>
      </c>
      <c r="H6560" s="30">
        <v>1</v>
      </c>
      <c r="I6560" s="30">
        <v>1</v>
      </c>
      <c r="K6560" s="457"/>
      <c r="L6560" s="457" t="e">
        <f>IF(K6560=0,#REF!,0)</f>
        <v>#REF!</v>
      </c>
    </row>
    <row r="6561" spans="1:12">
      <c r="A6561" s="30">
        <v>6559</v>
      </c>
      <c r="B6561" s="30">
        <v>6139.8579999999993</v>
      </c>
      <c r="C6561" s="30">
        <v>15540.344999999899</v>
      </c>
      <c r="D6561" s="30">
        <v>1</v>
      </c>
      <c r="E6561" s="30">
        <v>1</v>
      </c>
      <c r="F6561" s="30">
        <v>6579.4970000000003</v>
      </c>
      <c r="G6561" s="30">
        <v>1</v>
      </c>
      <c r="H6561" s="30">
        <v>1</v>
      </c>
      <c r="I6561" s="30">
        <v>1</v>
      </c>
      <c r="K6561" s="457"/>
      <c r="L6561" s="457" t="e">
        <f>IF(K6561=0,#REF!,0)</f>
        <v>#REF!</v>
      </c>
    </row>
    <row r="6562" spans="1:12">
      <c r="A6562" s="30">
        <v>6560</v>
      </c>
      <c r="B6562" s="30">
        <v>1762.222</v>
      </c>
      <c r="C6562" s="30">
        <v>40534.973999999886</v>
      </c>
      <c r="D6562" s="30">
        <v>1</v>
      </c>
      <c r="E6562" s="30">
        <v>1</v>
      </c>
      <c r="F6562" s="30">
        <v>5330.8709999999901</v>
      </c>
      <c r="G6562" s="30">
        <v>1</v>
      </c>
      <c r="H6562" s="30">
        <v>1</v>
      </c>
      <c r="I6562" s="30">
        <v>1</v>
      </c>
      <c r="K6562" s="457"/>
      <c r="L6562" s="457" t="e">
        <f>IF(K6562=0,#REF!,0)</f>
        <v>#REF!</v>
      </c>
    </row>
    <row r="6563" spans="1:12">
      <c r="A6563" s="30">
        <v>6561</v>
      </c>
      <c r="B6563" s="30">
        <v>1032.623999999998</v>
      </c>
      <c r="C6563" s="30">
        <v>68330.673999999897</v>
      </c>
      <c r="D6563" s="30">
        <v>1</v>
      </c>
      <c r="E6563" s="30">
        <v>1</v>
      </c>
      <c r="F6563" s="30">
        <v>4407.9679999999898</v>
      </c>
      <c r="G6563" s="30">
        <v>1</v>
      </c>
      <c r="H6563" s="30">
        <v>1</v>
      </c>
      <c r="I6563" s="30">
        <v>1</v>
      </c>
      <c r="K6563" s="457"/>
      <c r="L6563" s="457" t="e">
        <f>IF(K6563=0,#REF!,0)</f>
        <v>#REF!</v>
      </c>
    </row>
    <row r="6564" spans="1:12">
      <c r="A6564" s="30">
        <v>6562</v>
      </c>
      <c r="B6564" s="30">
        <v>1153.2399999999991</v>
      </c>
      <c r="C6564" s="30">
        <v>85018.7049999999</v>
      </c>
      <c r="D6564" s="30">
        <v>1</v>
      </c>
      <c r="E6564" s="30">
        <v>1</v>
      </c>
      <c r="F6564" s="30">
        <v>3354.4090000000001</v>
      </c>
      <c r="G6564" s="30">
        <v>1</v>
      </c>
      <c r="H6564" s="30">
        <v>1</v>
      </c>
      <c r="I6564" s="30">
        <v>1</v>
      </c>
      <c r="K6564" s="457"/>
      <c r="L6564" s="457" t="e">
        <f>IF(K6564=0,#REF!,0)</f>
        <v>#REF!</v>
      </c>
    </row>
    <row r="6565" spans="1:12">
      <c r="A6565" s="30">
        <v>6563</v>
      </c>
      <c r="B6565" s="30">
        <v>1213.5469999999991</v>
      </c>
      <c r="C6565" s="30">
        <v>101467.37899999981</v>
      </c>
      <c r="D6565" s="30">
        <v>1</v>
      </c>
      <c r="E6565" s="30">
        <v>1</v>
      </c>
      <c r="F6565" s="30">
        <v>2961.0940000000001</v>
      </c>
      <c r="G6565" s="30">
        <v>1</v>
      </c>
      <c r="H6565" s="30">
        <v>1</v>
      </c>
      <c r="I6565" s="30">
        <v>1</v>
      </c>
      <c r="K6565" s="457"/>
      <c r="L6565" s="457" t="e">
        <f>IF(K6565=0,#REF!,0)</f>
        <v>#REF!</v>
      </c>
    </row>
    <row r="6566" spans="1:12">
      <c r="A6566" s="30">
        <v>6564</v>
      </c>
      <c r="B6566" s="30">
        <v>1213.5469999999991</v>
      </c>
      <c r="C6566" s="30">
        <v>85509.62799999991</v>
      </c>
      <c r="D6566" s="30">
        <v>1</v>
      </c>
      <c r="E6566" s="30">
        <v>1</v>
      </c>
      <c r="F6566" s="30">
        <v>2765.279</v>
      </c>
      <c r="G6566" s="30">
        <v>1</v>
      </c>
      <c r="H6566" s="30">
        <v>1</v>
      </c>
      <c r="I6566" s="30">
        <v>1</v>
      </c>
      <c r="K6566" s="457"/>
      <c r="L6566" s="457" t="e">
        <f>IF(K6566=0,#REF!,0)</f>
        <v>#REF!</v>
      </c>
    </row>
    <row r="6567" spans="1:12">
      <c r="A6567" s="30">
        <v>6565</v>
      </c>
      <c r="B6567" s="30">
        <v>6200.1660000000002</v>
      </c>
      <c r="C6567" s="30">
        <v>48391.595999999903</v>
      </c>
      <c r="D6567" s="30">
        <v>1</v>
      </c>
      <c r="E6567" s="30">
        <v>1</v>
      </c>
      <c r="F6567" s="30">
        <v>4136.5959999999905</v>
      </c>
      <c r="G6567" s="30">
        <v>1</v>
      </c>
      <c r="H6567" s="30">
        <v>1</v>
      </c>
      <c r="I6567" s="30">
        <v>1</v>
      </c>
      <c r="K6567" s="457"/>
      <c r="L6567" s="457" t="e">
        <f>IF(K6567=0,#REF!,0)</f>
        <v>#REF!</v>
      </c>
    </row>
    <row r="6568" spans="1:12">
      <c r="A6568" s="30">
        <v>6566</v>
      </c>
      <c r="B6568" s="30">
        <v>1762.222</v>
      </c>
      <c r="C6568" s="30">
        <v>67850.139999999898</v>
      </c>
      <c r="D6568" s="30">
        <v>1</v>
      </c>
      <c r="E6568" s="30">
        <v>1</v>
      </c>
      <c r="F6568" s="30">
        <v>3678.9050000000002</v>
      </c>
      <c r="G6568" s="30">
        <v>1</v>
      </c>
      <c r="H6568" s="30">
        <v>1</v>
      </c>
      <c r="I6568" s="30">
        <v>1</v>
      </c>
      <c r="K6568" s="457"/>
      <c r="L6568" s="457" t="e">
        <f>IF(K6568=0,#REF!,0)</f>
        <v>#REF!</v>
      </c>
    </row>
    <row r="6569" spans="1:12">
      <c r="A6569" s="30">
        <v>6567</v>
      </c>
      <c r="B6569" s="30">
        <v>1032.623999999998</v>
      </c>
      <c r="C6569" s="30">
        <v>99760.427999999811</v>
      </c>
      <c r="D6569" s="30">
        <v>1</v>
      </c>
      <c r="E6569" s="30">
        <v>1</v>
      </c>
      <c r="F6569" s="30">
        <v>2108.3620000000001</v>
      </c>
      <c r="G6569" s="30">
        <v>1</v>
      </c>
      <c r="H6569" s="30">
        <v>1</v>
      </c>
      <c r="I6569" s="30">
        <v>1</v>
      </c>
      <c r="K6569" s="457"/>
      <c r="L6569" s="457" t="e">
        <f>IF(K6569=0,#REF!,0)</f>
        <v>#REF!</v>
      </c>
    </row>
    <row r="6570" spans="1:12">
      <c r="A6570" s="30">
        <v>6568</v>
      </c>
      <c r="B6570" s="30">
        <v>1032.623999999998</v>
      </c>
      <c r="C6570" s="30">
        <v>83807.506999999896</v>
      </c>
      <c r="D6570" s="30">
        <v>1</v>
      </c>
      <c r="E6570" s="30">
        <v>1</v>
      </c>
      <c r="F6570" s="30">
        <v>1846.9390000000001</v>
      </c>
      <c r="G6570" s="30">
        <v>1</v>
      </c>
      <c r="H6570" s="30">
        <v>1</v>
      </c>
      <c r="I6570" s="30">
        <v>1</v>
      </c>
      <c r="K6570" s="457"/>
      <c r="L6570" s="457" t="e">
        <f>IF(K6570=0,#REF!,0)</f>
        <v>#REF!</v>
      </c>
    </row>
    <row r="6571" spans="1:12">
      <c r="A6571" s="30">
        <v>6569</v>
      </c>
      <c r="B6571" s="30">
        <v>1032.623999999998</v>
      </c>
      <c r="C6571" s="30">
        <v>71898.533999999898</v>
      </c>
      <c r="D6571" s="30">
        <v>1</v>
      </c>
      <c r="E6571" s="30">
        <v>1</v>
      </c>
      <c r="F6571" s="30">
        <v>2107.9579999999901</v>
      </c>
      <c r="G6571" s="30">
        <v>1</v>
      </c>
      <c r="H6571" s="30">
        <v>1</v>
      </c>
      <c r="I6571" s="30">
        <v>1</v>
      </c>
      <c r="K6571" s="457"/>
      <c r="L6571" s="457" t="e">
        <f>IF(K6571=0,#REF!,0)</f>
        <v>#REF!</v>
      </c>
    </row>
    <row r="6572" spans="1:12">
      <c r="A6572" s="30">
        <v>6570</v>
      </c>
      <c r="B6572" s="30">
        <v>1762.222</v>
      </c>
      <c r="C6572" s="30">
        <v>40063.466999999902</v>
      </c>
      <c r="D6572" s="30">
        <v>1</v>
      </c>
      <c r="E6572" s="30">
        <v>1</v>
      </c>
      <c r="F6572" s="30">
        <v>3678.2089999999898</v>
      </c>
      <c r="G6572" s="30">
        <v>1</v>
      </c>
      <c r="H6572" s="30">
        <v>1</v>
      </c>
      <c r="I6572" s="30">
        <v>1</v>
      </c>
      <c r="K6572" s="457"/>
      <c r="L6572" s="457" t="e">
        <f>IF(K6572=0,#REF!,0)</f>
        <v>#REF!</v>
      </c>
    </row>
    <row r="6573" spans="1:12">
      <c r="A6573" s="30">
        <v>6571</v>
      </c>
      <c r="B6573" s="30">
        <v>6139.8579999999993</v>
      </c>
      <c r="C6573" s="30">
        <v>28118.166999999899</v>
      </c>
      <c r="D6573" s="30">
        <v>1</v>
      </c>
      <c r="E6573" s="30">
        <v>1</v>
      </c>
      <c r="F6573" s="30">
        <v>5184.7309999999898</v>
      </c>
      <c r="G6573" s="30">
        <v>1</v>
      </c>
      <c r="H6573" s="30">
        <v>1</v>
      </c>
      <c r="I6573" s="30">
        <v>1</v>
      </c>
      <c r="K6573" s="457"/>
      <c r="L6573" s="457" t="e">
        <f>IF(K6573=0,#REF!,0)</f>
        <v>#REF!</v>
      </c>
    </row>
    <row r="6574" spans="1:12">
      <c r="A6574" s="30">
        <v>6572</v>
      </c>
      <c r="B6574" s="30">
        <v>7599.07</v>
      </c>
      <c r="C6574" s="30">
        <v>29387.369999999901</v>
      </c>
      <c r="D6574" s="30">
        <v>1</v>
      </c>
      <c r="E6574" s="30">
        <v>1</v>
      </c>
      <c r="F6574" s="30">
        <v>5251.2279999999901</v>
      </c>
      <c r="G6574" s="30">
        <v>1</v>
      </c>
      <c r="H6574" s="30">
        <v>1</v>
      </c>
      <c r="I6574" s="30">
        <v>1</v>
      </c>
      <c r="K6574" s="457"/>
      <c r="L6574" s="457" t="e">
        <f>IF(K6574=0,#REF!,0)</f>
        <v>#REF!</v>
      </c>
    </row>
    <row r="6575" spans="1:12">
      <c r="A6575" s="30">
        <v>6573</v>
      </c>
      <c r="B6575" s="30">
        <v>1762.222</v>
      </c>
      <c r="C6575" s="30">
        <v>16153.051999999901</v>
      </c>
      <c r="D6575" s="30">
        <v>1</v>
      </c>
      <c r="E6575" s="30">
        <v>1</v>
      </c>
      <c r="F6575" s="30">
        <v>4074.8179999999902</v>
      </c>
      <c r="G6575" s="30">
        <v>1</v>
      </c>
      <c r="H6575" s="30">
        <v>1</v>
      </c>
      <c r="I6575" s="30">
        <v>1</v>
      </c>
      <c r="K6575" s="457"/>
      <c r="L6575" s="457" t="e">
        <f>IF(K6575=0,#REF!,0)</f>
        <v>#REF!</v>
      </c>
    </row>
    <row r="6576" spans="1:12">
      <c r="A6576" s="30">
        <v>6574</v>
      </c>
      <c r="B6576" s="30">
        <v>1762.222</v>
      </c>
      <c r="C6576" s="30">
        <v>15703.841999999901</v>
      </c>
      <c r="D6576" s="30">
        <v>1</v>
      </c>
      <c r="E6576" s="30">
        <v>1</v>
      </c>
      <c r="F6576" s="30">
        <v>2962.3719999999898</v>
      </c>
      <c r="G6576" s="30">
        <v>1</v>
      </c>
      <c r="H6576" s="30">
        <v>1</v>
      </c>
      <c r="I6576" s="30">
        <v>1</v>
      </c>
      <c r="K6576" s="457"/>
      <c r="L6576" s="457" t="e">
        <f>IF(K6576=0,#REF!,0)</f>
        <v>#REF!</v>
      </c>
    </row>
    <row r="6577" spans="1:12">
      <c r="A6577" s="30">
        <v>6575</v>
      </c>
      <c r="B6577" s="30">
        <v>1762.222</v>
      </c>
      <c r="C6577" s="30">
        <v>15254.630999999899</v>
      </c>
      <c r="D6577" s="30">
        <v>1</v>
      </c>
      <c r="E6577" s="30">
        <v>1</v>
      </c>
      <c r="F6577" s="30">
        <v>1654.8719999999901</v>
      </c>
      <c r="G6577" s="30">
        <v>1</v>
      </c>
      <c r="H6577" s="30">
        <v>1</v>
      </c>
      <c r="I6577" s="30">
        <v>1</v>
      </c>
      <c r="K6577" s="457"/>
      <c r="L6577" s="457" t="e">
        <f>IF(K6577=0,#REF!,0)</f>
        <v>#REF!</v>
      </c>
    </row>
    <row r="6578" spans="1:12">
      <c r="A6578" s="30">
        <v>6576</v>
      </c>
      <c r="B6578" s="30">
        <v>1032.623999999998</v>
      </c>
      <c r="C6578" s="30">
        <v>15254.630999999899</v>
      </c>
      <c r="D6578" s="30">
        <v>1</v>
      </c>
      <c r="E6578" s="30">
        <v>1</v>
      </c>
      <c r="F6578" s="30">
        <v>1264.4109999999901</v>
      </c>
      <c r="G6578" s="30">
        <v>1</v>
      </c>
      <c r="H6578" s="30">
        <v>1</v>
      </c>
      <c r="I6578" s="30">
        <v>1</v>
      </c>
      <c r="K6578" s="457"/>
      <c r="L6578" s="457" t="e">
        <f>IF(K6578=0,#REF!,0)</f>
        <v>#REF!</v>
      </c>
    </row>
    <row r="6579" spans="1:12">
      <c r="A6579" s="30">
        <v>6577</v>
      </c>
      <c r="B6579" s="30">
        <v>1032.623999999998</v>
      </c>
      <c r="C6579" s="30">
        <v>15254.630999999899</v>
      </c>
      <c r="D6579" s="30">
        <v>1</v>
      </c>
      <c r="E6579" s="30">
        <v>1</v>
      </c>
      <c r="F6579" s="30">
        <v>557.51800000000003</v>
      </c>
      <c r="G6579" s="30">
        <v>1</v>
      </c>
      <c r="H6579" s="30">
        <v>1</v>
      </c>
      <c r="I6579" s="30">
        <v>1</v>
      </c>
      <c r="K6579" s="457"/>
      <c r="L6579" s="457" t="e">
        <f>IF(K6579=0,#REF!,0)</f>
        <v>#REF!</v>
      </c>
    </row>
    <row r="6580" spans="1:12">
      <c r="A6580" s="30">
        <v>6578</v>
      </c>
      <c r="B6580" s="30">
        <v>1032.623999999998</v>
      </c>
      <c r="C6580" s="30">
        <v>15187.612999999899</v>
      </c>
      <c r="D6580" s="30">
        <v>1</v>
      </c>
      <c r="E6580" s="30">
        <v>1</v>
      </c>
      <c r="F6580" s="30">
        <v>320.18299999999903</v>
      </c>
      <c r="G6580" s="30">
        <v>1</v>
      </c>
      <c r="H6580" s="30">
        <v>1</v>
      </c>
      <c r="I6580" s="30">
        <v>1</v>
      </c>
      <c r="K6580" s="457"/>
      <c r="L6580" s="457" t="e">
        <f>IF(K6580=0,#REF!,0)</f>
        <v>#REF!</v>
      </c>
    </row>
    <row r="6581" spans="1:12">
      <c r="A6581" s="30">
        <v>6579</v>
      </c>
      <c r="B6581" s="30">
        <v>1032.623999999998</v>
      </c>
      <c r="C6581" s="30">
        <v>15187.612999999899</v>
      </c>
      <c r="D6581" s="30">
        <v>1</v>
      </c>
      <c r="E6581" s="30">
        <v>1</v>
      </c>
      <c r="F6581" s="30">
        <v>262.39</v>
      </c>
      <c r="G6581" s="30">
        <v>1</v>
      </c>
      <c r="H6581" s="30">
        <v>1</v>
      </c>
      <c r="I6581" s="30">
        <v>1</v>
      </c>
      <c r="K6581" s="457"/>
      <c r="L6581" s="457" t="e">
        <f>IF(K6581=0,#REF!,0)</f>
        <v>#REF!</v>
      </c>
    </row>
    <row r="6582" spans="1:12">
      <c r="A6582" s="30">
        <v>6580</v>
      </c>
      <c r="B6582" s="30">
        <v>1032.623999999998</v>
      </c>
      <c r="C6582" s="30">
        <v>15187.612999999899</v>
      </c>
      <c r="D6582" s="30">
        <v>1</v>
      </c>
      <c r="E6582" s="30">
        <v>1</v>
      </c>
      <c r="F6582" s="30">
        <v>263.17799999999897</v>
      </c>
      <c r="G6582" s="30">
        <v>1</v>
      </c>
      <c r="H6582" s="30">
        <v>1</v>
      </c>
      <c r="I6582" s="30">
        <v>1</v>
      </c>
      <c r="K6582" s="457"/>
      <c r="L6582" s="457" t="e">
        <f>IF(K6582=0,#REF!,0)</f>
        <v>#REF!</v>
      </c>
    </row>
    <row r="6583" spans="1:12">
      <c r="A6583" s="30">
        <v>6581</v>
      </c>
      <c r="B6583" s="30">
        <v>1032.623999999998</v>
      </c>
      <c r="C6583" s="30">
        <v>15187.612999999899</v>
      </c>
      <c r="D6583" s="30">
        <v>1</v>
      </c>
      <c r="E6583" s="30">
        <v>1</v>
      </c>
      <c r="F6583" s="30">
        <v>238.73299999999901</v>
      </c>
      <c r="G6583" s="30">
        <v>1</v>
      </c>
      <c r="H6583" s="30">
        <v>1</v>
      </c>
      <c r="I6583" s="30">
        <v>1</v>
      </c>
      <c r="K6583" s="457"/>
      <c r="L6583" s="457" t="e">
        <f>IF(K6583=0,#REF!,0)</f>
        <v>#REF!</v>
      </c>
    </row>
    <row r="6584" spans="1:12">
      <c r="A6584" s="30">
        <v>6582</v>
      </c>
      <c r="B6584" s="30">
        <v>1762.222</v>
      </c>
      <c r="C6584" s="30">
        <v>15225.145999999901</v>
      </c>
      <c r="D6584" s="30">
        <v>1</v>
      </c>
      <c r="E6584" s="30">
        <v>1</v>
      </c>
      <c r="F6584" s="30">
        <v>2510.0729999999999</v>
      </c>
      <c r="G6584" s="30">
        <v>1</v>
      </c>
      <c r="H6584" s="30">
        <v>1</v>
      </c>
      <c r="I6584" s="30">
        <v>1</v>
      </c>
      <c r="K6584" s="457"/>
      <c r="L6584" s="457" t="e">
        <f>IF(K6584=0,#REF!,0)</f>
        <v>#REF!</v>
      </c>
    </row>
    <row r="6585" spans="1:12">
      <c r="A6585" s="30">
        <v>6583</v>
      </c>
      <c r="B6585" s="30">
        <v>6139.8579999999993</v>
      </c>
      <c r="C6585" s="30">
        <v>15383.575999999899</v>
      </c>
      <c r="D6585" s="30">
        <v>1</v>
      </c>
      <c r="E6585" s="30">
        <v>1</v>
      </c>
      <c r="F6585" s="30">
        <v>6579.75</v>
      </c>
      <c r="G6585" s="30">
        <v>1</v>
      </c>
      <c r="H6585" s="30">
        <v>1</v>
      </c>
      <c r="I6585" s="30">
        <v>1</v>
      </c>
      <c r="K6585" s="457"/>
      <c r="L6585" s="457" t="e">
        <f>IF(K6585=0,#REF!,0)</f>
        <v>#REF!</v>
      </c>
    </row>
    <row r="6586" spans="1:12">
      <c r="A6586" s="30">
        <v>6584</v>
      </c>
      <c r="B6586" s="30">
        <v>1762.222</v>
      </c>
      <c r="C6586" s="30">
        <v>40305.624999999891</v>
      </c>
      <c r="D6586" s="30">
        <v>1</v>
      </c>
      <c r="E6586" s="30">
        <v>1</v>
      </c>
      <c r="F6586" s="30">
        <v>5330.7069999999903</v>
      </c>
      <c r="G6586" s="30">
        <v>1</v>
      </c>
      <c r="H6586" s="30">
        <v>1</v>
      </c>
      <c r="I6586" s="30">
        <v>1</v>
      </c>
      <c r="K6586" s="457"/>
      <c r="L6586" s="457" t="e">
        <f>IF(K6586=0,#REF!,0)</f>
        <v>#REF!</v>
      </c>
    </row>
    <row r="6587" spans="1:12">
      <c r="A6587" s="30">
        <v>6585</v>
      </c>
      <c r="B6587" s="30">
        <v>1032.623999999998</v>
      </c>
      <c r="C6587" s="30">
        <v>68333.378999999899</v>
      </c>
      <c r="D6587" s="30">
        <v>1</v>
      </c>
      <c r="E6587" s="30">
        <v>1</v>
      </c>
      <c r="F6587" s="30">
        <v>4409.6389999999901</v>
      </c>
      <c r="G6587" s="30">
        <v>1</v>
      </c>
      <c r="H6587" s="30">
        <v>1</v>
      </c>
      <c r="I6587" s="30">
        <v>1</v>
      </c>
      <c r="K6587" s="457"/>
      <c r="L6587" s="457" t="e">
        <f>IF(K6587=0,#REF!,0)</f>
        <v>#REF!</v>
      </c>
    </row>
    <row r="6588" spans="1:12">
      <c r="A6588" s="30">
        <v>6586</v>
      </c>
      <c r="B6588" s="30">
        <v>1153.2399999999991</v>
      </c>
      <c r="C6588" s="30">
        <v>85019.369999999893</v>
      </c>
      <c r="D6588" s="30">
        <v>1</v>
      </c>
      <c r="E6588" s="30">
        <v>1</v>
      </c>
      <c r="F6588" s="30">
        <v>3358.0439999999899</v>
      </c>
      <c r="G6588" s="30">
        <v>1</v>
      </c>
      <c r="H6588" s="30">
        <v>1</v>
      </c>
      <c r="I6588" s="30">
        <v>1</v>
      </c>
      <c r="K6588" s="457"/>
      <c r="L6588" s="457" t="e">
        <f>IF(K6588=0,#REF!,0)</f>
        <v>#REF!</v>
      </c>
    </row>
    <row r="6589" spans="1:12">
      <c r="A6589" s="30">
        <v>6587</v>
      </c>
      <c r="B6589" s="30">
        <v>1213.5469999999991</v>
      </c>
      <c r="C6589" s="30">
        <v>101467.8349999998</v>
      </c>
      <c r="D6589" s="30">
        <v>1</v>
      </c>
      <c r="E6589" s="30">
        <v>1</v>
      </c>
      <c r="F6589" s="30">
        <v>2963.5039999999999</v>
      </c>
      <c r="G6589" s="30">
        <v>1</v>
      </c>
      <c r="H6589" s="30">
        <v>1</v>
      </c>
      <c r="I6589" s="30">
        <v>1</v>
      </c>
      <c r="K6589" s="457"/>
      <c r="L6589" s="457" t="e">
        <f>IF(K6589=0,#REF!,0)</f>
        <v>#REF!</v>
      </c>
    </row>
    <row r="6590" spans="1:12">
      <c r="A6590" s="30">
        <v>6588</v>
      </c>
      <c r="B6590" s="30">
        <v>1213.5469999999991</v>
      </c>
      <c r="C6590" s="30">
        <v>85509.546999999904</v>
      </c>
      <c r="D6590" s="30">
        <v>1</v>
      </c>
      <c r="E6590" s="30">
        <v>1</v>
      </c>
      <c r="F6590" s="30">
        <v>2765.70299999999</v>
      </c>
      <c r="G6590" s="30">
        <v>1</v>
      </c>
      <c r="H6590" s="30">
        <v>1</v>
      </c>
      <c r="I6590" s="30">
        <v>1</v>
      </c>
      <c r="K6590" s="457"/>
      <c r="L6590" s="457" t="e">
        <f>IF(K6590=0,#REF!,0)</f>
        <v>#REF!</v>
      </c>
    </row>
    <row r="6591" spans="1:12">
      <c r="A6591" s="30">
        <v>6589</v>
      </c>
      <c r="B6591" s="30">
        <v>6200.1660000000002</v>
      </c>
      <c r="C6591" s="30">
        <v>48391.885999999897</v>
      </c>
      <c r="D6591" s="30">
        <v>1</v>
      </c>
      <c r="E6591" s="30">
        <v>1</v>
      </c>
      <c r="F6591" s="30">
        <v>4139.0909999999903</v>
      </c>
      <c r="G6591" s="30">
        <v>1</v>
      </c>
      <c r="H6591" s="30">
        <v>1</v>
      </c>
      <c r="I6591" s="30">
        <v>1</v>
      </c>
      <c r="K6591" s="457"/>
      <c r="L6591" s="457" t="e">
        <f>IF(K6591=0,#REF!,0)</f>
        <v>#REF!</v>
      </c>
    </row>
    <row r="6592" spans="1:12">
      <c r="A6592" s="30">
        <v>6590</v>
      </c>
      <c r="B6592" s="30">
        <v>1762.222</v>
      </c>
      <c r="C6592" s="30">
        <v>67850.2389999999</v>
      </c>
      <c r="D6592" s="30">
        <v>1</v>
      </c>
      <c r="E6592" s="30">
        <v>1</v>
      </c>
      <c r="F6592" s="30">
        <v>3680.1469999999999</v>
      </c>
      <c r="G6592" s="30">
        <v>1</v>
      </c>
      <c r="H6592" s="30">
        <v>1</v>
      </c>
      <c r="I6592" s="30">
        <v>1</v>
      </c>
      <c r="K6592" s="457"/>
      <c r="L6592" s="457" t="e">
        <f>IF(K6592=0,#REF!,0)</f>
        <v>#REF!</v>
      </c>
    </row>
    <row r="6593" spans="1:12">
      <c r="A6593" s="30">
        <v>6591</v>
      </c>
      <c r="B6593" s="30">
        <v>1032.623999999998</v>
      </c>
      <c r="C6593" s="30">
        <v>99760.628999999797</v>
      </c>
      <c r="D6593" s="30">
        <v>1</v>
      </c>
      <c r="E6593" s="30">
        <v>1</v>
      </c>
      <c r="F6593" s="30">
        <v>2109.3099999999899</v>
      </c>
      <c r="G6593" s="30">
        <v>1</v>
      </c>
      <c r="H6593" s="30">
        <v>1</v>
      </c>
      <c r="I6593" s="30">
        <v>1</v>
      </c>
      <c r="K6593" s="457"/>
      <c r="L6593" s="457" t="e">
        <f>IF(K6593=0,#REF!,0)</f>
        <v>#REF!</v>
      </c>
    </row>
    <row r="6594" spans="1:12">
      <c r="A6594" s="30">
        <v>6592</v>
      </c>
      <c r="B6594" s="30">
        <v>1032.623999999998</v>
      </c>
      <c r="C6594" s="30">
        <v>83807.745999999897</v>
      </c>
      <c r="D6594" s="30">
        <v>1</v>
      </c>
      <c r="E6594" s="30">
        <v>1</v>
      </c>
      <c r="F6594" s="30">
        <v>1847.95299999999</v>
      </c>
      <c r="G6594" s="30">
        <v>1</v>
      </c>
      <c r="H6594" s="30">
        <v>1</v>
      </c>
      <c r="I6594" s="30">
        <v>1</v>
      </c>
      <c r="K6594" s="457"/>
      <c r="L6594" s="457" t="e">
        <f>IF(K6594=0,#REF!,0)</f>
        <v>#REF!</v>
      </c>
    </row>
    <row r="6595" spans="1:12">
      <c r="A6595" s="30">
        <v>6593</v>
      </c>
      <c r="B6595" s="30">
        <v>1032.623999999998</v>
      </c>
      <c r="C6595" s="30">
        <v>71898.893999999898</v>
      </c>
      <c r="D6595" s="30">
        <v>1</v>
      </c>
      <c r="E6595" s="30">
        <v>1</v>
      </c>
      <c r="F6595" s="30">
        <v>2109.4229999999998</v>
      </c>
      <c r="G6595" s="30">
        <v>1</v>
      </c>
      <c r="H6595" s="30">
        <v>1</v>
      </c>
      <c r="I6595" s="30">
        <v>1</v>
      </c>
      <c r="K6595" s="457"/>
      <c r="L6595" s="457" t="e">
        <f>IF(K6595=0,#REF!,0)</f>
        <v>#REF!</v>
      </c>
    </row>
    <row r="6596" spans="1:12">
      <c r="A6596" s="30">
        <v>6594</v>
      </c>
      <c r="B6596" s="30">
        <v>1762.222</v>
      </c>
      <c r="C6596" s="30">
        <v>40063.798999999897</v>
      </c>
      <c r="D6596" s="30">
        <v>1</v>
      </c>
      <c r="E6596" s="30">
        <v>1</v>
      </c>
      <c r="F6596" s="30">
        <v>3680.489</v>
      </c>
      <c r="G6596" s="30">
        <v>1</v>
      </c>
      <c r="H6596" s="30">
        <v>1</v>
      </c>
      <c r="I6596" s="30">
        <v>1</v>
      </c>
      <c r="K6596" s="457"/>
      <c r="L6596" s="457" t="e">
        <f>IF(K6596=0,#REF!,0)</f>
        <v>#REF!</v>
      </c>
    </row>
    <row r="6597" spans="1:12">
      <c r="A6597" s="30">
        <v>6595</v>
      </c>
      <c r="B6597" s="30">
        <v>6139.8579999999993</v>
      </c>
      <c r="C6597" s="30">
        <v>28118.333999999901</v>
      </c>
      <c r="D6597" s="30">
        <v>1</v>
      </c>
      <c r="E6597" s="30">
        <v>1</v>
      </c>
      <c r="F6597" s="30">
        <v>5187.8710000000001</v>
      </c>
      <c r="G6597" s="30">
        <v>1</v>
      </c>
      <c r="H6597" s="30">
        <v>1</v>
      </c>
      <c r="I6597" s="30">
        <v>1</v>
      </c>
      <c r="K6597" s="457"/>
      <c r="L6597" s="457" t="e">
        <f>IF(K6597=0,#REF!,0)</f>
        <v>#REF!</v>
      </c>
    </row>
    <row r="6598" spans="1:12">
      <c r="A6598" s="30">
        <v>6596</v>
      </c>
      <c r="B6598" s="30">
        <v>7599.07</v>
      </c>
      <c r="C6598" s="30">
        <v>29387.516999999898</v>
      </c>
      <c r="D6598" s="30">
        <v>1</v>
      </c>
      <c r="E6598" s="30">
        <v>1</v>
      </c>
      <c r="F6598" s="30">
        <v>5254.47</v>
      </c>
      <c r="G6598" s="30">
        <v>1</v>
      </c>
      <c r="H6598" s="30">
        <v>1</v>
      </c>
      <c r="I6598" s="30">
        <v>1</v>
      </c>
      <c r="K6598" s="457"/>
      <c r="L6598" s="457" t="e">
        <f>IF(K6598=0,#REF!,0)</f>
        <v>#REF!</v>
      </c>
    </row>
    <row r="6599" spans="1:12">
      <c r="A6599" s="30">
        <v>6597</v>
      </c>
      <c r="B6599" s="30">
        <v>1762.222</v>
      </c>
      <c r="C6599" s="30">
        <v>16153.051999999901</v>
      </c>
      <c r="D6599" s="30">
        <v>1</v>
      </c>
      <c r="E6599" s="30">
        <v>1</v>
      </c>
      <c r="F6599" s="30">
        <v>4077.5499999999902</v>
      </c>
      <c r="G6599" s="30">
        <v>1</v>
      </c>
      <c r="H6599" s="30">
        <v>1</v>
      </c>
      <c r="I6599" s="30">
        <v>1</v>
      </c>
      <c r="K6599" s="457"/>
      <c r="L6599" s="457" t="e">
        <f>IF(K6599=0,#REF!,0)</f>
        <v>#REF!</v>
      </c>
    </row>
    <row r="6600" spans="1:12">
      <c r="A6600" s="30">
        <v>6598</v>
      </c>
      <c r="B6600" s="30">
        <v>1762.222</v>
      </c>
      <c r="C6600" s="30">
        <v>15703.841999999901</v>
      </c>
      <c r="D6600" s="30">
        <v>1</v>
      </c>
      <c r="E6600" s="30">
        <v>1</v>
      </c>
      <c r="F6600" s="30">
        <v>2964.5050000000001</v>
      </c>
      <c r="G6600" s="30">
        <v>1</v>
      </c>
      <c r="H6600" s="30">
        <v>1</v>
      </c>
      <c r="I6600" s="30">
        <v>1</v>
      </c>
      <c r="K6600" s="457"/>
      <c r="L6600" s="457" t="e">
        <f>IF(K6600=0,#REF!,0)</f>
        <v>#REF!</v>
      </c>
    </row>
    <row r="6601" spans="1:12">
      <c r="A6601" s="30">
        <v>6599</v>
      </c>
      <c r="B6601" s="30">
        <v>1762.222</v>
      </c>
      <c r="C6601" s="30">
        <v>15254.630999999899</v>
      </c>
      <c r="D6601" s="30">
        <v>1</v>
      </c>
      <c r="E6601" s="30">
        <v>1</v>
      </c>
      <c r="F6601" s="30">
        <v>1656.3820000000001</v>
      </c>
      <c r="G6601" s="30">
        <v>1</v>
      </c>
      <c r="H6601" s="30">
        <v>1</v>
      </c>
      <c r="I6601" s="30">
        <v>1</v>
      </c>
      <c r="K6601" s="457"/>
      <c r="L6601" s="457" t="e">
        <f>IF(K6601=0,#REF!,0)</f>
        <v>#REF!</v>
      </c>
    </row>
    <row r="6602" spans="1:12">
      <c r="A6602" s="30">
        <v>6600</v>
      </c>
      <c r="B6602" s="30">
        <v>1032.623999999998</v>
      </c>
      <c r="C6602" s="30">
        <v>15254.630999999899</v>
      </c>
      <c r="D6602" s="30">
        <v>1</v>
      </c>
      <c r="E6602" s="30">
        <v>1</v>
      </c>
      <c r="F6602" s="30">
        <v>1265.7190000000001</v>
      </c>
      <c r="G6602" s="30">
        <v>1</v>
      </c>
      <c r="H6602" s="30">
        <v>1</v>
      </c>
      <c r="I6602" s="30">
        <v>1</v>
      </c>
      <c r="K6602" s="457"/>
      <c r="L6602" s="457" t="e">
        <f>IF(K6602=0,#REF!,0)</f>
        <v>#REF!</v>
      </c>
    </row>
    <row r="6603" spans="1:12">
      <c r="A6603" s="30">
        <v>6601</v>
      </c>
      <c r="B6603" s="30">
        <v>1032.623999999998</v>
      </c>
      <c r="C6603" s="30">
        <v>15254.630999999899</v>
      </c>
      <c r="D6603" s="30">
        <v>1</v>
      </c>
      <c r="E6603" s="30">
        <v>1</v>
      </c>
      <c r="F6603" s="30">
        <v>558.38699999999994</v>
      </c>
      <c r="G6603" s="30">
        <v>1</v>
      </c>
      <c r="H6603" s="30">
        <v>1</v>
      </c>
      <c r="I6603" s="30">
        <v>1</v>
      </c>
      <c r="K6603" s="457"/>
      <c r="L6603" s="457" t="e">
        <f>IF(K6603=0,#REF!,0)</f>
        <v>#REF!</v>
      </c>
    </row>
    <row r="6604" spans="1:12">
      <c r="A6604" s="30">
        <v>6602</v>
      </c>
      <c r="B6604" s="30">
        <v>1032.623999999998</v>
      </c>
      <c r="C6604" s="30">
        <v>15187.612999999899</v>
      </c>
      <c r="D6604" s="30">
        <v>1</v>
      </c>
      <c r="E6604" s="30">
        <v>1</v>
      </c>
      <c r="F6604" s="30">
        <v>321.04899999999901</v>
      </c>
      <c r="G6604" s="30">
        <v>1</v>
      </c>
      <c r="H6604" s="30">
        <v>1</v>
      </c>
      <c r="I6604" s="30">
        <v>1</v>
      </c>
      <c r="K6604" s="457"/>
      <c r="L6604" s="457" t="e">
        <f>IF(K6604=0,#REF!,0)</f>
        <v>#REF!</v>
      </c>
    </row>
    <row r="6605" spans="1:12">
      <c r="A6605" s="30">
        <v>6603</v>
      </c>
      <c r="B6605" s="30">
        <v>1032.623999999998</v>
      </c>
      <c r="C6605" s="30">
        <v>15247.6689999999</v>
      </c>
      <c r="D6605" s="30">
        <v>1</v>
      </c>
      <c r="E6605" s="30">
        <v>1</v>
      </c>
      <c r="F6605" s="30">
        <v>264.291</v>
      </c>
      <c r="G6605" s="30">
        <v>1</v>
      </c>
      <c r="H6605" s="30">
        <v>1</v>
      </c>
      <c r="I6605" s="30">
        <v>1</v>
      </c>
      <c r="K6605" s="457"/>
      <c r="L6605" s="457" t="e">
        <f>IF(K6605=0,#REF!,0)</f>
        <v>#REF!</v>
      </c>
    </row>
    <row r="6606" spans="1:12">
      <c r="A6606" s="30">
        <v>6604</v>
      </c>
      <c r="B6606" s="30">
        <v>1032.623999999998</v>
      </c>
      <c r="C6606" s="30">
        <v>15334.075999999899</v>
      </c>
      <c r="D6606" s="30">
        <v>1</v>
      </c>
      <c r="E6606" s="30">
        <v>1</v>
      </c>
      <c r="F6606" s="30">
        <v>264.921999999999</v>
      </c>
      <c r="G6606" s="30">
        <v>1</v>
      </c>
      <c r="H6606" s="30">
        <v>1</v>
      </c>
      <c r="I6606" s="30">
        <v>1</v>
      </c>
      <c r="K6606" s="457"/>
      <c r="L6606" s="457" t="e">
        <f>IF(K6606=0,#REF!,0)</f>
        <v>#REF!</v>
      </c>
    </row>
    <row r="6607" spans="1:12">
      <c r="A6607" s="30">
        <v>6605</v>
      </c>
      <c r="B6607" s="30">
        <v>1032.623999999998</v>
      </c>
      <c r="C6607" s="30">
        <v>15409.701999999899</v>
      </c>
      <c r="D6607" s="30">
        <v>1</v>
      </c>
      <c r="E6607" s="30">
        <v>1</v>
      </c>
      <c r="F6607" s="30">
        <v>239.67299999999901</v>
      </c>
      <c r="G6607" s="30">
        <v>1</v>
      </c>
      <c r="H6607" s="30">
        <v>1</v>
      </c>
      <c r="I6607" s="30">
        <v>1</v>
      </c>
      <c r="K6607" s="457"/>
      <c r="L6607" s="457" t="e">
        <f>IF(K6607=0,#REF!,0)</f>
        <v>#REF!</v>
      </c>
    </row>
    <row r="6608" spans="1:12">
      <c r="A6608" s="30">
        <v>6606</v>
      </c>
      <c r="B6608" s="30">
        <v>1762.222</v>
      </c>
      <c r="C6608" s="30">
        <v>15461.978999999901</v>
      </c>
      <c r="D6608" s="30">
        <v>1</v>
      </c>
      <c r="E6608" s="30">
        <v>1</v>
      </c>
      <c r="F6608" s="30">
        <v>2511.002</v>
      </c>
      <c r="G6608" s="30">
        <v>1</v>
      </c>
      <c r="H6608" s="30">
        <v>1</v>
      </c>
      <c r="I6608" s="30">
        <v>1</v>
      </c>
      <c r="K6608" s="457"/>
      <c r="L6608" s="457" t="e">
        <f>IF(K6608=0,#REF!,0)</f>
        <v>#REF!</v>
      </c>
    </row>
    <row r="6609" spans="1:12">
      <c r="A6609" s="30">
        <v>6607</v>
      </c>
      <c r="B6609" s="30">
        <v>6139.8579999999993</v>
      </c>
      <c r="C6609" s="30">
        <v>15578.9889999999</v>
      </c>
      <c r="D6609" s="30">
        <v>1</v>
      </c>
      <c r="E6609" s="30">
        <v>1</v>
      </c>
      <c r="F6609" s="30">
        <v>6581.84</v>
      </c>
      <c r="G6609" s="30">
        <v>1</v>
      </c>
      <c r="H6609" s="30">
        <v>1</v>
      </c>
      <c r="I6609" s="30">
        <v>1</v>
      </c>
      <c r="K6609" s="457"/>
      <c r="L6609" s="457" t="e">
        <f>IF(K6609=0,#REF!,0)</f>
        <v>#REF!</v>
      </c>
    </row>
    <row r="6610" spans="1:12">
      <c r="A6610" s="30">
        <v>6608</v>
      </c>
      <c r="B6610" s="30">
        <v>1762.222</v>
      </c>
      <c r="C6610" s="30">
        <v>40523.51299999989</v>
      </c>
      <c r="D6610" s="30">
        <v>1</v>
      </c>
      <c r="E6610" s="30">
        <v>1</v>
      </c>
      <c r="F6610" s="30">
        <v>5332.0420000000004</v>
      </c>
      <c r="G6610" s="30">
        <v>1</v>
      </c>
      <c r="H6610" s="30">
        <v>1</v>
      </c>
      <c r="I6610" s="30">
        <v>1</v>
      </c>
      <c r="K6610" s="457"/>
      <c r="L6610" s="457" t="e">
        <f>IF(K6610=0,#REF!,0)</f>
        <v>#REF!</v>
      </c>
    </row>
    <row r="6611" spans="1:12">
      <c r="A6611" s="30">
        <v>6609</v>
      </c>
      <c r="B6611" s="30">
        <v>1032.623999999998</v>
      </c>
      <c r="C6611" s="30">
        <v>68360.683999999892</v>
      </c>
      <c r="D6611" s="30">
        <v>1</v>
      </c>
      <c r="E6611" s="30">
        <v>1</v>
      </c>
      <c r="F6611" s="30">
        <v>4409.8829999999998</v>
      </c>
      <c r="G6611" s="30">
        <v>1</v>
      </c>
      <c r="H6611" s="30">
        <v>1</v>
      </c>
      <c r="I6611" s="30">
        <v>1</v>
      </c>
      <c r="K6611" s="457"/>
      <c r="L6611" s="457" t="e">
        <f>IF(K6611=0,#REF!,0)</f>
        <v>#REF!</v>
      </c>
    </row>
    <row r="6612" spans="1:12">
      <c r="A6612" s="30">
        <v>6610</v>
      </c>
      <c r="B6612" s="30">
        <v>1153.2399999999991</v>
      </c>
      <c r="C6612" s="30">
        <v>85019.181999999899</v>
      </c>
      <c r="D6612" s="30">
        <v>1</v>
      </c>
      <c r="E6612" s="30">
        <v>1</v>
      </c>
      <c r="F6612" s="30">
        <v>3357.4229999999998</v>
      </c>
      <c r="G6612" s="30">
        <v>1</v>
      </c>
      <c r="H6612" s="30">
        <v>1</v>
      </c>
      <c r="I6612" s="30">
        <v>1</v>
      </c>
      <c r="K6612" s="457">
        <v>11792.519512641145</v>
      </c>
      <c r="L6612" s="457">
        <f>IF(K6612=0,#REF!,0)</f>
        <v>0</v>
      </c>
    </row>
    <row r="6613" spans="1:12">
      <c r="A6613" s="30">
        <v>6611</v>
      </c>
      <c r="B6613" s="30">
        <v>1213.5469999999991</v>
      </c>
      <c r="C6613" s="30">
        <v>101467.3939999998</v>
      </c>
      <c r="D6613" s="30">
        <v>1</v>
      </c>
      <c r="E6613" s="30">
        <v>1</v>
      </c>
      <c r="F6613" s="30">
        <v>2961.982</v>
      </c>
      <c r="G6613" s="30">
        <v>1</v>
      </c>
      <c r="H6613" s="30">
        <v>1</v>
      </c>
      <c r="I6613" s="30">
        <v>1</v>
      </c>
      <c r="K6613" s="457">
        <v>28191.586467392666</v>
      </c>
      <c r="L6613" s="457">
        <f>IF(K6613=0,#REF!,0)</f>
        <v>0</v>
      </c>
    </row>
    <row r="6614" spans="1:12">
      <c r="A6614" s="30">
        <v>6612</v>
      </c>
      <c r="B6614" s="30">
        <v>1213.5469999999991</v>
      </c>
      <c r="C6614" s="30">
        <v>85508.925999999905</v>
      </c>
      <c r="D6614" s="30">
        <v>1</v>
      </c>
      <c r="E6614" s="30">
        <v>1</v>
      </c>
      <c r="F6614" s="30">
        <v>2763.6869999999999</v>
      </c>
      <c r="G6614" s="30">
        <v>1</v>
      </c>
      <c r="H6614" s="30">
        <v>1</v>
      </c>
      <c r="I6614" s="30">
        <v>1</v>
      </c>
      <c r="K6614" s="457">
        <v>29674.744901640865</v>
      </c>
      <c r="L6614" s="457">
        <f>IF(K6614=0,#REF!,0)</f>
        <v>0</v>
      </c>
    </row>
    <row r="6615" spans="1:12">
      <c r="A6615" s="30">
        <v>6613</v>
      </c>
      <c r="B6615" s="30">
        <v>6200.1660000000002</v>
      </c>
      <c r="C6615" s="30">
        <v>48391.114999999903</v>
      </c>
      <c r="D6615" s="30">
        <v>1</v>
      </c>
      <c r="E6615" s="30">
        <v>1</v>
      </c>
      <c r="F6615" s="30">
        <v>4134.9030000000002</v>
      </c>
      <c r="G6615" s="30">
        <v>1</v>
      </c>
      <c r="H6615" s="30">
        <v>1</v>
      </c>
      <c r="I6615" s="30">
        <v>1</v>
      </c>
      <c r="K6615" s="457">
        <v>9634.5860242658055</v>
      </c>
      <c r="L6615" s="457">
        <f>IF(K6615=0,#REF!,0)</f>
        <v>0</v>
      </c>
    </row>
    <row r="6616" spans="1:12">
      <c r="A6616" s="30">
        <v>6614</v>
      </c>
      <c r="B6616" s="30">
        <v>1762.222</v>
      </c>
      <c r="C6616" s="30">
        <v>67849.479999999894</v>
      </c>
      <c r="D6616" s="30">
        <v>1</v>
      </c>
      <c r="E6616" s="30">
        <v>1</v>
      </c>
      <c r="F6616" s="30">
        <v>3676.6590000000001</v>
      </c>
      <c r="G6616" s="30">
        <v>1</v>
      </c>
      <c r="H6616" s="30">
        <v>1</v>
      </c>
      <c r="I6616" s="30">
        <v>1</v>
      </c>
      <c r="K6616" s="457">
        <v>21531.67369219719</v>
      </c>
      <c r="L6616" s="457">
        <f>IF(K6616=0,#REF!,0)</f>
        <v>0</v>
      </c>
    </row>
    <row r="6617" spans="1:12">
      <c r="A6617" s="30">
        <v>6615</v>
      </c>
      <c r="B6617" s="30">
        <v>1032.623999999998</v>
      </c>
      <c r="C6617" s="30">
        <v>99759.915999999794</v>
      </c>
      <c r="D6617" s="30">
        <v>1</v>
      </c>
      <c r="E6617" s="30">
        <v>1</v>
      </c>
      <c r="F6617" s="30">
        <v>2107.357</v>
      </c>
      <c r="G6617" s="30">
        <v>1</v>
      </c>
      <c r="H6617" s="30">
        <v>1</v>
      </c>
      <c r="I6617" s="30">
        <v>1</v>
      </c>
      <c r="K6617" s="457">
        <v>13612.89451962619</v>
      </c>
      <c r="L6617" s="457">
        <f>IF(K6617=0,#REF!,0)</f>
        <v>0</v>
      </c>
    </row>
    <row r="6618" spans="1:12">
      <c r="A6618" s="30">
        <v>6616</v>
      </c>
      <c r="B6618" s="30">
        <v>1032.623999999998</v>
      </c>
      <c r="C6618" s="30">
        <v>83807.178999999902</v>
      </c>
      <c r="D6618" s="30">
        <v>1</v>
      </c>
      <c r="E6618" s="30">
        <v>1</v>
      </c>
      <c r="F6618" s="30">
        <v>1846.4549999999899</v>
      </c>
      <c r="G6618" s="30">
        <v>1</v>
      </c>
      <c r="H6618" s="30">
        <v>1</v>
      </c>
      <c r="I6618" s="30">
        <v>1</v>
      </c>
      <c r="K6618" s="457"/>
      <c r="L6618" s="457" t="e">
        <f>IF(K6618=0,#REF!,0)</f>
        <v>#REF!</v>
      </c>
    </row>
    <row r="6619" spans="1:12">
      <c r="A6619" s="30">
        <v>6617</v>
      </c>
      <c r="B6619" s="30">
        <v>1032.623999999998</v>
      </c>
      <c r="C6619" s="30">
        <v>71898.386999999901</v>
      </c>
      <c r="D6619" s="30">
        <v>1</v>
      </c>
      <c r="E6619" s="30">
        <v>1</v>
      </c>
      <c r="F6619" s="30">
        <v>2108.1089999999899</v>
      </c>
      <c r="G6619" s="30">
        <v>1</v>
      </c>
      <c r="H6619" s="30">
        <v>1</v>
      </c>
      <c r="I6619" s="30">
        <v>1</v>
      </c>
      <c r="K6619" s="457"/>
      <c r="L6619" s="457" t="e">
        <f>IF(K6619=0,#REF!,0)</f>
        <v>#REF!</v>
      </c>
    </row>
    <row r="6620" spans="1:12">
      <c r="A6620" s="30">
        <v>6618</v>
      </c>
      <c r="B6620" s="30">
        <v>1762.222</v>
      </c>
      <c r="C6620" s="30">
        <v>40063.3489999999</v>
      </c>
      <c r="D6620" s="30">
        <v>1</v>
      </c>
      <c r="E6620" s="30">
        <v>1</v>
      </c>
      <c r="F6620" s="30">
        <v>3678.7939999999999</v>
      </c>
      <c r="G6620" s="30">
        <v>1</v>
      </c>
      <c r="H6620" s="30">
        <v>1</v>
      </c>
      <c r="I6620" s="30">
        <v>1</v>
      </c>
      <c r="K6620" s="457"/>
      <c r="L6620" s="457" t="e">
        <f>IF(K6620=0,#REF!,0)</f>
        <v>#REF!</v>
      </c>
    </row>
    <row r="6621" spans="1:12">
      <c r="A6621" s="30">
        <v>6619</v>
      </c>
      <c r="B6621" s="30">
        <v>6139.8579999999993</v>
      </c>
      <c r="C6621" s="30">
        <v>28118.110999999899</v>
      </c>
      <c r="D6621" s="30">
        <v>1</v>
      </c>
      <c r="E6621" s="30">
        <v>1</v>
      </c>
      <c r="F6621" s="30">
        <v>5185.8220000000001</v>
      </c>
      <c r="G6621" s="30">
        <v>1</v>
      </c>
      <c r="H6621" s="30">
        <v>1</v>
      </c>
      <c r="I6621" s="30">
        <v>1</v>
      </c>
      <c r="K6621" s="457"/>
      <c r="L6621" s="457" t="e">
        <f>IF(K6621=0,#REF!,0)</f>
        <v>#REF!</v>
      </c>
    </row>
    <row r="6622" spans="1:12">
      <c r="A6622" s="30">
        <v>6620</v>
      </c>
      <c r="B6622" s="30">
        <v>7599.07</v>
      </c>
      <c r="C6622" s="30">
        <v>29387.341999999899</v>
      </c>
      <c r="D6622" s="30">
        <v>1</v>
      </c>
      <c r="E6622" s="30">
        <v>1</v>
      </c>
      <c r="F6622" s="30">
        <v>5252.402</v>
      </c>
      <c r="G6622" s="30">
        <v>1</v>
      </c>
      <c r="H6622" s="30">
        <v>1</v>
      </c>
      <c r="I6622" s="30">
        <v>1</v>
      </c>
      <c r="K6622" s="457"/>
      <c r="L6622" s="457" t="e">
        <f>IF(K6622=0,#REF!,0)</f>
        <v>#REF!</v>
      </c>
    </row>
    <row r="6623" spans="1:12">
      <c r="A6623" s="30">
        <v>6621</v>
      </c>
      <c r="B6623" s="30">
        <v>1762.222</v>
      </c>
      <c r="C6623" s="30">
        <v>16153.051999999901</v>
      </c>
      <c r="D6623" s="30">
        <v>1</v>
      </c>
      <c r="E6623" s="30">
        <v>1</v>
      </c>
      <c r="F6623" s="30">
        <v>4075.7939999999899</v>
      </c>
      <c r="G6623" s="30">
        <v>1</v>
      </c>
      <c r="H6623" s="30">
        <v>1</v>
      </c>
      <c r="I6623" s="30">
        <v>1</v>
      </c>
      <c r="K6623" s="457"/>
      <c r="L6623" s="457" t="e">
        <f>IF(K6623=0,#REF!,0)</f>
        <v>#REF!</v>
      </c>
    </row>
    <row r="6624" spans="1:12">
      <c r="A6624" s="30">
        <v>6622</v>
      </c>
      <c r="B6624" s="30">
        <v>1762.222</v>
      </c>
      <c r="C6624" s="30">
        <v>15703.841999999901</v>
      </c>
      <c r="D6624" s="30">
        <v>1</v>
      </c>
      <c r="E6624" s="30">
        <v>1</v>
      </c>
      <c r="F6624" s="30">
        <v>2963.1099999999901</v>
      </c>
      <c r="G6624" s="30">
        <v>1</v>
      </c>
      <c r="H6624" s="30">
        <v>1</v>
      </c>
      <c r="I6624" s="30">
        <v>1</v>
      </c>
      <c r="K6624" s="457"/>
      <c r="L6624" s="457" t="e">
        <f>IF(K6624=0,#REF!,0)</f>
        <v>#REF!</v>
      </c>
    </row>
    <row r="6625" spans="1:12">
      <c r="A6625" s="30">
        <v>6623</v>
      </c>
      <c r="B6625" s="30">
        <v>1762.222</v>
      </c>
      <c r="C6625" s="30">
        <v>15254.630999999899</v>
      </c>
      <c r="D6625" s="30">
        <v>1</v>
      </c>
      <c r="E6625" s="30">
        <v>1</v>
      </c>
      <c r="F6625" s="30">
        <v>1655.357</v>
      </c>
      <c r="G6625" s="30">
        <v>1</v>
      </c>
      <c r="H6625" s="30">
        <v>1</v>
      </c>
      <c r="I6625" s="30">
        <v>1</v>
      </c>
      <c r="K6625" s="457"/>
      <c r="L6625" s="457" t="e">
        <f>IF(K6625=0,#REF!,0)</f>
        <v>#REF!</v>
      </c>
    </row>
    <row r="6626" spans="1:12">
      <c r="A6626" s="30">
        <v>6624</v>
      </c>
      <c r="B6626" s="30">
        <v>1032.623999999998</v>
      </c>
      <c r="C6626" s="30">
        <v>15254.630999999899</v>
      </c>
      <c r="D6626" s="30">
        <v>1</v>
      </c>
      <c r="E6626" s="30">
        <v>1</v>
      </c>
      <c r="F6626" s="30">
        <v>1264.8340000000001</v>
      </c>
      <c r="G6626" s="30">
        <v>1</v>
      </c>
      <c r="H6626" s="30">
        <v>1</v>
      </c>
      <c r="I6626" s="30">
        <v>1</v>
      </c>
      <c r="K6626" s="457"/>
      <c r="L6626" s="457" t="e">
        <f>IF(K6626=0,#REF!,0)</f>
        <v>#REF!</v>
      </c>
    </row>
    <row r="6627" spans="1:12">
      <c r="A6627" s="30">
        <v>6625</v>
      </c>
      <c r="B6627" s="30">
        <v>1032.623999999998</v>
      </c>
      <c r="C6627" s="30">
        <v>15254.630999999899</v>
      </c>
      <c r="D6627" s="30">
        <v>1</v>
      </c>
      <c r="E6627" s="30">
        <v>1</v>
      </c>
      <c r="F6627" s="30">
        <v>557.86599999999896</v>
      </c>
      <c r="G6627" s="30">
        <v>1</v>
      </c>
      <c r="H6627" s="30">
        <v>1</v>
      </c>
      <c r="I6627" s="30">
        <v>1</v>
      </c>
      <c r="K6627" s="457"/>
      <c r="L6627" s="457" t="e">
        <f>IF(K6627=0,#REF!,0)</f>
        <v>#REF!</v>
      </c>
    </row>
    <row r="6628" spans="1:12">
      <c r="A6628" s="30">
        <v>6626</v>
      </c>
      <c r="B6628" s="30">
        <v>1032.623999999998</v>
      </c>
      <c r="C6628" s="30">
        <v>15187.612999999899</v>
      </c>
      <c r="D6628" s="30">
        <v>1</v>
      </c>
      <c r="E6628" s="30">
        <v>1</v>
      </c>
      <c r="F6628" s="30">
        <v>320.59500000000003</v>
      </c>
      <c r="G6628" s="30">
        <v>1</v>
      </c>
      <c r="H6628" s="30">
        <v>1</v>
      </c>
      <c r="I6628" s="30">
        <v>1</v>
      </c>
      <c r="K6628" s="457"/>
      <c r="L6628" s="457" t="e">
        <f>IF(K6628=0,#REF!,0)</f>
        <v>#REF!</v>
      </c>
    </row>
    <row r="6629" spans="1:12">
      <c r="A6629" s="30">
        <v>6627</v>
      </c>
      <c r="B6629" s="30">
        <v>1032.623999999998</v>
      </c>
      <c r="C6629" s="30">
        <v>15187.612999999899</v>
      </c>
      <c r="D6629" s="30">
        <v>1</v>
      </c>
      <c r="E6629" s="30">
        <v>1</v>
      </c>
      <c r="F6629" s="30">
        <v>263.43799999999999</v>
      </c>
      <c r="G6629" s="30">
        <v>1</v>
      </c>
      <c r="H6629" s="30">
        <v>1</v>
      </c>
      <c r="I6629" s="30">
        <v>1</v>
      </c>
      <c r="K6629" s="457"/>
      <c r="L6629" s="457" t="e">
        <f>IF(K6629=0,#REF!,0)</f>
        <v>#REF!</v>
      </c>
    </row>
    <row r="6630" spans="1:12">
      <c r="A6630" s="30">
        <v>6628</v>
      </c>
      <c r="B6630" s="30">
        <v>1032.623999999998</v>
      </c>
      <c r="C6630" s="30">
        <v>15205.8739999999</v>
      </c>
      <c r="D6630" s="30">
        <v>1</v>
      </c>
      <c r="E6630" s="30">
        <v>1</v>
      </c>
      <c r="F6630" s="30">
        <v>264.435</v>
      </c>
      <c r="G6630" s="30">
        <v>1</v>
      </c>
      <c r="H6630" s="30">
        <v>1</v>
      </c>
      <c r="I6630" s="30">
        <v>1</v>
      </c>
      <c r="K6630" s="457"/>
      <c r="L6630" s="457" t="e">
        <f>IF(K6630=0,#REF!,0)</f>
        <v>#REF!</v>
      </c>
    </row>
    <row r="6631" spans="1:12">
      <c r="A6631" s="30">
        <v>6629</v>
      </c>
      <c r="B6631" s="30">
        <v>1032.623999999998</v>
      </c>
      <c r="C6631" s="30">
        <v>15332.807999999899</v>
      </c>
      <c r="D6631" s="30">
        <v>1</v>
      </c>
      <c r="E6631" s="30">
        <v>1</v>
      </c>
      <c r="F6631" s="30">
        <v>239.55499999999901</v>
      </c>
      <c r="G6631" s="30">
        <v>1</v>
      </c>
      <c r="H6631" s="30">
        <v>1</v>
      </c>
      <c r="I6631" s="30">
        <v>1</v>
      </c>
      <c r="K6631" s="457"/>
      <c r="L6631" s="457" t="e">
        <f>IF(K6631=0,#REF!,0)</f>
        <v>#REF!</v>
      </c>
    </row>
    <row r="6632" spans="1:12">
      <c r="A6632" s="30">
        <v>6630</v>
      </c>
      <c r="B6632" s="30">
        <v>1762.222</v>
      </c>
      <c r="C6632" s="30">
        <v>15428.7929999999</v>
      </c>
      <c r="D6632" s="30">
        <v>1</v>
      </c>
      <c r="E6632" s="30">
        <v>1</v>
      </c>
      <c r="F6632" s="30">
        <v>2511.2959999999998</v>
      </c>
      <c r="G6632" s="30">
        <v>1</v>
      </c>
      <c r="H6632" s="30">
        <v>1</v>
      </c>
      <c r="I6632" s="30">
        <v>1</v>
      </c>
      <c r="K6632" s="457"/>
      <c r="L6632" s="457" t="e">
        <f>IF(K6632=0,#REF!,0)</f>
        <v>#REF!</v>
      </c>
    </row>
    <row r="6633" spans="1:12">
      <c r="A6633" s="30">
        <v>6631</v>
      </c>
      <c r="B6633" s="30">
        <v>6139.8579999999993</v>
      </c>
      <c r="C6633" s="30">
        <v>15569.428999999898</v>
      </c>
      <c r="D6633" s="30">
        <v>1</v>
      </c>
      <c r="E6633" s="30">
        <v>1</v>
      </c>
      <c r="F6633" s="30">
        <v>6582.6989999999896</v>
      </c>
      <c r="G6633" s="30">
        <v>1</v>
      </c>
      <c r="H6633" s="30">
        <v>1</v>
      </c>
      <c r="I6633" s="30">
        <v>1</v>
      </c>
      <c r="K6633" s="457"/>
      <c r="L6633" s="457" t="e">
        <f>IF(K6633=0,#REF!,0)</f>
        <v>#REF!</v>
      </c>
    </row>
    <row r="6634" spans="1:12">
      <c r="A6634" s="30">
        <v>6632</v>
      </c>
      <c r="B6634" s="30">
        <v>1762.222</v>
      </c>
      <c r="C6634" s="30">
        <v>40564.187999999893</v>
      </c>
      <c r="D6634" s="30">
        <v>1</v>
      </c>
      <c r="E6634" s="30">
        <v>1</v>
      </c>
      <c r="F6634" s="30">
        <v>5333.1819999999898</v>
      </c>
      <c r="G6634" s="30">
        <v>1</v>
      </c>
      <c r="H6634" s="30">
        <v>1</v>
      </c>
      <c r="I6634" s="30">
        <v>1</v>
      </c>
      <c r="K6634" s="457"/>
      <c r="L6634" s="457" t="e">
        <f>IF(K6634=0,#REF!,0)</f>
        <v>#REF!</v>
      </c>
    </row>
    <row r="6635" spans="1:12">
      <c r="A6635" s="30">
        <v>6633</v>
      </c>
      <c r="B6635" s="30">
        <v>1032.623999999998</v>
      </c>
      <c r="C6635" s="30">
        <v>68379.626999999891</v>
      </c>
      <c r="D6635" s="30">
        <v>1</v>
      </c>
      <c r="E6635" s="30">
        <v>1</v>
      </c>
      <c r="F6635" s="30">
        <v>4410.8860000000004</v>
      </c>
      <c r="G6635" s="30">
        <v>1</v>
      </c>
      <c r="H6635" s="30">
        <v>1</v>
      </c>
      <c r="I6635" s="30">
        <v>1</v>
      </c>
      <c r="K6635" s="457"/>
      <c r="L6635" s="457" t="e">
        <f>IF(K6635=0,#REF!,0)</f>
        <v>#REF!</v>
      </c>
    </row>
    <row r="6636" spans="1:12">
      <c r="A6636" s="30">
        <v>6634</v>
      </c>
      <c r="B6636" s="30">
        <v>1153.2399999999991</v>
      </c>
      <c r="C6636" s="30">
        <v>85019.451999999903</v>
      </c>
      <c r="D6636" s="30">
        <v>1</v>
      </c>
      <c r="E6636" s="30">
        <v>1</v>
      </c>
      <c r="F6636" s="30">
        <v>3358.8159999999998</v>
      </c>
      <c r="G6636" s="30">
        <v>1</v>
      </c>
      <c r="H6636" s="30">
        <v>1</v>
      </c>
      <c r="I6636" s="30">
        <v>1</v>
      </c>
      <c r="K6636" s="457">
        <v>11825.044630640927</v>
      </c>
      <c r="L6636" s="457">
        <f>IF(K6636=0,#REF!,0)</f>
        <v>0</v>
      </c>
    </row>
    <row r="6637" spans="1:12">
      <c r="A6637" s="30">
        <v>6635</v>
      </c>
      <c r="B6637" s="30">
        <v>1213.5469999999991</v>
      </c>
      <c r="C6637" s="30">
        <v>101467.7279999998</v>
      </c>
      <c r="D6637" s="30">
        <v>1</v>
      </c>
      <c r="E6637" s="30">
        <v>1</v>
      </c>
      <c r="F6637" s="30">
        <v>2963.4579999999901</v>
      </c>
      <c r="G6637" s="30">
        <v>1</v>
      </c>
      <c r="H6637" s="30">
        <v>1</v>
      </c>
      <c r="I6637" s="30">
        <v>1</v>
      </c>
      <c r="K6637" s="457">
        <v>22385.706581492886</v>
      </c>
      <c r="L6637" s="457">
        <f>IF(K6637=0,#REF!,0)</f>
        <v>0</v>
      </c>
    </row>
    <row r="6638" spans="1:12">
      <c r="A6638" s="30">
        <v>6636</v>
      </c>
      <c r="B6638" s="30">
        <v>1213.5469999999991</v>
      </c>
      <c r="C6638" s="30">
        <v>85509.381999999896</v>
      </c>
      <c r="D6638" s="30">
        <v>1</v>
      </c>
      <c r="E6638" s="30">
        <v>1</v>
      </c>
      <c r="F6638" s="30">
        <v>2765.4769999999899</v>
      </c>
      <c r="G6638" s="30">
        <v>1</v>
      </c>
      <c r="H6638" s="30">
        <v>1</v>
      </c>
      <c r="I6638" s="30">
        <v>1</v>
      </c>
      <c r="K6638" s="457">
        <v>40180.554683383307</v>
      </c>
      <c r="L6638" s="457">
        <f>IF(K6638=0,#REF!,0)</f>
        <v>0</v>
      </c>
    </row>
    <row r="6639" spans="1:12">
      <c r="A6639" s="30">
        <v>6637</v>
      </c>
      <c r="B6639" s="30">
        <v>6200.1660000000002</v>
      </c>
      <c r="C6639" s="30">
        <v>48391.620999999897</v>
      </c>
      <c r="D6639" s="30">
        <v>1</v>
      </c>
      <c r="E6639" s="30">
        <v>1</v>
      </c>
      <c r="F6639" s="30">
        <v>4138.1090000000004</v>
      </c>
      <c r="G6639" s="30">
        <v>1</v>
      </c>
      <c r="H6639" s="30">
        <v>1</v>
      </c>
      <c r="I6639" s="30">
        <v>1</v>
      </c>
      <c r="K6639" s="457">
        <v>12948.263770130856</v>
      </c>
      <c r="L6639" s="457">
        <f>IF(K6639=0,#REF!,0)</f>
        <v>0</v>
      </c>
    </row>
    <row r="6640" spans="1:12">
      <c r="A6640" s="30">
        <v>6638</v>
      </c>
      <c r="B6640" s="30">
        <v>1762.222</v>
      </c>
      <c r="C6640" s="30">
        <v>67850.125999999902</v>
      </c>
      <c r="D6640" s="30">
        <v>1</v>
      </c>
      <c r="E6640" s="30">
        <v>1</v>
      </c>
      <c r="F6640" s="30">
        <v>3680.0479999999998</v>
      </c>
      <c r="G6640" s="30">
        <v>1</v>
      </c>
      <c r="H6640" s="30">
        <v>1</v>
      </c>
      <c r="I6640" s="30">
        <v>1</v>
      </c>
      <c r="K6640" s="457">
        <v>25322.274825233104</v>
      </c>
      <c r="L6640" s="457">
        <f>IF(K6640=0,#REF!,0)</f>
        <v>0</v>
      </c>
    </row>
    <row r="6641" spans="1:12">
      <c r="A6641" s="30">
        <v>6639</v>
      </c>
      <c r="B6641" s="30">
        <v>1032.623999999998</v>
      </c>
      <c r="C6641" s="30">
        <v>99760.605999999796</v>
      </c>
      <c r="D6641" s="30">
        <v>1</v>
      </c>
      <c r="E6641" s="30">
        <v>1</v>
      </c>
      <c r="F6641" s="30">
        <v>2109.5160000000001</v>
      </c>
      <c r="G6641" s="30">
        <v>1</v>
      </c>
      <c r="H6641" s="30">
        <v>1</v>
      </c>
      <c r="I6641" s="30">
        <v>1</v>
      </c>
      <c r="K6641" s="457">
        <v>14947.196919198725</v>
      </c>
      <c r="L6641" s="457">
        <f>IF(K6641=0,#REF!,0)</f>
        <v>0</v>
      </c>
    </row>
    <row r="6642" spans="1:12">
      <c r="A6642" s="30">
        <v>6640</v>
      </c>
      <c r="B6642" s="30">
        <v>1032.623999999998</v>
      </c>
      <c r="C6642" s="30">
        <v>83807.826999999903</v>
      </c>
      <c r="D6642" s="30">
        <v>1</v>
      </c>
      <c r="E6642" s="30">
        <v>1</v>
      </c>
      <c r="F6642" s="30">
        <v>1848.46</v>
      </c>
      <c r="G6642" s="30">
        <v>1</v>
      </c>
      <c r="H6642" s="30">
        <v>1</v>
      </c>
      <c r="I6642" s="30">
        <v>1</v>
      </c>
      <c r="K6642" s="457"/>
      <c r="L6642" s="457" t="e">
        <f>IF(K6642=0,#REF!,0)</f>
        <v>#REF!</v>
      </c>
    </row>
    <row r="6643" spans="1:12">
      <c r="A6643" s="30">
        <v>6641</v>
      </c>
      <c r="B6643" s="30">
        <v>1032.623999999998</v>
      </c>
      <c r="C6643" s="30">
        <v>71899.106999999902</v>
      </c>
      <c r="D6643" s="30">
        <v>1</v>
      </c>
      <c r="E6643" s="30">
        <v>1</v>
      </c>
      <c r="F6643" s="30">
        <v>2110.348</v>
      </c>
      <c r="G6643" s="30">
        <v>1</v>
      </c>
      <c r="H6643" s="30">
        <v>1</v>
      </c>
      <c r="I6643" s="30">
        <v>1</v>
      </c>
      <c r="K6643" s="457"/>
      <c r="L6643" s="457" t="e">
        <f>IF(K6643=0,#REF!,0)</f>
        <v>#REF!</v>
      </c>
    </row>
    <row r="6644" spans="1:12">
      <c r="A6644" s="30">
        <v>6642</v>
      </c>
      <c r="B6644" s="30">
        <v>1762.222</v>
      </c>
      <c r="C6644" s="30">
        <v>40064.084999999897</v>
      </c>
      <c r="D6644" s="30">
        <v>1</v>
      </c>
      <c r="E6644" s="30">
        <v>1</v>
      </c>
      <c r="F6644" s="30">
        <v>3682.3980000000001</v>
      </c>
      <c r="G6644" s="30">
        <v>1</v>
      </c>
      <c r="H6644" s="30">
        <v>1</v>
      </c>
      <c r="I6644" s="30">
        <v>1</v>
      </c>
      <c r="K6644" s="457"/>
      <c r="L6644" s="457" t="e">
        <f>IF(K6644=0,#REF!,0)</f>
        <v>#REF!</v>
      </c>
    </row>
    <row r="6645" spans="1:12">
      <c r="A6645" s="30">
        <v>6643</v>
      </c>
      <c r="B6645" s="30">
        <v>6139.8579999999993</v>
      </c>
      <c r="C6645" s="30">
        <v>28118.487999999899</v>
      </c>
      <c r="D6645" s="30">
        <v>1</v>
      </c>
      <c r="E6645" s="30">
        <v>1</v>
      </c>
      <c r="F6645" s="30">
        <v>5190.5410000000002</v>
      </c>
      <c r="G6645" s="30">
        <v>1</v>
      </c>
      <c r="H6645" s="30">
        <v>1</v>
      </c>
      <c r="I6645" s="30">
        <v>1</v>
      </c>
      <c r="K6645" s="457"/>
      <c r="L6645" s="457" t="e">
        <f>IF(K6645=0,#REF!,0)</f>
        <v>#REF!</v>
      </c>
    </row>
    <row r="6646" spans="1:12">
      <c r="A6646" s="30">
        <v>6644</v>
      </c>
      <c r="B6646" s="30">
        <v>7599.07</v>
      </c>
      <c r="C6646" s="30">
        <v>29387.624999999898</v>
      </c>
      <c r="D6646" s="30">
        <v>1</v>
      </c>
      <c r="E6646" s="30">
        <v>1</v>
      </c>
      <c r="F6646" s="30">
        <v>5256.884</v>
      </c>
      <c r="G6646" s="30">
        <v>1</v>
      </c>
      <c r="H6646" s="30">
        <v>1</v>
      </c>
      <c r="I6646" s="30">
        <v>1</v>
      </c>
      <c r="K6646" s="457"/>
      <c r="L6646" s="457" t="e">
        <f>IF(K6646=0,#REF!,0)</f>
        <v>#REF!</v>
      </c>
    </row>
    <row r="6647" spans="1:12">
      <c r="A6647" s="30">
        <v>6645</v>
      </c>
      <c r="B6647" s="30">
        <v>1762.222</v>
      </c>
      <c r="C6647" s="30">
        <v>16153.051999999901</v>
      </c>
      <c r="D6647" s="30">
        <v>1</v>
      </c>
      <c r="E6647" s="30">
        <v>1</v>
      </c>
      <c r="F6647" s="30">
        <v>4079.1909999999998</v>
      </c>
      <c r="G6647" s="30">
        <v>1</v>
      </c>
      <c r="H6647" s="30">
        <v>1</v>
      </c>
      <c r="I6647" s="30">
        <v>1</v>
      </c>
      <c r="K6647" s="457"/>
      <c r="L6647" s="457" t="e">
        <f>IF(K6647=0,#REF!,0)</f>
        <v>#REF!</v>
      </c>
    </row>
    <row r="6648" spans="1:12">
      <c r="A6648" s="30">
        <v>6646</v>
      </c>
      <c r="B6648" s="30">
        <v>1762.222</v>
      </c>
      <c r="C6648" s="30">
        <v>15703.841999999901</v>
      </c>
      <c r="D6648" s="30">
        <v>1</v>
      </c>
      <c r="E6648" s="30">
        <v>1</v>
      </c>
      <c r="F6648" s="30">
        <v>2965.5740000000001</v>
      </c>
      <c r="G6648" s="30">
        <v>1</v>
      </c>
      <c r="H6648" s="30">
        <v>1</v>
      </c>
      <c r="I6648" s="30">
        <v>1</v>
      </c>
      <c r="K6648" s="457"/>
      <c r="L6648" s="457" t="e">
        <f>IF(K6648=0,#REF!,0)</f>
        <v>#REF!</v>
      </c>
    </row>
    <row r="6649" spans="1:12">
      <c r="A6649" s="30">
        <v>6647</v>
      </c>
      <c r="B6649" s="30">
        <v>1762.222</v>
      </c>
      <c r="C6649" s="30">
        <v>15254.630999999899</v>
      </c>
      <c r="D6649" s="30">
        <v>1</v>
      </c>
      <c r="E6649" s="30">
        <v>1</v>
      </c>
      <c r="F6649" s="30">
        <v>1656.8999999999901</v>
      </c>
      <c r="G6649" s="30">
        <v>1</v>
      </c>
      <c r="H6649" s="30">
        <v>1</v>
      </c>
      <c r="I6649" s="30">
        <v>1</v>
      </c>
      <c r="K6649" s="457"/>
      <c r="L6649" s="457" t="e">
        <f>IF(K6649=0,#REF!,0)</f>
        <v>#REF!</v>
      </c>
    </row>
    <row r="6650" spans="1:12">
      <c r="A6650" s="30">
        <v>6648</v>
      </c>
      <c r="B6650" s="30">
        <v>1032.623999999998</v>
      </c>
      <c r="C6650" s="30">
        <v>15254.630999999899</v>
      </c>
      <c r="D6650" s="30">
        <v>1</v>
      </c>
      <c r="E6650" s="30">
        <v>1</v>
      </c>
      <c r="F6650" s="30">
        <v>1266.0449999999901</v>
      </c>
      <c r="G6650" s="30">
        <v>1</v>
      </c>
      <c r="H6650" s="30">
        <v>1</v>
      </c>
      <c r="I6650" s="30">
        <v>1</v>
      </c>
      <c r="K6650" s="457"/>
      <c r="L6650" s="457" t="e">
        <f>IF(K6650=0,#REF!,0)</f>
        <v>#REF!</v>
      </c>
    </row>
    <row r="6651" spans="1:12">
      <c r="A6651" s="30">
        <v>6649</v>
      </c>
      <c r="B6651" s="30">
        <v>1032.623999999998</v>
      </c>
      <c r="C6651" s="30">
        <v>15254.630999999899</v>
      </c>
      <c r="D6651" s="30">
        <v>1</v>
      </c>
      <c r="E6651" s="30">
        <v>1</v>
      </c>
      <c r="F6651" s="30">
        <v>540.50099999999895</v>
      </c>
      <c r="G6651" s="30">
        <v>1</v>
      </c>
      <c r="H6651" s="30">
        <v>1</v>
      </c>
      <c r="I6651" s="30">
        <v>1</v>
      </c>
      <c r="K6651" s="457"/>
      <c r="L6651" s="457" t="e">
        <f>IF(K6651=0,#REF!,0)</f>
        <v>#REF!</v>
      </c>
    </row>
    <row r="6652" spans="1:12">
      <c r="A6652" s="30">
        <v>6650</v>
      </c>
      <c r="B6652" s="30">
        <v>1032.623999999998</v>
      </c>
      <c r="C6652" s="30">
        <v>15188.3939999999</v>
      </c>
      <c r="D6652" s="30">
        <v>1</v>
      </c>
      <c r="E6652" s="30">
        <v>1</v>
      </c>
      <c r="F6652" s="30">
        <v>594.33099999999899</v>
      </c>
      <c r="G6652" s="30">
        <v>1</v>
      </c>
      <c r="H6652" s="30">
        <v>1</v>
      </c>
      <c r="I6652" s="30">
        <v>1</v>
      </c>
      <c r="K6652" s="457"/>
      <c r="L6652" s="457" t="e">
        <f>IF(K6652=0,#REF!,0)</f>
        <v>#REF!</v>
      </c>
    </row>
    <row r="6653" spans="1:12">
      <c r="A6653" s="30">
        <v>6651</v>
      </c>
      <c r="B6653" s="30">
        <v>1032.623999999998</v>
      </c>
      <c r="C6653" s="30">
        <v>15289.5269999999</v>
      </c>
      <c r="D6653" s="30">
        <v>1</v>
      </c>
      <c r="E6653" s="30">
        <v>1</v>
      </c>
      <c r="F6653" s="30">
        <v>385.19699999999898</v>
      </c>
      <c r="G6653" s="30">
        <v>1</v>
      </c>
      <c r="H6653" s="30">
        <v>1</v>
      </c>
      <c r="I6653" s="30">
        <v>1</v>
      </c>
      <c r="K6653" s="457"/>
      <c r="L6653" s="457" t="e">
        <f>IF(K6653=0,#REF!,0)</f>
        <v>#REF!</v>
      </c>
    </row>
    <row r="6654" spans="1:12">
      <c r="A6654" s="30">
        <v>6652</v>
      </c>
      <c r="B6654" s="30">
        <v>1032.623999999998</v>
      </c>
      <c r="C6654" s="30">
        <v>15351.127999999901</v>
      </c>
      <c r="D6654" s="30">
        <v>1</v>
      </c>
      <c r="E6654" s="30">
        <v>1</v>
      </c>
      <c r="F6654" s="30">
        <v>236.24700000000001</v>
      </c>
      <c r="G6654" s="30">
        <v>1</v>
      </c>
      <c r="H6654" s="30">
        <v>1</v>
      </c>
      <c r="I6654" s="30">
        <v>1</v>
      </c>
      <c r="K6654" s="457"/>
      <c r="L6654" s="457" t="e">
        <f>IF(K6654=0,#REF!,0)</f>
        <v>#REF!</v>
      </c>
    </row>
    <row r="6655" spans="1:12">
      <c r="A6655" s="30">
        <v>6653</v>
      </c>
      <c r="B6655" s="30">
        <v>1032.623999999998</v>
      </c>
      <c r="C6655" s="30">
        <v>15403.281999999901</v>
      </c>
      <c r="D6655" s="30">
        <v>1</v>
      </c>
      <c r="E6655" s="30">
        <v>1</v>
      </c>
      <c r="F6655" s="30">
        <v>236.59099999999901</v>
      </c>
      <c r="G6655" s="30">
        <v>1</v>
      </c>
      <c r="H6655" s="30">
        <v>1</v>
      </c>
      <c r="I6655" s="30">
        <v>1</v>
      </c>
      <c r="K6655" s="457"/>
      <c r="L6655" s="457" t="e">
        <f>IF(K6655=0,#REF!,0)</f>
        <v>#REF!</v>
      </c>
    </row>
    <row r="6656" spans="1:12">
      <c r="A6656" s="30">
        <v>6654</v>
      </c>
      <c r="B6656" s="30">
        <v>1762.222</v>
      </c>
      <c r="C6656" s="30">
        <v>15433.468999999899</v>
      </c>
      <c r="D6656" s="30">
        <v>1</v>
      </c>
      <c r="E6656" s="30">
        <v>1</v>
      </c>
      <c r="F6656" s="30">
        <v>703.53</v>
      </c>
      <c r="G6656" s="30">
        <v>1</v>
      </c>
      <c r="H6656" s="30">
        <v>1</v>
      </c>
      <c r="I6656" s="30">
        <v>1</v>
      </c>
      <c r="K6656" s="457"/>
      <c r="L6656" s="457" t="e">
        <f>IF(K6656=0,#REF!,0)</f>
        <v>#REF!</v>
      </c>
    </row>
    <row r="6657" spans="1:12">
      <c r="A6657" s="30">
        <v>6655</v>
      </c>
      <c r="B6657" s="30">
        <v>6139.8579999999993</v>
      </c>
      <c r="C6657" s="30">
        <v>15548.985999999899</v>
      </c>
      <c r="D6657" s="30">
        <v>1</v>
      </c>
      <c r="E6657" s="30">
        <v>1</v>
      </c>
      <c r="F6657" s="30">
        <v>1872.826</v>
      </c>
      <c r="G6657" s="30">
        <v>1</v>
      </c>
      <c r="H6657" s="30">
        <v>1</v>
      </c>
      <c r="I6657" s="30">
        <v>1</v>
      </c>
      <c r="K6657" s="457"/>
      <c r="L6657" s="457" t="e">
        <f>IF(K6657=0,#REF!,0)</f>
        <v>#REF!</v>
      </c>
    </row>
    <row r="6658" spans="1:12">
      <c r="A6658" s="30">
        <v>6656</v>
      </c>
      <c r="B6658" s="30">
        <v>1762.222</v>
      </c>
      <c r="C6658" s="30">
        <v>28470.519999999902</v>
      </c>
      <c r="D6658" s="30">
        <v>1</v>
      </c>
      <c r="E6658" s="30">
        <v>1</v>
      </c>
      <c r="F6658" s="30">
        <v>3164.518</v>
      </c>
      <c r="G6658" s="30">
        <v>1</v>
      </c>
      <c r="H6658" s="30">
        <v>1</v>
      </c>
      <c r="I6658" s="30">
        <v>1</v>
      </c>
      <c r="K6658" s="457"/>
      <c r="L6658" s="457" t="e">
        <f>IF(K6658=0,#REF!,0)</f>
        <v>#REF!</v>
      </c>
    </row>
    <row r="6659" spans="1:12">
      <c r="A6659" s="30">
        <v>6657</v>
      </c>
      <c r="B6659" s="30">
        <v>1032.623999999998</v>
      </c>
      <c r="C6659" s="30">
        <v>29405.511999999901</v>
      </c>
      <c r="D6659" s="30">
        <v>1</v>
      </c>
      <c r="E6659" s="30">
        <v>1</v>
      </c>
      <c r="F6659" s="30">
        <v>5132.0969999999998</v>
      </c>
      <c r="G6659" s="30">
        <v>1</v>
      </c>
      <c r="H6659" s="30">
        <v>1</v>
      </c>
      <c r="I6659" s="30">
        <v>1</v>
      </c>
      <c r="K6659" s="457"/>
      <c r="L6659" s="457" t="e">
        <f>IF(K6659=0,#REF!,0)</f>
        <v>#REF!</v>
      </c>
    </row>
    <row r="6660" spans="1:12">
      <c r="A6660" s="30">
        <v>6658</v>
      </c>
      <c r="B6660" s="30">
        <v>1153.2399999999991</v>
      </c>
      <c r="C6660" s="30">
        <v>30479.5649999999</v>
      </c>
      <c r="D6660" s="30">
        <v>1</v>
      </c>
      <c r="E6660" s="30">
        <v>1</v>
      </c>
      <c r="F6660" s="30">
        <v>5073.8360000000002</v>
      </c>
      <c r="G6660" s="30">
        <v>1</v>
      </c>
      <c r="H6660" s="30">
        <v>1</v>
      </c>
      <c r="I6660" s="30">
        <v>1</v>
      </c>
      <c r="K6660" s="457"/>
      <c r="L6660" s="457" t="e">
        <f>IF(K6660=0,#REF!,0)</f>
        <v>#REF!</v>
      </c>
    </row>
    <row r="6661" spans="1:12">
      <c r="A6661" s="30">
        <v>6659</v>
      </c>
      <c r="B6661" s="30">
        <v>1213.5469999999991</v>
      </c>
      <c r="C6661" s="30">
        <v>31366.24699999989</v>
      </c>
      <c r="D6661" s="30">
        <v>1</v>
      </c>
      <c r="E6661" s="30">
        <v>1</v>
      </c>
      <c r="F6661" s="30">
        <v>4565.8379999999997</v>
      </c>
      <c r="G6661" s="30">
        <v>1</v>
      </c>
      <c r="H6661" s="30">
        <v>1</v>
      </c>
      <c r="I6661" s="30">
        <v>1</v>
      </c>
      <c r="K6661" s="457"/>
      <c r="L6661" s="457" t="e">
        <f>IF(K6661=0,#REF!,0)</f>
        <v>#REF!</v>
      </c>
    </row>
    <row r="6662" spans="1:12">
      <c r="A6662" s="30">
        <v>6660</v>
      </c>
      <c r="B6662" s="30">
        <v>1213.5469999999991</v>
      </c>
      <c r="C6662" s="30">
        <v>30989.551999999901</v>
      </c>
      <c r="D6662" s="30">
        <v>1</v>
      </c>
      <c r="E6662" s="30">
        <v>1</v>
      </c>
      <c r="F6662" s="30">
        <v>4901.9499999999898</v>
      </c>
      <c r="G6662" s="30">
        <v>1</v>
      </c>
      <c r="H6662" s="30">
        <v>1</v>
      </c>
      <c r="I6662" s="30">
        <v>1</v>
      </c>
      <c r="K6662" s="457"/>
      <c r="L6662" s="457" t="e">
        <f>IF(K6662=0,#REF!,0)</f>
        <v>#REF!</v>
      </c>
    </row>
    <row r="6663" spans="1:12">
      <c r="A6663" s="30">
        <v>6661</v>
      </c>
      <c r="B6663" s="30">
        <v>6200.1660000000002</v>
      </c>
      <c r="C6663" s="30">
        <v>29081.675999999999</v>
      </c>
      <c r="D6663" s="30">
        <v>1</v>
      </c>
      <c r="E6663" s="30">
        <v>1</v>
      </c>
      <c r="F6663" s="30">
        <v>4955.43</v>
      </c>
      <c r="G6663" s="30">
        <v>1</v>
      </c>
      <c r="H6663" s="30">
        <v>1</v>
      </c>
      <c r="I6663" s="30">
        <v>1</v>
      </c>
      <c r="K6663" s="457"/>
      <c r="L6663" s="457" t="e">
        <f>IF(K6663=0,#REF!,0)</f>
        <v>#REF!</v>
      </c>
    </row>
    <row r="6664" spans="1:12">
      <c r="A6664" s="30">
        <v>6662</v>
      </c>
      <c r="B6664" s="30">
        <v>1762.222</v>
      </c>
      <c r="C6664" s="30">
        <v>28898.087999999902</v>
      </c>
      <c r="D6664" s="30">
        <v>1</v>
      </c>
      <c r="E6664" s="30">
        <v>1</v>
      </c>
      <c r="F6664" s="30">
        <v>3944.5010000000002</v>
      </c>
      <c r="G6664" s="30">
        <v>1</v>
      </c>
      <c r="H6664" s="30">
        <v>1</v>
      </c>
      <c r="I6664" s="30">
        <v>1</v>
      </c>
      <c r="K6664" s="457"/>
      <c r="L6664" s="457" t="e">
        <f>IF(K6664=0,#REF!,0)</f>
        <v>#REF!</v>
      </c>
    </row>
    <row r="6665" spans="1:12">
      <c r="A6665" s="30">
        <v>6663</v>
      </c>
      <c r="B6665" s="30">
        <v>1032.623999999998</v>
      </c>
      <c r="C6665" s="30">
        <v>29659.870999999897</v>
      </c>
      <c r="D6665" s="30">
        <v>1</v>
      </c>
      <c r="E6665" s="30">
        <v>1</v>
      </c>
      <c r="F6665" s="30">
        <v>3158.3049999999898</v>
      </c>
      <c r="G6665" s="30">
        <v>1</v>
      </c>
      <c r="H6665" s="30">
        <v>1</v>
      </c>
      <c r="I6665" s="30">
        <v>1</v>
      </c>
      <c r="K6665" s="457"/>
      <c r="L6665" s="457" t="e">
        <f>IF(K6665=0,#REF!,0)</f>
        <v>#REF!</v>
      </c>
    </row>
    <row r="6666" spans="1:12">
      <c r="A6666" s="30">
        <v>6664</v>
      </c>
      <c r="B6666" s="30">
        <v>1032.623999999998</v>
      </c>
      <c r="C6666" s="30">
        <v>29274.661999999898</v>
      </c>
      <c r="D6666" s="30">
        <v>1</v>
      </c>
      <c r="E6666" s="30">
        <v>1</v>
      </c>
      <c r="F6666" s="30">
        <v>2485.1489999999999</v>
      </c>
      <c r="G6666" s="30">
        <v>1</v>
      </c>
      <c r="H6666" s="30">
        <v>1</v>
      </c>
      <c r="I6666" s="30">
        <v>1</v>
      </c>
      <c r="K6666" s="457"/>
      <c r="L6666" s="457" t="e">
        <f>IF(K6666=0,#REF!,0)</f>
        <v>#REF!</v>
      </c>
    </row>
    <row r="6667" spans="1:12">
      <c r="A6667" s="30">
        <v>6665</v>
      </c>
      <c r="B6667" s="30">
        <v>1032.623999999998</v>
      </c>
      <c r="C6667" s="30">
        <v>28898.0629999999</v>
      </c>
      <c r="D6667" s="30">
        <v>1</v>
      </c>
      <c r="E6667" s="30">
        <v>1</v>
      </c>
      <c r="F6667" s="30">
        <v>3159.0629999999901</v>
      </c>
      <c r="G6667" s="30">
        <v>1</v>
      </c>
      <c r="H6667" s="30">
        <v>1</v>
      </c>
      <c r="I6667" s="30">
        <v>1</v>
      </c>
      <c r="K6667" s="457"/>
      <c r="L6667" s="457" t="e">
        <f>IF(K6667=0,#REF!,0)</f>
        <v>#REF!</v>
      </c>
    </row>
    <row r="6668" spans="1:12">
      <c r="A6668" s="30">
        <v>6666</v>
      </c>
      <c r="B6668" s="30">
        <v>1762.222</v>
      </c>
      <c r="C6668" s="30">
        <v>28212.9039999999</v>
      </c>
      <c r="D6668" s="30">
        <v>1</v>
      </c>
      <c r="E6668" s="30">
        <v>1</v>
      </c>
      <c r="F6668" s="30">
        <v>4058.4559999999901</v>
      </c>
      <c r="G6668" s="30">
        <v>1</v>
      </c>
      <c r="H6668" s="30">
        <v>1</v>
      </c>
      <c r="I6668" s="30">
        <v>1</v>
      </c>
      <c r="K6668" s="457"/>
      <c r="L6668" s="457" t="e">
        <f>IF(K6668=0,#REF!,0)</f>
        <v>#REF!</v>
      </c>
    </row>
    <row r="6669" spans="1:12">
      <c r="A6669" s="30">
        <v>6667</v>
      </c>
      <c r="B6669" s="30">
        <v>6139.8579999999993</v>
      </c>
      <c r="C6669" s="30">
        <v>28118.809999999899</v>
      </c>
      <c r="D6669" s="30">
        <v>1</v>
      </c>
      <c r="E6669" s="30">
        <v>1</v>
      </c>
      <c r="F6669" s="30">
        <v>5631.9459999999899</v>
      </c>
      <c r="G6669" s="30">
        <v>1</v>
      </c>
      <c r="H6669" s="30">
        <v>1</v>
      </c>
      <c r="I6669" s="30">
        <v>1</v>
      </c>
      <c r="K6669" s="457"/>
      <c r="L6669" s="457" t="e">
        <f>IF(K6669=0,#REF!,0)</f>
        <v>#REF!</v>
      </c>
    </row>
    <row r="6670" spans="1:12">
      <c r="A6670" s="30">
        <v>6668</v>
      </c>
      <c r="B6670" s="30">
        <v>7599.07</v>
      </c>
      <c r="C6670" s="30">
        <v>29387.832999999897</v>
      </c>
      <c r="D6670" s="30">
        <v>1</v>
      </c>
      <c r="E6670" s="30">
        <v>1</v>
      </c>
      <c r="F6670" s="30">
        <v>4452.09</v>
      </c>
      <c r="G6670" s="30">
        <v>1</v>
      </c>
      <c r="H6670" s="30">
        <v>1</v>
      </c>
      <c r="I6670" s="30">
        <v>1</v>
      </c>
      <c r="K6670" s="457"/>
      <c r="L6670" s="457" t="e">
        <f>IF(K6670=0,#REF!,0)</f>
        <v>#REF!</v>
      </c>
    </row>
    <row r="6671" spans="1:12">
      <c r="A6671" s="30">
        <v>6669</v>
      </c>
      <c r="B6671" s="30">
        <v>1762.222</v>
      </c>
      <c r="C6671" s="30">
        <v>16153.051999999901</v>
      </c>
      <c r="D6671" s="30">
        <v>1</v>
      </c>
      <c r="E6671" s="30">
        <v>1</v>
      </c>
      <c r="F6671" s="30">
        <v>2487.6570000000002</v>
      </c>
      <c r="G6671" s="30">
        <v>1</v>
      </c>
      <c r="H6671" s="30">
        <v>1</v>
      </c>
      <c r="I6671" s="30">
        <v>1</v>
      </c>
      <c r="K6671" s="457"/>
      <c r="L6671" s="457" t="e">
        <f>IF(K6671=0,#REF!,0)</f>
        <v>#REF!</v>
      </c>
    </row>
    <row r="6672" spans="1:12">
      <c r="A6672" s="30">
        <v>6670</v>
      </c>
      <c r="B6672" s="30">
        <v>1762.222</v>
      </c>
      <c r="C6672" s="30">
        <v>15703.841999999901</v>
      </c>
      <c r="D6672" s="30">
        <v>1</v>
      </c>
      <c r="E6672" s="30">
        <v>1</v>
      </c>
      <c r="F6672" s="30">
        <v>2432.08</v>
      </c>
      <c r="G6672" s="30">
        <v>1</v>
      </c>
      <c r="H6672" s="30">
        <v>1</v>
      </c>
      <c r="I6672" s="30">
        <v>1</v>
      </c>
      <c r="K6672" s="457"/>
      <c r="L6672" s="457" t="e">
        <f>IF(K6672=0,#REF!,0)</f>
        <v>#REF!</v>
      </c>
    </row>
    <row r="6673" spans="1:12">
      <c r="A6673" s="30">
        <v>6671</v>
      </c>
      <c r="B6673" s="30">
        <v>1762.222</v>
      </c>
      <c r="C6673" s="30">
        <v>15254.630999999899</v>
      </c>
      <c r="D6673" s="30">
        <v>1</v>
      </c>
      <c r="E6673" s="30">
        <v>1</v>
      </c>
      <c r="F6673" s="30">
        <v>1984.39399999999</v>
      </c>
      <c r="G6673" s="30">
        <v>1</v>
      </c>
      <c r="H6673" s="30">
        <v>1</v>
      </c>
      <c r="I6673" s="30">
        <v>1</v>
      </c>
      <c r="K6673" s="457"/>
      <c r="L6673" s="457" t="e">
        <f>IF(K6673=0,#REF!,0)</f>
        <v>#REF!</v>
      </c>
    </row>
    <row r="6674" spans="1:12">
      <c r="A6674" s="30">
        <v>6672</v>
      </c>
      <c r="B6674" s="30">
        <v>1032.623999999998</v>
      </c>
      <c r="C6674" s="30">
        <v>15257.6259999999</v>
      </c>
      <c r="D6674" s="30">
        <v>1</v>
      </c>
      <c r="E6674" s="30">
        <v>1</v>
      </c>
      <c r="F6674" s="30">
        <v>1200.925</v>
      </c>
      <c r="G6674" s="30">
        <v>1</v>
      </c>
      <c r="H6674" s="30">
        <v>1</v>
      </c>
      <c r="I6674" s="30">
        <v>1</v>
      </c>
      <c r="K6674" s="457"/>
      <c r="L6674" s="457" t="e">
        <f>IF(K6674=0,#REF!,0)</f>
        <v>#REF!</v>
      </c>
    </row>
    <row r="6675" spans="1:12">
      <c r="A6675" s="30">
        <v>6673</v>
      </c>
      <c r="B6675" s="30">
        <v>1032.623999999998</v>
      </c>
      <c r="C6675" s="30">
        <v>15282.6419999999</v>
      </c>
      <c r="D6675" s="30">
        <v>1</v>
      </c>
      <c r="E6675" s="30">
        <v>1</v>
      </c>
      <c r="F6675" s="30">
        <v>710.92700000000002</v>
      </c>
      <c r="G6675" s="30">
        <v>1</v>
      </c>
      <c r="H6675" s="30">
        <v>1</v>
      </c>
      <c r="I6675" s="30">
        <v>1</v>
      </c>
      <c r="K6675" s="457"/>
      <c r="L6675" s="457" t="e">
        <f>IF(K6675=0,#REF!,0)</f>
        <v>#REF!</v>
      </c>
    </row>
    <row r="6676" spans="1:12">
      <c r="A6676" s="30">
        <v>6674</v>
      </c>
      <c r="B6676" s="30">
        <v>1032.623999999998</v>
      </c>
      <c r="C6676" s="30">
        <v>15306.344999999899</v>
      </c>
      <c r="D6676" s="30">
        <v>1</v>
      </c>
      <c r="E6676" s="30">
        <v>1</v>
      </c>
      <c r="F6676" s="30">
        <v>532.11400000000003</v>
      </c>
      <c r="G6676" s="30">
        <v>1</v>
      </c>
      <c r="H6676" s="30">
        <v>1</v>
      </c>
      <c r="I6676" s="30">
        <v>1</v>
      </c>
      <c r="K6676" s="457"/>
      <c r="L6676" s="457" t="e">
        <f>IF(K6676=0,#REF!,0)</f>
        <v>#REF!</v>
      </c>
    </row>
    <row r="6677" spans="1:12">
      <c r="A6677" s="30">
        <v>6675</v>
      </c>
      <c r="B6677" s="30">
        <v>1032.623999999998</v>
      </c>
      <c r="C6677" s="30">
        <v>15420.2239999999</v>
      </c>
      <c r="D6677" s="30">
        <v>1</v>
      </c>
      <c r="E6677" s="30">
        <v>1</v>
      </c>
      <c r="F6677" s="30">
        <v>417.17499999999899</v>
      </c>
      <c r="G6677" s="30">
        <v>1</v>
      </c>
      <c r="H6677" s="30">
        <v>1</v>
      </c>
      <c r="I6677" s="30">
        <v>1</v>
      </c>
      <c r="K6677" s="457"/>
      <c r="L6677" s="457" t="e">
        <f>IF(K6677=0,#REF!,0)</f>
        <v>#REF!</v>
      </c>
    </row>
    <row r="6678" spans="1:12">
      <c r="A6678" s="30">
        <v>6676</v>
      </c>
      <c r="B6678" s="30">
        <v>1032.623999999998</v>
      </c>
      <c r="C6678" s="30">
        <v>15394.424999999901</v>
      </c>
      <c r="D6678" s="30">
        <v>1</v>
      </c>
      <c r="E6678" s="30">
        <v>1</v>
      </c>
      <c r="F6678" s="30">
        <v>238.29899999999901</v>
      </c>
      <c r="G6678" s="30">
        <v>1</v>
      </c>
      <c r="H6678" s="30">
        <v>1</v>
      </c>
      <c r="I6678" s="30">
        <v>1</v>
      </c>
      <c r="K6678" s="457"/>
      <c r="L6678" s="457" t="e">
        <f>IF(K6678=0,#REF!,0)</f>
        <v>#REF!</v>
      </c>
    </row>
    <row r="6679" spans="1:12">
      <c r="A6679" s="30">
        <v>6677</v>
      </c>
      <c r="B6679" s="30">
        <v>1032.623999999998</v>
      </c>
      <c r="C6679" s="30">
        <v>15405.306999999901</v>
      </c>
      <c r="D6679" s="30">
        <v>1</v>
      </c>
      <c r="E6679" s="30">
        <v>1</v>
      </c>
      <c r="F6679" s="30">
        <v>238.44399999999899</v>
      </c>
      <c r="G6679" s="30">
        <v>1</v>
      </c>
      <c r="H6679" s="30">
        <v>1</v>
      </c>
      <c r="I6679" s="30">
        <v>1</v>
      </c>
      <c r="K6679" s="457"/>
      <c r="L6679" s="457" t="e">
        <f>IF(K6679=0,#REF!,0)</f>
        <v>#REF!</v>
      </c>
    </row>
    <row r="6680" spans="1:12">
      <c r="A6680" s="30">
        <v>6678</v>
      </c>
      <c r="B6680" s="30">
        <v>1762.222</v>
      </c>
      <c r="C6680" s="30">
        <v>15416.815999999901</v>
      </c>
      <c r="D6680" s="30">
        <v>1</v>
      </c>
      <c r="E6680" s="30">
        <v>1</v>
      </c>
      <c r="F6680" s="30">
        <v>417.171999999999</v>
      </c>
      <c r="G6680" s="30">
        <v>1</v>
      </c>
      <c r="H6680" s="30">
        <v>1</v>
      </c>
      <c r="I6680" s="30">
        <v>1</v>
      </c>
      <c r="K6680" s="457"/>
      <c r="L6680" s="457" t="e">
        <f>IF(K6680=0,#REF!,0)</f>
        <v>#REF!</v>
      </c>
    </row>
    <row r="6681" spans="1:12">
      <c r="A6681" s="30">
        <v>6679</v>
      </c>
      <c r="B6681" s="30">
        <v>6139.8579999999993</v>
      </c>
      <c r="C6681" s="30">
        <v>15529.7399999999</v>
      </c>
      <c r="D6681" s="30">
        <v>1</v>
      </c>
      <c r="E6681" s="30">
        <v>1</v>
      </c>
      <c r="F6681" s="30">
        <v>1261.8720000000001</v>
      </c>
      <c r="G6681" s="30">
        <v>1</v>
      </c>
      <c r="H6681" s="30">
        <v>1</v>
      </c>
      <c r="I6681" s="30">
        <v>1</v>
      </c>
      <c r="K6681" s="457"/>
      <c r="L6681" s="457" t="e">
        <f>IF(K6681=0,#REF!,0)</f>
        <v>#REF!</v>
      </c>
    </row>
    <row r="6682" spans="1:12">
      <c r="A6682" s="30">
        <v>6680</v>
      </c>
      <c r="B6682" s="30">
        <v>1762.222</v>
      </c>
      <c r="C6682" s="30">
        <v>15812.155999999901</v>
      </c>
      <c r="D6682" s="30">
        <v>1</v>
      </c>
      <c r="E6682" s="30">
        <v>1</v>
      </c>
      <c r="F6682" s="30">
        <v>2599.674</v>
      </c>
      <c r="G6682" s="30">
        <v>1</v>
      </c>
      <c r="H6682" s="30">
        <v>1</v>
      </c>
      <c r="I6682" s="30">
        <v>1</v>
      </c>
      <c r="K6682" s="457"/>
      <c r="L6682" s="457" t="e">
        <f>IF(K6682=0,#REF!,0)</f>
        <v>#REF!</v>
      </c>
    </row>
    <row r="6683" spans="1:12">
      <c r="A6683" s="30">
        <v>6681</v>
      </c>
      <c r="B6683" s="30">
        <v>1032.623999999998</v>
      </c>
      <c r="C6683" s="30">
        <v>16846.761999999901</v>
      </c>
      <c r="D6683" s="30">
        <v>1</v>
      </c>
      <c r="E6683" s="30">
        <v>1</v>
      </c>
      <c r="F6683" s="30">
        <v>4136.3239999999996</v>
      </c>
      <c r="G6683" s="30">
        <v>1</v>
      </c>
      <c r="H6683" s="30">
        <v>1</v>
      </c>
      <c r="I6683" s="30">
        <v>1</v>
      </c>
      <c r="K6683" s="457"/>
      <c r="L6683" s="457" t="e">
        <f>IF(K6683=0,#REF!,0)</f>
        <v>#REF!</v>
      </c>
    </row>
    <row r="6684" spans="1:12">
      <c r="A6684" s="30">
        <v>6682</v>
      </c>
      <c r="B6684" s="30">
        <v>1153.2399999999991</v>
      </c>
      <c r="C6684" s="30">
        <v>17792.710999999901</v>
      </c>
      <c r="D6684" s="30">
        <v>1</v>
      </c>
      <c r="E6684" s="30">
        <v>1</v>
      </c>
      <c r="F6684" s="30">
        <v>5376.0239999999903</v>
      </c>
      <c r="G6684" s="30">
        <v>1</v>
      </c>
      <c r="H6684" s="30">
        <v>1</v>
      </c>
      <c r="I6684" s="30">
        <v>1</v>
      </c>
      <c r="K6684" s="457"/>
      <c r="L6684" s="457" t="e">
        <f>IF(K6684=0,#REF!,0)</f>
        <v>#REF!</v>
      </c>
    </row>
    <row r="6685" spans="1:12">
      <c r="A6685" s="30">
        <v>6683</v>
      </c>
      <c r="B6685" s="30">
        <v>1213.5469999999991</v>
      </c>
      <c r="C6685" s="30">
        <v>18679.559999999899</v>
      </c>
      <c r="D6685" s="30">
        <v>1</v>
      </c>
      <c r="E6685" s="30">
        <v>1</v>
      </c>
      <c r="F6685" s="30">
        <v>5914.9870000000001</v>
      </c>
      <c r="G6685" s="30">
        <v>1</v>
      </c>
      <c r="H6685" s="30">
        <v>1</v>
      </c>
      <c r="I6685" s="30">
        <v>1</v>
      </c>
      <c r="K6685" s="457"/>
      <c r="L6685" s="457" t="e">
        <f>IF(K6685=0,#REF!,0)</f>
        <v>#REF!</v>
      </c>
    </row>
    <row r="6686" spans="1:12">
      <c r="A6686" s="30">
        <v>6684</v>
      </c>
      <c r="B6686" s="30">
        <v>1213.5469999999991</v>
      </c>
      <c r="C6686" s="30">
        <v>18294.355999999902</v>
      </c>
      <c r="D6686" s="30">
        <v>1</v>
      </c>
      <c r="E6686" s="30">
        <v>1</v>
      </c>
      <c r="F6686" s="30">
        <v>6224.2349999999997</v>
      </c>
      <c r="G6686" s="30">
        <v>1</v>
      </c>
      <c r="H6686" s="30">
        <v>1</v>
      </c>
      <c r="I6686" s="30">
        <v>1</v>
      </c>
      <c r="K6686" s="457"/>
      <c r="L6686" s="457" t="e">
        <f>IF(K6686=0,#REF!,0)</f>
        <v>#REF!</v>
      </c>
    </row>
    <row r="6687" spans="1:12">
      <c r="A6687" s="30">
        <v>6685</v>
      </c>
      <c r="B6687" s="30">
        <v>6200.1660000000002</v>
      </c>
      <c r="C6687" s="30">
        <v>16386.614999999889</v>
      </c>
      <c r="D6687" s="30">
        <v>1</v>
      </c>
      <c r="E6687" s="30">
        <v>1</v>
      </c>
      <c r="F6687" s="30">
        <v>5349.7359999999999</v>
      </c>
      <c r="G6687" s="30">
        <v>1</v>
      </c>
      <c r="H6687" s="30">
        <v>1</v>
      </c>
      <c r="I6687" s="30">
        <v>1</v>
      </c>
      <c r="K6687" s="457"/>
      <c r="L6687" s="457" t="e">
        <f>IF(K6687=0,#REF!,0)</f>
        <v>#REF!</v>
      </c>
    </row>
    <row r="6688" spans="1:12">
      <c r="A6688" s="30">
        <v>6686</v>
      </c>
      <c r="B6688" s="30">
        <v>1762.222</v>
      </c>
      <c r="C6688" s="30">
        <v>16203.154999999901</v>
      </c>
      <c r="D6688" s="30">
        <v>1</v>
      </c>
      <c r="E6688" s="30">
        <v>1</v>
      </c>
      <c r="F6688" s="30">
        <v>4603.5429999999997</v>
      </c>
      <c r="G6688" s="30">
        <v>1</v>
      </c>
      <c r="H6688" s="30">
        <v>1</v>
      </c>
      <c r="I6688" s="30">
        <v>1</v>
      </c>
      <c r="K6688" s="457"/>
      <c r="L6688" s="457" t="e">
        <f>IF(K6688=0,#REF!,0)</f>
        <v>#REF!</v>
      </c>
    </row>
    <row r="6689" spans="1:12">
      <c r="A6689" s="30">
        <v>6687</v>
      </c>
      <c r="B6689" s="30">
        <v>1032.623999999998</v>
      </c>
      <c r="C6689" s="30">
        <v>16973.5649999999</v>
      </c>
      <c r="D6689" s="30">
        <v>1</v>
      </c>
      <c r="E6689" s="30">
        <v>1</v>
      </c>
      <c r="F6689" s="30">
        <v>3609.279</v>
      </c>
      <c r="G6689" s="30">
        <v>1</v>
      </c>
      <c r="H6689" s="30">
        <v>1</v>
      </c>
      <c r="I6689" s="30">
        <v>1</v>
      </c>
      <c r="K6689" s="457"/>
      <c r="L6689" s="457" t="e">
        <f>IF(K6689=0,#REF!,0)</f>
        <v>#REF!</v>
      </c>
    </row>
    <row r="6690" spans="1:12">
      <c r="A6690" s="30">
        <v>6688</v>
      </c>
      <c r="B6690" s="30">
        <v>1032.623999999998</v>
      </c>
      <c r="C6690" s="30">
        <v>16588.360999999899</v>
      </c>
      <c r="D6690" s="30">
        <v>1</v>
      </c>
      <c r="E6690" s="30">
        <v>1</v>
      </c>
      <c r="F6690" s="30">
        <v>3174.3539999999998</v>
      </c>
      <c r="G6690" s="30">
        <v>1</v>
      </c>
      <c r="H6690" s="30">
        <v>1</v>
      </c>
      <c r="I6690" s="30">
        <v>1</v>
      </c>
      <c r="K6690" s="457"/>
      <c r="L6690" s="457" t="e">
        <f>IF(K6690=0,#REF!,0)</f>
        <v>#REF!</v>
      </c>
    </row>
    <row r="6691" spans="1:12">
      <c r="A6691" s="30">
        <v>6689</v>
      </c>
      <c r="B6691" s="30">
        <v>1032.623999999998</v>
      </c>
      <c r="C6691" s="30">
        <v>16203.154999999901</v>
      </c>
      <c r="D6691" s="30">
        <v>1</v>
      </c>
      <c r="E6691" s="30">
        <v>1</v>
      </c>
      <c r="F6691" s="30">
        <v>1812.6559999999999</v>
      </c>
      <c r="G6691" s="30">
        <v>1</v>
      </c>
      <c r="H6691" s="30">
        <v>1</v>
      </c>
      <c r="I6691" s="30">
        <v>1</v>
      </c>
      <c r="K6691" s="457"/>
      <c r="L6691" s="457" t="e">
        <f>IF(K6691=0,#REF!,0)</f>
        <v>#REF!</v>
      </c>
    </row>
    <row r="6692" spans="1:12">
      <c r="A6692" s="30">
        <v>6690</v>
      </c>
      <c r="B6692" s="30">
        <v>1762.222</v>
      </c>
      <c r="C6692" s="30">
        <v>15499.762999999901</v>
      </c>
      <c r="D6692" s="30">
        <v>1</v>
      </c>
      <c r="E6692" s="30">
        <v>1</v>
      </c>
      <c r="F6692" s="30">
        <v>3422.5050000000001</v>
      </c>
      <c r="G6692" s="30">
        <v>1</v>
      </c>
      <c r="H6692" s="30">
        <v>1</v>
      </c>
      <c r="I6692" s="30">
        <v>1</v>
      </c>
      <c r="K6692" s="457"/>
      <c r="L6692" s="457" t="e">
        <f>IF(K6692=0,#REF!,0)</f>
        <v>#REF!</v>
      </c>
    </row>
    <row r="6693" spans="1:12">
      <c r="A6693" s="30">
        <v>6691</v>
      </c>
      <c r="B6693" s="30">
        <v>6139.8579999999993</v>
      </c>
      <c r="C6693" s="30">
        <v>15423.693999999899</v>
      </c>
      <c r="D6693" s="30">
        <v>1</v>
      </c>
      <c r="E6693" s="30">
        <v>1</v>
      </c>
      <c r="F6693" s="30">
        <v>4476.52699999999</v>
      </c>
      <c r="G6693" s="30">
        <v>1</v>
      </c>
      <c r="H6693" s="30">
        <v>1</v>
      </c>
      <c r="I6693" s="30">
        <v>1</v>
      </c>
      <c r="K6693" s="457"/>
      <c r="L6693" s="457" t="e">
        <f>IF(K6693=0,#REF!,0)</f>
        <v>#REF!</v>
      </c>
    </row>
    <row r="6694" spans="1:12">
      <c r="A6694" s="30">
        <v>6692</v>
      </c>
      <c r="B6694" s="30">
        <v>7599.07</v>
      </c>
      <c r="C6694" s="30">
        <v>16701.287999999899</v>
      </c>
      <c r="D6694" s="30">
        <v>1</v>
      </c>
      <c r="E6694" s="30">
        <v>1</v>
      </c>
      <c r="F6694" s="30">
        <v>4849.1679999999997</v>
      </c>
      <c r="G6694" s="30">
        <v>1</v>
      </c>
      <c r="H6694" s="30">
        <v>1</v>
      </c>
      <c r="I6694" s="30">
        <v>1</v>
      </c>
      <c r="K6694" s="457"/>
      <c r="L6694" s="457" t="e">
        <f>IF(K6694=0,#REF!,0)</f>
        <v>#REF!</v>
      </c>
    </row>
    <row r="6695" spans="1:12">
      <c r="A6695" s="30">
        <v>6693</v>
      </c>
      <c r="B6695" s="30">
        <v>1762.222</v>
      </c>
      <c r="C6695" s="30">
        <v>16153.051999999901</v>
      </c>
      <c r="D6695" s="30">
        <v>1</v>
      </c>
      <c r="E6695" s="30">
        <v>1</v>
      </c>
      <c r="F6695" s="30">
        <v>2495.4479999999899</v>
      </c>
      <c r="G6695" s="30">
        <v>1</v>
      </c>
      <c r="H6695" s="30">
        <v>1</v>
      </c>
      <c r="I6695" s="30">
        <v>1</v>
      </c>
      <c r="K6695" s="457"/>
      <c r="L6695" s="457" t="e">
        <f>IF(K6695=0,#REF!,0)</f>
        <v>#REF!</v>
      </c>
    </row>
    <row r="6696" spans="1:12">
      <c r="A6696" s="30">
        <v>6694</v>
      </c>
      <c r="B6696" s="30">
        <v>1762.222</v>
      </c>
      <c r="C6696" s="30">
        <v>15703.841999999901</v>
      </c>
      <c r="D6696" s="30">
        <v>1</v>
      </c>
      <c r="E6696" s="30">
        <v>1</v>
      </c>
      <c r="F6696" s="30">
        <v>2310.2199999999998</v>
      </c>
      <c r="G6696" s="30">
        <v>1</v>
      </c>
      <c r="H6696" s="30">
        <v>1</v>
      </c>
      <c r="I6696" s="30">
        <v>1</v>
      </c>
      <c r="K6696" s="457"/>
      <c r="L6696" s="457" t="e">
        <f>IF(K6696=0,#REF!,0)</f>
        <v>#REF!</v>
      </c>
    </row>
    <row r="6697" spans="1:12">
      <c r="A6697" s="30">
        <v>6695</v>
      </c>
      <c r="B6697" s="30">
        <v>1762.222</v>
      </c>
      <c r="C6697" s="30">
        <v>15254.630999999899</v>
      </c>
      <c r="D6697" s="30">
        <v>1</v>
      </c>
      <c r="E6697" s="30">
        <v>1</v>
      </c>
      <c r="F6697" s="30">
        <v>2125.0309999999999</v>
      </c>
      <c r="G6697" s="30">
        <v>1</v>
      </c>
      <c r="H6697" s="30">
        <v>1</v>
      </c>
      <c r="I6697" s="30">
        <v>1</v>
      </c>
      <c r="K6697" s="457"/>
      <c r="L6697" s="457" t="e">
        <f>IF(K6697=0,#REF!,0)</f>
        <v>#REF!</v>
      </c>
    </row>
    <row r="6698" spans="1:12">
      <c r="A6698" s="30">
        <v>6696</v>
      </c>
      <c r="B6698" s="30">
        <v>1032.623999999998</v>
      </c>
      <c r="C6698" s="30">
        <v>15254.630999999899</v>
      </c>
      <c r="D6698" s="30">
        <v>1</v>
      </c>
      <c r="E6698" s="30">
        <v>1</v>
      </c>
      <c r="F6698" s="30">
        <v>1198.94299999999</v>
      </c>
      <c r="G6698" s="30">
        <v>1</v>
      </c>
      <c r="H6698" s="30">
        <v>1</v>
      </c>
      <c r="I6698" s="30">
        <v>1</v>
      </c>
      <c r="K6698" s="457"/>
      <c r="L6698" s="457" t="e">
        <f>IF(K6698=0,#REF!,0)</f>
        <v>#REF!</v>
      </c>
    </row>
    <row r="6699" spans="1:12">
      <c r="A6699" s="30">
        <v>6697</v>
      </c>
      <c r="B6699" s="30">
        <v>1032.623999999998</v>
      </c>
      <c r="C6699" s="30">
        <v>15254.630999999899</v>
      </c>
      <c r="D6699" s="30">
        <v>1</v>
      </c>
      <c r="E6699" s="30">
        <v>1</v>
      </c>
      <c r="F6699" s="30">
        <v>558.57500000000005</v>
      </c>
      <c r="G6699" s="30">
        <v>1</v>
      </c>
      <c r="H6699" s="30">
        <v>1</v>
      </c>
      <c r="I6699" s="30">
        <v>1</v>
      </c>
      <c r="K6699" s="457"/>
      <c r="L6699" s="457" t="e">
        <f>IF(K6699=0,#REF!,0)</f>
        <v>#REF!</v>
      </c>
    </row>
    <row r="6700" spans="1:12">
      <c r="A6700" s="30">
        <v>6698</v>
      </c>
      <c r="B6700" s="30">
        <v>1032.623999999998</v>
      </c>
      <c r="C6700" s="30">
        <v>15187.612999999899</v>
      </c>
      <c r="D6700" s="30">
        <v>1</v>
      </c>
      <c r="E6700" s="30">
        <v>1</v>
      </c>
      <c r="F6700" s="30">
        <v>321.60500000000002</v>
      </c>
      <c r="G6700" s="30">
        <v>1</v>
      </c>
      <c r="H6700" s="30">
        <v>1</v>
      </c>
      <c r="I6700" s="30">
        <v>1</v>
      </c>
      <c r="K6700" s="457"/>
      <c r="L6700" s="457" t="e">
        <f>IF(K6700=0,#REF!,0)</f>
        <v>#REF!</v>
      </c>
    </row>
    <row r="6701" spans="1:12">
      <c r="A6701" s="30">
        <v>6699</v>
      </c>
      <c r="B6701" s="30">
        <v>1032.623999999998</v>
      </c>
      <c r="C6701" s="30">
        <v>15284.434999999899</v>
      </c>
      <c r="D6701" s="30">
        <v>1</v>
      </c>
      <c r="E6701" s="30">
        <v>1</v>
      </c>
      <c r="F6701" s="30">
        <v>266.60999999999899</v>
      </c>
      <c r="G6701" s="30">
        <v>1</v>
      </c>
      <c r="H6701" s="30">
        <v>1</v>
      </c>
      <c r="I6701" s="30">
        <v>1</v>
      </c>
      <c r="K6701" s="457"/>
      <c r="L6701" s="457" t="e">
        <f>IF(K6701=0,#REF!,0)</f>
        <v>#REF!</v>
      </c>
    </row>
    <row r="6702" spans="1:12">
      <c r="A6702" s="30">
        <v>6700</v>
      </c>
      <c r="B6702" s="30">
        <v>1032.623999999998</v>
      </c>
      <c r="C6702" s="30">
        <v>15384.217999999899</v>
      </c>
      <c r="D6702" s="30">
        <v>1</v>
      </c>
      <c r="E6702" s="30">
        <v>1</v>
      </c>
      <c r="F6702" s="30">
        <v>267.47699999999998</v>
      </c>
      <c r="G6702" s="30">
        <v>1</v>
      </c>
      <c r="H6702" s="30">
        <v>1</v>
      </c>
      <c r="I6702" s="30">
        <v>1</v>
      </c>
      <c r="K6702" s="457"/>
      <c r="L6702" s="457" t="e">
        <f>IF(K6702=0,#REF!,0)</f>
        <v>#REF!</v>
      </c>
    </row>
    <row r="6703" spans="1:12">
      <c r="A6703" s="30">
        <v>6701</v>
      </c>
      <c r="B6703" s="30">
        <v>1032.623999999998</v>
      </c>
      <c r="C6703" s="30">
        <v>15470.7229999999</v>
      </c>
      <c r="D6703" s="30">
        <v>1</v>
      </c>
      <c r="E6703" s="30">
        <v>1</v>
      </c>
      <c r="F6703" s="30">
        <v>241.14899999999901</v>
      </c>
      <c r="G6703" s="30">
        <v>1</v>
      </c>
      <c r="H6703" s="30">
        <v>1</v>
      </c>
      <c r="I6703" s="30">
        <v>1</v>
      </c>
      <c r="K6703" s="457"/>
      <c r="L6703" s="457" t="e">
        <f>IF(K6703=0,#REF!,0)</f>
        <v>#REF!</v>
      </c>
    </row>
    <row r="6704" spans="1:12">
      <c r="A6704" s="30">
        <v>6702</v>
      </c>
      <c r="B6704" s="30">
        <v>1762.222</v>
      </c>
      <c r="C6704" s="30">
        <v>15530.3109999999</v>
      </c>
      <c r="D6704" s="30">
        <v>1</v>
      </c>
      <c r="E6704" s="30">
        <v>1</v>
      </c>
      <c r="F6704" s="30">
        <v>2512.2049999999999</v>
      </c>
      <c r="G6704" s="30">
        <v>1</v>
      </c>
      <c r="H6704" s="30">
        <v>1</v>
      </c>
      <c r="I6704" s="30">
        <v>1</v>
      </c>
      <c r="K6704" s="457"/>
      <c r="L6704" s="457" t="e">
        <f>IF(K6704=0,#REF!,0)</f>
        <v>#REF!</v>
      </c>
    </row>
    <row r="6705" spans="1:12">
      <c r="A6705" s="30">
        <v>6703</v>
      </c>
      <c r="B6705" s="30">
        <v>6139.8579999999993</v>
      </c>
      <c r="C6705" s="30">
        <v>15659.541999999899</v>
      </c>
      <c r="D6705" s="30">
        <v>1</v>
      </c>
      <c r="E6705" s="30">
        <v>1</v>
      </c>
      <c r="F6705" s="30">
        <v>6697.4839999999995</v>
      </c>
      <c r="G6705" s="30">
        <v>1</v>
      </c>
      <c r="H6705" s="30">
        <v>1</v>
      </c>
      <c r="I6705" s="30">
        <v>1</v>
      </c>
      <c r="K6705" s="457"/>
      <c r="L6705" s="457" t="e">
        <f>IF(K6705=0,#REF!,0)</f>
        <v>#REF!</v>
      </c>
    </row>
    <row r="6706" spans="1:12">
      <c r="A6706" s="30">
        <v>6704</v>
      </c>
      <c r="B6706" s="30">
        <v>1762.222</v>
      </c>
      <c r="C6706" s="30">
        <v>41022.960999999894</v>
      </c>
      <c r="D6706" s="30">
        <v>1</v>
      </c>
      <c r="E6706" s="30">
        <v>1</v>
      </c>
      <c r="F6706" s="30">
        <v>5993.3089999999902</v>
      </c>
      <c r="G6706" s="30">
        <v>1</v>
      </c>
      <c r="H6706" s="30">
        <v>1</v>
      </c>
      <c r="I6706" s="30">
        <v>1</v>
      </c>
      <c r="K6706" s="457"/>
      <c r="L6706" s="457" t="e">
        <f>IF(K6706=0,#REF!,0)</f>
        <v>#REF!</v>
      </c>
    </row>
    <row r="6707" spans="1:12">
      <c r="A6707" s="30">
        <v>6705</v>
      </c>
      <c r="B6707" s="30">
        <v>1032.623999999998</v>
      </c>
      <c r="C6707" s="30">
        <v>68640.062999999907</v>
      </c>
      <c r="D6707" s="30">
        <v>1</v>
      </c>
      <c r="E6707" s="30">
        <v>1</v>
      </c>
      <c r="F6707" s="30">
        <v>4516.0989999999892</v>
      </c>
      <c r="G6707" s="30">
        <v>1</v>
      </c>
      <c r="H6707" s="30">
        <v>1</v>
      </c>
      <c r="I6707" s="30">
        <v>1</v>
      </c>
      <c r="K6707" s="457"/>
      <c r="L6707" s="457" t="e">
        <f>IF(K6707=0,#REF!,0)</f>
        <v>#REF!</v>
      </c>
    </row>
    <row r="6708" spans="1:12">
      <c r="A6708" s="30">
        <v>6706</v>
      </c>
      <c r="B6708" s="30">
        <v>1153.2399999999991</v>
      </c>
      <c r="C6708" s="30">
        <v>85072.343999999895</v>
      </c>
      <c r="D6708" s="30">
        <v>1</v>
      </c>
      <c r="E6708" s="30">
        <v>1</v>
      </c>
      <c r="F6708" s="30">
        <v>3368.817</v>
      </c>
      <c r="G6708" s="30">
        <v>1</v>
      </c>
      <c r="H6708" s="30">
        <v>1</v>
      </c>
      <c r="I6708" s="30">
        <v>1</v>
      </c>
      <c r="K6708" s="457"/>
      <c r="L6708" s="457" t="e">
        <f>IF(K6708=0,#REF!,0)</f>
        <v>#REF!</v>
      </c>
    </row>
    <row r="6709" spans="1:12">
      <c r="A6709" s="30">
        <v>6707</v>
      </c>
      <c r="B6709" s="30">
        <v>1213.5469999999991</v>
      </c>
      <c r="C6709" s="30">
        <v>101468.99299999981</v>
      </c>
      <c r="D6709" s="30">
        <v>1</v>
      </c>
      <c r="E6709" s="30">
        <v>1</v>
      </c>
      <c r="F6709" s="30">
        <v>2967.0629999999901</v>
      </c>
      <c r="G6709" s="30">
        <v>1</v>
      </c>
      <c r="H6709" s="30">
        <v>1</v>
      </c>
      <c r="I6709" s="30">
        <v>1</v>
      </c>
      <c r="K6709" s="457">
        <v>8722.6783597573267</v>
      </c>
      <c r="L6709" s="457">
        <f>IF(K6709=0,#REF!,0)</f>
        <v>0</v>
      </c>
    </row>
    <row r="6710" spans="1:12">
      <c r="A6710" s="30">
        <v>6708</v>
      </c>
      <c r="B6710" s="30">
        <v>1213.5469999999991</v>
      </c>
      <c r="C6710" s="30">
        <v>85510.772999999899</v>
      </c>
      <c r="D6710" s="30">
        <v>1</v>
      </c>
      <c r="E6710" s="30">
        <v>1</v>
      </c>
      <c r="F6710" s="30">
        <v>2769.07599999999</v>
      </c>
      <c r="G6710" s="30">
        <v>1</v>
      </c>
      <c r="H6710" s="30">
        <v>1</v>
      </c>
      <c r="I6710" s="30">
        <v>1</v>
      </c>
      <c r="K6710" s="457">
        <v>11144.772356665309</v>
      </c>
      <c r="L6710" s="457">
        <f>IF(K6710=0,#REF!,0)</f>
        <v>0</v>
      </c>
    </row>
    <row r="6711" spans="1:12">
      <c r="A6711" s="30">
        <v>6709</v>
      </c>
      <c r="B6711" s="30">
        <v>6200.1660000000002</v>
      </c>
      <c r="C6711" s="30">
        <v>48392.844999999899</v>
      </c>
      <c r="D6711" s="30">
        <v>1</v>
      </c>
      <c r="E6711" s="30">
        <v>1</v>
      </c>
      <c r="F6711" s="30">
        <v>4143.2439999999997</v>
      </c>
      <c r="G6711" s="30">
        <v>1</v>
      </c>
      <c r="H6711" s="30">
        <v>1</v>
      </c>
      <c r="I6711" s="30">
        <v>1</v>
      </c>
      <c r="K6711" s="457"/>
      <c r="L6711" s="457" t="e">
        <f>IF(K6711=0,#REF!,0)</f>
        <v>#REF!</v>
      </c>
    </row>
    <row r="6712" spans="1:12">
      <c r="A6712" s="30">
        <v>6710</v>
      </c>
      <c r="B6712" s="30">
        <v>1762.222</v>
      </c>
      <c r="C6712" s="30">
        <v>67851.357999999906</v>
      </c>
      <c r="D6712" s="30">
        <v>1</v>
      </c>
      <c r="E6712" s="30">
        <v>1</v>
      </c>
      <c r="F6712" s="30">
        <v>3684.4259999999899</v>
      </c>
      <c r="G6712" s="30">
        <v>1</v>
      </c>
      <c r="H6712" s="30">
        <v>1</v>
      </c>
      <c r="I6712" s="30">
        <v>1</v>
      </c>
      <c r="K6712" s="457">
        <v>8818.0737798984828</v>
      </c>
      <c r="L6712" s="457">
        <f>IF(K6712=0,#REF!,0)</f>
        <v>0</v>
      </c>
    </row>
    <row r="6713" spans="1:12">
      <c r="A6713" s="30">
        <v>6711</v>
      </c>
      <c r="B6713" s="30">
        <v>1032.623999999998</v>
      </c>
      <c r="C6713" s="30">
        <v>99761.912999999797</v>
      </c>
      <c r="D6713" s="30">
        <v>1</v>
      </c>
      <c r="E6713" s="30">
        <v>1</v>
      </c>
      <c r="F6713" s="30">
        <v>2112.4960000000001</v>
      </c>
      <c r="G6713" s="30">
        <v>1</v>
      </c>
      <c r="H6713" s="30">
        <v>1</v>
      </c>
      <c r="I6713" s="30">
        <v>1</v>
      </c>
      <c r="K6713" s="457">
        <v>6644.3709181852018</v>
      </c>
      <c r="L6713" s="457">
        <f>IF(K6713=0,#REF!,0)</f>
        <v>0</v>
      </c>
    </row>
    <row r="6714" spans="1:12">
      <c r="A6714" s="30">
        <v>6712</v>
      </c>
      <c r="B6714" s="30">
        <v>1032.623999999998</v>
      </c>
      <c r="C6714" s="30">
        <v>83808.972999999896</v>
      </c>
      <c r="D6714" s="30">
        <v>1</v>
      </c>
      <c r="E6714" s="30">
        <v>1</v>
      </c>
      <c r="F6714" s="30">
        <v>1850.95199999999</v>
      </c>
      <c r="G6714" s="30">
        <v>1</v>
      </c>
      <c r="H6714" s="30">
        <v>1</v>
      </c>
      <c r="I6714" s="30">
        <v>1</v>
      </c>
      <c r="K6714" s="457"/>
      <c r="L6714" s="457" t="e">
        <f>IF(K6714=0,#REF!,0)</f>
        <v>#REF!</v>
      </c>
    </row>
    <row r="6715" spans="1:12">
      <c r="A6715" s="30">
        <v>6713</v>
      </c>
      <c r="B6715" s="30">
        <v>1032.623999999998</v>
      </c>
      <c r="C6715" s="30">
        <v>71900.3299999999</v>
      </c>
      <c r="D6715" s="30">
        <v>1</v>
      </c>
      <c r="E6715" s="30">
        <v>1</v>
      </c>
      <c r="F6715" s="30">
        <v>2113.0430000000001</v>
      </c>
      <c r="G6715" s="30">
        <v>1</v>
      </c>
      <c r="H6715" s="30">
        <v>1</v>
      </c>
      <c r="I6715" s="30">
        <v>1</v>
      </c>
      <c r="K6715" s="457"/>
      <c r="L6715" s="457" t="e">
        <f>IF(K6715=0,#REF!,0)</f>
        <v>#REF!</v>
      </c>
    </row>
    <row r="6716" spans="1:12">
      <c r="A6716" s="30">
        <v>6714</v>
      </c>
      <c r="B6716" s="30">
        <v>1762.222</v>
      </c>
      <c r="C6716" s="30">
        <v>40065.3679999999</v>
      </c>
      <c r="D6716" s="30">
        <v>1</v>
      </c>
      <c r="E6716" s="30">
        <v>1</v>
      </c>
      <c r="F6716" s="30">
        <v>3686.29</v>
      </c>
      <c r="G6716" s="30">
        <v>1</v>
      </c>
      <c r="H6716" s="30">
        <v>1</v>
      </c>
      <c r="I6716" s="30">
        <v>1</v>
      </c>
      <c r="K6716" s="457"/>
      <c r="L6716" s="457" t="e">
        <f>IF(K6716=0,#REF!,0)</f>
        <v>#REF!</v>
      </c>
    </row>
    <row r="6717" spans="1:12">
      <c r="A6717" s="30">
        <v>6715</v>
      </c>
      <c r="B6717" s="30">
        <v>6139.8579999999993</v>
      </c>
      <c r="C6717" s="30">
        <v>28119.159999999902</v>
      </c>
      <c r="D6717" s="30">
        <v>1</v>
      </c>
      <c r="E6717" s="30">
        <v>1</v>
      </c>
      <c r="F6717" s="30">
        <v>5195.3669999999902</v>
      </c>
      <c r="G6717" s="30">
        <v>1</v>
      </c>
      <c r="H6717" s="30">
        <v>1</v>
      </c>
      <c r="I6717" s="30">
        <v>1</v>
      </c>
      <c r="K6717" s="457"/>
      <c r="L6717" s="457" t="e">
        <f>IF(K6717=0,#REF!,0)</f>
        <v>#REF!</v>
      </c>
    </row>
    <row r="6718" spans="1:12">
      <c r="A6718" s="30">
        <v>6716</v>
      </c>
      <c r="B6718" s="30">
        <v>7599.07</v>
      </c>
      <c r="C6718" s="30">
        <v>29388.136999999901</v>
      </c>
      <c r="D6718" s="30">
        <v>1</v>
      </c>
      <c r="E6718" s="30">
        <v>1</v>
      </c>
      <c r="F6718" s="30">
        <v>5261.7629999999999</v>
      </c>
      <c r="G6718" s="30">
        <v>1</v>
      </c>
      <c r="H6718" s="30">
        <v>1</v>
      </c>
      <c r="I6718" s="30">
        <v>1</v>
      </c>
      <c r="K6718" s="457"/>
      <c r="L6718" s="457" t="e">
        <f>IF(K6718=0,#REF!,0)</f>
        <v>#REF!</v>
      </c>
    </row>
    <row r="6719" spans="1:12">
      <c r="A6719" s="30">
        <v>6717</v>
      </c>
      <c r="B6719" s="30">
        <v>1762.222</v>
      </c>
      <c r="C6719" s="30">
        <v>16153.051999999901</v>
      </c>
      <c r="D6719" s="30">
        <v>1</v>
      </c>
      <c r="E6719" s="30">
        <v>1</v>
      </c>
      <c r="F6719" s="30">
        <v>4083.0079999999998</v>
      </c>
      <c r="G6719" s="30">
        <v>1</v>
      </c>
      <c r="H6719" s="30">
        <v>1</v>
      </c>
      <c r="I6719" s="30">
        <v>1</v>
      </c>
      <c r="K6719" s="457"/>
      <c r="L6719" s="457" t="e">
        <f>IF(K6719=0,#REF!,0)</f>
        <v>#REF!</v>
      </c>
    </row>
    <row r="6720" spans="1:12">
      <c r="A6720" s="30">
        <v>6718</v>
      </c>
      <c r="B6720" s="30">
        <v>1762.222</v>
      </c>
      <c r="C6720" s="30">
        <v>15703.841999999901</v>
      </c>
      <c r="D6720" s="30">
        <v>1</v>
      </c>
      <c r="E6720" s="30">
        <v>1</v>
      </c>
      <c r="F6720" s="30">
        <v>2968.4169999999999</v>
      </c>
      <c r="G6720" s="30">
        <v>1</v>
      </c>
      <c r="H6720" s="30">
        <v>1</v>
      </c>
      <c r="I6720" s="30">
        <v>1</v>
      </c>
      <c r="K6720" s="457"/>
      <c r="L6720" s="457" t="e">
        <f>IF(K6720=0,#REF!,0)</f>
        <v>#REF!</v>
      </c>
    </row>
    <row r="6721" spans="1:12">
      <c r="A6721" s="30">
        <v>6719</v>
      </c>
      <c r="B6721" s="30">
        <v>1762.222</v>
      </c>
      <c r="C6721" s="30">
        <v>15254.630999999899</v>
      </c>
      <c r="D6721" s="30">
        <v>1</v>
      </c>
      <c r="E6721" s="30">
        <v>1</v>
      </c>
      <c r="F6721" s="30">
        <v>1658.674</v>
      </c>
      <c r="G6721" s="30">
        <v>1</v>
      </c>
      <c r="H6721" s="30">
        <v>1</v>
      </c>
      <c r="I6721" s="30">
        <v>1</v>
      </c>
      <c r="K6721" s="457"/>
      <c r="L6721" s="457" t="e">
        <f>IF(K6721=0,#REF!,0)</f>
        <v>#REF!</v>
      </c>
    </row>
    <row r="6722" spans="1:12">
      <c r="A6722" s="30">
        <v>6720</v>
      </c>
      <c r="B6722" s="30">
        <v>1032.623999999998</v>
      </c>
      <c r="C6722" s="30">
        <v>15373.198999999899</v>
      </c>
      <c r="D6722" s="30">
        <v>1</v>
      </c>
      <c r="E6722" s="30">
        <v>1</v>
      </c>
      <c r="F6722" s="30">
        <v>1267.5409999999999</v>
      </c>
      <c r="G6722" s="30">
        <v>1</v>
      </c>
      <c r="H6722" s="30">
        <v>1</v>
      </c>
      <c r="I6722" s="30">
        <v>1</v>
      </c>
      <c r="K6722" s="457"/>
      <c r="L6722" s="457" t="e">
        <f>IF(K6722=0,#REF!,0)</f>
        <v>#REF!</v>
      </c>
    </row>
    <row r="6723" spans="1:12">
      <c r="A6723" s="30">
        <v>6721</v>
      </c>
      <c r="B6723" s="30">
        <v>1032.623999999998</v>
      </c>
      <c r="C6723" s="30">
        <v>15462.520999999899</v>
      </c>
      <c r="D6723" s="30">
        <v>1</v>
      </c>
      <c r="E6723" s="30">
        <v>1</v>
      </c>
      <c r="F6723" s="30">
        <v>559.83899999999903</v>
      </c>
      <c r="G6723" s="30">
        <v>1</v>
      </c>
      <c r="H6723" s="30">
        <v>1</v>
      </c>
      <c r="I6723" s="30">
        <v>1</v>
      </c>
      <c r="K6723" s="457"/>
      <c r="L6723" s="457" t="e">
        <f>IF(K6723=0,#REF!,0)</f>
        <v>#REF!</v>
      </c>
    </row>
    <row r="6724" spans="1:12">
      <c r="A6724" s="30">
        <v>6722</v>
      </c>
      <c r="B6724" s="30">
        <v>1032.623999999998</v>
      </c>
      <c r="C6724" s="30">
        <v>15449.8139999999</v>
      </c>
      <c r="D6724" s="30">
        <v>1</v>
      </c>
      <c r="E6724" s="30">
        <v>1</v>
      </c>
      <c r="F6724" s="30">
        <v>322.789999999999</v>
      </c>
      <c r="G6724" s="30">
        <v>1</v>
      </c>
      <c r="H6724" s="30">
        <v>1</v>
      </c>
      <c r="I6724" s="30">
        <v>1</v>
      </c>
      <c r="K6724" s="457"/>
      <c r="L6724" s="457" t="e">
        <f>IF(K6724=0,#REF!,0)</f>
        <v>#REF!</v>
      </c>
    </row>
    <row r="6725" spans="1:12">
      <c r="A6725" s="30">
        <v>6723</v>
      </c>
      <c r="B6725" s="30">
        <v>1032.623999999998</v>
      </c>
      <c r="C6725" s="30">
        <v>15519.058999999899</v>
      </c>
      <c r="D6725" s="30">
        <v>1</v>
      </c>
      <c r="E6725" s="30">
        <v>1</v>
      </c>
      <c r="F6725" s="30">
        <v>269.26799999999997</v>
      </c>
      <c r="G6725" s="30">
        <v>1</v>
      </c>
      <c r="H6725" s="30">
        <v>1</v>
      </c>
      <c r="I6725" s="30">
        <v>1</v>
      </c>
      <c r="K6725" s="457"/>
      <c r="L6725" s="457" t="e">
        <f>IF(K6725=0,#REF!,0)</f>
        <v>#REF!</v>
      </c>
    </row>
    <row r="6726" spans="1:12">
      <c r="A6726" s="30">
        <v>6724</v>
      </c>
      <c r="B6726" s="30">
        <v>1032.623999999998</v>
      </c>
      <c r="C6726" s="30">
        <v>15653.4199999999</v>
      </c>
      <c r="D6726" s="30">
        <v>1</v>
      </c>
      <c r="E6726" s="30">
        <v>1</v>
      </c>
      <c r="F6726" s="30">
        <v>270.68099999999998</v>
      </c>
      <c r="G6726" s="30">
        <v>1</v>
      </c>
      <c r="H6726" s="30">
        <v>1</v>
      </c>
      <c r="I6726" s="30">
        <v>1</v>
      </c>
      <c r="K6726" s="457"/>
      <c r="L6726" s="457" t="e">
        <f>IF(K6726=0,#REF!,0)</f>
        <v>#REF!</v>
      </c>
    </row>
    <row r="6727" spans="1:12">
      <c r="A6727" s="30">
        <v>6725</v>
      </c>
      <c r="B6727" s="30">
        <v>1032.623999999998</v>
      </c>
      <c r="C6727" s="30">
        <v>15798.630999999899</v>
      </c>
      <c r="D6727" s="30">
        <v>1</v>
      </c>
      <c r="E6727" s="30">
        <v>1</v>
      </c>
      <c r="F6727" s="30">
        <v>243.50299999999899</v>
      </c>
      <c r="G6727" s="30">
        <v>1</v>
      </c>
      <c r="H6727" s="30">
        <v>1</v>
      </c>
      <c r="I6727" s="30">
        <v>1</v>
      </c>
      <c r="K6727" s="457"/>
      <c r="L6727" s="457" t="e">
        <f>IF(K6727=0,#REF!,0)</f>
        <v>#REF!</v>
      </c>
    </row>
    <row r="6728" spans="1:12">
      <c r="A6728" s="30">
        <v>6726</v>
      </c>
      <c r="B6728" s="30">
        <v>1762.222</v>
      </c>
      <c r="C6728" s="30">
        <v>15657.3119999999</v>
      </c>
      <c r="D6728" s="30">
        <v>1</v>
      </c>
      <c r="E6728" s="30">
        <v>1</v>
      </c>
      <c r="F6728" s="30">
        <v>2513.68299999999</v>
      </c>
      <c r="G6728" s="30">
        <v>1</v>
      </c>
      <c r="H6728" s="30">
        <v>1</v>
      </c>
      <c r="I6728" s="30">
        <v>1</v>
      </c>
      <c r="K6728" s="457"/>
      <c r="L6728" s="457" t="e">
        <f>IF(K6728=0,#REF!,0)</f>
        <v>#REF!</v>
      </c>
    </row>
    <row r="6729" spans="1:12">
      <c r="A6729" s="30">
        <v>6727</v>
      </c>
      <c r="B6729" s="30">
        <v>6139.8579999999993</v>
      </c>
      <c r="C6729" s="30">
        <v>15700.888999999901</v>
      </c>
      <c r="D6729" s="30">
        <v>1</v>
      </c>
      <c r="E6729" s="30">
        <v>1</v>
      </c>
      <c r="F6729" s="30">
        <v>9354.2520000000004</v>
      </c>
      <c r="G6729" s="30">
        <v>1</v>
      </c>
      <c r="H6729" s="30">
        <v>1</v>
      </c>
      <c r="I6729" s="30">
        <v>1</v>
      </c>
      <c r="K6729" s="457"/>
      <c r="L6729" s="457" t="e">
        <f>IF(K6729=0,#REF!,0)</f>
        <v>#REF!</v>
      </c>
    </row>
    <row r="6730" spans="1:12">
      <c r="A6730" s="30">
        <v>6728</v>
      </c>
      <c r="B6730" s="30">
        <v>1762.222</v>
      </c>
      <c r="C6730" s="30">
        <v>41105.17399999989</v>
      </c>
      <c r="D6730" s="30">
        <v>1</v>
      </c>
      <c r="E6730" s="30">
        <v>1</v>
      </c>
      <c r="F6730" s="30">
        <v>11897.155999999999</v>
      </c>
      <c r="G6730" s="30">
        <v>1</v>
      </c>
      <c r="H6730" s="30">
        <v>1</v>
      </c>
      <c r="I6730" s="30">
        <v>1</v>
      </c>
      <c r="K6730" s="457"/>
      <c r="L6730" s="457" t="e">
        <f>IF(K6730=0,#REF!,0)</f>
        <v>#REF!</v>
      </c>
    </row>
    <row r="6731" spans="1:12">
      <c r="A6731" s="30">
        <v>6729</v>
      </c>
      <c r="B6731" s="30">
        <v>1032.623999999998</v>
      </c>
      <c r="C6731" s="30">
        <v>68832.611999999906</v>
      </c>
      <c r="D6731" s="30">
        <v>1</v>
      </c>
      <c r="E6731" s="30">
        <v>1</v>
      </c>
      <c r="F6731" s="30">
        <v>9258.3629999999903</v>
      </c>
      <c r="G6731" s="30">
        <v>1</v>
      </c>
      <c r="H6731" s="30">
        <v>1</v>
      </c>
      <c r="I6731" s="30">
        <v>1</v>
      </c>
      <c r="K6731" s="457"/>
      <c r="L6731" s="457" t="e">
        <f>IF(K6731=0,#REF!,0)</f>
        <v>#REF!</v>
      </c>
    </row>
    <row r="6732" spans="1:12">
      <c r="A6732" s="30">
        <v>6730</v>
      </c>
      <c r="B6732" s="30">
        <v>1153.2399999999991</v>
      </c>
      <c r="C6732" s="30">
        <v>85128.758999999904</v>
      </c>
      <c r="D6732" s="30">
        <v>1</v>
      </c>
      <c r="E6732" s="30">
        <v>1</v>
      </c>
      <c r="F6732" s="30">
        <v>4366.4319999999798</v>
      </c>
      <c r="G6732" s="30">
        <v>1</v>
      </c>
      <c r="H6732" s="30">
        <v>1</v>
      </c>
      <c r="I6732" s="30">
        <v>1</v>
      </c>
      <c r="K6732" s="457">
        <v>5178.2667932231125</v>
      </c>
      <c r="L6732" s="457">
        <f>IF(K6732=0,#REF!,0)</f>
        <v>0</v>
      </c>
    </row>
    <row r="6733" spans="1:12">
      <c r="A6733" s="30">
        <v>6731</v>
      </c>
      <c r="B6733" s="30">
        <v>1213.5469999999991</v>
      </c>
      <c r="C6733" s="30">
        <v>101501.8189999998</v>
      </c>
      <c r="D6733" s="30">
        <v>1</v>
      </c>
      <c r="E6733" s="30">
        <v>1</v>
      </c>
      <c r="F6733" s="30">
        <v>3079.3939999999902</v>
      </c>
      <c r="G6733" s="30">
        <v>1</v>
      </c>
      <c r="H6733" s="30">
        <v>1</v>
      </c>
      <c r="I6733" s="30">
        <v>1</v>
      </c>
      <c r="K6733" s="457">
        <v>15334.772534439269</v>
      </c>
      <c r="L6733" s="457">
        <f>IF(K6733=0,#REF!,0)</f>
        <v>0</v>
      </c>
    </row>
    <row r="6734" spans="1:12">
      <c r="A6734" s="30">
        <v>6732</v>
      </c>
      <c r="B6734" s="30">
        <v>1213.5469999999991</v>
      </c>
      <c r="C6734" s="30">
        <v>85512.121999999901</v>
      </c>
      <c r="D6734" s="30">
        <v>1</v>
      </c>
      <c r="E6734" s="30">
        <v>1</v>
      </c>
      <c r="F6734" s="30">
        <v>2777.3980000000001</v>
      </c>
      <c r="G6734" s="30">
        <v>1</v>
      </c>
      <c r="H6734" s="30">
        <v>1</v>
      </c>
      <c r="I6734" s="30">
        <v>1</v>
      </c>
      <c r="K6734" s="457">
        <v>19494.11891189649</v>
      </c>
      <c r="L6734" s="457">
        <f>IF(K6734=0,#REF!,0)</f>
        <v>0</v>
      </c>
    </row>
    <row r="6735" spans="1:12">
      <c r="A6735" s="30">
        <v>6733</v>
      </c>
      <c r="B6735" s="30">
        <v>6200.1660000000002</v>
      </c>
      <c r="C6735" s="30">
        <v>48405.640999999901</v>
      </c>
      <c r="D6735" s="30">
        <v>1</v>
      </c>
      <c r="E6735" s="30">
        <v>1</v>
      </c>
      <c r="F6735" s="30">
        <v>4147.2640000000001</v>
      </c>
      <c r="G6735" s="30">
        <v>1</v>
      </c>
      <c r="H6735" s="30">
        <v>1</v>
      </c>
      <c r="I6735" s="30">
        <v>1</v>
      </c>
      <c r="K6735" s="457">
        <v>6975.7864049384561</v>
      </c>
      <c r="L6735" s="457">
        <f>IF(K6735=0,#REF!,0)</f>
        <v>0</v>
      </c>
    </row>
    <row r="6736" spans="1:12">
      <c r="A6736" s="30">
        <v>6734</v>
      </c>
      <c r="B6736" s="30">
        <v>1762.222</v>
      </c>
      <c r="C6736" s="30">
        <v>67852.052999999898</v>
      </c>
      <c r="D6736" s="30">
        <v>1</v>
      </c>
      <c r="E6736" s="30">
        <v>1</v>
      </c>
      <c r="F6736" s="30">
        <v>3688.6239999999898</v>
      </c>
      <c r="G6736" s="30">
        <v>1</v>
      </c>
      <c r="H6736" s="30">
        <v>1</v>
      </c>
      <c r="I6736" s="30">
        <v>1</v>
      </c>
      <c r="K6736" s="457">
        <v>19063.534008919272</v>
      </c>
      <c r="L6736" s="457">
        <f>IF(K6736=0,#REF!,0)</f>
        <v>0</v>
      </c>
    </row>
    <row r="6737" spans="1:12">
      <c r="A6737" s="30">
        <v>6735</v>
      </c>
      <c r="B6737" s="30">
        <v>1032.623999999998</v>
      </c>
      <c r="C6737" s="30">
        <v>99762.616999999795</v>
      </c>
      <c r="D6737" s="30">
        <v>1</v>
      </c>
      <c r="E6737" s="30">
        <v>1</v>
      </c>
      <c r="F6737" s="30">
        <v>2115.0239999999999</v>
      </c>
      <c r="G6737" s="30">
        <v>1</v>
      </c>
      <c r="H6737" s="30">
        <v>1</v>
      </c>
      <c r="I6737" s="30">
        <v>1</v>
      </c>
      <c r="K6737" s="457"/>
      <c r="L6737" s="457" t="e">
        <f>IF(K6737=0,#REF!,0)</f>
        <v>#REF!</v>
      </c>
    </row>
    <row r="6738" spans="1:12">
      <c r="A6738" s="30">
        <v>6736</v>
      </c>
      <c r="B6738" s="30">
        <v>1032.623999999998</v>
      </c>
      <c r="C6738" s="30">
        <v>83809.633999999904</v>
      </c>
      <c r="D6738" s="30">
        <v>1</v>
      </c>
      <c r="E6738" s="30">
        <v>1</v>
      </c>
      <c r="F6738" s="30">
        <v>1853.2660000000001</v>
      </c>
      <c r="G6738" s="30">
        <v>1</v>
      </c>
      <c r="H6738" s="30">
        <v>1</v>
      </c>
      <c r="I6738" s="30">
        <v>1</v>
      </c>
      <c r="K6738" s="457"/>
      <c r="L6738" s="457" t="e">
        <f>IF(K6738=0,#REF!,0)</f>
        <v>#REF!</v>
      </c>
    </row>
    <row r="6739" spans="1:12">
      <c r="A6739" s="30">
        <v>6737</v>
      </c>
      <c r="B6739" s="30">
        <v>1032.623999999998</v>
      </c>
      <c r="C6739" s="30">
        <v>71901.058999999892</v>
      </c>
      <c r="D6739" s="30">
        <v>1</v>
      </c>
      <c r="E6739" s="30">
        <v>1</v>
      </c>
      <c r="F6739" s="30">
        <v>2115.6329999999998</v>
      </c>
      <c r="G6739" s="30">
        <v>1</v>
      </c>
      <c r="H6739" s="30">
        <v>1</v>
      </c>
      <c r="I6739" s="30">
        <v>1</v>
      </c>
      <c r="K6739" s="457"/>
      <c r="L6739" s="457" t="e">
        <f>IF(K6739=0,#REF!,0)</f>
        <v>#REF!</v>
      </c>
    </row>
    <row r="6740" spans="1:12">
      <c r="A6740" s="30">
        <v>6738</v>
      </c>
      <c r="B6740" s="30">
        <v>1762.222</v>
      </c>
      <c r="C6740" s="30">
        <v>40066.836999999898</v>
      </c>
      <c r="D6740" s="30">
        <v>1</v>
      </c>
      <c r="E6740" s="30">
        <v>1</v>
      </c>
      <c r="F6740" s="30">
        <v>3689.6679999999901</v>
      </c>
      <c r="G6740" s="30">
        <v>1</v>
      </c>
      <c r="H6740" s="30">
        <v>1</v>
      </c>
      <c r="I6740" s="30">
        <v>1</v>
      </c>
      <c r="K6740" s="457"/>
      <c r="L6740" s="457" t="e">
        <f>IF(K6740=0,#REF!,0)</f>
        <v>#REF!</v>
      </c>
    </row>
    <row r="6741" spans="1:12">
      <c r="A6741" s="30">
        <v>6739</v>
      </c>
      <c r="B6741" s="30">
        <v>6139.8579999999993</v>
      </c>
      <c r="C6741" s="30">
        <v>28119.432999999899</v>
      </c>
      <c r="D6741" s="30">
        <v>1</v>
      </c>
      <c r="E6741" s="30">
        <v>1</v>
      </c>
      <c r="F6741" s="30">
        <v>5199.47</v>
      </c>
      <c r="G6741" s="30">
        <v>1</v>
      </c>
      <c r="H6741" s="30">
        <v>1</v>
      </c>
      <c r="I6741" s="30">
        <v>1</v>
      </c>
      <c r="K6741" s="457"/>
      <c r="L6741" s="457" t="e">
        <f>IF(K6741=0,#REF!,0)</f>
        <v>#REF!</v>
      </c>
    </row>
    <row r="6742" spans="1:12">
      <c r="A6742" s="30">
        <v>6740</v>
      </c>
      <c r="B6742" s="30">
        <v>7599.07</v>
      </c>
      <c r="C6742" s="30">
        <v>29388.368999999897</v>
      </c>
      <c r="D6742" s="30">
        <v>1</v>
      </c>
      <c r="E6742" s="30">
        <v>1</v>
      </c>
      <c r="F6742" s="30">
        <v>5266.125</v>
      </c>
      <c r="G6742" s="30">
        <v>1</v>
      </c>
      <c r="H6742" s="30">
        <v>1</v>
      </c>
      <c r="I6742" s="30">
        <v>1</v>
      </c>
      <c r="K6742" s="457"/>
      <c r="L6742" s="457" t="e">
        <f>IF(K6742=0,#REF!,0)</f>
        <v>#REF!</v>
      </c>
    </row>
    <row r="6743" spans="1:12">
      <c r="A6743" s="30">
        <v>6741</v>
      </c>
      <c r="B6743" s="30">
        <v>1762.222</v>
      </c>
      <c r="C6743" s="30">
        <v>16253.7339999999</v>
      </c>
      <c r="D6743" s="30">
        <v>1</v>
      </c>
      <c r="E6743" s="30">
        <v>1</v>
      </c>
      <c r="F6743" s="30">
        <v>4810.1869999999899</v>
      </c>
      <c r="G6743" s="30">
        <v>1</v>
      </c>
      <c r="H6743" s="30">
        <v>1</v>
      </c>
      <c r="I6743" s="30">
        <v>1</v>
      </c>
      <c r="K6743" s="457"/>
      <c r="L6743" s="457" t="e">
        <f>IF(K6743=0,#REF!,0)</f>
        <v>#REF!</v>
      </c>
    </row>
    <row r="6744" spans="1:12">
      <c r="A6744" s="30">
        <v>6742</v>
      </c>
      <c r="B6744" s="30">
        <v>1762.222</v>
      </c>
      <c r="C6744" s="30">
        <v>15921.772999999899</v>
      </c>
      <c r="D6744" s="30">
        <v>1</v>
      </c>
      <c r="E6744" s="30">
        <v>1</v>
      </c>
      <c r="F6744" s="30">
        <v>2971.1610000000001</v>
      </c>
      <c r="G6744" s="30">
        <v>1</v>
      </c>
      <c r="H6744" s="30">
        <v>1</v>
      </c>
      <c r="I6744" s="30">
        <v>1</v>
      </c>
      <c r="K6744" s="457"/>
      <c r="L6744" s="457" t="e">
        <f>IF(K6744=0,#REF!,0)</f>
        <v>#REF!</v>
      </c>
    </row>
    <row r="6745" spans="1:12">
      <c r="A6745" s="30">
        <v>6743</v>
      </c>
      <c r="B6745" s="30">
        <v>1762.222</v>
      </c>
      <c r="C6745" s="30">
        <v>15577.4019999999</v>
      </c>
      <c r="D6745" s="30">
        <v>1</v>
      </c>
      <c r="E6745" s="30">
        <v>1</v>
      </c>
      <c r="F6745" s="30">
        <v>1660.433</v>
      </c>
      <c r="G6745" s="30">
        <v>1</v>
      </c>
      <c r="H6745" s="30">
        <v>1</v>
      </c>
      <c r="I6745" s="30">
        <v>1</v>
      </c>
      <c r="K6745" s="457"/>
      <c r="L6745" s="457" t="e">
        <f>IF(K6745=0,#REF!,0)</f>
        <v>#REF!</v>
      </c>
    </row>
    <row r="6746" spans="1:12">
      <c r="A6746" s="30">
        <v>6744</v>
      </c>
      <c r="B6746" s="30">
        <v>1032.623999999998</v>
      </c>
      <c r="C6746" s="30">
        <v>15685.173999999901</v>
      </c>
      <c r="D6746" s="30">
        <v>1</v>
      </c>
      <c r="E6746" s="30">
        <v>1</v>
      </c>
      <c r="F6746" s="30">
        <v>1269.0940000000001</v>
      </c>
      <c r="G6746" s="30">
        <v>1</v>
      </c>
      <c r="H6746" s="30">
        <v>1</v>
      </c>
      <c r="I6746" s="30">
        <v>1</v>
      </c>
      <c r="K6746" s="457"/>
      <c r="L6746" s="457" t="e">
        <f>IF(K6746=0,#REF!,0)</f>
        <v>#REF!</v>
      </c>
    </row>
    <row r="6747" spans="1:12">
      <c r="A6747" s="30">
        <v>6745</v>
      </c>
      <c r="B6747" s="30">
        <v>1032.623999999998</v>
      </c>
      <c r="C6747" s="30">
        <v>15772.121999999899</v>
      </c>
      <c r="D6747" s="30">
        <v>1</v>
      </c>
      <c r="E6747" s="30">
        <v>1</v>
      </c>
      <c r="F6747" s="30">
        <v>561.18999999999903</v>
      </c>
      <c r="G6747" s="30">
        <v>1</v>
      </c>
      <c r="H6747" s="30">
        <v>1</v>
      </c>
      <c r="I6747" s="30">
        <v>1</v>
      </c>
      <c r="K6747" s="457"/>
      <c r="L6747" s="457" t="e">
        <f>IF(K6747=0,#REF!,0)</f>
        <v>#REF!</v>
      </c>
    </row>
    <row r="6748" spans="1:12">
      <c r="A6748" s="30">
        <v>6746</v>
      </c>
      <c r="B6748" s="30">
        <v>1032.623999999998</v>
      </c>
      <c r="C6748" s="30">
        <v>15787.6339999999</v>
      </c>
      <c r="D6748" s="30">
        <v>1</v>
      </c>
      <c r="E6748" s="30">
        <v>1</v>
      </c>
      <c r="F6748" s="30">
        <v>324.68099999999902</v>
      </c>
      <c r="G6748" s="30">
        <v>1</v>
      </c>
      <c r="H6748" s="30">
        <v>1</v>
      </c>
      <c r="I6748" s="30">
        <v>1</v>
      </c>
      <c r="K6748" s="457"/>
      <c r="L6748" s="457" t="e">
        <f>IF(K6748=0,#REF!,0)</f>
        <v>#REF!</v>
      </c>
    </row>
    <row r="6749" spans="1:12">
      <c r="A6749" s="30">
        <v>6747</v>
      </c>
      <c r="B6749" s="30">
        <v>1032.623999999998</v>
      </c>
      <c r="C6749" s="30">
        <v>15864.478999999901</v>
      </c>
      <c r="D6749" s="30">
        <v>1</v>
      </c>
      <c r="E6749" s="30">
        <v>1</v>
      </c>
      <c r="F6749" s="30">
        <v>274.95599999999899</v>
      </c>
      <c r="G6749" s="30">
        <v>1</v>
      </c>
      <c r="H6749" s="30">
        <v>1</v>
      </c>
      <c r="I6749" s="30">
        <v>1</v>
      </c>
      <c r="K6749" s="457"/>
      <c r="L6749" s="457" t="e">
        <f>IF(K6749=0,#REF!,0)</f>
        <v>#REF!</v>
      </c>
    </row>
    <row r="6750" spans="1:12">
      <c r="A6750" s="30">
        <v>6748</v>
      </c>
      <c r="B6750" s="30">
        <v>1032.623999999998</v>
      </c>
      <c r="C6750" s="30">
        <v>15898.109999999901</v>
      </c>
      <c r="D6750" s="30">
        <v>1</v>
      </c>
      <c r="E6750" s="30">
        <v>1</v>
      </c>
      <c r="F6750" s="30">
        <v>275.784999999999</v>
      </c>
      <c r="G6750" s="30">
        <v>1</v>
      </c>
      <c r="H6750" s="30">
        <v>1</v>
      </c>
      <c r="I6750" s="30">
        <v>1</v>
      </c>
      <c r="K6750" s="457"/>
      <c r="L6750" s="457" t="e">
        <f>IF(K6750=0,#REF!,0)</f>
        <v>#REF!</v>
      </c>
    </row>
    <row r="6751" spans="1:12">
      <c r="A6751" s="30">
        <v>6749</v>
      </c>
      <c r="B6751" s="30">
        <v>1032.623999999998</v>
      </c>
      <c r="C6751" s="30">
        <v>15930.427999999898</v>
      </c>
      <c r="D6751" s="30">
        <v>1</v>
      </c>
      <c r="E6751" s="30">
        <v>1</v>
      </c>
      <c r="F6751" s="30">
        <v>245.88</v>
      </c>
      <c r="G6751" s="30">
        <v>1</v>
      </c>
      <c r="H6751" s="30">
        <v>1</v>
      </c>
      <c r="I6751" s="30">
        <v>1</v>
      </c>
      <c r="K6751" s="457"/>
      <c r="L6751" s="457" t="e">
        <f>IF(K6751=0,#REF!,0)</f>
        <v>#REF!</v>
      </c>
    </row>
    <row r="6752" spans="1:12">
      <c r="A6752" s="30">
        <v>6750</v>
      </c>
      <c r="B6752" s="30">
        <v>1762.222</v>
      </c>
      <c r="C6752" s="30">
        <v>15952.038999999899</v>
      </c>
      <c r="D6752" s="30">
        <v>1</v>
      </c>
      <c r="E6752" s="30">
        <v>1</v>
      </c>
      <c r="F6752" s="30">
        <v>2517.239</v>
      </c>
      <c r="G6752" s="30">
        <v>1</v>
      </c>
      <c r="H6752" s="30">
        <v>1</v>
      </c>
      <c r="I6752" s="30">
        <v>1</v>
      </c>
      <c r="K6752" s="457"/>
      <c r="L6752" s="457" t="e">
        <f>IF(K6752=0,#REF!,0)</f>
        <v>#REF!</v>
      </c>
    </row>
    <row r="6753" spans="1:12">
      <c r="A6753" s="30">
        <v>6751</v>
      </c>
      <c r="B6753" s="30">
        <v>6139.8579999999993</v>
      </c>
      <c r="C6753" s="30">
        <v>16046.7309999999</v>
      </c>
      <c r="D6753" s="30">
        <v>1</v>
      </c>
      <c r="E6753" s="30">
        <v>1</v>
      </c>
      <c r="F6753" s="30">
        <v>38592.084000000003</v>
      </c>
      <c r="G6753" s="30">
        <v>1</v>
      </c>
      <c r="H6753" s="30">
        <v>1</v>
      </c>
      <c r="I6753" s="30">
        <v>1</v>
      </c>
      <c r="K6753" s="457"/>
      <c r="L6753" s="457" t="e">
        <f>IF(K6753=0,#REF!,0)</f>
        <v>#REF!</v>
      </c>
    </row>
    <row r="6754" spans="1:12">
      <c r="A6754" s="30">
        <v>6752</v>
      </c>
      <c r="B6754" s="30">
        <v>1762.222</v>
      </c>
      <c r="C6754" s="30">
        <v>42027.813999999889</v>
      </c>
      <c r="D6754" s="30">
        <v>1</v>
      </c>
      <c r="E6754" s="30">
        <v>1</v>
      </c>
      <c r="F6754" s="30">
        <v>38658.132999999987</v>
      </c>
      <c r="G6754" s="30">
        <v>1</v>
      </c>
      <c r="H6754" s="30">
        <v>1</v>
      </c>
      <c r="I6754" s="30">
        <v>1</v>
      </c>
      <c r="K6754" s="457"/>
      <c r="L6754" s="457" t="e">
        <f>IF(K6754=0,#REF!,0)</f>
        <v>#REF!</v>
      </c>
    </row>
    <row r="6755" spans="1:12">
      <c r="A6755" s="30">
        <v>6753</v>
      </c>
      <c r="B6755" s="30">
        <v>1032.623999999998</v>
      </c>
      <c r="C6755" s="30">
        <v>69305.2049999999</v>
      </c>
      <c r="D6755" s="30">
        <v>1</v>
      </c>
      <c r="E6755" s="30">
        <v>1</v>
      </c>
      <c r="F6755" s="30">
        <v>28223.437999999987</v>
      </c>
      <c r="G6755" s="30">
        <v>1</v>
      </c>
      <c r="H6755" s="30">
        <v>1</v>
      </c>
      <c r="I6755" s="30">
        <v>1</v>
      </c>
      <c r="K6755" s="457"/>
      <c r="L6755" s="457" t="e">
        <f>IF(K6755=0,#REF!,0)</f>
        <v>#REF!</v>
      </c>
    </row>
    <row r="6756" spans="1:12">
      <c r="A6756" s="30">
        <v>6754</v>
      </c>
      <c r="B6756" s="30">
        <v>1153.2399999999991</v>
      </c>
      <c r="C6756" s="30">
        <v>85289.798999999897</v>
      </c>
      <c r="D6756" s="30">
        <v>1</v>
      </c>
      <c r="E6756" s="30">
        <v>1</v>
      </c>
      <c r="F6756" s="30">
        <v>16209.14799999989</v>
      </c>
      <c r="G6756" s="30">
        <v>1</v>
      </c>
      <c r="H6756" s="30">
        <v>1</v>
      </c>
      <c r="I6756" s="30">
        <v>1</v>
      </c>
      <c r="K6756" s="457"/>
      <c r="L6756" s="457" t="e">
        <f>IF(K6756=0,#REF!,0)</f>
        <v>#REF!</v>
      </c>
    </row>
    <row r="6757" spans="1:12">
      <c r="A6757" s="30">
        <v>6755</v>
      </c>
      <c r="B6757" s="30">
        <v>1213.5469999999991</v>
      </c>
      <c r="C6757" s="30">
        <v>101485.9429999998</v>
      </c>
      <c r="D6757" s="30">
        <v>1</v>
      </c>
      <c r="E6757" s="30">
        <v>1</v>
      </c>
      <c r="F6757" s="30">
        <v>4859.0129999999899</v>
      </c>
      <c r="G6757" s="30">
        <v>1</v>
      </c>
      <c r="H6757" s="30">
        <v>1</v>
      </c>
      <c r="I6757" s="30">
        <v>1</v>
      </c>
      <c r="K6757" s="457">
        <v>14344.177137893488</v>
      </c>
      <c r="L6757" s="457">
        <f>IF(K6757=0,#REF!,0)</f>
        <v>0</v>
      </c>
    </row>
    <row r="6758" spans="1:12">
      <c r="A6758" s="30">
        <v>6756</v>
      </c>
      <c r="B6758" s="30">
        <v>1213.5469999999991</v>
      </c>
      <c r="C6758" s="30">
        <v>85511.193999999901</v>
      </c>
      <c r="D6758" s="30">
        <v>1</v>
      </c>
      <c r="E6758" s="30">
        <v>1</v>
      </c>
      <c r="F6758" s="30">
        <v>2786.9210000000003</v>
      </c>
      <c r="G6758" s="30">
        <v>1</v>
      </c>
      <c r="H6758" s="30">
        <v>1</v>
      </c>
      <c r="I6758" s="30">
        <v>1</v>
      </c>
      <c r="K6758" s="457">
        <v>16913.60677292</v>
      </c>
      <c r="L6758" s="457">
        <f>IF(K6758=0,#REF!,0)</f>
        <v>0</v>
      </c>
    </row>
    <row r="6759" spans="1:12">
      <c r="A6759" s="30">
        <v>6757</v>
      </c>
      <c r="B6759" s="30">
        <v>6200.1660000000002</v>
      </c>
      <c r="C6759" s="30">
        <v>48393.215999999898</v>
      </c>
      <c r="D6759" s="30">
        <v>1</v>
      </c>
      <c r="E6759" s="30">
        <v>1</v>
      </c>
      <c r="F6759" s="30">
        <v>4145.884</v>
      </c>
      <c r="G6759" s="30">
        <v>1</v>
      </c>
      <c r="H6759" s="30">
        <v>1</v>
      </c>
      <c r="I6759" s="30">
        <v>1</v>
      </c>
      <c r="K6759" s="457">
        <v>4015.3025863701791</v>
      </c>
      <c r="L6759" s="457">
        <f>IF(K6759=0,#REF!,0)</f>
        <v>0</v>
      </c>
    </row>
    <row r="6760" spans="1:12">
      <c r="A6760" s="30">
        <v>6758</v>
      </c>
      <c r="B6760" s="30">
        <v>1762.222</v>
      </c>
      <c r="C6760" s="30">
        <v>67851.751999999906</v>
      </c>
      <c r="D6760" s="30">
        <v>1</v>
      </c>
      <c r="E6760" s="30">
        <v>1</v>
      </c>
      <c r="F6760" s="30">
        <v>3686.9009999999898</v>
      </c>
      <c r="G6760" s="30">
        <v>1</v>
      </c>
      <c r="H6760" s="30">
        <v>1</v>
      </c>
      <c r="I6760" s="30">
        <v>1</v>
      </c>
      <c r="K6760" s="457">
        <v>12748.726334001125</v>
      </c>
      <c r="L6760" s="457">
        <f>IF(K6760=0,#REF!,0)</f>
        <v>0</v>
      </c>
    </row>
    <row r="6761" spans="1:12">
      <c r="A6761" s="30">
        <v>6759</v>
      </c>
      <c r="B6761" s="30">
        <v>1032.623999999998</v>
      </c>
      <c r="C6761" s="30">
        <v>99762.320999999807</v>
      </c>
      <c r="D6761" s="30">
        <v>1</v>
      </c>
      <c r="E6761" s="30">
        <v>1</v>
      </c>
      <c r="F6761" s="30">
        <v>2113.9989999999998</v>
      </c>
      <c r="G6761" s="30">
        <v>1</v>
      </c>
      <c r="H6761" s="30">
        <v>1</v>
      </c>
      <c r="I6761" s="30">
        <v>1</v>
      </c>
      <c r="K6761" s="457"/>
      <c r="L6761" s="457" t="e">
        <f>IF(K6761=0,#REF!,0)</f>
        <v>#REF!</v>
      </c>
    </row>
    <row r="6762" spans="1:12">
      <c r="A6762" s="30">
        <v>6760</v>
      </c>
      <c r="B6762" s="30">
        <v>1032.623999999998</v>
      </c>
      <c r="C6762" s="30">
        <v>83809.445999999894</v>
      </c>
      <c r="D6762" s="30">
        <v>1</v>
      </c>
      <c r="E6762" s="30">
        <v>1</v>
      </c>
      <c r="F6762" s="30">
        <v>1852.63399999999</v>
      </c>
      <c r="G6762" s="30">
        <v>1</v>
      </c>
      <c r="H6762" s="30">
        <v>1</v>
      </c>
      <c r="I6762" s="30">
        <v>1</v>
      </c>
      <c r="K6762" s="457"/>
      <c r="L6762" s="457" t="e">
        <f>IF(K6762=0,#REF!,0)</f>
        <v>#REF!</v>
      </c>
    </row>
    <row r="6763" spans="1:12">
      <c r="A6763" s="30">
        <v>6761</v>
      </c>
      <c r="B6763" s="30">
        <v>1032.623999999998</v>
      </c>
      <c r="C6763" s="30">
        <v>71900.892999999895</v>
      </c>
      <c r="D6763" s="30">
        <v>1</v>
      </c>
      <c r="E6763" s="30">
        <v>1</v>
      </c>
      <c r="F6763" s="30">
        <v>2115.0389999999902</v>
      </c>
      <c r="G6763" s="30">
        <v>1</v>
      </c>
      <c r="H6763" s="30">
        <v>1</v>
      </c>
      <c r="I6763" s="30">
        <v>1</v>
      </c>
      <c r="K6763" s="457"/>
      <c r="L6763" s="457" t="e">
        <f>IF(K6763=0,#REF!,0)</f>
        <v>#REF!</v>
      </c>
    </row>
    <row r="6764" spans="1:12">
      <c r="A6764" s="30">
        <v>6762</v>
      </c>
      <c r="B6764" s="30">
        <v>1762.222</v>
      </c>
      <c r="C6764" s="30">
        <v>40066.038999999902</v>
      </c>
      <c r="D6764" s="30">
        <v>1</v>
      </c>
      <c r="E6764" s="30">
        <v>1</v>
      </c>
      <c r="F6764" s="30">
        <v>3692.7089999999998</v>
      </c>
      <c r="G6764" s="30">
        <v>1</v>
      </c>
      <c r="H6764" s="30">
        <v>1</v>
      </c>
      <c r="I6764" s="30">
        <v>1</v>
      </c>
      <c r="K6764" s="457"/>
      <c r="L6764" s="457" t="e">
        <f>IF(K6764=0,#REF!,0)</f>
        <v>#REF!</v>
      </c>
    </row>
    <row r="6765" spans="1:12">
      <c r="A6765" s="30">
        <v>6763</v>
      </c>
      <c r="B6765" s="30">
        <v>6139.8579999999993</v>
      </c>
      <c r="C6765" s="30">
        <v>28119.5649999999</v>
      </c>
      <c r="D6765" s="30">
        <v>1</v>
      </c>
      <c r="E6765" s="30">
        <v>1</v>
      </c>
      <c r="F6765" s="30">
        <v>5200.7449999999999</v>
      </c>
      <c r="G6765" s="30">
        <v>1</v>
      </c>
      <c r="H6765" s="30">
        <v>1</v>
      </c>
      <c r="I6765" s="30">
        <v>1</v>
      </c>
      <c r="K6765" s="457"/>
      <c r="L6765" s="457" t="e">
        <f>IF(K6765=0,#REF!,0)</f>
        <v>#REF!</v>
      </c>
    </row>
    <row r="6766" spans="1:12">
      <c r="A6766" s="30">
        <v>6764</v>
      </c>
      <c r="B6766" s="30">
        <v>7599.07</v>
      </c>
      <c r="C6766" s="30">
        <v>29388.474999999897</v>
      </c>
      <c r="D6766" s="30">
        <v>1</v>
      </c>
      <c r="E6766" s="30">
        <v>1</v>
      </c>
      <c r="F6766" s="30">
        <v>5267.433</v>
      </c>
      <c r="G6766" s="30">
        <v>1</v>
      </c>
      <c r="H6766" s="30">
        <v>1</v>
      </c>
      <c r="I6766" s="30">
        <v>1</v>
      </c>
      <c r="K6766" s="457"/>
      <c r="L6766" s="457" t="e">
        <f>IF(K6766=0,#REF!,0)</f>
        <v>#REF!</v>
      </c>
    </row>
    <row r="6767" spans="1:12">
      <c r="A6767" s="30">
        <v>6765</v>
      </c>
      <c r="B6767" s="30">
        <v>1762.222</v>
      </c>
      <c r="C6767" s="30">
        <v>16163.9379999999</v>
      </c>
      <c r="D6767" s="30">
        <v>1</v>
      </c>
      <c r="E6767" s="30">
        <v>1</v>
      </c>
      <c r="F6767" s="30">
        <v>8661.375</v>
      </c>
      <c r="G6767" s="30">
        <v>1</v>
      </c>
      <c r="H6767" s="30">
        <v>1</v>
      </c>
      <c r="I6767" s="30">
        <v>1</v>
      </c>
      <c r="K6767" s="457"/>
      <c r="L6767" s="457" t="e">
        <f>IF(K6767=0,#REF!,0)</f>
        <v>#REF!</v>
      </c>
    </row>
    <row r="6768" spans="1:12">
      <c r="A6768" s="30">
        <v>6766</v>
      </c>
      <c r="B6768" s="30">
        <v>1762.222</v>
      </c>
      <c r="C6768" s="30">
        <v>15860.4399999999</v>
      </c>
      <c r="D6768" s="30">
        <v>1</v>
      </c>
      <c r="E6768" s="30">
        <v>1</v>
      </c>
      <c r="F6768" s="30">
        <v>2972.0479999999998</v>
      </c>
      <c r="G6768" s="30">
        <v>1</v>
      </c>
      <c r="H6768" s="30">
        <v>1</v>
      </c>
      <c r="I6768" s="30">
        <v>1</v>
      </c>
      <c r="K6768" s="457"/>
      <c r="L6768" s="457" t="e">
        <f>IF(K6768=0,#REF!,0)</f>
        <v>#REF!</v>
      </c>
    </row>
    <row r="6769" spans="1:12">
      <c r="A6769" s="30">
        <v>6767</v>
      </c>
      <c r="B6769" s="30">
        <v>1762.222</v>
      </c>
      <c r="C6769" s="30">
        <v>15543.341999999899</v>
      </c>
      <c r="D6769" s="30">
        <v>1</v>
      </c>
      <c r="E6769" s="30">
        <v>1</v>
      </c>
      <c r="F6769" s="30">
        <v>1661.0550000000001</v>
      </c>
      <c r="G6769" s="30">
        <v>1</v>
      </c>
      <c r="H6769" s="30">
        <v>1</v>
      </c>
      <c r="I6769" s="30">
        <v>1</v>
      </c>
      <c r="K6769" s="457"/>
      <c r="L6769" s="457" t="e">
        <f>IF(K6769=0,#REF!,0)</f>
        <v>#REF!</v>
      </c>
    </row>
    <row r="6770" spans="1:12">
      <c r="A6770" s="30">
        <v>6768</v>
      </c>
      <c r="B6770" s="30">
        <v>1032.623999999998</v>
      </c>
      <c r="C6770" s="30">
        <v>15664.8579999999</v>
      </c>
      <c r="D6770" s="30">
        <v>1</v>
      </c>
      <c r="E6770" s="30">
        <v>1</v>
      </c>
      <c r="F6770" s="30">
        <v>1269.624</v>
      </c>
      <c r="G6770" s="30">
        <v>1</v>
      </c>
      <c r="H6770" s="30">
        <v>1</v>
      </c>
      <c r="I6770" s="30">
        <v>1</v>
      </c>
      <c r="K6770" s="457"/>
      <c r="L6770" s="457" t="e">
        <f>IF(K6770=0,#REF!,0)</f>
        <v>#REF!</v>
      </c>
    </row>
    <row r="6771" spans="1:12">
      <c r="A6771" s="30">
        <v>6769</v>
      </c>
      <c r="B6771" s="30">
        <v>1032.623999999998</v>
      </c>
      <c r="C6771" s="30">
        <v>15764.5969999999</v>
      </c>
      <c r="D6771" s="30">
        <v>1</v>
      </c>
      <c r="E6771" s="30">
        <v>1</v>
      </c>
      <c r="F6771" s="30">
        <v>561.599999999999</v>
      </c>
      <c r="G6771" s="30">
        <v>1</v>
      </c>
      <c r="H6771" s="30">
        <v>1</v>
      </c>
      <c r="I6771" s="30">
        <v>1</v>
      </c>
      <c r="K6771" s="457"/>
      <c r="L6771" s="457" t="e">
        <f>IF(K6771=0,#REF!,0)</f>
        <v>#REF!</v>
      </c>
    </row>
    <row r="6772" spans="1:12">
      <c r="A6772" s="30">
        <v>6770</v>
      </c>
      <c r="B6772" s="30">
        <v>1032.623999999998</v>
      </c>
      <c r="C6772" s="30">
        <v>15787.289999999899</v>
      </c>
      <c r="D6772" s="30">
        <v>1</v>
      </c>
      <c r="E6772" s="30">
        <v>1</v>
      </c>
      <c r="F6772" s="30">
        <v>325.18700000000001</v>
      </c>
      <c r="G6772" s="30">
        <v>1</v>
      </c>
      <c r="H6772" s="30">
        <v>1</v>
      </c>
      <c r="I6772" s="30">
        <v>1</v>
      </c>
      <c r="K6772" s="457"/>
      <c r="L6772" s="457" t="e">
        <f>IF(K6772=0,#REF!,0)</f>
        <v>#REF!</v>
      </c>
    </row>
    <row r="6773" spans="1:12">
      <c r="A6773" s="30">
        <v>6771</v>
      </c>
      <c r="B6773" s="30">
        <v>1032.623999999998</v>
      </c>
      <c r="C6773" s="30">
        <v>15873.731999999898</v>
      </c>
      <c r="D6773" s="30">
        <v>1</v>
      </c>
      <c r="E6773" s="30">
        <v>1</v>
      </c>
      <c r="F6773" s="30">
        <v>276.34899999999999</v>
      </c>
      <c r="G6773" s="30">
        <v>1</v>
      </c>
      <c r="H6773" s="30">
        <v>1</v>
      </c>
      <c r="I6773" s="30">
        <v>1</v>
      </c>
      <c r="K6773" s="457"/>
      <c r="L6773" s="457" t="e">
        <f>IF(K6773=0,#REF!,0)</f>
        <v>#REF!</v>
      </c>
    </row>
    <row r="6774" spans="1:12">
      <c r="A6774" s="30">
        <v>6772</v>
      </c>
      <c r="B6774" s="30">
        <v>1032.623999999998</v>
      </c>
      <c r="C6774" s="30">
        <v>15920.020999999901</v>
      </c>
      <c r="D6774" s="30">
        <v>1</v>
      </c>
      <c r="E6774" s="30">
        <v>1</v>
      </c>
      <c r="F6774" s="30">
        <v>277.253999999999</v>
      </c>
      <c r="G6774" s="30">
        <v>1</v>
      </c>
      <c r="H6774" s="30">
        <v>1</v>
      </c>
      <c r="I6774" s="30">
        <v>1</v>
      </c>
      <c r="K6774" s="457"/>
      <c r="L6774" s="457" t="e">
        <f>IF(K6774=0,#REF!,0)</f>
        <v>#REF!</v>
      </c>
    </row>
    <row r="6775" spans="1:12">
      <c r="A6775" s="30">
        <v>6773</v>
      </c>
      <c r="B6775" s="30">
        <v>1032.623999999998</v>
      </c>
      <c r="C6775" s="30">
        <v>15960.237999999899</v>
      </c>
      <c r="D6775" s="30">
        <v>1</v>
      </c>
      <c r="E6775" s="30">
        <v>1</v>
      </c>
      <c r="F6775" s="30">
        <v>246.741999999999</v>
      </c>
      <c r="G6775" s="30">
        <v>1</v>
      </c>
      <c r="H6775" s="30">
        <v>1</v>
      </c>
      <c r="I6775" s="30">
        <v>1</v>
      </c>
      <c r="K6775" s="457"/>
      <c r="L6775" s="457" t="e">
        <f>IF(K6775=0,#REF!,0)</f>
        <v>#REF!</v>
      </c>
    </row>
    <row r="6776" spans="1:12">
      <c r="A6776" s="30">
        <v>6774</v>
      </c>
      <c r="B6776" s="30">
        <v>1762.222</v>
      </c>
      <c r="C6776" s="30">
        <v>15972.164999999899</v>
      </c>
      <c r="D6776" s="30">
        <v>1</v>
      </c>
      <c r="E6776" s="30">
        <v>1</v>
      </c>
      <c r="F6776" s="30">
        <v>2518.0610000000001</v>
      </c>
      <c r="G6776" s="30">
        <v>1</v>
      </c>
      <c r="H6776" s="30">
        <v>1</v>
      </c>
      <c r="I6776" s="30">
        <v>1</v>
      </c>
      <c r="K6776" s="457"/>
      <c r="L6776" s="457" t="e">
        <f>IF(K6776=0,#REF!,0)</f>
        <v>#REF!</v>
      </c>
    </row>
    <row r="6777" spans="1:12">
      <c r="A6777" s="30">
        <v>6775</v>
      </c>
      <c r="B6777" s="30">
        <v>6139.8579999999993</v>
      </c>
      <c r="C6777" s="30">
        <v>16064.059999999899</v>
      </c>
      <c r="D6777" s="30">
        <v>1</v>
      </c>
      <c r="E6777" s="30">
        <v>1</v>
      </c>
      <c r="F6777" s="30">
        <v>45098.445999999996</v>
      </c>
      <c r="G6777" s="30">
        <v>1</v>
      </c>
      <c r="H6777" s="30">
        <v>1</v>
      </c>
      <c r="I6777" s="30">
        <v>1</v>
      </c>
      <c r="K6777" s="457"/>
      <c r="L6777" s="457" t="e">
        <f>IF(K6777=0,#REF!,0)</f>
        <v>#REF!</v>
      </c>
    </row>
    <row r="6778" spans="1:12">
      <c r="A6778" s="30">
        <v>6776</v>
      </c>
      <c r="B6778" s="30">
        <v>1762.222</v>
      </c>
      <c r="C6778" s="30">
        <v>42198.977999999886</v>
      </c>
      <c r="D6778" s="30">
        <v>1</v>
      </c>
      <c r="E6778" s="30">
        <v>1</v>
      </c>
      <c r="F6778" s="30">
        <v>44028.222999999991</v>
      </c>
      <c r="G6778" s="30">
        <v>1</v>
      </c>
      <c r="H6778" s="30">
        <v>1</v>
      </c>
      <c r="I6778" s="30">
        <v>1</v>
      </c>
      <c r="K6778" s="457"/>
      <c r="L6778" s="457" t="e">
        <f>IF(K6778=0,#REF!,0)</f>
        <v>#REF!</v>
      </c>
    </row>
    <row r="6779" spans="1:12">
      <c r="A6779" s="30">
        <v>6777</v>
      </c>
      <c r="B6779" s="30">
        <v>1032.623999999998</v>
      </c>
      <c r="C6779" s="30">
        <v>69459.289999999892</v>
      </c>
      <c r="D6779" s="30">
        <v>1</v>
      </c>
      <c r="E6779" s="30">
        <v>1</v>
      </c>
      <c r="F6779" s="30">
        <v>34110.048999999992</v>
      </c>
      <c r="G6779" s="30">
        <v>1</v>
      </c>
      <c r="H6779" s="30">
        <v>1</v>
      </c>
      <c r="I6779" s="30">
        <v>1</v>
      </c>
      <c r="K6779" s="457"/>
      <c r="L6779" s="457" t="e">
        <f>IF(K6779=0,#REF!,0)</f>
        <v>#REF!</v>
      </c>
    </row>
    <row r="6780" spans="1:12">
      <c r="A6780" s="30">
        <v>6778</v>
      </c>
      <c r="B6780" s="30">
        <v>1153.2399999999991</v>
      </c>
      <c r="C6780" s="30">
        <v>85358.631999999896</v>
      </c>
      <c r="D6780" s="30">
        <v>1</v>
      </c>
      <c r="E6780" s="30">
        <v>1</v>
      </c>
      <c r="F6780" s="30">
        <v>20641.101999999897</v>
      </c>
      <c r="G6780" s="30">
        <v>1</v>
      </c>
      <c r="H6780" s="30">
        <v>1</v>
      </c>
      <c r="I6780" s="30">
        <v>1</v>
      </c>
      <c r="K6780" s="457"/>
      <c r="L6780" s="457" t="e">
        <f>IF(K6780=0,#REF!,0)</f>
        <v>#REF!</v>
      </c>
    </row>
    <row r="6781" spans="1:12">
      <c r="A6781" s="30">
        <v>6779</v>
      </c>
      <c r="B6781" s="30">
        <v>1213.5469999999991</v>
      </c>
      <c r="C6781" s="30">
        <v>101517.5279999998</v>
      </c>
      <c r="D6781" s="30">
        <v>1</v>
      </c>
      <c r="E6781" s="30">
        <v>1</v>
      </c>
      <c r="F6781" s="30">
        <v>8823.3559999999907</v>
      </c>
      <c r="G6781" s="30">
        <v>1</v>
      </c>
      <c r="H6781" s="30">
        <v>1</v>
      </c>
      <c r="I6781" s="30">
        <v>1</v>
      </c>
      <c r="K6781" s="457"/>
      <c r="L6781" s="457" t="e">
        <f>IF(K6781=0,#REF!,0)</f>
        <v>#REF!</v>
      </c>
    </row>
    <row r="6782" spans="1:12">
      <c r="A6782" s="30">
        <v>6780</v>
      </c>
      <c r="B6782" s="30">
        <v>1213.5469999999991</v>
      </c>
      <c r="C6782" s="30">
        <v>85511.764999999898</v>
      </c>
      <c r="D6782" s="30">
        <v>1</v>
      </c>
      <c r="E6782" s="30">
        <v>1</v>
      </c>
      <c r="F6782" s="30">
        <v>3118.848</v>
      </c>
      <c r="G6782" s="30">
        <v>1</v>
      </c>
      <c r="H6782" s="30">
        <v>1</v>
      </c>
      <c r="I6782" s="30">
        <v>1</v>
      </c>
      <c r="K6782" s="457"/>
      <c r="L6782" s="457" t="e">
        <f>IF(K6782=0,#REF!,0)</f>
        <v>#REF!</v>
      </c>
    </row>
    <row r="6783" spans="1:12">
      <c r="A6783" s="30">
        <v>6781</v>
      </c>
      <c r="B6783" s="30">
        <v>6200.1660000000002</v>
      </c>
      <c r="C6783" s="30">
        <v>48396.376999999899</v>
      </c>
      <c r="D6783" s="30">
        <v>1</v>
      </c>
      <c r="E6783" s="30">
        <v>1</v>
      </c>
      <c r="F6783" s="30">
        <v>4146.9279999999999</v>
      </c>
      <c r="G6783" s="30">
        <v>1</v>
      </c>
      <c r="H6783" s="30">
        <v>1</v>
      </c>
      <c r="I6783" s="30">
        <v>1</v>
      </c>
      <c r="K6783" s="457"/>
      <c r="L6783" s="457" t="e">
        <f>IF(K6783=0,#REF!,0)</f>
        <v>#REF!</v>
      </c>
    </row>
    <row r="6784" spans="1:12">
      <c r="A6784" s="30">
        <v>6782</v>
      </c>
      <c r="B6784" s="30">
        <v>1762.222</v>
      </c>
      <c r="C6784" s="30">
        <v>67851.963999999905</v>
      </c>
      <c r="D6784" s="30">
        <v>1</v>
      </c>
      <c r="E6784" s="30">
        <v>1</v>
      </c>
      <c r="F6784" s="30">
        <v>3687.5419999999999</v>
      </c>
      <c r="G6784" s="30">
        <v>1</v>
      </c>
      <c r="H6784" s="30">
        <v>1</v>
      </c>
      <c r="I6784" s="30">
        <v>1</v>
      </c>
      <c r="K6784" s="457"/>
      <c r="L6784" s="457" t="e">
        <f>IF(K6784=0,#REF!,0)</f>
        <v>#REF!</v>
      </c>
    </row>
    <row r="6785" spans="1:12">
      <c r="A6785" s="30">
        <v>6783</v>
      </c>
      <c r="B6785" s="30">
        <v>1032.623999999998</v>
      </c>
      <c r="C6785" s="30">
        <v>99762.511999999799</v>
      </c>
      <c r="D6785" s="30">
        <v>1</v>
      </c>
      <c r="E6785" s="30">
        <v>1</v>
      </c>
      <c r="F6785" s="30">
        <v>2114.3090000000002</v>
      </c>
      <c r="G6785" s="30">
        <v>1</v>
      </c>
      <c r="H6785" s="30">
        <v>1</v>
      </c>
      <c r="I6785" s="30">
        <v>1</v>
      </c>
      <c r="K6785" s="457"/>
      <c r="L6785" s="457" t="e">
        <f>IF(K6785=0,#REF!,0)</f>
        <v>#REF!</v>
      </c>
    </row>
    <row r="6786" spans="1:12">
      <c r="A6786" s="30">
        <v>6784</v>
      </c>
      <c r="B6786" s="30">
        <v>1032.623999999998</v>
      </c>
      <c r="C6786" s="30">
        <v>83809.552999999898</v>
      </c>
      <c r="D6786" s="30">
        <v>1</v>
      </c>
      <c r="E6786" s="30">
        <v>1</v>
      </c>
      <c r="F6786" s="30">
        <v>1852.7059999999899</v>
      </c>
      <c r="G6786" s="30">
        <v>1</v>
      </c>
      <c r="H6786" s="30">
        <v>1</v>
      </c>
      <c r="I6786" s="30">
        <v>1</v>
      </c>
      <c r="K6786" s="457"/>
      <c r="L6786" s="457" t="e">
        <f>IF(K6786=0,#REF!,0)</f>
        <v>#REF!</v>
      </c>
    </row>
    <row r="6787" spans="1:12">
      <c r="A6787" s="30">
        <v>6785</v>
      </c>
      <c r="B6787" s="30">
        <v>1032.623999999998</v>
      </c>
      <c r="C6787" s="30">
        <v>71900.9739999999</v>
      </c>
      <c r="D6787" s="30">
        <v>1</v>
      </c>
      <c r="E6787" s="30">
        <v>1</v>
      </c>
      <c r="F6787" s="30">
        <v>2115.0700000000002</v>
      </c>
      <c r="G6787" s="30">
        <v>1</v>
      </c>
      <c r="H6787" s="30">
        <v>1</v>
      </c>
      <c r="I6787" s="30">
        <v>1</v>
      </c>
      <c r="K6787" s="457"/>
      <c r="L6787" s="457" t="e">
        <f>IF(K6787=0,#REF!,0)</f>
        <v>#REF!</v>
      </c>
    </row>
    <row r="6788" spans="1:12">
      <c r="A6788" s="30">
        <v>6786</v>
      </c>
      <c r="B6788" s="30">
        <v>1762.222</v>
      </c>
      <c r="C6788" s="30">
        <v>40067.5079999999</v>
      </c>
      <c r="D6788" s="30">
        <v>1</v>
      </c>
      <c r="E6788" s="30">
        <v>1</v>
      </c>
      <c r="F6788" s="30">
        <v>3709.377</v>
      </c>
      <c r="G6788" s="30">
        <v>1</v>
      </c>
      <c r="H6788" s="30">
        <v>1</v>
      </c>
      <c r="I6788" s="30">
        <v>1</v>
      </c>
      <c r="K6788" s="457"/>
      <c r="L6788" s="457" t="e">
        <f>IF(K6788=0,#REF!,0)</f>
        <v>#REF!</v>
      </c>
    </row>
    <row r="6789" spans="1:12">
      <c r="A6789" s="30">
        <v>6787</v>
      </c>
      <c r="B6789" s="30">
        <v>6139.8579999999993</v>
      </c>
      <c r="C6789" s="30">
        <v>28119.591999999899</v>
      </c>
      <c r="D6789" s="30">
        <v>1</v>
      </c>
      <c r="E6789" s="30">
        <v>1</v>
      </c>
      <c r="F6789" s="30">
        <v>5200.54</v>
      </c>
      <c r="G6789" s="30">
        <v>1</v>
      </c>
      <c r="H6789" s="30">
        <v>1</v>
      </c>
      <c r="I6789" s="30">
        <v>1</v>
      </c>
      <c r="K6789" s="457"/>
      <c r="L6789" s="457" t="e">
        <f>IF(K6789=0,#REF!,0)</f>
        <v>#REF!</v>
      </c>
    </row>
    <row r="6790" spans="1:12">
      <c r="A6790" s="30">
        <v>6788</v>
      </c>
      <c r="B6790" s="30">
        <v>7599.07</v>
      </c>
      <c r="C6790" s="30">
        <v>29388.504999999899</v>
      </c>
      <c r="D6790" s="30">
        <v>1</v>
      </c>
      <c r="E6790" s="30">
        <v>1</v>
      </c>
      <c r="F6790" s="30">
        <v>5267.3649999999998</v>
      </c>
      <c r="G6790" s="30">
        <v>1</v>
      </c>
      <c r="H6790" s="30">
        <v>1</v>
      </c>
      <c r="I6790" s="30">
        <v>1</v>
      </c>
      <c r="K6790" s="457"/>
      <c r="L6790" s="457" t="e">
        <f>IF(K6790=0,#REF!,0)</f>
        <v>#REF!</v>
      </c>
    </row>
    <row r="6791" spans="1:12">
      <c r="A6791" s="30">
        <v>6789</v>
      </c>
      <c r="B6791" s="30">
        <v>1762.222</v>
      </c>
      <c r="C6791" s="30">
        <v>16153.716999999901</v>
      </c>
      <c r="D6791" s="30">
        <v>1</v>
      </c>
      <c r="E6791" s="30">
        <v>1</v>
      </c>
      <c r="F6791" s="30">
        <v>9112.6659999999902</v>
      </c>
      <c r="G6791" s="30">
        <v>1</v>
      </c>
      <c r="H6791" s="30">
        <v>1</v>
      </c>
      <c r="I6791" s="30">
        <v>1</v>
      </c>
      <c r="K6791" s="457"/>
      <c r="L6791" s="457" t="e">
        <f>IF(K6791=0,#REF!,0)</f>
        <v>#REF!</v>
      </c>
    </row>
    <row r="6792" spans="1:12">
      <c r="A6792" s="30">
        <v>6790</v>
      </c>
      <c r="B6792" s="30">
        <v>1762.222</v>
      </c>
      <c r="C6792" s="30">
        <v>15851.344999999899</v>
      </c>
      <c r="D6792" s="30">
        <v>1</v>
      </c>
      <c r="E6792" s="30">
        <v>1</v>
      </c>
      <c r="F6792" s="30">
        <v>2971.989</v>
      </c>
      <c r="G6792" s="30">
        <v>1</v>
      </c>
      <c r="H6792" s="30">
        <v>1</v>
      </c>
      <c r="I6792" s="30">
        <v>1</v>
      </c>
      <c r="K6792" s="457"/>
      <c r="L6792" s="457" t="e">
        <f>IF(K6792=0,#REF!,0)</f>
        <v>#REF!</v>
      </c>
    </row>
    <row r="6793" spans="1:12">
      <c r="A6793" s="30">
        <v>6791</v>
      </c>
      <c r="B6793" s="30">
        <v>1762.222</v>
      </c>
      <c r="C6793" s="30">
        <v>15529.737999999899</v>
      </c>
      <c r="D6793" s="30">
        <v>1</v>
      </c>
      <c r="E6793" s="30">
        <v>1</v>
      </c>
      <c r="F6793" s="30">
        <v>1661.019</v>
      </c>
      <c r="G6793" s="30">
        <v>1</v>
      </c>
      <c r="H6793" s="30">
        <v>1</v>
      </c>
      <c r="I6793" s="30">
        <v>1</v>
      </c>
      <c r="K6793" s="457"/>
      <c r="L6793" s="457" t="e">
        <f>IF(K6793=0,#REF!,0)</f>
        <v>#REF!</v>
      </c>
    </row>
    <row r="6794" spans="1:12">
      <c r="A6794" s="30">
        <v>6792</v>
      </c>
      <c r="B6794" s="30">
        <v>1032.623999999998</v>
      </c>
      <c r="C6794" s="30">
        <v>15653.752999999899</v>
      </c>
      <c r="D6794" s="30">
        <v>1</v>
      </c>
      <c r="E6794" s="30">
        <v>1</v>
      </c>
      <c r="F6794" s="30">
        <v>1269.5930000000001</v>
      </c>
      <c r="G6794" s="30">
        <v>1</v>
      </c>
      <c r="H6794" s="30">
        <v>1</v>
      </c>
      <c r="I6794" s="30">
        <v>1</v>
      </c>
      <c r="K6794" s="457"/>
      <c r="L6794" s="457" t="e">
        <f>IF(K6794=0,#REF!,0)</f>
        <v>#REF!</v>
      </c>
    </row>
    <row r="6795" spans="1:12">
      <c r="A6795" s="30">
        <v>6793</v>
      </c>
      <c r="B6795" s="30">
        <v>1032.623999999998</v>
      </c>
      <c r="C6795" s="30">
        <v>15742.4389999999</v>
      </c>
      <c r="D6795" s="30">
        <v>1</v>
      </c>
      <c r="E6795" s="30">
        <v>1</v>
      </c>
      <c r="F6795" s="30">
        <v>561.54099999999903</v>
      </c>
      <c r="G6795" s="30">
        <v>1</v>
      </c>
      <c r="H6795" s="30">
        <v>1</v>
      </c>
      <c r="I6795" s="30">
        <v>1</v>
      </c>
      <c r="K6795" s="457"/>
      <c r="L6795" s="457" t="e">
        <f>IF(K6795=0,#REF!,0)</f>
        <v>#REF!</v>
      </c>
    </row>
    <row r="6796" spans="1:12">
      <c r="A6796" s="30">
        <v>6794</v>
      </c>
      <c r="B6796" s="30">
        <v>1032.623999999998</v>
      </c>
      <c r="C6796" s="30">
        <v>15770.959999999901</v>
      </c>
      <c r="D6796" s="30">
        <v>1</v>
      </c>
      <c r="E6796" s="30">
        <v>1</v>
      </c>
      <c r="F6796" s="30">
        <v>325.15499999999901</v>
      </c>
      <c r="G6796" s="30">
        <v>1</v>
      </c>
      <c r="H6796" s="30">
        <v>1</v>
      </c>
      <c r="I6796" s="30">
        <v>1</v>
      </c>
      <c r="K6796" s="457"/>
      <c r="L6796" s="457" t="e">
        <f>IF(K6796=0,#REF!,0)</f>
        <v>#REF!</v>
      </c>
    </row>
    <row r="6797" spans="1:12">
      <c r="A6797" s="30">
        <v>6795</v>
      </c>
      <c r="B6797" s="30">
        <v>1032.623999999998</v>
      </c>
      <c r="C6797" s="30">
        <v>15841.015999999901</v>
      </c>
      <c r="D6797" s="30">
        <v>1</v>
      </c>
      <c r="E6797" s="30">
        <v>1</v>
      </c>
      <c r="F6797" s="30">
        <v>276.2</v>
      </c>
      <c r="G6797" s="30">
        <v>1</v>
      </c>
      <c r="H6797" s="30">
        <v>1</v>
      </c>
      <c r="I6797" s="30">
        <v>1</v>
      </c>
      <c r="K6797" s="457"/>
      <c r="L6797" s="457" t="e">
        <f>IF(K6797=0,#REF!,0)</f>
        <v>#REF!</v>
      </c>
    </row>
    <row r="6798" spans="1:12">
      <c r="A6798" s="30">
        <v>6796</v>
      </c>
      <c r="B6798" s="30">
        <v>1032.623999999998</v>
      </c>
      <c r="C6798" s="30">
        <v>15879.181999999901</v>
      </c>
      <c r="D6798" s="30">
        <v>1</v>
      </c>
      <c r="E6798" s="30">
        <v>1</v>
      </c>
      <c r="F6798" s="30">
        <v>277.00400000000002</v>
      </c>
      <c r="G6798" s="30">
        <v>1</v>
      </c>
      <c r="H6798" s="30">
        <v>1</v>
      </c>
      <c r="I6798" s="30">
        <v>1</v>
      </c>
      <c r="K6798" s="457"/>
      <c r="L6798" s="457" t="e">
        <f>IF(K6798=0,#REF!,0)</f>
        <v>#REF!</v>
      </c>
    </row>
    <row r="6799" spans="1:12">
      <c r="A6799" s="30">
        <v>6797</v>
      </c>
      <c r="B6799" s="30">
        <v>1032.623999999998</v>
      </c>
      <c r="C6799" s="30">
        <v>15915.1419999999</v>
      </c>
      <c r="D6799" s="30">
        <v>1</v>
      </c>
      <c r="E6799" s="30">
        <v>1</v>
      </c>
      <c r="F6799" s="30">
        <v>246.52699999999999</v>
      </c>
      <c r="G6799" s="30">
        <v>1</v>
      </c>
      <c r="H6799" s="30">
        <v>1</v>
      </c>
      <c r="I6799" s="30">
        <v>1</v>
      </c>
      <c r="K6799" s="457"/>
      <c r="L6799" s="457" t="e">
        <f>IF(K6799=0,#REF!,0)</f>
        <v>#REF!</v>
      </c>
    </row>
    <row r="6800" spans="1:12">
      <c r="A6800" s="30">
        <v>6798</v>
      </c>
      <c r="B6800" s="30">
        <v>1762.222</v>
      </c>
      <c r="C6800" s="30">
        <v>15943.725999999901</v>
      </c>
      <c r="D6800" s="30">
        <v>1</v>
      </c>
      <c r="E6800" s="30">
        <v>1</v>
      </c>
      <c r="F6800" s="30">
        <v>2517.761</v>
      </c>
      <c r="G6800" s="30">
        <v>1</v>
      </c>
      <c r="H6800" s="30">
        <v>1</v>
      </c>
      <c r="I6800" s="30">
        <v>1</v>
      </c>
      <c r="K6800" s="457"/>
      <c r="L6800" s="457" t="e">
        <f>IF(K6800=0,#REF!,0)</f>
        <v>#REF!</v>
      </c>
    </row>
    <row r="6801" spans="1:12">
      <c r="A6801" s="30">
        <v>6799</v>
      </c>
      <c r="B6801" s="30">
        <v>6139.8579999999993</v>
      </c>
      <c r="C6801" s="30">
        <v>16026.0889999999</v>
      </c>
      <c r="D6801" s="30">
        <v>1</v>
      </c>
      <c r="E6801" s="30">
        <v>1</v>
      </c>
      <c r="F6801" s="30">
        <v>44813.235999999997</v>
      </c>
      <c r="G6801" s="30">
        <v>1</v>
      </c>
      <c r="H6801" s="30">
        <v>1</v>
      </c>
      <c r="I6801" s="30">
        <v>1</v>
      </c>
      <c r="K6801" s="457"/>
      <c r="L6801" s="457" t="e">
        <f>IF(K6801=0,#REF!,0)</f>
        <v>#REF!</v>
      </c>
    </row>
    <row r="6802" spans="1:12">
      <c r="A6802" s="30">
        <v>6800</v>
      </c>
      <c r="B6802" s="30">
        <v>1762.222</v>
      </c>
      <c r="C6802" s="30">
        <v>42172.434999999889</v>
      </c>
      <c r="D6802" s="30">
        <v>1</v>
      </c>
      <c r="E6802" s="30">
        <v>1</v>
      </c>
      <c r="F6802" s="30">
        <v>43743.518999999986</v>
      </c>
      <c r="G6802" s="30">
        <v>1</v>
      </c>
      <c r="H6802" s="30">
        <v>1</v>
      </c>
      <c r="I6802" s="30">
        <v>1</v>
      </c>
      <c r="K6802" s="457"/>
      <c r="L6802" s="457" t="e">
        <f>IF(K6802=0,#REF!,0)</f>
        <v>#REF!</v>
      </c>
    </row>
    <row r="6803" spans="1:12">
      <c r="A6803" s="30">
        <v>6801</v>
      </c>
      <c r="B6803" s="30">
        <v>1032.623999999998</v>
      </c>
      <c r="C6803" s="30">
        <v>69393.717999999892</v>
      </c>
      <c r="D6803" s="30">
        <v>1</v>
      </c>
      <c r="E6803" s="30">
        <v>1</v>
      </c>
      <c r="F6803" s="30">
        <v>34060.372999999992</v>
      </c>
      <c r="G6803" s="30">
        <v>1</v>
      </c>
      <c r="H6803" s="30">
        <v>1</v>
      </c>
      <c r="I6803" s="30">
        <v>1</v>
      </c>
      <c r="K6803" s="457"/>
      <c r="L6803" s="457" t="e">
        <f>IF(K6803=0,#REF!,0)</f>
        <v>#REF!</v>
      </c>
    </row>
    <row r="6804" spans="1:12">
      <c r="A6804" s="30">
        <v>6802</v>
      </c>
      <c r="B6804" s="30">
        <v>1153.2399999999991</v>
      </c>
      <c r="C6804" s="30">
        <v>85302.833999999901</v>
      </c>
      <c r="D6804" s="30">
        <v>1</v>
      </c>
      <c r="E6804" s="30">
        <v>1</v>
      </c>
      <c r="F6804" s="30">
        <v>20124.63899999989</v>
      </c>
      <c r="G6804" s="30">
        <v>1</v>
      </c>
      <c r="H6804" s="30">
        <v>1</v>
      </c>
      <c r="I6804" s="30">
        <v>1</v>
      </c>
      <c r="K6804" s="457"/>
      <c r="L6804" s="457" t="e">
        <f>IF(K6804=0,#REF!,0)</f>
        <v>#REF!</v>
      </c>
    </row>
    <row r="6805" spans="1:12">
      <c r="A6805" s="30">
        <v>6803</v>
      </c>
      <c r="B6805" s="30">
        <v>1213.5469999999991</v>
      </c>
      <c r="C6805" s="30">
        <v>101499.74199999981</v>
      </c>
      <c r="D6805" s="30">
        <v>1</v>
      </c>
      <c r="E6805" s="30">
        <v>1</v>
      </c>
      <c r="F6805" s="30">
        <v>8844.6669999999904</v>
      </c>
      <c r="G6805" s="30">
        <v>1</v>
      </c>
      <c r="H6805" s="30">
        <v>1</v>
      </c>
      <c r="I6805" s="30">
        <v>1</v>
      </c>
      <c r="K6805" s="457"/>
      <c r="L6805" s="457" t="e">
        <f>IF(K6805=0,#REF!,0)</f>
        <v>#REF!</v>
      </c>
    </row>
    <row r="6806" spans="1:12">
      <c r="A6806" s="30">
        <v>6804</v>
      </c>
      <c r="B6806" s="30">
        <v>1213.5469999999991</v>
      </c>
      <c r="C6806" s="30">
        <v>85511.332999999897</v>
      </c>
      <c r="D6806" s="30">
        <v>1</v>
      </c>
      <c r="E6806" s="30">
        <v>1</v>
      </c>
      <c r="F6806" s="30">
        <v>2832.9989999999898</v>
      </c>
      <c r="G6806" s="30">
        <v>1</v>
      </c>
      <c r="H6806" s="30">
        <v>1</v>
      </c>
      <c r="I6806" s="30">
        <v>1</v>
      </c>
      <c r="K6806" s="457"/>
      <c r="L6806" s="457" t="e">
        <f>IF(K6806=0,#REF!,0)</f>
        <v>#REF!</v>
      </c>
    </row>
    <row r="6807" spans="1:12">
      <c r="A6807" s="30">
        <v>6805</v>
      </c>
      <c r="B6807" s="30">
        <v>6200.1660000000002</v>
      </c>
      <c r="C6807" s="30">
        <v>48393.269999999902</v>
      </c>
      <c r="D6807" s="30">
        <v>1</v>
      </c>
      <c r="E6807" s="30">
        <v>1</v>
      </c>
      <c r="F6807" s="30">
        <v>4145.5730000000003</v>
      </c>
      <c r="G6807" s="30">
        <v>1</v>
      </c>
      <c r="H6807" s="30">
        <v>1</v>
      </c>
      <c r="I6807" s="30">
        <v>1</v>
      </c>
      <c r="K6807" s="457"/>
      <c r="L6807" s="457" t="e">
        <f>IF(K6807=0,#REF!,0)</f>
        <v>#REF!</v>
      </c>
    </row>
    <row r="6808" spans="1:12">
      <c r="A6808" s="30">
        <v>6806</v>
      </c>
      <c r="B6808" s="30">
        <v>1762.222</v>
      </c>
      <c r="C6808" s="30">
        <v>67851.673999999897</v>
      </c>
      <c r="D6808" s="30">
        <v>1</v>
      </c>
      <c r="E6808" s="30">
        <v>1</v>
      </c>
      <c r="F6808" s="30">
        <v>3685.85499999999</v>
      </c>
      <c r="G6808" s="30">
        <v>1</v>
      </c>
      <c r="H6808" s="30">
        <v>1</v>
      </c>
      <c r="I6808" s="30">
        <v>1</v>
      </c>
      <c r="K6808" s="457"/>
      <c r="L6808" s="457" t="e">
        <f>IF(K6808=0,#REF!,0)</f>
        <v>#REF!</v>
      </c>
    </row>
    <row r="6809" spans="1:12">
      <c r="A6809" s="30">
        <v>6807</v>
      </c>
      <c r="B6809" s="30">
        <v>1032.623999999998</v>
      </c>
      <c r="C6809" s="30">
        <v>99762.172999999806</v>
      </c>
      <c r="D6809" s="30">
        <v>1</v>
      </c>
      <c r="E6809" s="30">
        <v>1</v>
      </c>
      <c r="F6809" s="30">
        <v>2113.1259999999902</v>
      </c>
      <c r="G6809" s="30">
        <v>1</v>
      </c>
      <c r="H6809" s="30">
        <v>1</v>
      </c>
      <c r="I6809" s="30">
        <v>1</v>
      </c>
      <c r="K6809" s="457"/>
      <c r="L6809" s="457" t="e">
        <f>IF(K6809=0,#REF!,0)</f>
        <v>#REF!</v>
      </c>
    </row>
    <row r="6810" spans="1:12">
      <c r="A6810" s="30">
        <v>6808</v>
      </c>
      <c r="B6810" s="30">
        <v>1032.623999999998</v>
      </c>
      <c r="C6810" s="30">
        <v>83809.210999999894</v>
      </c>
      <c r="D6810" s="30">
        <v>1</v>
      </c>
      <c r="E6810" s="30">
        <v>1</v>
      </c>
      <c r="F6810" s="30">
        <v>1851.5419999999999</v>
      </c>
      <c r="G6810" s="30">
        <v>1</v>
      </c>
      <c r="H6810" s="30">
        <v>1</v>
      </c>
      <c r="I6810" s="30">
        <v>1</v>
      </c>
      <c r="K6810" s="457"/>
      <c r="L6810" s="457" t="e">
        <f>IF(K6810=0,#REF!,0)</f>
        <v>#REF!</v>
      </c>
    </row>
    <row r="6811" spans="1:12">
      <c r="A6811" s="30">
        <v>6809</v>
      </c>
      <c r="B6811" s="30">
        <v>1032.623999999998</v>
      </c>
      <c r="C6811" s="30">
        <v>71900.615999999893</v>
      </c>
      <c r="D6811" s="30">
        <v>1</v>
      </c>
      <c r="E6811" s="30">
        <v>1</v>
      </c>
      <c r="F6811" s="30">
        <v>2113.884</v>
      </c>
      <c r="G6811" s="30">
        <v>1</v>
      </c>
      <c r="H6811" s="30">
        <v>1</v>
      </c>
      <c r="I6811" s="30">
        <v>1</v>
      </c>
      <c r="K6811" s="457"/>
      <c r="L6811" s="457" t="e">
        <f>IF(K6811=0,#REF!,0)</f>
        <v>#REF!</v>
      </c>
    </row>
    <row r="6812" spans="1:12">
      <c r="A6812" s="30">
        <v>6810</v>
      </c>
      <c r="B6812" s="30">
        <v>1762.222</v>
      </c>
      <c r="C6812" s="30">
        <v>40065.890999999901</v>
      </c>
      <c r="D6812" s="30">
        <v>1</v>
      </c>
      <c r="E6812" s="30">
        <v>1</v>
      </c>
      <c r="F6812" s="30">
        <v>3688.4319999999998</v>
      </c>
      <c r="G6812" s="30">
        <v>1</v>
      </c>
      <c r="H6812" s="30">
        <v>1</v>
      </c>
      <c r="I6812" s="30">
        <v>1</v>
      </c>
      <c r="K6812" s="457"/>
      <c r="L6812" s="457" t="e">
        <f>IF(K6812=0,#REF!,0)</f>
        <v>#REF!</v>
      </c>
    </row>
    <row r="6813" spans="1:12">
      <c r="A6813" s="30">
        <v>6811</v>
      </c>
      <c r="B6813" s="30">
        <v>6139.8579999999993</v>
      </c>
      <c r="C6813" s="30">
        <v>28119.4189999999</v>
      </c>
      <c r="D6813" s="30">
        <v>1</v>
      </c>
      <c r="E6813" s="30">
        <v>1</v>
      </c>
      <c r="F6813" s="30">
        <v>5198.24</v>
      </c>
      <c r="G6813" s="30">
        <v>1</v>
      </c>
      <c r="H6813" s="30">
        <v>1</v>
      </c>
      <c r="I6813" s="30">
        <v>1</v>
      </c>
      <c r="K6813" s="457"/>
      <c r="L6813" s="457" t="e">
        <f>IF(K6813=0,#REF!,0)</f>
        <v>#REF!</v>
      </c>
    </row>
    <row r="6814" spans="1:12">
      <c r="A6814" s="30">
        <v>6812</v>
      </c>
      <c r="B6814" s="30">
        <v>7599.07</v>
      </c>
      <c r="C6814" s="30">
        <v>29388.376999999899</v>
      </c>
      <c r="D6814" s="30">
        <v>1</v>
      </c>
      <c r="E6814" s="30">
        <v>1</v>
      </c>
      <c r="F6814" s="30">
        <v>5265.3590000000004</v>
      </c>
      <c r="G6814" s="30">
        <v>1</v>
      </c>
      <c r="H6814" s="30">
        <v>1</v>
      </c>
      <c r="I6814" s="30">
        <v>1</v>
      </c>
      <c r="K6814" s="457"/>
      <c r="L6814" s="457" t="e">
        <f>IF(K6814=0,#REF!,0)</f>
        <v>#REF!</v>
      </c>
    </row>
    <row r="6815" spans="1:12">
      <c r="A6815" s="30">
        <v>6813</v>
      </c>
      <c r="B6815" s="30">
        <v>1762.222</v>
      </c>
      <c r="C6815" s="30">
        <v>16153.051999999901</v>
      </c>
      <c r="D6815" s="30">
        <v>1</v>
      </c>
      <c r="E6815" s="30">
        <v>1</v>
      </c>
      <c r="F6815" s="30">
        <v>5211.7349999999997</v>
      </c>
      <c r="G6815" s="30">
        <v>1</v>
      </c>
      <c r="H6815" s="30">
        <v>1</v>
      </c>
      <c r="I6815" s="30">
        <v>1</v>
      </c>
      <c r="K6815" s="457"/>
      <c r="L6815" s="457" t="e">
        <f>IF(K6815=0,#REF!,0)</f>
        <v>#REF!</v>
      </c>
    </row>
    <row r="6816" spans="1:12">
      <c r="A6816" s="30">
        <v>6814</v>
      </c>
      <c r="B6816" s="30">
        <v>1762.222</v>
      </c>
      <c r="C6816" s="30">
        <v>15703.9739999999</v>
      </c>
      <c r="D6816" s="30">
        <v>1</v>
      </c>
      <c r="E6816" s="30">
        <v>1</v>
      </c>
      <c r="F6816" s="30">
        <v>2971.2809999999999</v>
      </c>
      <c r="G6816" s="30">
        <v>1</v>
      </c>
      <c r="H6816" s="30">
        <v>1</v>
      </c>
      <c r="I6816" s="30">
        <v>1</v>
      </c>
      <c r="K6816" s="457"/>
      <c r="L6816" s="457" t="e">
        <f>IF(K6816=0,#REF!,0)</f>
        <v>#REF!</v>
      </c>
    </row>
    <row r="6817" spans="1:12">
      <c r="A6817" s="30">
        <v>6815</v>
      </c>
      <c r="B6817" s="30">
        <v>1762.222</v>
      </c>
      <c r="C6817" s="30">
        <v>15399.836999999899</v>
      </c>
      <c r="D6817" s="30">
        <v>1</v>
      </c>
      <c r="E6817" s="30">
        <v>1</v>
      </c>
      <c r="F6817" s="30">
        <v>1660.7049999999999</v>
      </c>
      <c r="G6817" s="30">
        <v>1</v>
      </c>
      <c r="H6817" s="30">
        <v>1</v>
      </c>
      <c r="I6817" s="30">
        <v>1</v>
      </c>
      <c r="K6817" s="457"/>
      <c r="L6817" s="457" t="e">
        <f>IF(K6817=0,#REF!,0)</f>
        <v>#REF!</v>
      </c>
    </row>
    <row r="6818" spans="1:12">
      <c r="A6818" s="30">
        <v>6816</v>
      </c>
      <c r="B6818" s="30">
        <v>1032.623999999998</v>
      </c>
      <c r="C6818" s="30">
        <v>15566.648999999899</v>
      </c>
      <c r="D6818" s="30">
        <v>1</v>
      </c>
      <c r="E6818" s="30">
        <v>1</v>
      </c>
      <c r="F6818" s="30">
        <v>1269.4449999999999</v>
      </c>
      <c r="G6818" s="30">
        <v>1</v>
      </c>
      <c r="H6818" s="30">
        <v>1</v>
      </c>
      <c r="I6818" s="30">
        <v>1</v>
      </c>
      <c r="K6818" s="457"/>
      <c r="L6818" s="457" t="e">
        <f>IF(K6818=0,#REF!,0)</f>
        <v>#REF!</v>
      </c>
    </row>
    <row r="6819" spans="1:12">
      <c r="A6819" s="30">
        <v>6817</v>
      </c>
      <c r="B6819" s="30">
        <v>1032.623999999998</v>
      </c>
      <c r="C6819" s="30">
        <v>15721.6409999999</v>
      </c>
      <c r="D6819" s="30">
        <v>1</v>
      </c>
      <c r="E6819" s="30">
        <v>1</v>
      </c>
      <c r="F6819" s="30">
        <v>543.57699999999897</v>
      </c>
      <c r="G6819" s="30">
        <v>1</v>
      </c>
      <c r="H6819" s="30">
        <v>1</v>
      </c>
      <c r="I6819" s="30">
        <v>1</v>
      </c>
      <c r="K6819" s="457"/>
      <c r="L6819" s="457" t="e">
        <f>IF(K6819=0,#REF!,0)</f>
        <v>#REF!</v>
      </c>
    </row>
    <row r="6820" spans="1:12">
      <c r="A6820" s="30">
        <v>6818</v>
      </c>
      <c r="B6820" s="30">
        <v>1032.623999999998</v>
      </c>
      <c r="C6820" s="30">
        <v>15791.5619999999</v>
      </c>
      <c r="D6820" s="30">
        <v>1</v>
      </c>
      <c r="E6820" s="30">
        <v>1</v>
      </c>
      <c r="F6820" s="30">
        <v>597.71199999999999</v>
      </c>
      <c r="G6820" s="30">
        <v>1</v>
      </c>
      <c r="H6820" s="30">
        <v>1</v>
      </c>
      <c r="I6820" s="30">
        <v>1</v>
      </c>
      <c r="K6820" s="457"/>
      <c r="L6820" s="457" t="e">
        <f>IF(K6820=0,#REF!,0)</f>
        <v>#REF!</v>
      </c>
    </row>
    <row r="6821" spans="1:12">
      <c r="A6821" s="30">
        <v>6819</v>
      </c>
      <c r="B6821" s="30">
        <v>1032.623999999998</v>
      </c>
      <c r="C6821" s="30">
        <v>15928.886999999901</v>
      </c>
      <c r="D6821" s="30">
        <v>1</v>
      </c>
      <c r="E6821" s="30">
        <v>1</v>
      </c>
      <c r="F6821" s="30">
        <v>389.28799999999899</v>
      </c>
      <c r="G6821" s="30">
        <v>1</v>
      </c>
      <c r="H6821" s="30">
        <v>1</v>
      </c>
      <c r="I6821" s="30">
        <v>1</v>
      </c>
      <c r="K6821" s="457"/>
      <c r="L6821" s="457" t="e">
        <f>IF(K6821=0,#REF!,0)</f>
        <v>#REF!</v>
      </c>
    </row>
    <row r="6822" spans="1:12">
      <c r="A6822" s="30">
        <v>6820</v>
      </c>
      <c r="B6822" s="30">
        <v>1032.623999999998</v>
      </c>
      <c r="C6822" s="30">
        <v>15985.3859999999</v>
      </c>
      <c r="D6822" s="30">
        <v>1</v>
      </c>
      <c r="E6822" s="30">
        <v>1</v>
      </c>
      <c r="F6822" s="30">
        <v>244.83099999999999</v>
      </c>
      <c r="G6822" s="30">
        <v>1</v>
      </c>
      <c r="H6822" s="30">
        <v>1</v>
      </c>
      <c r="I6822" s="30">
        <v>1</v>
      </c>
      <c r="K6822" s="457"/>
      <c r="L6822" s="457" t="e">
        <f>IF(K6822=0,#REF!,0)</f>
        <v>#REF!</v>
      </c>
    </row>
    <row r="6823" spans="1:12">
      <c r="A6823" s="30">
        <v>6821</v>
      </c>
      <c r="B6823" s="30">
        <v>1032.623999999998</v>
      </c>
      <c r="C6823" s="30">
        <v>16057.663999999899</v>
      </c>
      <c r="D6823" s="30">
        <v>1</v>
      </c>
      <c r="E6823" s="30">
        <v>1</v>
      </c>
      <c r="F6823" s="30">
        <v>245.63699999999901</v>
      </c>
      <c r="G6823" s="30">
        <v>1</v>
      </c>
      <c r="H6823" s="30">
        <v>1</v>
      </c>
      <c r="I6823" s="30">
        <v>1</v>
      </c>
      <c r="K6823" s="457"/>
      <c r="L6823" s="457" t="e">
        <f>IF(K6823=0,#REF!,0)</f>
        <v>#REF!</v>
      </c>
    </row>
    <row r="6824" spans="1:12">
      <c r="A6824" s="30">
        <v>6822</v>
      </c>
      <c r="B6824" s="30">
        <v>1762.222</v>
      </c>
      <c r="C6824" s="30">
        <v>16097.362999999899</v>
      </c>
      <c r="D6824" s="30">
        <v>1</v>
      </c>
      <c r="E6824" s="30">
        <v>1</v>
      </c>
      <c r="F6824" s="30">
        <v>707.86599999999999</v>
      </c>
      <c r="G6824" s="30">
        <v>1</v>
      </c>
      <c r="H6824" s="30">
        <v>1</v>
      </c>
      <c r="I6824" s="30">
        <v>1</v>
      </c>
      <c r="K6824" s="457"/>
      <c r="L6824" s="457" t="e">
        <f>IF(K6824=0,#REF!,0)</f>
        <v>#REF!</v>
      </c>
    </row>
    <row r="6825" spans="1:12">
      <c r="A6825" s="30">
        <v>6823</v>
      </c>
      <c r="B6825" s="30">
        <v>6139.8579999999993</v>
      </c>
      <c r="C6825" s="30">
        <v>16183.816999999901</v>
      </c>
      <c r="D6825" s="30">
        <v>1</v>
      </c>
      <c r="E6825" s="30">
        <v>1</v>
      </c>
      <c r="F6825" s="30">
        <v>47151.881999999991</v>
      </c>
      <c r="G6825" s="30">
        <v>1</v>
      </c>
      <c r="H6825" s="30">
        <v>1</v>
      </c>
      <c r="I6825" s="30">
        <v>1</v>
      </c>
      <c r="K6825" s="457"/>
      <c r="L6825" s="457" t="e">
        <f>IF(K6825=0,#REF!,0)</f>
        <v>#REF!</v>
      </c>
    </row>
    <row r="6826" spans="1:12">
      <c r="A6826" s="30">
        <v>6824</v>
      </c>
      <c r="B6826" s="30">
        <v>1762.222</v>
      </c>
      <c r="C6826" s="30">
        <v>29087.786999999902</v>
      </c>
      <c r="D6826" s="30">
        <v>1</v>
      </c>
      <c r="E6826" s="30">
        <v>1</v>
      </c>
      <c r="F6826" s="30">
        <v>49019.494999999988</v>
      </c>
      <c r="G6826" s="30">
        <v>1</v>
      </c>
      <c r="H6826" s="30">
        <v>1</v>
      </c>
      <c r="I6826" s="30">
        <v>1</v>
      </c>
      <c r="K6826" s="457"/>
      <c r="L6826" s="457" t="e">
        <f>IF(K6826=0,#REF!,0)</f>
        <v>#REF!</v>
      </c>
    </row>
    <row r="6827" spans="1:12">
      <c r="A6827" s="30">
        <v>6825</v>
      </c>
      <c r="B6827" s="30">
        <v>1032.623999999998</v>
      </c>
      <c r="C6827" s="30">
        <v>29893.236999999899</v>
      </c>
      <c r="D6827" s="30">
        <v>1</v>
      </c>
      <c r="E6827" s="30">
        <v>1</v>
      </c>
      <c r="F6827" s="30">
        <v>43771.237000000001</v>
      </c>
      <c r="G6827" s="30">
        <v>1</v>
      </c>
      <c r="H6827" s="30">
        <v>1</v>
      </c>
      <c r="I6827" s="30">
        <v>1</v>
      </c>
      <c r="K6827" s="457"/>
      <c r="L6827" s="457" t="e">
        <f>IF(K6827=0,#REF!,0)</f>
        <v>#REF!</v>
      </c>
    </row>
    <row r="6828" spans="1:12">
      <c r="A6828" s="30">
        <v>6826</v>
      </c>
      <c r="B6828" s="30">
        <v>1153.2399999999991</v>
      </c>
      <c r="C6828" s="30">
        <v>30635.161999999902</v>
      </c>
      <c r="D6828" s="30">
        <v>1</v>
      </c>
      <c r="E6828" s="30">
        <v>1</v>
      </c>
      <c r="F6828" s="30">
        <v>32186.17199999989</v>
      </c>
      <c r="G6828" s="30">
        <v>1</v>
      </c>
      <c r="H6828" s="30">
        <v>1</v>
      </c>
      <c r="I6828" s="30">
        <v>1</v>
      </c>
      <c r="K6828" s="457"/>
      <c r="L6828" s="457" t="e">
        <f>IF(K6828=0,#REF!,0)</f>
        <v>#REF!</v>
      </c>
    </row>
    <row r="6829" spans="1:12">
      <c r="A6829" s="30">
        <v>6827</v>
      </c>
      <c r="B6829" s="30">
        <v>1213.5469999999991</v>
      </c>
      <c r="C6829" s="30">
        <v>31367.339999999891</v>
      </c>
      <c r="D6829" s="30">
        <v>1</v>
      </c>
      <c r="E6829" s="30">
        <v>1</v>
      </c>
      <c r="F6829" s="30">
        <v>24070.138999999988</v>
      </c>
      <c r="G6829" s="30">
        <v>1</v>
      </c>
      <c r="H6829" s="30">
        <v>1</v>
      </c>
      <c r="I6829" s="30">
        <v>1</v>
      </c>
      <c r="K6829" s="457"/>
      <c r="L6829" s="457" t="e">
        <f>IF(K6829=0,#REF!,0)</f>
        <v>#REF!</v>
      </c>
    </row>
    <row r="6830" spans="1:12">
      <c r="A6830" s="30">
        <v>6828</v>
      </c>
      <c r="B6830" s="30">
        <v>1213.5469999999991</v>
      </c>
      <c r="C6830" s="30">
        <v>30990.858999999902</v>
      </c>
      <c r="D6830" s="30">
        <v>1</v>
      </c>
      <c r="E6830" s="30">
        <v>1</v>
      </c>
      <c r="F6830" s="30">
        <v>16275.633999999998</v>
      </c>
      <c r="G6830" s="30">
        <v>1</v>
      </c>
      <c r="H6830" s="30">
        <v>1</v>
      </c>
      <c r="I6830" s="30">
        <v>1</v>
      </c>
      <c r="K6830" s="457"/>
      <c r="L6830" s="457" t="e">
        <f>IF(K6830=0,#REF!,0)</f>
        <v>#REF!</v>
      </c>
    </row>
    <row r="6831" spans="1:12">
      <c r="A6831" s="30">
        <v>6829</v>
      </c>
      <c r="B6831" s="30">
        <v>6200.1660000000002</v>
      </c>
      <c r="C6831" s="30">
        <v>29082.887000000002</v>
      </c>
      <c r="D6831" s="30">
        <v>1</v>
      </c>
      <c r="E6831" s="30">
        <v>1</v>
      </c>
      <c r="F6831" s="30">
        <v>4967.9079999999904</v>
      </c>
      <c r="G6831" s="30">
        <v>1</v>
      </c>
      <c r="H6831" s="30">
        <v>1</v>
      </c>
      <c r="I6831" s="30">
        <v>1</v>
      </c>
      <c r="K6831" s="457"/>
      <c r="L6831" s="457" t="e">
        <f>IF(K6831=0,#REF!,0)</f>
        <v>#REF!</v>
      </c>
    </row>
    <row r="6832" spans="1:12">
      <c r="A6832" s="30">
        <v>6830</v>
      </c>
      <c r="B6832" s="30">
        <v>1762.222</v>
      </c>
      <c r="C6832" s="30">
        <v>28899.337999999902</v>
      </c>
      <c r="D6832" s="30">
        <v>1</v>
      </c>
      <c r="E6832" s="30">
        <v>1</v>
      </c>
      <c r="F6832" s="30">
        <v>4730.5169999999898</v>
      </c>
      <c r="G6832" s="30">
        <v>1</v>
      </c>
      <c r="H6832" s="30">
        <v>1</v>
      </c>
      <c r="I6832" s="30">
        <v>1</v>
      </c>
      <c r="K6832" s="457"/>
      <c r="L6832" s="457" t="e">
        <f>IF(K6832=0,#REF!,0)</f>
        <v>#REF!</v>
      </c>
    </row>
    <row r="6833" spans="1:12">
      <c r="A6833" s="30">
        <v>6831</v>
      </c>
      <c r="B6833" s="30">
        <v>1032.623999999998</v>
      </c>
      <c r="C6833" s="30">
        <v>29660.8829999999</v>
      </c>
      <c r="D6833" s="30">
        <v>1</v>
      </c>
      <c r="E6833" s="30">
        <v>1</v>
      </c>
      <c r="F6833" s="30">
        <v>5558.4659999999894</v>
      </c>
      <c r="G6833" s="30">
        <v>1</v>
      </c>
      <c r="H6833" s="30">
        <v>1</v>
      </c>
      <c r="I6833" s="30">
        <v>1</v>
      </c>
      <c r="K6833" s="457"/>
      <c r="L6833" s="457" t="e">
        <f>IF(K6833=0,#REF!,0)</f>
        <v>#REF!</v>
      </c>
    </row>
    <row r="6834" spans="1:12">
      <c r="A6834" s="30">
        <v>6832</v>
      </c>
      <c r="B6834" s="30">
        <v>1032.623999999998</v>
      </c>
      <c r="C6834" s="30">
        <v>29275.689999999897</v>
      </c>
      <c r="D6834" s="30">
        <v>1</v>
      </c>
      <c r="E6834" s="30">
        <v>1</v>
      </c>
      <c r="F6834" s="30">
        <v>5816.8459999999795</v>
      </c>
      <c r="G6834" s="30">
        <v>1</v>
      </c>
      <c r="H6834" s="30">
        <v>1</v>
      </c>
      <c r="I6834" s="30">
        <v>1</v>
      </c>
      <c r="K6834" s="457"/>
      <c r="L6834" s="457" t="e">
        <f>IF(K6834=0,#REF!,0)</f>
        <v>#REF!</v>
      </c>
    </row>
    <row r="6835" spans="1:12">
      <c r="A6835" s="30">
        <v>6833</v>
      </c>
      <c r="B6835" s="30">
        <v>1032.623999999998</v>
      </c>
      <c r="C6835" s="30">
        <v>28900.035999999902</v>
      </c>
      <c r="D6835" s="30">
        <v>1</v>
      </c>
      <c r="E6835" s="30">
        <v>1</v>
      </c>
      <c r="F6835" s="30">
        <v>10548.98099999998</v>
      </c>
      <c r="G6835" s="30">
        <v>1</v>
      </c>
      <c r="H6835" s="30">
        <v>1</v>
      </c>
      <c r="I6835" s="30">
        <v>1</v>
      </c>
      <c r="K6835" s="457"/>
      <c r="L6835" s="457" t="e">
        <f>IF(K6835=0,#REF!,0)</f>
        <v>#REF!</v>
      </c>
    </row>
    <row r="6836" spans="1:12">
      <c r="A6836" s="30">
        <v>6834</v>
      </c>
      <c r="B6836" s="30">
        <v>1762.222</v>
      </c>
      <c r="C6836" s="30">
        <v>28343.553999999902</v>
      </c>
      <c r="D6836" s="30">
        <v>1</v>
      </c>
      <c r="E6836" s="30">
        <v>1</v>
      </c>
      <c r="F6836" s="30">
        <v>16217.7299999999</v>
      </c>
      <c r="G6836" s="30">
        <v>1</v>
      </c>
      <c r="H6836" s="30">
        <v>1</v>
      </c>
      <c r="I6836" s="30">
        <v>1</v>
      </c>
      <c r="K6836" s="457"/>
      <c r="L6836" s="457" t="e">
        <f>IF(K6836=0,#REF!,0)</f>
        <v>#REF!</v>
      </c>
    </row>
    <row r="6837" spans="1:12">
      <c r="A6837" s="30">
        <v>6835</v>
      </c>
      <c r="B6837" s="30">
        <v>6139.8579999999993</v>
      </c>
      <c r="C6837" s="30">
        <v>28402.944999999898</v>
      </c>
      <c r="D6837" s="30">
        <v>1</v>
      </c>
      <c r="E6837" s="30">
        <v>1</v>
      </c>
      <c r="F6837" s="30">
        <v>12542.70799999999</v>
      </c>
      <c r="G6837" s="30">
        <v>1</v>
      </c>
      <c r="H6837" s="30">
        <v>1</v>
      </c>
      <c r="I6837" s="30">
        <v>1</v>
      </c>
      <c r="K6837" s="457"/>
      <c r="L6837" s="457" t="e">
        <f>IF(K6837=0,#REF!,0)</f>
        <v>#REF!</v>
      </c>
    </row>
    <row r="6838" spans="1:12">
      <c r="A6838" s="30">
        <v>6836</v>
      </c>
      <c r="B6838" s="30">
        <v>7599.07</v>
      </c>
      <c r="C6838" s="30">
        <v>29788.737999999899</v>
      </c>
      <c r="D6838" s="30">
        <v>1</v>
      </c>
      <c r="E6838" s="30">
        <v>1</v>
      </c>
      <c r="F6838" s="30">
        <v>12258.616999999991</v>
      </c>
      <c r="G6838" s="30">
        <v>1</v>
      </c>
      <c r="H6838" s="30">
        <v>1</v>
      </c>
      <c r="I6838" s="30">
        <v>1</v>
      </c>
      <c r="K6838" s="457"/>
      <c r="L6838" s="457" t="e">
        <f>IF(K6838=0,#REF!,0)</f>
        <v>#REF!</v>
      </c>
    </row>
    <row r="6839" spans="1:12">
      <c r="A6839" s="30">
        <v>6837</v>
      </c>
      <c r="B6839" s="30">
        <v>1762.222</v>
      </c>
      <c r="C6839" s="30">
        <v>16671.744999999901</v>
      </c>
      <c r="D6839" s="30">
        <v>1</v>
      </c>
      <c r="E6839" s="30">
        <v>1</v>
      </c>
      <c r="F6839" s="30">
        <v>26008.174999999988</v>
      </c>
      <c r="G6839" s="30">
        <v>1</v>
      </c>
      <c r="H6839" s="30">
        <v>1</v>
      </c>
      <c r="I6839" s="30">
        <v>1</v>
      </c>
      <c r="K6839" s="457"/>
      <c r="L6839" s="457" t="e">
        <f>IF(K6839=0,#REF!,0)</f>
        <v>#REF!</v>
      </c>
    </row>
    <row r="6840" spans="1:12">
      <c r="A6840" s="30">
        <v>6838</v>
      </c>
      <c r="B6840" s="30">
        <v>1762.222</v>
      </c>
      <c r="C6840" s="30">
        <v>16324.529999999901</v>
      </c>
      <c r="D6840" s="30">
        <v>1</v>
      </c>
      <c r="E6840" s="30">
        <v>1</v>
      </c>
      <c r="F6840" s="30">
        <v>2439.5459999999998</v>
      </c>
      <c r="G6840" s="30">
        <v>1</v>
      </c>
      <c r="H6840" s="30">
        <v>1</v>
      </c>
      <c r="I6840" s="30">
        <v>1</v>
      </c>
      <c r="K6840" s="457"/>
      <c r="L6840" s="457" t="e">
        <f>IF(K6840=0,#REF!,0)</f>
        <v>#REF!</v>
      </c>
    </row>
    <row r="6841" spans="1:12">
      <c r="A6841" s="30">
        <v>6839</v>
      </c>
      <c r="B6841" s="30">
        <v>1762.222</v>
      </c>
      <c r="C6841" s="30">
        <v>15980.4379999999</v>
      </c>
      <c r="D6841" s="30">
        <v>1</v>
      </c>
      <c r="E6841" s="30">
        <v>1</v>
      </c>
      <c r="F6841" s="30">
        <v>1990.454</v>
      </c>
      <c r="G6841" s="30">
        <v>1</v>
      </c>
      <c r="H6841" s="30">
        <v>1</v>
      </c>
      <c r="I6841" s="30">
        <v>1</v>
      </c>
      <c r="K6841" s="457"/>
      <c r="L6841" s="457" t="e">
        <f>IF(K6841=0,#REF!,0)</f>
        <v>#REF!</v>
      </c>
    </row>
    <row r="6842" spans="1:12">
      <c r="A6842" s="30">
        <v>6840</v>
      </c>
      <c r="B6842" s="30">
        <v>1032.623999999998</v>
      </c>
      <c r="C6842" s="30">
        <v>16080.023999999899</v>
      </c>
      <c r="D6842" s="30">
        <v>1</v>
      </c>
      <c r="E6842" s="30">
        <v>1</v>
      </c>
      <c r="F6842" s="30">
        <v>1206.0039999999999</v>
      </c>
      <c r="G6842" s="30">
        <v>1</v>
      </c>
      <c r="H6842" s="30">
        <v>1</v>
      </c>
      <c r="I6842" s="30">
        <v>1</v>
      </c>
      <c r="K6842" s="457"/>
      <c r="L6842" s="457" t="e">
        <f>IF(K6842=0,#REF!,0)</f>
        <v>#REF!</v>
      </c>
    </row>
    <row r="6843" spans="1:12">
      <c r="A6843" s="30">
        <v>6841</v>
      </c>
      <c r="B6843" s="30">
        <v>1032.623999999998</v>
      </c>
      <c r="C6843" s="30">
        <v>16124.684999999899</v>
      </c>
      <c r="D6843" s="30">
        <v>1</v>
      </c>
      <c r="E6843" s="30">
        <v>1</v>
      </c>
      <c r="F6843" s="30">
        <v>715.42299999999898</v>
      </c>
      <c r="G6843" s="30">
        <v>1</v>
      </c>
      <c r="H6843" s="30">
        <v>1</v>
      </c>
      <c r="I6843" s="30">
        <v>1</v>
      </c>
      <c r="K6843" s="457"/>
      <c r="L6843" s="457" t="e">
        <f>IF(K6843=0,#REF!,0)</f>
        <v>#REF!</v>
      </c>
    </row>
    <row r="6844" spans="1:12">
      <c r="A6844" s="30">
        <v>6842</v>
      </c>
      <c r="B6844" s="30">
        <v>1032.623999999998</v>
      </c>
      <c r="C6844" s="30">
        <v>16112.2069999999</v>
      </c>
      <c r="D6844" s="30">
        <v>1</v>
      </c>
      <c r="E6844" s="30">
        <v>1</v>
      </c>
      <c r="F6844" s="30">
        <v>536.64099999999996</v>
      </c>
      <c r="G6844" s="30">
        <v>1</v>
      </c>
      <c r="H6844" s="30">
        <v>1</v>
      </c>
      <c r="I6844" s="30">
        <v>1</v>
      </c>
      <c r="K6844" s="457"/>
      <c r="L6844" s="457" t="e">
        <f>IF(K6844=0,#REF!,0)</f>
        <v>#REF!</v>
      </c>
    </row>
    <row r="6845" spans="1:12">
      <c r="A6845" s="30">
        <v>6843</v>
      </c>
      <c r="B6845" s="30">
        <v>1032.623999999998</v>
      </c>
      <c r="C6845" s="30">
        <v>16165.842999999901</v>
      </c>
      <c r="D6845" s="30">
        <v>1</v>
      </c>
      <c r="E6845" s="30">
        <v>1</v>
      </c>
      <c r="F6845" s="30">
        <v>421.945999999999</v>
      </c>
      <c r="G6845" s="30">
        <v>1</v>
      </c>
      <c r="H6845" s="30">
        <v>1</v>
      </c>
      <c r="I6845" s="30">
        <v>1</v>
      </c>
      <c r="K6845" s="457"/>
      <c r="L6845" s="457" t="e">
        <f>IF(K6845=0,#REF!,0)</f>
        <v>#REF!</v>
      </c>
    </row>
    <row r="6846" spans="1:12">
      <c r="A6846" s="30">
        <v>6844</v>
      </c>
      <c r="B6846" s="30">
        <v>1032.623999999998</v>
      </c>
      <c r="C6846" s="30">
        <v>16182.4709999999</v>
      </c>
      <c r="D6846" s="30">
        <v>1</v>
      </c>
      <c r="E6846" s="30">
        <v>1</v>
      </c>
      <c r="F6846" s="30">
        <v>247.831999999999</v>
      </c>
      <c r="G6846" s="30">
        <v>1</v>
      </c>
      <c r="H6846" s="30">
        <v>1</v>
      </c>
      <c r="I6846" s="30">
        <v>1</v>
      </c>
      <c r="K6846" s="457"/>
      <c r="L6846" s="457" t="e">
        <f>IF(K6846=0,#REF!,0)</f>
        <v>#REF!</v>
      </c>
    </row>
    <row r="6847" spans="1:12">
      <c r="A6847" s="30">
        <v>6845</v>
      </c>
      <c r="B6847" s="30">
        <v>1032.623999999998</v>
      </c>
      <c r="C6847" s="30">
        <v>16200.8749999999</v>
      </c>
      <c r="D6847" s="30">
        <v>1</v>
      </c>
      <c r="E6847" s="30">
        <v>1</v>
      </c>
      <c r="F6847" s="30">
        <v>252.65</v>
      </c>
      <c r="G6847" s="30">
        <v>1</v>
      </c>
      <c r="H6847" s="30">
        <v>1</v>
      </c>
      <c r="I6847" s="30">
        <v>1</v>
      </c>
      <c r="K6847" s="457"/>
      <c r="L6847" s="457" t="e">
        <f>IF(K6847=0,#REF!,0)</f>
        <v>#REF!</v>
      </c>
    </row>
    <row r="6848" spans="1:12">
      <c r="A6848" s="30">
        <v>6846</v>
      </c>
      <c r="B6848" s="30">
        <v>1762.222</v>
      </c>
      <c r="C6848" s="30">
        <v>16220.2569999999</v>
      </c>
      <c r="D6848" s="30">
        <v>1</v>
      </c>
      <c r="E6848" s="30">
        <v>1</v>
      </c>
      <c r="F6848" s="30">
        <v>434.95299999999889</v>
      </c>
      <c r="G6848" s="30">
        <v>1</v>
      </c>
      <c r="H6848" s="30">
        <v>1</v>
      </c>
      <c r="I6848" s="30">
        <v>1</v>
      </c>
      <c r="K6848" s="457"/>
      <c r="L6848" s="457" t="e">
        <f>IF(K6848=0,#REF!,0)</f>
        <v>#REF!</v>
      </c>
    </row>
    <row r="6849" spans="1:12">
      <c r="A6849" s="30">
        <v>6847</v>
      </c>
      <c r="B6849" s="30">
        <v>6139.8579999999993</v>
      </c>
      <c r="C6849" s="30">
        <v>16306.129999999899</v>
      </c>
      <c r="D6849" s="30">
        <v>1</v>
      </c>
      <c r="E6849" s="30">
        <v>1</v>
      </c>
      <c r="F6849" s="30">
        <v>63198.321000000004</v>
      </c>
      <c r="G6849" s="30">
        <v>1</v>
      </c>
      <c r="H6849" s="30">
        <v>1</v>
      </c>
      <c r="I6849" s="30">
        <v>1</v>
      </c>
      <c r="K6849" s="457"/>
      <c r="L6849" s="457" t="e">
        <f>IF(K6849=0,#REF!,0)</f>
        <v>#REF!</v>
      </c>
    </row>
    <row r="6850" spans="1:12">
      <c r="A6850" s="30">
        <v>6848</v>
      </c>
      <c r="B6850" s="30">
        <v>1762.222</v>
      </c>
      <c r="C6850" s="30">
        <v>16495.267999999902</v>
      </c>
      <c r="D6850" s="30">
        <v>1</v>
      </c>
      <c r="E6850" s="30">
        <v>1</v>
      </c>
      <c r="F6850" s="30">
        <v>64973.029000000002</v>
      </c>
      <c r="G6850" s="30">
        <v>1</v>
      </c>
      <c r="H6850" s="30">
        <v>1</v>
      </c>
      <c r="I6850" s="30">
        <v>1</v>
      </c>
      <c r="K6850" s="457"/>
      <c r="L6850" s="457" t="e">
        <f>IF(K6850=0,#REF!,0)</f>
        <v>#REF!</v>
      </c>
    </row>
    <row r="6851" spans="1:12">
      <c r="A6851" s="30">
        <v>6849</v>
      </c>
      <c r="B6851" s="30">
        <v>1032.623999999998</v>
      </c>
      <c r="C6851" s="30">
        <v>17345.142999999898</v>
      </c>
      <c r="D6851" s="30">
        <v>1</v>
      </c>
      <c r="E6851" s="30">
        <v>1</v>
      </c>
      <c r="F6851" s="30">
        <v>59240.296000000002</v>
      </c>
      <c r="G6851" s="30">
        <v>1</v>
      </c>
      <c r="H6851" s="30">
        <v>1</v>
      </c>
      <c r="I6851" s="30">
        <v>1</v>
      </c>
      <c r="K6851" s="457"/>
      <c r="L6851" s="457" t="e">
        <f>IF(K6851=0,#REF!,0)</f>
        <v>#REF!</v>
      </c>
    </row>
    <row r="6852" spans="1:12">
      <c r="A6852" s="30">
        <v>6850</v>
      </c>
      <c r="B6852" s="30">
        <v>1153.2399999999991</v>
      </c>
      <c r="C6852" s="30">
        <v>18078.3499999999</v>
      </c>
      <c r="D6852" s="30">
        <v>1</v>
      </c>
      <c r="E6852" s="30">
        <v>1</v>
      </c>
      <c r="F6852" s="30">
        <v>47759.989000000001</v>
      </c>
      <c r="G6852" s="30">
        <v>1</v>
      </c>
      <c r="H6852" s="30">
        <v>1</v>
      </c>
      <c r="I6852" s="30">
        <v>1</v>
      </c>
      <c r="K6852" s="457">
        <v>11236.429746927659</v>
      </c>
      <c r="L6852" s="457">
        <f>IF(K6852=0,#REF!,0)</f>
        <v>0</v>
      </c>
    </row>
    <row r="6853" spans="1:12">
      <c r="A6853" s="30">
        <v>6851</v>
      </c>
      <c r="B6853" s="30">
        <v>1213.5469999999991</v>
      </c>
      <c r="C6853" s="30">
        <v>18680.139999999901</v>
      </c>
      <c r="D6853" s="30">
        <v>1</v>
      </c>
      <c r="E6853" s="30">
        <v>1</v>
      </c>
      <c r="F6853" s="30">
        <v>35900.102999999901</v>
      </c>
      <c r="G6853" s="30">
        <v>1</v>
      </c>
      <c r="H6853" s="30">
        <v>1</v>
      </c>
      <c r="I6853" s="30">
        <v>1</v>
      </c>
      <c r="K6853" s="457">
        <v>31194.719111100902</v>
      </c>
      <c r="L6853" s="457">
        <f>IF(K6853=0,#REF!,0)</f>
        <v>0</v>
      </c>
    </row>
    <row r="6854" spans="1:12">
      <c r="A6854" s="30">
        <v>6852</v>
      </c>
      <c r="B6854" s="30">
        <v>1213.5469999999991</v>
      </c>
      <c r="C6854" s="30">
        <v>18294.355999999902</v>
      </c>
      <c r="D6854" s="30">
        <v>1</v>
      </c>
      <c r="E6854" s="30">
        <v>1</v>
      </c>
      <c r="F6854" s="30">
        <v>26487.595999999998</v>
      </c>
      <c r="G6854" s="30">
        <v>1</v>
      </c>
      <c r="H6854" s="30">
        <v>1</v>
      </c>
      <c r="I6854" s="30">
        <v>1</v>
      </c>
      <c r="K6854" s="457">
        <v>12248.761467333541</v>
      </c>
      <c r="L6854" s="457">
        <f>IF(K6854=0,#REF!,0)</f>
        <v>0</v>
      </c>
    </row>
    <row r="6855" spans="1:12">
      <c r="A6855" s="30">
        <v>6853</v>
      </c>
      <c r="B6855" s="30">
        <v>6200.1660000000002</v>
      </c>
      <c r="C6855" s="30">
        <v>16386.614999999889</v>
      </c>
      <c r="D6855" s="30">
        <v>1</v>
      </c>
      <c r="E6855" s="30">
        <v>1</v>
      </c>
      <c r="F6855" s="30">
        <v>6845.0159999999796</v>
      </c>
      <c r="G6855" s="30">
        <v>1</v>
      </c>
      <c r="H6855" s="30">
        <v>1</v>
      </c>
      <c r="I6855" s="30">
        <v>1</v>
      </c>
      <c r="K6855" s="457">
        <v>37218.792269760772</v>
      </c>
      <c r="L6855" s="457">
        <f>IF(K6855=0,#REF!,0)</f>
        <v>0</v>
      </c>
    </row>
    <row r="6856" spans="1:12">
      <c r="A6856" s="30">
        <v>6854</v>
      </c>
      <c r="B6856" s="30">
        <v>1762.222</v>
      </c>
      <c r="C6856" s="30">
        <v>16203.154999999901</v>
      </c>
      <c r="D6856" s="30">
        <v>1</v>
      </c>
      <c r="E6856" s="30">
        <v>1</v>
      </c>
      <c r="F6856" s="30">
        <v>12184.723999999991</v>
      </c>
      <c r="G6856" s="30">
        <v>1</v>
      </c>
      <c r="H6856" s="30">
        <v>1</v>
      </c>
      <c r="I6856" s="30">
        <v>1</v>
      </c>
      <c r="K6856" s="457">
        <v>25735.081305284668</v>
      </c>
      <c r="L6856" s="457">
        <f>IF(K6856=0,#REF!,0)</f>
        <v>0</v>
      </c>
    </row>
    <row r="6857" spans="1:12">
      <c r="A6857" s="30">
        <v>6855</v>
      </c>
      <c r="B6857" s="30">
        <v>1032.623999999998</v>
      </c>
      <c r="C6857" s="30">
        <v>16973.5649999999</v>
      </c>
      <c r="D6857" s="30">
        <v>1</v>
      </c>
      <c r="E6857" s="30">
        <v>1</v>
      </c>
      <c r="F6857" s="30">
        <v>9214.5199999999895</v>
      </c>
      <c r="G6857" s="30">
        <v>1</v>
      </c>
      <c r="H6857" s="30">
        <v>1</v>
      </c>
      <c r="I6857" s="30">
        <v>1</v>
      </c>
      <c r="K6857" s="457">
        <v>5169.4719585885587</v>
      </c>
      <c r="L6857" s="457">
        <f>IF(K6857=0,#REF!,0)</f>
        <v>0</v>
      </c>
    </row>
    <row r="6858" spans="1:12">
      <c r="A6858" s="30">
        <v>6856</v>
      </c>
      <c r="B6858" s="30">
        <v>1032.623999999998</v>
      </c>
      <c r="C6858" s="30">
        <v>16588.360999999899</v>
      </c>
      <c r="D6858" s="30">
        <v>1</v>
      </c>
      <c r="E6858" s="30">
        <v>1</v>
      </c>
      <c r="F6858" s="30">
        <v>9014.2829999999904</v>
      </c>
      <c r="G6858" s="30">
        <v>1</v>
      </c>
      <c r="H6858" s="30">
        <v>1</v>
      </c>
      <c r="I6858" s="30">
        <v>1</v>
      </c>
      <c r="K6858" s="457"/>
      <c r="L6858" s="457" t="e">
        <f>IF(K6858=0,#REF!,0)</f>
        <v>#REF!</v>
      </c>
    </row>
    <row r="6859" spans="1:12">
      <c r="A6859" s="30">
        <v>6857</v>
      </c>
      <c r="B6859" s="30">
        <v>1032.623999999998</v>
      </c>
      <c r="C6859" s="30">
        <v>16203.8389999999</v>
      </c>
      <c r="D6859" s="30">
        <v>1</v>
      </c>
      <c r="E6859" s="30">
        <v>1</v>
      </c>
      <c r="F6859" s="30">
        <v>11917.942999999999</v>
      </c>
      <c r="G6859" s="30">
        <v>1</v>
      </c>
      <c r="H6859" s="30">
        <v>1</v>
      </c>
      <c r="I6859" s="30">
        <v>1</v>
      </c>
      <c r="K6859" s="457"/>
      <c r="L6859" s="457" t="e">
        <f>IF(K6859=0,#REF!,0)</f>
        <v>#REF!</v>
      </c>
    </row>
    <row r="6860" spans="1:12">
      <c r="A6860" s="30">
        <v>6858</v>
      </c>
      <c r="B6860" s="30">
        <v>1762.222</v>
      </c>
      <c r="C6860" s="30">
        <v>15593.165999999901</v>
      </c>
      <c r="D6860" s="30">
        <v>1</v>
      </c>
      <c r="E6860" s="30">
        <v>1</v>
      </c>
      <c r="F6860" s="30">
        <v>19874.3999999999</v>
      </c>
      <c r="G6860" s="30">
        <v>1</v>
      </c>
      <c r="H6860" s="30">
        <v>1</v>
      </c>
      <c r="I6860" s="30">
        <v>1</v>
      </c>
      <c r="K6860" s="457"/>
      <c r="L6860" s="457" t="e">
        <f>IF(K6860=0,#REF!,0)</f>
        <v>#REF!</v>
      </c>
    </row>
    <row r="6861" spans="1:12">
      <c r="A6861" s="30">
        <v>6859</v>
      </c>
      <c r="B6861" s="30">
        <v>6139.8579999999993</v>
      </c>
      <c r="C6861" s="30">
        <v>15655.334999999899</v>
      </c>
      <c r="D6861" s="30">
        <v>1</v>
      </c>
      <c r="E6861" s="30">
        <v>1</v>
      </c>
      <c r="F6861" s="30">
        <v>14220.018999999982</v>
      </c>
      <c r="G6861" s="30">
        <v>1</v>
      </c>
      <c r="H6861" s="30">
        <v>1</v>
      </c>
      <c r="I6861" s="30">
        <v>1</v>
      </c>
      <c r="K6861" s="457"/>
      <c r="L6861" s="457" t="e">
        <f>IF(K6861=0,#REF!,0)</f>
        <v>#REF!</v>
      </c>
    </row>
    <row r="6862" spans="1:12">
      <c r="A6862" s="30">
        <v>6860</v>
      </c>
      <c r="B6862" s="30">
        <v>7599.07</v>
      </c>
      <c r="C6862" s="30">
        <v>17046.5449999999</v>
      </c>
      <c r="D6862" s="30">
        <v>1</v>
      </c>
      <c r="E6862" s="30">
        <v>1</v>
      </c>
      <c r="F6862" s="30">
        <v>14647.71099999999</v>
      </c>
      <c r="G6862" s="30">
        <v>1</v>
      </c>
      <c r="H6862" s="30">
        <v>1</v>
      </c>
      <c r="I6862" s="30">
        <v>1</v>
      </c>
      <c r="K6862" s="457"/>
      <c r="L6862" s="457" t="e">
        <f>IF(K6862=0,#REF!,0)</f>
        <v>#REF!</v>
      </c>
    </row>
    <row r="6863" spans="1:12">
      <c r="A6863" s="30">
        <v>6861</v>
      </c>
      <c r="B6863" s="30">
        <v>1762.222</v>
      </c>
      <c r="C6863" s="30">
        <v>16615.085999999901</v>
      </c>
      <c r="D6863" s="30">
        <v>1</v>
      </c>
      <c r="E6863" s="30">
        <v>1</v>
      </c>
      <c r="F6863" s="30">
        <v>27516.898999999888</v>
      </c>
      <c r="G6863" s="30">
        <v>1</v>
      </c>
      <c r="H6863" s="30">
        <v>1</v>
      </c>
      <c r="I6863" s="30">
        <v>1</v>
      </c>
      <c r="K6863" s="457"/>
      <c r="L6863" s="457" t="e">
        <f>IF(K6863=0,#REF!,0)</f>
        <v>#REF!</v>
      </c>
    </row>
    <row r="6864" spans="1:12">
      <c r="A6864" s="30">
        <v>6862</v>
      </c>
      <c r="B6864" s="30">
        <v>1762.222</v>
      </c>
      <c r="C6864" s="30">
        <v>16258.3129999999</v>
      </c>
      <c r="D6864" s="30">
        <v>1</v>
      </c>
      <c r="E6864" s="30">
        <v>1</v>
      </c>
      <c r="F6864" s="30">
        <v>2318.6039999999998</v>
      </c>
      <c r="G6864" s="30">
        <v>1</v>
      </c>
      <c r="H6864" s="30">
        <v>1</v>
      </c>
      <c r="I6864" s="30">
        <v>1</v>
      </c>
      <c r="K6864" s="457"/>
      <c r="L6864" s="457" t="e">
        <f>IF(K6864=0,#REF!,0)</f>
        <v>#REF!</v>
      </c>
    </row>
    <row r="6865" spans="1:12">
      <c r="A6865" s="30">
        <v>6863</v>
      </c>
      <c r="B6865" s="30">
        <v>1762.222</v>
      </c>
      <c r="C6865" s="30">
        <v>15901.3569999999</v>
      </c>
      <c r="D6865" s="30">
        <v>1</v>
      </c>
      <c r="E6865" s="30">
        <v>1</v>
      </c>
      <c r="F6865" s="30">
        <v>2133.0339999999901</v>
      </c>
      <c r="G6865" s="30">
        <v>1</v>
      </c>
      <c r="H6865" s="30">
        <v>1</v>
      </c>
      <c r="I6865" s="30">
        <v>1</v>
      </c>
      <c r="K6865" s="457"/>
      <c r="L6865" s="457" t="e">
        <f>IF(K6865=0,#REF!,0)</f>
        <v>#REF!</v>
      </c>
    </row>
    <row r="6866" spans="1:12">
      <c r="A6866" s="30">
        <v>6864</v>
      </c>
      <c r="B6866" s="30">
        <v>1032.623999999998</v>
      </c>
      <c r="C6866" s="30">
        <v>15992.495999999901</v>
      </c>
      <c r="D6866" s="30">
        <v>1</v>
      </c>
      <c r="E6866" s="30">
        <v>1</v>
      </c>
      <c r="F6866" s="30">
        <v>1204.5319999999999</v>
      </c>
      <c r="G6866" s="30">
        <v>1</v>
      </c>
      <c r="H6866" s="30">
        <v>1</v>
      </c>
      <c r="I6866" s="30">
        <v>1</v>
      </c>
      <c r="K6866" s="457"/>
      <c r="L6866" s="457" t="e">
        <f>IF(K6866=0,#REF!,0)</f>
        <v>#REF!</v>
      </c>
    </row>
    <row r="6867" spans="1:12">
      <c r="A6867" s="30">
        <v>6865</v>
      </c>
      <c r="B6867" s="30">
        <v>1032.623999999998</v>
      </c>
      <c r="C6867" s="30">
        <v>16055.952999999899</v>
      </c>
      <c r="D6867" s="30">
        <v>1</v>
      </c>
      <c r="E6867" s="30">
        <v>1</v>
      </c>
      <c r="F6867" s="30">
        <v>562.95899999999904</v>
      </c>
      <c r="G6867" s="30">
        <v>1</v>
      </c>
      <c r="H6867" s="30">
        <v>1</v>
      </c>
      <c r="I6867" s="30">
        <v>1</v>
      </c>
      <c r="K6867" s="457"/>
      <c r="L6867" s="457" t="e">
        <f>IF(K6867=0,#REF!,0)</f>
        <v>#REF!</v>
      </c>
    </row>
    <row r="6868" spans="1:12">
      <c r="A6868" s="30">
        <v>6866</v>
      </c>
      <c r="B6868" s="30">
        <v>1032.623999999998</v>
      </c>
      <c r="C6868" s="30">
        <v>16048.0289999999</v>
      </c>
      <c r="D6868" s="30">
        <v>1</v>
      </c>
      <c r="E6868" s="30">
        <v>1</v>
      </c>
      <c r="F6868" s="30">
        <v>326.82400000000001</v>
      </c>
      <c r="G6868" s="30">
        <v>1</v>
      </c>
      <c r="H6868" s="30">
        <v>1</v>
      </c>
      <c r="I6868" s="30">
        <v>1</v>
      </c>
      <c r="K6868" s="457"/>
      <c r="L6868" s="457" t="e">
        <f>IF(K6868=0,#REF!,0)</f>
        <v>#REF!</v>
      </c>
    </row>
    <row r="6869" spans="1:12">
      <c r="A6869" s="30">
        <v>6867</v>
      </c>
      <c r="B6869" s="30">
        <v>1032.623999999998</v>
      </c>
      <c r="C6869" s="30">
        <v>16100.479999999901</v>
      </c>
      <c r="D6869" s="30">
        <v>1</v>
      </c>
      <c r="E6869" s="30">
        <v>1</v>
      </c>
      <c r="F6869" s="30">
        <v>280.75099999999998</v>
      </c>
      <c r="G6869" s="30">
        <v>1</v>
      </c>
      <c r="H6869" s="30">
        <v>1</v>
      </c>
      <c r="I6869" s="30">
        <v>1</v>
      </c>
      <c r="K6869" s="457"/>
      <c r="L6869" s="457" t="e">
        <f>IF(K6869=0,#REF!,0)</f>
        <v>#REF!</v>
      </c>
    </row>
    <row r="6870" spans="1:12">
      <c r="A6870" s="30">
        <v>6868</v>
      </c>
      <c r="B6870" s="30">
        <v>1032.623999999998</v>
      </c>
      <c r="C6870" s="30">
        <v>16117.9649999999</v>
      </c>
      <c r="D6870" s="30">
        <v>1</v>
      </c>
      <c r="E6870" s="30">
        <v>1</v>
      </c>
      <c r="F6870" s="30">
        <v>281.577</v>
      </c>
      <c r="G6870" s="30">
        <v>1</v>
      </c>
      <c r="H6870" s="30">
        <v>1</v>
      </c>
      <c r="I6870" s="30">
        <v>1</v>
      </c>
      <c r="K6870" s="457"/>
      <c r="L6870" s="457" t="e">
        <f>IF(K6870=0,#REF!,0)</f>
        <v>#REF!</v>
      </c>
    </row>
    <row r="6871" spans="1:12">
      <c r="A6871" s="30">
        <v>6869</v>
      </c>
      <c r="B6871" s="30">
        <v>1032.623999999998</v>
      </c>
      <c r="C6871" s="30">
        <v>16170.226999999901</v>
      </c>
      <c r="D6871" s="30">
        <v>1</v>
      </c>
      <c r="E6871" s="30">
        <v>1</v>
      </c>
      <c r="F6871" s="30">
        <v>251.17600000000002</v>
      </c>
      <c r="G6871" s="30">
        <v>1</v>
      </c>
      <c r="H6871" s="30">
        <v>1</v>
      </c>
      <c r="I6871" s="30">
        <v>1</v>
      </c>
      <c r="K6871" s="457"/>
      <c r="L6871" s="457" t="e">
        <f>IF(K6871=0,#REF!,0)</f>
        <v>#REF!</v>
      </c>
    </row>
    <row r="6872" spans="1:12">
      <c r="A6872" s="30">
        <v>6870</v>
      </c>
      <c r="B6872" s="30">
        <v>1762.222</v>
      </c>
      <c r="C6872" s="30">
        <v>16196.6899999999</v>
      </c>
      <c r="D6872" s="30">
        <v>1</v>
      </c>
      <c r="E6872" s="30">
        <v>1</v>
      </c>
      <c r="F6872" s="30">
        <v>2527.9609999999898</v>
      </c>
      <c r="G6872" s="30">
        <v>1</v>
      </c>
      <c r="H6872" s="30">
        <v>1</v>
      </c>
      <c r="I6872" s="30">
        <v>1</v>
      </c>
      <c r="K6872" s="457"/>
      <c r="L6872" s="457" t="e">
        <f>IF(K6872=0,#REF!,0)</f>
        <v>#REF!</v>
      </c>
    </row>
    <row r="6873" spans="1:12">
      <c r="A6873" s="30">
        <v>6871</v>
      </c>
      <c r="B6873" s="30">
        <v>6139.8579999999993</v>
      </c>
      <c r="C6873" s="30">
        <v>16282.571999999898</v>
      </c>
      <c r="D6873" s="30">
        <v>1</v>
      </c>
      <c r="E6873" s="30">
        <v>1</v>
      </c>
      <c r="F6873" s="30">
        <v>66477.933999999892</v>
      </c>
      <c r="G6873" s="30">
        <v>1</v>
      </c>
      <c r="H6873" s="30">
        <v>1</v>
      </c>
      <c r="I6873" s="30">
        <v>1</v>
      </c>
      <c r="K6873" s="457"/>
      <c r="L6873" s="457" t="e">
        <f>IF(K6873=0,#REF!,0)</f>
        <v>#REF!</v>
      </c>
    </row>
    <row r="6874" spans="1:12">
      <c r="A6874" s="30">
        <v>6872</v>
      </c>
      <c r="B6874" s="30">
        <v>1762.222</v>
      </c>
      <c r="C6874" s="30">
        <v>44681.573999999877</v>
      </c>
      <c r="D6874" s="30">
        <v>1</v>
      </c>
      <c r="E6874" s="30">
        <v>1</v>
      </c>
      <c r="F6874" s="30">
        <v>63942.380999999987</v>
      </c>
      <c r="G6874" s="30">
        <v>1</v>
      </c>
      <c r="H6874" s="30">
        <v>1</v>
      </c>
      <c r="I6874" s="30">
        <v>1</v>
      </c>
      <c r="K6874" s="457"/>
      <c r="L6874" s="457" t="e">
        <f>IF(K6874=0,#REF!,0)</f>
        <v>#REF!</v>
      </c>
    </row>
    <row r="6875" spans="1:12">
      <c r="A6875" s="30">
        <v>6873</v>
      </c>
      <c r="B6875" s="30">
        <v>1032.623999999998</v>
      </c>
      <c r="C6875" s="30">
        <v>71579.453999999896</v>
      </c>
      <c r="D6875" s="30">
        <v>1</v>
      </c>
      <c r="E6875" s="30">
        <v>1</v>
      </c>
      <c r="F6875" s="30">
        <v>51249.311999999903</v>
      </c>
      <c r="G6875" s="30">
        <v>1</v>
      </c>
      <c r="H6875" s="30">
        <v>1</v>
      </c>
      <c r="I6875" s="30">
        <v>1</v>
      </c>
      <c r="K6875" s="457"/>
      <c r="L6875" s="457" t="e">
        <f>IF(K6875=0,#REF!,0)</f>
        <v>#REF!</v>
      </c>
    </row>
    <row r="6876" spans="1:12">
      <c r="A6876" s="30">
        <v>6874</v>
      </c>
      <c r="B6876" s="30">
        <v>1153.2399999999991</v>
      </c>
      <c r="C6876" s="30">
        <v>86905.711999999898</v>
      </c>
      <c r="D6876" s="30">
        <v>1</v>
      </c>
      <c r="E6876" s="30">
        <v>1</v>
      </c>
      <c r="F6876" s="30">
        <v>35994.363999999892</v>
      </c>
      <c r="G6876" s="30">
        <v>1</v>
      </c>
      <c r="H6876" s="30">
        <v>1</v>
      </c>
      <c r="I6876" s="30">
        <v>1</v>
      </c>
      <c r="K6876" s="457"/>
      <c r="L6876" s="457" t="e">
        <f>IF(K6876=0,#REF!,0)</f>
        <v>#REF!</v>
      </c>
    </row>
    <row r="6877" spans="1:12">
      <c r="A6877" s="30">
        <v>6875</v>
      </c>
      <c r="B6877" s="30">
        <v>1213.5469999999991</v>
      </c>
      <c r="C6877" s="30">
        <v>102517.57999999981</v>
      </c>
      <c r="D6877" s="30">
        <v>1</v>
      </c>
      <c r="E6877" s="30">
        <v>1</v>
      </c>
      <c r="F6877" s="30">
        <v>23538.909</v>
      </c>
      <c r="G6877" s="30">
        <v>1</v>
      </c>
      <c r="H6877" s="30">
        <v>1</v>
      </c>
      <c r="I6877" s="30">
        <v>1</v>
      </c>
      <c r="K6877" s="457"/>
      <c r="L6877" s="457" t="e">
        <f>IF(K6877=0,#REF!,0)</f>
        <v>#REF!</v>
      </c>
    </row>
    <row r="6878" spans="1:12">
      <c r="A6878" s="30">
        <v>6876</v>
      </c>
      <c r="B6878" s="30">
        <v>1213.5469999999991</v>
      </c>
      <c r="C6878" s="30">
        <v>86173.00299999991</v>
      </c>
      <c r="D6878" s="30">
        <v>1</v>
      </c>
      <c r="E6878" s="30">
        <v>1</v>
      </c>
      <c r="F6878" s="30">
        <v>13837.2039999999</v>
      </c>
      <c r="G6878" s="30">
        <v>1</v>
      </c>
      <c r="H6878" s="30">
        <v>1</v>
      </c>
      <c r="I6878" s="30">
        <v>1</v>
      </c>
      <c r="K6878" s="457">
        <v>26168.180131296729</v>
      </c>
      <c r="L6878" s="457">
        <f>IF(K6878=0,#REF!,0)</f>
        <v>0</v>
      </c>
    </row>
    <row r="6879" spans="1:12">
      <c r="A6879" s="30">
        <v>6877</v>
      </c>
      <c r="B6879" s="30">
        <v>6200.1660000000002</v>
      </c>
      <c r="C6879" s="30">
        <v>49147.950999999899</v>
      </c>
      <c r="D6879" s="30">
        <v>1</v>
      </c>
      <c r="E6879" s="30">
        <v>1</v>
      </c>
      <c r="F6879" s="30">
        <v>4151.268</v>
      </c>
      <c r="G6879" s="30">
        <v>1</v>
      </c>
      <c r="H6879" s="30">
        <v>1</v>
      </c>
      <c r="I6879" s="30">
        <v>1</v>
      </c>
      <c r="K6879" s="457"/>
      <c r="L6879" s="457" t="e">
        <f>IF(K6879=0,#REF!,0)</f>
        <v>#REF!</v>
      </c>
    </row>
    <row r="6880" spans="1:12">
      <c r="A6880" s="30">
        <v>6878</v>
      </c>
      <c r="B6880" s="30">
        <v>1762.222</v>
      </c>
      <c r="C6880" s="30">
        <v>68130.985999999903</v>
      </c>
      <c r="D6880" s="30">
        <v>1</v>
      </c>
      <c r="E6880" s="30">
        <v>1</v>
      </c>
      <c r="F6880" s="30">
        <v>3832.9889999999987</v>
      </c>
      <c r="G6880" s="30">
        <v>1</v>
      </c>
      <c r="H6880" s="30">
        <v>1</v>
      </c>
      <c r="I6880" s="30">
        <v>1</v>
      </c>
      <c r="K6880" s="457">
        <v>10716.404549286768</v>
      </c>
      <c r="L6880" s="457">
        <f>IF(K6880=0,#REF!,0)</f>
        <v>0</v>
      </c>
    </row>
    <row r="6881" spans="1:12">
      <c r="A6881" s="30">
        <v>6879</v>
      </c>
      <c r="B6881" s="30">
        <v>1032.623999999998</v>
      </c>
      <c r="C6881" s="30">
        <v>99816.513999999806</v>
      </c>
      <c r="D6881" s="30">
        <v>1</v>
      </c>
      <c r="E6881" s="30">
        <v>1</v>
      </c>
      <c r="F6881" s="30">
        <v>2296.826</v>
      </c>
      <c r="G6881" s="30">
        <v>1</v>
      </c>
      <c r="H6881" s="30">
        <v>1</v>
      </c>
      <c r="I6881" s="30">
        <v>1</v>
      </c>
      <c r="K6881" s="457">
        <v>4424.9844111480079</v>
      </c>
      <c r="L6881" s="457">
        <f>IF(K6881=0,#REF!,0)</f>
        <v>0</v>
      </c>
    </row>
    <row r="6882" spans="1:12">
      <c r="A6882" s="30">
        <v>6880</v>
      </c>
      <c r="B6882" s="30">
        <v>1032.623999999998</v>
      </c>
      <c r="C6882" s="30">
        <v>83880.011999999901</v>
      </c>
      <c r="D6882" s="30">
        <v>1</v>
      </c>
      <c r="E6882" s="30">
        <v>1</v>
      </c>
      <c r="F6882" s="30">
        <v>2060.7839999999901</v>
      </c>
      <c r="G6882" s="30">
        <v>1</v>
      </c>
      <c r="H6882" s="30">
        <v>1</v>
      </c>
      <c r="I6882" s="30">
        <v>1</v>
      </c>
      <c r="K6882" s="457"/>
      <c r="L6882" s="457" t="e">
        <f>IF(K6882=0,#REF!,0)</f>
        <v>#REF!</v>
      </c>
    </row>
    <row r="6883" spans="1:12">
      <c r="A6883" s="30">
        <v>6881</v>
      </c>
      <c r="B6883" s="30">
        <v>1032.623999999998</v>
      </c>
      <c r="C6883" s="30">
        <v>72040.2959999999</v>
      </c>
      <c r="D6883" s="30">
        <v>1</v>
      </c>
      <c r="E6883" s="30">
        <v>1</v>
      </c>
      <c r="F6883" s="30">
        <v>4850.1489999999994</v>
      </c>
      <c r="G6883" s="30">
        <v>1</v>
      </c>
      <c r="H6883" s="30">
        <v>1</v>
      </c>
      <c r="I6883" s="30">
        <v>1</v>
      </c>
      <c r="K6883" s="457"/>
      <c r="L6883" s="457" t="e">
        <f>IF(K6883=0,#REF!,0)</f>
        <v>#REF!</v>
      </c>
    </row>
    <row r="6884" spans="1:12">
      <c r="A6884" s="30">
        <v>6882</v>
      </c>
      <c r="B6884" s="30">
        <v>1762.222</v>
      </c>
      <c r="C6884" s="30">
        <v>40598.676999999901</v>
      </c>
      <c r="D6884" s="30">
        <v>1</v>
      </c>
      <c r="E6884" s="30">
        <v>1</v>
      </c>
      <c r="F6884" s="30">
        <v>12548.748999999991</v>
      </c>
      <c r="G6884" s="30">
        <v>1</v>
      </c>
      <c r="H6884" s="30">
        <v>1</v>
      </c>
      <c r="I6884" s="30">
        <v>1</v>
      </c>
      <c r="K6884" s="457"/>
      <c r="L6884" s="457" t="e">
        <f>IF(K6884=0,#REF!,0)</f>
        <v>#REF!</v>
      </c>
    </row>
    <row r="6885" spans="1:12">
      <c r="A6885" s="30">
        <v>6883</v>
      </c>
      <c r="B6885" s="30">
        <v>6139.8579999999993</v>
      </c>
      <c r="C6885" s="30">
        <v>28121.6319999999</v>
      </c>
      <c r="D6885" s="30">
        <v>1</v>
      </c>
      <c r="E6885" s="30">
        <v>1</v>
      </c>
      <c r="F6885" s="30">
        <v>9222.4059999999899</v>
      </c>
      <c r="G6885" s="30">
        <v>1</v>
      </c>
      <c r="H6885" s="30">
        <v>1</v>
      </c>
      <c r="I6885" s="30">
        <v>1</v>
      </c>
      <c r="K6885" s="457"/>
      <c r="L6885" s="457" t="e">
        <f>IF(K6885=0,#REF!,0)</f>
        <v>#REF!</v>
      </c>
    </row>
    <row r="6886" spans="1:12">
      <c r="A6886" s="30">
        <v>6884</v>
      </c>
      <c r="B6886" s="30">
        <v>7599.07</v>
      </c>
      <c r="C6886" s="30">
        <v>29557.777999999897</v>
      </c>
      <c r="D6886" s="30">
        <v>1</v>
      </c>
      <c r="E6886" s="30">
        <v>1</v>
      </c>
      <c r="F6886" s="30">
        <v>12029.309999999979</v>
      </c>
      <c r="G6886" s="30">
        <v>1</v>
      </c>
      <c r="H6886" s="30">
        <v>1</v>
      </c>
      <c r="I6886" s="30">
        <v>1</v>
      </c>
      <c r="K6886" s="457"/>
      <c r="L6886" s="457" t="e">
        <f>IF(K6886=0,#REF!,0)</f>
        <v>#REF!</v>
      </c>
    </row>
    <row r="6887" spans="1:12">
      <c r="A6887" s="30">
        <v>6885</v>
      </c>
      <c r="B6887" s="30">
        <v>1762.222</v>
      </c>
      <c r="C6887" s="30">
        <v>16510.744999999901</v>
      </c>
      <c r="D6887" s="30">
        <v>1</v>
      </c>
      <c r="E6887" s="30">
        <v>1</v>
      </c>
      <c r="F6887" s="30">
        <v>27800.622999999992</v>
      </c>
      <c r="G6887" s="30">
        <v>1</v>
      </c>
      <c r="H6887" s="30">
        <v>1</v>
      </c>
      <c r="I6887" s="30">
        <v>1</v>
      </c>
      <c r="K6887" s="457"/>
      <c r="L6887" s="457" t="e">
        <f>IF(K6887=0,#REF!,0)</f>
        <v>#REF!</v>
      </c>
    </row>
    <row r="6888" spans="1:12">
      <c r="A6888" s="30">
        <v>6886</v>
      </c>
      <c r="B6888" s="30">
        <v>1762.222</v>
      </c>
      <c r="C6888" s="30">
        <v>16228.9379999999</v>
      </c>
      <c r="D6888" s="30">
        <v>1</v>
      </c>
      <c r="E6888" s="30">
        <v>1</v>
      </c>
      <c r="F6888" s="30">
        <v>2975.5899999999901</v>
      </c>
      <c r="G6888" s="30">
        <v>1</v>
      </c>
      <c r="H6888" s="30">
        <v>1</v>
      </c>
      <c r="I6888" s="30">
        <v>1</v>
      </c>
      <c r="K6888" s="457"/>
      <c r="L6888" s="457" t="e">
        <f>IF(K6888=0,#REF!,0)</f>
        <v>#REF!</v>
      </c>
    </row>
    <row r="6889" spans="1:12">
      <c r="A6889" s="30">
        <v>6887</v>
      </c>
      <c r="B6889" s="30">
        <v>1762.222</v>
      </c>
      <c r="C6889" s="30">
        <v>15938.2079999999</v>
      </c>
      <c r="D6889" s="30">
        <v>1</v>
      </c>
      <c r="E6889" s="30">
        <v>1</v>
      </c>
      <c r="F6889" s="30">
        <v>1663.6369999999899</v>
      </c>
      <c r="G6889" s="30">
        <v>1</v>
      </c>
      <c r="H6889" s="30">
        <v>1</v>
      </c>
      <c r="I6889" s="30">
        <v>1</v>
      </c>
      <c r="K6889" s="457"/>
      <c r="L6889" s="457" t="e">
        <f>IF(K6889=0,#REF!,0)</f>
        <v>#REF!</v>
      </c>
    </row>
    <row r="6890" spans="1:12">
      <c r="A6890" s="30">
        <v>6888</v>
      </c>
      <c r="B6890" s="30">
        <v>1032.623999999998</v>
      </c>
      <c r="C6890" s="30">
        <v>16080.3129999999</v>
      </c>
      <c r="D6890" s="30">
        <v>1</v>
      </c>
      <c r="E6890" s="30">
        <v>1</v>
      </c>
      <c r="F6890" s="30">
        <v>1272.0609999999999</v>
      </c>
      <c r="G6890" s="30">
        <v>1</v>
      </c>
      <c r="H6890" s="30">
        <v>1</v>
      </c>
      <c r="I6890" s="30">
        <v>1</v>
      </c>
      <c r="K6890" s="457"/>
      <c r="L6890" s="457" t="e">
        <f>IF(K6890=0,#REF!,0)</f>
        <v>#REF!</v>
      </c>
    </row>
    <row r="6891" spans="1:12">
      <c r="A6891" s="30">
        <v>6889</v>
      </c>
      <c r="B6891" s="30">
        <v>1032.623999999998</v>
      </c>
      <c r="C6891" s="30">
        <v>16216.0159999999</v>
      </c>
      <c r="D6891" s="30">
        <v>1</v>
      </c>
      <c r="E6891" s="30">
        <v>1</v>
      </c>
      <c r="F6891" s="30">
        <v>563.72899999999902</v>
      </c>
      <c r="G6891" s="30">
        <v>1</v>
      </c>
      <c r="H6891" s="30">
        <v>1</v>
      </c>
      <c r="I6891" s="30">
        <v>1</v>
      </c>
      <c r="K6891" s="457"/>
      <c r="L6891" s="457" t="e">
        <f>IF(K6891=0,#REF!,0)</f>
        <v>#REF!</v>
      </c>
    </row>
    <row r="6892" spans="1:12">
      <c r="A6892" s="30">
        <v>6890</v>
      </c>
      <c r="B6892" s="30">
        <v>1032.623999999998</v>
      </c>
      <c r="C6892" s="30">
        <v>16285.7229999999</v>
      </c>
      <c r="D6892" s="30">
        <v>1</v>
      </c>
      <c r="E6892" s="30">
        <v>1</v>
      </c>
      <c r="F6892" s="30">
        <v>328.02599999999899</v>
      </c>
      <c r="G6892" s="30">
        <v>1</v>
      </c>
      <c r="H6892" s="30">
        <v>1</v>
      </c>
      <c r="I6892" s="30">
        <v>1</v>
      </c>
      <c r="K6892" s="457"/>
      <c r="L6892" s="457" t="e">
        <f>IF(K6892=0,#REF!,0)</f>
        <v>#REF!</v>
      </c>
    </row>
    <row r="6893" spans="1:12">
      <c r="A6893" s="30">
        <v>6891</v>
      </c>
      <c r="B6893" s="30">
        <v>1032.623999999998</v>
      </c>
      <c r="C6893" s="30">
        <v>16431.4399999999</v>
      </c>
      <c r="D6893" s="30">
        <v>1</v>
      </c>
      <c r="E6893" s="30">
        <v>1</v>
      </c>
      <c r="F6893" s="30">
        <v>297.66199999999901</v>
      </c>
      <c r="G6893" s="30">
        <v>1</v>
      </c>
      <c r="H6893" s="30">
        <v>1</v>
      </c>
      <c r="I6893" s="30">
        <v>1</v>
      </c>
      <c r="K6893" s="457"/>
      <c r="L6893" s="457" t="e">
        <f>IF(K6893=0,#REF!,0)</f>
        <v>#REF!</v>
      </c>
    </row>
    <row r="6894" spans="1:12">
      <c r="A6894" s="30">
        <v>6892</v>
      </c>
      <c r="B6894" s="30">
        <v>1032.623999999998</v>
      </c>
      <c r="C6894" s="30">
        <v>16534.6529999999</v>
      </c>
      <c r="D6894" s="30">
        <v>1</v>
      </c>
      <c r="E6894" s="30">
        <v>1</v>
      </c>
      <c r="F6894" s="30">
        <v>394.00399999999996</v>
      </c>
      <c r="G6894" s="30">
        <v>1</v>
      </c>
      <c r="H6894" s="30">
        <v>1</v>
      </c>
      <c r="I6894" s="30">
        <v>1</v>
      </c>
      <c r="K6894" s="457"/>
      <c r="L6894" s="457" t="e">
        <f>IF(K6894=0,#REF!,0)</f>
        <v>#REF!</v>
      </c>
    </row>
    <row r="6895" spans="1:12">
      <c r="A6895" s="30">
        <v>6893</v>
      </c>
      <c r="B6895" s="30">
        <v>1032.623999999998</v>
      </c>
      <c r="C6895" s="30">
        <v>16655.2419999999</v>
      </c>
      <c r="D6895" s="30">
        <v>1</v>
      </c>
      <c r="E6895" s="30">
        <v>1</v>
      </c>
      <c r="F6895" s="30">
        <v>1973.108999999999</v>
      </c>
      <c r="G6895" s="30">
        <v>1</v>
      </c>
      <c r="H6895" s="30">
        <v>1</v>
      </c>
      <c r="I6895" s="30">
        <v>1</v>
      </c>
      <c r="K6895" s="457"/>
      <c r="L6895" s="457" t="e">
        <f>IF(K6895=0,#REF!,0)</f>
        <v>#REF!</v>
      </c>
    </row>
    <row r="6896" spans="1:12">
      <c r="A6896" s="30">
        <v>6894</v>
      </c>
      <c r="B6896" s="30">
        <v>1762.222</v>
      </c>
      <c r="C6896" s="30">
        <v>16751.2069999999</v>
      </c>
      <c r="D6896" s="30">
        <v>1</v>
      </c>
      <c r="E6896" s="30">
        <v>1</v>
      </c>
      <c r="F6896" s="30">
        <v>8465.8839999999891</v>
      </c>
      <c r="G6896" s="30">
        <v>1</v>
      </c>
      <c r="H6896" s="30">
        <v>1</v>
      </c>
      <c r="I6896" s="30">
        <v>1</v>
      </c>
      <c r="K6896" s="457"/>
      <c r="L6896" s="457" t="e">
        <f>IF(K6896=0,#REF!,0)</f>
        <v>#REF!</v>
      </c>
    </row>
    <row r="6897" spans="1:12">
      <c r="A6897" s="30">
        <v>6895</v>
      </c>
      <c r="B6897" s="30">
        <v>6139.8579999999993</v>
      </c>
      <c r="C6897" s="30">
        <v>16858.3489999999</v>
      </c>
      <c r="D6897" s="30">
        <v>1</v>
      </c>
      <c r="E6897" s="30">
        <v>1</v>
      </c>
      <c r="F6897" s="30">
        <v>89349.823999999891</v>
      </c>
      <c r="G6897" s="30">
        <v>1</v>
      </c>
      <c r="H6897" s="30">
        <v>1</v>
      </c>
      <c r="I6897" s="30">
        <v>1</v>
      </c>
      <c r="K6897" s="457"/>
      <c r="L6897" s="457" t="e">
        <f>IF(K6897=0,#REF!,0)</f>
        <v>#REF!</v>
      </c>
    </row>
    <row r="6898" spans="1:12">
      <c r="A6898" s="30">
        <v>6896</v>
      </c>
      <c r="B6898" s="30">
        <v>1762.222</v>
      </c>
      <c r="C6898" s="30">
        <v>45548.86899999989</v>
      </c>
      <c r="D6898" s="30">
        <v>1</v>
      </c>
      <c r="E6898" s="30">
        <v>1</v>
      </c>
      <c r="F6898" s="30">
        <v>88631.370999999999</v>
      </c>
      <c r="G6898" s="30">
        <v>1</v>
      </c>
      <c r="H6898" s="30">
        <v>1</v>
      </c>
      <c r="I6898" s="30">
        <v>1</v>
      </c>
      <c r="K6898" s="457"/>
      <c r="L6898" s="457" t="e">
        <f>IF(K6898=0,#REF!,0)</f>
        <v>#REF!</v>
      </c>
    </row>
    <row r="6899" spans="1:12">
      <c r="A6899" s="30">
        <v>6897</v>
      </c>
      <c r="B6899" s="30">
        <v>1032.623999999998</v>
      </c>
      <c r="C6899" s="30">
        <v>72797.840999999884</v>
      </c>
      <c r="D6899" s="30">
        <v>1</v>
      </c>
      <c r="E6899" s="30">
        <v>1</v>
      </c>
      <c r="F6899" s="30">
        <v>79677.001999999877</v>
      </c>
      <c r="G6899" s="30">
        <v>1</v>
      </c>
      <c r="H6899" s="30">
        <v>1</v>
      </c>
      <c r="I6899" s="30">
        <v>1</v>
      </c>
      <c r="K6899" s="457"/>
      <c r="L6899" s="457" t="e">
        <f>IF(K6899=0,#REF!,0)</f>
        <v>#REF!</v>
      </c>
    </row>
    <row r="6900" spans="1:12">
      <c r="A6900" s="30">
        <v>6898</v>
      </c>
      <c r="B6900" s="30">
        <v>1153.2399999999991</v>
      </c>
      <c r="C6900" s="30">
        <v>88539.600999999893</v>
      </c>
      <c r="D6900" s="30">
        <v>1</v>
      </c>
      <c r="E6900" s="30">
        <v>1</v>
      </c>
      <c r="F6900" s="30">
        <v>68340.861000000004</v>
      </c>
      <c r="G6900" s="30">
        <v>1</v>
      </c>
      <c r="H6900" s="30">
        <v>1</v>
      </c>
      <c r="I6900" s="30">
        <v>1</v>
      </c>
      <c r="K6900" s="457"/>
      <c r="L6900" s="457" t="e">
        <f>IF(K6900=0,#REF!,0)</f>
        <v>#REF!</v>
      </c>
    </row>
    <row r="6901" spans="1:12">
      <c r="A6901" s="30">
        <v>6899</v>
      </c>
      <c r="B6901" s="30">
        <v>1213.5469999999991</v>
      </c>
      <c r="C6901" s="30">
        <v>104217.6069999998</v>
      </c>
      <c r="D6901" s="30">
        <v>1</v>
      </c>
      <c r="E6901" s="30">
        <v>1</v>
      </c>
      <c r="F6901" s="30">
        <v>58666.825000000004</v>
      </c>
      <c r="G6901" s="30">
        <v>1</v>
      </c>
      <c r="H6901" s="30">
        <v>1</v>
      </c>
      <c r="I6901" s="30">
        <v>1</v>
      </c>
      <c r="K6901" s="457"/>
      <c r="L6901" s="457" t="e">
        <f>IF(K6901=0,#REF!,0)</f>
        <v>#REF!</v>
      </c>
    </row>
    <row r="6902" spans="1:12">
      <c r="A6902" s="30">
        <v>6900</v>
      </c>
      <c r="B6902" s="30">
        <v>1213.5469999999991</v>
      </c>
      <c r="C6902" s="30">
        <v>87731.013999999908</v>
      </c>
      <c r="D6902" s="30">
        <v>1</v>
      </c>
      <c r="E6902" s="30">
        <v>1</v>
      </c>
      <c r="F6902" s="30">
        <v>50185.64699999999</v>
      </c>
      <c r="G6902" s="30">
        <v>1</v>
      </c>
      <c r="H6902" s="30">
        <v>1</v>
      </c>
      <c r="I6902" s="30">
        <v>1</v>
      </c>
      <c r="K6902" s="457"/>
      <c r="L6902" s="457" t="e">
        <f>IF(K6902=0,#REF!,0)</f>
        <v>#REF!</v>
      </c>
    </row>
    <row r="6903" spans="1:12">
      <c r="A6903" s="30">
        <v>6901</v>
      </c>
      <c r="B6903" s="30">
        <v>6200.1660000000002</v>
      </c>
      <c r="C6903" s="30">
        <v>50620.380999999899</v>
      </c>
      <c r="D6903" s="30">
        <v>1</v>
      </c>
      <c r="E6903" s="30">
        <v>1</v>
      </c>
      <c r="F6903" s="30">
        <v>34100.61</v>
      </c>
      <c r="G6903" s="30">
        <v>1</v>
      </c>
      <c r="H6903" s="30">
        <v>1</v>
      </c>
      <c r="I6903" s="30">
        <v>1</v>
      </c>
      <c r="K6903" s="457"/>
      <c r="L6903" s="457" t="e">
        <f>IF(K6903=0,#REF!,0)</f>
        <v>#REF!</v>
      </c>
    </row>
    <row r="6904" spans="1:12">
      <c r="A6904" s="30">
        <v>6902</v>
      </c>
      <c r="B6904" s="30">
        <v>1762.222</v>
      </c>
      <c r="C6904" s="30">
        <v>69668.626999999891</v>
      </c>
      <c r="D6904" s="30">
        <v>1</v>
      </c>
      <c r="E6904" s="30">
        <v>1</v>
      </c>
      <c r="F6904" s="30">
        <v>39267.728999999999</v>
      </c>
      <c r="G6904" s="30">
        <v>1</v>
      </c>
      <c r="H6904" s="30">
        <v>1</v>
      </c>
      <c r="I6904" s="30">
        <v>1</v>
      </c>
      <c r="K6904" s="457"/>
      <c r="L6904" s="457" t="e">
        <f>IF(K6904=0,#REF!,0)</f>
        <v>#REF!</v>
      </c>
    </row>
    <row r="6905" spans="1:12">
      <c r="A6905" s="30">
        <v>6903</v>
      </c>
      <c r="B6905" s="30">
        <v>1032.623999999998</v>
      </c>
      <c r="C6905" s="30">
        <v>101221.46599999981</v>
      </c>
      <c r="D6905" s="30">
        <v>1</v>
      </c>
      <c r="E6905" s="30">
        <v>1</v>
      </c>
      <c r="F6905" s="30">
        <v>37898.335999999887</v>
      </c>
      <c r="G6905" s="30">
        <v>1</v>
      </c>
      <c r="H6905" s="30">
        <v>1</v>
      </c>
      <c r="I6905" s="30">
        <v>1</v>
      </c>
      <c r="K6905" s="457"/>
      <c r="L6905" s="457" t="e">
        <f>IF(K6905=0,#REF!,0)</f>
        <v>#REF!</v>
      </c>
    </row>
    <row r="6906" spans="1:12">
      <c r="A6906" s="30">
        <v>6904</v>
      </c>
      <c r="B6906" s="30">
        <v>1032.623999999998</v>
      </c>
      <c r="C6906" s="30">
        <v>85402.597999999882</v>
      </c>
      <c r="D6906" s="30">
        <v>1</v>
      </c>
      <c r="E6906" s="30">
        <v>1</v>
      </c>
      <c r="F6906" s="30">
        <v>37585.008999999896</v>
      </c>
      <c r="G6906" s="30">
        <v>1</v>
      </c>
      <c r="H6906" s="30">
        <v>1</v>
      </c>
      <c r="I6906" s="30">
        <v>1</v>
      </c>
      <c r="K6906" s="457"/>
      <c r="L6906" s="457" t="e">
        <f>IF(K6906=0,#REF!,0)</f>
        <v>#REF!</v>
      </c>
    </row>
    <row r="6907" spans="1:12">
      <c r="A6907" s="30">
        <v>6905</v>
      </c>
      <c r="B6907" s="30">
        <v>1032.623999999998</v>
      </c>
      <c r="C6907" s="30">
        <v>73774.642999999895</v>
      </c>
      <c r="D6907" s="30">
        <v>1</v>
      </c>
      <c r="E6907" s="30">
        <v>1</v>
      </c>
      <c r="F6907" s="30">
        <v>41097.436000000002</v>
      </c>
      <c r="G6907" s="30">
        <v>1</v>
      </c>
      <c r="H6907" s="30">
        <v>1</v>
      </c>
      <c r="I6907" s="30">
        <v>1</v>
      </c>
      <c r="K6907" s="457"/>
      <c r="L6907" s="457" t="e">
        <f>IF(K6907=0,#REF!,0)</f>
        <v>#REF!</v>
      </c>
    </row>
    <row r="6908" spans="1:12">
      <c r="A6908" s="30">
        <v>6906</v>
      </c>
      <c r="B6908" s="30">
        <v>1762.222</v>
      </c>
      <c r="C6908" s="30">
        <v>42606.239999999903</v>
      </c>
      <c r="D6908" s="30">
        <v>1</v>
      </c>
      <c r="E6908" s="30">
        <v>1</v>
      </c>
      <c r="F6908" s="30">
        <v>46023.530999999988</v>
      </c>
      <c r="G6908" s="30">
        <v>1</v>
      </c>
      <c r="H6908" s="30">
        <v>1</v>
      </c>
      <c r="I6908" s="30">
        <v>1</v>
      </c>
      <c r="K6908" s="457"/>
      <c r="L6908" s="457" t="e">
        <f>IF(K6908=0,#REF!,0)</f>
        <v>#REF!</v>
      </c>
    </row>
    <row r="6909" spans="1:12">
      <c r="A6909" s="30">
        <v>6907</v>
      </c>
      <c r="B6909" s="30">
        <v>6139.8579999999993</v>
      </c>
      <c r="C6909" s="30">
        <v>29356.19299999989</v>
      </c>
      <c r="D6909" s="30">
        <v>1</v>
      </c>
      <c r="E6909" s="30">
        <v>1</v>
      </c>
      <c r="F6909" s="30">
        <v>40780.654000000002</v>
      </c>
      <c r="G6909" s="30">
        <v>1</v>
      </c>
      <c r="H6909" s="30">
        <v>1</v>
      </c>
      <c r="I6909" s="30">
        <v>1</v>
      </c>
      <c r="K6909" s="457"/>
      <c r="L6909" s="457" t="e">
        <f>IF(K6909=0,#REF!,0)</f>
        <v>#REF!</v>
      </c>
    </row>
    <row r="6910" spans="1:12">
      <c r="A6910" s="30">
        <v>6908</v>
      </c>
      <c r="B6910" s="30">
        <v>7599.07</v>
      </c>
      <c r="C6910" s="30">
        <v>30768.180999999899</v>
      </c>
      <c r="D6910" s="30">
        <v>1</v>
      </c>
      <c r="E6910" s="30">
        <v>1</v>
      </c>
      <c r="F6910" s="30">
        <v>40370.265999999901</v>
      </c>
      <c r="G6910" s="30">
        <v>1</v>
      </c>
      <c r="H6910" s="30">
        <v>1</v>
      </c>
      <c r="I6910" s="30">
        <v>1</v>
      </c>
      <c r="K6910" s="457"/>
      <c r="L6910" s="457" t="e">
        <f>IF(K6910=0,#REF!,0)</f>
        <v>#REF!</v>
      </c>
    </row>
    <row r="6911" spans="1:12">
      <c r="A6911" s="30">
        <v>6909</v>
      </c>
      <c r="B6911" s="30">
        <v>1762.222</v>
      </c>
      <c r="C6911" s="30">
        <v>17299.4009999999</v>
      </c>
      <c r="D6911" s="30">
        <v>1</v>
      </c>
      <c r="E6911" s="30">
        <v>1</v>
      </c>
      <c r="F6911" s="30">
        <v>52448.425999999992</v>
      </c>
      <c r="G6911" s="30">
        <v>1</v>
      </c>
      <c r="H6911" s="30">
        <v>1</v>
      </c>
      <c r="I6911" s="30">
        <v>1</v>
      </c>
      <c r="K6911" s="457"/>
      <c r="L6911" s="457" t="e">
        <f>IF(K6911=0,#REF!,0)</f>
        <v>#REF!</v>
      </c>
    </row>
    <row r="6912" spans="1:12">
      <c r="A6912" s="30">
        <v>6910</v>
      </c>
      <c r="B6912" s="30">
        <v>1762.222</v>
      </c>
      <c r="C6912" s="30">
        <v>16926.180999999902</v>
      </c>
      <c r="D6912" s="30">
        <v>1</v>
      </c>
      <c r="E6912" s="30">
        <v>1</v>
      </c>
      <c r="F6912" s="30">
        <v>2982.0299999999902</v>
      </c>
      <c r="G6912" s="30">
        <v>1</v>
      </c>
      <c r="H6912" s="30">
        <v>1</v>
      </c>
      <c r="I6912" s="30">
        <v>1</v>
      </c>
      <c r="K6912" s="457"/>
      <c r="L6912" s="457" t="e">
        <f>IF(K6912=0,#REF!,0)</f>
        <v>#REF!</v>
      </c>
    </row>
    <row r="6913" spans="1:12">
      <c r="A6913" s="30">
        <v>6911</v>
      </c>
      <c r="B6913" s="30">
        <v>1762.222</v>
      </c>
      <c r="C6913" s="30">
        <v>16563.514999999898</v>
      </c>
      <c r="D6913" s="30">
        <v>1</v>
      </c>
      <c r="E6913" s="30">
        <v>1</v>
      </c>
      <c r="F6913" s="30">
        <v>1667.519</v>
      </c>
      <c r="G6913" s="30">
        <v>1</v>
      </c>
      <c r="H6913" s="30">
        <v>1</v>
      </c>
      <c r="I6913" s="30">
        <v>1</v>
      </c>
      <c r="K6913" s="457"/>
      <c r="L6913" s="457" t="e">
        <f>IF(K6913=0,#REF!,0)</f>
        <v>#REF!</v>
      </c>
    </row>
    <row r="6914" spans="1:12">
      <c r="A6914" s="30">
        <v>6912</v>
      </c>
      <c r="B6914" s="30">
        <v>1032.623999999998</v>
      </c>
      <c r="C6914" s="30">
        <v>16645.038999999899</v>
      </c>
      <c r="D6914" s="30">
        <v>1</v>
      </c>
      <c r="E6914" s="30">
        <v>1</v>
      </c>
      <c r="F6914" s="30">
        <v>1281.6280000000002</v>
      </c>
      <c r="G6914" s="30">
        <v>1</v>
      </c>
      <c r="H6914" s="30">
        <v>1</v>
      </c>
      <c r="I6914" s="30">
        <v>1</v>
      </c>
      <c r="K6914" s="457"/>
      <c r="L6914" s="457" t="e">
        <f>IF(K6914=0,#REF!,0)</f>
        <v>#REF!</v>
      </c>
    </row>
    <row r="6915" spans="1:12">
      <c r="A6915" s="30">
        <v>6913</v>
      </c>
      <c r="B6915" s="30">
        <v>1032.623999999998</v>
      </c>
      <c r="C6915" s="30">
        <v>16656.201999999899</v>
      </c>
      <c r="D6915" s="30">
        <v>1</v>
      </c>
      <c r="E6915" s="30">
        <v>1</v>
      </c>
      <c r="F6915" s="30">
        <v>603.68899999999996</v>
      </c>
      <c r="G6915" s="30">
        <v>1</v>
      </c>
      <c r="H6915" s="30">
        <v>1</v>
      </c>
      <c r="I6915" s="30">
        <v>1</v>
      </c>
      <c r="K6915" s="457"/>
      <c r="L6915" s="457" t="e">
        <f>IF(K6915=0,#REF!,0)</f>
        <v>#REF!</v>
      </c>
    </row>
    <row r="6916" spans="1:12">
      <c r="A6916" s="30">
        <v>6914</v>
      </c>
      <c r="B6916" s="30">
        <v>1032.623999999998</v>
      </c>
      <c r="C6916" s="30">
        <v>16606.6519999999</v>
      </c>
      <c r="D6916" s="30">
        <v>1</v>
      </c>
      <c r="E6916" s="30">
        <v>1</v>
      </c>
      <c r="F6916" s="30">
        <v>464.366999999999</v>
      </c>
      <c r="G6916" s="30">
        <v>1</v>
      </c>
      <c r="H6916" s="30">
        <v>1</v>
      </c>
      <c r="I6916" s="30">
        <v>1</v>
      </c>
      <c r="K6916" s="457"/>
      <c r="L6916" s="457" t="e">
        <f>IF(K6916=0,#REF!,0)</f>
        <v>#REF!</v>
      </c>
    </row>
    <row r="6917" spans="1:12">
      <c r="A6917" s="30">
        <v>6915</v>
      </c>
      <c r="B6917" s="30">
        <v>1032.623999999998</v>
      </c>
      <c r="C6917" s="30">
        <v>16614.9719999999</v>
      </c>
      <c r="D6917" s="30">
        <v>1</v>
      </c>
      <c r="E6917" s="30">
        <v>1</v>
      </c>
      <c r="F6917" s="30">
        <v>795.87400000000002</v>
      </c>
      <c r="G6917" s="30">
        <v>1</v>
      </c>
      <c r="H6917" s="30">
        <v>1</v>
      </c>
      <c r="I6917" s="30">
        <v>1</v>
      </c>
      <c r="K6917" s="457"/>
      <c r="L6917" s="457" t="e">
        <f>IF(K6917=0,#REF!,0)</f>
        <v>#REF!</v>
      </c>
    </row>
    <row r="6918" spans="1:12">
      <c r="A6918" s="30">
        <v>6916</v>
      </c>
      <c r="B6918" s="30">
        <v>1032.623999999998</v>
      </c>
      <c r="C6918" s="30">
        <v>16631.167999999889</v>
      </c>
      <c r="D6918" s="30">
        <v>1</v>
      </c>
      <c r="E6918" s="30">
        <v>1</v>
      </c>
      <c r="F6918" s="30">
        <v>1868.4299999999989</v>
      </c>
      <c r="G6918" s="30">
        <v>1</v>
      </c>
      <c r="H6918" s="30">
        <v>1</v>
      </c>
      <c r="I6918" s="30">
        <v>1</v>
      </c>
      <c r="K6918" s="457"/>
      <c r="L6918" s="457" t="e">
        <f>IF(K6918=0,#REF!,0)</f>
        <v>#REF!</v>
      </c>
    </row>
    <row r="6919" spans="1:12">
      <c r="A6919" s="30">
        <v>6917</v>
      </c>
      <c r="B6919" s="30">
        <v>1032.623999999998</v>
      </c>
      <c r="C6919" s="30">
        <v>16639.2409999999</v>
      </c>
      <c r="D6919" s="30">
        <v>1</v>
      </c>
      <c r="E6919" s="30">
        <v>1</v>
      </c>
      <c r="F6919" s="30">
        <v>4287.9809999999989</v>
      </c>
      <c r="G6919" s="30">
        <v>1</v>
      </c>
      <c r="H6919" s="30">
        <v>1</v>
      </c>
      <c r="I6919" s="30">
        <v>1</v>
      </c>
      <c r="K6919" s="457"/>
      <c r="L6919" s="457" t="e">
        <f>IF(K6919=0,#REF!,0)</f>
        <v>#REF!</v>
      </c>
    </row>
    <row r="6920" spans="1:12">
      <c r="A6920" s="30">
        <v>6918</v>
      </c>
      <c r="B6920" s="30">
        <v>1762.222</v>
      </c>
      <c r="C6920" s="30">
        <v>16623.678999999902</v>
      </c>
      <c r="D6920" s="30">
        <v>1</v>
      </c>
      <c r="E6920" s="30">
        <v>1</v>
      </c>
      <c r="F6920" s="30">
        <v>7861.1059999999998</v>
      </c>
      <c r="G6920" s="30">
        <v>1</v>
      </c>
      <c r="H6920" s="30">
        <v>1</v>
      </c>
      <c r="I6920" s="30">
        <v>1</v>
      </c>
      <c r="K6920" s="457"/>
      <c r="L6920" s="457" t="e">
        <f>IF(K6920=0,#REF!,0)</f>
        <v>#REF!</v>
      </c>
    </row>
    <row r="6921" spans="1:12">
      <c r="A6921" s="30">
        <v>6919</v>
      </c>
      <c r="B6921" s="30">
        <v>6139.8579999999993</v>
      </c>
      <c r="C6921" s="30">
        <v>16751.732999999891</v>
      </c>
      <c r="D6921" s="30">
        <v>1</v>
      </c>
      <c r="E6921" s="30">
        <v>1</v>
      </c>
      <c r="F6921" s="30">
        <v>88217.39899999999</v>
      </c>
      <c r="G6921" s="30">
        <v>1</v>
      </c>
      <c r="H6921" s="30">
        <v>1</v>
      </c>
      <c r="I6921" s="30">
        <v>1</v>
      </c>
      <c r="K6921" s="457"/>
      <c r="L6921" s="457" t="e">
        <f>IF(K6921=0,#REF!,0)</f>
        <v>#REF!</v>
      </c>
    </row>
    <row r="6922" spans="1:12">
      <c r="A6922" s="30">
        <v>6920</v>
      </c>
      <c r="B6922" s="30">
        <v>1762.222</v>
      </c>
      <c r="C6922" s="30">
        <v>45494.800999999876</v>
      </c>
      <c r="D6922" s="30">
        <v>1</v>
      </c>
      <c r="E6922" s="30">
        <v>1</v>
      </c>
      <c r="F6922" s="30">
        <v>84580.64699999991</v>
      </c>
      <c r="G6922" s="30">
        <v>1</v>
      </c>
      <c r="H6922" s="30">
        <v>1</v>
      </c>
      <c r="I6922" s="30">
        <v>1</v>
      </c>
      <c r="K6922" s="457"/>
      <c r="L6922" s="457" t="e">
        <f>IF(K6922=0,#REF!,0)</f>
        <v>#REF!</v>
      </c>
    </row>
    <row r="6923" spans="1:12">
      <c r="A6923" s="30">
        <v>6921</v>
      </c>
      <c r="B6923" s="30">
        <v>1032.623999999998</v>
      </c>
      <c r="C6923" s="30">
        <v>72460.370999999897</v>
      </c>
      <c r="D6923" s="30">
        <v>1</v>
      </c>
      <c r="E6923" s="30">
        <v>1</v>
      </c>
      <c r="F6923" s="30">
        <v>71598.966999999902</v>
      </c>
      <c r="G6923" s="30">
        <v>1</v>
      </c>
      <c r="H6923" s="30">
        <v>1</v>
      </c>
      <c r="I6923" s="30">
        <v>1</v>
      </c>
      <c r="K6923" s="457"/>
      <c r="L6923" s="457" t="e">
        <f>IF(K6923=0,#REF!,0)</f>
        <v>#REF!</v>
      </c>
    </row>
    <row r="6924" spans="1:12">
      <c r="A6924" s="30">
        <v>6922</v>
      </c>
      <c r="B6924" s="30">
        <v>1153.2399999999991</v>
      </c>
      <c r="C6924" s="30">
        <v>87895.789999999892</v>
      </c>
      <c r="D6924" s="30">
        <v>1</v>
      </c>
      <c r="E6924" s="30">
        <v>1</v>
      </c>
      <c r="F6924" s="30">
        <v>56541.160999999891</v>
      </c>
      <c r="G6924" s="30">
        <v>1</v>
      </c>
      <c r="H6924" s="30">
        <v>1</v>
      </c>
      <c r="I6924" s="30">
        <v>1</v>
      </c>
      <c r="K6924" s="457"/>
      <c r="L6924" s="457" t="e">
        <f>IF(K6924=0,#REF!,0)</f>
        <v>#REF!</v>
      </c>
    </row>
    <row r="6925" spans="1:12">
      <c r="A6925" s="30">
        <v>6923</v>
      </c>
      <c r="B6925" s="30">
        <v>1213.5469999999991</v>
      </c>
      <c r="C6925" s="30">
        <v>103307.0719999998</v>
      </c>
      <c r="D6925" s="30">
        <v>1</v>
      </c>
      <c r="E6925" s="30">
        <v>1</v>
      </c>
      <c r="F6925" s="30">
        <v>45583.529000000002</v>
      </c>
      <c r="G6925" s="30">
        <v>1</v>
      </c>
      <c r="H6925" s="30">
        <v>1</v>
      </c>
      <c r="I6925" s="30">
        <v>1</v>
      </c>
      <c r="K6925" s="457"/>
      <c r="L6925" s="457" t="e">
        <f>IF(K6925=0,#REF!,0)</f>
        <v>#REF!</v>
      </c>
    </row>
    <row r="6926" spans="1:12">
      <c r="A6926" s="30">
        <v>6924</v>
      </c>
      <c r="B6926" s="30">
        <v>1213.5469999999991</v>
      </c>
      <c r="C6926" s="30">
        <v>86796.657999999908</v>
      </c>
      <c r="D6926" s="30">
        <v>1</v>
      </c>
      <c r="E6926" s="30">
        <v>1</v>
      </c>
      <c r="F6926" s="30">
        <v>37002.640999999996</v>
      </c>
      <c r="G6926" s="30">
        <v>1</v>
      </c>
      <c r="H6926" s="30">
        <v>1</v>
      </c>
      <c r="I6926" s="30">
        <v>1</v>
      </c>
      <c r="K6926" s="457"/>
      <c r="L6926" s="457" t="e">
        <f>IF(K6926=0,#REF!,0)</f>
        <v>#REF!</v>
      </c>
    </row>
    <row r="6927" spans="1:12">
      <c r="A6927" s="30">
        <v>6925</v>
      </c>
      <c r="B6927" s="30">
        <v>6200.1660000000002</v>
      </c>
      <c r="C6927" s="30">
        <v>49615.961999999898</v>
      </c>
      <c r="D6927" s="30">
        <v>1</v>
      </c>
      <c r="E6927" s="30">
        <v>1</v>
      </c>
      <c r="F6927" s="30">
        <v>19626.165999999903</v>
      </c>
      <c r="G6927" s="30">
        <v>1</v>
      </c>
      <c r="H6927" s="30">
        <v>1</v>
      </c>
      <c r="I6927" s="30">
        <v>1</v>
      </c>
      <c r="K6927" s="457"/>
      <c r="L6927" s="457" t="e">
        <f>IF(K6927=0,#REF!,0)</f>
        <v>#REF!</v>
      </c>
    </row>
    <row r="6928" spans="1:12">
      <c r="A6928" s="30">
        <v>6926</v>
      </c>
      <c r="B6928" s="30">
        <v>1762.222</v>
      </c>
      <c r="C6928" s="30">
        <v>68472.913999999902</v>
      </c>
      <c r="D6928" s="30">
        <v>1</v>
      </c>
      <c r="E6928" s="30">
        <v>1</v>
      </c>
      <c r="F6928" s="30">
        <v>21100.784999999902</v>
      </c>
      <c r="G6928" s="30">
        <v>1</v>
      </c>
      <c r="H6928" s="30">
        <v>1</v>
      </c>
      <c r="I6928" s="30">
        <v>1</v>
      </c>
      <c r="K6928" s="457"/>
      <c r="L6928" s="457" t="e">
        <f>IF(K6928=0,#REF!,0)</f>
        <v>#REF!</v>
      </c>
    </row>
    <row r="6929" spans="1:12">
      <c r="A6929" s="30">
        <v>6927</v>
      </c>
      <c r="B6929" s="30">
        <v>1032.623999999998</v>
      </c>
      <c r="C6929" s="30">
        <v>99949.855999999796</v>
      </c>
      <c r="D6929" s="30">
        <v>1</v>
      </c>
      <c r="E6929" s="30">
        <v>1</v>
      </c>
      <c r="F6929" s="30">
        <v>18062.817999999901</v>
      </c>
      <c r="G6929" s="30">
        <v>1</v>
      </c>
      <c r="H6929" s="30">
        <v>1</v>
      </c>
      <c r="I6929" s="30">
        <v>1</v>
      </c>
      <c r="K6929" s="457"/>
      <c r="L6929" s="457" t="e">
        <f>IF(K6929=0,#REF!,0)</f>
        <v>#REF!</v>
      </c>
    </row>
    <row r="6930" spans="1:12">
      <c r="A6930" s="30">
        <v>6928</v>
      </c>
      <c r="B6930" s="30">
        <v>1032.623999999998</v>
      </c>
      <c r="C6930" s="30">
        <v>84056.643999999898</v>
      </c>
      <c r="D6930" s="30">
        <v>1</v>
      </c>
      <c r="E6930" s="30">
        <v>1</v>
      </c>
      <c r="F6930" s="30">
        <v>17923.905999999988</v>
      </c>
      <c r="G6930" s="30">
        <v>1</v>
      </c>
      <c r="H6930" s="30">
        <v>1</v>
      </c>
      <c r="I6930" s="30">
        <v>1</v>
      </c>
      <c r="K6930" s="457"/>
      <c r="L6930" s="457" t="e">
        <f>IF(K6930=0,#REF!,0)</f>
        <v>#REF!</v>
      </c>
    </row>
    <row r="6931" spans="1:12">
      <c r="A6931" s="30">
        <v>6929</v>
      </c>
      <c r="B6931" s="30">
        <v>1032.623999999998</v>
      </c>
      <c r="C6931" s="30">
        <v>72445.383999999904</v>
      </c>
      <c r="D6931" s="30">
        <v>1</v>
      </c>
      <c r="E6931" s="30">
        <v>1</v>
      </c>
      <c r="F6931" s="30">
        <v>22209.588</v>
      </c>
      <c r="G6931" s="30">
        <v>1</v>
      </c>
      <c r="H6931" s="30">
        <v>1</v>
      </c>
      <c r="I6931" s="30">
        <v>1</v>
      </c>
      <c r="K6931" s="457"/>
      <c r="L6931" s="457" t="e">
        <f>IF(K6931=0,#REF!,0)</f>
        <v>#REF!</v>
      </c>
    </row>
    <row r="6932" spans="1:12">
      <c r="A6932" s="30">
        <v>6930</v>
      </c>
      <c r="B6932" s="30">
        <v>1762.222</v>
      </c>
      <c r="C6932" s="30">
        <v>41401.447999999902</v>
      </c>
      <c r="D6932" s="30">
        <v>1</v>
      </c>
      <c r="E6932" s="30">
        <v>1</v>
      </c>
      <c r="F6932" s="30">
        <v>29541.127</v>
      </c>
      <c r="G6932" s="30">
        <v>1</v>
      </c>
      <c r="H6932" s="30">
        <v>1</v>
      </c>
      <c r="I6932" s="30">
        <v>1</v>
      </c>
      <c r="K6932" s="457"/>
      <c r="L6932" s="457" t="e">
        <f>IF(K6932=0,#REF!,0)</f>
        <v>#REF!</v>
      </c>
    </row>
    <row r="6933" spans="1:12">
      <c r="A6933" s="30">
        <v>6931</v>
      </c>
      <c r="B6933" s="30">
        <v>6139.8579999999993</v>
      </c>
      <c r="C6933" s="30">
        <v>28685.000999999898</v>
      </c>
      <c r="D6933" s="30">
        <v>1</v>
      </c>
      <c r="E6933" s="30">
        <v>1</v>
      </c>
      <c r="F6933" s="30">
        <v>24381.625999999989</v>
      </c>
      <c r="G6933" s="30">
        <v>1</v>
      </c>
      <c r="H6933" s="30">
        <v>1</v>
      </c>
      <c r="I6933" s="30">
        <v>1</v>
      </c>
      <c r="K6933" s="457"/>
      <c r="L6933" s="457" t="e">
        <f>IF(K6933=0,#REF!,0)</f>
        <v>#REF!</v>
      </c>
    </row>
    <row r="6934" spans="1:12">
      <c r="A6934" s="30">
        <v>6932</v>
      </c>
      <c r="B6934" s="30">
        <v>7599.07</v>
      </c>
      <c r="C6934" s="30">
        <v>30103.630999999899</v>
      </c>
      <c r="D6934" s="30">
        <v>1</v>
      </c>
      <c r="E6934" s="30">
        <v>1</v>
      </c>
      <c r="F6934" s="30">
        <v>24616.713</v>
      </c>
      <c r="G6934" s="30">
        <v>1</v>
      </c>
      <c r="H6934" s="30">
        <v>1</v>
      </c>
      <c r="I6934" s="30">
        <v>1</v>
      </c>
      <c r="K6934" s="457"/>
      <c r="L6934" s="457" t="e">
        <f>IF(K6934=0,#REF!,0)</f>
        <v>#REF!</v>
      </c>
    </row>
    <row r="6935" spans="1:12">
      <c r="A6935" s="30">
        <v>6933</v>
      </c>
      <c r="B6935" s="30">
        <v>1762.222</v>
      </c>
      <c r="C6935" s="30">
        <v>16856.9929999999</v>
      </c>
      <c r="D6935" s="30">
        <v>1</v>
      </c>
      <c r="E6935" s="30">
        <v>1</v>
      </c>
      <c r="F6935" s="30">
        <v>37485.798999999999</v>
      </c>
      <c r="G6935" s="30">
        <v>1</v>
      </c>
      <c r="H6935" s="30">
        <v>1</v>
      </c>
      <c r="I6935" s="30">
        <v>1</v>
      </c>
      <c r="K6935" s="457"/>
      <c r="L6935" s="457" t="e">
        <f>IF(K6935=0,#REF!,0)</f>
        <v>#REF!</v>
      </c>
    </row>
    <row r="6936" spans="1:12">
      <c r="A6936" s="30">
        <v>6934</v>
      </c>
      <c r="B6936" s="30">
        <v>1762.222</v>
      </c>
      <c r="C6936" s="30">
        <v>16499.745999999901</v>
      </c>
      <c r="D6936" s="30">
        <v>1</v>
      </c>
      <c r="E6936" s="30">
        <v>1</v>
      </c>
      <c r="F6936" s="30">
        <v>2977.6889999999898</v>
      </c>
      <c r="G6936" s="30">
        <v>1</v>
      </c>
      <c r="H6936" s="30">
        <v>1</v>
      </c>
      <c r="I6936" s="30">
        <v>1</v>
      </c>
      <c r="K6936" s="457"/>
      <c r="L6936" s="457" t="e">
        <f>IF(K6936=0,#REF!,0)</f>
        <v>#REF!</v>
      </c>
    </row>
    <row r="6937" spans="1:12">
      <c r="A6937" s="30">
        <v>6935</v>
      </c>
      <c r="B6937" s="30">
        <v>1762.222</v>
      </c>
      <c r="C6937" s="30">
        <v>16165.823999999899</v>
      </c>
      <c r="D6937" s="30">
        <v>1</v>
      </c>
      <c r="E6937" s="30">
        <v>1</v>
      </c>
      <c r="F6937" s="30">
        <v>1664.8099999999899</v>
      </c>
      <c r="G6937" s="30">
        <v>1</v>
      </c>
      <c r="H6937" s="30">
        <v>1</v>
      </c>
      <c r="I6937" s="30">
        <v>1</v>
      </c>
      <c r="K6937" s="457"/>
      <c r="L6937" s="457" t="e">
        <f>IF(K6937=0,#REF!,0)</f>
        <v>#REF!</v>
      </c>
    </row>
    <row r="6938" spans="1:12">
      <c r="A6938" s="30">
        <v>6936</v>
      </c>
      <c r="B6938" s="30">
        <v>1032.623999999998</v>
      </c>
      <c r="C6938" s="30">
        <v>16259.0639999999</v>
      </c>
      <c r="D6938" s="30">
        <v>1</v>
      </c>
      <c r="E6938" s="30">
        <v>1</v>
      </c>
      <c r="F6938" s="30">
        <v>1272.8489999999999</v>
      </c>
      <c r="G6938" s="30">
        <v>1</v>
      </c>
      <c r="H6938" s="30">
        <v>1</v>
      </c>
      <c r="I6938" s="30">
        <v>1</v>
      </c>
      <c r="K6938" s="457"/>
      <c r="L6938" s="457" t="e">
        <f>IF(K6938=0,#REF!,0)</f>
        <v>#REF!</v>
      </c>
    </row>
    <row r="6939" spans="1:12">
      <c r="A6939" s="30">
        <v>6937</v>
      </c>
      <c r="B6939" s="30">
        <v>1032.623999999998</v>
      </c>
      <c r="C6939" s="30">
        <v>16372.2219999999</v>
      </c>
      <c r="D6939" s="30">
        <v>1</v>
      </c>
      <c r="E6939" s="30">
        <v>1</v>
      </c>
      <c r="F6939" s="30">
        <v>564.23499999999899</v>
      </c>
      <c r="G6939" s="30">
        <v>1</v>
      </c>
      <c r="H6939" s="30">
        <v>1</v>
      </c>
      <c r="I6939" s="30">
        <v>1</v>
      </c>
      <c r="K6939" s="457"/>
      <c r="L6939" s="457" t="e">
        <f>IF(K6939=0,#REF!,0)</f>
        <v>#REF!</v>
      </c>
    </row>
    <row r="6940" spans="1:12">
      <c r="A6940" s="30">
        <v>6938</v>
      </c>
      <c r="B6940" s="30">
        <v>1032.623999999998</v>
      </c>
      <c r="C6940" s="30">
        <v>16425.986999999899</v>
      </c>
      <c r="D6940" s="30">
        <v>1</v>
      </c>
      <c r="E6940" s="30">
        <v>1</v>
      </c>
      <c r="F6940" s="30">
        <v>332.68599999999998</v>
      </c>
      <c r="G6940" s="30">
        <v>1</v>
      </c>
      <c r="H6940" s="30">
        <v>1</v>
      </c>
      <c r="I6940" s="30">
        <v>1</v>
      </c>
      <c r="K6940" s="457"/>
      <c r="L6940" s="457" t="e">
        <f>IF(K6940=0,#REF!,0)</f>
        <v>#REF!</v>
      </c>
    </row>
    <row r="6941" spans="1:12">
      <c r="A6941" s="30">
        <v>6939</v>
      </c>
      <c r="B6941" s="30">
        <v>1032.623999999998</v>
      </c>
      <c r="C6941" s="30">
        <v>16557.267999999902</v>
      </c>
      <c r="D6941" s="30">
        <v>1</v>
      </c>
      <c r="E6941" s="30">
        <v>1</v>
      </c>
      <c r="F6941" s="30">
        <v>345.95799999999997</v>
      </c>
      <c r="G6941" s="30">
        <v>1</v>
      </c>
      <c r="H6941" s="30">
        <v>1</v>
      </c>
      <c r="I6941" s="30">
        <v>1</v>
      </c>
      <c r="K6941" s="457"/>
      <c r="L6941" s="457" t="e">
        <f>IF(K6941=0,#REF!,0)</f>
        <v>#REF!</v>
      </c>
    </row>
    <row r="6942" spans="1:12">
      <c r="A6942" s="30">
        <v>6940</v>
      </c>
      <c r="B6942" s="30">
        <v>1032.623999999998</v>
      </c>
      <c r="C6942" s="30">
        <v>16658.4709999999</v>
      </c>
      <c r="D6942" s="30">
        <v>1</v>
      </c>
      <c r="E6942" s="30">
        <v>1</v>
      </c>
      <c r="F6942" s="30">
        <v>952.88799999999992</v>
      </c>
      <c r="G6942" s="30">
        <v>1</v>
      </c>
      <c r="H6942" s="30">
        <v>1</v>
      </c>
      <c r="I6942" s="30">
        <v>1</v>
      </c>
      <c r="K6942" s="457"/>
      <c r="L6942" s="457" t="e">
        <f>IF(K6942=0,#REF!,0)</f>
        <v>#REF!</v>
      </c>
    </row>
    <row r="6943" spans="1:12">
      <c r="A6943" s="30">
        <v>6941</v>
      </c>
      <c r="B6943" s="30">
        <v>1032.623999999998</v>
      </c>
      <c r="C6943" s="30">
        <v>16753.3469999999</v>
      </c>
      <c r="D6943" s="30">
        <v>1</v>
      </c>
      <c r="E6943" s="30">
        <v>1</v>
      </c>
      <c r="F6943" s="30">
        <v>4273.2250000000004</v>
      </c>
      <c r="G6943" s="30">
        <v>1</v>
      </c>
      <c r="H6943" s="30">
        <v>1</v>
      </c>
      <c r="I6943" s="30">
        <v>1</v>
      </c>
      <c r="K6943" s="457"/>
      <c r="L6943" s="457" t="e">
        <f>IF(K6943=0,#REF!,0)</f>
        <v>#REF!</v>
      </c>
    </row>
    <row r="6944" spans="1:12">
      <c r="A6944" s="30">
        <v>6942</v>
      </c>
      <c r="B6944" s="30">
        <v>1762.222</v>
      </c>
      <c r="C6944" s="30">
        <v>16815.644999999902</v>
      </c>
      <c r="D6944" s="30">
        <v>1</v>
      </c>
      <c r="E6944" s="30">
        <v>1</v>
      </c>
      <c r="F6944" s="30">
        <v>10768.826000000001</v>
      </c>
      <c r="G6944" s="30">
        <v>1</v>
      </c>
      <c r="H6944" s="30">
        <v>1</v>
      </c>
      <c r="I6944" s="30">
        <v>1</v>
      </c>
      <c r="K6944" s="457"/>
      <c r="L6944" s="457" t="e">
        <f>IF(K6944=0,#REF!,0)</f>
        <v>#REF!</v>
      </c>
    </row>
    <row r="6945" spans="1:12">
      <c r="A6945" s="30">
        <v>6943</v>
      </c>
      <c r="B6945" s="30">
        <v>6139.8579999999993</v>
      </c>
      <c r="C6945" s="30">
        <v>16931.662999999899</v>
      </c>
      <c r="D6945" s="30">
        <v>1</v>
      </c>
      <c r="E6945" s="30">
        <v>1</v>
      </c>
      <c r="F6945" s="30">
        <v>91365.402000000002</v>
      </c>
      <c r="G6945" s="30">
        <v>1</v>
      </c>
      <c r="H6945" s="30">
        <v>1</v>
      </c>
      <c r="I6945" s="30">
        <v>1</v>
      </c>
      <c r="K6945" s="457"/>
      <c r="L6945" s="457" t="e">
        <f>IF(K6945=0,#REF!,0)</f>
        <v>#REF!</v>
      </c>
    </row>
    <row r="6946" spans="1:12">
      <c r="A6946" s="30">
        <v>6944</v>
      </c>
      <c r="B6946" s="30">
        <v>1762.222</v>
      </c>
      <c r="C6946" s="30">
        <v>45795.807999999888</v>
      </c>
      <c r="D6946" s="30">
        <v>1</v>
      </c>
      <c r="E6946" s="30">
        <v>1</v>
      </c>
      <c r="F6946" s="30">
        <v>89314.085999999894</v>
      </c>
      <c r="G6946" s="30">
        <v>1</v>
      </c>
      <c r="H6946" s="30">
        <v>1</v>
      </c>
      <c r="I6946" s="30">
        <v>1</v>
      </c>
      <c r="K6946" s="457"/>
      <c r="L6946" s="457" t="e">
        <f>IF(K6946=0,#REF!,0)</f>
        <v>#REF!</v>
      </c>
    </row>
    <row r="6947" spans="1:12">
      <c r="A6947" s="30">
        <v>6945</v>
      </c>
      <c r="B6947" s="30">
        <v>1032.623999999998</v>
      </c>
      <c r="C6947" s="30">
        <v>72935.775999999896</v>
      </c>
      <c r="D6947" s="30">
        <v>1</v>
      </c>
      <c r="E6947" s="30">
        <v>1</v>
      </c>
      <c r="F6947" s="30">
        <v>78613.609000000011</v>
      </c>
      <c r="G6947" s="30">
        <v>1</v>
      </c>
      <c r="H6947" s="30">
        <v>1</v>
      </c>
      <c r="I6947" s="30">
        <v>1</v>
      </c>
      <c r="K6947" s="457"/>
      <c r="L6947" s="457" t="e">
        <f>IF(K6947=0,#REF!,0)</f>
        <v>#REF!</v>
      </c>
    </row>
    <row r="6948" spans="1:12">
      <c r="A6948" s="30">
        <v>6946</v>
      </c>
      <c r="B6948" s="30">
        <v>1153.2399999999991</v>
      </c>
      <c r="C6948" s="30">
        <v>88520.964999999895</v>
      </c>
      <c r="D6948" s="30">
        <v>1</v>
      </c>
      <c r="E6948" s="30">
        <v>1</v>
      </c>
      <c r="F6948" s="30">
        <v>65454.258999999991</v>
      </c>
      <c r="G6948" s="30">
        <v>1</v>
      </c>
      <c r="H6948" s="30">
        <v>1</v>
      </c>
      <c r="I6948" s="30">
        <v>1</v>
      </c>
      <c r="K6948" s="457"/>
      <c r="L6948" s="457" t="e">
        <f>IF(K6948=0,#REF!,0)</f>
        <v>#REF!</v>
      </c>
    </row>
    <row r="6949" spans="1:12">
      <c r="A6949" s="30">
        <v>6947</v>
      </c>
      <c r="B6949" s="30">
        <v>1213.5469999999991</v>
      </c>
      <c r="C6949" s="30">
        <v>103946.7629999998</v>
      </c>
      <c r="D6949" s="30">
        <v>1</v>
      </c>
      <c r="E6949" s="30">
        <v>1</v>
      </c>
      <c r="F6949" s="30">
        <v>53160.394999999902</v>
      </c>
      <c r="G6949" s="30">
        <v>1</v>
      </c>
      <c r="H6949" s="30">
        <v>1</v>
      </c>
      <c r="I6949" s="30">
        <v>1</v>
      </c>
      <c r="K6949" s="457"/>
      <c r="L6949" s="457" t="e">
        <f>IF(K6949=0,#REF!,0)</f>
        <v>#REF!</v>
      </c>
    </row>
    <row r="6950" spans="1:12">
      <c r="A6950" s="30">
        <v>6948</v>
      </c>
      <c r="B6950" s="30">
        <v>1213.5469999999991</v>
      </c>
      <c r="C6950" s="30">
        <v>87327.894999999902</v>
      </c>
      <c r="D6950" s="30">
        <v>1</v>
      </c>
      <c r="E6950" s="30">
        <v>1</v>
      </c>
      <c r="F6950" s="30">
        <v>43179.204999999893</v>
      </c>
      <c r="G6950" s="30">
        <v>1</v>
      </c>
      <c r="H6950" s="30">
        <v>1</v>
      </c>
      <c r="I6950" s="30">
        <v>1</v>
      </c>
      <c r="K6950" s="457"/>
      <c r="L6950" s="457" t="e">
        <f>IF(K6950=0,#REF!,0)</f>
        <v>#REF!</v>
      </c>
    </row>
    <row r="6951" spans="1:12">
      <c r="A6951" s="30">
        <v>6949</v>
      </c>
      <c r="B6951" s="30">
        <v>6200.1660000000002</v>
      </c>
      <c r="C6951" s="30">
        <v>50053.802999999898</v>
      </c>
      <c r="D6951" s="30">
        <v>1</v>
      </c>
      <c r="E6951" s="30">
        <v>1</v>
      </c>
      <c r="F6951" s="30">
        <v>24365.947</v>
      </c>
      <c r="G6951" s="30">
        <v>1</v>
      </c>
      <c r="H6951" s="30">
        <v>1</v>
      </c>
      <c r="I6951" s="30">
        <v>1</v>
      </c>
      <c r="K6951" s="457"/>
      <c r="L6951" s="457" t="e">
        <f>IF(K6951=0,#REF!,0)</f>
        <v>#REF!</v>
      </c>
    </row>
    <row r="6952" spans="1:12">
      <c r="A6952" s="30">
        <v>6950</v>
      </c>
      <c r="B6952" s="30">
        <v>1762.222</v>
      </c>
      <c r="C6952" s="30">
        <v>69001.600999999893</v>
      </c>
      <c r="D6952" s="30">
        <v>1</v>
      </c>
      <c r="E6952" s="30">
        <v>1</v>
      </c>
      <c r="F6952" s="30">
        <v>28272.04999999989</v>
      </c>
      <c r="G6952" s="30">
        <v>1</v>
      </c>
      <c r="H6952" s="30">
        <v>1</v>
      </c>
      <c r="I6952" s="30">
        <v>1</v>
      </c>
      <c r="K6952" s="457"/>
      <c r="L6952" s="457" t="e">
        <f>IF(K6952=0,#REF!,0)</f>
        <v>#REF!</v>
      </c>
    </row>
    <row r="6953" spans="1:12">
      <c r="A6953" s="30">
        <v>6951</v>
      </c>
      <c r="B6953" s="30">
        <v>1032.623999999998</v>
      </c>
      <c r="C6953" s="30">
        <v>100490.6099999998</v>
      </c>
      <c r="D6953" s="30">
        <v>1</v>
      </c>
      <c r="E6953" s="30">
        <v>1</v>
      </c>
      <c r="F6953" s="30">
        <v>26058.024000000001</v>
      </c>
      <c r="G6953" s="30">
        <v>1</v>
      </c>
      <c r="H6953" s="30">
        <v>1</v>
      </c>
      <c r="I6953" s="30">
        <v>1</v>
      </c>
      <c r="K6953" s="457"/>
      <c r="L6953" s="457" t="e">
        <f>IF(K6953=0,#REF!,0)</f>
        <v>#REF!</v>
      </c>
    </row>
    <row r="6954" spans="1:12">
      <c r="A6954" s="30">
        <v>6952</v>
      </c>
      <c r="B6954" s="30">
        <v>1032.623999999998</v>
      </c>
      <c r="C6954" s="30">
        <v>84698.432999999903</v>
      </c>
      <c r="D6954" s="30">
        <v>1</v>
      </c>
      <c r="E6954" s="30">
        <v>1</v>
      </c>
      <c r="F6954" s="30">
        <v>26376.201999999997</v>
      </c>
      <c r="G6954" s="30">
        <v>1</v>
      </c>
      <c r="H6954" s="30">
        <v>1</v>
      </c>
      <c r="I6954" s="30">
        <v>1</v>
      </c>
      <c r="K6954" s="457"/>
      <c r="L6954" s="457" t="e">
        <f>IF(K6954=0,#REF!,0)</f>
        <v>#REF!</v>
      </c>
    </row>
    <row r="6955" spans="1:12">
      <c r="A6955" s="30">
        <v>6953</v>
      </c>
      <c r="B6955" s="30">
        <v>1032.623999999998</v>
      </c>
      <c r="C6955" s="30">
        <v>73103.926999999909</v>
      </c>
      <c r="D6955" s="30">
        <v>1</v>
      </c>
      <c r="E6955" s="30">
        <v>1</v>
      </c>
      <c r="F6955" s="30">
        <v>30762.030999999999</v>
      </c>
      <c r="G6955" s="30">
        <v>1</v>
      </c>
      <c r="H6955" s="30">
        <v>1</v>
      </c>
      <c r="I6955" s="30">
        <v>1</v>
      </c>
      <c r="K6955" s="457"/>
      <c r="L6955" s="457" t="e">
        <f>IF(K6955=0,#REF!,0)</f>
        <v>#REF!</v>
      </c>
    </row>
    <row r="6956" spans="1:12">
      <c r="A6956" s="30">
        <v>6954</v>
      </c>
      <c r="B6956" s="30">
        <v>1762.222</v>
      </c>
      <c r="C6956" s="30">
        <v>42072.009999999893</v>
      </c>
      <c r="D6956" s="30">
        <v>1</v>
      </c>
      <c r="E6956" s="30">
        <v>1</v>
      </c>
      <c r="F6956" s="30">
        <v>37963.851999999999</v>
      </c>
      <c r="G6956" s="30">
        <v>1</v>
      </c>
      <c r="H6956" s="30">
        <v>1</v>
      </c>
      <c r="I6956" s="30">
        <v>1</v>
      </c>
      <c r="K6956" s="457"/>
      <c r="L6956" s="457" t="e">
        <f>IF(K6956=0,#REF!,0)</f>
        <v>#REF!</v>
      </c>
    </row>
    <row r="6957" spans="1:12">
      <c r="A6957" s="30">
        <v>6955</v>
      </c>
      <c r="B6957" s="30">
        <v>6139.8579999999993</v>
      </c>
      <c r="C6957" s="30">
        <v>29046.2789999999</v>
      </c>
      <c r="D6957" s="30">
        <v>1</v>
      </c>
      <c r="E6957" s="30">
        <v>1</v>
      </c>
      <c r="F6957" s="30">
        <v>31895.469999999994</v>
      </c>
      <c r="G6957" s="30">
        <v>1</v>
      </c>
      <c r="H6957" s="30">
        <v>1</v>
      </c>
      <c r="I6957" s="30">
        <v>1</v>
      </c>
      <c r="K6957" s="457"/>
      <c r="L6957" s="457" t="e">
        <f>IF(K6957=0,#REF!,0)</f>
        <v>#REF!</v>
      </c>
    </row>
    <row r="6958" spans="1:12">
      <c r="A6958" s="30">
        <v>6956</v>
      </c>
      <c r="B6958" s="30">
        <v>7599.07</v>
      </c>
      <c r="C6958" s="30">
        <v>30429.123999999898</v>
      </c>
      <c r="D6958" s="30">
        <v>1</v>
      </c>
      <c r="E6958" s="30">
        <v>1</v>
      </c>
      <c r="F6958" s="30">
        <v>30924.883000000002</v>
      </c>
      <c r="G6958" s="30">
        <v>1</v>
      </c>
      <c r="H6958" s="30">
        <v>1</v>
      </c>
      <c r="I6958" s="30">
        <v>1</v>
      </c>
      <c r="K6958" s="457"/>
      <c r="L6958" s="457" t="e">
        <f>IF(K6958=0,#REF!,0)</f>
        <v>#REF!</v>
      </c>
    </row>
    <row r="6959" spans="1:12">
      <c r="A6959" s="30">
        <v>6957</v>
      </c>
      <c r="B6959" s="30">
        <v>1762.222</v>
      </c>
      <c r="C6959" s="30">
        <v>17039.5429999999</v>
      </c>
      <c r="D6959" s="30">
        <v>1</v>
      </c>
      <c r="E6959" s="30">
        <v>1</v>
      </c>
      <c r="F6959" s="30">
        <v>42817.732000000004</v>
      </c>
      <c r="G6959" s="30">
        <v>1</v>
      </c>
      <c r="H6959" s="30">
        <v>1</v>
      </c>
      <c r="I6959" s="30">
        <v>1</v>
      </c>
      <c r="K6959" s="457"/>
      <c r="L6959" s="457" t="e">
        <f>IF(K6959=0,#REF!,0)</f>
        <v>#REF!</v>
      </c>
    </row>
    <row r="6960" spans="1:12">
      <c r="A6960" s="30">
        <v>6958</v>
      </c>
      <c r="B6960" s="30">
        <v>1762.222</v>
      </c>
      <c r="C6960" s="30">
        <v>16655.3649999999</v>
      </c>
      <c r="D6960" s="30">
        <v>1</v>
      </c>
      <c r="E6960" s="30">
        <v>1</v>
      </c>
      <c r="F6960" s="30">
        <v>2979.24999999999</v>
      </c>
      <c r="G6960" s="30">
        <v>1</v>
      </c>
      <c r="H6960" s="30">
        <v>1</v>
      </c>
      <c r="I6960" s="30">
        <v>1</v>
      </c>
      <c r="K6960" s="457"/>
      <c r="L6960" s="457" t="e">
        <f>IF(K6960=0,#REF!,0)</f>
        <v>#REF!</v>
      </c>
    </row>
    <row r="6961" spans="1:12">
      <c r="A6961" s="30">
        <v>6959</v>
      </c>
      <c r="B6961" s="30">
        <v>1762.222</v>
      </c>
      <c r="C6961" s="30">
        <v>16265.6139999999</v>
      </c>
      <c r="D6961" s="30">
        <v>1</v>
      </c>
      <c r="E6961" s="30">
        <v>1</v>
      </c>
      <c r="F6961" s="30">
        <v>1665.54899999999</v>
      </c>
      <c r="G6961" s="30">
        <v>1</v>
      </c>
      <c r="H6961" s="30">
        <v>1</v>
      </c>
      <c r="I6961" s="30">
        <v>1</v>
      </c>
      <c r="K6961" s="457"/>
      <c r="L6961" s="457" t="e">
        <f>IF(K6961=0,#REF!,0)</f>
        <v>#REF!</v>
      </c>
    </row>
    <row r="6962" spans="1:12">
      <c r="A6962" s="30">
        <v>6960</v>
      </c>
      <c r="B6962" s="30">
        <v>1032.623999999998</v>
      </c>
      <c r="C6962" s="30">
        <v>16335.8749999999</v>
      </c>
      <c r="D6962" s="30">
        <v>1</v>
      </c>
      <c r="E6962" s="30">
        <v>1</v>
      </c>
      <c r="F6962" s="30">
        <v>1273.367</v>
      </c>
      <c r="G6962" s="30">
        <v>1</v>
      </c>
      <c r="H6962" s="30">
        <v>1</v>
      </c>
      <c r="I6962" s="30">
        <v>1</v>
      </c>
      <c r="K6962" s="457"/>
      <c r="L6962" s="457" t="e">
        <f>IF(K6962=0,#REF!,0)</f>
        <v>#REF!</v>
      </c>
    </row>
    <row r="6963" spans="1:12">
      <c r="A6963" s="30">
        <v>6961</v>
      </c>
      <c r="B6963" s="30">
        <v>1032.623999999998</v>
      </c>
      <c r="C6963" s="30">
        <v>16333.16499999989</v>
      </c>
      <c r="D6963" s="30">
        <v>1</v>
      </c>
      <c r="E6963" s="30">
        <v>1</v>
      </c>
      <c r="F6963" s="30">
        <v>564.23099999999999</v>
      </c>
      <c r="G6963" s="30">
        <v>1</v>
      </c>
      <c r="H6963" s="30">
        <v>1</v>
      </c>
      <c r="I6963" s="30">
        <v>1</v>
      </c>
      <c r="K6963" s="457"/>
      <c r="L6963" s="457" t="e">
        <f>IF(K6963=0,#REF!,0)</f>
        <v>#REF!</v>
      </c>
    </row>
    <row r="6964" spans="1:12">
      <c r="A6964" s="30">
        <v>6962</v>
      </c>
      <c r="B6964" s="30">
        <v>1032.623999999998</v>
      </c>
      <c r="C6964" s="30">
        <v>16268.604999999901</v>
      </c>
      <c r="D6964" s="30">
        <v>1</v>
      </c>
      <c r="E6964" s="30">
        <v>1</v>
      </c>
      <c r="F6964" s="30">
        <v>328.02600000000001</v>
      </c>
      <c r="G6964" s="30">
        <v>1</v>
      </c>
      <c r="H6964" s="30">
        <v>1</v>
      </c>
      <c r="I6964" s="30">
        <v>1</v>
      </c>
      <c r="K6964" s="457"/>
      <c r="L6964" s="457" t="e">
        <f>IF(K6964=0,#REF!,0)</f>
        <v>#REF!</v>
      </c>
    </row>
    <row r="6965" spans="1:12">
      <c r="A6965" s="30">
        <v>6963</v>
      </c>
      <c r="B6965" s="30">
        <v>1032.623999999998</v>
      </c>
      <c r="C6965" s="30">
        <v>16272.344999999899</v>
      </c>
      <c r="D6965" s="30">
        <v>1</v>
      </c>
      <c r="E6965" s="30">
        <v>1</v>
      </c>
      <c r="F6965" s="30">
        <v>285.50999999999897</v>
      </c>
      <c r="G6965" s="30">
        <v>1</v>
      </c>
      <c r="H6965" s="30">
        <v>1</v>
      </c>
      <c r="I6965" s="30">
        <v>1</v>
      </c>
      <c r="K6965" s="457"/>
      <c r="L6965" s="457" t="e">
        <f>IF(K6965=0,#REF!,0)</f>
        <v>#REF!</v>
      </c>
    </row>
    <row r="6966" spans="1:12">
      <c r="A6966" s="30">
        <v>6964</v>
      </c>
      <c r="B6966" s="30">
        <v>1032.623999999998</v>
      </c>
      <c r="C6966" s="30">
        <v>16265.236999999899</v>
      </c>
      <c r="D6966" s="30">
        <v>1</v>
      </c>
      <c r="E6966" s="30">
        <v>1</v>
      </c>
      <c r="F6966" s="30">
        <v>292.67599999999999</v>
      </c>
      <c r="G6966" s="30">
        <v>1</v>
      </c>
      <c r="H6966" s="30">
        <v>1</v>
      </c>
      <c r="I6966" s="30">
        <v>1</v>
      </c>
      <c r="K6966" s="457"/>
      <c r="L6966" s="457" t="e">
        <f>IF(K6966=0,#REF!,0)</f>
        <v>#REF!</v>
      </c>
    </row>
    <row r="6967" spans="1:12">
      <c r="A6967" s="30">
        <v>6965</v>
      </c>
      <c r="B6967" s="30">
        <v>1032.623999999998</v>
      </c>
      <c r="C6967" s="30">
        <v>16274.282999999901</v>
      </c>
      <c r="D6967" s="30">
        <v>1</v>
      </c>
      <c r="E6967" s="30">
        <v>1</v>
      </c>
      <c r="F6967" s="30">
        <v>289.51399999999887</v>
      </c>
      <c r="G6967" s="30">
        <v>1</v>
      </c>
      <c r="H6967" s="30">
        <v>1</v>
      </c>
      <c r="I6967" s="30">
        <v>1</v>
      </c>
      <c r="K6967" s="457"/>
      <c r="L6967" s="457" t="e">
        <f>IF(K6967=0,#REF!,0)</f>
        <v>#REF!</v>
      </c>
    </row>
    <row r="6968" spans="1:12">
      <c r="A6968" s="30">
        <v>6966</v>
      </c>
      <c r="B6968" s="30">
        <v>1762.222</v>
      </c>
      <c r="C6968" s="30">
        <v>16288.2609999999</v>
      </c>
      <c r="D6968" s="30">
        <v>1</v>
      </c>
      <c r="E6968" s="30">
        <v>1</v>
      </c>
      <c r="F6968" s="30">
        <v>2580.4070000000002</v>
      </c>
      <c r="G6968" s="30">
        <v>1</v>
      </c>
      <c r="H6968" s="30">
        <v>1</v>
      </c>
      <c r="I6968" s="30">
        <v>1</v>
      </c>
      <c r="K6968" s="457"/>
      <c r="L6968" s="457" t="e">
        <f>IF(K6968=0,#REF!,0)</f>
        <v>#REF!</v>
      </c>
    </row>
    <row r="6969" spans="1:12">
      <c r="A6969" s="30">
        <v>6967</v>
      </c>
      <c r="B6969" s="30">
        <v>6139.8579999999993</v>
      </c>
      <c r="C6969" s="30">
        <v>16405.0629999999</v>
      </c>
      <c r="D6969" s="30">
        <v>1</v>
      </c>
      <c r="E6969" s="30">
        <v>1</v>
      </c>
      <c r="F6969" s="30">
        <v>73252.547999999893</v>
      </c>
      <c r="G6969" s="30">
        <v>1</v>
      </c>
      <c r="H6969" s="30">
        <v>1</v>
      </c>
      <c r="I6969" s="30">
        <v>1</v>
      </c>
      <c r="K6969" s="457"/>
      <c r="L6969" s="457" t="e">
        <f>IF(K6969=0,#REF!,0)</f>
        <v>#REF!</v>
      </c>
    </row>
    <row r="6970" spans="1:12">
      <c r="A6970" s="30">
        <v>6968</v>
      </c>
      <c r="B6970" s="30">
        <v>1762.222</v>
      </c>
      <c r="C6970" s="30">
        <v>44755.614999999889</v>
      </c>
      <c r="D6970" s="30">
        <v>1</v>
      </c>
      <c r="E6970" s="30">
        <v>1</v>
      </c>
      <c r="F6970" s="30">
        <v>72409.944999999978</v>
      </c>
      <c r="G6970" s="30">
        <v>1</v>
      </c>
      <c r="H6970" s="30">
        <v>1</v>
      </c>
      <c r="I6970" s="30">
        <v>1</v>
      </c>
      <c r="K6970" s="457"/>
      <c r="L6970" s="457" t="e">
        <f>IF(K6970=0,#REF!,0)</f>
        <v>#REF!</v>
      </c>
    </row>
    <row r="6971" spans="1:12">
      <c r="A6971" s="30">
        <v>6969</v>
      </c>
      <c r="B6971" s="30">
        <v>1032.623999999998</v>
      </c>
      <c r="C6971" s="30">
        <v>71825.474999999889</v>
      </c>
      <c r="D6971" s="30">
        <v>1</v>
      </c>
      <c r="E6971" s="30">
        <v>1</v>
      </c>
      <c r="F6971" s="30">
        <v>62524.794999999896</v>
      </c>
      <c r="G6971" s="30">
        <v>1</v>
      </c>
      <c r="H6971" s="30">
        <v>1</v>
      </c>
      <c r="I6971" s="30">
        <v>1</v>
      </c>
      <c r="K6971" s="457"/>
      <c r="L6971" s="457" t="e">
        <f>IF(K6971=0,#REF!,0)</f>
        <v>#REF!</v>
      </c>
    </row>
    <row r="6972" spans="1:12">
      <c r="A6972" s="30">
        <v>6970</v>
      </c>
      <c r="B6972" s="30">
        <v>1153.2399999999991</v>
      </c>
      <c r="C6972" s="30">
        <v>87412.859999999899</v>
      </c>
      <c r="D6972" s="30">
        <v>1</v>
      </c>
      <c r="E6972" s="30">
        <v>1</v>
      </c>
      <c r="F6972" s="30">
        <v>50636.969999999899</v>
      </c>
      <c r="G6972" s="30">
        <v>1</v>
      </c>
      <c r="H6972" s="30">
        <v>1</v>
      </c>
      <c r="I6972" s="30">
        <v>1</v>
      </c>
      <c r="K6972" s="457"/>
      <c r="L6972" s="457" t="e">
        <f>IF(K6972=0,#REF!,0)</f>
        <v>#REF!</v>
      </c>
    </row>
    <row r="6973" spans="1:12">
      <c r="A6973" s="30">
        <v>6971</v>
      </c>
      <c r="B6973" s="30">
        <v>1213.5469999999991</v>
      </c>
      <c r="C6973" s="30">
        <v>102863.4559999998</v>
      </c>
      <c r="D6973" s="30">
        <v>1</v>
      </c>
      <c r="E6973" s="30">
        <v>1</v>
      </c>
      <c r="F6973" s="30">
        <v>39882.73799999999</v>
      </c>
      <c r="G6973" s="30">
        <v>1</v>
      </c>
      <c r="H6973" s="30">
        <v>1</v>
      </c>
      <c r="I6973" s="30">
        <v>1</v>
      </c>
      <c r="K6973" s="457"/>
      <c r="L6973" s="457" t="e">
        <f>IF(K6973=0,#REF!,0)</f>
        <v>#REF!</v>
      </c>
    </row>
    <row r="6974" spans="1:12">
      <c r="A6974" s="30">
        <v>6972</v>
      </c>
      <c r="B6974" s="30">
        <v>1213.5469999999991</v>
      </c>
      <c r="C6974" s="30">
        <v>86385.667999999903</v>
      </c>
      <c r="D6974" s="30">
        <v>1</v>
      </c>
      <c r="E6974" s="30">
        <v>1</v>
      </c>
      <c r="F6974" s="30">
        <v>30797.282999999898</v>
      </c>
      <c r="G6974" s="30">
        <v>1</v>
      </c>
      <c r="H6974" s="30">
        <v>1</v>
      </c>
      <c r="I6974" s="30">
        <v>1</v>
      </c>
      <c r="K6974" s="457"/>
      <c r="L6974" s="457" t="e">
        <f>IF(K6974=0,#REF!,0)</f>
        <v>#REF!</v>
      </c>
    </row>
    <row r="6975" spans="1:12">
      <c r="A6975" s="30">
        <v>6973</v>
      </c>
      <c r="B6975" s="30">
        <v>6200.1660000000002</v>
      </c>
      <c r="C6975" s="30">
        <v>49245.415999999896</v>
      </c>
      <c r="D6975" s="30">
        <v>1</v>
      </c>
      <c r="E6975" s="30">
        <v>1</v>
      </c>
      <c r="F6975" s="30">
        <v>12111.09599999998</v>
      </c>
      <c r="G6975" s="30">
        <v>1</v>
      </c>
      <c r="H6975" s="30">
        <v>1</v>
      </c>
      <c r="I6975" s="30">
        <v>1</v>
      </c>
      <c r="K6975" s="457"/>
      <c r="L6975" s="457" t="e">
        <f>IF(K6975=0,#REF!,0)</f>
        <v>#REF!</v>
      </c>
    </row>
    <row r="6976" spans="1:12">
      <c r="A6976" s="30">
        <v>6974</v>
      </c>
      <c r="B6976" s="30">
        <v>1762.222</v>
      </c>
      <c r="C6976" s="30">
        <v>68229.089999999895</v>
      </c>
      <c r="D6976" s="30">
        <v>1</v>
      </c>
      <c r="E6976" s="30">
        <v>1</v>
      </c>
      <c r="F6976" s="30">
        <v>16475.373999999989</v>
      </c>
      <c r="G6976" s="30">
        <v>1</v>
      </c>
      <c r="H6976" s="30">
        <v>1</v>
      </c>
      <c r="I6976" s="30">
        <v>1</v>
      </c>
      <c r="K6976" s="457"/>
      <c r="L6976" s="457" t="e">
        <f>IF(K6976=0,#REF!,0)</f>
        <v>#REF!</v>
      </c>
    </row>
    <row r="6977" spans="1:12">
      <c r="A6977" s="30">
        <v>6975</v>
      </c>
      <c r="B6977" s="30">
        <v>1032.623999999998</v>
      </c>
      <c r="C6977" s="30">
        <v>99828.318999999799</v>
      </c>
      <c r="D6977" s="30">
        <v>1</v>
      </c>
      <c r="E6977" s="30">
        <v>1</v>
      </c>
      <c r="F6977" s="30">
        <v>14523.57599999999</v>
      </c>
      <c r="G6977" s="30">
        <v>1</v>
      </c>
      <c r="H6977" s="30">
        <v>1</v>
      </c>
      <c r="I6977" s="30">
        <v>1</v>
      </c>
      <c r="K6977" s="457"/>
      <c r="L6977" s="457" t="e">
        <f>IF(K6977=0,#REF!,0)</f>
        <v>#REF!</v>
      </c>
    </row>
    <row r="6978" spans="1:12">
      <c r="A6978" s="30">
        <v>6976</v>
      </c>
      <c r="B6978" s="30">
        <v>1032.623999999998</v>
      </c>
      <c r="C6978" s="30">
        <v>83923.459999999905</v>
      </c>
      <c r="D6978" s="30">
        <v>1</v>
      </c>
      <c r="E6978" s="30">
        <v>1</v>
      </c>
      <c r="F6978" s="30">
        <v>14576.680999999999</v>
      </c>
      <c r="G6978" s="30">
        <v>1</v>
      </c>
      <c r="H6978" s="30">
        <v>1</v>
      </c>
      <c r="I6978" s="30">
        <v>1</v>
      </c>
      <c r="K6978" s="457"/>
      <c r="L6978" s="457" t="e">
        <f>IF(K6978=0,#REF!,0)</f>
        <v>#REF!</v>
      </c>
    </row>
    <row r="6979" spans="1:12">
      <c r="A6979" s="30">
        <v>6977</v>
      </c>
      <c r="B6979" s="30">
        <v>1032.623999999998</v>
      </c>
      <c r="C6979" s="30">
        <v>72215.771999999895</v>
      </c>
      <c r="D6979" s="30">
        <v>1</v>
      </c>
      <c r="E6979" s="30">
        <v>1</v>
      </c>
      <c r="F6979" s="30">
        <v>19386.230999999898</v>
      </c>
      <c r="G6979" s="30">
        <v>1</v>
      </c>
      <c r="H6979" s="30">
        <v>1</v>
      </c>
      <c r="I6979" s="30">
        <v>1</v>
      </c>
      <c r="K6979" s="457"/>
      <c r="L6979" s="457" t="e">
        <f>IF(K6979=0,#REF!,0)</f>
        <v>#REF!</v>
      </c>
    </row>
    <row r="6980" spans="1:12">
      <c r="A6980" s="30">
        <v>6978</v>
      </c>
      <c r="B6980" s="30">
        <v>1762.222</v>
      </c>
      <c r="C6980" s="30">
        <v>41081.115999999893</v>
      </c>
      <c r="D6980" s="30">
        <v>1</v>
      </c>
      <c r="E6980" s="30">
        <v>1</v>
      </c>
      <c r="F6980" s="30">
        <v>25251.673000000003</v>
      </c>
      <c r="G6980" s="30">
        <v>1</v>
      </c>
      <c r="H6980" s="30">
        <v>1</v>
      </c>
      <c r="I6980" s="30">
        <v>1</v>
      </c>
      <c r="K6980" s="457"/>
      <c r="L6980" s="457" t="e">
        <f>IF(K6980=0,#REF!,0)</f>
        <v>#REF!</v>
      </c>
    </row>
    <row r="6981" spans="1:12">
      <c r="A6981" s="30">
        <v>6979</v>
      </c>
      <c r="B6981" s="30">
        <v>6139.8579999999993</v>
      </c>
      <c r="C6981" s="30">
        <v>28481.236999999899</v>
      </c>
      <c r="D6981" s="30">
        <v>1</v>
      </c>
      <c r="E6981" s="30">
        <v>1</v>
      </c>
      <c r="F6981" s="30">
        <v>18541.169000000002</v>
      </c>
      <c r="G6981" s="30">
        <v>1</v>
      </c>
      <c r="H6981" s="30">
        <v>1</v>
      </c>
      <c r="I6981" s="30">
        <v>1</v>
      </c>
      <c r="K6981" s="457"/>
      <c r="L6981" s="457" t="e">
        <f>IF(K6981=0,#REF!,0)</f>
        <v>#REF!</v>
      </c>
    </row>
    <row r="6982" spans="1:12">
      <c r="A6982" s="30">
        <v>6980</v>
      </c>
      <c r="B6982" s="30">
        <v>7599.07</v>
      </c>
      <c r="C6982" s="30">
        <v>29829.052999999898</v>
      </c>
      <c r="D6982" s="30">
        <v>1</v>
      </c>
      <c r="E6982" s="30">
        <v>1</v>
      </c>
      <c r="F6982" s="30">
        <v>17544.084999999999</v>
      </c>
      <c r="G6982" s="30">
        <v>1</v>
      </c>
      <c r="H6982" s="30">
        <v>1</v>
      </c>
      <c r="I6982" s="30">
        <v>1</v>
      </c>
      <c r="K6982" s="457"/>
      <c r="L6982" s="457" t="e">
        <f>IF(K6982=0,#REF!,0)</f>
        <v>#REF!</v>
      </c>
    </row>
    <row r="6983" spans="1:12">
      <c r="A6983" s="30">
        <v>6981</v>
      </c>
      <c r="B6983" s="30">
        <v>1762.222</v>
      </c>
      <c r="C6983" s="30">
        <v>16636.327999999899</v>
      </c>
      <c r="D6983" s="30">
        <v>1</v>
      </c>
      <c r="E6983" s="30">
        <v>1</v>
      </c>
      <c r="F6983" s="30">
        <v>29545.835999999999</v>
      </c>
      <c r="G6983" s="30">
        <v>1</v>
      </c>
      <c r="H6983" s="30">
        <v>1</v>
      </c>
      <c r="I6983" s="30">
        <v>1</v>
      </c>
      <c r="K6983" s="457"/>
      <c r="L6983" s="457" t="e">
        <f>IF(K6983=0,#REF!,0)</f>
        <v>#REF!</v>
      </c>
    </row>
    <row r="6984" spans="1:12">
      <c r="A6984" s="30">
        <v>6982</v>
      </c>
      <c r="B6984" s="30">
        <v>1762.222</v>
      </c>
      <c r="C6984" s="30">
        <v>16239.833999999901</v>
      </c>
      <c r="D6984" s="30">
        <v>1</v>
      </c>
      <c r="E6984" s="30">
        <v>1</v>
      </c>
      <c r="F6984" s="30">
        <v>2975.04</v>
      </c>
      <c r="G6984" s="30">
        <v>1</v>
      </c>
      <c r="H6984" s="30">
        <v>1</v>
      </c>
      <c r="I6984" s="30">
        <v>1</v>
      </c>
      <c r="K6984" s="457"/>
      <c r="L6984" s="457" t="e">
        <f>IF(K6984=0,#REF!,0)</f>
        <v>#REF!</v>
      </c>
    </row>
    <row r="6985" spans="1:12">
      <c r="A6985" s="30">
        <v>6983</v>
      </c>
      <c r="B6985" s="30">
        <v>1762.222</v>
      </c>
      <c r="C6985" s="30">
        <v>15847.916999999899</v>
      </c>
      <c r="D6985" s="30">
        <v>1</v>
      </c>
      <c r="E6985" s="30">
        <v>1</v>
      </c>
      <c r="F6985" s="30">
        <v>1662.7750000000001</v>
      </c>
      <c r="G6985" s="30">
        <v>1</v>
      </c>
      <c r="H6985" s="30">
        <v>1</v>
      </c>
      <c r="I6985" s="30">
        <v>1</v>
      </c>
      <c r="K6985" s="457"/>
      <c r="L6985" s="457" t="e">
        <f>IF(K6985=0,#REF!,0)</f>
        <v>#REF!</v>
      </c>
    </row>
    <row r="6986" spans="1:12">
      <c r="A6986" s="30">
        <v>6984</v>
      </c>
      <c r="B6986" s="30">
        <v>1032.623999999998</v>
      </c>
      <c r="C6986" s="30">
        <v>15893.932999999899</v>
      </c>
      <c r="D6986" s="30">
        <v>1</v>
      </c>
      <c r="E6986" s="30">
        <v>1</v>
      </c>
      <c r="F6986" s="30">
        <v>1270.8679999999999</v>
      </c>
      <c r="G6986" s="30">
        <v>1</v>
      </c>
      <c r="H6986" s="30">
        <v>1</v>
      </c>
      <c r="I6986" s="30">
        <v>1</v>
      </c>
      <c r="K6986" s="457"/>
      <c r="L6986" s="457" t="e">
        <f>IF(K6986=0,#REF!,0)</f>
        <v>#REF!</v>
      </c>
    </row>
    <row r="6987" spans="1:12">
      <c r="A6987" s="30">
        <v>6985</v>
      </c>
      <c r="B6987" s="30">
        <v>1032.623999999998</v>
      </c>
      <c r="C6987" s="30">
        <v>15936.639999999899</v>
      </c>
      <c r="D6987" s="30">
        <v>1</v>
      </c>
      <c r="E6987" s="30">
        <v>1</v>
      </c>
      <c r="F6987" s="30">
        <v>544.46199999999999</v>
      </c>
      <c r="G6987" s="30">
        <v>1</v>
      </c>
      <c r="H6987" s="30">
        <v>1</v>
      </c>
      <c r="I6987" s="30">
        <v>1</v>
      </c>
      <c r="K6987" s="457"/>
      <c r="L6987" s="457" t="e">
        <f>IF(K6987=0,#REF!,0)</f>
        <v>#REF!</v>
      </c>
    </row>
    <row r="6988" spans="1:12">
      <c r="A6988" s="30">
        <v>6986</v>
      </c>
      <c r="B6988" s="30">
        <v>1032.623999999998</v>
      </c>
      <c r="C6988" s="30">
        <v>15925.6859999999</v>
      </c>
      <c r="D6988" s="30">
        <v>1</v>
      </c>
      <c r="E6988" s="30">
        <v>1</v>
      </c>
      <c r="F6988" s="30">
        <v>598.38199999999995</v>
      </c>
      <c r="G6988" s="30">
        <v>1</v>
      </c>
      <c r="H6988" s="30">
        <v>1</v>
      </c>
      <c r="I6988" s="30">
        <v>1</v>
      </c>
      <c r="K6988" s="457"/>
      <c r="L6988" s="457" t="e">
        <f>IF(K6988=0,#REF!,0)</f>
        <v>#REF!</v>
      </c>
    </row>
    <row r="6989" spans="1:12">
      <c r="A6989" s="30">
        <v>6987</v>
      </c>
      <c r="B6989" s="30">
        <v>1032.623999999998</v>
      </c>
      <c r="C6989" s="30">
        <v>15968.520999999899</v>
      </c>
      <c r="D6989" s="30">
        <v>1</v>
      </c>
      <c r="E6989" s="30">
        <v>1</v>
      </c>
      <c r="F6989" s="30">
        <v>389.76400000000001</v>
      </c>
      <c r="G6989" s="30">
        <v>1</v>
      </c>
      <c r="H6989" s="30">
        <v>1</v>
      </c>
      <c r="I6989" s="30">
        <v>1</v>
      </c>
      <c r="K6989" s="457"/>
      <c r="L6989" s="457" t="e">
        <f>IF(K6989=0,#REF!,0)</f>
        <v>#REF!</v>
      </c>
    </row>
    <row r="6990" spans="1:12">
      <c r="A6990" s="30">
        <v>6988</v>
      </c>
      <c r="B6990" s="30">
        <v>1032.623999999998</v>
      </c>
      <c r="C6990" s="30">
        <v>15998.751999999899</v>
      </c>
      <c r="D6990" s="30">
        <v>1</v>
      </c>
      <c r="E6990" s="30">
        <v>1</v>
      </c>
      <c r="F6990" s="30">
        <v>245.801999999999</v>
      </c>
      <c r="G6990" s="30">
        <v>1</v>
      </c>
      <c r="H6990" s="30">
        <v>1</v>
      </c>
      <c r="I6990" s="30">
        <v>1</v>
      </c>
      <c r="K6990" s="457"/>
      <c r="L6990" s="457" t="e">
        <f>IF(K6990=0,#REF!,0)</f>
        <v>#REF!</v>
      </c>
    </row>
    <row r="6991" spans="1:12">
      <c r="A6991" s="30">
        <v>6989</v>
      </c>
      <c r="B6991" s="30">
        <v>1032.623999999998</v>
      </c>
      <c r="C6991" s="30">
        <v>16018.4179999999</v>
      </c>
      <c r="D6991" s="30">
        <v>1</v>
      </c>
      <c r="E6991" s="30">
        <v>1</v>
      </c>
      <c r="F6991" s="30">
        <v>246.25199999999899</v>
      </c>
      <c r="G6991" s="30">
        <v>1</v>
      </c>
      <c r="H6991" s="30">
        <v>1</v>
      </c>
      <c r="I6991" s="30">
        <v>1</v>
      </c>
      <c r="K6991" s="457"/>
      <c r="L6991" s="457" t="e">
        <f>IF(K6991=0,#REF!,0)</f>
        <v>#REF!</v>
      </c>
    </row>
    <row r="6992" spans="1:12">
      <c r="A6992" s="30">
        <v>6990</v>
      </c>
      <c r="B6992" s="30">
        <v>1762.222</v>
      </c>
      <c r="C6992" s="30">
        <v>16014.236999999899</v>
      </c>
      <c r="D6992" s="30">
        <v>1</v>
      </c>
      <c r="E6992" s="30">
        <v>1</v>
      </c>
      <c r="F6992" s="30">
        <v>707.77599999999995</v>
      </c>
      <c r="G6992" s="30">
        <v>1</v>
      </c>
      <c r="H6992" s="30">
        <v>1</v>
      </c>
      <c r="I6992" s="30">
        <v>1</v>
      </c>
      <c r="K6992" s="457"/>
      <c r="L6992" s="457" t="e">
        <f>IF(K6992=0,#REF!,0)</f>
        <v>#REF!</v>
      </c>
    </row>
    <row r="6993" spans="1:12">
      <c r="A6993" s="30">
        <v>6991</v>
      </c>
      <c r="B6993" s="30">
        <v>6139.8579999999993</v>
      </c>
      <c r="C6993" s="30">
        <v>16106.8129999999</v>
      </c>
      <c r="D6993" s="30">
        <v>1</v>
      </c>
      <c r="E6993" s="30">
        <v>1</v>
      </c>
      <c r="F6993" s="30">
        <v>52125.193999999996</v>
      </c>
      <c r="G6993" s="30">
        <v>1</v>
      </c>
      <c r="H6993" s="30">
        <v>1</v>
      </c>
      <c r="I6993" s="30">
        <v>1</v>
      </c>
      <c r="K6993" s="457"/>
      <c r="L6993" s="457" t="e">
        <f>IF(K6993=0,#REF!,0)</f>
        <v>#REF!</v>
      </c>
    </row>
    <row r="6994" spans="1:12">
      <c r="A6994" s="30">
        <v>6992</v>
      </c>
      <c r="B6994" s="30">
        <v>1762.222</v>
      </c>
      <c r="C6994" s="30">
        <v>29462.694999999891</v>
      </c>
      <c r="D6994" s="30">
        <v>1</v>
      </c>
      <c r="E6994" s="30">
        <v>1</v>
      </c>
      <c r="F6994" s="30">
        <v>53599.906999999905</v>
      </c>
      <c r="G6994" s="30">
        <v>1</v>
      </c>
      <c r="H6994" s="30">
        <v>1</v>
      </c>
      <c r="I6994" s="30">
        <v>1</v>
      </c>
      <c r="K6994" s="457"/>
      <c r="L6994" s="457" t="e">
        <f>IF(K6994=0,#REF!,0)</f>
        <v>#REF!</v>
      </c>
    </row>
    <row r="6995" spans="1:12">
      <c r="A6995" s="30">
        <v>6993</v>
      </c>
      <c r="B6995" s="30">
        <v>1032.623999999998</v>
      </c>
      <c r="C6995" s="30">
        <v>29970.6859999999</v>
      </c>
      <c r="D6995" s="30">
        <v>1</v>
      </c>
      <c r="E6995" s="30">
        <v>1</v>
      </c>
      <c r="F6995" s="30">
        <v>44880.417999999896</v>
      </c>
      <c r="G6995" s="30">
        <v>1</v>
      </c>
      <c r="H6995" s="30">
        <v>1</v>
      </c>
      <c r="I6995" s="30">
        <v>1</v>
      </c>
      <c r="K6995" s="457"/>
      <c r="L6995" s="457" t="e">
        <f>IF(K6995=0,#REF!,0)</f>
        <v>#REF!</v>
      </c>
    </row>
    <row r="6996" spans="1:12">
      <c r="A6996" s="30">
        <v>6994</v>
      </c>
      <c r="B6996" s="30">
        <v>1153.2399999999991</v>
      </c>
      <c r="C6996" s="30">
        <v>30544.853999999901</v>
      </c>
      <c r="D6996" s="30">
        <v>1</v>
      </c>
      <c r="E6996" s="30">
        <v>1</v>
      </c>
      <c r="F6996" s="30">
        <v>31347.874999999898</v>
      </c>
      <c r="G6996" s="30">
        <v>1</v>
      </c>
      <c r="H6996" s="30">
        <v>1</v>
      </c>
      <c r="I6996" s="30">
        <v>1</v>
      </c>
      <c r="K6996" s="457"/>
      <c r="L6996" s="457" t="e">
        <f>IF(K6996=0,#REF!,0)</f>
        <v>#REF!</v>
      </c>
    </row>
    <row r="6997" spans="1:12">
      <c r="A6997" s="30">
        <v>6995</v>
      </c>
      <c r="B6997" s="30">
        <v>1213.5469999999991</v>
      </c>
      <c r="C6997" s="30">
        <v>31367.56799999989</v>
      </c>
      <c r="D6997" s="30">
        <v>1</v>
      </c>
      <c r="E6997" s="30">
        <v>1</v>
      </c>
      <c r="F6997" s="30">
        <v>19223.674999999901</v>
      </c>
      <c r="G6997" s="30">
        <v>1</v>
      </c>
      <c r="H6997" s="30">
        <v>1</v>
      </c>
      <c r="I6997" s="30">
        <v>1</v>
      </c>
      <c r="K6997" s="457"/>
      <c r="L6997" s="457" t="e">
        <f>IF(K6997=0,#REF!,0)</f>
        <v>#REF!</v>
      </c>
    </row>
    <row r="6998" spans="1:12">
      <c r="A6998" s="30">
        <v>6996</v>
      </c>
      <c r="B6998" s="30">
        <v>1213.5469999999991</v>
      </c>
      <c r="C6998" s="30">
        <v>30991.158999999901</v>
      </c>
      <c r="D6998" s="30">
        <v>1</v>
      </c>
      <c r="E6998" s="30">
        <v>1</v>
      </c>
      <c r="F6998" s="30">
        <v>12377.232999999978</v>
      </c>
      <c r="G6998" s="30">
        <v>1</v>
      </c>
      <c r="H6998" s="30">
        <v>1</v>
      </c>
      <c r="I6998" s="30">
        <v>1</v>
      </c>
      <c r="K6998" s="457"/>
      <c r="L6998" s="457" t="e">
        <f>IF(K6998=0,#REF!,0)</f>
        <v>#REF!</v>
      </c>
    </row>
    <row r="6999" spans="1:12">
      <c r="A6999" s="30">
        <v>6997</v>
      </c>
      <c r="B6999" s="30">
        <v>6200.1660000000002</v>
      </c>
      <c r="C6999" s="30">
        <v>29083.242000000002</v>
      </c>
      <c r="D6999" s="30">
        <v>1</v>
      </c>
      <c r="E6999" s="30">
        <v>1</v>
      </c>
      <c r="F6999" s="30">
        <v>4962.3029999999999</v>
      </c>
      <c r="G6999" s="30">
        <v>1</v>
      </c>
      <c r="H6999" s="30">
        <v>1</v>
      </c>
      <c r="I6999" s="30">
        <v>1</v>
      </c>
      <c r="K6999" s="457"/>
      <c r="L6999" s="457" t="e">
        <f>IF(K6999=0,#REF!,0)</f>
        <v>#REF!</v>
      </c>
    </row>
    <row r="7000" spans="1:12">
      <c r="A7000" s="30">
        <v>6998</v>
      </c>
      <c r="B7000" s="30">
        <v>1762.222</v>
      </c>
      <c r="C7000" s="30">
        <v>28899.5989999999</v>
      </c>
      <c r="D7000" s="30">
        <v>1</v>
      </c>
      <c r="E7000" s="30">
        <v>1</v>
      </c>
      <c r="F7000" s="30">
        <v>3954.7579999999998</v>
      </c>
      <c r="G7000" s="30">
        <v>1</v>
      </c>
      <c r="H7000" s="30">
        <v>1</v>
      </c>
      <c r="I7000" s="30">
        <v>1</v>
      </c>
      <c r="K7000" s="457"/>
      <c r="L7000" s="457" t="e">
        <f>IF(K7000=0,#REF!,0)</f>
        <v>#REF!</v>
      </c>
    </row>
    <row r="7001" spans="1:12">
      <c r="A7001" s="30">
        <v>6999</v>
      </c>
      <c r="B7001" s="30">
        <v>1032.623999999998</v>
      </c>
      <c r="C7001" s="30">
        <v>29661.065999999897</v>
      </c>
      <c r="D7001" s="30">
        <v>1</v>
      </c>
      <c r="E7001" s="30">
        <v>1</v>
      </c>
      <c r="F7001" s="30">
        <v>3179.6209999999901</v>
      </c>
      <c r="G7001" s="30">
        <v>1</v>
      </c>
      <c r="H7001" s="30">
        <v>1</v>
      </c>
      <c r="I7001" s="30">
        <v>1</v>
      </c>
      <c r="K7001" s="457"/>
      <c r="L7001" s="457" t="e">
        <f>IF(K7001=0,#REF!,0)</f>
        <v>#REF!</v>
      </c>
    </row>
    <row r="7002" spans="1:12">
      <c r="A7002" s="30">
        <v>7000</v>
      </c>
      <c r="B7002" s="30">
        <v>1032.623999999998</v>
      </c>
      <c r="C7002" s="30">
        <v>29275.891999999898</v>
      </c>
      <c r="D7002" s="30">
        <v>1</v>
      </c>
      <c r="E7002" s="30">
        <v>1</v>
      </c>
      <c r="F7002" s="30">
        <v>2647.847999999989</v>
      </c>
      <c r="G7002" s="30">
        <v>1</v>
      </c>
      <c r="H7002" s="30">
        <v>1</v>
      </c>
      <c r="I7002" s="30">
        <v>1</v>
      </c>
      <c r="K7002" s="457"/>
      <c r="L7002" s="457" t="e">
        <f>IF(K7002=0,#REF!,0)</f>
        <v>#REF!</v>
      </c>
    </row>
    <row r="7003" spans="1:12">
      <c r="A7003" s="30">
        <v>7001</v>
      </c>
      <c r="B7003" s="30">
        <v>1032.623999999998</v>
      </c>
      <c r="C7003" s="30">
        <v>28899.715999999902</v>
      </c>
      <c r="D7003" s="30">
        <v>1</v>
      </c>
      <c r="E7003" s="30">
        <v>1</v>
      </c>
      <c r="F7003" s="30">
        <v>7845.1559999999899</v>
      </c>
      <c r="G7003" s="30">
        <v>1</v>
      </c>
      <c r="H7003" s="30">
        <v>1</v>
      </c>
      <c r="I7003" s="30">
        <v>1</v>
      </c>
      <c r="K7003" s="457"/>
      <c r="L7003" s="457" t="e">
        <f>IF(K7003=0,#REF!,0)</f>
        <v>#REF!</v>
      </c>
    </row>
    <row r="7004" spans="1:12">
      <c r="A7004" s="30">
        <v>7002</v>
      </c>
      <c r="B7004" s="30">
        <v>1762.222</v>
      </c>
      <c r="C7004" s="30">
        <v>28215.531999999901</v>
      </c>
      <c r="D7004" s="30">
        <v>1</v>
      </c>
      <c r="E7004" s="30">
        <v>1</v>
      </c>
      <c r="F7004" s="30">
        <v>13556.18199999999</v>
      </c>
      <c r="G7004" s="30">
        <v>1</v>
      </c>
      <c r="H7004" s="30">
        <v>1</v>
      </c>
      <c r="I7004" s="30">
        <v>1</v>
      </c>
      <c r="K7004" s="457"/>
      <c r="L7004" s="457" t="e">
        <f>IF(K7004=0,#REF!,0)</f>
        <v>#REF!</v>
      </c>
    </row>
    <row r="7005" spans="1:12">
      <c r="A7005" s="30">
        <v>7003</v>
      </c>
      <c r="B7005" s="30">
        <v>6139.8579999999993</v>
      </c>
      <c r="C7005" s="30">
        <v>28120.692999999897</v>
      </c>
      <c r="D7005" s="30">
        <v>1</v>
      </c>
      <c r="E7005" s="30">
        <v>1</v>
      </c>
      <c r="F7005" s="30">
        <v>8320.1129999999794</v>
      </c>
      <c r="G7005" s="30">
        <v>1</v>
      </c>
      <c r="H7005" s="30">
        <v>1</v>
      </c>
      <c r="I7005" s="30">
        <v>1</v>
      </c>
      <c r="K7005" s="457"/>
      <c r="L7005" s="457" t="e">
        <f>IF(K7005=0,#REF!,0)</f>
        <v>#REF!</v>
      </c>
    </row>
    <row r="7006" spans="1:12">
      <c r="A7006" s="30">
        <v>7004</v>
      </c>
      <c r="B7006" s="30">
        <v>7599.07</v>
      </c>
      <c r="C7006" s="30">
        <v>29502.5629999999</v>
      </c>
      <c r="D7006" s="30">
        <v>1</v>
      </c>
      <c r="E7006" s="30">
        <v>1</v>
      </c>
      <c r="F7006" s="30">
        <v>7993.5149999999903</v>
      </c>
      <c r="G7006" s="30">
        <v>1</v>
      </c>
      <c r="H7006" s="30">
        <v>1</v>
      </c>
      <c r="I7006" s="30">
        <v>1</v>
      </c>
      <c r="K7006" s="457"/>
      <c r="L7006" s="457" t="e">
        <f>IF(K7006=0,#REF!,0)</f>
        <v>#REF!</v>
      </c>
    </row>
    <row r="7007" spans="1:12">
      <c r="A7007" s="30">
        <v>7005</v>
      </c>
      <c r="B7007" s="30">
        <v>1762.222</v>
      </c>
      <c r="C7007" s="30">
        <v>16411.048999999901</v>
      </c>
      <c r="D7007" s="30">
        <v>1</v>
      </c>
      <c r="E7007" s="30">
        <v>1</v>
      </c>
      <c r="F7007" s="30">
        <v>22094.898999999998</v>
      </c>
      <c r="G7007" s="30">
        <v>1</v>
      </c>
      <c r="H7007" s="30">
        <v>1</v>
      </c>
      <c r="I7007" s="30">
        <v>1</v>
      </c>
      <c r="K7007" s="457"/>
      <c r="L7007" s="457" t="e">
        <f>IF(K7007=0,#REF!,0)</f>
        <v>#REF!</v>
      </c>
    </row>
    <row r="7008" spans="1:12">
      <c r="A7008" s="30">
        <v>7006</v>
      </c>
      <c r="B7008" s="30">
        <v>1762.222</v>
      </c>
      <c r="C7008" s="30">
        <v>16087.664999999901</v>
      </c>
      <c r="D7008" s="30">
        <v>1</v>
      </c>
      <c r="E7008" s="30">
        <v>1</v>
      </c>
      <c r="F7008" s="30">
        <v>2438.2350000000001</v>
      </c>
      <c r="G7008" s="30">
        <v>1</v>
      </c>
      <c r="H7008" s="30">
        <v>1</v>
      </c>
      <c r="I7008" s="30">
        <v>1</v>
      </c>
      <c r="K7008" s="457"/>
      <c r="L7008" s="457" t="e">
        <f>IF(K7008=0,#REF!,0)</f>
        <v>#REF!</v>
      </c>
    </row>
    <row r="7009" spans="1:12">
      <c r="A7009" s="30">
        <v>7007</v>
      </c>
      <c r="B7009" s="30">
        <v>1762.222</v>
      </c>
      <c r="C7009" s="30">
        <v>15747.343999999899</v>
      </c>
      <c r="D7009" s="30">
        <v>1</v>
      </c>
      <c r="E7009" s="30">
        <v>1</v>
      </c>
      <c r="F7009" s="30">
        <v>1989.2159999999899</v>
      </c>
      <c r="G7009" s="30">
        <v>1</v>
      </c>
      <c r="H7009" s="30">
        <v>1</v>
      </c>
      <c r="I7009" s="30">
        <v>1</v>
      </c>
      <c r="K7009" s="457"/>
      <c r="L7009" s="457" t="e">
        <f>IF(K7009=0,#REF!,0)</f>
        <v>#REF!</v>
      </c>
    </row>
    <row r="7010" spans="1:12">
      <c r="A7010" s="30">
        <v>7008</v>
      </c>
      <c r="B7010" s="30">
        <v>1032.623999999998</v>
      </c>
      <c r="C7010" s="30">
        <v>15867.0369999999</v>
      </c>
      <c r="D7010" s="30">
        <v>1</v>
      </c>
      <c r="E7010" s="30">
        <v>1</v>
      </c>
      <c r="F7010" s="30">
        <v>1205.098</v>
      </c>
      <c r="G7010" s="30">
        <v>1</v>
      </c>
      <c r="H7010" s="30">
        <v>1</v>
      </c>
      <c r="I7010" s="30">
        <v>1</v>
      </c>
      <c r="K7010" s="457"/>
      <c r="L7010" s="457" t="e">
        <f>IF(K7010=0,#REF!,0)</f>
        <v>#REF!</v>
      </c>
    </row>
    <row r="7011" spans="1:12">
      <c r="A7011" s="30">
        <v>7009</v>
      </c>
      <c r="B7011" s="30">
        <v>1032.623999999998</v>
      </c>
      <c r="C7011" s="30">
        <v>15964.0969999999</v>
      </c>
      <c r="D7011" s="30">
        <v>1</v>
      </c>
      <c r="E7011" s="30">
        <v>1</v>
      </c>
      <c r="F7011" s="30">
        <v>714.81899999999996</v>
      </c>
      <c r="G7011" s="30">
        <v>1</v>
      </c>
      <c r="H7011" s="30">
        <v>1</v>
      </c>
      <c r="I7011" s="30">
        <v>1</v>
      </c>
      <c r="K7011" s="457"/>
      <c r="L7011" s="457" t="e">
        <f>IF(K7011=0,#REF!,0)</f>
        <v>#REF!</v>
      </c>
    </row>
    <row r="7012" spans="1:12">
      <c r="A7012" s="30">
        <v>7010</v>
      </c>
      <c r="B7012" s="30">
        <v>1032.623999999998</v>
      </c>
      <c r="C7012" s="30">
        <v>16009.916999999899</v>
      </c>
      <c r="D7012" s="30">
        <v>1</v>
      </c>
      <c r="E7012" s="30">
        <v>1</v>
      </c>
      <c r="F7012" s="30">
        <v>536.22899999999902</v>
      </c>
      <c r="G7012" s="30">
        <v>1</v>
      </c>
      <c r="H7012" s="30">
        <v>1</v>
      </c>
      <c r="I7012" s="30">
        <v>1</v>
      </c>
      <c r="K7012" s="457"/>
      <c r="L7012" s="457" t="e">
        <f>IF(K7012=0,#REF!,0)</f>
        <v>#REF!</v>
      </c>
    </row>
    <row r="7013" spans="1:12">
      <c r="A7013" s="30">
        <v>7011</v>
      </c>
      <c r="B7013" s="30">
        <v>1032.623999999998</v>
      </c>
      <c r="C7013" s="30">
        <v>16106.2579999999</v>
      </c>
      <c r="D7013" s="30">
        <v>1</v>
      </c>
      <c r="E7013" s="30">
        <v>1</v>
      </c>
      <c r="F7013" s="30">
        <v>421.63999999999902</v>
      </c>
      <c r="G7013" s="30">
        <v>1</v>
      </c>
      <c r="H7013" s="30">
        <v>1</v>
      </c>
      <c r="I7013" s="30">
        <v>1</v>
      </c>
      <c r="K7013" s="457"/>
      <c r="L7013" s="457" t="e">
        <f>IF(K7013=0,#REF!,0)</f>
        <v>#REF!</v>
      </c>
    </row>
    <row r="7014" spans="1:12">
      <c r="A7014" s="30">
        <v>7012</v>
      </c>
      <c r="B7014" s="30">
        <v>1032.623999999998</v>
      </c>
      <c r="C7014" s="30">
        <v>16154.8049999999</v>
      </c>
      <c r="D7014" s="30">
        <v>1</v>
      </c>
      <c r="E7014" s="30">
        <v>1</v>
      </c>
      <c r="F7014" s="30">
        <v>247.47499999999999</v>
      </c>
      <c r="G7014" s="30">
        <v>1</v>
      </c>
      <c r="H7014" s="30">
        <v>1</v>
      </c>
      <c r="I7014" s="30">
        <v>1</v>
      </c>
      <c r="K7014" s="457"/>
      <c r="L7014" s="457" t="e">
        <f>IF(K7014=0,#REF!,0)</f>
        <v>#REF!</v>
      </c>
    </row>
    <row r="7015" spans="1:12">
      <c r="A7015" s="30">
        <v>7013</v>
      </c>
      <c r="B7015" s="30">
        <v>1032.623999999998</v>
      </c>
      <c r="C7015" s="30">
        <v>16208.838999999891</v>
      </c>
      <c r="D7015" s="30">
        <v>1</v>
      </c>
      <c r="E7015" s="30">
        <v>1</v>
      </c>
      <c r="F7015" s="30">
        <v>248.86199999999999</v>
      </c>
      <c r="G7015" s="30">
        <v>1</v>
      </c>
      <c r="H7015" s="30">
        <v>1</v>
      </c>
      <c r="I7015" s="30">
        <v>1</v>
      </c>
      <c r="K7015" s="457"/>
      <c r="L7015" s="457" t="e">
        <f>IF(K7015=0,#REF!,0)</f>
        <v>#REF!</v>
      </c>
    </row>
    <row r="7016" spans="1:12">
      <c r="A7016" s="30">
        <v>7014</v>
      </c>
      <c r="B7016" s="30">
        <v>1762.222</v>
      </c>
      <c r="C7016" s="30">
        <v>16231.8229999999</v>
      </c>
      <c r="D7016" s="30">
        <v>1</v>
      </c>
      <c r="E7016" s="30">
        <v>1</v>
      </c>
      <c r="F7016" s="30">
        <v>429.887</v>
      </c>
      <c r="G7016" s="30">
        <v>1</v>
      </c>
      <c r="H7016" s="30">
        <v>1</v>
      </c>
      <c r="I7016" s="30">
        <v>1</v>
      </c>
      <c r="K7016" s="457"/>
      <c r="L7016" s="457" t="e">
        <f>IF(K7016=0,#REF!,0)</f>
        <v>#REF!</v>
      </c>
    </row>
    <row r="7017" spans="1:12">
      <c r="A7017" s="30">
        <v>7015</v>
      </c>
      <c r="B7017" s="30">
        <v>6139.8579999999993</v>
      </c>
      <c r="C7017" s="30">
        <v>16333.565999999901</v>
      </c>
      <c r="D7017" s="30">
        <v>1</v>
      </c>
      <c r="E7017" s="30">
        <v>1</v>
      </c>
      <c r="F7017" s="30">
        <v>62608.787999999899</v>
      </c>
      <c r="G7017" s="30">
        <v>1</v>
      </c>
      <c r="H7017" s="30">
        <v>1</v>
      </c>
      <c r="I7017" s="30">
        <v>1</v>
      </c>
      <c r="K7017" s="457"/>
      <c r="L7017" s="457" t="e">
        <f>IF(K7017=0,#REF!,0)</f>
        <v>#REF!</v>
      </c>
    </row>
    <row r="7018" spans="1:12">
      <c r="A7018" s="30">
        <v>7016</v>
      </c>
      <c r="B7018" s="30">
        <v>1762.222</v>
      </c>
      <c r="C7018" s="30">
        <v>16509.8469999999</v>
      </c>
      <c r="D7018" s="30">
        <v>1</v>
      </c>
      <c r="E7018" s="30">
        <v>1</v>
      </c>
      <c r="F7018" s="30">
        <v>64648.623</v>
      </c>
      <c r="G7018" s="30">
        <v>1</v>
      </c>
      <c r="H7018" s="30">
        <v>1</v>
      </c>
      <c r="I7018" s="30">
        <v>1</v>
      </c>
      <c r="K7018" s="457"/>
      <c r="L7018" s="457" t="e">
        <f>IF(K7018=0,#REF!,0)</f>
        <v>#REF!</v>
      </c>
    </row>
    <row r="7019" spans="1:12">
      <c r="A7019" s="30">
        <v>7017</v>
      </c>
      <c r="B7019" s="30">
        <v>1032.623999999998</v>
      </c>
      <c r="C7019" s="30">
        <v>17298.3829999999</v>
      </c>
      <c r="D7019" s="30">
        <v>1</v>
      </c>
      <c r="E7019" s="30">
        <v>1</v>
      </c>
      <c r="F7019" s="30">
        <v>56833.623999999996</v>
      </c>
      <c r="G7019" s="30">
        <v>1</v>
      </c>
      <c r="H7019" s="30">
        <v>1</v>
      </c>
      <c r="I7019" s="30">
        <v>1</v>
      </c>
      <c r="K7019" s="457"/>
      <c r="L7019" s="457" t="e">
        <f>IF(K7019=0,#REF!,0)</f>
        <v>#REF!</v>
      </c>
    </row>
    <row r="7020" spans="1:12">
      <c r="A7020" s="30">
        <v>7018</v>
      </c>
      <c r="B7020" s="30">
        <v>1153.2399999999991</v>
      </c>
      <c r="C7020" s="30">
        <v>18055.0089999999</v>
      </c>
      <c r="D7020" s="30">
        <v>1</v>
      </c>
      <c r="E7020" s="30">
        <v>1</v>
      </c>
      <c r="F7020" s="30">
        <v>45679.534</v>
      </c>
      <c r="G7020" s="30">
        <v>1</v>
      </c>
      <c r="H7020" s="30">
        <v>1</v>
      </c>
      <c r="I7020" s="30">
        <v>1</v>
      </c>
      <c r="K7020" s="457"/>
      <c r="L7020" s="457" t="e">
        <f>IF(K7020=0,#REF!,0)</f>
        <v>#REF!</v>
      </c>
    </row>
    <row r="7021" spans="1:12">
      <c r="A7021" s="30">
        <v>7019</v>
      </c>
      <c r="B7021" s="30">
        <v>1213.5469999999991</v>
      </c>
      <c r="C7021" s="30">
        <v>18731.2779999999</v>
      </c>
      <c r="D7021" s="30">
        <v>1</v>
      </c>
      <c r="E7021" s="30">
        <v>1</v>
      </c>
      <c r="F7021" s="30">
        <v>38455.613999999892</v>
      </c>
      <c r="G7021" s="30">
        <v>1</v>
      </c>
      <c r="H7021" s="30">
        <v>1</v>
      </c>
      <c r="I7021" s="30">
        <v>1</v>
      </c>
      <c r="K7021" s="457">
        <v>14458.413301988097</v>
      </c>
      <c r="L7021" s="457">
        <f>IF(K7021=0,#REF!,0)</f>
        <v>0</v>
      </c>
    </row>
    <row r="7022" spans="1:12">
      <c r="A7022" s="30">
        <v>7020</v>
      </c>
      <c r="B7022" s="30">
        <v>1213.5469999999991</v>
      </c>
      <c r="C7022" s="30">
        <v>18294.355999999902</v>
      </c>
      <c r="D7022" s="30">
        <v>1</v>
      </c>
      <c r="E7022" s="30">
        <v>1</v>
      </c>
      <c r="F7022" s="30">
        <v>30567.536999999891</v>
      </c>
      <c r="G7022" s="30">
        <v>1</v>
      </c>
      <c r="H7022" s="30">
        <v>1</v>
      </c>
      <c r="I7022" s="30">
        <v>1</v>
      </c>
      <c r="K7022" s="457">
        <v>26657.772124648072</v>
      </c>
      <c r="L7022" s="457">
        <f>IF(K7022=0,#REF!,0)</f>
        <v>0</v>
      </c>
    </row>
    <row r="7023" spans="1:12">
      <c r="A7023" s="30">
        <v>7021</v>
      </c>
      <c r="B7023" s="30">
        <v>6200.1660000000002</v>
      </c>
      <c r="C7023" s="30">
        <v>16386.614999999889</v>
      </c>
      <c r="D7023" s="30">
        <v>1</v>
      </c>
      <c r="E7023" s="30">
        <v>1</v>
      </c>
      <c r="F7023" s="30">
        <v>8364.3070000000007</v>
      </c>
      <c r="G7023" s="30">
        <v>1</v>
      </c>
      <c r="H7023" s="30">
        <v>1</v>
      </c>
      <c r="I7023" s="30">
        <v>1</v>
      </c>
      <c r="K7023" s="457">
        <v>2558.1778647310775</v>
      </c>
      <c r="L7023" s="457">
        <f>IF(K7023=0,#REF!,0)</f>
        <v>0</v>
      </c>
    </row>
    <row r="7024" spans="1:12">
      <c r="A7024" s="30">
        <v>7022</v>
      </c>
      <c r="B7024" s="30">
        <v>1762.222</v>
      </c>
      <c r="C7024" s="30">
        <v>16203.590999999898</v>
      </c>
      <c r="D7024" s="30">
        <v>1</v>
      </c>
      <c r="E7024" s="30">
        <v>1</v>
      </c>
      <c r="F7024" s="30">
        <v>16478.24499999989</v>
      </c>
      <c r="G7024" s="30">
        <v>1</v>
      </c>
      <c r="H7024" s="30">
        <v>1</v>
      </c>
      <c r="I7024" s="30">
        <v>1</v>
      </c>
      <c r="K7024" s="457">
        <v>13335.969419082276</v>
      </c>
      <c r="L7024" s="457">
        <f>IF(K7024=0,#REF!,0)</f>
        <v>0</v>
      </c>
    </row>
    <row r="7025" spans="1:12">
      <c r="A7025" s="30">
        <v>7023</v>
      </c>
      <c r="B7025" s="30">
        <v>1032.623999999998</v>
      </c>
      <c r="C7025" s="30">
        <v>16974.336999999901</v>
      </c>
      <c r="D7025" s="30">
        <v>1</v>
      </c>
      <c r="E7025" s="30">
        <v>1</v>
      </c>
      <c r="F7025" s="30">
        <v>16362.340999999891</v>
      </c>
      <c r="G7025" s="30">
        <v>1</v>
      </c>
      <c r="H7025" s="30">
        <v>1</v>
      </c>
      <c r="I7025" s="30">
        <v>1</v>
      </c>
      <c r="K7025" s="457">
        <v>5530.0314541281414</v>
      </c>
      <c r="L7025" s="457">
        <f>IF(K7025=0,#REF!,0)</f>
        <v>0</v>
      </c>
    </row>
    <row r="7026" spans="1:12">
      <c r="A7026" s="30">
        <v>7024</v>
      </c>
      <c r="B7026" s="30">
        <v>1032.623999999998</v>
      </c>
      <c r="C7026" s="30">
        <v>16589.929999999898</v>
      </c>
      <c r="D7026" s="30">
        <v>1</v>
      </c>
      <c r="E7026" s="30">
        <v>1</v>
      </c>
      <c r="F7026" s="30">
        <v>16076.945999999989</v>
      </c>
      <c r="G7026" s="30">
        <v>1</v>
      </c>
      <c r="H7026" s="30">
        <v>1</v>
      </c>
      <c r="I7026" s="30">
        <v>1</v>
      </c>
      <c r="K7026" s="457"/>
      <c r="L7026" s="457" t="e">
        <f>IF(K7026=0,#REF!,0)</f>
        <v>#REF!</v>
      </c>
    </row>
    <row r="7027" spans="1:12">
      <c r="A7027" s="30">
        <v>7025</v>
      </c>
      <c r="B7027" s="30">
        <v>1032.623999999998</v>
      </c>
      <c r="C7027" s="30">
        <v>16325.930999999899</v>
      </c>
      <c r="D7027" s="30">
        <v>1</v>
      </c>
      <c r="E7027" s="30">
        <v>1</v>
      </c>
      <c r="F7027" s="30">
        <v>18729.4389999999</v>
      </c>
      <c r="G7027" s="30">
        <v>1</v>
      </c>
      <c r="H7027" s="30">
        <v>1</v>
      </c>
      <c r="I7027" s="30">
        <v>1</v>
      </c>
      <c r="K7027" s="457"/>
      <c r="L7027" s="457" t="e">
        <f>IF(K7027=0,#REF!,0)</f>
        <v>#REF!</v>
      </c>
    </row>
    <row r="7028" spans="1:12">
      <c r="A7028" s="30">
        <v>7026</v>
      </c>
      <c r="B7028" s="30">
        <v>1762.222</v>
      </c>
      <c r="C7028" s="30">
        <v>15835.9209999999</v>
      </c>
      <c r="D7028" s="30">
        <v>1</v>
      </c>
      <c r="E7028" s="30">
        <v>1</v>
      </c>
      <c r="F7028" s="30">
        <v>25112.659999999993</v>
      </c>
      <c r="G7028" s="30">
        <v>1</v>
      </c>
      <c r="H7028" s="30">
        <v>1</v>
      </c>
      <c r="I7028" s="30">
        <v>1</v>
      </c>
      <c r="K7028" s="457"/>
      <c r="L7028" s="457" t="e">
        <f>IF(K7028=0,#REF!,0)</f>
        <v>#REF!</v>
      </c>
    </row>
    <row r="7029" spans="1:12">
      <c r="A7029" s="30">
        <v>7027</v>
      </c>
      <c r="B7029" s="30">
        <v>6139.8579999999993</v>
      </c>
      <c r="C7029" s="30">
        <v>15870.459999999899</v>
      </c>
      <c r="D7029" s="30">
        <v>1</v>
      </c>
      <c r="E7029" s="30">
        <v>1</v>
      </c>
      <c r="F7029" s="30">
        <v>19428.338999999898</v>
      </c>
      <c r="G7029" s="30">
        <v>1</v>
      </c>
      <c r="H7029" s="30">
        <v>1</v>
      </c>
      <c r="I7029" s="30">
        <v>1</v>
      </c>
      <c r="K7029" s="457"/>
      <c r="L7029" s="457" t="e">
        <f>IF(K7029=0,#REF!,0)</f>
        <v>#REF!</v>
      </c>
    </row>
    <row r="7030" spans="1:12">
      <c r="A7030" s="30">
        <v>7028</v>
      </c>
      <c r="B7030" s="30">
        <v>7599.07</v>
      </c>
      <c r="C7030" s="30">
        <v>17239.0969999999</v>
      </c>
      <c r="D7030" s="30">
        <v>1</v>
      </c>
      <c r="E7030" s="30">
        <v>1</v>
      </c>
      <c r="F7030" s="30">
        <v>19796.5819999999</v>
      </c>
      <c r="G7030" s="30">
        <v>1</v>
      </c>
      <c r="H7030" s="30">
        <v>1</v>
      </c>
      <c r="I7030" s="30">
        <v>1</v>
      </c>
      <c r="K7030" s="457"/>
      <c r="L7030" s="457" t="e">
        <f>IF(K7030=0,#REF!,0)</f>
        <v>#REF!</v>
      </c>
    </row>
    <row r="7031" spans="1:12">
      <c r="A7031" s="30">
        <v>7029</v>
      </c>
      <c r="B7031" s="30">
        <v>1762.222</v>
      </c>
      <c r="C7031" s="30">
        <v>16775.8479999999</v>
      </c>
      <c r="D7031" s="30">
        <v>1</v>
      </c>
      <c r="E7031" s="30">
        <v>1</v>
      </c>
      <c r="F7031" s="30">
        <v>31599.976000000002</v>
      </c>
      <c r="G7031" s="30">
        <v>1</v>
      </c>
      <c r="H7031" s="30">
        <v>1</v>
      </c>
      <c r="I7031" s="30">
        <v>1</v>
      </c>
      <c r="K7031" s="457"/>
      <c r="L7031" s="457" t="e">
        <f>IF(K7031=0,#REF!,0)</f>
        <v>#REF!</v>
      </c>
    </row>
    <row r="7032" spans="1:12">
      <c r="A7032" s="30">
        <v>7030</v>
      </c>
      <c r="B7032" s="30">
        <v>1762.222</v>
      </c>
      <c r="C7032" s="30">
        <v>16403.6179999999</v>
      </c>
      <c r="D7032" s="30">
        <v>1</v>
      </c>
      <c r="E7032" s="30">
        <v>1</v>
      </c>
      <c r="F7032" s="30">
        <v>2319.576</v>
      </c>
      <c r="G7032" s="30">
        <v>1</v>
      </c>
      <c r="H7032" s="30">
        <v>1</v>
      </c>
      <c r="I7032" s="30">
        <v>1</v>
      </c>
      <c r="K7032" s="457"/>
      <c r="L7032" s="457" t="e">
        <f>IF(K7032=0,#REF!,0)</f>
        <v>#REF!</v>
      </c>
    </row>
    <row r="7033" spans="1:12">
      <c r="A7033" s="30">
        <v>7031</v>
      </c>
      <c r="B7033" s="30">
        <v>1762.222</v>
      </c>
      <c r="C7033" s="30">
        <v>16038.949999999899</v>
      </c>
      <c r="D7033" s="30">
        <v>1</v>
      </c>
      <c r="E7033" s="30">
        <v>1</v>
      </c>
      <c r="F7033" s="30">
        <v>2134.0159999999901</v>
      </c>
      <c r="G7033" s="30">
        <v>1</v>
      </c>
      <c r="H7033" s="30">
        <v>1</v>
      </c>
      <c r="I7033" s="30">
        <v>1</v>
      </c>
      <c r="K7033" s="457"/>
      <c r="L7033" s="457" t="e">
        <f>IF(K7033=0,#REF!,0)</f>
        <v>#REF!</v>
      </c>
    </row>
    <row r="7034" spans="1:12">
      <c r="A7034" s="30">
        <v>7032</v>
      </c>
      <c r="B7034" s="30">
        <v>1032.623999999998</v>
      </c>
      <c r="C7034" s="30">
        <v>16110.6539999999</v>
      </c>
      <c r="D7034" s="30">
        <v>1</v>
      </c>
      <c r="E7034" s="30">
        <v>1</v>
      </c>
      <c r="F7034" s="30">
        <v>1205.1590000000001</v>
      </c>
      <c r="G7034" s="30">
        <v>1</v>
      </c>
      <c r="H7034" s="30">
        <v>1</v>
      </c>
      <c r="I7034" s="30">
        <v>1</v>
      </c>
      <c r="K7034" s="457"/>
      <c r="L7034" s="457" t="e">
        <f>IF(K7034=0,#REF!,0)</f>
        <v>#REF!</v>
      </c>
    </row>
    <row r="7035" spans="1:12">
      <c r="A7035" s="30">
        <v>7033</v>
      </c>
      <c r="B7035" s="30">
        <v>1032.623999999998</v>
      </c>
      <c r="C7035" s="30">
        <v>16166.8049999999</v>
      </c>
      <c r="D7035" s="30">
        <v>1</v>
      </c>
      <c r="E7035" s="30">
        <v>1</v>
      </c>
      <c r="F7035" s="30">
        <v>563.41300000000001</v>
      </c>
      <c r="G7035" s="30">
        <v>1</v>
      </c>
      <c r="H7035" s="30">
        <v>1</v>
      </c>
      <c r="I7035" s="30">
        <v>1</v>
      </c>
      <c r="K7035" s="457"/>
      <c r="L7035" s="457" t="e">
        <f>IF(K7035=0,#REF!,0)</f>
        <v>#REF!</v>
      </c>
    </row>
    <row r="7036" spans="1:12">
      <c r="A7036" s="30">
        <v>7034</v>
      </c>
      <c r="B7036" s="30">
        <v>1032.623999999998</v>
      </c>
      <c r="C7036" s="30">
        <v>16137.5979999999</v>
      </c>
      <c r="D7036" s="30">
        <v>1</v>
      </c>
      <c r="E7036" s="30">
        <v>1</v>
      </c>
      <c r="F7036" s="30">
        <v>327.231999999999</v>
      </c>
      <c r="G7036" s="30">
        <v>1</v>
      </c>
      <c r="H7036" s="30">
        <v>1</v>
      </c>
      <c r="I7036" s="30">
        <v>1</v>
      </c>
      <c r="K7036" s="457"/>
      <c r="L7036" s="457" t="e">
        <f>IF(K7036=0,#REF!,0)</f>
        <v>#REF!</v>
      </c>
    </row>
    <row r="7037" spans="1:12">
      <c r="A7037" s="30">
        <v>7035</v>
      </c>
      <c r="B7037" s="30">
        <v>1032.623999999998</v>
      </c>
      <c r="C7037" s="30">
        <v>16199.709999999901</v>
      </c>
      <c r="D7037" s="30">
        <v>1</v>
      </c>
      <c r="E7037" s="30">
        <v>1</v>
      </c>
      <c r="F7037" s="30">
        <v>281.64899999999898</v>
      </c>
      <c r="G7037" s="30">
        <v>1</v>
      </c>
      <c r="H7037" s="30">
        <v>1</v>
      </c>
      <c r="I7037" s="30">
        <v>1</v>
      </c>
      <c r="K7037" s="457"/>
      <c r="L7037" s="457" t="e">
        <f>IF(K7037=0,#REF!,0)</f>
        <v>#REF!</v>
      </c>
    </row>
    <row r="7038" spans="1:12">
      <c r="A7038" s="30">
        <v>7036</v>
      </c>
      <c r="B7038" s="30">
        <v>1032.623999999998</v>
      </c>
      <c r="C7038" s="30">
        <v>16248.2329999999</v>
      </c>
      <c r="D7038" s="30">
        <v>1</v>
      </c>
      <c r="E7038" s="30">
        <v>1</v>
      </c>
      <c r="F7038" s="30">
        <v>282.50099999999998</v>
      </c>
      <c r="G7038" s="30">
        <v>1</v>
      </c>
      <c r="H7038" s="30">
        <v>1</v>
      </c>
      <c r="I7038" s="30">
        <v>1</v>
      </c>
      <c r="K7038" s="457"/>
      <c r="L7038" s="457" t="e">
        <f>IF(K7038=0,#REF!,0)</f>
        <v>#REF!</v>
      </c>
    </row>
    <row r="7039" spans="1:12">
      <c r="A7039" s="30">
        <v>7037</v>
      </c>
      <c r="B7039" s="30">
        <v>1032.623999999998</v>
      </c>
      <c r="C7039" s="30">
        <v>16276.2409999999</v>
      </c>
      <c r="D7039" s="30">
        <v>1</v>
      </c>
      <c r="E7039" s="30">
        <v>1</v>
      </c>
      <c r="F7039" s="30">
        <v>255.075999999999</v>
      </c>
      <c r="G7039" s="30">
        <v>1</v>
      </c>
      <c r="H7039" s="30">
        <v>1</v>
      </c>
      <c r="I7039" s="30">
        <v>1</v>
      </c>
      <c r="K7039" s="457"/>
      <c r="L7039" s="457" t="e">
        <f>IF(K7039=0,#REF!,0)</f>
        <v>#REF!</v>
      </c>
    </row>
    <row r="7040" spans="1:12">
      <c r="A7040" s="30">
        <v>7038</v>
      </c>
      <c r="B7040" s="30">
        <v>1762.222</v>
      </c>
      <c r="C7040" s="30">
        <v>16299.433999999899</v>
      </c>
      <c r="D7040" s="30">
        <v>1</v>
      </c>
      <c r="E7040" s="30">
        <v>1</v>
      </c>
      <c r="F7040" s="30">
        <v>2532.2370000000001</v>
      </c>
      <c r="G7040" s="30">
        <v>1</v>
      </c>
      <c r="H7040" s="30">
        <v>1</v>
      </c>
      <c r="I7040" s="30">
        <v>1</v>
      </c>
      <c r="K7040" s="457"/>
      <c r="L7040" s="457" t="e">
        <f>IF(K7040=0,#REF!,0)</f>
        <v>#REF!</v>
      </c>
    </row>
    <row r="7041" spans="1:12">
      <c r="A7041" s="30">
        <v>7039</v>
      </c>
      <c r="B7041" s="30">
        <v>6139.8579999999993</v>
      </c>
      <c r="C7041" s="30">
        <v>16391.535999999898</v>
      </c>
      <c r="D7041" s="30">
        <v>1</v>
      </c>
      <c r="E7041" s="30">
        <v>1</v>
      </c>
      <c r="F7041" s="30">
        <v>68967.941999999995</v>
      </c>
      <c r="G7041" s="30">
        <v>1</v>
      </c>
      <c r="H7041" s="30">
        <v>1</v>
      </c>
      <c r="I7041" s="30">
        <v>1</v>
      </c>
      <c r="K7041" s="457"/>
      <c r="L7041" s="457" t="e">
        <f>IF(K7041=0,#REF!,0)</f>
        <v>#REF!</v>
      </c>
    </row>
    <row r="7042" spans="1:12">
      <c r="A7042" s="30">
        <v>7040</v>
      </c>
      <c r="B7042" s="30">
        <v>1762.222</v>
      </c>
      <c r="C7042" s="30">
        <v>45436.693999999887</v>
      </c>
      <c r="D7042" s="30">
        <v>1</v>
      </c>
      <c r="E7042" s="30">
        <v>1</v>
      </c>
      <c r="F7042" s="30">
        <v>68213.38</v>
      </c>
      <c r="G7042" s="30">
        <v>1</v>
      </c>
      <c r="H7042" s="30">
        <v>1</v>
      </c>
      <c r="I7042" s="30">
        <v>1</v>
      </c>
      <c r="K7042" s="457"/>
      <c r="L7042" s="457" t="e">
        <f>IF(K7042=0,#REF!,0)</f>
        <v>#REF!</v>
      </c>
    </row>
    <row r="7043" spans="1:12">
      <c r="A7043" s="30">
        <v>7041</v>
      </c>
      <c r="B7043" s="30">
        <v>1032.623999999998</v>
      </c>
      <c r="C7043" s="30">
        <v>72445.346999999892</v>
      </c>
      <c r="D7043" s="30">
        <v>1</v>
      </c>
      <c r="E7043" s="30">
        <v>1</v>
      </c>
      <c r="F7043" s="30">
        <v>57891.286999999997</v>
      </c>
      <c r="G7043" s="30">
        <v>1</v>
      </c>
      <c r="H7043" s="30">
        <v>1</v>
      </c>
      <c r="I7043" s="30">
        <v>1</v>
      </c>
      <c r="K7043" s="457"/>
      <c r="L7043" s="457" t="e">
        <f>IF(K7043=0,#REF!,0)</f>
        <v>#REF!</v>
      </c>
    </row>
    <row r="7044" spans="1:12">
      <c r="A7044" s="30">
        <v>7042</v>
      </c>
      <c r="B7044" s="30">
        <v>1153.2399999999991</v>
      </c>
      <c r="C7044" s="30">
        <v>87926.98399999988</v>
      </c>
      <c r="D7044" s="30">
        <v>1</v>
      </c>
      <c r="E7044" s="30">
        <v>1</v>
      </c>
      <c r="F7044" s="30">
        <v>45075.794999999896</v>
      </c>
      <c r="G7044" s="30">
        <v>1</v>
      </c>
      <c r="H7044" s="30">
        <v>1</v>
      </c>
      <c r="I7044" s="30">
        <v>1</v>
      </c>
      <c r="K7044" s="457">
        <v>5079.3760618615952</v>
      </c>
      <c r="L7044" s="457">
        <f>IF(K7044=0,#REF!,0)</f>
        <v>0</v>
      </c>
    </row>
    <row r="7045" spans="1:12">
      <c r="A7045" s="30">
        <v>7043</v>
      </c>
      <c r="B7045" s="30">
        <v>1213.5469999999991</v>
      </c>
      <c r="C7045" s="30">
        <v>103207.29199999981</v>
      </c>
      <c r="D7045" s="30">
        <v>1</v>
      </c>
      <c r="E7045" s="30">
        <v>1</v>
      </c>
      <c r="F7045" s="30">
        <v>32397.803</v>
      </c>
      <c r="G7045" s="30">
        <v>1</v>
      </c>
      <c r="H7045" s="30">
        <v>1</v>
      </c>
      <c r="I7045" s="30">
        <v>1</v>
      </c>
      <c r="K7045" s="457">
        <v>22122.507620400491</v>
      </c>
      <c r="L7045" s="457">
        <f>IF(K7045=0,#REF!,0)</f>
        <v>0</v>
      </c>
    </row>
    <row r="7046" spans="1:12">
      <c r="A7046" s="30">
        <v>7044</v>
      </c>
      <c r="B7046" s="30">
        <v>1213.5469999999991</v>
      </c>
      <c r="C7046" s="30">
        <v>86689.905999999886</v>
      </c>
      <c r="D7046" s="30">
        <v>1</v>
      </c>
      <c r="E7046" s="30">
        <v>1</v>
      </c>
      <c r="F7046" s="30">
        <v>21530.386999999901</v>
      </c>
      <c r="G7046" s="30">
        <v>1</v>
      </c>
      <c r="H7046" s="30">
        <v>1</v>
      </c>
      <c r="I7046" s="30">
        <v>1</v>
      </c>
      <c r="K7046" s="457">
        <v>30744.753255759504</v>
      </c>
      <c r="L7046" s="457">
        <f>IF(K7046=0,#REF!,0)</f>
        <v>0</v>
      </c>
    </row>
    <row r="7047" spans="1:12">
      <c r="A7047" s="30">
        <v>7045</v>
      </c>
      <c r="B7047" s="30">
        <v>6200.1660000000002</v>
      </c>
      <c r="C7047" s="30">
        <v>49529.934999999889</v>
      </c>
      <c r="D7047" s="30">
        <v>1</v>
      </c>
      <c r="E7047" s="30">
        <v>1</v>
      </c>
      <c r="F7047" s="30">
        <v>4534.6209999999992</v>
      </c>
      <c r="G7047" s="30">
        <v>1</v>
      </c>
      <c r="H7047" s="30">
        <v>1</v>
      </c>
      <c r="I7047" s="30">
        <v>1</v>
      </c>
      <c r="K7047" s="457">
        <v>18437.070604349537</v>
      </c>
      <c r="L7047" s="457">
        <f>IF(K7047=0,#REF!,0)</f>
        <v>0</v>
      </c>
    </row>
    <row r="7048" spans="1:12">
      <c r="A7048" s="30">
        <v>7046</v>
      </c>
      <c r="B7048" s="30">
        <v>1762.222</v>
      </c>
      <c r="C7048" s="30">
        <v>68461.046999999904</v>
      </c>
      <c r="D7048" s="30">
        <v>1</v>
      </c>
      <c r="E7048" s="30">
        <v>1</v>
      </c>
      <c r="F7048" s="30">
        <v>7699.1809999999896</v>
      </c>
      <c r="G7048" s="30">
        <v>1</v>
      </c>
      <c r="H7048" s="30">
        <v>1</v>
      </c>
      <c r="I7048" s="30">
        <v>1</v>
      </c>
      <c r="K7048" s="457">
        <v>25187.632044676629</v>
      </c>
      <c r="L7048" s="457">
        <f>IF(K7048=0,#REF!,0)</f>
        <v>0</v>
      </c>
    </row>
    <row r="7049" spans="1:12">
      <c r="A7049" s="30">
        <v>7047</v>
      </c>
      <c r="B7049" s="30">
        <v>1032.623999999998</v>
      </c>
      <c r="C7049" s="30">
        <v>99951.214999999793</v>
      </c>
      <c r="D7049" s="30">
        <v>1</v>
      </c>
      <c r="E7049" s="30">
        <v>1</v>
      </c>
      <c r="F7049" s="30">
        <v>5603.9589999999998</v>
      </c>
      <c r="G7049" s="30">
        <v>1</v>
      </c>
      <c r="H7049" s="30">
        <v>1</v>
      </c>
      <c r="I7049" s="30">
        <v>1</v>
      </c>
      <c r="K7049" s="457">
        <v>16530.302435656897</v>
      </c>
      <c r="L7049" s="457">
        <f>IF(K7049=0,#REF!,0)</f>
        <v>0</v>
      </c>
    </row>
    <row r="7050" spans="1:12">
      <c r="A7050" s="30">
        <v>7048</v>
      </c>
      <c r="B7050" s="30">
        <v>1032.623999999998</v>
      </c>
      <c r="C7050" s="30">
        <v>84042.384999999893</v>
      </c>
      <c r="D7050" s="30">
        <v>1</v>
      </c>
      <c r="E7050" s="30">
        <v>1</v>
      </c>
      <c r="F7050" s="30">
        <v>6666.2669999999898</v>
      </c>
      <c r="G7050" s="30">
        <v>1</v>
      </c>
      <c r="H7050" s="30">
        <v>1</v>
      </c>
      <c r="I7050" s="30">
        <v>1</v>
      </c>
      <c r="K7050" s="457"/>
      <c r="L7050" s="457" t="e">
        <f>IF(K7050=0,#REF!,0)</f>
        <v>#REF!</v>
      </c>
    </row>
    <row r="7051" spans="1:12">
      <c r="A7051" s="30">
        <v>7049</v>
      </c>
      <c r="B7051" s="30">
        <v>1032.623999999998</v>
      </c>
      <c r="C7051" s="30">
        <v>72290.771999999895</v>
      </c>
      <c r="D7051" s="30">
        <v>1</v>
      </c>
      <c r="E7051" s="30">
        <v>1</v>
      </c>
      <c r="F7051" s="30">
        <v>12651.775999999989</v>
      </c>
      <c r="G7051" s="30">
        <v>1</v>
      </c>
      <c r="H7051" s="30">
        <v>1</v>
      </c>
      <c r="I7051" s="30">
        <v>1</v>
      </c>
      <c r="K7051" s="457"/>
      <c r="L7051" s="457" t="e">
        <f>IF(K7051=0,#REF!,0)</f>
        <v>#REF!</v>
      </c>
    </row>
    <row r="7052" spans="1:12">
      <c r="A7052" s="30">
        <v>7050</v>
      </c>
      <c r="B7052" s="30">
        <v>1762.222</v>
      </c>
      <c r="C7052" s="30">
        <v>41051.243999999897</v>
      </c>
      <c r="D7052" s="30">
        <v>1</v>
      </c>
      <c r="E7052" s="30">
        <v>1</v>
      </c>
      <c r="F7052" s="30">
        <v>20826.321</v>
      </c>
      <c r="G7052" s="30">
        <v>1</v>
      </c>
      <c r="H7052" s="30">
        <v>1</v>
      </c>
      <c r="I7052" s="30">
        <v>1</v>
      </c>
      <c r="K7052" s="457"/>
      <c r="L7052" s="457" t="e">
        <f>IF(K7052=0,#REF!,0)</f>
        <v>#REF!</v>
      </c>
    </row>
    <row r="7053" spans="1:12">
      <c r="A7053" s="30">
        <v>7051</v>
      </c>
      <c r="B7053" s="30">
        <v>6139.8579999999993</v>
      </c>
      <c r="C7053" s="30">
        <v>28312.118999999901</v>
      </c>
      <c r="D7053" s="30">
        <v>1</v>
      </c>
      <c r="E7053" s="30">
        <v>1</v>
      </c>
      <c r="F7053" s="30">
        <v>13438.14799999999</v>
      </c>
      <c r="G7053" s="30">
        <v>1</v>
      </c>
      <c r="H7053" s="30">
        <v>1</v>
      </c>
      <c r="I7053" s="30">
        <v>1</v>
      </c>
      <c r="K7053" s="457"/>
      <c r="L7053" s="457" t="e">
        <f>IF(K7053=0,#REF!,0)</f>
        <v>#REF!</v>
      </c>
    </row>
    <row r="7054" spans="1:12">
      <c r="A7054" s="30">
        <v>7052</v>
      </c>
      <c r="B7054" s="30">
        <v>7599.07</v>
      </c>
      <c r="C7054" s="30">
        <v>29683.715999999898</v>
      </c>
      <c r="D7054" s="30">
        <v>1</v>
      </c>
      <c r="E7054" s="30">
        <v>1</v>
      </c>
      <c r="F7054" s="30">
        <v>12905.954999999991</v>
      </c>
      <c r="G7054" s="30">
        <v>1</v>
      </c>
      <c r="H7054" s="30">
        <v>1</v>
      </c>
      <c r="I7054" s="30">
        <v>1</v>
      </c>
      <c r="K7054" s="457"/>
      <c r="L7054" s="457" t="e">
        <f>IF(K7054=0,#REF!,0)</f>
        <v>#REF!</v>
      </c>
    </row>
    <row r="7055" spans="1:12">
      <c r="A7055" s="30">
        <v>7053</v>
      </c>
      <c r="B7055" s="30">
        <v>1762.222</v>
      </c>
      <c r="C7055" s="30">
        <v>16516.0109999999</v>
      </c>
      <c r="D7055" s="30">
        <v>1</v>
      </c>
      <c r="E7055" s="30">
        <v>1</v>
      </c>
      <c r="F7055" s="30">
        <v>25636.084999999999</v>
      </c>
      <c r="G7055" s="30">
        <v>1</v>
      </c>
      <c r="H7055" s="30">
        <v>1</v>
      </c>
      <c r="I7055" s="30">
        <v>1</v>
      </c>
      <c r="K7055" s="457"/>
      <c r="L7055" s="457" t="e">
        <f>IF(K7055=0,#REF!,0)</f>
        <v>#REF!</v>
      </c>
    </row>
    <row r="7056" spans="1:12">
      <c r="A7056" s="30">
        <v>7054</v>
      </c>
      <c r="B7056" s="30">
        <v>1762.222</v>
      </c>
      <c r="C7056" s="30">
        <v>16129.299999999901</v>
      </c>
      <c r="D7056" s="30">
        <v>1</v>
      </c>
      <c r="E7056" s="30">
        <v>1</v>
      </c>
      <c r="F7056" s="30">
        <v>2974.1550000000002</v>
      </c>
      <c r="G7056" s="30">
        <v>1</v>
      </c>
      <c r="H7056" s="30">
        <v>1</v>
      </c>
      <c r="I7056" s="30">
        <v>1</v>
      </c>
      <c r="K7056" s="457"/>
      <c r="L7056" s="457" t="e">
        <f>IF(K7056=0,#REF!,0)</f>
        <v>#REF!</v>
      </c>
    </row>
    <row r="7057" spans="1:12">
      <c r="A7057" s="30">
        <v>7055</v>
      </c>
      <c r="B7057" s="30">
        <v>1762.222</v>
      </c>
      <c r="C7057" s="30">
        <v>15751.3729999999</v>
      </c>
      <c r="D7057" s="30">
        <v>1</v>
      </c>
      <c r="E7057" s="30">
        <v>1</v>
      </c>
      <c r="F7057" s="30">
        <v>1662.2190000000001</v>
      </c>
      <c r="G7057" s="30">
        <v>1</v>
      </c>
      <c r="H7057" s="30">
        <v>1</v>
      </c>
      <c r="I7057" s="30">
        <v>1</v>
      </c>
      <c r="K7057" s="457"/>
      <c r="L7057" s="457" t="e">
        <f>IF(K7057=0,#REF!,0)</f>
        <v>#REF!</v>
      </c>
    </row>
    <row r="7058" spans="1:12">
      <c r="A7058" s="30">
        <v>7056</v>
      </c>
      <c r="B7058" s="30">
        <v>1032.623999999998</v>
      </c>
      <c r="C7058" s="30">
        <v>15809.591999999899</v>
      </c>
      <c r="D7058" s="30">
        <v>1</v>
      </c>
      <c r="E7058" s="30">
        <v>1</v>
      </c>
      <c r="F7058" s="30">
        <v>1270.42399999999</v>
      </c>
      <c r="G7058" s="30">
        <v>1</v>
      </c>
      <c r="H7058" s="30">
        <v>1</v>
      </c>
      <c r="I7058" s="30">
        <v>1</v>
      </c>
      <c r="K7058" s="457"/>
      <c r="L7058" s="457" t="e">
        <f>IF(K7058=0,#REF!,0)</f>
        <v>#REF!</v>
      </c>
    </row>
    <row r="7059" spans="1:12">
      <c r="A7059" s="30">
        <v>7057</v>
      </c>
      <c r="B7059" s="30">
        <v>1032.623999999998</v>
      </c>
      <c r="C7059" s="30">
        <v>15839.225999999901</v>
      </c>
      <c r="D7059" s="30">
        <v>1</v>
      </c>
      <c r="E7059" s="30">
        <v>1</v>
      </c>
      <c r="F7059" s="30">
        <v>562.06799999999998</v>
      </c>
      <c r="G7059" s="30">
        <v>1</v>
      </c>
      <c r="H7059" s="30">
        <v>1</v>
      </c>
      <c r="I7059" s="30">
        <v>1</v>
      </c>
      <c r="K7059" s="457"/>
      <c r="L7059" s="457" t="e">
        <f>IF(K7059=0,#REF!,0)</f>
        <v>#REF!</v>
      </c>
    </row>
    <row r="7060" spans="1:12">
      <c r="A7060" s="30">
        <v>7058</v>
      </c>
      <c r="B7060" s="30">
        <v>1032.623999999998</v>
      </c>
      <c r="C7060" s="30">
        <v>15815.728999999901</v>
      </c>
      <c r="D7060" s="30">
        <v>1</v>
      </c>
      <c r="E7060" s="30">
        <v>1</v>
      </c>
      <c r="F7060" s="30">
        <v>325.66399999999902</v>
      </c>
      <c r="G7060" s="30">
        <v>1</v>
      </c>
      <c r="H7060" s="30">
        <v>1</v>
      </c>
      <c r="I7060" s="30">
        <v>1</v>
      </c>
      <c r="K7060" s="457"/>
      <c r="L7060" s="457" t="e">
        <f>IF(K7060=0,#REF!,0)</f>
        <v>#REF!</v>
      </c>
    </row>
    <row r="7061" spans="1:12">
      <c r="A7061" s="30">
        <v>7059</v>
      </c>
      <c r="B7061" s="30">
        <v>1032.623999999998</v>
      </c>
      <c r="C7061" s="30">
        <v>15841.665999999899</v>
      </c>
      <c r="D7061" s="30">
        <v>1</v>
      </c>
      <c r="E7061" s="30">
        <v>1</v>
      </c>
      <c r="F7061" s="30">
        <v>277.41800000000001</v>
      </c>
      <c r="G7061" s="30">
        <v>1</v>
      </c>
      <c r="H7061" s="30">
        <v>1</v>
      </c>
      <c r="I7061" s="30">
        <v>1</v>
      </c>
      <c r="K7061" s="457"/>
      <c r="L7061" s="457" t="e">
        <f>IF(K7061=0,#REF!,0)</f>
        <v>#REF!</v>
      </c>
    </row>
    <row r="7062" spans="1:12">
      <c r="A7062" s="30">
        <v>7060</v>
      </c>
      <c r="B7062" s="30">
        <v>1032.623999999998</v>
      </c>
      <c r="C7062" s="30">
        <v>15856.6069999999</v>
      </c>
      <c r="D7062" s="30">
        <v>1</v>
      </c>
      <c r="E7062" s="30">
        <v>1</v>
      </c>
      <c r="F7062" s="30">
        <v>277.98599999999999</v>
      </c>
      <c r="G7062" s="30">
        <v>1</v>
      </c>
      <c r="H7062" s="30">
        <v>1</v>
      </c>
      <c r="I7062" s="30">
        <v>1</v>
      </c>
      <c r="K7062" s="457"/>
      <c r="L7062" s="457" t="e">
        <f>IF(K7062=0,#REF!,0)</f>
        <v>#REF!</v>
      </c>
    </row>
    <row r="7063" spans="1:12">
      <c r="A7063" s="30">
        <v>7061</v>
      </c>
      <c r="B7063" s="30">
        <v>1032.623999999998</v>
      </c>
      <c r="C7063" s="30">
        <v>15872.076999999899</v>
      </c>
      <c r="D7063" s="30">
        <v>1</v>
      </c>
      <c r="E7063" s="30">
        <v>1</v>
      </c>
      <c r="F7063" s="30">
        <v>246.916</v>
      </c>
      <c r="G7063" s="30">
        <v>1</v>
      </c>
      <c r="H7063" s="30">
        <v>1</v>
      </c>
      <c r="I7063" s="30">
        <v>1</v>
      </c>
      <c r="K7063" s="457"/>
      <c r="L7063" s="457" t="e">
        <f>IF(K7063=0,#REF!,0)</f>
        <v>#REF!</v>
      </c>
    </row>
    <row r="7064" spans="1:12">
      <c r="A7064" s="30">
        <v>7062</v>
      </c>
      <c r="B7064" s="30">
        <v>1762.222</v>
      </c>
      <c r="C7064" s="30">
        <v>15876.7319999999</v>
      </c>
      <c r="D7064" s="30">
        <v>1</v>
      </c>
      <c r="E7064" s="30">
        <v>1</v>
      </c>
      <c r="F7064" s="30">
        <v>2517.7539999999999</v>
      </c>
      <c r="G7064" s="30">
        <v>1</v>
      </c>
      <c r="H7064" s="30">
        <v>1</v>
      </c>
      <c r="I7064" s="30">
        <v>1</v>
      </c>
      <c r="K7064" s="457"/>
      <c r="L7064" s="457" t="e">
        <f>IF(K7064=0,#REF!,0)</f>
        <v>#REF!</v>
      </c>
    </row>
    <row r="7065" spans="1:12">
      <c r="A7065" s="30">
        <v>7063</v>
      </c>
      <c r="B7065" s="30">
        <v>6139.8579999999993</v>
      </c>
      <c r="C7065" s="30">
        <v>15970.190999999901</v>
      </c>
      <c r="D7065" s="30">
        <v>1</v>
      </c>
      <c r="E7065" s="30">
        <v>1</v>
      </c>
      <c r="F7065" s="30">
        <v>48502.943999999996</v>
      </c>
      <c r="G7065" s="30">
        <v>1</v>
      </c>
      <c r="H7065" s="30">
        <v>1</v>
      </c>
      <c r="I7065" s="30">
        <v>1</v>
      </c>
      <c r="K7065" s="457"/>
      <c r="L7065" s="457" t="e">
        <f>IF(K7065=0,#REF!,0)</f>
        <v>#REF!</v>
      </c>
    </row>
    <row r="7066" spans="1:12">
      <c r="A7066" s="30">
        <v>7064</v>
      </c>
      <c r="B7066" s="30">
        <v>1762.222</v>
      </c>
      <c r="C7066" s="30">
        <v>43228.633999999882</v>
      </c>
      <c r="D7066" s="30">
        <v>1</v>
      </c>
      <c r="E7066" s="30">
        <v>1</v>
      </c>
      <c r="F7066" s="30">
        <v>49051.876999999993</v>
      </c>
      <c r="G7066" s="30">
        <v>1</v>
      </c>
      <c r="H7066" s="30">
        <v>1</v>
      </c>
      <c r="I7066" s="30">
        <v>1</v>
      </c>
      <c r="K7066" s="457"/>
      <c r="L7066" s="457" t="e">
        <f>IF(K7066=0,#REF!,0)</f>
        <v>#REF!</v>
      </c>
    </row>
    <row r="7067" spans="1:12">
      <c r="A7067" s="30">
        <v>7065</v>
      </c>
      <c r="B7067" s="30">
        <v>1032.623999999998</v>
      </c>
      <c r="C7067" s="30">
        <v>70287.895999999892</v>
      </c>
      <c r="D7067" s="30">
        <v>1</v>
      </c>
      <c r="E7067" s="30">
        <v>1</v>
      </c>
      <c r="F7067" s="30">
        <v>40214.262000000002</v>
      </c>
      <c r="G7067" s="30">
        <v>1</v>
      </c>
      <c r="H7067" s="30">
        <v>1</v>
      </c>
      <c r="I7067" s="30">
        <v>1</v>
      </c>
      <c r="K7067" s="457"/>
      <c r="L7067" s="457" t="e">
        <f>IF(K7067=0,#REF!,0)</f>
        <v>#REF!</v>
      </c>
    </row>
    <row r="7068" spans="1:12">
      <c r="A7068" s="30">
        <v>7066</v>
      </c>
      <c r="B7068" s="30">
        <v>1153.2399999999991</v>
      </c>
      <c r="C7068" s="30">
        <v>85855.859999999899</v>
      </c>
      <c r="D7068" s="30">
        <v>1</v>
      </c>
      <c r="E7068" s="30">
        <v>1</v>
      </c>
      <c r="F7068" s="30">
        <v>27847.104999999989</v>
      </c>
      <c r="G7068" s="30">
        <v>1</v>
      </c>
      <c r="H7068" s="30">
        <v>1</v>
      </c>
      <c r="I7068" s="30">
        <v>1</v>
      </c>
      <c r="K7068" s="457">
        <v>8367.297662425859</v>
      </c>
      <c r="L7068" s="457">
        <f>IF(K7068=0,#REF!,0)</f>
        <v>0</v>
      </c>
    </row>
    <row r="7069" spans="1:12">
      <c r="A7069" s="30">
        <v>7067</v>
      </c>
      <c r="B7069" s="30">
        <v>1213.5469999999991</v>
      </c>
      <c r="C7069" s="30">
        <v>101737.83199999981</v>
      </c>
      <c r="D7069" s="30">
        <v>1</v>
      </c>
      <c r="E7069" s="30">
        <v>1</v>
      </c>
      <c r="F7069" s="30">
        <v>16947.288999999899</v>
      </c>
      <c r="G7069" s="30">
        <v>1</v>
      </c>
      <c r="H7069" s="30">
        <v>1</v>
      </c>
      <c r="I7069" s="30">
        <v>1</v>
      </c>
      <c r="K7069" s="457">
        <v>35094.186437818906</v>
      </c>
      <c r="L7069" s="457">
        <f>IF(K7069=0,#REF!,0)</f>
        <v>0</v>
      </c>
    </row>
    <row r="7070" spans="1:12">
      <c r="A7070" s="30">
        <v>7068</v>
      </c>
      <c r="B7070" s="30">
        <v>1213.5469999999991</v>
      </c>
      <c r="C7070" s="30">
        <v>85584.111999999906</v>
      </c>
      <c r="D7070" s="30">
        <v>1</v>
      </c>
      <c r="E7070" s="30">
        <v>1</v>
      </c>
      <c r="F7070" s="30">
        <v>6681.1279999999897</v>
      </c>
      <c r="G7070" s="30">
        <v>1</v>
      </c>
      <c r="H7070" s="30">
        <v>1</v>
      </c>
      <c r="I7070" s="30">
        <v>1</v>
      </c>
      <c r="K7070" s="457">
        <v>16818.082123428911</v>
      </c>
      <c r="L7070" s="457">
        <f>IF(K7070=0,#REF!,0)</f>
        <v>0</v>
      </c>
    </row>
    <row r="7071" spans="1:12">
      <c r="A7071" s="30">
        <v>7069</v>
      </c>
      <c r="B7071" s="30">
        <v>6200.1660000000002</v>
      </c>
      <c r="C7071" s="30">
        <v>48534.010999999897</v>
      </c>
      <c r="D7071" s="30">
        <v>1</v>
      </c>
      <c r="E7071" s="30">
        <v>1</v>
      </c>
      <c r="F7071" s="30">
        <v>4147.5360000000001</v>
      </c>
      <c r="G7071" s="30">
        <v>1</v>
      </c>
      <c r="H7071" s="30">
        <v>1</v>
      </c>
      <c r="I7071" s="30">
        <v>1</v>
      </c>
      <c r="K7071" s="457">
        <v>33989.291659957526</v>
      </c>
      <c r="L7071" s="457">
        <f>IF(K7071=0,#REF!,0)</f>
        <v>0</v>
      </c>
    </row>
    <row r="7072" spans="1:12">
      <c r="A7072" s="30">
        <v>7070</v>
      </c>
      <c r="B7072" s="30">
        <v>1762.222</v>
      </c>
      <c r="C7072" s="30">
        <v>67858.425999999905</v>
      </c>
      <c r="D7072" s="30">
        <v>1</v>
      </c>
      <c r="E7072" s="30">
        <v>1</v>
      </c>
      <c r="F7072" s="30">
        <v>3687.9779999999901</v>
      </c>
      <c r="G7072" s="30">
        <v>1</v>
      </c>
      <c r="H7072" s="30">
        <v>1</v>
      </c>
      <c r="I7072" s="30">
        <v>1</v>
      </c>
      <c r="K7072" s="457">
        <v>22416.634692986754</v>
      </c>
      <c r="L7072" s="457">
        <f>IF(K7072=0,#REF!,0)</f>
        <v>0</v>
      </c>
    </row>
    <row r="7073" spans="1:12">
      <c r="A7073" s="30">
        <v>7071</v>
      </c>
      <c r="B7073" s="30">
        <v>1032.623999999998</v>
      </c>
      <c r="C7073" s="30">
        <v>99763.368999999802</v>
      </c>
      <c r="D7073" s="30">
        <v>1</v>
      </c>
      <c r="E7073" s="30">
        <v>1</v>
      </c>
      <c r="F7073" s="30">
        <v>2114.5929999999998</v>
      </c>
      <c r="G7073" s="30">
        <v>1</v>
      </c>
      <c r="H7073" s="30">
        <v>1</v>
      </c>
      <c r="I7073" s="30">
        <v>1</v>
      </c>
      <c r="K7073" s="457">
        <v>15460.446709902561</v>
      </c>
      <c r="L7073" s="457">
        <f>IF(K7073=0,#REF!,0)</f>
        <v>0</v>
      </c>
    </row>
    <row r="7074" spans="1:12">
      <c r="A7074" s="30">
        <v>7072</v>
      </c>
      <c r="B7074" s="30">
        <v>1032.623999999998</v>
      </c>
      <c r="C7074" s="30">
        <v>83810.3829999999</v>
      </c>
      <c r="D7074" s="30">
        <v>1</v>
      </c>
      <c r="E7074" s="30">
        <v>1</v>
      </c>
      <c r="F7074" s="30">
        <v>1853.0549999999901</v>
      </c>
      <c r="G7074" s="30">
        <v>1</v>
      </c>
      <c r="H7074" s="30">
        <v>1</v>
      </c>
      <c r="I7074" s="30">
        <v>1</v>
      </c>
      <c r="K7074" s="457"/>
      <c r="L7074" s="457" t="e">
        <f>IF(K7074=0,#REF!,0)</f>
        <v>#REF!</v>
      </c>
    </row>
    <row r="7075" spans="1:12">
      <c r="A7075" s="30">
        <v>7073</v>
      </c>
      <c r="B7075" s="30">
        <v>1032.623999999998</v>
      </c>
      <c r="C7075" s="30">
        <v>71901.895999999892</v>
      </c>
      <c r="D7075" s="30">
        <v>1</v>
      </c>
      <c r="E7075" s="30">
        <v>1</v>
      </c>
      <c r="F7075" s="30">
        <v>2115.4739999999902</v>
      </c>
      <c r="G7075" s="30">
        <v>1</v>
      </c>
      <c r="H7075" s="30">
        <v>1</v>
      </c>
      <c r="I7075" s="30">
        <v>1</v>
      </c>
      <c r="K7075" s="457"/>
      <c r="L7075" s="457" t="e">
        <f>IF(K7075=0,#REF!,0)</f>
        <v>#REF!</v>
      </c>
    </row>
    <row r="7076" spans="1:12">
      <c r="A7076" s="30">
        <v>7074</v>
      </c>
      <c r="B7076" s="30">
        <v>1762.222</v>
      </c>
      <c r="C7076" s="30">
        <v>40148.8469999999</v>
      </c>
      <c r="D7076" s="30">
        <v>1</v>
      </c>
      <c r="E7076" s="30">
        <v>1</v>
      </c>
      <c r="F7076" s="30">
        <v>3885.56</v>
      </c>
      <c r="G7076" s="30">
        <v>1</v>
      </c>
      <c r="H7076" s="30">
        <v>1</v>
      </c>
      <c r="I7076" s="30">
        <v>1</v>
      </c>
      <c r="K7076" s="457"/>
      <c r="L7076" s="457" t="e">
        <f>IF(K7076=0,#REF!,0)</f>
        <v>#REF!</v>
      </c>
    </row>
    <row r="7077" spans="1:12">
      <c r="A7077" s="30">
        <v>7075</v>
      </c>
      <c r="B7077" s="30">
        <v>6139.8579999999993</v>
      </c>
      <c r="C7077" s="30">
        <v>28120.190999999901</v>
      </c>
      <c r="D7077" s="30">
        <v>1</v>
      </c>
      <c r="E7077" s="30">
        <v>1</v>
      </c>
      <c r="F7077" s="30">
        <v>5200.6350000000002</v>
      </c>
      <c r="G7077" s="30">
        <v>1</v>
      </c>
      <c r="H7077" s="30">
        <v>1</v>
      </c>
      <c r="I7077" s="30">
        <v>1</v>
      </c>
      <c r="K7077" s="457"/>
      <c r="L7077" s="457" t="e">
        <f>IF(K7077=0,#REF!,0)</f>
        <v>#REF!</v>
      </c>
    </row>
    <row r="7078" spans="1:12">
      <c r="A7078" s="30">
        <v>7076</v>
      </c>
      <c r="B7078" s="30">
        <v>7599.07</v>
      </c>
      <c r="C7078" s="30">
        <v>29388.907999999898</v>
      </c>
      <c r="D7078" s="30">
        <v>1</v>
      </c>
      <c r="E7078" s="30">
        <v>1</v>
      </c>
      <c r="F7078" s="30">
        <v>5266.7370000000001</v>
      </c>
      <c r="G7078" s="30">
        <v>1</v>
      </c>
      <c r="H7078" s="30">
        <v>1</v>
      </c>
      <c r="I7078" s="30">
        <v>1</v>
      </c>
      <c r="K7078" s="457"/>
      <c r="L7078" s="457" t="e">
        <f>IF(K7078=0,#REF!,0)</f>
        <v>#REF!</v>
      </c>
    </row>
    <row r="7079" spans="1:12">
      <c r="A7079" s="30">
        <v>7077</v>
      </c>
      <c r="B7079" s="30">
        <v>1762.222</v>
      </c>
      <c r="C7079" s="30">
        <v>16153.051999999901</v>
      </c>
      <c r="D7079" s="30">
        <v>1</v>
      </c>
      <c r="E7079" s="30">
        <v>1</v>
      </c>
      <c r="F7079" s="30">
        <v>8968.3839999999909</v>
      </c>
      <c r="G7079" s="30">
        <v>1</v>
      </c>
      <c r="H7079" s="30">
        <v>1</v>
      </c>
      <c r="I7079" s="30">
        <v>1</v>
      </c>
      <c r="K7079" s="457"/>
      <c r="L7079" s="457" t="e">
        <f>IF(K7079=0,#REF!,0)</f>
        <v>#REF!</v>
      </c>
    </row>
    <row r="7080" spans="1:12">
      <c r="A7080" s="30">
        <v>7078</v>
      </c>
      <c r="B7080" s="30">
        <v>1762.222</v>
      </c>
      <c r="C7080" s="30">
        <v>15703.841999999901</v>
      </c>
      <c r="D7080" s="30">
        <v>1</v>
      </c>
      <c r="E7080" s="30">
        <v>1</v>
      </c>
      <c r="F7080" s="30">
        <v>2970.9839999999999</v>
      </c>
      <c r="G7080" s="30">
        <v>1</v>
      </c>
      <c r="H7080" s="30">
        <v>1</v>
      </c>
      <c r="I7080" s="30">
        <v>1</v>
      </c>
      <c r="K7080" s="457"/>
      <c r="L7080" s="457" t="e">
        <f>IF(K7080=0,#REF!,0)</f>
        <v>#REF!</v>
      </c>
    </row>
    <row r="7081" spans="1:12">
      <c r="A7081" s="30">
        <v>7079</v>
      </c>
      <c r="B7081" s="30">
        <v>1762.222</v>
      </c>
      <c r="C7081" s="30">
        <v>15362.285999999898</v>
      </c>
      <c r="D7081" s="30">
        <v>1</v>
      </c>
      <c r="E7081" s="30">
        <v>1</v>
      </c>
      <c r="F7081" s="30">
        <v>1660.21299999999</v>
      </c>
      <c r="G7081" s="30">
        <v>1</v>
      </c>
      <c r="H7081" s="30">
        <v>1</v>
      </c>
      <c r="I7081" s="30">
        <v>1</v>
      </c>
      <c r="K7081" s="457"/>
      <c r="L7081" s="457" t="e">
        <f>IF(K7081=0,#REF!,0)</f>
        <v>#REF!</v>
      </c>
    </row>
    <row r="7082" spans="1:12">
      <c r="A7082" s="30">
        <v>7080</v>
      </c>
      <c r="B7082" s="30">
        <v>1032.623999999998</v>
      </c>
      <c r="C7082" s="30">
        <v>15448.165999999899</v>
      </c>
      <c r="D7082" s="30">
        <v>1</v>
      </c>
      <c r="E7082" s="30">
        <v>1</v>
      </c>
      <c r="F7082" s="30">
        <v>1268.713</v>
      </c>
      <c r="G7082" s="30">
        <v>1</v>
      </c>
      <c r="H7082" s="30">
        <v>1</v>
      </c>
      <c r="I7082" s="30">
        <v>1</v>
      </c>
      <c r="K7082" s="457"/>
      <c r="L7082" s="457" t="e">
        <f>IF(K7082=0,#REF!,0)</f>
        <v>#REF!</v>
      </c>
    </row>
    <row r="7083" spans="1:12">
      <c r="A7083" s="30">
        <v>7081</v>
      </c>
      <c r="B7083" s="30">
        <v>1032.623999999998</v>
      </c>
      <c r="C7083" s="30">
        <v>15531.996999999899</v>
      </c>
      <c r="D7083" s="30">
        <v>1</v>
      </c>
      <c r="E7083" s="30">
        <v>1</v>
      </c>
      <c r="F7083" s="30">
        <v>560.83299999999997</v>
      </c>
      <c r="G7083" s="30">
        <v>1</v>
      </c>
      <c r="H7083" s="30">
        <v>1</v>
      </c>
      <c r="I7083" s="30">
        <v>1</v>
      </c>
      <c r="K7083" s="457"/>
      <c r="L7083" s="457" t="e">
        <f>IF(K7083=0,#REF!,0)</f>
        <v>#REF!</v>
      </c>
    </row>
    <row r="7084" spans="1:12">
      <c r="A7084" s="30">
        <v>7082</v>
      </c>
      <c r="B7084" s="30">
        <v>1032.623999999998</v>
      </c>
      <c r="C7084" s="30">
        <v>15542.0649999999</v>
      </c>
      <c r="D7084" s="30">
        <v>1</v>
      </c>
      <c r="E7084" s="30">
        <v>1</v>
      </c>
      <c r="F7084" s="30">
        <v>324.245</v>
      </c>
      <c r="G7084" s="30">
        <v>1</v>
      </c>
      <c r="H7084" s="30">
        <v>1</v>
      </c>
      <c r="I7084" s="30">
        <v>1</v>
      </c>
      <c r="K7084" s="457"/>
      <c r="L7084" s="457" t="e">
        <f>IF(K7084=0,#REF!,0)</f>
        <v>#REF!</v>
      </c>
    </row>
    <row r="7085" spans="1:12">
      <c r="A7085" s="30">
        <v>7083</v>
      </c>
      <c r="B7085" s="30">
        <v>1032.623999999998</v>
      </c>
      <c r="C7085" s="30">
        <v>15609.4379999999</v>
      </c>
      <c r="D7085" s="30">
        <v>1</v>
      </c>
      <c r="E7085" s="30">
        <v>1</v>
      </c>
      <c r="F7085" s="30">
        <v>273.88099999999997</v>
      </c>
      <c r="G7085" s="30">
        <v>1</v>
      </c>
      <c r="H7085" s="30">
        <v>1</v>
      </c>
      <c r="I7085" s="30">
        <v>1</v>
      </c>
      <c r="K7085" s="457"/>
      <c r="L7085" s="457" t="e">
        <f>IF(K7085=0,#REF!,0)</f>
        <v>#REF!</v>
      </c>
    </row>
    <row r="7086" spans="1:12">
      <c r="A7086" s="30">
        <v>7084</v>
      </c>
      <c r="B7086" s="30">
        <v>1032.623999999998</v>
      </c>
      <c r="C7086" s="30">
        <v>15650.2079999999</v>
      </c>
      <c r="D7086" s="30">
        <v>1</v>
      </c>
      <c r="E7086" s="30">
        <v>1</v>
      </c>
      <c r="F7086" s="30">
        <v>274.50499999999897</v>
      </c>
      <c r="G7086" s="30">
        <v>1</v>
      </c>
      <c r="H7086" s="30">
        <v>1</v>
      </c>
      <c r="I7086" s="30">
        <v>1</v>
      </c>
      <c r="K7086" s="457"/>
      <c r="L7086" s="457" t="e">
        <f>IF(K7086=0,#REF!,0)</f>
        <v>#REF!</v>
      </c>
    </row>
    <row r="7087" spans="1:12">
      <c r="A7087" s="30">
        <v>7085</v>
      </c>
      <c r="B7087" s="30">
        <v>1032.623999999998</v>
      </c>
      <c r="C7087" s="30">
        <v>15677.485999999899</v>
      </c>
      <c r="D7087" s="30">
        <v>1</v>
      </c>
      <c r="E7087" s="30">
        <v>1</v>
      </c>
      <c r="F7087" s="30">
        <v>244.846</v>
      </c>
      <c r="G7087" s="30">
        <v>1</v>
      </c>
      <c r="H7087" s="30">
        <v>1</v>
      </c>
      <c r="I7087" s="30">
        <v>1</v>
      </c>
      <c r="K7087" s="457"/>
      <c r="L7087" s="457" t="e">
        <f>IF(K7087=0,#REF!,0)</f>
        <v>#REF!</v>
      </c>
    </row>
    <row r="7088" spans="1:12">
      <c r="A7088" s="30">
        <v>7086</v>
      </c>
      <c r="B7088" s="30">
        <v>1762.222</v>
      </c>
      <c r="C7088" s="30">
        <v>15697.396999999899</v>
      </c>
      <c r="D7088" s="30">
        <v>1</v>
      </c>
      <c r="E7088" s="30">
        <v>1</v>
      </c>
      <c r="F7088" s="30">
        <v>2515.3939999999998</v>
      </c>
      <c r="G7088" s="30">
        <v>1</v>
      </c>
      <c r="H7088" s="30">
        <v>1</v>
      </c>
      <c r="I7088" s="30">
        <v>1</v>
      </c>
      <c r="K7088" s="457"/>
      <c r="L7088" s="457" t="e">
        <f>IF(K7088=0,#REF!,0)</f>
        <v>#REF!</v>
      </c>
    </row>
    <row r="7089" spans="1:12">
      <c r="A7089" s="30">
        <v>7087</v>
      </c>
      <c r="B7089" s="30">
        <v>6139.8579999999993</v>
      </c>
      <c r="C7089" s="30">
        <v>15797.820999999898</v>
      </c>
      <c r="D7089" s="30">
        <v>1</v>
      </c>
      <c r="E7089" s="30">
        <v>1</v>
      </c>
      <c r="F7089" s="30">
        <v>32367.77099999999</v>
      </c>
      <c r="G7089" s="30">
        <v>1</v>
      </c>
      <c r="H7089" s="30">
        <v>1</v>
      </c>
      <c r="I7089" s="30">
        <v>1</v>
      </c>
      <c r="K7089" s="457"/>
      <c r="L7089" s="457" t="e">
        <f>IF(K7089=0,#REF!,0)</f>
        <v>#REF!</v>
      </c>
    </row>
    <row r="7090" spans="1:12">
      <c r="A7090" s="30">
        <v>7088</v>
      </c>
      <c r="B7090" s="30">
        <v>1762.222</v>
      </c>
      <c r="C7090" s="30">
        <v>41951.325999999885</v>
      </c>
      <c r="D7090" s="30">
        <v>1</v>
      </c>
      <c r="E7090" s="30">
        <v>1</v>
      </c>
      <c r="F7090" s="30">
        <v>35401.48799999999</v>
      </c>
      <c r="G7090" s="30">
        <v>1</v>
      </c>
      <c r="H7090" s="30">
        <v>1</v>
      </c>
      <c r="I7090" s="30">
        <v>1</v>
      </c>
      <c r="K7090" s="457"/>
      <c r="L7090" s="457" t="e">
        <f>IF(K7090=0,#REF!,0)</f>
        <v>#REF!</v>
      </c>
    </row>
    <row r="7091" spans="1:12">
      <c r="A7091" s="30">
        <v>7089</v>
      </c>
      <c r="B7091" s="30">
        <v>1032.623999999998</v>
      </c>
      <c r="C7091" s="30">
        <v>69388.06599999989</v>
      </c>
      <c r="D7091" s="30">
        <v>1</v>
      </c>
      <c r="E7091" s="30">
        <v>1</v>
      </c>
      <c r="F7091" s="30">
        <v>30133.3129999999</v>
      </c>
      <c r="G7091" s="30">
        <v>1</v>
      </c>
      <c r="H7091" s="30">
        <v>1</v>
      </c>
      <c r="I7091" s="30">
        <v>1</v>
      </c>
      <c r="K7091" s="457"/>
      <c r="L7091" s="457" t="e">
        <f>IF(K7091=0,#REF!,0)</f>
        <v>#REF!</v>
      </c>
    </row>
    <row r="7092" spans="1:12">
      <c r="A7092" s="30">
        <v>7090</v>
      </c>
      <c r="B7092" s="30">
        <v>1153.2399999999991</v>
      </c>
      <c r="C7092" s="30">
        <v>85244.42599999989</v>
      </c>
      <c r="D7092" s="30">
        <v>1</v>
      </c>
      <c r="E7092" s="30">
        <v>1</v>
      </c>
      <c r="F7092" s="30">
        <v>17620.78899999999</v>
      </c>
      <c r="G7092" s="30">
        <v>1</v>
      </c>
      <c r="H7092" s="30">
        <v>1</v>
      </c>
      <c r="I7092" s="30">
        <v>1</v>
      </c>
      <c r="K7092" s="457"/>
      <c r="L7092" s="457" t="e">
        <f>IF(K7092=0,#REF!,0)</f>
        <v>#REF!</v>
      </c>
    </row>
    <row r="7093" spans="1:12">
      <c r="A7093" s="30">
        <v>7091</v>
      </c>
      <c r="B7093" s="30">
        <v>1213.5469999999991</v>
      </c>
      <c r="C7093" s="30">
        <v>101475.6649999998</v>
      </c>
      <c r="D7093" s="30">
        <v>1</v>
      </c>
      <c r="E7093" s="30">
        <v>1</v>
      </c>
      <c r="F7093" s="30">
        <v>5942.5829999999896</v>
      </c>
      <c r="G7093" s="30">
        <v>1</v>
      </c>
      <c r="H7093" s="30">
        <v>1</v>
      </c>
      <c r="I7093" s="30">
        <v>1</v>
      </c>
      <c r="K7093" s="457">
        <v>5582.918443542464</v>
      </c>
      <c r="L7093" s="457">
        <f>IF(K7093=0,#REF!,0)</f>
        <v>0</v>
      </c>
    </row>
    <row r="7094" spans="1:12">
      <c r="A7094" s="30">
        <v>7092</v>
      </c>
      <c r="B7094" s="30">
        <v>1213.5469999999991</v>
      </c>
      <c r="C7094" s="30">
        <v>85511.748999999894</v>
      </c>
      <c r="D7094" s="30">
        <v>1</v>
      </c>
      <c r="E7094" s="30">
        <v>1</v>
      </c>
      <c r="F7094" s="30">
        <v>2780.5709999999899</v>
      </c>
      <c r="G7094" s="30">
        <v>1</v>
      </c>
      <c r="H7094" s="30">
        <v>1</v>
      </c>
      <c r="I7094" s="30">
        <v>1</v>
      </c>
      <c r="K7094" s="457">
        <v>22591.908909337471</v>
      </c>
      <c r="L7094" s="457">
        <f>IF(K7094=0,#REF!,0)</f>
        <v>0</v>
      </c>
    </row>
    <row r="7095" spans="1:12">
      <c r="A7095" s="30">
        <v>7093</v>
      </c>
      <c r="B7095" s="30">
        <v>6200.1660000000002</v>
      </c>
      <c r="C7095" s="30">
        <v>48394.191999999901</v>
      </c>
      <c r="D7095" s="30">
        <v>1</v>
      </c>
      <c r="E7095" s="30">
        <v>1</v>
      </c>
      <c r="F7095" s="30">
        <v>4145.3729999999996</v>
      </c>
      <c r="G7095" s="30">
        <v>1</v>
      </c>
      <c r="H7095" s="30">
        <v>1</v>
      </c>
      <c r="I7095" s="30">
        <v>1</v>
      </c>
      <c r="K7095" s="457">
        <v>49.859251638160117</v>
      </c>
      <c r="L7095" s="457">
        <f>IF(K7095=0,#REF!,0)</f>
        <v>0</v>
      </c>
    </row>
    <row r="7096" spans="1:12">
      <c r="A7096" s="30">
        <v>7094</v>
      </c>
      <c r="B7096" s="30">
        <v>1762.222</v>
      </c>
      <c r="C7096" s="30">
        <v>67852.092999999906</v>
      </c>
      <c r="D7096" s="30">
        <v>1</v>
      </c>
      <c r="E7096" s="30">
        <v>1</v>
      </c>
      <c r="F7096" s="30">
        <v>3685.82</v>
      </c>
      <c r="G7096" s="30">
        <v>1</v>
      </c>
      <c r="H7096" s="30">
        <v>1</v>
      </c>
      <c r="I7096" s="30">
        <v>1</v>
      </c>
      <c r="K7096" s="457">
        <v>15244.755435137096</v>
      </c>
      <c r="L7096" s="457">
        <f>IF(K7096=0,#REF!,0)</f>
        <v>0</v>
      </c>
    </row>
    <row r="7097" spans="1:12">
      <c r="A7097" s="30">
        <v>7095</v>
      </c>
      <c r="B7097" s="30">
        <v>1032.623999999998</v>
      </c>
      <c r="C7097" s="30">
        <v>99762.524999999805</v>
      </c>
      <c r="D7097" s="30">
        <v>1</v>
      </c>
      <c r="E7097" s="30">
        <v>1</v>
      </c>
      <c r="F7097" s="30">
        <v>2113.0219999999899</v>
      </c>
      <c r="G7097" s="30">
        <v>1</v>
      </c>
      <c r="H7097" s="30">
        <v>1</v>
      </c>
      <c r="I7097" s="30">
        <v>1</v>
      </c>
      <c r="K7097" s="457"/>
      <c r="L7097" s="457" t="e">
        <f>IF(K7097=0,#REF!,0)</f>
        <v>#REF!</v>
      </c>
    </row>
    <row r="7098" spans="1:12">
      <c r="A7098" s="30">
        <v>7096</v>
      </c>
      <c r="B7098" s="30">
        <v>1032.623999999998</v>
      </c>
      <c r="C7098" s="30">
        <v>83809.620999999897</v>
      </c>
      <c r="D7098" s="30">
        <v>1</v>
      </c>
      <c r="E7098" s="30">
        <v>1</v>
      </c>
      <c r="F7098" s="30">
        <v>1851.68</v>
      </c>
      <c r="G7098" s="30">
        <v>1</v>
      </c>
      <c r="H7098" s="30">
        <v>1</v>
      </c>
      <c r="I7098" s="30">
        <v>1</v>
      </c>
      <c r="K7098" s="457"/>
      <c r="L7098" s="457" t="e">
        <f>IF(K7098=0,#REF!,0)</f>
        <v>#REF!</v>
      </c>
    </row>
    <row r="7099" spans="1:12">
      <c r="A7099" s="30">
        <v>7097</v>
      </c>
      <c r="B7099" s="30">
        <v>1032.623999999998</v>
      </c>
      <c r="C7099" s="30">
        <v>71901.066999999894</v>
      </c>
      <c r="D7099" s="30">
        <v>1</v>
      </c>
      <c r="E7099" s="30">
        <v>1</v>
      </c>
      <c r="F7099" s="30">
        <v>2114.0149999999999</v>
      </c>
      <c r="G7099" s="30">
        <v>1</v>
      </c>
      <c r="H7099" s="30">
        <v>1</v>
      </c>
      <c r="I7099" s="30">
        <v>1</v>
      </c>
      <c r="K7099" s="457"/>
      <c r="L7099" s="457" t="e">
        <f>IF(K7099=0,#REF!,0)</f>
        <v>#REF!</v>
      </c>
    </row>
    <row r="7100" spans="1:12">
      <c r="A7100" s="30">
        <v>7098</v>
      </c>
      <c r="B7100" s="30">
        <v>1762.222</v>
      </c>
      <c r="C7100" s="30">
        <v>40066.390999999901</v>
      </c>
      <c r="D7100" s="30">
        <v>1</v>
      </c>
      <c r="E7100" s="30">
        <v>1</v>
      </c>
      <c r="F7100" s="30">
        <v>3688.2089999999998</v>
      </c>
      <c r="G7100" s="30">
        <v>1</v>
      </c>
      <c r="H7100" s="30">
        <v>1</v>
      </c>
      <c r="I7100" s="30">
        <v>1</v>
      </c>
      <c r="K7100" s="457"/>
      <c r="L7100" s="457" t="e">
        <f>IF(K7100=0,#REF!,0)</f>
        <v>#REF!</v>
      </c>
    </row>
    <row r="7101" spans="1:12">
      <c r="A7101" s="30">
        <v>7099</v>
      </c>
      <c r="B7101" s="30">
        <v>6139.8579999999993</v>
      </c>
      <c r="C7101" s="30">
        <v>28119.6499999999</v>
      </c>
      <c r="D7101" s="30">
        <v>1</v>
      </c>
      <c r="E7101" s="30">
        <v>1</v>
      </c>
      <c r="F7101" s="30">
        <v>5197.2159999999903</v>
      </c>
      <c r="G7101" s="30">
        <v>1</v>
      </c>
      <c r="H7101" s="30">
        <v>1</v>
      </c>
      <c r="I7101" s="30">
        <v>1</v>
      </c>
      <c r="K7101" s="457"/>
      <c r="L7101" s="457" t="e">
        <f>IF(K7101=0,#REF!,0)</f>
        <v>#REF!</v>
      </c>
    </row>
    <row r="7102" spans="1:12">
      <c r="A7102" s="30">
        <v>7100</v>
      </c>
      <c r="B7102" s="30">
        <v>7599.07</v>
      </c>
      <c r="C7102" s="30">
        <v>29388.514999999898</v>
      </c>
      <c r="D7102" s="30">
        <v>1</v>
      </c>
      <c r="E7102" s="30">
        <v>1</v>
      </c>
      <c r="F7102" s="30">
        <v>5263.65</v>
      </c>
      <c r="G7102" s="30">
        <v>1</v>
      </c>
      <c r="H7102" s="30">
        <v>1</v>
      </c>
      <c r="I7102" s="30">
        <v>1</v>
      </c>
      <c r="K7102" s="457"/>
      <c r="L7102" s="457" t="e">
        <f>IF(K7102=0,#REF!,0)</f>
        <v>#REF!</v>
      </c>
    </row>
    <row r="7103" spans="1:12">
      <c r="A7103" s="30">
        <v>7101</v>
      </c>
      <c r="B7103" s="30">
        <v>1762.222</v>
      </c>
      <c r="C7103" s="30">
        <v>16153.051999999901</v>
      </c>
      <c r="D7103" s="30">
        <v>1</v>
      </c>
      <c r="E7103" s="30">
        <v>1</v>
      </c>
      <c r="F7103" s="30">
        <v>4089.7069999999899</v>
      </c>
      <c r="G7103" s="30">
        <v>1</v>
      </c>
      <c r="H7103" s="30">
        <v>1</v>
      </c>
      <c r="I7103" s="30">
        <v>1</v>
      </c>
      <c r="K7103" s="457"/>
      <c r="L7103" s="457" t="e">
        <f>IF(K7103=0,#REF!,0)</f>
        <v>#REF!</v>
      </c>
    </row>
    <row r="7104" spans="1:12">
      <c r="A7104" s="30">
        <v>7102</v>
      </c>
      <c r="B7104" s="30">
        <v>1762.222</v>
      </c>
      <c r="C7104" s="30">
        <v>15703.841999999901</v>
      </c>
      <c r="D7104" s="30">
        <v>1</v>
      </c>
      <c r="E7104" s="30">
        <v>1</v>
      </c>
      <c r="F7104" s="30">
        <v>2969.4539999999902</v>
      </c>
      <c r="G7104" s="30">
        <v>1</v>
      </c>
      <c r="H7104" s="30">
        <v>1</v>
      </c>
      <c r="I7104" s="30">
        <v>1</v>
      </c>
      <c r="K7104" s="457"/>
      <c r="L7104" s="457" t="e">
        <f>IF(K7104=0,#REF!,0)</f>
        <v>#REF!</v>
      </c>
    </row>
    <row r="7105" spans="1:12">
      <c r="A7105" s="30">
        <v>7103</v>
      </c>
      <c r="B7105" s="30">
        <v>1762.222</v>
      </c>
      <c r="C7105" s="30">
        <v>15254.630999999899</v>
      </c>
      <c r="D7105" s="30">
        <v>1</v>
      </c>
      <c r="E7105" s="30">
        <v>1</v>
      </c>
      <c r="F7105" s="30">
        <v>1659.2359999999901</v>
      </c>
      <c r="G7105" s="30">
        <v>1</v>
      </c>
      <c r="H7105" s="30">
        <v>1</v>
      </c>
      <c r="I7105" s="30">
        <v>1</v>
      </c>
      <c r="K7105" s="457"/>
      <c r="L7105" s="457" t="e">
        <f>IF(K7105=0,#REF!,0)</f>
        <v>#REF!</v>
      </c>
    </row>
    <row r="7106" spans="1:12">
      <c r="A7106" s="30">
        <v>7104</v>
      </c>
      <c r="B7106" s="30">
        <v>1032.623999999998</v>
      </c>
      <c r="C7106" s="30">
        <v>15255.173999999901</v>
      </c>
      <c r="D7106" s="30">
        <v>1</v>
      </c>
      <c r="E7106" s="30">
        <v>1</v>
      </c>
      <c r="F7106" s="30">
        <v>1268.0029999999999</v>
      </c>
      <c r="G7106" s="30">
        <v>1</v>
      </c>
      <c r="H7106" s="30">
        <v>1</v>
      </c>
      <c r="I7106" s="30">
        <v>1</v>
      </c>
      <c r="K7106" s="457"/>
      <c r="L7106" s="457" t="e">
        <f>IF(K7106=0,#REF!,0)</f>
        <v>#REF!</v>
      </c>
    </row>
    <row r="7107" spans="1:12">
      <c r="A7107" s="30">
        <v>7105</v>
      </c>
      <c r="B7107" s="30">
        <v>1032.623999999998</v>
      </c>
      <c r="C7107" s="30">
        <v>15360.700999999899</v>
      </c>
      <c r="D7107" s="30">
        <v>1</v>
      </c>
      <c r="E7107" s="30">
        <v>1</v>
      </c>
      <c r="F7107" s="30">
        <v>560.31899999999996</v>
      </c>
      <c r="G7107" s="30">
        <v>1</v>
      </c>
      <c r="H7107" s="30">
        <v>1</v>
      </c>
      <c r="I7107" s="30">
        <v>1</v>
      </c>
      <c r="K7107" s="457"/>
      <c r="L7107" s="457" t="e">
        <f>IF(K7107=0,#REF!,0)</f>
        <v>#REF!</v>
      </c>
    </row>
    <row r="7108" spans="1:12">
      <c r="A7108" s="30">
        <v>7106</v>
      </c>
      <c r="B7108" s="30">
        <v>1032.623999999998</v>
      </c>
      <c r="C7108" s="30">
        <v>15411.4639999999</v>
      </c>
      <c r="D7108" s="30">
        <v>1</v>
      </c>
      <c r="E7108" s="30">
        <v>1</v>
      </c>
      <c r="F7108" s="30">
        <v>323.69999999999902</v>
      </c>
      <c r="G7108" s="30">
        <v>1</v>
      </c>
      <c r="H7108" s="30">
        <v>1</v>
      </c>
      <c r="I7108" s="30">
        <v>1</v>
      </c>
      <c r="K7108" s="457"/>
      <c r="L7108" s="457" t="e">
        <f>IF(K7108=0,#REF!,0)</f>
        <v>#REF!</v>
      </c>
    </row>
    <row r="7109" spans="1:12">
      <c r="A7109" s="30">
        <v>7107</v>
      </c>
      <c r="B7109" s="30">
        <v>1032.623999999998</v>
      </c>
      <c r="C7109" s="30">
        <v>15524.583999999901</v>
      </c>
      <c r="D7109" s="30">
        <v>1</v>
      </c>
      <c r="E7109" s="30">
        <v>1</v>
      </c>
      <c r="F7109" s="30">
        <v>272.548</v>
      </c>
      <c r="G7109" s="30">
        <v>1</v>
      </c>
      <c r="H7109" s="30">
        <v>1</v>
      </c>
      <c r="I7109" s="30">
        <v>1</v>
      </c>
      <c r="K7109" s="457"/>
      <c r="L7109" s="457" t="e">
        <f>IF(K7109=0,#REF!,0)</f>
        <v>#REF!</v>
      </c>
    </row>
    <row r="7110" spans="1:12">
      <c r="A7110" s="30">
        <v>7108</v>
      </c>
      <c r="B7110" s="30">
        <v>1032.623999999998</v>
      </c>
      <c r="C7110" s="30">
        <v>15573.5789999999</v>
      </c>
      <c r="D7110" s="30">
        <v>1</v>
      </c>
      <c r="E7110" s="30">
        <v>1</v>
      </c>
      <c r="F7110" s="30">
        <v>273.11799999999999</v>
      </c>
      <c r="G7110" s="30">
        <v>1</v>
      </c>
      <c r="H7110" s="30">
        <v>1</v>
      </c>
      <c r="I7110" s="30">
        <v>1</v>
      </c>
      <c r="K7110" s="457"/>
      <c r="L7110" s="457" t="e">
        <f>IF(K7110=0,#REF!,0)</f>
        <v>#REF!</v>
      </c>
    </row>
    <row r="7111" spans="1:12">
      <c r="A7111" s="30">
        <v>7109</v>
      </c>
      <c r="B7111" s="30">
        <v>1032.623999999998</v>
      </c>
      <c r="C7111" s="30">
        <v>15634.532999999901</v>
      </c>
      <c r="D7111" s="30">
        <v>1</v>
      </c>
      <c r="E7111" s="30">
        <v>1</v>
      </c>
      <c r="F7111" s="30">
        <v>244.215</v>
      </c>
      <c r="G7111" s="30">
        <v>1</v>
      </c>
      <c r="H7111" s="30">
        <v>1</v>
      </c>
      <c r="I7111" s="30">
        <v>1</v>
      </c>
      <c r="K7111" s="457"/>
      <c r="L7111" s="457" t="e">
        <f>IF(K7111=0,#REF!,0)</f>
        <v>#REF!</v>
      </c>
    </row>
    <row r="7112" spans="1:12">
      <c r="A7112" s="30">
        <v>7110</v>
      </c>
      <c r="B7112" s="30">
        <v>1762.222</v>
      </c>
      <c r="C7112" s="30">
        <v>15662.568999999901</v>
      </c>
      <c r="D7112" s="30">
        <v>1</v>
      </c>
      <c r="E7112" s="30">
        <v>1</v>
      </c>
      <c r="F7112" s="30">
        <v>2514.873</v>
      </c>
      <c r="G7112" s="30">
        <v>1</v>
      </c>
      <c r="H7112" s="30">
        <v>1</v>
      </c>
      <c r="I7112" s="30">
        <v>1</v>
      </c>
      <c r="K7112" s="457"/>
      <c r="L7112" s="457" t="e">
        <f>IF(K7112=0,#REF!,0)</f>
        <v>#REF!</v>
      </c>
    </row>
    <row r="7113" spans="1:12">
      <c r="A7113" s="30">
        <v>7111</v>
      </c>
      <c r="B7113" s="30">
        <v>6139.8579999999993</v>
      </c>
      <c r="C7113" s="30">
        <v>15768.1799999999</v>
      </c>
      <c r="D7113" s="30">
        <v>1</v>
      </c>
      <c r="E7113" s="30">
        <v>1</v>
      </c>
      <c r="F7113" s="30">
        <v>26079.110999999892</v>
      </c>
      <c r="G7113" s="30">
        <v>1</v>
      </c>
      <c r="H7113" s="30">
        <v>1</v>
      </c>
      <c r="I7113" s="30">
        <v>1</v>
      </c>
      <c r="K7113" s="457"/>
      <c r="L7113" s="457" t="e">
        <f>IF(K7113=0,#REF!,0)</f>
        <v>#REF!</v>
      </c>
    </row>
    <row r="7114" spans="1:12">
      <c r="A7114" s="30">
        <v>7112</v>
      </c>
      <c r="B7114" s="30">
        <v>1762.222</v>
      </c>
      <c r="C7114" s="30">
        <v>41570.516999999876</v>
      </c>
      <c r="D7114" s="30">
        <v>1</v>
      </c>
      <c r="E7114" s="30">
        <v>1</v>
      </c>
      <c r="F7114" s="30">
        <v>29734.772999999997</v>
      </c>
      <c r="G7114" s="30">
        <v>1</v>
      </c>
      <c r="H7114" s="30">
        <v>1</v>
      </c>
      <c r="I7114" s="30">
        <v>1</v>
      </c>
      <c r="K7114" s="457"/>
      <c r="L7114" s="457" t="e">
        <f>IF(K7114=0,#REF!,0)</f>
        <v>#REF!</v>
      </c>
    </row>
    <row r="7115" spans="1:12">
      <c r="A7115" s="30">
        <v>7113</v>
      </c>
      <c r="B7115" s="30">
        <v>1032.623999999998</v>
      </c>
      <c r="C7115" s="30">
        <v>69009.886999999901</v>
      </c>
      <c r="D7115" s="30">
        <v>1</v>
      </c>
      <c r="E7115" s="30">
        <v>1</v>
      </c>
      <c r="F7115" s="30">
        <v>23604.614999999903</v>
      </c>
      <c r="G7115" s="30">
        <v>1</v>
      </c>
      <c r="H7115" s="30">
        <v>1</v>
      </c>
      <c r="I7115" s="30">
        <v>1</v>
      </c>
      <c r="K7115" s="457"/>
      <c r="L7115" s="457" t="e">
        <f>IF(K7115=0,#REF!,0)</f>
        <v>#REF!</v>
      </c>
    </row>
    <row r="7116" spans="1:12">
      <c r="A7116" s="30">
        <v>7114</v>
      </c>
      <c r="B7116" s="30">
        <v>1153.2399999999991</v>
      </c>
      <c r="C7116" s="30">
        <v>85120.286999999895</v>
      </c>
      <c r="D7116" s="30">
        <v>1</v>
      </c>
      <c r="E7116" s="30">
        <v>1</v>
      </c>
      <c r="F7116" s="30">
        <v>12792.315999999979</v>
      </c>
      <c r="G7116" s="30">
        <v>1</v>
      </c>
      <c r="H7116" s="30">
        <v>1</v>
      </c>
      <c r="I7116" s="30">
        <v>1</v>
      </c>
      <c r="K7116" s="457"/>
      <c r="L7116" s="457" t="e">
        <f>IF(K7116=0,#REF!,0)</f>
        <v>#REF!</v>
      </c>
    </row>
    <row r="7117" spans="1:12">
      <c r="A7117" s="30">
        <v>7115</v>
      </c>
      <c r="B7117" s="30">
        <v>1213.5469999999991</v>
      </c>
      <c r="C7117" s="30">
        <v>101474.36999999981</v>
      </c>
      <c r="D7117" s="30">
        <v>1</v>
      </c>
      <c r="E7117" s="30">
        <v>1</v>
      </c>
      <c r="F7117" s="30">
        <v>5651.902</v>
      </c>
      <c r="G7117" s="30">
        <v>1</v>
      </c>
      <c r="H7117" s="30">
        <v>1</v>
      </c>
      <c r="I7117" s="30">
        <v>1</v>
      </c>
      <c r="K7117" s="457"/>
      <c r="L7117" s="457" t="e">
        <f>IF(K7117=0,#REF!,0)</f>
        <v>#REF!</v>
      </c>
    </row>
    <row r="7118" spans="1:12">
      <c r="A7118" s="30">
        <v>7116</v>
      </c>
      <c r="B7118" s="30">
        <v>1213.5469999999991</v>
      </c>
      <c r="C7118" s="30">
        <v>85511.6519999999</v>
      </c>
      <c r="D7118" s="30">
        <v>1</v>
      </c>
      <c r="E7118" s="30">
        <v>1</v>
      </c>
      <c r="F7118" s="30">
        <v>2790.2629999999999</v>
      </c>
      <c r="G7118" s="30">
        <v>1</v>
      </c>
      <c r="H7118" s="30">
        <v>1</v>
      </c>
      <c r="I7118" s="30">
        <v>1</v>
      </c>
      <c r="K7118" s="457"/>
      <c r="L7118" s="457" t="e">
        <f>IF(K7118=0,#REF!,0)</f>
        <v>#REF!</v>
      </c>
    </row>
    <row r="7119" spans="1:12">
      <c r="A7119" s="30">
        <v>7117</v>
      </c>
      <c r="B7119" s="30">
        <v>6200.1660000000002</v>
      </c>
      <c r="C7119" s="30">
        <v>48393.607999999898</v>
      </c>
      <c r="D7119" s="30">
        <v>1</v>
      </c>
      <c r="E7119" s="30">
        <v>1</v>
      </c>
      <c r="F7119" s="30">
        <v>4146.4129999999996</v>
      </c>
      <c r="G7119" s="30">
        <v>1</v>
      </c>
      <c r="H7119" s="30">
        <v>1</v>
      </c>
      <c r="I7119" s="30">
        <v>1</v>
      </c>
      <c r="K7119" s="457"/>
      <c r="L7119" s="457" t="e">
        <f>IF(K7119=0,#REF!,0)</f>
        <v>#REF!</v>
      </c>
    </row>
    <row r="7120" spans="1:12">
      <c r="A7120" s="30">
        <v>7118</v>
      </c>
      <c r="B7120" s="30">
        <v>1762.222</v>
      </c>
      <c r="C7120" s="30">
        <v>67852.090999999898</v>
      </c>
      <c r="D7120" s="30">
        <v>1</v>
      </c>
      <c r="E7120" s="30">
        <v>1</v>
      </c>
      <c r="F7120" s="30">
        <v>3686.9580000000001</v>
      </c>
      <c r="G7120" s="30">
        <v>1</v>
      </c>
      <c r="H7120" s="30">
        <v>1</v>
      </c>
      <c r="I7120" s="30">
        <v>1</v>
      </c>
      <c r="K7120" s="457"/>
      <c r="L7120" s="457" t="e">
        <f>IF(K7120=0,#REF!,0)</f>
        <v>#REF!</v>
      </c>
    </row>
    <row r="7121" spans="1:12">
      <c r="A7121" s="30">
        <v>7119</v>
      </c>
      <c r="B7121" s="30">
        <v>1032.623999999998</v>
      </c>
      <c r="C7121" s="30">
        <v>99762.623999999807</v>
      </c>
      <c r="D7121" s="30">
        <v>1</v>
      </c>
      <c r="E7121" s="30">
        <v>1</v>
      </c>
      <c r="F7121" s="30">
        <v>2113.9459999999999</v>
      </c>
      <c r="G7121" s="30">
        <v>1</v>
      </c>
      <c r="H7121" s="30">
        <v>1</v>
      </c>
      <c r="I7121" s="30">
        <v>1</v>
      </c>
      <c r="K7121" s="457"/>
      <c r="L7121" s="457" t="e">
        <f>IF(K7121=0,#REF!,0)</f>
        <v>#REF!</v>
      </c>
    </row>
    <row r="7122" spans="1:12">
      <c r="A7122" s="30">
        <v>7120</v>
      </c>
      <c r="B7122" s="30">
        <v>1032.623999999998</v>
      </c>
      <c r="C7122" s="30">
        <v>83809.609999999899</v>
      </c>
      <c r="D7122" s="30">
        <v>1</v>
      </c>
      <c r="E7122" s="30">
        <v>1</v>
      </c>
      <c r="F7122" s="30">
        <v>1852.2269999999901</v>
      </c>
      <c r="G7122" s="30">
        <v>1</v>
      </c>
      <c r="H7122" s="30">
        <v>1</v>
      </c>
      <c r="I7122" s="30">
        <v>1</v>
      </c>
      <c r="K7122" s="457"/>
      <c r="L7122" s="457" t="e">
        <f>IF(K7122=0,#REF!,0)</f>
        <v>#REF!</v>
      </c>
    </row>
    <row r="7123" spans="1:12">
      <c r="A7123" s="30">
        <v>7121</v>
      </c>
      <c r="B7123" s="30">
        <v>1032.623999999998</v>
      </c>
      <c r="C7123" s="30">
        <v>71900.980999999898</v>
      </c>
      <c r="D7123" s="30">
        <v>1</v>
      </c>
      <c r="E7123" s="30">
        <v>1</v>
      </c>
      <c r="F7123" s="30">
        <v>2114.3679999999899</v>
      </c>
      <c r="G7123" s="30">
        <v>1</v>
      </c>
      <c r="H7123" s="30">
        <v>1</v>
      </c>
      <c r="I7123" s="30">
        <v>1</v>
      </c>
      <c r="K7123" s="457"/>
      <c r="L7123" s="457" t="e">
        <f>IF(K7123=0,#REF!,0)</f>
        <v>#REF!</v>
      </c>
    </row>
    <row r="7124" spans="1:12">
      <c r="A7124" s="30">
        <v>7122</v>
      </c>
      <c r="B7124" s="30">
        <v>1762.222</v>
      </c>
      <c r="C7124" s="30">
        <v>40066.215999999898</v>
      </c>
      <c r="D7124" s="30">
        <v>1</v>
      </c>
      <c r="E7124" s="30">
        <v>1</v>
      </c>
      <c r="F7124" s="30">
        <v>3688.6979999999899</v>
      </c>
      <c r="G7124" s="30">
        <v>1</v>
      </c>
      <c r="H7124" s="30">
        <v>1</v>
      </c>
      <c r="I7124" s="30">
        <v>1</v>
      </c>
      <c r="K7124" s="457"/>
      <c r="L7124" s="457" t="e">
        <f>IF(K7124=0,#REF!,0)</f>
        <v>#REF!</v>
      </c>
    </row>
    <row r="7125" spans="1:12">
      <c r="A7125" s="30">
        <v>7123</v>
      </c>
      <c r="B7125" s="30">
        <v>6139.8579999999993</v>
      </c>
      <c r="C7125" s="30">
        <v>28119.604999999901</v>
      </c>
      <c r="D7125" s="30">
        <v>1</v>
      </c>
      <c r="E7125" s="30">
        <v>1</v>
      </c>
      <c r="F7125" s="30">
        <v>5198.59799999999</v>
      </c>
      <c r="G7125" s="30">
        <v>1</v>
      </c>
      <c r="H7125" s="30">
        <v>1</v>
      </c>
      <c r="I7125" s="30">
        <v>1</v>
      </c>
      <c r="K7125" s="457"/>
      <c r="L7125" s="457" t="e">
        <f>IF(K7125=0,#REF!,0)</f>
        <v>#REF!</v>
      </c>
    </row>
    <row r="7126" spans="1:12">
      <c r="A7126" s="30">
        <v>7124</v>
      </c>
      <c r="B7126" s="30">
        <v>7599.07</v>
      </c>
      <c r="C7126" s="30">
        <v>29388.500999999898</v>
      </c>
      <c r="D7126" s="30">
        <v>1</v>
      </c>
      <c r="E7126" s="30">
        <v>1</v>
      </c>
      <c r="F7126" s="30">
        <v>5265.3609999999999</v>
      </c>
      <c r="G7126" s="30">
        <v>1</v>
      </c>
      <c r="H7126" s="30">
        <v>1</v>
      </c>
      <c r="I7126" s="30">
        <v>1</v>
      </c>
      <c r="K7126" s="457"/>
      <c r="L7126" s="457" t="e">
        <f>IF(K7126=0,#REF!,0)</f>
        <v>#REF!</v>
      </c>
    </row>
    <row r="7127" spans="1:12">
      <c r="A7127" s="30">
        <v>7125</v>
      </c>
      <c r="B7127" s="30">
        <v>1762.222</v>
      </c>
      <c r="C7127" s="30">
        <v>16153.051999999901</v>
      </c>
      <c r="D7127" s="30">
        <v>1</v>
      </c>
      <c r="E7127" s="30">
        <v>1</v>
      </c>
      <c r="F7127" s="30">
        <v>4526.8889999999992</v>
      </c>
      <c r="G7127" s="30">
        <v>1</v>
      </c>
      <c r="H7127" s="30">
        <v>1</v>
      </c>
      <c r="I7127" s="30">
        <v>1</v>
      </c>
      <c r="K7127" s="457"/>
      <c r="L7127" s="457" t="e">
        <f>IF(K7127=0,#REF!,0)</f>
        <v>#REF!</v>
      </c>
    </row>
    <row r="7128" spans="1:12">
      <c r="A7128" s="30">
        <v>7126</v>
      </c>
      <c r="B7128" s="30">
        <v>1762.222</v>
      </c>
      <c r="C7128" s="30">
        <v>15729.728999999901</v>
      </c>
      <c r="D7128" s="30">
        <v>1</v>
      </c>
      <c r="E7128" s="30">
        <v>1</v>
      </c>
      <c r="F7128" s="30">
        <v>2970.8719999999898</v>
      </c>
      <c r="G7128" s="30">
        <v>1</v>
      </c>
      <c r="H7128" s="30">
        <v>1</v>
      </c>
      <c r="I7128" s="30">
        <v>1</v>
      </c>
      <c r="K7128" s="457"/>
      <c r="L7128" s="457" t="e">
        <f>IF(K7128=0,#REF!,0)</f>
        <v>#REF!</v>
      </c>
    </row>
    <row r="7129" spans="1:12">
      <c r="A7129" s="30">
        <v>7127</v>
      </c>
      <c r="B7129" s="30">
        <v>1762.222</v>
      </c>
      <c r="C7129" s="30">
        <v>15430.315999999901</v>
      </c>
      <c r="D7129" s="30">
        <v>1</v>
      </c>
      <c r="E7129" s="30">
        <v>1</v>
      </c>
      <c r="F7129" s="30">
        <v>1660.3630000000001</v>
      </c>
      <c r="G7129" s="30">
        <v>1</v>
      </c>
      <c r="H7129" s="30">
        <v>1</v>
      </c>
      <c r="I7129" s="30">
        <v>1</v>
      </c>
      <c r="K7129" s="457"/>
      <c r="L7129" s="457" t="e">
        <f>IF(K7129=0,#REF!,0)</f>
        <v>#REF!</v>
      </c>
    </row>
    <row r="7130" spans="1:12">
      <c r="A7130" s="30">
        <v>7128</v>
      </c>
      <c r="B7130" s="30">
        <v>1032.623999999998</v>
      </c>
      <c r="C7130" s="30">
        <v>15565.0829999999</v>
      </c>
      <c r="D7130" s="30">
        <v>1</v>
      </c>
      <c r="E7130" s="30">
        <v>1</v>
      </c>
      <c r="F7130" s="30">
        <v>1269.0840000000001</v>
      </c>
      <c r="G7130" s="30">
        <v>1</v>
      </c>
      <c r="H7130" s="30">
        <v>1</v>
      </c>
      <c r="I7130" s="30">
        <v>1</v>
      </c>
      <c r="K7130" s="457"/>
      <c r="L7130" s="457" t="e">
        <f>IF(K7130=0,#REF!,0)</f>
        <v>#REF!</v>
      </c>
    </row>
    <row r="7131" spans="1:12">
      <c r="A7131" s="30">
        <v>7129</v>
      </c>
      <c r="B7131" s="30">
        <v>1032.623999999998</v>
      </c>
      <c r="C7131" s="30">
        <v>15681.8829999999</v>
      </c>
      <c r="D7131" s="30">
        <v>1</v>
      </c>
      <c r="E7131" s="30">
        <v>1</v>
      </c>
      <c r="F7131" s="30">
        <v>561.21900000000005</v>
      </c>
      <c r="G7131" s="30">
        <v>1</v>
      </c>
      <c r="H7131" s="30">
        <v>1</v>
      </c>
      <c r="I7131" s="30">
        <v>1</v>
      </c>
      <c r="K7131" s="457"/>
      <c r="L7131" s="457" t="e">
        <f>IF(K7131=0,#REF!,0)</f>
        <v>#REF!</v>
      </c>
    </row>
    <row r="7132" spans="1:12">
      <c r="A7132" s="30">
        <v>7130</v>
      </c>
      <c r="B7132" s="30">
        <v>1032.623999999998</v>
      </c>
      <c r="C7132" s="30">
        <v>15731.6319999999</v>
      </c>
      <c r="D7132" s="30">
        <v>1</v>
      </c>
      <c r="E7132" s="30">
        <v>1</v>
      </c>
      <c r="F7132" s="30">
        <v>324.83300000000003</v>
      </c>
      <c r="G7132" s="30">
        <v>1</v>
      </c>
      <c r="H7132" s="30">
        <v>1</v>
      </c>
      <c r="I7132" s="30">
        <v>1</v>
      </c>
      <c r="K7132" s="457"/>
      <c r="L7132" s="457" t="e">
        <f>IF(K7132=0,#REF!,0)</f>
        <v>#REF!</v>
      </c>
    </row>
    <row r="7133" spans="1:12">
      <c r="A7133" s="30">
        <v>7131</v>
      </c>
      <c r="B7133" s="30">
        <v>1032.623999999998</v>
      </c>
      <c r="C7133" s="30">
        <v>15831.567999999899</v>
      </c>
      <c r="D7133" s="30">
        <v>1</v>
      </c>
      <c r="E7133" s="30">
        <v>1</v>
      </c>
      <c r="F7133" s="30">
        <v>275.53699999999998</v>
      </c>
      <c r="G7133" s="30">
        <v>1</v>
      </c>
      <c r="H7133" s="30">
        <v>1</v>
      </c>
      <c r="I7133" s="30">
        <v>1</v>
      </c>
      <c r="K7133" s="457"/>
      <c r="L7133" s="457" t="e">
        <f>IF(K7133=0,#REF!,0)</f>
        <v>#REF!</v>
      </c>
    </row>
    <row r="7134" spans="1:12">
      <c r="A7134" s="30">
        <v>7132</v>
      </c>
      <c r="B7134" s="30">
        <v>1032.623999999998</v>
      </c>
      <c r="C7134" s="30">
        <v>15885.262999999901</v>
      </c>
      <c r="D7134" s="30">
        <v>1</v>
      </c>
      <c r="E7134" s="30">
        <v>1</v>
      </c>
      <c r="F7134" s="30">
        <v>276.47000000000003</v>
      </c>
      <c r="G7134" s="30">
        <v>1</v>
      </c>
      <c r="H7134" s="30">
        <v>1</v>
      </c>
      <c r="I7134" s="30">
        <v>1</v>
      </c>
      <c r="K7134" s="457"/>
      <c r="L7134" s="457" t="e">
        <f>IF(K7134=0,#REF!,0)</f>
        <v>#REF!</v>
      </c>
    </row>
    <row r="7135" spans="1:12">
      <c r="A7135" s="30">
        <v>7133</v>
      </c>
      <c r="B7135" s="30">
        <v>1032.623999999998</v>
      </c>
      <c r="C7135" s="30">
        <v>15931.1419999999</v>
      </c>
      <c r="D7135" s="30">
        <v>1</v>
      </c>
      <c r="E7135" s="30">
        <v>1</v>
      </c>
      <c r="F7135" s="30">
        <v>246.31299999999899</v>
      </c>
      <c r="G7135" s="30">
        <v>1</v>
      </c>
      <c r="H7135" s="30">
        <v>1</v>
      </c>
      <c r="I7135" s="30">
        <v>1</v>
      </c>
      <c r="K7135" s="457"/>
      <c r="L7135" s="457" t="e">
        <f>IF(K7135=0,#REF!,0)</f>
        <v>#REF!</v>
      </c>
    </row>
    <row r="7136" spans="1:12">
      <c r="A7136" s="30">
        <v>7134</v>
      </c>
      <c r="B7136" s="30">
        <v>1762.222</v>
      </c>
      <c r="C7136" s="30">
        <v>15965.4469999999</v>
      </c>
      <c r="D7136" s="30">
        <v>1</v>
      </c>
      <c r="E7136" s="30">
        <v>1</v>
      </c>
      <c r="F7136" s="30">
        <v>2517.7260000000001</v>
      </c>
      <c r="G7136" s="30">
        <v>1</v>
      </c>
      <c r="H7136" s="30">
        <v>1</v>
      </c>
      <c r="I7136" s="30">
        <v>1</v>
      </c>
      <c r="K7136" s="457"/>
      <c r="L7136" s="457" t="e">
        <f>IF(K7136=0,#REF!,0)</f>
        <v>#REF!</v>
      </c>
    </row>
    <row r="7137" spans="1:12">
      <c r="A7137" s="30">
        <v>7135</v>
      </c>
      <c r="B7137" s="30">
        <v>6139.8579999999993</v>
      </c>
      <c r="C7137" s="30">
        <v>16071.8849999999</v>
      </c>
      <c r="D7137" s="30">
        <v>1</v>
      </c>
      <c r="E7137" s="30">
        <v>1</v>
      </c>
      <c r="F7137" s="30">
        <v>43592.985000000001</v>
      </c>
      <c r="G7137" s="30">
        <v>1</v>
      </c>
      <c r="H7137" s="30">
        <v>1</v>
      </c>
      <c r="I7137" s="30">
        <v>1</v>
      </c>
      <c r="K7137" s="457"/>
      <c r="L7137" s="457" t="e">
        <f>IF(K7137=0,#REF!,0)</f>
        <v>#REF!</v>
      </c>
    </row>
    <row r="7138" spans="1:12">
      <c r="A7138" s="30">
        <v>7136</v>
      </c>
      <c r="B7138" s="30">
        <v>1762.222</v>
      </c>
      <c r="C7138" s="30">
        <v>42380.83499999989</v>
      </c>
      <c r="D7138" s="30">
        <v>1</v>
      </c>
      <c r="E7138" s="30">
        <v>1</v>
      </c>
      <c r="F7138" s="30">
        <v>45042.938999999991</v>
      </c>
      <c r="G7138" s="30">
        <v>1</v>
      </c>
      <c r="H7138" s="30">
        <v>1</v>
      </c>
      <c r="I7138" s="30">
        <v>1</v>
      </c>
      <c r="K7138" s="457"/>
      <c r="L7138" s="457" t="e">
        <f>IF(K7138=0,#REF!,0)</f>
        <v>#REF!</v>
      </c>
    </row>
    <row r="7139" spans="1:12">
      <c r="A7139" s="30">
        <v>7137</v>
      </c>
      <c r="B7139" s="30">
        <v>1032.623999999998</v>
      </c>
      <c r="C7139" s="30">
        <v>69711.629999999888</v>
      </c>
      <c r="D7139" s="30">
        <v>1</v>
      </c>
      <c r="E7139" s="30">
        <v>1</v>
      </c>
      <c r="F7139" s="30">
        <v>37117.351999999904</v>
      </c>
      <c r="G7139" s="30">
        <v>1</v>
      </c>
      <c r="H7139" s="30">
        <v>1</v>
      </c>
      <c r="I7139" s="30">
        <v>1</v>
      </c>
      <c r="K7139" s="457"/>
      <c r="L7139" s="457" t="e">
        <f>IF(K7139=0,#REF!,0)</f>
        <v>#REF!</v>
      </c>
    </row>
    <row r="7140" spans="1:12">
      <c r="A7140" s="30">
        <v>7138</v>
      </c>
      <c r="B7140" s="30">
        <v>1153.2399999999991</v>
      </c>
      <c r="C7140" s="30">
        <v>85587.878999999899</v>
      </c>
      <c r="D7140" s="30">
        <v>1</v>
      </c>
      <c r="E7140" s="30">
        <v>1</v>
      </c>
      <c r="F7140" s="30">
        <v>26865.99799999989</v>
      </c>
      <c r="G7140" s="30">
        <v>1</v>
      </c>
      <c r="H7140" s="30">
        <v>1</v>
      </c>
      <c r="I7140" s="30">
        <v>1</v>
      </c>
      <c r="K7140" s="457"/>
      <c r="L7140" s="457" t="e">
        <f>IF(K7140=0,#REF!,0)</f>
        <v>#REF!</v>
      </c>
    </row>
    <row r="7141" spans="1:12">
      <c r="A7141" s="30">
        <v>7139</v>
      </c>
      <c r="B7141" s="30">
        <v>1213.5469999999991</v>
      </c>
      <c r="C7141" s="30">
        <v>101657.76399999981</v>
      </c>
      <c r="D7141" s="30">
        <v>1</v>
      </c>
      <c r="E7141" s="30">
        <v>1</v>
      </c>
      <c r="F7141" s="30">
        <v>19217.149000000001</v>
      </c>
      <c r="G7141" s="30">
        <v>1</v>
      </c>
      <c r="H7141" s="30">
        <v>1</v>
      </c>
      <c r="I7141" s="30">
        <v>1</v>
      </c>
      <c r="K7141" s="457">
        <v>13852.229195489659</v>
      </c>
      <c r="L7141" s="457">
        <f>IF(K7141=0,#REF!,0)</f>
        <v>0</v>
      </c>
    </row>
    <row r="7142" spans="1:12">
      <c r="A7142" s="30">
        <v>7140</v>
      </c>
      <c r="B7142" s="30">
        <v>1213.5469999999991</v>
      </c>
      <c r="C7142" s="30">
        <v>85595.175999999905</v>
      </c>
      <c r="D7142" s="30">
        <v>1</v>
      </c>
      <c r="E7142" s="30">
        <v>1</v>
      </c>
      <c r="F7142" s="30">
        <v>12081.78599999998</v>
      </c>
      <c r="G7142" s="30">
        <v>1</v>
      </c>
      <c r="H7142" s="30">
        <v>1</v>
      </c>
      <c r="I7142" s="30">
        <v>1</v>
      </c>
      <c r="K7142" s="457">
        <v>19815.940738857418</v>
      </c>
      <c r="L7142" s="457">
        <f>IF(K7142=0,#REF!,0)</f>
        <v>0</v>
      </c>
    </row>
    <row r="7143" spans="1:12">
      <c r="A7143" s="30">
        <v>7141</v>
      </c>
      <c r="B7143" s="30">
        <v>6200.1660000000002</v>
      </c>
      <c r="C7143" s="30">
        <v>48505.127999999895</v>
      </c>
      <c r="D7143" s="30">
        <v>1</v>
      </c>
      <c r="E7143" s="30">
        <v>1</v>
      </c>
      <c r="F7143" s="30">
        <v>4150.3109999999897</v>
      </c>
      <c r="G7143" s="30">
        <v>1</v>
      </c>
      <c r="H7143" s="30">
        <v>1</v>
      </c>
      <c r="I7143" s="30">
        <v>1</v>
      </c>
      <c r="K7143" s="457">
        <v>11412.888314067679</v>
      </c>
      <c r="L7143" s="457">
        <f>IF(K7143=0,#REF!,0)</f>
        <v>0</v>
      </c>
    </row>
    <row r="7144" spans="1:12">
      <c r="A7144" s="30">
        <v>7142</v>
      </c>
      <c r="B7144" s="30">
        <v>1762.222</v>
      </c>
      <c r="C7144" s="30">
        <v>67854.140999999901</v>
      </c>
      <c r="D7144" s="30">
        <v>1</v>
      </c>
      <c r="E7144" s="30">
        <v>1</v>
      </c>
      <c r="F7144" s="30">
        <v>3739.6189999999997</v>
      </c>
      <c r="G7144" s="30">
        <v>1</v>
      </c>
      <c r="H7144" s="30">
        <v>1</v>
      </c>
      <c r="I7144" s="30">
        <v>1</v>
      </c>
      <c r="K7144" s="457">
        <v>19557.357815281317</v>
      </c>
      <c r="L7144" s="457">
        <f>IF(K7144=0,#REF!,0)</f>
        <v>0</v>
      </c>
    </row>
    <row r="7145" spans="1:12">
      <c r="A7145" s="30">
        <v>7143</v>
      </c>
      <c r="B7145" s="30">
        <v>1032.623999999998</v>
      </c>
      <c r="C7145" s="30">
        <v>99763.405999999799</v>
      </c>
      <c r="D7145" s="30">
        <v>1</v>
      </c>
      <c r="E7145" s="30">
        <v>1</v>
      </c>
      <c r="F7145" s="30">
        <v>2233.7019999999989</v>
      </c>
      <c r="G7145" s="30">
        <v>1</v>
      </c>
      <c r="H7145" s="30">
        <v>1</v>
      </c>
      <c r="I7145" s="30">
        <v>1</v>
      </c>
      <c r="K7145" s="457">
        <v>4977.6000293590705</v>
      </c>
      <c r="L7145" s="457">
        <f>IF(K7145=0,#REF!,0)</f>
        <v>0</v>
      </c>
    </row>
    <row r="7146" spans="1:12">
      <c r="A7146" s="30">
        <v>7144</v>
      </c>
      <c r="B7146" s="30">
        <v>1032.623999999998</v>
      </c>
      <c r="C7146" s="30">
        <v>83811.279999999897</v>
      </c>
      <c r="D7146" s="30">
        <v>1</v>
      </c>
      <c r="E7146" s="30">
        <v>1</v>
      </c>
      <c r="F7146" s="30">
        <v>2112.2629999999899</v>
      </c>
      <c r="G7146" s="30">
        <v>1</v>
      </c>
      <c r="H7146" s="30">
        <v>1</v>
      </c>
      <c r="I7146" s="30">
        <v>1</v>
      </c>
      <c r="K7146" s="457"/>
      <c r="L7146" s="457" t="e">
        <f>IF(K7146=0,#REF!,0)</f>
        <v>#REF!</v>
      </c>
    </row>
    <row r="7147" spans="1:12">
      <c r="A7147" s="30">
        <v>7145</v>
      </c>
      <c r="B7147" s="30">
        <v>1032.623999999998</v>
      </c>
      <c r="C7147" s="30">
        <v>71905.463999999905</v>
      </c>
      <c r="D7147" s="30">
        <v>1</v>
      </c>
      <c r="E7147" s="30">
        <v>1</v>
      </c>
      <c r="F7147" s="30">
        <v>4510.9839999999895</v>
      </c>
      <c r="G7147" s="30">
        <v>1</v>
      </c>
      <c r="H7147" s="30">
        <v>1</v>
      </c>
      <c r="I7147" s="30">
        <v>1</v>
      </c>
      <c r="K7147" s="457"/>
      <c r="L7147" s="457" t="e">
        <f>IF(K7147=0,#REF!,0)</f>
        <v>#REF!</v>
      </c>
    </row>
    <row r="7148" spans="1:12">
      <c r="A7148" s="30">
        <v>7146</v>
      </c>
      <c r="B7148" s="30">
        <v>1762.222</v>
      </c>
      <c r="C7148" s="30">
        <v>40181.621999999901</v>
      </c>
      <c r="D7148" s="30">
        <v>1</v>
      </c>
      <c r="E7148" s="30">
        <v>1</v>
      </c>
      <c r="F7148" s="30">
        <v>10008.606999999991</v>
      </c>
      <c r="G7148" s="30">
        <v>1</v>
      </c>
      <c r="H7148" s="30">
        <v>1</v>
      </c>
      <c r="I7148" s="30">
        <v>1</v>
      </c>
      <c r="K7148" s="457"/>
      <c r="L7148" s="457" t="e">
        <f>IF(K7148=0,#REF!,0)</f>
        <v>#REF!</v>
      </c>
    </row>
    <row r="7149" spans="1:12">
      <c r="A7149" s="30">
        <v>7147</v>
      </c>
      <c r="B7149" s="30">
        <v>6139.8579999999993</v>
      </c>
      <c r="C7149" s="30">
        <v>28224.8659999999</v>
      </c>
      <c r="D7149" s="30">
        <v>1</v>
      </c>
      <c r="E7149" s="30">
        <v>1</v>
      </c>
      <c r="F7149" s="30">
        <v>6144.3549999999987</v>
      </c>
      <c r="G7149" s="30">
        <v>1</v>
      </c>
      <c r="H7149" s="30">
        <v>1</v>
      </c>
      <c r="I7149" s="30">
        <v>1</v>
      </c>
      <c r="K7149" s="457"/>
      <c r="L7149" s="457" t="e">
        <f>IF(K7149=0,#REF!,0)</f>
        <v>#REF!</v>
      </c>
    </row>
    <row r="7150" spans="1:12">
      <c r="A7150" s="30">
        <v>7148</v>
      </c>
      <c r="B7150" s="30">
        <v>7599.07</v>
      </c>
      <c r="C7150" s="30">
        <v>29628.330999999896</v>
      </c>
      <c r="D7150" s="30">
        <v>1</v>
      </c>
      <c r="E7150" s="30">
        <v>1</v>
      </c>
      <c r="F7150" s="30">
        <v>7110.7240000000002</v>
      </c>
      <c r="G7150" s="30">
        <v>1</v>
      </c>
      <c r="H7150" s="30">
        <v>1</v>
      </c>
      <c r="I7150" s="30">
        <v>1</v>
      </c>
      <c r="K7150" s="457"/>
      <c r="L7150" s="457" t="e">
        <f>IF(K7150=0,#REF!,0)</f>
        <v>#REF!</v>
      </c>
    </row>
    <row r="7151" spans="1:12">
      <c r="A7151" s="30">
        <v>7149</v>
      </c>
      <c r="B7151" s="30">
        <v>1762.222</v>
      </c>
      <c r="C7151" s="30">
        <v>16501.875999999902</v>
      </c>
      <c r="D7151" s="30">
        <v>1</v>
      </c>
      <c r="E7151" s="30">
        <v>1</v>
      </c>
      <c r="F7151" s="30">
        <v>20550.999999999902</v>
      </c>
      <c r="G7151" s="30">
        <v>1</v>
      </c>
      <c r="H7151" s="30">
        <v>1</v>
      </c>
      <c r="I7151" s="30">
        <v>1</v>
      </c>
      <c r="K7151" s="457"/>
      <c r="L7151" s="457" t="e">
        <f>IF(K7151=0,#REF!,0)</f>
        <v>#REF!</v>
      </c>
    </row>
    <row r="7152" spans="1:12">
      <c r="A7152" s="30">
        <v>7150</v>
      </c>
      <c r="B7152" s="30">
        <v>1762.222</v>
      </c>
      <c r="C7152" s="30">
        <v>16149.2699999999</v>
      </c>
      <c r="D7152" s="30">
        <v>1</v>
      </c>
      <c r="E7152" s="30">
        <v>1</v>
      </c>
      <c r="F7152" s="30">
        <v>2973.9229999999998</v>
      </c>
      <c r="G7152" s="30">
        <v>1</v>
      </c>
      <c r="H7152" s="30">
        <v>1</v>
      </c>
      <c r="I7152" s="30">
        <v>1</v>
      </c>
      <c r="K7152" s="457"/>
      <c r="L7152" s="457" t="e">
        <f>IF(K7152=0,#REF!,0)</f>
        <v>#REF!</v>
      </c>
    </row>
    <row r="7153" spans="1:12">
      <c r="A7153" s="30">
        <v>7151</v>
      </c>
      <c r="B7153" s="30">
        <v>1762.222</v>
      </c>
      <c r="C7153" s="30">
        <v>15800.4039999999</v>
      </c>
      <c r="D7153" s="30">
        <v>1</v>
      </c>
      <c r="E7153" s="30">
        <v>1</v>
      </c>
      <c r="F7153" s="30">
        <v>1662.2729999999999</v>
      </c>
      <c r="G7153" s="30">
        <v>1</v>
      </c>
      <c r="H7153" s="30">
        <v>1</v>
      </c>
      <c r="I7153" s="30">
        <v>1</v>
      </c>
      <c r="K7153" s="457"/>
      <c r="L7153" s="457" t="e">
        <f>IF(K7153=0,#REF!,0)</f>
        <v>#REF!</v>
      </c>
    </row>
    <row r="7154" spans="1:12">
      <c r="A7154" s="30">
        <v>7152</v>
      </c>
      <c r="B7154" s="30">
        <v>1032.623999999998</v>
      </c>
      <c r="C7154" s="30">
        <v>15882.8109999999</v>
      </c>
      <c r="D7154" s="30">
        <v>1</v>
      </c>
      <c r="E7154" s="30">
        <v>1</v>
      </c>
      <c r="F7154" s="30">
        <v>1270.6089999999899</v>
      </c>
      <c r="G7154" s="30">
        <v>1</v>
      </c>
      <c r="H7154" s="30">
        <v>1</v>
      </c>
      <c r="I7154" s="30">
        <v>1</v>
      </c>
      <c r="K7154" s="457"/>
      <c r="L7154" s="457" t="e">
        <f>IF(K7154=0,#REF!,0)</f>
        <v>#REF!</v>
      </c>
    </row>
    <row r="7155" spans="1:12">
      <c r="A7155" s="30">
        <v>7153</v>
      </c>
      <c r="B7155" s="30">
        <v>1032.623999999998</v>
      </c>
      <c r="C7155" s="30">
        <v>15970.916999999899</v>
      </c>
      <c r="D7155" s="30">
        <v>1</v>
      </c>
      <c r="E7155" s="30">
        <v>1</v>
      </c>
      <c r="F7155" s="30">
        <v>544.399</v>
      </c>
      <c r="G7155" s="30">
        <v>1</v>
      </c>
      <c r="H7155" s="30">
        <v>1</v>
      </c>
      <c r="I7155" s="30">
        <v>1</v>
      </c>
      <c r="K7155" s="457"/>
      <c r="L7155" s="457" t="e">
        <f>IF(K7155=0,#REF!,0)</f>
        <v>#REF!</v>
      </c>
    </row>
    <row r="7156" spans="1:12">
      <c r="A7156" s="30">
        <v>7154</v>
      </c>
      <c r="B7156" s="30">
        <v>1032.623999999998</v>
      </c>
      <c r="C7156" s="30">
        <v>15936.677999999898</v>
      </c>
      <c r="D7156" s="30">
        <v>1</v>
      </c>
      <c r="E7156" s="30">
        <v>1</v>
      </c>
      <c r="F7156" s="30">
        <v>598.27599999999904</v>
      </c>
      <c r="G7156" s="30">
        <v>1</v>
      </c>
      <c r="H7156" s="30">
        <v>1</v>
      </c>
      <c r="I7156" s="30">
        <v>1</v>
      </c>
      <c r="K7156" s="457"/>
      <c r="L7156" s="457" t="e">
        <f>IF(K7156=0,#REF!,0)</f>
        <v>#REF!</v>
      </c>
    </row>
    <row r="7157" spans="1:12">
      <c r="A7157" s="30">
        <v>7155</v>
      </c>
      <c r="B7157" s="30">
        <v>1032.623999999998</v>
      </c>
      <c r="C7157" s="30">
        <v>15986.5469999999</v>
      </c>
      <c r="D7157" s="30">
        <v>1</v>
      </c>
      <c r="E7157" s="30">
        <v>1</v>
      </c>
      <c r="F7157" s="30">
        <v>389.66800000000001</v>
      </c>
      <c r="G7157" s="30">
        <v>1</v>
      </c>
      <c r="H7157" s="30">
        <v>1</v>
      </c>
      <c r="I7157" s="30">
        <v>1</v>
      </c>
      <c r="K7157" s="457"/>
      <c r="L7157" s="457" t="e">
        <f>IF(K7157=0,#REF!,0)</f>
        <v>#REF!</v>
      </c>
    </row>
    <row r="7158" spans="1:12">
      <c r="A7158" s="30">
        <v>7156</v>
      </c>
      <c r="B7158" s="30">
        <v>1032.623999999998</v>
      </c>
      <c r="C7158" s="30">
        <v>16042.3459999999</v>
      </c>
      <c r="D7158" s="30">
        <v>1</v>
      </c>
      <c r="E7158" s="30">
        <v>1</v>
      </c>
      <c r="F7158" s="30">
        <v>245.738</v>
      </c>
      <c r="G7158" s="30">
        <v>1</v>
      </c>
      <c r="H7158" s="30">
        <v>1</v>
      </c>
      <c r="I7158" s="30">
        <v>1</v>
      </c>
      <c r="K7158" s="457"/>
      <c r="L7158" s="457" t="e">
        <f>IF(K7158=0,#REF!,0)</f>
        <v>#REF!</v>
      </c>
    </row>
    <row r="7159" spans="1:12">
      <c r="A7159" s="30">
        <v>7157</v>
      </c>
      <c r="B7159" s="30">
        <v>1032.623999999998</v>
      </c>
      <c r="C7159" s="30">
        <v>16022.869999999901</v>
      </c>
      <c r="D7159" s="30">
        <v>1</v>
      </c>
      <c r="E7159" s="30">
        <v>1</v>
      </c>
      <c r="F7159" s="30">
        <v>246.00899999999999</v>
      </c>
      <c r="G7159" s="30">
        <v>1</v>
      </c>
      <c r="H7159" s="30">
        <v>1</v>
      </c>
      <c r="I7159" s="30">
        <v>1</v>
      </c>
      <c r="K7159" s="457"/>
      <c r="L7159" s="457" t="e">
        <f>IF(K7159=0,#REF!,0)</f>
        <v>#REF!</v>
      </c>
    </row>
    <row r="7160" spans="1:12">
      <c r="A7160" s="30">
        <v>7158</v>
      </c>
      <c r="B7160" s="30">
        <v>1762.222</v>
      </c>
      <c r="C7160" s="30">
        <v>16263.9199999999</v>
      </c>
      <c r="D7160" s="30">
        <v>1</v>
      </c>
      <c r="E7160" s="30">
        <v>1</v>
      </c>
      <c r="F7160" s="30">
        <v>708.66899999999896</v>
      </c>
      <c r="G7160" s="30">
        <v>1</v>
      </c>
      <c r="H7160" s="30">
        <v>1</v>
      </c>
      <c r="I7160" s="30">
        <v>1</v>
      </c>
      <c r="K7160" s="457"/>
      <c r="L7160" s="457" t="e">
        <f>IF(K7160=0,#REF!,0)</f>
        <v>#REF!</v>
      </c>
    </row>
    <row r="7161" spans="1:12">
      <c r="A7161" s="30">
        <v>7159</v>
      </c>
      <c r="B7161" s="30">
        <v>6139.8579999999993</v>
      </c>
      <c r="C7161" s="30">
        <v>16108.334999999901</v>
      </c>
      <c r="D7161" s="30">
        <v>1</v>
      </c>
      <c r="E7161" s="30">
        <v>1</v>
      </c>
      <c r="F7161" s="30">
        <v>50713.783999999891</v>
      </c>
      <c r="G7161" s="30">
        <v>1</v>
      </c>
      <c r="H7161" s="30">
        <v>1</v>
      </c>
      <c r="I7161" s="30">
        <v>1</v>
      </c>
      <c r="K7161" s="457"/>
      <c r="L7161" s="457" t="e">
        <f>IF(K7161=0,#REF!,0)</f>
        <v>#REF!</v>
      </c>
    </row>
    <row r="7162" spans="1:12">
      <c r="A7162" s="30">
        <v>7160</v>
      </c>
      <c r="B7162" s="30">
        <v>1762.222</v>
      </c>
      <c r="C7162" s="30">
        <v>29248.345999999903</v>
      </c>
      <c r="D7162" s="30">
        <v>1</v>
      </c>
      <c r="E7162" s="30">
        <v>1</v>
      </c>
      <c r="F7162" s="30">
        <v>57487.80599999999</v>
      </c>
      <c r="G7162" s="30">
        <v>1</v>
      </c>
      <c r="H7162" s="30">
        <v>1</v>
      </c>
      <c r="I7162" s="30">
        <v>1</v>
      </c>
      <c r="K7162" s="457"/>
      <c r="L7162" s="457" t="e">
        <f>IF(K7162=0,#REF!,0)</f>
        <v>#REF!</v>
      </c>
    </row>
    <row r="7163" spans="1:12">
      <c r="A7163" s="30">
        <v>7161</v>
      </c>
      <c r="B7163" s="30">
        <v>1032.623999999998</v>
      </c>
      <c r="C7163" s="30">
        <v>30408.6529999999</v>
      </c>
      <c r="D7163" s="30">
        <v>1</v>
      </c>
      <c r="E7163" s="30">
        <v>1</v>
      </c>
      <c r="F7163" s="30">
        <v>63034.01999999999</v>
      </c>
      <c r="G7163" s="30">
        <v>1</v>
      </c>
      <c r="H7163" s="30">
        <v>1</v>
      </c>
      <c r="I7163" s="30">
        <v>1</v>
      </c>
      <c r="K7163" s="457"/>
      <c r="L7163" s="457" t="e">
        <f>IF(K7163=0,#REF!,0)</f>
        <v>#REF!</v>
      </c>
    </row>
    <row r="7164" spans="1:12">
      <c r="A7164" s="30">
        <v>7162</v>
      </c>
      <c r="B7164" s="30">
        <v>1153.2399999999991</v>
      </c>
      <c r="C7164" s="30">
        <v>31223.501999999899</v>
      </c>
      <c r="D7164" s="30">
        <v>1</v>
      </c>
      <c r="E7164" s="30">
        <v>1</v>
      </c>
      <c r="F7164" s="30">
        <v>56442.833999999995</v>
      </c>
      <c r="G7164" s="30">
        <v>1</v>
      </c>
      <c r="H7164" s="30">
        <v>1</v>
      </c>
      <c r="I7164" s="30">
        <v>1</v>
      </c>
      <c r="K7164" s="457"/>
      <c r="L7164" s="457" t="e">
        <f>IF(K7164=0,#REF!,0)</f>
        <v>#REF!</v>
      </c>
    </row>
    <row r="7165" spans="1:12">
      <c r="A7165" s="30">
        <v>7163</v>
      </c>
      <c r="B7165" s="30">
        <v>1213.5469999999991</v>
      </c>
      <c r="C7165" s="30">
        <v>32013.90799999989</v>
      </c>
      <c r="D7165" s="30">
        <v>1</v>
      </c>
      <c r="E7165" s="30">
        <v>1</v>
      </c>
      <c r="F7165" s="30">
        <v>53279.75499999999</v>
      </c>
      <c r="G7165" s="30">
        <v>1</v>
      </c>
      <c r="H7165" s="30">
        <v>1</v>
      </c>
      <c r="I7165" s="30">
        <v>1</v>
      </c>
      <c r="K7165" s="457"/>
      <c r="L7165" s="457" t="e">
        <f>IF(K7165=0,#REF!,0)</f>
        <v>#REF!</v>
      </c>
    </row>
    <row r="7166" spans="1:12">
      <c r="A7166" s="30">
        <v>7164</v>
      </c>
      <c r="B7166" s="30">
        <v>1213.5469999999991</v>
      </c>
      <c r="C7166" s="30">
        <v>31656.034999999902</v>
      </c>
      <c r="D7166" s="30">
        <v>1</v>
      </c>
      <c r="E7166" s="30">
        <v>1</v>
      </c>
      <c r="F7166" s="30">
        <v>52710.449000000001</v>
      </c>
      <c r="G7166" s="30">
        <v>1</v>
      </c>
      <c r="H7166" s="30">
        <v>1</v>
      </c>
      <c r="I7166" s="30">
        <v>1</v>
      </c>
      <c r="K7166" s="457"/>
      <c r="L7166" s="457" t="e">
        <f>IF(K7166=0,#REF!,0)</f>
        <v>#REF!</v>
      </c>
    </row>
    <row r="7167" spans="1:12">
      <c r="A7167" s="30">
        <v>7165</v>
      </c>
      <c r="B7167" s="30">
        <v>6200.1660000000002</v>
      </c>
      <c r="C7167" s="30">
        <v>29697.065000000002</v>
      </c>
      <c r="D7167" s="30">
        <v>1</v>
      </c>
      <c r="E7167" s="30">
        <v>1</v>
      </c>
      <c r="F7167" s="30">
        <v>34997.228999999897</v>
      </c>
      <c r="G7167" s="30">
        <v>1</v>
      </c>
      <c r="H7167" s="30">
        <v>1</v>
      </c>
      <c r="I7167" s="30">
        <v>1</v>
      </c>
      <c r="K7167" s="457"/>
      <c r="L7167" s="457" t="e">
        <f>IF(K7167=0,#REF!,0)</f>
        <v>#REF!</v>
      </c>
    </row>
    <row r="7168" spans="1:12">
      <c r="A7168" s="30">
        <v>7166</v>
      </c>
      <c r="B7168" s="30">
        <v>1762.222</v>
      </c>
      <c r="C7168" s="30">
        <v>29283.315999999901</v>
      </c>
      <c r="D7168" s="30">
        <v>1</v>
      </c>
      <c r="E7168" s="30">
        <v>1</v>
      </c>
      <c r="F7168" s="30">
        <v>30758.783999999989</v>
      </c>
      <c r="G7168" s="30">
        <v>1</v>
      </c>
      <c r="H7168" s="30">
        <v>1</v>
      </c>
      <c r="I7168" s="30">
        <v>1</v>
      </c>
      <c r="K7168" s="457"/>
      <c r="L7168" s="457" t="e">
        <f>IF(K7168=0,#REF!,0)</f>
        <v>#REF!</v>
      </c>
    </row>
    <row r="7169" spans="1:12">
      <c r="A7169" s="30">
        <v>7167</v>
      </c>
      <c r="B7169" s="30">
        <v>1032.623999999998</v>
      </c>
      <c r="C7169" s="30">
        <v>29956.2579999999</v>
      </c>
      <c r="D7169" s="30">
        <v>1</v>
      </c>
      <c r="E7169" s="30">
        <v>1</v>
      </c>
      <c r="F7169" s="30">
        <v>27826.274000000001</v>
      </c>
      <c r="G7169" s="30">
        <v>1</v>
      </c>
      <c r="H7169" s="30">
        <v>1</v>
      </c>
      <c r="I7169" s="30">
        <v>1</v>
      </c>
      <c r="K7169" s="457"/>
      <c r="L7169" s="457" t="e">
        <f>IF(K7169=0,#REF!,0)</f>
        <v>#REF!</v>
      </c>
    </row>
    <row r="7170" spans="1:12">
      <c r="A7170" s="30">
        <v>7168</v>
      </c>
      <c r="B7170" s="30">
        <v>1032.623999999998</v>
      </c>
      <c r="C7170" s="30">
        <v>29564.811999999896</v>
      </c>
      <c r="D7170" s="30">
        <v>1</v>
      </c>
      <c r="E7170" s="30">
        <v>1</v>
      </c>
      <c r="F7170" s="30">
        <v>26288.234</v>
      </c>
      <c r="G7170" s="30">
        <v>1</v>
      </c>
      <c r="H7170" s="30">
        <v>1</v>
      </c>
      <c r="I7170" s="30">
        <v>1</v>
      </c>
      <c r="K7170" s="457"/>
      <c r="L7170" s="457" t="e">
        <f>IF(K7170=0,#REF!,0)</f>
        <v>#REF!</v>
      </c>
    </row>
    <row r="7171" spans="1:12">
      <c r="A7171" s="30">
        <v>7169</v>
      </c>
      <c r="B7171" s="30">
        <v>1032.623999999998</v>
      </c>
      <c r="C7171" s="30">
        <v>29244.754999999903</v>
      </c>
      <c r="D7171" s="30">
        <v>1</v>
      </c>
      <c r="E7171" s="30">
        <v>1</v>
      </c>
      <c r="F7171" s="30">
        <v>27888.812999999998</v>
      </c>
      <c r="G7171" s="30">
        <v>1</v>
      </c>
      <c r="H7171" s="30">
        <v>1</v>
      </c>
      <c r="I7171" s="30">
        <v>1</v>
      </c>
      <c r="K7171" s="457"/>
      <c r="L7171" s="457" t="e">
        <f>IF(K7171=0,#REF!,0)</f>
        <v>#REF!</v>
      </c>
    </row>
    <row r="7172" spans="1:12">
      <c r="A7172" s="30">
        <v>7170</v>
      </c>
      <c r="B7172" s="30">
        <v>1762.222</v>
      </c>
      <c r="C7172" s="30">
        <v>28658.839999999902</v>
      </c>
      <c r="D7172" s="30">
        <v>1</v>
      </c>
      <c r="E7172" s="30">
        <v>1</v>
      </c>
      <c r="F7172" s="30">
        <v>29140.567999999999</v>
      </c>
      <c r="G7172" s="30">
        <v>1</v>
      </c>
      <c r="H7172" s="30">
        <v>1</v>
      </c>
      <c r="I7172" s="30">
        <v>1</v>
      </c>
      <c r="K7172" s="457"/>
      <c r="L7172" s="457" t="e">
        <f>IF(K7172=0,#REF!,0)</f>
        <v>#REF!</v>
      </c>
    </row>
    <row r="7173" spans="1:12">
      <c r="A7173" s="30">
        <v>7171</v>
      </c>
      <c r="B7173" s="30">
        <v>6139.8579999999993</v>
      </c>
      <c r="C7173" s="30">
        <v>28683.6499999999</v>
      </c>
      <c r="D7173" s="30">
        <v>1</v>
      </c>
      <c r="E7173" s="30">
        <v>1</v>
      </c>
      <c r="F7173" s="30">
        <v>24271.131999999892</v>
      </c>
      <c r="G7173" s="30">
        <v>1</v>
      </c>
      <c r="H7173" s="30">
        <v>1</v>
      </c>
      <c r="I7173" s="30">
        <v>1</v>
      </c>
      <c r="K7173" s="457"/>
      <c r="L7173" s="457" t="e">
        <f>IF(K7173=0,#REF!,0)</f>
        <v>#REF!</v>
      </c>
    </row>
    <row r="7174" spans="1:12">
      <c r="A7174" s="30">
        <v>7172</v>
      </c>
      <c r="B7174" s="30">
        <v>7599.07</v>
      </c>
      <c r="C7174" s="30">
        <v>30031.9009999999</v>
      </c>
      <c r="D7174" s="30">
        <v>1</v>
      </c>
      <c r="E7174" s="30">
        <v>1</v>
      </c>
      <c r="F7174" s="30">
        <v>22631.408999999989</v>
      </c>
      <c r="G7174" s="30">
        <v>1</v>
      </c>
      <c r="H7174" s="30">
        <v>1</v>
      </c>
      <c r="I7174" s="30">
        <v>1</v>
      </c>
      <c r="K7174" s="457"/>
      <c r="L7174" s="457" t="e">
        <f>IF(K7174=0,#REF!,0)</f>
        <v>#REF!</v>
      </c>
    </row>
    <row r="7175" spans="1:12">
      <c r="A7175" s="30">
        <v>7173</v>
      </c>
      <c r="B7175" s="30">
        <v>1762.222</v>
      </c>
      <c r="C7175" s="30">
        <v>16866.2409999999</v>
      </c>
      <c r="D7175" s="30">
        <v>1</v>
      </c>
      <c r="E7175" s="30">
        <v>1</v>
      </c>
      <c r="F7175" s="30">
        <v>34530.930999999997</v>
      </c>
      <c r="G7175" s="30">
        <v>1</v>
      </c>
      <c r="H7175" s="30">
        <v>1</v>
      </c>
      <c r="I7175" s="30">
        <v>1</v>
      </c>
      <c r="K7175" s="457"/>
      <c r="L7175" s="457" t="e">
        <f>IF(K7175=0,#REF!,0)</f>
        <v>#REF!</v>
      </c>
    </row>
    <row r="7176" spans="1:12">
      <c r="A7176" s="30">
        <v>7174</v>
      </c>
      <c r="B7176" s="30">
        <v>1762.222</v>
      </c>
      <c r="C7176" s="30">
        <v>16509.981999999902</v>
      </c>
      <c r="D7176" s="30">
        <v>1</v>
      </c>
      <c r="E7176" s="30">
        <v>1</v>
      </c>
      <c r="F7176" s="30">
        <v>2441.3579999999902</v>
      </c>
      <c r="G7176" s="30">
        <v>1</v>
      </c>
      <c r="H7176" s="30">
        <v>1</v>
      </c>
      <c r="I7176" s="30">
        <v>1</v>
      </c>
      <c r="K7176" s="457"/>
      <c r="L7176" s="457" t="e">
        <f>IF(K7176=0,#REF!,0)</f>
        <v>#REF!</v>
      </c>
    </row>
    <row r="7177" spans="1:12">
      <c r="A7177" s="30">
        <v>7175</v>
      </c>
      <c r="B7177" s="30">
        <v>1762.222</v>
      </c>
      <c r="C7177" s="30">
        <v>16173.075999999899</v>
      </c>
      <c r="D7177" s="30">
        <v>1</v>
      </c>
      <c r="E7177" s="30">
        <v>1</v>
      </c>
      <c r="F7177" s="30">
        <v>1992.11699999999</v>
      </c>
      <c r="G7177" s="30">
        <v>1</v>
      </c>
      <c r="H7177" s="30">
        <v>1</v>
      </c>
      <c r="I7177" s="30">
        <v>1</v>
      </c>
      <c r="K7177" s="457"/>
      <c r="L7177" s="457" t="e">
        <f>IF(K7177=0,#REF!,0)</f>
        <v>#REF!</v>
      </c>
    </row>
    <row r="7178" spans="1:12">
      <c r="A7178" s="30">
        <v>7176</v>
      </c>
      <c r="B7178" s="30">
        <v>1032.623999999998</v>
      </c>
      <c r="C7178" s="30">
        <v>16171.5879999999</v>
      </c>
      <c r="D7178" s="30">
        <v>1</v>
      </c>
      <c r="E7178" s="30">
        <v>1</v>
      </c>
      <c r="F7178" s="30">
        <v>1206.7739999999999</v>
      </c>
      <c r="G7178" s="30">
        <v>1</v>
      </c>
      <c r="H7178" s="30">
        <v>1</v>
      </c>
      <c r="I7178" s="30">
        <v>1</v>
      </c>
      <c r="K7178" s="457"/>
      <c r="L7178" s="457" t="e">
        <f>IF(K7178=0,#REF!,0)</f>
        <v>#REF!</v>
      </c>
    </row>
    <row r="7179" spans="1:12">
      <c r="A7179" s="30">
        <v>7177</v>
      </c>
      <c r="B7179" s="30">
        <v>1032.623999999998</v>
      </c>
      <c r="C7179" s="30">
        <v>16236.781999999901</v>
      </c>
      <c r="D7179" s="30">
        <v>1</v>
      </c>
      <c r="E7179" s="30">
        <v>1</v>
      </c>
      <c r="F7179" s="30">
        <v>716.10699999999997</v>
      </c>
      <c r="G7179" s="30">
        <v>1</v>
      </c>
      <c r="H7179" s="30">
        <v>1</v>
      </c>
      <c r="I7179" s="30">
        <v>1</v>
      </c>
      <c r="K7179" s="457"/>
      <c r="L7179" s="457" t="e">
        <f>IF(K7179=0,#REF!,0)</f>
        <v>#REF!</v>
      </c>
    </row>
    <row r="7180" spans="1:12">
      <c r="A7180" s="30">
        <v>7178</v>
      </c>
      <c r="B7180" s="30">
        <v>1032.623999999998</v>
      </c>
      <c r="C7180" s="30">
        <v>16267.753999999901</v>
      </c>
      <c r="D7180" s="30">
        <v>1</v>
      </c>
      <c r="E7180" s="30">
        <v>1</v>
      </c>
      <c r="F7180" s="30">
        <v>537.40899999999999</v>
      </c>
      <c r="G7180" s="30">
        <v>1</v>
      </c>
      <c r="H7180" s="30">
        <v>1</v>
      </c>
      <c r="I7180" s="30">
        <v>1</v>
      </c>
      <c r="K7180" s="457"/>
      <c r="L7180" s="457" t="e">
        <f>IF(K7180=0,#REF!,0)</f>
        <v>#REF!</v>
      </c>
    </row>
    <row r="7181" spans="1:12">
      <c r="A7181" s="30">
        <v>7179</v>
      </c>
      <c r="B7181" s="30">
        <v>1032.623999999998</v>
      </c>
      <c r="C7181" s="30">
        <v>16346.870999999901</v>
      </c>
      <c r="D7181" s="30">
        <v>1</v>
      </c>
      <c r="E7181" s="30">
        <v>1</v>
      </c>
      <c r="F7181" s="30">
        <v>430.19399999999899</v>
      </c>
      <c r="G7181" s="30">
        <v>1</v>
      </c>
      <c r="H7181" s="30">
        <v>1</v>
      </c>
      <c r="I7181" s="30">
        <v>1</v>
      </c>
      <c r="K7181" s="457"/>
      <c r="L7181" s="457" t="e">
        <f>IF(K7181=0,#REF!,0)</f>
        <v>#REF!</v>
      </c>
    </row>
    <row r="7182" spans="1:12">
      <c r="A7182" s="30">
        <v>7180</v>
      </c>
      <c r="B7182" s="30">
        <v>1032.623999999998</v>
      </c>
      <c r="C7182" s="30">
        <v>16378.1789999999</v>
      </c>
      <c r="D7182" s="30">
        <v>1</v>
      </c>
      <c r="E7182" s="30">
        <v>1</v>
      </c>
      <c r="F7182" s="30">
        <v>291.678</v>
      </c>
      <c r="G7182" s="30">
        <v>1</v>
      </c>
      <c r="H7182" s="30">
        <v>1</v>
      </c>
      <c r="I7182" s="30">
        <v>1</v>
      </c>
      <c r="K7182" s="457"/>
      <c r="L7182" s="457" t="e">
        <f>IF(K7182=0,#REF!,0)</f>
        <v>#REF!</v>
      </c>
    </row>
    <row r="7183" spans="1:12">
      <c r="A7183" s="30">
        <v>7181</v>
      </c>
      <c r="B7183" s="30">
        <v>1032.623999999998</v>
      </c>
      <c r="C7183" s="30">
        <v>16420.4379999999</v>
      </c>
      <c r="D7183" s="30">
        <v>1</v>
      </c>
      <c r="E7183" s="30">
        <v>1</v>
      </c>
      <c r="F7183" s="30">
        <v>480.964</v>
      </c>
      <c r="G7183" s="30">
        <v>1</v>
      </c>
      <c r="H7183" s="30">
        <v>1</v>
      </c>
      <c r="I7183" s="30">
        <v>1</v>
      </c>
      <c r="K7183" s="457"/>
      <c r="L7183" s="457" t="e">
        <f>IF(K7183=0,#REF!,0)</f>
        <v>#REF!</v>
      </c>
    </row>
    <row r="7184" spans="1:12">
      <c r="A7184" s="30">
        <v>7182</v>
      </c>
      <c r="B7184" s="30">
        <v>1762.222</v>
      </c>
      <c r="C7184" s="30">
        <v>16442.477999999901</v>
      </c>
      <c r="D7184" s="30">
        <v>1</v>
      </c>
      <c r="E7184" s="30">
        <v>1</v>
      </c>
      <c r="F7184" s="30">
        <v>1076.4449999999999</v>
      </c>
      <c r="G7184" s="30">
        <v>1</v>
      </c>
      <c r="H7184" s="30">
        <v>1</v>
      </c>
      <c r="I7184" s="30">
        <v>1</v>
      </c>
      <c r="K7184" s="457"/>
      <c r="L7184" s="457" t="e">
        <f>IF(K7184=0,#REF!,0)</f>
        <v>#REF!</v>
      </c>
    </row>
    <row r="7185" spans="1:12">
      <c r="A7185" s="30">
        <v>7183</v>
      </c>
      <c r="B7185" s="30">
        <v>6139.8579999999993</v>
      </c>
      <c r="C7185" s="30">
        <v>16522.764999999901</v>
      </c>
      <c r="D7185" s="30">
        <v>1</v>
      </c>
      <c r="E7185" s="30">
        <v>1</v>
      </c>
      <c r="F7185" s="30">
        <v>74684.542999999976</v>
      </c>
      <c r="G7185" s="30">
        <v>1</v>
      </c>
      <c r="H7185" s="30">
        <v>1</v>
      </c>
      <c r="I7185" s="30">
        <v>1</v>
      </c>
      <c r="K7185" s="457"/>
      <c r="L7185" s="457" t="e">
        <f>IF(K7185=0,#REF!,0)</f>
        <v>#REF!</v>
      </c>
    </row>
    <row r="7186" spans="1:12">
      <c r="A7186" s="30">
        <v>7184</v>
      </c>
      <c r="B7186" s="30">
        <v>1762.222</v>
      </c>
      <c r="C7186" s="30">
        <v>16718.791999999899</v>
      </c>
      <c r="D7186" s="30">
        <v>1</v>
      </c>
      <c r="E7186" s="30">
        <v>1</v>
      </c>
      <c r="F7186" s="30">
        <v>76568.169999999896</v>
      </c>
      <c r="G7186" s="30">
        <v>1</v>
      </c>
      <c r="H7186" s="30">
        <v>1</v>
      </c>
      <c r="I7186" s="30">
        <v>1</v>
      </c>
      <c r="K7186" s="457"/>
      <c r="L7186" s="457" t="e">
        <f>IF(K7186=0,#REF!,0)</f>
        <v>#REF!</v>
      </c>
    </row>
    <row r="7187" spans="1:12">
      <c r="A7187" s="30">
        <v>7185</v>
      </c>
      <c r="B7187" s="30">
        <v>1032.623999999998</v>
      </c>
      <c r="C7187" s="30">
        <v>17520.0999999999</v>
      </c>
      <c r="D7187" s="30">
        <v>1</v>
      </c>
      <c r="E7187" s="30">
        <v>1</v>
      </c>
      <c r="F7187" s="30">
        <v>68687.155999999901</v>
      </c>
      <c r="G7187" s="30">
        <v>1</v>
      </c>
      <c r="H7187" s="30">
        <v>1</v>
      </c>
      <c r="I7187" s="30">
        <v>1</v>
      </c>
      <c r="K7187" s="457"/>
      <c r="L7187" s="457" t="e">
        <f>IF(K7187=0,#REF!,0)</f>
        <v>#REF!</v>
      </c>
    </row>
    <row r="7188" spans="1:12">
      <c r="A7188" s="30">
        <v>7186</v>
      </c>
      <c r="B7188" s="30">
        <v>1153.2399999999991</v>
      </c>
      <c r="C7188" s="30">
        <v>18264.5089999999</v>
      </c>
      <c r="D7188" s="30">
        <v>1</v>
      </c>
      <c r="E7188" s="30">
        <v>1</v>
      </c>
      <c r="F7188" s="30">
        <v>56989.326999999896</v>
      </c>
      <c r="G7188" s="30">
        <v>1</v>
      </c>
      <c r="H7188" s="30">
        <v>1</v>
      </c>
      <c r="I7188" s="30">
        <v>1</v>
      </c>
      <c r="K7188" s="457"/>
      <c r="L7188" s="457" t="e">
        <f>IF(K7188=0,#REF!,0)</f>
        <v>#REF!</v>
      </c>
    </row>
    <row r="7189" spans="1:12">
      <c r="A7189" s="30">
        <v>7187</v>
      </c>
      <c r="B7189" s="30">
        <v>1213.5469999999991</v>
      </c>
      <c r="C7189" s="30">
        <v>18847.3129999999</v>
      </c>
      <c r="D7189" s="30">
        <v>1</v>
      </c>
      <c r="E7189" s="30">
        <v>1</v>
      </c>
      <c r="F7189" s="30">
        <v>45648.898000000001</v>
      </c>
      <c r="G7189" s="30">
        <v>1</v>
      </c>
      <c r="H7189" s="30">
        <v>1</v>
      </c>
      <c r="I7189" s="30">
        <v>1</v>
      </c>
      <c r="K7189" s="457"/>
      <c r="L7189" s="457" t="e">
        <f>IF(K7189=0,#REF!,0)</f>
        <v>#REF!</v>
      </c>
    </row>
    <row r="7190" spans="1:12">
      <c r="A7190" s="30">
        <v>7188</v>
      </c>
      <c r="B7190" s="30">
        <v>1213.5469999999991</v>
      </c>
      <c r="C7190" s="30">
        <v>18295.279999999901</v>
      </c>
      <c r="D7190" s="30">
        <v>1</v>
      </c>
      <c r="E7190" s="30">
        <v>1</v>
      </c>
      <c r="F7190" s="30">
        <v>36636.792999999991</v>
      </c>
      <c r="G7190" s="30">
        <v>1</v>
      </c>
      <c r="H7190" s="30">
        <v>1</v>
      </c>
      <c r="I7190" s="30">
        <v>1</v>
      </c>
      <c r="K7190" s="457"/>
      <c r="L7190" s="457" t="e">
        <f>IF(K7190=0,#REF!,0)</f>
        <v>#REF!</v>
      </c>
    </row>
    <row r="7191" spans="1:12">
      <c r="A7191" s="30">
        <v>7189</v>
      </c>
      <c r="B7191" s="30">
        <v>6200.1660000000002</v>
      </c>
      <c r="C7191" s="30">
        <v>16391.769999999891</v>
      </c>
      <c r="D7191" s="30">
        <v>1</v>
      </c>
      <c r="E7191" s="30">
        <v>1</v>
      </c>
      <c r="F7191" s="30">
        <v>15908.30899999999</v>
      </c>
      <c r="G7191" s="30">
        <v>1</v>
      </c>
      <c r="H7191" s="30">
        <v>1</v>
      </c>
      <c r="I7191" s="30">
        <v>1</v>
      </c>
      <c r="K7191" s="457"/>
      <c r="L7191" s="457" t="e">
        <f>IF(K7191=0,#REF!,0)</f>
        <v>#REF!</v>
      </c>
    </row>
    <row r="7192" spans="1:12">
      <c r="A7192" s="30">
        <v>7190</v>
      </c>
      <c r="B7192" s="30">
        <v>1762.222</v>
      </c>
      <c r="C7192" s="30">
        <v>16218.6149999999</v>
      </c>
      <c r="D7192" s="30">
        <v>1</v>
      </c>
      <c r="E7192" s="30">
        <v>1</v>
      </c>
      <c r="F7192" s="30">
        <v>20466.7079999999</v>
      </c>
      <c r="G7192" s="30">
        <v>1</v>
      </c>
      <c r="H7192" s="30">
        <v>1</v>
      </c>
      <c r="I7192" s="30">
        <v>1</v>
      </c>
      <c r="K7192" s="457"/>
      <c r="L7192" s="457" t="e">
        <f>IF(K7192=0,#REF!,0)</f>
        <v>#REF!</v>
      </c>
    </row>
    <row r="7193" spans="1:12">
      <c r="A7193" s="30">
        <v>7191</v>
      </c>
      <c r="B7193" s="30">
        <v>1032.623999999998</v>
      </c>
      <c r="C7193" s="30">
        <v>17018.5429999999</v>
      </c>
      <c r="D7193" s="30">
        <v>1</v>
      </c>
      <c r="E7193" s="30">
        <v>1</v>
      </c>
      <c r="F7193" s="30">
        <v>20768.171999999999</v>
      </c>
      <c r="G7193" s="30">
        <v>1</v>
      </c>
      <c r="H7193" s="30">
        <v>1</v>
      </c>
      <c r="I7193" s="30">
        <v>1</v>
      </c>
      <c r="K7193" s="457"/>
      <c r="L7193" s="457" t="e">
        <f>IF(K7193=0,#REF!,0)</f>
        <v>#REF!</v>
      </c>
    </row>
    <row r="7194" spans="1:12">
      <c r="A7194" s="30">
        <v>7192</v>
      </c>
      <c r="B7194" s="30">
        <v>1032.623999999998</v>
      </c>
      <c r="C7194" s="30">
        <v>16724.623999999902</v>
      </c>
      <c r="D7194" s="30">
        <v>1</v>
      </c>
      <c r="E7194" s="30">
        <v>1</v>
      </c>
      <c r="F7194" s="30">
        <v>22056.20299999999</v>
      </c>
      <c r="G7194" s="30">
        <v>1</v>
      </c>
      <c r="H7194" s="30">
        <v>1</v>
      </c>
      <c r="I7194" s="30">
        <v>1</v>
      </c>
      <c r="K7194" s="457"/>
      <c r="L7194" s="457" t="e">
        <f>IF(K7194=0,#REF!,0)</f>
        <v>#REF!</v>
      </c>
    </row>
    <row r="7195" spans="1:12">
      <c r="A7195" s="30">
        <v>7193</v>
      </c>
      <c r="B7195" s="30">
        <v>1032.623999999998</v>
      </c>
      <c r="C7195" s="30">
        <v>16517.361999999899</v>
      </c>
      <c r="D7195" s="30">
        <v>1</v>
      </c>
      <c r="E7195" s="30">
        <v>1</v>
      </c>
      <c r="F7195" s="30">
        <v>26030.564999999999</v>
      </c>
      <c r="G7195" s="30">
        <v>1</v>
      </c>
      <c r="H7195" s="30">
        <v>1</v>
      </c>
      <c r="I7195" s="30">
        <v>1</v>
      </c>
      <c r="K7195" s="457"/>
      <c r="L7195" s="457" t="e">
        <f>IF(K7195=0,#REF!,0)</f>
        <v>#REF!</v>
      </c>
    </row>
    <row r="7196" spans="1:12">
      <c r="A7196" s="30">
        <v>7194</v>
      </c>
      <c r="B7196" s="30">
        <v>1762.222</v>
      </c>
      <c r="C7196" s="30">
        <v>16026.512999999901</v>
      </c>
      <c r="D7196" s="30">
        <v>1</v>
      </c>
      <c r="E7196" s="30">
        <v>1</v>
      </c>
      <c r="F7196" s="30">
        <v>32462.295999999998</v>
      </c>
      <c r="G7196" s="30">
        <v>1</v>
      </c>
      <c r="H7196" s="30">
        <v>1</v>
      </c>
      <c r="I7196" s="30">
        <v>1</v>
      </c>
      <c r="K7196" s="457"/>
      <c r="L7196" s="457" t="e">
        <f>IF(K7196=0,#REF!,0)</f>
        <v>#REF!</v>
      </c>
    </row>
    <row r="7197" spans="1:12">
      <c r="A7197" s="30">
        <v>7195</v>
      </c>
      <c r="B7197" s="30">
        <v>6139.8579999999993</v>
      </c>
      <c r="C7197" s="30">
        <v>15998.968999999899</v>
      </c>
      <c r="D7197" s="30">
        <v>1</v>
      </c>
      <c r="E7197" s="30">
        <v>1</v>
      </c>
      <c r="F7197" s="30">
        <v>24920.156999999992</v>
      </c>
      <c r="G7197" s="30">
        <v>1</v>
      </c>
      <c r="H7197" s="30">
        <v>1</v>
      </c>
      <c r="I7197" s="30">
        <v>1</v>
      </c>
      <c r="K7197" s="457"/>
      <c r="L7197" s="457" t="e">
        <f>IF(K7197=0,#REF!,0)</f>
        <v>#REF!</v>
      </c>
    </row>
    <row r="7198" spans="1:12">
      <c r="A7198" s="30">
        <v>7196</v>
      </c>
      <c r="B7198" s="30">
        <v>7599.07</v>
      </c>
      <c r="C7198" s="30">
        <v>17316.9029999999</v>
      </c>
      <c r="D7198" s="30">
        <v>1</v>
      </c>
      <c r="E7198" s="30">
        <v>1</v>
      </c>
      <c r="F7198" s="30">
        <v>23441.184999999998</v>
      </c>
      <c r="G7198" s="30">
        <v>1</v>
      </c>
      <c r="H7198" s="30">
        <v>1</v>
      </c>
      <c r="I7198" s="30">
        <v>1</v>
      </c>
      <c r="K7198" s="457"/>
      <c r="L7198" s="457" t="e">
        <f>IF(K7198=0,#REF!,0)</f>
        <v>#REF!</v>
      </c>
    </row>
    <row r="7199" spans="1:12">
      <c r="A7199" s="30">
        <v>7197</v>
      </c>
      <c r="B7199" s="30">
        <v>1762.222</v>
      </c>
      <c r="C7199" s="30">
        <v>16808.4729999999</v>
      </c>
      <c r="D7199" s="30">
        <v>1</v>
      </c>
      <c r="E7199" s="30">
        <v>1</v>
      </c>
      <c r="F7199" s="30">
        <v>33472.05599999999</v>
      </c>
      <c r="G7199" s="30">
        <v>1</v>
      </c>
      <c r="H7199" s="30">
        <v>1</v>
      </c>
      <c r="I7199" s="30">
        <v>1</v>
      </c>
      <c r="K7199" s="457"/>
      <c r="L7199" s="457" t="e">
        <f>IF(K7199=0,#REF!,0)</f>
        <v>#REF!</v>
      </c>
    </row>
    <row r="7200" spans="1:12">
      <c r="A7200" s="30">
        <v>7198</v>
      </c>
      <c r="B7200" s="30">
        <v>1762.222</v>
      </c>
      <c r="C7200" s="30">
        <v>16395.344999999899</v>
      </c>
      <c r="D7200" s="30">
        <v>1</v>
      </c>
      <c r="E7200" s="30">
        <v>1</v>
      </c>
      <c r="F7200" s="30">
        <v>2319.73</v>
      </c>
      <c r="G7200" s="30">
        <v>1</v>
      </c>
      <c r="H7200" s="30">
        <v>1</v>
      </c>
      <c r="I7200" s="30">
        <v>1</v>
      </c>
      <c r="K7200" s="457"/>
      <c r="L7200" s="457" t="e">
        <f>IF(K7200=0,#REF!,0)</f>
        <v>#REF!</v>
      </c>
    </row>
    <row r="7201" spans="1:12">
      <c r="A7201" s="30">
        <v>7199</v>
      </c>
      <c r="B7201" s="30">
        <v>1762.222</v>
      </c>
      <c r="C7201" s="30">
        <v>15978.261999999901</v>
      </c>
      <c r="D7201" s="30">
        <v>1</v>
      </c>
      <c r="E7201" s="30">
        <v>1</v>
      </c>
      <c r="F7201" s="30">
        <v>2133.7629999999999</v>
      </c>
      <c r="G7201" s="30">
        <v>1</v>
      </c>
      <c r="H7201" s="30">
        <v>1</v>
      </c>
      <c r="I7201" s="30">
        <v>1</v>
      </c>
      <c r="K7201" s="457"/>
      <c r="L7201" s="457" t="e">
        <f>IF(K7201=0,#REF!,0)</f>
        <v>#REF!</v>
      </c>
    </row>
    <row r="7202" spans="1:12">
      <c r="A7202" s="30">
        <v>7200</v>
      </c>
      <c r="B7202" s="30">
        <v>1032.623999999998</v>
      </c>
      <c r="C7202" s="30">
        <v>16006.136999999901</v>
      </c>
      <c r="D7202" s="30">
        <v>1</v>
      </c>
      <c r="E7202" s="30">
        <v>1</v>
      </c>
      <c r="F7202" s="30">
        <v>1204.75</v>
      </c>
      <c r="G7202" s="30">
        <v>1</v>
      </c>
      <c r="H7202" s="30">
        <v>1</v>
      </c>
      <c r="I7202" s="30">
        <v>1</v>
      </c>
      <c r="K7202" s="457"/>
      <c r="L7202" s="457" t="e">
        <f>IF(K7202=0,#REF!,0)</f>
        <v>#REF!</v>
      </c>
    </row>
    <row r="7203" spans="1:12">
      <c r="A7203" s="30">
        <v>7201</v>
      </c>
      <c r="B7203" s="30">
        <v>1032.623999999998</v>
      </c>
      <c r="C7203" s="30">
        <v>15998.157999999899</v>
      </c>
      <c r="D7203" s="30">
        <v>1</v>
      </c>
      <c r="E7203" s="30">
        <v>1</v>
      </c>
      <c r="F7203" s="30">
        <v>562.86900000000003</v>
      </c>
      <c r="G7203" s="30">
        <v>1</v>
      </c>
      <c r="H7203" s="30">
        <v>1</v>
      </c>
      <c r="I7203" s="30">
        <v>1</v>
      </c>
      <c r="K7203" s="457"/>
      <c r="L7203" s="457" t="e">
        <f>IF(K7203=0,#REF!,0)</f>
        <v>#REF!</v>
      </c>
    </row>
    <row r="7204" spans="1:12">
      <c r="A7204" s="30">
        <v>7202</v>
      </c>
      <c r="B7204" s="30">
        <v>1032.623999999998</v>
      </c>
      <c r="C7204" s="30">
        <v>15940.576999999899</v>
      </c>
      <c r="D7204" s="30">
        <v>1</v>
      </c>
      <c r="E7204" s="30">
        <v>1</v>
      </c>
      <c r="F7204" s="30">
        <v>326.45299999999901</v>
      </c>
      <c r="G7204" s="30">
        <v>1</v>
      </c>
      <c r="H7204" s="30">
        <v>1</v>
      </c>
      <c r="I7204" s="30">
        <v>1</v>
      </c>
      <c r="K7204" s="457"/>
      <c r="L7204" s="457" t="e">
        <f>IF(K7204=0,#REF!,0)</f>
        <v>#REF!</v>
      </c>
    </row>
    <row r="7205" spans="1:12">
      <c r="A7205" s="30">
        <v>7203</v>
      </c>
      <c r="B7205" s="30">
        <v>1032.623999999998</v>
      </c>
      <c r="C7205" s="30">
        <v>15935.369999999901</v>
      </c>
      <c r="D7205" s="30">
        <v>1</v>
      </c>
      <c r="E7205" s="30">
        <v>1</v>
      </c>
      <c r="F7205" s="30">
        <v>279.08899999999898</v>
      </c>
      <c r="G7205" s="30">
        <v>1</v>
      </c>
      <c r="H7205" s="30">
        <v>1</v>
      </c>
      <c r="I7205" s="30">
        <v>1</v>
      </c>
      <c r="K7205" s="457"/>
      <c r="L7205" s="457" t="e">
        <f>IF(K7205=0,#REF!,0)</f>
        <v>#REF!</v>
      </c>
    </row>
    <row r="7206" spans="1:12">
      <c r="A7206" s="30">
        <v>7204</v>
      </c>
      <c r="B7206" s="30">
        <v>1032.623999999998</v>
      </c>
      <c r="C7206" s="30">
        <v>15937.645999999901</v>
      </c>
      <c r="D7206" s="30">
        <v>1</v>
      </c>
      <c r="E7206" s="30">
        <v>1</v>
      </c>
      <c r="F7206" s="30">
        <v>279.56099999999998</v>
      </c>
      <c r="G7206" s="30">
        <v>1</v>
      </c>
      <c r="H7206" s="30">
        <v>1</v>
      </c>
      <c r="I7206" s="30">
        <v>1</v>
      </c>
      <c r="K7206" s="457"/>
      <c r="L7206" s="457" t="e">
        <f>IF(K7206=0,#REF!,0)</f>
        <v>#REF!</v>
      </c>
    </row>
    <row r="7207" spans="1:12">
      <c r="A7207" s="30">
        <v>7205</v>
      </c>
      <c r="B7207" s="30">
        <v>1032.623999999998</v>
      </c>
      <c r="C7207" s="30">
        <v>15936.0169999999</v>
      </c>
      <c r="D7207" s="30">
        <v>1</v>
      </c>
      <c r="E7207" s="30">
        <v>1</v>
      </c>
      <c r="F7207" s="30">
        <v>247.739</v>
      </c>
      <c r="G7207" s="30">
        <v>1</v>
      </c>
      <c r="H7207" s="30">
        <v>1</v>
      </c>
      <c r="I7207" s="30">
        <v>1</v>
      </c>
      <c r="K7207" s="457"/>
      <c r="L7207" s="457" t="e">
        <f>IF(K7207=0,#REF!,0)</f>
        <v>#REF!</v>
      </c>
    </row>
    <row r="7208" spans="1:12">
      <c r="A7208" s="30">
        <v>7206</v>
      </c>
      <c r="B7208" s="30">
        <v>1762.222</v>
      </c>
      <c r="C7208" s="30">
        <v>15935.0279999999</v>
      </c>
      <c r="D7208" s="30">
        <v>1</v>
      </c>
      <c r="E7208" s="30">
        <v>1</v>
      </c>
      <c r="F7208" s="30">
        <v>2518.6320000000001</v>
      </c>
      <c r="G7208" s="30">
        <v>1</v>
      </c>
      <c r="H7208" s="30">
        <v>1</v>
      </c>
      <c r="I7208" s="30">
        <v>1</v>
      </c>
      <c r="K7208" s="457"/>
      <c r="L7208" s="457" t="e">
        <f>IF(K7208=0,#REF!,0)</f>
        <v>#REF!</v>
      </c>
    </row>
    <row r="7209" spans="1:12">
      <c r="A7209" s="30">
        <v>7207</v>
      </c>
      <c r="B7209" s="30">
        <v>6139.8579999999993</v>
      </c>
      <c r="C7209" s="30">
        <v>16022.681999999901</v>
      </c>
      <c r="D7209" s="30">
        <v>1</v>
      </c>
      <c r="E7209" s="30">
        <v>1</v>
      </c>
      <c r="F7209" s="30">
        <v>54060.568999999989</v>
      </c>
      <c r="G7209" s="30">
        <v>1</v>
      </c>
      <c r="H7209" s="30">
        <v>1</v>
      </c>
      <c r="I7209" s="30">
        <v>1</v>
      </c>
      <c r="K7209" s="457"/>
      <c r="L7209" s="457" t="e">
        <f>IF(K7209=0,#REF!,0)</f>
        <v>#REF!</v>
      </c>
    </row>
    <row r="7210" spans="1:12">
      <c r="A7210" s="30">
        <v>7208</v>
      </c>
      <c r="B7210" s="30">
        <v>1762.222</v>
      </c>
      <c r="C7210" s="30">
        <v>45105.920999999878</v>
      </c>
      <c r="D7210" s="30">
        <v>1</v>
      </c>
      <c r="E7210" s="30">
        <v>1</v>
      </c>
      <c r="F7210" s="30">
        <v>54203.605999999985</v>
      </c>
      <c r="G7210" s="30">
        <v>1</v>
      </c>
      <c r="H7210" s="30">
        <v>1</v>
      </c>
      <c r="I7210" s="30">
        <v>1</v>
      </c>
      <c r="K7210" s="457"/>
      <c r="L7210" s="457" t="e">
        <f>IF(K7210=0,#REF!,0)</f>
        <v>#REF!</v>
      </c>
    </row>
    <row r="7211" spans="1:12">
      <c r="A7211" s="30">
        <v>7209</v>
      </c>
      <c r="B7211" s="30">
        <v>1032.623999999998</v>
      </c>
      <c r="C7211" s="30">
        <v>72280.933999999892</v>
      </c>
      <c r="D7211" s="30">
        <v>1</v>
      </c>
      <c r="E7211" s="30">
        <v>1</v>
      </c>
      <c r="F7211" s="30">
        <v>47825.649999999994</v>
      </c>
      <c r="G7211" s="30">
        <v>1</v>
      </c>
      <c r="H7211" s="30">
        <v>1</v>
      </c>
      <c r="I7211" s="30">
        <v>1</v>
      </c>
      <c r="K7211" s="457"/>
      <c r="L7211" s="457" t="e">
        <f>IF(K7211=0,#REF!,0)</f>
        <v>#REF!</v>
      </c>
    </row>
    <row r="7212" spans="1:12">
      <c r="A7212" s="30">
        <v>7210</v>
      </c>
      <c r="B7212" s="30">
        <v>1153.2399999999991</v>
      </c>
      <c r="C7212" s="30">
        <v>87884.419999999896</v>
      </c>
      <c r="D7212" s="30">
        <v>1</v>
      </c>
      <c r="E7212" s="30">
        <v>1</v>
      </c>
      <c r="F7212" s="30">
        <v>38564.950999999892</v>
      </c>
      <c r="G7212" s="30">
        <v>1</v>
      </c>
      <c r="H7212" s="30">
        <v>1</v>
      </c>
      <c r="I7212" s="30">
        <v>1</v>
      </c>
      <c r="K7212" s="457"/>
      <c r="L7212" s="457" t="e">
        <f>IF(K7212=0,#REF!,0)</f>
        <v>#REF!</v>
      </c>
    </row>
    <row r="7213" spans="1:12">
      <c r="A7213" s="30">
        <v>7211</v>
      </c>
      <c r="B7213" s="30">
        <v>1213.5469999999991</v>
      </c>
      <c r="C7213" s="30">
        <v>103355.45699999979</v>
      </c>
      <c r="D7213" s="30">
        <v>1</v>
      </c>
      <c r="E7213" s="30">
        <v>1</v>
      </c>
      <c r="F7213" s="30">
        <v>28345.606999999898</v>
      </c>
      <c r="G7213" s="30">
        <v>1</v>
      </c>
      <c r="H7213" s="30">
        <v>1</v>
      </c>
      <c r="I7213" s="30">
        <v>1</v>
      </c>
      <c r="K7213" s="457"/>
      <c r="L7213" s="457" t="e">
        <f>IF(K7213=0,#REF!,0)</f>
        <v>#REF!</v>
      </c>
    </row>
    <row r="7214" spans="1:12">
      <c r="A7214" s="30">
        <v>7212</v>
      </c>
      <c r="B7214" s="30">
        <v>1213.5469999999991</v>
      </c>
      <c r="C7214" s="30">
        <v>86882.864999999903</v>
      </c>
      <c r="D7214" s="30">
        <v>1</v>
      </c>
      <c r="E7214" s="30">
        <v>1</v>
      </c>
      <c r="F7214" s="30">
        <v>19274.54</v>
      </c>
      <c r="G7214" s="30">
        <v>1</v>
      </c>
      <c r="H7214" s="30">
        <v>1</v>
      </c>
      <c r="I7214" s="30">
        <v>1</v>
      </c>
      <c r="K7214" s="457"/>
      <c r="L7214" s="457" t="e">
        <f>IF(K7214=0,#REF!,0)</f>
        <v>#REF!</v>
      </c>
    </row>
    <row r="7215" spans="1:12">
      <c r="A7215" s="30">
        <v>7213</v>
      </c>
      <c r="B7215" s="30">
        <v>6200.1660000000002</v>
      </c>
      <c r="C7215" s="30">
        <v>49631.493999999897</v>
      </c>
      <c r="D7215" s="30">
        <v>1</v>
      </c>
      <c r="E7215" s="30">
        <v>1</v>
      </c>
      <c r="F7215" s="30">
        <v>4155.6959999999999</v>
      </c>
      <c r="G7215" s="30">
        <v>1</v>
      </c>
      <c r="H7215" s="30">
        <v>1</v>
      </c>
      <c r="I7215" s="30">
        <v>1</v>
      </c>
      <c r="K7215" s="457"/>
      <c r="L7215" s="457" t="e">
        <f>IF(K7215=0,#REF!,0)</f>
        <v>#REF!</v>
      </c>
    </row>
    <row r="7216" spans="1:12">
      <c r="A7216" s="30">
        <v>7214</v>
      </c>
      <c r="B7216" s="30">
        <v>1762.222</v>
      </c>
      <c r="C7216" s="30">
        <v>68505.909999999902</v>
      </c>
      <c r="D7216" s="30">
        <v>1</v>
      </c>
      <c r="E7216" s="30">
        <v>1</v>
      </c>
      <c r="F7216" s="30">
        <v>3757.61599999999</v>
      </c>
      <c r="G7216" s="30">
        <v>1</v>
      </c>
      <c r="H7216" s="30">
        <v>1</v>
      </c>
      <c r="I7216" s="30">
        <v>1</v>
      </c>
      <c r="K7216" s="457"/>
      <c r="L7216" s="457" t="e">
        <f>IF(K7216=0,#REF!,0)</f>
        <v>#REF!</v>
      </c>
    </row>
    <row r="7217" spans="1:12">
      <c r="A7217" s="30">
        <v>7215</v>
      </c>
      <c r="B7217" s="30">
        <v>1032.623999999998</v>
      </c>
      <c r="C7217" s="30">
        <v>99985.626999999804</v>
      </c>
      <c r="D7217" s="30">
        <v>1</v>
      </c>
      <c r="E7217" s="30">
        <v>1</v>
      </c>
      <c r="F7217" s="30">
        <v>2175.3809999999999</v>
      </c>
      <c r="G7217" s="30">
        <v>1</v>
      </c>
      <c r="H7217" s="30">
        <v>1</v>
      </c>
      <c r="I7217" s="30">
        <v>1</v>
      </c>
      <c r="K7217" s="457"/>
      <c r="L7217" s="457" t="e">
        <f>IF(K7217=0,#REF!,0)</f>
        <v>#REF!</v>
      </c>
    </row>
    <row r="7218" spans="1:12">
      <c r="A7218" s="30">
        <v>7216</v>
      </c>
      <c r="B7218" s="30">
        <v>1032.623999999998</v>
      </c>
      <c r="C7218" s="30">
        <v>84044.65699999989</v>
      </c>
      <c r="D7218" s="30">
        <v>1</v>
      </c>
      <c r="E7218" s="30">
        <v>1</v>
      </c>
      <c r="F7218" s="30">
        <v>1892.4479999999901</v>
      </c>
      <c r="G7218" s="30">
        <v>1</v>
      </c>
      <c r="H7218" s="30">
        <v>1</v>
      </c>
      <c r="I7218" s="30">
        <v>1</v>
      </c>
      <c r="K7218" s="457"/>
      <c r="L7218" s="457" t="e">
        <f>IF(K7218=0,#REF!,0)</f>
        <v>#REF!</v>
      </c>
    </row>
    <row r="7219" spans="1:12">
      <c r="A7219" s="30">
        <v>7217</v>
      </c>
      <c r="B7219" s="30">
        <v>1032.623999999998</v>
      </c>
      <c r="C7219" s="30">
        <v>72241.091999999902</v>
      </c>
      <c r="D7219" s="30">
        <v>1</v>
      </c>
      <c r="E7219" s="30">
        <v>1</v>
      </c>
      <c r="F7219" s="30">
        <v>2816.3019999999892</v>
      </c>
      <c r="G7219" s="30">
        <v>1</v>
      </c>
      <c r="H7219" s="30">
        <v>1</v>
      </c>
      <c r="I7219" s="30">
        <v>1</v>
      </c>
      <c r="K7219" s="457"/>
      <c r="L7219" s="457" t="e">
        <f>IF(K7219=0,#REF!,0)</f>
        <v>#REF!</v>
      </c>
    </row>
    <row r="7220" spans="1:12">
      <c r="A7220" s="30">
        <v>7218</v>
      </c>
      <c r="B7220" s="30">
        <v>1762.222</v>
      </c>
      <c r="C7220" s="30">
        <v>40755.4379999999</v>
      </c>
      <c r="D7220" s="30">
        <v>1</v>
      </c>
      <c r="E7220" s="30">
        <v>1</v>
      </c>
      <c r="F7220" s="30">
        <v>8609.1759999999904</v>
      </c>
      <c r="G7220" s="30">
        <v>1</v>
      </c>
      <c r="H7220" s="30">
        <v>1</v>
      </c>
      <c r="I7220" s="30">
        <v>1</v>
      </c>
      <c r="K7220" s="457"/>
      <c r="L7220" s="457" t="e">
        <f>IF(K7220=0,#REF!,0)</f>
        <v>#REF!</v>
      </c>
    </row>
    <row r="7221" spans="1:12">
      <c r="A7221" s="30">
        <v>7219</v>
      </c>
      <c r="B7221" s="30">
        <v>6139.8579999999993</v>
      </c>
      <c r="C7221" s="30">
        <v>28120.594999999899</v>
      </c>
      <c r="D7221" s="30">
        <v>1</v>
      </c>
      <c r="E7221" s="30">
        <v>1</v>
      </c>
      <c r="F7221" s="30">
        <v>5273.5929999999998</v>
      </c>
      <c r="G7221" s="30">
        <v>1</v>
      </c>
      <c r="H7221" s="30">
        <v>1</v>
      </c>
      <c r="I7221" s="30">
        <v>1</v>
      </c>
      <c r="K7221" s="457"/>
      <c r="L7221" s="457" t="e">
        <f>IF(K7221=0,#REF!,0)</f>
        <v>#REF!</v>
      </c>
    </row>
    <row r="7222" spans="1:12">
      <c r="A7222" s="30">
        <v>7220</v>
      </c>
      <c r="B7222" s="30">
        <v>7599.07</v>
      </c>
      <c r="C7222" s="30">
        <v>29389.748999999898</v>
      </c>
      <c r="D7222" s="30">
        <v>1</v>
      </c>
      <c r="E7222" s="30">
        <v>1</v>
      </c>
      <c r="F7222" s="30">
        <v>5300.2529999999897</v>
      </c>
      <c r="G7222" s="30">
        <v>1</v>
      </c>
      <c r="H7222" s="30">
        <v>1</v>
      </c>
      <c r="I7222" s="30">
        <v>1</v>
      </c>
      <c r="K7222" s="457"/>
      <c r="L7222" s="457" t="e">
        <f>IF(K7222=0,#REF!,0)</f>
        <v>#REF!</v>
      </c>
    </row>
    <row r="7223" spans="1:12">
      <c r="A7223" s="30">
        <v>7221</v>
      </c>
      <c r="B7223" s="30">
        <v>1762.222</v>
      </c>
      <c r="C7223" s="30">
        <v>16154.374999999902</v>
      </c>
      <c r="D7223" s="30">
        <v>1</v>
      </c>
      <c r="E7223" s="30">
        <v>1</v>
      </c>
      <c r="F7223" s="30">
        <v>14085.269999999999</v>
      </c>
      <c r="G7223" s="30">
        <v>1</v>
      </c>
      <c r="H7223" s="30">
        <v>1</v>
      </c>
      <c r="I7223" s="30">
        <v>1</v>
      </c>
      <c r="K7223" s="457"/>
      <c r="L7223" s="457" t="e">
        <f>IF(K7223=0,#REF!,0)</f>
        <v>#REF!</v>
      </c>
    </row>
    <row r="7224" spans="1:12">
      <c r="A7224" s="30">
        <v>7222</v>
      </c>
      <c r="B7224" s="30">
        <v>1762.222</v>
      </c>
      <c r="C7224" s="30">
        <v>15779.158999999901</v>
      </c>
      <c r="D7224" s="30">
        <v>1</v>
      </c>
      <c r="E7224" s="30">
        <v>1</v>
      </c>
      <c r="F7224" s="30">
        <v>2971.4140000000002</v>
      </c>
      <c r="G7224" s="30">
        <v>1</v>
      </c>
      <c r="H7224" s="30">
        <v>1</v>
      </c>
      <c r="I7224" s="30">
        <v>1</v>
      </c>
      <c r="K7224" s="457"/>
      <c r="L7224" s="457" t="e">
        <f>IF(K7224=0,#REF!,0)</f>
        <v>#REF!</v>
      </c>
    </row>
    <row r="7225" spans="1:12">
      <c r="A7225" s="30">
        <v>7223</v>
      </c>
      <c r="B7225" s="30">
        <v>1762.222</v>
      </c>
      <c r="C7225" s="30">
        <v>15420.5999999999</v>
      </c>
      <c r="D7225" s="30">
        <v>1</v>
      </c>
      <c r="E7225" s="30">
        <v>1</v>
      </c>
      <c r="F7225" s="30">
        <v>1660.414</v>
      </c>
      <c r="G7225" s="30">
        <v>1</v>
      </c>
      <c r="H7225" s="30">
        <v>1</v>
      </c>
      <c r="I7225" s="30">
        <v>1</v>
      </c>
      <c r="K7225" s="457"/>
      <c r="L7225" s="457" t="e">
        <f>IF(K7225=0,#REF!,0)</f>
        <v>#REF!</v>
      </c>
    </row>
    <row r="7226" spans="1:12">
      <c r="A7226" s="30">
        <v>7224</v>
      </c>
      <c r="B7226" s="30">
        <v>1032.623999999998</v>
      </c>
      <c r="C7226" s="30">
        <v>15497.232999999898</v>
      </c>
      <c r="D7226" s="30">
        <v>1</v>
      </c>
      <c r="E7226" s="30">
        <v>1</v>
      </c>
      <c r="F7226" s="30">
        <v>1268.8340000000001</v>
      </c>
      <c r="G7226" s="30">
        <v>1</v>
      </c>
      <c r="H7226" s="30">
        <v>1</v>
      </c>
      <c r="I7226" s="30">
        <v>1</v>
      </c>
      <c r="K7226" s="457"/>
      <c r="L7226" s="457" t="e">
        <f>IF(K7226=0,#REF!,0)</f>
        <v>#REF!</v>
      </c>
    </row>
    <row r="7227" spans="1:12">
      <c r="A7227" s="30">
        <v>7225</v>
      </c>
      <c r="B7227" s="30">
        <v>1032.623999999998</v>
      </c>
      <c r="C7227" s="30">
        <v>15575.9109999999</v>
      </c>
      <c r="D7227" s="30">
        <v>1</v>
      </c>
      <c r="E7227" s="30">
        <v>1</v>
      </c>
      <c r="F7227" s="30">
        <v>560.95199999999897</v>
      </c>
      <c r="G7227" s="30">
        <v>1</v>
      </c>
      <c r="H7227" s="30">
        <v>1</v>
      </c>
      <c r="I7227" s="30">
        <v>1</v>
      </c>
      <c r="K7227" s="457"/>
      <c r="L7227" s="457" t="e">
        <f>IF(K7227=0,#REF!,0)</f>
        <v>#REF!</v>
      </c>
    </row>
    <row r="7228" spans="1:12">
      <c r="A7228" s="30">
        <v>7226</v>
      </c>
      <c r="B7228" s="30">
        <v>1032.623999999998</v>
      </c>
      <c r="C7228" s="30">
        <v>15592.398999999899</v>
      </c>
      <c r="D7228" s="30">
        <v>1</v>
      </c>
      <c r="E7228" s="30">
        <v>1</v>
      </c>
      <c r="F7228" s="30">
        <v>324.48499999999899</v>
      </c>
      <c r="G7228" s="30">
        <v>1</v>
      </c>
      <c r="H7228" s="30">
        <v>1</v>
      </c>
      <c r="I7228" s="30">
        <v>1</v>
      </c>
      <c r="K7228" s="457"/>
      <c r="L7228" s="457" t="e">
        <f>IF(K7228=0,#REF!,0)</f>
        <v>#REF!</v>
      </c>
    </row>
    <row r="7229" spans="1:12">
      <c r="A7229" s="30">
        <v>7227</v>
      </c>
      <c r="B7229" s="30">
        <v>1032.623999999998</v>
      </c>
      <c r="C7229" s="30">
        <v>15670.468999999899</v>
      </c>
      <c r="D7229" s="30">
        <v>1</v>
      </c>
      <c r="E7229" s="30">
        <v>1</v>
      </c>
      <c r="F7229" s="30">
        <v>274.79899999999998</v>
      </c>
      <c r="G7229" s="30">
        <v>1</v>
      </c>
      <c r="H7229" s="30">
        <v>1</v>
      </c>
      <c r="I7229" s="30">
        <v>1</v>
      </c>
      <c r="K7229" s="457"/>
      <c r="L7229" s="457" t="e">
        <f>IF(K7229=0,#REF!,0)</f>
        <v>#REF!</v>
      </c>
    </row>
    <row r="7230" spans="1:12">
      <c r="A7230" s="30">
        <v>7228</v>
      </c>
      <c r="B7230" s="30">
        <v>1032.623999999998</v>
      </c>
      <c r="C7230" s="30">
        <v>15693.8859999999</v>
      </c>
      <c r="D7230" s="30">
        <v>1</v>
      </c>
      <c r="E7230" s="30">
        <v>1</v>
      </c>
      <c r="F7230" s="30">
        <v>275.33999999999901</v>
      </c>
      <c r="G7230" s="30">
        <v>1</v>
      </c>
      <c r="H7230" s="30">
        <v>1</v>
      </c>
      <c r="I7230" s="30">
        <v>1</v>
      </c>
      <c r="K7230" s="457"/>
      <c r="L7230" s="457" t="e">
        <f>IF(K7230=0,#REF!,0)</f>
        <v>#REF!</v>
      </c>
    </row>
    <row r="7231" spans="1:12">
      <c r="A7231" s="30">
        <v>7229</v>
      </c>
      <c r="B7231" s="30">
        <v>1032.623999999998</v>
      </c>
      <c r="C7231" s="30">
        <v>15728.252999999901</v>
      </c>
      <c r="D7231" s="30">
        <v>1</v>
      </c>
      <c r="E7231" s="30">
        <v>1</v>
      </c>
      <c r="F7231" s="30">
        <v>245.385999999999</v>
      </c>
      <c r="G7231" s="30">
        <v>1</v>
      </c>
      <c r="H7231" s="30">
        <v>1</v>
      </c>
      <c r="I7231" s="30">
        <v>1</v>
      </c>
      <c r="K7231" s="457"/>
      <c r="L7231" s="457" t="e">
        <f>IF(K7231=0,#REF!,0)</f>
        <v>#REF!</v>
      </c>
    </row>
    <row r="7232" spans="1:12">
      <c r="A7232" s="30">
        <v>7230</v>
      </c>
      <c r="B7232" s="30">
        <v>1762.222</v>
      </c>
      <c r="C7232" s="30">
        <v>15744.157999999901</v>
      </c>
      <c r="D7232" s="30">
        <v>1</v>
      </c>
      <c r="E7232" s="30">
        <v>1</v>
      </c>
      <c r="F7232" s="30">
        <v>2515.8510000000001</v>
      </c>
      <c r="G7232" s="30">
        <v>1</v>
      </c>
      <c r="H7232" s="30">
        <v>1</v>
      </c>
      <c r="I7232" s="30">
        <v>1</v>
      </c>
      <c r="K7232" s="457"/>
      <c r="L7232" s="457" t="e">
        <f>IF(K7232=0,#REF!,0)</f>
        <v>#REF!</v>
      </c>
    </row>
    <row r="7233" spans="1:12">
      <c r="A7233" s="30">
        <v>7231</v>
      </c>
      <c r="B7233" s="30">
        <v>6139.8579999999993</v>
      </c>
      <c r="C7233" s="30">
        <v>15839.2429999999</v>
      </c>
      <c r="D7233" s="30">
        <v>1</v>
      </c>
      <c r="E7233" s="30">
        <v>1</v>
      </c>
      <c r="F7233" s="30">
        <v>37686.45199999999</v>
      </c>
      <c r="G7233" s="30">
        <v>1</v>
      </c>
      <c r="H7233" s="30">
        <v>1</v>
      </c>
      <c r="I7233" s="30">
        <v>1</v>
      </c>
      <c r="K7233" s="457"/>
      <c r="L7233" s="457" t="e">
        <f>IF(K7233=0,#REF!,0)</f>
        <v>#REF!</v>
      </c>
    </row>
    <row r="7234" spans="1:12">
      <c r="A7234" s="30">
        <v>7232</v>
      </c>
      <c r="B7234" s="30">
        <v>1762.222</v>
      </c>
      <c r="C7234" s="30">
        <v>42666.658999999891</v>
      </c>
      <c r="D7234" s="30">
        <v>1</v>
      </c>
      <c r="E7234" s="30">
        <v>1</v>
      </c>
      <c r="F7234" s="30">
        <v>39942.246999999988</v>
      </c>
      <c r="G7234" s="30">
        <v>1</v>
      </c>
      <c r="H7234" s="30">
        <v>1</v>
      </c>
      <c r="I7234" s="30">
        <v>1</v>
      </c>
      <c r="K7234" s="457"/>
      <c r="L7234" s="457" t="e">
        <f>IF(K7234=0,#REF!,0)</f>
        <v>#REF!</v>
      </c>
    </row>
    <row r="7235" spans="1:12">
      <c r="A7235" s="30">
        <v>7233</v>
      </c>
      <c r="B7235" s="30">
        <v>1032.623999999998</v>
      </c>
      <c r="C7235" s="30">
        <v>69816.36899999989</v>
      </c>
      <c r="D7235" s="30">
        <v>1</v>
      </c>
      <c r="E7235" s="30">
        <v>1</v>
      </c>
      <c r="F7235" s="30">
        <v>32461.129000000001</v>
      </c>
      <c r="G7235" s="30">
        <v>1</v>
      </c>
      <c r="H7235" s="30">
        <v>1</v>
      </c>
      <c r="I7235" s="30">
        <v>1</v>
      </c>
      <c r="K7235" s="457"/>
      <c r="L7235" s="457" t="e">
        <f>IF(K7235=0,#REF!,0)</f>
        <v>#REF!</v>
      </c>
    </row>
    <row r="7236" spans="1:12">
      <c r="A7236" s="30">
        <v>7234</v>
      </c>
      <c r="B7236" s="30">
        <v>1153.2399999999991</v>
      </c>
      <c r="C7236" s="30">
        <v>85596.364999999903</v>
      </c>
      <c r="D7236" s="30">
        <v>1</v>
      </c>
      <c r="E7236" s="30">
        <v>1</v>
      </c>
      <c r="F7236" s="30">
        <v>21372.22999999989</v>
      </c>
      <c r="G7236" s="30">
        <v>1</v>
      </c>
      <c r="H7236" s="30">
        <v>1</v>
      </c>
      <c r="I7236" s="30">
        <v>1</v>
      </c>
      <c r="K7236" s="457"/>
      <c r="L7236" s="457" t="e">
        <f>IF(K7236=0,#REF!,0)</f>
        <v>#REF!</v>
      </c>
    </row>
    <row r="7237" spans="1:12">
      <c r="A7237" s="30">
        <v>7235</v>
      </c>
      <c r="B7237" s="30">
        <v>1213.5469999999991</v>
      </c>
      <c r="C7237" s="30">
        <v>101587.56399999981</v>
      </c>
      <c r="D7237" s="30">
        <v>1</v>
      </c>
      <c r="E7237" s="30">
        <v>1</v>
      </c>
      <c r="F7237" s="30">
        <v>11121.76299999999</v>
      </c>
      <c r="G7237" s="30">
        <v>1</v>
      </c>
      <c r="H7237" s="30">
        <v>1</v>
      </c>
      <c r="I7237" s="30">
        <v>1</v>
      </c>
      <c r="K7237" s="457">
        <v>3784.6865631853693</v>
      </c>
      <c r="L7237" s="457">
        <f>IF(K7237=0,#REF!,0)</f>
        <v>0</v>
      </c>
    </row>
    <row r="7238" spans="1:12">
      <c r="A7238" s="30">
        <v>7236</v>
      </c>
      <c r="B7238" s="30">
        <v>1213.5469999999991</v>
      </c>
      <c r="C7238" s="30">
        <v>85536.294999999896</v>
      </c>
      <c r="D7238" s="30">
        <v>1</v>
      </c>
      <c r="E7238" s="30">
        <v>1</v>
      </c>
      <c r="F7238" s="30">
        <v>3011.9609999999998</v>
      </c>
      <c r="G7238" s="30">
        <v>1</v>
      </c>
      <c r="H7238" s="30">
        <v>1</v>
      </c>
      <c r="I7238" s="30">
        <v>1</v>
      </c>
      <c r="K7238" s="457">
        <v>12931.094386009596</v>
      </c>
      <c r="L7238" s="457">
        <f>IF(K7238=0,#REF!,0)</f>
        <v>0</v>
      </c>
    </row>
    <row r="7239" spans="1:12">
      <c r="A7239" s="30">
        <v>7237</v>
      </c>
      <c r="B7239" s="30">
        <v>6200.1660000000002</v>
      </c>
      <c r="C7239" s="30">
        <v>48489.482999999898</v>
      </c>
      <c r="D7239" s="30">
        <v>1</v>
      </c>
      <c r="E7239" s="30">
        <v>1</v>
      </c>
      <c r="F7239" s="30">
        <v>4145.9179999999997</v>
      </c>
      <c r="G7239" s="30">
        <v>1</v>
      </c>
      <c r="H7239" s="30">
        <v>1</v>
      </c>
      <c r="I7239" s="30">
        <v>1</v>
      </c>
      <c r="K7239" s="457"/>
      <c r="L7239" s="457" t="e">
        <f>IF(K7239=0,#REF!,0)</f>
        <v>#REF!</v>
      </c>
    </row>
    <row r="7240" spans="1:12">
      <c r="A7240" s="30">
        <v>7238</v>
      </c>
      <c r="B7240" s="30">
        <v>1762.222</v>
      </c>
      <c r="C7240" s="30">
        <v>67852.871999999901</v>
      </c>
      <c r="D7240" s="30">
        <v>1</v>
      </c>
      <c r="E7240" s="30">
        <v>1</v>
      </c>
      <c r="F7240" s="30">
        <v>3686.6460000000002</v>
      </c>
      <c r="G7240" s="30">
        <v>1</v>
      </c>
      <c r="H7240" s="30">
        <v>1</v>
      </c>
      <c r="I7240" s="30">
        <v>1</v>
      </c>
      <c r="K7240" s="457">
        <v>7702.7442222934342</v>
      </c>
      <c r="L7240" s="457">
        <f>IF(K7240=0,#REF!,0)</f>
        <v>0</v>
      </c>
    </row>
    <row r="7241" spans="1:12">
      <c r="A7241" s="30">
        <v>7239</v>
      </c>
      <c r="B7241" s="30">
        <v>1032.623999999998</v>
      </c>
      <c r="C7241" s="30">
        <v>99763.047999999806</v>
      </c>
      <c r="D7241" s="30">
        <v>1</v>
      </c>
      <c r="E7241" s="30">
        <v>1</v>
      </c>
      <c r="F7241" s="30">
        <v>2113.6990000000001</v>
      </c>
      <c r="G7241" s="30">
        <v>1</v>
      </c>
      <c r="H7241" s="30">
        <v>1</v>
      </c>
      <c r="I7241" s="30">
        <v>1</v>
      </c>
      <c r="K7241" s="457">
        <v>2000.08201937025</v>
      </c>
      <c r="L7241" s="457">
        <f>IF(K7241=0,#REF!,0)</f>
        <v>0</v>
      </c>
    </row>
    <row r="7242" spans="1:12">
      <c r="A7242" s="30">
        <v>7240</v>
      </c>
      <c r="B7242" s="30">
        <v>1032.623999999998</v>
      </c>
      <c r="C7242" s="30">
        <v>83810.037999999899</v>
      </c>
      <c r="D7242" s="30">
        <v>1</v>
      </c>
      <c r="E7242" s="30">
        <v>1</v>
      </c>
      <c r="F7242" s="30">
        <v>1852.11399999999</v>
      </c>
      <c r="G7242" s="30">
        <v>1</v>
      </c>
      <c r="H7242" s="30">
        <v>1</v>
      </c>
      <c r="I7242" s="30">
        <v>1</v>
      </c>
      <c r="K7242" s="457"/>
      <c r="L7242" s="457" t="e">
        <f>IF(K7242=0,#REF!,0)</f>
        <v>#REF!</v>
      </c>
    </row>
    <row r="7243" spans="1:12">
      <c r="A7243" s="30">
        <v>7241</v>
      </c>
      <c r="B7243" s="30">
        <v>1032.623999999998</v>
      </c>
      <c r="C7243" s="30">
        <v>71901.562999999907</v>
      </c>
      <c r="D7243" s="30">
        <v>1</v>
      </c>
      <c r="E7243" s="30">
        <v>1</v>
      </c>
      <c r="F7243" s="30">
        <v>2114.5610000000001</v>
      </c>
      <c r="G7243" s="30">
        <v>1</v>
      </c>
      <c r="H7243" s="30">
        <v>1</v>
      </c>
      <c r="I7243" s="30">
        <v>1</v>
      </c>
      <c r="K7243" s="457"/>
      <c r="L7243" s="457" t="e">
        <f>IF(K7243=0,#REF!,0)</f>
        <v>#REF!</v>
      </c>
    </row>
    <row r="7244" spans="1:12">
      <c r="A7244" s="30">
        <v>7242</v>
      </c>
      <c r="B7244" s="30">
        <v>1762.222</v>
      </c>
      <c r="C7244" s="30">
        <v>40077.888999999901</v>
      </c>
      <c r="D7244" s="30">
        <v>1</v>
      </c>
      <c r="E7244" s="30">
        <v>1</v>
      </c>
      <c r="F7244" s="30">
        <v>3690.0440000000003</v>
      </c>
      <c r="G7244" s="30">
        <v>1</v>
      </c>
      <c r="H7244" s="30">
        <v>1</v>
      </c>
      <c r="I7244" s="30">
        <v>1</v>
      </c>
      <c r="K7244" s="457"/>
      <c r="L7244" s="457" t="e">
        <f>IF(K7244=0,#REF!,0)</f>
        <v>#REF!</v>
      </c>
    </row>
    <row r="7245" spans="1:12">
      <c r="A7245" s="30">
        <v>7243</v>
      </c>
      <c r="B7245" s="30">
        <v>6139.8579999999993</v>
      </c>
      <c r="C7245" s="30">
        <v>28119.9739999999</v>
      </c>
      <c r="D7245" s="30">
        <v>1</v>
      </c>
      <c r="E7245" s="30">
        <v>1</v>
      </c>
      <c r="F7245" s="30">
        <v>5198.5739999999996</v>
      </c>
      <c r="G7245" s="30">
        <v>1</v>
      </c>
      <c r="H7245" s="30">
        <v>1</v>
      </c>
      <c r="I7245" s="30">
        <v>1</v>
      </c>
      <c r="K7245" s="457"/>
      <c r="L7245" s="457" t="e">
        <f>IF(K7245=0,#REF!,0)</f>
        <v>#REF!</v>
      </c>
    </row>
    <row r="7246" spans="1:12">
      <c r="A7246" s="30">
        <v>7244</v>
      </c>
      <c r="B7246" s="30">
        <v>7599.07</v>
      </c>
      <c r="C7246" s="30">
        <v>29388.7599999999</v>
      </c>
      <c r="D7246" s="30">
        <v>1</v>
      </c>
      <c r="E7246" s="30">
        <v>1</v>
      </c>
      <c r="F7246" s="30">
        <v>5264.991</v>
      </c>
      <c r="G7246" s="30">
        <v>1</v>
      </c>
      <c r="H7246" s="30">
        <v>1</v>
      </c>
      <c r="I7246" s="30">
        <v>1</v>
      </c>
      <c r="K7246" s="457"/>
      <c r="L7246" s="457" t="e">
        <f>IF(K7246=0,#REF!,0)</f>
        <v>#REF!</v>
      </c>
    </row>
    <row r="7247" spans="1:12">
      <c r="A7247" s="30">
        <v>7245</v>
      </c>
      <c r="B7247" s="30">
        <v>1762.222</v>
      </c>
      <c r="C7247" s="30">
        <v>16153.051999999901</v>
      </c>
      <c r="D7247" s="30">
        <v>1</v>
      </c>
      <c r="E7247" s="30">
        <v>1</v>
      </c>
      <c r="F7247" s="30">
        <v>4804.9409999999889</v>
      </c>
      <c r="G7247" s="30">
        <v>1</v>
      </c>
      <c r="H7247" s="30">
        <v>1</v>
      </c>
      <c r="I7247" s="30">
        <v>1</v>
      </c>
      <c r="K7247" s="457"/>
      <c r="L7247" s="457" t="e">
        <f>IF(K7247=0,#REF!,0)</f>
        <v>#REF!</v>
      </c>
    </row>
    <row r="7248" spans="1:12">
      <c r="A7248" s="30">
        <v>7246</v>
      </c>
      <c r="B7248" s="30">
        <v>1762.222</v>
      </c>
      <c r="C7248" s="30">
        <v>15703.841999999901</v>
      </c>
      <c r="D7248" s="30">
        <v>1</v>
      </c>
      <c r="E7248" s="30">
        <v>1</v>
      </c>
      <c r="F7248" s="30">
        <v>2970.174</v>
      </c>
      <c r="G7248" s="30">
        <v>1</v>
      </c>
      <c r="H7248" s="30">
        <v>1</v>
      </c>
      <c r="I7248" s="30">
        <v>1</v>
      </c>
      <c r="K7248" s="457"/>
      <c r="L7248" s="457" t="e">
        <f>IF(K7248=0,#REF!,0)</f>
        <v>#REF!</v>
      </c>
    </row>
    <row r="7249" spans="1:12">
      <c r="A7249" s="30">
        <v>7247</v>
      </c>
      <c r="B7249" s="30">
        <v>1762.222</v>
      </c>
      <c r="C7249" s="30">
        <v>15255.2849999999</v>
      </c>
      <c r="D7249" s="30">
        <v>1</v>
      </c>
      <c r="E7249" s="30">
        <v>1</v>
      </c>
      <c r="F7249" s="30">
        <v>1659.7550000000001</v>
      </c>
      <c r="G7249" s="30">
        <v>1</v>
      </c>
      <c r="H7249" s="30">
        <v>1</v>
      </c>
      <c r="I7249" s="30">
        <v>1</v>
      </c>
      <c r="K7249" s="457"/>
      <c r="L7249" s="457" t="e">
        <f>IF(K7249=0,#REF!,0)</f>
        <v>#REF!</v>
      </c>
    </row>
    <row r="7250" spans="1:12">
      <c r="A7250" s="30">
        <v>7248</v>
      </c>
      <c r="B7250" s="30">
        <v>1032.623999999998</v>
      </c>
      <c r="C7250" s="30">
        <v>15338.215999999898</v>
      </c>
      <c r="D7250" s="30">
        <v>1</v>
      </c>
      <c r="E7250" s="30">
        <v>1</v>
      </c>
      <c r="F7250" s="30">
        <v>1268.3809999999901</v>
      </c>
      <c r="G7250" s="30">
        <v>1</v>
      </c>
      <c r="H7250" s="30">
        <v>1</v>
      </c>
      <c r="I7250" s="30">
        <v>1</v>
      </c>
      <c r="K7250" s="457"/>
      <c r="L7250" s="457" t="e">
        <f>IF(K7250=0,#REF!,0)</f>
        <v>#REF!</v>
      </c>
    </row>
    <row r="7251" spans="1:12">
      <c r="A7251" s="30">
        <v>7249</v>
      </c>
      <c r="B7251" s="30">
        <v>1032.623999999998</v>
      </c>
      <c r="C7251" s="30">
        <v>15448.807999999899</v>
      </c>
      <c r="D7251" s="30">
        <v>1</v>
      </c>
      <c r="E7251" s="30">
        <v>1</v>
      </c>
      <c r="F7251" s="30">
        <v>560.63399999999899</v>
      </c>
      <c r="G7251" s="30">
        <v>1</v>
      </c>
      <c r="H7251" s="30">
        <v>1</v>
      </c>
      <c r="I7251" s="30">
        <v>1</v>
      </c>
      <c r="K7251" s="457"/>
      <c r="L7251" s="457" t="e">
        <f>IF(K7251=0,#REF!,0)</f>
        <v>#REF!</v>
      </c>
    </row>
    <row r="7252" spans="1:12">
      <c r="A7252" s="30">
        <v>7250</v>
      </c>
      <c r="B7252" s="30">
        <v>1032.623999999998</v>
      </c>
      <c r="C7252" s="30">
        <v>15484.2779999999</v>
      </c>
      <c r="D7252" s="30">
        <v>1</v>
      </c>
      <c r="E7252" s="30">
        <v>1</v>
      </c>
      <c r="F7252" s="30">
        <v>324.03899999999999</v>
      </c>
      <c r="G7252" s="30">
        <v>1</v>
      </c>
      <c r="H7252" s="30">
        <v>1</v>
      </c>
      <c r="I7252" s="30">
        <v>1</v>
      </c>
      <c r="K7252" s="457"/>
      <c r="L7252" s="457" t="e">
        <f>IF(K7252=0,#REF!,0)</f>
        <v>#REF!</v>
      </c>
    </row>
    <row r="7253" spans="1:12">
      <c r="A7253" s="30">
        <v>7251</v>
      </c>
      <c r="B7253" s="30">
        <v>1032.623999999998</v>
      </c>
      <c r="C7253" s="30">
        <v>15570.136999999901</v>
      </c>
      <c r="D7253" s="30">
        <v>1</v>
      </c>
      <c r="E7253" s="30">
        <v>1</v>
      </c>
      <c r="F7253" s="30">
        <v>273.36099999999902</v>
      </c>
      <c r="G7253" s="30">
        <v>1</v>
      </c>
      <c r="H7253" s="30">
        <v>1</v>
      </c>
      <c r="I7253" s="30">
        <v>1</v>
      </c>
      <c r="K7253" s="457"/>
      <c r="L7253" s="457" t="e">
        <f>IF(K7253=0,#REF!,0)</f>
        <v>#REF!</v>
      </c>
    </row>
    <row r="7254" spans="1:12">
      <c r="A7254" s="30">
        <v>7252</v>
      </c>
      <c r="B7254" s="30">
        <v>1032.623999999998</v>
      </c>
      <c r="C7254" s="30">
        <v>15615.065999999901</v>
      </c>
      <c r="D7254" s="30">
        <v>1</v>
      </c>
      <c r="E7254" s="30">
        <v>1</v>
      </c>
      <c r="F7254" s="30">
        <v>273.96600000000001</v>
      </c>
      <c r="G7254" s="30">
        <v>1</v>
      </c>
      <c r="H7254" s="30">
        <v>1</v>
      </c>
      <c r="I7254" s="30">
        <v>1</v>
      </c>
      <c r="K7254" s="457"/>
      <c r="L7254" s="457" t="e">
        <f>IF(K7254=0,#REF!,0)</f>
        <v>#REF!</v>
      </c>
    </row>
    <row r="7255" spans="1:12">
      <c r="A7255" s="30">
        <v>7253</v>
      </c>
      <c r="B7255" s="30">
        <v>1032.623999999998</v>
      </c>
      <c r="C7255" s="30">
        <v>15668.023999999899</v>
      </c>
      <c r="D7255" s="30">
        <v>1</v>
      </c>
      <c r="E7255" s="30">
        <v>1</v>
      </c>
      <c r="F7255" s="30">
        <v>244.67400000000001</v>
      </c>
      <c r="G7255" s="30">
        <v>1</v>
      </c>
      <c r="H7255" s="30">
        <v>1</v>
      </c>
      <c r="I7255" s="30">
        <v>1</v>
      </c>
      <c r="K7255" s="457"/>
      <c r="L7255" s="457" t="e">
        <f>IF(K7255=0,#REF!,0)</f>
        <v>#REF!</v>
      </c>
    </row>
    <row r="7256" spans="1:12">
      <c r="A7256" s="30">
        <v>7254</v>
      </c>
      <c r="B7256" s="30">
        <v>1762.222</v>
      </c>
      <c r="C7256" s="30">
        <v>15694.879999999899</v>
      </c>
      <c r="D7256" s="30">
        <v>1</v>
      </c>
      <c r="E7256" s="30">
        <v>1</v>
      </c>
      <c r="F7256" s="30">
        <v>2515.319</v>
      </c>
      <c r="G7256" s="30">
        <v>1</v>
      </c>
      <c r="H7256" s="30">
        <v>1</v>
      </c>
      <c r="I7256" s="30">
        <v>1</v>
      </c>
      <c r="K7256" s="457"/>
      <c r="L7256" s="457" t="e">
        <f>IF(K7256=0,#REF!,0)</f>
        <v>#REF!</v>
      </c>
    </row>
    <row r="7257" spans="1:12">
      <c r="A7257" s="30">
        <v>7255</v>
      </c>
      <c r="B7257" s="30">
        <v>6139.8579999999993</v>
      </c>
      <c r="C7257" s="30">
        <v>15797.163999999901</v>
      </c>
      <c r="D7257" s="30">
        <v>1</v>
      </c>
      <c r="E7257" s="30">
        <v>1</v>
      </c>
      <c r="F7257" s="30">
        <v>30454.996999999988</v>
      </c>
      <c r="G7257" s="30">
        <v>1</v>
      </c>
      <c r="H7257" s="30">
        <v>1</v>
      </c>
      <c r="I7257" s="30">
        <v>1</v>
      </c>
      <c r="K7257" s="457"/>
      <c r="L7257" s="457" t="e">
        <f>IF(K7257=0,#REF!,0)</f>
        <v>#REF!</v>
      </c>
    </row>
    <row r="7258" spans="1:12">
      <c r="A7258" s="30">
        <v>7256</v>
      </c>
      <c r="B7258" s="30">
        <v>1762.222</v>
      </c>
      <c r="C7258" s="30">
        <v>41904.931999999892</v>
      </c>
      <c r="D7258" s="30">
        <v>1</v>
      </c>
      <c r="E7258" s="30">
        <v>1</v>
      </c>
      <c r="F7258" s="30">
        <v>33758.095999999998</v>
      </c>
      <c r="G7258" s="30">
        <v>1</v>
      </c>
      <c r="H7258" s="30">
        <v>1</v>
      </c>
      <c r="I7258" s="30">
        <v>1</v>
      </c>
      <c r="K7258" s="457"/>
      <c r="L7258" s="457" t="e">
        <f>IF(K7258=0,#REF!,0)</f>
        <v>#REF!</v>
      </c>
    </row>
    <row r="7259" spans="1:12">
      <c r="A7259" s="30">
        <v>7257</v>
      </c>
      <c r="B7259" s="30">
        <v>1032.623999999998</v>
      </c>
      <c r="C7259" s="30">
        <v>69352.167999999903</v>
      </c>
      <c r="D7259" s="30">
        <v>1</v>
      </c>
      <c r="E7259" s="30">
        <v>1</v>
      </c>
      <c r="F7259" s="30">
        <v>28423.740999999991</v>
      </c>
      <c r="G7259" s="30">
        <v>1</v>
      </c>
      <c r="H7259" s="30">
        <v>1</v>
      </c>
      <c r="I7259" s="30">
        <v>1</v>
      </c>
      <c r="K7259" s="457"/>
      <c r="L7259" s="457" t="e">
        <f>IF(K7259=0,#REF!,0)</f>
        <v>#REF!</v>
      </c>
    </row>
    <row r="7260" spans="1:12">
      <c r="A7260" s="30">
        <v>7258</v>
      </c>
      <c r="B7260" s="30">
        <v>1153.2399999999991</v>
      </c>
      <c r="C7260" s="30">
        <v>85252.862999999896</v>
      </c>
      <c r="D7260" s="30">
        <v>1</v>
      </c>
      <c r="E7260" s="30">
        <v>1</v>
      </c>
      <c r="F7260" s="30">
        <v>17036.642</v>
      </c>
      <c r="G7260" s="30">
        <v>1</v>
      </c>
      <c r="H7260" s="30">
        <v>1</v>
      </c>
      <c r="I7260" s="30">
        <v>1</v>
      </c>
      <c r="K7260" s="457">
        <v>7443.7273823271134</v>
      </c>
      <c r="L7260" s="457">
        <f>IF(K7260=0,#REF!,0)</f>
        <v>0</v>
      </c>
    </row>
    <row r="7261" spans="1:12">
      <c r="A7261" s="30">
        <v>7259</v>
      </c>
      <c r="B7261" s="30">
        <v>1213.5469999999991</v>
      </c>
      <c r="C7261" s="30">
        <v>101478.7709999998</v>
      </c>
      <c r="D7261" s="30">
        <v>1</v>
      </c>
      <c r="E7261" s="30">
        <v>1</v>
      </c>
      <c r="F7261" s="30">
        <v>5646.8379999999997</v>
      </c>
      <c r="G7261" s="30">
        <v>1</v>
      </c>
      <c r="H7261" s="30">
        <v>1</v>
      </c>
      <c r="I7261" s="30">
        <v>1</v>
      </c>
      <c r="K7261" s="457">
        <v>22051.91559599006</v>
      </c>
      <c r="L7261" s="457">
        <f>IF(K7261=0,#REF!,0)</f>
        <v>0</v>
      </c>
    </row>
    <row r="7262" spans="1:12">
      <c r="A7262" s="30">
        <v>7260</v>
      </c>
      <c r="B7262" s="30">
        <v>1213.5469999999991</v>
      </c>
      <c r="C7262" s="30">
        <v>85512.857999999906</v>
      </c>
      <c r="D7262" s="30">
        <v>1</v>
      </c>
      <c r="E7262" s="30">
        <v>1</v>
      </c>
      <c r="F7262" s="30">
        <v>2792.9739999999902</v>
      </c>
      <c r="G7262" s="30">
        <v>1</v>
      </c>
      <c r="H7262" s="30">
        <v>1</v>
      </c>
      <c r="I7262" s="30">
        <v>1</v>
      </c>
      <c r="K7262" s="457">
        <v>39218.780052183545</v>
      </c>
      <c r="L7262" s="457">
        <f>IF(K7262=0,#REF!,0)</f>
        <v>0</v>
      </c>
    </row>
    <row r="7263" spans="1:12">
      <c r="A7263" s="30">
        <v>7261</v>
      </c>
      <c r="B7263" s="30">
        <v>6200.1660000000002</v>
      </c>
      <c r="C7263" s="30">
        <v>48399.201999999903</v>
      </c>
      <c r="D7263" s="30">
        <v>1</v>
      </c>
      <c r="E7263" s="30">
        <v>1</v>
      </c>
      <c r="F7263" s="30">
        <v>4146.4470000000001</v>
      </c>
      <c r="G7263" s="30">
        <v>1</v>
      </c>
      <c r="H7263" s="30">
        <v>1</v>
      </c>
      <c r="I7263" s="30">
        <v>1</v>
      </c>
      <c r="K7263" s="457">
        <v>16940.545734641775</v>
      </c>
      <c r="L7263" s="457">
        <f>IF(K7263=0,#REF!,0)</f>
        <v>0</v>
      </c>
    </row>
    <row r="7264" spans="1:12">
      <c r="A7264" s="30">
        <v>7262</v>
      </c>
      <c r="B7264" s="30">
        <v>1762.222</v>
      </c>
      <c r="C7264" s="30">
        <v>67852.334999999905</v>
      </c>
      <c r="D7264" s="30">
        <v>1</v>
      </c>
      <c r="E7264" s="30">
        <v>1</v>
      </c>
      <c r="F7264" s="30">
        <v>3687.194</v>
      </c>
      <c r="G7264" s="30">
        <v>1</v>
      </c>
      <c r="H7264" s="30">
        <v>1</v>
      </c>
      <c r="I7264" s="30">
        <v>1</v>
      </c>
      <c r="K7264" s="457">
        <v>31420.536388631652</v>
      </c>
      <c r="L7264" s="457">
        <f>IF(K7264=0,#REF!,0)</f>
        <v>0</v>
      </c>
    </row>
    <row r="7265" spans="1:12">
      <c r="A7265" s="30">
        <v>7263</v>
      </c>
      <c r="B7265" s="30">
        <v>1032.623999999998</v>
      </c>
      <c r="C7265" s="30">
        <v>99762.925999999803</v>
      </c>
      <c r="D7265" s="30">
        <v>1</v>
      </c>
      <c r="E7265" s="30">
        <v>1</v>
      </c>
      <c r="F7265" s="30">
        <v>2114.3389999999999</v>
      </c>
      <c r="G7265" s="30">
        <v>1</v>
      </c>
      <c r="H7265" s="30">
        <v>1</v>
      </c>
      <c r="I7265" s="30">
        <v>1</v>
      </c>
      <c r="K7265" s="457">
        <v>12833.268717263541</v>
      </c>
      <c r="L7265" s="457">
        <f>IF(K7265=0,#REF!,0)</f>
        <v>0</v>
      </c>
    </row>
    <row r="7266" spans="1:12">
      <c r="A7266" s="30">
        <v>7264</v>
      </c>
      <c r="B7266" s="30">
        <v>1032.623999999998</v>
      </c>
      <c r="C7266" s="30">
        <v>83810.022999999899</v>
      </c>
      <c r="D7266" s="30">
        <v>1</v>
      </c>
      <c r="E7266" s="30">
        <v>1</v>
      </c>
      <c r="F7266" s="30">
        <v>1852.9489999999901</v>
      </c>
      <c r="G7266" s="30">
        <v>1</v>
      </c>
      <c r="H7266" s="30">
        <v>1</v>
      </c>
      <c r="I7266" s="30">
        <v>1</v>
      </c>
      <c r="K7266" s="457"/>
      <c r="L7266" s="457" t="e">
        <f>IF(K7266=0,#REF!,0)</f>
        <v>#REF!</v>
      </c>
    </row>
    <row r="7267" spans="1:12">
      <c r="A7267" s="30">
        <v>7265</v>
      </c>
      <c r="B7267" s="30">
        <v>1032.623999999998</v>
      </c>
      <c r="C7267" s="30">
        <v>71901.542999999903</v>
      </c>
      <c r="D7267" s="30">
        <v>1</v>
      </c>
      <c r="E7267" s="30">
        <v>1</v>
      </c>
      <c r="F7267" s="30">
        <v>2115.4829999999902</v>
      </c>
      <c r="G7267" s="30">
        <v>1</v>
      </c>
      <c r="H7267" s="30">
        <v>1</v>
      </c>
      <c r="I7267" s="30">
        <v>1</v>
      </c>
      <c r="K7267" s="457"/>
      <c r="L7267" s="457" t="e">
        <f>IF(K7267=0,#REF!,0)</f>
        <v>#REF!</v>
      </c>
    </row>
    <row r="7268" spans="1:12">
      <c r="A7268" s="30">
        <v>7266</v>
      </c>
      <c r="B7268" s="30">
        <v>1762.222</v>
      </c>
      <c r="C7268" s="30">
        <v>40070.785999999898</v>
      </c>
      <c r="D7268" s="30">
        <v>1</v>
      </c>
      <c r="E7268" s="30">
        <v>1</v>
      </c>
      <c r="F7268" s="30">
        <v>3719.6559999999999</v>
      </c>
      <c r="G7268" s="30">
        <v>1</v>
      </c>
      <c r="H7268" s="30">
        <v>1</v>
      </c>
      <c r="I7268" s="30">
        <v>1</v>
      </c>
      <c r="K7268" s="457"/>
      <c r="L7268" s="457" t="e">
        <f>IF(K7268=0,#REF!,0)</f>
        <v>#REF!</v>
      </c>
    </row>
    <row r="7269" spans="1:12">
      <c r="A7269" s="30">
        <v>7267</v>
      </c>
      <c r="B7269" s="30">
        <v>6139.8579999999993</v>
      </c>
      <c r="C7269" s="30">
        <v>28119.8849999999</v>
      </c>
      <c r="D7269" s="30">
        <v>1</v>
      </c>
      <c r="E7269" s="30">
        <v>1</v>
      </c>
      <c r="F7269" s="30">
        <v>5200.2789999999904</v>
      </c>
      <c r="G7269" s="30">
        <v>1</v>
      </c>
      <c r="H7269" s="30">
        <v>1</v>
      </c>
      <c r="I7269" s="30">
        <v>1</v>
      </c>
      <c r="K7269" s="457"/>
      <c r="L7269" s="457" t="e">
        <f>IF(K7269=0,#REF!,0)</f>
        <v>#REF!</v>
      </c>
    </row>
    <row r="7270" spans="1:12">
      <c r="A7270" s="30">
        <v>7268</v>
      </c>
      <c r="B7270" s="30">
        <v>7599.07</v>
      </c>
      <c r="C7270" s="30">
        <v>29388.694999999898</v>
      </c>
      <c r="D7270" s="30">
        <v>1</v>
      </c>
      <c r="E7270" s="30">
        <v>1</v>
      </c>
      <c r="F7270" s="30">
        <v>5266.732</v>
      </c>
      <c r="G7270" s="30">
        <v>1</v>
      </c>
      <c r="H7270" s="30">
        <v>1</v>
      </c>
      <c r="I7270" s="30">
        <v>1</v>
      </c>
      <c r="K7270" s="457"/>
      <c r="L7270" s="457" t="e">
        <f>IF(K7270=0,#REF!,0)</f>
        <v>#REF!</v>
      </c>
    </row>
    <row r="7271" spans="1:12">
      <c r="A7271" s="30">
        <v>7269</v>
      </c>
      <c r="B7271" s="30">
        <v>1762.222</v>
      </c>
      <c r="C7271" s="30">
        <v>16153.051999999901</v>
      </c>
      <c r="D7271" s="30">
        <v>1</v>
      </c>
      <c r="E7271" s="30">
        <v>1</v>
      </c>
      <c r="F7271" s="30">
        <v>7409.3239999999996</v>
      </c>
      <c r="G7271" s="30">
        <v>1</v>
      </c>
      <c r="H7271" s="30">
        <v>1</v>
      </c>
      <c r="I7271" s="30">
        <v>1</v>
      </c>
      <c r="K7271" s="457"/>
      <c r="L7271" s="457" t="e">
        <f>IF(K7271=0,#REF!,0)</f>
        <v>#REF!</v>
      </c>
    </row>
    <row r="7272" spans="1:12">
      <c r="A7272" s="30">
        <v>7270</v>
      </c>
      <c r="B7272" s="30">
        <v>1762.222</v>
      </c>
      <c r="C7272" s="30">
        <v>15755.5019999999</v>
      </c>
      <c r="D7272" s="30">
        <v>1</v>
      </c>
      <c r="E7272" s="30">
        <v>1</v>
      </c>
      <c r="F7272" s="30">
        <v>2971.2289999999998</v>
      </c>
      <c r="G7272" s="30">
        <v>1</v>
      </c>
      <c r="H7272" s="30">
        <v>1</v>
      </c>
      <c r="I7272" s="30">
        <v>1</v>
      </c>
      <c r="K7272" s="457"/>
      <c r="L7272" s="457" t="e">
        <f>IF(K7272=0,#REF!,0)</f>
        <v>#REF!</v>
      </c>
    </row>
    <row r="7273" spans="1:12">
      <c r="A7273" s="30">
        <v>7271</v>
      </c>
      <c r="B7273" s="30">
        <v>1762.222</v>
      </c>
      <c r="C7273" s="30">
        <v>15427.1879999999</v>
      </c>
      <c r="D7273" s="30">
        <v>1</v>
      </c>
      <c r="E7273" s="30">
        <v>1</v>
      </c>
      <c r="F7273" s="30">
        <v>1660.45</v>
      </c>
      <c r="G7273" s="30">
        <v>1</v>
      </c>
      <c r="H7273" s="30">
        <v>1</v>
      </c>
      <c r="I7273" s="30">
        <v>1</v>
      </c>
      <c r="K7273" s="457"/>
      <c r="L7273" s="457" t="e">
        <f>IF(K7273=0,#REF!,0)</f>
        <v>#REF!</v>
      </c>
    </row>
    <row r="7274" spans="1:12">
      <c r="A7274" s="30">
        <v>7272</v>
      </c>
      <c r="B7274" s="30">
        <v>1032.623999999998</v>
      </c>
      <c r="C7274" s="30">
        <v>15527.0519999999</v>
      </c>
      <c r="D7274" s="30">
        <v>1</v>
      </c>
      <c r="E7274" s="30">
        <v>1</v>
      </c>
      <c r="F7274" s="30">
        <v>1268.9769999999901</v>
      </c>
      <c r="G7274" s="30">
        <v>1</v>
      </c>
      <c r="H7274" s="30">
        <v>1</v>
      </c>
      <c r="I7274" s="30">
        <v>1</v>
      </c>
      <c r="K7274" s="457"/>
      <c r="L7274" s="457" t="e">
        <f>IF(K7274=0,#REF!,0)</f>
        <v>#REF!</v>
      </c>
    </row>
    <row r="7275" spans="1:12">
      <c r="A7275" s="30">
        <v>7273</v>
      </c>
      <c r="B7275" s="30">
        <v>1032.623999999998</v>
      </c>
      <c r="C7275" s="30">
        <v>15630.9809999999</v>
      </c>
      <c r="D7275" s="30">
        <v>1</v>
      </c>
      <c r="E7275" s="30">
        <v>1</v>
      </c>
      <c r="F7275" s="30">
        <v>561.10599999999999</v>
      </c>
      <c r="G7275" s="30">
        <v>1</v>
      </c>
      <c r="H7275" s="30">
        <v>1</v>
      </c>
      <c r="I7275" s="30">
        <v>1</v>
      </c>
      <c r="K7275" s="457"/>
      <c r="L7275" s="457" t="e">
        <f>IF(K7275=0,#REF!,0)</f>
        <v>#REF!</v>
      </c>
    </row>
    <row r="7276" spans="1:12">
      <c r="A7276" s="30">
        <v>7274</v>
      </c>
      <c r="B7276" s="30">
        <v>1032.623999999998</v>
      </c>
      <c r="C7276" s="30">
        <v>15658.5259999999</v>
      </c>
      <c r="D7276" s="30">
        <v>1</v>
      </c>
      <c r="E7276" s="30">
        <v>1</v>
      </c>
      <c r="F7276" s="30">
        <v>324.62799999999902</v>
      </c>
      <c r="G7276" s="30">
        <v>1</v>
      </c>
      <c r="H7276" s="30">
        <v>1</v>
      </c>
      <c r="I7276" s="30">
        <v>1</v>
      </c>
      <c r="K7276" s="457"/>
      <c r="L7276" s="457" t="e">
        <f>IF(K7276=0,#REF!,0)</f>
        <v>#REF!</v>
      </c>
    </row>
    <row r="7277" spans="1:12">
      <c r="A7277" s="30">
        <v>7275</v>
      </c>
      <c r="B7277" s="30">
        <v>1032.623999999998</v>
      </c>
      <c r="C7277" s="30">
        <v>15733.0619999999</v>
      </c>
      <c r="D7277" s="30">
        <v>1</v>
      </c>
      <c r="E7277" s="30">
        <v>1</v>
      </c>
      <c r="F7277" s="30">
        <v>274.86799999999897</v>
      </c>
      <c r="G7277" s="30">
        <v>1</v>
      </c>
      <c r="H7277" s="30">
        <v>1</v>
      </c>
      <c r="I7277" s="30">
        <v>1</v>
      </c>
      <c r="K7277" s="457"/>
      <c r="L7277" s="457" t="e">
        <f>IF(K7277=0,#REF!,0)</f>
        <v>#REF!</v>
      </c>
    </row>
    <row r="7278" spans="1:12">
      <c r="A7278" s="30">
        <v>7276</v>
      </c>
      <c r="B7278" s="30">
        <v>1032.623999999998</v>
      </c>
      <c r="C7278" s="30">
        <v>15781.2679999999</v>
      </c>
      <c r="D7278" s="30">
        <v>1</v>
      </c>
      <c r="E7278" s="30">
        <v>1</v>
      </c>
      <c r="F7278" s="30">
        <v>275.652999999999</v>
      </c>
      <c r="G7278" s="30">
        <v>1</v>
      </c>
      <c r="H7278" s="30">
        <v>1</v>
      </c>
      <c r="I7278" s="30">
        <v>1</v>
      </c>
      <c r="K7278" s="457"/>
      <c r="L7278" s="457" t="e">
        <f>IF(K7278=0,#REF!,0)</f>
        <v>#REF!</v>
      </c>
    </row>
    <row r="7279" spans="1:12">
      <c r="A7279" s="30">
        <v>7277</v>
      </c>
      <c r="B7279" s="30">
        <v>1032.623999999998</v>
      </c>
      <c r="C7279" s="30">
        <v>15813.395999999901</v>
      </c>
      <c r="D7279" s="30">
        <v>1</v>
      </c>
      <c r="E7279" s="30">
        <v>1</v>
      </c>
      <c r="F7279" s="30">
        <v>245.66200000000001</v>
      </c>
      <c r="G7279" s="30">
        <v>1</v>
      </c>
      <c r="H7279" s="30">
        <v>1</v>
      </c>
      <c r="I7279" s="30">
        <v>1</v>
      </c>
      <c r="K7279" s="457"/>
      <c r="L7279" s="457" t="e">
        <f>IF(K7279=0,#REF!,0)</f>
        <v>#REF!</v>
      </c>
    </row>
    <row r="7280" spans="1:12">
      <c r="A7280" s="30">
        <v>7278</v>
      </c>
      <c r="B7280" s="30">
        <v>1762.222</v>
      </c>
      <c r="C7280" s="30">
        <v>15844.051999999901</v>
      </c>
      <c r="D7280" s="30">
        <v>1</v>
      </c>
      <c r="E7280" s="30">
        <v>1</v>
      </c>
      <c r="F7280" s="30">
        <v>2516.7129999999902</v>
      </c>
      <c r="G7280" s="30">
        <v>1</v>
      </c>
      <c r="H7280" s="30">
        <v>1</v>
      </c>
      <c r="I7280" s="30">
        <v>1</v>
      </c>
      <c r="K7280" s="457"/>
      <c r="L7280" s="457" t="e">
        <f>IF(K7280=0,#REF!,0)</f>
        <v>#REF!</v>
      </c>
    </row>
    <row r="7281" spans="1:12">
      <c r="A7281" s="30">
        <v>7279</v>
      </c>
      <c r="B7281" s="30">
        <v>6139.8579999999993</v>
      </c>
      <c r="C7281" s="30">
        <v>15937.788999999901</v>
      </c>
      <c r="D7281" s="30">
        <v>1</v>
      </c>
      <c r="E7281" s="30">
        <v>1</v>
      </c>
      <c r="F7281" s="30">
        <v>38125.894999999902</v>
      </c>
      <c r="G7281" s="30">
        <v>1</v>
      </c>
      <c r="H7281" s="30">
        <v>1</v>
      </c>
      <c r="I7281" s="30">
        <v>1</v>
      </c>
      <c r="K7281" s="457"/>
      <c r="L7281" s="457" t="e">
        <f>IF(K7281=0,#REF!,0)</f>
        <v>#REF!</v>
      </c>
    </row>
    <row r="7282" spans="1:12">
      <c r="A7282" s="30">
        <v>7280</v>
      </c>
      <c r="B7282" s="30">
        <v>1762.222</v>
      </c>
      <c r="C7282" s="30">
        <v>42287.613999999892</v>
      </c>
      <c r="D7282" s="30">
        <v>1</v>
      </c>
      <c r="E7282" s="30">
        <v>1</v>
      </c>
      <c r="F7282" s="30">
        <v>42547.062999999886</v>
      </c>
      <c r="G7282" s="30">
        <v>1</v>
      </c>
      <c r="H7282" s="30">
        <v>1</v>
      </c>
      <c r="I7282" s="30">
        <v>1</v>
      </c>
      <c r="K7282" s="457"/>
      <c r="L7282" s="457" t="e">
        <f>IF(K7282=0,#REF!,0)</f>
        <v>#REF!</v>
      </c>
    </row>
    <row r="7283" spans="1:12">
      <c r="A7283" s="30">
        <v>7281</v>
      </c>
      <c r="B7283" s="30">
        <v>1032.623999999998</v>
      </c>
      <c r="C7283" s="30">
        <v>69781.234999999899</v>
      </c>
      <c r="D7283" s="30">
        <v>1</v>
      </c>
      <c r="E7283" s="30">
        <v>1</v>
      </c>
      <c r="F7283" s="30">
        <v>37796.400999999998</v>
      </c>
      <c r="G7283" s="30">
        <v>1</v>
      </c>
      <c r="H7283" s="30">
        <v>1</v>
      </c>
      <c r="I7283" s="30">
        <v>1</v>
      </c>
      <c r="K7283" s="457"/>
      <c r="L7283" s="457" t="e">
        <f>IF(K7283=0,#REF!,0)</f>
        <v>#REF!</v>
      </c>
    </row>
    <row r="7284" spans="1:12">
      <c r="A7284" s="30">
        <v>7282</v>
      </c>
      <c r="B7284" s="30">
        <v>1153.2399999999991</v>
      </c>
      <c r="C7284" s="30">
        <v>85748.6899999999</v>
      </c>
      <c r="D7284" s="30">
        <v>1</v>
      </c>
      <c r="E7284" s="30">
        <v>1</v>
      </c>
      <c r="F7284" s="30">
        <v>30107.569999999891</v>
      </c>
      <c r="G7284" s="30">
        <v>1</v>
      </c>
      <c r="H7284" s="30">
        <v>1</v>
      </c>
      <c r="I7284" s="30">
        <v>1</v>
      </c>
      <c r="K7284" s="457">
        <v>5377.9184064737883</v>
      </c>
      <c r="L7284" s="457">
        <f>IF(K7284=0,#REF!,0)</f>
        <v>0</v>
      </c>
    </row>
    <row r="7285" spans="1:12">
      <c r="A7285" s="30">
        <v>7283</v>
      </c>
      <c r="B7285" s="30">
        <v>1213.5469999999991</v>
      </c>
      <c r="C7285" s="30">
        <v>101777.3839999998</v>
      </c>
      <c r="D7285" s="30">
        <v>1</v>
      </c>
      <c r="E7285" s="30">
        <v>1</v>
      </c>
      <c r="F7285" s="30">
        <v>23969.547999999992</v>
      </c>
      <c r="G7285" s="30">
        <v>1</v>
      </c>
      <c r="H7285" s="30">
        <v>1</v>
      </c>
      <c r="I7285" s="30">
        <v>1</v>
      </c>
      <c r="K7285" s="457">
        <v>18486.601378440071</v>
      </c>
      <c r="L7285" s="457">
        <f>IF(K7285=0,#REF!,0)</f>
        <v>0</v>
      </c>
    </row>
    <row r="7286" spans="1:12">
      <c r="A7286" s="30">
        <v>7284</v>
      </c>
      <c r="B7286" s="30">
        <v>1213.5469999999991</v>
      </c>
      <c r="C7286" s="30">
        <v>85772.192999999897</v>
      </c>
      <c r="D7286" s="30">
        <v>1</v>
      </c>
      <c r="E7286" s="30">
        <v>1</v>
      </c>
      <c r="F7286" s="30">
        <v>20991.662999999899</v>
      </c>
      <c r="G7286" s="30">
        <v>1</v>
      </c>
      <c r="H7286" s="30">
        <v>1</v>
      </c>
      <c r="I7286" s="30">
        <v>1</v>
      </c>
      <c r="K7286" s="457">
        <v>35758.110484038174</v>
      </c>
      <c r="L7286" s="457">
        <f>IF(K7286=0,#REF!,0)</f>
        <v>0</v>
      </c>
    </row>
    <row r="7287" spans="1:12">
      <c r="A7287" s="30">
        <v>7285</v>
      </c>
      <c r="B7287" s="30">
        <v>6200.1660000000002</v>
      </c>
      <c r="C7287" s="30">
        <v>48853.984999999899</v>
      </c>
      <c r="D7287" s="30">
        <v>1</v>
      </c>
      <c r="E7287" s="30">
        <v>1</v>
      </c>
      <c r="F7287" s="30">
        <v>7011.02699999998</v>
      </c>
      <c r="G7287" s="30">
        <v>1</v>
      </c>
      <c r="H7287" s="30">
        <v>1</v>
      </c>
      <c r="I7287" s="30">
        <v>1</v>
      </c>
      <c r="K7287" s="457">
        <v>12265.168791744567</v>
      </c>
      <c r="L7287" s="457">
        <f>IF(K7287=0,#REF!,0)</f>
        <v>0</v>
      </c>
    </row>
    <row r="7288" spans="1:12">
      <c r="A7288" s="30">
        <v>7286</v>
      </c>
      <c r="B7288" s="30">
        <v>1762.222</v>
      </c>
      <c r="C7288" s="30">
        <v>68056.134999999893</v>
      </c>
      <c r="D7288" s="30">
        <v>1</v>
      </c>
      <c r="E7288" s="30">
        <v>1</v>
      </c>
      <c r="F7288" s="30">
        <v>13080.886999999999</v>
      </c>
      <c r="G7288" s="30">
        <v>1</v>
      </c>
      <c r="H7288" s="30">
        <v>1</v>
      </c>
      <c r="I7288" s="30">
        <v>1</v>
      </c>
      <c r="K7288" s="457">
        <v>26542.269883264631</v>
      </c>
      <c r="L7288" s="457">
        <f>IF(K7288=0,#REF!,0)</f>
        <v>0</v>
      </c>
    </row>
    <row r="7289" spans="1:12">
      <c r="A7289" s="30">
        <v>7287</v>
      </c>
      <c r="B7289" s="30">
        <v>1032.623999999998</v>
      </c>
      <c r="C7289" s="30">
        <v>99824.522999999797</v>
      </c>
      <c r="D7289" s="30">
        <v>1</v>
      </c>
      <c r="E7289" s="30">
        <v>1</v>
      </c>
      <c r="F7289" s="30">
        <v>12335.873999999991</v>
      </c>
      <c r="G7289" s="30">
        <v>1</v>
      </c>
      <c r="H7289" s="30">
        <v>1</v>
      </c>
      <c r="I7289" s="30">
        <v>1</v>
      </c>
      <c r="K7289" s="457">
        <v>15984.005278956876</v>
      </c>
      <c r="L7289" s="457">
        <f>IF(K7289=0,#REF!,0)</f>
        <v>0</v>
      </c>
    </row>
    <row r="7290" spans="1:12">
      <c r="A7290" s="30">
        <v>7288</v>
      </c>
      <c r="B7290" s="30">
        <v>1032.623999999998</v>
      </c>
      <c r="C7290" s="30">
        <v>83888.527999999904</v>
      </c>
      <c r="D7290" s="30">
        <v>1</v>
      </c>
      <c r="E7290" s="30">
        <v>1</v>
      </c>
      <c r="F7290" s="30">
        <v>11231.278</v>
      </c>
      <c r="G7290" s="30">
        <v>1</v>
      </c>
      <c r="H7290" s="30">
        <v>1</v>
      </c>
      <c r="I7290" s="30">
        <v>1</v>
      </c>
      <c r="K7290" s="457"/>
      <c r="L7290" s="457" t="e">
        <f>IF(K7290=0,#REF!,0)</f>
        <v>#REF!</v>
      </c>
    </row>
    <row r="7291" spans="1:12">
      <c r="A7291" s="30">
        <v>7289</v>
      </c>
      <c r="B7291" s="30">
        <v>1032.623999999998</v>
      </c>
      <c r="C7291" s="30">
        <v>72061.942999999897</v>
      </c>
      <c r="D7291" s="30">
        <v>1</v>
      </c>
      <c r="E7291" s="30">
        <v>1</v>
      </c>
      <c r="F7291" s="30">
        <v>13003.909999999989</v>
      </c>
      <c r="G7291" s="30">
        <v>1</v>
      </c>
      <c r="H7291" s="30">
        <v>1</v>
      </c>
      <c r="I7291" s="30">
        <v>1</v>
      </c>
      <c r="K7291" s="457"/>
      <c r="L7291" s="457" t="e">
        <f>IF(K7291=0,#REF!,0)</f>
        <v>#REF!</v>
      </c>
    </row>
    <row r="7292" spans="1:12">
      <c r="A7292" s="30">
        <v>7290</v>
      </c>
      <c r="B7292" s="30">
        <v>1762.222</v>
      </c>
      <c r="C7292" s="30">
        <v>40635.441999999901</v>
      </c>
      <c r="D7292" s="30">
        <v>1</v>
      </c>
      <c r="E7292" s="30">
        <v>1</v>
      </c>
      <c r="F7292" s="30">
        <v>17509.893999999898</v>
      </c>
      <c r="G7292" s="30">
        <v>1</v>
      </c>
      <c r="H7292" s="30">
        <v>1</v>
      </c>
      <c r="I7292" s="30">
        <v>1</v>
      </c>
      <c r="K7292" s="457"/>
      <c r="L7292" s="457" t="e">
        <f>IF(K7292=0,#REF!,0)</f>
        <v>#REF!</v>
      </c>
    </row>
    <row r="7293" spans="1:12">
      <c r="A7293" s="30">
        <v>7291</v>
      </c>
      <c r="B7293" s="30">
        <v>6139.8579999999993</v>
      </c>
      <c r="C7293" s="30">
        <v>28462.975999999901</v>
      </c>
      <c r="D7293" s="30">
        <v>1</v>
      </c>
      <c r="E7293" s="30">
        <v>1</v>
      </c>
      <c r="F7293" s="30">
        <v>12062.78799999999</v>
      </c>
      <c r="G7293" s="30">
        <v>1</v>
      </c>
      <c r="H7293" s="30">
        <v>1</v>
      </c>
      <c r="I7293" s="30">
        <v>1</v>
      </c>
      <c r="K7293" s="457"/>
      <c r="L7293" s="457" t="e">
        <f>IF(K7293=0,#REF!,0)</f>
        <v>#REF!</v>
      </c>
    </row>
    <row r="7294" spans="1:12">
      <c r="A7294" s="30">
        <v>7292</v>
      </c>
      <c r="B7294" s="30">
        <v>7599.07</v>
      </c>
      <c r="C7294" s="30">
        <v>29809.361999999899</v>
      </c>
      <c r="D7294" s="30">
        <v>1</v>
      </c>
      <c r="E7294" s="30">
        <v>1</v>
      </c>
      <c r="F7294" s="30">
        <v>12046.53199999999</v>
      </c>
      <c r="G7294" s="30">
        <v>1</v>
      </c>
      <c r="H7294" s="30">
        <v>1</v>
      </c>
      <c r="I7294" s="30">
        <v>1</v>
      </c>
      <c r="K7294" s="457"/>
      <c r="L7294" s="457" t="e">
        <f>IF(K7294=0,#REF!,0)</f>
        <v>#REF!</v>
      </c>
    </row>
    <row r="7295" spans="1:12">
      <c r="A7295" s="30">
        <v>7293</v>
      </c>
      <c r="B7295" s="30">
        <v>1762.222</v>
      </c>
      <c r="C7295" s="30">
        <v>16646.351999999901</v>
      </c>
      <c r="D7295" s="30">
        <v>1</v>
      </c>
      <c r="E7295" s="30">
        <v>1</v>
      </c>
      <c r="F7295" s="30">
        <v>25306.781999999992</v>
      </c>
      <c r="G7295" s="30">
        <v>1</v>
      </c>
      <c r="H7295" s="30">
        <v>1</v>
      </c>
      <c r="I7295" s="30">
        <v>1</v>
      </c>
      <c r="K7295" s="457"/>
      <c r="L7295" s="457" t="e">
        <f>IF(K7295=0,#REF!,0)</f>
        <v>#REF!</v>
      </c>
    </row>
    <row r="7296" spans="1:12">
      <c r="A7296" s="30">
        <v>7294</v>
      </c>
      <c r="B7296" s="30">
        <v>1762.222</v>
      </c>
      <c r="C7296" s="30">
        <v>16276.904999999901</v>
      </c>
      <c r="D7296" s="30">
        <v>1</v>
      </c>
      <c r="E7296" s="30">
        <v>1</v>
      </c>
      <c r="F7296" s="30">
        <v>2974.7950000000001</v>
      </c>
      <c r="G7296" s="30">
        <v>1</v>
      </c>
      <c r="H7296" s="30">
        <v>1</v>
      </c>
      <c r="I7296" s="30">
        <v>1</v>
      </c>
      <c r="K7296" s="457"/>
      <c r="L7296" s="457" t="e">
        <f>IF(K7296=0,#REF!,0)</f>
        <v>#REF!</v>
      </c>
    </row>
    <row r="7297" spans="1:12">
      <c r="A7297" s="30">
        <v>7295</v>
      </c>
      <c r="B7297" s="30">
        <v>1762.222</v>
      </c>
      <c r="C7297" s="30">
        <v>15891.430999999899</v>
      </c>
      <c r="D7297" s="30">
        <v>1</v>
      </c>
      <c r="E7297" s="30">
        <v>1</v>
      </c>
      <c r="F7297" s="30">
        <v>1662.712</v>
      </c>
      <c r="G7297" s="30">
        <v>1</v>
      </c>
      <c r="H7297" s="30">
        <v>1</v>
      </c>
      <c r="I7297" s="30">
        <v>1</v>
      </c>
      <c r="K7297" s="457"/>
      <c r="L7297" s="457" t="e">
        <f>IF(K7297=0,#REF!,0)</f>
        <v>#REF!</v>
      </c>
    </row>
    <row r="7298" spans="1:12">
      <c r="A7298" s="30">
        <v>7296</v>
      </c>
      <c r="B7298" s="30">
        <v>1032.623999999998</v>
      </c>
      <c r="C7298" s="30">
        <v>15951.047999999899</v>
      </c>
      <c r="D7298" s="30">
        <v>1</v>
      </c>
      <c r="E7298" s="30">
        <v>1</v>
      </c>
      <c r="F7298" s="30">
        <v>1270.92499999999</v>
      </c>
      <c r="G7298" s="30">
        <v>1</v>
      </c>
      <c r="H7298" s="30">
        <v>1</v>
      </c>
      <c r="I7298" s="30">
        <v>1</v>
      </c>
      <c r="K7298" s="457"/>
      <c r="L7298" s="457" t="e">
        <f>IF(K7298=0,#REF!,0)</f>
        <v>#REF!</v>
      </c>
    </row>
    <row r="7299" spans="1:12">
      <c r="A7299" s="30">
        <v>7297</v>
      </c>
      <c r="B7299" s="30">
        <v>1032.623999999998</v>
      </c>
      <c r="C7299" s="30">
        <v>15992.0529999999</v>
      </c>
      <c r="D7299" s="30">
        <v>1</v>
      </c>
      <c r="E7299" s="30">
        <v>1</v>
      </c>
      <c r="F7299" s="30">
        <v>562.53199999999902</v>
      </c>
      <c r="G7299" s="30">
        <v>1</v>
      </c>
      <c r="H7299" s="30">
        <v>1</v>
      </c>
      <c r="I7299" s="30">
        <v>1</v>
      </c>
      <c r="K7299" s="457"/>
      <c r="L7299" s="457" t="e">
        <f>IF(K7299=0,#REF!,0)</f>
        <v>#REF!</v>
      </c>
    </row>
    <row r="7300" spans="1:12">
      <c r="A7300" s="30">
        <v>7298</v>
      </c>
      <c r="B7300" s="30">
        <v>1032.623999999998</v>
      </c>
      <c r="C7300" s="30">
        <v>15968.2059999999</v>
      </c>
      <c r="D7300" s="30">
        <v>1</v>
      </c>
      <c r="E7300" s="30">
        <v>1</v>
      </c>
      <c r="F7300" s="30">
        <v>326.22899999999998</v>
      </c>
      <c r="G7300" s="30">
        <v>1</v>
      </c>
      <c r="H7300" s="30">
        <v>1</v>
      </c>
      <c r="I7300" s="30">
        <v>1</v>
      </c>
      <c r="K7300" s="457"/>
      <c r="L7300" s="457" t="e">
        <f>IF(K7300=0,#REF!,0)</f>
        <v>#REF!</v>
      </c>
    </row>
    <row r="7301" spans="1:12">
      <c r="A7301" s="30">
        <v>7299</v>
      </c>
      <c r="B7301" s="30">
        <v>1032.623999999998</v>
      </c>
      <c r="C7301" s="30">
        <v>16011.737999999899</v>
      </c>
      <c r="D7301" s="30">
        <v>1</v>
      </c>
      <c r="E7301" s="30">
        <v>1</v>
      </c>
      <c r="F7301" s="30">
        <v>279.03599999999898</v>
      </c>
      <c r="G7301" s="30">
        <v>1</v>
      </c>
      <c r="H7301" s="30">
        <v>1</v>
      </c>
      <c r="I7301" s="30">
        <v>1</v>
      </c>
      <c r="K7301" s="457"/>
      <c r="L7301" s="457" t="e">
        <f>IF(K7301=0,#REF!,0)</f>
        <v>#REF!</v>
      </c>
    </row>
    <row r="7302" spans="1:12">
      <c r="A7302" s="30">
        <v>7300</v>
      </c>
      <c r="B7302" s="30">
        <v>1032.623999999998</v>
      </c>
      <c r="C7302" s="30">
        <v>16028.665999999899</v>
      </c>
      <c r="D7302" s="30">
        <v>1</v>
      </c>
      <c r="E7302" s="30">
        <v>1</v>
      </c>
      <c r="F7302" s="30">
        <v>279.79500000000002</v>
      </c>
      <c r="G7302" s="30">
        <v>1</v>
      </c>
      <c r="H7302" s="30">
        <v>1</v>
      </c>
      <c r="I7302" s="30">
        <v>1</v>
      </c>
      <c r="K7302" s="457"/>
      <c r="L7302" s="457" t="e">
        <f>IF(K7302=0,#REF!,0)</f>
        <v>#REF!</v>
      </c>
    </row>
    <row r="7303" spans="1:12">
      <c r="A7303" s="30">
        <v>7301</v>
      </c>
      <c r="B7303" s="30">
        <v>1032.623999999998</v>
      </c>
      <c r="C7303" s="30">
        <v>16048.201999999899</v>
      </c>
      <c r="D7303" s="30">
        <v>1</v>
      </c>
      <c r="E7303" s="30">
        <v>1</v>
      </c>
      <c r="F7303" s="30">
        <v>248.12599999999901</v>
      </c>
      <c r="G7303" s="30">
        <v>1</v>
      </c>
      <c r="H7303" s="30">
        <v>1</v>
      </c>
      <c r="I7303" s="30">
        <v>1</v>
      </c>
      <c r="K7303" s="457"/>
      <c r="L7303" s="457" t="e">
        <f>IF(K7303=0,#REF!,0)</f>
        <v>#REF!</v>
      </c>
    </row>
    <row r="7304" spans="1:12">
      <c r="A7304" s="30">
        <v>7302</v>
      </c>
      <c r="B7304" s="30">
        <v>1762.222</v>
      </c>
      <c r="C7304" s="30">
        <v>16067.583999999901</v>
      </c>
      <c r="D7304" s="30">
        <v>1</v>
      </c>
      <c r="E7304" s="30">
        <v>1</v>
      </c>
      <c r="F7304" s="30">
        <v>2519.5819999999999</v>
      </c>
      <c r="G7304" s="30">
        <v>1</v>
      </c>
      <c r="H7304" s="30">
        <v>1</v>
      </c>
      <c r="I7304" s="30">
        <v>1</v>
      </c>
      <c r="K7304" s="457"/>
      <c r="L7304" s="457" t="e">
        <f>IF(K7304=0,#REF!,0)</f>
        <v>#REF!</v>
      </c>
    </row>
    <row r="7305" spans="1:12">
      <c r="A7305" s="30">
        <v>7303</v>
      </c>
      <c r="B7305" s="30">
        <v>6139.8579999999993</v>
      </c>
      <c r="C7305" s="30">
        <v>16140.729999999901</v>
      </c>
      <c r="D7305" s="30">
        <v>1</v>
      </c>
      <c r="E7305" s="30">
        <v>1</v>
      </c>
      <c r="F7305" s="30">
        <v>57147.701999999903</v>
      </c>
      <c r="G7305" s="30">
        <v>1</v>
      </c>
      <c r="H7305" s="30">
        <v>1</v>
      </c>
      <c r="I7305" s="30">
        <v>1</v>
      </c>
      <c r="K7305" s="457"/>
      <c r="L7305" s="457" t="e">
        <f>IF(K7305=0,#REF!,0)</f>
        <v>#REF!</v>
      </c>
    </row>
    <row r="7306" spans="1:12">
      <c r="A7306" s="30">
        <v>7304</v>
      </c>
      <c r="B7306" s="30">
        <v>1762.222</v>
      </c>
      <c r="C7306" s="30">
        <v>46342.129999999903</v>
      </c>
      <c r="D7306" s="30">
        <v>1</v>
      </c>
      <c r="E7306" s="30">
        <v>1</v>
      </c>
      <c r="F7306" s="30">
        <v>60566.544999999896</v>
      </c>
      <c r="G7306" s="30">
        <v>1</v>
      </c>
      <c r="H7306" s="30">
        <v>1</v>
      </c>
      <c r="I7306" s="30">
        <v>1</v>
      </c>
      <c r="K7306" s="457"/>
      <c r="L7306" s="457" t="e">
        <f>IF(K7306=0,#REF!,0)</f>
        <v>#REF!</v>
      </c>
    </row>
    <row r="7307" spans="1:12">
      <c r="A7307" s="30">
        <v>7305</v>
      </c>
      <c r="B7307" s="30">
        <v>1032.623999999998</v>
      </c>
      <c r="C7307" s="30">
        <v>75896.473999999987</v>
      </c>
      <c r="D7307" s="30">
        <v>1</v>
      </c>
      <c r="E7307" s="30">
        <v>1</v>
      </c>
      <c r="F7307" s="30">
        <v>56137.988999999994</v>
      </c>
      <c r="G7307" s="30">
        <v>1</v>
      </c>
      <c r="H7307" s="30">
        <v>1</v>
      </c>
      <c r="I7307" s="30">
        <v>1</v>
      </c>
      <c r="K7307" s="457"/>
      <c r="L7307" s="457" t="e">
        <f>IF(K7307=0,#REF!,0)</f>
        <v>#REF!</v>
      </c>
    </row>
    <row r="7308" spans="1:12">
      <c r="A7308" s="30">
        <v>7306</v>
      </c>
      <c r="B7308" s="30">
        <v>1153.2399999999991</v>
      </c>
      <c r="C7308" s="30">
        <v>93842.989999999903</v>
      </c>
      <c r="D7308" s="30">
        <v>1</v>
      </c>
      <c r="E7308" s="30">
        <v>1</v>
      </c>
      <c r="F7308" s="30">
        <v>48390.358</v>
      </c>
      <c r="G7308" s="30">
        <v>1</v>
      </c>
      <c r="H7308" s="30">
        <v>1</v>
      </c>
      <c r="I7308" s="30">
        <v>1</v>
      </c>
      <c r="K7308" s="457"/>
      <c r="L7308" s="457" t="e">
        <f>IF(K7308=0,#REF!,0)</f>
        <v>#REF!</v>
      </c>
    </row>
    <row r="7309" spans="1:12">
      <c r="A7309" s="30">
        <v>7307</v>
      </c>
      <c r="B7309" s="30">
        <v>1213.5469999999991</v>
      </c>
      <c r="C7309" s="30">
        <v>111733.09799999981</v>
      </c>
      <c r="D7309" s="30">
        <v>1</v>
      </c>
      <c r="E7309" s="30">
        <v>1</v>
      </c>
      <c r="F7309" s="30">
        <v>42061.42</v>
      </c>
      <c r="G7309" s="30">
        <v>1</v>
      </c>
      <c r="H7309" s="30">
        <v>1</v>
      </c>
      <c r="I7309" s="30">
        <v>1</v>
      </c>
      <c r="K7309" s="457"/>
      <c r="L7309" s="457" t="e">
        <f>IF(K7309=0,#REF!,0)</f>
        <v>#REF!</v>
      </c>
    </row>
    <row r="7310" spans="1:12">
      <c r="A7310" s="30">
        <v>7308</v>
      </c>
      <c r="B7310" s="30">
        <v>1213.5469999999991</v>
      </c>
      <c r="C7310" s="30">
        <v>93534.734999999899</v>
      </c>
      <c r="D7310" s="30">
        <v>1</v>
      </c>
      <c r="E7310" s="30">
        <v>1</v>
      </c>
      <c r="F7310" s="30">
        <v>36887.838999999891</v>
      </c>
      <c r="G7310" s="30">
        <v>1</v>
      </c>
      <c r="H7310" s="30">
        <v>1</v>
      </c>
      <c r="I7310" s="30">
        <v>1</v>
      </c>
      <c r="K7310" s="457"/>
      <c r="L7310" s="457" t="e">
        <f>IF(K7310=0,#REF!,0)</f>
        <v>#REF!</v>
      </c>
    </row>
    <row r="7311" spans="1:12">
      <c r="A7311" s="30">
        <v>7309</v>
      </c>
      <c r="B7311" s="30">
        <v>6200.1660000000002</v>
      </c>
      <c r="C7311" s="30">
        <v>50579.912999999884</v>
      </c>
      <c r="D7311" s="30">
        <v>1</v>
      </c>
      <c r="E7311" s="30">
        <v>1</v>
      </c>
      <c r="F7311" s="30">
        <v>21483.759999999889</v>
      </c>
      <c r="G7311" s="30">
        <v>1</v>
      </c>
      <c r="H7311" s="30">
        <v>1</v>
      </c>
      <c r="I7311" s="30">
        <v>1</v>
      </c>
      <c r="K7311" s="457"/>
      <c r="L7311" s="457" t="e">
        <f>IF(K7311=0,#REF!,0)</f>
        <v>#REF!</v>
      </c>
    </row>
    <row r="7312" spans="1:12">
      <c r="A7312" s="30">
        <v>7310</v>
      </c>
      <c r="B7312" s="30">
        <v>1762.222</v>
      </c>
      <c r="C7312" s="30">
        <v>73768.159</v>
      </c>
      <c r="D7312" s="30">
        <v>1</v>
      </c>
      <c r="E7312" s="30">
        <v>1</v>
      </c>
      <c r="F7312" s="30">
        <v>28440.558000000001</v>
      </c>
      <c r="G7312" s="30">
        <v>1</v>
      </c>
      <c r="H7312" s="30">
        <v>1</v>
      </c>
      <c r="I7312" s="30">
        <v>1</v>
      </c>
      <c r="K7312" s="457"/>
      <c r="L7312" s="457" t="e">
        <f>IF(K7312=0,#REF!,0)</f>
        <v>#REF!</v>
      </c>
    </row>
    <row r="7313" spans="1:12">
      <c r="A7313" s="30">
        <v>7311</v>
      </c>
      <c r="B7313" s="30">
        <v>1032.623999999998</v>
      </c>
      <c r="C7313" s="30">
        <v>109417.4059999998</v>
      </c>
      <c r="D7313" s="30">
        <v>1</v>
      </c>
      <c r="E7313" s="30">
        <v>1</v>
      </c>
      <c r="F7313" s="30">
        <v>28282.419999999889</v>
      </c>
      <c r="G7313" s="30">
        <v>1</v>
      </c>
      <c r="H7313" s="30">
        <v>1</v>
      </c>
      <c r="I7313" s="30">
        <v>1</v>
      </c>
      <c r="K7313" s="457"/>
      <c r="L7313" s="457" t="e">
        <f>IF(K7313=0,#REF!,0)</f>
        <v>#REF!</v>
      </c>
    </row>
    <row r="7314" spans="1:12">
      <c r="A7314" s="30">
        <v>7312</v>
      </c>
      <c r="B7314" s="30">
        <v>1032.623999999998</v>
      </c>
      <c r="C7314" s="30">
        <v>91627.666999999899</v>
      </c>
      <c r="D7314" s="30">
        <v>1</v>
      </c>
      <c r="E7314" s="30">
        <v>1</v>
      </c>
      <c r="F7314" s="30">
        <v>28585.799999999897</v>
      </c>
      <c r="G7314" s="30">
        <v>1</v>
      </c>
      <c r="H7314" s="30">
        <v>1</v>
      </c>
      <c r="I7314" s="30">
        <v>1</v>
      </c>
      <c r="K7314" s="457"/>
      <c r="L7314" s="457" t="e">
        <f>IF(K7314=0,#REF!,0)</f>
        <v>#REF!</v>
      </c>
    </row>
    <row r="7315" spans="1:12">
      <c r="A7315" s="30">
        <v>7313</v>
      </c>
      <c r="B7315" s="30">
        <v>1032.623999999998</v>
      </c>
      <c r="C7315" s="30">
        <v>79917.251000000004</v>
      </c>
      <c r="D7315" s="30">
        <v>1</v>
      </c>
      <c r="E7315" s="30">
        <v>1</v>
      </c>
      <c r="F7315" s="30">
        <v>30717.972000000002</v>
      </c>
      <c r="G7315" s="30">
        <v>1</v>
      </c>
      <c r="H7315" s="30">
        <v>1</v>
      </c>
      <c r="I7315" s="30">
        <v>1</v>
      </c>
      <c r="K7315" s="457"/>
      <c r="L7315" s="457" t="e">
        <f>IF(K7315=0,#REF!,0)</f>
        <v>#REF!</v>
      </c>
    </row>
    <row r="7316" spans="1:12">
      <c r="A7316" s="30">
        <v>7314</v>
      </c>
      <c r="B7316" s="30">
        <v>1762.222</v>
      </c>
      <c r="C7316" s="30">
        <v>44742.860999999895</v>
      </c>
      <c r="D7316" s="30">
        <v>1</v>
      </c>
      <c r="E7316" s="30">
        <v>1</v>
      </c>
      <c r="F7316" s="30">
        <v>36342.233999999902</v>
      </c>
      <c r="G7316" s="30">
        <v>1</v>
      </c>
      <c r="H7316" s="30">
        <v>1</v>
      </c>
      <c r="I7316" s="30">
        <v>1</v>
      </c>
      <c r="K7316" s="457"/>
      <c r="L7316" s="457" t="e">
        <f>IF(K7316=0,#REF!,0)</f>
        <v>#REF!</v>
      </c>
    </row>
    <row r="7317" spans="1:12">
      <c r="A7317" s="30">
        <v>7315</v>
      </c>
      <c r="B7317" s="30">
        <v>6139.8579999999993</v>
      </c>
      <c r="C7317" s="30">
        <v>28743.4559999999</v>
      </c>
      <c r="D7317" s="30">
        <v>1</v>
      </c>
      <c r="E7317" s="30">
        <v>1</v>
      </c>
      <c r="F7317" s="30">
        <v>26340.0609999999</v>
      </c>
      <c r="G7317" s="30">
        <v>1</v>
      </c>
      <c r="H7317" s="30">
        <v>1</v>
      </c>
      <c r="I7317" s="30">
        <v>1</v>
      </c>
      <c r="K7317" s="457"/>
      <c r="L7317" s="457" t="e">
        <f>IF(K7317=0,#REF!,0)</f>
        <v>#REF!</v>
      </c>
    </row>
    <row r="7318" spans="1:12">
      <c r="A7318" s="30">
        <v>7316</v>
      </c>
      <c r="B7318" s="30">
        <v>7599.07</v>
      </c>
      <c r="C7318" s="30">
        <v>30026.469999999899</v>
      </c>
      <c r="D7318" s="30">
        <v>1</v>
      </c>
      <c r="E7318" s="30">
        <v>1</v>
      </c>
      <c r="F7318" s="30">
        <v>23587.39899999999</v>
      </c>
      <c r="G7318" s="30">
        <v>1</v>
      </c>
      <c r="H7318" s="30">
        <v>1</v>
      </c>
      <c r="I7318" s="30">
        <v>1</v>
      </c>
      <c r="K7318" s="457"/>
      <c r="L7318" s="457" t="e">
        <f>IF(K7318=0,#REF!,0)</f>
        <v>#REF!</v>
      </c>
    </row>
    <row r="7319" spans="1:12">
      <c r="A7319" s="30">
        <v>7317</v>
      </c>
      <c r="B7319" s="30">
        <v>1762.222</v>
      </c>
      <c r="C7319" s="30">
        <v>16795.8309999999</v>
      </c>
      <c r="D7319" s="30">
        <v>1</v>
      </c>
      <c r="E7319" s="30">
        <v>1</v>
      </c>
      <c r="F7319" s="30">
        <v>34055.235999999997</v>
      </c>
      <c r="G7319" s="30">
        <v>1</v>
      </c>
      <c r="H7319" s="30">
        <v>1</v>
      </c>
      <c r="I7319" s="30">
        <v>1</v>
      </c>
      <c r="K7319" s="457"/>
      <c r="L7319" s="457" t="e">
        <f>IF(K7319=0,#REF!,0)</f>
        <v>#REF!</v>
      </c>
    </row>
    <row r="7320" spans="1:12">
      <c r="A7320" s="30">
        <v>7318</v>
      </c>
      <c r="B7320" s="30">
        <v>1762.222</v>
      </c>
      <c r="C7320" s="30">
        <v>16403.5979999999</v>
      </c>
      <c r="D7320" s="30">
        <v>1</v>
      </c>
      <c r="E7320" s="30">
        <v>1</v>
      </c>
      <c r="F7320" s="30">
        <v>2976.7949999999901</v>
      </c>
      <c r="G7320" s="30">
        <v>1</v>
      </c>
      <c r="H7320" s="30">
        <v>1</v>
      </c>
      <c r="I7320" s="30">
        <v>1</v>
      </c>
      <c r="K7320" s="457"/>
      <c r="L7320" s="457" t="e">
        <f>IF(K7320=0,#REF!,0)</f>
        <v>#REF!</v>
      </c>
    </row>
    <row r="7321" spans="1:12">
      <c r="A7321" s="30">
        <v>7319</v>
      </c>
      <c r="B7321" s="30">
        <v>1762.222</v>
      </c>
      <c r="C7321" s="30">
        <v>15948.002999999899</v>
      </c>
      <c r="D7321" s="30">
        <v>1</v>
      </c>
      <c r="E7321" s="30">
        <v>1</v>
      </c>
      <c r="F7321" s="30">
        <v>1663.6009999999901</v>
      </c>
      <c r="G7321" s="30">
        <v>1</v>
      </c>
      <c r="H7321" s="30">
        <v>1</v>
      </c>
      <c r="I7321" s="30">
        <v>1</v>
      </c>
      <c r="K7321" s="457"/>
      <c r="L7321" s="457" t="e">
        <f>IF(K7321=0,#REF!,0)</f>
        <v>#REF!</v>
      </c>
    </row>
    <row r="7322" spans="1:12">
      <c r="A7322" s="30">
        <v>7320</v>
      </c>
      <c r="B7322" s="30">
        <v>1032.623999999998</v>
      </c>
      <c r="C7322" s="30">
        <v>15966.894999999899</v>
      </c>
      <c r="D7322" s="30">
        <v>1</v>
      </c>
      <c r="E7322" s="30">
        <v>1</v>
      </c>
      <c r="F7322" s="30">
        <v>1271.4480000000001</v>
      </c>
      <c r="G7322" s="30">
        <v>1</v>
      </c>
      <c r="H7322" s="30">
        <v>1</v>
      </c>
      <c r="I7322" s="30">
        <v>1</v>
      </c>
      <c r="K7322" s="457"/>
      <c r="L7322" s="457" t="e">
        <f>IF(K7322=0,#REF!,0)</f>
        <v>#REF!</v>
      </c>
    </row>
    <row r="7323" spans="1:12">
      <c r="A7323" s="30">
        <v>7321</v>
      </c>
      <c r="B7323" s="30">
        <v>1032.623999999998</v>
      </c>
      <c r="C7323" s="30">
        <v>16009.011999999901</v>
      </c>
      <c r="D7323" s="30">
        <v>1</v>
      </c>
      <c r="E7323" s="30">
        <v>1</v>
      </c>
      <c r="F7323" s="30">
        <v>544.87599999999998</v>
      </c>
      <c r="G7323" s="30">
        <v>1</v>
      </c>
      <c r="H7323" s="30">
        <v>1</v>
      </c>
      <c r="I7323" s="30">
        <v>1</v>
      </c>
      <c r="K7323" s="457"/>
      <c r="L7323" s="457" t="e">
        <f>IF(K7323=0,#REF!,0)</f>
        <v>#REF!</v>
      </c>
    </row>
    <row r="7324" spans="1:12">
      <c r="A7324" s="30">
        <v>7322</v>
      </c>
      <c r="B7324" s="30">
        <v>1032.623999999998</v>
      </c>
      <c r="C7324" s="30">
        <v>15958.862999999899</v>
      </c>
      <c r="D7324" s="30">
        <v>1</v>
      </c>
      <c r="E7324" s="30">
        <v>1</v>
      </c>
      <c r="F7324" s="30">
        <v>598.68499999999995</v>
      </c>
      <c r="G7324" s="30">
        <v>1</v>
      </c>
      <c r="H7324" s="30">
        <v>1</v>
      </c>
      <c r="I7324" s="30">
        <v>1</v>
      </c>
      <c r="K7324" s="457"/>
      <c r="L7324" s="457" t="e">
        <f>IF(K7324=0,#REF!,0)</f>
        <v>#REF!</v>
      </c>
    </row>
    <row r="7325" spans="1:12">
      <c r="A7325" s="30">
        <v>7323</v>
      </c>
      <c r="B7325" s="30">
        <v>1032.623999999998</v>
      </c>
      <c r="C7325" s="30">
        <v>15926.913999999901</v>
      </c>
      <c r="D7325" s="30">
        <v>1</v>
      </c>
      <c r="E7325" s="30">
        <v>1</v>
      </c>
      <c r="F7325" s="30">
        <v>389.80099999999999</v>
      </c>
      <c r="G7325" s="30">
        <v>1</v>
      </c>
      <c r="H7325" s="30">
        <v>1</v>
      </c>
      <c r="I7325" s="30">
        <v>1</v>
      </c>
      <c r="K7325" s="457"/>
      <c r="L7325" s="457" t="e">
        <f>IF(K7325=0,#REF!,0)</f>
        <v>#REF!</v>
      </c>
    </row>
    <row r="7326" spans="1:12">
      <c r="A7326" s="30">
        <v>7324</v>
      </c>
      <c r="B7326" s="30">
        <v>1032.623999999998</v>
      </c>
      <c r="C7326" s="30">
        <v>15934.0619999999</v>
      </c>
      <c r="D7326" s="30">
        <v>1</v>
      </c>
      <c r="E7326" s="30">
        <v>1</v>
      </c>
      <c r="F7326" s="30">
        <v>245.641999999999</v>
      </c>
      <c r="G7326" s="30">
        <v>1</v>
      </c>
      <c r="H7326" s="30">
        <v>1</v>
      </c>
      <c r="I7326" s="30">
        <v>1</v>
      </c>
      <c r="K7326" s="457"/>
      <c r="L7326" s="457" t="e">
        <f>IF(K7326=0,#REF!,0)</f>
        <v>#REF!</v>
      </c>
    </row>
    <row r="7327" spans="1:12">
      <c r="A7327" s="30">
        <v>7325</v>
      </c>
      <c r="B7327" s="30">
        <v>1032.623999999998</v>
      </c>
      <c r="C7327" s="30">
        <v>15916.9199999999</v>
      </c>
      <c r="D7327" s="30">
        <v>1</v>
      </c>
      <c r="E7327" s="30">
        <v>1</v>
      </c>
      <c r="F7327" s="30">
        <v>245.81399999999999</v>
      </c>
      <c r="G7327" s="30">
        <v>1</v>
      </c>
      <c r="H7327" s="30">
        <v>1</v>
      </c>
      <c r="I7327" s="30">
        <v>1</v>
      </c>
      <c r="K7327" s="457"/>
      <c r="L7327" s="457" t="e">
        <f>IF(K7327=0,#REF!,0)</f>
        <v>#REF!</v>
      </c>
    </row>
    <row r="7328" spans="1:12">
      <c r="A7328" s="30">
        <v>7326</v>
      </c>
      <c r="B7328" s="30">
        <v>1762.222</v>
      </c>
      <c r="C7328" s="30">
        <v>15914.692999999901</v>
      </c>
      <c r="D7328" s="30">
        <v>1</v>
      </c>
      <c r="E7328" s="30">
        <v>1</v>
      </c>
      <c r="F7328" s="30">
        <v>707.553</v>
      </c>
      <c r="G7328" s="30">
        <v>1</v>
      </c>
      <c r="H7328" s="30">
        <v>1</v>
      </c>
      <c r="I7328" s="30">
        <v>1</v>
      </c>
      <c r="K7328" s="457"/>
      <c r="L7328" s="457" t="e">
        <f>IF(K7328=0,#REF!,0)</f>
        <v>#REF!</v>
      </c>
    </row>
    <row r="7329" spans="1:12">
      <c r="A7329" s="30">
        <v>7327</v>
      </c>
      <c r="B7329" s="30">
        <v>6139.8579999999993</v>
      </c>
      <c r="C7329" s="30">
        <v>16016.2399999999</v>
      </c>
      <c r="D7329" s="30">
        <v>1</v>
      </c>
      <c r="E7329" s="30">
        <v>1</v>
      </c>
      <c r="F7329" s="30">
        <v>48310.210000000006</v>
      </c>
      <c r="G7329" s="30">
        <v>1</v>
      </c>
      <c r="H7329" s="30">
        <v>1</v>
      </c>
      <c r="I7329" s="30">
        <v>1</v>
      </c>
      <c r="K7329" s="457"/>
      <c r="L7329" s="457" t="e">
        <f>IF(K7329=0,#REF!,0)</f>
        <v>#REF!</v>
      </c>
    </row>
    <row r="7330" spans="1:12">
      <c r="A7330" s="30">
        <v>7328</v>
      </c>
      <c r="B7330" s="30">
        <v>1762.222</v>
      </c>
      <c r="C7330" s="30">
        <v>29432.605999999902</v>
      </c>
      <c r="D7330" s="30">
        <v>1</v>
      </c>
      <c r="E7330" s="30">
        <v>1</v>
      </c>
      <c r="F7330" s="30">
        <v>55464.275999999889</v>
      </c>
      <c r="G7330" s="30">
        <v>1</v>
      </c>
      <c r="H7330" s="30">
        <v>1</v>
      </c>
      <c r="I7330" s="30">
        <v>1</v>
      </c>
      <c r="K7330" s="457"/>
      <c r="L7330" s="457" t="e">
        <f>IF(K7330=0,#REF!,0)</f>
        <v>#REF!</v>
      </c>
    </row>
    <row r="7331" spans="1:12">
      <c r="A7331" s="30">
        <v>7329</v>
      </c>
      <c r="B7331" s="30">
        <v>1032.623999999998</v>
      </c>
      <c r="C7331" s="30">
        <v>30286.0979999999</v>
      </c>
      <c r="D7331" s="30">
        <v>1</v>
      </c>
      <c r="E7331" s="30">
        <v>1</v>
      </c>
      <c r="F7331" s="30">
        <v>54668.805999999902</v>
      </c>
      <c r="G7331" s="30">
        <v>1</v>
      </c>
      <c r="H7331" s="30">
        <v>1</v>
      </c>
      <c r="I7331" s="30">
        <v>1</v>
      </c>
      <c r="K7331" s="457"/>
      <c r="L7331" s="457" t="e">
        <f>IF(K7331=0,#REF!,0)</f>
        <v>#REF!</v>
      </c>
    </row>
    <row r="7332" spans="1:12">
      <c r="A7332" s="30">
        <v>7330</v>
      </c>
      <c r="B7332" s="30">
        <v>1153.2399999999991</v>
      </c>
      <c r="C7332" s="30">
        <v>31158.233999999902</v>
      </c>
      <c r="D7332" s="30">
        <v>1</v>
      </c>
      <c r="E7332" s="30">
        <v>1</v>
      </c>
      <c r="F7332" s="30">
        <v>50232.474999999999</v>
      </c>
      <c r="G7332" s="30">
        <v>1</v>
      </c>
      <c r="H7332" s="30">
        <v>1</v>
      </c>
      <c r="I7332" s="30">
        <v>1</v>
      </c>
      <c r="K7332" s="457"/>
      <c r="L7332" s="457" t="e">
        <f>IF(K7332=0,#REF!,0)</f>
        <v>#REF!</v>
      </c>
    </row>
    <row r="7333" spans="1:12">
      <c r="A7333" s="30">
        <v>7331</v>
      </c>
      <c r="B7333" s="30">
        <v>1213.5469999999991</v>
      </c>
      <c r="C7333" s="30">
        <v>31858.581999999889</v>
      </c>
      <c r="D7333" s="30">
        <v>1</v>
      </c>
      <c r="E7333" s="30">
        <v>1</v>
      </c>
      <c r="F7333" s="30">
        <v>45494.468999999888</v>
      </c>
      <c r="G7333" s="30">
        <v>1</v>
      </c>
      <c r="H7333" s="30">
        <v>1</v>
      </c>
      <c r="I7333" s="30">
        <v>1</v>
      </c>
      <c r="K7333" s="457"/>
      <c r="L7333" s="457" t="e">
        <f>IF(K7333=0,#REF!,0)</f>
        <v>#REF!</v>
      </c>
    </row>
    <row r="7334" spans="1:12">
      <c r="A7334" s="30">
        <v>7332</v>
      </c>
      <c r="B7334" s="30">
        <v>1213.5469999999991</v>
      </c>
      <c r="C7334" s="30">
        <v>31429.415999999903</v>
      </c>
      <c r="D7334" s="30">
        <v>1</v>
      </c>
      <c r="E7334" s="30">
        <v>1</v>
      </c>
      <c r="F7334" s="30">
        <v>43744.940999999999</v>
      </c>
      <c r="G7334" s="30">
        <v>1</v>
      </c>
      <c r="H7334" s="30">
        <v>1</v>
      </c>
      <c r="I7334" s="30">
        <v>1</v>
      </c>
      <c r="K7334" s="457"/>
      <c r="L7334" s="457" t="e">
        <f>IF(K7334=0,#REF!,0)</f>
        <v>#REF!</v>
      </c>
    </row>
    <row r="7335" spans="1:12">
      <c r="A7335" s="30">
        <v>7333</v>
      </c>
      <c r="B7335" s="30">
        <v>6200.1660000000002</v>
      </c>
      <c r="C7335" s="30">
        <v>29713.353000000003</v>
      </c>
      <c r="D7335" s="30">
        <v>1</v>
      </c>
      <c r="E7335" s="30">
        <v>1</v>
      </c>
      <c r="F7335" s="30">
        <v>32311.78099999989</v>
      </c>
      <c r="G7335" s="30">
        <v>1</v>
      </c>
      <c r="H7335" s="30">
        <v>1</v>
      </c>
      <c r="I7335" s="30">
        <v>1</v>
      </c>
      <c r="K7335" s="457"/>
      <c r="L7335" s="457" t="e">
        <f>IF(K7335=0,#REF!,0)</f>
        <v>#REF!</v>
      </c>
    </row>
    <row r="7336" spans="1:12">
      <c r="A7336" s="30">
        <v>7334</v>
      </c>
      <c r="B7336" s="30">
        <v>1762.222</v>
      </c>
      <c r="C7336" s="30">
        <v>29088.0099999999</v>
      </c>
      <c r="D7336" s="30">
        <v>1</v>
      </c>
      <c r="E7336" s="30">
        <v>1</v>
      </c>
      <c r="F7336" s="30">
        <v>24418.153999999889</v>
      </c>
      <c r="G7336" s="30">
        <v>1</v>
      </c>
      <c r="H7336" s="30">
        <v>1</v>
      </c>
      <c r="I7336" s="30">
        <v>1</v>
      </c>
      <c r="K7336" s="457"/>
      <c r="L7336" s="457" t="e">
        <f>IF(K7336=0,#REF!,0)</f>
        <v>#REF!</v>
      </c>
    </row>
    <row r="7337" spans="1:12">
      <c r="A7337" s="30">
        <v>7335</v>
      </c>
      <c r="B7337" s="30">
        <v>1032.623999999998</v>
      </c>
      <c r="C7337" s="30">
        <v>29708.442999999897</v>
      </c>
      <c r="D7337" s="30">
        <v>1</v>
      </c>
      <c r="E7337" s="30">
        <v>1</v>
      </c>
      <c r="F7337" s="30">
        <v>18644.991999999998</v>
      </c>
      <c r="G7337" s="30">
        <v>1</v>
      </c>
      <c r="H7337" s="30">
        <v>1</v>
      </c>
      <c r="I7337" s="30">
        <v>1</v>
      </c>
      <c r="K7337" s="457"/>
      <c r="L7337" s="457" t="e">
        <f>IF(K7337=0,#REF!,0)</f>
        <v>#REF!</v>
      </c>
    </row>
    <row r="7338" spans="1:12">
      <c r="A7338" s="30">
        <v>7336</v>
      </c>
      <c r="B7338" s="30">
        <v>1032.623999999998</v>
      </c>
      <c r="C7338" s="30">
        <v>29278.078999999896</v>
      </c>
      <c r="D7338" s="30">
        <v>1</v>
      </c>
      <c r="E7338" s="30">
        <v>1</v>
      </c>
      <c r="F7338" s="30">
        <v>14482.957999999991</v>
      </c>
      <c r="G7338" s="30">
        <v>1</v>
      </c>
      <c r="H7338" s="30">
        <v>1</v>
      </c>
      <c r="I7338" s="30">
        <v>1</v>
      </c>
      <c r="K7338" s="457"/>
      <c r="L7338" s="457" t="e">
        <f>IF(K7338=0,#REF!,0)</f>
        <v>#REF!</v>
      </c>
    </row>
    <row r="7339" spans="1:12">
      <c r="A7339" s="30">
        <v>7337</v>
      </c>
      <c r="B7339" s="30">
        <v>1032.623999999998</v>
      </c>
      <c r="C7339" s="30">
        <v>28965.758999999904</v>
      </c>
      <c r="D7339" s="30">
        <v>1</v>
      </c>
      <c r="E7339" s="30">
        <v>1</v>
      </c>
      <c r="F7339" s="30">
        <v>17270.428999999902</v>
      </c>
      <c r="G7339" s="30">
        <v>1</v>
      </c>
      <c r="H7339" s="30">
        <v>1</v>
      </c>
      <c r="I7339" s="30">
        <v>1</v>
      </c>
      <c r="K7339" s="457"/>
      <c r="L7339" s="457" t="e">
        <f>IF(K7339=0,#REF!,0)</f>
        <v>#REF!</v>
      </c>
    </row>
    <row r="7340" spans="1:12">
      <c r="A7340" s="30">
        <v>7338</v>
      </c>
      <c r="B7340" s="30">
        <v>1762.222</v>
      </c>
      <c r="C7340" s="30">
        <v>28456.657999999901</v>
      </c>
      <c r="D7340" s="30">
        <v>1</v>
      </c>
      <c r="E7340" s="30">
        <v>1</v>
      </c>
      <c r="F7340" s="30">
        <v>21768.25399999999</v>
      </c>
      <c r="G7340" s="30">
        <v>1</v>
      </c>
      <c r="H7340" s="30">
        <v>1</v>
      </c>
      <c r="I7340" s="30">
        <v>1</v>
      </c>
      <c r="K7340" s="457"/>
      <c r="L7340" s="457" t="e">
        <f>IF(K7340=0,#REF!,0)</f>
        <v>#REF!</v>
      </c>
    </row>
    <row r="7341" spans="1:12">
      <c r="A7341" s="30">
        <v>7339</v>
      </c>
      <c r="B7341" s="30">
        <v>6139.8579999999993</v>
      </c>
      <c r="C7341" s="30">
        <v>28448.0629999999</v>
      </c>
      <c r="D7341" s="30">
        <v>1</v>
      </c>
      <c r="E7341" s="30">
        <v>1</v>
      </c>
      <c r="F7341" s="30">
        <v>15242.756999999991</v>
      </c>
      <c r="G7341" s="30">
        <v>1</v>
      </c>
      <c r="H7341" s="30">
        <v>1</v>
      </c>
      <c r="I7341" s="30">
        <v>1</v>
      </c>
      <c r="K7341" s="457"/>
      <c r="L7341" s="457" t="e">
        <f>IF(K7341=0,#REF!,0)</f>
        <v>#REF!</v>
      </c>
    </row>
    <row r="7342" spans="1:12">
      <c r="A7342" s="30">
        <v>7340</v>
      </c>
      <c r="B7342" s="30">
        <v>7599.07</v>
      </c>
      <c r="C7342" s="30">
        <v>29790.736999999899</v>
      </c>
      <c r="D7342" s="30">
        <v>1</v>
      </c>
      <c r="E7342" s="30">
        <v>1</v>
      </c>
      <c r="F7342" s="30">
        <v>13209.482999999978</v>
      </c>
      <c r="G7342" s="30">
        <v>1</v>
      </c>
      <c r="H7342" s="30">
        <v>1</v>
      </c>
      <c r="I7342" s="30">
        <v>1</v>
      </c>
      <c r="K7342" s="457"/>
      <c r="L7342" s="457" t="e">
        <f>IF(K7342=0,#REF!,0)</f>
        <v>#REF!</v>
      </c>
    </row>
    <row r="7343" spans="1:12">
      <c r="A7343" s="30">
        <v>7341</v>
      </c>
      <c r="B7343" s="30">
        <v>1762.222</v>
      </c>
      <c r="C7343" s="30">
        <v>16629.569999999901</v>
      </c>
      <c r="D7343" s="30">
        <v>1</v>
      </c>
      <c r="E7343" s="30">
        <v>1</v>
      </c>
      <c r="F7343" s="30">
        <v>25477.284999999898</v>
      </c>
      <c r="G7343" s="30">
        <v>1</v>
      </c>
      <c r="H7343" s="30">
        <v>1</v>
      </c>
      <c r="I7343" s="30">
        <v>1</v>
      </c>
      <c r="K7343" s="457"/>
      <c r="L7343" s="457" t="e">
        <f>IF(K7343=0,#REF!,0)</f>
        <v>#REF!</v>
      </c>
    </row>
    <row r="7344" spans="1:12">
      <c r="A7344" s="30">
        <v>7342</v>
      </c>
      <c r="B7344" s="30">
        <v>1762.222</v>
      </c>
      <c r="C7344" s="30">
        <v>16246.154999999901</v>
      </c>
      <c r="D7344" s="30">
        <v>1</v>
      </c>
      <c r="E7344" s="30">
        <v>1</v>
      </c>
      <c r="F7344" s="30">
        <v>2438.8339999999998</v>
      </c>
      <c r="G7344" s="30">
        <v>1</v>
      </c>
      <c r="H7344" s="30">
        <v>1</v>
      </c>
      <c r="I7344" s="30">
        <v>1</v>
      </c>
      <c r="K7344" s="457"/>
      <c r="L7344" s="457" t="e">
        <f>IF(K7344=0,#REF!,0)</f>
        <v>#REF!</v>
      </c>
    </row>
    <row r="7345" spans="1:12">
      <c r="A7345" s="30">
        <v>7343</v>
      </c>
      <c r="B7345" s="30">
        <v>1762.222</v>
      </c>
      <c r="C7345" s="30">
        <v>15851.733999999899</v>
      </c>
      <c r="D7345" s="30">
        <v>1</v>
      </c>
      <c r="E7345" s="30">
        <v>1</v>
      </c>
      <c r="F7345" s="30">
        <v>1989.5019999999899</v>
      </c>
      <c r="G7345" s="30">
        <v>1</v>
      </c>
      <c r="H7345" s="30">
        <v>1</v>
      </c>
      <c r="I7345" s="30">
        <v>1</v>
      </c>
      <c r="K7345" s="457"/>
      <c r="L7345" s="457" t="e">
        <f>IF(K7345=0,#REF!,0)</f>
        <v>#REF!</v>
      </c>
    </row>
    <row r="7346" spans="1:12">
      <c r="A7346" s="30">
        <v>7344</v>
      </c>
      <c r="B7346" s="30">
        <v>1032.623999999998</v>
      </c>
      <c r="C7346" s="30">
        <v>15912.5099999999</v>
      </c>
      <c r="D7346" s="30">
        <v>1</v>
      </c>
      <c r="E7346" s="30">
        <v>1</v>
      </c>
      <c r="F7346" s="30">
        <v>1205.116</v>
      </c>
      <c r="G7346" s="30">
        <v>1</v>
      </c>
      <c r="H7346" s="30">
        <v>1</v>
      </c>
      <c r="I7346" s="30">
        <v>1</v>
      </c>
      <c r="K7346" s="457"/>
      <c r="L7346" s="457" t="e">
        <f>IF(K7346=0,#REF!,0)</f>
        <v>#REF!</v>
      </c>
    </row>
    <row r="7347" spans="1:12">
      <c r="A7347" s="30">
        <v>7345</v>
      </c>
      <c r="B7347" s="30">
        <v>1032.623999999998</v>
      </c>
      <c r="C7347" s="30">
        <v>15989.287999999899</v>
      </c>
      <c r="D7347" s="30">
        <v>1</v>
      </c>
      <c r="E7347" s="30">
        <v>1</v>
      </c>
      <c r="F7347" s="30">
        <v>714.78099999999995</v>
      </c>
      <c r="G7347" s="30">
        <v>1</v>
      </c>
      <c r="H7347" s="30">
        <v>1</v>
      </c>
      <c r="I7347" s="30">
        <v>1</v>
      </c>
      <c r="K7347" s="457"/>
      <c r="L7347" s="457" t="e">
        <f>IF(K7347=0,#REF!,0)</f>
        <v>#REF!</v>
      </c>
    </row>
    <row r="7348" spans="1:12">
      <c r="A7348" s="30">
        <v>7346</v>
      </c>
      <c r="B7348" s="30">
        <v>1032.623999999998</v>
      </c>
      <c r="C7348" s="30">
        <v>16015.056999999901</v>
      </c>
      <c r="D7348" s="30">
        <v>1</v>
      </c>
      <c r="E7348" s="30">
        <v>1</v>
      </c>
      <c r="F7348" s="30">
        <v>536.10099999999898</v>
      </c>
      <c r="G7348" s="30">
        <v>1</v>
      </c>
      <c r="H7348" s="30">
        <v>1</v>
      </c>
      <c r="I7348" s="30">
        <v>1</v>
      </c>
      <c r="K7348" s="457"/>
      <c r="L7348" s="457" t="e">
        <f>IF(K7348=0,#REF!,0)</f>
        <v>#REF!</v>
      </c>
    </row>
    <row r="7349" spans="1:12">
      <c r="A7349" s="30">
        <v>7347</v>
      </c>
      <c r="B7349" s="30">
        <v>1032.623999999998</v>
      </c>
      <c r="C7349" s="30">
        <v>16113.771999999899</v>
      </c>
      <c r="D7349" s="30">
        <v>1</v>
      </c>
      <c r="E7349" s="30">
        <v>1</v>
      </c>
      <c r="F7349" s="30">
        <v>421.48799999999898</v>
      </c>
      <c r="G7349" s="30">
        <v>1</v>
      </c>
      <c r="H7349" s="30">
        <v>1</v>
      </c>
      <c r="I7349" s="30">
        <v>1</v>
      </c>
      <c r="K7349" s="457"/>
      <c r="L7349" s="457" t="e">
        <f>IF(K7349=0,#REF!,0)</f>
        <v>#REF!</v>
      </c>
    </row>
    <row r="7350" spans="1:12">
      <c r="A7350" s="30">
        <v>7348</v>
      </c>
      <c r="B7350" s="30">
        <v>1032.623999999998</v>
      </c>
      <c r="C7350" s="30">
        <v>16149.0619999999</v>
      </c>
      <c r="D7350" s="30">
        <v>1</v>
      </c>
      <c r="E7350" s="30">
        <v>1</v>
      </c>
      <c r="F7350" s="30">
        <v>247.128999999999</v>
      </c>
      <c r="G7350" s="30">
        <v>1</v>
      </c>
      <c r="H7350" s="30">
        <v>1</v>
      </c>
      <c r="I7350" s="30">
        <v>1</v>
      </c>
      <c r="K7350" s="457"/>
      <c r="L7350" s="457" t="e">
        <f>IF(K7350=0,#REF!,0)</f>
        <v>#REF!</v>
      </c>
    </row>
    <row r="7351" spans="1:12">
      <c r="A7351" s="30">
        <v>7349</v>
      </c>
      <c r="B7351" s="30">
        <v>1032.623999999998</v>
      </c>
      <c r="C7351" s="30">
        <v>16184.6359999999</v>
      </c>
      <c r="D7351" s="30">
        <v>1</v>
      </c>
      <c r="E7351" s="30">
        <v>1</v>
      </c>
      <c r="F7351" s="30">
        <v>247.70400000000001</v>
      </c>
      <c r="G7351" s="30">
        <v>1</v>
      </c>
      <c r="H7351" s="30">
        <v>1</v>
      </c>
      <c r="I7351" s="30">
        <v>1</v>
      </c>
      <c r="K7351" s="457"/>
      <c r="L7351" s="457" t="e">
        <f>IF(K7351=0,#REF!,0)</f>
        <v>#REF!</v>
      </c>
    </row>
    <row r="7352" spans="1:12">
      <c r="A7352" s="30">
        <v>7350</v>
      </c>
      <c r="B7352" s="30">
        <v>1762.222</v>
      </c>
      <c r="C7352" s="30">
        <v>16209.394999999891</v>
      </c>
      <c r="D7352" s="30">
        <v>1</v>
      </c>
      <c r="E7352" s="30">
        <v>1</v>
      </c>
      <c r="F7352" s="30">
        <v>424.91699999999901</v>
      </c>
      <c r="G7352" s="30">
        <v>1</v>
      </c>
      <c r="H7352" s="30">
        <v>1</v>
      </c>
      <c r="I7352" s="30">
        <v>1</v>
      </c>
      <c r="K7352" s="457"/>
      <c r="L7352" s="457" t="e">
        <f>IF(K7352=0,#REF!,0)</f>
        <v>#REF!</v>
      </c>
    </row>
    <row r="7353" spans="1:12">
      <c r="A7353" s="30">
        <v>7351</v>
      </c>
      <c r="B7353" s="30">
        <v>6139.8579999999993</v>
      </c>
      <c r="C7353" s="30">
        <v>16336.0449999999</v>
      </c>
      <c r="D7353" s="30">
        <v>1</v>
      </c>
      <c r="E7353" s="30">
        <v>1</v>
      </c>
      <c r="F7353" s="30">
        <v>60128.643999999898</v>
      </c>
      <c r="G7353" s="30">
        <v>1</v>
      </c>
      <c r="H7353" s="30">
        <v>1</v>
      </c>
      <c r="I7353" s="30">
        <v>1</v>
      </c>
      <c r="K7353" s="457"/>
      <c r="L7353" s="457" t="e">
        <f>IF(K7353=0,#REF!,0)</f>
        <v>#REF!</v>
      </c>
    </row>
    <row r="7354" spans="1:12">
      <c r="A7354" s="30">
        <v>7352</v>
      </c>
      <c r="B7354" s="30">
        <v>1762.222</v>
      </c>
      <c r="C7354" s="30">
        <v>16590.597999999896</v>
      </c>
      <c r="D7354" s="30">
        <v>1</v>
      </c>
      <c r="E7354" s="30">
        <v>1</v>
      </c>
      <c r="F7354" s="30">
        <v>64846.237999999998</v>
      </c>
      <c r="G7354" s="30">
        <v>1</v>
      </c>
      <c r="H7354" s="30">
        <v>1</v>
      </c>
      <c r="I7354" s="30">
        <v>1</v>
      </c>
      <c r="K7354" s="457"/>
      <c r="L7354" s="457" t="e">
        <f>IF(K7354=0,#REF!,0)</f>
        <v>#REF!</v>
      </c>
    </row>
    <row r="7355" spans="1:12">
      <c r="A7355" s="30">
        <v>7353</v>
      </c>
      <c r="B7355" s="30">
        <v>1032.623999999998</v>
      </c>
      <c r="C7355" s="30">
        <v>17250.280999999901</v>
      </c>
      <c r="D7355" s="30">
        <v>1</v>
      </c>
      <c r="E7355" s="30">
        <v>1</v>
      </c>
      <c r="F7355" s="30">
        <v>53474.135999999889</v>
      </c>
      <c r="G7355" s="30">
        <v>1</v>
      </c>
      <c r="H7355" s="30">
        <v>1</v>
      </c>
      <c r="I7355" s="30">
        <v>1</v>
      </c>
      <c r="K7355" s="457"/>
      <c r="L7355" s="457" t="e">
        <f>IF(K7355=0,#REF!,0)</f>
        <v>#REF!</v>
      </c>
    </row>
    <row r="7356" spans="1:12">
      <c r="A7356" s="30">
        <v>7354</v>
      </c>
      <c r="B7356" s="30">
        <v>1153.2399999999991</v>
      </c>
      <c r="C7356" s="30">
        <v>17950.357999999898</v>
      </c>
      <c r="D7356" s="30">
        <v>1</v>
      </c>
      <c r="E7356" s="30">
        <v>1</v>
      </c>
      <c r="F7356" s="30">
        <v>40238.455999999889</v>
      </c>
      <c r="G7356" s="30">
        <v>1</v>
      </c>
      <c r="H7356" s="30">
        <v>1</v>
      </c>
      <c r="I7356" s="30">
        <v>1</v>
      </c>
      <c r="K7356" s="457"/>
      <c r="L7356" s="457" t="e">
        <f>IF(K7356=0,#REF!,0)</f>
        <v>#REF!</v>
      </c>
    </row>
    <row r="7357" spans="1:12">
      <c r="A7357" s="30">
        <v>7355</v>
      </c>
      <c r="B7357" s="30">
        <v>1213.5469999999991</v>
      </c>
      <c r="C7357" s="30">
        <v>18679.559999999899</v>
      </c>
      <c r="D7357" s="30">
        <v>1</v>
      </c>
      <c r="E7357" s="30">
        <v>1</v>
      </c>
      <c r="F7357" s="30">
        <v>29601.151999999893</v>
      </c>
      <c r="G7357" s="30">
        <v>1</v>
      </c>
      <c r="H7357" s="30">
        <v>1</v>
      </c>
      <c r="I7357" s="30">
        <v>1</v>
      </c>
      <c r="K7357" s="457"/>
      <c r="L7357" s="457" t="e">
        <f>IF(K7357=0,#REF!,0)</f>
        <v>#REF!</v>
      </c>
    </row>
    <row r="7358" spans="1:12">
      <c r="A7358" s="30">
        <v>7356</v>
      </c>
      <c r="B7358" s="30">
        <v>1213.5469999999991</v>
      </c>
      <c r="C7358" s="30">
        <v>18294.355999999902</v>
      </c>
      <c r="D7358" s="30">
        <v>1</v>
      </c>
      <c r="E7358" s="30">
        <v>1</v>
      </c>
      <c r="F7358" s="30">
        <v>19630.087999999891</v>
      </c>
      <c r="G7358" s="30">
        <v>1</v>
      </c>
      <c r="H7358" s="30">
        <v>1</v>
      </c>
      <c r="I7358" s="30">
        <v>1</v>
      </c>
      <c r="K7358" s="457"/>
      <c r="L7358" s="457" t="e">
        <f>IF(K7358=0,#REF!,0)</f>
        <v>#REF!</v>
      </c>
    </row>
    <row r="7359" spans="1:12">
      <c r="A7359" s="30">
        <v>7357</v>
      </c>
      <c r="B7359" s="30">
        <v>6200.1660000000002</v>
      </c>
      <c r="C7359" s="30">
        <v>16386.614999999889</v>
      </c>
      <c r="D7359" s="30">
        <v>1</v>
      </c>
      <c r="E7359" s="30">
        <v>1</v>
      </c>
      <c r="F7359" s="30">
        <v>5373.0259999999998</v>
      </c>
      <c r="G7359" s="30">
        <v>1</v>
      </c>
      <c r="H7359" s="30">
        <v>1</v>
      </c>
      <c r="I7359" s="30">
        <v>1</v>
      </c>
      <c r="K7359" s="457"/>
      <c r="L7359" s="457" t="e">
        <f>IF(K7359=0,#REF!,0)</f>
        <v>#REF!</v>
      </c>
    </row>
    <row r="7360" spans="1:12">
      <c r="A7360" s="30">
        <v>7358</v>
      </c>
      <c r="B7360" s="30">
        <v>1762.222</v>
      </c>
      <c r="C7360" s="30">
        <v>16203.154999999901</v>
      </c>
      <c r="D7360" s="30">
        <v>1</v>
      </c>
      <c r="E7360" s="30">
        <v>1</v>
      </c>
      <c r="F7360" s="30">
        <v>5103.3469999999998</v>
      </c>
      <c r="G7360" s="30">
        <v>1</v>
      </c>
      <c r="H7360" s="30">
        <v>1</v>
      </c>
      <c r="I7360" s="30">
        <v>1</v>
      </c>
      <c r="K7360" s="457"/>
      <c r="L7360" s="457" t="e">
        <f>IF(K7360=0,#REF!,0)</f>
        <v>#REF!</v>
      </c>
    </row>
    <row r="7361" spans="1:12">
      <c r="A7361" s="30">
        <v>7359</v>
      </c>
      <c r="B7361" s="30">
        <v>1032.623999999998</v>
      </c>
      <c r="C7361" s="30">
        <v>16973.5649999999</v>
      </c>
      <c r="D7361" s="30">
        <v>1</v>
      </c>
      <c r="E7361" s="30">
        <v>1</v>
      </c>
      <c r="F7361" s="30">
        <v>4611.2509999999902</v>
      </c>
      <c r="G7361" s="30">
        <v>1</v>
      </c>
      <c r="H7361" s="30">
        <v>1</v>
      </c>
      <c r="I7361" s="30">
        <v>1</v>
      </c>
      <c r="K7361" s="457"/>
      <c r="L7361" s="457" t="e">
        <f>IF(K7361=0,#REF!,0)</f>
        <v>#REF!</v>
      </c>
    </row>
    <row r="7362" spans="1:12">
      <c r="A7362" s="30">
        <v>7360</v>
      </c>
      <c r="B7362" s="30">
        <v>1032.623999999998</v>
      </c>
      <c r="C7362" s="30">
        <v>16588.360999999899</v>
      </c>
      <c r="D7362" s="30">
        <v>1</v>
      </c>
      <c r="E7362" s="30">
        <v>1</v>
      </c>
      <c r="F7362" s="30">
        <v>6487.7669999999798</v>
      </c>
      <c r="G7362" s="30">
        <v>1</v>
      </c>
      <c r="H7362" s="30">
        <v>1</v>
      </c>
      <c r="I7362" s="30">
        <v>1</v>
      </c>
      <c r="K7362" s="457"/>
      <c r="L7362" s="457" t="e">
        <f>IF(K7362=0,#REF!,0)</f>
        <v>#REF!</v>
      </c>
    </row>
    <row r="7363" spans="1:12">
      <c r="A7363" s="30">
        <v>7361</v>
      </c>
      <c r="B7363" s="30">
        <v>1032.623999999998</v>
      </c>
      <c r="C7363" s="30">
        <v>16203.261999999901</v>
      </c>
      <c r="D7363" s="30">
        <v>1</v>
      </c>
      <c r="E7363" s="30">
        <v>1</v>
      </c>
      <c r="F7363" s="30">
        <v>12138.791999999999</v>
      </c>
      <c r="G7363" s="30">
        <v>1</v>
      </c>
      <c r="H7363" s="30">
        <v>1</v>
      </c>
      <c r="I7363" s="30">
        <v>1</v>
      </c>
      <c r="K7363" s="457"/>
      <c r="L7363" s="457" t="e">
        <f>IF(K7363=0,#REF!,0)</f>
        <v>#REF!</v>
      </c>
    </row>
    <row r="7364" spans="1:12">
      <c r="A7364" s="30">
        <v>7362</v>
      </c>
      <c r="B7364" s="30">
        <v>1762.222</v>
      </c>
      <c r="C7364" s="30">
        <v>15637.5789999999</v>
      </c>
      <c r="D7364" s="30">
        <v>1</v>
      </c>
      <c r="E7364" s="30">
        <v>1</v>
      </c>
      <c r="F7364" s="30">
        <v>20342.393999999898</v>
      </c>
      <c r="G7364" s="30">
        <v>1</v>
      </c>
      <c r="H7364" s="30">
        <v>1</v>
      </c>
      <c r="I7364" s="30">
        <v>1</v>
      </c>
      <c r="K7364" s="457"/>
      <c r="L7364" s="457" t="e">
        <f>IF(K7364=0,#REF!,0)</f>
        <v>#REF!</v>
      </c>
    </row>
    <row r="7365" spans="1:12">
      <c r="A7365" s="30">
        <v>7363</v>
      </c>
      <c r="B7365" s="30">
        <v>6139.8579999999993</v>
      </c>
      <c r="C7365" s="30">
        <v>15676.372999999898</v>
      </c>
      <c r="D7365" s="30">
        <v>1</v>
      </c>
      <c r="E7365" s="30">
        <v>1</v>
      </c>
      <c r="F7365" s="30">
        <v>13794.226999999992</v>
      </c>
      <c r="G7365" s="30">
        <v>1</v>
      </c>
      <c r="H7365" s="30">
        <v>1</v>
      </c>
      <c r="I7365" s="30">
        <v>1</v>
      </c>
      <c r="K7365" s="457"/>
      <c r="L7365" s="457" t="e">
        <f>IF(K7365=0,#REF!,0)</f>
        <v>#REF!</v>
      </c>
    </row>
    <row r="7366" spans="1:12">
      <c r="A7366" s="30">
        <v>7364</v>
      </c>
      <c r="B7366" s="30">
        <v>7599.07</v>
      </c>
      <c r="C7366" s="30">
        <v>17040.6179999999</v>
      </c>
      <c r="D7366" s="30">
        <v>1</v>
      </c>
      <c r="E7366" s="30">
        <v>1</v>
      </c>
      <c r="F7366" s="30">
        <v>13408.232</v>
      </c>
      <c r="G7366" s="30">
        <v>1</v>
      </c>
      <c r="H7366" s="30">
        <v>1</v>
      </c>
      <c r="I7366" s="30">
        <v>1</v>
      </c>
      <c r="K7366" s="457"/>
      <c r="L7366" s="457" t="e">
        <f>IF(K7366=0,#REF!,0)</f>
        <v>#REF!</v>
      </c>
    </row>
    <row r="7367" spans="1:12">
      <c r="A7367" s="30">
        <v>7365</v>
      </c>
      <c r="B7367" s="30">
        <v>1762.222</v>
      </c>
      <c r="C7367" s="30">
        <v>16569.319999999901</v>
      </c>
      <c r="D7367" s="30">
        <v>1</v>
      </c>
      <c r="E7367" s="30">
        <v>1</v>
      </c>
      <c r="F7367" s="30">
        <v>24831.627</v>
      </c>
      <c r="G7367" s="30">
        <v>1</v>
      </c>
      <c r="H7367" s="30">
        <v>1</v>
      </c>
      <c r="I7367" s="30">
        <v>1</v>
      </c>
      <c r="K7367" s="457"/>
      <c r="L7367" s="457" t="e">
        <f>IF(K7367=0,#REF!,0)</f>
        <v>#REF!</v>
      </c>
    </row>
    <row r="7368" spans="1:12">
      <c r="A7368" s="30">
        <v>7366</v>
      </c>
      <c r="B7368" s="30">
        <v>1762.222</v>
      </c>
      <c r="C7368" s="30">
        <v>16189.1179999999</v>
      </c>
      <c r="D7368" s="30">
        <v>1</v>
      </c>
      <c r="E7368" s="30">
        <v>1</v>
      </c>
      <c r="F7368" s="30">
        <v>2318.1410000000001</v>
      </c>
      <c r="G7368" s="30">
        <v>1</v>
      </c>
      <c r="H7368" s="30">
        <v>1</v>
      </c>
      <c r="I7368" s="30">
        <v>1</v>
      </c>
      <c r="K7368" s="457"/>
      <c r="L7368" s="457" t="e">
        <f>IF(K7368=0,#REF!,0)</f>
        <v>#REF!</v>
      </c>
    </row>
    <row r="7369" spans="1:12">
      <c r="A7369" s="30">
        <v>7367</v>
      </c>
      <c r="B7369" s="30">
        <v>1762.222</v>
      </c>
      <c r="C7369" s="30">
        <v>15817.2749999999</v>
      </c>
      <c r="D7369" s="30">
        <v>1</v>
      </c>
      <c r="E7369" s="30">
        <v>1</v>
      </c>
      <c r="F7369" s="30">
        <v>2132.4699999999998</v>
      </c>
      <c r="G7369" s="30">
        <v>1</v>
      </c>
      <c r="H7369" s="30">
        <v>1</v>
      </c>
      <c r="I7369" s="30">
        <v>1</v>
      </c>
      <c r="K7369" s="457"/>
      <c r="L7369" s="457" t="e">
        <f>IF(K7369=0,#REF!,0)</f>
        <v>#REF!</v>
      </c>
    </row>
    <row r="7370" spans="1:12">
      <c r="A7370" s="30">
        <v>7368</v>
      </c>
      <c r="B7370" s="30">
        <v>1032.623999999998</v>
      </c>
      <c r="C7370" s="30">
        <v>15878.6319999999</v>
      </c>
      <c r="D7370" s="30">
        <v>1</v>
      </c>
      <c r="E7370" s="30">
        <v>1</v>
      </c>
      <c r="F7370" s="30">
        <v>1203.972</v>
      </c>
      <c r="G7370" s="30">
        <v>1</v>
      </c>
      <c r="H7370" s="30">
        <v>1</v>
      </c>
      <c r="I7370" s="30">
        <v>1</v>
      </c>
      <c r="K7370" s="457"/>
      <c r="L7370" s="457" t="e">
        <f>IF(K7370=0,#REF!,0)</f>
        <v>#REF!</v>
      </c>
    </row>
    <row r="7371" spans="1:12">
      <c r="A7371" s="30">
        <v>7369</v>
      </c>
      <c r="B7371" s="30">
        <v>1032.623999999998</v>
      </c>
      <c r="C7371" s="30">
        <v>15910.503999999899</v>
      </c>
      <c r="D7371" s="30">
        <v>1</v>
      </c>
      <c r="E7371" s="30">
        <v>1</v>
      </c>
      <c r="F7371" s="30">
        <v>562.37099999999998</v>
      </c>
      <c r="G7371" s="30">
        <v>1</v>
      </c>
      <c r="H7371" s="30">
        <v>1</v>
      </c>
      <c r="I7371" s="30">
        <v>1</v>
      </c>
      <c r="K7371" s="457"/>
      <c r="L7371" s="457" t="e">
        <f>IF(K7371=0,#REF!,0)</f>
        <v>#REF!</v>
      </c>
    </row>
    <row r="7372" spans="1:12">
      <c r="A7372" s="30">
        <v>7370</v>
      </c>
      <c r="B7372" s="30">
        <v>1032.623999999998</v>
      </c>
      <c r="C7372" s="30">
        <v>15849.9909999999</v>
      </c>
      <c r="D7372" s="30">
        <v>1</v>
      </c>
      <c r="E7372" s="30">
        <v>1</v>
      </c>
      <c r="F7372" s="30">
        <v>325.87199999999899</v>
      </c>
      <c r="G7372" s="30">
        <v>1</v>
      </c>
      <c r="H7372" s="30">
        <v>1</v>
      </c>
      <c r="I7372" s="30">
        <v>1</v>
      </c>
      <c r="K7372" s="457"/>
      <c r="L7372" s="457" t="e">
        <f>IF(K7372=0,#REF!,0)</f>
        <v>#REF!</v>
      </c>
    </row>
    <row r="7373" spans="1:12">
      <c r="A7373" s="30">
        <v>7371</v>
      </c>
      <c r="B7373" s="30">
        <v>1032.623999999998</v>
      </c>
      <c r="C7373" s="30">
        <v>15867.6069999999</v>
      </c>
      <c r="D7373" s="30">
        <v>1</v>
      </c>
      <c r="E7373" s="30">
        <v>1</v>
      </c>
      <c r="F7373" s="30">
        <v>277.80499999999898</v>
      </c>
      <c r="G7373" s="30">
        <v>1</v>
      </c>
      <c r="H7373" s="30">
        <v>1</v>
      </c>
      <c r="I7373" s="30">
        <v>1</v>
      </c>
      <c r="K7373" s="457"/>
      <c r="L7373" s="457" t="e">
        <f>IF(K7373=0,#REF!,0)</f>
        <v>#REF!</v>
      </c>
    </row>
    <row r="7374" spans="1:12">
      <c r="A7374" s="30">
        <v>7372</v>
      </c>
      <c r="B7374" s="30">
        <v>1032.623999999998</v>
      </c>
      <c r="C7374" s="30">
        <v>15873.868999999901</v>
      </c>
      <c r="D7374" s="30">
        <v>1</v>
      </c>
      <c r="E7374" s="30">
        <v>1</v>
      </c>
      <c r="F7374" s="30">
        <v>278.30999999999898</v>
      </c>
      <c r="G7374" s="30">
        <v>1</v>
      </c>
      <c r="H7374" s="30">
        <v>1</v>
      </c>
      <c r="I7374" s="30">
        <v>1</v>
      </c>
      <c r="K7374" s="457"/>
      <c r="L7374" s="457" t="e">
        <f>IF(K7374=0,#REF!,0)</f>
        <v>#REF!</v>
      </c>
    </row>
    <row r="7375" spans="1:12">
      <c r="A7375" s="30">
        <v>7373</v>
      </c>
      <c r="B7375" s="30">
        <v>1032.623999999998</v>
      </c>
      <c r="C7375" s="30">
        <v>15881.931999999901</v>
      </c>
      <c r="D7375" s="30">
        <v>1</v>
      </c>
      <c r="E7375" s="30">
        <v>1</v>
      </c>
      <c r="F7375" s="30">
        <v>247.06700000000001</v>
      </c>
      <c r="G7375" s="30">
        <v>1</v>
      </c>
      <c r="H7375" s="30">
        <v>1</v>
      </c>
      <c r="I7375" s="30">
        <v>1</v>
      </c>
      <c r="K7375" s="457"/>
      <c r="L7375" s="457" t="e">
        <f>IF(K7375=0,#REF!,0)</f>
        <v>#REF!</v>
      </c>
    </row>
    <row r="7376" spans="1:12">
      <c r="A7376" s="30">
        <v>7374</v>
      </c>
      <c r="B7376" s="30">
        <v>1762.222</v>
      </c>
      <c r="C7376" s="30">
        <v>15874.3569999999</v>
      </c>
      <c r="D7376" s="30">
        <v>1</v>
      </c>
      <c r="E7376" s="30">
        <v>1</v>
      </c>
      <c r="F7376" s="30">
        <v>2517.8490000000002</v>
      </c>
      <c r="G7376" s="30">
        <v>1</v>
      </c>
      <c r="H7376" s="30">
        <v>1</v>
      </c>
      <c r="I7376" s="30">
        <v>1</v>
      </c>
      <c r="K7376" s="457"/>
      <c r="L7376" s="457" t="e">
        <f>IF(K7376=0,#REF!,0)</f>
        <v>#REF!</v>
      </c>
    </row>
    <row r="7377" spans="1:12">
      <c r="A7377" s="30">
        <v>7375</v>
      </c>
      <c r="B7377" s="30">
        <v>6139.8579999999993</v>
      </c>
      <c r="C7377" s="30">
        <v>15969.9919999999</v>
      </c>
      <c r="D7377" s="30">
        <v>1</v>
      </c>
      <c r="E7377" s="30">
        <v>1</v>
      </c>
      <c r="F7377" s="30">
        <v>49002.235000000001</v>
      </c>
      <c r="G7377" s="30">
        <v>1</v>
      </c>
      <c r="H7377" s="30">
        <v>1</v>
      </c>
      <c r="I7377" s="30">
        <v>1</v>
      </c>
      <c r="K7377" s="457"/>
      <c r="L7377" s="457" t="e">
        <f>IF(K7377=0,#REF!,0)</f>
        <v>#REF!</v>
      </c>
    </row>
    <row r="7378" spans="1:12">
      <c r="A7378" s="30">
        <v>7376</v>
      </c>
      <c r="B7378" s="30">
        <v>1762.222</v>
      </c>
      <c r="C7378" s="30">
        <v>47500.933999999899</v>
      </c>
      <c r="D7378" s="30">
        <v>1</v>
      </c>
      <c r="E7378" s="30">
        <v>1</v>
      </c>
      <c r="F7378" s="30">
        <v>51786.943999999989</v>
      </c>
      <c r="G7378" s="30">
        <v>1</v>
      </c>
      <c r="H7378" s="30">
        <v>1</v>
      </c>
      <c r="I7378" s="30">
        <v>1</v>
      </c>
      <c r="K7378" s="457"/>
      <c r="L7378" s="457" t="e">
        <f>IF(K7378=0,#REF!,0)</f>
        <v>#REF!</v>
      </c>
    </row>
    <row r="7379" spans="1:12">
      <c r="A7379" s="30">
        <v>7377</v>
      </c>
      <c r="B7379" s="30">
        <v>1032.623999999998</v>
      </c>
      <c r="C7379" s="30">
        <v>76253.692999999999</v>
      </c>
      <c r="D7379" s="30">
        <v>1</v>
      </c>
      <c r="E7379" s="30">
        <v>1</v>
      </c>
      <c r="F7379" s="30">
        <v>39136.536</v>
      </c>
      <c r="G7379" s="30">
        <v>1</v>
      </c>
      <c r="H7379" s="30">
        <v>1</v>
      </c>
      <c r="I7379" s="30">
        <v>1</v>
      </c>
      <c r="K7379" s="457"/>
      <c r="L7379" s="457" t="e">
        <f>IF(K7379=0,#REF!,0)</f>
        <v>#REF!</v>
      </c>
    </row>
    <row r="7380" spans="1:12">
      <c r="A7380" s="30">
        <v>7378</v>
      </c>
      <c r="B7380" s="30">
        <v>1153.2399999999991</v>
      </c>
      <c r="C7380" s="30">
        <v>93691.856999999887</v>
      </c>
      <c r="D7380" s="30">
        <v>1</v>
      </c>
      <c r="E7380" s="30">
        <v>1</v>
      </c>
      <c r="F7380" s="30">
        <v>26260.694999999891</v>
      </c>
      <c r="G7380" s="30">
        <v>1</v>
      </c>
      <c r="H7380" s="30">
        <v>1</v>
      </c>
      <c r="I7380" s="30">
        <v>1</v>
      </c>
      <c r="K7380" s="457"/>
      <c r="L7380" s="457" t="e">
        <f>IF(K7380=0,#REF!,0)</f>
        <v>#REF!</v>
      </c>
    </row>
    <row r="7381" spans="1:12">
      <c r="A7381" s="30">
        <v>7379</v>
      </c>
      <c r="B7381" s="30">
        <v>1213.5469999999991</v>
      </c>
      <c r="C7381" s="30">
        <v>111394.49299999981</v>
      </c>
      <c r="D7381" s="30">
        <v>1</v>
      </c>
      <c r="E7381" s="30">
        <v>1</v>
      </c>
      <c r="F7381" s="30">
        <v>14738.376999999989</v>
      </c>
      <c r="G7381" s="30">
        <v>1</v>
      </c>
      <c r="H7381" s="30">
        <v>1</v>
      </c>
      <c r="I7381" s="30">
        <v>1</v>
      </c>
      <c r="K7381" s="457">
        <v>13104.003475486594</v>
      </c>
      <c r="L7381" s="457">
        <f>IF(K7381=0,#REF!,0)</f>
        <v>0</v>
      </c>
    </row>
    <row r="7382" spans="1:12">
      <c r="A7382" s="30">
        <v>7380</v>
      </c>
      <c r="B7382" s="30">
        <v>1213.5469999999991</v>
      </c>
      <c r="C7382" s="30">
        <v>93152.673999999912</v>
      </c>
      <c r="D7382" s="30">
        <v>1</v>
      </c>
      <c r="E7382" s="30">
        <v>1</v>
      </c>
      <c r="F7382" s="30">
        <v>5487.2869999999893</v>
      </c>
      <c r="G7382" s="30">
        <v>1</v>
      </c>
      <c r="H7382" s="30">
        <v>1</v>
      </c>
      <c r="I7382" s="30">
        <v>1</v>
      </c>
      <c r="K7382" s="457">
        <v>27411.574163940888</v>
      </c>
      <c r="L7382" s="457">
        <f>IF(K7382=0,#REF!,0)</f>
        <v>0</v>
      </c>
    </row>
    <row r="7383" spans="1:12">
      <c r="A7383" s="30">
        <v>7381</v>
      </c>
      <c r="B7383" s="30">
        <v>6200.1660000000002</v>
      </c>
      <c r="C7383" s="30">
        <v>50227.684999999896</v>
      </c>
      <c r="D7383" s="30">
        <v>1</v>
      </c>
      <c r="E7383" s="30">
        <v>1</v>
      </c>
      <c r="F7383" s="30">
        <v>4147.1409999999996</v>
      </c>
      <c r="G7383" s="30">
        <v>1</v>
      </c>
      <c r="H7383" s="30">
        <v>1</v>
      </c>
      <c r="I7383" s="30">
        <v>1</v>
      </c>
      <c r="K7383" s="457">
        <v>1002.3839145243562</v>
      </c>
      <c r="L7383" s="457">
        <f>IF(K7383=0,#REF!,0)</f>
        <v>0</v>
      </c>
    </row>
    <row r="7384" spans="1:12">
      <c r="A7384" s="30">
        <v>7382</v>
      </c>
      <c r="B7384" s="30">
        <v>1762.222</v>
      </c>
      <c r="C7384" s="30">
        <v>73282.115999999995</v>
      </c>
      <c r="D7384" s="30">
        <v>1</v>
      </c>
      <c r="E7384" s="30">
        <v>1</v>
      </c>
      <c r="F7384" s="30">
        <v>3687.9140000000002</v>
      </c>
      <c r="G7384" s="30">
        <v>1</v>
      </c>
      <c r="H7384" s="30">
        <v>1</v>
      </c>
      <c r="I7384" s="30">
        <v>1</v>
      </c>
      <c r="K7384" s="457">
        <v>13810.267092597447</v>
      </c>
      <c r="L7384" s="457">
        <f>IF(K7384=0,#REF!,0)</f>
        <v>0</v>
      </c>
    </row>
    <row r="7385" spans="1:12">
      <c r="A7385" s="30">
        <v>7383</v>
      </c>
      <c r="B7385" s="30">
        <v>1032.623999999998</v>
      </c>
      <c r="C7385" s="30">
        <v>108934.9859999998</v>
      </c>
      <c r="D7385" s="30">
        <v>1</v>
      </c>
      <c r="E7385" s="30">
        <v>1</v>
      </c>
      <c r="F7385" s="30">
        <v>2114.71899999999</v>
      </c>
      <c r="G7385" s="30">
        <v>1</v>
      </c>
      <c r="H7385" s="30">
        <v>1</v>
      </c>
      <c r="I7385" s="30">
        <v>1</v>
      </c>
      <c r="K7385" s="457">
        <v>6842.6755652971924</v>
      </c>
      <c r="L7385" s="457">
        <f>IF(K7385=0,#REF!,0)</f>
        <v>0</v>
      </c>
    </row>
    <row r="7386" spans="1:12">
      <c r="A7386" s="30">
        <v>7384</v>
      </c>
      <c r="B7386" s="30">
        <v>1032.623999999998</v>
      </c>
      <c r="C7386" s="30">
        <v>90959.541999999899</v>
      </c>
      <c r="D7386" s="30">
        <v>1</v>
      </c>
      <c r="E7386" s="30">
        <v>1</v>
      </c>
      <c r="F7386" s="30">
        <v>1853.1379999999999</v>
      </c>
      <c r="G7386" s="30">
        <v>1</v>
      </c>
      <c r="H7386" s="30">
        <v>1</v>
      </c>
      <c r="I7386" s="30">
        <v>1</v>
      </c>
      <c r="K7386" s="457"/>
      <c r="L7386" s="457" t="e">
        <f>IF(K7386=0,#REF!,0)</f>
        <v>#REF!</v>
      </c>
    </row>
    <row r="7387" spans="1:12">
      <c r="A7387" s="30">
        <v>7385</v>
      </c>
      <c r="B7387" s="30">
        <v>1032.623999999998</v>
      </c>
      <c r="C7387" s="30">
        <v>79106.432000000001</v>
      </c>
      <c r="D7387" s="30">
        <v>1</v>
      </c>
      <c r="E7387" s="30">
        <v>1</v>
      </c>
      <c r="F7387" s="30">
        <v>2148.2969999999996</v>
      </c>
      <c r="G7387" s="30">
        <v>1</v>
      </c>
      <c r="H7387" s="30">
        <v>1</v>
      </c>
      <c r="I7387" s="30">
        <v>1</v>
      </c>
      <c r="K7387" s="457"/>
      <c r="L7387" s="457" t="e">
        <f>IF(K7387=0,#REF!,0)</f>
        <v>#REF!</v>
      </c>
    </row>
    <row r="7388" spans="1:12">
      <c r="A7388" s="30">
        <v>7386</v>
      </c>
      <c r="B7388" s="30">
        <v>1762.222</v>
      </c>
      <c r="C7388" s="30">
        <v>43558.084999999897</v>
      </c>
      <c r="D7388" s="30">
        <v>1</v>
      </c>
      <c r="E7388" s="30">
        <v>1</v>
      </c>
      <c r="F7388" s="30">
        <v>4507.4470000000001</v>
      </c>
      <c r="G7388" s="30">
        <v>1</v>
      </c>
      <c r="H7388" s="30">
        <v>1</v>
      </c>
      <c r="I7388" s="30">
        <v>1</v>
      </c>
      <c r="K7388" s="457"/>
      <c r="L7388" s="457" t="e">
        <f>IF(K7388=0,#REF!,0)</f>
        <v>#REF!</v>
      </c>
    </row>
    <row r="7389" spans="1:12">
      <c r="A7389" s="30">
        <v>7387</v>
      </c>
      <c r="B7389" s="30">
        <v>6139.8579999999993</v>
      </c>
      <c r="C7389" s="30">
        <v>28120.379999999899</v>
      </c>
      <c r="D7389" s="30">
        <v>1</v>
      </c>
      <c r="E7389" s="30">
        <v>1</v>
      </c>
      <c r="F7389" s="30">
        <v>5206.4139999999907</v>
      </c>
      <c r="G7389" s="30">
        <v>1</v>
      </c>
      <c r="H7389" s="30">
        <v>1</v>
      </c>
      <c r="I7389" s="30">
        <v>1</v>
      </c>
      <c r="K7389" s="457"/>
      <c r="L7389" s="457" t="e">
        <f>IF(K7389=0,#REF!,0)</f>
        <v>#REF!</v>
      </c>
    </row>
    <row r="7390" spans="1:12">
      <c r="A7390" s="30">
        <v>7388</v>
      </c>
      <c r="B7390" s="30">
        <v>7599.07</v>
      </c>
      <c r="C7390" s="30">
        <v>29389.067999999897</v>
      </c>
      <c r="D7390" s="30">
        <v>1</v>
      </c>
      <c r="E7390" s="30">
        <v>1</v>
      </c>
      <c r="F7390" s="30">
        <v>5273.4070000000002</v>
      </c>
      <c r="G7390" s="30">
        <v>1</v>
      </c>
      <c r="H7390" s="30">
        <v>1</v>
      </c>
      <c r="I7390" s="30">
        <v>1</v>
      </c>
      <c r="K7390" s="457"/>
      <c r="L7390" s="457" t="e">
        <f>IF(K7390=0,#REF!,0)</f>
        <v>#REF!</v>
      </c>
    </row>
    <row r="7391" spans="1:12">
      <c r="A7391" s="30">
        <v>7389</v>
      </c>
      <c r="B7391" s="30">
        <v>1762.222</v>
      </c>
      <c r="C7391" s="30">
        <v>16153.051999999901</v>
      </c>
      <c r="D7391" s="30">
        <v>1</v>
      </c>
      <c r="E7391" s="30">
        <v>1</v>
      </c>
      <c r="F7391" s="30">
        <v>11745.25599999999</v>
      </c>
      <c r="G7391" s="30">
        <v>1</v>
      </c>
      <c r="H7391" s="30">
        <v>1</v>
      </c>
      <c r="I7391" s="30">
        <v>1</v>
      </c>
      <c r="K7391" s="457"/>
      <c r="L7391" s="457" t="e">
        <f>IF(K7391=0,#REF!,0)</f>
        <v>#REF!</v>
      </c>
    </row>
    <row r="7392" spans="1:12">
      <c r="A7392" s="30">
        <v>7390</v>
      </c>
      <c r="B7392" s="30">
        <v>1762.222</v>
      </c>
      <c r="C7392" s="30">
        <v>15753.815999999901</v>
      </c>
      <c r="D7392" s="30">
        <v>1</v>
      </c>
      <c r="E7392" s="30">
        <v>1</v>
      </c>
      <c r="F7392" s="30">
        <v>2971.5329999999999</v>
      </c>
      <c r="G7392" s="30">
        <v>1</v>
      </c>
      <c r="H7392" s="30">
        <v>1</v>
      </c>
      <c r="I7392" s="30">
        <v>1</v>
      </c>
      <c r="K7392" s="457"/>
      <c r="L7392" s="457" t="e">
        <f>IF(K7392=0,#REF!,0)</f>
        <v>#REF!</v>
      </c>
    </row>
    <row r="7393" spans="1:12">
      <c r="A7393" s="30">
        <v>7391</v>
      </c>
      <c r="B7393" s="30">
        <v>1762.222</v>
      </c>
      <c r="C7393" s="30">
        <v>15415.5889999999</v>
      </c>
      <c r="D7393" s="30">
        <v>1</v>
      </c>
      <c r="E7393" s="30">
        <v>1</v>
      </c>
      <c r="F7393" s="30">
        <v>1660.5709999999999</v>
      </c>
      <c r="G7393" s="30">
        <v>1</v>
      </c>
      <c r="H7393" s="30">
        <v>1</v>
      </c>
      <c r="I7393" s="30">
        <v>1</v>
      </c>
      <c r="K7393" s="457"/>
      <c r="L7393" s="457" t="e">
        <f>IF(K7393=0,#REF!,0)</f>
        <v>#REF!</v>
      </c>
    </row>
    <row r="7394" spans="1:12">
      <c r="A7394" s="30">
        <v>7392</v>
      </c>
      <c r="B7394" s="30">
        <v>1032.623999999998</v>
      </c>
      <c r="C7394" s="30">
        <v>15520.2509999999</v>
      </c>
      <c r="D7394" s="30">
        <v>1</v>
      </c>
      <c r="E7394" s="30">
        <v>1</v>
      </c>
      <c r="F7394" s="30">
        <v>1269.0830000000001</v>
      </c>
      <c r="G7394" s="30">
        <v>1</v>
      </c>
      <c r="H7394" s="30">
        <v>1</v>
      </c>
      <c r="I7394" s="30">
        <v>1</v>
      </c>
      <c r="K7394" s="457"/>
      <c r="L7394" s="457" t="e">
        <f>IF(K7394=0,#REF!,0)</f>
        <v>#REF!</v>
      </c>
    </row>
    <row r="7395" spans="1:12">
      <c r="A7395" s="30">
        <v>7393</v>
      </c>
      <c r="B7395" s="30">
        <v>1032.623999999998</v>
      </c>
      <c r="C7395" s="30">
        <v>15647.589999999898</v>
      </c>
      <c r="D7395" s="30">
        <v>1</v>
      </c>
      <c r="E7395" s="30">
        <v>1</v>
      </c>
      <c r="F7395" s="30">
        <v>561.29099999999903</v>
      </c>
      <c r="G7395" s="30">
        <v>1</v>
      </c>
      <c r="H7395" s="30">
        <v>1</v>
      </c>
      <c r="I7395" s="30">
        <v>1</v>
      </c>
      <c r="K7395" s="457"/>
      <c r="L7395" s="457" t="e">
        <f>IF(K7395=0,#REF!,0)</f>
        <v>#REF!</v>
      </c>
    </row>
    <row r="7396" spans="1:12">
      <c r="A7396" s="30">
        <v>7394</v>
      </c>
      <c r="B7396" s="30">
        <v>1032.623999999998</v>
      </c>
      <c r="C7396" s="30">
        <v>15694.958999999901</v>
      </c>
      <c r="D7396" s="30">
        <v>1</v>
      </c>
      <c r="E7396" s="30">
        <v>1</v>
      </c>
      <c r="F7396" s="30">
        <v>324.974999999999</v>
      </c>
      <c r="G7396" s="30">
        <v>1</v>
      </c>
      <c r="H7396" s="30">
        <v>1</v>
      </c>
      <c r="I7396" s="30">
        <v>1</v>
      </c>
      <c r="K7396" s="457"/>
      <c r="L7396" s="457" t="e">
        <f>IF(K7396=0,#REF!,0)</f>
        <v>#REF!</v>
      </c>
    </row>
    <row r="7397" spans="1:12">
      <c r="A7397" s="30">
        <v>7395</v>
      </c>
      <c r="B7397" s="30">
        <v>1032.623999999998</v>
      </c>
      <c r="C7397" s="30">
        <v>15820.657999999901</v>
      </c>
      <c r="D7397" s="30">
        <v>1</v>
      </c>
      <c r="E7397" s="30">
        <v>1</v>
      </c>
      <c r="F7397" s="30">
        <v>276.38899999999899</v>
      </c>
      <c r="G7397" s="30">
        <v>1</v>
      </c>
      <c r="H7397" s="30">
        <v>1</v>
      </c>
      <c r="I7397" s="30">
        <v>1</v>
      </c>
      <c r="K7397" s="457"/>
      <c r="L7397" s="457" t="e">
        <f>IF(K7397=0,#REF!,0)</f>
        <v>#REF!</v>
      </c>
    </row>
    <row r="7398" spans="1:12">
      <c r="A7398" s="30">
        <v>7396</v>
      </c>
      <c r="B7398" s="30">
        <v>1032.623999999998</v>
      </c>
      <c r="C7398" s="30">
        <v>15863.229999999901</v>
      </c>
      <c r="D7398" s="30">
        <v>1</v>
      </c>
      <c r="E7398" s="30">
        <v>1</v>
      </c>
      <c r="F7398" s="30">
        <v>277.22399999999999</v>
      </c>
      <c r="G7398" s="30">
        <v>1</v>
      </c>
      <c r="H7398" s="30">
        <v>1</v>
      </c>
      <c r="I7398" s="30">
        <v>1</v>
      </c>
      <c r="K7398" s="457"/>
      <c r="L7398" s="457" t="e">
        <f>IF(K7398=0,#REF!,0)</f>
        <v>#REF!</v>
      </c>
    </row>
    <row r="7399" spans="1:12">
      <c r="A7399" s="30">
        <v>7397</v>
      </c>
      <c r="B7399" s="30">
        <v>1032.623999999998</v>
      </c>
      <c r="C7399" s="30">
        <v>15914.609999999901</v>
      </c>
      <c r="D7399" s="30">
        <v>1</v>
      </c>
      <c r="E7399" s="30">
        <v>1</v>
      </c>
      <c r="F7399" s="30">
        <v>246.71299999999999</v>
      </c>
      <c r="G7399" s="30">
        <v>1</v>
      </c>
      <c r="H7399" s="30">
        <v>1</v>
      </c>
      <c r="I7399" s="30">
        <v>1</v>
      </c>
      <c r="K7399" s="457"/>
      <c r="L7399" s="457" t="e">
        <f>IF(K7399=0,#REF!,0)</f>
        <v>#REF!</v>
      </c>
    </row>
    <row r="7400" spans="1:12">
      <c r="A7400" s="30">
        <v>7398</v>
      </c>
      <c r="B7400" s="30">
        <v>1762.222</v>
      </c>
      <c r="C7400" s="30">
        <v>15951.2959999999</v>
      </c>
      <c r="D7400" s="30">
        <v>1</v>
      </c>
      <c r="E7400" s="30">
        <v>1</v>
      </c>
      <c r="F7400" s="30">
        <v>2517.9629999999902</v>
      </c>
      <c r="G7400" s="30">
        <v>1</v>
      </c>
      <c r="H7400" s="30">
        <v>1</v>
      </c>
      <c r="I7400" s="30">
        <v>1</v>
      </c>
      <c r="K7400" s="457"/>
      <c r="L7400" s="457" t="e">
        <f>IF(K7400=0,#REF!,0)</f>
        <v>#REF!</v>
      </c>
    </row>
    <row r="7401" spans="1:12">
      <c r="A7401" s="30">
        <v>7399</v>
      </c>
      <c r="B7401" s="30">
        <v>6139.8579999999993</v>
      </c>
      <c r="C7401" s="30">
        <v>16074.915999999899</v>
      </c>
      <c r="D7401" s="30">
        <v>1</v>
      </c>
      <c r="E7401" s="30">
        <v>1</v>
      </c>
      <c r="F7401" s="30">
        <v>48644.387999999897</v>
      </c>
      <c r="G7401" s="30">
        <v>1</v>
      </c>
      <c r="H7401" s="30">
        <v>1</v>
      </c>
      <c r="I7401" s="30">
        <v>1</v>
      </c>
      <c r="K7401" s="457"/>
      <c r="L7401" s="457" t="e">
        <f>IF(K7401=0,#REF!,0)</f>
        <v>#REF!</v>
      </c>
    </row>
    <row r="7402" spans="1:12">
      <c r="A7402" s="30">
        <v>7400</v>
      </c>
      <c r="B7402" s="30">
        <v>1762.222</v>
      </c>
      <c r="C7402" s="30">
        <v>46360.230999999891</v>
      </c>
      <c r="D7402" s="30">
        <v>1</v>
      </c>
      <c r="E7402" s="30">
        <v>1</v>
      </c>
      <c r="F7402" s="30">
        <v>51823.527999999991</v>
      </c>
      <c r="G7402" s="30">
        <v>1</v>
      </c>
      <c r="H7402" s="30">
        <v>1</v>
      </c>
      <c r="I7402" s="30">
        <v>1</v>
      </c>
      <c r="K7402" s="457"/>
      <c r="L7402" s="457" t="e">
        <f>IF(K7402=0,#REF!,0)</f>
        <v>#REF!</v>
      </c>
    </row>
    <row r="7403" spans="1:12">
      <c r="A7403" s="30">
        <v>7401</v>
      </c>
      <c r="B7403" s="30">
        <v>1032.623999999998</v>
      </c>
      <c r="C7403" s="30">
        <v>75284.997000000003</v>
      </c>
      <c r="D7403" s="30">
        <v>1</v>
      </c>
      <c r="E7403" s="30">
        <v>1</v>
      </c>
      <c r="F7403" s="30">
        <v>40581.79</v>
      </c>
      <c r="G7403" s="30">
        <v>1</v>
      </c>
      <c r="H7403" s="30">
        <v>1</v>
      </c>
      <c r="I7403" s="30">
        <v>1</v>
      </c>
      <c r="K7403" s="457"/>
      <c r="L7403" s="457" t="e">
        <f>IF(K7403=0,#REF!,0)</f>
        <v>#REF!</v>
      </c>
    </row>
    <row r="7404" spans="1:12">
      <c r="A7404" s="30">
        <v>7402</v>
      </c>
      <c r="B7404" s="30">
        <v>1153.2399999999991</v>
      </c>
      <c r="C7404" s="30">
        <v>92908.476999999897</v>
      </c>
      <c r="D7404" s="30">
        <v>1</v>
      </c>
      <c r="E7404" s="30">
        <v>1</v>
      </c>
      <c r="F7404" s="30">
        <v>28094.251999999902</v>
      </c>
      <c r="G7404" s="30">
        <v>1</v>
      </c>
      <c r="H7404" s="30">
        <v>1</v>
      </c>
      <c r="I7404" s="30">
        <v>1</v>
      </c>
      <c r="K7404" s="457">
        <v>6202.3985999619536</v>
      </c>
      <c r="L7404" s="457">
        <f>IF(K7404=0,#REF!,0)</f>
        <v>0</v>
      </c>
    </row>
    <row r="7405" spans="1:12">
      <c r="A7405" s="30">
        <v>7403</v>
      </c>
      <c r="B7405" s="30">
        <v>1213.5469999999991</v>
      </c>
      <c r="C7405" s="30">
        <v>110830.54499999981</v>
      </c>
      <c r="D7405" s="30">
        <v>1</v>
      </c>
      <c r="E7405" s="30">
        <v>1</v>
      </c>
      <c r="F7405" s="30">
        <v>17499.446999999902</v>
      </c>
      <c r="G7405" s="30">
        <v>1</v>
      </c>
      <c r="H7405" s="30">
        <v>1</v>
      </c>
      <c r="I7405" s="30">
        <v>1</v>
      </c>
      <c r="K7405" s="457">
        <v>22899.22676052562</v>
      </c>
      <c r="L7405" s="457">
        <f>IF(K7405=0,#REF!,0)</f>
        <v>0</v>
      </c>
    </row>
    <row r="7406" spans="1:12">
      <c r="A7406" s="30">
        <v>7404</v>
      </c>
      <c r="B7406" s="30">
        <v>1213.5469999999991</v>
      </c>
      <c r="C7406" s="30">
        <v>92698.645999999906</v>
      </c>
      <c r="D7406" s="30">
        <v>1</v>
      </c>
      <c r="E7406" s="30">
        <v>1</v>
      </c>
      <c r="F7406" s="30">
        <v>7542.4629999999897</v>
      </c>
      <c r="G7406" s="30">
        <v>1</v>
      </c>
      <c r="H7406" s="30">
        <v>1</v>
      </c>
      <c r="I7406" s="30">
        <v>1</v>
      </c>
      <c r="K7406" s="457">
        <v>42931.031415301186</v>
      </c>
      <c r="L7406" s="457">
        <f>IF(K7406=0,#REF!,0)</f>
        <v>0</v>
      </c>
    </row>
    <row r="7407" spans="1:12">
      <c r="A7407" s="30">
        <v>7405</v>
      </c>
      <c r="B7407" s="30">
        <v>6200.1660000000002</v>
      </c>
      <c r="C7407" s="30">
        <v>49577.422999999893</v>
      </c>
      <c r="D7407" s="30">
        <v>1</v>
      </c>
      <c r="E7407" s="30">
        <v>1</v>
      </c>
      <c r="F7407" s="30">
        <v>4148.5789999999997</v>
      </c>
      <c r="G7407" s="30">
        <v>1</v>
      </c>
      <c r="H7407" s="30">
        <v>1</v>
      </c>
      <c r="I7407" s="30">
        <v>1</v>
      </c>
      <c r="K7407" s="457">
        <v>16738.027633412385</v>
      </c>
      <c r="L7407" s="457">
        <f>IF(K7407=0,#REF!,0)</f>
        <v>0</v>
      </c>
    </row>
    <row r="7408" spans="1:12">
      <c r="A7408" s="30">
        <v>7406</v>
      </c>
      <c r="B7408" s="30">
        <v>1762.222</v>
      </c>
      <c r="C7408" s="30">
        <v>72949.298999999999</v>
      </c>
      <c r="D7408" s="30">
        <v>1</v>
      </c>
      <c r="E7408" s="30">
        <v>1</v>
      </c>
      <c r="F7408" s="30">
        <v>3703.0339999999901</v>
      </c>
      <c r="G7408" s="30">
        <v>1</v>
      </c>
      <c r="H7408" s="30">
        <v>1</v>
      </c>
      <c r="I7408" s="30">
        <v>1</v>
      </c>
      <c r="K7408" s="457">
        <v>30317.551354169907</v>
      </c>
      <c r="L7408" s="457">
        <f>IF(K7408=0,#REF!,0)</f>
        <v>0</v>
      </c>
    </row>
    <row r="7409" spans="1:12">
      <c r="A7409" s="30">
        <v>7407</v>
      </c>
      <c r="B7409" s="30">
        <v>1032.623999999998</v>
      </c>
      <c r="C7409" s="30">
        <v>108923.71599999981</v>
      </c>
      <c r="D7409" s="30">
        <v>1</v>
      </c>
      <c r="E7409" s="30">
        <v>1</v>
      </c>
      <c r="F7409" s="30">
        <v>2171.2400000000002</v>
      </c>
      <c r="G7409" s="30">
        <v>1</v>
      </c>
      <c r="H7409" s="30">
        <v>1</v>
      </c>
      <c r="I7409" s="30">
        <v>1</v>
      </c>
      <c r="K7409" s="457">
        <v>14878.621011096522</v>
      </c>
      <c r="L7409" s="457">
        <f>IF(K7409=0,#REF!,0)</f>
        <v>0</v>
      </c>
    </row>
    <row r="7410" spans="1:12">
      <c r="A7410" s="30">
        <v>7408</v>
      </c>
      <c r="B7410" s="30">
        <v>1032.623999999998</v>
      </c>
      <c r="C7410" s="30">
        <v>90939.797999999893</v>
      </c>
      <c r="D7410" s="30">
        <v>1</v>
      </c>
      <c r="E7410" s="30">
        <v>1</v>
      </c>
      <c r="F7410" s="30">
        <v>2088.4049999999897</v>
      </c>
      <c r="G7410" s="30">
        <v>1</v>
      </c>
      <c r="H7410" s="30">
        <v>1</v>
      </c>
      <c r="I7410" s="30">
        <v>1</v>
      </c>
      <c r="K7410" s="457"/>
      <c r="L7410" s="457" t="e">
        <f>IF(K7410=0,#REF!,0)</f>
        <v>#REF!</v>
      </c>
    </row>
    <row r="7411" spans="1:12">
      <c r="A7411" s="30">
        <v>7409</v>
      </c>
      <c r="B7411" s="30">
        <v>1032.623999999998</v>
      </c>
      <c r="C7411" s="30">
        <v>79028.04800000001</v>
      </c>
      <c r="D7411" s="30">
        <v>1</v>
      </c>
      <c r="E7411" s="30">
        <v>1</v>
      </c>
      <c r="F7411" s="30">
        <v>5794.0159999999996</v>
      </c>
      <c r="G7411" s="30">
        <v>1</v>
      </c>
      <c r="H7411" s="30">
        <v>1</v>
      </c>
      <c r="I7411" s="30">
        <v>1</v>
      </c>
      <c r="K7411" s="457"/>
      <c r="L7411" s="457" t="e">
        <f>IF(K7411=0,#REF!,0)</f>
        <v>#REF!</v>
      </c>
    </row>
    <row r="7412" spans="1:12">
      <c r="A7412" s="30">
        <v>7410</v>
      </c>
      <c r="B7412" s="30">
        <v>1762.222</v>
      </c>
      <c r="C7412" s="30">
        <v>43423.269999999895</v>
      </c>
      <c r="D7412" s="30">
        <v>1</v>
      </c>
      <c r="E7412" s="30">
        <v>1</v>
      </c>
      <c r="F7412" s="30">
        <v>13092.992999999989</v>
      </c>
      <c r="G7412" s="30">
        <v>1</v>
      </c>
      <c r="H7412" s="30">
        <v>1</v>
      </c>
      <c r="I7412" s="30">
        <v>1</v>
      </c>
      <c r="K7412" s="457"/>
      <c r="L7412" s="457" t="e">
        <f>IF(K7412=0,#REF!,0)</f>
        <v>#REF!</v>
      </c>
    </row>
    <row r="7413" spans="1:12">
      <c r="A7413" s="30">
        <v>7411</v>
      </c>
      <c r="B7413" s="30">
        <v>6139.8579999999993</v>
      </c>
      <c r="C7413" s="30">
        <v>28253.732999999898</v>
      </c>
      <c r="D7413" s="30">
        <v>1</v>
      </c>
      <c r="E7413" s="30">
        <v>1</v>
      </c>
      <c r="F7413" s="30">
        <v>8642.89299999998</v>
      </c>
      <c r="G7413" s="30">
        <v>1</v>
      </c>
      <c r="H7413" s="30">
        <v>1</v>
      </c>
      <c r="I7413" s="30">
        <v>1</v>
      </c>
      <c r="K7413" s="457"/>
      <c r="L7413" s="457" t="e">
        <f>IF(K7413=0,#REF!,0)</f>
        <v>#REF!</v>
      </c>
    </row>
    <row r="7414" spans="1:12">
      <c r="A7414" s="30">
        <v>7412</v>
      </c>
      <c r="B7414" s="30">
        <v>7599.07</v>
      </c>
      <c r="C7414" s="30">
        <v>29667.067999999897</v>
      </c>
      <c r="D7414" s="30">
        <v>1</v>
      </c>
      <c r="E7414" s="30">
        <v>1</v>
      </c>
      <c r="F7414" s="30">
        <v>10011.800999999999</v>
      </c>
      <c r="G7414" s="30">
        <v>1</v>
      </c>
      <c r="H7414" s="30">
        <v>1</v>
      </c>
      <c r="I7414" s="30">
        <v>1</v>
      </c>
      <c r="K7414" s="457"/>
      <c r="L7414" s="457" t="e">
        <f>IF(K7414=0,#REF!,0)</f>
        <v>#REF!</v>
      </c>
    </row>
    <row r="7415" spans="1:12">
      <c r="A7415" s="30">
        <v>7413</v>
      </c>
      <c r="B7415" s="30">
        <v>1762.222</v>
      </c>
      <c r="C7415" s="30">
        <v>16551.521999999903</v>
      </c>
      <c r="D7415" s="30">
        <v>1</v>
      </c>
      <c r="E7415" s="30">
        <v>1</v>
      </c>
      <c r="F7415" s="30">
        <v>24340.508999999889</v>
      </c>
      <c r="G7415" s="30">
        <v>1</v>
      </c>
      <c r="H7415" s="30">
        <v>1</v>
      </c>
      <c r="I7415" s="30">
        <v>1</v>
      </c>
      <c r="K7415" s="457"/>
      <c r="L7415" s="457" t="e">
        <f>IF(K7415=0,#REF!,0)</f>
        <v>#REF!</v>
      </c>
    </row>
    <row r="7416" spans="1:12">
      <c r="A7416" s="30">
        <v>7414</v>
      </c>
      <c r="B7416" s="30">
        <v>1762.222</v>
      </c>
      <c r="C7416" s="30">
        <v>16222.1859999999</v>
      </c>
      <c r="D7416" s="30">
        <v>1</v>
      </c>
      <c r="E7416" s="30">
        <v>1</v>
      </c>
      <c r="F7416" s="30">
        <v>2974.7979999999902</v>
      </c>
      <c r="G7416" s="30">
        <v>1</v>
      </c>
      <c r="H7416" s="30">
        <v>1</v>
      </c>
      <c r="I7416" s="30">
        <v>1</v>
      </c>
      <c r="K7416" s="457"/>
      <c r="L7416" s="457" t="e">
        <f>IF(K7416=0,#REF!,0)</f>
        <v>#REF!</v>
      </c>
    </row>
    <row r="7417" spans="1:12">
      <c r="A7417" s="30">
        <v>7415</v>
      </c>
      <c r="B7417" s="30">
        <v>1762.222</v>
      </c>
      <c r="C7417" s="30">
        <v>15884.361999999899</v>
      </c>
      <c r="D7417" s="30">
        <v>1</v>
      </c>
      <c r="E7417" s="30">
        <v>1</v>
      </c>
      <c r="F7417" s="30">
        <v>1662.9110000000001</v>
      </c>
      <c r="G7417" s="30">
        <v>1</v>
      </c>
      <c r="H7417" s="30">
        <v>1</v>
      </c>
      <c r="I7417" s="30">
        <v>1</v>
      </c>
      <c r="K7417" s="457"/>
      <c r="L7417" s="457" t="e">
        <f>IF(K7417=0,#REF!,0)</f>
        <v>#REF!</v>
      </c>
    </row>
    <row r="7418" spans="1:12">
      <c r="A7418" s="30">
        <v>7416</v>
      </c>
      <c r="B7418" s="30">
        <v>1032.623999999998</v>
      </c>
      <c r="C7418" s="30">
        <v>15977.772999999899</v>
      </c>
      <c r="D7418" s="30">
        <v>1</v>
      </c>
      <c r="E7418" s="30">
        <v>1</v>
      </c>
      <c r="F7418" s="30">
        <v>1271.2170000000001</v>
      </c>
      <c r="G7418" s="30">
        <v>1</v>
      </c>
      <c r="H7418" s="30">
        <v>1</v>
      </c>
      <c r="I7418" s="30">
        <v>1</v>
      </c>
      <c r="K7418" s="457"/>
      <c r="L7418" s="457" t="e">
        <f>IF(K7418=0,#REF!,0)</f>
        <v>#REF!</v>
      </c>
    </row>
    <row r="7419" spans="1:12">
      <c r="A7419" s="30">
        <v>7417</v>
      </c>
      <c r="B7419" s="30">
        <v>1032.623999999998</v>
      </c>
      <c r="C7419" s="30">
        <v>16050.9579999999</v>
      </c>
      <c r="D7419" s="30">
        <v>1</v>
      </c>
      <c r="E7419" s="30">
        <v>1</v>
      </c>
      <c r="F7419" s="30">
        <v>562.854999999999</v>
      </c>
      <c r="G7419" s="30">
        <v>1</v>
      </c>
      <c r="H7419" s="30">
        <v>1</v>
      </c>
      <c r="I7419" s="30">
        <v>1</v>
      </c>
      <c r="K7419" s="457"/>
      <c r="L7419" s="457" t="e">
        <f>IF(K7419=0,#REF!,0)</f>
        <v>#REF!</v>
      </c>
    </row>
    <row r="7420" spans="1:12">
      <c r="A7420" s="30">
        <v>7418</v>
      </c>
      <c r="B7420" s="30">
        <v>1032.623999999998</v>
      </c>
      <c r="C7420" s="30">
        <v>16055.209999999901</v>
      </c>
      <c r="D7420" s="30">
        <v>1</v>
      </c>
      <c r="E7420" s="30">
        <v>1</v>
      </c>
      <c r="F7420" s="30">
        <v>326.72000000000003</v>
      </c>
      <c r="G7420" s="30">
        <v>1</v>
      </c>
      <c r="H7420" s="30">
        <v>1</v>
      </c>
      <c r="I7420" s="30">
        <v>1</v>
      </c>
      <c r="K7420" s="457"/>
      <c r="L7420" s="457" t="e">
        <f>IF(K7420=0,#REF!,0)</f>
        <v>#REF!</v>
      </c>
    </row>
    <row r="7421" spans="1:12">
      <c r="A7421" s="30">
        <v>7419</v>
      </c>
      <c r="B7421" s="30">
        <v>1032.623999999998</v>
      </c>
      <c r="C7421" s="30">
        <v>16131.6269999999</v>
      </c>
      <c r="D7421" s="30">
        <v>1</v>
      </c>
      <c r="E7421" s="30">
        <v>1</v>
      </c>
      <c r="F7421" s="30">
        <v>280.61899999999901</v>
      </c>
      <c r="G7421" s="30">
        <v>1</v>
      </c>
      <c r="H7421" s="30">
        <v>1</v>
      </c>
      <c r="I7421" s="30">
        <v>1</v>
      </c>
      <c r="K7421" s="457"/>
      <c r="L7421" s="457" t="e">
        <f>IF(K7421=0,#REF!,0)</f>
        <v>#REF!</v>
      </c>
    </row>
    <row r="7422" spans="1:12">
      <c r="A7422" s="30">
        <v>7420</v>
      </c>
      <c r="B7422" s="30">
        <v>1032.623999999998</v>
      </c>
      <c r="C7422" s="30">
        <v>16147.559999999899</v>
      </c>
      <c r="D7422" s="30">
        <v>1</v>
      </c>
      <c r="E7422" s="30">
        <v>1</v>
      </c>
      <c r="F7422" s="30">
        <v>281.47000000000003</v>
      </c>
      <c r="G7422" s="30">
        <v>1</v>
      </c>
      <c r="H7422" s="30">
        <v>1</v>
      </c>
      <c r="I7422" s="30">
        <v>1</v>
      </c>
      <c r="K7422" s="457"/>
      <c r="L7422" s="457" t="e">
        <f>IF(K7422=0,#REF!,0)</f>
        <v>#REF!</v>
      </c>
    </row>
    <row r="7423" spans="1:12">
      <c r="A7423" s="30">
        <v>7421</v>
      </c>
      <c r="B7423" s="30">
        <v>1032.623999999998</v>
      </c>
      <c r="C7423" s="30">
        <v>16179.815999999901</v>
      </c>
      <c r="D7423" s="30">
        <v>1</v>
      </c>
      <c r="E7423" s="30">
        <v>1</v>
      </c>
      <c r="F7423" s="30">
        <v>249.249</v>
      </c>
      <c r="G7423" s="30">
        <v>1</v>
      </c>
      <c r="H7423" s="30">
        <v>1</v>
      </c>
      <c r="I7423" s="30">
        <v>1</v>
      </c>
      <c r="K7423" s="457"/>
      <c r="L7423" s="457" t="e">
        <f>IF(K7423=0,#REF!,0)</f>
        <v>#REF!</v>
      </c>
    </row>
    <row r="7424" spans="1:12">
      <c r="A7424" s="30">
        <v>7422</v>
      </c>
      <c r="B7424" s="30">
        <v>1762.222</v>
      </c>
      <c r="C7424" s="30">
        <v>16205.4649999999</v>
      </c>
      <c r="D7424" s="30">
        <v>1</v>
      </c>
      <c r="E7424" s="30">
        <v>1</v>
      </c>
      <c r="F7424" s="30">
        <v>2526.74799999999</v>
      </c>
      <c r="G7424" s="30">
        <v>1</v>
      </c>
      <c r="H7424" s="30">
        <v>1</v>
      </c>
      <c r="I7424" s="30">
        <v>1</v>
      </c>
      <c r="K7424" s="457"/>
      <c r="L7424" s="457" t="e">
        <f>IF(K7424=0,#REF!,0)</f>
        <v>#REF!</v>
      </c>
    </row>
    <row r="7425" spans="1:12">
      <c r="A7425" s="30">
        <v>7423</v>
      </c>
      <c r="B7425" s="30">
        <v>6139.8579999999993</v>
      </c>
      <c r="C7425" s="30">
        <v>16322.934999999899</v>
      </c>
      <c r="D7425" s="30">
        <v>1</v>
      </c>
      <c r="E7425" s="30">
        <v>1</v>
      </c>
      <c r="F7425" s="30">
        <v>66879.034</v>
      </c>
      <c r="G7425" s="30">
        <v>1</v>
      </c>
      <c r="H7425" s="30">
        <v>1</v>
      </c>
      <c r="I7425" s="30">
        <v>1</v>
      </c>
      <c r="K7425" s="457"/>
      <c r="L7425" s="457" t="e">
        <f>IF(K7425=0,#REF!,0)</f>
        <v>#REF!</v>
      </c>
    </row>
    <row r="7426" spans="1:12">
      <c r="A7426" s="30">
        <v>7424</v>
      </c>
      <c r="B7426" s="30">
        <v>1762.222</v>
      </c>
      <c r="C7426" s="30">
        <v>47133.574999999903</v>
      </c>
      <c r="D7426" s="30">
        <v>1</v>
      </c>
      <c r="E7426" s="30">
        <v>1</v>
      </c>
      <c r="F7426" s="30">
        <v>69444.848999999987</v>
      </c>
      <c r="G7426" s="30">
        <v>1</v>
      </c>
      <c r="H7426" s="30">
        <v>1</v>
      </c>
      <c r="I7426" s="30">
        <v>1</v>
      </c>
      <c r="K7426" s="457"/>
      <c r="L7426" s="457" t="e">
        <f>IF(K7426=0,#REF!,0)</f>
        <v>#REF!</v>
      </c>
    </row>
    <row r="7427" spans="1:12">
      <c r="A7427" s="30">
        <v>7425</v>
      </c>
      <c r="B7427" s="30">
        <v>1032.623999999998</v>
      </c>
      <c r="C7427" s="30">
        <v>76169.988999999987</v>
      </c>
      <c r="D7427" s="30">
        <v>1</v>
      </c>
      <c r="E7427" s="30">
        <v>1</v>
      </c>
      <c r="F7427" s="30">
        <v>57867.130999999987</v>
      </c>
      <c r="G7427" s="30">
        <v>1</v>
      </c>
      <c r="H7427" s="30">
        <v>1</v>
      </c>
      <c r="I7427" s="30">
        <v>1</v>
      </c>
      <c r="K7427" s="457"/>
      <c r="L7427" s="457" t="e">
        <f>IF(K7427=0,#REF!,0)</f>
        <v>#REF!</v>
      </c>
    </row>
    <row r="7428" spans="1:12">
      <c r="A7428" s="30">
        <v>7426</v>
      </c>
      <c r="B7428" s="30">
        <v>1153.2399999999991</v>
      </c>
      <c r="C7428" s="30">
        <v>93711.843999999895</v>
      </c>
      <c r="D7428" s="30">
        <v>1</v>
      </c>
      <c r="E7428" s="30">
        <v>1</v>
      </c>
      <c r="F7428" s="30">
        <v>44390.367000000006</v>
      </c>
      <c r="G7428" s="30">
        <v>1</v>
      </c>
      <c r="H7428" s="30">
        <v>1</v>
      </c>
      <c r="I7428" s="30">
        <v>1</v>
      </c>
      <c r="K7428" s="457"/>
      <c r="L7428" s="457" t="e">
        <f>IF(K7428=0,#REF!,0)</f>
        <v>#REF!</v>
      </c>
    </row>
    <row r="7429" spans="1:12">
      <c r="A7429" s="30">
        <v>7427</v>
      </c>
      <c r="B7429" s="30">
        <v>1213.5469999999991</v>
      </c>
      <c r="C7429" s="30">
        <v>111251.8729999998</v>
      </c>
      <c r="D7429" s="30">
        <v>1</v>
      </c>
      <c r="E7429" s="30">
        <v>1</v>
      </c>
      <c r="F7429" s="30">
        <v>32582.25</v>
      </c>
      <c r="G7429" s="30">
        <v>1</v>
      </c>
      <c r="H7429" s="30">
        <v>1</v>
      </c>
      <c r="I7429" s="30">
        <v>1</v>
      </c>
      <c r="K7429" s="457">
        <v>10669.765746403818</v>
      </c>
      <c r="L7429" s="457">
        <f>IF(K7429=0,#REF!,0)</f>
        <v>0</v>
      </c>
    </row>
    <row r="7430" spans="1:12">
      <c r="A7430" s="30">
        <v>7428</v>
      </c>
      <c r="B7430" s="30">
        <v>1213.5469999999991</v>
      </c>
      <c r="C7430" s="30">
        <v>92966.968999999895</v>
      </c>
      <c r="D7430" s="30">
        <v>1</v>
      </c>
      <c r="E7430" s="30">
        <v>1</v>
      </c>
      <c r="F7430" s="30">
        <v>22633.850000000002</v>
      </c>
      <c r="G7430" s="30">
        <v>1</v>
      </c>
      <c r="H7430" s="30">
        <v>1</v>
      </c>
      <c r="I7430" s="30">
        <v>1</v>
      </c>
      <c r="K7430" s="457">
        <v>15640.850699860039</v>
      </c>
      <c r="L7430" s="457">
        <f>IF(K7430=0,#REF!,0)</f>
        <v>0</v>
      </c>
    </row>
    <row r="7431" spans="1:12">
      <c r="A7431" s="30">
        <v>7429</v>
      </c>
      <c r="B7431" s="30">
        <v>6200.1660000000002</v>
      </c>
      <c r="C7431" s="30">
        <v>49858.291999999899</v>
      </c>
      <c r="D7431" s="30">
        <v>1</v>
      </c>
      <c r="E7431" s="30">
        <v>1</v>
      </c>
      <c r="F7431" s="30">
        <v>4874.9429999999993</v>
      </c>
      <c r="G7431" s="30">
        <v>1</v>
      </c>
      <c r="H7431" s="30">
        <v>1</v>
      </c>
      <c r="I7431" s="30">
        <v>1</v>
      </c>
      <c r="K7431" s="457"/>
      <c r="L7431" s="457" t="e">
        <f>IF(K7431=0,#REF!,0)</f>
        <v>#REF!</v>
      </c>
    </row>
    <row r="7432" spans="1:12">
      <c r="A7432" s="30">
        <v>7430</v>
      </c>
      <c r="B7432" s="30">
        <v>1762.222</v>
      </c>
      <c r="C7432" s="30">
        <v>73024.362999999998</v>
      </c>
      <c r="D7432" s="30">
        <v>1</v>
      </c>
      <c r="E7432" s="30">
        <v>1</v>
      </c>
      <c r="F7432" s="30">
        <v>9183.8819999999905</v>
      </c>
      <c r="G7432" s="30">
        <v>1</v>
      </c>
      <c r="H7432" s="30">
        <v>1</v>
      </c>
      <c r="I7432" s="30">
        <v>1</v>
      </c>
      <c r="K7432" s="457">
        <v>20393.628277840304</v>
      </c>
      <c r="L7432" s="457">
        <f>IF(K7432=0,#REF!,0)</f>
        <v>0</v>
      </c>
    </row>
    <row r="7433" spans="1:12">
      <c r="A7433" s="30">
        <v>7431</v>
      </c>
      <c r="B7433" s="30">
        <v>1032.623999999998</v>
      </c>
      <c r="C7433" s="30">
        <v>108928.7129999998</v>
      </c>
      <c r="D7433" s="30">
        <v>1</v>
      </c>
      <c r="E7433" s="30">
        <v>1</v>
      </c>
      <c r="F7433" s="30">
        <v>9638.51799999998</v>
      </c>
      <c r="G7433" s="30">
        <v>1</v>
      </c>
      <c r="H7433" s="30">
        <v>1</v>
      </c>
      <c r="I7433" s="30">
        <v>1</v>
      </c>
      <c r="K7433" s="457">
        <v>5294.5426712546678</v>
      </c>
      <c r="L7433" s="457">
        <f>IF(K7433=0,#REF!,0)</f>
        <v>0</v>
      </c>
    </row>
    <row r="7434" spans="1:12">
      <c r="A7434" s="30">
        <v>7432</v>
      </c>
      <c r="B7434" s="30">
        <v>1032.623999999998</v>
      </c>
      <c r="C7434" s="30">
        <v>90971.412999999899</v>
      </c>
      <c r="D7434" s="30">
        <v>1</v>
      </c>
      <c r="E7434" s="30">
        <v>1</v>
      </c>
      <c r="F7434" s="30">
        <v>13270.140000000001</v>
      </c>
      <c r="G7434" s="30">
        <v>1</v>
      </c>
      <c r="H7434" s="30">
        <v>1</v>
      </c>
      <c r="I7434" s="30">
        <v>1</v>
      </c>
      <c r="K7434" s="457"/>
      <c r="L7434" s="457" t="e">
        <f>IF(K7434=0,#REF!,0)</f>
        <v>#REF!</v>
      </c>
    </row>
    <row r="7435" spans="1:12">
      <c r="A7435" s="30">
        <v>7433</v>
      </c>
      <c r="B7435" s="30">
        <v>1032.623999999998</v>
      </c>
      <c r="C7435" s="30">
        <v>79323.991999999998</v>
      </c>
      <c r="D7435" s="30">
        <v>1</v>
      </c>
      <c r="E7435" s="30">
        <v>1</v>
      </c>
      <c r="F7435" s="30">
        <v>19979.019999999997</v>
      </c>
      <c r="G7435" s="30">
        <v>1</v>
      </c>
      <c r="H7435" s="30">
        <v>1</v>
      </c>
      <c r="I7435" s="30">
        <v>1</v>
      </c>
      <c r="K7435" s="457"/>
      <c r="L7435" s="457" t="e">
        <f>IF(K7435=0,#REF!,0)</f>
        <v>#REF!</v>
      </c>
    </row>
    <row r="7436" spans="1:12">
      <c r="A7436" s="30">
        <v>7434</v>
      </c>
      <c r="B7436" s="30">
        <v>1762.222</v>
      </c>
      <c r="C7436" s="30">
        <v>44110.319999999898</v>
      </c>
      <c r="D7436" s="30">
        <v>1</v>
      </c>
      <c r="E7436" s="30">
        <v>1</v>
      </c>
      <c r="F7436" s="30">
        <v>26039.138999999999</v>
      </c>
      <c r="G7436" s="30">
        <v>1</v>
      </c>
      <c r="H7436" s="30">
        <v>1</v>
      </c>
      <c r="I7436" s="30">
        <v>1</v>
      </c>
      <c r="K7436" s="457"/>
      <c r="L7436" s="457" t="e">
        <f>IF(K7436=0,#REF!,0)</f>
        <v>#REF!</v>
      </c>
    </row>
    <row r="7437" spans="1:12">
      <c r="A7437" s="30">
        <v>7435</v>
      </c>
      <c r="B7437" s="30">
        <v>6139.8579999999993</v>
      </c>
      <c r="C7437" s="30">
        <v>28570.6529999999</v>
      </c>
      <c r="D7437" s="30">
        <v>1</v>
      </c>
      <c r="E7437" s="30">
        <v>1</v>
      </c>
      <c r="F7437" s="30">
        <v>20549.497999999901</v>
      </c>
      <c r="G7437" s="30">
        <v>1</v>
      </c>
      <c r="H7437" s="30">
        <v>1</v>
      </c>
      <c r="I7437" s="30">
        <v>1</v>
      </c>
      <c r="K7437" s="457"/>
      <c r="L7437" s="457" t="e">
        <f>IF(K7437=0,#REF!,0)</f>
        <v>#REF!</v>
      </c>
    </row>
    <row r="7438" spans="1:12">
      <c r="A7438" s="30">
        <v>7436</v>
      </c>
      <c r="B7438" s="30">
        <v>7599.07</v>
      </c>
      <c r="C7438" s="30">
        <v>29921.663999999899</v>
      </c>
      <c r="D7438" s="30">
        <v>1</v>
      </c>
      <c r="E7438" s="30">
        <v>1</v>
      </c>
      <c r="F7438" s="30">
        <v>20038.148000000001</v>
      </c>
      <c r="G7438" s="30">
        <v>1</v>
      </c>
      <c r="H7438" s="30">
        <v>1</v>
      </c>
      <c r="I7438" s="30">
        <v>1</v>
      </c>
      <c r="K7438" s="457"/>
      <c r="L7438" s="457" t="e">
        <f>IF(K7438=0,#REF!,0)</f>
        <v>#REF!</v>
      </c>
    </row>
    <row r="7439" spans="1:12">
      <c r="A7439" s="30">
        <v>7437</v>
      </c>
      <c r="B7439" s="30">
        <v>1762.222</v>
      </c>
      <c r="C7439" s="30">
        <v>16771.928999999902</v>
      </c>
      <c r="D7439" s="30">
        <v>1</v>
      </c>
      <c r="E7439" s="30">
        <v>1</v>
      </c>
      <c r="F7439" s="30">
        <v>33248.380999999899</v>
      </c>
      <c r="G7439" s="30">
        <v>1</v>
      </c>
      <c r="H7439" s="30">
        <v>1</v>
      </c>
      <c r="I7439" s="30">
        <v>1</v>
      </c>
      <c r="K7439" s="457"/>
      <c r="L7439" s="457" t="e">
        <f>IF(K7439=0,#REF!,0)</f>
        <v>#REF!</v>
      </c>
    </row>
    <row r="7440" spans="1:12">
      <c r="A7440" s="30">
        <v>7438</v>
      </c>
      <c r="B7440" s="30">
        <v>1762.222</v>
      </c>
      <c r="C7440" s="30">
        <v>16388.569999999901</v>
      </c>
      <c r="D7440" s="30">
        <v>1</v>
      </c>
      <c r="E7440" s="30">
        <v>1</v>
      </c>
      <c r="F7440" s="30">
        <v>2976.4499999999898</v>
      </c>
      <c r="G7440" s="30">
        <v>1</v>
      </c>
      <c r="H7440" s="30">
        <v>1</v>
      </c>
      <c r="I7440" s="30">
        <v>1</v>
      </c>
      <c r="K7440" s="457"/>
      <c r="L7440" s="457" t="e">
        <f>IF(K7440=0,#REF!,0)</f>
        <v>#REF!</v>
      </c>
    </row>
    <row r="7441" spans="1:12">
      <c r="A7441" s="30">
        <v>7439</v>
      </c>
      <c r="B7441" s="30">
        <v>1762.222</v>
      </c>
      <c r="C7441" s="30">
        <v>16004.1799999999</v>
      </c>
      <c r="D7441" s="30">
        <v>1</v>
      </c>
      <c r="E7441" s="30">
        <v>1</v>
      </c>
      <c r="F7441" s="30">
        <v>1663.7829999999999</v>
      </c>
      <c r="G7441" s="30">
        <v>1</v>
      </c>
      <c r="H7441" s="30">
        <v>1</v>
      </c>
      <c r="I7441" s="30">
        <v>1</v>
      </c>
      <c r="K7441" s="457"/>
      <c r="L7441" s="457" t="e">
        <f>IF(K7441=0,#REF!,0)</f>
        <v>#REF!</v>
      </c>
    </row>
    <row r="7442" spans="1:12">
      <c r="A7442" s="30">
        <v>7440</v>
      </c>
      <c r="B7442" s="30">
        <v>1032.623999999998</v>
      </c>
      <c r="C7442" s="30">
        <v>16077.575999999899</v>
      </c>
      <c r="D7442" s="30">
        <v>1</v>
      </c>
      <c r="E7442" s="30">
        <v>1</v>
      </c>
      <c r="F7442" s="30">
        <v>1271.9069999999999</v>
      </c>
      <c r="G7442" s="30">
        <v>1</v>
      </c>
      <c r="H7442" s="30">
        <v>1</v>
      </c>
      <c r="I7442" s="30">
        <v>1</v>
      </c>
      <c r="K7442" s="457"/>
      <c r="L7442" s="457" t="e">
        <f>IF(K7442=0,#REF!,0)</f>
        <v>#REF!</v>
      </c>
    </row>
    <row r="7443" spans="1:12">
      <c r="A7443" s="30">
        <v>7441</v>
      </c>
      <c r="B7443" s="30">
        <v>1032.623999999998</v>
      </c>
      <c r="C7443" s="30">
        <v>16125.0989999999</v>
      </c>
      <c r="D7443" s="30">
        <v>1</v>
      </c>
      <c r="E7443" s="30">
        <v>1</v>
      </c>
      <c r="F7443" s="30">
        <v>563.296999999999</v>
      </c>
      <c r="G7443" s="30">
        <v>1</v>
      </c>
      <c r="H7443" s="30">
        <v>1</v>
      </c>
      <c r="I7443" s="30">
        <v>1</v>
      </c>
      <c r="K7443" s="457"/>
      <c r="L7443" s="457" t="e">
        <f>IF(K7443=0,#REF!,0)</f>
        <v>#REF!</v>
      </c>
    </row>
    <row r="7444" spans="1:12">
      <c r="A7444" s="30">
        <v>7442</v>
      </c>
      <c r="B7444" s="30">
        <v>1032.623999999998</v>
      </c>
      <c r="C7444" s="30">
        <v>16112.1969999999</v>
      </c>
      <c r="D7444" s="30">
        <v>1</v>
      </c>
      <c r="E7444" s="30">
        <v>1</v>
      </c>
      <c r="F7444" s="30">
        <v>327.16799999999898</v>
      </c>
      <c r="G7444" s="30">
        <v>1</v>
      </c>
      <c r="H7444" s="30">
        <v>1</v>
      </c>
      <c r="I7444" s="30">
        <v>1</v>
      </c>
      <c r="K7444" s="457"/>
      <c r="L7444" s="457" t="e">
        <f>IF(K7444=0,#REF!,0)</f>
        <v>#REF!</v>
      </c>
    </row>
    <row r="7445" spans="1:12">
      <c r="A7445" s="30">
        <v>7443</v>
      </c>
      <c r="B7445" s="30">
        <v>1032.623999999998</v>
      </c>
      <c r="C7445" s="30">
        <v>16167.0559999999</v>
      </c>
      <c r="D7445" s="30">
        <v>1</v>
      </c>
      <c r="E7445" s="30">
        <v>1</v>
      </c>
      <c r="F7445" s="30">
        <v>281.48700000000002</v>
      </c>
      <c r="G7445" s="30">
        <v>1</v>
      </c>
      <c r="H7445" s="30">
        <v>1</v>
      </c>
      <c r="I7445" s="30">
        <v>1</v>
      </c>
      <c r="K7445" s="457"/>
      <c r="L7445" s="457" t="e">
        <f>IF(K7445=0,#REF!,0)</f>
        <v>#REF!</v>
      </c>
    </row>
    <row r="7446" spans="1:12">
      <c r="A7446" s="30">
        <v>7444</v>
      </c>
      <c r="B7446" s="30">
        <v>1032.623999999998</v>
      </c>
      <c r="C7446" s="30">
        <v>16177.479999999901</v>
      </c>
      <c r="D7446" s="30">
        <v>1</v>
      </c>
      <c r="E7446" s="30">
        <v>1</v>
      </c>
      <c r="F7446" s="30">
        <v>282.21800000000002</v>
      </c>
      <c r="G7446" s="30">
        <v>1</v>
      </c>
      <c r="H7446" s="30">
        <v>1</v>
      </c>
      <c r="I7446" s="30">
        <v>1</v>
      </c>
      <c r="K7446" s="457"/>
      <c r="L7446" s="457" t="e">
        <f>IF(K7446=0,#REF!,0)</f>
        <v>#REF!</v>
      </c>
    </row>
    <row r="7447" spans="1:12">
      <c r="A7447" s="30">
        <v>7445</v>
      </c>
      <c r="B7447" s="30">
        <v>1032.623999999998</v>
      </c>
      <c r="C7447" s="30">
        <v>16194.89999999989</v>
      </c>
      <c r="D7447" s="30">
        <v>1</v>
      </c>
      <c r="E7447" s="30">
        <v>1</v>
      </c>
      <c r="F7447" s="30">
        <v>255.02500000000001</v>
      </c>
      <c r="G7447" s="30">
        <v>1</v>
      </c>
      <c r="H7447" s="30">
        <v>1</v>
      </c>
      <c r="I7447" s="30">
        <v>1</v>
      </c>
      <c r="K7447" s="457"/>
      <c r="L7447" s="457" t="e">
        <f>IF(K7447=0,#REF!,0)</f>
        <v>#REF!</v>
      </c>
    </row>
    <row r="7448" spans="1:12">
      <c r="A7448" s="30">
        <v>7446</v>
      </c>
      <c r="B7448" s="30">
        <v>1762.222</v>
      </c>
      <c r="C7448" s="30">
        <v>16211.4119999999</v>
      </c>
      <c r="D7448" s="30">
        <v>1</v>
      </c>
      <c r="E7448" s="30">
        <v>1</v>
      </c>
      <c r="F7448" s="30">
        <v>2532.3910000000001</v>
      </c>
      <c r="G7448" s="30">
        <v>1</v>
      </c>
      <c r="H7448" s="30">
        <v>1</v>
      </c>
      <c r="I7448" s="30">
        <v>1</v>
      </c>
      <c r="K7448" s="457"/>
      <c r="L7448" s="457" t="e">
        <f>IF(K7448=0,#REF!,0)</f>
        <v>#REF!</v>
      </c>
    </row>
    <row r="7449" spans="1:12">
      <c r="A7449" s="30">
        <v>7447</v>
      </c>
      <c r="B7449" s="30">
        <v>6139.8579999999993</v>
      </c>
      <c r="C7449" s="30">
        <v>16332.0899999999</v>
      </c>
      <c r="D7449" s="30">
        <v>1</v>
      </c>
      <c r="E7449" s="30">
        <v>1</v>
      </c>
      <c r="F7449" s="30">
        <v>69178.262000000002</v>
      </c>
      <c r="G7449" s="30">
        <v>1</v>
      </c>
      <c r="H7449" s="30">
        <v>1</v>
      </c>
      <c r="I7449" s="30">
        <v>1</v>
      </c>
      <c r="K7449" s="457"/>
      <c r="L7449" s="457" t="e">
        <f>IF(K7449=0,#REF!,0)</f>
        <v>#REF!</v>
      </c>
    </row>
    <row r="7450" spans="1:12">
      <c r="A7450" s="30">
        <v>7448</v>
      </c>
      <c r="B7450" s="30">
        <v>1762.222</v>
      </c>
      <c r="C7450" s="30">
        <v>47315.293999999893</v>
      </c>
      <c r="D7450" s="30">
        <v>1</v>
      </c>
      <c r="E7450" s="30">
        <v>1</v>
      </c>
      <c r="F7450" s="30">
        <v>71107.214999999997</v>
      </c>
      <c r="G7450" s="30">
        <v>1</v>
      </c>
      <c r="H7450" s="30">
        <v>1</v>
      </c>
      <c r="I7450" s="30">
        <v>1</v>
      </c>
      <c r="K7450" s="457"/>
      <c r="L7450" s="457" t="e">
        <f>IF(K7450=0,#REF!,0)</f>
        <v>#REF!</v>
      </c>
    </row>
    <row r="7451" spans="1:12">
      <c r="A7451" s="30">
        <v>7449</v>
      </c>
      <c r="B7451" s="30">
        <v>1032.623999999998</v>
      </c>
      <c r="C7451" s="30">
        <v>76484.100999999995</v>
      </c>
      <c r="D7451" s="30">
        <v>1</v>
      </c>
      <c r="E7451" s="30">
        <v>1</v>
      </c>
      <c r="F7451" s="30">
        <v>61916.573999999986</v>
      </c>
      <c r="G7451" s="30">
        <v>1</v>
      </c>
      <c r="H7451" s="30">
        <v>1</v>
      </c>
      <c r="I7451" s="30">
        <v>1</v>
      </c>
      <c r="K7451" s="457"/>
      <c r="L7451" s="457" t="e">
        <f>IF(K7451=0,#REF!,0)</f>
        <v>#REF!</v>
      </c>
    </row>
    <row r="7452" spans="1:12">
      <c r="A7452" s="30">
        <v>7450</v>
      </c>
      <c r="B7452" s="30">
        <v>1153.2399999999991</v>
      </c>
      <c r="C7452" s="30">
        <v>94010.341999999902</v>
      </c>
      <c r="D7452" s="30">
        <v>1</v>
      </c>
      <c r="E7452" s="30">
        <v>1</v>
      </c>
      <c r="F7452" s="30">
        <v>48438.199999999888</v>
      </c>
      <c r="G7452" s="30">
        <v>1</v>
      </c>
      <c r="H7452" s="30">
        <v>1</v>
      </c>
      <c r="I7452" s="30">
        <v>1</v>
      </c>
      <c r="K7452" s="457"/>
      <c r="L7452" s="457" t="e">
        <f>IF(K7452=0,#REF!,0)</f>
        <v>#REF!</v>
      </c>
    </row>
    <row r="7453" spans="1:12">
      <c r="A7453" s="30">
        <v>7451</v>
      </c>
      <c r="B7453" s="30">
        <v>1213.5469999999991</v>
      </c>
      <c r="C7453" s="30">
        <v>111365.0849999998</v>
      </c>
      <c r="D7453" s="30">
        <v>1</v>
      </c>
      <c r="E7453" s="30">
        <v>1</v>
      </c>
      <c r="F7453" s="30">
        <v>34713.964999999895</v>
      </c>
      <c r="G7453" s="30">
        <v>1</v>
      </c>
      <c r="H7453" s="30">
        <v>1</v>
      </c>
      <c r="I7453" s="30">
        <v>1</v>
      </c>
      <c r="K7453" s="457"/>
      <c r="L7453" s="457" t="e">
        <f>IF(K7453=0,#REF!,0)</f>
        <v>#REF!</v>
      </c>
    </row>
    <row r="7454" spans="1:12">
      <c r="A7454" s="30">
        <v>7452</v>
      </c>
      <c r="B7454" s="30">
        <v>1213.5469999999991</v>
      </c>
      <c r="C7454" s="30">
        <v>93107.427999999898</v>
      </c>
      <c r="D7454" s="30">
        <v>1</v>
      </c>
      <c r="E7454" s="30">
        <v>1</v>
      </c>
      <c r="F7454" s="30">
        <v>27299.441999999988</v>
      </c>
      <c r="G7454" s="30">
        <v>1</v>
      </c>
      <c r="H7454" s="30">
        <v>1</v>
      </c>
      <c r="I7454" s="30">
        <v>1</v>
      </c>
      <c r="K7454" s="457"/>
      <c r="L7454" s="457" t="e">
        <f>IF(K7454=0,#REF!,0)</f>
        <v>#REF!</v>
      </c>
    </row>
    <row r="7455" spans="1:12">
      <c r="A7455" s="30">
        <v>7453</v>
      </c>
      <c r="B7455" s="30">
        <v>6200.1660000000002</v>
      </c>
      <c r="C7455" s="30">
        <v>50100.599999999897</v>
      </c>
      <c r="D7455" s="30">
        <v>1</v>
      </c>
      <c r="E7455" s="30">
        <v>1</v>
      </c>
      <c r="F7455" s="30">
        <v>11957.12899999999</v>
      </c>
      <c r="G7455" s="30">
        <v>1</v>
      </c>
      <c r="H7455" s="30">
        <v>1</v>
      </c>
      <c r="I7455" s="30">
        <v>1</v>
      </c>
      <c r="K7455" s="457"/>
      <c r="L7455" s="457" t="e">
        <f>IF(K7455=0,#REF!,0)</f>
        <v>#REF!</v>
      </c>
    </row>
    <row r="7456" spans="1:12">
      <c r="A7456" s="30">
        <v>7454</v>
      </c>
      <c r="B7456" s="30">
        <v>1762.222</v>
      </c>
      <c r="C7456" s="30">
        <v>73291.010999999999</v>
      </c>
      <c r="D7456" s="30">
        <v>1</v>
      </c>
      <c r="E7456" s="30">
        <v>1</v>
      </c>
      <c r="F7456" s="30">
        <v>21059.789999999997</v>
      </c>
      <c r="G7456" s="30">
        <v>1</v>
      </c>
      <c r="H7456" s="30">
        <v>1</v>
      </c>
      <c r="I7456" s="30">
        <v>1</v>
      </c>
      <c r="K7456" s="457"/>
      <c r="L7456" s="457" t="e">
        <f>IF(K7456=0,#REF!,0)</f>
        <v>#REF!</v>
      </c>
    </row>
    <row r="7457" spans="1:12">
      <c r="A7457" s="30">
        <v>7455</v>
      </c>
      <c r="B7457" s="30">
        <v>1032.623999999998</v>
      </c>
      <c r="C7457" s="30">
        <v>109279.55999999979</v>
      </c>
      <c r="D7457" s="30">
        <v>1</v>
      </c>
      <c r="E7457" s="30">
        <v>1</v>
      </c>
      <c r="F7457" s="30">
        <v>26208.434999999998</v>
      </c>
      <c r="G7457" s="30">
        <v>1</v>
      </c>
      <c r="H7457" s="30">
        <v>1</v>
      </c>
      <c r="I7457" s="30">
        <v>1</v>
      </c>
      <c r="K7457" s="457"/>
      <c r="L7457" s="457" t="e">
        <f>IF(K7457=0,#REF!,0)</f>
        <v>#REF!</v>
      </c>
    </row>
    <row r="7458" spans="1:12">
      <c r="A7458" s="30">
        <v>7456</v>
      </c>
      <c r="B7458" s="30">
        <v>1032.623999999998</v>
      </c>
      <c r="C7458" s="30">
        <v>91699.571999999898</v>
      </c>
      <c r="D7458" s="30">
        <v>1</v>
      </c>
      <c r="E7458" s="30">
        <v>1</v>
      </c>
      <c r="F7458" s="30">
        <v>29595.658999999989</v>
      </c>
      <c r="G7458" s="30">
        <v>1</v>
      </c>
      <c r="H7458" s="30">
        <v>1</v>
      </c>
      <c r="I7458" s="30">
        <v>1</v>
      </c>
      <c r="K7458" s="457"/>
      <c r="L7458" s="457" t="e">
        <f>IF(K7458=0,#REF!,0)</f>
        <v>#REF!</v>
      </c>
    </row>
    <row r="7459" spans="1:12">
      <c r="A7459" s="30">
        <v>7457</v>
      </c>
      <c r="B7459" s="30">
        <v>1032.623999999998</v>
      </c>
      <c r="C7459" s="30">
        <v>80056.106</v>
      </c>
      <c r="D7459" s="30">
        <v>1</v>
      </c>
      <c r="E7459" s="30">
        <v>1</v>
      </c>
      <c r="F7459" s="30">
        <v>32561.007000000001</v>
      </c>
      <c r="G7459" s="30">
        <v>1</v>
      </c>
      <c r="H7459" s="30">
        <v>1</v>
      </c>
      <c r="I7459" s="30">
        <v>1</v>
      </c>
      <c r="K7459" s="457"/>
      <c r="L7459" s="457" t="e">
        <f>IF(K7459=0,#REF!,0)</f>
        <v>#REF!</v>
      </c>
    </row>
    <row r="7460" spans="1:12">
      <c r="A7460" s="30">
        <v>7458</v>
      </c>
      <c r="B7460" s="30">
        <v>1762.222</v>
      </c>
      <c r="C7460" s="30">
        <v>44682.156999999897</v>
      </c>
      <c r="D7460" s="30">
        <v>1</v>
      </c>
      <c r="E7460" s="30">
        <v>1</v>
      </c>
      <c r="F7460" s="30">
        <v>35188.919999999889</v>
      </c>
      <c r="G7460" s="30">
        <v>1</v>
      </c>
      <c r="H7460" s="30">
        <v>1</v>
      </c>
      <c r="I7460" s="30">
        <v>1</v>
      </c>
      <c r="K7460" s="457"/>
      <c r="L7460" s="457" t="e">
        <f>IF(K7460=0,#REF!,0)</f>
        <v>#REF!</v>
      </c>
    </row>
    <row r="7461" spans="1:12">
      <c r="A7461" s="30">
        <v>7459</v>
      </c>
      <c r="B7461" s="30">
        <v>6139.8579999999993</v>
      </c>
      <c r="C7461" s="30">
        <v>28819.141999999898</v>
      </c>
      <c r="D7461" s="30">
        <v>1</v>
      </c>
      <c r="E7461" s="30">
        <v>1</v>
      </c>
      <c r="F7461" s="30">
        <v>29070.278999999999</v>
      </c>
      <c r="G7461" s="30">
        <v>1</v>
      </c>
      <c r="H7461" s="30">
        <v>1</v>
      </c>
      <c r="I7461" s="30">
        <v>1</v>
      </c>
      <c r="K7461" s="457"/>
      <c r="L7461" s="457" t="e">
        <f>IF(K7461=0,#REF!,0)</f>
        <v>#REF!</v>
      </c>
    </row>
    <row r="7462" spans="1:12">
      <c r="A7462" s="30">
        <v>7460</v>
      </c>
      <c r="B7462" s="30">
        <v>7599.07</v>
      </c>
      <c r="C7462" s="30">
        <v>30176.968999999899</v>
      </c>
      <c r="D7462" s="30">
        <v>1</v>
      </c>
      <c r="E7462" s="30">
        <v>1</v>
      </c>
      <c r="F7462" s="30">
        <v>27979.16699999999</v>
      </c>
      <c r="G7462" s="30">
        <v>1</v>
      </c>
      <c r="H7462" s="30">
        <v>1</v>
      </c>
      <c r="I7462" s="30">
        <v>1</v>
      </c>
      <c r="K7462" s="457"/>
      <c r="L7462" s="457" t="e">
        <f>IF(K7462=0,#REF!,0)</f>
        <v>#REF!</v>
      </c>
    </row>
    <row r="7463" spans="1:12">
      <c r="A7463" s="30">
        <v>7461</v>
      </c>
      <c r="B7463" s="30">
        <v>1762.222</v>
      </c>
      <c r="C7463" s="30">
        <v>16916.129999999903</v>
      </c>
      <c r="D7463" s="30">
        <v>1</v>
      </c>
      <c r="E7463" s="30">
        <v>1</v>
      </c>
      <c r="F7463" s="30">
        <v>39561.244999999901</v>
      </c>
      <c r="G7463" s="30">
        <v>1</v>
      </c>
      <c r="H7463" s="30">
        <v>1</v>
      </c>
      <c r="I7463" s="30">
        <v>1</v>
      </c>
      <c r="K7463" s="457"/>
      <c r="L7463" s="457" t="e">
        <f>IF(K7463=0,#REF!,0)</f>
        <v>#REF!</v>
      </c>
    </row>
    <row r="7464" spans="1:12">
      <c r="A7464" s="30">
        <v>7462</v>
      </c>
      <c r="B7464" s="30">
        <v>1762.222</v>
      </c>
      <c r="C7464" s="30">
        <v>16527.3319999999</v>
      </c>
      <c r="D7464" s="30">
        <v>1</v>
      </c>
      <c r="E7464" s="30">
        <v>1</v>
      </c>
      <c r="F7464" s="30">
        <v>2977.9629999999902</v>
      </c>
      <c r="G7464" s="30">
        <v>1</v>
      </c>
      <c r="H7464" s="30">
        <v>1</v>
      </c>
      <c r="I7464" s="30">
        <v>1</v>
      </c>
      <c r="K7464" s="457"/>
      <c r="L7464" s="457" t="e">
        <f>IF(K7464=0,#REF!,0)</f>
        <v>#REF!</v>
      </c>
    </row>
    <row r="7465" spans="1:12">
      <c r="A7465" s="30">
        <v>7463</v>
      </c>
      <c r="B7465" s="30">
        <v>1762.222</v>
      </c>
      <c r="C7465" s="30">
        <v>16147.932999999899</v>
      </c>
      <c r="D7465" s="30">
        <v>1</v>
      </c>
      <c r="E7465" s="30">
        <v>1</v>
      </c>
      <c r="F7465" s="30">
        <v>1664.76699999999</v>
      </c>
      <c r="G7465" s="30">
        <v>1</v>
      </c>
      <c r="H7465" s="30">
        <v>1</v>
      </c>
      <c r="I7465" s="30">
        <v>1</v>
      </c>
      <c r="K7465" s="457"/>
      <c r="L7465" s="457" t="e">
        <f>IF(K7465=0,#REF!,0)</f>
        <v>#REF!</v>
      </c>
    </row>
    <row r="7466" spans="1:12">
      <c r="A7466" s="30">
        <v>7464</v>
      </c>
      <c r="B7466" s="30">
        <v>1032.623999999998</v>
      </c>
      <c r="C7466" s="30">
        <v>16206.0909999999</v>
      </c>
      <c r="D7466" s="30">
        <v>1</v>
      </c>
      <c r="E7466" s="30">
        <v>1</v>
      </c>
      <c r="F7466" s="30">
        <v>1272.6400000000001</v>
      </c>
      <c r="G7466" s="30">
        <v>1</v>
      </c>
      <c r="H7466" s="30">
        <v>1</v>
      </c>
      <c r="I7466" s="30">
        <v>1</v>
      </c>
      <c r="K7466" s="457"/>
      <c r="L7466" s="457" t="e">
        <f>IF(K7466=0,#REF!,0)</f>
        <v>#REF!</v>
      </c>
    </row>
    <row r="7467" spans="1:12">
      <c r="A7467" s="30">
        <v>7465</v>
      </c>
      <c r="B7467" s="30">
        <v>1032.623999999998</v>
      </c>
      <c r="C7467" s="30">
        <v>16273.8729999999</v>
      </c>
      <c r="D7467" s="30">
        <v>1</v>
      </c>
      <c r="E7467" s="30">
        <v>1</v>
      </c>
      <c r="F7467" s="30">
        <v>563.902999999999</v>
      </c>
      <c r="G7467" s="30">
        <v>1</v>
      </c>
      <c r="H7467" s="30">
        <v>1</v>
      </c>
      <c r="I7467" s="30">
        <v>1</v>
      </c>
      <c r="K7467" s="457"/>
      <c r="L7467" s="457" t="e">
        <f>IF(K7467=0,#REF!,0)</f>
        <v>#REF!</v>
      </c>
    </row>
    <row r="7468" spans="1:12">
      <c r="A7468" s="30">
        <v>7466</v>
      </c>
      <c r="B7468" s="30">
        <v>1032.623999999998</v>
      </c>
      <c r="C7468" s="30">
        <v>16271.479999999901</v>
      </c>
      <c r="D7468" s="30">
        <v>1</v>
      </c>
      <c r="E7468" s="30">
        <v>1</v>
      </c>
      <c r="F7468" s="30">
        <v>327.90199999999902</v>
      </c>
      <c r="G7468" s="30">
        <v>1</v>
      </c>
      <c r="H7468" s="30">
        <v>1</v>
      </c>
      <c r="I7468" s="30">
        <v>1</v>
      </c>
      <c r="K7468" s="457"/>
      <c r="L7468" s="457" t="e">
        <f>IF(K7468=0,#REF!,0)</f>
        <v>#REF!</v>
      </c>
    </row>
    <row r="7469" spans="1:12">
      <c r="A7469" s="30">
        <v>7467</v>
      </c>
      <c r="B7469" s="30">
        <v>1032.623999999998</v>
      </c>
      <c r="C7469" s="30">
        <v>16335.417999999891</v>
      </c>
      <c r="D7469" s="30">
        <v>1</v>
      </c>
      <c r="E7469" s="30">
        <v>1</v>
      </c>
      <c r="F7469" s="30">
        <v>287.69200000000001</v>
      </c>
      <c r="G7469" s="30">
        <v>1</v>
      </c>
      <c r="H7469" s="30">
        <v>1</v>
      </c>
      <c r="I7469" s="30">
        <v>1</v>
      </c>
      <c r="K7469" s="457"/>
      <c r="L7469" s="457" t="e">
        <f>IF(K7469=0,#REF!,0)</f>
        <v>#REF!</v>
      </c>
    </row>
    <row r="7470" spans="1:12">
      <c r="A7470" s="30">
        <v>7468</v>
      </c>
      <c r="B7470" s="30">
        <v>1032.623999999998</v>
      </c>
      <c r="C7470" s="30">
        <v>16363.033999999901</v>
      </c>
      <c r="D7470" s="30">
        <v>1</v>
      </c>
      <c r="E7470" s="30">
        <v>1</v>
      </c>
      <c r="F7470" s="30">
        <v>315.25299999999999</v>
      </c>
      <c r="G7470" s="30">
        <v>1</v>
      </c>
      <c r="H7470" s="30">
        <v>1</v>
      </c>
      <c r="I7470" s="30">
        <v>1</v>
      </c>
      <c r="K7470" s="457"/>
      <c r="L7470" s="457" t="e">
        <f>IF(K7470=0,#REF!,0)</f>
        <v>#REF!</v>
      </c>
    </row>
    <row r="7471" spans="1:12">
      <c r="A7471" s="30">
        <v>7469</v>
      </c>
      <c r="B7471" s="30">
        <v>1032.623999999998</v>
      </c>
      <c r="C7471" s="30">
        <v>16407.166999999899</v>
      </c>
      <c r="D7471" s="30">
        <v>1</v>
      </c>
      <c r="E7471" s="30">
        <v>1</v>
      </c>
      <c r="F7471" s="30">
        <v>387.32399999999905</v>
      </c>
      <c r="G7471" s="30">
        <v>1</v>
      </c>
      <c r="H7471" s="30">
        <v>1</v>
      </c>
      <c r="I7471" s="30">
        <v>1</v>
      </c>
      <c r="K7471" s="457"/>
      <c r="L7471" s="457" t="e">
        <f>IF(K7471=0,#REF!,0)</f>
        <v>#REF!</v>
      </c>
    </row>
    <row r="7472" spans="1:12">
      <c r="A7472" s="30">
        <v>7470</v>
      </c>
      <c r="B7472" s="30">
        <v>1762.222</v>
      </c>
      <c r="C7472" s="30">
        <v>16445.336999999901</v>
      </c>
      <c r="D7472" s="30">
        <v>1</v>
      </c>
      <c r="E7472" s="30">
        <v>1</v>
      </c>
      <c r="F7472" s="30">
        <v>2890.4399999999987</v>
      </c>
      <c r="G7472" s="30">
        <v>1</v>
      </c>
      <c r="H7472" s="30">
        <v>1</v>
      </c>
      <c r="I7472" s="30">
        <v>1</v>
      </c>
      <c r="K7472" s="457"/>
      <c r="L7472" s="457" t="e">
        <f>IF(K7472=0,#REF!,0)</f>
        <v>#REF!</v>
      </c>
    </row>
    <row r="7473" spans="1:12">
      <c r="A7473" s="30">
        <v>7471</v>
      </c>
      <c r="B7473" s="30">
        <v>6139.8579999999993</v>
      </c>
      <c r="C7473" s="30">
        <v>16601.772999999892</v>
      </c>
      <c r="D7473" s="30">
        <v>1</v>
      </c>
      <c r="E7473" s="30">
        <v>1</v>
      </c>
      <c r="F7473" s="30">
        <v>79680.161999999982</v>
      </c>
      <c r="G7473" s="30">
        <v>1</v>
      </c>
      <c r="H7473" s="30">
        <v>1</v>
      </c>
      <c r="I7473" s="30">
        <v>1</v>
      </c>
      <c r="K7473" s="457"/>
      <c r="L7473" s="457" t="e">
        <f>IF(K7473=0,#REF!,0)</f>
        <v>#REF!</v>
      </c>
    </row>
    <row r="7474" spans="1:12">
      <c r="A7474" s="30">
        <v>7472</v>
      </c>
      <c r="B7474" s="30">
        <v>1762.222</v>
      </c>
      <c r="C7474" s="30">
        <v>48205.697999999902</v>
      </c>
      <c r="D7474" s="30">
        <v>1</v>
      </c>
      <c r="E7474" s="30">
        <v>1</v>
      </c>
      <c r="F7474" s="30">
        <v>81914.547999999893</v>
      </c>
      <c r="G7474" s="30">
        <v>1</v>
      </c>
      <c r="H7474" s="30">
        <v>1</v>
      </c>
      <c r="I7474" s="30">
        <v>1</v>
      </c>
      <c r="K7474" s="457"/>
      <c r="L7474" s="457" t="e">
        <f>IF(K7474=0,#REF!,0)</f>
        <v>#REF!</v>
      </c>
    </row>
    <row r="7475" spans="1:12">
      <c r="A7475" s="30">
        <v>7473</v>
      </c>
      <c r="B7475" s="30">
        <v>1032.623999999998</v>
      </c>
      <c r="C7475" s="30">
        <v>77320.796000000002</v>
      </c>
      <c r="D7475" s="30">
        <v>1</v>
      </c>
      <c r="E7475" s="30">
        <v>1</v>
      </c>
      <c r="F7475" s="30">
        <v>72039.799999999988</v>
      </c>
      <c r="G7475" s="30">
        <v>1</v>
      </c>
      <c r="H7475" s="30">
        <v>1</v>
      </c>
      <c r="I7475" s="30">
        <v>1</v>
      </c>
      <c r="K7475" s="457"/>
      <c r="L7475" s="457" t="e">
        <f>IF(K7475=0,#REF!,0)</f>
        <v>#REF!</v>
      </c>
    </row>
    <row r="7476" spans="1:12">
      <c r="A7476" s="30">
        <v>7474</v>
      </c>
      <c r="B7476" s="30">
        <v>1153.2399999999991</v>
      </c>
      <c r="C7476" s="30">
        <v>94940.509999999893</v>
      </c>
      <c r="D7476" s="30">
        <v>1</v>
      </c>
      <c r="E7476" s="30">
        <v>1</v>
      </c>
      <c r="F7476" s="30">
        <v>58900.09</v>
      </c>
      <c r="G7476" s="30">
        <v>1</v>
      </c>
      <c r="H7476" s="30">
        <v>1</v>
      </c>
      <c r="I7476" s="30">
        <v>1</v>
      </c>
      <c r="K7476" s="457"/>
      <c r="L7476" s="457" t="e">
        <f>IF(K7476=0,#REF!,0)</f>
        <v>#REF!</v>
      </c>
    </row>
    <row r="7477" spans="1:12">
      <c r="A7477" s="30">
        <v>7475</v>
      </c>
      <c r="B7477" s="30">
        <v>1213.5469999999991</v>
      </c>
      <c r="C7477" s="30">
        <v>112416.21499999981</v>
      </c>
      <c r="D7477" s="30">
        <v>1</v>
      </c>
      <c r="E7477" s="30">
        <v>1</v>
      </c>
      <c r="F7477" s="30">
        <v>48325.966999999902</v>
      </c>
      <c r="G7477" s="30">
        <v>1</v>
      </c>
      <c r="H7477" s="30">
        <v>1</v>
      </c>
      <c r="I7477" s="30">
        <v>1</v>
      </c>
      <c r="K7477" s="457"/>
      <c r="L7477" s="457" t="e">
        <f>IF(K7477=0,#REF!,0)</f>
        <v>#REF!</v>
      </c>
    </row>
    <row r="7478" spans="1:12">
      <c r="A7478" s="30">
        <v>7476</v>
      </c>
      <c r="B7478" s="30">
        <v>1213.5469999999991</v>
      </c>
      <c r="C7478" s="30">
        <v>93784.843999999895</v>
      </c>
      <c r="D7478" s="30">
        <v>1</v>
      </c>
      <c r="E7478" s="30">
        <v>1</v>
      </c>
      <c r="F7478" s="30">
        <v>38716.165000000001</v>
      </c>
      <c r="G7478" s="30">
        <v>1</v>
      </c>
      <c r="H7478" s="30">
        <v>1</v>
      </c>
      <c r="I7478" s="30">
        <v>1</v>
      </c>
      <c r="K7478" s="457">
        <v>12839.56018880131</v>
      </c>
      <c r="L7478" s="457">
        <f>IF(K7478=0,#REF!,0)</f>
        <v>0</v>
      </c>
    </row>
    <row r="7479" spans="1:12">
      <c r="A7479" s="30">
        <v>7477</v>
      </c>
      <c r="B7479" s="30">
        <v>6200.1660000000002</v>
      </c>
      <c r="C7479" s="30">
        <v>50750.479999999894</v>
      </c>
      <c r="D7479" s="30">
        <v>1</v>
      </c>
      <c r="E7479" s="30">
        <v>1</v>
      </c>
      <c r="F7479" s="30">
        <v>23372.837</v>
      </c>
      <c r="G7479" s="30">
        <v>1</v>
      </c>
      <c r="H7479" s="30">
        <v>1</v>
      </c>
      <c r="I7479" s="30">
        <v>1</v>
      </c>
      <c r="K7479" s="457">
        <v>74.318952589132664</v>
      </c>
      <c r="L7479" s="457">
        <f>IF(K7479=0,#REF!,0)</f>
        <v>0</v>
      </c>
    </row>
    <row r="7480" spans="1:12">
      <c r="A7480" s="30">
        <v>7478</v>
      </c>
      <c r="B7480" s="30">
        <v>1762.222</v>
      </c>
      <c r="C7480" s="30">
        <v>73924.601999999999</v>
      </c>
      <c r="D7480" s="30">
        <v>1</v>
      </c>
      <c r="E7480" s="30">
        <v>1</v>
      </c>
      <c r="F7480" s="30">
        <v>30600.382000000001</v>
      </c>
      <c r="G7480" s="30">
        <v>1</v>
      </c>
      <c r="H7480" s="30">
        <v>1</v>
      </c>
      <c r="I7480" s="30">
        <v>1</v>
      </c>
      <c r="K7480" s="457">
        <v>17237.384836099583</v>
      </c>
      <c r="L7480" s="457">
        <f>IF(K7480=0,#REF!,0)</f>
        <v>0</v>
      </c>
    </row>
    <row r="7481" spans="1:12">
      <c r="A7481" s="30">
        <v>7479</v>
      </c>
      <c r="B7481" s="30">
        <v>1032.623999999998</v>
      </c>
      <c r="C7481" s="30">
        <v>109501.3639999998</v>
      </c>
      <c r="D7481" s="30">
        <v>1</v>
      </c>
      <c r="E7481" s="30">
        <v>1</v>
      </c>
      <c r="F7481" s="30">
        <v>28607.43</v>
      </c>
      <c r="G7481" s="30">
        <v>1</v>
      </c>
      <c r="H7481" s="30">
        <v>1</v>
      </c>
      <c r="I7481" s="30">
        <v>1</v>
      </c>
      <c r="K7481" s="457"/>
      <c r="L7481" s="457" t="e">
        <f>IF(K7481=0,#REF!,0)</f>
        <v>#REF!</v>
      </c>
    </row>
    <row r="7482" spans="1:12">
      <c r="A7482" s="30">
        <v>7480</v>
      </c>
      <c r="B7482" s="30">
        <v>1032.623999999998</v>
      </c>
      <c r="C7482" s="30">
        <v>91672.674999999901</v>
      </c>
      <c r="D7482" s="30">
        <v>1</v>
      </c>
      <c r="E7482" s="30">
        <v>1</v>
      </c>
      <c r="F7482" s="30">
        <v>27894.602999999897</v>
      </c>
      <c r="G7482" s="30">
        <v>1</v>
      </c>
      <c r="H7482" s="30">
        <v>1</v>
      </c>
      <c r="I7482" s="30">
        <v>1</v>
      </c>
      <c r="K7482" s="457"/>
      <c r="L7482" s="457" t="e">
        <f>IF(K7482=0,#REF!,0)</f>
        <v>#REF!</v>
      </c>
    </row>
    <row r="7483" spans="1:12">
      <c r="A7483" s="30">
        <v>7481</v>
      </c>
      <c r="B7483" s="30">
        <v>1032.623999999998</v>
      </c>
      <c r="C7483" s="30">
        <v>80132.637999999992</v>
      </c>
      <c r="D7483" s="30">
        <v>1</v>
      </c>
      <c r="E7483" s="30">
        <v>1</v>
      </c>
      <c r="F7483" s="30">
        <v>32970.708999999893</v>
      </c>
      <c r="G7483" s="30">
        <v>1</v>
      </c>
      <c r="H7483" s="30">
        <v>1</v>
      </c>
      <c r="I7483" s="30">
        <v>1</v>
      </c>
      <c r="K7483" s="457"/>
      <c r="L7483" s="457" t="e">
        <f>IF(K7483=0,#REF!,0)</f>
        <v>#REF!</v>
      </c>
    </row>
    <row r="7484" spans="1:12">
      <c r="A7484" s="30">
        <v>7482</v>
      </c>
      <c r="B7484" s="30">
        <v>1762.222</v>
      </c>
      <c r="C7484" s="30">
        <v>44890.911999999887</v>
      </c>
      <c r="D7484" s="30">
        <v>1</v>
      </c>
      <c r="E7484" s="30">
        <v>1</v>
      </c>
      <c r="F7484" s="30">
        <v>37558.727999999901</v>
      </c>
      <c r="G7484" s="30">
        <v>1</v>
      </c>
      <c r="H7484" s="30">
        <v>1</v>
      </c>
      <c r="I7484" s="30">
        <v>1</v>
      </c>
      <c r="K7484" s="457"/>
      <c r="L7484" s="457" t="e">
        <f>IF(K7484=0,#REF!,0)</f>
        <v>#REF!</v>
      </c>
    </row>
    <row r="7485" spans="1:12">
      <c r="A7485" s="30">
        <v>7483</v>
      </c>
      <c r="B7485" s="30">
        <v>6139.8579999999993</v>
      </c>
      <c r="C7485" s="30">
        <v>28990.070999999902</v>
      </c>
      <c r="D7485" s="30">
        <v>1</v>
      </c>
      <c r="E7485" s="30">
        <v>1</v>
      </c>
      <c r="F7485" s="30">
        <v>31963.0449999999</v>
      </c>
      <c r="G7485" s="30">
        <v>1</v>
      </c>
      <c r="H7485" s="30">
        <v>1</v>
      </c>
      <c r="I7485" s="30">
        <v>1</v>
      </c>
      <c r="K7485" s="457"/>
      <c r="L7485" s="457" t="e">
        <f>IF(K7485=0,#REF!,0)</f>
        <v>#REF!</v>
      </c>
    </row>
    <row r="7486" spans="1:12">
      <c r="A7486" s="30">
        <v>7484</v>
      </c>
      <c r="B7486" s="30">
        <v>7599.07</v>
      </c>
      <c r="C7486" s="30">
        <v>30380.892999999898</v>
      </c>
      <c r="D7486" s="30">
        <v>1</v>
      </c>
      <c r="E7486" s="30">
        <v>1</v>
      </c>
      <c r="F7486" s="30">
        <v>31068.025000000001</v>
      </c>
      <c r="G7486" s="30">
        <v>1</v>
      </c>
      <c r="H7486" s="30">
        <v>1</v>
      </c>
      <c r="I7486" s="30">
        <v>1</v>
      </c>
      <c r="K7486" s="457"/>
      <c r="L7486" s="457" t="e">
        <f>IF(K7486=0,#REF!,0)</f>
        <v>#REF!</v>
      </c>
    </row>
    <row r="7487" spans="1:12">
      <c r="A7487" s="30">
        <v>7485</v>
      </c>
      <c r="B7487" s="30">
        <v>1762.222</v>
      </c>
      <c r="C7487" s="30">
        <v>17041.284999999902</v>
      </c>
      <c r="D7487" s="30">
        <v>1</v>
      </c>
      <c r="E7487" s="30">
        <v>1</v>
      </c>
      <c r="F7487" s="30">
        <v>43431.486999999994</v>
      </c>
      <c r="G7487" s="30">
        <v>1</v>
      </c>
      <c r="H7487" s="30">
        <v>1</v>
      </c>
      <c r="I7487" s="30">
        <v>1</v>
      </c>
      <c r="K7487" s="457"/>
      <c r="L7487" s="457" t="e">
        <f>IF(K7487=0,#REF!,0)</f>
        <v>#REF!</v>
      </c>
    </row>
    <row r="7488" spans="1:12">
      <c r="A7488" s="30">
        <v>7486</v>
      </c>
      <c r="B7488" s="30">
        <v>1762.222</v>
      </c>
      <c r="C7488" s="30">
        <v>16666.646999999903</v>
      </c>
      <c r="D7488" s="30">
        <v>1</v>
      </c>
      <c r="E7488" s="30">
        <v>1</v>
      </c>
      <c r="F7488" s="30">
        <v>2979.2019999999902</v>
      </c>
      <c r="G7488" s="30">
        <v>1</v>
      </c>
      <c r="H7488" s="30">
        <v>1</v>
      </c>
      <c r="I7488" s="30">
        <v>1</v>
      </c>
      <c r="K7488" s="457"/>
      <c r="L7488" s="457" t="e">
        <f>IF(K7488=0,#REF!,0)</f>
        <v>#REF!</v>
      </c>
    </row>
    <row r="7489" spans="1:12">
      <c r="A7489" s="30">
        <v>7487</v>
      </c>
      <c r="B7489" s="30">
        <v>1762.222</v>
      </c>
      <c r="C7489" s="30">
        <v>16300.978999999899</v>
      </c>
      <c r="D7489" s="30">
        <v>1</v>
      </c>
      <c r="E7489" s="30">
        <v>1</v>
      </c>
      <c r="F7489" s="30">
        <v>1665.655</v>
      </c>
      <c r="G7489" s="30">
        <v>1</v>
      </c>
      <c r="H7489" s="30">
        <v>1</v>
      </c>
      <c r="I7489" s="30">
        <v>1</v>
      </c>
      <c r="K7489" s="457"/>
      <c r="L7489" s="457" t="e">
        <f>IF(K7489=0,#REF!,0)</f>
        <v>#REF!</v>
      </c>
    </row>
    <row r="7490" spans="1:12">
      <c r="A7490" s="30">
        <v>7488</v>
      </c>
      <c r="B7490" s="30">
        <v>1032.623999999998</v>
      </c>
      <c r="C7490" s="30">
        <v>16378.261999999901</v>
      </c>
      <c r="D7490" s="30">
        <v>1</v>
      </c>
      <c r="E7490" s="30">
        <v>1</v>
      </c>
      <c r="F7490" s="30">
        <v>1273.5159999999901</v>
      </c>
      <c r="G7490" s="30">
        <v>1</v>
      </c>
      <c r="H7490" s="30">
        <v>1</v>
      </c>
      <c r="I7490" s="30">
        <v>1</v>
      </c>
      <c r="K7490" s="457"/>
      <c r="L7490" s="457" t="e">
        <f>IF(K7490=0,#REF!,0)</f>
        <v>#REF!</v>
      </c>
    </row>
    <row r="7491" spans="1:12">
      <c r="A7491" s="30">
        <v>7489</v>
      </c>
      <c r="B7491" s="30">
        <v>1032.623999999998</v>
      </c>
      <c r="C7491" s="30">
        <v>16415.227999999901</v>
      </c>
      <c r="D7491" s="30">
        <v>1</v>
      </c>
      <c r="E7491" s="30">
        <v>1</v>
      </c>
      <c r="F7491" s="30">
        <v>546.47899999999902</v>
      </c>
      <c r="G7491" s="30">
        <v>1</v>
      </c>
      <c r="H7491" s="30">
        <v>1</v>
      </c>
      <c r="I7491" s="30">
        <v>1</v>
      </c>
      <c r="K7491" s="457"/>
      <c r="L7491" s="457" t="e">
        <f>IF(K7491=0,#REF!,0)</f>
        <v>#REF!</v>
      </c>
    </row>
    <row r="7492" spans="1:12">
      <c r="A7492" s="30">
        <v>7490</v>
      </c>
      <c r="B7492" s="30">
        <v>1032.623999999998</v>
      </c>
      <c r="C7492" s="30">
        <v>16397.447999999902</v>
      </c>
      <c r="D7492" s="30">
        <v>1</v>
      </c>
      <c r="E7492" s="30">
        <v>1</v>
      </c>
      <c r="F7492" s="30">
        <v>607.08300000000008</v>
      </c>
      <c r="G7492" s="30">
        <v>1</v>
      </c>
      <c r="H7492" s="30">
        <v>1</v>
      </c>
      <c r="I7492" s="30">
        <v>1</v>
      </c>
      <c r="K7492" s="457"/>
      <c r="L7492" s="457" t="e">
        <f>IF(K7492=0,#REF!,0)</f>
        <v>#REF!</v>
      </c>
    </row>
    <row r="7493" spans="1:12">
      <c r="A7493" s="30">
        <v>7491</v>
      </c>
      <c r="B7493" s="30">
        <v>1032.623999999998</v>
      </c>
      <c r="C7493" s="30">
        <v>16458.392999999902</v>
      </c>
      <c r="D7493" s="30">
        <v>1</v>
      </c>
      <c r="E7493" s="30">
        <v>1</v>
      </c>
      <c r="F7493" s="30">
        <v>448.83199999999897</v>
      </c>
      <c r="G7493" s="30">
        <v>1</v>
      </c>
      <c r="H7493" s="30">
        <v>1</v>
      </c>
      <c r="I7493" s="30">
        <v>1</v>
      </c>
      <c r="K7493" s="457"/>
      <c r="L7493" s="457" t="e">
        <f>IF(K7493=0,#REF!,0)</f>
        <v>#REF!</v>
      </c>
    </row>
    <row r="7494" spans="1:12">
      <c r="A7494" s="30">
        <v>7492</v>
      </c>
      <c r="B7494" s="30">
        <v>1032.623999999998</v>
      </c>
      <c r="C7494" s="30">
        <v>16461.8669999999</v>
      </c>
      <c r="D7494" s="30">
        <v>1</v>
      </c>
      <c r="E7494" s="30">
        <v>1</v>
      </c>
      <c r="F7494" s="30">
        <v>496.14499999999902</v>
      </c>
      <c r="G7494" s="30">
        <v>1</v>
      </c>
      <c r="H7494" s="30">
        <v>1</v>
      </c>
      <c r="I7494" s="30">
        <v>1</v>
      </c>
      <c r="K7494" s="457"/>
      <c r="L7494" s="457" t="e">
        <f>IF(K7494=0,#REF!,0)</f>
        <v>#REF!</v>
      </c>
    </row>
    <row r="7495" spans="1:12">
      <c r="A7495" s="30">
        <v>7493</v>
      </c>
      <c r="B7495" s="30">
        <v>1032.623999999998</v>
      </c>
      <c r="C7495" s="30">
        <v>16483.0109999999</v>
      </c>
      <c r="D7495" s="30">
        <v>1</v>
      </c>
      <c r="E7495" s="30">
        <v>1</v>
      </c>
      <c r="F7495" s="30">
        <v>1271.792999999999</v>
      </c>
      <c r="G7495" s="30">
        <v>1</v>
      </c>
      <c r="H7495" s="30">
        <v>1</v>
      </c>
      <c r="I7495" s="30">
        <v>1</v>
      </c>
      <c r="K7495" s="457"/>
      <c r="L7495" s="457" t="e">
        <f>IF(K7495=0,#REF!,0)</f>
        <v>#REF!</v>
      </c>
    </row>
    <row r="7496" spans="1:12">
      <c r="A7496" s="30">
        <v>7494</v>
      </c>
      <c r="B7496" s="30">
        <v>1762.222</v>
      </c>
      <c r="C7496" s="30">
        <v>16479.3659999999</v>
      </c>
      <c r="D7496" s="30">
        <v>1</v>
      </c>
      <c r="E7496" s="30">
        <v>1</v>
      </c>
      <c r="F7496" s="30">
        <v>2516.0009999999902</v>
      </c>
      <c r="G7496" s="30">
        <v>1</v>
      </c>
      <c r="H7496" s="30">
        <v>1</v>
      </c>
      <c r="I7496" s="30">
        <v>1</v>
      </c>
      <c r="K7496" s="457"/>
      <c r="L7496" s="457" t="e">
        <f>IF(K7496=0,#REF!,0)</f>
        <v>#REF!</v>
      </c>
    </row>
    <row r="7497" spans="1:12">
      <c r="A7497" s="30">
        <v>7495</v>
      </c>
      <c r="B7497" s="30">
        <v>6139.8579999999993</v>
      </c>
      <c r="C7497" s="30">
        <v>16592.976999999901</v>
      </c>
      <c r="D7497" s="30">
        <v>1</v>
      </c>
      <c r="E7497" s="30">
        <v>1</v>
      </c>
      <c r="F7497" s="30">
        <v>80331.247999999992</v>
      </c>
      <c r="G7497" s="30">
        <v>1</v>
      </c>
      <c r="H7497" s="30">
        <v>1</v>
      </c>
      <c r="I7497" s="30">
        <v>1</v>
      </c>
      <c r="K7497" s="457"/>
      <c r="L7497" s="457" t="e">
        <f>IF(K7497=0,#REF!,0)</f>
        <v>#REF!</v>
      </c>
    </row>
    <row r="7498" spans="1:12">
      <c r="A7498" s="30">
        <v>7496</v>
      </c>
      <c r="B7498" s="30">
        <v>1762.222</v>
      </c>
      <c r="C7498" s="30">
        <v>30608.193999999901</v>
      </c>
      <c r="D7498" s="30">
        <v>1</v>
      </c>
      <c r="E7498" s="30">
        <v>1</v>
      </c>
      <c r="F7498" s="30">
        <v>83446.097999999998</v>
      </c>
      <c r="G7498" s="30">
        <v>1</v>
      </c>
      <c r="H7498" s="30">
        <v>1</v>
      </c>
      <c r="I7498" s="30">
        <v>1</v>
      </c>
      <c r="K7498" s="457"/>
      <c r="L7498" s="457" t="e">
        <f>IF(K7498=0,#REF!,0)</f>
        <v>#REF!</v>
      </c>
    </row>
    <row r="7499" spans="1:12">
      <c r="A7499" s="30">
        <v>7497</v>
      </c>
      <c r="B7499" s="30">
        <v>1032.623999999998</v>
      </c>
      <c r="C7499" s="30">
        <v>31441.2949999999</v>
      </c>
      <c r="D7499" s="30">
        <v>1</v>
      </c>
      <c r="E7499" s="30">
        <v>1</v>
      </c>
      <c r="F7499" s="30">
        <v>81966.713000000003</v>
      </c>
      <c r="G7499" s="30">
        <v>1</v>
      </c>
      <c r="H7499" s="30">
        <v>1</v>
      </c>
      <c r="I7499" s="30">
        <v>1</v>
      </c>
      <c r="K7499" s="457"/>
      <c r="L7499" s="457" t="e">
        <f>IF(K7499=0,#REF!,0)</f>
        <v>#REF!</v>
      </c>
    </row>
    <row r="7500" spans="1:12">
      <c r="A7500" s="30">
        <v>7498</v>
      </c>
      <c r="B7500" s="30">
        <v>1153.2399999999991</v>
      </c>
      <c r="C7500" s="30">
        <v>32206.572999999891</v>
      </c>
      <c r="D7500" s="30">
        <v>1</v>
      </c>
      <c r="E7500" s="30">
        <v>1</v>
      </c>
      <c r="F7500" s="30">
        <v>75036.667999999889</v>
      </c>
      <c r="G7500" s="30">
        <v>1</v>
      </c>
      <c r="H7500" s="30">
        <v>1</v>
      </c>
      <c r="I7500" s="30">
        <v>1</v>
      </c>
      <c r="K7500" s="457"/>
      <c r="L7500" s="457" t="e">
        <f>IF(K7500=0,#REF!,0)</f>
        <v>#REF!</v>
      </c>
    </row>
    <row r="7501" spans="1:12">
      <c r="A7501" s="30">
        <v>7499</v>
      </c>
      <c r="B7501" s="30">
        <v>1213.5469999999991</v>
      </c>
      <c r="C7501" s="30">
        <v>32767.514999999879</v>
      </c>
      <c r="D7501" s="30">
        <v>1</v>
      </c>
      <c r="E7501" s="30">
        <v>1</v>
      </c>
      <c r="F7501" s="30">
        <v>67091.196999999898</v>
      </c>
      <c r="G7501" s="30">
        <v>1</v>
      </c>
      <c r="H7501" s="30">
        <v>1</v>
      </c>
      <c r="I7501" s="30">
        <v>1</v>
      </c>
      <c r="K7501" s="457">
        <v>5216.9270413875711</v>
      </c>
      <c r="L7501" s="457">
        <f>IF(K7501=0,#REF!,0)</f>
        <v>0</v>
      </c>
    </row>
    <row r="7502" spans="1:12">
      <c r="A7502" s="30">
        <v>7500</v>
      </c>
      <c r="B7502" s="30">
        <v>1213.5469999999991</v>
      </c>
      <c r="C7502" s="30">
        <v>31952.5619999999</v>
      </c>
      <c r="D7502" s="30">
        <v>1</v>
      </c>
      <c r="E7502" s="30">
        <v>1</v>
      </c>
      <c r="F7502" s="30">
        <v>56906.238000000005</v>
      </c>
      <c r="G7502" s="30">
        <v>1</v>
      </c>
      <c r="H7502" s="30">
        <v>1</v>
      </c>
      <c r="I7502" s="30">
        <v>1</v>
      </c>
      <c r="K7502" s="457">
        <v>22632.615730245765</v>
      </c>
      <c r="L7502" s="457">
        <f>IF(K7502=0,#REF!,0)</f>
        <v>0</v>
      </c>
    </row>
    <row r="7503" spans="1:12">
      <c r="A7503" s="30">
        <v>7501</v>
      </c>
      <c r="B7503" s="30">
        <v>6200.1660000000002</v>
      </c>
      <c r="C7503" s="30">
        <v>29809.376</v>
      </c>
      <c r="D7503" s="30">
        <v>1</v>
      </c>
      <c r="E7503" s="30">
        <v>1</v>
      </c>
      <c r="F7503" s="30">
        <v>35379.802999999891</v>
      </c>
      <c r="G7503" s="30">
        <v>1</v>
      </c>
      <c r="H7503" s="30">
        <v>1</v>
      </c>
      <c r="I7503" s="30">
        <v>1</v>
      </c>
      <c r="K7503" s="457">
        <v>944.71249611435178</v>
      </c>
      <c r="L7503" s="457">
        <f>IF(K7503=0,#REF!,0)</f>
        <v>0</v>
      </c>
    </row>
    <row r="7504" spans="1:12">
      <c r="A7504" s="30">
        <v>7502</v>
      </c>
      <c r="B7504" s="30">
        <v>1762.222</v>
      </c>
      <c r="C7504" s="30">
        <v>29395.458999999901</v>
      </c>
      <c r="D7504" s="30">
        <v>1</v>
      </c>
      <c r="E7504" s="30">
        <v>1</v>
      </c>
      <c r="F7504" s="30">
        <v>34524.779999999992</v>
      </c>
      <c r="G7504" s="30">
        <v>1</v>
      </c>
      <c r="H7504" s="30">
        <v>1</v>
      </c>
      <c r="I7504" s="30">
        <v>1</v>
      </c>
      <c r="K7504" s="457">
        <v>22241.716739383653</v>
      </c>
      <c r="L7504" s="457">
        <f>IF(K7504=0,#REF!,0)</f>
        <v>0</v>
      </c>
    </row>
    <row r="7505" spans="1:12">
      <c r="A7505" s="30">
        <v>7503</v>
      </c>
      <c r="B7505" s="30">
        <v>1032.623999999998</v>
      </c>
      <c r="C7505" s="30">
        <v>30210.876999999899</v>
      </c>
      <c r="D7505" s="30">
        <v>1</v>
      </c>
      <c r="E7505" s="30">
        <v>1</v>
      </c>
      <c r="F7505" s="30">
        <v>36789.321999999891</v>
      </c>
      <c r="G7505" s="30">
        <v>1</v>
      </c>
      <c r="H7505" s="30">
        <v>1</v>
      </c>
      <c r="I7505" s="30">
        <v>1</v>
      </c>
      <c r="K7505" s="457"/>
      <c r="L7505" s="457" t="e">
        <f>IF(K7505=0,#REF!,0)</f>
        <v>#REF!</v>
      </c>
    </row>
    <row r="7506" spans="1:12">
      <c r="A7506" s="30">
        <v>7504</v>
      </c>
      <c r="B7506" s="30">
        <v>1032.623999999998</v>
      </c>
      <c r="C7506" s="30">
        <v>29844.856999999898</v>
      </c>
      <c r="D7506" s="30">
        <v>1</v>
      </c>
      <c r="E7506" s="30">
        <v>1</v>
      </c>
      <c r="F7506" s="30">
        <v>34954.086000000003</v>
      </c>
      <c r="G7506" s="30">
        <v>1</v>
      </c>
      <c r="H7506" s="30">
        <v>1</v>
      </c>
      <c r="I7506" s="30">
        <v>1</v>
      </c>
      <c r="K7506" s="457"/>
      <c r="L7506" s="457" t="e">
        <f>IF(K7506=0,#REF!,0)</f>
        <v>#REF!</v>
      </c>
    </row>
    <row r="7507" spans="1:12">
      <c r="A7507" s="30">
        <v>7505</v>
      </c>
      <c r="B7507" s="30">
        <v>1032.623999999998</v>
      </c>
      <c r="C7507" s="30">
        <v>29679.018999999898</v>
      </c>
      <c r="D7507" s="30">
        <v>1</v>
      </c>
      <c r="E7507" s="30">
        <v>1</v>
      </c>
      <c r="F7507" s="30">
        <v>40739.412999999993</v>
      </c>
      <c r="G7507" s="30">
        <v>1</v>
      </c>
      <c r="H7507" s="30">
        <v>1</v>
      </c>
      <c r="I7507" s="30">
        <v>1</v>
      </c>
      <c r="K7507" s="457"/>
      <c r="L7507" s="457" t="e">
        <f>IF(K7507=0,#REF!,0)</f>
        <v>#REF!</v>
      </c>
    </row>
    <row r="7508" spans="1:12">
      <c r="A7508" s="30">
        <v>7506</v>
      </c>
      <c r="B7508" s="30">
        <v>1762.222</v>
      </c>
      <c r="C7508" s="30">
        <v>29166.235999999903</v>
      </c>
      <c r="D7508" s="30">
        <v>1</v>
      </c>
      <c r="E7508" s="30">
        <v>1</v>
      </c>
      <c r="F7508" s="30">
        <v>43074.733999999902</v>
      </c>
      <c r="G7508" s="30">
        <v>1</v>
      </c>
      <c r="H7508" s="30">
        <v>1</v>
      </c>
      <c r="I7508" s="30">
        <v>1</v>
      </c>
      <c r="K7508" s="457"/>
      <c r="L7508" s="457" t="e">
        <f>IF(K7508=0,#REF!,0)</f>
        <v>#REF!</v>
      </c>
    </row>
    <row r="7509" spans="1:12">
      <c r="A7509" s="30">
        <v>7507</v>
      </c>
      <c r="B7509" s="30">
        <v>6139.8579999999993</v>
      </c>
      <c r="C7509" s="30">
        <v>29217.416999999899</v>
      </c>
      <c r="D7509" s="30">
        <v>1</v>
      </c>
      <c r="E7509" s="30">
        <v>1</v>
      </c>
      <c r="F7509" s="30">
        <v>36866.184999999998</v>
      </c>
      <c r="G7509" s="30">
        <v>1</v>
      </c>
      <c r="H7509" s="30">
        <v>1</v>
      </c>
      <c r="I7509" s="30">
        <v>1</v>
      </c>
      <c r="K7509" s="457"/>
      <c r="L7509" s="457" t="e">
        <f>IF(K7509=0,#REF!,0)</f>
        <v>#REF!</v>
      </c>
    </row>
    <row r="7510" spans="1:12">
      <c r="A7510" s="30">
        <v>7508</v>
      </c>
      <c r="B7510" s="30">
        <v>7599.07</v>
      </c>
      <c r="C7510" s="30">
        <v>30591.378999999899</v>
      </c>
      <c r="D7510" s="30">
        <v>1</v>
      </c>
      <c r="E7510" s="30">
        <v>1</v>
      </c>
      <c r="F7510" s="30">
        <v>34382.711000000003</v>
      </c>
      <c r="G7510" s="30">
        <v>1</v>
      </c>
      <c r="H7510" s="30">
        <v>1</v>
      </c>
      <c r="I7510" s="30">
        <v>1</v>
      </c>
      <c r="K7510" s="457"/>
      <c r="L7510" s="457" t="e">
        <f>IF(K7510=0,#REF!,0)</f>
        <v>#REF!</v>
      </c>
    </row>
    <row r="7511" spans="1:12">
      <c r="A7511" s="30">
        <v>7509</v>
      </c>
      <c r="B7511" s="30">
        <v>1762.222</v>
      </c>
      <c r="C7511" s="30">
        <v>17132.5989999999</v>
      </c>
      <c r="D7511" s="30">
        <v>1</v>
      </c>
      <c r="E7511" s="30">
        <v>1</v>
      </c>
      <c r="F7511" s="30">
        <v>45407.501999999899</v>
      </c>
      <c r="G7511" s="30">
        <v>1</v>
      </c>
      <c r="H7511" s="30">
        <v>1</v>
      </c>
      <c r="I7511" s="30">
        <v>1</v>
      </c>
      <c r="K7511" s="457"/>
      <c r="L7511" s="457" t="e">
        <f>IF(K7511=0,#REF!,0)</f>
        <v>#REF!</v>
      </c>
    </row>
    <row r="7512" spans="1:12">
      <c r="A7512" s="30">
        <v>7510</v>
      </c>
      <c r="B7512" s="30">
        <v>1762.222</v>
      </c>
      <c r="C7512" s="30">
        <v>16744.661999999902</v>
      </c>
      <c r="D7512" s="30">
        <v>1</v>
      </c>
      <c r="E7512" s="30">
        <v>1</v>
      </c>
      <c r="F7512" s="30">
        <v>2443.42399999999</v>
      </c>
      <c r="G7512" s="30">
        <v>1</v>
      </c>
      <c r="H7512" s="30">
        <v>1</v>
      </c>
      <c r="I7512" s="30">
        <v>1</v>
      </c>
      <c r="K7512" s="457"/>
      <c r="L7512" s="457" t="e">
        <f>IF(K7512=0,#REF!,0)</f>
        <v>#REF!</v>
      </c>
    </row>
    <row r="7513" spans="1:12">
      <c r="A7513" s="30">
        <v>7511</v>
      </c>
      <c r="B7513" s="30">
        <v>1762.222</v>
      </c>
      <c r="C7513" s="30">
        <v>16354.0889999999</v>
      </c>
      <c r="D7513" s="30">
        <v>1</v>
      </c>
      <c r="E7513" s="30">
        <v>1</v>
      </c>
      <c r="F7513" s="30">
        <v>1993.529</v>
      </c>
      <c r="G7513" s="30">
        <v>1</v>
      </c>
      <c r="H7513" s="30">
        <v>1</v>
      </c>
      <c r="I7513" s="30">
        <v>1</v>
      </c>
      <c r="K7513" s="457"/>
      <c r="L7513" s="457" t="e">
        <f>IF(K7513=0,#REF!,0)</f>
        <v>#REF!</v>
      </c>
    </row>
    <row r="7514" spans="1:12">
      <c r="A7514" s="30">
        <v>7512</v>
      </c>
      <c r="B7514" s="30">
        <v>1032.623999999998</v>
      </c>
      <c r="C7514" s="30">
        <v>16409.571999999898</v>
      </c>
      <c r="D7514" s="30">
        <v>1</v>
      </c>
      <c r="E7514" s="30">
        <v>1</v>
      </c>
      <c r="F7514" s="30">
        <v>1208.0309999999999</v>
      </c>
      <c r="G7514" s="30">
        <v>1</v>
      </c>
      <c r="H7514" s="30">
        <v>1</v>
      </c>
      <c r="I7514" s="30">
        <v>1</v>
      </c>
      <c r="K7514" s="457"/>
      <c r="L7514" s="457" t="e">
        <f>IF(K7514=0,#REF!,0)</f>
        <v>#REF!</v>
      </c>
    </row>
    <row r="7515" spans="1:12">
      <c r="A7515" s="30">
        <v>7513</v>
      </c>
      <c r="B7515" s="30">
        <v>1032.623999999998</v>
      </c>
      <c r="C7515" s="30">
        <v>16464.712999999891</v>
      </c>
      <c r="D7515" s="30">
        <v>1</v>
      </c>
      <c r="E7515" s="30">
        <v>1</v>
      </c>
      <c r="F7515" s="30">
        <v>718.34199999999998</v>
      </c>
      <c r="G7515" s="30">
        <v>1</v>
      </c>
      <c r="H7515" s="30">
        <v>1</v>
      </c>
      <c r="I7515" s="30">
        <v>1</v>
      </c>
      <c r="K7515" s="457"/>
      <c r="L7515" s="457" t="e">
        <f>IF(K7515=0,#REF!,0)</f>
        <v>#REF!</v>
      </c>
    </row>
    <row r="7516" spans="1:12">
      <c r="A7516" s="30">
        <v>7514</v>
      </c>
      <c r="B7516" s="30">
        <v>1032.623999999998</v>
      </c>
      <c r="C7516" s="30">
        <v>16467.352999999901</v>
      </c>
      <c r="D7516" s="30">
        <v>1</v>
      </c>
      <c r="E7516" s="30">
        <v>1</v>
      </c>
      <c r="F7516" s="30">
        <v>566.16499999999905</v>
      </c>
      <c r="G7516" s="30">
        <v>1</v>
      </c>
      <c r="H7516" s="30">
        <v>1</v>
      </c>
      <c r="I7516" s="30">
        <v>1</v>
      </c>
      <c r="K7516" s="457"/>
      <c r="L7516" s="457" t="e">
        <f>IF(K7516=0,#REF!,0)</f>
        <v>#REF!</v>
      </c>
    </row>
    <row r="7517" spans="1:12">
      <c r="A7517" s="30">
        <v>7515</v>
      </c>
      <c r="B7517" s="30">
        <v>1032.623999999998</v>
      </c>
      <c r="C7517" s="30">
        <v>16516.301999999901</v>
      </c>
      <c r="D7517" s="30">
        <v>1</v>
      </c>
      <c r="E7517" s="30">
        <v>1</v>
      </c>
      <c r="F7517" s="30">
        <v>609.49</v>
      </c>
      <c r="G7517" s="30">
        <v>1</v>
      </c>
      <c r="H7517" s="30">
        <v>1</v>
      </c>
      <c r="I7517" s="30">
        <v>1</v>
      </c>
      <c r="K7517" s="457"/>
      <c r="L7517" s="457" t="e">
        <f>IF(K7517=0,#REF!,0)</f>
        <v>#REF!</v>
      </c>
    </row>
    <row r="7518" spans="1:12">
      <c r="A7518" s="30">
        <v>7516</v>
      </c>
      <c r="B7518" s="30">
        <v>1032.623999999998</v>
      </c>
      <c r="C7518" s="30">
        <v>16534.5619999999</v>
      </c>
      <c r="D7518" s="30">
        <v>1</v>
      </c>
      <c r="E7518" s="30">
        <v>1</v>
      </c>
      <c r="F7518" s="30">
        <v>1046.2619999999999</v>
      </c>
      <c r="G7518" s="30">
        <v>1</v>
      </c>
      <c r="H7518" s="30">
        <v>1</v>
      </c>
      <c r="I7518" s="30">
        <v>1</v>
      </c>
      <c r="K7518" s="457"/>
      <c r="L7518" s="457" t="e">
        <f>IF(K7518=0,#REF!,0)</f>
        <v>#REF!</v>
      </c>
    </row>
    <row r="7519" spans="1:12">
      <c r="A7519" s="30">
        <v>7517</v>
      </c>
      <c r="B7519" s="30">
        <v>1032.623999999998</v>
      </c>
      <c r="C7519" s="30">
        <v>16558.9539999999</v>
      </c>
      <c r="D7519" s="30">
        <v>1</v>
      </c>
      <c r="E7519" s="30">
        <v>1</v>
      </c>
      <c r="F7519" s="30">
        <v>3039.665</v>
      </c>
      <c r="G7519" s="30">
        <v>1</v>
      </c>
      <c r="H7519" s="30">
        <v>1</v>
      </c>
      <c r="I7519" s="30">
        <v>1</v>
      </c>
      <c r="K7519" s="457"/>
      <c r="L7519" s="457" t="e">
        <f>IF(K7519=0,#REF!,0)</f>
        <v>#REF!</v>
      </c>
    </row>
    <row r="7520" spans="1:12">
      <c r="A7520" s="30">
        <v>7518</v>
      </c>
      <c r="B7520" s="30">
        <v>1762.222</v>
      </c>
      <c r="C7520" s="30">
        <v>16559.338999999898</v>
      </c>
      <c r="D7520" s="30">
        <v>1</v>
      </c>
      <c r="E7520" s="30">
        <v>1</v>
      </c>
      <c r="F7520" s="30">
        <v>5747.049</v>
      </c>
      <c r="G7520" s="30">
        <v>1</v>
      </c>
      <c r="H7520" s="30">
        <v>1</v>
      </c>
      <c r="I7520" s="30">
        <v>1</v>
      </c>
      <c r="K7520" s="457"/>
      <c r="L7520" s="457" t="e">
        <f>IF(K7520=0,#REF!,0)</f>
        <v>#REF!</v>
      </c>
    </row>
    <row r="7521" spans="1:12">
      <c r="A7521" s="30">
        <v>7519</v>
      </c>
      <c r="B7521" s="30">
        <v>6139.8579999999993</v>
      </c>
      <c r="C7521" s="30">
        <v>16673.243999999901</v>
      </c>
      <c r="D7521" s="30">
        <v>1</v>
      </c>
      <c r="E7521" s="30">
        <v>1</v>
      </c>
      <c r="F7521" s="30">
        <v>83833.241999999897</v>
      </c>
      <c r="G7521" s="30">
        <v>1</v>
      </c>
      <c r="H7521" s="30">
        <v>1</v>
      </c>
      <c r="I7521" s="30">
        <v>1</v>
      </c>
      <c r="K7521" s="457"/>
      <c r="L7521" s="457" t="e">
        <f>IF(K7521=0,#REF!,0)</f>
        <v>#REF!</v>
      </c>
    </row>
    <row r="7522" spans="1:12">
      <c r="A7522" s="30">
        <v>7520</v>
      </c>
      <c r="B7522" s="30">
        <v>1762.222</v>
      </c>
      <c r="C7522" s="30">
        <v>16964.397999999899</v>
      </c>
      <c r="D7522" s="30">
        <v>1</v>
      </c>
      <c r="E7522" s="30">
        <v>1</v>
      </c>
      <c r="F7522" s="30">
        <v>88275.971999999907</v>
      </c>
      <c r="G7522" s="30">
        <v>1</v>
      </c>
      <c r="H7522" s="30">
        <v>1</v>
      </c>
      <c r="I7522" s="30">
        <v>1</v>
      </c>
      <c r="K7522" s="457"/>
      <c r="L7522" s="457" t="e">
        <f>IF(K7522=0,#REF!,0)</f>
        <v>#REF!</v>
      </c>
    </row>
    <row r="7523" spans="1:12">
      <c r="A7523" s="30">
        <v>7521</v>
      </c>
      <c r="B7523" s="30">
        <v>1032.623999999998</v>
      </c>
      <c r="C7523" s="30">
        <v>17758.5649999999</v>
      </c>
      <c r="D7523" s="30">
        <v>1</v>
      </c>
      <c r="E7523" s="30">
        <v>1</v>
      </c>
      <c r="F7523" s="30">
        <v>80490.070999999996</v>
      </c>
      <c r="G7523" s="30">
        <v>1</v>
      </c>
      <c r="H7523" s="30">
        <v>1</v>
      </c>
      <c r="I7523" s="30">
        <v>1</v>
      </c>
      <c r="K7523" s="457"/>
      <c r="L7523" s="457" t="e">
        <f>IF(K7523=0,#REF!,0)</f>
        <v>#REF!</v>
      </c>
    </row>
    <row r="7524" spans="1:12">
      <c r="A7524" s="30">
        <v>7522</v>
      </c>
      <c r="B7524" s="30">
        <v>1153.2399999999991</v>
      </c>
      <c r="C7524" s="30">
        <v>18512.765999999901</v>
      </c>
      <c r="D7524" s="30">
        <v>1</v>
      </c>
      <c r="E7524" s="30">
        <v>1</v>
      </c>
      <c r="F7524" s="30">
        <v>70094.10399999989</v>
      </c>
      <c r="G7524" s="30">
        <v>1</v>
      </c>
      <c r="H7524" s="30">
        <v>1</v>
      </c>
      <c r="I7524" s="30">
        <v>1</v>
      </c>
      <c r="K7524" s="457"/>
      <c r="L7524" s="457" t="e">
        <f>IF(K7524=0,#REF!,0)</f>
        <v>#REF!</v>
      </c>
    </row>
    <row r="7525" spans="1:12">
      <c r="A7525" s="30">
        <v>7523</v>
      </c>
      <c r="B7525" s="30">
        <v>1213.5469999999991</v>
      </c>
      <c r="C7525" s="30">
        <v>19167.0799999999</v>
      </c>
      <c r="D7525" s="30">
        <v>1</v>
      </c>
      <c r="E7525" s="30">
        <v>1</v>
      </c>
      <c r="F7525" s="30">
        <v>61916.109999999993</v>
      </c>
      <c r="G7525" s="30">
        <v>1</v>
      </c>
      <c r="H7525" s="30">
        <v>1</v>
      </c>
      <c r="I7525" s="30">
        <v>1</v>
      </c>
      <c r="K7525" s="457"/>
      <c r="L7525" s="457" t="e">
        <f>IF(K7525=0,#REF!,0)</f>
        <v>#REF!</v>
      </c>
    </row>
    <row r="7526" spans="1:12">
      <c r="A7526" s="30">
        <v>7524</v>
      </c>
      <c r="B7526" s="30">
        <v>1213.5469999999991</v>
      </c>
      <c r="C7526" s="30">
        <v>18636.118999999901</v>
      </c>
      <c r="D7526" s="30">
        <v>1</v>
      </c>
      <c r="E7526" s="30">
        <v>1</v>
      </c>
      <c r="F7526" s="30">
        <v>53994.208999999886</v>
      </c>
      <c r="G7526" s="30">
        <v>1</v>
      </c>
      <c r="H7526" s="30">
        <v>1</v>
      </c>
      <c r="I7526" s="30">
        <v>1</v>
      </c>
      <c r="K7526" s="457"/>
      <c r="L7526" s="457" t="e">
        <f>IF(K7526=0,#REF!,0)</f>
        <v>#REF!</v>
      </c>
    </row>
    <row r="7527" spans="1:12">
      <c r="A7527" s="30">
        <v>7525</v>
      </c>
      <c r="B7527" s="30">
        <v>6200.1660000000002</v>
      </c>
      <c r="C7527" s="30">
        <v>16786.052999999891</v>
      </c>
      <c r="D7527" s="30">
        <v>1</v>
      </c>
      <c r="E7527" s="30">
        <v>1</v>
      </c>
      <c r="F7527" s="30">
        <v>36052.272999999986</v>
      </c>
      <c r="G7527" s="30">
        <v>1</v>
      </c>
      <c r="H7527" s="30">
        <v>1</v>
      </c>
      <c r="I7527" s="30">
        <v>1</v>
      </c>
      <c r="K7527" s="457"/>
      <c r="L7527" s="457" t="e">
        <f>IF(K7527=0,#REF!,0)</f>
        <v>#REF!</v>
      </c>
    </row>
    <row r="7528" spans="1:12">
      <c r="A7528" s="30">
        <v>7526</v>
      </c>
      <c r="B7528" s="30">
        <v>1762.222</v>
      </c>
      <c r="C7528" s="30">
        <v>16639.1679999999</v>
      </c>
      <c r="D7528" s="30">
        <v>1</v>
      </c>
      <c r="E7528" s="30">
        <v>1</v>
      </c>
      <c r="F7528" s="30">
        <v>41023.624000000003</v>
      </c>
      <c r="G7528" s="30">
        <v>1</v>
      </c>
      <c r="H7528" s="30">
        <v>1</v>
      </c>
      <c r="I7528" s="30">
        <v>1</v>
      </c>
      <c r="K7528" s="457"/>
      <c r="L7528" s="457" t="e">
        <f>IF(K7528=0,#REF!,0)</f>
        <v>#REF!</v>
      </c>
    </row>
    <row r="7529" spans="1:12">
      <c r="A7529" s="30">
        <v>7527</v>
      </c>
      <c r="B7529" s="30">
        <v>1032.623999999998</v>
      </c>
      <c r="C7529" s="30">
        <v>17424.2389999999</v>
      </c>
      <c r="D7529" s="30">
        <v>1</v>
      </c>
      <c r="E7529" s="30">
        <v>1</v>
      </c>
      <c r="F7529" s="30">
        <v>40556.125</v>
      </c>
      <c r="G7529" s="30">
        <v>1</v>
      </c>
      <c r="H7529" s="30">
        <v>1</v>
      </c>
      <c r="I7529" s="30">
        <v>1</v>
      </c>
      <c r="K7529" s="457"/>
      <c r="L7529" s="457" t="e">
        <f>IF(K7529=0,#REF!,0)</f>
        <v>#REF!</v>
      </c>
    </row>
    <row r="7530" spans="1:12">
      <c r="A7530" s="30">
        <v>7528</v>
      </c>
      <c r="B7530" s="30">
        <v>1032.623999999998</v>
      </c>
      <c r="C7530" s="30">
        <v>17125.948999999899</v>
      </c>
      <c r="D7530" s="30">
        <v>1</v>
      </c>
      <c r="E7530" s="30">
        <v>1</v>
      </c>
      <c r="F7530" s="30">
        <v>41102.117999999995</v>
      </c>
      <c r="G7530" s="30">
        <v>1</v>
      </c>
      <c r="H7530" s="30">
        <v>1</v>
      </c>
      <c r="I7530" s="30">
        <v>1</v>
      </c>
      <c r="K7530" s="457"/>
      <c r="L7530" s="457" t="e">
        <f>IF(K7530=0,#REF!,0)</f>
        <v>#REF!</v>
      </c>
    </row>
    <row r="7531" spans="1:12">
      <c r="A7531" s="30">
        <v>7529</v>
      </c>
      <c r="B7531" s="30">
        <v>1032.623999999998</v>
      </c>
      <c r="C7531" s="30">
        <v>16911.164999999899</v>
      </c>
      <c r="D7531" s="30">
        <v>1</v>
      </c>
      <c r="E7531" s="30">
        <v>1</v>
      </c>
      <c r="F7531" s="30">
        <v>43817.638999999894</v>
      </c>
      <c r="G7531" s="30">
        <v>1</v>
      </c>
      <c r="H7531" s="30">
        <v>1</v>
      </c>
      <c r="I7531" s="30">
        <v>1</v>
      </c>
      <c r="K7531" s="457"/>
      <c r="L7531" s="457" t="e">
        <f>IF(K7531=0,#REF!,0)</f>
        <v>#REF!</v>
      </c>
    </row>
    <row r="7532" spans="1:12">
      <c r="A7532" s="30">
        <v>7530</v>
      </c>
      <c r="B7532" s="30">
        <v>1762.222</v>
      </c>
      <c r="C7532" s="30">
        <v>16375.279999999901</v>
      </c>
      <c r="D7532" s="30">
        <v>1</v>
      </c>
      <c r="E7532" s="30">
        <v>1</v>
      </c>
      <c r="F7532" s="30">
        <v>47206.977999999886</v>
      </c>
      <c r="G7532" s="30">
        <v>1</v>
      </c>
      <c r="H7532" s="30">
        <v>1</v>
      </c>
      <c r="I7532" s="30">
        <v>1</v>
      </c>
      <c r="K7532" s="457"/>
      <c r="L7532" s="457" t="e">
        <f>IF(K7532=0,#REF!,0)</f>
        <v>#REF!</v>
      </c>
    </row>
    <row r="7533" spans="1:12">
      <c r="A7533" s="30">
        <v>7531</v>
      </c>
      <c r="B7533" s="30">
        <v>6139.8579999999993</v>
      </c>
      <c r="C7533" s="30">
        <v>16369.8309999999</v>
      </c>
      <c r="D7533" s="30">
        <v>1</v>
      </c>
      <c r="E7533" s="30">
        <v>1</v>
      </c>
      <c r="F7533" s="30">
        <v>40266.006000000001</v>
      </c>
      <c r="G7533" s="30">
        <v>1</v>
      </c>
      <c r="H7533" s="30">
        <v>1</v>
      </c>
      <c r="I7533" s="30">
        <v>1</v>
      </c>
      <c r="K7533" s="457"/>
      <c r="L7533" s="457" t="e">
        <f>IF(K7533=0,#REF!,0)</f>
        <v>#REF!</v>
      </c>
    </row>
    <row r="7534" spans="1:12">
      <c r="A7534" s="30">
        <v>7532</v>
      </c>
      <c r="B7534" s="30">
        <v>7599.07</v>
      </c>
      <c r="C7534" s="30">
        <v>17723.8639999999</v>
      </c>
      <c r="D7534" s="30">
        <v>1</v>
      </c>
      <c r="E7534" s="30">
        <v>1</v>
      </c>
      <c r="F7534" s="30">
        <v>39634.667000000001</v>
      </c>
      <c r="G7534" s="30">
        <v>1</v>
      </c>
      <c r="H7534" s="30">
        <v>1</v>
      </c>
      <c r="I7534" s="30">
        <v>1</v>
      </c>
      <c r="K7534" s="457"/>
      <c r="L7534" s="457" t="e">
        <f>IF(K7534=0,#REF!,0)</f>
        <v>#REF!</v>
      </c>
    </row>
    <row r="7535" spans="1:12">
      <c r="A7535" s="30">
        <v>7533</v>
      </c>
      <c r="B7535" s="30">
        <v>1762.222</v>
      </c>
      <c r="C7535" s="30">
        <v>17262.485999999903</v>
      </c>
      <c r="D7535" s="30">
        <v>1</v>
      </c>
      <c r="E7535" s="30">
        <v>1</v>
      </c>
      <c r="F7535" s="30">
        <v>50285.885999999999</v>
      </c>
      <c r="G7535" s="30">
        <v>1</v>
      </c>
      <c r="H7535" s="30">
        <v>1</v>
      </c>
      <c r="I7535" s="30">
        <v>1</v>
      </c>
      <c r="K7535" s="457"/>
      <c r="L7535" s="457" t="e">
        <f>IF(K7535=0,#REF!,0)</f>
        <v>#REF!</v>
      </c>
    </row>
    <row r="7536" spans="1:12">
      <c r="A7536" s="30">
        <v>7534</v>
      </c>
      <c r="B7536" s="30">
        <v>1762.222</v>
      </c>
      <c r="C7536" s="30">
        <v>16842.335999999901</v>
      </c>
      <c r="D7536" s="30">
        <v>1</v>
      </c>
      <c r="E7536" s="30">
        <v>1</v>
      </c>
      <c r="F7536" s="30">
        <v>2323.4290000000001</v>
      </c>
      <c r="G7536" s="30">
        <v>1</v>
      </c>
      <c r="H7536" s="30">
        <v>1</v>
      </c>
      <c r="I7536" s="30">
        <v>1</v>
      </c>
      <c r="K7536" s="457"/>
      <c r="L7536" s="457" t="e">
        <f>IF(K7536=0,#REF!,0)</f>
        <v>#REF!</v>
      </c>
    </row>
    <row r="7537" spans="1:12">
      <c r="A7537" s="30">
        <v>7535</v>
      </c>
      <c r="B7537" s="30">
        <v>1762.222</v>
      </c>
      <c r="C7537" s="30">
        <v>16447.8659999999</v>
      </c>
      <c r="D7537" s="30">
        <v>1</v>
      </c>
      <c r="E7537" s="30">
        <v>1</v>
      </c>
      <c r="F7537" s="30">
        <v>2137.4749999999999</v>
      </c>
      <c r="G7537" s="30">
        <v>1</v>
      </c>
      <c r="H7537" s="30">
        <v>1</v>
      </c>
      <c r="I7537" s="30">
        <v>1</v>
      </c>
      <c r="K7537" s="457"/>
      <c r="L7537" s="457" t="e">
        <f>IF(K7537=0,#REF!,0)</f>
        <v>#REF!</v>
      </c>
    </row>
    <row r="7538" spans="1:12">
      <c r="A7538" s="30">
        <v>7536</v>
      </c>
      <c r="B7538" s="30">
        <v>1032.623999999998</v>
      </c>
      <c r="C7538" s="30">
        <v>16512.9179999999</v>
      </c>
      <c r="D7538" s="30">
        <v>1</v>
      </c>
      <c r="E7538" s="30">
        <v>1</v>
      </c>
      <c r="F7538" s="30">
        <v>1207.4929999999999</v>
      </c>
      <c r="G7538" s="30">
        <v>1</v>
      </c>
      <c r="H7538" s="30">
        <v>1</v>
      </c>
      <c r="I7538" s="30">
        <v>1</v>
      </c>
      <c r="K7538" s="457"/>
      <c r="L7538" s="457" t="e">
        <f>IF(K7538=0,#REF!,0)</f>
        <v>#REF!</v>
      </c>
    </row>
    <row r="7539" spans="1:12">
      <c r="A7539" s="30">
        <v>7537</v>
      </c>
      <c r="B7539" s="30">
        <v>1032.623999999998</v>
      </c>
      <c r="C7539" s="30">
        <v>17175.036999999902</v>
      </c>
      <c r="D7539" s="30">
        <v>1</v>
      </c>
      <c r="E7539" s="30">
        <v>1</v>
      </c>
      <c r="F7539" s="30">
        <v>573.86200000000008</v>
      </c>
      <c r="G7539" s="30">
        <v>1</v>
      </c>
      <c r="H7539" s="30">
        <v>1</v>
      </c>
      <c r="I7539" s="30">
        <v>1</v>
      </c>
      <c r="K7539" s="457"/>
      <c r="L7539" s="457" t="e">
        <f>IF(K7539=0,#REF!,0)</f>
        <v>#REF!</v>
      </c>
    </row>
    <row r="7540" spans="1:12">
      <c r="A7540" s="30">
        <v>7538</v>
      </c>
      <c r="B7540" s="30">
        <v>1032.623999999998</v>
      </c>
      <c r="C7540" s="30">
        <v>17154.22999999989</v>
      </c>
      <c r="D7540" s="30">
        <v>1</v>
      </c>
      <c r="E7540" s="30">
        <v>1</v>
      </c>
      <c r="F7540" s="30">
        <v>427.77999999999895</v>
      </c>
      <c r="G7540" s="30">
        <v>1</v>
      </c>
      <c r="H7540" s="30">
        <v>1</v>
      </c>
      <c r="I7540" s="30">
        <v>1</v>
      </c>
      <c r="K7540" s="457"/>
      <c r="L7540" s="457" t="e">
        <f>IF(K7540=0,#REF!,0)</f>
        <v>#REF!</v>
      </c>
    </row>
    <row r="7541" spans="1:12">
      <c r="A7541" s="30">
        <v>7539</v>
      </c>
      <c r="B7541" s="30">
        <v>1032.623999999998</v>
      </c>
      <c r="C7541" s="30">
        <v>17183.924999999901</v>
      </c>
      <c r="D7541" s="30">
        <v>1</v>
      </c>
      <c r="E7541" s="30">
        <v>1</v>
      </c>
      <c r="F7541" s="30">
        <v>849.83600000000001</v>
      </c>
      <c r="G7541" s="30">
        <v>1</v>
      </c>
      <c r="H7541" s="30">
        <v>1</v>
      </c>
      <c r="I7541" s="30">
        <v>1</v>
      </c>
      <c r="K7541" s="457"/>
      <c r="L7541" s="457" t="e">
        <f>IF(K7541=0,#REF!,0)</f>
        <v>#REF!</v>
      </c>
    </row>
    <row r="7542" spans="1:12">
      <c r="A7542" s="30">
        <v>7540</v>
      </c>
      <c r="B7542" s="30">
        <v>1032.623999999998</v>
      </c>
      <c r="C7542" s="30">
        <v>17179.243999999901</v>
      </c>
      <c r="D7542" s="30">
        <v>1</v>
      </c>
      <c r="E7542" s="30">
        <v>1</v>
      </c>
      <c r="F7542" s="30">
        <v>2135.346</v>
      </c>
      <c r="G7542" s="30">
        <v>1</v>
      </c>
      <c r="H7542" s="30">
        <v>1</v>
      </c>
      <c r="I7542" s="30">
        <v>1</v>
      </c>
      <c r="K7542" s="457"/>
      <c r="L7542" s="457" t="e">
        <f>IF(K7542=0,#REF!,0)</f>
        <v>#REF!</v>
      </c>
    </row>
    <row r="7543" spans="1:12">
      <c r="A7543" s="30">
        <v>7541</v>
      </c>
      <c r="B7543" s="30">
        <v>1032.623999999998</v>
      </c>
      <c r="C7543" s="30">
        <v>17212.225999999901</v>
      </c>
      <c r="D7543" s="30">
        <v>1</v>
      </c>
      <c r="E7543" s="30">
        <v>1</v>
      </c>
      <c r="F7543" s="30">
        <v>6348.2979999999998</v>
      </c>
      <c r="G7543" s="30">
        <v>1</v>
      </c>
      <c r="H7543" s="30">
        <v>1</v>
      </c>
      <c r="I7543" s="30">
        <v>1</v>
      </c>
      <c r="K7543" s="457"/>
      <c r="L7543" s="457" t="e">
        <f>IF(K7543=0,#REF!,0)</f>
        <v>#REF!</v>
      </c>
    </row>
    <row r="7544" spans="1:12">
      <c r="A7544" s="30">
        <v>7542</v>
      </c>
      <c r="B7544" s="30">
        <v>1762.222</v>
      </c>
      <c r="C7544" s="30">
        <v>17215.35099999989</v>
      </c>
      <c r="D7544" s="30">
        <v>1</v>
      </c>
      <c r="E7544" s="30">
        <v>1</v>
      </c>
      <c r="F7544" s="30">
        <v>11101.953</v>
      </c>
      <c r="G7544" s="30">
        <v>1</v>
      </c>
      <c r="H7544" s="30">
        <v>1</v>
      </c>
      <c r="I7544" s="30">
        <v>1</v>
      </c>
      <c r="K7544" s="457"/>
      <c r="L7544" s="457" t="e">
        <f>IF(K7544=0,#REF!,0)</f>
        <v>#REF!</v>
      </c>
    </row>
    <row r="7545" spans="1:12">
      <c r="A7545" s="30">
        <v>7543</v>
      </c>
      <c r="B7545" s="30">
        <v>6139.8579999999993</v>
      </c>
      <c r="C7545" s="30">
        <v>17349.771999999903</v>
      </c>
      <c r="D7545" s="30">
        <v>1</v>
      </c>
      <c r="E7545" s="30">
        <v>1</v>
      </c>
      <c r="F7545" s="30">
        <v>92011.588999999891</v>
      </c>
      <c r="G7545" s="30">
        <v>1</v>
      </c>
      <c r="H7545" s="30">
        <v>1</v>
      </c>
      <c r="I7545" s="30">
        <v>1</v>
      </c>
      <c r="K7545" s="457"/>
      <c r="L7545" s="457" t="e">
        <f>IF(K7545=0,#REF!,0)</f>
        <v>#REF!</v>
      </c>
    </row>
    <row r="7546" spans="1:12">
      <c r="A7546" s="30">
        <v>7544</v>
      </c>
      <c r="B7546" s="30">
        <v>1762.222</v>
      </c>
      <c r="C7546" s="30">
        <v>50694.502999999902</v>
      </c>
      <c r="D7546" s="30">
        <v>1</v>
      </c>
      <c r="E7546" s="30">
        <v>1</v>
      </c>
      <c r="F7546" s="30">
        <v>93447.928999999887</v>
      </c>
      <c r="G7546" s="30">
        <v>1</v>
      </c>
      <c r="H7546" s="30">
        <v>1</v>
      </c>
      <c r="I7546" s="30">
        <v>1</v>
      </c>
      <c r="K7546" s="457"/>
      <c r="L7546" s="457" t="e">
        <f>IF(K7546=0,#REF!,0)</f>
        <v>#REF!</v>
      </c>
    </row>
    <row r="7547" spans="1:12">
      <c r="A7547" s="30">
        <v>7545</v>
      </c>
      <c r="B7547" s="30">
        <v>1032.623999999998</v>
      </c>
      <c r="C7547" s="30">
        <v>80087.086999999985</v>
      </c>
      <c r="D7547" s="30">
        <v>1</v>
      </c>
      <c r="E7547" s="30">
        <v>1</v>
      </c>
      <c r="F7547" s="30">
        <v>81905.778999999995</v>
      </c>
      <c r="G7547" s="30">
        <v>1</v>
      </c>
      <c r="H7547" s="30">
        <v>1</v>
      </c>
      <c r="I7547" s="30">
        <v>1</v>
      </c>
      <c r="K7547" s="457"/>
      <c r="L7547" s="457" t="e">
        <f>IF(K7547=0,#REF!,0)</f>
        <v>#REF!</v>
      </c>
    </row>
    <row r="7548" spans="1:12">
      <c r="A7548" s="30">
        <v>7546</v>
      </c>
      <c r="B7548" s="30">
        <v>1153.2399999999991</v>
      </c>
      <c r="C7548" s="30">
        <v>97919.069999999891</v>
      </c>
      <c r="D7548" s="30">
        <v>1</v>
      </c>
      <c r="E7548" s="30">
        <v>1</v>
      </c>
      <c r="F7548" s="30">
        <v>70615.44099999989</v>
      </c>
      <c r="G7548" s="30">
        <v>1</v>
      </c>
      <c r="H7548" s="30">
        <v>1</v>
      </c>
      <c r="I7548" s="30">
        <v>1</v>
      </c>
      <c r="K7548" s="457">
        <v>5078.4460271659091</v>
      </c>
      <c r="L7548" s="457">
        <f>IF(K7548=0,#REF!,0)</f>
        <v>0</v>
      </c>
    </row>
    <row r="7549" spans="1:12">
      <c r="A7549" s="30">
        <v>7547</v>
      </c>
      <c r="B7549" s="30">
        <v>1213.5469999999991</v>
      </c>
      <c r="C7549" s="30">
        <v>115559.92399999981</v>
      </c>
      <c r="D7549" s="30">
        <v>1</v>
      </c>
      <c r="E7549" s="30">
        <v>1</v>
      </c>
      <c r="F7549" s="30">
        <v>62459.502999999902</v>
      </c>
      <c r="G7549" s="30">
        <v>1</v>
      </c>
      <c r="H7549" s="30">
        <v>1</v>
      </c>
      <c r="I7549" s="30">
        <v>1</v>
      </c>
      <c r="K7549" s="457">
        <v>21389.251832767179</v>
      </c>
      <c r="L7549" s="457">
        <f>IF(K7549=0,#REF!,0)</f>
        <v>0</v>
      </c>
    </row>
    <row r="7550" spans="1:12">
      <c r="A7550" s="30">
        <v>7548</v>
      </c>
      <c r="B7550" s="30">
        <v>1213.5469999999991</v>
      </c>
      <c r="C7550" s="30">
        <v>96726.808999999907</v>
      </c>
      <c r="D7550" s="30">
        <v>1</v>
      </c>
      <c r="E7550" s="30">
        <v>1</v>
      </c>
      <c r="F7550" s="30">
        <v>52736.605999999898</v>
      </c>
      <c r="G7550" s="30">
        <v>1</v>
      </c>
      <c r="H7550" s="30">
        <v>1</v>
      </c>
      <c r="I7550" s="30">
        <v>1</v>
      </c>
      <c r="K7550" s="457">
        <v>33351.670210834956</v>
      </c>
      <c r="L7550" s="457">
        <f>IF(K7550=0,#REF!,0)</f>
        <v>0</v>
      </c>
    </row>
    <row r="7551" spans="1:12">
      <c r="A7551" s="30">
        <v>7549</v>
      </c>
      <c r="B7551" s="30">
        <v>6200.1660000000002</v>
      </c>
      <c r="C7551" s="30">
        <v>53155.143999999898</v>
      </c>
      <c r="D7551" s="30">
        <v>1</v>
      </c>
      <c r="E7551" s="30">
        <v>1</v>
      </c>
      <c r="F7551" s="30">
        <v>33035.726000000002</v>
      </c>
      <c r="G7551" s="30">
        <v>1</v>
      </c>
      <c r="H7551" s="30">
        <v>1</v>
      </c>
      <c r="I7551" s="30">
        <v>1</v>
      </c>
      <c r="K7551" s="457">
        <v>14612.472551601999</v>
      </c>
      <c r="L7551" s="457">
        <f>IF(K7551=0,#REF!,0)</f>
        <v>0</v>
      </c>
    </row>
    <row r="7552" spans="1:12">
      <c r="A7552" s="30">
        <v>7550</v>
      </c>
      <c r="B7552" s="30">
        <v>1762.222</v>
      </c>
      <c r="C7552" s="30">
        <v>75832.460999999996</v>
      </c>
      <c r="D7552" s="30">
        <v>1</v>
      </c>
      <c r="E7552" s="30">
        <v>1</v>
      </c>
      <c r="F7552" s="30">
        <v>34994.188999999889</v>
      </c>
      <c r="G7552" s="30">
        <v>1</v>
      </c>
      <c r="H7552" s="30">
        <v>1</v>
      </c>
      <c r="I7552" s="30">
        <v>1</v>
      </c>
      <c r="K7552" s="457">
        <v>35557.903097289382</v>
      </c>
      <c r="L7552" s="457">
        <f>IF(K7552=0,#REF!,0)</f>
        <v>0</v>
      </c>
    </row>
    <row r="7553" spans="1:12">
      <c r="A7553" s="30">
        <v>7551</v>
      </c>
      <c r="B7553" s="30">
        <v>1032.623999999998</v>
      </c>
      <c r="C7553" s="30">
        <v>111165.26099999981</v>
      </c>
      <c r="D7553" s="30">
        <v>1</v>
      </c>
      <c r="E7553" s="30">
        <v>1</v>
      </c>
      <c r="F7553" s="30">
        <v>32258.909999999902</v>
      </c>
      <c r="G7553" s="30">
        <v>1</v>
      </c>
      <c r="H7553" s="30">
        <v>1</v>
      </c>
      <c r="I7553" s="30">
        <v>1</v>
      </c>
      <c r="K7553" s="457">
        <v>14175.474437800856</v>
      </c>
      <c r="L7553" s="457">
        <f>IF(K7553=0,#REF!,0)</f>
        <v>0</v>
      </c>
    </row>
    <row r="7554" spans="1:12">
      <c r="A7554" s="30">
        <v>7552</v>
      </c>
      <c r="B7554" s="30">
        <v>1032.623999999998</v>
      </c>
      <c r="C7554" s="30">
        <v>93259.262999999904</v>
      </c>
      <c r="D7554" s="30">
        <v>1</v>
      </c>
      <c r="E7554" s="30">
        <v>1</v>
      </c>
      <c r="F7554" s="30">
        <v>33228.462999999894</v>
      </c>
      <c r="G7554" s="30">
        <v>1</v>
      </c>
      <c r="H7554" s="30">
        <v>1</v>
      </c>
      <c r="I7554" s="30">
        <v>1</v>
      </c>
      <c r="K7554" s="457"/>
      <c r="L7554" s="457" t="e">
        <f>IF(K7554=0,#REF!,0)</f>
        <v>#REF!</v>
      </c>
    </row>
    <row r="7555" spans="1:12">
      <c r="A7555" s="30">
        <v>7553</v>
      </c>
      <c r="B7555" s="30">
        <v>1032.623999999998</v>
      </c>
      <c r="C7555" s="30">
        <v>81609.933999999994</v>
      </c>
      <c r="D7555" s="30">
        <v>1</v>
      </c>
      <c r="E7555" s="30">
        <v>1</v>
      </c>
      <c r="F7555" s="30">
        <v>38261.920999999988</v>
      </c>
      <c r="G7555" s="30">
        <v>1</v>
      </c>
      <c r="H7555" s="30">
        <v>1</v>
      </c>
      <c r="I7555" s="30">
        <v>1</v>
      </c>
      <c r="K7555" s="457"/>
      <c r="L7555" s="457" t="e">
        <f>IF(K7555=0,#REF!,0)</f>
        <v>#REF!</v>
      </c>
    </row>
    <row r="7556" spans="1:12">
      <c r="A7556" s="30">
        <v>7554</v>
      </c>
      <c r="B7556" s="30">
        <v>1762.222</v>
      </c>
      <c r="C7556" s="30">
        <v>46314.152999999897</v>
      </c>
      <c r="D7556" s="30">
        <v>1</v>
      </c>
      <c r="E7556" s="30">
        <v>1</v>
      </c>
      <c r="F7556" s="30">
        <v>43424.487999999998</v>
      </c>
      <c r="G7556" s="30">
        <v>1</v>
      </c>
      <c r="H7556" s="30">
        <v>1</v>
      </c>
      <c r="I7556" s="30">
        <v>1</v>
      </c>
      <c r="K7556" s="457"/>
      <c r="L7556" s="457" t="e">
        <f>IF(K7556=0,#REF!,0)</f>
        <v>#REF!</v>
      </c>
    </row>
    <row r="7557" spans="1:12">
      <c r="A7557" s="30">
        <v>7555</v>
      </c>
      <c r="B7557" s="30">
        <v>6139.8579999999993</v>
      </c>
      <c r="C7557" s="30">
        <v>29492.0109999999</v>
      </c>
      <c r="D7557" s="30">
        <v>1</v>
      </c>
      <c r="E7557" s="30">
        <v>1</v>
      </c>
      <c r="F7557" s="30">
        <v>36914.023999999888</v>
      </c>
      <c r="G7557" s="30">
        <v>1</v>
      </c>
      <c r="H7557" s="30">
        <v>1</v>
      </c>
      <c r="I7557" s="30">
        <v>1</v>
      </c>
      <c r="K7557" s="457"/>
      <c r="L7557" s="457" t="e">
        <f>IF(K7557=0,#REF!,0)</f>
        <v>#REF!</v>
      </c>
    </row>
    <row r="7558" spans="1:12">
      <c r="A7558" s="30">
        <v>7556</v>
      </c>
      <c r="B7558" s="30">
        <v>7599.07</v>
      </c>
      <c r="C7558" s="30">
        <v>30841.850999999901</v>
      </c>
      <c r="D7558" s="30">
        <v>1</v>
      </c>
      <c r="E7558" s="30">
        <v>1</v>
      </c>
      <c r="F7558" s="30">
        <v>35678.027000000002</v>
      </c>
      <c r="G7558" s="30">
        <v>1</v>
      </c>
      <c r="H7558" s="30">
        <v>1</v>
      </c>
      <c r="I7558" s="30">
        <v>1</v>
      </c>
      <c r="K7558" s="457"/>
      <c r="L7558" s="457" t="e">
        <f>IF(K7558=0,#REF!,0)</f>
        <v>#REF!</v>
      </c>
    </row>
    <row r="7559" spans="1:12">
      <c r="A7559" s="30">
        <v>7557</v>
      </c>
      <c r="B7559" s="30">
        <v>1762.222</v>
      </c>
      <c r="C7559" s="30">
        <v>17130.664999999899</v>
      </c>
      <c r="D7559" s="30">
        <v>1</v>
      </c>
      <c r="E7559" s="30">
        <v>1</v>
      </c>
      <c r="F7559" s="30">
        <v>47025.589</v>
      </c>
      <c r="G7559" s="30">
        <v>1</v>
      </c>
      <c r="H7559" s="30">
        <v>1</v>
      </c>
      <c r="I7559" s="30">
        <v>1</v>
      </c>
      <c r="K7559" s="457"/>
      <c r="L7559" s="457" t="e">
        <f>IF(K7559=0,#REF!,0)</f>
        <v>#REF!</v>
      </c>
    </row>
    <row r="7560" spans="1:12">
      <c r="A7560" s="30">
        <v>7558</v>
      </c>
      <c r="B7560" s="30">
        <v>1762.222</v>
      </c>
      <c r="C7560" s="30">
        <v>16735.300999999901</v>
      </c>
      <c r="D7560" s="30">
        <v>1</v>
      </c>
      <c r="E7560" s="30">
        <v>1</v>
      </c>
      <c r="F7560" s="30">
        <v>2980.085</v>
      </c>
      <c r="G7560" s="30">
        <v>1</v>
      </c>
      <c r="H7560" s="30">
        <v>1</v>
      </c>
      <c r="I7560" s="30">
        <v>1</v>
      </c>
      <c r="K7560" s="457"/>
      <c r="L7560" s="457" t="e">
        <f>IF(K7560=0,#REF!,0)</f>
        <v>#REF!</v>
      </c>
    </row>
    <row r="7561" spans="1:12">
      <c r="A7561" s="30">
        <v>7559</v>
      </c>
      <c r="B7561" s="30">
        <v>1762.222</v>
      </c>
      <c r="C7561" s="30">
        <v>16336.8659999999</v>
      </c>
      <c r="D7561" s="30">
        <v>1</v>
      </c>
      <c r="E7561" s="30">
        <v>1</v>
      </c>
      <c r="F7561" s="30">
        <v>1666.0419999999899</v>
      </c>
      <c r="G7561" s="30">
        <v>1</v>
      </c>
      <c r="H7561" s="30">
        <v>1</v>
      </c>
      <c r="I7561" s="30">
        <v>1</v>
      </c>
      <c r="K7561" s="457"/>
      <c r="L7561" s="457" t="e">
        <f>IF(K7561=0,#REF!,0)</f>
        <v>#REF!</v>
      </c>
    </row>
    <row r="7562" spans="1:12">
      <c r="A7562" s="30">
        <v>7560</v>
      </c>
      <c r="B7562" s="30">
        <v>1032.623999999998</v>
      </c>
      <c r="C7562" s="30">
        <v>16394.3129999999</v>
      </c>
      <c r="D7562" s="30">
        <v>1</v>
      </c>
      <c r="E7562" s="30">
        <v>1</v>
      </c>
      <c r="F7562" s="30">
        <v>1273.7469999999901</v>
      </c>
      <c r="G7562" s="30">
        <v>1</v>
      </c>
      <c r="H7562" s="30">
        <v>1</v>
      </c>
      <c r="I7562" s="30">
        <v>1</v>
      </c>
      <c r="K7562" s="457"/>
      <c r="L7562" s="457" t="e">
        <f>IF(K7562=0,#REF!,0)</f>
        <v>#REF!</v>
      </c>
    </row>
    <row r="7563" spans="1:12">
      <c r="A7563" s="30">
        <v>7561</v>
      </c>
      <c r="B7563" s="30">
        <v>1032.623999999998</v>
      </c>
      <c r="C7563" s="30">
        <v>16439.1889999999</v>
      </c>
      <c r="D7563" s="30">
        <v>1</v>
      </c>
      <c r="E7563" s="30">
        <v>1</v>
      </c>
      <c r="F7563" s="30">
        <v>566.755</v>
      </c>
      <c r="G7563" s="30">
        <v>1</v>
      </c>
      <c r="H7563" s="30">
        <v>1</v>
      </c>
      <c r="I7563" s="30">
        <v>1</v>
      </c>
      <c r="K7563" s="457"/>
      <c r="L7563" s="457" t="e">
        <f>IF(K7563=0,#REF!,0)</f>
        <v>#REF!</v>
      </c>
    </row>
    <row r="7564" spans="1:12">
      <c r="A7564" s="30">
        <v>7562</v>
      </c>
      <c r="B7564" s="30">
        <v>1032.623999999998</v>
      </c>
      <c r="C7564" s="30">
        <v>16400.459999999901</v>
      </c>
      <c r="D7564" s="30">
        <v>1</v>
      </c>
      <c r="E7564" s="30">
        <v>1</v>
      </c>
      <c r="F7564" s="30">
        <v>340.44900000000001</v>
      </c>
      <c r="G7564" s="30">
        <v>1</v>
      </c>
      <c r="H7564" s="30">
        <v>1</v>
      </c>
      <c r="I7564" s="30">
        <v>1</v>
      </c>
      <c r="K7564" s="457"/>
      <c r="L7564" s="457" t="e">
        <f>IF(K7564=0,#REF!,0)</f>
        <v>#REF!</v>
      </c>
    </row>
    <row r="7565" spans="1:12">
      <c r="A7565" s="30">
        <v>7563</v>
      </c>
      <c r="B7565" s="30">
        <v>1032.623999999998</v>
      </c>
      <c r="C7565" s="30">
        <v>16459.315999999901</v>
      </c>
      <c r="D7565" s="30">
        <v>1</v>
      </c>
      <c r="E7565" s="30">
        <v>1</v>
      </c>
      <c r="F7565" s="30">
        <v>351.69499999999891</v>
      </c>
      <c r="G7565" s="30">
        <v>1</v>
      </c>
      <c r="H7565" s="30">
        <v>1</v>
      </c>
      <c r="I7565" s="30">
        <v>1</v>
      </c>
      <c r="K7565" s="457"/>
      <c r="L7565" s="457" t="e">
        <f>IF(K7565=0,#REF!,0)</f>
        <v>#REF!</v>
      </c>
    </row>
    <row r="7566" spans="1:12">
      <c r="A7566" s="30">
        <v>7564</v>
      </c>
      <c r="B7566" s="30">
        <v>1032.623999999998</v>
      </c>
      <c r="C7566" s="30">
        <v>16506.8849999999</v>
      </c>
      <c r="D7566" s="30">
        <v>1</v>
      </c>
      <c r="E7566" s="30">
        <v>1</v>
      </c>
      <c r="F7566" s="30">
        <v>591.33400000000006</v>
      </c>
      <c r="G7566" s="30">
        <v>1</v>
      </c>
      <c r="H7566" s="30">
        <v>1</v>
      </c>
      <c r="I7566" s="30">
        <v>1</v>
      </c>
      <c r="K7566" s="457"/>
      <c r="L7566" s="457" t="e">
        <f>IF(K7566=0,#REF!,0)</f>
        <v>#REF!</v>
      </c>
    </row>
    <row r="7567" spans="1:12">
      <c r="A7567" s="30">
        <v>7565</v>
      </c>
      <c r="B7567" s="30">
        <v>1032.623999999998</v>
      </c>
      <c r="C7567" s="30">
        <v>16552.733999999891</v>
      </c>
      <c r="D7567" s="30">
        <v>1</v>
      </c>
      <c r="E7567" s="30">
        <v>1</v>
      </c>
      <c r="F7567" s="30">
        <v>1402.916999999989</v>
      </c>
      <c r="G7567" s="30">
        <v>1</v>
      </c>
      <c r="H7567" s="30">
        <v>1</v>
      </c>
      <c r="I7567" s="30">
        <v>1</v>
      </c>
      <c r="K7567" s="457"/>
      <c r="L7567" s="457" t="e">
        <f>IF(K7567=0,#REF!,0)</f>
        <v>#REF!</v>
      </c>
    </row>
    <row r="7568" spans="1:12">
      <c r="A7568" s="30">
        <v>7566</v>
      </c>
      <c r="B7568" s="30">
        <v>1762.222</v>
      </c>
      <c r="C7568" s="30">
        <v>16579.952999999899</v>
      </c>
      <c r="D7568" s="30">
        <v>1</v>
      </c>
      <c r="E7568" s="30">
        <v>1</v>
      </c>
      <c r="F7568" s="30">
        <v>4626.49099999999</v>
      </c>
      <c r="G7568" s="30">
        <v>1</v>
      </c>
      <c r="H7568" s="30">
        <v>1</v>
      </c>
      <c r="I7568" s="30">
        <v>1</v>
      </c>
      <c r="K7568" s="457"/>
      <c r="L7568" s="457" t="e">
        <f>IF(K7568=0,#REF!,0)</f>
        <v>#REF!</v>
      </c>
    </row>
    <row r="7569" spans="1:12">
      <c r="A7569" s="30">
        <v>7567</v>
      </c>
      <c r="B7569" s="30">
        <v>6139.8579999999993</v>
      </c>
      <c r="C7569" s="30">
        <v>16721.444999999901</v>
      </c>
      <c r="D7569" s="30">
        <v>1</v>
      </c>
      <c r="E7569" s="30">
        <v>1</v>
      </c>
      <c r="F7569" s="30">
        <v>85601.634999999893</v>
      </c>
      <c r="G7569" s="30">
        <v>1</v>
      </c>
      <c r="H7569" s="30">
        <v>1</v>
      </c>
      <c r="I7569" s="30">
        <v>1</v>
      </c>
      <c r="K7569" s="457"/>
      <c r="L7569" s="457" t="e">
        <f>IF(K7569=0,#REF!,0)</f>
        <v>#REF!</v>
      </c>
    </row>
    <row r="7570" spans="1:12">
      <c r="A7570" s="30">
        <v>7568</v>
      </c>
      <c r="B7570" s="30">
        <v>1762.222</v>
      </c>
      <c r="C7570" s="30">
        <v>49315.3679999999</v>
      </c>
      <c r="D7570" s="30">
        <v>1</v>
      </c>
      <c r="E7570" s="30">
        <v>1</v>
      </c>
      <c r="F7570" s="30">
        <v>86904.687999999995</v>
      </c>
      <c r="G7570" s="30">
        <v>1</v>
      </c>
      <c r="H7570" s="30">
        <v>1</v>
      </c>
      <c r="I7570" s="30">
        <v>1</v>
      </c>
      <c r="K7570" s="457"/>
      <c r="L7570" s="457" t="e">
        <f>IF(K7570=0,#REF!,0)</f>
        <v>#REF!</v>
      </c>
    </row>
    <row r="7571" spans="1:12">
      <c r="A7571" s="30">
        <v>7569</v>
      </c>
      <c r="B7571" s="30">
        <v>1032.623999999998</v>
      </c>
      <c r="C7571" s="30">
        <v>78271.41</v>
      </c>
      <c r="D7571" s="30">
        <v>1</v>
      </c>
      <c r="E7571" s="30">
        <v>1</v>
      </c>
      <c r="F7571" s="30">
        <v>74903.856999999989</v>
      </c>
      <c r="G7571" s="30">
        <v>1</v>
      </c>
      <c r="H7571" s="30">
        <v>1</v>
      </c>
      <c r="I7571" s="30">
        <v>1</v>
      </c>
      <c r="K7571" s="457"/>
      <c r="L7571" s="457" t="e">
        <f>IF(K7571=0,#REF!,0)</f>
        <v>#REF!</v>
      </c>
    </row>
    <row r="7572" spans="1:12">
      <c r="A7572" s="30">
        <v>7570</v>
      </c>
      <c r="B7572" s="30">
        <v>1153.2399999999991</v>
      </c>
      <c r="C7572" s="30">
        <v>95755.549999999886</v>
      </c>
      <c r="D7572" s="30">
        <v>1</v>
      </c>
      <c r="E7572" s="30">
        <v>1</v>
      </c>
      <c r="F7572" s="30">
        <v>60580.029000000002</v>
      </c>
      <c r="G7572" s="30">
        <v>1</v>
      </c>
      <c r="H7572" s="30">
        <v>1</v>
      </c>
      <c r="I7572" s="30">
        <v>1</v>
      </c>
      <c r="K7572" s="457"/>
      <c r="L7572" s="457" t="e">
        <f>IF(K7572=0,#REF!,0)</f>
        <v>#REF!</v>
      </c>
    </row>
    <row r="7573" spans="1:12">
      <c r="A7573" s="30">
        <v>7571</v>
      </c>
      <c r="B7573" s="30">
        <v>1213.5469999999991</v>
      </c>
      <c r="C7573" s="30">
        <v>113103.8579999998</v>
      </c>
      <c r="D7573" s="30">
        <v>1</v>
      </c>
      <c r="E7573" s="30">
        <v>1</v>
      </c>
      <c r="F7573" s="30">
        <v>48843.318999999901</v>
      </c>
      <c r="G7573" s="30">
        <v>1</v>
      </c>
      <c r="H7573" s="30">
        <v>1</v>
      </c>
      <c r="I7573" s="30">
        <v>1</v>
      </c>
      <c r="K7573" s="457">
        <v>5576.2166761503431</v>
      </c>
      <c r="L7573" s="457">
        <f>IF(K7573=0,#REF!,0)</f>
        <v>0</v>
      </c>
    </row>
    <row r="7574" spans="1:12">
      <c r="A7574" s="30">
        <v>7572</v>
      </c>
      <c r="B7574" s="30">
        <v>1213.5469999999991</v>
      </c>
      <c r="C7574" s="30">
        <v>94461.373999999909</v>
      </c>
      <c r="D7574" s="30">
        <v>1</v>
      </c>
      <c r="E7574" s="30">
        <v>1</v>
      </c>
      <c r="F7574" s="30">
        <v>40169.507999999987</v>
      </c>
      <c r="G7574" s="30">
        <v>1</v>
      </c>
      <c r="H7574" s="30">
        <v>1</v>
      </c>
      <c r="I7574" s="30">
        <v>1</v>
      </c>
      <c r="K7574" s="457">
        <v>18924.285517002976</v>
      </c>
      <c r="L7574" s="457">
        <f>IF(K7574=0,#REF!,0)</f>
        <v>0</v>
      </c>
    </row>
    <row r="7575" spans="1:12">
      <c r="A7575" s="30">
        <v>7573</v>
      </c>
      <c r="B7575" s="30">
        <v>6200.1660000000002</v>
      </c>
      <c r="C7575" s="30">
        <v>51326.559999999896</v>
      </c>
      <c r="D7575" s="30">
        <v>1</v>
      </c>
      <c r="E7575" s="30">
        <v>1</v>
      </c>
      <c r="F7575" s="30">
        <v>24189.177</v>
      </c>
      <c r="G7575" s="30">
        <v>1</v>
      </c>
      <c r="H7575" s="30">
        <v>1</v>
      </c>
      <c r="I7575" s="30">
        <v>1</v>
      </c>
      <c r="K7575" s="457">
        <v>5056.9284240734733</v>
      </c>
      <c r="L7575" s="457">
        <f>IF(K7575=0,#REF!,0)</f>
        <v>0</v>
      </c>
    </row>
    <row r="7576" spans="1:12">
      <c r="A7576" s="30">
        <v>7574</v>
      </c>
      <c r="B7576" s="30">
        <v>1762.222</v>
      </c>
      <c r="C7576" s="30">
        <v>74303.618000000002</v>
      </c>
      <c r="D7576" s="30">
        <v>1</v>
      </c>
      <c r="E7576" s="30">
        <v>1</v>
      </c>
      <c r="F7576" s="30">
        <v>29540.61</v>
      </c>
      <c r="G7576" s="30">
        <v>1</v>
      </c>
      <c r="H7576" s="30">
        <v>1</v>
      </c>
      <c r="I7576" s="30">
        <v>1</v>
      </c>
      <c r="K7576" s="457">
        <v>10903.540128632218</v>
      </c>
      <c r="L7576" s="457">
        <f>IF(K7576=0,#REF!,0)</f>
        <v>0</v>
      </c>
    </row>
    <row r="7577" spans="1:12">
      <c r="A7577" s="30">
        <v>7575</v>
      </c>
      <c r="B7577" s="30">
        <v>1032.623999999998</v>
      </c>
      <c r="C7577" s="30">
        <v>109911.1269999998</v>
      </c>
      <c r="D7577" s="30">
        <v>1</v>
      </c>
      <c r="E7577" s="30">
        <v>1</v>
      </c>
      <c r="F7577" s="30">
        <v>29164.474999999999</v>
      </c>
      <c r="G7577" s="30">
        <v>1</v>
      </c>
      <c r="H7577" s="30">
        <v>1</v>
      </c>
      <c r="I7577" s="30">
        <v>1</v>
      </c>
      <c r="K7577" s="457"/>
      <c r="L7577" s="457" t="e">
        <f>IF(K7577=0,#REF!,0)</f>
        <v>#REF!</v>
      </c>
    </row>
    <row r="7578" spans="1:12">
      <c r="A7578" s="30">
        <v>7576</v>
      </c>
      <c r="B7578" s="30">
        <v>1032.623999999998</v>
      </c>
      <c r="C7578" s="30">
        <v>92220.155999999901</v>
      </c>
      <c r="D7578" s="30">
        <v>1</v>
      </c>
      <c r="E7578" s="30">
        <v>1</v>
      </c>
      <c r="F7578" s="30">
        <v>31483.371999999901</v>
      </c>
      <c r="G7578" s="30">
        <v>1</v>
      </c>
      <c r="H7578" s="30">
        <v>1</v>
      </c>
      <c r="I7578" s="30">
        <v>1</v>
      </c>
      <c r="K7578" s="457"/>
      <c r="L7578" s="457" t="e">
        <f>IF(K7578=0,#REF!,0)</f>
        <v>#REF!</v>
      </c>
    </row>
    <row r="7579" spans="1:12">
      <c r="A7579" s="30">
        <v>7577</v>
      </c>
      <c r="B7579" s="30">
        <v>1032.623999999998</v>
      </c>
      <c r="C7579" s="30">
        <v>80652.972999999998</v>
      </c>
      <c r="D7579" s="30">
        <v>1</v>
      </c>
      <c r="E7579" s="30">
        <v>1</v>
      </c>
      <c r="F7579" s="30">
        <v>35993.589</v>
      </c>
      <c r="G7579" s="30">
        <v>1</v>
      </c>
      <c r="H7579" s="30">
        <v>1</v>
      </c>
      <c r="I7579" s="30">
        <v>1</v>
      </c>
      <c r="K7579" s="457"/>
      <c r="L7579" s="457" t="e">
        <f>IF(K7579=0,#REF!,0)</f>
        <v>#REF!</v>
      </c>
    </row>
    <row r="7580" spans="1:12">
      <c r="A7580" s="30">
        <v>7578</v>
      </c>
      <c r="B7580" s="30">
        <v>1762.222</v>
      </c>
      <c r="C7580" s="30">
        <v>45335.441999999894</v>
      </c>
      <c r="D7580" s="30">
        <v>1</v>
      </c>
      <c r="E7580" s="30">
        <v>1</v>
      </c>
      <c r="F7580" s="30">
        <v>39732.737999999998</v>
      </c>
      <c r="G7580" s="30">
        <v>1</v>
      </c>
      <c r="H7580" s="30">
        <v>1</v>
      </c>
      <c r="I7580" s="30">
        <v>1</v>
      </c>
      <c r="K7580" s="457"/>
      <c r="L7580" s="457" t="e">
        <f>IF(K7580=0,#REF!,0)</f>
        <v>#REF!</v>
      </c>
    </row>
    <row r="7581" spans="1:12">
      <c r="A7581" s="30">
        <v>7579</v>
      </c>
      <c r="B7581" s="30">
        <v>6139.8579999999993</v>
      </c>
      <c r="C7581" s="30">
        <v>29149.0269999999</v>
      </c>
      <c r="D7581" s="30">
        <v>1</v>
      </c>
      <c r="E7581" s="30">
        <v>1</v>
      </c>
      <c r="F7581" s="30">
        <v>33538.911</v>
      </c>
      <c r="G7581" s="30">
        <v>1</v>
      </c>
      <c r="H7581" s="30">
        <v>1</v>
      </c>
      <c r="I7581" s="30">
        <v>1</v>
      </c>
      <c r="K7581" s="457"/>
      <c r="L7581" s="457" t="e">
        <f>IF(K7581=0,#REF!,0)</f>
        <v>#REF!</v>
      </c>
    </row>
    <row r="7582" spans="1:12">
      <c r="A7582" s="30">
        <v>7580</v>
      </c>
      <c r="B7582" s="30">
        <v>7599.07</v>
      </c>
      <c r="C7582" s="30">
        <v>30540.477999999886</v>
      </c>
      <c r="D7582" s="30">
        <v>1</v>
      </c>
      <c r="E7582" s="30">
        <v>1</v>
      </c>
      <c r="F7582" s="30">
        <v>32820.159</v>
      </c>
      <c r="G7582" s="30">
        <v>1</v>
      </c>
      <c r="H7582" s="30">
        <v>1</v>
      </c>
      <c r="I7582" s="30">
        <v>1</v>
      </c>
      <c r="K7582" s="457"/>
      <c r="L7582" s="457" t="e">
        <f>IF(K7582=0,#REF!,0)</f>
        <v>#REF!</v>
      </c>
    </row>
    <row r="7583" spans="1:12">
      <c r="A7583" s="30">
        <v>7581</v>
      </c>
      <c r="B7583" s="30">
        <v>1762.222</v>
      </c>
      <c r="C7583" s="30">
        <v>17061.184999999899</v>
      </c>
      <c r="D7583" s="30">
        <v>1</v>
      </c>
      <c r="E7583" s="30">
        <v>1</v>
      </c>
      <c r="F7583" s="30">
        <v>44455.192000000003</v>
      </c>
      <c r="G7583" s="30">
        <v>1</v>
      </c>
      <c r="H7583" s="30">
        <v>1</v>
      </c>
      <c r="I7583" s="30">
        <v>1</v>
      </c>
      <c r="K7583" s="457"/>
      <c r="L7583" s="457" t="e">
        <f>IF(K7583=0,#REF!,0)</f>
        <v>#REF!</v>
      </c>
    </row>
    <row r="7584" spans="1:12">
      <c r="A7584" s="30">
        <v>7582</v>
      </c>
      <c r="B7584" s="30">
        <v>1762.222</v>
      </c>
      <c r="C7584" s="30">
        <v>16682.443999999901</v>
      </c>
      <c r="D7584" s="30">
        <v>1</v>
      </c>
      <c r="E7584" s="30">
        <v>1</v>
      </c>
      <c r="F7584" s="30">
        <v>2979.47</v>
      </c>
      <c r="G7584" s="30">
        <v>1</v>
      </c>
      <c r="H7584" s="30">
        <v>1</v>
      </c>
      <c r="I7584" s="30">
        <v>1</v>
      </c>
      <c r="K7584" s="457"/>
      <c r="L7584" s="457" t="e">
        <f>IF(K7584=0,#REF!,0)</f>
        <v>#REF!</v>
      </c>
    </row>
    <row r="7585" spans="1:12">
      <c r="A7585" s="30">
        <v>7583</v>
      </c>
      <c r="B7585" s="30">
        <v>1762.222</v>
      </c>
      <c r="C7585" s="30">
        <v>16302.701999999899</v>
      </c>
      <c r="D7585" s="30">
        <v>1</v>
      </c>
      <c r="E7585" s="30">
        <v>1</v>
      </c>
      <c r="F7585" s="30">
        <v>1665.7629999999999</v>
      </c>
      <c r="G7585" s="30">
        <v>1</v>
      </c>
      <c r="H7585" s="30">
        <v>1</v>
      </c>
      <c r="I7585" s="30">
        <v>1</v>
      </c>
      <c r="K7585" s="457"/>
      <c r="L7585" s="457" t="e">
        <f>IF(K7585=0,#REF!,0)</f>
        <v>#REF!</v>
      </c>
    </row>
    <row r="7586" spans="1:12">
      <c r="A7586" s="30">
        <v>7584</v>
      </c>
      <c r="B7586" s="30">
        <v>1032.623999999998</v>
      </c>
      <c r="C7586" s="30">
        <v>16367.557999999899</v>
      </c>
      <c r="D7586" s="30">
        <v>1</v>
      </c>
      <c r="E7586" s="30">
        <v>1</v>
      </c>
      <c r="F7586" s="30">
        <v>1273.546</v>
      </c>
      <c r="G7586" s="30">
        <v>1</v>
      </c>
      <c r="H7586" s="30">
        <v>1</v>
      </c>
      <c r="I7586" s="30">
        <v>1</v>
      </c>
      <c r="K7586" s="457"/>
      <c r="L7586" s="457" t="e">
        <f>IF(K7586=0,#REF!,0)</f>
        <v>#REF!</v>
      </c>
    </row>
    <row r="7587" spans="1:12">
      <c r="A7587" s="30">
        <v>7585</v>
      </c>
      <c r="B7587" s="30">
        <v>1032.623999999998</v>
      </c>
      <c r="C7587" s="30">
        <v>16434.1149999999</v>
      </c>
      <c r="D7587" s="30">
        <v>1</v>
      </c>
      <c r="E7587" s="30">
        <v>1</v>
      </c>
      <c r="F7587" s="30">
        <v>564.601</v>
      </c>
      <c r="G7587" s="30">
        <v>1</v>
      </c>
      <c r="H7587" s="30">
        <v>1</v>
      </c>
      <c r="I7587" s="30">
        <v>1</v>
      </c>
      <c r="K7587" s="457"/>
      <c r="L7587" s="457" t="e">
        <f>IF(K7587=0,#REF!,0)</f>
        <v>#REF!</v>
      </c>
    </row>
    <row r="7588" spans="1:12">
      <c r="A7588" s="30">
        <v>7586</v>
      </c>
      <c r="B7588" s="30">
        <v>1032.623999999998</v>
      </c>
      <c r="C7588" s="30">
        <v>16434.330999999889</v>
      </c>
      <c r="D7588" s="30">
        <v>1</v>
      </c>
      <c r="E7588" s="30">
        <v>1</v>
      </c>
      <c r="F7588" s="30">
        <v>336.546999999999</v>
      </c>
      <c r="G7588" s="30">
        <v>1</v>
      </c>
      <c r="H7588" s="30">
        <v>1</v>
      </c>
      <c r="I7588" s="30">
        <v>1</v>
      </c>
      <c r="K7588" s="457"/>
      <c r="L7588" s="457" t="e">
        <f>IF(K7588=0,#REF!,0)</f>
        <v>#REF!</v>
      </c>
    </row>
    <row r="7589" spans="1:12">
      <c r="A7589" s="30">
        <v>7587</v>
      </c>
      <c r="B7589" s="30">
        <v>1032.623999999998</v>
      </c>
      <c r="C7589" s="30">
        <v>16538.6529999999</v>
      </c>
      <c r="D7589" s="30">
        <v>1</v>
      </c>
      <c r="E7589" s="30">
        <v>1</v>
      </c>
      <c r="F7589" s="30">
        <v>375.351</v>
      </c>
      <c r="G7589" s="30">
        <v>1</v>
      </c>
      <c r="H7589" s="30">
        <v>1</v>
      </c>
      <c r="I7589" s="30">
        <v>1</v>
      </c>
      <c r="K7589" s="457"/>
      <c r="L7589" s="457" t="e">
        <f>IF(K7589=0,#REF!,0)</f>
        <v>#REF!</v>
      </c>
    </row>
    <row r="7590" spans="1:12">
      <c r="A7590" s="30">
        <v>7588</v>
      </c>
      <c r="B7590" s="30">
        <v>1032.623999999998</v>
      </c>
      <c r="C7590" s="30">
        <v>16595.0259999999</v>
      </c>
      <c r="D7590" s="30">
        <v>1</v>
      </c>
      <c r="E7590" s="30">
        <v>1</v>
      </c>
      <c r="F7590" s="30">
        <v>800.08300000000008</v>
      </c>
      <c r="G7590" s="30">
        <v>1</v>
      </c>
      <c r="H7590" s="30">
        <v>1</v>
      </c>
      <c r="I7590" s="30">
        <v>1</v>
      </c>
      <c r="K7590" s="457"/>
      <c r="L7590" s="457" t="e">
        <f>IF(K7590=0,#REF!,0)</f>
        <v>#REF!</v>
      </c>
    </row>
    <row r="7591" spans="1:12">
      <c r="A7591" s="30">
        <v>7589</v>
      </c>
      <c r="B7591" s="30">
        <v>1032.623999999998</v>
      </c>
      <c r="C7591" s="30">
        <v>16671.611999999899</v>
      </c>
      <c r="D7591" s="30">
        <v>1</v>
      </c>
      <c r="E7591" s="30">
        <v>1</v>
      </c>
      <c r="F7591" s="30">
        <v>2715.9509999999991</v>
      </c>
      <c r="G7591" s="30">
        <v>1</v>
      </c>
      <c r="H7591" s="30">
        <v>1</v>
      </c>
      <c r="I7591" s="30">
        <v>1</v>
      </c>
      <c r="K7591" s="457"/>
      <c r="L7591" s="457" t="e">
        <f>IF(K7591=0,#REF!,0)</f>
        <v>#REF!</v>
      </c>
    </row>
    <row r="7592" spans="1:12">
      <c r="A7592" s="30">
        <v>7590</v>
      </c>
      <c r="B7592" s="30">
        <v>1762.222</v>
      </c>
      <c r="C7592" s="30">
        <v>16705.950999999899</v>
      </c>
      <c r="D7592" s="30">
        <v>1</v>
      </c>
      <c r="E7592" s="30">
        <v>1</v>
      </c>
      <c r="F7592" s="30">
        <v>7901.3739999999907</v>
      </c>
      <c r="G7592" s="30">
        <v>1</v>
      </c>
      <c r="H7592" s="30">
        <v>1</v>
      </c>
      <c r="I7592" s="30">
        <v>1</v>
      </c>
      <c r="K7592" s="457"/>
      <c r="L7592" s="457" t="e">
        <f>IF(K7592=0,#REF!,0)</f>
        <v>#REF!</v>
      </c>
    </row>
    <row r="7593" spans="1:12">
      <c r="A7593" s="30">
        <v>7591</v>
      </c>
      <c r="B7593" s="30">
        <v>6139.8579999999993</v>
      </c>
      <c r="C7593" s="30">
        <v>16866.340999999898</v>
      </c>
      <c r="D7593" s="30">
        <v>1</v>
      </c>
      <c r="E7593" s="30">
        <v>1</v>
      </c>
      <c r="F7593" s="30">
        <v>89678.411999999997</v>
      </c>
      <c r="G7593" s="30">
        <v>1</v>
      </c>
      <c r="H7593" s="30">
        <v>1</v>
      </c>
      <c r="I7593" s="30">
        <v>1</v>
      </c>
      <c r="K7593" s="457"/>
      <c r="L7593" s="457" t="e">
        <f>IF(K7593=0,#REF!,0)</f>
        <v>#REF!</v>
      </c>
    </row>
    <row r="7594" spans="1:12">
      <c r="A7594" s="30">
        <v>7592</v>
      </c>
      <c r="B7594" s="30">
        <v>1762.222</v>
      </c>
      <c r="C7594" s="30">
        <v>49186.986999999892</v>
      </c>
      <c r="D7594" s="30">
        <v>1</v>
      </c>
      <c r="E7594" s="30">
        <v>1</v>
      </c>
      <c r="F7594" s="30">
        <v>91588.726999999897</v>
      </c>
      <c r="G7594" s="30">
        <v>1</v>
      </c>
      <c r="H7594" s="30">
        <v>1</v>
      </c>
      <c r="I7594" s="30">
        <v>1</v>
      </c>
      <c r="K7594" s="457"/>
      <c r="L7594" s="457" t="e">
        <f>IF(K7594=0,#REF!,0)</f>
        <v>#REF!</v>
      </c>
    </row>
    <row r="7595" spans="1:12">
      <c r="A7595" s="30">
        <v>7593</v>
      </c>
      <c r="B7595" s="30">
        <v>1032.623999999998</v>
      </c>
      <c r="C7595" s="30">
        <v>78174.672999999995</v>
      </c>
      <c r="D7595" s="30">
        <v>1</v>
      </c>
      <c r="E7595" s="30">
        <v>1</v>
      </c>
      <c r="F7595" s="30">
        <v>79256.733999999997</v>
      </c>
      <c r="G7595" s="30">
        <v>1</v>
      </c>
      <c r="H7595" s="30">
        <v>1</v>
      </c>
      <c r="I7595" s="30">
        <v>1</v>
      </c>
      <c r="K7595" s="457"/>
      <c r="L7595" s="457" t="e">
        <f>IF(K7595=0,#REF!,0)</f>
        <v>#REF!</v>
      </c>
    </row>
    <row r="7596" spans="1:12">
      <c r="A7596" s="30">
        <v>7594</v>
      </c>
      <c r="B7596" s="30">
        <v>1153.2399999999991</v>
      </c>
      <c r="C7596" s="30">
        <v>95757.317999999897</v>
      </c>
      <c r="D7596" s="30">
        <v>1</v>
      </c>
      <c r="E7596" s="30">
        <v>1</v>
      </c>
      <c r="F7596" s="30">
        <v>65762.825999999885</v>
      </c>
      <c r="G7596" s="30">
        <v>1</v>
      </c>
      <c r="H7596" s="30">
        <v>1</v>
      </c>
      <c r="I7596" s="30">
        <v>1</v>
      </c>
      <c r="K7596" s="457"/>
      <c r="L7596" s="457" t="e">
        <f>IF(K7596=0,#REF!,0)</f>
        <v>#REF!</v>
      </c>
    </row>
    <row r="7597" spans="1:12">
      <c r="A7597" s="30">
        <v>7595</v>
      </c>
      <c r="B7597" s="30">
        <v>1213.5469999999991</v>
      </c>
      <c r="C7597" s="30">
        <v>113284.50899999982</v>
      </c>
      <c r="D7597" s="30">
        <v>1</v>
      </c>
      <c r="E7597" s="30">
        <v>1</v>
      </c>
      <c r="F7597" s="30">
        <v>55688.3</v>
      </c>
      <c r="G7597" s="30">
        <v>1</v>
      </c>
      <c r="H7597" s="30">
        <v>1</v>
      </c>
      <c r="I7597" s="30">
        <v>1</v>
      </c>
      <c r="K7597" s="457"/>
      <c r="L7597" s="457" t="e">
        <f>IF(K7597=0,#REF!,0)</f>
        <v>#REF!</v>
      </c>
    </row>
    <row r="7598" spans="1:12">
      <c r="A7598" s="30">
        <v>7596</v>
      </c>
      <c r="B7598" s="30">
        <v>1213.5469999999991</v>
      </c>
      <c r="C7598" s="30">
        <v>94742.910999999905</v>
      </c>
      <c r="D7598" s="30">
        <v>1</v>
      </c>
      <c r="E7598" s="30">
        <v>1</v>
      </c>
      <c r="F7598" s="30">
        <v>47950.381999999889</v>
      </c>
      <c r="G7598" s="30">
        <v>1</v>
      </c>
      <c r="H7598" s="30">
        <v>1</v>
      </c>
      <c r="I7598" s="30">
        <v>1</v>
      </c>
      <c r="K7598" s="457"/>
      <c r="L7598" s="457" t="e">
        <f>IF(K7598=0,#REF!,0)</f>
        <v>#REF!</v>
      </c>
    </row>
    <row r="7599" spans="1:12">
      <c r="A7599" s="30">
        <v>7597</v>
      </c>
      <c r="B7599" s="30">
        <v>6200.1660000000002</v>
      </c>
      <c r="C7599" s="30">
        <v>51519.091999999895</v>
      </c>
      <c r="D7599" s="30">
        <v>1</v>
      </c>
      <c r="E7599" s="30">
        <v>1</v>
      </c>
      <c r="F7599" s="30">
        <v>30709.315999999999</v>
      </c>
      <c r="G7599" s="30">
        <v>1</v>
      </c>
      <c r="H7599" s="30">
        <v>1</v>
      </c>
      <c r="I7599" s="30">
        <v>1</v>
      </c>
      <c r="K7599" s="457"/>
      <c r="L7599" s="457" t="e">
        <f>IF(K7599=0,#REF!,0)</f>
        <v>#REF!</v>
      </c>
    </row>
    <row r="7600" spans="1:12">
      <c r="A7600" s="30">
        <v>7598</v>
      </c>
      <c r="B7600" s="30">
        <v>1762.222</v>
      </c>
      <c r="C7600" s="30">
        <v>74479.942999999999</v>
      </c>
      <c r="D7600" s="30">
        <v>1</v>
      </c>
      <c r="E7600" s="30">
        <v>1</v>
      </c>
      <c r="F7600" s="30">
        <v>34745.509000000005</v>
      </c>
      <c r="G7600" s="30">
        <v>1</v>
      </c>
      <c r="H7600" s="30">
        <v>1</v>
      </c>
      <c r="I7600" s="30">
        <v>1</v>
      </c>
      <c r="K7600" s="457"/>
      <c r="L7600" s="457" t="e">
        <f>IF(K7600=0,#REF!,0)</f>
        <v>#REF!</v>
      </c>
    </row>
    <row r="7601" spans="1:12">
      <c r="A7601" s="30">
        <v>7599</v>
      </c>
      <c r="B7601" s="30">
        <v>1032.623999999998</v>
      </c>
      <c r="C7601" s="30">
        <v>110034.0039999998</v>
      </c>
      <c r="D7601" s="30">
        <v>1</v>
      </c>
      <c r="E7601" s="30">
        <v>1</v>
      </c>
      <c r="F7601" s="30">
        <v>32894.754999999997</v>
      </c>
      <c r="G7601" s="30">
        <v>1</v>
      </c>
      <c r="H7601" s="30">
        <v>1</v>
      </c>
      <c r="I7601" s="30">
        <v>1</v>
      </c>
      <c r="K7601" s="457"/>
      <c r="L7601" s="457" t="e">
        <f>IF(K7601=0,#REF!,0)</f>
        <v>#REF!</v>
      </c>
    </row>
    <row r="7602" spans="1:12">
      <c r="A7602" s="30">
        <v>7600</v>
      </c>
      <c r="B7602" s="30">
        <v>1032.623999999998</v>
      </c>
      <c r="C7602" s="30">
        <v>92229.711999999898</v>
      </c>
      <c r="D7602" s="30">
        <v>1</v>
      </c>
      <c r="E7602" s="30">
        <v>1</v>
      </c>
      <c r="F7602" s="30">
        <v>32998.62299999989</v>
      </c>
      <c r="G7602" s="30">
        <v>1</v>
      </c>
      <c r="H7602" s="30">
        <v>1</v>
      </c>
      <c r="I7602" s="30">
        <v>1</v>
      </c>
      <c r="K7602" s="457"/>
      <c r="L7602" s="457" t="e">
        <f>IF(K7602=0,#REF!,0)</f>
        <v>#REF!</v>
      </c>
    </row>
    <row r="7603" spans="1:12">
      <c r="A7603" s="30">
        <v>7601</v>
      </c>
      <c r="B7603" s="30">
        <v>1032.623999999998</v>
      </c>
      <c r="C7603" s="30">
        <v>80753.513999999996</v>
      </c>
      <c r="D7603" s="30">
        <v>1</v>
      </c>
      <c r="E7603" s="30">
        <v>1</v>
      </c>
      <c r="F7603" s="30">
        <v>39077.952999999987</v>
      </c>
      <c r="G7603" s="30">
        <v>1</v>
      </c>
      <c r="H7603" s="30">
        <v>1</v>
      </c>
      <c r="I7603" s="30">
        <v>1</v>
      </c>
      <c r="K7603" s="457"/>
      <c r="L7603" s="457" t="e">
        <f>IF(K7603=0,#REF!,0)</f>
        <v>#REF!</v>
      </c>
    </row>
    <row r="7604" spans="1:12">
      <c r="A7604" s="30">
        <v>7602</v>
      </c>
      <c r="B7604" s="30">
        <v>1762.222</v>
      </c>
      <c r="C7604" s="30">
        <v>45499.619999999886</v>
      </c>
      <c r="D7604" s="30">
        <v>1</v>
      </c>
      <c r="E7604" s="30">
        <v>1</v>
      </c>
      <c r="F7604" s="30">
        <v>43389.906000000003</v>
      </c>
      <c r="G7604" s="30">
        <v>1</v>
      </c>
      <c r="H7604" s="30">
        <v>1</v>
      </c>
      <c r="I7604" s="30">
        <v>1</v>
      </c>
      <c r="K7604" s="457"/>
      <c r="L7604" s="457" t="e">
        <f>IF(K7604=0,#REF!,0)</f>
        <v>#REF!</v>
      </c>
    </row>
    <row r="7605" spans="1:12">
      <c r="A7605" s="30">
        <v>7603</v>
      </c>
      <c r="B7605" s="30">
        <v>6139.8579999999993</v>
      </c>
      <c r="C7605" s="30">
        <v>29299.1139999999</v>
      </c>
      <c r="D7605" s="30">
        <v>1</v>
      </c>
      <c r="E7605" s="30">
        <v>1</v>
      </c>
      <c r="F7605" s="30">
        <v>37363.24</v>
      </c>
      <c r="G7605" s="30">
        <v>1</v>
      </c>
      <c r="H7605" s="30">
        <v>1</v>
      </c>
      <c r="I7605" s="30">
        <v>1</v>
      </c>
      <c r="K7605" s="457"/>
      <c r="L7605" s="457" t="e">
        <f>IF(K7605=0,#REF!,0)</f>
        <v>#REF!</v>
      </c>
    </row>
    <row r="7606" spans="1:12">
      <c r="A7606" s="30">
        <v>7604</v>
      </c>
      <c r="B7606" s="30">
        <v>7599.07</v>
      </c>
      <c r="C7606" s="30">
        <v>30696.910999999898</v>
      </c>
      <c r="D7606" s="30">
        <v>1</v>
      </c>
      <c r="E7606" s="30">
        <v>1</v>
      </c>
      <c r="F7606" s="30">
        <v>36746.611000000004</v>
      </c>
      <c r="G7606" s="30">
        <v>1</v>
      </c>
      <c r="H7606" s="30">
        <v>1</v>
      </c>
      <c r="I7606" s="30">
        <v>1</v>
      </c>
      <c r="K7606" s="457"/>
      <c r="L7606" s="457" t="e">
        <f>IF(K7606=0,#REF!,0)</f>
        <v>#REF!</v>
      </c>
    </row>
    <row r="7607" spans="1:12">
      <c r="A7607" s="30">
        <v>7605</v>
      </c>
      <c r="B7607" s="30">
        <v>1762.222</v>
      </c>
      <c r="C7607" s="30">
        <v>17179.412999999891</v>
      </c>
      <c r="D7607" s="30">
        <v>1</v>
      </c>
      <c r="E7607" s="30">
        <v>1</v>
      </c>
      <c r="F7607" s="30">
        <v>48361.830999999889</v>
      </c>
      <c r="G7607" s="30">
        <v>1</v>
      </c>
      <c r="H7607" s="30">
        <v>1</v>
      </c>
      <c r="I7607" s="30">
        <v>1</v>
      </c>
      <c r="K7607" s="457"/>
      <c r="L7607" s="457" t="e">
        <f>IF(K7607=0,#REF!,0)</f>
        <v>#REF!</v>
      </c>
    </row>
    <row r="7608" spans="1:12">
      <c r="A7608" s="30">
        <v>7606</v>
      </c>
      <c r="B7608" s="30">
        <v>1762.222</v>
      </c>
      <c r="C7608" s="30">
        <v>16803.8819999999</v>
      </c>
      <c r="D7608" s="30">
        <v>1</v>
      </c>
      <c r="E7608" s="30">
        <v>1</v>
      </c>
      <c r="F7608" s="30">
        <v>2980.681</v>
      </c>
      <c r="G7608" s="30">
        <v>1</v>
      </c>
      <c r="H7608" s="30">
        <v>1</v>
      </c>
      <c r="I7608" s="30">
        <v>1</v>
      </c>
      <c r="K7608" s="457"/>
      <c r="L7608" s="457" t="e">
        <f>IF(K7608=0,#REF!,0)</f>
        <v>#REF!</v>
      </c>
    </row>
    <row r="7609" spans="1:12">
      <c r="A7609" s="30">
        <v>7607</v>
      </c>
      <c r="B7609" s="30">
        <v>1762.222</v>
      </c>
      <c r="C7609" s="30">
        <v>16410.807999999899</v>
      </c>
      <c r="D7609" s="30">
        <v>1</v>
      </c>
      <c r="E7609" s="30">
        <v>1</v>
      </c>
      <c r="F7609" s="30">
        <v>1666.4879999999901</v>
      </c>
      <c r="G7609" s="30">
        <v>1</v>
      </c>
      <c r="H7609" s="30">
        <v>1</v>
      </c>
      <c r="I7609" s="30">
        <v>1</v>
      </c>
      <c r="K7609" s="457"/>
      <c r="L7609" s="457" t="e">
        <f>IF(K7609=0,#REF!,0)</f>
        <v>#REF!</v>
      </c>
    </row>
    <row r="7610" spans="1:12">
      <c r="A7610" s="30">
        <v>7608</v>
      </c>
      <c r="B7610" s="30">
        <v>1032.623999999998</v>
      </c>
      <c r="C7610" s="30">
        <v>16476.078999999889</v>
      </c>
      <c r="D7610" s="30">
        <v>1</v>
      </c>
      <c r="E7610" s="30">
        <v>1</v>
      </c>
      <c r="F7610" s="30">
        <v>1274.1699999999901</v>
      </c>
      <c r="G7610" s="30">
        <v>1</v>
      </c>
      <c r="H7610" s="30">
        <v>1</v>
      </c>
      <c r="I7610" s="30">
        <v>1</v>
      </c>
      <c r="K7610" s="457"/>
      <c r="L7610" s="457" t="e">
        <f>IF(K7610=0,#REF!,0)</f>
        <v>#REF!</v>
      </c>
    </row>
    <row r="7611" spans="1:12">
      <c r="A7611" s="30">
        <v>7609</v>
      </c>
      <c r="B7611" s="30">
        <v>1032.623999999998</v>
      </c>
      <c r="C7611" s="30">
        <v>16531.343999999899</v>
      </c>
      <c r="D7611" s="30">
        <v>1</v>
      </c>
      <c r="E7611" s="30">
        <v>1</v>
      </c>
      <c r="F7611" s="30">
        <v>571.26</v>
      </c>
      <c r="G7611" s="30">
        <v>1</v>
      </c>
      <c r="H7611" s="30">
        <v>1</v>
      </c>
      <c r="I7611" s="30">
        <v>1</v>
      </c>
      <c r="K7611" s="457"/>
      <c r="L7611" s="457" t="e">
        <f>IF(K7611=0,#REF!,0)</f>
        <v>#REF!</v>
      </c>
    </row>
    <row r="7612" spans="1:12">
      <c r="A7612" s="30">
        <v>7610</v>
      </c>
      <c r="B7612" s="30">
        <v>1032.623999999998</v>
      </c>
      <c r="C7612" s="30">
        <v>16513.6889999999</v>
      </c>
      <c r="D7612" s="30">
        <v>1</v>
      </c>
      <c r="E7612" s="30">
        <v>1</v>
      </c>
      <c r="F7612" s="30">
        <v>368.40899999999999</v>
      </c>
      <c r="G7612" s="30">
        <v>1</v>
      </c>
      <c r="H7612" s="30">
        <v>1</v>
      </c>
      <c r="I7612" s="30">
        <v>1</v>
      </c>
      <c r="K7612" s="457"/>
      <c r="L7612" s="457" t="e">
        <f>IF(K7612=0,#REF!,0)</f>
        <v>#REF!</v>
      </c>
    </row>
    <row r="7613" spans="1:12">
      <c r="A7613" s="30">
        <v>7611</v>
      </c>
      <c r="B7613" s="30">
        <v>1032.623999999998</v>
      </c>
      <c r="C7613" s="30">
        <v>16610.2399999999</v>
      </c>
      <c r="D7613" s="30">
        <v>1</v>
      </c>
      <c r="E7613" s="30">
        <v>1</v>
      </c>
      <c r="F7613" s="30">
        <v>546.66899999999896</v>
      </c>
      <c r="G7613" s="30">
        <v>1</v>
      </c>
      <c r="H7613" s="30">
        <v>1</v>
      </c>
      <c r="I7613" s="30">
        <v>1</v>
      </c>
      <c r="K7613" s="457"/>
      <c r="L7613" s="457" t="e">
        <f>IF(K7613=0,#REF!,0)</f>
        <v>#REF!</v>
      </c>
    </row>
    <row r="7614" spans="1:12">
      <c r="A7614" s="30">
        <v>7612</v>
      </c>
      <c r="B7614" s="30">
        <v>1032.623999999998</v>
      </c>
      <c r="C7614" s="30">
        <v>16647.350999999901</v>
      </c>
      <c r="D7614" s="30">
        <v>1</v>
      </c>
      <c r="E7614" s="30">
        <v>1</v>
      </c>
      <c r="F7614" s="30">
        <v>1403.646</v>
      </c>
      <c r="G7614" s="30">
        <v>1</v>
      </c>
      <c r="H7614" s="30">
        <v>1</v>
      </c>
      <c r="I7614" s="30">
        <v>1</v>
      </c>
      <c r="K7614" s="457"/>
      <c r="L7614" s="457" t="e">
        <f>IF(K7614=0,#REF!,0)</f>
        <v>#REF!</v>
      </c>
    </row>
    <row r="7615" spans="1:12">
      <c r="A7615" s="30">
        <v>7613</v>
      </c>
      <c r="B7615" s="30">
        <v>1032.623999999998</v>
      </c>
      <c r="C7615" s="30">
        <v>16686.415999999899</v>
      </c>
      <c r="D7615" s="30">
        <v>1</v>
      </c>
      <c r="E7615" s="30">
        <v>1</v>
      </c>
      <c r="F7615" s="30">
        <v>4027.107</v>
      </c>
      <c r="G7615" s="30">
        <v>1</v>
      </c>
      <c r="H7615" s="30">
        <v>1</v>
      </c>
      <c r="I7615" s="30">
        <v>1</v>
      </c>
      <c r="K7615" s="457"/>
      <c r="L7615" s="457" t="e">
        <f>IF(K7615=0,#REF!,0)</f>
        <v>#REF!</v>
      </c>
    </row>
    <row r="7616" spans="1:12">
      <c r="A7616" s="30">
        <v>7614</v>
      </c>
      <c r="B7616" s="30">
        <v>1762.222</v>
      </c>
      <c r="C7616" s="30">
        <v>16727.712999999902</v>
      </c>
      <c r="D7616" s="30">
        <v>1</v>
      </c>
      <c r="E7616" s="30">
        <v>1</v>
      </c>
      <c r="F7616" s="30">
        <v>9562.0899999999892</v>
      </c>
      <c r="G7616" s="30">
        <v>1</v>
      </c>
      <c r="H7616" s="30">
        <v>1</v>
      </c>
      <c r="I7616" s="30">
        <v>1</v>
      </c>
      <c r="K7616" s="457"/>
      <c r="L7616" s="457" t="e">
        <f>IF(K7616=0,#REF!,0)</f>
        <v>#REF!</v>
      </c>
    </row>
    <row r="7617" spans="1:12">
      <c r="A7617" s="30">
        <v>7615</v>
      </c>
      <c r="B7617" s="30">
        <v>6139.8579999999993</v>
      </c>
      <c r="C7617" s="30">
        <v>16872.118999999901</v>
      </c>
      <c r="D7617" s="30">
        <v>1</v>
      </c>
      <c r="E7617" s="30">
        <v>1</v>
      </c>
      <c r="F7617" s="30">
        <v>90329.365999999995</v>
      </c>
      <c r="G7617" s="30">
        <v>1</v>
      </c>
      <c r="H7617" s="30">
        <v>1</v>
      </c>
      <c r="I7617" s="30">
        <v>1</v>
      </c>
      <c r="K7617" s="457"/>
      <c r="L7617" s="457" t="e">
        <f>IF(K7617=0,#REF!,0)</f>
        <v>#REF!</v>
      </c>
    </row>
    <row r="7618" spans="1:12">
      <c r="A7618" s="30">
        <v>7616</v>
      </c>
      <c r="B7618" s="30">
        <v>1762.222</v>
      </c>
      <c r="C7618" s="30">
        <v>49176.552999999891</v>
      </c>
      <c r="D7618" s="30">
        <v>1</v>
      </c>
      <c r="E7618" s="30">
        <v>1</v>
      </c>
      <c r="F7618" s="30">
        <v>92549.864000000001</v>
      </c>
      <c r="G7618" s="30">
        <v>1</v>
      </c>
      <c r="H7618" s="30">
        <v>1</v>
      </c>
      <c r="I7618" s="30">
        <v>1</v>
      </c>
      <c r="K7618" s="457"/>
      <c r="L7618" s="457" t="e">
        <f>IF(K7618=0,#REF!,0)</f>
        <v>#REF!</v>
      </c>
    </row>
    <row r="7619" spans="1:12">
      <c r="A7619" s="30">
        <v>7617</v>
      </c>
      <c r="B7619" s="30">
        <v>1032.623999999998</v>
      </c>
      <c r="C7619" s="30">
        <v>78131.388999999996</v>
      </c>
      <c r="D7619" s="30">
        <v>1</v>
      </c>
      <c r="E7619" s="30">
        <v>1</v>
      </c>
      <c r="F7619" s="30">
        <v>79475.008999999904</v>
      </c>
      <c r="G7619" s="30">
        <v>1</v>
      </c>
      <c r="H7619" s="30">
        <v>1</v>
      </c>
      <c r="I7619" s="30">
        <v>1</v>
      </c>
      <c r="K7619" s="457"/>
      <c r="L7619" s="457" t="e">
        <f>IF(K7619=0,#REF!,0)</f>
        <v>#REF!</v>
      </c>
    </row>
    <row r="7620" spans="1:12">
      <c r="A7620" s="30">
        <v>7618</v>
      </c>
      <c r="B7620" s="30">
        <v>1153.2399999999991</v>
      </c>
      <c r="C7620" s="30">
        <v>95600.723999999886</v>
      </c>
      <c r="D7620" s="30">
        <v>1</v>
      </c>
      <c r="E7620" s="30">
        <v>1</v>
      </c>
      <c r="F7620" s="30">
        <v>64476.490999999995</v>
      </c>
      <c r="G7620" s="30">
        <v>1</v>
      </c>
      <c r="H7620" s="30">
        <v>1</v>
      </c>
      <c r="I7620" s="30">
        <v>1</v>
      </c>
      <c r="K7620" s="457"/>
      <c r="L7620" s="457" t="e">
        <f>IF(K7620=0,#REF!,0)</f>
        <v>#REF!</v>
      </c>
    </row>
    <row r="7621" spans="1:12">
      <c r="A7621" s="30">
        <v>7619</v>
      </c>
      <c r="B7621" s="30">
        <v>1213.5469999999991</v>
      </c>
      <c r="C7621" s="30">
        <v>112992.3979999998</v>
      </c>
      <c r="D7621" s="30">
        <v>1</v>
      </c>
      <c r="E7621" s="30">
        <v>1</v>
      </c>
      <c r="F7621" s="30">
        <v>52671.451999999997</v>
      </c>
      <c r="G7621" s="30">
        <v>1</v>
      </c>
      <c r="H7621" s="30">
        <v>1</v>
      </c>
      <c r="I7621" s="30">
        <v>1</v>
      </c>
      <c r="K7621" s="457"/>
      <c r="L7621" s="457" t="e">
        <f>IF(K7621=0,#REF!,0)</f>
        <v>#REF!</v>
      </c>
    </row>
    <row r="7622" spans="1:12">
      <c r="A7622" s="30">
        <v>7620</v>
      </c>
      <c r="B7622" s="30">
        <v>1213.5469999999991</v>
      </c>
      <c r="C7622" s="30">
        <v>94307.01299999989</v>
      </c>
      <c r="D7622" s="30">
        <v>1</v>
      </c>
      <c r="E7622" s="30">
        <v>1</v>
      </c>
      <c r="F7622" s="30">
        <v>42928.548000000003</v>
      </c>
      <c r="G7622" s="30">
        <v>1</v>
      </c>
      <c r="H7622" s="30">
        <v>1</v>
      </c>
      <c r="I7622" s="30">
        <v>1</v>
      </c>
      <c r="K7622" s="457">
        <v>14643.180942731646</v>
      </c>
      <c r="L7622" s="457">
        <f>IF(K7622=0,#REF!,0)</f>
        <v>0</v>
      </c>
    </row>
    <row r="7623" spans="1:12">
      <c r="A7623" s="30">
        <v>7621</v>
      </c>
      <c r="B7623" s="30">
        <v>6200.1660000000002</v>
      </c>
      <c r="C7623" s="30">
        <v>51028.404999999882</v>
      </c>
      <c r="D7623" s="30">
        <v>1</v>
      </c>
      <c r="E7623" s="30">
        <v>1</v>
      </c>
      <c r="F7623" s="30">
        <v>24376.785</v>
      </c>
      <c r="G7623" s="30">
        <v>1</v>
      </c>
      <c r="H7623" s="30">
        <v>1</v>
      </c>
      <c r="I7623" s="30">
        <v>1</v>
      </c>
      <c r="K7623" s="457">
        <v>11820.451514206552</v>
      </c>
      <c r="L7623" s="457">
        <f>IF(K7623=0,#REF!,0)</f>
        <v>0</v>
      </c>
    </row>
    <row r="7624" spans="1:12">
      <c r="A7624" s="30">
        <v>7622</v>
      </c>
      <c r="B7624" s="30">
        <v>1762.222</v>
      </c>
      <c r="C7624" s="30">
        <v>73969.017999999982</v>
      </c>
      <c r="D7624" s="30">
        <v>1</v>
      </c>
      <c r="E7624" s="30">
        <v>1</v>
      </c>
      <c r="F7624" s="30">
        <v>28580.370999999901</v>
      </c>
      <c r="G7624" s="30">
        <v>1</v>
      </c>
      <c r="H7624" s="30">
        <v>1</v>
      </c>
      <c r="I7624" s="30">
        <v>1</v>
      </c>
      <c r="K7624" s="457">
        <v>15056.852263863231</v>
      </c>
      <c r="L7624" s="457">
        <f>IF(K7624=0,#REF!,0)</f>
        <v>0</v>
      </c>
    </row>
    <row r="7625" spans="1:12">
      <c r="A7625" s="30">
        <v>7623</v>
      </c>
      <c r="B7625" s="30">
        <v>1032.623999999998</v>
      </c>
      <c r="C7625" s="30">
        <v>109500.91999999981</v>
      </c>
      <c r="D7625" s="30">
        <v>1</v>
      </c>
      <c r="E7625" s="30">
        <v>1</v>
      </c>
      <c r="F7625" s="30">
        <v>25972.691999999999</v>
      </c>
      <c r="G7625" s="30">
        <v>1</v>
      </c>
      <c r="H7625" s="30">
        <v>1</v>
      </c>
      <c r="I7625" s="30">
        <v>1</v>
      </c>
      <c r="K7625" s="457">
        <v>2476.4870204200151</v>
      </c>
      <c r="L7625" s="457">
        <f>IF(K7625=0,#REF!,0)</f>
        <v>0</v>
      </c>
    </row>
    <row r="7626" spans="1:12">
      <c r="A7626" s="30">
        <v>7624</v>
      </c>
      <c r="B7626" s="30">
        <v>1032.623999999998</v>
      </c>
      <c r="C7626" s="30">
        <v>91766.976999999897</v>
      </c>
      <c r="D7626" s="30">
        <v>1</v>
      </c>
      <c r="E7626" s="30">
        <v>1</v>
      </c>
      <c r="F7626" s="30">
        <v>27129.331999999999</v>
      </c>
      <c r="G7626" s="30">
        <v>1</v>
      </c>
      <c r="H7626" s="30">
        <v>1</v>
      </c>
      <c r="I7626" s="30">
        <v>1</v>
      </c>
      <c r="K7626" s="457"/>
      <c r="L7626" s="457" t="e">
        <f>IF(K7626=0,#REF!,0)</f>
        <v>#REF!</v>
      </c>
    </row>
    <row r="7627" spans="1:12">
      <c r="A7627" s="30">
        <v>7625</v>
      </c>
      <c r="B7627" s="30">
        <v>1032.623999999998</v>
      </c>
      <c r="C7627" s="30">
        <v>80295.756999999998</v>
      </c>
      <c r="D7627" s="30">
        <v>1</v>
      </c>
      <c r="E7627" s="30">
        <v>1</v>
      </c>
      <c r="F7627" s="30">
        <v>33059.576999999896</v>
      </c>
      <c r="G7627" s="30">
        <v>1</v>
      </c>
      <c r="H7627" s="30">
        <v>1</v>
      </c>
      <c r="I7627" s="30">
        <v>1</v>
      </c>
      <c r="K7627" s="457"/>
      <c r="L7627" s="457" t="e">
        <f>IF(K7627=0,#REF!,0)</f>
        <v>#REF!</v>
      </c>
    </row>
    <row r="7628" spans="1:12">
      <c r="A7628" s="30">
        <v>7626</v>
      </c>
      <c r="B7628" s="30">
        <v>1762.222</v>
      </c>
      <c r="C7628" s="30">
        <v>45168.914999999884</v>
      </c>
      <c r="D7628" s="30">
        <v>1</v>
      </c>
      <c r="E7628" s="30">
        <v>1</v>
      </c>
      <c r="F7628" s="30">
        <v>39493.663</v>
      </c>
      <c r="G7628" s="30">
        <v>1</v>
      </c>
      <c r="H7628" s="30">
        <v>1</v>
      </c>
      <c r="I7628" s="30">
        <v>1</v>
      </c>
      <c r="K7628" s="457"/>
      <c r="L7628" s="457" t="e">
        <f>IF(K7628=0,#REF!,0)</f>
        <v>#REF!</v>
      </c>
    </row>
    <row r="7629" spans="1:12">
      <c r="A7629" s="30">
        <v>7627</v>
      </c>
      <c r="B7629" s="30">
        <v>6139.8579999999993</v>
      </c>
      <c r="C7629" s="30">
        <v>29100.731999999902</v>
      </c>
      <c r="D7629" s="30">
        <v>1</v>
      </c>
      <c r="E7629" s="30">
        <v>1</v>
      </c>
      <c r="F7629" s="30">
        <v>33128.887000000002</v>
      </c>
      <c r="G7629" s="30">
        <v>1</v>
      </c>
      <c r="H7629" s="30">
        <v>1</v>
      </c>
      <c r="I7629" s="30">
        <v>1</v>
      </c>
      <c r="K7629" s="457"/>
      <c r="L7629" s="457" t="e">
        <f>IF(K7629=0,#REF!,0)</f>
        <v>#REF!</v>
      </c>
    </row>
    <row r="7630" spans="1:12">
      <c r="A7630" s="30">
        <v>7628</v>
      </c>
      <c r="B7630" s="30">
        <v>7599.07</v>
      </c>
      <c r="C7630" s="30">
        <v>30501.474999999897</v>
      </c>
      <c r="D7630" s="30">
        <v>1</v>
      </c>
      <c r="E7630" s="30">
        <v>1</v>
      </c>
      <c r="F7630" s="30">
        <v>32516.326000000001</v>
      </c>
      <c r="G7630" s="30">
        <v>1</v>
      </c>
      <c r="H7630" s="30">
        <v>1</v>
      </c>
      <c r="I7630" s="30">
        <v>1</v>
      </c>
      <c r="K7630" s="457"/>
      <c r="L7630" s="457" t="e">
        <f>IF(K7630=0,#REF!,0)</f>
        <v>#REF!</v>
      </c>
    </row>
    <row r="7631" spans="1:12">
      <c r="A7631" s="30">
        <v>7629</v>
      </c>
      <c r="B7631" s="30">
        <v>1762.222</v>
      </c>
      <c r="C7631" s="30">
        <v>17038.818999999901</v>
      </c>
      <c r="D7631" s="30">
        <v>1</v>
      </c>
      <c r="E7631" s="30">
        <v>1</v>
      </c>
      <c r="F7631" s="30">
        <v>44043.541999999899</v>
      </c>
      <c r="G7631" s="30">
        <v>1</v>
      </c>
      <c r="H7631" s="30">
        <v>1</v>
      </c>
      <c r="I7631" s="30">
        <v>1</v>
      </c>
      <c r="K7631" s="457"/>
      <c r="L7631" s="457" t="e">
        <f>IF(K7631=0,#REF!,0)</f>
        <v>#REF!</v>
      </c>
    </row>
    <row r="7632" spans="1:12">
      <c r="A7632" s="30">
        <v>7630</v>
      </c>
      <c r="B7632" s="30">
        <v>1762.222</v>
      </c>
      <c r="C7632" s="30">
        <v>16652.7759999999</v>
      </c>
      <c r="D7632" s="30">
        <v>1</v>
      </c>
      <c r="E7632" s="30">
        <v>1</v>
      </c>
      <c r="F7632" s="30">
        <v>2979.2039999999902</v>
      </c>
      <c r="G7632" s="30">
        <v>1</v>
      </c>
      <c r="H7632" s="30">
        <v>1</v>
      </c>
      <c r="I7632" s="30">
        <v>1</v>
      </c>
      <c r="K7632" s="457"/>
      <c r="L7632" s="457" t="e">
        <f>IF(K7632=0,#REF!,0)</f>
        <v>#REF!</v>
      </c>
    </row>
    <row r="7633" spans="1:12">
      <c r="A7633" s="30">
        <v>7631</v>
      </c>
      <c r="B7633" s="30">
        <v>1762.222</v>
      </c>
      <c r="C7633" s="30">
        <v>16265.380999999899</v>
      </c>
      <c r="D7633" s="30">
        <v>1</v>
      </c>
      <c r="E7633" s="30">
        <v>1</v>
      </c>
      <c r="F7633" s="30">
        <v>1665.52899999999</v>
      </c>
      <c r="G7633" s="30">
        <v>1</v>
      </c>
      <c r="H7633" s="30">
        <v>1</v>
      </c>
      <c r="I7633" s="30">
        <v>1</v>
      </c>
      <c r="K7633" s="457"/>
      <c r="L7633" s="457" t="e">
        <f>IF(K7633=0,#REF!,0)</f>
        <v>#REF!</v>
      </c>
    </row>
    <row r="7634" spans="1:12">
      <c r="A7634" s="30">
        <v>7632</v>
      </c>
      <c r="B7634" s="30">
        <v>1032.623999999998</v>
      </c>
      <c r="C7634" s="30">
        <v>16310.753999999899</v>
      </c>
      <c r="D7634" s="30">
        <v>1</v>
      </c>
      <c r="E7634" s="30">
        <v>1</v>
      </c>
      <c r="F7634" s="30">
        <v>1273.2459999999901</v>
      </c>
      <c r="G7634" s="30">
        <v>1</v>
      </c>
      <c r="H7634" s="30">
        <v>1</v>
      </c>
      <c r="I7634" s="30">
        <v>1</v>
      </c>
      <c r="K7634" s="457"/>
      <c r="L7634" s="457" t="e">
        <f>IF(K7634=0,#REF!,0)</f>
        <v>#REF!</v>
      </c>
    </row>
    <row r="7635" spans="1:12">
      <c r="A7635" s="30">
        <v>7633</v>
      </c>
      <c r="B7635" s="30">
        <v>1032.623999999998</v>
      </c>
      <c r="C7635" s="30">
        <v>16366.8849999999</v>
      </c>
      <c r="D7635" s="30">
        <v>1</v>
      </c>
      <c r="E7635" s="30">
        <v>1</v>
      </c>
      <c r="F7635" s="30">
        <v>564.33399999999904</v>
      </c>
      <c r="G7635" s="30">
        <v>1</v>
      </c>
      <c r="H7635" s="30">
        <v>1</v>
      </c>
      <c r="I7635" s="30">
        <v>1</v>
      </c>
      <c r="K7635" s="457"/>
      <c r="L7635" s="457" t="e">
        <f>IF(K7635=0,#REF!,0)</f>
        <v>#REF!</v>
      </c>
    </row>
    <row r="7636" spans="1:12">
      <c r="A7636" s="30">
        <v>7634</v>
      </c>
      <c r="B7636" s="30">
        <v>1032.623999999998</v>
      </c>
      <c r="C7636" s="30">
        <v>16343.7309999999</v>
      </c>
      <c r="D7636" s="30">
        <v>1</v>
      </c>
      <c r="E7636" s="30">
        <v>1</v>
      </c>
      <c r="F7636" s="30">
        <v>335.40800000000002</v>
      </c>
      <c r="G7636" s="30">
        <v>1</v>
      </c>
      <c r="H7636" s="30">
        <v>1</v>
      </c>
      <c r="I7636" s="30">
        <v>1</v>
      </c>
      <c r="K7636" s="457"/>
      <c r="L7636" s="457" t="e">
        <f>IF(K7636=0,#REF!,0)</f>
        <v>#REF!</v>
      </c>
    </row>
    <row r="7637" spans="1:12">
      <c r="A7637" s="30">
        <v>7635</v>
      </c>
      <c r="B7637" s="30">
        <v>1032.623999999998</v>
      </c>
      <c r="C7637" s="30">
        <v>16383.54199999989</v>
      </c>
      <c r="D7637" s="30">
        <v>1</v>
      </c>
      <c r="E7637" s="30">
        <v>1</v>
      </c>
      <c r="F7637" s="30">
        <v>318.56299999999999</v>
      </c>
      <c r="G7637" s="30">
        <v>1</v>
      </c>
      <c r="H7637" s="30">
        <v>1</v>
      </c>
      <c r="I7637" s="30">
        <v>1</v>
      </c>
      <c r="K7637" s="457"/>
      <c r="L7637" s="457" t="e">
        <f>IF(K7637=0,#REF!,0)</f>
        <v>#REF!</v>
      </c>
    </row>
    <row r="7638" spans="1:12">
      <c r="A7638" s="30">
        <v>7636</v>
      </c>
      <c r="B7638" s="30">
        <v>1032.623999999998</v>
      </c>
      <c r="C7638" s="30">
        <v>16409.231999999902</v>
      </c>
      <c r="D7638" s="30">
        <v>1</v>
      </c>
      <c r="E7638" s="30">
        <v>1</v>
      </c>
      <c r="F7638" s="30">
        <v>372.25599999999997</v>
      </c>
      <c r="G7638" s="30">
        <v>1</v>
      </c>
      <c r="H7638" s="30">
        <v>1</v>
      </c>
      <c r="I7638" s="30">
        <v>1</v>
      </c>
      <c r="K7638" s="457"/>
      <c r="L7638" s="457" t="e">
        <f>IF(K7638=0,#REF!,0)</f>
        <v>#REF!</v>
      </c>
    </row>
    <row r="7639" spans="1:12">
      <c r="A7639" s="30">
        <v>7637</v>
      </c>
      <c r="B7639" s="30">
        <v>1032.623999999998</v>
      </c>
      <c r="C7639" s="30">
        <v>16474.335999999901</v>
      </c>
      <c r="D7639" s="30">
        <v>1</v>
      </c>
      <c r="E7639" s="30">
        <v>1</v>
      </c>
      <c r="F7639" s="30">
        <v>724.28200000000004</v>
      </c>
      <c r="G7639" s="30">
        <v>1</v>
      </c>
      <c r="H7639" s="30">
        <v>1</v>
      </c>
      <c r="I7639" s="30">
        <v>1</v>
      </c>
      <c r="K7639" s="457"/>
      <c r="L7639" s="457" t="e">
        <f>IF(K7639=0,#REF!,0)</f>
        <v>#REF!</v>
      </c>
    </row>
    <row r="7640" spans="1:12">
      <c r="A7640" s="30">
        <v>7638</v>
      </c>
      <c r="B7640" s="30">
        <v>1762.222</v>
      </c>
      <c r="C7640" s="30">
        <v>16499.95799999989</v>
      </c>
      <c r="D7640" s="30">
        <v>1</v>
      </c>
      <c r="E7640" s="30">
        <v>1</v>
      </c>
      <c r="F7640" s="30">
        <v>3580.3850000000002</v>
      </c>
      <c r="G7640" s="30">
        <v>1</v>
      </c>
      <c r="H7640" s="30">
        <v>1</v>
      </c>
      <c r="I7640" s="30">
        <v>1</v>
      </c>
      <c r="K7640" s="457"/>
      <c r="L7640" s="457" t="e">
        <f>IF(K7640=0,#REF!,0)</f>
        <v>#REF!</v>
      </c>
    </row>
    <row r="7641" spans="1:12">
      <c r="A7641" s="30">
        <v>7639</v>
      </c>
      <c r="B7641" s="30">
        <v>6139.8579999999993</v>
      </c>
      <c r="C7641" s="30">
        <v>16614.1539999999</v>
      </c>
      <c r="D7641" s="30">
        <v>1</v>
      </c>
      <c r="E7641" s="30">
        <v>1</v>
      </c>
      <c r="F7641" s="30">
        <v>81910.053</v>
      </c>
      <c r="G7641" s="30">
        <v>1</v>
      </c>
      <c r="H7641" s="30">
        <v>1</v>
      </c>
      <c r="I7641" s="30">
        <v>1</v>
      </c>
      <c r="K7641" s="457"/>
      <c r="L7641" s="457" t="e">
        <f>IF(K7641=0,#REF!,0)</f>
        <v>#REF!</v>
      </c>
    </row>
    <row r="7642" spans="1:12">
      <c r="A7642" s="30">
        <v>7640</v>
      </c>
      <c r="B7642" s="30">
        <v>1762.222</v>
      </c>
      <c r="C7642" s="30">
        <v>48602.033999999891</v>
      </c>
      <c r="D7642" s="30">
        <v>1</v>
      </c>
      <c r="E7642" s="30">
        <v>1</v>
      </c>
      <c r="F7642" s="30">
        <v>84316.437999999907</v>
      </c>
      <c r="G7642" s="30">
        <v>1</v>
      </c>
      <c r="H7642" s="30">
        <v>1</v>
      </c>
      <c r="I7642" s="30">
        <v>1</v>
      </c>
      <c r="K7642" s="457"/>
      <c r="L7642" s="457" t="e">
        <f>IF(K7642=0,#REF!,0)</f>
        <v>#REF!</v>
      </c>
    </row>
    <row r="7643" spans="1:12">
      <c r="A7643" s="30">
        <v>7641</v>
      </c>
      <c r="B7643" s="30">
        <v>1032.623999999998</v>
      </c>
      <c r="C7643" s="30">
        <v>77541.409</v>
      </c>
      <c r="D7643" s="30">
        <v>1</v>
      </c>
      <c r="E7643" s="30">
        <v>1</v>
      </c>
      <c r="F7643" s="30">
        <v>71826.530999999901</v>
      </c>
      <c r="G7643" s="30">
        <v>1</v>
      </c>
      <c r="H7643" s="30">
        <v>1</v>
      </c>
      <c r="I7643" s="30">
        <v>1</v>
      </c>
      <c r="K7643" s="457"/>
      <c r="L7643" s="457" t="e">
        <f>IF(K7643=0,#REF!,0)</f>
        <v>#REF!</v>
      </c>
    </row>
    <row r="7644" spans="1:12">
      <c r="A7644" s="30">
        <v>7642</v>
      </c>
      <c r="B7644" s="30">
        <v>1153.2399999999991</v>
      </c>
      <c r="C7644" s="30">
        <v>95025.671999999904</v>
      </c>
      <c r="D7644" s="30">
        <v>1</v>
      </c>
      <c r="E7644" s="30">
        <v>1</v>
      </c>
      <c r="F7644" s="30">
        <v>57214.815999999992</v>
      </c>
      <c r="G7644" s="30">
        <v>1</v>
      </c>
      <c r="H7644" s="30">
        <v>1</v>
      </c>
      <c r="I7644" s="30">
        <v>1</v>
      </c>
      <c r="K7644" s="457"/>
      <c r="L7644" s="457" t="e">
        <f>IF(K7644=0,#REF!,0)</f>
        <v>#REF!</v>
      </c>
    </row>
    <row r="7645" spans="1:12">
      <c r="A7645" s="30">
        <v>7643</v>
      </c>
      <c r="B7645" s="30">
        <v>1213.5469999999991</v>
      </c>
      <c r="C7645" s="30">
        <v>112405.39999999981</v>
      </c>
      <c r="D7645" s="30">
        <v>1</v>
      </c>
      <c r="E7645" s="30">
        <v>1</v>
      </c>
      <c r="F7645" s="30">
        <v>45677.991999999991</v>
      </c>
      <c r="G7645" s="30">
        <v>1</v>
      </c>
      <c r="H7645" s="30">
        <v>1</v>
      </c>
      <c r="I7645" s="30">
        <v>1</v>
      </c>
      <c r="K7645" s="457"/>
      <c r="L7645" s="457" t="e">
        <f>IF(K7645=0,#REF!,0)</f>
        <v>#REF!</v>
      </c>
    </row>
    <row r="7646" spans="1:12">
      <c r="A7646" s="30">
        <v>7644</v>
      </c>
      <c r="B7646" s="30">
        <v>1213.5469999999991</v>
      </c>
      <c r="C7646" s="30">
        <v>93721.384999999907</v>
      </c>
      <c r="D7646" s="30">
        <v>1</v>
      </c>
      <c r="E7646" s="30">
        <v>1</v>
      </c>
      <c r="F7646" s="30">
        <v>35560.684999999896</v>
      </c>
      <c r="G7646" s="30">
        <v>1</v>
      </c>
      <c r="H7646" s="30">
        <v>1</v>
      </c>
      <c r="I7646" s="30">
        <v>1</v>
      </c>
      <c r="K7646" s="457"/>
      <c r="L7646" s="457" t="e">
        <f>IF(K7646=0,#REF!,0)</f>
        <v>#REF!</v>
      </c>
    </row>
    <row r="7647" spans="1:12">
      <c r="A7647" s="30">
        <v>7645</v>
      </c>
      <c r="B7647" s="30">
        <v>6200.1660000000002</v>
      </c>
      <c r="C7647" s="30">
        <v>50537.574999999895</v>
      </c>
      <c r="D7647" s="30">
        <v>1</v>
      </c>
      <c r="E7647" s="30">
        <v>1</v>
      </c>
      <c r="F7647" s="30">
        <v>17700.35199999989</v>
      </c>
      <c r="G7647" s="30">
        <v>1</v>
      </c>
      <c r="H7647" s="30">
        <v>1</v>
      </c>
      <c r="I7647" s="30">
        <v>1</v>
      </c>
      <c r="K7647" s="457"/>
      <c r="L7647" s="457" t="e">
        <f>IF(K7647=0,#REF!,0)</f>
        <v>#REF!</v>
      </c>
    </row>
    <row r="7648" spans="1:12">
      <c r="A7648" s="30">
        <v>7646</v>
      </c>
      <c r="B7648" s="30">
        <v>1762.222</v>
      </c>
      <c r="C7648" s="30">
        <v>73555.281000000003</v>
      </c>
      <c r="D7648" s="30">
        <v>1</v>
      </c>
      <c r="E7648" s="30">
        <v>1</v>
      </c>
      <c r="F7648" s="30">
        <v>23039.251999999993</v>
      </c>
      <c r="G7648" s="30">
        <v>1</v>
      </c>
      <c r="H7648" s="30">
        <v>1</v>
      </c>
      <c r="I7648" s="30">
        <v>1</v>
      </c>
      <c r="K7648" s="457"/>
      <c r="L7648" s="457" t="e">
        <f>IF(K7648=0,#REF!,0)</f>
        <v>#REF!</v>
      </c>
    </row>
    <row r="7649" spans="1:12">
      <c r="A7649" s="30">
        <v>7647</v>
      </c>
      <c r="B7649" s="30">
        <v>1032.623999999998</v>
      </c>
      <c r="C7649" s="30">
        <v>109193.6259999998</v>
      </c>
      <c r="D7649" s="30">
        <v>1</v>
      </c>
      <c r="E7649" s="30">
        <v>1</v>
      </c>
      <c r="F7649" s="30">
        <v>22291.557999999899</v>
      </c>
      <c r="G7649" s="30">
        <v>1</v>
      </c>
      <c r="H7649" s="30">
        <v>1</v>
      </c>
      <c r="I7649" s="30">
        <v>1</v>
      </c>
      <c r="K7649" s="457"/>
      <c r="L7649" s="457" t="e">
        <f>IF(K7649=0,#REF!,0)</f>
        <v>#REF!</v>
      </c>
    </row>
    <row r="7650" spans="1:12">
      <c r="A7650" s="30">
        <v>7648</v>
      </c>
      <c r="B7650" s="30">
        <v>1032.623999999998</v>
      </c>
      <c r="C7650" s="30">
        <v>91488.983999999909</v>
      </c>
      <c r="D7650" s="30">
        <v>1</v>
      </c>
      <c r="E7650" s="30">
        <v>1</v>
      </c>
      <c r="F7650" s="30">
        <v>24066.16499999999</v>
      </c>
      <c r="G7650" s="30">
        <v>1</v>
      </c>
      <c r="H7650" s="30">
        <v>1</v>
      </c>
      <c r="I7650" s="30">
        <v>1</v>
      </c>
      <c r="K7650" s="457"/>
      <c r="L7650" s="457" t="e">
        <f>IF(K7650=0,#REF!,0)</f>
        <v>#REF!</v>
      </c>
    </row>
    <row r="7651" spans="1:12">
      <c r="A7651" s="30">
        <v>7649</v>
      </c>
      <c r="B7651" s="30">
        <v>1032.623999999998</v>
      </c>
      <c r="C7651" s="30">
        <v>79977.63</v>
      </c>
      <c r="D7651" s="30">
        <v>1</v>
      </c>
      <c r="E7651" s="30">
        <v>1</v>
      </c>
      <c r="F7651" s="30">
        <v>29582.09199999999</v>
      </c>
      <c r="G7651" s="30">
        <v>1</v>
      </c>
      <c r="H7651" s="30">
        <v>1</v>
      </c>
      <c r="I7651" s="30">
        <v>1</v>
      </c>
      <c r="K7651" s="457"/>
      <c r="L7651" s="457" t="e">
        <f>IF(K7651=0,#REF!,0)</f>
        <v>#REF!</v>
      </c>
    </row>
    <row r="7652" spans="1:12">
      <c r="A7652" s="30">
        <v>7650</v>
      </c>
      <c r="B7652" s="30">
        <v>1762.222</v>
      </c>
      <c r="C7652" s="30">
        <v>44790.115999999893</v>
      </c>
      <c r="D7652" s="30">
        <v>1</v>
      </c>
      <c r="E7652" s="30">
        <v>1</v>
      </c>
      <c r="F7652" s="30">
        <v>35186.976999999992</v>
      </c>
      <c r="G7652" s="30">
        <v>1</v>
      </c>
      <c r="H7652" s="30">
        <v>1</v>
      </c>
      <c r="I7652" s="30">
        <v>1</v>
      </c>
      <c r="K7652" s="457"/>
      <c r="L7652" s="457" t="e">
        <f>IF(K7652=0,#REF!,0)</f>
        <v>#REF!</v>
      </c>
    </row>
    <row r="7653" spans="1:12">
      <c r="A7653" s="30">
        <v>7651</v>
      </c>
      <c r="B7653" s="30">
        <v>6139.8579999999993</v>
      </c>
      <c r="C7653" s="30">
        <v>28903.407999999898</v>
      </c>
      <c r="D7653" s="30">
        <v>1</v>
      </c>
      <c r="E7653" s="30">
        <v>1</v>
      </c>
      <c r="F7653" s="30">
        <v>28808.607999999898</v>
      </c>
      <c r="G7653" s="30">
        <v>1</v>
      </c>
      <c r="H7653" s="30">
        <v>1</v>
      </c>
      <c r="I7653" s="30">
        <v>1</v>
      </c>
      <c r="K7653" s="457"/>
      <c r="L7653" s="457" t="e">
        <f>IF(K7653=0,#REF!,0)</f>
        <v>#REF!</v>
      </c>
    </row>
    <row r="7654" spans="1:12">
      <c r="A7654" s="30">
        <v>7652</v>
      </c>
      <c r="B7654" s="30">
        <v>7599.07</v>
      </c>
      <c r="C7654" s="30">
        <v>30274.534999999898</v>
      </c>
      <c r="D7654" s="30">
        <v>1</v>
      </c>
      <c r="E7654" s="30">
        <v>1</v>
      </c>
      <c r="F7654" s="30">
        <v>27767.293999999889</v>
      </c>
      <c r="G7654" s="30">
        <v>1</v>
      </c>
      <c r="H7654" s="30">
        <v>1</v>
      </c>
      <c r="I7654" s="30">
        <v>1</v>
      </c>
      <c r="K7654" s="457"/>
      <c r="L7654" s="457" t="e">
        <f>IF(K7654=0,#REF!,0)</f>
        <v>#REF!</v>
      </c>
    </row>
    <row r="7655" spans="1:12">
      <c r="A7655" s="30">
        <v>7653</v>
      </c>
      <c r="B7655" s="30">
        <v>1762.222</v>
      </c>
      <c r="C7655" s="30">
        <v>16925.7759999999</v>
      </c>
      <c r="D7655" s="30">
        <v>1</v>
      </c>
      <c r="E7655" s="30">
        <v>1</v>
      </c>
      <c r="F7655" s="30">
        <v>39771.485000000001</v>
      </c>
      <c r="G7655" s="30">
        <v>1</v>
      </c>
      <c r="H7655" s="30">
        <v>1</v>
      </c>
      <c r="I7655" s="30">
        <v>1</v>
      </c>
      <c r="K7655" s="457"/>
      <c r="L7655" s="457" t="e">
        <f>IF(K7655=0,#REF!,0)</f>
        <v>#REF!</v>
      </c>
    </row>
    <row r="7656" spans="1:12">
      <c r="A7656" s="30">
        <v>7654</v>
      </c>
      <c r="B7656" s="30">
        <v>1762.222</v>
      </c>
      <c r="C7656" s="30">
        <v>16551.355999999902</v>
      </c>
      <c r="D7656" s="30">
        <v>1</v>
      </c>
      <c r="E7656" s="30">
        <v>1</v>
      </c>
      <c r="F7656" s="30">
        <v>2978.1579999999899</v>
      </c>
      <c r="G7656" s="30">
        <v>1</v>
      </c>
      <c r="H7656" s="30">
        <v>1</v>
      </c>
      <c r="I7656" s="30">
        <v>1</v>
      </c>
      <c r="K7656" s="457"/>
      <c r="L7656" s="457" t="e">
        <f>IF(K7656=0,#REF!,0)</f>
        <v>#REF!</v>
      </c>
    </row>
    <row r="7657" spans="1:12">
      <c r="A7657" s="30">
        <v>7655</v>
      </c>
      <c r="B7657" s="30">
        <v>1762.222</v>
      </c>
      <c r="C7657" s="30">
        <v>16176.340999999898</v>
      </c>
      <c r="D7657" s="30">
        <v>1</v>
      </c>
      <c r="E7657" s="30">
        <v>1</v>
      </c>
      <c r="F7657" s="30">
        <v>1664.9079999999999</v>
      </c>
      <c r="G7657" s="30">
        <v>1</v>
      </c>
      <c r="H7657" s="30">
        <v>1</v>
      </c>
      <c r="I7657" s="30">
        <v>1</v>
      </c>
      <c r="K7657" s="457"/>
      <c r="L7657" s="457" t="e">
        <f>IF(K7657=0,#REF!,0)</f>
        <v>#REF!</v>
      </c>
    </row>
    <row r="7658" spans="1:12">
      <c r="A7658" s="30">
        <v>7656</v>
      </c>
      <c r="B7658" s="30">
        <v>1032.623999999998</v>
      </c>
      <c r="C7658" s="30">
        <v>16232.600999999901</v>
      </c>
      <c r="D7658" s="30">
        <v>1</v>
      </c>
      <c r="E7658" s="30">
        <v>1</v>
      </c>
      <c r="F7658" s="30">
        <v>1272.7639999999999</v>
      </c>
      <c r="G7658" s="30">
        <v>1</v>
      </c>
      <c r="H7658" s="30">
        <v>1</v>
      </c>
      <c r="I7658" s="30">
        <v>1</v>
      </c>
      <c r="K7658" s="457"/>
      <c r="L7658" s="457" t="e">
        <f>IF(K7658=0,#REF!,0)</f>
        <v>#REF!</v>
      </c>
    </row>
    <row r="7659" spans="1:12">
      <c r="A7659" s="30">
        <v>7657</v>
      </c>
      <c r="B7659" s="30">
        <v>1032.623999999998</v>
      </c>
      <c r="C7659" s="30">
        <v>16300.566999999901</v>
      </c>
      <c r="D7659" s="30">
        <v>1</v>
      </c>
      <c r="E7659" s="30">
        <v>1</v>
      </c>
      <c r="F7659" s="30">
        <v>545.98299999999995</v>
      </c>
      <c r="G7659" s="30">
        <v>1</v>
      </c>
      <c r="H7659" s="30">
        <v>1</v>
      </c>
      <c r="I7659" s="30">
        <v>1</v>
      </c>
      <c r="K7659" s="457"/>
      <c r="L7659" s="457" t="e">
        <f>IF(K7659=0,#REF!,0)</f>
        <v>#REF!</v>
      </c>
    </row>
    <row r="7660" spans="1:12">
      <c r="A7660" s="30">
        <v>7658</v>
      </c>
      <c r="B7660" s="30">
        <v>1032.623999999998</v>
      </c>
      <c r="C7660" s="30">
        <v>16281.9819999999</v>
      </c>
      <c r="D7660" s="30">
        <v>1</v>
      </c>
      <c r="E7660" s="30">
        <v>1</v>
      </c>
      <c r="F7660" s="30">
        <v>599.95399999999995</v>
      </c>
      <c r="G7660" s="30">
        <v>1</v>
      </c>
      <c r="H7660" s="30">
        <v>1</v>
      </c>
      <c r="I7660" s="30">
        <v>1</v>
      </c>
      <c r="K7660" s="457"/>
      <c r="L7660" s="457" t="e">
        <f>IF(K7660=0,#REF!,0)</f>
        <v>#REF!</v>
      </c>
    </row>
    <row r="7661" spans="1:12">
      <c r="A7661" s="30">
        <v>7659</v>
      </c>
      <c r="B7661" s="30">
        <v>1032.623999999998</v>
      </c>
      <c r="C7661" s="30">
        <v>16340.8119999999</v>
      </c>
      <c r="D7661" s="30">
        <v>1</v>
      </c>
      <c r="E7661" s="30">
        <v>1</v>
      </c>
      <c r="F7661" s="30">
        <v>397.748999999999</v>
      </c>
      <c r="G7661" s="30">
        <v>1</v>
      </c>
      <c r="H7661" s="30">
        <v>1</v>
      </c>
      <c r="I7661" s="30">
        <v>1</v>
      </c>
      <c r="K7661" s="457"/>
      <c r="L7661" s="457" t="e">
        <f>IF(K7661=0,#REF!,0)</f>
        <v>#REF!</v>
      </c>
    </row>
    <row r="7662" spans="1:12">
      <c r="A7662" s="30">
        <v>7660</v>
      </c>
      <c r="B7662" s="30">
        <v>1032.623999999998</v>
      </c>
      <c r="C7662" s="30">
        <v>16363.1079999999</v>
      </c>
      <c r="D7662" s="30">
        <v>1</v>
      </c>
      <c r="E7662" s="30">
        <v>1</v>
      </c>
      <c r="F7662" s="30">
        <v>282.31900000000002</v>
      </c>
      <c r="G7662" s="30">
        <v>1</v>
      </c>
      <c r="H7662" s="30">
        <v>1</v>
      </c>
      <c r="I7662" s="30">
        <v>1</v>
      </c>
      <c r="K7662" s="457"/>
      <c r="L7662" s="457" t="e">
        <f>IF(K7662=0,#REF!,0)</f>
        <v>#REF!</v>
      </c>
    </row>
    <row r="7663" spans="1:12">
      <c r="A7663" s="30">
        <v>7661</v>
      </c>
      <c r="B7663" s="30">
        <v>1032.623999999998</v>
      </c>
      <c r="C7663" s="30">
        <v>16389.4539999999</v>
      </c>
      <c r="D7663" s="30">
        <v>1</v>
      </c>
      <c r="E7663" s="30">
        <v>1</v>
      </c>
      <c r="F7663" s="30">
        <v>381.78999999999996</v>
      </c>
      <c r="G7663" s="30">
        <v>1</v>
      </c>
      <c r="H7663" s="30">
        <v>1</v>
      </c>
      <c r="I7663" s="30">
        <v>1</v>
      </c>
      <c r="K7663" s="457"/>
      <c r="L7663" s="457" t="e">
        <f>IF(K7663=0,#REF!,0)</f>
        <v>#REF!</v>
      </c>
    </row>
    <row r="7664" spans="1:12">
      <c r="A7664" s="30">
        <v>7662</v>
      </c>
      <c r="B7664" s="30">
        <v>1762.222</v>
      </c>
      <c r="C7664" s="30">
        <v>16388.6339999999</v>
      </c>
      <c r="D7664" s="30">
        <v>1</v>
      </c>
      <c r="E7664" s="30">
        <v>1</v>
      </c>
      <c r="F7664" s="30">
        <v>1078.215999999999</v>
      </c>
      <c r="G7664" s="30">
        <v>1</v>
      </c>
      <c r="H7664" s="30">
        <v>1</v>
      </c>
      <c r="I7664" s="30">
        <v>1</v>
      </c>
      <c r="K7664" s="457"/>
      <c r="L7664" s="457" t="e">
        <f>IF(K7664=0,#REF!,0)</f>
        <v>#REF!</v>
      </c>
    </row>
    <row r="7665" spans="1:12">
      <c r="A7665" s="30">
        <v>7663</v>
      </c>
      <c r="B7665" s="30">
        <v>6139.8579999999993</v>
      </c>
      <c r="C7665" s="30">
        <v>16506.735999999903</v>
      </c>
      <c r="D7665" s="30">
        <v>1</v>
      </c>
      <c r="E7665" s="30">
        <v>1</v>
      </c>
      <c r="F7665" s="30">
        <v>74891.478000000003</v>
      </c>
      <c r="G7665" s="30">
        <v>1</v>
      </c>
      <c r="H7665" s="30">
        <v>1</v>
      </c>
      <c r="I7665" s="30">
        <v>1</v>
      </c>
      <c r="K7665" s="457"/>
      <c r="L7665" s="457" t="e">
        <f>IF(K7665=0,#REF!,0)</f>
        <v>#REF!</v>
      </c>
    </row>
    <row r="7666" spans="1:12">
      <c r="A7666" s="30">
        <v>7664</v>
      </c>
      <c r="B7666" s="30">
        <v>1762.222</v>
      </c>
      <c r="C7666" s="30">
        <v>30540.10199999989</v>
      </c>
      <c r="D7666" s="30">
        <v>1</v>
      </c>
      <c r="E7666" s="30">
        <v>1</v>
      </c>
      <c r="F7666" s="30">
        <v>79455.081999999995</v>
      </c>
      <c r="G7666" s="30">
        <v>1</v>
      </c>
      <c r="H7666" s="30">
        <v>1</v>
      </c>
      <c r="I7666" s="30">
        <v>1</v>
      </c>
      <c r="K7666" s="457"/>
      <c r="L7666" s="457" t="e">
        <f>IF(K7666=0,#REF!,0)</f>
        <v>#REF!</v>
      </c>
    </row>
    <row r="7667" spans="1:12">
      <c r="A7667" s="30">
        <v>7665</v>
      </c>
      <c r="B7667" s="30">
        <v>1032.623999999998</v>
      </c>
      <c r="C7667" s="30">
        <v>30938.508999999889</v>
      </c>
      <c r="D7667" s="30">
        <v>1</v>
      </c>
      <c r="E7667" s="30">
        <v>1</v>
      </c>
      <c r="F7667" s="30">
        <v>68945.555999999997</v>
      </c>
      <c r="G7667" s="30">
        <v>1</v>
      </c>
      <c r="H7667" s="30">
        <v>1</v>
      </c>
      <c r="I7667" s="30">
        <v>1</v>
      </c>
      <c r="K7667" s="457"/>
      <c r="L7667" s="457" t="e">
        <f>IF(K7667=0,#REF!,0)</f>
        <v>#REF!</v>
      </c>
    </row>
    <row r="7668" spans="1:12">
      <c r="A7668" s="30">
        <v>7666</v>
      </c>
      <c r="B7668" s="30">
        <v>1153.2399999999991</v>
      </c>
      <c r="C7668" s="30">
        <v>31340.2779999999</v>
      </c>
      <c r="D7668" s="30">
        <v>1</v>
      </c>
      <c r="E7668" s="30">
        <v>1</v>
      </c>
      <c r="F7668" s="30">
        <v>54293.617999999886</v>
      </c>
      <c r="G7668" s="30">
        <v>1</v>
      </c>
      <c r="H7668" s="30">
        <v>1</v>
      </c>
      <c r="I7668" s="30">
        <v>1</v>
      </c>
      <c r="K7668" s="457"/>
      <c r="L7668" s="457" t="e">
        <f>IF(K7668=0,#REF!,0)</f>
        <v>#REF!</v>
      </c>
    </row>
    <row r="7669" spans="1:12">
      <c r="A7669" s="30">
        <v>7667</v>
      </c>
      <c r="B7669" s="30">
        <v>1213.5469999999991</v>
      </c>
      <c r="C7669" s="30">
        <v>31673.349999999889</v>
      </c>
      <c r="D7669" s="30">
        <v>1</v>
      </c>
      <c r="E7669" s="30">
        <v>1</v>
      </c>
      <c r="F7669" s="30">
        <v>40941.514999999898</v>
      </c>
      <c r="G7669" s="30">
        <v>1</v>
      </c>
      <c r="H7669" s="30">
        <v>1</v>
      </c>
      <c r="I7669" s="30">
        <v>1</v>
      </c>
      <c r="K7669" s="457"/>
      <c r="L7669" s="457" t="e">
        <f>IF(K7669=0,#REF!,0)</f>
        <v>#REF!</v>
      </c>
    </row>
    <row r="7670" spans="1:12">
      <c r="A7670" s="30">
        <v>7668</v>
      </c>
      <c r="B7670" s="30">
        <v>1213.5469999999991</v>
      </c>
      <c r="C7670" s="30">
        <v>31078.140999999901</v>
      </c>
      <c r="D7670" s="30">
        <v>1</v>
      </c>
      <c r="E7670" s="30">
        <v>1</v>
      </c>
      <c r="F7670" s="30">
        <v>30969.830999999889</v>
      </c>
      <c r="G7670" s="30">
        <v>1</v>
      </c>
      <c r="H7670" s="30">
        <v>1</v>
      </c>
      <c r="I7670" s="30">
        <v>1</v>
      </c>
      <c r="K7670" s="457">
        <v>7402.6623299606481</v>
      </c>
      <c r="L7670" s="457">
        <f>IF(K7670=0,#REF!,0)</f>
        <v>0</v>
      </c>
    </row>
    <row r="7671" spans="1:12">
      <c r="A7671" s="30">
        <v>7669</v>
      </c>
      <c r="B7671" s="30">
        <v>6200.1660000000002</v>
      </c>
      <c r="C7671" s="30">
        <v>29109.989000000001</v>
      </c>
      <c r="D7671" s="30">
        <v>1</v>
      </c>
      <c r="E7671" s="30">
        <v>1</v>
      </c>
      <c r="F7671" s="30">
        <v>10530.93399999999</v>
      </c>
      <c r="G7671" s="30">
        <v>1</v>
      </c>
      <c r="H7671" s="30">
        <v>1</v>
      </c>
      <c r="I7671" s="30">
        <v>1</v>
      </c>
      <c r="K7671" s="457"/>
      <c r="L7671" s="457" t="e">
        <f>IF(K7671=0,#REF!,0)</f>
        <v>#REF!</v>
      </c>
    </row>
    <row r="7672" spans="1:12">
      <c r="A7672" s="30">
        <v>7670</v>
      </c>
      <c r="B7672" s="30">
        <v>1762.222</v>
      </c>
      <c r="C7672" s="30">
        <v>28905.933999999899</v>
      </c>
      <c r="D7672" s="30">
        <v>1</v>
      </c>
      <c r="E7672" s="30">
        <v>1</v>
      </c>
      <c r="F7672" s="30">
        <v>15452.22999999999</v>
      </c>
      <c r="G7672" s="30">
        <v>1</v>
      </c>
      <c r="H7672" s="30">
        <v>1</v>
      </c>
      <c r="I7672" s="30">
        <v>1</v>
      </c>
      <c r="K7672" s="457">
        <v>11753.866120559402</v>
      </c>
      <c r="L7672" s="457">
        <f>IF(K7672=0,#REF!,0)</f>
        <v>0</v>
      </c>
    </row>
    <row r="7673" spans="1:12">
      <c r="A7673" s="30">
        <v>7671</v>
      </c>
      <c r="B7673" s="30">
        <v>1032.623999999998</v>
      </c>
      <c r="C7673" s="30">
        <v>29665.9729999999</v>
      </c>
      <c r="D7673" s="30">
        <v>1</v>
      </c>
      <c r="E7673" s="30">
        <v>1</v>
      </c>
      <c r="F7673" s="30">
        <v>15464.29099999989</v>
      </c>
      <c r="G7673" s="30">
        <v>1</v>
      </c>
      <c r="H7673" s="30">
        <v>1</v>
      </c>
      <c r="I7673" s="30">
        <v>1</v>
      </c>
      <c r="K7673" s="457"/>
      <c r="L7673" s="457" t="e">
        <f>IF(K7673=0,#REF!,0)</f>
        <v>#REF!</v>
      </c>
    </row>
    <row r="7674" spans="1:12">
      <c r="A7674" s="30">
        <v>7672</v>
      </c>
      <c r="B7674" s="30">
        <v>1032.623999999998</v>
      </c>
      <c r="C7674" s="30">
        <v>29284.5989999999</v>
      </c>
      <c r="D7674" s="30">
        <v>1</v>
      </c>
      <c r="E7674" s="30">
        <v>1</v>
      </c>
      <c r="F7674" s="30">
        <v>17611.215999999902</v>
      </c>
      <c r="G7674" s="30">
        <v>1</v>
      </c>
      <c r="H7674" s="30">
        <v>1</v>
      </c>
      <c r="I7674" s="30">
        <v>1</v>
      </c>
      <c r="K7674" s="457"/>
      <c r="L7674" s="457" t="e">
        <f>IF(K7674=0,#REF!,0)</f>
        <v>#REF!</v>
      </c>
    </row>
    <row r="7675" spans="1:12">
      <c r="A7675" s="30">
        <v>7673</v>
      </c>
      <c r="B7675" s="30">
        <v>1032.623999999998</v>
      </c>
      <c r="C7675" s="30">
        <v>29128.770999999902</v>
      </c>
      <c r="D7675" s="30">
        <v>1</v>
      </c>
      <c r="E7675" s="30">
        <v>1</v>
      </c>
      <c r="F7675" s="30">
        <v>24776.7589999999</v>
      </c>
      <c r="G7675" s="30">
        <v>1</v>
      </c>
      <c r="H7675" s="30">
        <v>1</v>
      </c>
      <c r="I7675" s="30">
        <v>1</v>
      </c>
      <c r="K7675" s="457"/>
      <c r="L7675" s="457" t="e">
        <f>IF(K7675=0,#REF!,0)</f>
        <v>#REF!</v>
      </c>
    </row>
    <row r="7676" spans="1:12">
      <c r="A7676" s="30">
        <v>7674</v>
      </c>
      <c r="B7676" s="30">
        <v>1762.222</v>
      </c>
      <c r="C7676" s="30">
        <v>28682.979999999901</v>
      </c>
      <c r="D7676" s="30">
        <v>1</v>
      </c>
      <c r="E7676" s="30">
        <v>1</v>
      </c>
      <c r="F7676" s="30">
        <v>30953.981999999898</v>
      </c>
      <c r="G7676" s="30">
        <v>1</v>
      </c>
      <c r="H7676" s="30">
        <v>1</v>
      </c>
      <c r="I7676" s="30">
        <v>1</v>
      </c>
      <c r="K7676" s="457"/>
      <c r="L7676" s="457" t="e">
        <f>IF(K7676=0,#REF!,0)</f>
        <v>#REF!</v>
      </c>
    </row>
    <row r="7677" spans="1:12">
      <c r="A7677" s="30">
        <v>7675</v>
      </c>
      <c r="B7677" s="30">
        <v>6139.8579999999993</v>
      </c>
      <c r="C7677" s="30">
        <v>28748.559999999899</v>
      </c>
      <c r="D7677" s="30">
        <v>1</v>
      </c>
      <c r="E7677" s="30">
        <v>1</v>
      </c>
      <c r="F7677" s="30">
        <v>26273.48499999999</v>
      </c>
      <c r="G7677" s="30">
        <v>1</v>
      </c>
      <c r="H7677" s="30">
        <v>1</v>
      </c>
      <c r="I7677" s="30">
        <v>1</v>
      </c>
      <c r="K7677" s="457"/>
      <c r="L7677" s="457" t="e">
        <f>IF(K7677=0,#REF!,0)</f>
        <v>#REF!</v>
      </c>
    </row>
    <row r="7678" spans="1:12">
      <c r="A7678" s="30">
        <v>7676</v>
      </c>
      <c r="B7678" s="30">
        <v>7599.07</v>
      </c>
      <c r="C7678" s="30">
        <v>30198.4379999999</v>
      </c>
      <c r="D7678" s="30">
        <v>1</v>
      </c>
      <c r="E7678" s="30">
        <v>1</v>
      </c>
      <c r="F7678" s="30">
        <v>26147.06</v>
      </c>
      <c r="G7678" s="30">
        <v>1</v>
      </c>
      <c r="H7678" s="30">
        <v>1</v>
      </c>
      <c r="I7678" s="30">
        <v>1</v>
      </c>
      <c r="K7678" s="457"/>
      <c r="L7678" s="457" t="e">
        <f>IF(K7678=0,#REF!,0)</f>
        <v>#REF!</v>
      </c>
    </row>
    <row r="7679" spans="1:12">
      <c r="A7679" s="30">
        <v>7677</v>
      </c>
      <c r="B7679" s="30">
        <v>1762.222</v>
      </c>
      <c r="C7679" s="30">
        <v>16959.837999999902</v>
      </c>
      <c r="D7679" s="30">
        <v>1</v>
      </c>
      <c r="E7679" s="30">
        <v>1</v>
      </c>
      <c r="F7679" s="30">
        <v>39514.89499999999</v>
      </c>
      <c r="G7679" s="30">
        <v>1</v>
      </c>
      <c r="H7679" s="30">
        <v>1</v>
      </c>
      <c r="I7679" s="30">
        <v>1</v>
      </c>
      <c r="K7679" s="457"/>
      <c r="L7679" s="457" t="e">
        <f>IF(K7679=0,#REF!,0)</f>
        <v>#REF!</v>
      </c>
    </row>
    <row r="7680" spans="1:12">
      <c r="A7680" s="30">
        <v>7678</v>
      </c>
      <c r="B7680" s="30">
        <v>1762.222</v>
      </c>
      <c r="C7680" s="30">
        <v>16622.984999999899</v>
      </c>
      <c r="D7680" s="30">
        <v>1</v>
      </c>
      <c r="E7680" s="30">
        <v>1</v>
      </c>
      <c r="F7680" s="30">
        <v>2442.1569999999901</v>
      </c>
      <c r="G7680" s="30">
        <v>1</v>
      </c>
      <c r="H7680" s="30">
        <v>1</v>
      </c>
      <c r="I7680" s="30">
        <v>1</v>
      </c>
      <c r="K7680" s="457"/>
      <c r="L7680" s="457" t="e">
        <f>IF(K7680=0,#REF!,0)</f>
        <v>#REF!</v>
      </c>
    </row>
    <row r="7681" spans="1:12">
      <c r="A7681" s="30">
        <v>7679</v>
      </c>
      <c r="B7681" s="30">
        <v>1762.222</v>
      </c>
      <c r="C7681" s="30">
        <v>16283.547999999901</v>
      </c>
      <c r="D7681" s="30">
        <v>1</v>
      </c>
      <c r="E7681" s="30">
        <v>1</v>
      </c>
      <c r="F7681" s="30">
        <v>1992.7449999999999</v>
      </c>
      <c r="G7681" s="30">
        <v>1</v>
      </c>
      <c r="H7681" s="30">
        <v>1</v>
      </c>
      <c r="I7681" s="30">
        <v>1</v>
      </c>
      <c r="K7681" s="457"/>
      <c r="L7681" s="457" t="e">
        <f>IF(K7681=0,#REF!,0)</f>
        <v>#REF!</v>
      </c>
    </row>
    <row r="7682" spans="1:12">
      <c r="A7682" s="30">
        <v>7680</v>
      </c>
      <c r="B7682" s="30">
        <v>1032.623999999998</v>
      </c>
      <c r="C7682" s="30">
        <v>16386.322999999902</v>
      </c>
      <c r="D7682" s="30">
        <v>1</v>
      </c>
      <c r="E7682" s="30">
        <v>1</v>
      </c>
      <c r="F7682" s="30">
        <v>1207.68099999999</v>
      </c>
      <c r="G7682" s="30">
        <v>1</v>
      </c>
      <c r="H7682" s="30">
        <v>1</v>
      </c>
      <c r="I7682" s="30">
        <v>1</v>
      </c>
      <c r="K7682" s="457"/>
      <c r="L7682" s="457" t="e">
        <f>IF(K7682=0,#REF!,0)</f>
        <v>#REF!</v>
      </c>
    </row>
    <row r="7683" spans="1:12">
      <c r="A7683" s="30">
        <v>7681</v>
      </c>
      <c r="B7683" s="30">
        <v>1032.623999999998</v>
      </c>
      <c r="C7683" s="30">
        <v>16498.730999999898</v>
      </c>
      <c r="D7683" s="30">
        <v>1</v>
      </c>
      <c r="E7683" s="30">
        <v>1</v>
      </c>
      <c r="F7683" s="30">
        <v>719.37499999999909</v>
      </c>
      <c r="G7683" s="30">
        <v>1</v>
      </c>
      <c r="H7683" s="30">
        <v>1</v>
      </c>
      <c r="I7683" s="30">
        <v>1</v>
      </c>
      <c r="K7683" s="457"/>
      <c r="L7683" s="457" t="e">
        <f>IF(K7683=0,#REF!,0)</f>
        <v>#REF!</v>
      </c>
    </row>
    <row r="7684" spans="1:12">
      <c r="A7684" s="30">
        <v>7682</v>
      </c>
      <c r="B7684" s="30">
        <v>1032.623999999998</v>
      </c>
      <c r="C7684" s="30">
        <v>16542.485999999903</v>
      </c>
      <c r="D7684" s="30">
        <v>1</v>
      </c>
      <c r="E7684" s="30">
        <v>1</v>
      </c>
      <c r="F7684" s="30">
        <v>584.8599999999999</v>
      </c>
      <c r="G7684" s="30">
        <v>1</v>
      </c>
      <c r="H7684" s="30">
        <v>1</v>
      </c>
      <c r="I7684" s="30">
        <v>1</v>
      </c>
      <c r="K7684" s="457"/>
      <c r="L7684" s="457" t="e">
        <f>IF(K7684=0,#REF!,0)</f>
        <v>#REF!</v>
      </c>
    </row>
    <row r="7685" spans="1:12">
      <c r="A7685" s="30">
        <v>7683</v>
      </c>
      <c r="B7685" s="30">
        <v>1032.623999999998</v>
      </c>
      <c r="C7685" s="30">
        <v>16648.6359999999</v>
      </c>
      <c r="D7685" s="30">
        <v>1</v>
      </c>
      <c r="E7685" s="30">
        <v>1</v>
      </c>
      <c r="F7685" s="30">
        <v>1121.1609999999991</v>
      </c>
      <c r="G7685" s="30">
        <v>1</v>
      </c>
      <c r="H7685" s="30">
        <v>1</v>
      </c>
      <c r="I7685" s="30">
        <v>1</v>
      </c>
      <c r="K7685" s="457"/>
      <c r="L7685" s="457" t="e">
        <f>IF(K7685=0,#REF!,0)</f>
        <v>#REF!</v>
      </c>
    </row>
    <row r="7686" spans="1:12">
      <c r="A7686" s="30">
        <v>7684</v>
      </c>
      <c r="B7686" s="30">
        <v>1032.623999999998</v>
      </c>
      <c r="C7686" s="30">
        <v>16701.164999999899</v>
      </c>
      <c r="D7686" s="30">
        <v>1</v>
      </c>
      <c r="E7686" s="30">
        <v>1</v>
      </c>
      <c r="F7686" s="30">
        <v>4553.2469999999894</v>
      </c>
      <c r="G7686" s="30">
        <v>1</v>
      </c>
      <c r="H7686" s="30">
        <v>1</v>
      </c>
      <c r="I7686" s="30">
        <v>1</v>
      </c>
      <c r="K7686" s="457"/>
      <c r="L7686" s="457" t="e">
        <f>IF(K7686=0,#REF!,0)</f>
        <v>#REF!</v>
      </c>
    </row>
    <row r="7687" spans="1:12">
      <c r="A7687" s="30">
        <v>7685</v>
      </c>
      <c r="B7687" s="30">
        <v>1032.623999999998</v>
      </c>
      <c r="C7687" s="30">
        <v>16739.698999999891</v>
      </c>
      <c r="D7687" s="30">
        <v>1</v>
      </c>
      <c r="E7687" s="30">
        <v>1</v>
      </c>
      <c r="F7687" s="30">
        <v>10530.5889999999</v>
      </c>
      <c r="G7687" s="30">
        <v>1</v>
      </c>
      <c r="H7687" s="30">
        <v>1</v>
      </c>
      <c r="I7687" s="30">
        <v>1</v>
      </c>
      <c r="K7687" s="457"/>
      <c r="L7687" s="457" t="e">
        <f>IF(K7687=0,#REF!,0)</f>
        <v>#REF!</v>
      </c>
    </row>
    <row r="7688" spans="1:12">
      <c r="A7688" s="30">
        <v>7686</v>
      </c>
      <c r="B7688" s="30">
        <v>1762.222</v>
      </c>
      <c r="C7688" s="30">
        <v>16762.449999999903</v>
      </c>
      <c r="D7688" s="30">
        <v>1</v>
      </c>
      <c r="E7688" s="30">
        <v>1</v>
      </c>
      <c r="F7688" s="30">
        <v>14305.548000000001</v>
      </c>
      <c r="G7688" s="30">
        <v>1</v>
      </c>
      <c r="H7688" s="30">
        <v>1</v>
      </c>
      <c r="I7688" s="30">
        <v>1</v>
      </c>
      <c r="K7688" s="457"/>
      <c r="L7688" s="457" t="e">
        <f>IF(K7688=0,#REF!,0)</f>
        <v>#REF!</v>
      </c>
    </row>
    <row r="7689" spans="1:12">
      <c r="A7689" s="30">
        <v>7687</v>
      </c>
      <c r="B7689" s="30">
        <v>6139.8579999999993</v>
      </c>
      <c r="C7689" s="30">
        <v>16895.226999999901</v>
      </c>
      <c r="D7689" s="30">
        <v>1</v>
      </c>
      <c r="E7689" s="30">
        <v>1</v>
      </c>
      <c r="F7689" s="30">
        <v>92660.171999999904</v>
      </c>
      <c r="G7689" s="30">
        <v>1</v>
      </c>
      <c r="H7689" s="30">
        <v>1</v>
      </c>
      <c r="I7689" s="30">
        <v>1</v>
      </c>
      <c r="K7689" s="457"/>
      <c r="L7689" s="457" t="e">
        <f>IF(K7689=0,#REF!,0)</f>
        <v>#REF!</v>
      </c>
    </row>
    <row r="7690" spans="1:12">
      <c r="A7690" s="30">
        <v>7688</v>
      </c>
      <c r="B7690" s="30">
        <v>1762.222</v>
      </c>
      <c r="C7690" s="30">
        <v>17182.358999999899</v>
      </c>
      <c r="D7690" s="30">
        <v>1</v>
      </c>
      <c r="E7690" s="30">
        <v>1</v>
      </c>
      <c r="F7690" s="30">
        <v>96864.683999999994</v>
      </c>
      <c r="G7690" s="30">
        <v>1</v>
      </c>
      <c r="H7690" s="30">
        <v>1</v>
      </c>
      <c r="I7690" s="30">
        <v>1</v>
      </c>
      <c r="K7690" s="457"/>
      <c r="L7690" s="457" t="e">
        <f>IF(K7690=0,#REF!,0)</f>
        <v>#REF!</v>
      </c>
    </row>
    <row r="7691" spans="1:12">
      <c r="A7691" s="30">
        <v>7689</v>
      </c>
      <c r="B7691" s="30">
        <v>1032.623999999998</v>
      </c>
      <c r="C7691" s="30">
        <v>17946.31799999989</v>
      </c>
      <c r="D7691" s="30">
        <v>1</v>
      </c>
      <c r="E7691" s="30">
        <v>1</v>
      </c>
      <c r="F7691" s="30">
        <v>87838.946999999898</v>
      </c>
      <c r="G7691" s="30">
        <v>1</v>
      </c>
      <c r="H7691" s="30">
        <v>1</v>
      </c>
      <c r="I7691" s="30">
        <v>1</v>
      </c>
      <c r="K7691" s="457"/>
      <c r="L7691" s="457" t="e">
        <f>IF(K7691=0,#REF!,0)</f>
        <v>#REF!</v>
      </c>
    </row>
    <row r="7692" spans="1:12">
      <c r="A7692" s="30">
        <v>7690</v>
      </c>
      <c r="B7692" s="30">
        <v>1153.2399999999991</v>
      </c>
      <c r="C7692" s="30">
        <v>18694.501999999899</v>
      </c>
      <c r="D7692" s="30">
        <v>1</v>
      </c>
      <c r="E7692" s="30">
        <v>1</v>
      </c>
      <c r="F7692" s="30">
        <v>76287.07699999999</v>
      </c>
      <c r="G7692" s="30">
        <v>1</v>
      </c>
      <c r="H7692" s="30">
        <v>1</v>
      </c>
      <c r="I7692" s="30">
        <v>1</v>
      </c>
      <c r="K7692" s="457"/>
      <c r="L7692" s="457" t="e">
        <f>IF(K7692=0,#REF!,0)</f>
        <v>#REF!</v>
      </c>
    </row>
    <row r="7693" spans="1:12">
      <c r="A7693" s="30">
        <v>7691</v>
      </c>
      <c r="B7693" s="30">
        <v>1213.5469999999991</v>
      </c>
      <c r="C7693" s="30">
        <v>19278.215999999898</v>
      </c>
      <c r="D7693" s="30">
        <v>1</v>
      </c>
      <c r="E7693" s="30">
        <v>1</v>
      </c>
      <c r="F7693" s="30">
        <v>65158.559999999998</v>
      </c>
      <c r="G7693" s="30">
        <v>1</v>
      </c>
      <c r="H7693" s="30">
        <v>1</v>
      </c>
      <c r="I7693" s="30">
        <v>1</v>
      </c>
      <c r="K7693" s="457"/>
      <c r="L7693" s="457" t="e">
        <f>IF(K7693=0,#REF!,0)</f>
        <v>#REF!</v>
      </c>
    </row>
    <row r="7694" spans="1:12">
      <c r="A7694" s="30">
        <v>7692</v>
      </c>
      <c r="B7694" s="30">
        <v>1213.5469999999991</v>
      </c>
      <c r="C7694" s="30">
        <v>18743.501999999899</v>
      </c>
      <c r="D7694" s="30">
        <v>1</v>
      </c>
      <c r="E7694" s="30">
        <v>1</v>
      </c>
      <c r="F7694" s="30">
        <v>57239.318999999887</v>
      </c>
      <c r="G7694" s="30">
        <v>1</v>
      </c>
      <c r="H7694" s="30">
        <v>1</v>
      </c>
      <c r="I7694" s="30">
        <v>1</v>
      </c>
      <c r="K7694" s="457"/>
      <c r="L7694" s="457" t="e">
        <f>IF(K7694=0,#REF!,0)</f>
        <v>#REF!</v>
      </c>
    </row>
    <row r="7695" spans="1:12">
      <c r="A7695" s="30">
        <v>7693</v>
      </c>
      <c r="B7695" s="30">
        <v>6200.1660000000002</v>
      </c>
      <c r="C7695" s="30">
        <v>16870.471999999892</v>
      </c>
      <c r="D7695" s="30">
        <v>1</v>
      </c>
      <c r="E7695" s="30">
        <v>1</v>
      </c>
      <c r="F7695" s="30">
        <v>38396.831999999995</v>
      </c>
      <c r="G7695" s="30">
        <v>1</v>
      </c>
      <c r="H7695" s="30">
        <v>1</v>
      </c>
      <c r="I7695" s="30">
        <v>1</v>
      </c>
      <c r="K7695" s="457"/>
      <c r="L7695" s="457" t="e">
        <f>IF(K7695=0,#REF!,0)</f>
        <v>#REF!</v>
      </c>
    </row>
    <row r="7696" spans="1:12">
      <c r="A7696" s="30">
        <v>7694</v>
      </c>
      <c r="B7696" s="30">
        <v>1762.222</v>
      </c>
      <c r="C7696" s="30">
        <v>16747.8839999999</v>
      </c>
      <c r="D7696" s="30">
        <v>1</v>
      </c>
      <c r="E7696" s="30">
        <v>1</v>
      </c>
      <c r="F7696" s="30">
        <v>43874.991999999889</v>
      </c>
      <c r="G7696" s="30">
        <v>1</v>
      </c>
      <c r="H7696" s="30">
        <v>1</v>
      </c>
      <c r="I7696" s="30">
        <v>1</v>
      </c>
      <c r="K7696" s="457"/>
      <c r="L7696" s="457" t="e">
        <f>IF(K7696=0,#REF!,0)</f>
        <v>#REF!</v>
      </c>
    </row>
    <row r="7697" spans="1:12">
      <c r="A7697" s="30">
        <v>7695</v>
      </c>
      <c r="B7697" s="30">
        <v>1032.623999999998</v>
      </c>
      <c r="C7697" s="30">
        <v>17547.5249999999</v>
      </c>
      <c r="D7697" s="30">
        <v>1</v>
      </c>
      <c r="E7697" s="30">
        <v>1</v>
      </c>
      <c r="F7697" s="30">
        <v>43599.713999999898</v>
      </c>
      <c r="G7697" s="30">
        <v>1</v>
      </c>
      <c r="H7697" s="30">
        <v>1</v>
      </c>
      <c r="I7697" s="30">
        <v>1</v>
      </c>
      <c r="K7697" s="457"/>
      <c r="L7697" s="457" t="e">
        <f>IF(K7697=0,#REF!,0)</f>
        <v>#REF!</v>
      </c>
    </row>
    <row r="7698" spans="1:12">
      <c r="A7698" s="30">
        <v>7696</v>
      </c>
      <c r="B7698" s="30">
        <v>1032.623999999998</v>
      </c>
      <c r="C7698" s="30">
        <v>17260.943999999901</v>
      </c>
      <c r="D7698" s="30">
        <v>1</v>
      </c>
      <c r="E7698" s="30">
        <v>1</v>
      </c>
      <c r="F7698" s="30">
        <v>44673.203000000001</v>
      </c>
      <c r="G7698" s="30">
        <v>1</v>
      </c>
      <c r="H7698" s="30">
        <v>1</v>
      </c>
      <c r="I7698" s="30">
        <v>1</v>
      </c>
      <c r="K7698" s="457"/>
      <c r="L7698" s="457" t="e">
        <f>IF(K7698=0,#REF!,0)</f>
        <v>#REF!</v>
      </c>
    </row>
    <row r="7699" spans="1:12">
      <c r="A7699" s="30">
        <v>7697</v>
      </c>
      <c r="B7699" s="30">
        <v>1032.623999999998</v>
      </c>
      <c r="C7699" s="30">
        <v>17054.514999999898</v>
      </c>
      <c r="D7699" s="30">
        <v>1</v>
      </c>
      <c r="E7699" s="30">
        <v>1</v>
      </c>
      <c r="F7699" s="30">
        <v>47725.842999999993</v>
      </c>
      <c r="G7699" s="30">
        <v>1</v>
      </c>
      <c r="H7699" s="30">
        <v>1</v>
      </c>
      <c r="I7699" s="30">
        <v>1</v>
      </c>
      <c r="K7699" s="457"/>
      <c r="L7699" s="457" t="e">
        <f>IF(K7699=0,#REF!,0)</f>
        <v>#REF!</v>
      </c>
    </row>
    <row r="7700" spans="1:12">
      <c r="A7700" s="30">
        <v>7698</v>
      </c>
      <c r="B7700" s="30">
        <v>1762.222</v>
      </c>
      <c r="C7700" s="30">
        <v>16539.444999999901</v>
      </c>
      <c r="D7700" s="30">
        <v>1</v>
      </c>
      <c r="E7700" s="30">
        <v>1</v>
      </c>
      <c r="F7700" s="30">
        <v>52274.862000000001</v>
      </c>
      <c r="G7700" s="30">
        <v>1</v>
      </c>
      <c r="H7700" s="30">
        <v>1</v>
      </c>
      <c r="I7700" s="30">
        <v>1</v>
      </c>
      <c r="K7700" s="457"/>
      <c r="L7700" s="457" t="e">
        <f>IF(K7700=0,#REF!,0)</f>
        <v>#REF!</v>
      </c>
    </row>
    <row r="7701" spans="1:12">
      <c r="A7701" s="30">
        <v>7699</v>
      </c>
      <c r="B7701" s="30">
        <v>6139.8579999999993</v>
      </c>
      <c r="C7701" s="30">
        <v>16555.964999999898</v>
      </c>
      <c r="D7701" s="30">
        <v>1</v>
      </c>
      <c r="E7701" s="30">
        <v>1</v>
      </c>
      <c r="F7701" s="30">
        <v>46213.838999999891</v>
      </c>
      <c r="G7701" s="30">
        <v>1</v>
      </c>
      <c r="H7701" s="30">
        <v>1</v>
      </c>
      <c r="I7701" s="30">
        <v>1</v>
      </c>
      <c r="K7701" s="457"/>
      <c r="L7701" s="457" t="e">
        <f>IF(K7701=0,#REF!,0)</f>
        <v>#REF!</v>
      </c>
    </row>
    <row r="7702" spans="1:12">
      <c r="A7702" s="30">
        <v>7700</v>
      </c>
      <c r="B7702" s="30">
        <v>7599.07</v>
      </c>
      <c r="C7702" s="30">
        <v>17908.469999999899</v>
      </c>
      <c r="D7702" s="30">
        <v>1</v>
      </c>
      <c r="E7702" s="30">
        <v>1</v>
      </c>
      <c r="F7702" s="30">
        <v>45724.629999999888</v>
      </c>
      <c r="G7702" s="30">
        <v>1</v>
      </c>
      <c r="H7702" s="30">
        <v>1</v>
      </c>
      <c r="I7702" s="30">
        <v>1</v>
      </c>
      <c r="K7702" s="457"/>
      <c r="L7702" s="457" t="e">
        <f>IF(K7702=0,#REF!,0)</f>
        <v>#REF!</v>
      </c>
    </row>
    <row r="7703" spans="1:12">
      <c r="A7703" s="30">
        <v>7701</v>
      </c>
      <c r="B7703" s="30">
        <v>1762.222</v>
      </c>
      <c r="C7703" s="30">
        <v>17445.210999999901</v>
      </c>
      <c r="D7703" s="30">
        <v>1</v>
      </c>
      <c r="E7703" s="30">
        <v>1</v>
      </c>
      <c r="F7703" s="30">
        <v>56275.265999999989</v>
      </c>
      <c r="G7703" s="30">
        <v>1</v>
      </c>
      <c r="H7703" s="30">
        <v>1</v>
      </c>
      <c r="I7703" s="30">
        <v>1</v>
      </c>
      <c r="K7703" s="457"/>
      <c r="L7703" s="457" t="e">
        <f>IF(K7703=0,#REF!,0)</f>
        <v>#REF!</v>
      </c>
    </row>
    <row r="7704" spans="1:12">
      <c r="A7704" s="30">
        <v>7702</v>
      </c>
      <c r="B7704" s="30">
        <v>1762.222</v>
      </c>
      <c r="C7704" s="30">
        <v>17076.510999999889</v>
      </c>
      <c r="D7704" s="30">
        <v>1</v>
      </c>
      <c r="E7704" s="30">
        <v>1</v>
      </c>
      <c r="F7704" s="30">
        <v>2325.3069999999998</v>
      </c>
      <c r="G7704" s="30">
        <v>1</v>
      </c>
      <c r="H7704" s="30">
        <v>1</v>
      </c>
      <c r="I7704" s="30">
        <v>1</v>
      </c>
      <c r="K7704" s="457"/>
      <c r="L7704" s="457" t="e">
        <f>IF(K7704=0,#REF!,0)</f>
        <v>#REF!</v>
      </c>
    </row>
    <row r="7705" spans="1:12">
      <c r="A7705" s="30">
        <v>7703</v>
      </c>
      <c r="B7705" s="30">
        <v>1762.222</v>
      </c>
      <c r="C7705" s="30">
        <v>16704.7429999999</v>
      </c>
      <c r="D7705" s="30">
        <v>1</v>
      </c>
      <c r="E7705" s="30">
        <v>1</v>
      </c>
      <c r="F7705" s="30">
        <v>2142.2840000000001</v>
      </c>
      <c r="G7705" s="30">
        <v>1</v>
      </c>
      <c r="H7705" s="30">
        <v>1</v>
      </c>
      <c r="I7705" s="30">
        <v>1</v>
      </c>
      <c r="K7705" s="457"/>
      <c r="L7705" s="457" t="e">
        <f>IF(K7705=0,#REF!,0)</f>
        <v>#REF!</v>
      </c>
    </row>
    <row r="7706" spans="1:12">
      <c r="A7706" s="30">
        <v>7704</v>
      </c>
      <c r="B7706" s="30">
        <v>1032.623999999998</v>
      </c>
      <c r="C7706" s="30">
        <v>16780.428999999902</v>
      </c>
      <c r="D7706" s="30">
        <v>1</v>
      </c>
      <c r="E7706" s="30">
        <v>1</v>
      </c>
      <c r="F7706" s="30">
        <v>1264.056</v>
      </c>
      <c r="G7706" s="30">
        <v>1</v>
      </c>
      <c r="H7706" s="30">
        <v>1</v>
      </c>
      <c r="I7706" s="30">
        <v>1</v>
      </c>
      <c r="K7706" s="457"/>
      <c r="L7706" s="457" t="e">
        <f>IF(K7706=0,#REF!,0)</f>
        <v>#REF!</v>
      </c>
    </row>
    <row r="7707" spans="1:12">
      <c r="A7707" s="30">
        <v>7705</v>
      </c>
      <c r="B7707" s="30">
        <v>1032.623999999998</v>
      </c>
      <c r="C7707" s="30">
        <v>17725.252999999899</v>
      </c>
      <c r="D7707" s="30">
        <v>1</v>
      </c>
      <c r="E7707" s="30">
        <v>1</v>
      </c>
      <c r="F7707" s="30">
        <v>1076.7499999999991</v>
      </c>
      <c r="G7707" s="30">
        <v>1</v>
      </c>
      <c r="H7707" s="30">
        <v>1</v>
      </c>
      <c r="I7707" s="30">
        <v>1</v>
      </c>
      <c r="K7707" s="457"/>
      <c r="L7707" s="457" t="e">
        <f>IF(K7707=0,#REF!,0)</f>
        <v>#REF!</v>
      </c>
    </row>
    <row r="7708" spans="1:12">
      <c r="A7708" s="30">
        <v>7706</v>
      </c>
      <c r="B7708" s="30">
        <v>1032.623999999998</v>
      </c>
      <c r="C7708" s="30">
        <v>17690.274999999892</v>
      </c>
      <c r="D7708" s="30">
        <v>1</v>
      </c>
      <c r="E7708" s="30">
        <v>1</v>
      </c>
      <c r="F7708" s="30">
        <v>3419.6879999999996</v>
      </c>
      <c r="G7708" s="30">
        <v>1</v>
      </c>
      <c r="H7708" s="30">
        <v>1</v>
      </c>
      <c r="I7708" s="30">
        <v>1</v>
      </c>
      <c r="K7708" s="457"/>
      <c r="L7708" s="457" t="e">
        <f>IF(K7708=0,#REF!,0)</f>
        <v>#REF!</v>
      </c>
    </row>
    <row r="7709" spans="1:12">
      <c r="A7709" s="30">
        <v>7707</v>
      </c>
      <c r="B7709" s="30">
        <v>1032.623999999998</v>
      </c>
      <c r="C7709" s="30">
        <v>17735.584999999901</v>
      </c>
      <c r="D7709" s="30">
        <v>1</v>
      </c>
      <c r="E7709" s="30">
        <v>1</v>
      </c>
      <c r="F7709" s="30">
        <v>9131.0480000000007</v>
      </c>
      <c r="G7709" s="30">
        <v>1</v>
      </c>
      <c r="H7709" s="30">
        <v>1</v>
      </c>
      <c r="I7709" s="30">
        <v>1</v>
      </c>
      <c r="K7709" s="457"/>
      <c r="L7709" s="457" t="e">
        <f>IF(K7709=0,#REF!,0)</f>
        <v>#REF!</v>
      </c>
    </row>
    <row r="7710" spans="1:12">
      <c r="A7710" s="30">
        <v>7708</v>
      </c>
      <c r="B7710" s="30">
        <v>1032.623999999998</v>
      </c>
      <c r="C7710" s="30">
        <v>17714.908999999898</v>
      </c>
      <c r="D7710" s="30">
        <v>1</v>
      </c>
      <c r="E7710" s="30">
        <v>1</v>
      </c>
      <c r="F7710" s="30">
        <v>13196.6529999999</v>
      </c>
      <c r="G7710" s="30">
        <v>1</v>
      </c>
      <c r="H7710" s="30">
        <v>1</v>
      </c>
      <c r="I7710" s="30">
        <v>1</v>
      </c>
      <c r="K7710" s="457"/>
      <c r="L7710" s="457" t="e">
        <f>IF(K7710=0,#REF!,0)</f>
        <v>#REF!</v>
      </c>
    </row>
    <row r="7711" spans="1:12">
      <c r="A7711" s="30">
        <v>7709</v>
      </c>
      <c r="B7711" s="30">
        <v>1032.623999999998</v>
      </c>
      <c r="C7711" s="30">
        <v>17752.911999999891</v>
      </c>
      <c r="D7711" s="30">
        <v>1</v>
      </c>
      <c r="E7711" s="30">
        <v>1</v>
      </c>
      <c r="F7711" s="30">
        <v>17466.209999999897</v>
      </c>
      <c r="G7711" s="30">
        <v>1</v>
      </c>
      <c r="H7711" s="30">
        <v>1</v>
      </c>
      <c r="I7711" s="30">
        <v>1</v>
      </c>
      <c r="K7711" s="457"/>
      <c r="L7711" s="457" t="e">
        <f>IF(K7711=0,#REF!,0)</f>
        <v>#REF!</v>
      </c>
    </row>
    <row r="7712" spans="1:12">
      <c r="A7712" s="30">
        <v>7710</v>
      </c>
      <c r="B7712" s="30">
        <v>1762.222</v>
      </c>
      <c r="C7712" s="30">
        <v>17768.674999999901</v>
      </c>
      <c r="D7712" s="30">
        <v>1</v>
      </c>
      <c r="E7712" s="30">
        <v>1</v>
      </c>
      <c r="F7712" s="30">
        <v>21857.013999999999</v>
      </c>
      <c r="G7712" s="30">
        <v>1</v>
      </c>
      <c r="H7712" s="30">
        <v>1</v>
      </c>
      <c r="I7712" s="30">
        <v>1</v>
      </c>
      <c r="K7712" s="457"/>
      <c r="L7712" s="457" t="e">
        <f>IF(K7712=0,#REF!,0)</f>
        <v>#REF!</v>
      </c>
    </row>
    <row r="7713" spans="1:12">
      <c r="A7713" s="30">
        <v>7711</v>
      </c>
      <c r="B7713" s="30">
        <v>6139.8579999999993</v>
      </c>
      <c r="C7713" s="30">
        <v>17903.701999999899</v>
      </c>
      <c r="D7713" s="30">
        <v>1</v>
      </c>
      <c r="E7713" s="30">
        <v>1</v>
      </c>
      <c r="F7713" s="30">
        <v>101478.2619999999</v>
      </c>
      <c r="G7713" s="30">
        <v>1</v>
      </c>
      <c r="H7713" s="30">
        <v>1</v>
      </c>
      <c r="I7713" s="30">
        <v>1</v>
      </c>
      <c r="K7713" s="457"/>
      <c r="L7713" s="457" t="e">
        <f>IF(K7713=0,#REF!,0)</f>
        <v>#REF!</v>
      </c>
    </row>
    <row r="7714" spans="1:12">
      <c r="A7714" s="30">
        <v>7712</v>
      </c>
      <c r="B7714" s="30">
        <v>1762.222</v>
      </c>
      <c r="C7714" s="30">
        <v>51018.536999999902</v>
      </c>
      <c r="D7714" s="30">
        <v>1</v>
      </c>
      <c r="E7714" s="30">
        <v>1</v>
      </c>
      <c r="F7714" s="30">
        <v>103153.1319999999</v>
      </c>
      <c r="G7714" s="30">
        <v>1</v>
      </c>
      <c r="H7714" s="30">
        <v>1</v>
      </c>
      <c r="I7714" s="30">
        <v>1</v>
      </c>
      <c r="K7714" s="457"/>
      <c r="L7714" s="457" t="e">
        <f>IF(K7714=0,#REF!,0)</f>
        <v>#REF!</v>
      </c>
    </row>
    <row r="7715" spans="1:12">
      <c r="A7715" s="30">
        <v>7713</v>
      </c>
      <c r="B7715" s="30">
        <v>1032.623999999998</v>
      </c>
      <c r="C7715" s="30">
        <v>80618.300999999978</v>
      </c>
      <c r="D7715" s="30">
        <v>1</v>
      </c>
      <c r="E7715" s="30">
        <v>1</v>
      </c>
      <c r="F7715" s="30">
        <v>91163.274000000005</v>
      </c>
      <c r="G7715" s="30">
        <v>1</v>
      </c>
      <c r="H7715" s="30">
        <v>1</v>
      </c>
      <c r="I7715" s="30">
        <v>1</v>
      </c>
      <c r="K7715" s="457"/>
      <c r="L7715" s="457" t="e">
        <f>IF(K7715=0,#REF!,0)</f>
        <v>#REF!</v>
      </c>
    </row>
    <row r="7716" spans="1:12">
      <c r="A7716" s="30">
        <v>7714</v>
      </c>
      <c r="B7716" s="30">
        <v>1153.2399999999991</v>
      </c>
      <c r="C7716" s="30">
        <v>98381.364999999903</v>
      </c>
      <c r="D7716" s="30">
        <v>1</v>
      </c>
      <c r="E7716" s="30">
        <v>1</v>
      </c>
      <c r="F7716" s="30">
        <v>76521.069999999992</v>
      </c>
      <c r="G7716" s="30">
        <v>1</v>
      </c>
      <c r="H7716" s="30">
        <v>1</v>
      </c>
      <c r="I7716" s="30">
        <v>1</v>
      </c>
      <c r="K7716" s="457"/>
      <c r="L7716" s="457" t="e">
        <f>IF(K7716=0,#REF!,0)</f>
        <v>#REF!</v>
      </c>
    </row>
    <row r="7717" spans="1:12">
      <c r="A7717" s="30">
        <v>7715</v>
      </c>
      <c r="B7717" s="30">
        <v>1213.5469999999991</v>
      </c>
      <c r="C7717" s="30">
        <v>115824.60099999981</v>
      </c>
      <c r="D7717" s="30">
        <v>1</v>
      </c>
      <c r="E7717" s="30">
        <v>1</v>
      </c>
      <c r="F7717" s="30">
        <v>64528.221999999987</v>
      </c>
      <c r="G7717" s="30">
        <v>1</v>
      </c>
      <c r="H7717" s="30">
        <v>1</v>
      </c>
      <c r="I7717" s="30">
        <v>1</v>
      </c>
      <c r="K7717" s="457">
        <v>3067.6028024549441</v>
      </c>
      <c r="L7717" s="457">
        <f>IF(K7717=0,#REF!,0)</f>
        <v>0</v>
      </c>
    </row>
    <row r="7718" spans="1:12">
      <c r="A7718" s="30">
        <v>7716</v>
      </c>
      <c r="B7718" s="30">
        <v>1213.5469999999991</v>
      </c>
      <c r="C7718" s="30">
        <v>97034.0989999999</v>
      </c>
      <c r="D7718" s="30">
        <v>1</v>
      </c>
      <c r="E7718" s="30">
        <v>1</v>
      </c>
      <c r="F7718" s="30">
        <v>55158.122999999992</v>
      </c>
      <c r="G7718" s="30">
        <v>1</v>
      </c>
      <c r="H7718" s="30">
        <v>1</v>
      </c>
      <c r="I7718" s="30">
        <v>1</v>
      </c>
      <c r="K7718" s="457">
        <v>18527.626234717893</v>
      </c>
      <c r="L7718" s="457">
        <f>IF(K7718=0,#REF!,0)</f>
        <v>0</v>
      </c>
    </row>
    <row r="7719" spans="1:12">
      <c r="A7719" s="30">
        <v>7717</v>
      </c>
      <c r="B7719" s="30">
        <v>6200.1660000000002</v>
      </c>
      <c r="C7719" s="30">
        <v>53584.483999999895</v>
      </c>
      <c r="D7719" s="30">
        <v>1</v>
      </c>
      <c r="E7719" s="30">
        <v>1</v>
      </c>
      <c r="F7719" s="30">
        <v>37956.610999999903</v>
      </c>
      <c r="G7719" s="30">
        <v>1</v>
      </c>
      <c r="H7719" s="30">
        <v>1</v>
      </c>
      <c r="I7719" s="30">
        <v>1</v>
      </c>
      <c r="K7719" s="457">
        <v>2696.1008422566765</v>
      </c>
      <c r="L7719" s="457">
        <f>IF(K7719=0,#REF!,0)</f>
        <v>0</v>
      </c>
    </row>
    <row r="7720" spans="1:12">
      <c r="A7720" s="30">
        <v>7718</v>
      </c>
      <c r="B7720" s="30">
        <v>1762.222</v>
      </c>
      <c r="C7720" s="30">
        <v>76452.344999999987</v>
      </c>
      <c r="D7720" s="30">
        <v>1</v>
      </c>
      <c r="E7720" s="30">
        <v>1</v>
      </c>
      <c r="F7720" s="30">
        <v>42711.8319999999</v>
      </c>
      <c r="G7720" s="30">
        <v>1</v>
      </c>
      <c r="H7720" s="30">
        <v>1</v>
      </c>
      <c r="I7720" s="30">
        <v>1</v>
      </c>
      <c r="K7720" s="457">
        <v>20108.009663016954</v>
      </c>
      <c r="L7720" s="457">
        <f>IF(K7720=0,#REF!,0)</f>
        <v>0</v>
      </c>
    </row>
    <row r="7721" spans="1:12">
      <c r="A7721" s="30">
        <v>7719</v>
      </c>
      <c r="B7721" s="30">
        <v>1032.623999999998</v>
      </c>
      <c r="C7721" s="30">
        <v>111929.20699999981</v>
      </c>
      <c r="D7721" s="30">
        <v>1</v>
      </c>
      <c r="E7721" s="30">
        <v>1</v>
      </c>
      <c r="F7721" s="30">
        <v>41811.317999999999</v>
      </c>
      <c r="G7721" s="30">
        <v>1</v>
      </c>
      <c r="H7721" s="30">
        <v>1</v>
      </c>
      <c r="I7721" s="30">
        <v>1</v>
      </c>
      <c r="K7721" s="457">
        <v>2509.103003244194</v>
      </c>
      <c r="L7721" s="457">
        <f>IF(K7721=0,#REF!,0)</f>
        <v>0</v>
      </c>
    </row>
    <row r="7722" spans="1:12">
      <c r="A7722" s="30">
        <v>7720</v>
      </c>
      <c r="B7722" s="30">
        <v>1032.623999999998</v>
      </c>
      <c r="C7722" s="30">
        <v>94066.071999999898</v>
      </c>
      <c r="D7722" s="30">
        <v>1</v>
      </c>
      <c r="E7722" s="30">
        <v>1</v>
      </c>
      <c r="F7722" s="30">
        <v>43094.931999999993</v>
      </c>
      <c r="G7722" s="30">
        <v>1</v>
      </c>
      <c r="H7722" s="30">
        <v>1</v>
      </c>
      <c r="I7722" s="30">
        <v>1</v>
      </c>
      <c r="K7722" s="457"/>
      <c r="L7722" s="457" t="e">
        <f>IF(K7722=0,#REF!,0)</f>
        <v>#REF!</v>
      </c>
    </row>
    <row r="7723" spans="1:12">
      <c r="A7723" s="30">
        <v>7721</v>
      </c>
      <c r="B7723" s="30">
        <v>1032.623999999998</v>
      </c>
      <c r="C7723" s="30">
        <v>82382.919999999984</v>
      </c>
      <c r="D7723" s="30">
        <v>1</v>
      </c>
      <c r="E7723" s="30">
        <v>1</v>
      </c>
      <c r="F7723" s="30">
        <v>47356.277999999889</v>
      </c>
      <c r="G7723" s="30">
        <v>1</v>
      </c>
      <c r="H7723" s="30">
        <v>1</v>
      </c>
      <c r="I7723" s="30">
        <v>1</v>
      </c>
      <c r="K7723" s="457"/>
      <c r="L7723" s="457" t="e">
        <f>IF(K7723=0,#REF!,0)</f>
        <v>#REF!</v>
      </c>
    </row>
    <row r="7724" spans="1:12">
      <c r="A7724" s="30">
        <v>7722</v>
      </c>
      <c r="B7724" s="30">
        <v>1762.222</v>
      </c>
      <c r="C7724" s="30">
        <v>47003.784999999894</v>
      </c>
      <c r="D7724" s="30">
        <v>1</v>
      </c>
      <c r="E7724" s="30">
        <v>1</v>
      </c>
      <c r="F7724" s="30">
        <v>51643.473999999987</v>
      </c>
      <c r="G7724" s="30">
        <v>1</v>
      </c>
      <c r="H7724" s="30">
        <v>1</v>
      </c>
      <c r="I7724" s="30">
        <v>1</v>
      </c>
      <c r="K7724" s="457"/>
      <c r="L7724" s="457" t="e">
        <f>IF(K7724=0,#REF!,0)</f>
        <v>#REF!</v>
      </c>
    </row>
    <row r="7725" spans="1:12">
      <c r="A7725" s="30">
        <v>7723</v>
      </c>
      <c r="B7725" s="30">
        <v>6139.8579999999993</v>
      </c>
      <c r="C7725" s="30">
        <v>29968.125999999902</v>
      </c>
      <c r="D7725" s="30">
        <v>1</v>
      </c>
      <c r="E7725" s="30">
        <v>1</v>
      </c>
      <c r="F7725" s="30">
        <v>46872.564999999988</v>
      </c>
      <c r="G7725" s="30">
        <v>1</v>
      </c>
      <c r="H7725" s="30">
        <v>1</v>
      </c>
      <c r="I7725" s="30">
        <v>1</v>
      </c>
      <c r="K7725" s="457"/>
      <c r="L7725" s="457" t="e">
        <f>IF(K7725=0,#REF!,0)</f>
        <v>#REF!</v>
      </c>
    </row>
    <row r="7726" spans="1:12">
      <c r="A7726" s="30">
        <v>7724</v>
      </c>
      <c r="B7726" s="30">
        <v>7599.07</v>
      </c>
      <c r="C7726" s="30">
        <v>31408.359999999899</v>
      </c>
      <c r="D7726" s="30">
        <v>1</v>
      </c>
      <c r="E7726" s="30">
        <v>1</v>
      </c>
      <c r="F7726" s="30">
        <v>47722.498999999887</v>
      </c>
      <c r="G7726" s="30">
        <v>1</v>
      </c>
      <c r="H7726" s="30">
        <v>1</v>
      </c>
      <c r="I7726" s="30">
        <v>1</v>
      </c>
      <c r="K7726" s="457"/>
      <c r="L7726" s="457" t="e">
        <f>IF(K7726=0,#REF!,0)</f>
        <v>#REF!</v>
      </c>
    </row>
    <row r="7727" spans="1:12">
      <c r="A7727" s="30">
        <v>7725</v>
      </c>
      <c r="B7727" s="30">
        <v>1762.222</v>
      </c>
      <c r="C7727" s="30">
        <v>17513.788999999902</v>
      </c>
      <c r="D7727" s="30">
        <v>1</v>
      </c>
      <c r="E7727" s="30">
        <v>1</v>
      </c>
      <c r="F7727" s="30">
        <v>60417.305</v>
      </c>
      <c r="G7727" s="30">
        <v>1</v>
      </c>
      <c r="H7727" s="30">
        <v>1</v>
      </c>
      <c r="I7727" s="30">
        <v>1</v>
      </c>
      <c r="K7727" s="457"/>
      <c r="L7727" s="457" t="e">
        <f>IF(K7727=0,#REF!,0)</f>
        <v>#REF!</v>
      </c>
    </row>
    <row r="7728" spans="1:12">
      <c r="A7728" s="30">
        <v>7726</v>
      </c>
      <c r="B7728" s="30">
        <v>1762.222</v>
      </c>
      <c r="C7728" s="30">
        <v>17163.769999999891</v>
      </c>
      <c r="D7728" s="30">
        <v>1</v>
      </c>
      <c r="E7728" s="30">
        <v>1</v>
      </c>
      <c r="F7728" s="30">
        <v>2984.2139999999999</v>
      </c>
      <c r="G7728" s="30">
        <v>1</v>
      </c>
      <c r="H7728" s="30">
        <v>1</v>
      </c>
      <c r="I7728" s="30">
        <v>1</v>
      </c>
      <c r="K7728" s="457"/>
      <c r="L7728" s="457" t="e">
        <f>IF(K7728=0,#REF!,0)</f>
        <v>#REF!</v>
      </c>
    </row>
    <row r="7729" spans="1:12">
      <c r="A7729" s="30">
        <v>7727</v>
      </c>
      <c r="B7729" s="30">
        <v>1762.222</v>
      </c>
      <c r="C7729" s="30">
        <v>16853.371999999901</v>
      </c>
      <c r="D7729" s="30">
        <v>1</v>
      </c>
      <c r="E7729" s="30">
        <v>1</v>
      </c>
      <c r="F7729" s="30">
        <v>1687.615</v>
      </c>
      <c r="G7729" s="30">
        <v>1</v>
      </c>
      <c r="H7729" s="30">
        <v>1</v>
      </c>
      <c r="I7729" s="30">
        <v>1</v>
      </c>
      <c r="K7729" s="457"/>
      <c r="L7729" s="457" t="e">
        <f>IF(K7729=0,#REF!,0)</f>
        <v>#REF!</v>
      </c>
    </row>
    <row r="7730" spans="1:12">
      <c r="A7730" s="30">
        <v>7728</v>
      </c>
      <c r="B7730" s="30">
        <v>1032.623999999998</v>
      </c>
      <c r="C7730" s="30">
        <v>17026.6689999999</v>
      </c>
      <c r="D7730" s="30">
        <v>1</v>
      </c>
      <c r="E7730" s="30">
        <v>1</v>
      </c>
      <c r="F7730" s="30">
        <v>1763.9780000000001</v>
      </c>
      <c r="G7730" s="30">
        <v>1</v>
      </c>
      <c r="H7730" s="30">
        <v>1</v>
      </c>
      <c r="I7730" s="30">
        <v>1</v>
      </c>
      <c r="K7730" s="457"/>
      <c r="L7730" s="457" t="e">
        <f>IF(K7730=0,#REF!,0)</f>
        <v>#REF!</v>
      </c>
    </row>
    <row r="7731" spans="1:12">
      <c r="A7731" s="30">
        <v>7729</v>
      </c>
      <c r="B7731" s="30">
        <v>1032.623999999998</v>
      </c>
      <c r="C7731" s="30">
        <v>17204.703999999889</v>
      </c>
      <c r="D7731" s="30">
        <v>1</v>
      </c>
      <c r="E7731" s="30">
        <v>1</v>
      </c>
      <c r="F7731" s="30">
        <v>6046.4430000000002</v>
      </c>
      <c r="G7731" s="30">
        <v>1</v>
      </c>
      <c r="H7731" s="30">
        <v>1</v>
      </c>
      <c r="I7731" s="30">
        <v>1</v>
      </c>
      <c r="K7731" s="457"/>
      <c r="L7731" s="457" t="e">
        <f>IF(K7731=0,#REF!,0)</f>
        <v>#REF!</v>
      </c>
    </row>
    <row r="7732" spans="1:12">
      <c r="A7732" s="30">
        <v>7730</v>
      </c>
      <c r="B7732" s="30">
        <v>1032.623999999998</v>
      </c>
      <c r="C7732" s="30">
        <v>17355.6329999999</v>
      </c>
      <c r="D7732" s="30">
        <v>1</v>
      </c>
      <c r="E7732" s="30">
        <v>1</v>
      </c>
      <c r="F7732" s="30">
        <v>14743.8239999999</v>
      </c>
      <c r="G7732" s="30">
        <v>1</v>
      </c>
      <c r="H7732" s="30">
        <v>1</v>
      </c>
      <c r="I7732" s="30">
        <v>1</v>
      </c>
      <c r="K7732" s="457"/>
      <c r="L7732" s="457" t="e">
        <f>IF(K7732=0,#REF!,0)</f>
        <v>#REF!</v>
      </c>
    </row>
    <row r="7733" spans="1:12">
      <c r="A7733" s="30">
        <v>7731</v>
      </c>
      <c r="B7733" s="30">
        <v>1032.623999999998</v>
      </c>
      <c r="C7733" s="30">
        <v>17592.837999999902</v>
      </c>
      <c r="D7733" s="30">
        <v>1</v>
      </c>
      <c r="E7733" s="30">
        <v>1</v>
      </c>
      <c r="F7733" s="30">
        <v>23411.916999999899</v>
      </c>
      <c r="G7733" s="30">
        <v>1</v>
      </c>
      <c r="H7733" s="30">
        <v>1</v>
      </c>
      <c r="I7733" s="30">
        <v>1</v>
      </c>
      <c r="K7733" s="457"/>
      <c r="L7733" s="457" t="e">
        <f>IF(K7733=0,#REF!,0)</f>
        <v>#REF!</v>
      </c>
    </row>
    <row r="7734" spans="1:12">
      <c r="A7734" s="30">
        <v>7732</v>
      </c>
      <c r="B7734" s="30">
        <v>1032.623999999998</v>
      </c>
      <c r="C7734" s="30">
        <v>17722.42399999989</v>
      </c>
      <c r="D7734" s="30">
        <v>1</v>
      </c>
      <c r="E7734" s="30">
        <v>1</v>
      </c>
      <c r="F7734" s="30">
        <v>29424.305999999899</v>
      </c>
      <c r="G7734" s="30">
        <v>1</v>
      </c>
      <c r="H7734" s="30">
        <v>1</v>
      </c>
      <c r="I7734" s="30">
        <v>1</v>
      </c>
      <c r="K7734" s="457"/>
      <c r="L7734" s="457" t="e">
        <f>IF(K7734=0,#REF!,0)</f>
        <v>#REF!</v>
      </c>
    </row>
    <row r="7735" spans="1:12">
      <c r="A7735" s="30">
        <v>7733</v>
      </c>
      <c r="B7735" s="30">
        <v>1032.623999999998</v>
      </c>
      <c r="C7735" s="30">
        <v>17849.9359999999</v>
      </c>
      <c r="D7735" s="30">
        <v>1</v>
      </c>
      <c r="E7735" s="30">
        <v>1</v>
      </c>
      <c r="F7735" s="30">
        <v>35096.201999999903</v>
      </c>
      <c r="G7735" s="30">
        <v>1</v>
      </c>
      <c r="H7735" s="30">
        <v>1</v>
      </c>
      <c r="I7735" s="30">
        <v>1</v>
      </c>
      <c r="K7735" s="457"/>
      <c r="L7735" s="457" t="e">
        <f>IF(K7735=0,#REF!,0)</f>
        <v>#REF!</v>
      </c>
    </row>
    <row r="7736" spans="1:12">
      <c r="A7736" s="30">
        <v>7734</v>
      </c>
      <c r="B7736" s="30">
        <v>1762.222</v>
      </c>
      <c r="C7736" s="30">
        <v>17945.944999999898</v>
      </c>
      <c r="D7736" s="30">
        <v>1</v>
      </c>
      <c r="E7736" s="30">
        <v>1</v>
      </c>
      <c r="F7736" s="30">
        <v>40336.906999999905</v>
      </c>
      <c r="G7736" s="30">
        <v>1</v>
      </c>
      <c r="H7736" s="30">
        <v>1</v>
      </c>
      <c r="I7736" s="30">
        <v>1</v>
      </c>
      <c r="K7736" s="457"/>
      <c r="L7736" s="457" t="e">
        <f>IF(K7736=0,#REF!,0)</f>
        <v>#REF!</v>
      </c>
    </row>
    <row r="7737" spans="1:12">
      <c r="A7737" s="30">
        <v>7735</v>
      </c>
      <c r="B7737" s="30">
        <v>6139.8579999999993</v>
      </c>
      <c r="C7737" s="30">
        <v>18195.077999999892</v>
      </c>
      <c r="D7737" s="30">
        <v>1</v>
      </c>
      <c r="E7737" s="30">
        <v>1</v>
      </c>
      <c r="F7737" s="30">
        <v>120577.947999999</v>
      </c>
      <c r="G7737" s="30">
        <v>1</v>
      </c>
      <c r="H7737" s="30">
        <v>1</v>
      </c>
      <c r="I7737" s="30">
        <v>1</v>
      </c>
      <c r="K7737" s="457"/>
      <c r="L7737" s="457" t="e">
        <f>IF(K7737=0,#REF!,0)</f>
        <v>#REF!</v>
      </c>
    </row>
    <row r="7738" spans="1:12">
      <c r="A7738" s="30">
        <v>7736</v>
      </c>
      <c r="B7738" s="30">
        <v>1762.222</v>
      </c>
      <c r="C7738" s="30">
        <v>51434.335999999901</v>
      </c>
      <c r="D7738" s="30">
        <v>1</v>
      </c>
      <c r="E7738" s="30">
        <v>1</v>
      </c>
      <c r="F7738" s="30">
        <v>122194.855</v>
      </c>
      <c r="G7738" s="30">
        <v>1</v>
      </c>
      <c r="H7738" s="30">
        <v>1</v>
      </c>
      <c r="I7738" s="30">
        <v>1</v>
      </c>
      <c r="K7738" s="457"/>
      <c r="L7738" s="457" t="e">
        <f>IF(K7738=0,#REF!,0)</f>
        <v>#REF!</v>
      </c>
    </row>
    <row r="7739" spans="1:12">
      <c r="A7739" s="30">
        <v>7737</v>
      </c>
      <c r="B7739" s="30">
        <v>1032.623999999998</v>
      </c>
      <c r="C7739" s="30">
        <v>80926.906999999992</v>
      </c>
      <c r="D7739" s="30">
        <v>1</v>
      </c>
      <c r="E7739" s="30">
        <v>1</v>
      </c>
      <c r="F7739" s="30">
        <v>110996.818999999</v>
      </c>
      <c r="G7739" s="30">
        <v>1</v>
      </c>
      <c r="H7739" s="30">
        <v>1</v>
      </c>
      <c r="I7739" s="30">
        <v>1</v>
      </c>
      <c r="K7739" s="457"/>
      <c r="L7739" s="457" t="e">
        <f>IF(K7739=0,#REF!,0)</f>
        <v>#REF!</v>
      </c>
    </row>
    <row r="7740" spans="1:12">
      <c r="A7740" s="30">
        <v>7738</v>
      </c>
      <c r="B7740" s="30">
        <v>1153.2399999999991</v>
      </c>
      <c r="C7740" s="30">
        <v>98848.758999999904</v>
      </c>
      <c r="D7740" s="30">
        <v>1</v>
      </c>
      <c r="E7740" s="30">
        <v>1</v>
      </c>
      <c r="F7740" s="30">
        <v>97362.733999999909</v>
      </c>
      <c r="G7740" s="30">
        <v>1</v>
      </c>
      <c r="H7740" s="30">
        <v>1</v>
      </c>
      <c r="I7740" s="30">
        <v>1</v>
      </c>
      <c r="K7740" s="457"/>
      <c r="L7740" s="457" t="e">
        <f>IF(K7740=0,#REF!,0)</f>
        <v>#REF!</v>
      </c>
    </row>
    <row r="7741" spans="1:12">
      <c r="A7741" s="30">
        <v>7739</v>
      </c>
      <c r="B7741" s="30">
        <v>1213.5469999999991</v>
      </c>
      <c r="C7741" s="30">
        <v>116432.79999999981</v>
      </c>
      <c r="D7741" s="30">
        <v>1</v>
      </c>
      <c r="E7741" s="30">
        <v>1</v>
      </c>
      <c r="F7741" s="30">
        <v>86360.081999999995</v>
      </c>
      <c r="G7741" s="30">
        <v>1</v>
      </c>
      <c r="H7741" s="30">
        <v>1</v>
      </c>
      <c r="I7741" s="30">
        <v>1</v>
      </c>
      <c r="K7741" s="457">
        <v>13956.879472156596</v>
      </c>
      <c r="L7741" s="457">
        <f>IF(K7741=0,#REF!,0)</f>
        <v>0</v>
      </c>
    </row>
    <row r="7742" spans="1:12">
      <c r="A7742" s="30">
        <v>7740</v>
      </c>
      <c r="B7742" s="30">
        <v>1213.5469999999991</v>
      </c>
      <c r="C7742" s="30">
        <v>97742.986999999892</v>
      </c>
      <c r="D7742" s="30">
        <v>1</v>
      </c>
      <c r="E7742" s="30">
        <v>1</v>
      </c>
      <c r="F7742" s="30">
        <v>77209.032999999908</v>
      </c>
      <c r="G7742" s="30">
        <v>1</v>
      </c>
      <c r="H7742" s="30">
        <v>1</v>
      </c>
      <c r="I7742" s="30">
        <v>1</v>
      </c>
      <c r="K7742" s="457">
        <v>26615.970222665444</v>
      </c>
      <c r="L7742" s="457">
        <f>IF(K7742=0,#REF!,0)</f>
        <v>0</v>
      </c>
    </row>
    <row r="7743" spans="1:12">
      <c r="A7743" s="30">
        <v>7741</v>
      </c>
      <c r="B7743" s="30">
        <v>6200.1660000000002</v>
      </c>
      <c r="C7743" s="30">
        <v>54433.416999999899</v>
      </c>
      <c r="D7743" s="30">
        <v>1</v>
      </c>
      <c r="E7743" s="30">
        <v>1</v>
      </c>
      <c r="F7743" s="30">
        <v>61212.872999999992</v>
      </c>
      <c r="G7743" s="30">
        <v>1</v>
      </c>
      <c r="H7743" s="30">
        <v>1</v>
      </c>
      <c r="I7743" s="30">
        <v>1</v>
      </c>
      <c r="K7743" s="457">
        <v>2211.3670798100802</v>
      </c>
      <c r="L7743" s="457">
        <f>IF(K7743=0,#REF!,0)</f>
        <v>0</v>
      </c>
    </row>
    <row r="7744" spans="1:12">
      <c r="A7744" s="30">
        <v>7742</v>
      </c>
      <c r="B7744" s="30">
        <v>1762.222</v>
      </c>
      <c r="C7744" s="30">
        <v>77480.641999999993</v>
      </c>
      <c r="D7744" s="30">
        <v>1</v>
      </c>
      <c r="E7744" s="30">
        <v>1</v>
      </c>
      <c r="F7744" s="30">
        <v>65581.964999999997</v>
      </c>
      <c r="G7744" s="30">
        <v>1</v>
      </c>
      <c r="H7744" s="30">
        <v>1</v>
      </c>
      <c r="I7744" s="30">
        <v>1</v>
      </c>
      <c r="K7744" s="457">
        <v>18848.110385329663</v>
      </c>
      <c r="L7744" s="457">
        <f>IF(K7744=0,#REF!,0)</f>
        <v>0</v>
      </c>
    </row>
    <row r="7745" spans="1:12">
      <c r="A7745" s="30">
        <v>7743</v>
      </c>
      <c r="B7745" s="30">
        <v>1032.623999999998</v>
      </c>
      <c r="C7745" s="30">
        <v>113154.15799999981</v>
      </c>
      <c r="D7745" s="30">
        <v>1</v>
      </c>
      <c r="E7745" s="30">
        <v>1</v>
      </c>
      <c r="F7745" s="30">
        <v>64135.8639999999</v>
      </c>
      <c r="G7745" s="30">
        <v>1</v>
      </c>
      <c r="H7745" s="30">
        <v>1</v>
      </c>
      <c r="I7745" s="30">
        <v>1</v>
      </c>
      <c r="K7745" s="457"/>
      <c r="L7745" s="457" t="e">
        <f>IF(K7745=0,#REF!,0)</f>
        <v>#REF!</v>
      </c>
    </row>
    <row r="7746" spans="1:12">
      <c r="A7746" s="30">
        <v>7744</v>
      </c>
      <c r="B7746" s="30">
        <v>1032.623999999998</v>
      </c>
      <c r="C7746" s="30">
        <v>95284.513999999908</v>
      </c>
      <c r="D7746" s="30">
        <v>1</v>
      </c>
      <c r="E7746" s="30">
        <v>1</v>
      </c>
      <c r="F7746" s="30">
        <v>65172.330999999991</v>
      </c>
      <c r="G7746" s="30">
        <v>1</v>
      </c>
      <c r="H7746" s="30">
        <v>1</v>
      </c>
      <c r="I7746" s="30">
        <v>1</v>
      </c>
      <c r="K7746" s="457"/>
      <c r="L7746" s="457" t="e">
        <f>IF(K7746=0,#REF!,0)</f>
        <v>#REF!</v>
      </c>
    </row>
    <row r="7747" spans="1:12">
      <c r="A7747" s="30">
        <v>7745</v>
      </c>
      <c r="B7747" s="30">
        <v>1032.623999999998</v>
      </c>
      <c r="C7747" s="30">
        <v>83655.517999999996</v>
      </c>
      <c r="D7747" s="30">
        <v>1</v>
      </c>
      <c r="E7747" s="30">
        <v>1</v>
      </c>
      <c r="F7747" s="30">
        <v>69645.423999999999</v>
      </c>
      <c r="G7747" s="30">
        <v>1</v>
      </c>
      <c r="H7747" s="30">
        <v>1</v>
      </c>
      <c r="I7747" s="30">
        <v>1</v>
      </c>
      <c r="K7747" s="457"/>
      <c r="L7747" s="457" t="e">
        <f>IF(K7747=0,#REF!,0)</f>
        <v>#REF!</v>
      </c>
    </row>
    <row r="7748" spans="1:12">
      <c r="A7748" s="30">
        <v>7746</v>
      </c>
      <c r="B7748" s="30">
        <v>1762.222</v>
      </c>
      <c r="C7748" s="30">
        <v>48218.384999999886</v>
      </c>
      <c r="D7748" s="30">
        <v>1</v>
      </c>
      <c r="E7748" s="30">
        <v>1</v>
      </c>
      <c r="F7748" s="30">
        <v>73884.038999999902</v>
      </c>
      <c r="G7748" s="30">
        <v>1</v>
      </c>
      <c r="H7748" s="30">
        <v>1</v>
      </c>
      <c r="I7748" s="30">
        <v>1</v>
      </c>
      <c r="K7748" s="457"/>
      <c r="L7748" s="457" t="e">
        <f>IF(K7748=0,#REF!,0)</f>
        <v>#REF!</v>
      </c>
    </row>
    <row r="7749" spans="1:12">
      <c r="A7749" s="30">
        <v>7747</v>
      </c>
      <c r="B7749" s="30">
        <v>6139.8579999999993</v>
      </c>
      <c r="C7749" s="30">
        <v>30740.157999999901</v>
      </c>
      <c r="D7749" s="30">
        <v>1</v>
      </c>
      <c r="E7749" s="30">
        <v>1</v>
      </c>
      <c r="F7749" s="30">
        <v>66767.34</v>
      </c>
      <c r="G7749" s="30">
        <v>1</v>
      </c>
      <c r="H7749" s="30">
        <v>1</v>
      </c>
      <c r="I7749" s="30">
        <v>1</v>
      </c>
      <c r="K7749" s="457"/>
      <c r="L7749" s="457" t="e">
        <f>IF(K7749=0,#REF!,0)</f>
        <v>#REF!</v>
      </c>
    </row>
    <row r="7750" spans="1:12">
      <c r="A7750" s="30">
        <v>7748</v>
      </c>
      <c r="B7750" s="30">
        <v>7599.07</v>
      </c>
      <c r="C7750" s="30">
        <v>32066.122999999898</v>
      </c>
      <c r="D7750" s="30">
        <v>1</v>
      </c>
      <c r="E7750" s="30">
        <v>1</v>
      </c>
      <c r="F7750" s="30">
        <v>64703.093999999997</v>
      </c>
      <c r="G7750" s="30">
        <v>1</v>
      </c>
      <c r="H7750" s="30">
        <v>1</v>
      </c>
      <c r="I7750" s="30">
        <v>1</v>
      </c>
      <c r="K7750" s="457"/>
      <c r="L7750" s="457" t="e">
        <f>IF(K7750=0,#REF!,0)</f>
        <v>#REF!</v>
      </c>
    </row>
    <row r="7751" spans="1:12">
      <c r="A7751" s="30">
        <v>7749</v>
      </c>
      <c r="B7751" s="30">
        <v>1762.222</v>
      </c>
      <c r="C7751" s="30">
        <v>17978.272999999899</v>
      </c>
      <c r="D7751" s="30">
        <v>1</v>
      </c>
      <c r="E7751" s="30">
        <v>1</v>
      </c>
      <c r="F7751" s="30">
        <v>74351.043999999994</v>
      </c>
      <c r="G7751" s="30">
        <v>1</v>
      </c>
      <c r="H7751" s="30">
        <v>1</v>
      </c>
      <c r="I7751" s="30">
        <v>1</v>
      </c>
      <c r="K7751" s="457"/>
      <c r="L7751" s="457" t="e">
        <f>IF(K7751=0,#REF!,0)</f>
        <v>#REF!</v>
      </c>
    </row>
    <row r="7752" spans="1:12">
      <c r="A7752" s="30">
        <v>7750</v>
      </c>
      <c r="B7752" s="30">
        <v>1762.222</v>
      </c>
      <c r="C7752" s="30">
        <v>17625.376999999899</v>
      </c>
      <c r="D7752" s="30">
        <v>1</v>
      </c>
      <c r="E7752" s="30">
        <v>1</v>
      </c>
      <c r="F7752" s="30">
        <v>3073.5370000000003</v>
      </c>
      <c r="G7752" s="30">
        <v>1</v>
      </c>
      <c r="H7752" s="30">
        <v>1</v>
      </c>
      <c r="I7752" s="30">
        <v>1</v>
      </c>
      <c r="K7752" s="457"/>
      <c r="L7752" s="457" t="e">
        <f>IF(K7752=0,#REF!,0)</f>
        <v>#REF!</v>
      </c>
    </row>
    <row r="7753" spans="1:12">
      <c r="A7753" s="30">
        <v>7751</v>
      </c>
      <c r="B7753" s="30">
        <v>1762.222</v>
      </c>
      <c r="C7753" s="30">
        <v>17261.67499999989</v>
      </c>
      <c r="D7753" s="30">
        <v>1</v>
      </c>
      <c r="E7753" s="30">
        <v>1</v>
      </c>
      <c r="F7753" s="30">
        <v>2513.1879999999901</v>
      </c>
      <c r="G7753" s="30">
        <v>1</v>
      </c>
      <c r="H7753" s="30">
        <v>1</v>
      </c>
      <c r="I7753" s="30">
        <v>1</v>
      </c>
      <c r="K7753" s="457"/>
      <c r="L7753" s="457" t="e">
        <f>IF(K7753=0,#REF!,0)</f>
        <v>#REF!</v>
      </c>
    </row>
    <row r="7754" spans="1:12">
      <c r="A7754" s="30">
        <v>7752</v>
      </c>
      <c r="B7754" s="30">
        <v>1032.623999999998</v>
      </c>
      <c r="C7754" s="30">
        <v>17375.950999999892</v>
      </c>
      <c r="D7754" s="30">
        <v>1</v>
      </c>
      <c r="E7754" s="30">
        <v>1</v>
      </c>
      <c r="F7754" s="30">
        <v>7670.3109999999897</v>
      </c>
      <c r="G7754" s="30">
        <v>1</v>
      </c>
      <c r="H7754" s="30">
        <v>1</v>
      </c>
      <c r="I7754" s="30">
        <v>1</v>
      </c>
      <c r="K7754" s="457"/>
      <c r="L7754" s="457" t="e">
        <f>IF(K7754=0,#REF!,0)</f>
        <v>#REF!</v>
      </c>
    </row>
    <row r="7755" spans="1:12">
      <c r="A7755" s="30">
        <v>7753</v>
      </c>
      <c r="B7755" s="30">
        <v>1032.623999999998</v>
      </c>
      <c r="C7755" s="30">
        <v>17391.5959999999</v>
      </c>
      <c r="D7755" s="30">
        <v>1</v>
      </c>
      <c r="E7755" s="30">
        <v>1</v>
      </c>
      <c r="F7755" s="30">
        <v>11074.844999999897</v>
      </c>
      <c r="G7755" s="30">
        <v>1</v>
      </c>
      <c r="H7755" s="30">
        <v>1</v>
      </c>
      <c r="I7755" s="30">
        <v>1</v>
      </c>
      <c r="K7755" s="457"/>
      <c r="L7755" s="457" t="e">
        <f>IF(K7755=0,#REF!,0)</f>
        <v>#REF!</v>
      </c>
    </row>
    <row r="7756" spans="1:12">
      <c r="A7756" s="30">
        <v>7754</v>
      </c>
      <c r="B7756" s="30">
        <v>1032.623999999998</v>
      </c>
      <c r="C7756" s="30">
        <v>17331.165999999899</v>
      </c>
      <c r="D7756" s="30">
        <v>1</v>
      </c>
      <c r="E7756" s="30">
        <v>1</v>
      </c>
      <c r="F7756" s="30">
        <v>14452.603999999999</v>
      </c>
      <c r="G7756" s="30">
        <v>1</v>
      </c>
      <c r="H7756" s="30">
        <v>1</v>
      </c>
      <c r="I7756" s="30">
        <v>1</v>
      </c>
      <c r="K7756" s="457"/>
      <c r="L7756" s="457" t="e">
        <f>IF(K7756=0,#REF!,0)</f>
        <v>#REF!</v>
      </c>
    </row>
    <row r="7757" spans="1:12">
      <c r="A7757" s="30">
        <v>7755</v>
      </c>
      <c r="B7757" s="30">
        <v>1032.623999999998</v>
      </c>
      <c r="C7757" s="30">
        <v>17329.0819999999</v>
      </c>
      <c r="D7757" s="30">
        <v>1</v>
      </c>
      <c r="E7757" s="30">
        <v>1</v>
      </c>
      <c r="F7757" s="30">
        <v>17344.693999999996</v>
      </c>
      <c r="G7757" s="30">
        <v>1</v>
      </c>
      <c r="H7757" s="30">
        <v>1</v>
      </c>
      <c r="I7757" s="30">
        <v>1</v>
      </c>
      <c r="K7757" s="457"/>
      <c r="L7757" s="457" t="e">
        <f>IF(K7757=0,#REF!,0)</f>
        <v>#REF!</v>
      </c>
    </row>
    <row r="7758" spans="1:12">
      <c r="A7758" s="30">
        <v>7756</v>
      </c>
      <c r="B7758" s="30">
        <v>1032.623999999998</v>
      </c>
      <c r="C7758" s="30">
        <v>17351.276999999893</v>
      </c>
      <c r="D7758" s="30">
        <v>1</v>
      </c>
      <c r="E7758" s="30">
        <v>1</v>
      </c>
      <c r="F7758" s="30">
        <v>20670.128000000001</v>
      </c>
      <c r="G7758" s="30">
        <v>1</v>
      </c>
      <c r="H7758" s="30">
        <v>1</v>
      </c>
      <c r="I7758" s="30">
        <v>1</v>
      </c>
      <c r="K7758" s="457"/>
      <c r="L7758" s="457" t="e">
        <f>IF(K7758=0,#REF!,0)</f>
        <v>#REF!</v>
      </c>
    </row>
    <row r="7759" spans="1:12">
      <c r="A7759" s="30">
        <v>7757</v>
      </c>
      <c r="B7759" s="30">
        <v>1032.623999999998</v>
      </c>
      <c r="C7759" s="30">
        <v>17374.070999999902</v>
      </c>
      <c r="D7759" s="30">
        <v>1</v>
      </c>
      <c r="E7759" s="30">
        <v>1</v>
      </c>
      <c r="F7759" s="30">
        <v>23774.994999999999</v>
      </c>
      <c r="G7759" s="30">
        <v>1</v>
      </c>
      <c r="H7759" s="30">
        <v>1</v>
      </c>
      <c r="I7759" s="30">
        <v>1</v>
      </c>
      <c r="K7759" s="457"/>
      <c r="L7759" s="457" t="e">
        <f>IF(K7759=0,#REF!,0)</f>
        <v>#REF!</v>
      </c>
    </row>
    <row r="7760" spans="1:12">
      <c r="A7760" s="30">
        <v>7758</v>
      </c>
      <c r="B7760" s="30">
        <v>1762.222</v>
      </c>
      <c r="C7760" s="30">
        <v>17383.0979999999</v>
      </c>
      <c r="D7760" s="30">
        <v>1</v>
      </c>
      <c r="E7760" s="30">
        <v>1</v>
      </c>
      <c r="F7760" s="30">
        <v>27268.706999999999</v>
      </c>
      <c r="G7760" s="30">
        <v>1</v>
      </c>
      <c r="H7760" s="30">
        <v>1</v>
      </c>
      <c r="I7760" s="30">
        <v>1</v>
      </c>
      <c r="K7760" s="457"/>
      <c r="L7760" s="457" t="e">
        <f>IF(K7760=0,#REF!,0)</f>
        <v>#REF!</v>
      </c>
    </row>
    <row r="7761" spans="1:12">
      <c r="A7761" s="30">
        <v>7759</v>
      </c>
      <c r="B7761" s="30">
        <v>6139.8579999999993</v>
      </c>
      <c r="C7761" s="30">
        <v>17486.7429999999</v>
      </c>
      <c r="D7761" s="30">
        <v>1</v>
      </c>
      <c r="E7761" s="30">
        <v>1</v>
      </c>
      <c r="F7761" s="30">
        <v>105533.83600000001</v>
      </c>
      <c r="G7761" s="30">
        <v>1</v>
      </c>
      <c r="H7761" s="30">
        <v>1</v>
      </c>
      <c r="I7761" s="30">
        <v>1</v>
      </c>
      <c r="K7761" s="457"/>
      <c r="L7761" s="457" t="e">
        <f>IF(K7761=0,#REF!,0)</f>
        <v>#REF!</v>
      </c>
    </row>
    <row r="7762" spans="1:12">
      <c r="A7762" s="30">
        <v>7760</v>
      </c>
      <c r="B7762" s="30">
        <v>1762.222</v>
      </c>
      <c r="C7762" s="30">
        <v>50604.7239999999</v>
      </c>
      <c r="D7762" s="30">
        <v>1</v>
      </c>
      <c r="E7762" s="30">
        <v>1</v>
      </c>
      <c r="F7762" s="30">
        <v>106714.53499999999</v>
      </c>
      <c r="G7762" s="30">
        <v>1</v>
      </c>
      <c r="H7762" s="30">
        <v>1</v>
      </c>
      <c r="I7762" s="30">
        <v>1</v>
      </c>
      <c r="K7762" s="457"/>
      <c r="L7762" s="457" t="e">
        <f>IF(K7762=0,#REF!,0)</f>
        <v>#REF!</v>
      </c>
    </row>
    <row r="7763" spans="1:12">
      <c r="A7763" s="30">
        <v>7761</v>
      </c>
      <c r="B7763" s="30">
        <v>1032.623999999998</v>
      </c>
      <c r="C7763" s="30">
        <v>79797.41</v>
      </c>
      <c r="D7763" s="30">
        <v>1</v>
      </c>
      <c r="E7763" s="30">
        <v>1</v>
      </c>
      <c r="F7763" s="30">
        <v>93827.39499999999</v>
      </c>
      <c r="G7763" s="30">
        <v>1</v>
      </c>
      <c r="H7763" s="30">
        <v>1</v>
      </c>
      <c r="I7763" s="30">
        <v>1</v>
      </c>
      <c r="K7763" s="457"/>
      <c r="L7763" s="457" t="e">
        <f>IF(K7763=0,#REF!,0)</f>
        <v>#REF!</v>
      </c>
    </row>
    <row r="7764" spans="1:12">
      <c r="A7764" s="30">
        <v>7762</v>
      </c>
      <c r="B7764" s="30">
        <v>1153.2399999999991</v>
      </c>
      <c r="C7764" s="30">
        <v>97285.777999999889</v>
      </c>
      <c r="D7764" s="30">
        <v>1</v>
      </c>
      <c r="E7764" s="30">
        <v>1</v>
      </c>
      <c r="F7764" s="30">
        <v>77938.204000000012</v>
      </c>
      <c r="G7764" s="30">
        <v>1</v>
      </c>
      <c r="H7764" s="30">
        <v>1</v>
      </c>
      <c r="I7764" s="30">
        <v>1</v>
      </c>
      <c r="K7764" s="457"/>
      <c r="L7764" s="457" t="e">
        <f>IF(K7764=0,#REF!,0)</f>
        <v>#REF!</v>
      </c>
    </row>
    <row r="7765" spans="1:12">
      <c r="A7765" s="30">
        <v>7763</v>
      </c>
      <c r="B7765" s="30">
        <v>1213.5469999999991</v>
      </c>
      <c r="C7765" s="30">
        <v>114650.77299999981</v>
      </c>
      <c r="D7765" s="30">
        <v>1</v>
      </c>
      <c r="E7765" s="30">
        <v>1</v>
      </c>
      <c r="F7765" s="30">
        <v>65216.726999999999</v>
      </c>
      <c r="G7765" s="30">
        <v>1</v>
      </c>
      <c r="H7765" s="30">
        <v>1</v>
      </c>
      <c r="I7765" s="30">
        <v>1</v>
      </c>
      <c r="K7765" s="457"/>
      <c r="L7765" s="457" t="e">
        <f>IF(K7765=0,#REF!,0)</f>
        <v>#REF!</v>
      </c>
    </row>
    <row r="7766" spans="1:12">
      <c r="A7766" s="30">
        <v>7764</v>
      </c>
      <c r="B7766" s="30">
        <v>1213.5469999999991</v>
      </c>
      <c r="C7766" s="30">
        <v>95872.714999999909</v>
      </c>
      <c r="D7766" s="30">
        <v>1</v>
      </c>
      <c r="E7766" s="30">
        <v>1</v>
      </c>
      <c r="F7766" s="30">
        <v>54662.918999999994</v>
      </c>
      <c r="G7766" s="30">
        <v>1</v>
      </c>
      <c r="H7766" s="30">
        <v>1</v>
      </c>
      <c r="I7766" s="30">
        <v>1</v>
      </c>
      <c r="K7766" s="457"/>
      <c r="L7766" s="457" t="e">
        <f>IF(K7766=0,#REF!,0)</f>
        <v>#REF!</v>
      </c>
    </row>
    <row r="7767" spans="1:12">
      <c r="A7767" s="30">
        <v>7765</v>
      </c>
      <c r="B7767" s="30">
        <v>6200.1660000000002</v>
      </c>
      <c r="C7767" s="30">
        <v>52525.958999999893</v>
      </c>
      <c r="D7767" s="30">
        <v>1</v>
      </c>
      <c r="E7767" s="30">
        <v>1</v>
      </c>
      <c r="F7767" s="30">
        <v>37197.921999999991</v>
      </c>
      <c r="G7767" s="30">
        <v>1</v>
      </c>
      <c r="H7767" s="30">
        <v>1</v>
      </c>
      <c r="I7767" s="30">
        <v>1</v>
      </c>
      <c r="K7767" s="457"/>
      <c r="L7767" s="457" t="e">
        <f>IF(K7767=0,#REF!,0)</f>
        <v>#REF!</v>
      </c>
    </row>
    <row r="7768" spans="1:12">
      <c r="A7768" s="30">
        <v>7766</v>
      </c>
      <c r="B7768" s="30">
        <v>1762.222</v>
      </c>
      <c r="C7768" s="30">
        <v>75477.956999999995</v>
      </c>
      <c r="D7768" s="30">
        <v>1</v>
      </c>
      <c r="E7768" s="30">
        <v>1</v>
      </c>
      <c r="F7768" s="30">
        <v>41800.1879999999</v>
      </c>
      <c r="G7768" s="30">
        <v>1</v>
      </c>
      <c r="H7768" s="30">
        <v>1</v>
      </c>
      <c r="I7768" s="30">
        <v>1</v>
      </c>
      <c r="K7768" s="457"/>
      <c r="L7768" s="457" t="e">
        <f>IF(K7768=0,#REF!,0)</f>
        <v>#REF!</v>
      </c>
    </row>
    <row r="7769" spans="1:12">
      <c r="A7769" s="30">
        <v>7767</v>
      </c>
      <c r="B7769" s="30">
        <v>1032.623999999998</v>
      </c>
      <c r="C7769" s="30">
        <v>111025.9859999998</v>
      </c>
      <c r="D7769" s="30">
        <v>1</v>
      </c>
      <c r="E7769" s="30">
        <v>1</v>
      </c>
      <c r="F7769" s="30">
        <v>40349.406999999999</v>
      </c>
      <c r="G7769" s="30">
        <v>1</v>
      </c>
      <c r="H7769" s="30">
        <v>1</v>
      </c>
      <c r="I7769" s="30">
        <v>1</v>
      </c>
      <c r="K7769" s="457"/>
      <c r="L7769" s="457" t="e">
        <f>IF(K7769=0,#REF!,0)</f>
        <v>#REF!</v>
      </c>
    </row>
    <row r="7770" spans="1:12">
      <c r="A7770" s="30">
        <v>7768</v>
      </c>
      <c r="B7770" s="30">
        <v>1032.623999999998</v>
      </c>
      <c r="C7770" s="30">
        <v>93307.639999999898</v>
      </c>
      <c r="D7770" s="30">
        <v>1</v>
      </c>
      <c r="E7770" s="30">
        <v>1</v>
      </c>
      <c r="F7770" s="30">
        <v>42504.247999999898</v>
      </c>
      <c r="G7770" s="30">
        <v>1</v>
      </c>
      <c r="H7770" s="30">
        <v>1</v>
      </c>
      <c r="I7770" s="30">
        <v>1</v>
      </c>
      <c r="K7770" s="457"/>
      <c r="L7770" s="457" t="e">
        <f>IF(K7770=0,#REF!,0)</f>
        <v>#REF!</v>
      </c>
    </row>
    <row r="7771" spans="1:12">
      <c r="A7771" s="30">
        <v>7769</v>
      </c>
      <c r="B7771" s="30">
        <v>1032.623999999998</v>
      </c>
      <c r="C7771" s="30">
        <v>81769.891000000003</v>
      </c>
      <c r="D7771" s="30">
        <v>1</v>
      </c>
      <c r="E7771" s="30">
        <v>1</v>
      </c>
      <c r="F7771" s="30">
        <v>47620.339999999989</v>
      </c>
      <c r="G7771" s="30">
        <v>1</v>
      </c>
      <c r="H7771" s="30">
        <v>1</v>
      </c>
      <c r="I7771" s="30">
        <v>1</v>
      </c>
      <c r="K7771" s="457"/>
      <c r="L7771" s="457" t="e">
        <f>IF(K7771=0,#REF!,0)</f>
        <v>#REF!</v>
      </c>
    </row>
    <row r="7772" spans="1:12">
      <c r="A7772" s="30">
        <v>7770</v>
      </c>
      <c r="B7772" s="30">
        <v>1762.222</v>
      </c>
      <c r="C7772" s="30">
        <v>46548.224999999897</v>
      </c>
      <c r="D7772" s="30">
        <v>1</v>
      </c>
      <c r="E7772" s="30">
        <v>1</v>
      </c>
      <c r="F7772" s="30">
        <v>52774.074999999903</v>
      </c>
      <c r="G7772" s="30">
        <v>1</v>
      </c>
      <c r="H7772" s="30">
        <v>1</v>
      </c>
      <c r="I7772" s="30">
        <v>1</v>
      </c>
      <c r="K7772" s="457"/>
      <c r="L7772" s="457" t="e">
        <f>IF(K7772=0,#REF!,0)</f>
        <v>#REF!</v>
      </c>
    </row>
    <row r="7773" spans="1:12">
      <c r="A7773" s="30">
        <v>7771</v>
      </c>
      <c r="B7773" s="30">
        <v>6139.8579999999993</v>
      </c>
      <c r="C7773" s="30">
        <v>29751.7789999999</v>
      </c>
      <c r="D7773" s="30">
        <v>1</v>
      </c>
      <c r="E7773" s="30">
        <v>1</v>
      </c>
      <c r="F7773" s="30">
        <v>45240.301999999996</v>
      </c>
      <c r="G7773" s="30">
        <v>1</v>
      </c>
      <c r="H7773" s="30">
        <v>1</v>
      </c>
      <c r="I7773" s="30">
        <v>1</v>
      </c>
      <c r="K7773" s="457"/>
      <c r="L7773" s="457" t="e">
        <f>IF(K7773=0,#REF!,0)</f>
        <v>#REF!</v>
      </c>
    </row>
    <row r="7774" spans="1:12">
      <c r="A7774" s="30">
        <v>7772</v>
      </c>
      <c r="B7774" s="30">
        <v>7599.07</v>
      </c>
      <c r="C7774" s="30">
        <v>31064.157999999898</v>
      </c>
      <c r="D7774" s="30">
        <v>1</v>
      </c>
      <c r="E7774" s="30">
        <v>1</v>
      </c>
      <c r="F7774" s="30">
        <v>42938.073999999993</v>
      </c>
      <c r="G7774" s="30">
        <v>1</v>
      </c>
      <c r="H7774" s="30">
        <v>1</v>
      </c>
      <c r="I7774" s="30">
        <v>1</v>
      </c>
      <c r="K7774" s="457"/>
      <c r="L7774" s="457" t="e">
        <f>IF(K7774=0,#REF!,0)</f>
        <v>#REF!</v>
      </c>
    </row>
    <row r="7775" spans="1:12">
      <c r="A7775" s="30">
        <v>7773</v>
      </c>
      <c r="B7775" s="30">
        <v>1762.222</v>
      </c>
      <c r="C7775" s="30">
        <v>17305.8499999999</v>
      </c>
      <c r="D7775" s="30">
        <v>1</v>
      </c>
      <c r="E7775" s="30">
        <v>1</v>
      </c>
      <c r="F7775" s="30">
        <v>53500.729999999989</v>
      </c>
      <c r="G7775" s="30">
        <v>1</v>
      </c>
      <c r="H7775" s="30">
        <v>1</v>
      </c>
      <c r="I7775" s="30">
        <v>1</v>
      </c>
      <c r="K7775" s="457"/>
      <c r="L7775" s="457" t="e">
        <f>IF(K7775=0,#REF!,0)</f>
        <v>#REF!</v>
      </c>
    </row>
    <row r="7776" spans="1:12">
      <c r="A7776" s="30">
        <v>7774</v>
      </c>
      <c r="B7776" s="30">
        <v>1762.222</v>
      </c>
      <c r="C7776" s="30">
        <v>16885.211999999901</v>
      </c>
      <c r="D7776" s="30">
        <v>1</v>
      </c>
      <c r="E7776" s="30">
        <v>1</v>
      </c>
      <c r="F7776" s="30">
        <v>2981.9160000000002</v>
      </c>
      <c r="G7776" s="30">
        <v>1</v>
      </c>
      <c r="H7776" s="30">
        <v>1</v>
      </c>
      <c r="I7776" s="30">
        <v>1</v>
      </c>
      <c r="K7776" s="457"/>
      <c r="L7776" s="457" t="e">
        <f>IF(K7776=0,#REF!,0)</f>
        <v>#REF!</v>
      </c>
    </row>
    <row r="7777" spans="1:12">
      <c r="A7777" s="30">
        <v>7775</v>
      </c>
      <c r="B7777" s="30">
        <v>1762.222</v>
      </c>
      <c r="C7777" s="30">
        <v>16474.303999999902</v>
      </c>
      <c r="D7777" s="30">
        <v>1</v>
      </c>
      <c r="E7777" s="30">
        <v>1</v>
      </c>
      <c r="F7777" s="30">
        <v>1667.1659999999999</v>
      </c>
      <c r="G7777" s="30">
        <v>1</v>
      </c>
      <c r="H7777" s="30">
        <v>1</v>
      </c>
      <c r="I7777" s="30">
        <v>1</v>
      </c>
      <c r="K7777" s="457"/>
      <c r="L7777" s="457" t="e">
        <f>IF(K7777=0,#REF!,0)</f>
        <v>#REF!</v>
      </c>
    </row>
    <row r="7778" spans="1:12">
      <c r="A7778" s="30">
        <v>7776</v>
      </c>
      <c r="B7778" s="30">
        <v>1032.623999999998</v>
      </c>
      <c r="C7778" s="30">
        <v>16501.887999999901</v>
      </c>
      <c r="D7778" s="30">
        <v>1</v>
      </c>
      <c r="E7778" s="30">
        <v>1</v>
      </c>
      <c r="F7778" s="30">
        <v>1278.5409999999999</v>
      </c>
      <c r="G7778" s="30">
        <v>1</v>
      </c>
      <c r="H7778" s="30">
        <v>1</v>
      </c>
      <c r="I7778" s="30">
        <v>1</v>
      </c>
      <c r="K7778" s="457"/>
      <c r="L7778" s="457" t="e">
        <f>IF(K7778=0,#REF!,0)</f>
        <v>#REF!</v>
      </c>
    </row>
    <row r="7779" spans="1:12">
      <c r="A7779" s="30">
        <v>7777</v>
      </c>
      <c r="B7779" s="30">
        <v>1032.623999999998</v>
      </c>
      <c r="C7779" s="30">
        <v>16566.690999999901</v>
      </c>
      <c r="D7779" s="30">
        <v>1</v>
      </c>
      <c r="E7779" s="30">
        <v>1</v>
      </c>
      <c r="F7779" s="30">
        <v>588.95899999999995</v>
      </c>
      <c r="G7779" s="30">
        <v>1</v>
      </c>
      <c r="H7779" s="30">
        <v>1</v>
      </c>
      <c r="I7779" s="30">
        <v>1</v>
      </c>
      <c r="K7779" s="457"/>
      <c r="L7779" s="457" t="e">
        <f>IF(K7779=0,#REF!,0)</f>
        <v>#REF!</v>
      </c>
    </row>
    <row r="7780" spans="1:12">
      <c r="A7780" s="30">
        <v>7778</v>
      </c>
      <c r="B7780" s="30">
        <v>1032.623999999998</v>
      </c>
      <c r="C7780" s="30">
        <v>16592.3659999999</v>
      </c>
      <c r="D7780" s="30">
        <v>1</v>
      </c>
      <c r="E7780" s="30">
        <v>1</v>
      </c>
      <c r="F7780" s="30">
        <v>458.37999999999897</v>
      </c>
      <c r="G7780" s="30">
        <v>1</v>
      </c>
      <c r="H7780" s="30">
        <v>1</v>
      </c>
      <c r="I7780" s="30">
        <v>1</v>
      </c>
      <c r="K7780" s="457"/>
      <c r="L7780" s="457" t="e">
        <f>IF(K7780=0,#REF!,0)</f>
        <v>#REF!</v>
      </c>
    </row>
    <row r="7781" spans="1:12">
      <c r="A7781" s="30">
        <v>7779</v>
      </c>
      <c r="B7781" s="30">
        <v>1032.623999999998</v>
      </c>
      <c r="C7781" s="30">
        <v>16689.339999999891</v>
      </c>
      <c r="D7781" s="30">
        <v>1</v>
      </c>
      <c r="E7781" s="30">
        <v>1</v>
      </c>
      <c r="F7781" s="30">
        <v>1063.675</v>
      </c>
      <c r="G7781" s="30">
        <v>1</v>
      </c>
      <c r="H7781" s="30">
        <v>1</v>
      </c>
      <c r="I7781" s="30">
        <v>1</v>
      </c>
      <c r="K7781" s="457"/>
      <c r="L7781" s="457" t="e">
        <f>IF(K7781=0,#REF!,0)</f>
        <v>#REF!</v>
      </c>
    </row>
    <row r="7782" spans="1:12">
      <c r="A7782" s="30">
        <v>7780</v>
      </c>
      <c r="B7782" s="30">
        <v>1032.623999999998</v>
      </c>
      <c r="C7782" s="30">
        <v>16732.979999999901</v>
      </c>
      <c r="D7782" s="30">
        <v>1</v>
      </c>
      <c r="E7782" s="30">
        <v>1</v>
      </c>
      <c r="F7782" s="30">
        <v>2708.9630000000002</v>
      </c>
      <c r="G7782" s="30">
        <v>1</v>
      </c>
      <c r="H7782" s="30">
        <v>1</v>
      </c>
      <c r="I7782" s="30">
        <v>1</v>
      </c>
      <c r="K7782" s="457"/>
      <c r="L7782" s="457" t="e">
        <f>IF(K7782=0,#REF!,0)</f>
        <v>#REF!</v>
      </c>
    </row>
    <row r="7783" spans="1:12">
      <c r="A7783" s="30">
        <v>7781</v>
      </c>
      <c r="B7783" s="30">
        <v>1032.623999999998</v>
      </c>
      <c r="C7783" s="30">
        <v>16804.036999999902</v>
      </c>
      <c r="D7783" s="30">
        <v>1</v>
      </c>
      <c r="E7783" s="30">
        <v>1</v>
      </c>
      <c r="F7783" s="30">
        <v>7486.5539999999901</v>
      </c>
      <c r="G7783" s="30">
        <v>1</v>
      </c>
      <c r="H7783" s="30">
        <v>1</v>
      </c>
      <c r="I7783" s="30">
        <v>1</v>
      </c>
      <c r="K7783" s="457"/>
      <c r="L7783" s="457" t="e">
        <f>IF(K7783=0,#REF!,0)</f>
        <v>#REF!</v>
      </c>
    </row>
    <row r="7784" spans="1:12">
      <c r="A7784" s="30">
        <v>7782</v>
      </c>
      <c r="B7784" s="30">
        <v>1762.222</v>
      </c>
      <c r="C7784" s="30">
        <v>16844.073999999891</v>
      </c>
      <c r="D7784" s="30">
        <v>1</v>
      </c>
      <c r="E7784" s="30">
        <v>1</v>
      </c>
      <c r="F7784" s="30">
        <v>12079.47999999999</v>
      </c>
      <c r="G7784" s="30">
        <v>1</v>
      </c>
      <c r="H7784" s="30">
        <v>1</v>
      </c>
      <c r="I7784" s="30">
        <v>1</v>
      </c>
      <c r="K7784" s="457"/>
      <c r="L7784" s="457" t="e">
        <f>IF(K7784=0,#REF!,0)</f>
        <v>#REF!</v>
      </c>
    </row>
    <row r="7785" spans="1:12">
      <c r="A7785" s="30">
        <v>7783</v>
      </c>
      <c r="B7785" s="30">
        <v>6139.8579999999993</v>
      </c>
      <c r="C7785" s="30">
        <v>17010.698999999891</v>
      </c>
      <c r="D7785" s="30">
        <v>1</v>
      </c>
      <c r="E7785" s="30">
        <v>1</v>
      </c>
      <c r="F7785" s="30">
        <v>93080.575999999986</v>
      </c>
      <c r="G7785" s="30">
        <v>1</v>
      </c>
      <c r="H7785" s="30">
        <v>1</v>
      </c>
      <c r="I7785" s="30">
        <v>1</v>
      </c>
      <c r="K7785" s="457"/>
      <c r="L7785" s="457" t="e">
        <f>IF(K7785=0,#REF!,0)</f>
        <v>#REF!</v>
      </c>
    </row>
    <row r="7786" spans="1:12">
      <c r="A7786" s="30">
        <v>7784</v>
      </c>
      <c r="B7786" s="30">
        <v>1762.222</v>
      </c>
      <c r="C7786" s="30">
        <v>49609.679999999906</v>
      </c>
      <c r="D7786" s="30">
        <v>1</v>
      </c>
      <c r="E7786" s="30">
        <v>1</v>
      </c>
      <c r="F7786" s="30">
        <v>95158.592999999993</v>
      </c>
      <c r="G7786" s="30">
        <v>1</v>
      </c>
      <c r="H7786" s="30">
        <v>1</v>
      </c>
      <c r="I7786" s="30">
        <v>1</v>
      </c>
      <c r="K7786" s="457"/>
      <c r="L7786" s="457" t="e">
        <f>IF(K7786=0,#REF!,0)</f>
        <v>#REF!</v>
      </c>
    </row>
    <row r="7787" spans="1:12">
      <c r="A7787" s="30">
        <v>7785</v>
      </c>
      <c r="B7787" s="30">
        <v>1032.623999999998</v>
      </c>
      <c r="C7787" s="30">
        <v>78773.965999999986</v>
      </c>
      <c r="D7787" s="30">
        <v>1</v>
      </c>
      <c r="E7787" s="30">
        <v>1</v>
      </c>
      <c r="F7787" s="30">
        <v>84969.536999999909</v>
      </c>
      <c r="G7787" s="30">
        <v>1</v>
      </c>
      <c r="H7787" s="30">
        <v>1</v>
      </c>
      <c r="I7787" s="30">
        <v>1</v>
      </c>
      <c r="K7787" s="457"/>
      <c r="L7787" s="457" t="e">
        <f>IF(K7787=0,#REF!,0)</f>
        <v>#REF!</v>
      </c>
    </row>
    <row r="7788" spans="1:12">
      <c r="A7788" s="30">
        <v>7786</v>
      </c>
      <c r="B7788" s="30">
        <v>1153.2399999999991</v>
      </c>
      <c r="C7788" s="30">
        <v>96375.379999999903</v>
      </c>
      <c r="D7788" s="30">
        <v>1</v>
      </c>
      <c r="E7788" s="30">
        <v>1</v>
      </c>
      <c r="F7788" s="30">
        <v>71921.156999999977</v>
      </c>
      <c r="G7788" s="30">
        <v>1</v>
      </c>
      <c r="H7788" s="30">
        <v>1</v>
      </c>
      <c r="I7788" s="30">
        <v>1</v>
      </c>
      <c r="K7788" s="457"/>
      <c r="L7788" s="457" t="e">
        <f>IF(K7788=0,#REF!,0)</f>
        <v>#REF!</v>
      </c>
    </row>
    <row r="7789" spans="1:12">
      <c r="A7789" s="30">
        <v>7787</v>
      </c>
      <c r="B7789" s="30">
        <v>1213.5469999999991</v>
      </c>
      <c r="C7789" s="30">
        <v>114529.3769999998</v>
      </c>
      <c r="D7789" s="30">
        <v>1</v>
      </c>
      <c r="E7789" s="30">
        <v>1</v>
      </c>
      <c r="F7789" s="30">
        <v>69864.496999999887</v>
      </c>
      <c r="G7789" s="30">
        <v>1</v>
      </c>
      <c r="H7789" s="30">
        <v>1</v>
      </c>
      <c r="I7789" s="30">
        <v>1</v>
      </c>
      <c r="K7789" s="457"/>
      <c r="L7789" s="457" t="e">
        <f>IF(K7789=0,#REF!,0)</f>
        <v>#REF!</v>
      </c>
    </row>
    <row r="7790" spans="1:12">
      <c r="A7790" s="30">
        <v>7788</v>
      </c>
      <c r="B7790" s="30">
        <v>1213.5469999999991</v>
      </c>
      <c r="C7790" s="30">
        <v>95707.350999999908</v>
      </c>
      <c r="D7790" s="30">
        <v>1</v>
      </c>
      <c r="E7790" s="30">
        <v>1</v>
      </c>
      <c r="F7790" s="30">
        <v>58334.1499999999</v>
      </c>
      <c r="G7790" s="30">
        <v>1</v>
      </c>
      <c r="H7790" s="30">
        <v>1</v>
      </c>
      <c r="I7790" s="30">
        <v>1</v>
      </c>
      <c r="K7790" s="457"/>
      <c r="L7790" s="457" t="e">
        <f>IF(K7790=0,#REF!,0)</f>
        <v>#REF!</v>
      </c>
    </row>
    <row r="7791" spans="1:12">
      <c r="A7791" s="30">
        <v>7789</v>
      </c>
      <c r="B7791" s="30">
        <v>6200.1660000000002</v>
      </c>
      <c r="C7791" s="30">
        <v>52794.567999999883</v>
      </c>
      <c r="D7791" s="30">
        <v>1</v>
      </c>
      <c r="E7791" s="30">
        <v>1</v>
      </c>
      <c r="F7791" s="30">
        <v>46560.731</v>
      </c>
      <c r="G7791" s="30">
        <v>1</v>
      </c>
      <c r="H7791" s="30">
        <v>1</v>
      </c>
      <c r="I7791" s="30">
        <v>1</v>
      </c>
      <c r="K7791" s="457"/>
      <c r="L7791" s="457" t="e">
        <f>IF(K7791=0,#REF!,0)</f>
        <v>#REF!</v>
      </c>
    </row>
    <row r="7792" spans="1:12">
      <c r="A7792" s="30">
        <v>7790</v>
      </c>
      <c r="B7792" s="30">
        <v>1762.222</v>
      </c>
      <c r="C7792" s="30">
        <v>75626.907999999996</v>
      </c>
      <c r="D7792" s="30">
        <v>1</v>
      </c>
      <c r="E7792" s="30">
        <v>1</v>
      </c>
      <c r="F7792" s="30">
        <v>49123.218999999903</v>
      </c>
      <c r="G7792" s="30">
        <v>1</v>
      </c>
      <c r="H7792" s="30">
        <v>1</v>
      </c>
      <c r="I7792" s="30">
        <v>1</v>
      </c>
      <c r="K7792" s="457"/>
      <c r="L7792" s="457" t="e">
        <f>IF(K7792=0,#REF!,0)</f>
        <v>#REF!</v>
      </c>
    </row>
    <row r="7793" spans="1:12">
      <c r="A7793" s="30">
        <v>7791</v>
      </c>
      <c r="B7793" s="30">
        <v>1032.623999999998</v>
      </c>
      <c r="C7793" s="30">
        <v>111659.7139999998</v>
      </c>
      <c r="D7793" s="30">
        <v>1</v>
      </c>
      <c r="E7793" s="30">
        <v>1</v>
      </c>
      <c r="F7793" s="30">
        <v>53536.800999999985</v>
      </c>
      <c r="G7793" s="30">
        <v>1</v>
      </c>
      <c r="H7793" s="30">
        <v>1</v>
      </c>
      <c r="I7793" s="30">
        <v>1</v>
      </c>
      <c r="K7793" s="457"/>
      <c r="L7793" s="457" t="e">
        <f>IF(K7793=0,#REF!,0)</f>
        <v>#REF!</v>
      </c>
    </row>
    <row r="7794" spans="1:12">
      <c r="A7794" s="30">
        <v>7792</v>
      </c>
      <c r="B7794" s="30">
        <v>1032.623999999998</v>
      </c>
      <c r="C7794" s="30">
        <v>93875.645999999892</v>
      </c>
      <c r="D7794" s="30">
        <v>1</v>
      </c>
      <c r="E7794" s="30">
        <v>1</v>
      </c>
      <c r="F7794" s="30">
        <v>54154.254000000001</v>
      </c>
      <c r="G7794" s="30">
        <v>1</v>
      </c>
      <c r="H7794" s="30">
        <v>1</v>
      </c>
      <c r="I7794" s="30">
        <v>1</v>
      </c>
      <c r="K7794" s="457"/>
      <c r="L7794" s="457" t="e">
        <f>IF(K7794=0,#REF!,0)</f>
        <v>#REF!</v>
      </c>
    </row>
    <row r="7795" spans="1:12">
      <c r="A7795" s="30">
        <v>7793</v>
      </c>
      <c r="B7795" s="30">
        <v>1032.623999999998</v>
      </c>
      <c r="C7795" s="30">
        <v>82136.101999999999</v>
      </c>
      <c r="D7795" s="30">
        <v>1</v>
      </c>
      <c r="E7795" s="30">
        <v>1</v>
      </c>
      <c r="F7795" s="30">
        <v>55890.566999999995</v>
      </c>
      <c r="G7795" s="30">
        <v>1</v>
      </c>
      <c r="H7795" s="30">
        <v>1</v>
      </c>
      <c r="I7795" s="30">
        <v>1</v>
      </c>
      <c r="K7795" s="457"/>
      <c r="L7795" s="457" t="e">
        <f>IF(K7795=0,#REF!,0)</f>
        <v>#REF!</v>
      </c>
    </row>
    <row r="7796" spans="1:12">
      <c r="A7796" s="30">
        <v>7794</v>
      </c>
      <c r="B7796" s="30">
        <v>1762.222</v>
      </c>
      <c r="C7796" s="30">
        <v>46538.580999999896</v>
      </c>
      <c r="D7796" s="30">
        <v>1</v>
      </c>
      <c r="E7796" s="30">
        <v>1</v>
      </c>
      <c r="F7796" s="30">
        <v>56316.043999999893</v>
      </c>
      <c r="G7796" s="30">
        <v>1</v>
      </c>
      <c r="H7796" s="30">
        <v>1</v>
      </c>
      <c r="I7796" s="30">
        <v>1</v>
      </c>
      <c r="K7796" s="457"/>
      <c r="L7796" s="457" t="e">
        <f>IF(K7796=0,#REF!,0)</f>
        <v>#REF!</v>
      </c>
    </row>
    <row r="7797" spans="1:12">
      <c r="A7797" s="30">
        <v>7795</v>
      </c>
      <c r="B7797" s="30">
        <v>6139.8579999999993</v>
      </c>
      <c r="C7797" s="30">
        <v>29871.118999999901</v>
      </c>
      <c r="D7797" s="30">
        <v>1</v>
      </c>
      <c r="E7797" s="30">
        <v>1</v>
      </c>
      <c r="F7797" s="30">
        <v>50253.864999999998</v>
      </c>
      <c r="G7797" s="30">
        <v>1</v>
      </c>
      <c r="H7797" s="30">
        <v>1</v>
      </c>
      <c r="I7797" s="30">
        <v>1</v>
      </c>
      <c r="K7797" s="457"/>
      <c r="L7797" s="457" t="e">
        <f>IF(K7797=0,#REF!,0)</f>
        <v>#REF!</v>
      </c>
    </row>
    <row r="7798" spans="1:12">
      <c r="A7798" s="30">
        <v>7796</v>
      </c>
      <c r="B7798" s="30">
        <v>7599.07</v>
      </c>
      <c r="C7798" s="30">
        <v>31219.890999999898</v>
      </c>
      <c r="D7798" s="30">
        <v>1</v>
      </c>
      <c r="E7798" s="30">
        <v>1</v>
      </c>
      <c r="F7798" s="30">
        <v>48550.385000000002</v>
      </c>
      <c r="G7798" s="30">
        <v>1</v>
      </c>
      <c r="H7798" s="30">
        <v>1</v>
      </c>
      <c r="I7798" s="30">
        <v>1</v>
      </c>
      <c r="K7798" s="457"/>
      <c r="L7798" s="457" t="e">
        <f>IF(K7798=0,#REF!,0)</f>
        <v>#REF!</v>
      </c>
    </row>
    <row r="7799" spans="1:12">
      <c r="A7799" s="30">
        <v>7797</v>
      </c>
      <c r="B7799" s="30">
        <v>1762.222</v>
      </c>
      <c r="C7799" s="30">
        <v>17468.690999999901</v>
      </c>
      <c r="D7799" s="30">
        <v>1</v>
      </c>
      <c r="E7799" s="30">
        <v>1</v>
      </c>
      <c r="F7799" s="30">
        <v>59752.71899999999</v>
      </c>
      <c r="G7799" s="30">
        <v>1</v>
      </c>
      <c r="H7799" s="30">
        <v>1</v>
      </c>
      <c r="I7799" s="30">
        <v>1</v>
      </c>
      <c r="K7799" s="457"/>
      <c r="L7799" s="457" t="e">
        <f>IF(K7799=0,#REF!,0)</f>
        <v>#REF!</v>
      </c>
    </row>
    <row r="7800" spans="1:12">
      <c r="A7800" s="30">
        <v>7798</v>
      </c>
      <c r="B7800" s="30">
        <v>1762.222</v>
      </c>
      <c r="C7800" s="30">
        <v>17079.7069999999</v>
      </c>
      <c r="D7800" s="30">
        <v>1</v>
      </c>
      <c r="E7800" s="30">
        <v>1</v>
      </c>
      <c r="F7800" s="30">
        <v>2983.748</v>
      </c>
      <c r="G7800" s="30">
        <v>1</v>
      </c>
      <c r="H7800" s="30">
        <v>1</v>
      </c>
      <c r="I7800" s="30">
        <v>1</v>
      </c>
      <c r="K7800" s="457"/>
      <c r="L7800" s="457" t="e">
        <f>IF(K7800=0,#REF!,0)</f>
        <v>#REF!</v>
      </c>
    </row>
    <row r="7801" spans="1:12">
      <c r="A7801" s="30">
        <v>7799</v>
      </c>
      <c r="B7801" s="30">
        <v>1762.222</v>
      </c>
      <c r="C7801" s="30">
        <v>16706.4179999999</v>
      </c>
      <c r="D7801" s="30">
        <v>1</v>
      </c>
      <c r="E7801" s="30">
        <v>1</v>
      </c>
      <c r="F7801" s="30">
        <v>1674.77</v>
      </c>
      <c r="G7801" s="30">
        <v>1</v>
      </c>
      <c r="H7801" s="30">
        <v>1</v>
      </c>
      <c r="I7801" s="30">
        <v>1</v>
      </c>
      <c r="K7801" s="457"/>
      <c r="L7801" s="457" t="e">
        <f>IF(K7801=0,#REF!,0)</f>
        <v>#REF!</v>
      </c>
    </row>
    <row r="7802" spans="1:12">
      <c r="A7802" s="30">
        <v>7800</v>
      </c>
      <c r="B7802" s="30">
        <v>1032.623999999998</v>
      </c>
      <c r="C7802" s="30">
        <v>16811.3679999999</v>
      </c>
      <c r="D7802" s="30">
        <v>1</v>
      </c>
      <c r="E7802" s="30">
        <v>1</v>
      </c>
      <c r="F7802" s="30">
        <v>1384.9259999999899</v>
      </c>
      <c r="G7802" s="30">
        <v>1</v>
      </c>
      <c r="H7802" s="30">
        <v>1</v>
      </c>
      <c r="I7802" s="30">
        <v>1</v>
      </c>
      <c r="K7802" s="457"/>
      <c r="L7802" s="457" t="e">
        <f>IF(K7802=0,#REF!,0)</f>
        <v>#REF!</v>
      </c>
    </row>
    <row r="7803" spans="1:12">
      <c r="A7803" s="30">
        <v>7801</v>
      </c>
      <c r="B7803" s="30">
        <v>1032.623999999998</v>
      </c>
      <c r="C7803" s="30">
        <v>16912.910999999898</v>
      </c>
      <c r="D7803" s="30">
        <v>1</v>
      </c>
      <c r="E7803" s="30">
        <v>1</v>
      </c>
      <c r="F7803" s="30">
        <v>1370.0940000000001</v>
      </c>
      <c r="G7803" s="30">
        <v>1</v>
      </c>
      <c r="H7803" s="30">
        <v>1</v>
      </c>
      <c r="I7803" s="30">
        <v>1</v>
      </c>
      <c r="K7803" s="457"/>
      <c r="L7803" s="457" t="e">
        <f>IF(K7803=0,#REF!,0)</f>
        <v>#REF!</v>
      </c>
    </row>
    <row r="7804" spans="1:12">
      <c r="A7804" s="30">
        <v>7802</v>
      </c>
      <c r="B7804" s="30">
        <v>1032.623999999998</v>
      </c>
      <c r="C7804" s="30">
        <v>16960.368999999901</v>
      </c>
      <c r="D7804" s="30">
        <v>1</v>
      </c>
      <c r="E7804" s="30">
        <v>1</v>
      </c>
      <c r="F7804" s="30">
        <v>4884.7460000000001</v>
      </c>
      <c r="G7804" s="30">
        <v>1</v>
      </c>
      <c r="H7804" s="30">
        <v>1</v>
      </c>
      <c r="I7804" s="30">
        <v>1</v>
      </c>
      <c r="K7804" s="457"/>
      <c r="L7804" s="457" t="e">
        <f>IF(K7804=0,#REF!,0)</f>
        <v>#REF!</v>
      </c>
    </row>
    <row r="7805" spans="1:12">
      <c r="A7805" s="30">
        <v>7803</v>
      </c>
      <c r="B7805" s="30">
        <v>1032.623999999998</v>
      </c>
      <c r="C7805" s="30">
        <v>17098.098999999889</v>
      </c>
      <c r="D7805" s="30">
        <v>1</v>
      </c>
      <c r="E7805" s="30">
        <v>1</v>
      </c>
      <c r="F7805" s="30">
        <v>11712.999</v>
      </c>
      <c r="G7805" s="30">
        <v>1</v>
      </c>
      <c r="H7805" s="30">
        <v>1</v>
      </c>
      <c r="I7805" s="30">
        <v>1</v>
      </c>
      <c r="K7805" s="457"/>
      <c r="L7805" s="457" t="e">
        <f>IF(K7805=0,#REF!,0)</f>
        <v>#REF!</v>
      </c>
    </row>
    <row r="7806" spans="1:12">
      <c r="A7806" s="30">
        <v>7804</v>
      </c>
      <c r="B7806" s="30">
        <v>1032.623999999998</v>
      </c>
      <c r="C7806" s="30">
        <v>17188.570999999902</v>
      </c>
      <c r="D7806" s="30">
        <v>1</v>
      </c>
      <c r="E7806" s="30">
        <v>1</v>
      </c>
      <c r="F7806" s="30">
        <v>16887.407999999999</v>
      </c>
      <c r="G7806" s="30">
        <v>1</v>
      </c>
      <c r="H7806" s="30">
        <v>1</v>
      </c>
      <c r="I7806" s="30">
        <v>1</v>
      </c>
      <c r="K7806" s="457"/>
      <c r="L7806" s="457" t="e">
        <f>IF(K7806=0,#REF!,0)</f>
        <v>#REF!</v>
      </c>
    </row>
    <row r="7807" spans="1:12">
      <c r="A7807" s="30">
        <v>7805</v>
      </c>
      <c r="B7807" s="30">
        <v>1032.623999999998</v>
      </c>
      <c r="C7807" s="30">
        <v>17276.601999999901</v>
      </c>
      <c r="D7807" s="30">
        <v>1</v>
      </c>
      <c r="E7807" s="30">
        <v>1</v>
      </c>
      <c r="F7807" s="30">
        <v>21611.243999999999</v>
      </c>
      <c r="G7807" s="30">
        <v>1</v>
      </c>
      <c r="H7807" s="30">
        <v>1</v>
      </c>
      <c r="I7807" s="30">
        <v>1</v>
      </c>
      <c r="K7807" s="457"/>
      <c r="L7807" s="457" t="e">
        <f>IF(K7807=0,#REF!,0)</f>
        <v>#REF!</v>
      </c>
    </row>
    <row r="7808" spans="1:12">
      <c r="A7808" s="30">
        <v>7806</v>
      </c>
      <c r="B7808" s="30">
        <v>1762.222</v>
      </c>
      <c r="C7808" s="30">
        <v>17333.908999999898</v>
      </c>
      <c r="D7808" s="30">
        <v>1</v>
      </c>
      <c r="E7808" s="30">
        <v>1</v>
      </c>
      <c r="F7808" s="30">
        <v>26402.22799999989</v>
      </c>
      <c r="G7808" s="30">
        <v>1</v>
      </c>
      <c r="H7808" s="30">
        <v>1</v>
      </c>
      <c r="I7808" s="30">
        <v>1</v>
      </c>
      <c r="K7808" s="457"/>
      <c r="L7808" s="457" t="e">
        <f>IF(K7808=0,#REF!,0)</f>
        <v>#REF!</v>
      </c>
    </row>
    <row r="7809" spans="1:12">
      <c r="A7809" s="30">
        <v>7807</v>
      </c>
      <c r="B7809" s="30">
        <v>6139.8579999999993</v>
      </c>
      <c r="C7809" s="30">
        <v>17488.24799999989</v>
      </c>
      <c r="D7809" s="30">
        <v>1</v>
      </c>
      <c r="E7809" s="30">
        <v>1</v>
      </c>
      <c r="F7809" s="30">
        <v>106128.07699999989</v>
      </c>
      <c r="G7809" s="30">
        <v>1</v>
      </c>
      <c r="H7809" s="30">
        <v>1</v>
      </c>
      <c r="I7809" s="30">
        <v>1</v>
      </c>
      <c r="K7809" s="457"/>
      <c r="L7809" s="457" t="e">
        <f>IF(K7809=0,#REF!,0)</f>
        <v>#REF!</v>
      </c>
    </row>
    <row r="7810" spans="1:12">
      <c r="A7810" s="30">
        <v>7808</v>
      </c>
      <c r="B7810" s="30">
        <v>1762.222</v>
      </c>
      <c r="C7810" s="30">
        <v>50382.357999999906</v>
      </c>
      <c r="D7810" s="30">
        <v>1</v>
      </c>
      <c r="E7810" s="30">
        <v>1</v>
      </c>
      <c r="F7810" s="30">
        <v>108145.626999999</v>
      </c>
      <c r="G7810" s="30">
        <v>1</v>
      </c>
      <c r="H7810" s="30">
        <v>1</v>
      </c>
      <c r="I7810" s="30">
        <v>1</v>
      </c>
      <c r="K7810" s="457"/>
      <c r="L7810" s="457" t="e">
        <f>IF(K7810=0,#REF!,0)</f>
        <v>#REF!</v>
      </c>
    </row>
    <row r="7811" spans="1:12">
      <c r="A7811" s="30">
        <v>7809</v>
      </c>
      <c r="B7811" s="30">
        <v>1032.623999999998</v>
      </c>
      <c r="C7811" s="30">
        <v>79798.27899999998</v>
      </c>
      <c r="D7811" s="30">
        <v>1</v>
      </c>
      <c r="E7811" s="30">
        <v>1</v>
      </c>
      <c r="F7811" s="30">
        <v>99768.233999999982</v>
      </c>
      <c r="G7811" s="30">
        <v>1</v>
      </c>
      <c r="H7811" s="30">
        <v>1</v>
      </c>
      <c r="I7811" s="30">
        <v>1</v>
      </c>
      <c r="K7811" s="457"/>
      <c r="L7811" s="457" t="e">
        <f>IF(K7811=0,#REF!,0)</f>
        <v>#REF!</v>
      </c>
    </row>
    <row r="7812" spans="1:12">
      <c r="A7812" s="30">
        <v>7810</v>
      </c>
      <c r="B7812" s="30">
        <v>1153.2399999999991</v>
      </c>
      <c r="C7812" s="30">
        <v>97547.936999999903</v>
      </c>
      <c r="D7812" s="30">
        <v>1</v>
      </c>
      <c r="E7812" s="30">
        <v>1</v>
      </c>
      <c r="F7812" s="30">
        <v>87132.17199999989</v>
      </c>
      <c r="G7812" s="30">
        <v>1</v>
      </c>
      <c r="H7812" s="30">
        <v>1</v>
      </c>
      <c r="I7812" s="30">
        <v>1</v>
      </c>
      <c r="K7812" s="457"/>
      <c r="L7812" s="457" t="e">
        <f>IF(K7812=0,#REF!,0)</f>
        <v>#REF!</v>
      </c>
    </row>
    <row r="7813" spans="1:12">
      <c r="A7813" s="30">
        <v>7811</v>
      </c>
      <c r="B7813" s="30">
        <v>1213.5469999999991</v>
      </c>
      <c r="C7813" s="30">
        <v>115076.57499999981</v>
      </c>
      <c r="D7813" s="30">
        <v>1</v>
      </c>
      <c r="E7813" s="30">
        <v>1</v>
      </c>
      <c r="F7813" s="30">
        <v>76146.536999999895</v>
      </c>
      <c r="G7813" s="30">
        <v>1</v>
      </c>
      <c r="H7813" s="30">
        <v>1</v>
      </c>
      <c r="I7813" s="30">
        <v>1</v>
      </c>
      <c r="K7813" s="457"/>
      <c r="L7813" s="457" t="e">
        <f>IF(K7813=0,#REF!,0)</f>
        <v>#REF!</v>
      </c>
    </row>
    <row r="7814" spans="1:12">
      <c r="A7814" s="30">
        <v>7812</v>
      </c>
      <c r="B7814" s="30">
        <v>1213.5469999999991</v>
      </c>
      <c r="C7814" s="30">
        <v>96648.963999999905</v>
      </c>
      <c r="D7814" s="30">
        <v>1</v>
      </c>
      <c r="E7814" s="30">
        <v>1</v>
      </c>
      <c r="F7814" s="30">
        <v>70140.441000000006</v>
      </c>
      <c r="G7814" s="30">
        <v>1</v>
      </c>
      <c r="H7814" s="30">
        <v>1</v>
      </c>
      <c r="I7814" s="30">
        <v>1</v>
      </c>
      <c r="K7814" s="457"/>
      <c r="L7814" s="457" t="e">
        <f>IF(K7814=0,#REF!,0)</f>
        <v>#REF!</v>
      </c>
    </row>
    <row r="7815" spans="1:12">
      <c r="A7815" s="30">
        <v>7813</v>
      </c>
      <c r="B7815" s="30">
        <v>6200.1660000000002</v>
      </c>
      <c r="C7815" s="30">
        <v>53718.333999999893</v>
      </c>
      <c r="D7815" s="30">
        <v>1</v>
      </c>
      <c r="E7815" s="30">
        <v>1</v>
      </c>
      <c r="F7815" s="30">
        <v>58872.387999999999</v>
      </c>
      <c r="G7815" s="30">
        <v>1</v>
      </c>
      <c r="H7815" s="30">
        <v>1</v>
      </c>
      <c r="I7815" s="30">
        <v>1</v>
      </c>
      <c r="K7815" s="457"/>
      <c r="L7815" s="457" t="e">
        <f>IF(K7815=0,#REF!,0)</f>
        <v>#REF!</v>
      </c>
    </row>
    <row r="7816" spans="1:12">
      <c r="A7816" s="30">
        <v>7814</v>
      </c>
      <c r="B7816" s="30">
        <v>1762.222</v>
      </c>
      <c r="C7816" s="30">
        <v>77138.361999999994</v>
      </c>
      <c r="D7816" s="30">
        <v>1</v>
      </c>
      <c r="E7816" s="30">
        <v>1</v>
      </c>
      <c r="F7816" s="30">
        <v>68084.707999999999</v>
      </c>
      <c r="G7816" s="30">
        <v>1</v>
      </c>
      <c r="H7816" s="30">
        <v>1</v>
      </c>
      <c r="I7816" s="30">
        <v>1</v>
      </c>
      <c r="K7816" s="457"/>
      <c r="L7816" s="457" t="e">
        <f>IF(K7816=0,#REF!,0)</f>
        <v>#REF!</v>
      </c>
    </row>
    <row r="7817" spans="1:12">
      <c r="A7817" s="30">
        <v>7815</v>
      </c>
      <c r="B7817" s="30">
        <v>1032.623999999998</v>
      </c>
      <c r="C7817" s="30">
        <v>112882.37099999981</v>
      </c>
      <c r="D7817" s="30">
        <v>1</v>
      </c>
      <c r="E7817" s="30">
        <v>1</v>
      </c>
      <c r="F7817" s="30">
        <v>67613.973999999886</v>
      </c>
      <c r="G7817" s="30">
        <v>1</v>
      </c>
      <c r="H7817" s="30">
        <v>1</v>
      </c>
      <c r="I7817" s="30">
        <v>1</v>
      </c>
      <c r="K7817" s="457"/>
      <c r="L7817" s="457" t="e">
        <f>IF(K7817=0,#REF!,0)</f>
        <v>#REF!</v>
      </c>
    </row>
    <row r="7818" spans="1:12">
      <c r="A7818" s="30">
        <v>7816</v>
      </c>
      <c r="B7818" s="30">
        <v>1032.623999999998</v>
      </c>
      <c r="C7818" s="30">
        <v>95031.947999999902</v>
      </c>
      <c r="D7818" s="30">
        <v>1</v>
      </c>
      <c r="E7818" s="30">
        <v>1</v>
      </c>
      <c r="F7818" s="30">
        <v>68061.527999999889</v>
      </c>
      <c r="G7818" s="30">
        <v>1</v>
      </c>
      <c r="H7818" s="30">
        <v>1</v>
      </c>
      <c r="I7818" s="30">
        <v>1</v>
      </c>
      <c r="K7818" s="457"/>
      <c r="L7818" s="457" t="e">
        <f>IF(K7818=0,#REF!,0)</f>
        <v>#REF!</v>
      </c>
    </row>
    <row r="7819" spans="1:12">
      <c r="A7819" s="30">
        <v>7817</v>
      </c>
      <c r="B7819" s="30">
        <v>1032.623999999998</v>
      </c>
      <c r="C7819" s="30">
        <v>83247.717999999993</v>
      </c>
      <c r="D7819" s="30">
        <v>1</v>
      </c>
      <c r="E7819" s="30">
        <v>1</v>
      </c>
      <c r="F7819" s="30">
        <v>69693.013999999894</v>
      </c>
      <c r="G7819" s="30">
        <v>1</v>
      </c>
      <c r="H7819" s="30">
        <v>1</v>
      </c>
      <c r="I7819" s="30">
        <v>1</v>
      </c>
      <c r="K7819" s="457"/>
      <c r="L7819" s="457" t="e">
        <f>IF(K7819=0,#REF!,0)</f>
        <v>#REF!</v>
      </c>
    </row>
    <row r="7820" spans="1:12">
      <c r="A7820" s="30">
        <v>7818</v>
      </c>
      <c r="B7820" s="30">
        <v>1762.222</v>
      </c>
      <c r="C7820" s="30">
        <v>47621.097999999882</v>
      </c>
      <c r="D7820" s="30">
        <v>1</v>
      </c>
      <c r="E7820" s="30">
        <v>1</v>
      </c>
      <c r="F7820" s="30">
        <v>70393.143999999986</v>
      </c>
      <c r="G7820" s="30">
        <v>1</v>
      </c>
      <c r="H7820" s="30">
        <v>1</v>
      </c>
      <c r="I7820" s="30">
        <v>1</v>
      </c>
      <c r="K7820" s="457"/>
      <c r="L7820" s="457" t="e">
        <f>IF(K7820=0,#REF!,0)</f>
        <v>#REF!</v>
      </c>
    </row>
    <row r="7821" spans="1:12">
      <c r="A7821" s="30">
        <v>7819</v>
      </c>
      <c r="B7821" s="30">
        <v>6139.8579999999993</v>
      </c>
      <c r="C7821" s="30">
        <v>30426.751999999899</v>
      </c>
      <c r="D7821" s="30">
        <v>1</v>
      </c>
      <c r="E7821" s="30">
        <v>1</v>
      </c>
      <c r="F7821" s="30">
        <v>62628.500999999989</v>
      </c>
      <c r="G7821" s="30">
        <v>1</v>
      </c>
      <c r="H7821" s="30">
        <v>1</v>
      </c>
      <c r="I7821" s="30">
        <v>1</v>
      </c>
      <c r="K7821" s="457"/>
      <c r="L7821" s="457" t="e">
        <f>IF(K7821=0,#REF!,0)</f>
        <v>#REF!</v>
      </c>
    </row>
    <row r="7822" spans="1:12">
      <c r="A7822" s="30">
        <v>7820</v>
      </c>
      <c r="B7822" s="30">
        <v>7599.07</v>
      </c>
      <c r="C7822" s="30">
        <v>31726.860999999899</v>
      </c>
      <c r="D7822" s="30">
        <v>1</v>
      </c>
      <c r="E7822" s="30">
        <v>1</v>
      </c>
      <c r="F7822" s="30">
        <v>59798.95999999989</v>
      </c>
      <c r="G7822" s="30">
        <v>1</v>
      </c>
      <c r="H7822" s="30">
        <v>1</v>
      </c>
      <c r="I7822" s="30">
        <v>1</v>
      </c>
      <c r="K7822" s="457"/>
      <c r="L7822" s="457" t="e">
        <f>IF(K7822=0,#REF!,0)</f>
        <v>#REF!</v>
      </c>
    </row>
    <row r="7823" spans="1:12">
      <c r="A7823" s="30">
        <v>7821</v>
      </c>
      <c r="B7823" s="30">
        <v>1762.222</v>
      </c>
      <c r="C7823" s="30">
        <v>17731.7399999999</v>
      </c>
      <c r="D7823" s="30">
        <v>1</v>
      </c>
      <c r="E7823" s="30">
        <v>1</v>
      </c>
      <c r="F7823" s="30">
        <v>69375.661999999895</v>
      </c>
      <c r="G7823" s="30">
        <v>1</v>
      </c>
      <c r="H7823" s="30">
        <v>1</v>
      </c>
      <c r="I7823" s="30">
        <v>1</v>
      </c>
      <c r="K7823" s="457"/>
      <c r="L7823" s="457" t="e">
        <f>IF(K7823=0,#REF!,0)</f>
        <v>#REF!</v>
      </c>
    </row>
    <row r="7824" spans="1:12">
      <c r="A7824" s="30">
        <v>7822</v>
      </c>
      <c r="B7824" s="30">
        <v>1762.222</v>
      </c>
      <c r="C7824" s="30">
        <v>17321.051999999901</v>
      </c>
      <c r="D7824" s="30">
        <v>1</v>
      </c>
      <c r="E7824" s="30">
        <v>1</v>
      </c>
      <c r="F7824" s="30">
        <v>2995.8469999999897</v>
      </c>
      <c r="G7824" s="30">
        <v>1</v>
      </c>
      <c r="H7824" s="30">
        <v>1</v>
      </c>
      <c r="I7824" s="30">
        <v>1</v>
      </c>
      <c r="K7824" s="457"/>
      <c r="L7824" s="457" t="e">
        <f>IF(K7824=0,#REF!,0)</f>
        <v>#REF!</v>
      </c>
    </row>
    <row r="7825" spans="1:12">
      <c r="A7825" s="30">
        <v>7823</v>
      </c>
      <c r="B7825" s="30">
        <v>1762.222</v>
      </c>
      <c r="C7825" s="30">
        <v>17051.579999999889</v>
      </c>
      <c r="D7825" s="30">
        <v>1</v>
      </c>
      <c r="E7825" s="30">
        <v>1</v>
      </c>
      <c r="F7825" s="30">
        <v>1899.1469999999999</v>
      </c>
      <c r="G7825" s="30">
        <v>1</v>
      </c>
      <c r="H7825" s="30">
        <v>1</v>
      </c>
      <c r="I7825" s="30">
        <v>1</v>
      </c>
      <c r="K7825" s="457"/>
      <c r="L7825" s="457" t="e">
        <f>IF(K7825=0,#REF!,0)</f>
        <v>#REF!</v>
      </c>
    </row>
    <row r="7826" spans="1:12">
      <c r="A7826" s="30">
        <v>7824</v>
      </c>
      <c r="B7826" s="30">
        <v>1032.623999999998</v>
      </c>
      <c r="C7826" s="30">
        <v>17002.178999999902</v>
      </c>
      <c r="D7826" s="30">
        <v>1</v>
      </c>
      <c r="E7826" s="30">
        <v>1</v>
      </c>
      <c r="F7826" s="30">
        <v>2037.5920000000001</v>
      </c>
      <c r="G7826" s="30">
        <v>1</v>
      </c>
      <c r="H7826" s="30">
        <v>1</v>
      </c>
      <c r="I7826" s="30">
        <v>1</v>
      </c>
      <c r="K7826" s="457"/>
      <c r="L7826" s="457" t="e">
        <f>IF(K7826=0,#REF!,0)</f>
        <v>#REF!</v>
      </c>
    </row>
    <row r="7827" spans="1:12">
      <c r="A7827" s="30">
        <v>7825</v>
      </c>
      <c r="B7827" s="30">
        <v>1032.623999999998</v>
      </c>
      <c r="C7827" s="30">
        <v>16889.233999999902</v>
      </c>
      <c r="D7827" s="30">
        <v>1</v>
      </c>
      <c r="E7827" s="30">
        <v>1</v>
      </c>
      <c r="F7827" s="30">
        <v>3576.8129999999992</v>
      </c>
      <c r="G7827" s="30">
        <v>1</v>
      </c>
      <c r="H7827" s="30">
        <v>1</v>
      </c>
      <c r="I7827" s="30">
        <v>1</v>
      </c>
      <c r="K7827" s="457"/>
      <c r="L7827" s="457" t="e">
        <f>IF(K7827=0,#REF!,0)</f>
        <v>#REF!</v>
      </c>
    </row>
    <row r="7828" spans="1:12">
      <c r="A7828" s="30">
        <v>7826</v>
      </c>
      <c r="B7828" s="30">
        <v>1032.623999999998</v>
      </c>
      <c r="C7828" s="30">
        <v>16803.654999999901</v>
      </c>
      <c r="D7828" s="30">
        <v>1</v>
      </c>
      <c r="E7828" s="30">
        <v>1</v>
      </c>
      <c r="F7828" s="30">
        <v>7505.5769999999884</v>
      </c>
      <c r="G7828" s="30">
        <v>1</v>
      </c>
      <c r="H7828" s="30">
        <v>1</v>
      </c>
      <c r="I7828" s="30">
        <v>1</v>
      </c>
      <c r="K7828" s="457"/>
      <c r="L7828" s="457" t="e">
        <f>IF(K7828=0,#REF!,0)</f>
        <v>#REF!</v>
      </c>
    </row>
    <row r="7829" spans="1:12">
      <c r="A7829" s="30">
        <v>7827</v>
      </c>
      <c r="B7829" s="30">
        <v>1032.623999999998</v>
      </c>
      <c r="C7829" s="30">
        <v>16815.211999999901</v>
      </c>
      <c r="D7829" s="30">
        <v>1</v>
      </c>
      <c r="E7829" s="30">
        <v>1</v>
      </c>
      <c r="F7829" s="30">
        <v>11848.859999999899</v>
      </c>
      <c r="G7829" s="30">
        <v>1</v>
      </c>
      <c r="H7829" s="30">
        <v>1</v>
      </c>
      <c r="I7829" s="30">
        <v>1</v>
      </c>
      <c r="K7829" s="457"/>
      <c r="L7829" s="457" t="e">
        <f>IF(K7829=0,#REF!,0)</f>
        <v>#REF!</v>
      </c>
    </row>
    <row r="7830" spans="1:12">
      <c r="A7830" s="30">
        <v>7828</v>
      </c>
      <c r="B7830" s="30">
        <v>1032.623999999998</v>
      </c>
      <c r="C7830" s="30">
        <v>16814.155999999901</v>
      </c>
      <c r="D7830" s="30">
        <v>1</v>
      </c>
      <c r="E7830" s="30">
        <v>1</v>
      </c>
      <c r="F7830" s="30">
        <v>15422.288999999899</v>
      </c>
      <c r="G7830" s="30">
        <v>1</v>
      </c>
      <c r="H7830" s="30">
        <v>1</v>
      </c>
      <c r="I7830" s="30">
        <v>1</v>
      </c>
      <c r="K7830" s="457"/>
      <c r="L7830" s="457" t="e">
        <f>IF(K7830=0,#REF!,0)</f>
        <v>#REF!</v>
      </c>
    </row>
    <row r="7831" spans="1:12">
      <c r="A7831" s="30">
        <v>7829</v>
      </c>
      <c r="B7831" s="30">
        <v>1032.623999999998</v>
      </c>
      <c r="C7831" s="30">
        <v>16818.461999999901</v>
      </c>
      <c r="D7831" s="30">
        <v>1</v>
      </c>
      <c r="E7831" s="30">
        <v>1</v>
      </c>
      <c r="F7831" s="30">
        <v>18756.638999999999</v>
      </c>
      <c r="G7831" s="30">
        <v>1</v>
      </c>
      <c r="H7831" s="30">
        <v>1</v>
      </c>
      <c r="I7831" s="30">
        <v>1</v>
      </c>
      <c r="K7831" s="457"/>
      <c r="L7831" s="457" t="e">
        <f>IF(K7831=0,#REF!,0)</f>
        <v>#REF!</v>
      </c>
    </row>
    <row r="7832" spans="1:12">
      <c r="A7832" s="30">
        <v>7830</v>
      </c>
      <c r="B7832" s="30">
        <v>1762.222</v>
      </c>
      <c r="C7832" s="30">
        <v>16819.78199999989</v>
      </c>
      <c r="D7832" s="30">
        <v>1</v>
      </c>
      <c r="E7832" s="30">
        <v>1</v>
      </c>
      <c r="F7832" s="30">
        <v>20798.189000000002</v>
      </c>
      <c r="G7832" s="30">
        <v>1</v>
      </c>
      <c r="H7832" s="30">
        <v>1</v>
      </c>
      <c r="I7832" s="30">
        <v>1</v>
      </c>
      <c r="K7832" s="457"/>
      <c r="L7832" s="457" t="e">
        <f>IF(K7832=0,#REF!,0)</f>
        <v>#REF!</v>
      </c>
    </row>
    <row r="7833" spans="1:12">
      <c r="A7833" s="30">
        <v>7831</v>
      </c>
      <c r="B7833" s="30">
        <v>6139.8579999999993</v>
      </c>
      <c r="C7833" s="30">
        <v>16924.577999999899</v>
      </c>
      <c r="D7833" s="30">
        <v>1</v>
      </c>
      <c r="E7833" s="30">
        <v>1</v>
      </c>
      <c r="F7833" s="30">
        <v>96945.919999999896</v>
      </c>
      <c r="G7833" s="30">
        <v>1</v>
      </c>
      <c r="H7833" s="30">
        <v>1</v>
      </c>
      <c r="I7833" s="30">
        <v>1</v>
      </c>
      <c r="K7833" s="457"/>
      <c r="L7833" s="457" t="e">
        <f>IF(K7833=0,#REF!,0)</f>
        <v>#REF!</v>
      </c>
    </row>
    <row r="7834" spans="1:12">
      <c r="A7834" s="30">
        <v>7832</v>
      </c>
      <c r="B7834" s="30">
        <v>1762.222</v>
      </c>
      <c r="C7834" s="30">
        <v>31610.38999999989</v>
      </c>
      <c r="D7834" s="30">
        <v>1</v>
      </c>
      <c r="E7834" s="30">
        <v>1</v>
      </c>
      <c r="F7834" s="30">
        <v>102053.455</v>
      </c>
      <c r="G7834" s="30">
        <v>1</v>
      </c>
      <c r="H7834" s="30">
        <v>1</v>
      </c>
      <c r="I7834" s="30">
        <v>1</v>
      </c>
      <c r="K7834" s="457"/>
      <c r="L7834" s="457" t="e">
        <f>IF(K7834=0,#REF!,0)</f>
        <v>#REF!</v>
      </c>
    </row>
    <row r="7835" spans="1:12">
      <c r="A7835" s="30">
        <v>7833</v>
      </c>
      <c r="B7835" s="30">
        <v>1032.623999999998</v>
      </c>
      <c r="C7835" s="30">
        <v>32291.519999999899</v>
      </c>
      <c r="D7835" s="30">
        <v>1</v>
      </c>
      <c r="E7835" s="30">
        <v>1</v>
      </c>
      <c r="F7835" s="30">
        <v>97283.582999999999</v>
      </c>
      <c r="G7835" s="30">
        <v>1</v>
      </c>
      <c r="H7835" s="30">
        <v>1</v>
      </c>
      <c r="I7835" s="30">
        <v>1</v>
      </c>
      <c r="K7835" s="457"/>
      <c r="L7835" s="457" t="e">
        <f>IF(K7835=0,#REF!,0)</f>
        <v>#REF!</v>
      </c>
    </row>
    <row r="7836" spans="1:12">
      <c r="A7836" s="30">
        <v>7834</v>
      </c>
      <c r="B7836" s="30">
        <v>1153.2399999999991</v>
      </c>
      <c r="C7836" s="30">
        <v>32970.472999999889</v>
      </c>
      <c r="D7836" s="30">
        <v>1</v>
      </c>
      <c r="E7836" s="30">
        <v>1</v>
      </c>
      <c r="F7836" s="30">
        <v>88601.420999999988</v>
      </c>
      <c r="G7836" s="30">
        <v>1</v>
      </c>
      <c r="H7836" s="30">
        <v>1</v>
      </c>
      <c r="I7836" s="30">
        <v>1</v>
      </c>
      <c r="K7836" s="457"/>
      <c r="L7836" s="457" t="e">
        <f>IF(K7836=0,#REF!,0)</f>
        <v>#REF!</v>
      </c>
    </row>
    <row r="7837" spans="1:12">
      <c r="A7837" s="30">
        <v>7835</v>
      </c>
      <c r="B7837" s="30">
        <v>1213.5469999999991</v>
      </c>
      <c r="C7837" s="30">
        <v>33304.965999999891</v>
      </c>
      <c r="D7837" s="30">
        <v>1</v>
      </c>
      <c r="E7837" s="30">
        <v>1</v>
      </c>
      <c r="F7837" s="30">
        <v>75862.312999999893</v>
      </c>
      <c r="G7837" s="30">
        <v>1</v>
      </c>
      <c r="H7837" s="30">
        <v>1</v>
      </c>
      <c r="I7837" s="30">
        <v>1</v>
      </c>
      <c r="K7837" s="457"/>
      <c r="L7837" s="457" t="e">
        <f>IF(K7837=0,#REF!,0)</f>
        <v>#REF!</v>
      </c>
    </row>
    <row r="7838" spans="1:12">
      <c r="A7838" s="30">
        <v>7836</v>
      </c>
      <c r="B7838" s="30">
        <v>1213.5469999999991</v>
      </c>
      <c r="C7838" s="30">
        <v>32543.555999999891</v>
      </c>
      <c r="D7838" s="30">
        <v>1</v>
      </c>
      <c r="E7838" s="30">
        <v>1</v>
      </c>
      <c r="F7838" s="30">
        <v>67103.058999999892</v>
      </c>
      <c r="G7838" s="30">
        <v>1</v>
      </c>
      <c r="H7838" s="30">
        <v>1</v>
      </c>
      <c r="I7838" s="30">
        <v>1</v>
      </c>
      <c r="K7838" s="457"/>
      <c r="L7838" s="457" t="e">
        <f>IF(K7838=0,#REF!,0)</f>
        <v>#REF!</v>
      </c>
    </row>
    <row r="7839" spans="1:12">
      <c r="A7839" s="30">
        <v>7837</v>
      </c>
      <c r="B7839" s="30">
        <v>6200.1660000000002</v>
      </c>
      <c r="C7839" s="30">
        <v>30543.084999999999</v>
      </c>
      <c r="D7839" s="30">
        <v>1</v>
      </c>
      <c r="E7839" s="30">
        <v>1</v>
      </c>
      <c r="F7839" s="30">
        <v>50084.798999999904</v>
      </c>
      <c r="G7839" s="30">
        <v>1</v>
      </c>
      <c r="H7839" s="30">
        <v>1</v>
      </c>
      <c r="I7839" s="30">
        <v>1</v>
      </c>
      <c r="K7839" s="457"/>
      <c r="L7839" s="457" t="e">
        <f>IF(K7839=0,#REF!,0)</f>
        <v>#REF!</v>
      </c>
    </row>
    <row r="7840" spans="1:12">
      <c r="A7840" s="30">
        <v>7838</v>
      </c>
      <c r="B7840" s="30">
        <v>1762.222</v>
      </c>
      <c r="C7840" s="30">
        <v>30362.0609999999</v>
      </c>
      <c r="D7840" s="30">
        <v>1</v>
      </c>
      <c r="E7840" s="30">
        <v>1</v>
      </c>
      <c r="F7840" s="30">
        <v>55821.783999999898</v>
      </c>
      <c r="G7840" s="30">
        <v>1</v>
      </c>
      <c r="H7840" s="30">
        <v>1</v>
      </c>
      <c r="I7840" s="30">
        <v>1</v>
      </c>
      <c r="K7840" s="457"/>
      <c r="L7840" s="457" t="e">
        <f>IF(K7840=0,#REF!,0)</f>
        <v>#REF!</v>
      </c>
    </row>
    <row r="7841" spans="1:12">
      <c r="A7841" s="30">
        <v>7839</v>
      </c>
      <c r="B7841" s="30">
        <v>1032.623999999998</v>
      </c>
      <c r="C7841" s="30">
        <v>31109.579999999889</v>
      </c>
      <c r="D7841" s="30">
        <v>1</v>
      </c>
      <c r="E7841" s="30">
        <v>1</v>
      </c>
      <c r="F7841" s="30">
        <v>55252.129000000001</v>
      </c>
      <c r="G7841" s="30">
        <v>1</v>
      </c>
      <c r="H7841" s="30">
        <v>1</v>
      </c>
      <c r="I7841" s="30">
        <v>1</v>
      </c>
      <c r="K7841" s="457"/>
      <c r="L7841" s="457" t="e">
        <f>IF(K7841=0,#REF!,0)</f>
        <v>#REF!</v>
      </c>
    </row>
    <row r="7842" spans="1:12">
      <c r="A7842" s="30">
        <v>7840</v>
      </c>
      <c r="B7842" s="30">
        <v>1032.623999999998</v>
      </c>
      <c r="C7842" s="30">
        <v>30811.549999999897</v>
      </c>
      <c r="D7842" s="30">
        <v>1</v>
      </c>
      <c r="E7842" s="30">
        <v>1</v>
      </c>
      <c r="F7842" s="30">
        <v>55437.67</v>
      </c>
      <c r="G7842" s="30">
        <v>1</v>
      </c>
      <c r="H7842" s="30">
        <v>1</v>
      </c>
      <c r="I7842" s="30">
        <v>1</v>
      </c>
      <c r="K7842" s="457"/>
      <c r="L7842" s="457" t="e">
        <f>IF(K7842=0,#REF!,0)</f>
        <v>#REF!</v>
      </c>
    </row>
    <row r="7843" spans="1:12">
      <c r="A7843" s="30">
        <v>7841</v>
      </c>
      <c r="B7843" s="30">
        <v>1032.623999999998</v>
      </c>
      <c r="C7843" s="30">
        <v>30521.823999999902</v>
      </c>
      <c r="D7843" s="30">
        <v>1</v>
      </c>
      <c r="E7843" s="30">
        <v>1</v>
      </c>
      <c r="F7843" s="30">
        <v>57247.537999999986</v>
      </c>
      <c r="G7843" s="30">
        <v>1</v>
      </c>
      <c r="H7843" s="30">
        <v>1</v>
      </c>
      <c r="I7843" s="30">
        <v>1</v>
      </c>
      <c r="K7843" s="457"/>
      <c r="L7843" s="457" t="e">
        <f>IF(K7843=0,#REF!,0)</f>
        <v>#REF!</v>
      </c>
    </row>
    <row r="7844" spans="1:12">
      <c r="A7844" s="30">
        <v>7842</v>
      </c>
      <c r="B7844" s="30">
        <v>1762.222</v>
      </c>
      <c r="C7844" s="30">
        <v>29960.747999999901</v>
      </c>
      <c r="D7844" s="30">
        <v>1</v>
      </c>
      <c r="E7844" s="30">
        <v>1</v>
      </c>
      <c r="F7844" s="30">
        <v>59145.874999999993</v>
      </c>
      <c r="G7844" s="30">
        <v>1</v>
      </c>
      <c r="H7844" s="30">
        <v>1</v>
      </c>
      <c r="I7844" s="30">
        <v>1</v>
      </c>
      <c r="K7844" s="457"/>
      <c r="L7844" s="457" t="e">
        <f>IF(K7844=0,#REF!,0)</f>
        <v>#REF!</v>
      </c>
    </row>
    <row r="7845" spans="1:12">
      <c r="A7845" s="30">
        <v>7843</v>
      </c>
      <c r="B7845" s="30">
        <v>6139.8579999999993</v>
      </c>
      <c r="C7845" s="30">
        <v>30014.399999999889</v>
      </c>
      <c r="D7845" s="30">
        <v>1</v>
      </c>
      <c r="E7845" s="30">
        <v>1</v>
      </c>
      <c r="F7845" s="30">
        <v>53279.261999999988</v>
      </c>
      <c r="G7845" s="30">
        <v>1</v>
      </c>
      <c r="H7845" s="30">
        <v>1</v>
      </c>
      <c r="I7845" s="30">
        <v>1</v>
      </c>
      <c r="K7845" s="457"/>
      <c r="L7845" s="457" t="e">
        <f>IF(K7845=0,#REF!,0)</f>
        <v>#REF!</v>
      </c>
    </row>
    <row r="7846" spans="1:12">
      <c r="A7846" s="30">
        <v>7844</v>
      </c>
      <c r="B7846" s="30">
        <v>7599.07</v>
      </c>
      <c r="C7846" s="30">
        <v>31177.818999999887</v>
      </c>
      <c r="D7846" s="30">
        <v>1</v>
      </c>
      <c r="E7846" s="30">
        <v>1</v>
      </c>
      <c r="F7846" s="30">
        <v>46386.529000000002</v>
      </c>
      <c r="G7846" s="30">
        <v>1</v>
      </c>
      <c r="H7846" s="30">
        <v>1</v>
      </c>
      <c r="I7846" s="30">
        <v>1</v>
      </c>
      <c r="K7846" s="457"/>
      <c r="L7846" s="457" t="e">
        <f>IF(K7846=0,#REF!,0)</f>
        <v>#REF!</v>
      </c>
    </row>
    <row r="7847" spans="1:12">
      <c r="A7847" s="30">
        <v>7845</v>
      </c>
      <c r="B7847" s="30">
        <v>1762.222</v>
      </c>
      <c r="C7847" s="30">
        <v>17373.001999999891</v>
      </c>
      <c r="D7847" s="30">
        <v>1</v>
      </c>
      <c r="E7847" s="30">
        <v>1</v>
      </c>
      <c r="F7847" s="30">
        <v>55042.46899999999</v>
      </c>
      <c r="G7847" s="30">
        <v>1</v>
      </c>
      <c r="H7847" s="30">
        <v>1</v>
      </c>
      <c r="I7847" s="30">
        <v>1</v>
      </c>
      <c r="K7847" s="457"/>
      <c r="L7847" s="457" t="e">
        <f>IF(K7847=0,#REF!,0)</f>
        <v>#REF!</v>
      </c>
    </row>
    <row r="7848" spans="1:12">
      <c r="A7848" s="30">
        <v>7846</v>
      </c>
      <c r="B7848" s="30">
        <v>1762.222</v>
      </c>
      <c r="C7848" s="30">
        <v>16923.629999999903</v>
      </c>
      <c r="D7848" s="30">
        <v>1</v>
      </c>
      <c r="E7848" s="30">
        <v>1</v>
      </c>
      <c r="F7848" s="30">
        <v>2445.598</v>
      </c>
      <c r="G7848" s="30">
        <v>1</v>
      </c>
      <c r="H7848" s="30">
        <v>1</v>
      </c>
      <c r="I7848" s="30">
        <v>1</v>
      </c>
      <c r="K7848" s="457"/>
      <c r="L7848" s="457" t="e">
        <f>IF(K7848=0,#REF!,0)</f>
        <v>#REF!</v>
      </c>
    </row>
    <row r="7849" spans="1:12">
      <c r="A7849" s="30">
        <v>7847</v>
      </c>
      <c r="B7849" s="30">
        <v>1762.222</v>
      </c>
      <c r="C7849" s="30">
        <v>16474.986999999899</v>
      </c>
      <c r="D7849" s="30">
        <v>1</v>
      </c>
      <c r="E7849" s="30">
        <v>1</v>
      </c>
      <c r="F7849" s="30">
        <v>1995.0409999999999</v>
      </c>
      <c r="G7849" s="30">
        <v>1</v>
      </c>
      <c r="H7849" s="30">
        <v>1</v>
      </c>
      <c r="I7849" s="30">
        <v>1</v>
      </c>
      <c r="K7849" s="457"/>
      <c r="L7849" s="457" t="e">
        <f>IF(K7849=0,#REF!,0)</f>
        <v>#REF!</v>
      </c>
    </row>
    <row r="7850" spans="1:12">
      <c r="A7850" s="30">
        <v>7848</v>
      </c>
      <c r="B7850" s="30">
        <v>1032.623999999998</v>
      </c>
      <c r="C7850" s="30">
        <v>16490.213999999898</v>
      </c>
      <c r="D7850" s="30">
        <v>1</v>
      </c>
      <c r="E7850" s="30">
        <v>1</v>
      </c>
      <c r="F7850" s="30">
        <v>1210.4389999999999</v>
      </c>
      <c r="G7850" s="30">
        <v>1</v>
      </c>
      <c r="H7850" s="30">
        <v>1</v>
      </c>
      <c r="I7850" s="30">
        <v>1</v>
      </c>
      <c r="K7850" s="457"/>
      <c r="L7850" s="457" t="e">
        <f>IF(K7850=0,#REF!,0)</f>
        <v>#REF!</v>
      </c>
    </row>
    <row r="7851" spans="1:12">
      <c r="A7851" s="30">
        <v>7849</v>
      </c>
      <c r="B7851" s="30">
        <v>1032.623999999998</v>
      </c>
      <c r="C7851" s="30">
        <v>16777.016999999898</v>
      </c>
      <c r="D7851" s="30">
        <v>1</v>
      </c>
      <c r="E7851" s="30">
        <v>1</v>
      </c>
      <c r="F7851" s="30">
        <v>956.96299999999997</v>
      </c>
      <c r="G7851" s="30">
        <v>1</v>
      </c>
      <c r="H7851" s="30">
        <v>1</v>
      </c>
      <c r="I7851" s="30">
        <v>1</v>
      </c>
      <c r="K7851" s="457"/>
      <c r="L7851" s="457" t="e">
        <f>IF(K7851=0,#REF!,0)</f>
        <v>#REF!</v>
      </c>
    </row>
    <row r="7852" spans="1:12">
      <c r="A7852" s="30">
        <v>7850</v>
      </c>
      <c r="B7852" s="30">
        <v>1032.623999999998</v>
      </c>
      <c r="C7852" s="30">
        <v>16554.5959999999</v>
      </c>
      <c r="D7852" s="30">
        <v>1</v>
      </c>
      <c r="E7852" s="30">
        <v>1</v>
      </c>
      <c r="F7852" s="30">
        <v>770.44900000000007</v>
      </c>
      <c r="G7852" s="30">
        <v>1</v>
      </c>
      <c r="H7852" s="30">
        <v>1</v>
      </c>
      <c r="I7852" s="30">
        <v>1</v>
      </c>
      <c r="K7852" s="457"/>
      <c r="L7852" s="457" t="e">
        <f>IF(K7852=0,#REF!,0)</f>
        <v>#REF!</v>
      </c>
    </row>
    <row r="7853" spans="1:12">
      <c r="A7853" s="30">
        <v>7851</v>
      </c>
      <c r="B7853" s="30">
        <v>1032.623999999998</v>
      </c>
      <c r="C7853" s="30">
        <v>16493.807999999899</v>
      </c>
      <c r="D7853" s="30">
        <v>1</v>
      </c>
      <c r="E7853" s="30">
        <v>1</v>
      </c>
      <c r="F7853" s="30">
        <v>894.34899999999993</v>
      </c>
      <c r="G7853" s="30">
        <v>1</v>
      </c>
      <c r="H7853" s="30">
        <v>1</v>
      </c>
      <c r="I7853" s="30">
        <v>1</v>
      </c>
      <c r="K7853" s="457"/>
      <c r="L7853" s="457" t="e">
        <f>IF(K7853=0,#REF!,0)</f>
        <v>#REF!</v>
      </c>
    </row>
    <row r="7854" spans="1:12">
      <c r="A7854" s="30">
        <v>7852</v>
      </c>
      <c r="B7854" s="30">
        <v>1032.623999999998</v>
      </c>
      <c r="C7854" s="30">
        <v>16465.861999999899</v>
      </c>
      <c r="D7854" s="30">
        <v>1</v>
      </c>
      <c r="E7854" s="30">
        <v>1</v>
      </c>
      <c r="F7854" s="30">
        <v>1248.822999999999</v>
      </c>
      <c r="G7854" s="30">
        <v>1</v>
      </c>
      <c r="H7854" s="30">
        <v>1</v>
      </c>
      <c r="I7854" s="30">
        <v>1</v>
      </c>
      <c r="K7854" s="457"/>
      <c r="L7854" s="457" t="e">
        <f>IF(K7854=0,#REF!,0)</f>
        <v>#REF!</v>
      </c>
    </row>
    <row r="7855" spans="1:12">
      <c r="A7855" s="30">
        <v>7853</v>
      </c>
      <c r="B7855" s="30">
        <v>1032.623999999998</v>
      </c>
      <c r="C7855" s="30">
        <v>16410.815999999901</v>
      </c>
      <c r="D7855" s="30">
        <v>1</v>
      </c>
      <c r="E7855" s="30">
        <v>1</v>
      </c>
      <c r="F7855" s="30">
        <v>1722.9419999999991</v>
      </c>
      <c r="G7855" s="30">
        <v>1</v>
      </c>
      <c r="H7855" s="30">
        <v>1</v>
      </c>
      <c r="I7855" s="30">
        <v>1</v>
      </c>
      <c r="K7855" s="457"/>
      <c r="L7855" s="457" t="e">
        <f>IF(K7855=0,#REF!,0)</f>
        <v>#REF!</v>
      </c>
    </row>
    <row r="7856" spans="1:12">
      <c r="A7856" s="30">
        <v>7854</v>
      </c>
      <c r="B7856" s="30">
        <v>1762.222</v>
      </c>
      <c r="C7856" s="30">
        <v>16442.734999999891</v>
      </c>
      <c r="D7856" s="30">
        <v>1</v>
      </c>
      <c r="E7856" s="30">
        <v>1</v>
      </c>
      <c r="F7856" s="30">
        <v>3490.4409999999989</v>
      </c>
      <c r="G7856" s="30">
        <v>1</v>
      </c>
      <c r="H7856" s="30">
        <v>1</v>
      </c>
      <c r="I7856" s="30">
        <v>1</v>
      </c>
      <c r="K7856" s="457"/>
      <c r="L7856" s="457" t="e">
        <f>IF(K7856=0,#REF!,0)</f>
        <v>#REF!</v>
      </c>
    </row>
    <row r="7857" spans="1:12">
      <c r="A7857" s="30">
        <v>7855</v>
      </c>
      <c r="B7857" s="30">
        <v>6139.8579999999993</v>
      </c>
      <c r="C7857" s="30">
        <v>16519.7249999999</v>
      </c>
      <c r="D7857" s="30">
        <v>1</v>
      </c>
      <c r="E7857" s="30">
        <v>1</v>
      </c>
      <c r="F7857" s="30">
        <v>79935.9889999999</v>
      </c>
      <c r="G7857" s="30">
        <v>1</v>
      </c>
      <c r="H7857" s="30">
        <v>1</v>
      </c>
      <c r="I7857" s="30">
        <v>1</v>
      </c>
      <c r="K7857" s="457"/>
      <c r="L7857" s="457" t="e">
        <f>IF(K7857=0,#REF!,0)</f>
        <v>#REF!</v>
      </c>
    </row>
    <row r="7858" spans="1:12">
      <c r="A7858" s="30">
        <v>7856</v>
      </c>
      <c r="B7858" s="30">
        <v>1762.222</v>
      </c>
      <c r="C7858" s="30">
        <v>16852.816999999901</v>
      </c>
      <c r="D7858" s="30">
        <v>1</v>
      </c>
      <c r="E7858" s="30">
        <v>1</v>
      </c>
      <c r="F7858" s="30">
        <v>85227.441000000006</v>
      </c>
      <c r="G7858" s="30">
        <v>1</v>
      </c>
      <c r="H7858" s="30">
        <v>1</v>
      </c>
      <c r="I7858" s="30">
        <v>1</v>
      </c>
      <c r="K7858" s="457"/>
      <c r="L7858" s="457" t="e">
        <f>IF(K7858=0,#REF!,0)</f>
        <v>#REF!</v>
      </c>
    </row>
    <row r="7859" spans="1:12">
      <c r="A7859" s="30">
        <v>7857</v>
      </c>
      <c r="B7859" s="30">
        <v>1032.623999999998</v>
      </c>
      <c r="C7859" s="30">
        <v>17892.10399999989</v>
      </c>
      <c r="D7859" s="30">
        <v>1</v>
      </c>
      <c r="E7859" s="30">
        <v>1</v>
      </c>
      <c r="F7859" s="30">
        <v>85156.884999999893</v>
      </c>
      <c r="G7859" s="30">
        <v>1</v>
      </c>
      <c r="H7859" s="30">
        <v>1</v>
      </c>
      <c r="I7859" s="30">
        <v>1</v>
      </c>
      <c r="K7859" s="457"/>
      <c r="L7859" s="457" t="e">
        <f>IF(K7859=0,#REF!,0)</f>
        <v>#REF!</v>
      </c>
    </row>
    <row r="7860" spans="1:12">
      <c r="A7860" s="30">
        <v>7858</v>
      </c>
      <c r="B7860" s="30">
        <v>1153.2399999999991</v>
      </c>
      <c r="C7860" s="30">
        <v>18830.587999999902</v>
      </c>
      <c r="D7860" s="30">
        <v>1</v>
      </c>
      <c r="E7860" s="30">
        <v>1</v>
      </c>
      <c r="F7860" s="30">
        <v>80854.460999999996</v>
      </c>
      <c r="G7860" s="30">
        <v>1</v>
      </c>
      <c r="H7860" s="30">
        <v>1</v>
      </c>
      <c r="I7860" s="30">
        <v>1</v>
      </c>
      <c r="K7860" s="457"/>
      <c r="L7860" s="457" t="e">
        <f>IF(K7860=0,#REF!,0)</f>
        <v>#REF!</v>
      </c>
    </row>
    <row r="7861" spans="1:12">
      <c r="A7861" s="30">
        <v>7859</v>
      </c>
      <c r="B7861" s="30">
        <v>1213.5469999999991</v>
      </c>
      <c r="C7861" s="30">
        <v>19648.929999999898</v>
      </c>
      <c r="D7861" s="30">
        <v>1</v>
      </c>
      <c r="E7861" s="30">
        <v>1</v>
      </c>
      <c r="F7861" s="30">
        <v>77879.861000000004</v>
      </c>
      <c r="G7861" s="30">
        <v>1</v>
      </c>
      <c r="H7861" s="30">
        <v>1</v>
      </c>
      <c r="I7861" s="30">
        <v>1</v>
      </c>
      <c r="K7861" s="457"/>
      <c r="L7861" s="457" t="e">
        <f>IF(K7861=0,#REF!,0)</f>
        <v>#REF!</v>
      </c>
    </row>
    <row r="7862" spans="1:12">
      <c r="A7862" s="30">
        <v>7860</v>
      </c>
      <c r="B7862" s="30">
        <v>1213.5469999999991</v>
      </c>
      <c r="C7862" s="30">
        <v>19223.8999999999</v>
      </c>
      <c r="D7862" s="30">
        <v>1</v>
      </c>
      <c r="E7862" s="30">
        <v>1</v>
      </c>
      <c r="F7862" s="30">
        <v>74109.05999999991</v>
      </c>
      <c r="G7862" s="30">
        <v>1</v>
      </c>
      <c r="H7862" s="30">
        <v>1</v>
      </c>
      <c r="I7862" s="30">
        <v>1</v>
      </c>
      <c r="K7862" s="457"/>
      <c r="L7862" s="457" t="e">
        <f>IF(K7862=0,#REF!,0)</f>
        <v>#REF!</v>
      </c>
    </row>
    <row r="7863" spans="1:12">
      <c r="A7863" s="30">
        <v>7861</v>
      </c>
      <c r="B7863" s="30">
        <v>6200.1660000000002</v>
      </c>
      <c r="C7863" s="30">
        <v>17422.561999999889</v>
      </c>
      <c r="D7863" s="30">
        <v>1</v>
      </c>
      <c r="E7863" s="30">
        <v>1</v>
      </c>
      <c r="F7863" s="30">
        <v>59060.956999999886</v>
      </c>
      <c r="G7863" s="30">
        <v>1</v>
      </c>
      <c r="H7863" s="30">
        <v>1</v>
      </c>
      <c r="I7863" s="30">
        <v>1</v>
      </c>
      <c r="K7863" s="457"/>
      <c r="L7863" s="457" t="e">
        <f>IF(K7863=0,#REF!,0)</f>
        <v>#REF!</v>
      </c>
    </row>
    <row r="7864" spans="1:12">
      <c r="A7864" s="30">
        <v>7862</v>
      </c>
      <c r="B7864" s="30">
        <v>1762.222</v>
      </c>
      <c r="C7864" s="30">
        <v>17009.496999999901</v>
      </c>
      <c r="D7864" s="30">
        <v>1</v>
      </c>
      <c r="E7864" s="30">
        <v>1</v>
      </c>
      <c r="F7864" s="30">
        <v>54561.070000000007</v>
      </c>
      <c r="G7864" s="30">
        <v>1</v>
      </c>
      <c r="H7864" s="30">
        <v>1</v>
      </c>
      <c r="I7864" s="30">
        <v>1</v>
      </c>
      <c r="K7864" s="457"/>
      <c r="L7864" s="457" t="e">
        <f>IF(K7864=0,#REF!,0)</f>
        <v>#REF!</v>
      </c>
    </row>
    <row r="7865" spans="1:12">
      <c r="A7865" s="30">
        <v>7863</v>
      </c>
      <c r="B7865" s="30">
        <v>1032.623999999998</v>
      </c>
      <c r="C7865" s="30">
        <v>17638.2389999999</v>
      </c>
      <c r="D7865" s="30">
        <v>1</v>
      </c>
      <c r="E7865" s="30">
        <v>1</v>
      </c>
      <c r="F7865" s="30">
        <v>48593.0289999999</v>
      </c>
      <c r="G7865" s="30">
        <v>1</v>
      </c>
      <c r="H7865" s="30">
        <v>1</v>
      </c>
      <c r="I7865" s="30">
        <v>1</v>
      </c>
      <c r="K7865" s="457"/>
      <c r="L7865" s="457" t="e">
        <f>IF(K7865=0,#REF!,0)</f>
        <v>#REF!</v>
      </c>
    </row>
    <row r="7866" spans="1:12">
      <c r="A7866" s="30">
        <v>7864</v>
      </c>
      <c r="B7866" s="30">
        <v>1032.623999999998</v>
      </c>
      <c r="C7866" s="30">
        <v>17197.963999999898</v>
      </c>
      <c r="D7866" s="30">
        <v>1</v>
      </c>
      <c r="E7866" s="30">
        <v>1</v>
      </c>
      <c r="F7866" s="30">
        <v>43937.826999999997</v>
      </c>
      <c r="G7866" s="30">
        <v>1</v>
      </c>
      <c r="H7866" s="30">
        <v>1</v>
      </c>
      <c r="I7866" s="30">
        <v>1</v>
      </c>
      <c r="K7866" s="457"/>
      <c r="L7866" s="457" t="e">
        <f>IF(K7866=0,#REF!,0)</f>
        <v>#REF!</v>
      </c>
    </row>
    <row r="7867" spans="1:12">
      <c r="A7867" s="30">
        <v>7865</v>
      </c>
      <c r="B7867" s="30">
        <v>1032.623999999998</v>
      </c>
      <c r="C7867" s="30">
        <v>16893.216999999899</v>
      </c>
      <c r="D7867" s="30">
        <v>1</v>
      </c>
      <c r="E7867" s="30">
        <v>1</v>
      </c>
      <c r="F7867" s="30">
        <v>43542.53</v>
      </c>
      <c r="G7867" s="30">
        <v>1</v>
      </c>
      <c r="H7867" s="30">
        <v>1</v>
      </c>
      <c r="I7867" s="30">
        <v>1</v>
      </c>
      <c r="K7867" s="457"/>
      <c r="L7867" s="457" t="e">
        <f>IF(K7867=0,#REF!,0)</f>
        <v>#REF!</v>
      </c>
    </row>
    <row r="7868" spans="1:12">
      <c r="A7868" s="30">
        <v>7866</v>
      </c>
      <c r="B7868" s="30">
        <v>1762.222</v>
      </c>
      <c r="C7868" s="30">
        <v>16309.154999999901</v>
      </c>
      <c r="D7868" s="30">
        <v>1</v>
      </c>
      <c r="E7868" s="30">
        <v>1</v>
      </c>
      <c r="F7868" s="30">
        <v>46002.43</v>
      </c>
      <c r="G7868" s="30">
        <v>1</v>
      </c>
      <c r="H7868" s="30">
        <v>1</v>
      </c>
      <c r="I7868" s="30">
        <v>1</v>
      </c>
      <c r="K7868" s="457"/>
      <c r="L7868" s="457" t="e">
        <f>IF(K7868=0,#REF!,0)</f>
        <v>#REF!</v>
      </c>
    </row>
    <row r="7869" spans="1:12">
      <c r="A7869" s="30">
        <v>7867</v>
      </c>
      <c r="B7869" s="30">
        <v>6139.8579999999993</v>
      </c>
      <c r="C7869" s="30">
        <v>16325.357999999898</v>
      </c>
      <c r="D7869" s="30">
        <v>1</v>
      </c>
      <c r="E7869" s="30">
        <v>1</v>
      </c>
      <c r="F7869" s="30">
        <v>39579.083999999988</v>
      </c>
      <c r="G7869" s="30">
        <v>1</v>
      </c>
      <c r="H7869" s="30">
        <v>1</v>
      </c>
      <c r="I7869" s="30">
        <v>1</v>
      </c>
      <c r="K7869" s="457"/>
      <c r="L7869" s="457" t="e">
        <f>IF(K7869=0,#REF!,0)</f>
        <v>#REF!</v>
      </c>
    </row>
    <row r="7870" spans="1:12">
      <c r="A7870" s="30">
        <v>7868</v>
      </c>
      <c r="B7870" s="30">
        <v>7599.07</v>
      </c>
      <c r="C7870" s="30">
        <v>17681.503999999899</v>
      </c>
      <c r="D7870" s="30">
        <v>1</v>
      </c>
      <c r="E7870" s="30">
        <v>1</v>
      </c>
      <c r="F7870" s="30">
        <v>38845.140999999996</v>
      </c>
      <c r="G7870" s="30">
        <v>1</v>
      </c>
      <c r="H7870" s="30">
        <v>1</v>
      </c>
      <c r="I7870" s="30">
        <v>1</v>
      </c>
      <c r="K7870" s="457"/>
      <c r="L7870" s="457" t="e">
        <f>IF(K7870=0,#REF!,0)</f>
        <v>#REF!</v>
      </c>
    </row>
    <row r="7871" spans="1:12">
      <c r="A7871" s="30">
        <v>7869</v>
      </c>
      <c r="B7871" s="30">
        <v>1762.222</v>
      </c>
      <c r="C7871" s="30">
        <v>17201.730999999902</v>
      </c>
      <c r="D7871" s="30">
        <v>1</v>
      </c>
      <c r="E7871" s="30">
        <v>1</v>
      </c>
      <c r="F7871" s="30">
        <v>48673.712999999902</v>
      </c>
      <c r="G7871" s="30">
        <v>1</v>
      </c>
      <c r="H7871" s="30">
        <v>1</v>
      </c>
      <c r="I7871" s="30">
        <v>1</v>
      </c>
      <c r="K7871" s="457"/>
      <c r="L7871" s="457" t="e">
        <f>IF(K7871=0,#REF!,0)</f>
        <v>#REF!</v>
      </c>
    </row>
    <row r="7872" spans="1:12">
      <c r="A7872" s="30">
        <v>7870</v>
      </c>
      <c r="B7872" s="30">
        <v>1762.222</v>
      </c>
      <c r="C7872" s="30">
        <v>16831.475999999901</v>
      </c>
      <c r="D7872" s="30">
        <v>1</v>
      </c>
      <c r="E7872" s="30">
        <v>1</v>
      </c>
      <c r="F7872" s="30">
        <v>2323.4779999999901</v>
      </c>
      <c r="G7872" s="30">
        <v>1</v>
      </c>
      <c r="H7872" s="30">
        <v>1</v>
      </c>
      <c r="I7872" s="30">
        <v>1</v>
      </c>
      <c r="K7872" s="457"/>
      <c r="L7872" s="457" t="e">
        <f>IF(K7872=0,#REF!,0)</f>
        <v>#REF!</v>
      </c>
    </row>
    <row r="7873" spans="1:12">
      <c r="A7873" s="30">
        <v>7871</v>
      </c>
      <c r="B7873" s="30">
        <v>1762.222</v>
      </c>
      <c r="C7873" s="30">
        <v>16440.587999999891</v>
      </c>
      <c r="D7873" s="30">
        <v>1</v>
      </c>
      <c r="E7873" s="30">
        <v>1</v>
      </c>
      <c r="F7873" s="30">
        <v>2137.5139999999901</v>
      </c>
      <c r="G7873" s="30">
        <v>1</v>
      </c>
      <c r="H7873" s="30">
        <v>1</v>
      </c>
      <c r="I7873" s="30">
        <v>1</v>
      </c>
      <c r="K7873" s="457"/>
      <c r="L7873" s="457" t="e">
        <f>IF(K7873=0,#REF!,0)</f>
        <v>#REF!</v>
      </c>
    </row>
    <row r="7874" spans="1:12">
      <c r="A7874" s="30">
        <v>7872</v>
      </c>
      <c r="B7874" s="30">
        <v>1032.623999999998</v>
      </c>
      <c r="C7874" s="30">
        <v>16497.708999999901</v>
      </c>
      <c r="D7874" s="30">
        <v>1</v>
      </c>
      <c r="E7874" s="30">
        <v>1</v>
      </c>
      <c r="F7874" s="30">
        <v>1207.723</v>
      </c>
      <c r="G7874" s="30">
        <v>1</v>
      </c>
      <c r="H7874" s="30">
        <v>1</v>
      </c>
      <c r="I7874" s="30">
        <v>1</v>
      </c>
      <c r="K7874" s="457"/>
      <c r="L7874" s="457" t="e">
        <f>IF(K7874=0,#REF!,0)</f>
        <v>#REF!</v>
      </c>
    </row>
    <row r="7875" spans="1:12">
      <c r="A7875" s="30">
        <v>7873</v>
      </c>
      <c r="B7875" s="30">
        <v>1032.623999999998</v>
      </c>
      <c r="C7875" s="30">
        <v>17677.620999999897</v>
      </c>
      <c r="D7875" s="30">
        <v>1</v>
      </c>
      <c r="E7875" s="30">
        <v>1</v>
      </c>
      <c r="F7875" s="30">
        <v>591.84099999999989</v>
      </c>
      <c r="G7875" s="30">
        <v>1</v>
      </c>
      <c r="H7875" s="30">
        <v>1</v>
      </c>
      <c r="I7875" s="30">
        <v>1</v>
      </c>
      <c r="K7875" s="457"/>
      <c r="L7875" s="457" t="e">
        <f>IF(K7875=0,#REF!,0)</f>
        <v>#REF!</v>
      </c>
    </row>
    <row r="7876" spans="1:12">
      <c r="A7876" s="30">
        <v>7874</v>
      </c>
      <c r="B7876" s="30">
        <v>1032.623999999998</v>
      </c>
      <c r="C7876" s="30">
        <v>17730.163999999902</v>
      </c>
      <c r="D7876" s="30">
        <v>1</v>
      </c>
      <c r="E7876" s="30">
        <v>1</v>
      </c>
      <c r="F7876" s="30">
        <v>637.63900000000001</v>
      </c>
      <c r="G7876" s="30">
        <v>1</v>
      </c>
      <c r="H7876" s="30">
        <v>1</v>
      </c>
      <c r="I7876" s="30">
        <v>1</v>
      </c>
      <c r="K7876" s="457"/>
      <c r="L7876" s="457" t="e">
        <f>IF(K7876=0,#REF!,0)</f>
        <v>#REF!</v>
      </c>
    </row>
    <row r="7877" spans="1:12">
      <c r="A7877" s="30">
        <v>7875</v>
      </c>
      <c r="B7877" s="30">
        <v>1032.623999999998</v>
      </c>
      <c r="C7877" s="30">
        <v>17878.176999999901</v>
      </c>
      <c r="D7877" s="30">
        <v>1</v>
      </c>
      <c r="E7877" s="30">
        <v>1</v>
      </c>
      <c r="F7877" s="30">
        <v>2845.4699999999898</v>
      </c>
      <c r="G7877" s="30">
        <v>1</v>
      </c>
      <c r="H7877" s="30">
        <v>1</v>
      </c>
      <c r="I7877" s="30">
        <v>1</v>
      </c>
      <c r="K7877" s="457"/>
      <c r="L7877" s="457" t="e">
        <f>IF(K7877=0,#REF!,0)</f>
        <v>#REF!</v>
      </c>
    </row>
    <row r="7878" spans="1:12">
      <c r="A7878" s="30">
        <v>7876</v>
      </c>
      <c r="B7878" s="30">
        <v>1032.623999999998</v>
      </c>
      <c r="C7878" s="30">
        <v>17938.698999999899</v>
      </c>
      <c r="D7878" s="30">
        <v>1</v>
      </c>
      <c r="E7878" s="30">
        <v>1</v>
      </c>
      <c r="F7878" s="30">
        <v>8713.3549999999996</v>
      </c>
      <c r="G7878" s="30">
        <v>1</v>
      </c>
      <c r="H7878" s="30">
        <v>1</v>
      </c>
      <c r="I7878" s="30">
        <v>1</v>
      </c>
      <c r="K7878" s="457"/>
      <c r="L7878" s="457" t="e">
        <f>IF(K7878=0,#REF!,0)</f>
        <v>#REF!</v>
      </c>
    </row>
    <row r="7879" spans="1:12">
      <c r="A7879" s="30">
        <v>7877</v>
      </c>
      <c r="B7879" s="30">
        <v>1032.623999999998</v>
      </c>
      <c r="C7879" s="30">
        <v>18024.500999999891</v>
      </c>
      <c r="D7879" s="30">
        <v>1</v>
      </c>
      <c r="E7879" s="30">
        <v>1</v>
      </c>
      <c r="F7879" s="30">
        <v>14557.178999999998</v>
      </c>
      <c r="G7879" s="30">
        <v>1</v>
      </c>
      <c r="H7879" s="30">
        <v>1</v>
      </c>
      <c r="I7879" s="30">
        <v>1</v>
      </c>
      <c r="K7879" s="457"/>
      <c r="L7879" s="457" t="e">
        <f>IF(K7879=0,#REF!,0)</f>
        <v>#REF!</v>
      </c>
    </row>
    <row r="7880" spans="1:12">
      <c r="A7880" s="30">
        <v>7878</v>
      </c>
      <c r="B7880" s="30">
        <v>1762.222</v>
      </c>
      <c r="C7880" s="30">
        <v>18063.1529999999</v>
      </c>
      <c r="D7880" s="30">
        <v>1</v>
      </c>
      <c r="E7880" s="30">
        <v>1</v>
      </c>
      <c r="F7880" s="30">
        <v>19810.089</v>
      </c>
      <c r="G7880" s="30">
        <v>1</v>
      </c>
      <c r="H7880" s="30">
        <v>1</v>
      </c>
      <c r="I7880" s="30">
        <v>1</v>
      </c>
      <c r="K7880" s="457"/>
      <c r="L7880" s="457" t="e">
        <f>IF(K7880=0,#REF!,0)</f>
        <v>#REF!</v>
      </c>
    </row>
    <row r="7881" spans="1:12">
      <c r="A7881" s="30">
        <v>7879</v>
      </c>
      <c r="B7881" s="30">
        <v>6139.8579999999993</v>
      </c>
      <c r="C7881" s="30">
        <v>18242.641999999898</v>
      </c>
      <c r="D7881" s="30">
        <v>1</v>
      </c>
      <c r="E7881" s="30">
        <v>1</v>
      </c>
      <c r="F7881" s="30">
        <v>100328.30399999999</v>
      </c>
      <c r="G7881" s="30">
        <v>1</v>
      </c>
      <c r="H7881" s="30">
        <v>1</v>
      </c>
      <c r="I7881" s="30">
        <v>1</v>
      </c>
      <c r="K7881" s="457"/>
      <c r="L7881" s="457" t="e">
        <f>IF(K7881=0,#REF!,0)</f>
        <v>#REF!</v>
      </c>
    </row>
    <row r="7882" spans="1:12">
      <c r="A7882" s="30">
        <v>7880</v>
      </c>
      <c r="B7882" s="30">
        <v>1762.222</v>
      </c>
      <c r="C7882" s="30">
        <v>51110.809999999903</v>
      </c>
      <c r="D7882" s="30">
        <v>1</v>
      </c>
      <c r="E7882" s="30">
        <v>1</v>
      </c>
      <c r="F7882" s="30">
        <v>103470.8069999999</v>
      </c>
      <c r="G7882" s="30">
        <v>1</v>
      </c>
      <c r="H7882" s="30">
        <v>1</v>
      </c>
      <c r="I7882" s="30">
        <v>1</v>
      </c>
      <c r="K7882" s="457"/>
      <c r="L7882" s="457" t="e">
        <f>IF(K7882=0,#REF!,0)</f>
        <v>#REF!</v>
      </c>
    </row>
    <row r="7883" spans="1:12">
      <c r="A7883" s="30">
        <v>7881</v>
      </c>
      <c r="B7883" s="30">
        <v>1032.623999999998</v>
      </c>
      <c r="C7883" s="30">
        <v>80997.795999999988</v>
      </c>
      <c r="D7883" s="30">
        <v>1</v>
      </c>
      <c r="E7883" s="30">
        <v>1</v>
      </c>
      <c r="F7883" s="30">
        <v>97016.1179999999</v>
      </c>
      <c r="G7883" s="30">
        <v>1</v>
      </c>
      <c r="H7883" s="30">
        <v>1</v>
      </c>
      <c r="I7883" s="30">
        <v>1</v>
      </c>
      <c r="K7883" s="457"/>
      <c r="L7883" s="457" t="e">
        <f>IF(K7883=0,#REF!,0)</f>
        <v>#REF!</v>
      </c>
    </row>
    <row r="7884" spans="1:12">
      <c r="A7884" s="30">
        <v>7882</v>
      </c>
      <c r="B7884" s="30">
        <v>1153.2399999999991</v>
      </c>
      <c r="C7884" s="30">
        <v>99285.729999999894</v>
      </c>
      <c r="D7884" s="30">
        <v>1</v>
      </c>
      <c r="E7884" s="30">
        <v>1</v>
      </c>
      <c r="F7884" s="30">
        <v>87182.946000000011</v>
      </c>
      <c r="G7884" s="30">
        <v>1</v>
      </c>
      <c r="H7884" s="30">
        <v>1</v>
      </c>
      <c r="I7884" s="30">
        <v>1</v>
      </c>
      <c r="K7884" s="457"/>
      <c r="L7884" s="457" t="e">
        <f>IF(K7884=0,#REF!,0)</f>
        <v>#REF!</v>
      </c>
    </row>
    <row r="7885" spans="1:12">
      <c r="A7885" s="30">
        <v>7883</v>
      </c>
      <c r="B7885" s="30">
        <v>1213.5469999999991</v>
      </c>
      <c r="C7885" s="30">
        <v>117039.7709999998</v>
      </c>
      <c r="D7885" s="30">
        <v>1</v>
      </c>
      <c r="E7885" s="30">
        <v>1</v>
      </c>
      <c r="F7885" s="30">
        <v>78557.177999999898</v>
      </c>
      <c r="G7885" s="30">
        <v>1</v>
      </c>
      <c r="H7885" s="30">
        <v>1</v>
      </c>
      <c r="I7885" s="30">
        <v>1</v>
      </c>
      <c r="K7885" s="457"/>
      <c r="L7885" s="457" t="e">
        <f>IF(K7885=0,#REF!,0)</f>
        <v>#REF!</v>
      </c>
    </row>
    <row r="7886" spans="1:12">
      <c r="A7886" s="30">
        <v>7884</v>
      </c>
      <c r="B7886" s="30">
        <v>1213.5469999999991</v>
      </c>
      <c r="C7886" s="30">
        <v>98424.0269999999</v>
      </c>
      <c r="D7886" s="30">
        <v>1</v>
      </c>
      <c r="E7886" s="30">
        <v>1</v>
      </c>
      <c r="F7886" s="30">
        <v>70630.66399999999</v>
      </c>
      <c r="G7886" s="30">
        <v>1</v>
      </c>
      <c r="H7886" s="30">
        <v>1</v>
      </c>
      <c r="I7886" s="30">
        <v>1</v>
      </c>
      <c r="K7886" s="457"/>
      <c r="L7886" s="457" t="e">
        <f>IF(K7886=0,#REF!,0)</f>
        <v>#REF!</v>
      </c>
    </row>
    <row r="7887" spans="1:12">
      <c r="A7887" s="30">
        <v>7885</v>
      </c>
      <c r="B7887" s="30">
        <v>6200.1660000000002</v>
      </c>
      <c r="C7887" s="30">
        <v>55186.674999999886</v>
      </c>
      <c r="D7887" s="30">
        <v>1</v>
      </c>
      <c r="E7887" s="30">
        <v>1</v>
      </c>
      <c r="F7887" s="30">
        <v>57818.207000000002</v>
      </c>
      <c r="G7887" s="30">
        <v>1</v>
      </c>
      <c r="H7887" s="30">
        <v>1</v>
      </c>
      <c r="I7887" s="30">
        <v>1</v>
      </c>
      <c r="K7887" s="457"/>
      <c r="L7887" s="457" t="e">
        <f>IF(K7887=0,#REF!,0)</f>
        <v>#REF!</v>
      </c>
    </row>
    <row r="7888" spans="1:12">
      <c r="A7888" s="30">
        <v>7886</v>
      </c>
      <c r="B7888" s="30">
        <v>1762.222</v>
      </c>
      <c r="C7888" s="30">
        <v>78152.652000000002</v>
      </c>
      <c r="D7888" s="30">
        <v>1</v>
      </c>
      <c r="E7888" s="30">
        <v>1</v>
      </c>
      <c r="F7888" s="30">
        <v>61775.087999999902</v>
      </c>
      <c r="G7888" s="30">
        <v>1</v>
      </c>
      <c r="H7888" s="30">
        <v>1</v>
      </c>
      <c r="I7888" s="30">
        <v>1</v>
      </c>
      <c r="K7888" s="457"/>
      <c r="L7888" s="457" t="e">
        <f>IF(K7888=0,#REF!,0)</f>
        <v>#REF!</v>
      </c>
    </row>
    <row r="7889" spans="1:12">
      <c r="A7889" s="30">
        <v>7887</v>
      </c>
      <c r="B7889" s="30">
        <v>1032.623999999998</v>
      </c>
      <c r="C7889" s="30">
        <v>113674.28399999981</v>
      </c>
      <c r="D7889" s="30">
        <v>1</v>
      </c>
      <c r="E7889" s="30">
        <v>1</v>
      </c>
      <c r="F7889" s="30">
        <v>60606.900999999896</v>
      </c>
      <c r="G7889" s="30">
        <v>1</v>
      </c>
      <c r="H7889" s="30">
        <v>1</v>
      </c>
      <c r="I7889" s="30">
        <v>1</v>
      </c>
      <c r="K7889" s="457"/>
      <c r="L7889" s="457" t="e">
        <f>IF(K7889=0,#REF!,0)</f>
        <v>#REF!</v>
      </c>
    </row>
    <row r="7890" spans="1:12">
      <c r="A7890" s="30">
        <v>7888</v>
      </c>
      <c r="B7890" s="30">
        <v>1032.623999999998</v>
      </c>
      <c r="C7890" s="30">
        <v>95641.346999999892</v>
      </c>
      <c r="D7890" s="30">
        <v>1</v>
      </c>
      <c r="E7890" s="30">
        <v>1</v>
      </c>
      <c r="F7890" s="30">
        <v>60433.010999999991</v>
      </c>
      <c r="G7890" s="30">
        <v>1</v>
      </c>
      <c r="H7890" s="30">
        <v>1</v>
      </c>
      <c r="I7890" s="30">
        <v>1</v>
      </c>
      <c r="K7890" s="457"/>
      <c r="L7890" s="457" t="e">
        <f>IF(K7890=0,#REF!,0)</f>
        <v>#REF!</v>
      </c>
    </row>
    <row r="7891" spans="1:12">
      <c r="A7891" s="30">
        <v>7889</v>
      </c>
      <c r="B7891" s="30">
        <v>1032.623999999998</v>
      </c>
      <c r="C7891" s="30">
        <v>83783.923999999999</v>
      </c>
      <c r="D7891" s="30">
        <v>1</v>
      </c>
      <c r="E7891" s="30">
        <v>1</v>
      </c>
      <c r="F7891" s="30">
        <v>62811.970999999903</v>
      </c>
      <c r="G7891" s="30">
        <v>1</v>
      </c>
      <c r="H7891" s="30">
        <v>1</v>
      </c>
      <c r="I7891" s="30">
        <v>1</v>
      </c>
      <c r="K7891" s="457"/>
      <c r="L7891" s="457" t="e">
        <f>IF(K7891=0,#REF!,0)</f>
        <v>#REF!</v>
      </c>
    </row>
    <row r="7892" spans="1:12">
      <c r="A7892" s="30">
        <v>7890</v>
      </c>
      <c r="B7892" s="30">
        <v>1762.222</v>
      </c>
      <c r="C7892" s="30">
        <v>48103.922999999893</v>
      </c>
      <c r="D7892" s="30">
        <v>1</v>
      </c>
      <c r="E7892" s="30">
        <v>1</v>
      </c>
      <c r="F7892" s="30">
        <v>64086.455000000002</v>
      </c>
      <c r="G7892" s="30">
        <v>1</v>
      </c>
      <c r="H7892" s="30">
        <v>1</v>
      </c>
      <c r="I7892" s="30">
        <v>1</v>
      </c>
      <c r="K7892" s="457"/>
      <c r="L7892" s="457" t="e">
        <f>IF(K7892=0,#REF!,0)</f>
        <v>#REF!</v>
      </c>
    </row>
    <row r="7893" spans="1:12">
      <c r="A7893" s="30">
        <v>7891</v>
      </c>
      <c r="B7893" s="30">
        <v>6139.8579999999993</v>
      </c>
      <c r="C7893" s="30">
        <v>30514.482999999898</v>
      </c>
      <c r="D7893" s="30">
        <v>1</v>
      </c>
      <c r="E7893" s="30">
        <v>1</v>
      </c>
      <c r="F7893" s="30">
        <v>59122.766999999993</v>
      </c>
      <c r="G7893" s="30">
        <v>1</v>
      </c>
      <c r="H7893" s="30">
        <v>1</v>
      </c>
      <c r="I7893" s="30">
        <v>1</v>
      </c>
      <c r="K7893" s="457"/>
      <c r="L7893" s="457" t="e">
        <f>IF(K7893=0,#REF!,0)</f>
        <v>#REF!</v>
      </c>
    </row>
    <row r="7894" spans="1:12">
      <c r="A7894" s="30">
        <v>7892</v>
      </c>
      <c r="B7894" s="30">
        <v>7599.07</v>
      </c>
      <c r="C7894" s="30">
        <v>31893.4909999999</v>
      </c>
      <c r="D7894" s="30">
        <v>1</v>
      </c>
      <c r="E7894" s="30">
        <v>1</v>
      </c>
      <c r="F7894" s="30">
        <v>58545.794999999991</v>
      </c>
      <c r="G7894" s="30">
        <v>1</v>
      </c>
      <c r="H7894" s="30">
        <v>1</v>
      </c>
      <c r="I7894" s="30">
        <v>1</v>
      </c>
      <c r="K7894" s="457"/>
      <c r="L7894" s="457" t="e">
        <f>IF(K7894=0,#REF!,0)</f>
        <v>#REF!</v>
      </c>
    </row>
    <row r="7895" spans="1:12">
      <c r="A7895" s="30">
        <v>7893</v>
      </c>
      <c r="B7895" s="30">
        <v>1762.222</v>
      </c>
      <c r="C7895" s="30">
        <v>17799.962999999902</v>
      </c>
      <c r="D7895" s="30">
        <v>1</v>
      </c>
      <c r="E7895" s="30">
        <v>1</v>
      </c>
      <c r="F7895" s="30">
        <v>70503.4209999999</v>
      </c>
      <c r="G7895" s="30">
        <v>1</v>
      </c>
      <c r="H7895" s="30">
        <v>1</v>
      </c>
      <c r="I7895" s="30">
        <v>1</v>
      </c>
      <c r="K7895" s="457"/>
      <c r="L7895" s="457" t="e">
        <f>IF(K7895=0,#REF!,0)</f>
        <v>#REF!</v>
      </c>
    </row>
    <row r="7896" spans="1:12">
      <c r="A7896" s="30">
        <v>7894</v>
      </c>
      <c r="B7896" s="30">
        <v>1762.222</v>
      </c>
      <c r="C7896" s="30">
        <v>17532.377999999891</v>
      </c>
      <c r="D7896" s="30">
        <v>1</v>
      </c>
      <c r="E7896" s="30">
        <v>1</v>
      </c>
      <c r="F7896" s="30">
        <v>3039.8919999999898</v>
      </c>
      <c r="G7896" s="30">
        <v>1</v>
      </c>
      <c r="H7896" s="30">
        <v>1</v>
      </c>
      <c r="I7896" s="30">
        <v>1</v>
      </c>
      <c r="K7896" s="457"/>
      <c r="L7896" s="457" t="e">
        <f>IF(K7896=0,#REF!,0)</f>
        <v>#REF!</v>
      </c>
    </row>
    <row r="7897" spans="1:12">
      <c r="A7897" s="30">
        <v>7895</v>
      </c>
      <c r="B7897" s="30">
        <v>1762.222</v>
      </c>
      <c r="C7897" s="30">
        <v>17228.808999999899</v>
      </c>
      <c r="D7897" s="30">
        <v>1</v>
      </c>
      <c r="E7897" s="30">
        <v>1</v>
      </c>
      <c r="F7897" s="30">
        <v>2368.75899999999</v>
      </c>
      <c r="G7897" s="30">
        <v>1</v>
      </c>
      <c r="H7897" s="30">
        <v>1</v>
      </c>
      <c r="I7897" s="30">
        <v>1</v>
      </c>
      <c r="K7897" s="457"/>
      <c r="L7897" s="457" t="e">
        <f>IF(K7897=0,#REF!,0)</f>
        <v>#REF!</v>
      </c>
    </row>
    <row r="7898" spans="1:12">
      <c r="A7898" s="30">
        <v>7896</v>
      </c>
      <c r="B7898" s="30">
        <v>1032.623999999998</v>
      </c>
      <c r="C7898" s="30">
        <v>17390.669999999889</v>
      </c>
      <c r="D7898" s="30">
        <v>1</v>
      </c>
      <c r="E7898" s="30">
        <v>1</v>
      </c>
      <c r="F7898" s="30">
        <v>8550.1859999999906</v>
      </c>
      <c r="G7898" s="30">
        <v>1</v>
      </c>
      <c r="H7898" s="30">
        <v>1</v>
      </c>
      <c r="I7898" s="30">
        <v>1</v>
      </c>
      <c r="K7898" s="457"/>
      <c r="L7898" s="457" t="e">
        <f>IF(K7898=0,#REF!,0)</f>
        <v>#REF!</v>
      </c>
    </row>
    <row r="7899" spans="1:12">
      <c r="A7899" s="30">
        <v>7897</v>
      </c>
      <c r="B7899" s="30">
        <v>1032.623999999998</v>
      </c>
      <c r="C7899" s="30">
        <v>17534.20899999989</v>
      </c>
      <c r="D7899" s="30">
        <v>1</v>
      </c>
      <c r="E7899" s="30">
        <v>1</v>
      </c>
      <c r="F7899" s="30">
        <v>14946.904999999999</v>
      </c>
      <c r="G7899" s="30">
        <v>1</v>
      </c>
      <c r="H7899" s="30">
        <v>1</v>
      </c>
      <c r="I7899" s="30">
        <v>1</v>
      </c>
      <c r="K7899" s="457"/>
      <c r="L7899" s="457" t="e">
        <f>IF(K7899=0,#REF!,0)</f>
        <v>#REF!</v>
      </c>
    </row>
    <row r="7900" spans="1:12">
      <c r="A7900" s="30">
        <v>7898</v>
      </c>
      <c r="B7900" s="30">
        <v>1032.623999999998</v>
      </c>
      <c r="C7900" s="30">
        <v>17625.276999999893</v>
      </c>
      <c r="D7900" s="30">
        <v>1</v>
      </c>
      <c r="E7900" s="30">
        <v>1</v>
      </c>
      <c r="F7900" s="30">
        <v>21871.133000000002</v>
      </c>
      <c r="G7900" s="30">
        <v>1</v>
      </c>
      <c r="H7900" s="30">
        <v>1</v>
      </c>
      <c r="I7900" s="30">
        <v>1</v>
      </c>
      <c r="K7900" s="457"/>
      <c r="L7900" s="457" t="e">
        <f>IF(K7900=0,#REF!,0)</f>
        <v>#REF!</v>
      </c>
    </row>
    <row r="7901" spans="1:12">
      <c r="A7901" s="30">
        <v>7899</v>
      </c>
      <c r="B7901" s="30">
        <v>1032.623999999998</v>
      </c>
      <c r="C7901" s="30">
        <v>17746.4709999999</v>
      </c>
      <c r="D7901" s="30">
        <v>1</v>
      </c>
      <c r="E7901" s="30">
        <v>1</v>
      </c>
      <c r="F7901" s="30">
        <v>27609.957999999999</v>
      </c>
      <c r="G7901" s="30">
        <v>1</v>
      </c>
      <c r="H7901" s="30">
        <v>1</v>
      </c>
      <c r="I7901" s="30">
        <v>1</v>
      </c>
      <c r="K7901" s="457"/>
      <c r="L7901" s="457" t="e">
        <f>IF(K7901=0,#REF!,0)</f>
        <v>#REF!</v>
      </c>
    </row>
    <row r="7902" spans="1:12">
      <c r="A7902" s="30">
        <v>7900</v>
      </c>
      <c r="B7902" s="30">
        <v>1032.623999999998</v>
      </c>
      <c r="C7902" s="30">
        <v>17833.351999999901</v>
      </c>
      <c r="D7902" s="30">
        <v>1</v>
      </c>
      <c r="E7902" s="30">
        <v>1</v>
      </c>
      <c r="F7902" s="30">
        <v>32330.181999999899</v>
      </c>
      <c r="G7902" s="30">
        <v>1</v>
      </c>
      <c r="H7902" s="30">
        <v>1</v>
      </c>
      <c r="I7902" s="30">
        <v>1</v>
      </c>
      <c r="K7902" s="457"/>
      <c r="L7902" s="457" t="e">
        <f>IF(K7902=0,#REF!,0)</f>
        <v>#REF!</v>
      </c>
    </row>
    <row r="7903" spans="1:12">
      <c r="A7903" s="30">
        <v>7901</v>
      </c>
      <c r="B7903" s="30">
        <v>1032.623999999998</v>
      </c>
      <c r="C7903" s="30">
        <v>17934.503999999899</v>
      </c>
      <c r="D7903" s="30">
        <v>1</v>
      </c>
      <c r="E7903" s="30">
        <v>1</v>
      </c>
      <c r="F7903" s="30">
        <v>36771.981999999996</v>
      </c>
      <c r="G7903" s="30">
        <v>1</v>
      </c>
      <c r="H7903" s="30">
        <v>1</v>
      </c>
      <c r="I7903" s="30">
        <v>1</v>
      </c>
      <c r="K7903" s="457"/>
      <c r="L7903" s="457" t="e">
        <f>IF(K7903=0,#REF!,0)</f>
        <v>#REF!</v>
      </c>
    </row>
    <row r="7904" spans="1:12">
      <c r="A7904" s="30">
        <v>7902</v>
      </c>
      <c r="B7904" s="30">
        <v>1762.222</v>
      </c>
      <c r="C7904" s="30">
        <v>18002.019999999902</v>
      </c>
      <c r="D7904" s="30">
        <v>1</v>
      </c>
      <c r="E7904" s="30">
        <v>1</v>
      </c>
      <c r="F7904" s="30">
        <v>40930.568999999901</v>
      </c>
      <c r="G7904" s="30">
        <v>1</v>
      </c>
      <c r="H7904" s="30">
        <v>1</v>
      </c>
      <c r="I7904" s="30">
        <v>1</v>
      </c>
      <c r="K7904" s="457"/>
      <c r="L7904" s="457" t="e">
        <f>IF(K7904=0,#REF!,0)</f>
        <v>#REF!</v>
      </c>
    </row>
    <row r="7905" spans="1:12">
      <c r="A7905" s="30">
        <v>7903</v>
      </c>
      <c r="B7905" s="30">
        <v>6139.8579999999993</v>
      </c>
      <c r="C7905" s="30">
        <v>18236.463999999898</v>
      </c>
      <c r="D7905" s="30">
        <v>1</v>
      </c>
      <c r="E7905" s="30">
        <v>1</v>
      </c>
      <c r="F7905" s="30">
        <v>119887.777999999</v>
      </c>
      <c r="G7905" s="30">
        <v>1</v>
      </c>
      <c r="H7905" s="30">
        <v>1</v>
      </c>
      <c r="I7905" s="30">
        <v>1</v>
      </c>
      <c r="K7905" s="457"/>
      <c r="L7905" s="457" t="e">
        <f>IF(K7905=0,#REF!,0)</f>
        <v>#REF!</v>
      </c>
    </row>
    <row r="7906" spans="1:12">
      <c r="A7906" s="30">
        <v>7904</v>
      </c>
      <c r="B7906" s="30">
        <v>1762.222</v>
      </c>
      <c r="C7906" s="30">
        <v>51448.784999999902</v>
      </c>
      <c r="D7906" s="30">
        <v>1</v>
      </c>
      <c r="E7906" s="30">
        <v>1</v>
      </c>
      <c r="F7906" s="30">
        <v>121615.351</v>
      </c>
      <c r="G7906" s="30">
        <v>1</v>
      </c>
      <c r="H7906" s="30">
        <v>1</v>
      </c>
      <c r="I7906" s="30">
        <v>1</v>
      </c>
      <c r="K7906" s="457"/>
      <c r="L7906" s="457" t="e">
        <f>IF(K7906=0,#REF!,0)</f>
        <v>#REF!</v>
      </c>
    </row>
    <row r="7907" spans="1:12">
      <c r="A7907" s="30">
        <v>7905</v>
      </c>
      <c r="B7907" s="30">
        <v>1032.623999999998</v>
      </c>
      <c r="C7907" s="30">
        <v>80952.862999999998</v>
      </c>
      <c r="D7907" s="30">
        <v>1</v>
      </c>
      <c r="E7907" s="30">
        <v>1</v>
      </c>
      <c r="F7907" s="30">
        <v>108453.61600000001</v>
      </c>
      <c r="G7907" s="30">
        <v>1</v>
      </c>
      <c r="H7907" s="30">
        <v>1</v>
      </c>
      <c r="I7907" s="30">
        <v>1</v>
      </c>
      <c r="K7907" s="457"/>
      <c r="L7907" s="457" t="e">
        <f>IF(K7907=0,#REF!,0)</f>
        <v>#REF!</v>
      </c>
    </row>
    <row r="7908" spans="1:12">
      <c r="A7908" s="30">
        <v>7906</v>
      </c>
      <c r="B7908" s="30">
        <v>1153.2399999999991</v>
      </c>
      <c r="C7908" s="30">
        <v>98681.533999999898</v>
      </c>
      <c r="D7908" s="30">
        <v>1</v>
      </c>
      <c r="E7908" s="30">
        <v>1</v>
      </c>
      <c r="F7908" s="30">
        <v>91570.918999999994</v>
      </c>
      <c r="G7908" s="30">
        <v>1</v>
      </c>
      <c r="H7908" s="30">
        <v>1</v>
      </c>
      <c r="I7908" s="30">
        <v>1</v>
      </c>
      <c r="K7908" s="457"/>
      <c r="L7908" s="457" t="e">
        <f>IF(K7908=0,#REF!,0)</f>
        <v>#REF!</v>
      </c>
    </row>
    <row r="7909" spans="1:12">
      <c r="A7909" s="30">
        <v>7907</v>
      </c>
      <c r="B7909" s="30">
        <v>1213.5469999999991</v>
      </c>
      <c r="C7909" s="30">
        <v>116031.0209999998</v>
      </c>
      <c r="D7909" s="30">
        <v>1</v>
      </c>
      <c r="E7909" s="30">
        <v>1</v>
      </c>
      <c r="F7909" s="30">
        <v>77659.028999999893</v>
      </c>
      <c r="G7909" s="30">
        <v>1</v>
      </c>
      <c r="H7909" s="30">
        <v>1</v>
      </c>
      <c r="I7909" s="30">
        <v>1</v>
      </c>
      <c r="K7909" s="457"/>
      <c r="L7909" s="457" t="e">
        <f>IF(K7909=0,#REF!,0)</f>
        <v>#REF!</v>
      </c>
    </row>
    <row r="7910" spans="1:12">
      <c r="A7910" s="30">
        <v>7908</v>
      </c>
      <c r="B7910" s="30">
        <v>1213.5469999999991</v>
      </c>
      <c r="C7910" s="30">
        <v>97177.010999999911</v>
      </c>
      <c r="D7910" s="30">
        <v>1</v>
      </c>
      <c r="E7910" s="30">
        <v>1</v>
      </c>
      <c r="F7910" s="30">
        <v>66172.005999999994</v>
      </c>
      <c r="G7910" s="30">
        <v>1</v>
      </c>
      <c r="H7910" s="30">
        <v>1</v>
      </c>
      <c r="I7910" s="30">
        <v>1</v>
      </c>
      <c r="K7910" s="457"/>
      <c r="L7910" s="457" t="e">
        <f>IF(K7910=0,#REF!,0)</f>
        <v>#REF!</v>
      </c>
    </row>
    <row r="7911" spans="1:12">
      <c r="A7911" s="30">
        <v>7909</v>
      </c>
      <c r="B7911" s="30">
        <v>6200.1660000000002</v>
      </c>
      <c r="C7911" s="30">
        <v>53723.482999999891</v>
      </c>
      <c r="D7911" s="30">
        <v>1</v>
      </c>
      <c r="E7911" s="30">
        <v>1</v>
      </c>
      <c r="F7911" s="30">
        <v>47961.736999999892</v>
      </c>
      <c r="G7911" s="30">
        <v>1</v>
      </c>
      <c r="H7911" s="30">
        <v>1</v>
      </c>
      <c r="I7911" s="30">
        <v>1</v>
      </c>
      <c r="K7911" s="457"/>
      <c r="L7911" s="457" t="e">
        <f>IF(K7911=0,#REF!,0)</f>
        <v>#REF!</v>
      </c>
    </row>
    <row r="7912" spans="1:12">
      <c r="A7912" s="30">
        <v>7910</v>
      </c>
      <c r="B7912" s="30">
        <v>1762.222</v>
      </c>
      <c r="C7912" s="30">
        <v>76630.524999999994</v>
      </c>
      <c r="D7912" s="30">
        <v>1</v>
      </c>
      <c r="E7912" s="30">
        <v>1</v>
      </c>
      <c r="F7912" s="30">
        <v>51218.728999999985</v>
      </c>
      <c r="G7912" s="30">
        <v>1</v>
      </c>
      <c r="H7912" s="30">
        <v>1</v>
      </c>
      <c r="I7912" s="30">
        <v>1</v>
      </c>
      <c r="K7912" s="457"/>
      <c r="L7912" s="457" t="e">
        <f>IF(K7912=0,#REF!,0)</f>
        <v>#REF!</v>
      </c>
    </row>
    <row r="7913" spans="1:12">
      <c r="A7913" s="30">
        <v>7911</v>
      </c>
      <c r="B7913" s="30">
        <v>1032.623999999998</v>
      </c>
      <c r="C7913" s="30">
        <v>112167.53699999979</v>
      </c>
      <c r="D7913" s="30">
        <v>1</v>
      </c>
      <c r="E7913" s="30">
        <v>1</v>
      </c>
      <c r="F7913" s="30">
        <v>49438.107999999898</v>
      </c>
      <c r="G7913" s="30">
        <v>1</v>
      </c>
      <c r="H7913" s="30">
        <v>1</v>
      </c>
      <c r="I7913" s="30">
        <v>1</v>
      </c>
      <c r="K7913" s="457"/>
      <c r="L7913" s="457" t="e">
        <f>IF(K7913=0,#REF!,0)</f>
        <v>#REF!</v>
      </c>
    </row>
    <row r="7914" spans="1:12">
      <c r="A7914" s="30">
        <v>7912</v>
      </c>
      <c r="B7914" s="30">
        <v>1032.623999999998</v>
      </c>
      <c r="C7914" s="30">
        <v>94401.937999999907</v>
      </c>
      <c r="D7914" s="30">
        <v>1</v>
      </c>
      <c r="E7914" s="30">
        <v>1</v>
      </c>
      <c r="F7914" s="30">
        <v>51455.801999999996</v>
      </c>
      <c r="G7914" s="30">
        <v>1</v>
      </c>
      <c r="H7914" s="30">
        <v>1</v>
      </c>
      <c r="I7914" s="30">
        <v>1</v>
      </c>
      <c r="K7914" s="457"/>
      <c r="L7914" s="457" t="e">
        <f>IF(K7914=0,#REF!,0)</f>
        <v>#REF!</v>
      </c>
    </row>
    <row r="7915" spans="1:12">
      <c r="A7915" s="30">
        <v>7913</v>
      </c>
      <c r="B7915" s="30">
        <v>1032.623999999998</v>
      </c>
      <c r="C7915" s="30">
        <v>82916.986999999994</v>
      </c>
      <c r="D7915" s="30">
        <v>1</v>
      </c>
      <c r="E7915" s="30">
        <v>1</v>
      </c>
      <c r="F7915" s="30">
        <v>57722.849000000002</v>
      </c>
      <c r="G7915" s="30">
        <v>1</v>
      </c>
      <c r="H7915" s="30">
        <v>1</v>
      </c>
      <c r="I7915" s="30">
        <v>1</v>
      </c>
      <c r="K7915" s="457"/>
      <c r="L7915" s="457" t="e">
        <f>IF(K7915=0,#REF!,0)</f>
        <v>#REF!</v>
      </c>
    </row>
    <row r="7916" spans="1:12">
      <c r="A7916" s="30">
        <v>7914</v>
      </c>
      <c r="B7916" s="30">
        <v>1762.222</v>
      </c>
      <c r="C7916" s="30">
        <v>47681.756999999881</v>
      </c>
      <c r="D7916" s="30">
        <v>1</v>
      </c>
      <c r="E7916" s="30">
        <v>1</v>
      </c>
      <c r="F7916" s="30">
        <v>64230.304999999898</v>
      </c>
      <c r="G7916" s="30">
        <v>1</v>
      </c>
      <c r="H7916" s="30">
        <v>1</v>
      </c>
      <c r="I7916" s="30">
        <v>1</v>
      </c>
      <c r="K7916" s="457"/>
      <c r="L7916" s="457" t="e">
        <f>IF(K7916=0,#REF!,0)</f>
        <v>#REF!</v>
      </c>
    </row>
    <row r="7917" spans="1:12">
      <c r="A7917" s="30">
        <v>7915</v>
      </c>
      <c r="B7917" s="30">
        <v>6139.8579999999993</v>
      </c>
      <c r="C7917" s="30">
        <v>30433.969999999899</v>
      </c>
      <c r="D7917" s="30">
        <v>1</v>
      </c>
      <c r="E7917" s="30">
        <v>1</v>
      </c>
      <c r="F7917" s="30">
        <v>58790.069999999898</v>
      </c>
      <c r="G7917" s="30">
        <v>1</v>
      </c>
      <c r="H7917" s="30">
        <v>1</v>
      </c>
      <c r="I7917" s="30">
        <v>1</v>
      </c>
      <c r="K7917" s="457"/>
      <c r="L7917" s="457" t="e">
        <f>IF(K7917=0,#REF!,0)</f>
        <v>#REF!</v>
      </c>
    </row>
    <row r="7918" spans="1:12">
      <c r="A7918" s="30">
        <v>7916</v>
      </c>
      <c r="B7918" s="30">
        <v>7599.07</v>
      </c>
      <c r="C7918" s="30">
        <v>31838.765999999898</v>
      </c>
      <c r="D7918" s="30">
        <v>1</v>
      </c>
      <c r="E7918" s="30">
        <v>1</v>
      </c>
      <c r="F7918" s="30">
        <v>58654.248999999887</v>
      </c>
      <c r="G7918" s="30">
        <v>1</v>
      </c>
      <c r="H7918" s="30">
        <v>1</v>
      </c>
      <c r="I7918" s="30">
        <v>1</v>
      </c>
      <c r="K7918" s="457"/>
      <c r="L7918" s="457" t="e">
        <f>IF(K7918=0,#REF!,0)</f>
        <v>#REF!</v>
      </c>
    </row>
    <row r="7919" spans="1:12">
      <c r="A7919" s="30">
        <v>7917</v>
      </c>
      <c r="B7919" s="30">
        <v>1762.222</v>
      </c>
      <c r="C7919" s="30">
        <v>17811.805999999902</v>
      </c>
      <c r="D7919" s="30">
        <v>1</v>
      </c>
      <c r="E7919" s="30">
        <v>1</v>
      </c>
      <c r="F7919" s="30">
        <v>70465.171999999904</v>
      </c>
      <c r="G7919" s="30">
        <v>1</v>
      </c>
      <c r="H7919" s="30">
        <v>1</v>
      </c>
      <c r="I7919" s="30">
        <v>1</v>
      </c>
      <c r="K7919" s="457"/>
      <c r="L7919" s="457" t="e">
        <f>IF(K7919=0,#REF!,0)</f>
        <v>#REF!</v>
      </c>
    </row>
    <row r="7920" spans="1:12">
      <c r="A7920" s="30">
        <v>7918</v>
      </c>
      <c r="B7920" s="30">
        <v>1762.222</v>
      </c>
      <c r="C7920" s="30">
        <v>17530.209999999901</v>
      </c>
      <c r="D7920" s="30">
        <v>1</v>
      </c>
      <c r="E7920" s="30">
        <v>1</v>
      </c>
      <c r="F7920" s="30">
        <v>3041.00899999999</v>
      </c>
      <c r="G7920" s="30">
        <v>1</v>
      </c>
      <c r="H7920" s="30">
        <v>1</v>
      </c>
      <c r="I7920" s="30">
        <v>1</v>
      </c>
      <c r="K7920" s="457"/>
      <c r="L7920" s="457" t="e">
        <f>IF(K7920=0,#REF!,0)</f>
        <v>#REF!</v>
      </c>
    </row>
    <row r="7921" spans="1:12">
      <c r="A7921" s="30">
        <v>7919</v>
      </c>
      <c r="B7921" s="30">
        <v>1762.222</v>
      </c>
      <c r="C7921" s="30">
        <v>17218.326999999899</v>
      </c>
      <c r="D7921" s="30">
        <v>1</v>
      </c>
      <c r="E7921" s="30">
        <v>1</v>
      </c>
      <c r="F7921" s="30">
        <v>2280.0009999999997</v>
      </c>
      <c r="G7921" s="30">
        <v>1</v>
      </c>
      <c r="H7921" s="30">
        <v>1</v>
      </c>
      <c r="I7921" s="30">
        <v>1</v>
      </c>
      <c r="K7921" s="457"/>
      <c r="L7921" s="457" t="e">
        <f>IF(K7921=0,#REF!,0)</f>
        <v>#REF!</v>
      </c>
    </row>
    <row r="7922" spans="1:12">
      <c r="A7922" s="30">
        <v>7920</v>
      </c>
      <c r="B7922" s="30">
        <v>1032.623999999998</v>
      </c>
      <c r="C7922" s="30">
        <v>17371.404999999901</v>
      </c>
      <c r="D7922" s="30">
        <v>1</v>
      </c>
      <c r="E7922" s="30">
        <v>1</v>
      </c>
      <c r="F7922" s="30">
        <v>7864.2109999999902</v>
      </c>
      <c r="G7922" s="30">
        <v>1</v>
      </c>
      <c r="H7922" s="30">
        <v>1</v>
      </c>
      <c r="I7922" s="30">
        <v>1</v>
      </c>
      <c r="K7922" s="457"/>
      <c r="L7922" s="457" t="e">
        <f>IF(K7922=0,#REF!,0)</f>
        <v>#REF!</v>
      </c>
    </row>
    <row r="7923" spans="1:12">
      <c r="A7923" s="30">
        <v>7921</v>
      </c>
      <c r="B7923" s="30">
        <v>1032.623999999998</v>
      </c>
      <c r="C7923" s="30">
        <v>17545.8669999999</v>
      </c>
      <c r="D7923" s="30">
        <v>1</v>
      </c>
      <c r="E7923" s="30">
        <v>1</v>
      </c>
      <c r="F7923" s="30">
        <v>14960.466999999901</v>
      </c>
      <c r="G7923" s="30">
        <v>1</v>
      </c>
      <c r="H7923" s="30">
        <v>1</v>
      </c>
      <c r="I7923" s="30">
        <v>1</v>
      </c>
      <c r="K7923" s="457"/>
      <c r="L7923" s="457" t="e">
        <f>IF(K7923=0,#REF!,0)</f>
        <v>#REF!</v>
      </c>
    </row>
    <row r="7924" spans="1:12">
      <c r="A7924" s="30">
        <v>7922</v>
      </c>
      <c r="B7924" s="30">
        <v>1032.623999999998</v>
      </c>
      <c r="C7924" s="30">
        <v>17681.728999999901</v>
      </c>
      <c r="D7924" s="30">
        <v>1</v>
      </c>
      <c r="E7924" s="30">
        <v>1</v>
      </c>
      <c r="F7924" s="30">
        <v>22753.922999999901</v>
      </c>
      <c r="G7924" s="30">
        <v>1</v>
      </c>
      <c r="H7924" s="30">
        <v>1</v>
      </c>
      <c r="I7924" s="30">
        <v>1</v>
      </c>
      <c r="K7924" s="457"/>
      <c r="L7924" s="457" t="e">
        <f>IF(K7924=0,#REF!,0)</f>
        <v>#REF!</v>
      </c>
    </row>
    <row r="7925" spans="1:12">
      <c r="A7925" s="30">
        <v>7923</v>
      </c>
      <c r="B7925" s="30">
        <v>1032.623999999998</v>
      </c>
      <c r="C7925" s="30">
        <v>17851.9389999999</v>
      </c>
      <c r="D7925" s="30">
        <v>1</v>
      </c>
      <c r="E7925" s="30">
        <v>1</v>
      </c>
      <c r="F7925" s="30">
        <v>29707.462999999898</v>
      </c>
      <c r="G7925" s="30">
        <v>1</v>
      </c>
      <c r="H7925" s="30">
        <v>1</v>
      </c>
      <c r="I7925" s="30">
        <v>1</v>
      </c>
      <c r="K7925" s="457"/>
      <c r="L7925" s="457" t="e">
        <f>IF(K7925=0,#REF!,0)</f>
        <v>#REF!</v>
      </c>
    </row>
    <row r="7926" spans="1:12">
      <c r="A7926" s="30">
        <v>7924</v>
      </c>
      <c r="B7926" s="30">
        <v>1032.623999999998</v>
      </c>
      <c r="C7926" s="30">
        <v>17924.180999999902</v>
      </c>
      <c r="D7926" s="30">
        <v>1</v>
      </c>
      <c r="E7926" s="30">
        <v>1</v>
      </c>
      <c r="F7926" s="30">
        <v>34368.968000000001</v>
      </c>
      <c r="G7926" s="30">
        <v>1</v>
      </c>
      <c r="H7926" s="30">
        <v>1</v>
      </c>
      <c r="I7926" s="30">
        <v>1</v>
      </c>
      <c r="K7926" s="457"/>
      <c r="L7926" s="457" t="e">
        <f>IF(K7926=0,#REF!,0)</f>
        <v>#REF!</v>
      </c>
    </row>
    <row r="7927" spans="1:12">
      <c r="A7927" s="30">
        <v>7925</v>
      </c>
      <c r="B7927" s="30">
        <v>1032.623999999998</v>
      </c>
      <c r="C7927" s="30">
        <v>18019.071999999898</v>
      </c>
      <c r="D7927" s="30">
        <v>1</v>
      </c>
      <c r="E7927" s="30">
        <v>1</v>
      </c>
      <c r="F7927" s="30">
        <v>39158.372000000003</v>
      </c>
      <c r="G7927" s="30">
        <v>1</v>
      </c>
      <c r="H7927" s="30">
        <v>1</v>
      </c>
      <c r="I7927" s="30">
        <v>1</v>
      </c>
      <c r="K7927" s="457"/>
      <c r="L7927" s="457" t="e">
        <f>IF(K7927=0,#REF!,0)</f>
        <v>#REF!</v>
      </c>
    </row>
    <row r="7928" spans="1:12">
      <c r="A7928" s="30">
        <v>7926</v>
      </c>
      <c r="B7928" s="30">
        <v>1762.222</v>
      </c>
      <c r="C7928" s="30">
        <v>18124.450999999899</v>
      </c>
      <c r="D7928" s="30">
        <v>1</v>
      </c>
      <c r="E7928" s="30">
        <v>1</v>
      </c>
      <c r="F7928" s="30">
        <v>44057.126999999986</v>
      </c>
      <c r="G7928" s="30">
        <v>1</v>
      </c>
      <c r="H7928" s="30">
        <v>1</v>
      </c>
      <c r="I7928" s="30">
        <v>1</v>
      </c>
      <c r="K7928" s="457"/>
      <c r="L7928" s="457" t="e">
        <f>IF(K7928=0,#REF!,0)</f>
        <v>#REF!</v>
      </c>
    </row>
    <row r="7929" spans="1:12">
      <c r="A7929" s="30">
        <v>7927</v>
      </c>
      <c r="B7929" s="30">
        <v>6139.8579999999993</v>
      </c>
      <c r="C7929" s="30">
        <v>18344.5819999999</v>
      </c>
      <c r="D7929" s="30">
        <v>1</v>
      </c>
      <c r="E7929" s="30">
        <v>1</v>
      </c>
      <c r="F7929" s="30">
        <v>123196.533999999</v>
      </c>
      <c r="G7929" s="30">
        <v>1</v>
      </c>
      <c r="H7929" s="30">
        <v>1</v>
      </c>
      <c r="I7929" s="30">
        <v>1</v>
      </c>
      <c r="K7929" s="457"/>
      <c r="L7929" s="457" t="e">
        <f>IF(K7929=0,#REF!,0)</f>
        <v>#REF!</v>
      </c>
    </row>
    <row r="7930" spans="1:12">
      <c r="A7930" s="30">
        <v>7928</v>
      </c>
      <c r="B7930" s="30">
        <v>1762.222</v>
      </c>
      <c r="C7930" s="30">
        <v>51544.80099999989</v>
      </c>
      <c r="D7930" s="30">
        <v>1</v>
      </c>
      <c r="E7930" s="30">
        <v>1</v>
      </c>
      <c r="F7930" s="30">
        <v>124767.19099999999</v>
      </c>
      <c r="G7930" s="30">
        <v>1</v>
      </c>
      <c r="H7930" s="30">
        <v>1</v>
      </c>
      <c r="I7930" s="30">
        <v>1</v>
      </c>
      <c r="K7930" s="457"/>
      <c r="L7930" s="457" t="e">
        <f>IF(K7930=0,#REF!,0)</f>
        <v>#REF!</v>
      </c>
    </row>
    <row r="7931" spans="1:12">
      <c r="A7931" s="30">
        <v>7929</v>
      </c>
      <c r="B7931" s="30">
        <v>1032.623999999998</v>
      </c>
      <c r="C7931" s="30">
        <v>81191.462999999989</v>
      </c>
      <c r="D7931" s="30">
        <v>1</v>
      </c>
      <c r="E7931" s="30">
        <v>1</v>
      </c>
      <c r="F7931" s="30">
        <v>116044.77999999901</v>
      </c>
      <c r="G7931" s="30">
        <v>1</v>
      </c>
      <c r="H7931" s="30">
        <v>1</v>
      </c>
      <c r="I7931" s="30">
        <v>1</v>
      </c>
      <c r="K7931" s="457"/>
      <c r="L7931" s="457" t="e">
        <f>IF(K7931=0,#REF!,0)</f>
        <v>#REF!</v>
      </c>
    </row>
    <row r="7932" spans="1:12">
      <c r="A7932" s="30">
        <v>7930</v>
      </c>
      <c r="B7932" s="30">
        <v>1153.2399999999991</v>
      </c>
      <c r="C7932" s="30">
        <v>99208.104999999894</v>
      </c>
      <c r="D7932" s="30">
        <v>1</v>
      </c>
      <c r="E7932" s="30">
        <v>1</v>
      </c>
      <c r="F7932" s="30">
        <v>103572.19499999899</v>
      </c>
      <c r="G7932" s="30">
        <v>1</v>
      </c>
      <c r="H7932" s="30">
        <v>1</v>
      </c>
      <c r="I7932" s="30">
        <v>1</v>
      </c>
      <c r="K7932" s="457"/>
      <c r="L7932" s="457" t="e">
        <f>IF(K7932=0,#REF!,0)</f>
        <v>#REF!</v>
      </c>
    </row>
    <row r="7933" spans="1:12">
      <c r="A7933" s="30">
        <v>7931</v>
      </c>
      <c r="B7933" s="30">
        <v>1213.5469999999991</v>
      </c>
      <c r="C7933" s="30">
        <v>116797.71599999981</v>
      </c>
      <c r="D7933" s="30">
        <v>1</v>
      </c>
      <c r="E7933" s="30">
        <v>1</v>
      </c>
      <c r="F7933" s="30">
        <v>91294.12999999999</v>
      </c>
      <c r="G7933" s="30">
        <v>1</v>
      </c>
      <c r="H7933" s="30">
        <v>1</v>
      </c>
      <c r="I7933" s="30">
        <v>1</v>
      </c>
      <c r="K7933" s="457"/>
      <c r="L7933" s="457" t="e">
        <f>IF(K7933=0,#REF!,0)</f>
        <v>#REF!</v>
      </c>
    </row>
    <row r="7934" spans="1:12">
      <c r="A7934" s="30">
        <v>7932</v>
      </c>
      <c r="B7934" s="30">
        <v>1213.5469999999991</v>
      </c>
      <c r="C7934" s="30">
        <v>97934.912999999899</v>
      </c>
      <c r="D7934" s="30">
        <v>1</v>
      </c>
      <c r="E7934" s="30">
        <v>1</v>
      </c>
      <c r="F7934" s="30">
        <v>79285.911999999895</v>
      </c>
      <c r="G7934" s="30">
        <v>1</v>
      </c>
      <c r="H7934" s="30">
        <v>1</v>
      </c>
      <c r="I7934" s="30">
        <v>1</v>
      </c>
      <c r="K7934" s="457"/>
      <c r="L7934" s="457" t="e">
        <f>IF(K7934=0,#REF!,0)</f>
        <v>#REF!</v>
      </c>
    </row>
    <row r="7935" spans="1:12">
      <c r="A7935" s="30">
        <v>7933</v>
      </c>
      <c r="B7935" s="30">
        <v>6200.1660000000002</v>
      </c>
      <c r="C7935" s="30">
        <v>54616.004999999896</v>
      </c>
      <c r="D7935" s="30">
        <v>1</v>
      </c>
      <c r="E7935" s="30">
        <v>1</v>
      </c>
      <c r="F7935" s="30">
        <v>63844.558999999892</v>
      </c>
      <c r="G7935" s="30">
        <v>1</v>
      </c>
      <c r="H7935" s="30">
        <v>1</v>
      </c>
      <c r="I7935" s="30">
        <v>1</v>
      </c>
      <c r="K7935" s="457"/>
      <c r="L7935" s="457" t="e">
        <f>IF(K7935=0,#REF!,0)</f>
        <v>#REF!</v>
      </c>
    </row>
    <row r="7936" spans="1:12">
      <c r="A7936" s="30">
        <v>7934</v>
      </c>
      <c r="B7936" s="30">
        <v>1762.222</v>
      </c>
      <c r="C7936" s="30">
        <v>77723.356999999989</v>
      </c>
      <c r="D7936" s="30">
        <v>1</v>
      </c>
      <c r="E7936" s="30">
        <v>1</v>
      </c>
      <c r="F7936" s="30">
        <v>69504.497999999978</v>
      </c>
      <c r="G7936" s="30">
        <v>1</v>
      </c>
      <c r="H7936" s="30">
        <v>1</v>
      </c>
      <c r="I7936" s="30">
        <v>1</v>
      </c>
      <c r="K7936" s="457"/>
      <c r="L7936" s="457" t="e">
        <f>IF(K7936=0,#REF!,0)</f>
        <v>#REF!</v>
      </c>
    </row>
    <row r="7937" spans="1:12">
      <c r="A7937" s="30">
        <v>7935</v>
      </c>
      <c r="B7937" s="30">
        <v>1032.623999999998</v>
      </c>
      <c r="C7937" s="30">
        <v>113413.8389999998</v>
      </c>
      <c r="D7937" s="30">
        <v>1</v>
      </c>
      <c r="E7937" s="30">
        <v>1</v>
      </c>
      <c r="F7937" s="30">
        <v>68269.279999999984</v>
      </c>
      <c r="G7937" s="30">
        <v>1</v>
      </c>
      <c r="H7937" s="30">
        <v>1</v>
      </c>
      <c r="I7937" s="30">
        <v>1</v>
      </c>
      <c r="K7937" s="457"/>
      <c r="L7937" s="457" t="e">
        <f>IF(K7937=0,#REF!,0)</f>
        <v>#REF!</v>
      </c>
    </row>
    <row r="7938" spans="1:12">
      <c r="A7938" s="30">
        <v>7936</v>
      </c>
      <c r="B7938" s="30">
        <v>1032.623999999998</v>
      </c>
      <c r="C7938" s="30">
        <v>95489.414999999892</v>
      </c>
      <c r="D7938" s="30">
        <v>1</v>
      </c>
      <c r="E7938" s="30">
        <v>1</v>
      </c>
      <c r="F7938" s="30">
        <v>68236.034999999989</v>
      </c>
      <c r="G7938" s="30">
        <v>1</v>
      </c>
      <c r="H7938" s="30">
        <v>1</v>
      </c>
      <c r="I7938" s="30">
        <v>1</v>
      </c>
      <c r="K7938" s="457"/>
      <c r="L7938" s="457" t="e">
        <f>IF(K7938=0,#REF!,0)</f>
        <v>#REF!</v>
      </c>
    </row>
    <row r="7939" spans="1:12">
      <c r="A7939" s="30">
        <v>7937</v>
      </c>
      <c r="B7939" s="30">
        <v>1032.623999999998</v>
      </c>
      <c r="C7939" s="30">
        <v>83793.240999999995</v>
      </c>
      <c r="D7939" s="30">
        <v>1</v>
      </c>
      <c r="E7939" s="30">
        <v>1</v>
      </c>
      <c r="F7939" s="30">
        <v>71591.512999999992</v>
      </c>
      <c r="G7939" s="30">
        <v>1</v>
      </c>
      <c r="H7939" s="30">
        <v>1</v>
      </c>
      <c r="I7939" s="30">
        <v>1</v>
      </c>
      <c r="K7939" s="457"/>
      <c r="L7939" s="457" t="e">
        <f>IF(K7939=0,#REF!,0)</f>
        <v>#REF!</v>
      </c>
    </row>
    <row r="7940" spans="1:12">
      <c r="A7940" s="30">
        <v>7938</v>
      </c>
      <c r="B7940" s="30">
        <v>1762.222</v>
      </c>
      <c r="C7940" s="30">
        <v>48341.263999999886</v>
      </c>
      <c r="D7940" s="30">
        <v>1</v>
      </c>
      <c r="E7940" s="30">
        <v>1</v>
      </c>
      <c r="F7940" s="30">
        <v>75649.038999999902</v>
      </c>
      <c r="G7940" s="30">
        <v>1</v>
      </c>
      <c r="H7940" s="30">
        <v>1</v>
      </c>
      <c r="I7940" s="30">
        <v>1</v>
      </c>
      <c r="K7940" s="457"/>
      <c r="L7940" s="457" t="e">
        <f>IF(K7940=0,#REF!,0)</f>
        <v>#REF!</v>
      </c>
    </row>
    <row r="7941" spans="1:12">
      <c r="A7941" s="30">
        <v>7939</v>
      </c>
      <c r="B7941" s="30">
        <v>6139.8579999999993</v>
      </c>
      <c r="C7941" s="30">
        <v>30844.2959999999</v>
      </c>
      <c r="D7941" s="30">
        <v>1</v>
      </c>
      <c r="E7941" s="30">
        <v>1</v>
      </c>
      <c r="F7941" s="30">
        <v>68754.32699999999</v>
      </c>
      <c r="G7941" s="30">
        <v>1</v>
      </c>
      <c r="H7941" s="30">
        <v>1</v>
      </c>
      <c r="I7941" s="30">
        <v>1</v>
      </c>
      <c r="K7941" s="457"/>
      <c r="L7941" s="457" t="e">
        <f>IF(K7941=0,#REF!,0)</f>
        <v>#REF!</v>
      </c>
    </row>
    <row r="7942" spans="1:12">
      <c r="A7942" s="30">
        <v>7940</v>
      </c>
      <c r="B7942" s="30">
        <v>7599.07</v>
      </c>
      <c r="C7942" s="30">
        <v>32240.629999999899</v>
      </c>
      <c r="D7942" s="30">
        <v>1</v>
      </c>
      <c r="E7942" s="30">
        <v>1</v>
      </c>
      <c r="F7942" s="30">
        <v>67289.249999999898</v>
      </c>
      <c r="G7942" s="30">
        <v>1</v>
      </c>
      <c r="H7942" s="30">
        <v>1</v>
      </c>
      <c r="I7942" s="30">
        <v>1</v>
      </c>
      <c r="K7942" s="457"/>
      <c r="L7942" s="457" t="e">
        <f>IF(K7942=0,#REF!,0)</f>
        <v>#REF!</v>
      </c>
    </row>
    <row r="7943" spans="1:12">
      <c r="A7943" s="30">
        <v>7941</v>
      </c>
      <c r="B7943" s="30">
        <v>1762.222</v>
      </c>
      <c r="C7943" s="30">
        <v>18114.393999999898</v>
      </c>
      <c r="D7943" s="30">
        <v>1</v>
      </c>
      <c r="E7943" s="30">
        <v>1</v>
      </c>
      <c r="F7943" s="30">
        <v>77700.733000000007</v>
      </c>
      <c r="G7943" s="30">
        <v>1</v>
      </c>
      <c r="H7943" s="30">
        <v>1</v>
      </c>
      <c r="I7943" s="30">
        <v>1</v>
      </c>
      <c r="K7943" s="457"/>
      <c r="L7943" s="457" t="e">
        <f>IF(K7943=0,#REF!,0)</f>
        <v>#REF!</v>
      </c>
    </row>
    <row r="7944" spans="1:12">
      <c r="A7944" s="30">
        <v>7942</v>
      </c>
      <c r="B7944" s="30">
        <v>1762.222</v>
      </c>
      <c r="C7944" s="30">
        <v>17758.735999999903</v>
      </c>
      <c r="D7944" s="30">
        <v>1</v>
      </c>
      <c r="E7944" s="30">
        <v>1</v>
      </c>
      <c r="F7944" s="30">
        <v>3373.8419999999987</v>
      </c>
      <c r="G7944" s="30">
        <v>1</v>
      </c>
      <c r="H7944" s="30">
        <v>1</v>
      </c>
      <c r="I7944" s="30">
        <v>1</v>
      </c>
      <c r="K7944" s="457"/>
      <c r="L7944" s="457" t="e">
        <f>IF(K7944=0,#REF!,0)</f>
        <v>#REF!</v>
      </c>
    </row>
    <row r="7945" spans="1:12">
      <c r="A7945" s="30">
        <v>7943</v>
      </c>
      <c r="B7945" s="30">
        <v>1762.222</v>
      </c>
      <c r="C7945" s="30">
        <v>17411.244999999901</v>
      </c>
      <c r="D7945" s="30">
        <v>1</v>
      </c>
      <c r="E7945" s="30">
        <v>1</v>
      </c>
      <c r="F7945" s="30">
        <v>4275.8779999999897</v>
      </c>
      <c r="G7945" s="30">
        <v>1</v>
      </c>
      <c r="H7945" s="30">
        <v>1</v>
      </c>
      <c r="I7945" s="30">
        <v>1</v>
      </c>
      <c r="K7945" s="457"/>
      <c r="L7945" s="457" t="e">
        <f>IF(K7945=0,#REF!,0)</f>
        <v>#REF!</v>
      </c>
    </row>
    <row r="7946" spans="1:12">
      <c r="A7946" s="30">
        <v>7944</v>
      </c>
      <c r="B7946" s="30">
        <v>1032.623999999998</v>
      </c>
      <c r="C7946" s="30">
        <v>17532.498999999902</v>
      </c>
      <c r="D7946" s="30">
        <v>1</v>
      </c>
      <c r="E7946" s="30">
        <v>1</v>
      </c>
      <c r="F7946" s="30">
        <v>11691.757</v>
      </c>
      <c r="G7946" s="30">
        <v>1</v>
      </c>
      <c r="H7946" s="30">
        <v>1</v>
      </c>
      <c r="I7946" s="30">
        <v>1</v>
      </c>
      <c r="K7946" s="457"/>
      <c r="L7946" s="457" t="e">
        <f>IF(K7946=0,#REF!,0)</f>
        <v>#REF!</v>
      </c>
    </row>
    <row r="7947" spans="1:12">
      <c r="A7947" s="30">
        <v>7945</v>
      </c>
      <c r="B7947" s="30">
        <v>1032.623999999998</v>
      </c>
      <c r="C7947" s="30">
        <v>17601.522999999899</v>
      </c>
      <c r="D7947" s="30">
        <v>1</v>
      </c>
      <c r="E7947" s="30">
        <v>1</v>
      </c>
      <c r="F7947" s="30">
        <v>16329.132</v>
      </c>
      <c r="G7947" s="30">
        <v>1</v>
      </c>
      <c r="H7947" s="30">
        <v>1</v>
      </c>
      <c r="I7947" s="30">
        <v>1</v>
      </c>
      <c r="K7947" s="457"/>
      <c r="L7947" s="457" t="e">
        <f>IF(K7947=0,#REF!,0)</f>
        <v>#REF!</v>
      </c>
    </row>
    <row r="7948" spans="1:12">
      <c r="A7948" s="30">
        <v>7946</v>
      </c>
      <c r="B7948" s="30">
        <v>1032.623999999998</v>
      </c>
      <c r="C7948" s="30">
        <v>17599.124999999891</v>
      </c>
      <c r="D7948" s="30">
        <v>1</v>
      </c>
      <c r="E7948" s="30">
        <v>1</v>
      </c>
      <c r="F7948" s="30">
        <v>20873.696</v>
      </c>
      <c r="G7948" s="30">
        <v>1</v>
      </c>
      <c r="H7948" s="30">
        <v>1</v>
      </c>
      <c r="I7948" s="30">
        <v>1</v>
      </c>
      <c r="K7948" s="457"/>
      <c r="L7948" s="457" t="e">
        <f>IF(K7948=0,#REF!,0)</f>
        <v>#REF!</v>
      </c>
    </row>
    <row r="7949" spans="1:12">
      <c r="A7949" s="30">
        <v>7947</v>
      </c>
      <c r="B7949" s="30">
        <v>1032.623999999998</v>
      </c>
      <c r="C7949" s="30">
        <v>17653.036999999902</v>
      </c>
      <c r="D7949" s="30">
        <v>1</v>
      </c>
      <c r="E7949" s="30">
        <v>1</v>
      </c>
      <c r="F7949" s="30">
        <v>25052.087999999902</v>
      </c>
      <c r="G7949" s="30">
        <v>1</v>
      </c>
      <c r="H7949" s="30">
        <v>1</v>
      </c>
      <c r="I7949" s="30">
        <v>1</v>
      </c>
      <c r="K7949" s="457"/>
      <c r="L7949" s="457" t="e">
        <f>IF(K7949=0,#REF!,0)</f>
        <v>#REF!</v>
      </c>
    </row>
    <row r="7950" spans="1:12">
      <c r="A7950" s="30">
        <v>7948</v>
      </c>
      <c r="B7950" s="30">
        <v>1032.623999999998</v>
      </c>
      <c r="C7950" s="30">
        <v>17679.410999999898</v>
      </c>
      <c r="D7950" s="30">
        <v>1</v>
      </c>
      <c r="E7950" s="30">
        <v>1</v>
      </c>
      <c r="F7950" s="30">
        <v>28473.311000000002</v>
      </c>
      <c r="G7950" s="30">
        <v>1</v>
      </c>
      <c r="H7950" s="30">
        <v>1</v>
      </c>
      <c r="I7950" s="30">
        <v>1</v>
      </c>
      <c r="K7950" s="457"/>
      <c r="L7950" s="457" t="e">
        <f>IF(K7950=0,#REF!,0)</f>
        <v>#REF!</v>
      </c>
    </row>
    <row r="7951" spans="1:12">
      <c r="A7951" s="30">
        <v>7949</v>
      </c>
      <c r="B7951" s="30">
        <v>1032.623999999998</v>
      </c>
      <c r="C7951" s="30">
        <v>17724.927999999898</v>
      </c>
      <c r="D7951" s="30">
        <v>1</v>
      </c>
      <c r="E7951" s="30">
        <v>1</v>
      </c>
      <c r="F7951" s="30">
        <v>32091.696999999898</v>
      </c>
      <c r="G7951" s="30">
        <v>1</v>
      </c>
      <c r="H7951" s="30">
        <v>1</v>
      </c>
      <c r="I7951" s="30">
        <v>1</v>
      </c>
      <c r="K7951" s="457"/>
      <c r="L7951" s="457" t="e">
        <f>IF(K7951=0,#REF!,0)</f>
        <v>#REF!</v>
      </c>
    </row>
    <row r="7952" spans="1:12">
      <c r="A7952" s="30">
        <v>7950</v>
      </c>
      <c r="B7952" s="30">
        <v>1762.222</v>
      </c>
      <c r="C7952" s="30">
        <v>17733.305999999902</v>
      </c>
      <c r="D7952" s="30">
        <v>1</v>
      </c>
      <c r="E7952" s="30">
        <v>1</v>
      </c>
      <c r="F7952" s="30">
        <v>35564.771999999997</v>
      </c>
      <c r="G7952" s="30">
        <v>1</v>
      </c>
      <c r="H7952" s="30">
        <v>1</v>
      </c>
      <c r="I7952" s="30">
        <v>1</v>
      </c>
      <c r="K7952" s="457"/>
      <c r="L7952" s="457" t="e">
        <f>IF(K7952=0,#REF!,0)</f>
        <v>#REF!</v>
      </c>
    </row>
    <row r="7953" spans="1:12">
      <c r="A7953" s="30">
        <v>7951</v>
      </c>
      <c r="B7953" s="30">
        <v>6139.8579999999993</v>
      </c>
      <c r="C7953" s="30">
        <v>17857.6529999999</v>
      </c>
      <c r="D7953" s="30">
        <v>1</v>
      </c>
      <c r="E7953" s="30">
        <v>1</v>
      </c>
      <c r="F7953" s="30">
        <v>113739.19899999999</v>
      </c>
      <c r="G7953" s="30">
        <v>1</v>
      </c>
      <c r="H7953" s="30">
        <v>1</v>
      </c>
      <c r="I7953" s="30">
        <v>1</v>
      </c>
      <c r="K7953" s="457"/>
      <c r="L7953" s="457" t="e">
        <f>IF(K7953=0,#REF!,0)</f>
        <v>#REF!</v>
      </c>
    </row>
    <row r="7954" spans="1:12">
      <c r="A7954" s="30">
        <v>7952</v>
      </c>
      <c r="B7954" s="30">
        <v>1762.222</v>
      </c>
      <c r="C7954" s="30">
        <v>51107.4379999999</v>
      </c>
      <c r="D7954" s="30">
        <v>1</v>
      </c>
      <c r="E7954" s="30">
        <v>1</v>
      </c>
      <c r="F7954" s="30">
        <v>115149.492</v>
      </c>
      <c r="G7954" s="30">
        <v>1</v>
      </c>
      <c r="H7954" s="30">
        <v>1</v>
      </c>
      <c r="I7954" s="30">
        <v>1</v>
      </c>
      <c r="K7954" s="457"/>
      <c r="L7954" s="457" t="e">
        <f>IF(K7954=0,#REF!,0)</f>
        <v>#REF!</v>
      </c>
    </row>
    <row r="7955" spans="1:12">
      <c r="A7955" s="30">
        <v>7953</v>
      </c>
      <c r="B7955" s="30">
        <v>1032.623999999998</v>
      </c>
      <c r="C7955" s="30">
        <v>80703.136999999988</v>
      </c>
      <c r="D7955" s="30">
        <v>1</v>
      </c>
      <c r="E7955" s="30">
        <v>1</v>
      </c>
      <c r="F7955" s="30">
        <v>107193.46399999999</v>
      </c>
      <c r="G7955" s="30">
        <v>1</v>
      </c>
      <c r="H7955" s="30">
        <v>1</v>
      </c>
      <c r="I7955" s="30">
        <v>1</v>
      </c>
      <c r="K7955" s="457"/>
      <c r="L7955" s="457" t="e">
        <f>IF(K7955=0,#REF!,0)</f>
        <v>#REF!</v>
      </c>
    </row>
    <row r="7956" spans="1:12">
      <c r="A7956" s="30">
        <v>7954</v>
      </c>
      <c r="B7956" s="30">
        <v>1153.2399999999991</v>
      </c>
      <c r="C7956" s="30">
        <v>98661.514999999898</v>
      </c>
      <c r="D7956" s="30">
        <v>1</v>
      </c>
      <c r="E7956" s="30">
        <v>1</v>
      </c>
      <c r="F7956" s="30">
        <v>94976.263999999996</v>
      </c>
      <c r="G7956" s="30">
        <v>1</v>
      </c>
      <c r="H7956" s="30">
        <v>1</v>
      </c>
      <c r="I7956" s="30">
        <v>1</v>
      </c>
      <c r="K7956" s="457"/>
      <c r="L7956" s="457" t="e">
        <f>IF(K7956=0,#REF!,0)</f>
        <v>#REF!</v>
      </c>
    </row>
    <row r="7957" spans="1:12">
      <c r="A7957" s="30">
        <v>7955</v>
      </c>
      <c r="B7957" s="30">
        <v>1213.5469999999991</v>
      </c>
      <c r="C7957" s="30">
        <v>116012.8109999998</v>
      </c>
      <c r="D7957" s="30">
        <v>1</v>
      </c>
      <c r="E7957" s="30">
        <v>1</v>
      </c>
      <c r="F7957" s="30">
        <v>81820.316999999981</v>
      </c>
      <c r="G7957" s="30">
        <v>1</v>
      </c>
      <c r="H7957" s="30">
        <v>1</v>
      </c>
      <c r="I7957" s="30">
        <v>1</v>
      </c>
      <c r="K7957" s="457"/>
      <c r="L7957" s="457" t="e">
        <f>IF(K7957=0,#REF!,0)</f>
        <v>#REF!</v>
      </c>
    </row>
    <row r="7958" spans="1:12">
      <c r="A7958" s="30">
        <v>7956</v>
      </c>
      <c r="B7958" s="30">
        <v>1213.5469999999991</v>
      </c>
      <c r="C7958" s="30">
        <v>97073.732999999891</v>
      </c>
      <c r="D7958" s="30">
        <v>1</v>
      </c>
      <c r="E7958" s="30">
        <v>1</v>
      </c>
      <c r="F7958" s="30">
        <v>68661.273000000001</v>
      </c>
      <c r="G7958" s="30">
        <v>1</v>
      </c>
      <c r="H7958" s="30">
        <v>1</v>
      </c>
      <c r="I7958" s="30">
        <v>1</v>
      </c>
      <c r="K7958" s="457"/>
      <c r="L7958" s="457" t="e">
        <f>IF(K7958=0,#REF!,0)</f>
        <v>#REF!</v>
      </c>
    </row>
    <row r="7959" spans="1:12">
      <c r="A7959" s="30">
        <v>7957</v>
      </c>
      <c r="B7959" s="30">
        <v>6200.1660000000002</v>
      </c>
      <c r="C7959" s="30">
        <v>53695.862999999896</v>
      </c>
      <c r="D7959" s="30">
        <v>1</v>
      </c>
      <c r="E7959" s="30">
        <v>1</v>
      </c>
      <c r="F7959" s="30">
        <v>51811.073999999891</v>
      </c>
      <c r="G7959" s="30">
        <v>1</v>
      </c>
      <c r="H7959" s="30">
        <v>1</v>
      </c>
      <c r="I7959" s="30">
        <v>1</v>
      </c>
      <c r="K7959" s="457"/>
      <c r="L7959" s="457" t="e">
        <f>IF(K7959=0,#REF!,0)</f>
        <v>#REF!</v>
      </c>
    </row>
    <row r="7960" spans="1:12">
      <c r="A7960" s="30">
        <v>7958</v>
      </c>
      <c r="B7960" s="30">
        <v>1762.222</v>
      </c>
      <c r="C7960" s="30">
        <v>76574.375999999989</v>
      </c>
      <c r="D7960" s="30">
        <v>1</v>
      </c>
      <c r="E7960" s="30">
        <v>1</v>
      </c>
      <c r="F7960" s="30">
        <v>53543.929000000004</v>
      </c>
      <c r="G7960" s="30">
        <v>1</v>
      </c>
      <c r="H7960" s="30">
        <v>1</v>
      </c>
      <c r="I7960" s="30">
        <v>1</v>
      </c>
      <c r="K7960" s="457"/>
      <c r="L7960" s="457" t="e">
        <f>IF(K7960=0,#REF!,0)</f>
        <v>#REF!</v>
      </c>
    </row>
    <row r="7961" spans="1:12">
      <c r="A7961" s="30">
        <v>7959</v>
      </c>
      <c r="B7961" s="30">
        <v>1032.623999999998</v>
      </c>
      <c r="C7961" s="30">
        <v>112049.60499999981</v>
      </c>
      <c r="D7961" s="30">
        <v>1</v>
      </c>
      <c r="E7961" s="30">
        <v>1</v>
      </c>
      <c r="F7961" s="30">
        <v>50596.277999999998</v>
      </c>
      <c r="G7961" s="30">
        <v>1</v>
      </c>
      <c r="H7961" s="30">
        <v>1</v>
      </c>
      <c r="I7961" s="30">
        <v>1</v>
      </c>
      <c r="K7961" s="457"/>
      <c r="L7961" s="457" t="e">
        <f>IF(K7961=0,#REF!,0)</f>
        <v>#REF!</v>
      </c>
    </row>
    <row r="7962" spans="1:12">
      <c r="A7962" s="30">
        <v>7960</v>
      </c>
      <c r="B7962" s="30">
        <v>1032.623999999998</v>
      </c>
      <c r="C7962" s="30">
        <v>94088.551999999909</v>
      </c>
      <c r="D7962" s="30">
        <v>1</v>
      </c>
      <c r="E7962" s="30">
        <v>1</v>
      </c>
      <c r="F7962" s="30">
        <v>49812.021999999997</v>
      </c>
      <c r="G7962" s="30">
        <v>1</v>
      </c>
      <c r="H7962" s="30">
        <v>1</v>
      </c>
      <c r="I7962" s="30">
        <v>1</v>
      </c>
      <c r="K7962" s="457"/>
      <c r="L7962" s="457" t="e">
        <f>IF(K7962=0,#REF!,0)</f>
        <v>#REF!</v>
      </c>
    </row>
    <row r="7963" spans="1:12">
      <c r="A7963" s="30">
        <v>7961</v>
      </c>
      <c r="B7963" s="30">
        <v>1032.623999999998</v>
      </c>
      <c r="C7963" s="30">
        <v>82533.434000000008</v>
      </c>
      <c r="D7963" s="30">
        <v>1</v>
      </c>
      <c r="E7963" s="30">
        <v>1</v>
      </c>
      <c r="F7963" s="30">
        <v>55008.541999999885</v>
      </c>
      <c r="G7963" s="30">
        <v>1</v>
      </c>
      <c r="H7963" s="30">
        <v>1</v>
      </c>
      <c r="I7963" s="30">
        <v>1</v>
      </c>
      <c r="K7963" s="457"/>
      <c r="L7963" s="457" t="e">
        <f>IF(K7963=0,#REF!,0)</f>
        <v>#REF!</v>
      </c>
    </row>
    <row r="7964" spans="1:12">
      <c r="A7964" s="30">
        <v>7962</v>
      </c>
      <c r="B7964" s="30">
        <v>1762.222</v>
      </c>
      <c r="C7964" s="30">
        <v>47198.996999999901</v>
      </c>
      <c r="D7964" s="30">
        <v>1</v>
      </c>
      <c r="E7964" s="30">
        <v>1</v>
      </c>
      <c r="F7964" s="30">
        <v>59715.515999999887</v>
      </c>
      <c r="G7964" s="30">
        <v>1</v>
      </c>
      <c r="H7964" s="30">
        <v>1</v>
      </c>
      <c r="I7964" s="30">
        <v>1</v>
      </c>
      <c r="K7964" s="457"/>
      <c r="L7964" s="457" t="e">
        <f>IF(K7964=0,#REF!,0)</f>
        <v>#REF!</v>
      </c>
    </row>
    <row r="7965" spans="1:12">
      <c r="A7965" s="30">
        <v>7963</v>
      </c>
      <c r="B7965" s="30">
        <v>6139.8579999999993</v>
      </c>
      <c r="C7965" s="30">
        <v>30157.537999999899</v>
      </c>
      <c r="D7965" s="30">
        <v>1</v>
      </c>
      <c r="E7965" s="30">
        <v>1</v>
      </c>
      <c r="F7965" s="30">
        <v>53206.033999999992</v>
      </c>
      <c r="G7965" s="30">
        <v>1</v>
      </c>
      <c r="H7965" s="30">
        <v>1</v>
      </c>
      <c r="I7965" s="30">
        <v>1</v>
      </c>
      <c r="K7965" s="457"/>
      <c r="L7965" s="457" t="e">
        <f>IF(K7965=0,#REF!,0)</f>
        <v>#REF!</v>
      </c>
    </row>
    <row r="7966" spans="1:12">
      <c r="A7966" s="30">
        <v>7964</v>
      </c>
      <c r="B7966" s="30">
        <v>7599.07</v>
      </c>
      <c r="C7966" s="30">
        <v>31488.58399999989</v>
      </c>
      <c r="D7966" s="30">
        <v>1</v>
      </c>
      <c r="E7966" s="30">
        <v>1</v>
      </c>
      <c r="F7966" s="30">
        <v>51385.605999999898</v>
      </c>
      <c r="G7966" s="30">
        <v>1</v>
      </c>
      <c r="H7966" s="30">
        <v>1</v>
      </c>
      <c r="I7966" s="30">
        <v>1</v>
      </c>
      <c r="K7966" s="457"/>
      <c r="L7966" s="457" t="e">
        <f>IF(K7966=0,#REF!,0)</f>
        <v>#REF!</v>
      </c>
    </row>
    <row r="7967" spans="1:12">
      <c r="A7967" s="30">
        <v>7965</v>
      </c>
      <c r="B7967" s="30">
        <v>1762.222</v>
      </c>
      <c r="C7967" s="30">
        <v>17559.057999999903</v>
      </c>
      <c r="D7967" s="30">
        <v>1</v>
      </c>
      <c r="E7967" s="30">
        <v>1</v>
      </c>
      <c r="F7967" s="30">
        <v>61753.303999999996</v>
      </c>
      <c r="G7967" s="30">
        <v>1</v>
      </c>
      <c r="H7967" s="30">
        <v>1</v>
      </c>
      <c r="I7967" s="30">
        <v>1</v>
      </c>
      <c r="K7967" s="457"/>
      <c r="L7967" s="457" t="e">
        <f>IF(K7967=0,#REF!,0)</f>
        <v>#REF!</v>
      </c>
    </row>
    <row r="7968" spans="1:12">
      <c r="A7968" s="30">
        <v>7966</v>
      </c>
      <c r="B7968" s="30">
        <v>1762.222</v>
      </c>
      <c r="C7968" s="30">
        <v>17173.377999999902</v>
      </c>
      <c r="D7968" s="30">
        <v>1</v>
      </c>
      <c r="E7968" s="30">
        <v>1</v>
      </c>
      <c r="F7968" s="30">
        <v>2985.5970000000002</v>
      </c>
      <c r="G7968" s="30">
        <v>1</v>
      </c>
      <c r="H7968" s="30">
        <v>1</v>
      </c>
      <c r="I7968" s="30">
        <v>1</v>
      </c>
      <c r="K7968" s="457"/>
      <c r="L7968" s="457" t="e">
        <f>IF(K7968=0,#REF!,0)</f>
        <v>#REF!</v>
      </c>
    </row>
    <row r="7969" spans="1:12">
      <c r="A7969" s="30">
        <v>7967</v>
      </c>
      <c r="B7969" s="30">
        <v>1762.222</v>
      </c>
      <c r="C7969" s="30">
        <v>16800.145999999892</v>
      </c>
      <c r="D7969" s="30">
        <v>1</v>
      </c>
      <c r="E7969" s="30">
        <v>1</v>
      </c>
      <c r="F7969" s="30">
        <v>1681.9099999999999</v>
      </c>
      <c r="G7969" s="30">
        <v>1</v>
      </c>
      <c r="H7969" s="30">
        <v>1</v>
      </c>
      <c r="I7969" s="30">
        <v>1</v>
      </c>
      <c r="K7969" s="457"/>
      <c r="L7969" s="457" t="e">
        <f>IF(K7969=0,#REF!,0)</f>
        <v>#REF!</v>
      </c>
    </row>
    <row r="7970" spans="1:12">
      <c r="A7970" s="30">
        <v>7968</v>
      </c>
      <c r="B7970" s="30">
        <v>1032.623999999998</v>
      </c>
      <c r="C7970" s="30">
        <v>16890.252999999899</v>
      </c>
      <c r="D7970" s="30">
        <v>1</v>
      </c>
      <c r="E7970" s="30">
        <v>1</v>
      </c>
      <c r="F7970" s="30">
        <v>1408.683</v>
      </c>
      <c r="G7970" s="30">
        <v>1</v>
      </c>
      <c r="H7970" s="30">
        <v>1</v>
      </c>
      <c r="I7970" s="30">
        <v>1</v>
      </c>
      <c r="K7970" s="457"/>
      <c r="L7970" s="457" t="e">
        <f>IF(K7970=0,#REF!,0)</f>
        <v>#REF!</v>
      </c>
    </row>
    <row r="7971" spans="1:12">
      <c r="A7971" s="30">
        <v>7969</v>
      </c>
      <c r="B7971" s="30">
        <v>1032.623999999998</v>
      </c>
      <c r="C7971" s="30">
        <v>17006.808999999892</v>
      </c>
      <c r="D7971" s="30">
        <v>1</v>
      </c>
      <c r="E7971" s="30">
        <v>1</v>
      </c>
      <c r="F7971" s="30">
        <v>1716.06699999999</v>
      </c>
      <c r="G7971" s="30">
        <v>1</v>
      </c>
      <c r="H7971" s="30">
        <v>1</v>
      </c>
      <c r="I7971" s="30">
        <v>1</v>
      </c>
      <c r="K7971" s="457"/>
      <c r="L7971" s="457" t="e">
        <f>IF(K7971=0,#REF!,0)</f>
        <v>#REF!</v>
      </c>
    </row>
    <row r="7972" spans="1:12">
      <c r="A7972" s="30">
        <v>7970</v>
      </c>
      <c r="B7972" s="30">
        <v>1032.623999999998</v>
      </c>
      <c r="C7972" s="30">
        <v>17030.898999999899</v>
      </c>
      <c r="D7972" s="30">
        <v>1</v>
      </c>
      <c r="E7972" s="30">
        <v>1</v>
      </c>
      <c r="F7972" s="30">
        <v>5465.097999999999</v>
      </c>
      <c r="G7972" s="30">
        <v>1</v>
      </c>
      <c r="H7972" s="30">
        <v>1</v>
      </c>
      <c r="I7972" s="30">
        <v>1</v>
      </c>
      <c r="K7972" s="457"/>
      <c r="L7972" s="457" t="e">
        <f>IF(K7972=0,#REF!,0)</f>
        <v>#REF!</v>
      </c>
    </row>
    <row r="7973" spans="1:12">
      <c r="A7973" s="30">
        <v>7971</v>
      </c>
      <c r="B7973" s="30">
        <v>1032.623999999998</v>
      </c>
      <c r="C7973" s="30">
        <v>17175.765999999901</v>
      </c>
      <c r="D7973" s="30">
        <v>1</v>
      </c>
      <c r="E7973" s="30">
        <v>1</v>
      </c>
      <c r="F7973" s="30">
        <v>12056.403999999999</v>
      </c>
      <c r="G7973" s="30">
        <v>1</v>
      </c>
      <c r="H7973" s="30">
        <v>1</v>
      </c>
      <c r="I7973" s="30">
        <v>1</v>
      </c>
      <c r="K7973" s="457"/>
      <c r="L7973" s="457" t="e">
        <f>IF(K7973=0,#REF!,0)</f>
        <v>#REF!</v>
      </c>
    </row>
    <row r="7974" spans="1:12">
      <c r="A7974" s="30">
        <v>7972</v>
      </c>
      <c r="B7974" s="30">
        <v>1032.623999999998</v>
      </c>
      <c r="C7974" s="30">
        <v>17271.551999999901</v>
      </c>
      <c r="D7974" s="30">
        <v>1</v>
      </c>
      <c r="E7974" s="30">
        <v>1</v>
      </c>
      <c r="F7974" s="30">
        <v>17379.249</v>
      </c>
      <c r="G7974" s="30">
        <v>1</v>
      </c>
      <c r="H7974" s="30">
        <v>1</v>
      </c>
      <c r="I7974" s="30">
        <v>1</v>
      </c>
      <c r="K7974" s="457"/>
      <c r="L7974" s="457" t="e">
        <f>IF(K7974=0,#REF!,0)</f>
        <v>#REF!</v>
      </c>
    </row>
    <row r="7975" spans="1:12">
      <c r="A7975" s="30">
        <v>7973</v>
      </c>
      <c r="B7975" s="30">
        <v>1032.623999999998</v>
      </c>
      <c r="C7975" s="30">
        <v>17341.909999999902</v>
      </c>
      <c r="D7975" s="30">
        <v>1</v>
      </c>
      <c r="E7975" s="30">
        <v>1</v>
      </c>
      <c r="F7975" s="30">
        <v>21821.811999999896</v>
      </c>
      <c r="G7975" s="30">
        <v>1</v>
      </c>
      <c r="H7975" s="30">
        <v>1</v>
      </c>
      <c r="I7975" s="30">
        <v>1</v>
      </c>
      <c r="K7975" s="457"/>
      <c r="L7975" s="457" t="e">
        <f>IF(K7975=0,#REF!,0)</f>
        <v>#REF!</v>
      </c>
    </row>
    <row r="7976" spans="1:12">
      <c r="A7976" s="30">
        <v>7974</v>
      </c>
      <c r="B7976" s="30">
        <v>1762.222</v>
      </c>
      <c r="C7976" s="30">
        <v>17396.7249999999</v>
      </c>
      <c r="D7976" s="30">
        <v>1</v>
      </c>
      <c r="E7976" s="30">
        <v>1</v>
      </c>
      <c r="F7976" s="30">
        <v>26589.075000000001</v>
      </c>
      <c r="G7976" s="30">
        <v>1</v>
      </c>
      <c r="H7976" s="30">
        <v>1</v>
      </c>
      <c r="I7976" s="30">
        <v>1</v>
      </c>
      <c r="K7976" s="457"/>
      <c r="L7976" s="457" t="e">
        <f>IF(K7976=0,#REF!,0)</f>
        <v>#REF!</v>
      </c>
    </row>
    <row r="7977" spans="1:12">
      <c r="A7977" s="30">
        <v>7975</v>
      </c>
      <c r="B7977" s="30">
        <v>6139.8579999999993</v>
      </c>
      <c r="C7977" s="30">
        <v>17546.354999999901</v>
      </c>
      <c r="D7977" s="30">
        <v>1</v>
      </c>
      <c r="E7977" s="30">
        <v>1</v>
      </c>
      <c r="F7977" s="30">
        <v>106088.5609999999</v>
      </c>
      <c r="G7977" s="30">
        <v>1</v>
      </c>
      <c r="H7977" s="30">
        <v>1</v>
      </c>
      <c r="I7977" s="30">
        <v>1</v>
      </c>
      <c r="K7977" s="457"/>
      <c r="L7977" s="457" t="e">
        <f>IF(K7977=0,#REF!,0)</f>
        <v>#REF!</v>
      </c>
    </row>
    <row r="7978" spans="1:12">
      <c r="A7978" s="30">
        <v>7976</v>
      </c>
      <c r="B7978" s="30">
        <v>1762.222</v>
      </c>
      <c r="C7978" s="30">
        <v>50582.5799999999</v>
      </c>
      <c r="D7978" s="30">
        <v>1</v>
      </c>
      <c r="E7978" s="30">
        <v>1</v>
      </c>
      <c r="F7978" s="30">
        <v>108254.85</v>
      </c>
      <c r="G7978" s="30">
        <v>1</v>
      </c>
      <c r="H7978" s="30">
        <v>1</v>
      </c>
      <c r="I7978" s="30">
        <v>1</v>
      </c>
      <c r="K7978" s="457"/>
      <c r="L7978" s="457" t="e">
        <f>IF(K7978=0,#REF!,0)</f>
        <v>#REF!</v>
      </c>
    </row>
    <row r="7979" spans="1:12">
      <c r="A7979" s="30">
        <v>7977</v>
      </c>
      <c r="B7979" s="30">
        <v>1032.623999999998</v>
      </c>
      <c r="C7979" s="30">
        <v>79865.574999999983</v>
      </c>
      <c r="D7979" s="30">
        <v>1</v>
      </c>
      <c r="E7979" s="30">
        <v>1</v>
      </c>
      <c r="F7979" s="30">
        <v>97321.948999999979</v>
      </c>
      <c r="G7979" s="30">
        <v>1</v>
      </c>
      <c r="H7979" s="30">
        <v>1</v>
      </c>
      <c r="I7979" s="30">
        <v>1</v>
      </c>
      <c r="K7979" s="457"/>
      <c r="L7979" s="457" t="e">
        <f>IF(K7979=0,#REF!,0)</f>
        <v>#REF!</v>
      </c>
    </row>
    <row r="7980" spans="1:12">
      <c r="A7980" s="30">
        <v>7978</v>
      </c>
      <c r="B7980" s="30">
        <v>1153.2399999999991</v>
      </c>
      <c r="C7980" s="30">
        <v>97515.22899999989</v>
      </c>
      <c r="D7980" s="30">
        <v>1</v>
      </c>
      <c r="E7980" s="30">
        <v>1</v>
      </c>
      <c r="F7980" s="30">
        <v>83311.232000000004</v>
      </c>
      <c r="G7980" s="30">
        <v>1</v>
      </c>
      <c r="H7980" s="30">
        <v>1</v>
      </c>
      <c r="I7980" s="30">
        <v>1</v>
      </c>
      <c r="K7980" s="457"/>
      <c r="L7980" s="457" t="e">
        <f>IF(K7980=0,#REF!,0)</f>
        <v>#REF!</v>
      </c>
    </row>
    <row r="7981" spans="1:12">
      <c r="A7981" s="30">
        <v>7979</v>
      </c>
      <c r="B7981" s="30">
        <v>1213.5469999999991</v>
      </c>
      <c r="C7981" s="30">
        <v>114954.39699999981</v>
      </c>
      <c r="D7981" s="30">
        <v>1</v>
      </c>
      <c r="E7981" s="30">
        <v>1</v>
      </c>
      <c r="F7981" s="30">
        <v>71308.883000000002</v>
      </c>
      <c r="G7981" s="30">
        <v>1</v>
      </c>
      <c r="H7981" s="30">
        <v>1</v>
      </c>
      <c r="I7981" s="30">
        <v>1</v>
      </c>
      <c r="K7981" s="457"/>
      <c r="L7981" s="457" t="e">
        <f>IF(K7981=0,#REF!,0)</f>
        <v>#REF!</v>
      </c>
    </row>
    <row r="7982" spans="1:12">
      <c r="A7982" s="30">
        <v>7980</v>
      </c>
      <c r="B7982" s="30">
        <v>1213.5469999999991</v>
      </c>
      <c r="C7982" s="30">
        <v>96260.770999999906</v>
      </c>
      <c r="D7982" s="30">
        <v>1</v>
      </c>
      <c r="E7982" s="30">
        <v>1</v>
      </c>
      <c r="F7982" s="30">
        <v>61202.714999999895</v>
      </c>
      <c r="G7982" s="30">
        <v>1</v>
      </c>
      <c r="H7982" s="30">
        <v>1</v>
      </c>
      <c r="I7982" s="30">
        <v>1</v>
      </c>
      <c r="K7982" s="457"/>
      <c r="L7982" s="457" t="e">
        <f>IF(K7982=0,#REF!,0)</f>
        <v>#REF!</v>
      </c>
    </row>
    <row r="7983" spans="1:12">
      <c r="A7983" s="30">
        <v>7981</v>
      </c>
      <c r="B7983" s="30">
        <v>6200.1660000000002</v>
      </c>
      <c r="C7983" s="30">
        <v>53018.499999999898</v>
      </c>
      <c r="D7983" s="30">
        <v>1</v>
      </c>
      <c r="E7983" s="30">
        <v>1</v>
      </c>
      <c r="F7983" s="30">
        <v>45409.269999999902</v>
      </c>
      <c r="G7983" s="30">
        <v>1</v>
      </c>
      <c r="H7983" s="30">
        <v>1</v>
      </c>
      <c r="I7983" s="30">
        <v>1</v>
      </c>
      <c r="K7983" s="457"/>
      <c r="L7983" s="457" t="e">
        <f>IF(K7983=0,#REF!,0)</f>
        <v>#REF!</v>
      </c>
    </row>
    <row r="7984" spans="1:12">
      <c r="A7984" s="30">
        <v>7982</v>
      </c>
      <c r="B7984" s="30">
        <v>1762.222</v>
      </c>
      <c r="C7984" s="30">
        <v>76048.323000000004</v>
      </c>
      <c r="D7984" s="30">
        <v>1</v>
      </c>
      <c r="E7984" s="30">
        <v>1</v>
      </c>
      <c r="F7984" s="30">
        <v>50479.703999999998</v>
      </c>
      <c r="G7984" s="30">
        <v>1</v>
      </c>
      <c r="H7984" s="30">
        <v>1</v>
      </c>
      <c r="I7984" s="30">
        <v>1</v>
      </c>
      <c r="K7984" s="457"/>
      <c r="L7984" s="457" t="e">
        <f>IF(K7984=0,#REF!,0)</f>
        <v>#REF!</v>
      </c>
    </row>
    <row r="7985" spans="1:12">
      <c r="A7985" s="30">
        <v>7983</v>
      </c>
      <c r="B7985" s="30">
        <v>1032.623999999998</v>
      </c>
      <c r="C7985" s="30">
        <v>111699.6559999998</v>
      </c>
      <c r="D7985" s="30">
        <v>1</v>
      </c>
      <c r="E7985" s="30">
        <v>1</v>
      </c>
      <c r="F7985" s="30">
        <v>50108.897999999899</v>
      </c>
      <c r="G7985" s="30">
        <v>1</v>
      </c>
      <c r="H7985" s="30">
        <v>1</v>
      </c>
      <c r="I7985" s="30">
        <v>1</v>
      </c>
      <c r="K7985" s="457"/>
      <c r="L7985" s="457" t="e">
        <f>IF(K7985=0,#REF!,0)</f>
        <v>#REF!</v>
      </c>
    </row>
    <row r="7986" spans="1:12">
      <c r="A7986" s="30">
        <v>7984</v>
      </c>
      <c r="B7986" s="30">
        <v>1032.623999999998</v>
      </c>
      <c r="C7986" s="30">
        <v>93952.488999999885</v>
      </c>
      <c r="D7986" s="30">
        <v>1</v>
      </c>
      <c r="E7986" s="30">
        <v>1</v>
      </c>
      <c r="F7986" s="30">
        <v>51530.910999999993</v>
      </c>
      <c r="G7986" s="30">
        <v>1</v>
      </c>
      <c r="H7986" s="30">
        <v>1</v>
      </c>
      <c r="I7986" s="30">
        <v>1</v>
      </c>
      <c r="K7986" s="457"/>
      <c r="L7986" s="457" t="e">
        <f>IF(K7986=0,#REF!,0)</f>
        <v>#REF!</v>
      </c>
    </row>
    <row r="7987" spans="1:12">
      <c r="A7987" s="30">
        <v>7985</v>
      </c>
      <c r="B7987" s="30">
        <v>1032.623999999998</v>
      </c>
      <c r="C7987" s="30">
        <v>82346.505000000005</v>
      </c>
      <c r="D7987" s="30">
        <v>1</v>
      </c>
      <c r="E7987" s="30">
        <v>1</v>
      </c>
      <c r="F7987" s="30">
        <v>55544.296999999897</v>
      </c>
      <c r="G7987" s="30">
        <v>1</v>
      </c>
      <c r="H7987" s="30">
        <v>1</v>
      </c>
      <c r="I7987" s="30">
        <v>1</v>
      </c>
      <c r="K7987" s="457"/>
      <c r="L7987" s="457" t="e">
        <f>IF(K7987=0,#REF!,0)</f>
        <v>#REF!</v>
      </c>
    </row>
    <row r="7988" spans="1:12">
      <c r="A7988" s="30">
        <v>7986</v>
      </c>
      <c r="B7988" s="30">
        <v>1762.222</v>
      </c>
      <c r="C7988" s="30">
        <v>47030.402999999889</v>
      </c>
      <c r="D7988" s="30">
        <v>1</v>
      </c>
      <c r="E7988" s="30">
        <v>1</v>
      </c>
      <c r="F7988" s="30">
        <v>59985.567999999905</v>
      </c>
      <c r="G7988" s="30">
        <v>1</v>
      </c>
      <c r="H7988" s="30">
        <v>1</v>
      </c>
      <c r="I7988" s="30">
        <v>1</v>
      </c>
      <c r="K7988" s="457"/>
      <c r="L7988" s="457" t="e">
        <f>IF(K7988=0,#REF!,0)</f>
        <v>#REF!</v>
      </c>
    </row>
    <row r="7989" spans="1:12">
      <c r="A7989" s="30">
        <v>7987</v>
      </c>
      <c r="B7989" s="30">
        <v>6139.8579999999993</v>
      </c>
      <c r="C7989" s="30">
        <v>30068.928999999898</v>
      </c>
      <c r="D7989" s="30">
        <v>1</v>
      </c>
      <c r="E7989" s="30">
        <v>1</v>
      </c>
      <c r="F7989" s="30">
        <v>52835.962999999902</v>
      </c>
      <c r="G7989" s="30">
        <v>1</v>
      </c>
      <c r="H7989" s="30">
        <v>1</v>
      </c>
      <c r="I7989" s="30">
        <v>1</v>
      </c>
      <c r="K7989" s="457"/>
      <c r="L7989" s="457" t="e">
        <f>IF(K7989=0,#REF!,0)</f>
        <v>#REF!</v>
      </c>
    </row>
    <row r="7990" spans="1:12">
      <c r="A7990" s="30">
        <v>7988</v>
      </c>
      <c r="B7990" s="30">
        <v>7599.07</v>
      </c>
      <c r="C7990" s="30">
        <v>31404.987999999899</v>
      </c>
      <c r="D7990" s="30">
        <v>1</v>
      </c>
      <c r="E7990" s="30">
        <v>1</v>
      </c>
      <c r="F7990" s="30">
        <v>51028.238999999987</v>
      </c>
      <c r="G7990" s="30">
        <v>1</v>
      </c>
      <c r="H7990" s="30">
        <v>1</v>
      </c>
      <c r="I7990" s="30">
        <v>1</v>
      </c>
      <c r="K7990" s="457"/>
      <c r="L7990" s="457" t="e">
        <f>IF(K7990=0,#REF!,0)</f>
        <v>#REF!</v>
      </c>
    </row>
    <row r="7991" spans="1:12">
      <c r="A7991" s="30">
        <v>7989</v>
      </c>
      <c r="B7991" s="30">
        <v>1762.222</v>
      </c>
      <c r="C7991" s="30">
        <v>17526.368999999901</v>
      </c>
      <c r="D7991" s="30">
        <v>1</v>
      </c>
      <c r="E7991" s="30">
        <v>1</v>
      </c>
      <c r="F7991" s="30">
        <v>61293.71699999999</v>
      </c>
      <c r="G7991" s="30">
        <v>1</v>
      </c>
      <c r="H7991" s="30">
        <v>1</v>
      </c>
      <c r="I7991" s="30">
        <v>1</v>
      </c>
      <c r="K7991" s="457"/>
      <c r="L7991" s="457" t="e">
        <f>IF(K7991=0,#REF!,0)</f>
        <v>#REF!</v>
      </c>
    </row>
    <row r="7992" spans="1:12">
      <c r="A7992" s="30">
        <v>7990</v>
      </c>
      <c r="B7992" s="30">
        <v>1762.222</v>
      </c>
      <c r="C7992" s="30">
        <v>17106.928999999902</v>
      </c>
      <c r="D7992" s="30">
        <v>1</v>
      </c>
      <c r="E7992" s="30">
        <v>1</v>
      </c>
      <c r="F7992" s="30">
        <v>2984.154</v>
      </c>
      <c r="G7992" s="30">
        <v>1</v>
      </c>
      <c r="H7992" s="30">
        <v>1</v>
      </c>
      <c r="I7992" s="30">
        <v>1</v>
      </c>
      <c r="K7992" s="457"/>
      <c r="L7992" s="457" t="e">
        <f>IF(K7992=0,#REF!,0)</f>
        <v>#REF!</v>
      </c>
    </row>
    <row r="7993" spans="1:12">
      <c r="A7993" s="30">
        <v>7991</v>
      </c>
      <c r="B7993" s="30">
        <v>1762.222</v>
      </c>
      <c r="C7993" s="30">
        <v>16703.5089999999</v>
      </c>
      <c r="D7993" s="30">
        <v>1</v>
      </c>
      <c r="E7993" s="30">
        <v>1</v>
      </c>
      <c r="F7993" s="30">
        <v>1678.10499999999</v>
      </c>
      <c r="G7993" s="30">
        <v>1</v>
      </c>
      <c r="H7993" s="30">
        <v>1</v>
      </c>
      <c r="I7993" s="30">
        <v>1</v>
      </c>
      <c r="K7993" s="457"/>
      <c r="L7993" s="457" t="e">
        <f>IF(K7993=0,#REF!,0)</f>
        <v>#REF!</v>
      </c>
    </row>
    <row r="7994" spans="1:12">
      <c r="A7994" s="30">
        <v>7992</v>
      </c>
      <c r="B7994" s="30">
        <v>1032.623999999998</v>
      </c>
      <c r="C7994" s="30">
        <v>16787.7429999999</v>
      </c>
      <c r="D7994" s="30">
        <v>1</v>
      </c>
      <c r="E7994" s="30">
        <v>1</v>
      </c>
      <c r="F7994" s="30">
        <v>1355.7519999999902</v>
      </c>
      <c r="G7994" s="30">
        <v>1</v>
      </c>
      <c r="H7994" s="30">
        <v>1</v>
      </c>
      <c r="I7994" s="30">
        <v>1</v>
      </c>
      <c r="K7994" s="457"/>
      <c r="L7994" s="457" t="e">
        <f>IF(K7994=0,#REF!,0)</f>
        <v>#REF!</v>
      </c>
    </row>
    <row r="7995" spans="1:12">
      <c r="A7995" s="30">
        <v>7993</v>
      </c>
      <c r="B7995" s="30">
        <v>1032.623999999998</v>
      </c>
      <c r="C7995" s="30">
        <v>16731.710999999901</v>
      </c>
      <c r="D7995" s="30">
        <v>1</v>
      </c>
      <c r="E7995" s="30">
        <v>1</v>
      </c>
      <c r="F7995" s="30">
        <v>962.64299999999798</v>
      </c>
      <c r="G7995" s="30">
        <v>1</v>
      </c>
      <c r="H7995" s="30">
        <v>1</v>
      </c>
      <c r="I7995" s="30">
        <v>1</v>
      </c>
      <c r="K7995" s="457"/>
      <c r="L7995" s="457" t="e">
        <f>IF(K7995=0,#REF!,0)</f>
        <v>#REF!</v>
      </c>
    </row>
    <row r="7996" spans="1:12">
      <c r="A7996" s="30">
        <v>7994</v>
      </c>
      <c r="B7996" s="30">
        <v>1032.623999999998</v>
      </c>
      <c r="C7996" s="30">
        <v>16686.070999999902</v>
      </c>
      <c r="D7996" s="30">
        <v>1</v>
      </c>
      <c r="E7996" s="30">
        <v>1</v>
      </c>
      <c r="F7996" s="30">
        <v>2162.8180000000002</v>
      </c>
      <c r="G7996" s="30">
        <v>1</v>
      </c>
      <c r="H7996" s="30">
        <v>1</v>
      </c>
      <c r="I7996" s="30">
        <v>1</v>
      </c>
      <c r="K7996" s="457"/>
      <c r="L7996" s="457" t="e">
        <f>IF(K7996=0,#REF!,0)</f>
        <v>#REF!</v>
      </c>
    </row>
    <row r="7997" spans="1:12">
      <c r="A7997" s="30">
        <v>7995</v>
      </c>
      <c r="B7997" s="30">
        <v>1032.623999999998</v>
      </c>
      <c r="C7997" s="30">
        <v>16688.513999999901</v>
      </c>
      <c r="D7997" s="30">
        <v>1</v>
      </c>
      <c r="E7997" s="30">
        <v>1</v>
      </c>
      <c r="F7997" s="30">
        <v>4783.7170000000006</v>
      </c>
      <c r="G7997" s="30">
        <v>1</v>
      </c>
      <c r="H7997" s="30">
        <v>1</v>
      </c>
      <c r="I7997" s="30">
        <v>1</v>
      </c>
      <c r="K7997" s="457"/>
      <c r="L7997" s="457" t="e">
        <f>IF(K7997=0,#REF!,0)</f>
        <v>#REF!</v>
      </c>
    </row>
    <row r="7998" spans="1:12">
      <c r="A7998" s="30">
        <v>7996</v>
      </c>
      <c r="B7998" s="30">
        <v>1032.623999999998</v>
      </c>
      <c r="C7998" s="30">
        <v>16682.354999999901</v>
      </c>
      <c r="D7998" s="30">
        <v>1</v>
      </c>
      <c r="E7998" s="30">
        <v>1</v>
      </c>
      <c r="F7998" s="30">
        <v>8525.9129999999896</v>
      </c>
      <c r="G7998" s="30">
        <v>1</v>
      </c>
      <c r="H7998" s="30">
        <v>1</v>
      </c>
      <c r="I7998" s="30">
        <v>1</v>
      </c>
      <c r="K7998" s="457"/>
      <c r="L7998" s="457" t="e">
        <f>IF(K7998=0,#REF!,0)</f>
        <v>#REF!</v>
      </c>
    </row>
    <row r="7999" spans="1:12">
      <c r="A7999" s="30">
        <v>7997</v>
      </c>
      <c r="B7999" s="30">
        <v>1032.623999999998</v>
      </c>
      <c r="C7999" s="30">
        <v>16691.916999999899</v>
      </c>
      <c r="D7999" s="30">
        <v>1</v>
      </c>
      <c r="E7999" s="30">
        <v>1</v>
      </c>
      <c r="F7999" s="30">
        <v>12581.2849999999</v>
      </c>
      <c r="G7999" s="30">
        <v>1</v>
      </c>
      <c r="H7999" s="30">
        <v>1</v>
      </c>
      <c r="I7999" s="30">
        <v>1</v>
      </c>
      <c r="K7999" s="457"/>
      <c r="L7999" s="457" t="e">
        <f>IF(K7999=0,#REF!,0)</f>
        <v>#REF!</v>
      </c>
    </row>
    <row r="8000" spans="1:12">
      <c r="A8000" s="30">
        <v>7998</v>
      </c>
      <c r="B8000" s="30">
        <v>1762.222</v>
      </c>
      <c r="C8000" s="30">
        <v>16694.261999999901</v>
      </c>
      <c r="D8000" s="30">
        <v>1</v>
      </c>
      <c r="E8000" s="30">
        <v>1</v>
      </c>
      <c r="F8000" s="30">
        <v>15004.217999999999</v>
      </c>
      <c r="G8000" s="30">
        <v>1</v>
      </c>
      <c r="H8000" s="30">
        <v>1</v>
      </c>
      <c r="I8000" s="30">
        <v>1</v>
      </c>
      <c r="K8000" s="457"/>
      <c r="L8000" s="457" t="e">
        <f>IF(K8000=0,#REF!,0)</f>
        <v>#REF!</v>
      </c>
    </row>
    <row r="8001" spans="1:12">
      <c r="A8001" s="30">
        <v>7999</v>
      </c>
      <c r="B8001" s="30">
        <v>6139.8579999999993</v>
      </c>
      <c r="C8001" s="30">
        <v>16795.497999999901</v>
      </c>
      <c r="D8001" s="30">
        <v>1</v>
      </c>
      <c r="E8001" s="30">
        <v>1</v>
      </c>
      <c r="F8001" s="30">
        <v>91684.532999999908</v>
      </c>
      <c r="G8001" s="30">
        <v>1</v>
      </c>
      <c r="H8001" s="30">
        <v>1</v>
      </c>
      <c r="I8001" s="30">
        <v>1</v>
      </c>
      <c r="K8001" s="457"/>
      <c r="L8001" s="457" t="e">
        <f>IF(K8001=0,#REF!,0)</f>
        <v>#REF!</v>
      </c>
    </row>
    <row r="8002" spans="1:12">
      <c r="A8002" s="30">
        <v>8000</v>
      </c>
      <c r="B8002" s="30">
        <v>1762.222</v>
      </c>
      <c r="C8002" s="30">
        <v>31355.658999999901</v>
      </c>
      <c r="D8002" s="30">
        <v>1</v>
      </c>
      <c r="E8002" s="30">
        <v>1</v>
      </c>
      <c r="F8002" s="30">
        <v>96483.494999999893</v>
      </c>
      <c r="G8002" s="30">
        <v>1</v>
      </c>
      <c r="H8002" s="30">
        <v>1</v>
      </c>
      <c r="I8002" s="30">
        <v>1</v>
      </c>
      <c r="K8002" s="457"/>
      <c r="L8002" s="457" t="e">
        <f>IF(K8002=0,#REF!,0)</f>
        <v>#REF!</v>
      </c>
    </row>
    <row r="8003" spans="1:12">
      <c r="A8003" s="30">
        <v>8001</v>
      </c>
      <c r="B8003" s="30">
        <v>1032.623999999998</v>
      </c>
      <c r="C8003" s="30">
        <v>31874.254999999888</v>
      </c>
      <c r="D8003" s="30">
        <v>1</v>
      </c>
      <c r="E8003" s="30">
        <v>1</v>
      </c>
      <c r="F8003" s="30">
        <v>88307.222999999896</v>
      </c>
      <c r="G8003" s="30">
        <v>1</v>
      </c>
      <c r="H8003" s="30">
        <v>1</v>
      </c>
      <c r="I8003" s="30">
        <v>1</v>
      </c>
      <c r="K8003" s="457"/>
      <c r="L8003" s="457" t="e">
        <f>IF(K8003=0,#REF!,0)</f>
        <v>#REF!</v>
      </c>
    </row>
    <row r="8004" spans="1:12">
      <c r="A8004" s="30">
        <v>8002</v>
      </c>
      <c r="B8004" s="30">
        <v>1153.2399999999991</v>
      </c>
      <c r="C8004" s="30">
        <v>32324.442999999901</v>
      </c>
      <c r="D8004" s="30">
        <v>1</v>
      </c>
      <c r="E8004" s="30">
        <v>1</v>
      </c>
      <c r="F8004" s="30">
        <v>74536.674999999886</v>
      </c>
      <c r="G8004" s="30">
        <v>1</v>
      </c>
      <c r="H8004" s="30">
        <v>1</v>
      </c>
      <c r="I8004" s="30">
        <v>1</v>
      </c>
      <c r="K8004" s="457"/>
      <c r="L8004" s="457" t="e">
        <f>IF(K8004=0,#REF!,0)</f>
        <v>#REF!</v>
      </c>
    </row>
    <row r="8005" spans="1:12">
      <c r="A8005" s="30">
        <v>8003</v>
      </c>
      <c r="B8005" s="30">
        <v>1213.5469999999991</v>
      </c>
      <c r="C8005" s="30">
        <v>32585.254999999888</v>
      </c>
      <c r="D8005" s="30">
        <v>1</v>
      </c>
      <c r="E8005" s="30">
        <v>1</v>
      </c>
      <c r="F8005" s="30">
        <v>60118.341999999997</v>
      </c>
      <c r="G8005" s="30">
        <v>1</v>
      </c>
      <c r="H8005" s="30">
        <v>1</v>
      </c>
      <c r="I8005" s="30">
        <v>1</v>
      </c>
      <c r="K8005" s="457"/>
      <c r="L8005" s="457" t="e">
        <f>IF(K8005=0,#REF!,0)</f>
        <v>#REF!</v>
      </c>
    </row>
    <row r="8006" spans="1:12">
      <c r="A8006" s="30">
        <v>8004</v>
      </c>
      <c r="B8006" s="30">
        <v>1213.5469999999991</v>
      </c>
      <c r="C8006" s="30">
        <v>31764.424999999901</v>
      </c>
      <c r="D8006" s="30">
        <v>1</v>
      </c>
      <c r="E8006" s="30">
        <v>1</v>
      </c>
      <c r="F8006" s="30">
        <v>49340.126999999906</v>
      </c>
      <c r="G8006" s="30">
        <v>1</v>
      </c>
      <c r="H8006" s="30">
        <v>1</v>
      </c>
      <c r="I8006" s="30">
        <v>1</v>
      </c>
      <c r="K8006" s="457">
        <v>797.79805073550438</v>
      </c>
      <c r="L8006" s="457">
        <f>IF(K8006=0,#REF!,0)</f>
        <v>0</v>
      </c>
    </row>
    <row r="8007" spans="1:12">
      <c r="A8007" s="30">
        <v>8005</v>
      </c>
      <c r="B8007" s="30">
        <v>6200.1660000000002</v>
      </c>
      <c r="C8007" s="30">
        <v>29720.981</v>
      </c>
      <c r="D8007" s="30">
        <v>1</v>
      </c>
      <c r="E8007" s="30">
        <v>1</v>
      </c>
      <c r="F8007" s="30">
        <v>30443.919999999998</v>
      </c>
      <c r="G8007" s="30">
        <v>1</v>
      </c>
      <c r="H8007" s="30">
        <v>1</v>
      </c>
      <c r="I8007" s="30">
        <v>1</v>
      </c>
      <c r="K8007" s="457"/>
      <c r="L8007" s="457" t="e">
        <f>IF(K8007=0,#REF!,0)</f>
        <v>#REF!</v>
      </c>
    </row>
    <row r="8008" spans="1:12">
      <c r="A8008" s="30">
        <v>8006</v>
      </c>
      <c r="B8008" s="30">
        <v>1762.222</v>
      </c>
      <c r="C8008" s="30">
        <v>29479.156999999901</v>
      </c>
      <c r="D8008" s="30">
        <v>1</v>
      </c>
      <c r="E8008" s="30">
        <v>1</v>
      </c>
      <c r="F8008" s="30">
        <v>34748.971999999994</v>
      </c>
      <c r="G8008" s="30">
        <v>1</v>
      </c>
      <c r="H8008" s="30">
        <v>1</v>
      </c>
      <c r="I8008" s="30">
        <v>1</v>
      </c>
      <c r="K8008" s="457">
        <v>103.32733730000587</v>
      </c>
      <c r="L8008" s="457">
        <f>IF(K8008=0,#REF!,0)</f>
        <v>0</v>
      </c>
    </row>
    <row r="8009" spans="1:12">
      <c r="A8009" s="30">
        <v>8007</v>
      </c>
      <c r="B8009" s="30">
        <v>1032.623999999998</v>
      </c>
      <c r="C8009" s="30">
        <v>30240.392999999898</v>
      </c>
      <c r="D8009" s="30">
        <v>1</v>
      </c>
      <c r="E8009" s="30">
        <v>1</v>
      </c>
      <c r="F8009" s="30">
        <v>33896.850999999988</v>
      </c>
      <c r="G8009" s="30">
        <v>1</v>
      </c>
      <c r="H8009" s="30">
        <v>1</v>
      </c>
      <c r="I8009" s="30">
        <v>1</v>
      </c>
      <c r="K8009" s="457"/>
      <c r="L8009" s="457" t="e">
        <f>IF(K8009=0,#REF!,0)</f>
        <v>#REF!</v>
      </c>
    </row>
    <row r="8010" spans="1:12">
      <c r="A8010" s="30">
        <v>8008</v>
      </c>
      <c r="B8010" s="30">
        <v>1032.623999999998</v>
      </c>
      <c r="C8010" s="30">
        <v>29998.025999999896</v>
      </c>
      <c r="D8010" s="30">
        <v>1</v>
      </c>
      <c r="E8010" s="30">
        <v>1</v>
      </c>
      <c r="F8010" s="30">
        <v>35905.37799999999</v>
      </c>
      <c r="G8010" s="30">
        <v>1</v>
      </c>
      <c r="H8010" s="30">
        <v>1</v>
      </c>
      <c r="I8010" s="30">
        <v>1</v>
      </c>
      <c r="K8010" s="457"/>
      <c r="L8010" s="457" t="e">
        <f>IF(K8010=0,#REF!,0)</f>
        <v>#REF!</v>
      </c>
    </row>
    <row r="8011" spans="1:12">
      <c r="A8011" s="30">
        <v>8009</v>
      </c>
      <c r="B8011" s="30">
        <v>1032.623999999998</v>
      </c>
      <c r="C8011" s="30">
        <v>29857.387999999901</v>
      </c>
      <c r="D8011" s="30">
        <v>1</v>
      </c>
      <c r="E8011" s="30">
        <v>1</v>
      </c>
      <c r="F8011" s="30">
        <v>42211.605999999891</v>
      </c>
      <c r="G8011" s="30">
        <v>1</v>
      </c>
      <c r="H8011" s="30">
        <v>1</v>
      </c>
      <c r="I8011" s="30">
        <v>1</v>
      </c>
      <c r="K8011" s="457"/>
      <c r="L8011" s="457" t="e">
        <f>IF(K8011=0,#REF!,0)</f>
        <v>#REF!</v>
      </c>
    </row>
    <row r="8012" spans="1:12">
      <c r="A8012" s="30">
        <v>8010</v>
      </c>
      <c r="B8012" s="30">
        <v>1762.222</v>
      </c>
      <c r="C8012" s="30">
        <v>29398.2779999999</v>
      </c>
      <c r="D8012" s="30">
        <v>1</v>
      </c>
      <c r="E8012" s="30">
        <v>1</v>
      </c>
      <c r="F8012" s="30">
        <v>46454.067999999992</v>
      </c>
      <c r="G8012" s="30">
        <v>1</v>
      </c>
      <c r="H8012" s="30">
        <v>1</v>
      </c>
      <c r="I8012" s="30">
        <v>1</v>
      </c>
      <c r="K8012" s="457"/>
      <c r="L8012" s="457" t="e">
        <f>IF(K8012=0,#REF!,0)</f>
        <v>#REF!</v>
      </c>
    </row>
    <row r="8013" spans="1:12">
      <c r="A8013" s="30">
        <v>8011</v>
      </c>
      <c r="B8013" s="30">
        <v>6139.8579999999993</v>
      </c>
      <c r="C8013" s="30">
        <v>29402.965999999898</v>
      </c>
      <c r="D8013" s="30">
        <v>1</v>
      </c>
      <c r="E8013" s="30">
        <v>1</v>
      </c>
      <c r="F8013" s="30">
        <v>39383.472000000002</v>
      </c>
      <c r="G8013" s="30">
        <v>1</v>
      </c>
      <c r="H8013" s="30">
        <v>1</v>
      </c>
      <c r="I8013" s="30">
        <v>1</v>
      </c>
      <c r="K8013" s="457"/>
      <c r="L8013" s="457" t="e">
        <f>IF(K8013=0,#REF!,0)</f>
        <v>#REF!</v>
      </c>
    </row>
    <row r="8014" spans="1:12">
      <c r="A8014" s="30">
        <v>8012</v>
      </c>
      <c r="B8014" s="30">
        <v>7599.07</v>
      </c>
      <c r="C8014" s="30">
        <v>30746.178999999898</v>
      </c>
      <c r="D8014" s="30">
        <v>1</v>
      </c>
      <c r="E8014" s="30">
        <v>1</v>
      </c>
      <c r="F8014" s="30">
        <v>36345.296000000002</v>
      </c>
      <c r="G8014" s="30">
        <v>1</v>
      </c>
      <c r="H8014" s="30">
        <v>1</v>
      </c>
      <c r="I8014" s="30">
        <v>1</v>
      </c>
      <c r="K8014" s="457"/>
      <c r="L8014" s="457" t="e">
        <f>IF(K8014=0,#REF!,0)</f>
        <v>#REF!</v>
      </c>
    </row>
    <row r="8015" spans="1:12">
      <c r="A8015" s="30">
        <v>8013</v>
      </c>
      <c r="B8015" s="30">
        <v>1762.222</v>
      </c>
      <c r="C8015" s="30">
        <v>17127.995999999901</v>
      </c>
      <c r="D8015" s="30">
        <v>1</v>
      </c>
      <c r="E8015" s="30">
        <v>1</v>
      </c>
      <c r="F8015" s="30">
        <v>46038.13</v>
      </c>
      <c r="G8015" s="30">
        <v>1</v>
      </c>
      <c r="H8015" s="30">
        <v>1</v>
      </c>
      <c r="I8015" s="30">
        <v>1</v>
      </c>
      <c r="K8015" s="457"/>
      <c r="L8015" s="457" t="e">
        <f>IF(K8015=0,#REF!,0)</f>
        <v>#REF!</v>
      </c>
    </row>
    <row r="8016" spans="1:12">
      <c r="A8016" s="30">
        <v>8014</v>
      </c>
      <c r="B8016" s="30">
        <v>1762.222</v>
      </c>
      <c r="C8016" s="30">
        <v>16717.500999999902</v>
      </c>
      <c r="D8016" s="30">
        <v>1</v>
      </c>
      <c r="E8016" s="30">
        <v>1</v>
      </c>
      <c r="F8016" s="30">
        <v>2443.3579999999902</v>
      </c>
      <c r="G8016" s="30">
        <v>1</v>
      </c>
      <c r="H8016" s="30">
        <v>1</v>
      </c>
      <c r="I8016" s="30">
        <v>1</v>
      </c>
      <c r="K8016" s="457"/>
      <c r="L8016" s="457" t="e">
        <f>IF(K8016=0,#REF!,0)</f>
        <v>#REF!</v>
      </c>
    </row>
    <row r="8017" spans="1:12">
      <c r="A8017" s="30">
        <v>8015</v>
      </c>
      <c r="B8017" s="30">
        <v>1762.222</v>
      </c>
      <c r="C8017" s="30">
        <v>16322.225999999901</v>
      </c>
      <c r="D8017" s="30">
        <v>1</v>
      </c>
      <c r="E8017" s="30">
        <v>1</v>
      </c>
      <c r="F8017" s="30">
        <v>1993.41</v>
      </c>
      <c r="G8017" s="30">
        <v>1</v>
      </c>
      <c r="H8017" s="30">
        <v>1</v>
      </c>
      <c r="I8017" s="30">
        <v>1</v>
      </c>
      <c r="K8017" s="457"/>
      <c r="L8017" s="457" t="e">
        <f>IF(K8017=0,#REF!,0)</f>
        <v>#REF!</v>
      </c>
    </row>
    <row r="8018" spans="1:12">
      <c r="A8018" s="30">
        <v>8016</v>
      </c>
      <c r="B8018" s="30">
        <v>1032.623999999998</v>
      </c>
      <c r="C8018" s="30">
        <v>16354.476999999901</v>
      </c>
      <c r="D8018" s="30">
        <v>1</v>
      </c>
      <c r="E8018" s="30">
        <v>1</v>
      </c>
      <c r="F8018" s="30">
        <v>1207.8319999999901</v>
      </c>
      <c r="G8018" s="30">
        <v>1</v>
      </c>
      <c r="H8018" s="30">
        <v>1</v>
      </c>
      <c r="I8018" s="30">
        <v>1</v>
      </c>
      <c r="K8018" s="457"/>
      <c r="L8018" s="457" t="e">
        <f>IF(K8018=0,#REF!,0)</f>
        <v>#REF!</v>
      </c>
    </row>
    <row r="8019" spans="1:12">
      <c r="A8019" s="30">
        <v>8017</v>
      </c>
      <c r="B8019" s="30">
        <v>1032.623999999998</v>
      </c>
      <c r="C8019" s="30">
        <v>16388.284999999902</v>
      </c>
      <c r="D8019" s="30">
        <v>1</v>
      </c>
      <c r="E8019" s="30">
        <v>1</v>
      </c>
      <c r="F8019" s="30">
        <v>716.85999999999899</v>
      </c>
      <c r="G8019" s="30">
        <v>1</v>
      </c>
      <c r="H8019" s="30">
        <v>1</v>
      </c>
      <c r="I8019" s="30">
        <v>1</v>
      </c>
      <c r="K8019" s="457"/>
      <c r="L8019" s="457" t="e">
        <f>IF(K8019=0,#REF!,0)</f>
        <v>#REF!</v>
      </c>
    </row>
    <row r="8020" spans="1:12">
      <c r="A8020" s="30">
        <v>8018</v>
      </c>
      <c r="B8020" s="30">
        <v>1032.623999999998</v>
      </c>
      <c r="C8020" s="30">
        <v>16364.8669999999</v>
      </c>
      <c r="D8020" s="30">
        <v>1</v>
      </c>
      <c r="E8020" s="30">
        <v>1</v>
      </c>
      <c r="F8020" s="30">
        <v>548.11999999999898</v>
      </c>
      <c r="G8020" s="30">
        <v>1</v>
      </c>
      <c r="H8020" s="30">
        <v>1</v>
      </c>
      <c r="I8020" s="30">
        <v>1</v>
      </c>
      <c r="K8020" s="457"/>
      <c r="L8020" s="457" t="e">
        <f>IF(K8020=0,#REF!,0)</f>
        <v>#REF!</v>
      </c>
    </row>
    <row r="8021" spans="1:12">
      <c r="A8021" s="30">
        <v>8019</v>
      </c>
      <c r="B8021" s="30">
        <v>1032.623999999998</v>
      </c>
      <c r="C8021" s="30">
        <v>16422.709999999901</v>
      </c>
      <c r="D8021" s="30">
        <v>1</v>
      </c>
      <c r="E8021" s="30">
        <v>1</v>
      </c>
      <c r="F8021" s="30">
        <v>480.78899999999999</v>
      </c>
      <c r="G8021" s="30">
        <v>1</v>
      </c>
      <c r="H8021" s="30">
        <v>1</v>
      </c>
      <c r="I8021" s="30">
        <v>1</v>
      </c>
      <c r="K8021" s="457"/>
      <c r="L8021" s="457" t="e">
        <f>IF(K8021=0,#REF!,0)</f>
        <v>#REF!</v>
      </c>
    </row>
    <row r="8022" spans="1:12">
      <c r="A8022" s="30">
        <v>8020</v>
      </c>
      <c r="B8022" s="30">
        <v>1032.623999999998</v>
      </c>
      <c r="C8022" s="30">
        <v>16437.821999999898</v>
      </c>
      <c r="D8022" s="30">
        <v>1</v>
      </c>
      <c r="E8022" s="30">
        <v>1</v>
      </c>
      <c r="F8022" s="30">
        <v>485.19299999999998</v>
      </c>
      <c r="G8022" s="30">
        <v>1</v>
      </c>
      <c r="H8022" s="30">
        <v>1</v>
      </c>
      <c r="I8022" s="30">
        <v>1</v>
      </c>
      <c r="K8022" s="457"/>
      <c r="L8022" s="457" t="e">
        <f>IF(K8022=0,#REF!,0)</f>
        <v>#REF!</v>
      </c>
    </row>
    <row r="8023" spans="1:12">
      <c r="A8023" s="30">
        <v>8021</v>
      </c>
      <c r="B8023" s="30">
        <v>1032.623999999998</v>
      </c>
      <c r="C8023" s="30">
        <v>16448.321999999898</v>
      </c>
      <c r="D8023" s="30">
        <v>1</v>
      </c>
      <c r="E8023" s="30">
        <v>1</v>
      </c>
      <c r="F8023" s="30">
        <v>1081.9509999999991</v>
      </c>
      <c r="G8023" s="30">
        <v>1</v>
      </c>
      <c r="H8023" s="30">
        <v>1</v>
      </c>
      <c r="I8023" s="30">
        <v>1</v>
      </c>
      <c r="K8023" s="457"/>
      <c r="L8023" s="457" t="e">
        <f>IF(K8023=0,#REF!,0)</f>
        <v>#REF!</v>
      </c>
    </row>
    <row r="8024" spans="1:12">
      <c r="A8024" s="30">
        <v>8022</v>
      </c>
      <c r="B8024" s="30">
        <v>1762.222</v>
      </c>
      <c r="C8024" s="30">
        <v>16449.4219999999</v>
      </c>
      <c r="D8024" s="30">
        <v>1</v>
      </c>
      <c r="E8024" s="30">
        <v>1</v>
      </c>
      <c r="F8024" s="30">
        <v>1948.413</v>
      </c>
      <c r="G8024" s="30">
        <v>1</v>
      </c>
      <c r="H8024" s="30">
        <v>1</v>
      </c>
      <c r="I8024" s="30">
        <v>1</v>
      </c>
      <c r="K8024" s="457"/>
      <c r="L8024" s="457" t="e">
        <f>IF(K8024=0,#REF!,0)</f>
        <v>#REF!</v>
      </c>
    </row>
    <row r="8025" spans="1:12">
      <c r="A8025" s="30">
        <v>8023</v>
      </c>
      <c r="B8025" s="30">
        <v>6139.8579999999993</v>
      </c>
      <c r="C8025" s="30">
        <v>16569.356999999902</v>
      </c>
      <c r="D8025" s="30">
        <v>1</v>
      </c>
      <c r="E8025" s="30">
        <v>1</v>
      </c>
      <c r="F8025" s="30">
        <v>78977.346999999907</v>
      </c>
      <c r="G8025" s="30">
        <v>1</v>
      </c>
      <c r="H8025" s="30">
        <v>1</v>
      </c>
      <c r="I8025" s="30">
        <v>1</v>
      </c>
      <c r="K8025" s="457"/>
      <c r="L8025" s="457" t="e">
        <f>IF(K8025=0,#REF!,0)</f>
        <v>#REF!</v>
      </c>
    </row>
    <row r="8026" spans="1:12">
      <c r="A8026" s="30">
        <v>8024</v>
      </c>
      <c r="B8026" s="30">
        <v>1762.222</v>
      </c>
      <c r="C8026" s="30">
        <v>16890.9379999999</v>
      </c>
      <c r="D8026" s="30">
        <v>1</v>
      </c>
      <c r="E8026" s="30">
        <v>1</v>
      </c>
      <c r="F8026" s="30">
        <v>84453.159999999989</v>
      </c>
      <c r="G8026" s="30">
        <v>1</v>
      </c>
      <c r="H8026" s="30">
        <v>1</v>
      </c>
      <c r="I8026" s="30">
        <v>1</v>
      </c>
      <c r="K8026" s="457"/>
      <c r="L8026" s="457" t="e">
        <f>IF(K8026=0,#REF!,0)</f>
        <v>#REF!</v>
      </c>
    </row>
    <row r="8027" spans="1:12">
      <c r="A8027" s="30">
        <v>8025</v>
      </c>
      <c r="B8027" s="30">
        <v>1032.623999999998</v>
      </c>
      <c r="C8027" s="30">
        <v>17768.5289999999</v>
      </c>
      <c r="D8027" s="30">
        <v>1</v>
      </c>
      <c r="E8027" s="30">
        <v>1</v>
      </c>
      <c r="F8027" s="30">
        <v>79631.124000000011</v>
      </c>
      <c r="G8027" s="30">
        <v>1</v>
      </c>
      <c r="H8027" s="30">
        <v>1</v>
      </c>
      <c r="I8027" s="30">
        <v>1</v>
      </c>
      <c r="K8027" s="457"/>
      <c r="L8027" s="457" t="e">
        <f>IF(K8027=0,#REF!,0)</f>
        <v>#REF!</v>
      </c>
    </row>
    <row r="8028" spans="1:12">
      <c r="A8028" s="30">
        <v>8026</v>
      </c>
      <c r="B8028" s="30">
        <v>1153.2399999999991</v>
      </c>
      <c r="C8028" s="30">
        <v>18574.630999999899</v>
      </c>
      <c r="D8028" s="30">
        <v>1</v>
      </c>
      <c r="E8028" s="30">
        <v>1</v>
      </c>
      <c r="F8028" s="30">
        <v>71012.482000000004</v>
      </c>
      <c r="G8028" s="30">
        <v>1</v>
      </c>
      <c r="H8028" s="30">
        <v>1</v>
      </c>
      <c r="I8028" s="30">
        <v>1</v>
      </c>
      <c r="K8028" s="457"/>
      <c r="L8028" s="457" t="e">
        <f>IF(K8028=0,#REF!,0)</f>
        <v>#REF!</v>
      </c>
    </row>
    <row r="8029" spans="1:12">
      <c r="A8029" s="30">
        <v>8027</v>
      </c>
      <c r="B8029" s="30">
        <v>1213.5469999999991</v>
      </c>
      <c r="C8029" s="30">
        <v>19201.357999999898</v>
      </c>
      <c r="D8029" s="30">
        <v>1</v>
      </c>
      <c r="E8029" s="30">
        <v>1</v>
      </c>
      <c r="F8029" s="30">
        <v>61785.232999999993</v>
      </c>
      <c r="G8029" s="30">
        <v>1</v>
      </c>
      <c r="H8029" s="30">
        <v>1</v>
      </c>
      <c r="I8029" s="30">
        <v>1</v>
      </c>
      <c r="K8029" s="457"/>
      <c r="L8029" s="457" t="e">
        <f>IF(K8029=0,#REF!,0)</f>
        <v>#REF!</v>
      </c>
    </row>
    <row r="8030" spans="1:12">
      <c r="A8030" s="30">
        <v>8028</v>
      </c>
      <c r="B8030" s="30">
        <v>1213.5469999999991</v>
      </c>
      <c r="C8030" s="30">
        <v>18651.334999999901</v>
      </c>
      <c r="D8030" s="30">
        <v>1</v>
      </c>
      <c r="E8030" s="30">
        <v>1</v>
      </c>
      <c r="F8030" s="30">
        <v>53874.93499999999</v>
      </c>
      <c r="G8030" s="30">
        <v>1</v>
      </c>
      <c r="H8030" s="30">
        <v>1</v>
      </c>
      <c r="I8030" s="30">
        <v>1</v>
      </c>
      <c r="K8030" s="457">
        <v>6121.4218428633103</v>
      </c>
      <c r="L8030" s="457">
        <f>IF(K8030=0,#REF!,0)</f>
        <v>0</v>
      </c>
    </row>
    <row r="8031" spans="1:12">
      <c r="A8031" s="30">
        <v>8029</v>
      </c>
      <c r="B8031" s="30">
        <v>6200.1660000000002</v>
      </c>
      <c r="C8031" s="30">
        <v>16762.117999999889</v>
      </c>
      <c r="D8031" s="30">
        <v>1</v>
      </c>
      <c r="E8031" s="30">
        <v>1</v>
      </c>
      <c r="F8031" s="30">
        <v>34707.761999999988</v>
      </c>
      <c r="G8031" s="30">
        <v>1</v>
      </c>
      <c r="H8031" s="30">
        <v>1</v>
      </c>
      <c r="I8031" s="30">
        <v>1</v>
      </c>
      <c r="K8031" s="457"/>
      <c r="L8031" s="457" t="e">
        <f>IF(K8031=0,#REF!,0)</f>
        <v>#REF!</v>
      </c>
    </row>
    <row r="8032" spans="1:12">
      <c r="A8032" s="30">
        <v>8030</v>
      </c>
      <c r="B8032" s="30">
        <v>1762.222</v>
      </c>
      <c r="C8032" s="30">
        <v>16465.569999999898</v>
      </c>
      <c r="D8032" s="30">
        <v>1</v>
      </c>
      <c r="E8032" s="30">
        <v>1</v>
      </c>
      <c r="F8032" s="30">
        <v>33031.518000000004</v>
      </c>
      <c r="G8032" s="30">
        <v>1</v>
      </c>
      <c r="H8032" s="30">
        <v>1</v>
      </c>
      <c r="I8032" s="30">
        <v>1</v>
      </c>
      <c r="K8032" s="457">
        <v>1316.2935669108799</v>
      </c>
      <c r="L8032" s="457">
        <f>IF(K8032=0,#REF!,0)</f>
        <v>0</v>
      </c>
    </row>
    <row r="8033" spans="1:12">
      <c r="A8033" s="30">
        <v>8031</v>
      </c>
      <c r="B8033" s="30">
        <v>1032.623999999998</v>
      </c>
      <c r="C8033" s="30">
        <v>17216.190999999901</v>
      </c>
      <c r="D8033" s="30">
        <v>1</v>
      </c>
      <c r="E8033" s="30">
        <v>1</v>
      </c>
      <c r="F8033" s="30">
        <v>30728.7</v>
      </c>
      <c r="G8033" s="30">
        <v>1</v>
      </c>
      <c r="H8033" s="30">
        <v>1</v>
      </c>
      <c r="I8033" s="30">
        <v>1</v>
      </c>
      <c r="K8033" s="457"/>
      <c r="L8033" s="457" t="e">
        <f>IF(K8033=0,#REF!,0)</f>
        <v>#REF!</v>
      </c>
    </row>
    <row r="8034" spans="1:12">
      <c r="A8034" s="30">
        <v>8032</v>
      </c>
      <c r="B8034" s="30">
        <v>1032.623999999998</v>
      </c>
      <c r="C8034" s="30">
        <v>16878.533999999898</v>
      </c>
      <c r="D8034" s="30">
        <v>1</v>
      </c>
      <c r="E8034" s="30">
        <v>1</v>
      </c>
      <c r="F8034" s="30">
        <v>30096.74499999989</v>
      </c>
      <c r="G8034" s="30">
        <v>1</v>
      </c>
      <c r="H8034" s="30">
        <v>1</v>
      </c>
      <c r="I8034" s="30">
        <v>1</v>
      </c>
      <c r="K8034" s="457"/>
      <c r="L8034" s="457" t="e">
        <f>IF(K8034=0,#REF!,0)</f>
        <v>#REF!</v>
      </c>
    </row>
    <row r="8035" spans="1:12">
      <c r="A8035" s="30">
        <v>8033</v>
      </c>
      <c r="B8035" s="30">
        <v>1032.623999999998</v>
      </c>
      <c r="C8035" s="30">
        <v>16667.662999999899</v>
      </c>
      <c r="D8035" s="30">
        <v>1</v>
      </c>
      <c r="E8035" s="30">
        <v>1</v>
      </c>
      <c r="F8035" s="30">
        <v>33708.261999999988</v>
      </c>
      <c r="G8035" s="30">
        <v>1</v>
      </c>
      <c r="H8035" s="30">
        <v>1</v>
      </c>
      <c r="I8035" s="30">
        <v>1</v>
      </c>
      <c r="K8035" s="457"/>
      <c r="L8035" s="457" t="e">
        <f>IF(K8035=0,#REF!,0)</f>
        <v>#REF!</v>
      </c>
    </row>
    <row r="8036" spans="1:12">
      <c r="A8036" s="30">
        <v>8034</v>
      </c>
      <c r="B8036" s="30">
        <v>1762.222</v>
      </c>
      <c r="C8036" s="30">
        <v>16137.804999999902</v>
      </c>
      <c r="D8036" s="30">
        <v>1</v>
      </c>
      <c r="E8036" s="30">
        <v>1</v>
      </c>
      <c r="F8036" s="30">
        <v>38337.864999999896</v>
      </c>
      <c r="G8036" s="30">
        <v>1</v>
      </c>
      <c r="H8036" s="30">
        <v>1</v>
      </c>
      <c r="I8036" s="30">
        <v>1</v>
      </c>
      <c r="K8036" s="457"/>
      <c r="L8036" s="457" t="e">
        <f>IF(K8036=0,#REF!,0)</f>
        <v>#REF!</v>
      </c>
    </row>
    <row r="8037" spans="1:12">
      <c r="A8037" s="30">
        <v>8035</v>
      </c>
      <c r="B8037" s="30">
        <v>6139.8579999999993</v>
      </c>
      <c r="C8037" s="30">
        <v>16141.202999999899</v>
      </c>
      <c r="D8037" s="30">
        <v>1</v>
      </c>
      <c r="E8037" s="30">
        <v>1</v>
      </c>
      <c r="F8037" s="30">
        <v>31461.011999999999</v>
      </c>
      <c r="G8037" s="30">
        <v>1</v>
      </c>
      <c r="H8037" s="30">
        <v>1</v>
      </c>
      <c r="I8037" s="30">
        <v>1</v>
      </c>
      <c r="K8037" s="457"/>
      <c r="L8037" s="457" t="e">
        <f>IF(K8037=0,#REF!,0)</f>
        <v>#REF!</v>
      </c>
    </row>
    <row r="8038" spans="1:12">
      <c r="A8038" s="30">
        <v>8036</v>
      </c>
      <c r="B8038" s="30">
        <v>7599.07</v>
      </c>
      <c r="C8038" s="30">
        <v>17494.642999999902</v>
      </c>
      <c r="D8038" s="30">
        <v>1</v>
      </c>
      <c r="E8038" s="30">
        <v>1</v>
      </c>
      <c r="F8038" s="30">
        <v>30900.162</v>
      </c>
      <c r="G8038" s="30">
        <v>1</v>
      </c>
      <c r="H8038" s="30">
        <v>1</v>
      </c>
      <c r="I8038" s="30">
        <v>1</v>
      </c>
      <c r="K8038" s="457"/>
      <c r="L8038" s="457" t="e">
        <f>IF(K8038=0,#REF!,0)</f>
        <v>#REF!</v>
      </c>
    </row>
    <row r="8039" spans="1:12">
      <c r="A8039" s="30">
        <v>8037</v>
      </c>
      <c r="B8039" s="30">
        <v>1762.222</v>
      </c>
      <c r="C8039" s="30">
        <v>17014.711999999901</v>
      </c>
      <c r="D8039" s="30">
        <v>1</v>
      </c>
      <c r="E8039" s="30">
        <v>1</v>
      </c>
      <c r="F8039" s="30">
        <v>41204.170999999988</v>
      </c>
      <c r="G8039" s="30">
        <v>1</v>
      </c>
      <c r="H8039" s="30">
        <v>1</v>
      </c>
      <c r="I8039" s="30">
        <v>1</v>
      </c>
      <c r="K8039" s="457"/>
      <c r="L8039" s="457" t="e">
        <f>IF(K8039=0,#REF!,0)</f>
        <v>#REF!</v>
      </c>
    </row>
    <row r="8040" spans="1:12">
      <c r="A8040" s="30">
        <v>8038</v>
      </c>
      <c r="B8040" s="30">
        <v>1762.222</v>
      </c>
      <c r="C8040" s="30">
        <v>16616.693999999901</v>
      </c>
      <c r="D8040" s="30">
        <v>1</v>
      </c>
      <c r="E8040" s="30">
        <v>1</v>
      </c>
      <c r="F8040" s="30">
        <v>2321.56699999999</v>
      </c>
      <c r="G8040" s="30">
        <v>1</v>
      </c>
      <c r="H8040" s="30">
        <v>1</v>
      </c>
      <c r="I8040" s="30">
        <v>1</v>
      </c>
      <c r="K8040" s="457"/>
      <c r="L8040" s="457" t="e">
        <f>IF(K8040=0,#REF!,0)</f>
        <v>#REF!</v>
      </c>
    </row>
    <row r="8041" spans="1:12">
      <c r="A8041" s="30">
        <v>8039</v>
      </c>
      <c r="B8041" s="30">
        <v>1762.222</v>
      </c>
      <c r="C8041" s="30">
        <v>16225.6249999999</v>
      </c>
      <c r="D8041" s="30">
        <v>1</v>
      </c>
      <c r="E8041" s="30">
        <v>1</v>
      </c>
      <c r="F8041" s="30">
        <v>2135.6729999999998</v>
      </c>
      <c r="G8041" s="30">
        <v>1</v>
      </c>
      <c r="H8041" s="30">
        <v>1</v>
      </c>
      <c r="I8041" s="30">
        <v>1</v>
      </c>
      <c r="K8041" s="457"/>
      <c r="L8041" s="457" t="e">
        <f>IF(K8041=0,#REF!,0)</f>
        <v>#REF!</v>
      </c>
    </row>
    <row r="8042" spans="1:12">
      <c r="A8042" s="30">
        <v>8040</v>
      </c>
      <c r="B8042" s="30">
        <v>1032.623999999998</v>
      </c>
      <c r="C8042" s="30">
        <v>16282.2609999999</v>
      </c>
      <c r="D8042" s="30">
        <v>1</v>
      </c>
      <c r="E8042" s="30">
        <v>1</v>
      </c>
      <c r="F8042" s="30">
        <v>1206.19099999999</v>
      </c>
      <c r="G8042" s="30">
        <v>1</v>
      </c>
      <c r="H8042" s="30">
        <v>1</v>
      </c>
      <c r="I8042" s="30">
        <v>1</v>
      </c>
      <c r="K8042" s="457"/>
      <c r="L8042" s="457" t="e">
        <f>IF(K8042=0,#REF!,0)</f>
        <v>#REF!</v>
      </c>
    </row>
    <row r="8043" spans="1:12">
      <c r="A8043" s="30">
        <v>8041</v>
      </c>
      <c r="B8043" s="30">
        <v>1032.623999999998</v>
      </c>
      <c r="C8043" s="30">
        <v>16752.070999999902</v>
      </c>
      <c r="D8043" s="30">
        <v>1</v>
      </c>
      <c r="E8043" s="30">
        <v>1</v>
      </c>
      <c r="F8043" s="30">
        <v>564.34399999999903</v>
      </c>
      <c r="G8043" s="30">
        <v>1</v>
      </c>
      <c r="H8043" s="30">
        <v>1</v>
      </c>
      <c r="I8043" s="30">
        <v>1</v>
      </c>
      <c r="K8043" s="457"/>
      <c r="L8043" s="457" t="e">
        <f>IF(K8043=0,#REF!,0)</f>
        <v>#REF!</v>
      </c>
    </row>
    <row r="8044" spans="1:12">
      <c r="A8044" s="30">
        <v>8042</v>
      </c>
      <c r="B8044" s="30">
        <v>1032.623999999998</v>
      </c>
      <c r="C8044" s="30">
        <v>16680.656999999901</v>
      </c>
      <c r="D8044" s="30">
        <v>1</v>
      </c>
      <c r="E8044" s="30">
        <v>1</v>
      </c>
      <c r="F8044" s="30">
        <v>328.43599999999901</v>
      </c>
      <c r="G8044" s="30">
        <v>1</v>
      </c>
      <c r="H8044" s="30">
        <v>1</v>
      </c>
      <c r="I8044" s="30">
        <v>1</v>
      </c>
      <c r="K8044" s="457"/>
      <c r="L8044" s="457" t="e">
        <f>IF(K8044=0,#REF!,0)</f>
        <v>#REF!</v>
      </c>
    </row>
    <row r="8045" spans="1:12">
      <c r="A8045" s="30">
        <v>8043</v>
      </c>
      <c r="B8045" s="30">
        <v>1032.623999999998</v>
      </c>
      <c r="C8045" s="30">
        <v>16744.575999999899</v>
      </c>
      <c r="D8045" s="30">
        <v>1</v>
      </c>
      <c r="E8045" s="30">
        <v>1</v>
      </c>
      <c r="F8045" s="30">
        <v>295.14999999999998</v>
      </c>
      <c r="G8045" s="30">
        <v>1</v>
      </c>
      <c r="H8045" s="30">
        <v>1</v>
      </c>
      <c r="I8045" s="30">
        <v>1</v>
      </c>
      <c r="K8045" s="457"/>
      <c r="L8045" s="457" t="e">
        <f>IF(K8045=0,#REF!,0)</f>
        <v>#REF!</v>
      </c>
    </row>
    <row r="8046" spans="1:12">
      <c r="A8046" s="30">
        <v>8044</v>
      </c>
      <c r="B8046" s="30">
        <v>1032.623999999998</v>
      </c>
      <c r="C8046" s="30">
        <v>16774.747999999901</v>
      </c>
      <c r="D8046" s="30">
        <v>1</v>
      </c>
      <c r="E8046" s="30">
        <v>1</v>
      </c>
      <c r="F8046" s="30">
        <v>342.10199999999986</v>
      </c>
      <c r="G8046" s="30">
        <v>1</v>
      </c>
      <c r="H8046" s="30">
        <v>1</v>
      </c>
      <c r="I8046" s="30">
        <v>1</v>
      </c>
      <c r="K8046" s="457"/>
      <c r="L8046" s="457" t="e">
        <f>IF(K8046=0,#REF!,0)</f>
        <v>#REF!</v>
      </c>
    </row>
    <row r="8047" spans="1:12">
      <c r="A8047" s="30">
        <v>8045</v>
      </c>
      <c r="B8047" s="30">
        <v>1032.623999999998</v>
      </c>
      <c r="C8047" s="30">
        <v>16813.7789999999</v>
      </c>
      <c r="D8047" s="30">
        <v>1</v>
      </c>
      <c r="E8047" s="30">
        <v>1</v>
      </c>
      <c r="F8047" s="30">
        <v>511.67499999999905</v>
      </c>
      <c r="G8047" s="30">
        <v>1</v>
      </c>
      <c r="H8047" s="30">
        <v>1</v>
      </c>
      <c r="I8047" s="30">
        <v>1</v>
      </c>
      <c r="K8047" s="457"/>
      <c r="L8047" s="457" t="e">
        <f>IF(K8047=0,#REF!,0)</f>
        <v>#REF!</v>
      </c>
    </row>
    <row r="8048" spans="1:12">
      <c r="A8048" s="30">
        <v>8046</v>
      </c>
      <c r="B8048" s="30">
        <v>1762.222</v>
      </c>
      <c r="C8048" s="30">
        <v>16834.5439999999</v>
      </c>
      <c r="D8048" s="30">
        <v>1</v>
      </c>
      <c r="E8048" s="30">
        <v>1</v>
      </c>
      <c r="F8048" s="30">
        <v>3198.4209999999989</v>
      </c>
      <c r="G8048" s="30">
        <v>1</v>
      </c>
      <c r="H8048" s="30">
        <v>1</v>
      </c>
      <c r="I8048" s="30">
        <v>1</v>
      </c>
      <c r="K8048" s="457"/>
      <c r="L8048" s="457" t="e">
        <f>IF(K8048=0,#REF!,0)</f>
        <v>#REF!</v>
      </c>
    </row>
    <row r="8049" spans="1:12">
      <c r="A8049" s="30">
        <v>8047</v>
      </c>
      <c r="B8049" s="30">
        <v>6139.8579999999993</v>
      </c>
      <c r="C8049" s="30">
        <v>16966.098999999889</v>
      </c>
      <c r="D8049" s="30">
        <v>1</v>
      </c>
      <c r="E8049" s="30">
        <v>1</v>
      </c>
      <c r="F8049" s="30">
        <v>81393.41</v>
      </c>
      <c r="G8049" s="30">
        <v>1</v>
      </c>
      <c r="H8049" s="30">
        <v>1</v>
      </c>
      <c r="I8049" s="30">
        <v>1</v>
      </c>
      <c r="K8049" s="457"/>
      <c r="L8049" s="457" t="e">
        <f>IF(K8049=0,#REF!,0)</f>
        <v>#REF!</v>
      </c>
    </row>
    <row r="8050" spans="1:12">
      <c r="A8050" s="30">
        <v>8048</v>
      </c>
      <c r="B8050" s="30">
        <v>1762.222</v>
      </c>
      <c r="C8050" s="30">
        <v>47325.94599999988</v>
      </c>
      <c r="D8050" s="30">
        <v>1</v>
      </c>
      <c r="E8050" s="30">
        <v>1</v>
      </c>
      <c r="F8050" s="30">
        <v>83904.414999999892</v>
      </c>
      <c r="G8050" s="30">
        <v>1</v>
      </c>
      <c r="H8050" s="30">
        <v>1</v>
      </c>
      <c r="I8050" s="30">
        <v>1</v>
      </c>
      <c r="K8050" s="457"/>
      <c r="L8050" s="457" t="e">
        <f>IF(K8050=0,#REF!,0)</f>
        <v>#REF!</v>
      </c>
    </row>
    <row r="8051" spans="1:12">
      <c r="A8051" s="30">
        <v>8049</v>
      </c>
      <c r="B8051" s="30">
        <v>1032.623999999998</v>
      </c>
      <c r="C8051" s="30">
        <v>74701.664999999892</v>
      </c>
      <c r="D8051" s="30">
        <v>1</v>
      </c>
      <c r="E8051" s="30">
        <v>1</v>
      </c>
      <c r="F8051" s="30">
        <v>74618.792999999889</v>
      </c>
      <c r="G8051" s="30">
        <v>1</v>
      </c>
      <c r="H8051" s="30">
        <v>1</v>
      </c>
      <c r="I8051" s="30">
        <v>1</v>
      </c>
      <c r="K8051" s="457"/>
      <c r="L8051" s="457" t="e">
        <f>IF(K8051=0,#REF!,0)</f>
        <v>#REF!</v>
      </c>
    </row>
    <row r="8052" spans="1:12">
      <c r="A8052" s="30">
        <v>8050</v>
      </c>
      <c r="B8052" s="30">
        <v>1153.2399999999991</v>
      </c>
      <c r="C8052" s="30">
        <v>90685.909999999887</v>
      </c>
      <c r="D8052" s="30">
        <v>1</v>
      </c>
      <c r="E8052" s="30">
        <v>1</v>
      </c>
      <c r="F8052" s="30">
        <v>67424.241999999984</v>
      </c>
      <c r="G8052" s="30">
        <v>1</v>
      </c>
      <c r="H8052" s="30">
        <v>1</v>
      </c>
      <c r="I8052" s="30">
        <v>1</v>
      </c>
      <c r="K8052" s="457"/>
      <c r="L8052" s="457" t="e">
        <f>IF(K8052=0,#REF!,0)</f>
        <v>#REF!</v>
      </c>
    </row>
    <row r="8053" spans="1:12">
      <c r="A8053" s="30">
        <v>8051</v>
      </c>
      <c r="B8053" s="30">
        <v>1213.5469999999991</v>
      </c>
      <c r="C8053" s="30">
        <v>106081.66999999979</v>
      </c>
      <c r="D8053" s="30">
        <v>1</v>
      </c>
      <c r="E8053" s="30">
        <v>1</v>
      </c>
      <c r="F8053" s="30">
        <v>56031.434000000001</v>
      </c>
      <c r="G8053" s="30">
        <v>1</v>
      </c>
      <c r="H8053" s="30">
        <v>1</v>
      </c>
      <c r="I8053" s="30">
        <v>1</v>
      </c>
      <c r="K8053" s="457"/>
      <c r="L8053" s="457" t="e">
        <f>IF(K8053=0,#REF!,0)</f>
        <v>#REF!</v>
      </c>
    </row>
    <row r="8054" spans="1:12">
      <c r="A8054" s="30">
        <v>8052</v>
      </c>
      <c r="B8054" s="30">
        <v>1213.5469999999991</v>
      </c>
      <c r="C8054" s="30">
        <v>89601.840999999898</v>
      </c>
      <c r="D8054" s="30">
        <v>1</v>
      </c>
      <c r="E8054" s="30">
        <v>1</v>
      </c>
      <c r="F8054" s="30">
        <v>50809.317999999985</v>
      </c>
      <c r="G8054" s="30">
        <v>1</v>
      </c>
      <c r="H8054" s="30">
        <v>1</v>
      </c>
      <c r="I8054" s="30">
        <v>1</v>
      </c>
      <c r="K8054" s="457"/>
      <c r="L8054" s="457" t="e">
        <f>IF(K8054=0,#REF!,0)</f>
        <v>#REF!</v>
      </c>
    </row>
    <row r="8055" spans="1:12">
      <c r="A8055" s="30">
        <v>8053</v>
      </c>
      <c r="B8055" s="30">
        <v>6200.1660000000002</v>
      </c>
      <c r="C8055" s="30">
        <v>52681.289999999899</v>
      </c>
      <c r="D8055" s="30">
        <v>1</v>
      </c>
      <c r="E8055" s="30">
        <v>1</v>
      </c>
      <c r="F8055" s="30">
        <v>40145.123999999996</v>
      </c>
      <c r="G8055" s="30">
        <v>1</v>
      </c>
      <c r="H8055" s="30">
        <v>1</v>
      </c>
      <c r="I8055" s="30">
        <v>1</v>
      </c>
      <c r="K8055" s="457"/>
      <c r="L8055" s="457" t="e">
        <f>IF(K8055=0,#REF!,0)</f>
        <v>#REF!</v>
      </c>
    </row>
    <row r="8056" spans="1:12">
      <c r="A8056" s="30">
        <v>8054</v>
      </c>
      <c r="B8056" s="30">
        <v>1762.222</v>
      </c>
      <c r="C8056" s="30">
        <v>71507.925999999905</v>
      </c>
      <c r="D8056" s="30">
        <v>1</v>
      </c>
      <c r="E8056" s="30">
        <v>1</v>
      </c>
      <c r="F8056" s="30">
        <v>44800.080999999889</v>
      </c>
      <c r="G8056" s="30">
        <v>1</v>
      </c>
      <c r="H8056" s="30">
        <v>1</v>
      </c>
      <c r="I8056" s="30">
        <v>1</v>
      </c>
      <c r="K8056" s="457"/>
      <c r="L8056" s="457" t="e">
        <f>IF(K8056=0,#REF!,0)</f>
        <v>#REF!</v>
      </c>
    </row>
    <row r="8057" spans="1:12">
      <c r="A8057" s="30">
        <v>8055</v>
      </c>
      <c r="B8057" s="30">
        <v>1032.623999999998</v>
      </c>
      <c r="C8057" s="30">
        <v>102682.05199999981</v>
      </c>
      <c r="D8057" s="30">
        <v>1</v>
      </c>
      <c r="E8057" s="30">
        <v>1</v>
      </c>
      <c r="F8057" s="30">
        <v>40142.365999999893</v>
      </c>
      <c r="G8057" s="30">
        <v>1</v>
      </c>
      <c r="H8057" s="30">
        <v>1</v>
      </c>
      <c r="I8057" s="30">
        <v>1</v>
      </c>
      <c r="K8057" s="457"/>
      <c r="L8057" s="457" t="e">
        <f>IF(K8057=0,#REF!,0)</f>
        <v>#REF!</v>
      </c>
    </row>
    <row r="8058" spans="1:12">
      <c r="A8058" s="30">
        <v>8056</v>
      </c>
      <c r="B8058" s="30">
        <v>1032.623999999998</v>
      </c>
      <c r="C8058" s="30">
        <v>86739.42199999989</v>
      </c>
      <c r="D8058" s="30">
        <v>1</v>
      </c>
      <c r="E8058" s="30">
        <v>1</v>
      </c>
      <c r="F8058" s="30">
        <v>40488.809000000001</v>
      </c>
      <c r="G8058" s="30">
        <v>1</v>
      </c>
      <c r="H8058" s="30">
        <v>1</v>
      </c>
      <c r="I8058" s="30">
        <v>1</v>
      </c>
      <c r="K8058" s="457"/>
      <c r="L8058" s="457" t="e">
        <f>IF(K8058=0,#REF!,0)</f>
        <v>#REF!</v>
      </c>
    </row>
    <row r="8059" spans="1:12">
      <c r="A8059" s="30">
        <v>8057</v>
      </c>
      <c r="B8059" s="30">
        <v>1032.623999999998</v>
      </c>
      <c r="C8059" s="30">
        <v>74902.907999999908</v>
      </c>
      <c r="D8059" s="30">
        <v>1</v>
      </c>
      <c r="E8059" s="30">
        <v>1</v>
      </c>
      <c r="F8059" s="30">
        <v>42446.4379999999</v>
      </c>
      <c r="G8059" s="30">
        <v>1</v>
      </c>
      <c r="H8059" s="30">
        <v>1</v>
      </c>
      <c r="I8059" s="30">
        <v>1</v>
      </c>
      <c r="K8059" s="457"/>
      <c r="L8059" s="457" t="e">
        <f>IF(K8059=0,#REF!,0)</f>
        <v>#REF!</v>
      </c>
    </row>
    <row r="8060" spans="1:12">
      <c r="A8060" s="30">
        <v>8058</v>
      </c>
      <c r="B8060" s="30">
        <v>1762.222</v>
      </c>
      <c r="C8060" s="30">
        <v>43456.58499999989</v>
      </c>
      <c r="D8060" s="30">
        <v>1</v>
      </c>
      <c r="E8060" s="30">
        <v>1</v>
      </c>
      <c r="F8060" s="30">
        <v>45319.575999999899</v>
      </c>
      <c r="G8060" s="30">
        <v>1</v>
      </c>
      <c r="H8060" s="30">
        <v>1</v>
      </c>
      <c r="I8060" s="30">
        <v>1</v>
      </c>
      <c r="K8060" s="457"/>
      <c r="L8060" s="457" t="e">
        <f>IF(K8060=0,#REF!,0)</f>
        <v>#REF!</v>
      </c>
    </row>
    <row r="8061" spans="1:12">
      <c r="A8061" s="30">
        <v>8059</v>
      </c>
      <c r="B8061" s="30">
        <v>6139.8579999999993</v>
      </c>
      <c r="C8061" s="30">
        <v>29573.128999999899</v>
      </c>
      <c r="D8061" s="30">
        <v>1</v>
      </c>
      <c r="E8061" s="30">
        <v>1</v>
      </c>
      <c r="F8061" s="30">
        <v>39251.990999999995</v>
      </c>
      <c r="G8061" s="30">
        <v>1</v>
      </c>
      <c r="H8061" s="30">
        <v>1</v>
      </c>
      <c r="I8061" s="30">
        <v>1</v>
      </c>
      <c r="K8061" s="457"/>
      <c r="L8061" s="457" t="e">
        <f>IF(K8061=0,#REF!,0)</f>
        <v>#REF!</v>
      </c>
    </row>
    <row r="8062" spans="1:12">
      <c r="A8062" s="30">
        <v>8060</v>
      </c>
      <c r="B8062" s="30">
        <v>7599.07</v>
      </c>
      <c r="C8062" s="30">
        <v>30945.537999999899</v>
      </c>
      <c r="D8062" s="30">
        <v>1</v>
      </c>
      <c r="E8062" s="30">
        <v>1</v>
      </c>
      <c r="F8062" s="30">
        <v>38472.201000000001</v>
      </c>
      <c r="G8062" s="30">
        <v>1</v>
      </c>
      <c r="H8062" s="30">
        <v>1</v>
      </c>
      <c r="I8062" s="30">
        <v>1</v>
      </c>
      <c r="K8062" s="457"/>
      <c r="L8062" s="457" t="e">
        <f>IF(K8062=0,#REF!,0)</f>
        <v>#REF!</v>
      </c>
    </row>
    <row r="8063" spans="1:12">
      <c r="A8063" s="30">
        <v>8061</v>
      </c>
      <c r="B8063" s="30">
        <v>1762.222</v>
      </c>
      <c r="C8063" s="30">
        <v>17237.844999999899</v>
      </c>
      <c r="D8063" s="30">
        <v>1</v>
      </c>
      <c r="E8063" s="30">
        <v>1</v>
      </c>
      <c r="F8063" s="30">
        <v>50561.728999999905</v>
      </c>
      <c r="G8063" s="30">
        <v>1</v>
      </c>
      <c r="H8063" s="30">
        <v>1</v>
      </c>
      <c r="I8063" s="30">
        <v>1</v>
      </c>
      <c r="K8063" s="457"/>
      <c r="L8063" s="457" t="e">
        <f>IF(K8063=0,#REF!,0)</f>
        <v>#REF!</v>
      </c>
    </row>
    <row r="8064" spans="1:12">
      <c r="A8064" s="30">
        <v>8062</v>
      </c>
      <c r="B8064" s="30">
        <v>1762.222</v>
      </c>
      <c r="C8064" s="30">
        <v>16857.393999999898</v>
      </c>
      <c r="D8064" s="30">
        <v>1</v>
      </c>
      <c r="E8064" s="30">
        <v>1</v>
      </c>
      <c r="F8064" s="30">
        <v>2981.2069999999999</v>
      </c>
      <c r="G8064" s="30">
        <v>1</v>
      </c>
      <c r="H8064" s="30">
        <v>1</v>
      </c>
      <c r="I8064" s="30">
        <v>1</v>
      </c>
      <c r="K8064" s="457"/>
      <c r="L8064" s="457" t="e">
        <f>IF(K8064=0,#REF!,0)</f>
        <v>#REF!</v>
      </c>
    </row>
    <row r="8065" spans="1:12">
      <c r="A8065" s="30">
        <v>8063</v>
      </c>
      <c r="B8065" s="30">
        <v>1762.222</v>
      </c>
      <c r="C8065" s="30">
        <v>16473.243999999901</v>
      </c>
      <c r="D8065" s="30">
        <v>1</v>
      </c>
      <c r="E8065" s="30">
        <v>1</v>
      </c>
      <c r="F8065" s="30">
        <v>1666.88599999999</v>
      </c>
      <c r="G8065" s="30">
        <v>1</v>
      </c>
      <c r="H8065" s="30">
        <v>1</v>
      </c>
      <c r="I8065" s="30">
        <v>1</v>
      </c>
      <c r="K8065" s="457"/>
      <c r="L8065" s="457" t="e">
        <f>IF(K8065=0,#REF!,0)</f>
        <v>#REF!</v>
      </c>
    </row>
    <row r="8066" spans="1:12">
      <c r="A8066" s="30">
        <v>8064</v>
      </c>
      <c r="B8066" s="30">
        <v>1032.623999999998</v>
      </c>
      <c r="C8066" s="30">
        <v>16537.0259999999</v>
      </c>
      <c r="D8066" s="30">
        <v>1</v>
      </c>
      <c r="E8066" s="30">
        <v>1</v>
      </c>
      <c r="F8066" s="30">
        <v>1274.5219999999999</v>
      </c>
      <c r="G8066" s="30">
        <v>1</v>
      </c>
      <c r="H8066" s="30">
        <v>1</v>
      </c>
      <c r="I8066" s="30">
        <v>1</v>
      </c>
      <c r="K8066" s="457"/>
      <c r="L8066" s="457" t="e">
        <f>IF(K8066=0,#REF!,0)</f>
        <v>#REF!</v>
      </c>
    </row>
    <row r="8067" spans="1:12">
      <c r="A8067" s="30">
        <v>8065</v>
      </c>
      <c r="B8067" s="30">
        <v>1032.623999999998</v>
      </c>
      <c r="C8067" s="30">
        <v>16592.5259999999</v>
      </c>
      <c r="D8067" s="30">
        <v>1</v>
      </c>
      <c r="E8067" s="30">
        <v>1</v>
      </c>
      <c r="F8067" s="30">
        <v>580.97599999999898</v>
      </c>
      <c r="G8067" s="30">
        <v>1</v>
      </c>
      <c r="H8067" s="30">
        <v>1</v>
      </c>
      <c r="I8067" s="30">
        <v>1</v>
      </c>
      <c r="K8067" s="457"/>
      <c r="L8067" s="457" t="e">
        <f>IF(K8067=0,#REF!,0)</f>
        <v>#REF!</v>
      </c>
    </row>
    <row r="8068" spans="1:12">
      <c r="A8068" s="30">
        <v>8066</v>
      </c>
      <c r="B8068" s="30">
        <v>1032.623999999998</v>
      </c>
      <c r="C8068" s="30">
        <v>16624.892999999902</v>
      </c>
      <c r="D8068" s="30">
        <v>1</v>
      </c>
      <c r="E8068" s="30">
        <v>1</v>
      </c>
      <c r="F8068" s="30">
        <v>467.13599999999997</v>
      </c>
      <c r="G8068" s="30">
        <v>1</v>
      </c>
      <c r="H8068" s="30">
        <v>1</v>
      </c>
      <c r="I8068" s="30">
        <v>1</v>
      </c>
      <c r="K8068" s="457"/>
      <c r="L8068" s="457" t="e">
        <f>IF(K8068=0,#REF!,0)</f>
        <v>#REF!</v>
      </c>
    </row>
    <row r="8069" spans="1:12">
      <c r="A8069" s="30">
        <v>8067</v>
      </c>
      <c r="B8069" s="30">
        <v>1032.623999999998</v>
      </c>
      <c r="C8069" s="30">
        <v>16734.372999999901</v>
      </c>
      <c r="D8069" s="30">
        <v>1</v>
      </c>
      <c r="E8069" s="30">
        <v>1</v>
      </c>
      <c r="F8069" s="30">
        <v>1321.646999999999</v>
      </c>
      <c r="G8069" s="30">
        <v>1</v>
      </c>
      <c r="H8069" s="30">
        <v>1</v>
      </c>
      <c r="I8069" s="30">
        <v>1</v>
      </c>
      <c r="K8069" s="457"/>
      <c r="L8069" s="457" t="e">
        <f>IF(K8069=0,#REF!,0)</f>
        <v>#REF!</v>
      </c>
    </row>
    <row r="8070" spans="1:12">
      <c r="A8070" s="30">
        <v>8068</v>
      </c>
      <c r="B8070" s="30">
        <v>1032.623999999998</v>
      </c>
      <c r="C8070" s="30">
        <v>16771.355999999898</v>
      </c>
      <c r="D8070" s="30">
        <v>1</v>
      </c>
      <c r="E8070" s="30">
        <v>1</v>
      </c>
      <c r="F8070" s="30">
        <v>3680.5479999999998</v>
      </c>
      <c r="G8070" s="30">
        <v>1</v>
      </c>
      <c r="H8070" s="30">
        <v>1</v>
      </c>
      <c r="I8070" s="30">
        <v>1</v>
      </c>
      <c r="K8070" s="457"/>
      <c r="L8070" s="457" t="e">
        <f>IF(K8070=0,#REF!,0)</f>
        <v>#REF!</v>
      </c>
    </row>
    <row r="8071" spans="1:12">
      <c r="A8071" s="30">
        <v>8069</v>
      </c>
      <c r="B8071" s="30">
        <v>1032.623999999998</v>
      </c>
      <c r="C8071" s="30">
        <v>16832.536999999902</v>
      </c>
      <c r="D8071" s="30">
        <v>1</v>
      </c>
      <c r="E8071" s="30">
        <v>1</v>
      </c>
      <c r="F8071" s="30">
        <v>8681.1049999999996</v>
      </c>
      <c r="G8071" s="30">
        <v>1</v>
      </c>
      <c r="H8071" s="30">
        <v>1</v>
      </c>
      <c r="I8071" s="30">
        <v>1</v>
      </c>
      <c r="K8071" s="457"/>
      <c r="L8071" s="457" t="e">
        <f>IF(K8071=0,#REF!,0)</f>
        <v>#REF!</v>
      </c>
    </row>
    <row r="8072" spans="1:12">
      <c r="A8072" s="30">
        <v>8070</v>
      </c>
      <c r="B8072" s="30">
        <v>1762.222</v>
      </c>
      <c r="C8072" s="30">
        <v>16898.5639999999</v>
      </c>
      <c r="D8072" s="30">
        <v>1</v>
      </c>
      <c r="E8072" s="30">
        <v>1</v>
      </c>
      <c r="F8072" s="30">
        <v>13931.640999999991</v>
      </c>
      <c r="G8072" s="30">
        <v>1</v>
      </c>
      <c r="H8072" s="30">
        <v>1</v>
      </c>
      <c r="I8072" s="30">
        <v>1</v>
      </c>
      <c r="K8072" s="457"/>
      <c r="L8072" s="457" t="e">
        <f>IF(K8072=0,#REF!,0)</f>
        <v>#REF!</v>
      </c>
    </row>
    <row r="8073" spans="1:12">
      <c r="A8073" s="30">
        <v>8071</v>
      </c>
      <c r="B8073" s="30">
        <v>6139.8579999999993</v>
      </c>
      <c r="C8073" s="30">
        <v>17035.028999999889</v>
      </c>
      <c r="D8073" s="30">
        <v>1</v>
      </c>
      <c r="E8073" s="30">
        <v>1</v>
      </c>
      <c r="F8073" s="30">
        <v>94187.034</v>
      </c>
      <c r="G8073" s="30">
        <v>1</v>
      </c>
      <c r="H8073" s="30">
        <v>1</v>
      </c>
      <c r="I8073" s="30">
        <v>1</v>
      </c>
      <c r="K8073" s="457"/>
      <c r="L8073" s="457" t="e">
        <f>IF(K8073=0,#REF!,0)</f>
        <v>#REF!</v>
      </c>
    </row>
    <row r="8074" spans="1:12">
      <c r="A8074" s="30">
        <v>8072</v>
      </c>
      <c r="B8074" s="30">
        <v>1762.222</v>
      </c>
      <c r="C8074" s="30">
        <v>46891.72999999988</v>
      </c>
      <c r="D8074" s="30">
        <v>1</v>
      </c>
      <c r="E8074" s="30">
        <v>1</v>
      </c>
      <c r="F8074" s="30">
        <v>97172.989999999903</v>
      </c>
      <c r="G8074" s="30">
        <v>1</v>
      </c>
      <c r="H8074" s="30">
        <v>1</v>
      </c>
      <c r="I8074" s="30">
        <v>1</v>
      </c>
      <c r="K8074" s="457"/>
      <c r="L8074" s="457" t="e">
        <f>IF(K8074=0,#REF!,0)</f>
        <v>#REF!</v>
      </c>
    </row>
    <row r="8075" spans="1:12">
      <c r="A8075" s="30">
        <v>8073</v>
      </c>
      <c r="B8075" s="30">
        <v>1032.623999999998</v>
      </c>
      <c r="C8075" s="30">
        <v>74060.399999999907</v>
      </c>
      <c r="D8075" s="30">
        <v>1</v>
      </c>
      <c r="E8075" s="30">
        <v>1</v>
      </c>
      <c r="F8075" s="30">
        <v>85982.399999999892</v>
      </c>
      <c r="G8075" s="30">
        <v>1</v>
      </c>
      <c r="H8075" s="30">
        <v>1</v>
      </c>
      <c r="I8075" s="30">
        <v>1</v>
      </c>
      <c r="K8075" s="457"/>
      <c r="L8075" s="457" t="e">
        <f>IF(K8075=0,#REF!,0)</f>
        <v>#REF!</v>
      </c>
    </row>
    <row r="8076" spans="1:12">
      <c r="A8076" s="30">
        <v>8074</v>
      </c>
      <c r="B8076" s="30">
        <v>1153.2399999999991</v>
      </c>
      <c r="C8076" s="30">
        <v>89599.173999999897</v>
      </c>
      <c r="D8076" s="30">
        <v>1</v>
      </c>
      <c r="E8076" s="30">
        <v>1</v>
      </c>
      <c r="F8076" s="30">
        <v>73145.058999999892</v>
      </c>
      <c r="G8076" s="30">
        <v>1</v>
      </c>
      <c r="H8076" s="30">
        <v>1</v>
      </c>
      <c r="I8076" s="30">
        <v>1</v>
      </c>
      <c r="K8076" s="457"/>
      <c r="L8076" s="457" t="e">
        <f>IF(K8076=0,#REF!,0)</f>
        <v>#REF!</v>
      </c>
    </row>
    <row r="8077" spans="1:12">
      <c r="A8077" s="30">
        <v>8075</v>
      </c>
      <c r="B8077" s="30">
        <v>1213.5469999999991</v>
      </c>
      <c r="C8077" s="30">
        <v>105047.51399999979</v>
      </c>
      <c r="D8077" s="30">
        <v>1</v>
      </c>
      <c r="E8077" s="30">
        <v>1</v>
      </c>
      <c r="F8077" s="30">
        <v>61595.791999999899</v>
      </c>
      <c r="G8077" s="30">
        <v>1</v>
      </c>
      <c r="H8077" s="30">
        <v>1</v>
      </c>
      <c r="I8077" s="30">
        <v>1</v>
      </c>
      <c r="K8077" s="457"/>
      <c r="L8077" s="457" t="e">
        <f>IF(K8077=0,#REF!,0)</f>
        <v>#REF!</v>
      </c>
    </row>
    <row r="8078" spans="1:12">
      <c r="A8078" s="30">
        <v>8076</v>
      </c>
      <c r="B8078" s="30">
        <v>1213.5469999999991</v>
      </c>
      <c r="C8078" s="30">
        <v>88319.246999999887</v>
      </c>
      <c r="D8078" s="30">
        <v>1</v>
      </c>
      <c r="E8078" s="30">
        <v>1</v>
      </c>
      <c r="F8078" s="30">
        <v>51087.060999999892</v>
      </c>
      <c r="G8078" s="30">
        <v>1</v>
      </c>
      <c r="H8078" s="30">
        <v>1</v>
      </c>
      <c r="I8078" s="30">
        <v>1</v>
      </c>
      <c r="K8078" s="457"/>
      <c r="L8078" s="457" t="e">
        <f>IF(K8078=0,#REF!,0)</f>
        <v>#REF!</v>
      </c>
    </row>
    <row r="8079" spans="1:12">
      <c r="A8079" s="30">
        <v>8077</v>
      </c>
      <c r="B8079" s="30">
        <v>6200.1660000000002</v>
      </c>
      <c r="C8079" s="30">
        <v>50916.519999999902</v>
      </c>
      <c r="D8079" s="30">
        <v>1</v>
      </c>
      <c r="E8079" s="30">
        <v>1</v>
      </c>
      <c r="F8079" s="30">
        <v>31732.869999999901</v>
      </c>
      <c r="G8079" s="30">
        <v>1</v>
      </c>
      <c r="H8079" s="30">
        <v>1</v>
      </c>
      <c r="I8079" s="30">
        <v>1</v>
      </c>
      <c r="K8079" s="457"/>
      <c r="L8079" s="457" t="e">
        <f>IF(K8079=0,#REF!,0)</f>
        <v>#REF!</v>
      </c>
    </row>
    <row r="8080" spans="1:12">
      <c r="A8080" s="30">
        <v>8078</v>
      </c>
      <c r="B8080" s="30">
        <v>1762.222</v>
      </c>
      <c r="C8080" s="30">
        <v>69781.153999999893</v>
      </c>
      <c r="D8080" s="30">
        <v>1</v>
      </c>
      <c r="E8080" s="30">
        <v>1</v>
      </c>
      <c r="F8080" s="30">
        <v>34963.890999999989</v>
      </c>
      <c r="G8080" s="30">
        <v>1</v>
      </c>
      <c r="H8080" s="30">
        <v>1</v>
      </c>
      <c r="I8080" s="30">
        <v>1</v>
      </c>
      <c r="K8080" s="457"/>
      <c r="L8080" s="457" t="e">
        <f>IF(K8080=0,#REF!,0)</f>
        <v>#REF!</v>
      </c>
    </row>
    <row r="8081" spans="1:12">
      <c r="A8081" s="30">
        <v>8079</v>
      </c>
      <c r="B8081" s="30">
        <v>1032.623999999998</v>
      </c>
      <c r="C8081" s="30">
        <v>101297.6219999998</v>
      </c>
      <c r="D8081" s="30">
        <v>1</v>
      </c>
      <c r="E8081" s="30">
        <v>1</v>
      </c>
      <c r="F8081" s="30">
        <v>33911.287999999899</v>
      </c>
      <c r="G8081" s="30">
        <v>1</v>
      </c>
      <c r="H8081" s="30">
        <v>1</v>
      </c>
      <c r="I8081" s="30">
        <v>1</v>
      </c>
      <c r="K8081" s="457"/>
      <c r="L8081" s="457" t="e">
        <f>IF(K8081=0,#REF!,0)</f>
        <v>#REF!</v>
      </c>
    </row>
    <row r="8082" spans="1:12">
      <c r="A8082" s="30">
        <v>8080</v>
      </c>
      <c r="B8082" s="30">
        <v>1032.623999999998</v>
      </c>
      <c r="C8082" s="30">
        <v>85570.433999999892</v>
      </c>
      <c r="D8082" s="30">
        <v>1</v>
      </c>
      <c r="E8082" s="30">
        <v>1</v>
      </c>
      <c r="F8082" s="30">
        <v>35108.596999999987</v>
      </c>
      <c r="G8082" s="30">
        <v>1</v>
      </c>
      <c r="H8082" s="30">
        <v>1</v>
      </c>
      <c r="I8082" s="30">
        <v>1</v>
      </c>
      <c r="K8082" s="457"/>
      <c r="L8082" s="457" t="e">
        <f>IF(K8082=0,#REF!,0)</f>
        <v>#REF!</v>
      </c>
    </row>
    <row r="8083" spans="1:12">
      <c r="A8083" s="30">
        <v>8081</v>
      </c>
      <c r="B8083" s="30">
        <v>1032.623999999998</v>
      </c>
      <c r="C8083" s="30">
        <v>74060.972999999882</v>
      </c>
      <c r="D8083" s="30">
        <v>1</v>
      </c>
      <c r="E8083" s="30">
        <v>1</v>
      </c>
      <c r="F8083" s="30">
        <v>40447.229999999989</v>
      </c>
      <c r="G8083" s="30">
        <v>1</v>
      </c>
      <c r="H8083" s="30">
        <v>1</v>
      </c>
      <c r="I8083" s="30">
        <v>1</v>
      </c>
      <c r="K8083" s="457"/>
      <c r="L8083" s="457" t="e">
        <f>IF(K8083=0,#REF!,0)</f>
        <v>#REF!</v>
      </c>
    </row>
    <row r="8084" spans="1:12">
      <c r="A8084" s="30">
        <v>8082</v>
      </c>
      <c r="B8084" s="30">
        <v>1762.222</v>
      </c>
      <c r="C8084" s="30">
        <v>42904.611999999892</v>
      </c>
      <c r="D8084" s="30">
        <v>1</v>
      </c>
      <c r="E8084" s="30">
        <v>1</v>
      </c>
      <c r="F8084" s="30">
        <v>45949.838999999985</v>
      </c>
      <c r="G8084" s="30">
        <v>1</v>
      </c>
      <c r="H8084" s="30">
        <v>1</v>
      </c>
      <c r="I8084" s="30">
        <v>1</v>
      </c>
      <c r="K8084" s="457"/>
      <c r="L8084" s="457" t="e">
        <f>IF(K8084=0,#REF!,0)</f>
        <v>#REF!</v>
      </c>
    </row>
    <row r="8085" spans="1:12">
      <c r="A8085" s="30">
        <v>8083</v>
      </c>
      <c r="B8085" s="30">
        <v>6139.8579999999993</v>
      </c>
      <c r="C8085" s="30">
        <v>29454.3849999999</v>
      </c>
      <c r="D8085" s="30">
        <v>1</v>
      </c>
      <c r="E8085" s="30">
        <v>1</v>
      </c>
      <c r="F8085" s="30">
        <v>39999.626999999899</v>
      </c>
      <c r="G8085" s="30">
        <v>1</v>
      </c>
      <c r="H8085" s="30">
        <v>1</v>
      </c>
      <c r="I8085" s="30">
        <v>1</v>
      </c>
      <c r="K8085" s="457"/>
      <c r="L8085" s="457" t="e">
        <f>IF(K8085=0,#REF!,0)</f>
        <v>#REF!</v>
      </c>
    </row>
    <row r="8086" spans="1:12">
      <c r="A8086" s="30">
        <v>8084</v>
      </c>
      <c r="B8086" s="30">
        <v>7599.07</v>
      </c>
      <c r="C8086" s="30">
        <v>30848.161999999898</v>
      </c>
      <c r="D8086" s="30">
        <v>1</v>
      </c>
      <c r="E8086" s="30">
        <v>1</v>
      </c>
      <c r="F8086" s="30">
        <v>39318.176999999996</v>
      </c>
      <c r="G8086" s="30">
        <v>1</v>
      </c>
      <c r="H8086" s="30">
        <v>1</v>
      </c>
      <c r="I8086" s="30">
        <v>1</v>
      </c>
      <c r="K8086" s="457"/>
      <c r="L8086" s="457" t="e">
        <f>IF(K8086=0,#REF!,0)</f>
        <v>#REF!</v>
      </c>
    </row>
    <row r="8087" spans="1:12">
      <c r="A8087" s="30">
        <v>8085</v>
      </c>
      <c r="B8087" s="30">
        <v>1762.222</v>
      </c>
      <c r="C8087" s="30">
        <v>17231.804999999898</v>
      </c>
      <c r="D8087" s="30">
        <v>1</v>
      </c>
      <c r="E8087" s="30">
        <v>1</v>
      </c>
      <c r="F8087" s="30">
        <v>50914.510999999904</v>
      </c>
      <c r="G8087" s="30">
        <v>1</v>
      </c>
      <c r="H8087" s="30">
        <v>1</v>
      </c>
      <c r="I8087" s="30">
        <v>1</v>
      </c>
      <c r="K8087" s="457"/>
      <c r="L8087" s="457" t="e">
        <f>IF(K8087=0,#REF!,0)</f>
        <v>#REF!</v>
      </c>
    </row>
    <row r="8088" spans="1:12">
      <c r="A8088" s="30">
        <v>8086</v>
      </c>
      <c r="B8088" s="30">
        <v>1762.222</v>
      </c>
      <c r="C8088" s="30">
        <v>16855.571999999898</v>
      </c>
      <c r="D8088" s="30">
        <v>1</v>
      </c>
      <c r="E8088" s="30">
        <v>1</v>
      </c>
      <c r="F8088" s="30">
        <v>2981.24799999999</v>
      </c>
      <c r="G8088" s="30">
        <v>1</v>
      </c>
      <c r="H8088" s="30">
        <v>1</v>
      </c>
      <c r="I8088" s="30">
        <v>1</v>
      </c>
      <c r="K8088" s="457"/>
      <c r="L8088" s="457" t="e">
        <f>IF(K8088=0,#REF!,0)</f>
        <v>#REF!</v>
      </c>
    </row>
    <row r="8089" spans="1:12">
      <c r="A8089" s="30">
        <v>8087</v>
      </c>
      <c r="B8089" s="30">
        <v>1762.222</v>
      </c>
      <c r="C8089" s="30">
        <v>16473.325999999899</v>
      </c>
      <c r="D8089" s="30">
        <v>1</v>
      </c>
      <c r="E8089" s="30">
        <v>1</v>
      </c>
      <c r="F8089" s="30">
        <v>1666.9280000000001</v>
      </c>
      <c r="G8089" s="30">
        <v>1</v>
      </c>
      <c r="H8089" s="30">
        <v>1</v>
      </c>
      <c r="I8089" s="30">
        <v>1</v>
      </c>
      <c r="K8089" s="457"/>
      <c r="L8089" s="457" t="e">
        <f>IF(K8089=0,#REF!,0)</f>
        <v>#REF!</v>
      </c>
    </row>
    <row r="8090" spans="1:12">
      <c r="A8090" s="30">
        <v>8088</v>
      </c>
      <c r="B8090" s="30">
        <v>1032.623999999998</v>
      </c>
      <c r="C8090" s="30">
        <v>16544.435999999889</v>
      </c>
      <c r="D8090" s="30">
        <v>1</v>
      </c>
      <c r="E8090" s="30">
        <v>1</v>
      </c>
      <c r="F8090" s="30">
        <v>1278.61699999999</v>
      </c>
      <c r="G8090" s="30">
        <v>1</v>
      </c>
      <c r="H8090" s="30">
        <v>1</v>
      </c>
      <c r="I8090" s="30">
        <v>1</v>
      </c>
      <c r="K8090" s="457"/>
      <c r="L8090" s="457" t="e">
        <f>IF(K8090=0,#REF!,0)</f>
        <v>#REF!</v>
      </c>
    </row>
    <row r="8091" spans="1:12">
      <c r="A8091" s="30">
        <v>8089</v>
      </c>
      <c r="B8091" s="30">
        <v>1032.623999999998</v>
      </c>
      <c r="C8091" s="30">
        <v>16614.4749999999</v>
      </c>
      <c r="D8091" s="30">
        <v>1</v>
      </c>
      <c r="E8091" s="30">
        <v>1</v>
      </c>
      <c r="F8091" s="30">
        <v>595.14999999999907</v>
      </c>
      <c r="G8091" s="30">
        <v>1</v>
      </c>
      <c r="H8091" s="30">
        <v>1</v>
      </c>
      <c r="I8091" s="30">
        <v>1</v>
      </c>
      <c r="K8091" s="457"/>
      <c r="L8091" s="457" t="e">
        <f>IF(K8091=0,#REF!,0)</f>
        <v>#REF!</v>
      </c>
    </row>
    <row r="8092" spans="1:12">
      <c r="A8092" s="30">
        <v>8090</v>
      </c>
      <c r="B8092" s="30">
        <v>1032.623999999998</v>
      </c>
      <c r="C8092" s="30">
        <v>16668.119999999901</v>
      </c>
      <c r="D8092" s="30">
        <v>1</v>
      </c>
      <c r="E8092" s="30">
        <v>1</v>
      </c>
      <c r="F8092" s="30">
        <v>555.755</v>
      </c>
      <c r="G8092" s="30">
        <v>1</v>
      </c>
      <c r="H8092" s="30">
        <v>1</v>
      </c>
      <c r="I8092" s="30">
        <v>1</v>
      </c>
      <c r="K8092" s="457"/>
      <c r="L8092" s="457" t="e">
        <f>IF(K8092=0,#REF!,0)</f>
        <v>#REF!</v>
      </c>
    </row>
    <row r="8093" spans="1:12">
      <c r="A8093" s="30">
        <v>8091</v>
      </c>
      <c r="B8093" s="30">
        <v>1032.623999999998</v>
      </c>
      <c r="C8093" s="30">
        <v>16774.317999999901</v>
      </c>
      <c r="D8093" s="30">
        <v>1</v>
      </c>
      <c r="E8093" s="30">
        <v>1</v>
      </c>
      <c r="F8093" s="30">
        <v>1904.1989999999998</v>
      </c>
      <c r="G8093" s="30">
        <v>1</v>
      </c>
      <c r="H8093" s="30">
        <v>1</v>
      </c>
      <c r="I8093" s="30">
        <v>1</v>
      </c>
      <c r="K8093" s="457"/>
      <c r="L8093" s="457" t="e">
        <f>IF(K8093=0,#REF!,0)</f>
        <v>#REF!</v>
      </c>
    </row>
    <row r="8094" spans="1:12">
      <c r="A8094" s="30">
        <v>8092</v>
      </c>
      <c r="B8094" s="30">
        <v>1032.623999999998</v>
      </c>
      <c r="C8094" s="30">
        <v>16827.5099999999</v>
      </c>
      <c r="D8094" s="30">
        <v>1</v>
      </c>
      <c r="E8094" s="30">
        <v>1</v>
      </c>
      <c r="F8094" s="30">
        <v>6080.8389999999899</v>
      </c>
      <c r="G8094" s="30">
        <v>1</v>
      </c>
      <c r="H8094" s="30">
        <v>1</v>
      </c>
      <c r="I8094" s="30">
        <v>1</v>
      </c>
      <c r="K8094" s="457"/>
      <c r="L8094" s="457" t="e">
        <f>IF(K8094=0,#REF!,0)</f>
        <v>#REF!</v>
      </c>
    </row>
    <row r="8095" spans="1:12">
      <c r="A8095" s="30">
        <v>8093</v>
      </c>
      <c r="B8095" s="30">
        <v>1032.623999999998</v>
      </c>
      <c r="C8095" s="30">
        <v>16916.17599999989</v>
      </c>
      <c r="D8095" s="30">
        <v>1</v>
      </c>
      <c r="E8095" s="30">
        <v>1</v>
      </c>
      <c r="F8095" s="30">
        <v>11536.986000000001</v>
      </c>
      <c r="G8095" s="30">
        <v>1</v>
      </c>
      <c r="H8095" s="30">
        <v>1</v>
      </c>
      <c r="I8095" s="30">
        <v>1</v>
      </c>
      <c r="K8095" s="457"/>
      <c r="L8095" s="457" t="e">
        <f>IF(K8095=0,#REF!,0)</f>
        <v>#REF!</v>
      </c>
    </row>
    <row r="8096" spans="1:12">
      <c r="A8096" s="30">
        <v>8094</v>
      </c>
      <c r="B8096" s="30">
        <v>1762.222</v>
      </c>
      <c r="C8096" s="30">
        <v>16969.173999999901</v>
      </c>
      <c r="D8096" s="30">
        <v>1</v>
      </c>
      <c r="E8096" s="30">
        <v>1</v>
      </c>
      <c r="F8096" s="30">
        <v>16374.52199999999</v>
      </c>
      <c r="G8096" s="30">
        <v>1</v>
      </c>
      <c r="H8096" s="30">
        <v>1</v>
      </c>
      <c r="I8096" s="30">
        <v>1</v>
      </c>
      <c r="K8096" s="457"/>
      <c r="L8096" s="457" t="e">
        <f>IF(K8096=0,#REF!,0)</f>
        <v>#REF!</v>
      </c>
    </row>
    <row r="8097" spans="1:12">
      <c r="A8097" s="30">
        <v>8095</v>
      </c>
      <c r="B8097" s="30">
        <v>6139.8579999999993</v>
      </c>
      <c r="C8097" s="30">
        <v>17125.987999999899</v>
      </c>
      <c r="D8097" s="30">
        <v>1</v>
      </c>
      <c r="E8097" s="30">
        <v>1</v>
      </c>
      <c r="F8097" s="30">
        <v>96787.026999999885</v>
      </c>
      <c r="G8097" s="30">
        <v>1</v>
      </c>
      <c r="H8097" s="30">
        <v>1</v>
      </c>
      <c r="I8097" s="30">
        <v>1</v>
      </c>
      <c r="K8097" s="457"/>
      <c r="L8097" s="457" t="e">
        <f>IF(K8097=0,#REF!,0)</f>
        <v>#REF!</v>
      </c>
    </row>
    <row r="8098" spans="1:12">
      <c r="A8098" s="30">
        <v>8096</v>
      </c>
      <c r="B8098" s="30">
        <v>1762.222</v>
      </c>
      <c r="C8098" s="30">
        <v>46788.806999999892</v>
      </c>
      <c r="D8098" s="30">
        <v>1</v>
      </c>
      <c r="E8098" s="30">
        <v>1</v>
      </c>
      <c r="F8098" s="30">
        <v>99559.800999999992</v>
      </c>
      <c r="G8098" s="30">
        <v>1</v>
      </c>
      <c r="H8098" s="30">
        <v>1</v>
      </c>
      <c r="I8098" s="30">
        <v>1</v>
      </c>
      <c r="K8098" s="457"/>
      <c r="L8098" s="457" t="e">
        <f>IF(K8098=0,#REF!,0)</f>
        <v>#REF!</v>
      </c>
    </row>
    <row r="8099" spans="1:12">
      <c r="A8099" s="30">
        <v>8097</v>
      </c>
      <c r="B8099" s="30">
        <v>1032.623999999998</v>
      </c>
      <c r="C8099" s="30">
        <v>74269.42699999988</v>
      </c>
      <c r="D8099" s="30">
        <v>1</v>
      </c>
      <c r="E8099" s="30">
        <v>1</v>
      </c>
      <c r="F8099" s="30">
        <v>93775.982000000004</v>
      </c>
      <c r="G8099" s="30">
        <v>1</v>
      </c>
      <c r="H8099" s="30">
        <v>1</v>
      </c>
      <c r="I8099" s="30">
        <v>1</v>
      </c>
      <c r="K8099" s="457"/>
      <c r="L8099" s="457" t="e">
        <f>IF(K8099=0,#REF!,0)</f>
        <v>#REF!</v>
      </c>
    </row>
    <row r="8100" spans="1:12">
      <c r="A8100" s="30">
        <v>8098</v>
      </c>
      <c r="B8100" s="30">
        <v>1153.2399999999991</v>
      </c>
      <c r="C8100" s="30">
        <v>90426.485999999888</v>
      </c>
      <c r="D8100" s="30">
        <v>1</v>
      </c>
      <c r="E8100" s="30">
        <v>1</v>
      </c>
      <c r="F8100" s="30">
        <v>88563.264999999999</v>
      </c>
      <c r="G8100" s="30">
        <v>1</v>
      </c>
      <c r="H8100" s="30">
        <v>1</v>
      </c>
      <c r="I8100" s="30">
        <v>1</v>
      </c>
      <c r="K8100" s="457"/>
      <c r="L8100" s="457" t="e">
        <f>IF(K8100=0,#REF!,0)</f>
        <v>#REF!</v>
      </c>
    </row>
    <row r="8101" spans="1:12">
      <c r="A8101" s="30">
        <v>8099</v>
      </c>
      <c r="B8101" s="30">
        <v>1213.5469999999991</v>
      </c>
      <c r="C8101" s="30">
        <v>105457.50699999979</v>
      </c>
      <c r="D8101" s="30">
        <v>1</v>
      </c>
      <c r="E8101" s="30">
        <v>1</v>
      </c>
      <c r="F8101" s="30">
        <v>70913.457999999999</v>
      </c>
      <c r="G8101" s="30">
        <v>1</v>
      </c>
      <c r="H8101" s="30">
        <v>1</v>
      </c>
      <c r="I8101" s="30">
        <v>1</v>
      </c>
      <c r="K8101" s="457"/>
      <c r="L8101" s="457" t="e">
        <f>IF(K8101=0,#REF!,0)</f>
        <v>#REF!</v>
      </c>
    </row>
    <row r="8102" spans="1:12">
      <c r="A8102" s="30">
        <v>8100</v>
      </c>
      <c r="B8102" s="30">
        <v>1213.5469999999991</v>
      </c>
      <c r="C8102" s="30">
        <v>88927.659999999887</v>
      </c>
      <c r="D8102" s="30">
        <v>1</v>
      </c>
      <c r="E8102" s="30">
        <v>1</v>
      </c>
      <c r="F8102" s="30">
        <v>62542.436999999896</v>
      </c>
      <c r="G8102" s="30">
        <v>1</v>
      </c>
      <c r="H8102" s="30">
        <v>1</v>
      </c>
      <c r="I8102" s="30">
        <v>1</v>
      </c>
      <c r="K8102" s="457"/>
      <c r="L8102" s="457" t="e">
        <f>IF(K8102=0,#REF!,0)</f>
        <v>#REF!</v>
      </c>
    </row>
    <row r="8103" spans="1:12">
      <c r="A8103" s="30">
        <v>8101</v>
      </c>
      <c r="B8103" s="30">
        <v>6200.1660000000002</v>
      </c>
      <c r="C8103" s="30">
        <v>51796.1899999999</v>
      </c>
      <c r="D8103" s="30">
        <v>1</v>
      </c>
      <c r="E8103" s="30">
        <v>1</v>
      </c>
      <c r="F8103" s="30">
        <v>47062.801999999887</v>
      </c>
      <c r="G8103" s="30">
        <v>1</v>
      </c>
      <c r="H8103" s="30">
        <v>1</v>
      </c>
      <c r="I8103" s="30">
        <v>1</v>
      </c>
      <c r="K8103" s="457"/>
      <c r="L8103" s="457" t="e">
        <f>IF(K8103=0,#REF!,0)</f>
        <v>#REF!</v>
      </c>
    </row>
    <row r="8104" spans="1:12">
      <c r="A8104" s="30">
        <v>8102</v>
      </c>
      <c r="B8104" s="30">
        <v>1762.222</v>
      </c>
      <c r="C8104" s="30">
        <v>70686.035999999905</v>
      </c>
      <c r="D8104" s="30">
        <v>1</v>
      </c>
      <c r="E8104" s="30">
        <v>1</v>
      </c>
      <c r="F8104" s="30">
        <v>50069.610999999888</v>
      </c>
      <c r="G8104" s="30">
        <v>1</v>
      </c>
      <c r="H8104" s="30">
        <v>1</v>
      </c>
      <c r="I8104" s="30">
        <v>1</v>
      </c>
      <c r="K8104" s="457"/>
      <c r="L8104" s="457" t="e">
        <f>IF(K8104=0,#REF!,0)</f>
        <v>#REF!</v>
      </c>
    </row>
    <row r="8105" spans="1:12">
      <c r="A8105" s="30">
        <v>8103</v>
      </c>
      <c r="B8105" s="30">
        <v>1032.623999999998</v>
      </c>
      <c r="C8105" s="30">
        <v>102020.24899999979</v>
      </c>
      <c r="D8105" s="30">
        <v>1</v>
      </c>
      <c r="E8105" s="30">
        <v>1</v>
      </c>
      <c r="F8105" s="30">
        <v>45784.775999999998</v>
      </c>
      <c r="G8105" s="30">
        <v>1</v>
      </c>
      <c r="H8105" s="30">
        <v>1</v>
      </c>
      <c r="I8105" s="30">
        <v>1</v>
      </c>
      <c r="K8105" s="457"/>
      <c r="L8105" s="457" t="e">
        <f>IF(K8105=0,#REF!,0)</f>
        <v>#REF!</v>
      </c>
    </row>
    <row r="8106" spans="1:12">
      <c r="A8106" s="30">
        <v>8104</v>
      </c>
      <c r="B8106" s="30">
        <v>1032.623999999998</v>
      </c>
      <c r="C8106" s="30">
        <v>86204.826999999903</v>
      </c>
      <c r="D8106" s="30">
        <v>1</v>
      </c>
      <c r="E8106" s="30">
        <v>1</v>
      </c>
      <c r="F8106" s="30">
        <v>45902.624999999985</v>
      </c>
      <c r="G8106" s="30">
        <v>1</v>
      </c>
      <c r="H8106" s="30">
        <v>1</v>
      </c>
      <c r="I8106" s="30">
        <v>1</v>
      </c>
      <c r="K8106" s="457"/>
      <c r="L8106" s="457" t="e">
        <f>IF(K8106=0,#REF!,0)</f>
        <v>#REF!</v>
      </c>
    </row>
    <row r="8107" spans="1:12">
      <c r="A8107" s="30">
        <v>8105</v>
      </c>
      <c r="B8107" s="30">
        <v>1032.623999999998</v>
      </c>
      <c r="C8107" s="30">
        <v>74739.460999999894</v>
      </c>
      <c r="D8107" s="30">
        <v>1</v>
      </c>
      <c r="E8107" s="30">
        <v>1</v>
      </c>
      <c r="F8107" s="30">
        <v>51555.025000000001</v>
      </c>
      <c r="G8107" s="30">
        <v>1</v>
      </c>
      <c r="H8107" s="30">
        <v>1</v>
      </c>
      <c r="I8107" s="30">
        <v>1</v>
      </c>
      <c r="K8107" s="457"/>
      <c r="L8107" s="457" t="e">
        <f>IF(K8107=0,#REF!,0)</f>
        <v>#REF!</v>
      </c>
    </row>
    <row r="8108" spans="1:12">
      <c r="A8108" s="30">
        <v>8106</v>
      </c>
      <c r="B8108" s="30">
        <v>1762.222</v>
      </c>
      <c r="C8108" s="30">
        <v>43387.167999999903</v>
      </c>
      <c r="D8108" s="30">
        <v>1</v>
      </c>
      <c r="E8108" s="30">
        <v>1</v>
      </c>
      <c r="F8108" s="30">
        <v>54061.286</v>
      </c>
      <c r="G8108" s="30">
        <v>1</v>
      </c>
      <c r="H8108" s="30">
        <v>1</v>
      </c>
      <c r="I8108" s="30">
        <v>1</v>
      </c>
      <c r="K8108" s="457"/>
      <c r="L8108" s="457" t="e">
        <f>IF(K8108=0,#REF!,0)</f>
        <v>#REF!</v>
      </c>
    </row>
    <row r="8109" spans="1:12">
      <c r="A8109" s="30">
        <v>8107</v>
      </c>
      <c r="B8109" s="30">
        <v>6139.8579999999993</v>
      </c>
      <c r="C8109" s="30">
        <v>29768.874999999898</v>
      </c>
      <c r="D8109" s="30">
        <v>1</v>
      </c>
      <c r="E8109" s="30">
        <v>1</v>
      </c>
      <c r="F8109" s="30">
        <v>47971.526999999987</v>
      </c>
      <c r="G8109" s="30">
        <v>1</v>
      </c>
      <c r="H8109" s="30">
        <v>1</v>
      </c>
      <c r="I8109" s="30">
        <v>1</v>
      </c>
      <c r="K8109" s="457"/>
      <c r="L8109" s="457" t="e">
        <f>IF(K8109=0,#REF!,0)</f>
        <v>#REF!</v>
      </c>
    </row>
    <row r="8110" spans="1:12">
      <c r="A8110" s="30">
        <v>8108</v>
      </c>
      <c r="B8110" s="30">
        <v>7599.07</v>
      </c>
      <c r="C8110" s="30">
        <v>31154.641999999898</v>
      </c>
      <c r="D8110" s="30">
        <v>1</v>
      </c>
      <c r="E8110" s="30">
        <v>1</v>
      </c>
      <c r="F8110" s="30">
        <v>47010.202999999899</v>
      </c>
      <c r="G8110" s="30">
        <v>1</v>
      </c>
      <c r="H8110" s="30">
        <v>1</v>
      </c>
      <c r="I8110" s="30">
        <v>1</v>
      </c>
      <c r="K8110" s="457"/>
      <c r="L8110" s="457" t="e">
        <f>IF(K8110=0,#REF!,0)</f>
        <v>#REF!</v>
      </c>
    </row>
    <row r="8111" spans="1:12">
      <c r="A8111" s="30">
        <v>8109</v>
      </c>
      <c r="B8111" s="30">
        <v>1762.222</v>
      </c>
      <c r="C8111" s="30">
        <v>17428.282999999901</v>
      </c>
      <c r="D8111" s="30">
        <v>1</v>
      </c>
      <c r="E8111" s="30">
        <v>1</v>
      </c>
      <c r="F8111" s="30">
        <v>58486.537999999993</v>
      </c>
      <c r="G8111" s="30">
        <v>1</v>
      </c>
      <c r="H8111" s="30">
        <v>1</v>
      </c>
      <c r="I8111" s="30">
        <v>1</v>
      </c>
      <c r="K8111" s="457"/>
      <c r="L8111" s="457" t="e">
        <f>IF(K8111=0,#REF!,0)</f>
        <v>#REF!</v>
      </c>
    </row>
    <row r="8112" spans="1:12">
      <c r="A8112" s="30">
        <v>8110</v>
      </c>
      <c r="B8112" s="30">
        <v>1762.222</v>
      </c>
      <c r="C8112" s="30">
        <v>17049.8829999999</v>
      </c>
      <c r="D8112" s="30">
        <v>1</v>
      </c>
      <c r="E8112" s="30">
        <v>1</v>
      </c>
      <c r="F8112" s="30">
        <v>2983.3769999999899</v>
      </c>
      <c r="G8112" s="30">
        <v>1</v>
      </c>
      <c r="H8112" s="30">
        <v>1</v>
      </c>
      <c r="I8112" s="30">
        <v>1</v>
      </c>
      <c r="K8112" s="457"/>
      <c r="L8112" s="457" t="e">
        <f>IF(K8112=0,#REF!,0)</f>
        <v>#REF!</v>
      </c>
    </row>
    <row r="8113" spans="1:12">
      <c r="A8113" s="30">
        <v>8111</v>
      </c>
      <c r="B8113" s="30">
        <v>1762.222</v>
      </c>
      <c r="C8113" s="30">
        <v>16675.9199999999</v>
      </c>
      <c r="D8113" s="30">
        <v>1</v>
      </c>
      <c r="E8113" s="30">
        <v>1</v>
      </c>
      <c r="F8113" s="30">
        <v>1674.2469999999901</v>
      </c>
      <c r="G8113" s="30">
        <v>1</v>
      </c>
      <c r="H8113" s="30">
        <v>1</v>
      </c>
      <c r="I8113" s="30">
        <v>1</v>
      </c>
      <c r="K8113" s="457"/>
      <c r="L8113" s="457" t="e">
        <f>IF(K8113=0,#REF!,0)</f>
        <v>#REF!</v>
      </c>
    </row>
    <row r="8114" spans="1:12">
      <c r="A8114" s="30">
        <v>8112</v>
      </c>
      <c r="B8114" s="30">
        <v>1032.623999999998</v>
      </c>
      <c r="C8114" s="30">
        <v>16789.137999999901</v>
      </c>
      <c r="D8114" s="30">
        <v>1</v>
      </c>
      <c r="E8114" s="30">
        <v>1</v>
      </c>
      <c r="F8114" s="30">
        <v>1356.7279999999901</v>
      </c>
      <c r="G8114" s="30">
        <v>1</v>
      </c>
      <c r="H8114" s="30">
        <v>1</v>
      </c>
      <c r="I8114" s="30">
        <v>1</v>
      </c>
      <c r="K8114" s="457"/>
      <c r="L8114" s="457" t="e">
        <f>IF(K8114=0,#REF!,0)</f>
        <v>#REF!</v>
      </c>
    </row>
    <row r="8115" spans="1:12">
      <c r="A8115" s="30">
        <v>8113</v>
      </c>
      <c r="B8115" s="30">
        <v>1032.623999999998</v>
      </c>
      <c r="C8115" s="30">
        <v>16885.609999999899</v>
      </c>
      <c r="D8115" s="30">
        <v>1</v>
      </c>
      <c r="E8115" s="30">
        <v>1</v>
      </c>
      <c r="F8115" s="30">
        <v>1146.079999999999</v>
      </c>
      <c r="G8115" s="30">
        <v>1</v>
      </c>
      <c r="H8115" s="30">
        <v>1</v>
      </c>
      <c r="I8115" s="30">
        <v>1</v>
      </c>
      <c r="K8115" s="457"/>
      <c r="L8115" s="457" t="e">
        <f>IF(K8115=0,#REF!,0)</f>
        <v>#REF!</v>
      </c>
    </row>
    <row r="8116" spans="1:12">
      <c r="A8116" s="30">
        <v>8114</v>
      </c>
      <c r="B8116" s="30">
        <v>1032.623999999998</v>
      </c>
      <c r="C8116" s="30">
        <v>16930.177999999898</v>
      </c>
      <c r="D8116" s="30">
        <v>1</v>
      </c>
      <c r="E8116" s="30">
        <v>1</v>
      </c>
      <c r="F8116" s="30">
        <v>3828.206999999999</v>
      </c>
      <c r="G8116" s="30">
        <v>1</v>
      </c>
      <c r="H8116" s="30">
        <v>1</v>
      </c>
      <c r="I8116" s="30">
        <v>1</v>
      </c>
      <c r="K8116" s="457"/>
      <c r="L8116" s="457" t="e">
        <f>IF(K8116=0,#REF!,0)</f>
        <v>#REF!</v>
      </c>
    </row>
    <row r="8117" spans="1:12">
      <c r="A8117" s="30">
        <v>8115</v>
      </c>
      <c r="B8117" s="30">
        <v>1032.623999999998</v>
      </c>
      <c r="C8117" s="30">
        <v>17030.702999999899</v>
      </c>
      <c r="D8117" s="30">
        <v>1</v>
      </c>
      <c r="E8117" s="30">
        <v>1</v>
      </c>
      <c r="F8117" s="30">
        <v>9950.9970000000012</v>
      </c>
      <c r="G8117" s="30">
        <v>1</v>
      </c>
      <c r="H8117" s="30">
        <v>1</v>
      </c>
      <c r="I8117" s="30">
        <v>1</v>
      </c>
      <c r="K8117" s="457"/>
      <c r="L8117" s="457" t="e">
        <f>IF(K8117=0,#REF!,0)</f>
        <v>#REF!</v>
      </c>
    </row>
    <row r="8118" spans="1:12">
      <c r="A8118" s="30">
        <v>8116</v>
      </c>
      <c r="B8118" s="30">
        <v>1032.623999999998</v>
      </c>
      <c r="C8118" s="30">
        <v>17121.638999999901</v>
      </c>
      <c r="D8118" s="30">
        <v>1</v>
      </c>
      <c r="E8118" s="30">
        <v>1</v>
      </c>
      <c r="F8118" s="30">
        <v>15133.010999999899</v>
      </c>
      <c r="G8118" s="30">
        <v>1</v>
      </c>
      <c r="H8118" s="30">
        <v>1</v>
      </c>
      <c r="I8118" s="30">
        <v>1</v>
      </c>
      <c r="K8118" s="457"/>
      <c r="L8118" s="457" t="e">
        <f>IF(K8118=0,#REF!,0)</f>
        <v>#REF!</v>
      </c>
    </row>
    <row r="8119" spans="1:12">
      <c r="A8119" s="30">
        <v>8117</v>
      </c>
      <c r="B8119" s="30">
        <v>1032.623999999998</v>
      </c>
      <c r="C8119" s="30">
        <v>17206.8859999999</v>
      </c>
      <c r="D8119" s="30">
        <v>1</v>
      </c>
      <c r="E8119" s="30">
        <v>1</v>
      </c>
      <c r="F8119" s="30">
        <v>19827.198999999899</v>
      </c>
      <c r="G8119" s="30">
        <v>1</v>
      </c>
      <c r="H8119" s="30">
        <v>1</v>
      </c>
      <c r="I8119" s="30">
        <v>1</v>
      </c>
      <c r="K8119" s="457"/>
      <c r="L8119" s="457" t="e">
        <f>IF(K8119=0,#REF!,0)</f>
        <v>#REF!</v>
      </c>
    </row>
    <row r="8120" spans="1:12">
      <c r="A8120" s="30">
        <v>8118</v>
      </c>
      <c r="B8120" s="30">
        <v>1762.222</v>
      </c>
      <c r="C8120" s="30">
        <v>17257.857999999898</v>
      </c>
      <c r="D8120" s="30">
        <v>1</v>
      </c>
      <c r="E8120" s="30">
        <v>1</v>
      </c>
      <c r="F8120" s="30">
        <v>24414.010999999889</v>
      </c>
      <c r="G8120" s="30">
        <v>1</v>
      </c>
      <c r="H8120" s="30">
        <v>1</v>
      </c>
      <c r="I8120" s="30">
        <v>1</v>
      </c>
      <c r="K8120" s="457"/>
      <c r="L8120" s="457" t="e">
        <f>IF(K8120=0,#REF!,0)</f>
        <v>#REF!</v>
      </c>
    </row>
    <row r="8121" spans="1:12">
      <c r="A8121" s="30">
        <v>8119</v>
      </c>
      <c r="B8121" s="30">
        <v>6139.8579999999993</v>
      </c>
      <c r="C8121" s="30">
        <v>17407.619999999901</v>
      </c>
      <c r="D8121" s="30">
        <v>1</v>
      </c>
      <c r="E8121" s="30">
        <v>1</v>
      </c>
      <c r="F8121" s="30">
        <v>104092.681</v>
      </c>
      <c r="G8121" s="30">
        <v>1</v>
      </c>
      <c r="H8121" s="30">
        <v>1</v>
      </c>
      <c r="I8121" s="30">
        <v>1</v>
      </c>
      <c r="K8121" s="457"/>
      <c r="L8121" s="457" t="e">
        <f>IF(K8121=0,#REF!,0)</f>
        <v>#REF!</v>
      </c>
    </row>
    <row r="8122" spans="1:12">
      <c r="A8122" s="30">
        <v>8120</v>
      </c>
      <c r="B8122" s="30">
        <v>1762.222</v>
      </c>
      <c r="C8122" s="30">
        <v>47236.304999999891</v>
      </c>
      <c r="D8122" s="30">
        <v>1</v>
      </c>
      <c r="E8122" s="30">
        <v>1</v>
      </c>
      <c r="F8122" s="30">
        <v>106588.255</v>
      </c>
      <c r="G8122" s="30">
        <v>1</v>
      </c>
      <c r="H8122" s="30">
        <v>1</v>
      </c>
      <c r="I8122" s="30">
        <v>1</v>
      </c>
      <c r="K8122" s="457"/>
      <c r="L8122" s="457" t="e">
        <f>IF(K8122=0,#REF!,0)</f>
        <v>#REF!</v>
      </c>
    </row>
    <row r="8123" spans="1:12">
      <c r="A8123" s="30">
        <v>8121</v>
      </c>
      <c r="B8123" s="30">
        <v>1032.623999999998</v>
      </c>
      <c r="C8123" s="30">
        <v>74419.063999999897</v>
      </c>
      <c r="D8123" s="30">
        <v>1</v>
      </c>
      <c r="E8123" s="30">
        <v>1</v>
      </c>
      <c r="F8123" s="30">
        <v>94963.761999999901</v>
      </c>
      <c r="G8123" s="30">
        <v>1</v>
      </c>
      <c r="H8123" s="30">
        <v>1</v>
      </c>
      <c r="I8123" s="30">
        <v>1</v>
      </c>
      <c r="K8123" s="457"/>
      <c r="L8123" s="457" t="e">
        <f>IF(K8123=0,#REF!,0)</f>
        <v>#REF!</v>
      </c>
    </row>
    <row r="8124" spans="1:12">
      <c r="A8124" s="30">
        <v>8122</v>
      </c>
      <c r="B8124" s="30">
        <v>1153.2399999999991</v>
      </c>
      <c r="C8124" s="30">
        <v>89846.018999999884</v>
      </c>
      <c r="D8124" s="30">
        <v>1</v>
      </c>
      <c r="E8124" s="30">
        <v>1</v>
      </c>
      <c r="F8124" s="30">
        <v>78961.336999999985</v>
      </c>
      <c r="G8124" s="30">
        <v>1</v>
      </c>
      <c r="H8124" s="30">
        <v>1</v>
      </c>
      <c r="I8124" s="30">
        <v>1</v>
      </c>
      <c r="K8124" s="457"/>
      <c r="L8124" s="457" t="e">
        <f>IF(K8124=0,#REF!,0)</f>
        <v>#REF!</v>
      </c>
    </row>
    <row r="8125" spans="1:12">
      <c r="A8125" s="30">
        <v>8123</v>
      </c>
      <c r="B8125" s="30">
        <v>1213.5469999999991</v>
      </c>
      <c r="C8125" s="30">
        <v>105328.49599999981</v>
      </c>
      <c r="D8125" s="30">
        <v>1</v>
      </c>
      <c r="E8125" s="30">
        <v>1</v>
      </c>
      <c r="F8125" s="30">
        <v>67393.672999999981</v>
      </c>
      <c r="G8125" s="30">
        <v>1</v>
      </c>
      <c r="H8125" s="30">
        <v>1</v>
      </c>
      <c r="I8125" s="30">
        <v>1</v>
      </c>
      <c r="K8125" s="457"/>
      <c r="L8125" s="457" t="e">
        <f>IF(K8125=0,#REF!,0)</f>
        <v>#REF!</v>
      </c>
    </row>
    <row r="8126" spans="1:12">
      <c r="A8126" s="30">
        <v>8124</v>
      </c>
      <c r="B8126" s="30">
        <v>1213.5469999999991</v>
      </c>
      <c r="C8126" s="30">
        <v>88686.814999999886</v>
      </c>
      <c r="D8126" s="30">
        <v>1</v>
      </c>
      <c r="E8126" s="30">
        <v>1</v>
      </c>
      <c r="F8126" s="30">
        <v>57230.347999999889</v>
      </c>
      <c r="G8126" s="30">
        <v>1</v>
      </c>
      <c r="H8126" s="30">
        <v>1</v>
      </c>
      <c r="I8126" s="30">
        <v>1</v>
      </c>
      <c r="K8126" s="457"/>
      <c r="L8126" s="457" t="e">
        <f>IF(K8126=0,#REF!,0)</f>
        <v>#REF!</v>
      </c>
    </row>
    <row r="8127" spans="1:12">
      <c r="A8127" s="30">
        <v>8125</v>
      </c>
      <c r="B8127" s="30">
        <v>6200.1660000000002</v>
      </c>
      <c r="C8127" s="30">
        <v>51967.769999999888</v>
      </c>
      <c r="D8127" s="30">
        <v>1</v>
      </c>
      <c r="E8127" s="30">
        <v>1</v>
      </c>
      <c r="F8127" s="30">
        <v>48097.114999999896</v>
      </c>
      <c r="G8127" s="30">
        <v>1</v>
      </c>
      <c r="H8127" s="30">
        <v>1</v>
      </c>
      <c r="I8127" s="30">
        <v>1</v>
      </c>
      <c r="K8127" s="457"/>
      <c r="L8127" s="457" t="e">
        <f>IF(K8127=0,#REF!,0)</f>
        <v>#REF!</v>
      </c>
    </row>
    <row r="8128" spans="1:12">
      <c r="A8128" s="30">
        <v>8126</v>
      </c>
      <c r="B8128" s="30">
        <v>1762.222</v>
      </c>
      <c r="C8128" s="30">
        <v>70976.018999999898</v>
      </c>
      <c r="D8128" s="30">
        <v>1</v>
      </c>
      <c r="E8128" s="30">
        <v>1</v>
      </c>
      <c r="F8128" s="30">
        <v>52429.605999999898</v>
      </c>
      <c r="G8128" s="30">
        <v>1</v>
      </c>
      <c r="H8128" s="30">
        <v>1</v>
      </c>
      <c r="I8128" s="30">
        <v>1</v>
      </c>
      <c r="K8128" s="457"/>
      <c r="L8128" s="457" t="e">
        <f>IF(K8128=0,#REF!,0)</f>
        <v>#REF!</v>
      </c>
    </row>
    <row r="8129" spans="1:12">
      <c r="A8129" s="30">
        <v>8127</v>
      </c>
      <c r="B8129" s="30">
        <v>1032.623999999998</v>
      </c>
      <c r="C8129" s="30">
        <v>102419.3179999998</v>
      </c>
      <c r="D8129" s="30">
        <v>1</v>
      </c>
      <c r="E8129" s="30">
        <v>1</v>
      </c>
      <c r="F8129" s="30">
        <v>49584.777999999904</v>
      </c>
      <c r="G8129" s="30">
        <v>1</v>
      </c>
      <c r="H8129" s="30">
        <v>1</v>
      </c>
      <c r="I8129" s="30">
        <v>1</v>
      </c>
      <c r="K8129" s="457"/>
      <c r="L8129" s="457" t="e">
        <f>IF(K8129=0,#REF!,0)</f>
        <v>#REF!</v>
      </c>
    </row>
    <row r="8130" spans="1:12">
      <c r="A8130" s="30">
        <v>8128</v>
      </c>
      <c r="B8130" s="30">
        <v>1032.623999999998</v>
      </c>
      <c r="C8130" s="30">
        <v>86578.547999999893</v>
      </c>
      <c r="D8130" s="30">
        <v>1</v>
      </c>
      <c r="E8130" s="30">
        <v>1</v>
      </c>
      <c r="F8130" s="30">
        <v>49355.661999999989</v>
      </c>
      <c r="G8130" s="30">
        <v>1</v>
      </c>
      <c r="H8130" s="30">
        <v>1</v>
      </c>
      <c r="I8130" s="30">
        <v>1</v>
      </c>
      <c r="K8130" s="457"/>
      <c r="L8130" s="457" t="e">
        <f>IF(K8130=0,#REF!,0)</f>
        <v>#REF!</v>
      </c>
    </row>
    <row r="8131" spans="1:12">
      <c r="A8131" s="30">
        <v>8129</v>
      </c>
      <c r="B8131" s="30">
        <v>1032.623999999998</v>
      </c>
      <c r="C8131" s="30">
        <v>75146.2579999999</v>
      </c>
      <c r="D8131" s="30">
        <v>1</v>
      </c>
      <c r="E8131" s="30">
        <v>1</v>
      </c>
      <c r="F8131" s="30">
        <v>55641.524000000005</v>
      </c>
      <c r="G8131" s="30">
        <v>1</v>
      </c>
      <c r="H8131" s="30">
        <v>1</v>
      </c>
      <c r="I8131" s="30">
        <v>1</v>
      </c>
      <c r="K8131" s="457"/>
      <c r="L8131" s="457" t="e">
        <f>IF(K8131=0,#REF!,0)</f>
        <v>#REF!</v>
      </c>
    </row>
    <row r="8132" spans="1:12">
      <c r="A8132" s="30">
        <v>8130</v>
      </c>
      <c r="B8132" s="30">
        <v>1762.222</v>
      </c>
      <c r="C8132" s="30">
        <v>43838.10199999989</v>
      </c>
      <c r="D8132" s="30">
        <v>1</v>
      </c>
      <c r="E8132" s="30">
        <v>1</v>
      </c>
      <c r="F8132" s="30">
        <v>58997.925999999985</v>
      </c>
      <c r="G8132" s="30">
        <v>1</v>
      </c>
      <c r="H8132" s="30">
        <v>1</v>
      </c>
      <c r="I8132" s="30">
        <v>1</v>
      </c>
      <c r="K8132" s="457"/>
      <c r="L8132" s="457" t="e">
        <f>IF(K8132=0,#REF!,0)</f>
        <v>#REF!</v>
      </c>
    </row>
    <row r="8133" spans="1:12">
      <c r="A8133" s="30">
        <v>8131</v>
      </c>
      <c r="B8133" s="30">
        <v>6139.8579999999993</v>
      </c>
      <c r="C8133" s="30">
        <v>30016.432999999899</v>
      </c>
      <c r="D8133" s="30">
        <v>1</v>
      </c>
      <c r="E8133" s="30">
        <v>1</v>
      </c>
      <c r="F8133" s="30">
        <v>52880.0459999999</v>
      </c>
      <c r="G8133" s="30">
        <v>1</v>
      </c>
      <c r="H8133" s="30">
        <v>1</v>
      </c>
      <c r="I8133" s="30">
        <v>1</v>
      </c>
      <c r="K8133" s="457"/>
      <c r="L8133" s="457" t="e">
        <f>IF(K8133=0,#REF!,0)</f>
        <v>#REF!</v>
      </c>
    </row>
    <row r="8134" spans="1:12">
      <c r="A8134" s="30">
        <v>8132</v>
      </c>
      <c r="B8134" s="30">
        <v>7599.07</v>
      </c>
      <c r="C8134" s="30">
        <v>31398.193999999898</v>
      </c>
      <c r="D8134" s="30">
        <v>1</v>
      </c>
      <c r="E8134" s="30">
        <v>1</v>
      </c>
      <c r="F8134" s="30">
        <v>51950.464999999989</v>
      </c>
      <c r="G8134" s="30">
        <v>1</v>
      </c>
      <c r="H8134" s="30">
        <v>1</v>
      </c>
      <c r="I8134" s="30">
        <v>1</v>
      </c>
      <c r="K8134" s="457"/>
      <c r="L8134" s="457" t="e">
        <f>IF(K8134=0,#REF!,0)</f>
        <v>#REF!</v>
      </c>
    </row>
    <row r="8135" spans="1:12">
      <c r="A8135" s="30">
        <v>8133</v>
      </c>
      <c r="B8135" s="30">
        <v>1762.222</v>
      </c>
      <c r="C8135" s="30">
        <v>17573.106999999902</v>
      </c>
      <c r="D8135" s="30">
        <v>1</v>
      </c>
      <c r="E8135" s="30">
        <v>1</v>
      </c>
      <c r="F8135" s="30">
        <v>63104.859000000004</v>
      </c>
      <c r="G8135" s="30">
        <v>1</v>
      </c>
      <c r="H8135" s="30">
        <v>1</v>
      </c>
      <c r="I8135" s="30">
        <v>1</v>
      </c>
      <c r="K8135" s="457"/>
      <c r="L8135" s="457" t="e">
        <f>IF(K8135=0,#REF!,0)</f>
        <v>#REF!</v>
      </c>
    </row>
    <row r="8136" spans="1:12">
      <c r="A8136" s="30">
        <v>8134</v>
      </c>
      <c r="B8136" s="30">
        <v>1762.222</v>
      </c>
      <c r="C8136" s="30">
        <v>17199.722999999889</v>
      </c>
      <c r="D8136" s="30">
        <v>1</v>
      </c>
      <c r="E8136" s="30">
        <v>1</v>
      </c>
      <c r="F8136" s="30">
        <v>2985.498</v>
      </c>
      <c r="G8136" s="30">
        <v>1</v>
      </c>
      <c r="H8136" s="30">
        <v>1</v>
      </c>
      <c r="I8136" s="30">
        <v>1</v>
      </c>
      <c r="K8136" s="457"/>
      <c r="L8136" s="457" t="e">
        <f>IF(K8136=0,#REF!,0)</f>
        <v>#REF!</v>
      </c>
    </row>
    <row r="8137" spans="1:12">
      <c r="A8137" s="30">
        <v>8135</v>
      </c>
      <c r="B8137" s="30">
        <v>1762.222</v>
      </c>
      <c r="C8137" s="30">
        <v>16865.067999999897</v>
      </c>
      <c r="D8137" s="30">
        <v>1</v>
      </c>
      <c r="E8137" s="30">
        <v>1</v>
      </c>
      <c r="F8137" s="30">
        <v>1703.788</v>
      </c>
      <c r="G8137" s="30">
        <v>1</v>
      </c>
      <c r="H8137" s="30">
        <v>1</v>
      </c>
      <c r="I8137" s="30">
        <v>1</v>
      </c>
      <c r="K8137" s="457"/>
      <c r="L8137" s="457" t="e">
        <f>IF(K8137=0,#REF!,0)</f>
        <v>#REF!</v>
      </c>
    </row>
    <row r="8138" spans="1:12">
      <c r="A8138" s="30">
        <v>8136</v>
      </c>
      <c r="B8138" s="30">
        <v>1032.623999999998</v>
      </c>
      <c r="C8138" s="30">
        <v>17004.145999999899</v>
      </c>
      <c r="D8138" s="30">
        <v>1</v>
      </c>
      <c r="E8138" s="30">
        <v>1</v>
      </c>
      <c r="F8138" s="30">
        <v>1819.2959999999998</v>
      </c>
      <c r="G8138" s="30">
        <v>1</v>
      </c>
      <c r="H8138" s="30">
        <v>1</v>
      </c>
      <c r="I8138" s="30">
        <v>1</v>
      </c>
      <c r="K8138" s="457"/>
      <c r="L8138" s="457" t="e">
        <f>IF(K8138=0,#REF!,0)</f>
        <v>#REF!</v>
      </c>
    </row>
    <row r="8139" spans="1:12">
      <c r="A8139" s="30">
        <v>8137</v>
      </c>
      <c r="B8139" s="30">
        <v>1032.623999999998</v>
      </c>
      <c r="C8139" s="30">
        <v>17141.086999999898</v>
      </c>
      <c r="D8139" s="30">
        <v>1</v>
      </c>
      <c r="E8139" s="30">
        <v>1</v>
      </c>
      <c r="F8139" s="30">
        <v>4929.0460000000003</v>
      </c>
      <c r="G8139" s="30">
        <v>1</v>
      </c>
      <c r="H8139" s="30">
        <v>1</v>
      </c>
      <c r="I8139" s="30">
        <v>1</v>
      </c>
      <c r="K8139" s="457"/>
      <c r="L8139" s="457" t="e">
        <f>IF(K8139=0,#REF!,0)</f>
        <v>#REF!</v>
      </c>
    </row>
    <row r="8140" spans="1:12">
      <c r="A8140" s="30">
        <v>8138</v>
      </c>
      <c r="B8140" s="30">
        <v>1032.623999999998</v>
      </c>
      <c r="C8140" s="30">
        <v>17212.552999999898</v>
      </c>
      <c r="D8140" s="30">
        <v>1</v>
      </c>
      <c r="E8140" s="30">
        <v>1</v>
      </c>
      <c r="F8140" s="30">
        <v>11714.460999999901</v>
      </c>
      <c r="G8140" s="30">
        <v>1</v>
      </c>
      <c r="H8140" s="30">
        <v>1</v>
      </c>
      <c r="I8140" s="30">
        <v>1</v>
      </c>
      <c r="K8140" s="457"/>
      <c r="L8140" s="457" t="e">
        <f>IF(K8140=0,#REF!,0)</f>
        <v>#REF!</v>
      </c>
    </row>
    <row r="8141" spans="1:12">
      <c r="A8141" s="30">
        <v>8139</v>
      </c>
      <c r="B8141" s="30">
        <v>1032.623999999998</v>
      </c>
      <c r="C8141" s="30">
        <v>17275.591999999902</v>
      </c>
      <c r="D8141" s="30">
        <v>1</v>
      </c>
      <c r="E8141" s="30">
        <v>1</v>
      </c>
      <c r="F8141" s="30">
        <v>16381.558999999999</v>
      </c>
      <c r="G8141" s="30">
        <v>1</v>
      </c>
      <c r="H8141" s="30">
        <v>1</v>
      </c>
      <c r="I8141" s="30">
        <v>1</v>
      </c>
      <c r="K8141" s="457"/>
      <c r="L8141" s="457" t="e">
        <f>IF(K8141=0,#REF!,0)</f>
        <v>#REF!</v>
      </c>
    </row>
    <row r="8142" spans="1:12">
      <c r="A8142" s="30">
        <v>8140</v>
      </c>
      <c r="B8142" s="30">
        <v>1032.623999999998</v>
      </c>
      <c r="C8142" s="30">
        <v>17337.5109999999</v>
      </c>
      <c r="D8142" s="30">
        <v>1</v>
      </c>
      <c r="E8142" s="30">
        <v>1</v>
      </c>
      <c r="F8142" s="30">
        <v>20720.299999999901</v>
      </c>
      <c r="G8142" s="30">
        <v>1</v>
      </c>
      <c r="H8142" s="30">
        <v>1</v>
      </c>
      <c r="I8142" s="30">
        <v>1</v>
      </c>
      <c r="K8142" s="457"/>
      <c r="L8142" s="457" t="e">
        <f>IF(K8142=0,#REF!,0)</f>
        <v>#REF!</v>
      </c>
    </row>
    <row r="8143" spans="1:12">
      <c r="A8143" s="30">
        <v>8141</v>
      </c>
      <c r="B8143" s="30">
        <v>1032.623999999998</v>
      </c>
      <c r="C8143" s="30">
        <v>17414.636999999901</v>
      </c>
      <c r="D8143" s="30">
        <v>1</v>
      </c>
      <c r="E8143" s="30">
        <v>1</v>
      </c>
      <c r="F8143" s="30">
        <v>25082.992999999999</v>
      </c>
      <c r="G8143" s="30">
        <v>1</v>
      </c>
      <c r="H8143" s="30">
        <v>1</v>
      </c>
      <c r="I8143" s="30">
        <v>1</v>
      </c>
      <c r="K8143" s="457"/>
      <c r="L8143" s="457" t="e">
        <f>IF(K8143=0,#REF!,0)</f>
        <v>#REF!</v>
      </c>
    </row>
    <row r="8144" spans="1:12">
      <c r="A8144" s="30">
        <v>8142</v>
      </c>
      <c r="B8144" s="30">
        <v>1762.222</v>
      </c>
      <c r="C8144" s="30">
        <v>17443.3459999999</v>
      </c>
      <c r="D8144" s="30">
        <v>1</v>
      </c>
      <c r="E8144" s="30">
        <v>1</v>
      </c>
      <c r="F8144" s="30">
        <v>29187.404999999897</v>
      </c>
      <c r="G8144" s="30">
        <v>1</v>
      </c>
      <c r="H8144" s="30">
        <v>1</v>
      </c>
      <c r="I8144" s="30">
        <v>1</v>
      </c>
      <c r="K8144" s="457"/>
      <c r="L8144" s="457" t="e">
        <f>IF(K8144=0,#REF!,0)</f>
        <v>#REF!</v>
      </c>
    </row>
    <row r="8145" spans="1:12">
      <c r="A8145" s="30">
        <v>8143</v>
      </c>
      <c r="B8145" s="30">
        <v>6139.8579999999993</v>
      </c>
      <c r="C8145" s="30">
        <v>17598.213999999898</v>
      </c>
      <c r="D8145" s="30">
        <v>1</v>
      </c>
      <c r="E8145" s="30">
        <v>1</v>
      </c>
      <c r="F8145" s="30">
        <v>108628.94600000001</v>
      </c>
      <c r="G8145" s="30">
        <v>1</v>
      </c>
      <c r="H8145" s="30">
        <v>1</v>
      </c>
      <c r="I8145" s="30">
        <v>1</v>
      </c>
      <c r="K8145" s="457"/>
      <c r="L8145" s="457" t="e">
        <f>IF(K8145=0,#REF!,0)</f>
        <v>#REF!</v>
      </c>
    </row>
    <row r="8146" spans="1:12">
      <c r="A8146" s="30">
        <v>8144</v>
      </c>
      <c r="B8146" s="30">
        <v>1762.222</v>
      </c>
      <c r="C8146" s="30">
        <v>47582.074999999895</v>
      </c>
      <c r="D8146" s="30">
        <v>1</v>
      </c>
      <c r="E8146" s="30">
        <v>1</v>
      </c>
      <c r="F8146" s="30">
        <v>110946.307999999</v>
      </c>
      <c r="G8146" s="30">
        <v>1</v>
      </c>
      <c r="H8146" s="30">
        <v>1</v>
      </c>
      <c r="I8146" s="30">
        <v>1</v>
      </c>
      <c r="K8146" s="457"/>
      <c r="L8146" s="457" t="e">
        <f>IF(K8146=0,#REF!,0)</f>
        <v>#REF!</v>
      </c>
    </row>
    <row r="8147" spans="1:12">
      <c r="A8147" s="30">
        <v>8145</v>
      </c>
      <c r="B8147" s="30">
        <v>1032.623999999998</v>
      </c>
      <c r="C8147" s="30">
        <v>75273.959999999905</v>
      </c>
      <c r="D8147" s="30">
        <v>1</v>
      </c>
      <c r="E8147" s="30">
        <v>1</v>
      </c>
      <c r="F8147" s="30">
        <v>106867.58699999998</v>
      </c>
      <c r="G8147" s="30">
        <v>1</v>
      </c>
      <c r="H8147" s="30">
        <v>1</v>
      </c>
      <c r="I8147" s="30">
        <v>1</v>
      </c>
      <c r="K8147" s="457"/>
      <c r="L8147" s="457" t="e">
        <f>IF(K8147=0,#REF!,0)</f>
        <v>#REF!</v>
      </c>
    </row>
    <row r="8148" spans="1:12">
      <c r="A8148" s="30">
        <v>8146</v>
      </c>
      <c r="B8148" s="30">
        <v>1153.2399999999991</v>
      </c>
      <c r="C8148" s="30">
        <v>90920.357999999891</v>
      </c>
      <c r="D8148" s="30">
        <v>1</v>
      </c>
      <c r="E8148" s="30">
        <v>1</v>
      </c>
      <c r="F8148" s="30">
        <v>92408.451999999903</v>
      </c>
      <c r="G8148" s="30">
        <v>1</v>
      </c>
      <c r="H8148" s="30">
        <v>1</v>
      </c>
      <c r="I8148" s="30">
        <v>1</v>
      </c>
      <c r="K8148" s="457"/>
      <c r="L8148" s="457" t="e">
        <f>IF(K8148=0,#REF!,0)</f>
        <v>#REF!</v>
      </c>
    </row>
    <row r="8149" spans="1:12">
      <c r="A8149" s="30">
        <v>8147</v>
      </c>
      <c r="B8149" s="30">
        <v>1213.5469999999991</v>
      </c>
      <c r="C8149" s="30">
        <v>106779.2629999998</v>
      </c>
      <c r="D8149" s="30">
        <v>1</v>
      </c>
      <c r="E8149" s="30">
        <v>1</v>
      </c>
      <c r="F8149" s="30">
        <v>86415.761999999886</v>
      </c>
      <c r="G8149" s="30">
        <v>1</v>
      </c>
      <c r="H8149" s="30">
        <v>1</v>
      </c>
      <c r="I8149" s="30">
        <v>1</v>
      </c>
      <c r="K8149" s="457"/>
      <c r="L8149" s="457" t="e">
        <f>IF(K8149=0,#REF!,0)</f>
        <v>#REF!</v>
      </c>
    </row>
    <row r="8150" spans="1:12">
      <c r="A8150" s="30">
        <v>8148</v>
      </c>
      <c r="B8150" s="30">
        <v>1213.5469999999991</v>
      </c>
      <c r="C8150" s="30">
        <v>90169.6179999999</v>
      </c>
      <c r="D8150" s="30">
        <v>1</v>
      </c>
      <c r="E8150" s="30">
        <v>1</v>
      </c>
      <c r="F8150" s="30">
        <v>76370.182000000001</v>
      </c>
      <c r="G8150" s="30">
        <v>1</v>
      </c>
      <c r="H8150" s="30">
        <v>1</v>
      </c>
      <c r="I8150" s="30">
        <v>1</v>
      </c>
      <c r="K8150" s="457"/>
      <c r="L8150" s="457" t="e">
        <f>IF(K8150=0,#REF!,0)</f>
        <v>#REF!</v>
      </c>
    </row>
    <row r="8151" spans="1:12">
      <c r="A8151" s="30">
        <v>8149</v>
      </c>
      <c r="B8151" s="30">
        <v>6200.1660000000002</v>
      </c>
      <c r="C8151" s="30">
        <v>52950.363999999885</v>
      </c>
      <c r="D8151" s="30">
        <v>1</v>
      </c>
      <c r="E8151" s="30">
        <v>1</v>
      </c>
      <c r="F8151" s="30">
        <v>60347.702999999994</v>
      </c>
      <c r="G8151" s="30">
        <v>1</v>
      </c>
      <c r="H8151" s="30">
        <v>1</v>
      </c>
      <c r="I8151" s="30">
        <v>1</v>
      </c>
      <c r="K8151" s="457"/>
      <c r="L8151" s="457" t="e">
        <f>IF(K8151=0,#REF!,0)</f>
        <v>#REF!</v>
      </c>
    </row>
    <row r="8152" spans="1:12">
      <c r="A8152" s="30">
        <v>8150</v>
      </c>
      <c r="B8152" s="30">
        <v>1762.222</v>
      </c>
      <c r="C8152" s="30">
        <v>72414.595999999903</v>
      </c>
      <c r="D8152" s="30">
        <v>1</v>
      </c>
      <c r="E8152" s="30">
        <v>1</v>
      </c>
      <c r="F8152" s="30">
        <v>70909.385999999897</v>
      </c>
      <c r="G8152" s="30">
        <v>1</v>
      </c>
      <c r="H8152" s="30">
        <v>1</v>
      </c>
      <c r="I8152" s="30">
        <v>1</v>
      </c>
      <c r="K8152" s="457"/>
      <c r="L8152" s="457" t="e">
        <f>IF(K8152=0,#REF!,0)</f>
        <v>#REF!</v>
      </c>
    </row>
    <row r="8153" spans="1:12">
      <c r="A8153" s="30">
        <v>8151</v>
      </c>
      <c r="B8153" s="30">
        <v>1032.623999999998</v>
      </c>
      <c r="C8153" s="30">
        <v>104146.0229999998</v>
      </c>
      <c r="D8153" s="30">
        <v>1</v>
      </c>
      <c r="E8153" s="30">
        <v>1</v>
      </c>
      <c r="F8153" s="30">
        <v>71830.608999999997</v>
      </c>
      <c r="G8153" s="30">
        <v>1</v>
      </c>
      <c r="H8153" s="30">
        <v>1</v>
      </c>
      <c r="I8153" s="30">
        <v>1</v>
      </c>
      <c r="K8153" s="457"/>
      <c r="L8153" s="457" t="e">
        <f>IF(K8153=0,#REF!,0)</f>
        <v>#REF!</v>
      </c>
    </row>
    <row r="8154" spans="1:12">
      <c r="A8154" s="30">
        <v>8152</v>
      </c>
      <c r="B8154" s="30">
        <v>1032.623999999998</v>
      </c>
      <c r="C8154" s="30">
        <v>88346.054999999891</v>
      </c>
      <c r="D8154" s="30">
        <v>1</v>
      </c>
      <c r="E8154" s="30">
        <v>1</v>
      </c>
      <c r="F8154" s="30">
        <v>72352.645999999979</v>
      </c>
      <c r="G8154" s="30">
        <v>1</v>
      </c>
      <c r="H8154" s="30">
        <v>1</v>
      </c>
      <c r="I8154" s="30">
        <v>1</v>
      </c>
      <c r="K8154" s="457"/>
      <c r="L8154" s="457" t="e">
        <f>IF(K8154=0,#REF!,0)</f>
        <v>#REF!</v>
      </c>
    </row>
    <row r="8155" spans="1:12">
      <c r="A8155" s="30">
        <v>8153</v>
      </c>
      <c r="B8155" s="30">
        <v>1032.623999999998</v>
      </c>
      <c r="C8155" s="30">
        <v>76588.6859999999</v>
      </c>
      <c r="D8155" s="30">
        <v>1</v>
      </c>
      <c r="E8155" s="30">
        <v>1</v>
      </c>
      <c r="F8155" s="30">
        <v>74252.702000000005</v>
      </c>
      <c r="G8155" s="30">
        <v>1</v>
      </c>
      <c r="H8155" s="30">
        <v>1</v>
      </c>
      <c r="I8155" s="30">
        <v>1</v>
      </c>
      <c r="K8155" s="457"/>
      <c r="L8155" s="457" t="e">
        <f>IF(K8155=0,#REF!,0)</f>
        <v>#REF!</v>
      </c>
    </row>
    <row r="8156" spans="1:12">
      <c r="A8156" s="30">
        <v>8154</v>
      </c>
      <c r="B8156" s="30">
        <v>1762.222</v>
      </c>
      <c r="C8156" s="30">
        <v>44939.667999999903</v>
      </c>
      <c r="D8156" s="30">
        <v>1</v>
      </c>
      <c r="E8156" s="30">
        <v>1</v>
      </c>
      <c r="F8156" s="30">
        <v>73881.731</v>
      </c>
      <c r="G8156" s="30">
        <v>1</v>
      </c>
      <c r="H8156" s="30">
        <v>1</v>
      </c>
      <c r="I8156" s="30">
        <v>1</v>
      </c>
      <c r="K8156" s="457"/>
      <c r="L8156" s="457" t="e">
        <f>IF(K8156=0,#REF!,0)</f>
        <v>#REF!</v>
      </c>
    </row>
    <row r="8157" spans="1:12">
      <c r="A8157" s="30">
        <v>8155</v>
      </c>
      <c r="B8157" s="30">
        <v>6139.8579999999993</v>
      </c>
      <c r="C8157" s="30">
        <v>30629.076999999899</v>
      </c>
      <c r="D8157" s="30">
        <v>1</v>
      </c>
      <c r="E8157" s="30">
        <v>1</v>
      </c>
      <c r="F8157" s="30">
        <v>66538.501000000004</v>
      </c>
      <c r="G8157" s="30">
        <v>1</v>
      </c>
      <c r="H8157" s="30">
        <v>1</v>
      </c>
      <c r="I8157" s="30">
        <v>1</v>
      </c>
      <c r="K8157" s="457"/>
      <c r="L8157" s="457" t="e">
        <f>IF(K8157=0,#REF!,0)</f>
        <v>#REF!</v>
      </c>
    </row>
    <row r="8158" spans="1:12">
      <c r="A8158" s="30">
        <v>8156</v>
      </c>
      <c r="B8158" s="30">
        <v>7599.07</v>
      </c>
      <c r="C8158" s="30">
        <v>31936.688999999897</v>
      </c>
      <c r="D8158" s="30">
        <v>1</v>
      </c>
      <c r="E8158" s="30">
        <v>1</v>
      </c>
      <c r="F8158" s="30">
        <v>63881.456999999995</v>
      </c>
      <c r="G8158" s="30">
        <v>1</v>
      </c>
      <c r="H8158" s="30">
        <v>1</v>
      </c>
      <c r="I8158" s="30">
        <v>1</v>
      </c>
      <c r="K8158" s="457"/>
      <c r="L8158" s="457" t="e">
        <f>IF(K8158=0,#REF!,0)</f>
        <v>#REF!</v>
      </c>
    </row>
    <row r="8159" spans="1:12">
      <c r="A8159" s="30">
        <v>8157</v>
      </c>
      <c r="B8159" s="30">
        <v>1762.222</v>
      </c>
      <c r="C8159" s="30">
        <v>17941.345999999889</v>
      </c>
      <c r="D8159" s="30">
        <v>1</v>
      </c>
      <c r="E8159" s="30">
        <v>1</v>
      </c>
      <c r="F8159" s="30">
        <v>74084.294999999896</v>
      </c>
      <c r="G8159" s="30">
        <v>1</v>
      </c>
      <c r="H8159" s="30">
        <v>1</v>
      </c>
      <c r="I8159" s="30">
        <v>1</v>
      </c>
      <c r="K8159" s="457"/>
      <c r="L8159" s="457" t="e">
        <f>IF(K8159=0,#REF!,0)</f>
        <v>#REF!</v>
      </c>
    </row>
    <row r="8160" spans="1:12">
      <c r="A8160" s="30">
        <v>8158</v>
      </c>
      <c r="B8160" s="30">
        <v>1762.222</v>
      </c>
      <c r="C8160" s="30">
        <v>17585.337999999902</v>
      </c>
      <c r="D8160" s="30">
        <v>1</v>
      </c>
      <c r="E8160" s="30">
        <v>1</v>
      </c>
      <c r="F8160" s="30">
        <v>3099.4579999999892</v>
      </c>
      <c r="G8160" s="30">
        <v>1</v>
      </c>
      <c r="H8160" s="30">
        <v>1</v>
      </c>
      <c r="I8160" s="30">
        <v>1</v>
      </c>
      <c r="K8160" s="457"/>
      <c r="L8160" s="457" t="e">
        <f>IF(K8160=0,#REF!,0)</f>
        <v>#REF!</v>
      </c>
    </row>
    <row r="8161" spans="1:12">
      <c r="A8161" s="30">
        <v>8159</v>
      </c>
      <c r="B8161" s="30">
        <v>1762.222</v>
      </c>
      <c r="C8161" s="30">
        <v>17308.891999999898</v>
      </c>
      <c r="D8161" s="30">
        <v>1</v>
      </c>
      <c r="E8161" s="30">
        <v>1</v>
      </c>
      <c r="F8161" s="30">
        <v>3053.877</v>
      </c>
      <c r="G8161" s="30">
        <v>1</v>
      </c>
      <c r="H8161" s="30">
        <v>1</v>
      </c>
      <c r="I8161" s="30">
        <v>1</v>
      </c>
      <c r="K8161" s="457"/>
      <c r="L8161" s="457" t="e">
        <f>IF(K8161=0,#REF!,0)</f>
        <v>#REF!</v>
      </c>
    </row>
    <row r="8162" spans="1:12">
      <c r="A8162" s="30">
        <v>8160</v>
      </c>
      <c r="B8162" s="30">
        <v>1032.623999999998</v>
      </c>
      <c r="C8162" s="30">
        <v>17269.755999999899</v>
      </c>
      <c r="D8162" s="30">
        <v>1</v>
      </c>
      <c r="E8162" s="30">
        <v>1</v>
      </c>
      <c r="F8162" s="30">
        <v>6127.0239999999903</v>
      </c>
      <c r="G8162" s="30">
        <v>1</v>
      </c>
      <c r="H8162" s="30">
        <v>1</v>
      </c>
      <c r="I8162" s="30">
        <v>1</v>
      </c>
      <c r="K8162" s="457"/>
      <c r="L8162" s="457" t="e">
        <f>IF(K8162=0,#REF!,0)</f>
        <v>#REF!</v>
      </c>
    </row>
    <row r="8163" spans="1:12">
      <c r="A8163" s="30">
        <v>8161</v>
      </c>
      <c r="B8163" s="30">
        <v>1032.623999999998</v>
      </c>
      <c r="C8163" s="30">
        <v>17071.5089999999</v>
      </c>
      <c r="D8163" s="30">
        <v>1</v>
      </c>
      <c r="E8163" s="30">
        <v>1</v>
      </c>
      <c r="F8163" s="30">
        <v>11353.346000000001</v>
      </c>
      <c r="G8163" s="30">
        <v>1</v>
      </c>
      <c r="H8163" s="30">
        <v>1</v>
      </c>
      <c r="I8163" s="30">
        <v>1</v>
      </c>
      <c r="K8163" s="457"/>
      <c r="L8163" s="457" t="e">
        <f>IF(K8163=0,#REF!,0)</f>
        <v>#REF!</v>
      </c>
    </row>
    <row r="8164" spans="1:12">
      <c r="A8164" s="30">
        <v>8162</v>
      </c>
      <c r="B8164" s="30">
        <v>1032.623999999998</v>
      </c>
      <c r="C8164" s="30">
        <v>17042.180999999891</v>
      </c>
      <c r="D8164" s="30">
        <v>1</v>
      </c>
      <c r="E8164" s="30">
        <v>1</v>
      </c>
      <c r="F8164" s="30">
        <v>17207.934999999998</v>
      </c>
      <c r="G8164" s="30">
        <v>1</v>
      </c>
      <c r="H8164" s="30">
        <v>1</v>
      </c>
      <c r="I8164" s="30">
        <v>1</v>
      </c>
      <c r="K8164" s="457"/>
      <c r="L8164" s="457" t="e">
        <f>IF(K8164=0,#REF!,0)</f>
        <v>#REF!</v>
      </c>
    </row>
    <row r="8165" spans="1:12">
      <c r="A8165" s="30">
        <v>8163</v>
      </c>
      <c r="B8165" s="30">
        <v>1032.623999999998</v>
      </c>
      <c r="C8165" s="30">
        <v>17084.289999999899</v>
      </c>
      <c r="D8165" s="30">
        <v>1</v>
      </c>
      <c r="E8165" s="30">
        <v>1</v>
      </c>
      <c r="F8165" s="30">
        <v>22203.121000000003</v>
      </c>
      <c r="G8165" s="30">
        <v>1</v>
      </c>
      <c r="H8165" s="30">
        <v>1</v>
      </c>
      <c r="I8165" s="30">
        <v>1</v>
      </c>
      <c r="K8165" s="457"/>
      <c r="L8165" s="457" t="e">
        <f>IF(K8165=0,#REF!,0)</f>
        <v>#REF!</v>
      </c>
    </row>
    <row r="8166" spans="1:12">
      <c r="A8166" s="30">
        <v>8164</v>
      </c>
      <c r="B8166" s="30">
        <v>1032.623999999998</v>
      </c>
      <c r="C8166" s="30">
        <v>17097.10099999989</v>
      </c>
      <c r="D8166" s="30">
        <v>1</v>
      </c>
      <c r="E8166" s="30">
        <v>1</v>
      </c>
      <c r="F8166" s="30">
        <v>25992.394</v>
      </c>
      <c r="G8166" s="30">
        <v>1</v>
      </c>
      <c r="H8166" s="30">
        <v>1</v>
      </c>
      <c r="I8166" s="30">
        <v>1</v>
      </c>
      <c r="K8166" s="457"/>
      <c r="L8166" s="457" t="e">
        <f>IF(K8166=0,#REF!,0)</f>
        <v>#REF!</v>
      </c>
    </row>
    <row r="8167" spans="1:12">
      <c r="A8167" s="30">
        <v>8165</v>
      </c>
      <c r="B8167" s="30">
        <v>1032.623999999998</v>
      </c>
      <c r="C8167" s="30">
        <v>17109.3319999999</v>
      </c>
      <c r="D8167" s="30">
        <v>1</v>
      </c>
      <c r="E8167" s="30">
        <v>1</v>
      </c>
      <c r="F8167" s="30">
        <v>29441.446999999898</v>
      </c>
      <c r="G8167" s="30">
        <v>1</v>
      </c>
      <c r="H8167" s="30">
        <v>1</v>
      </c>
      <c r="I8167" s="30">
        <v>1</v>
      </c>
      <c r="K8167" s="457"/>
      <c r="L8167" s="457" t="e">
        <f>IF(K8167=0,#REF!,0)</f>
        <v>#REF!</v>
      </c>
    </row>
    <row r="8168" spans="1:12">
      <c r="A8168" s="30">
        <v>8166</v>
      </c>
      <c r="B8168" s="30">
        <v>1762.222</v>
      </c>
      <c r="C8168" s="30">
        <v>17122.559999999899</v>
      </c>
      <c r="D8168" s="30">
        <v>1</v>
      </c>
      <c r="E8168" s="30">
        <v>1</v>
      </c>
      <c r="F8168" s="30">
        <v>31796.398999999998</v>
      </c>
      <c r="G8168" s="30">
        <v>1</v>
      </c>
      <c r="H8168" s="30">
        <v>1</v>
      </c>
      <c r="I8168" s="30">
        <v>1</v>
      </c>
      <c r="K8168" s="457"/>
      <c r="L8168" s="457" t="e">
        <f>IF(K8168=0,#REF!,0)</f>
        <v>#REF!</v>
      </c>
    </row>
    <row r="8169" spans="1:12">
      <c r="A8169" s="30">
        <v>8167</v>
      </c>
      <c r="B8169" s="30">
        <v>6139.8579999999993</v>
      </c>
      <c r="C8169" s="30">
        <v>17239.700999999899</v>
      </c>
      <c r="D8169" s="30">
        <v>1</v>
      </c>
      <c r="E8169" s="30">
        <v>1</v>
      </c>
      <c r="F8169" s="30">
        <v>107731.57599999999</v>
      </c>
      <c r="G8169" s="30">
        <v>1</v>
      </c>
      <c r="H8169" s="30">
        <v>1</v>
      </c>
      <c r="I8169" s="30">
        <v>1</v>
      </c>
      <c r="K8169" s="457"/>
      <c r="L8169" s="457" t="e">
        <f>IF(K8169=0,#REF!,0)</f>
        <v>#REF!</v>
      </c>
    </row>
    <row r="8170" spans="1:12">
      <c r="A8170" s="30">
        <v>8168</v>
      </c>
      <c r="B8170" s="30">
        <v>1762.222</v>
      </c>
      <c r="C8170" s="30">
        <v>32124.708999999901</v>
      </c>
      <c r="D8170" s="30">
        <v>1</v>
      </c>
      <c r="E8170" s="30">
        <v>1</v>
      </c>
      <c r="F8170" s="30">
        <v>112227.20600000001</v>
      </c>
      <c r="G8170" s="30">
        <v>1</v>
      </c>
      <c r="H8170" s="30">
        <v>1</v>
      </c>
      <c r="I8170" s="30">
        <v>1</v>
      </c>
      <c r="K8170" s="457"/>
      <c r="L8170" s="457" t="e">
        <f>IF(K8170=0,#REF!,0)</f>
        <v>#REF!</v>
      </c>
    </row>
    <row r="8171" spans="1:12">
      <c r="A8171" s="30">
        <v>8169</v>
      </c>
      <c r="B8171" s="30">
        <v>1032.623999999998</v>
      </c>
      <c r="C8171" s="30">
        <v>32633.379999999888</v>
      </c>
      <c r="D8171" s="30">
        <v>1</v>
      </c>
      <c r="E8171" s="30">
        <v>1</v>
      </c>
      <c r="F8171" s="30">
        <v>102794.10799999999</v>
      </c>
      <c r="G8171" s="30">
        <v>1</v>
      </c>
      <c r="H8171" s="30">
        <v>1</v>
      </c>
      <c r="I8171" s="30">
        <v>1</v>
      </c>
      <c r="K8171" s="457"/>
      <c r="L8171" s="457" t="e">
        <f>IF(K8171=0,#REF!,0)</f>
        <v>#REF!</v>
      </c>
    </row>
    <row r="8172" spans="1:12">
      <c r="A8172" s="30">
        <v>8170</v>
      </c>
      <c r="B8172" s="30">
        <v>1153.2399999999991</v>
      </c>
      <c r="C8172" s="30">
        <v>32980.355999999891</v>
      </c>
      <c r="D8172" s="30">
        <v>1</v>
      </c>
      <c r="E8172" s="30">
        <v>1</v>
      </c>
      <c r="F8172" s="30">
        <v>86561.274999999892</v>
      </c>
      <c r="G8172" s="30">
        <v>1</v>
      </c>
      <c r="H8172" s="30">
        <v>1</v>
      </c>
      <c r="I8172" s="30">
        <v>1</v>
      </c>
      <c r="K8172" s="457"/>
      <c r="L8172" s="457" t="e">
        <f>IF(K8172=0,#REF!,0)</f>
        <v>#REF!</v>
      </c>
    </row>
    <row r="8173" spans="1:12">
      <c r="A8173" s="30">
        <v>8171</v>
      </c>
      <c r="B8173" s="30">
        <v>1213.5469999999991</v>
      </c>
      <c r="C8173" s="30">
        <v>33248.444999999891</v>
      </c>
      <c r="D8173" s="30">
        <v>1</v>
      </c>
      <c r="E8173" s="30">
        <v>1</v>
      </c>
      <c r="F8173" s="30">
        <v>72245.646999999895</v>
      </c>
      <c r="G8173" s="30">
        <v>1</v>
      </c>
      <c r="H8173" s="30">
        <v>1</v>
      </c>
      <c r="I8173" s="30">
        <v>1</v>
      </c>
      <c r="K8173" s="457"/>
      <c r="L8173" s="457" t="e">
        <f>IF(K8173=0,#REF!,0)</f>
        <v>#REF!</v>
      </c>
    </row>
    <row r="8174" spans="1:12">
      <c r="A8174" s="30">
        <v>8172</v>
      </c>
      <c r="B8174" s="30">
        <v>1213.5469999999991</v>
      </c>
      <c r="C8174" s="30">
        <v>32370.070999999902</v>
      </c>
      <c r="D8174" s="30">
        <v>1</v>
      </c>
      <c r="E8174" s="30">
        <v>1</v>
      </c>
      <c r="F8174" s="30">
        <v>60364.536999999902</v>
      </c>
      <c r="G8174" s="30">
        <v>1</v>
      </c>
      <c r="H8174" s="30">
        <v>1</v>
      </c>
      <c r="I8174" s="30">
        <v>1</v>
      </c>
      <c r="K8174" s="457"/>
      <c r="L8174" s="457" t="e">
        <f>IF(K8174=0,#REF!,0)</f>
        <v>#REF!</v>
      </c>
    </row>
    <row r="8175" spans="1:12">
      <c r="A8175" s="30">
        <v>8173</v>
      </c>
      <c r="B8175" s="30">
        <v>6200.1660000000002</v>
      </c>
      <c r="C8175" s="30">
        <v>30249.809000000001</v>
      </c>
      <c r="D8175" s="30">
        <v>1</v>
      </c>
      <c r="E8175" s="30">
        <v>1</v>
      </c>
      <c r="F8175" s="30">
        <v>40139.022999999892</v>
      </c>
      <c r="G8175" s="30">
        <v>1</v>
      </c>
      <c r="H8175" s="30">
        <v>1</v>
      </c>
      <c r="I8175" s="30">
        <v>1</v>
      </c>
      <c r="K8175" s="457"/>
      <c r="L8175" s="457" t="e">
        <f>IF(K8175=0,#REF!,0)</f>
        <v>#REF!</v>
      </c>
    </row>
    <row r="8176" spans="1:12">
      <c r="A8176" s="30">
        <v>8174</v>
      </c>
      <c r="B8176" s="30">
        <v>1762.222</v>
      </c>
      <c r="C8176" s="30">
        <v>29982.2219999999</v>
      </c>
      <c r="D8176" s="30">
        <v>1</v>
      </c>
      <c r="E8176" s="30">
        <v>1</v>
      </c>
      <c r="F8176" s="30">
        <v>43251.133999999991</v>
      </c>
      <c r="G8176" s="30">
        <v>1</v>
      </c>
      <c r="H8176" s="30">
        <v>1</v>
      </c>
      <c r="I8176" s="30">
        <v>1</v>
      </c>
      <c r="K8176" s="457"/>
      <c r="L8176" s="457" t="e">
        <f>IF(K8176=0,#REF!,0)</f>
        <v>#REF!</v>
      </c>
    </row>
    <row r="8177" spans="1:12">
      <c r="A8177" s="30">
        <v>8175</v>
      </c>
      <c r="B8177" s="30">
        <v>1032.623999999998</v>
      </c>
      <c r="C8177" s="30">
        <v>30716.181999999899</v>
      </c>
      <c r="D8177" s="30">
        <v>1</v>
      </c>
      <c r="E8177" s="30">
        <v>1</v>
      </c>
      <c r="F8177" s="30">
        <v>41888.786</v>
      </c>
      <c r="G8177" s="30">
        <v>1</v>
      </c>
      <c r="H8177" s="30">
        <v>1</v>
      </c>
      <c r="I8177" s="30">
        <v>1</v>
      </c>
      <c r="K8177" s="457"/>
      <c r="L8177" s="457" t="e">
        <f>IF(K8177=0,#REF!,0)</f>
        <v>#REF!</v>
      </c>
    </row>
    <row r="8178" spans="1:12">
      <c r="A8178" s="30">
        <v>8176</v>
      </c>
      <c r="B8178" s="30">
        <v>1032.623999999998</v>
      </c>
      <c r="C8178" s="30">
        <v>30435.29699999989</v>
      </c>
      <c r="D8178" s="30">
        <v>1</v>
      </c>
      <c r="E8178" s="30">
        <v>1</v>
      </c>
      <c r="F8178" s="30">
        <v>43035.768999999891</v>
      </c>
      <c r="G8178" s="30">
        <v>1</v>
      </c>
      <c r="H8178" s="30">
        <v>1</v>
      </c>
      <c r="I8178" s="30">
        <v>1</v>
      </c>
      <c r="K8178" s="457"/>
      <c r="L8178" s="457" t="e">
        <f>IF(K8178=0,#REF!,0)</f>
        <v>#REF!</v>
      </c>
    </row>
    <row r="8179" spans="1:12">
      <c r="A8179" s="30">
        <v>8177</v>
      </c>
      <c r="B8179" s="30">
        <v>1032.623999999998</v>
      </c>
      <c r="C8179" s="30">
        <v>30321.091999999902</v>
      </c>
      <c r="D8179" s="30">
        <v>1</v>
      </c>
      <c r="E8179" s="30">
        <v>1</v>
      </c>
      <c r="F8179" s="30">
        <v>49737.281000000003</v>
      </c>
      <c r="G8179" s="30">
        <v>1</v>
      </c>
      <c r="H8179" s="30">
        <v>1</v>
      </c>
      <c r="I8179" s="30">
        <v>1</v>
      </c>
      <c r="K8179" s="457"/>
      <c r="L8179" s="457" t="e">
        <f>IF(K8179=0,#REF!,0)</f>
        <v>#REF!</v>
      </c>
    </row>
    <row r="8180" spans="1:12">
      <c r="A8180" s="30">
        <v>8178</v>
      </c>
      <c r="B8180" s="30">
        <v>1762.222</v>
      </c>
      <c r="C8180" s="30">
        <v>29899.7959999999</v>
      </c>
      <c r="D8180" s="30">
        <v>1</v>
      </c>
      <c r="E8180" s="30">
        <v>1</v>
      </c>
      <c r="F8180" s="30">
        <v>55211.013999999894</v>
      </c>
      <c r="G8180" s="30">
        <v>1</v>
      </c>
      <c r="H8180" s="30">
        <v>1</v>
      </c>
      <c r="I8180" s="30">
        <v>1</v>
      </c>
      <c r="K8180" s="457"/>
      <c r="L8180" s="457" t="e">
        <f>IF(K8180=0,#REF!,0)</f>
        <v>#REF!</v>
      </c>
    </row>
    <row r="8181" spans="1:12">
      <c r="A8181" s="30">
        <v>8179</v>
      </c>
      <c r="B8181" s="30">
        <v>6139.8579999999993</v>
      </c>
      <c r="C8181" s="30">
        <v>29944.019999999899</v>
      </c>
      <c r="D8181" s="30">
        <v>1</v>
      </c>
      <c r="E8181" s="30">
        <v>1</v>
      </c>
      <c r="F8181" s="30">
        <v>49401.574000000001</v>
      </c>
      <c r="G8181" s="30">
        <v>1</v>
      </c>
      <c r="H8181" s="30">
        <v>1</v>
      </c>
      <c r="I8181" s="30">
        <v>1</v>
      </c>
      <c r="K8181" s="457"/>
      <c r="L8181" s="457" t="e">
        <f>IF(K8181=0,#REF!,0)</f>
        <v>#REF!</v>
      </c>
    </row>
    <row r="8182" spans="1:12">
      <c r="A8182" s="30">
        <v>8180</v>
      </c>
      <c r="B8182" s="30">
        <v>7599.07</v>
      </c>
      <c r="C8182" s="30">
        <v>31307.207999999897</v>
      </c>
      <c r="D8182" s="30">
        <v>1</v>
      </c>
      <c r="E8182" s="30">
        <v>1</v>
      </c>
      <c r="F8182" s="30">
        <v>47027.891999999985</v>
      </c>
      <c r="G8182" s="30">
        <v>1</v>
      </c>
      <c r="H8182" s="30">
        <v>1</v>
      </c>
      <c r="I8182" s="30">
        <v>1</v>
      </c>
      <c r="K8182" s="457"/>
      <c r="L8182" s="457" t="e">
        <f>IF(K8182=0,#REF!,0)</f>
        <v>#REF!</v>
      </c>
    </row>
    <row r="8183" spans="1:12">
      <c r="A8183" s="30">
        <v>8181</v>
      </c>
      <c r="B8183" s="30">
        <v>1762.222</v>
      </c>
      <c r="C8183" s="30">
        <v>17481.3139999999</v>
      </c>
      <c r="D8183" s="30">
        <v>1</v>
      </c>
      <c r="E8183" s="30">
        <v>1</v>
      </c>
      <c r="F8183" s="30">
        <v>57292.724999999999</v>
      </c>
      <c r="G8183" s="30">
        <v>1</v>
      </c>
      <c r="H8183" s="30">
        <v>1</v>
      </c>
      <c r="I8183" s="30">
        <v>1</v>
      </c>
      <c r="K8183" s="457"/>
      <c r="L8183" s="457" t="e">
        <f>IF(K8183=0,#REF!,0)</f>
        <v>#REF!</v>
      </c>
    </row>
    <row r="8184" spans="1:12">
      <c r="A8184" s="30">
        <v>8182</v>
      </c>
      <c r="B8184" s="30">
        <v>1762.222</v>
      </c>
      <c r="C8184" s="30">
        <v>17083.7079999999</v>
      </c>
      <c r="D8184" s="30">
        <v>1</v>
      </c>
      <c r="E8184" s="30">
        <v>1</v>
      </c>
      <c r="F8184" s="30">
        <v>2446.5129999999999</v>
      </c>
      <c r="G8184" s="30">
        <v>1</v>
      </c>
      <c r="H8184" s="30">
        <v>1</v>
      </c>
      <c r="I8184" s="30">
        <v>1</v>
      </c>
      <c r="K8184" s="457"/>
      <c r="L8184" s="457" t="e">
        <f>IF(K8184=0,#REF!,0)</f>
        <v>#REF!</v>
      </c>
    </row>
    <row r="8185" spans="1:12">
      <c r="A8185" s="30">
        <v>8183</v>
      </c>
      <c r="B8185" s="30">
        <v>1762.222</v>
      </c>
      <c r="C8185" s="30">
        <v>16693.702999999899</v>
      </c>
      <c r="D8185" s="30">
        <v>1</v>
      </c>
      <c r="E8185" s="30">
        <v>1</v>
      </c>
      <c r="F8185" s="30">
        <v>2003.4110000000001</v>
      </c>
      <c r="G8185" s="30">
        <v>1</v>
      </c>
      <c r="H8185" s="30">
        <v>1</v>
      </c>
      <c r="I8185" s="30">
        <v>1</v>
      </c>
      <c r="K8185" s="457"/>
      <c r="L8185" s="457" t="e">
        <f>IF(K8185=0,#REF!,0)</f>
        <v>#REF!</v>
      </c>
    </row>
    <row r="8186" spans="1:12">
      <c r="A8186" s="30">
        <v>8184</v>
      </c>
      <c r="B8186" s="30">
        <v>1032.623999999998</v>
      </c>
      <c r="C8186" s="30">
        <v>16739.762999999901</v>
      </c>
      <c r="D8186" s="30">
        <v>1</v>
      </c>
      <c r="E8186" s="30">
        <v>1</v>
      </c>
      <c r="F8186" s="30">
        <v>1268.625</v>
      </c>
      <c r="G8186" s="30">
        <v>1</v>
      </c>
      <c r="H8186" s="30">
        <v>1</v>
      </c>
      <c r="I8186" s="30">
        <v>1</v>
      </c>
      <c r="K8186" s="457"/>
      <c r="L8186" s="457" t="e">
        <f>IF(K8186=0,#REF!,0)</f>
        <v>#REF!</v>
      </c>
    </row>
    <row r="8187" spans="1:12">
      <c r="A8187" s="30">
        <v>8185</v>
      </c>
      <c r="B8187" s="30">
        <v>1032.623999999998</v>
      </c>
      <c r="C8187" s="30">
        <v>16793.584999999901</v>
      </c>
      <c r="D8187" s="30">
        <v>1</v>
      </c>
      <c r="E8187" s="30">
        <v>1</v>
      </c>
      <c r="F8187" s="30">
        <v>1186.2239999999999</v>
      </c>
      <c r="G8187" s="30">
        <v>1</v>
      </c>
      <c r="H8187" s="30">
        <v>1</v>
      </c>
      <c r="I8187" s="30">
        <v>1</v>
      </c>
      <c r="K8187" s="457"/>
      <c r="L8187" s="457" t="e">
        <f>IF(K8187=0,#REF!,0)</f>
        <v>#REF!</v>
      </c>
    </row>
    <row r="8188" spans="1:12">
      <c r="A8188" s="30">
        <v>8186</v>
      </c>
      <c r="B8188" s="30">
        <v>1032.623999999998</v>
      </c>
      <c r="C8188" s="30">
        <v>16798.357999999898</v>
      </c>
      <c r="D8188" s="30">
        <v>1</v>
      </c>
      <c r="E8188" s="30">
        <v>1</v>
      </c>
      <c r="F8188" s="30">
        <v>3903.7559999999999</v>
      </c>
      <c r="G8188" s="30">
        <v>1</v>
      </c>
      <c r="H8188" s="30">
        <v>1</v>
      </c>
      <c r="I8188" s="30">
        <v>1</v>
      </c>
      <c r="K8188" s="457"/>
      <c r="L8188" s="457" t="e">
        <f>IF(K8188=0,#REF!,0)</f>
        <v>#REF!</v>
      </c>
    </row>
    <row r="8189" spans="1:12">
      <c r="A8189" s="30">
        <v>8187</v>
      </c>
      <c r="B8189" s="30">
        <v>1032.623999999998</v>
      </c>
      <c r="C8189" s="30">
        <v>16850.786999999902</v>
      </c>
      <c r="D8189" s="30">
        <v>1</v>
      </c>
      <c r="E8189" s="30">
        <v>1</v>
      </c>
      <c r="F8189" s="30">
        <v>10241.483</v>
      </c>
      <c r="G8189" s="30">
        <v>1</v>
      </c>
      <c r="H8189" s="30">
        <v>1</v>
      </c>
      <c r="I8189" s="30">
        <v>1</v>
      </c>
      <c r="K8189" s="457"/>
      <c r="L8189" s="457" t="e">
        <f>IF(K8189=0,#REF!,0)</f>
        <v>#REF!</v>
      </c>
    </row>
    <row r="8190" spans="1:12">
      <c r="A8190" s="30">
        <v>8188</v>
      </c>
      <c r="B8190" s="30">
        <v>1032.623999999998</v>
      </c>
      <c r="C8190" s="30">
        <v>16872.304999999898</v>
      </c>
      <c r="D8190" s="30">
        <v>1</v>
      </c>
      <c r="E8190" s="30">
        <v>1</v>
      </c>
      <c r="F8190" s="30">
        <v>15162.507000000001</v>
      </c>
      <c r="G8190" s="30">
        <v>1</v>
      </c>
      <c r="H8190" s="30">
        <v>1</v>
      </c>
      <c r="I8190" s="30">
        <v>1</v>
      </c>
      <c r="K8190" s="457"/>
      <c r="L8190" s="457" t="e">
        <f>IF(K8190=0,#REF!,0)</f>
        <v>#REF!</v>
      </c>
    </row>
    <row r="8191" spans="1:12">
      <c r="A8191" s="30">
        <v>8189</v>
      </c>
      <c r="B8191" s="30">
        <v>1032.623999999998</v>
      </c>
      <c r="C8191" s="30">
        <v>16904.942999999901</v>
      </c>
      <c r="D8191" s="30">
        <v>1</v>
      </c>
      <c r="E8191" s="30">
        <v>1</v>
      </c>
      <c r="F8191" s="30">
        <v>20388.963999999898</v>
      </c>
      <c r="G8191" s="30">
        <v>1</v>
      </c>
      <c r="H8191" s="30">
        <v>1</v>
      </c>
      <c r="I8191" s="30">
        <v>1</v>
      </c>
      <c r="K8191" s="457"/>
      <c r="L8191" s="457" t="e">
        <f>IF(K8191=0,#REF!,0)</f>
        <v>#REF!</v>
      </c>
    </row>
    <row r="8192" spans="1:12">
      <c r="A8192" s="30">
        <v>8190</v>
      </c>
      <c r="B8192" s="30">
        <v>1762.222</v>
      </c>
      <c r="C8192" s="30">
        <v>16917.762999999901</v>
      </c>
      <c r="D8192" s="30">
        <v>1</v>
      </c>
      <c r="E8192" s="30">
        <v>1</v>
      </c>
      <c r="F8192" s="30">
        <v>23242.616999999998</v>
      </c>
      <c r="G8192" s="30">
        <v>1</v>
      </c>
      <c r="H8192" s="30">
        <v>1</v>
      </c>
      <c r="I8192" s="30">
        <v>1</v>
      </c>
      <c r="K8192" s="457"/>
      <c r="L8192" s="457" t="e">
        <f>IF(K8192=0,#REF!,0)</f>
        <v>#REF!</v>
      </c>
    </row>
    <row r="8193" spans="1:12">
      <c r="A8193" s="30">
        <v>8191</v>
      </c>
      <c r="B8193" s="30">
        <v>6139.8579999999993</v>
      </c>
      <c r="C8193" s="30">
        <v>17036.482999999891</v>
      </c>
      <c r="D8193" s="30">
        <v>1</v>
      </c>
      <c r="E8193" s="30">
        <v>1</v>
      </c>
      <c r="F8193" s="30">
        <v>100029.929</v>
      </c>
      <c r="G8193" s="30">
        <v>1</v>
      </c>
      <c r="H8193" s="30">
        <v>1</v>
      </c>
      <c r="I8193" s="30">
        <v>1</v>
      </c>
      <c r="K8193" s="457"/>
      <c r="L8193" s="457" t="e">
        <f>IF(K8193=0,#REF!,0)</f>
        <v>#REF!</v>
      </c>
    </row>
    <row r="8194" spans="1:12">
      <c r="A8194" s="30">
        <v>8192</v>
      </c>
      <c r="B8194" s="30">
        <v>1762.222</v>
      </c>
      <c r="C8194" s="30">
        <v>17355.657999999901</v>
      </c>
      <c r="D8194" s="30">
        <v>1</v>
      </c>
      <c r="E8194" s="30">
        <v>1</v>
      </c>
      <c r="F8194" s="30">
        <v>104887.791</v>
      </c>
      <c r="G8194" s="30">
        <v>1</v>
      </c>
      <c r="H8194" s="30">
        <v>1</v>
      </c>
      <c r="I8194" s="30">
        <v>1</v>
      </c>
      <c r="K8194" s="457"/>
      <c r="L8194" s="457" t="e">
        <f>IF(K8194=0,#REF!,0)</f>
        <v>#REF!</v>
      </c>
    </row>
    <row r="8195" spans="1:12">
      <c r="A8195" s="30">
        <v>8193</v>
      </c>
      <c r="B8195" s="30">
        <v>1032.623999999998</v>
      </c>
      <c r="C8195" s="30">
        <v>18120.289999999899</v>
      </c>
      <c r="D8195" s="30">
        <v>1</v>
      </c>
      <c r="E8195" s="30">
        <v>1</v>
      </c>
      <c r="F8195" s="30">
        <v>95533.020999999906</v>
      </c>
      <c r="G8195" s="30">
        <v>1</v>
      </c>
      <c r="H8195" s="30">
        <v>1</v>
      </c>
      <c r="I8195" s="30">
        <v>1</v>
      </c>
      <c r="K8195" s="457"/>
      <c r="L8195" s="457" t="e">
        <f>IF(K8195=0,#REF!,0)</f>
        <v>#REF!</v>
      </c>
    </row>
    <row r="8196" spans="1:12">
      <c r="A8196" s="30">
        <v>8194</v>
      </c>
      <c r="B8196" s="30">
        <v>1153.2399999999991</v>
      </c>
      <c r="C8196" s="30">
        <v>18824.539999999899</v>
      </c>
      <c r="D8196" s="30">
        <v>1</v>
      </c>
      <c r="E8196" s="30">
        <v>1</v>
      </c>
      <c r="F8196" s="30">
        <v>82527.798999999897</v>
      </c>
      <c r="G8196" s="30">
        <v>1</v>
      </c>
      <c r="H8196" s="30">
        <v>1</v>
      </c>
      <c r="I8196" s="30">
        <v>1</v>
      </c>
      <c r="K8196" s="457"/>
      <c r="L8196" s="457" t="e">
        <f>IF(K8196=0,#REF!,0)</f>
        <v>#REF!</v>
      </c>
    </row>
    <row r="8197" spans="1:12">
      <c r="A8197" s="30">
        <v>8195</v>
      </c>
      <c r="B8197" s="30">
        <v>1213.5469999999991</v>
      </c>
      <c r="C8197" s="30">
        <v>19356.3289999999</v>
      </c>
      <c r="D8197" s="30">
        <v>1</v>
      </c>
      <c r="E8197" s="30">
        <v>1</v>
      </c>
      <c r="F8197" s="30">
        <v>69156.456000000006</v>
      </c>
      <c r="G8197" s="30">
        <v>1</v>
      </c>
      <c r="H8197" s="30">
        <v>1</v>
      </c>
      <c r="I8197" s="30">
        <v>1</v>
      </c>
      <c r="K8197" s="457"/>
      <c r="L8197" s="457" t="e">
        <f>IF(K8197=0,#REF!,0)</f>
        <v>#REF!</v>
      </c>
    </row>
    <row r="8198" spans="1:12">
      <c r="A8198" s="30">
        <v>8196</v>
      </c>
      <c r="B8198" s="30">
        <v>1213.5469999999991</v>
      </c>
      <c r="C8198" s="30">
        <v>18731.213999999902</v>
      </c>
      <c r="D8198" s="30">
        <v>1</v>
      </c>
      <c r="E8198" s="30">
        <v>1</v>
      </c>
      <c r="F8198" s="30">
        <v>58284.563000000002</v>
      </c>
      <c r="G8198" s="30">
        <v>1</v>
      </c>
      <c r="H8198" s="30">
        <v>1</v>
      </c>
      <c r="I8198" s="30">
        <v>1</v>
      </c>
      <c r="K8198" s="457"/>
      <c r="L8198" s="457" t="e">
        <f>IF(K8198=0,#REF!,0)</f>
        <v>#REF!</v>
      </c>
    </row>
    <row r="8199" spans="1:12">
      <c r="A8199" s="30">
        <v>8197</v>
      </c>
      <c r="B8199" s="30">
        <v>6200.1660000000002</v>
      </c>
      <c r="C8199" s="30">
        <v>16868.185999999892</v>
      </c>
      <c r="D8199" s="30">
        <v>1</v>
      </c>
      <c r="E8199" s="30">
        <v>1</v>
      </c>
      <c r="F8199" s="30">
        <v>39819.088999999898</v>
      </c>
      <c r="G8199" s="30">
        <v>1</v>
      </c>
      <c r="H8199" s="30">
        <v>1</v>
      </c>
      <c r="I8199" s="30">
        <v>1</v>
      </c>
      <c r="K8199" s="457"/>
      <c r="L8199" s="457" t="e">
        <f>IF(K8199=0,#REF!,0)</f>
        <v>#REF!</v>
      </c>
    </row>
    <row r="8200" spans="1:12">
      <c r="A8200" s="30">
        <v>8198</v>
      </c>
      <c r="B8200" s="30">
        <v>1762.222</v>
      </c>
      <c r="C8200" s="30">
        <v>16762.4719999999</v>
      </c>
      <c r="D8200" s="30">
        <v>1</v>
      </c>
      <c r="E8200" s="30">
        <v>1</v>
      </c>
      <c r="F8200" s="30">
        <v>46218.820999999989</v>
      </c>
      <c r="G8200" s="30">
        <v>1</v>
      </c>
      <c r="H8200" s="30">
        <v>1</v>
      </c>
      <c r="I8200" s="30">
        <v>1</v>
      </c>
      <c r="K8200" s="457"/>
      <c r="L8200" s="457" t="e">
        <f>IF(K8200=0,#REF!,0)</f>
        <v>#REF!</v>
      </c>
    </row>
    <row r="8201" spans="1:12">
      <c r="A8201" s="30">
        <v>8199</v>
      </c>
      <c r="B8201" s="30">
        <v>1032.623999999998</v>
      </c>
      <c r="C8201" s="30">
        <v>17601.469999999899</v>
      </c>
      <c r="D8201" s="30">
        <v>1</v>
      </c>
      <c r="E8201" s="30">
        <v>1</v>
      </c>
      <c r="F8201" s="30">
        <v>46977.588999999993</v>
      </c>
      <c r="G8201" s="30">
        <v>1</v>
      </c>
      <c r="H8201" s="30">
        <v>1</v>
      </c>
      <c r="I8201" s="30">
        <v>1</v>
      </c>
      <c r="K8201" s="457"/>
      <c r="L8201" s="457" t="e">
        <f>IF(K8201=0,#REF!,0)</f>
        <v>#REF!</v>
      </c>
    </row>
    <row r="8202" spans="1:12">
      <c r="A8202" s="30">
        <v>8200</v>
      </c>
      <c r="B8202" s="30">
        <v>1032.623999999998</v>
      </c>
      <c r="C8202" s="30">
        <v>17360.767999999902</v>
      </c>
      <c r="D8202" s="30">
        <v>1</v>
      </c>
      <c r="E8202" s="30">
        <v>1</v>
      </c>
      <c r="F8202" s="30">
        <v>49536.596999999994</v>
      </c>
      <c r="G8202" s="30">
        <v>1</v>
      </c>
      <c r="H8202" s="30">
        <v>1</v>
      </c>
      <c r="I8202" s="30">
        <v>1</v>
      </c>
      <c r="K8202" s="457"/>
      <c r="L8202" s="457" t="e">
        <f>IF(K8202=0,#REF!,0)</f>
        <v>#REF!</v>
      </c>
    </row>
    <row r="8203" spans="1:12">
      <c r="A8203" s="30">
        <v>8201</v>
      </c>
      <c r="B8203" s="30">
        <v>1032.623999999998</v>
      </c>
      <c r="C8203" s="30">
        <v>17190.2589999999</v>
      </c>
      <c r="D8203" s="30">
        <v>1</v>
      </c>
      <c r="E8203" s="30">
        <v>1</v>
      </c>
      <c r="F8203" s="30">
        <v>53552.831999999893</v>
      </c>
      <c r="G8203" s="30">
        <v>1</v>
      </c>
      <c r="H8203" s="30">
        <v>1</v>
      </c>
      <c r="I8203" s="30">
        <v>1</v>
      </c>
      <c r="K8203" s="457"/>
      <c r="L8203" s="457" t="e">
        <f>IF(K8203=0,#REF!,0)</f>
        <v>#REF!</v>
      </c>
    </row>
    <row r="8204" spans="1:12">
      <c r="A8204" s="30">
        <v>8202</v>
      </c>
      <c r="B8204" s="30">
        <v>1762.222</v>
      </c>
      <c r="C8204" s="30">
        <v>16660.537999999899</v>
      </c>
      <c r="D8204" s="30">
        <v>1</v>
      </c>
      <c r="E8204" s="30">
        <v>1</v>
      </c>
      <c r="F8204" s="30">
        <v>57143.358</v>
      </c>
      <c r="G8204" s="30">
        <v>1</v>
      </c>
      <c r="H8204" s="30">
        <v>1</v>
      </c>
      <c r="I8204" s="30">
        <v>1</v>
      </c>
      <c r="K8204" s="457"/>
      <c r="L8204" s="457" t="e">
        <f>IF(K8204=0,#REF!,0)</f>
        <v>#REF!</v>
      </c>
    </row>
    <row r="8205" spans="1:12">
      <c r="A8205" s="30">
        <v>8203</v>
      </c>
      <c r="B8205" s="30">
        <v>6139.8579999999993</v>
      </c>
      <c r="C8205" s="30">
        <v>16640.628999999899</v>
      </c>
      <c r="D8205" s="30">
        <v>1</v>
      </c>
      <c r="E8205" s="30">
        <v>1</v>
      </c>
      <c r="F8205" s="30">
        <v>49980.272999999899</v>
      </c>
      <c r="G8205" s="30">
        <v>1</v>
      </c>
      <c r="H8205" s="30">
        <v>1</v>
      </c>
      <c r="I8205" s="30">
        <v>1</v>
      </c>
      <c r="K8205" s="457"/>
      <c r="L8205" s="457" t="e">
        <f>IF(K8205=0,#REF!,0)</f>
        <v>#REF!</v>
      </c>
    </row>
    <row r="8206" spans="1:12">
      <c r="A8206" s="30">
        <v>8204</v>
      </c>
      <c r="B8206" s="30">
        <v>7599.07</v>
      </c>
      <c r="C8206" s="30">
        <v>17956.150999999889</v>
      </c>
      <c r="D8206" s="30">
        <v>1</v>
      </c>
      <c r="E8206" s="30">
        <v>1</v>
      </c>
      <c r="F8206" s="30">
        <v>48206.848999999893</v>
      </c>
      <c r="G8206" s="30">
        <v>1</v>
      </c>
      <c r="H8206" s="30">
        <v>1</v>
      </c>
      <c r="I8206" s="30">
        <v>1</v>
      </c>
      <c r="K8206" s="457"/>
      <c r="L8206" s="457" t="e">
        <f>IF(K8206=0,#REF!,0)</f>
        <v>#REF!</v>
      </c>
    </row>
    <row r="8207" spans="1:12">
      <c r="A8207" s="30">
        <v>8205</v>
      </c>
      <c r="B8207" s="30">
        <v>1762.222</v>
      </c>
      <c r="C8207" s="30">
        <v>17445.1689999999</v>
      </c>
      <c r="D8207" s="30">
        <v>1</v>
      </c>
      <c r="E8207" s="30">
        <v>1</v>
      </c>
      <c r="F8207" s="30">
        <v>57102.403999999995</v>
      </c>
      <c r="G8207" s="30">
        <v>1</v>
      </c>
      <c r="H8207" s="30">
        <v>1</v>
      </c>
      <c r="I8207" s="30">
        <v>1</v>
      </c>
      <c r="K8207" s="457"/>
      <c r="L8207" s="457" t="e">
        <f>IF(K8207=0,#REF!,0)</f>
        <v>#REF!</v>
      </c>
    </row>
    <row r="8208" spans="1:12">
      <c r="A8208" s="30">
        <v>8206</v>
      </c>
      <c r="B8208" s="30">
        <v>1762.222</v>
      </c>
      <c r="C8208" s="30">
        <v>17029.31899999989</v>
      </c>
      <c r="D8208" s="30">
        <v>1</v>
      </c>
      <c r="E8208" s="30">
        <v>1</v>
      </c>
      <c r="F8208" s="30">
        <v>2325.1909999999898</v>
      </c>
      <c r="G8208" s="30">
        <v>1</v>
      </c>
      <c r="H8208" s="30">
        <v>1</v>
      </c>
      <c r="I8208" s="30">
        <v>1</v>
      </c>
      <c r="K8208" s="457"/>
      <c r="L8208" s="457" t="e">
        <f>IF(K8208=0,#REF!,0)</f>
        <v>#REF!</v>
      </c>
    </row>
    <row r="8209" spans="1:12">
      <c r="A8209" s="30">
        <v>8207</v>
      </c>
      <c r="B8209" s="30">
        <v>1762.222</v>
      </c>
      <c r="C8209" s="30">
        <v>16613.288999999899</v>
      </c>
      <c r="D8209" s="30">
        <v>1</v>
      </c>
      <c r="E8209" s="30">
        <v>1</v>
      </c>
      <c r="F8209" s="30">
        <v>2141.19</v>
      </c>
      <c r="G8209" s="30">
        <v>1</v>
      </c>
      <c r="H8209" s="30">
        <v>1</v>
      </c>
      <c r="I8209" s="30">
        <v>1</v>
      </c>
      <c r="K8209" s="457"/>
      <c r="L8209" s="457" t="e">
        <f>IF(K8209=0,#REF!,0)</f>
        <v>#REF!</v>
      </c>
    </row>
    <row r="8210" spans="1:12">
      <c r="A8210" s="30">
        <v>8208</v>
      </c>
      <c r="B8210" s="30">
        <v>1032.623999999998</v>
      </c>
      <c r="C8210" s="30">
        <v>16661.553999999902</v>
      </c>
      <c r="D8210" s="30">
        <v>1</v>
      </c>
      <c r="E8210" s="30">
        <v>1</v>
      </c>
      <c r="F8210" s="30">
        <v>1241.5899999999899</v>
      </c>
      <c r="G8210" s="30">
        <v>1</v>
      </c>
      <c r="H8210" s="30">
        <v>1</v>
      </c>
      <c r="I8210" s="30">
        <v>1</v>
      </c>
      <c r="K8210" s="457"/>
      <c r="L8210" s="457" t="e">
        <f>IF(K8210=0,#REF!,0)</f>
        <v>#REF!</v>
      </c>
    </row>
    <row r="8211" spans="1:12">
      <c r="A8211" s="30">
        <v>8209</v>
      </c>
      <c r="B8211" s="30">
        <v>1032.623999999998</v>
      </c>
      <c r="C8211" s="30">
        <v>18228.969999999892</v>
      </c>
      <c r="D8211" s="30">
        <v>1</v>
      </c>
      <c r="E8211" s="30">
        <v>1</v>
      </c>
      <c r="F8211" s="30">
        <v>711.93799999999896</v>
      </c>
      <c r="G8211" s="30">
        <v>1</v>
      </c>
      <c r="H8211" s="30">
        <v>1</v>
      </c>
      <c r="I8211" s="30">
        <v>1</v>
      </c>
      <c r="K8211" s="457"/>
      <c r="L8211" s="457" t="e">
        <f>IF(K8211=0,#REF!,0)</f>
        <v>#REF!</v>
      </c>
    </row>
    <row r="8212" spans="1:12">
      <c r="A8212" s="30">
        <v>8210</v>
      </c>
      <c r="B8212" s="30">
        <v>1032.623999999998</v>
      </c>
      <c r="C8212" s="30">
        <v>18123.99699999989</v>
      </c>
      <c r="D8212" s="30">
        <v>1</v>
      </c>
      <c r="E8212" s="30">
        <v>1</v>
      </c>
      <c r="F8212" s="30">
        <v>1065.7570000000001</v>
      </c>
      <c r="G8212" s="30">
        <v>1</v>
      </c>
      <c r="H8212" s="30">
        <v>1</v>
      </c>
      <c r="I8212" s="30">
        <v>1</v>
      </c>
      <c r="K8212" s="457"/>
      <c r="L8212" s="457" t="e">
        <f>IF(K8212=0,#REF!,0)</f>
        <v>#REF!</v>
      </c>
    </row>
    <row r="8213" spans="1:12">
      <c r="A8213" s="30">
        <v>8211</v>
      </c>
      <c r="B8213" s="30">
        <v>1032.623999999998</v>
      </c>
      <c r="C8213" s="30">
        <v>18077.637999999901</v>
      </c>
      <c r="D8213" s="30">
        <v>1</v>
      </c>
      <c r="E8213" s="30">
        <v>1</v>
      </c>
      <c r="F8213" s="30">
        <v>2671.2</v>
      </c>
      <c r="G8213" s="30">
        <v>1</v>
      </c>
      <c r="H8213" s="30">
        <v>1</v>
      </c>
      <c r="I8213" s="30">
        <v>1</v>
      </c>
      <c r="K8213" s="457"/>
      <c r="L8213" s="457" t="e">
        <f>IF(K8213=0,#REF!,0)</f>
        <v>#REF!</v>
      </c>
    </row>
    <row r="8214" spans="1:12">
      <c r="A8214" s="30">
        <v>8212</v>
      </c>
      <c r="B8214" s="30">
        <v>1032.623999999998</v>
      </c>
      <c r="C8214" s="30">
        <v>18028.2779999999</v>
      </c>
      <c r="D8214" s="30">
        <v>1</v>
      </c>
      <c r="E8214" s="30">
        <v>1</v>
      </c>
      <c r="F8214" s="30">
        <v>6724.3450000000003</v>
      </c>
      <c r="G8214" s="30">
        <v>1</v>
      </c>
      <c r="H8214" s="30">
        <v>1</v>
      </c>
      <c r="I8214" s="30">
        <v>1</v>
      </c>
      <c r="K8214" s="457"/>
      <c r="L8214" s="457" t="e">
        <f>IF(K8214=0,#REF!,0)</f>
        <v>#REF!</v>
      </c>
    </row>
    <row r="8215" spans="1:12">
      <c r="A8215" s="30">
        <v>8213</v>
      </c>
      <c r="B8215" s="30">
        <v>1032.623999999998</v>
      </c>
      <c r="C8215" s="30">
        <v>18049.94399999989</v>
      </c>
      <c r="D8215" s="30">
        <v>1</v>
      </c>
      <c r="E8215" s="30">
        <v>1</v>
      </c>
      <c r="F8215" s="30">
        <v>11474.018999999998</v>
      </c>
      <c r="G8215" s="30">
        <v>1</v>
      </c>
      <c r="H8215" s="30">
        <v>1</v>
      </c>
      <c r="I8215" s="30">
        <v>1</v>
      </c>
      <c r="K8215" s="457"/>
      <c r="L8215" s="457" t="e">
        <f>IF(K8215=0,#REF!,0)</f>
        <v>#REF!</v>
      </c>
    </row>
    <row r="8216" spans="1:12">
      <c r="A8216" s="30">
        <v>8214</v>
      </c>
      <c r="B8216" s="30">
        <v>1762.222</v>
      </c>
      <c r="C8216" s="30">
        <v>17974.1869999999</v>
      </c>
      <c r="D8216" s="30">
        <v>1</v>
      </c>
      <c r="E8216" s="30">
        <v>1</v>
      </c>
      <c r="F8216" s="30">
        <v>15278.5099999999</v>
      </c>
      <c r="G8216" s="30">
        <v>1</v>
      </c>
      <c r="H8216" s="30">
        <v>1</v>
      </c>
      <c r="I8216" s="30">
        <v>1</v>
      </c>
      <c r="K8216" s="457"/>
      <c r="L8216" s="457" t="e">
        <f>IF(K8216=0,#REF!,0)</f>
        <v>#REF!</v>
      </c>
    </row>
    <row r="8217" spans="1:12">
      <c r="A8217" s="30">
        <v>8215</v>
      </c>
      <c r="B8217" s="30">
        <v>6139.8579999999993</v>
      </c>
      <c r="C8217" s="30">
        <v>18041.201999999888</v>
      </c>
      <c r="D8217" s="30">
        <v>1</v>
      </c>
      <c r="E8217" s="30">
        <v>1</v>
      </c>
      <c r="F8217" s="30">
        <v>95007.573999999891</v>
      </c>
      <c r="G8217" s="30">
        <v>1</v>
      </c>
      <c r="H8217" s="30">
        <v>1</v>
      </c>
      <c r="I8217" s="30">
        <v>1</v>
      </c>
      <c r="K8217" s="457"/>
      <c r="L8217" s="457" t="e">
        <f>IF(K8217=0,#REF!,0)</f>
        <v>#REF!</v>
      </c>
    </row>
    <row r="8218" spans="1:12">
      <c r="A8218" s="30">
        <v>8216</v>
      </c>
      <c r="B8218" s="30">
        <v>1762.222</v>
      </c>
      <c r="C8218" s="30">
        <v>47846.232999999891</v>
      </c>
      <c r="D8218" s="30">
        <v>1</v>
      </c>
      <c r="E8218" s="30">
        <v>1</v>
      </c>
      <c r="F8218" s="30">
        <v>97287.363999999885</v>
      </c>
      <c r="G8218" s="30">
        <v>1</v>
      </c>
      <c r="H8218" s="30">
        <v>1</v>
      </c>
      <c r="I8218" s="30">
        <v>1</v>
      </c>
      <c r="K8218" s="457"/>
      <c r="L8218" s="457" t="e">
        <f>IF(K8218=0,#REF!,0)</f>
        <v>#REF!</v>
      </c>
    </row>
    <row r="8219" spans="1:12">
      <c r="A8219" s="30">
        <v>8217</v>
      </c>
      <c r="B8219" s="30">
        <v>1032.623999999998</v>
      </c>
      <c r="C8219" s="30">
        <v>75600.1859999999</v>
      </c>
      <c r="D8219" s="30">
        <v>1</v>
      </c>
      <c r="E8219" s="30">
        <v>1</v>
      </c>
      <c r="F8219" s="30">
        <v>88121.628999999899</v>
      </c>
      <c r="G8219" s="30">
        <v>1</v>
      </c>
      <c r="H8219" s="30">
        <v>1</v>
      </c>
      <c r="I8219" s="30">
        <v>1</v>
      </c>
      <c r="K8219" s="457"/>
      <c r="L8219" s="457" t="e">
        <f>IF(K8219=0,#REF!,0)</f>
        <v>#REF!</v>
      </c>
    </row>
    <row r="8220" spans="1:12">
      <c r="A8220" s="30">
        <v>8218</v>
      </c>
      <c r="B8220" s="30">
        <v>1153.2399999999991</v>
      </c>
      <c r="C8220" s="30">
        <v>91806.590999999898</v>
      </c>
      <c r="D8220" s="30">
        <v>1</v>
      </c>
      <c r="E8220" s="30">
        <v>1</v>
      </c>
      <c r="F8220" s="30">
        <v>79272.224999999991</v>
      </c>
      <c r="G8220" s="30">
        <v>1</v>
      </c>
      <c r="H8220" s="30">
        <v>1</v>
      </c>
      <c r="I8220" s="30">
        <v>1</v>
      </c>
      <c r="K8220" s="457"/>
      <c r="L8220" s="457" t="e">
        <f>IF(K8220=0,#REF!,0)</f>
        <v>#REF!</v>
      </c>
    </row>
    <row r="8221" spans="1:12">
      <c r="A8221" s="30">
        <v>8219</v>
      </c>
      <c r="B8221" s="30">
        <v>1213.5469999999991</v>
      </c>
      <c r="C8221" s="30">
        <v>107427.18799999981</v>
      </c>
      <c r="D8221" s="30">
        <v>1</v>
      </c>
      <c r="E8221" s="30">
        <v>1</v>
      </c>
      <c r="F8221" s="30">
        <v>69153.278999999995</v>
      </c>
      <c r="G8221" s="30">
        <v>1</v>
      </c>
      <c r="H8221" s="30">
        <v>1</v>
      </c>
      <c r="I8221" s="30">
        <v>1</v>
      </c>
      <c r="K8221" s="457"/>
      <c r="L8221" s="457" t="e">
        <f>IF(K8221=0,#REF!,0)</f>
        <v>#REF!</v>
      </c>
    </row>
    <row r="8222" spans="1:12">
      <c r="A8222" s="30">
        <v>8220</v>
      </c>
      <c r="B8222" s="30">
        <v>1213.5469999999991</v>
      </c>
      <c r="C8222" s="30">
        <v>91135.138999999908</v>
      </c>
      <c r="D8222" s="30">
        <v>1</v>
      </c>
      <c r="E8222" s="30">
        <v>1</v>
      </c>
      <c r="F8222" s="30">
        <v>65711.081000000006</v>
      </c>
      <c r="G8222" s="30">
        <v>1</v>
      </c>
      <c r="H8222" s="30">
        <v>1</v>
      </c>
      <c r="I8222" s="30">
        <v>1</v>
      </c>
      <c r="K8222" s="457"/>
      <c r="L8222" s="457" t="e">
        <f>IF(K8222=0,#REF!,0)</f>
        <v>#REF!</v>
      </c>
    </row>
    <row r="8223" spans="1:12">
      <c r="A8223" s="30">
        <v>8221</v>
      </c>
      <c r="B8223" s="30">
        <v>6200.1660000000002</v>
      </c>
      <c r="C8223" s="30">
        <v>54076.26299999989</v>
      </c>
      <c r="D8223" s="30">
        <v>1</v>
      </c>
      <c r="E8223" s="30">
        <v>1</v>
      </c>
      <c r="F8223" s="30">
        <v>54174.446999999898</v>
      </c>
      <c r="G8223" s="30">
        <v>1</v>
      </c>
      <c r="H8223" s="30">
        <v>1</v>
      </c>
      <c r="I8223" s="30">
        <v>1</v>
      </c>
      <c r="K8223" s="457"/>
      <c r="L8223" s="457" t="e">
        <f>IF(K8223=0,#REF!,0)</f>
        <v>#REF!</v>
      </c>
    </row>
    <row r="8224" spans="1:12">
      <c r="A8224" s="30">
        <v>8222</v>
      </c>
      <c r="B8224" s="30">
        <v>1762.222</v>
      </c>
      <c r="C8224" s="30">
        <v>72501.6329999999</v>
      </c>
      <c r="D8224" s="30">
        <v>1</v>
      </c>
      <c r="E8224" s="30">
        <v>1</v>
      </c>
      <c r="F8224" s="30">
        <v>50950.690999999999</v>
      </c>
      <c r="G8224" s="30">
        <v>1</v>
      </c>
      <c r="H8224" s="30">
        <v>1</v>
      </c>
      <c r="I8224" s="30">
        <v>1</v>
      </c>
      <c r="K8224" s="457"/>
      <c r="L8224" s="457" t="e">
        <f>IF(K8224=0,#REF!,0)</f>
        <v>#REF!</v>
      </c>
    </row>
    <row r="8225" spans="1:12">
      <c r="A8225" s="30">
        <v>8223</v>
      </c>
      <c r="B8225" s="30">
        <v>1032.623999999998</v>
      </c>
      <c r="C8225" s="30">
        <v>103636.56199999979</v>
      </c>
      <c r="D8225" s="30">
        <v>1</v>
      </c>
      <c r="E8225" s="30">
        <v>1</v>
      </c>
      <c r="F8225" s="30">
        <v>46349.743999999897</v>
      </c>
      <c r="G8225" s="30">
        <v>1</v>
      </c>
      <c r="H8225" s="30">
        <v>1</v>
      </c>
      <c r="I8225" s="30">
        <v>1</v>
      </c>
      <c r="K8225" s="457"/>
      <c r="L8225" s="457" t="e">
        <f>IF(K8225=0,#REF!,0)</f>
        <v>#REF!</v>
      </c>
    </row>
    <row r="8226" spans="1:12">
      <c r="A8226" s="30">
        <v>8224</v>
      </c>
      <c r="B8226" s="30">
        <v>1032.623999999998</v>
      </c>
      <c r="C8226" s="30">
        <v>87458.9399999999</v>
      </c>
      <c r="D8226" s="30">
        <v>1</v>
      </c>
      <c r="E8226" s="30">
        <v>1</v>
      </c>
      <c r="F8226" s="30">
        <v>43883.62</v>
      </c>
      <c r="G8226" s="30">
        <v>1</v>
      </c>
      <c r="H8226" s="30">
        <v>1</v>
      </c>
      <c r="I8226" s="30">
        <v>1</v>
      </c>
      <c r="K8226" s="457"/>
      <c r="L8226" s="457" t="e">
        <f>IF(K8226=0,#REF!,0)</f>
        <v>#REF!</v>
      </c>
    </row>
    <row r="8227" spans="1:12">
      <c r="A8227" s="30">
        <v>8225</v>
      </c>
      <c r="B8227" s="30">
        <v>1032.623999999998</v>
      </c>
      <c r="C8227" s="30">
        <v>75754.458999999901</v>
      </c>
      <c r="D8227" s="30">
        <v>1</v>
      </c>
      <c r="E8227" s="30">
        <v>1</v>
      </c>
      <c r="F8227" s="30">
        <v>48719.704999999987</v>
      </c>
      <c r="G8227" s="30">
        <v>1</v>
      </c>
      <c r="H8227" s="30">
        <v>1</v>
      </c>
      <c r="I8227" s="30">
        <v>1</v>
      </c>
      <c r="K8227" s="457"/>
      <c r="L8227" s="457" t="e">
        <f>IF(K8227=0,#REF!,0)</f>
        <v>#REF!</v>
      </c>
    </row>
    <row r="8228" spans="1:12">
      <c r="A8228" s="30">
        <v>8226</v>
      </c>
      <c r="B8228" s="30">
        <v>1762.222</v>
      </c>
      <c r="C8228" s="30">
        <v>44243.538999999888</v>
      </c>
      <c r="D8228" s="30">
        <v>1</v>
      </c>
      <c r="E8228" s="30">
        <v>1</v>
      </c>
      <c r="F8228" s="30">
        <v>51207.634999999886</v>
      </c>
      <c r="G8228" s="30">
        <v>1</v>
      </c>
      <c r="H8228" s="30">
        <v>1</v>
      </c>
      <c r="I8228" s="30">
        <v>1</v>
      </c>
      <c r="K8228" s="457"/>
      <c r="L8228" s="457" t="e">
        <f>IF(K8228=0,#REF!,0)</f>
        <v>#REF!</v>
      </c>
    </row>
    <row r="8229" spans="1:12">
      <c r="A8229" s="30">
        <v>8227</v>
      </c>
      <c r="B8229" s="30">
        <v>6139.8579999999993</v>
      </c>
      <c r="C8229" s="30">
        <v>29893.12099999989</v>
      </c>
      <c r="D8229" s="30">
        <v>1</v>
      </c>
      <c r="E8229" s="30">
        <v>1</v>
      </c>
      <c r="F8229" s="30">
        <v>44440.5289999999</v>
      </c>
      <c r="G8229" s="30">
        <v>1</v>
      </c>
      <c r="H8229" s="30">
        <v>1</v>
      </c>
      <c r="I8229" s="30">
        <v>1</v>
      </c>
      <c r="K8229" s="457"/>
      <c r="L8229" s="457" t="e">
        <f>IF(K8229=0,#REF!,0)</f>
        <v>#REF!</v>
      </c>
    </row>
    <row r="8230" spans="1:12">
      <c r="A8230" s="30">
        <v>8228</v>
      </c>
      <c r="B8230" s="30">
        <v>7599.07</v>
      </c>
      <c r="C8230" s="30">
        <v>31218.461999999898</v>
      </c>
      <c r="D8230" s="30">
        <v>1</v>
      </c>
      <c r="E8230" s="30">
        <v>1</v>
      </c>
      <c r="F8230" s="30">
        <v>42787.215999999898</v>
      </c>
      <c r="G8230" s="30">
        <v>1</v>
      </c>
      <c r="H8230" s="30">
        <v>1</v>
      </c>
      <c r="I8230" s="30">
        <v>1</v>
      </c>
      <c r="K8230" s="457"/>
      <c r="L8230" s="457" t="e">
        <f>IF(K8230=0,#REF!,0)</f>
        <v>#REF!</v>
      </c>
    </row>
    <row r="8231" spans="1:12">
      <c r="A8231" s="30">
        <v>8229</v>
      </c>
      <c r="B8231" s="30">
        <v>1762.222</v>
      </c>
      <c r="C8231" s="30">
        <v>17280.4219999999</v>
      </c>
      <c r="D8231" s="30">
        <v>1</v>
      </c>
      <c r="E8231" s="30">
        <v>1</v>
      </c>
      <c r="F8231" s="30">
        <v>53295.029999999897</v>
      </c>
      <c r="G8231" s="30">
        <v>1</v>
      </c>
      <c r="H8231" s="30">
        <v>1</v>
      </c>
      <c r="I8231" s="30">
        <v>1</v>
      </c>
      <c r="K8231" s="457"/>
      <c r="L8231" s="457" t="e">
        <f>IF(K8231=0,#REF!,0)</f>
        <v>#REF!</v>
      </c>
    </row>
    <row r="8232" spans="1:12">
      <c r="A8232" s="30">
        <v>8230</v>
      </c>
      <c r="B8232" s="30">
        <v>1762.222</v>
      </c>
      <c r="C8232" s="30">
        <v>16883.374999999898</v>
      </c>
      <c r="D8232" s="30">
        <v>1</v>
      </c>
      <c r="E8232" s="30">
        <v>1</v>
      </c>
      <c r="F8232" s="30">
        <v>2981.8829999999998</v>
      </c>
      <c r="G8232" s="30">
        <v>1</v>
      </c>
      <c r="H8232" s="30">
        <v>1</v>
      </c>
      <c r="I8232" s="30">
        <v>1</v>
      </c>
      <c r="K8232" s="457"/>
      <c r="L8232" s="457" t="e">
        <f>IF(K8232=0,#REF!,0)</f>
        <v>#REF!</v>
      </c>
    </row>
    <row r="8233" spans="1:12">
      <c r="A8233" s="30">
        <v>8231</v>
      </c>
      <c r="B8233" s="30">
        <v>1762.222</v>
      </c>
      <c r="C8233" s="30">
        <v>16480.318999999901</v>
      </c>
      <c r="D8233" s="30">
        <v>1</v>
      </c>
      <c r="E8233" s="30">
        <v>1</v>
      </c>
      <c r="F8233" s="30">
        <v>1667.1990000000001</v>
      </c>
      <c r="G8233" s="30">
        <v>1</v>
      </c>
      <c r="H8233" s="30">
        <v>1</v>
      </c>
      <c r="I8233" s="30">
        <v>1</v>
      </c>
      <c r="K8233" s="457"/>
      <c r="L8233" s="457" t="e">
        <f>IF(K8233=0,#REF!,0)</f>
        <v>#REF!</v>
      </c>
    </row>
    <row r="8234" spans="1:12">
      <c r="A8234" s="30">
        <v>8232</v>
      </c>
      <c r="B8234" s="30">
        <v>1032.623999999998</v>
      </c>
      <c r="C8234" s="30">
        <v>16515.302999999898</v>
      </c>
      <c r="D8234" s="30">
        <v>1</v>
      </c>
      <c r="E8234" s="30">
        <v>1</v>
      </c>
      <c r="F8234" s="30">
        <v>1278.0699999999902</v>
      </c>
      <c r="G8234" s="30">
        <v>1</v>
      </c>
      <c r="H8234" s="30">
        <v>1</v>
      </c>
      <c r="I8234" s="30">
        <v>1</v>
      </c>
      <c r="K8234" s="457"/>
      <c r="L8234" s="457" t="e">
        <f>IF(K8234=0,#REF!,0)</f>
        <v>#REF!</v>
      </c>
    </row>
    <row r="8235" spans="1:12">
      <c r="A8235" s="30">
        <v>8233</v>
      </c>
      <c r="B8235" s="30">
        <v>1032.623999999998</v>
      </c>
      <c r="C8235" s="30">
        <v>16603.8479999999</v>
      </c>
      <c r="D8235" s="30">
        <v>1</v>
      </c>
      <c r="E8235" s="30">
        <v>1</v>
      </c>
      <c r="F8235" s="30">
        <v>600.73899999999901</v>
      </c>
      <c r="G8235" s="30">
        <v>1</v>
      </c>
      <c r="H8235" s="30">
        <v>1</v>
      </c>
      <c r="I8235" s="30">
        <v>1</v>
      </c>
      <c r="K8235" s="457"/>
      <c r="L8235" s="457" t="e">
        <f>IF(K8235=0,#REF!,0)</f>
        <v>#REF!</v>
      </c>
    </row>
    <row r="8236" spans="1:12">
      <c r="A8236" s="30">
        <v>8234</v>
      </c>
      <c r="B8236" s="30">
        <v>1032.623999999998</v>
      </c>
      <c r="C8236" s="30">
        <v>16626.408999999891</v>
      </c>
      <c r="D8236" s="30">
        <v>1</v>
      </c>
      <c r="E8236" s="30">
        <v>1</v>
      </c>
      <c r="F8236" s="30">
        <v>504.30200000000002</v>
      </c>
      <c r="G8236" s="30">
        <v>1</v>
      </c>
      <c r="H8236" s="30">
        <v>1</v>
      </c>
      <c r="I8236" s="30">
        <v>1</v>
      </c>
      <c r="K8236" s="457"/>
      <c r="L8236" s="457" t="e">
        <f>IF(K8236=0,#REF!,0)</f>
        <v>#REF!</v>
      </c>
    </row>
    <row r="8237" spans="1:12">
      <c r="A8237" s="30">
        <v>8235</v>
      </c>
      <c r="B8237" s="30">
        <v>1032.623999999998</v>
      </c>
      <c r="C8237" s="30">
        <v>16727.5099999999</v>
      </c>
      <c r="D8237" s="30">
        <v>1</v>
      </c>
      <c r="E8237" s="30">
        <v>1</v>
      </c>
      <c r="F8237" s="30">
        <v>1363.35599999999</v>
      </c>
      <c r="G8237" s="30">
        <v>1</v>
      </c>
      <c r="H8237" s="30">
        <v>1</v>
      </c>
      <c r="I8237" s="30">
        <v>1</v>
      </c>
      <c r="K8237" s="457"/>
      <c r="L8237" s="457" t="e">
        <f>IF(K8237=0,#REF!,0)</f>
        <v>#REF!</v>
      </c>
    </row>
    <row r="8238" spans="1:12">
      <c r="A8238" s="30">
        <v>8236</v>
      </c>
      <c r="B8238" s="30">
        <v>1032.623999999998</v>
      </c>
      <c r="C8238" s="30">
        <v>16766.655999999901</v>
      </c>
      <c r="D8238" s="30">
        <v>1</v>
      </c>
      <c r="E8238" s="30">
        <v>1</v>
      </c>
      <c r="F8238" s="30">
        <v>3607.0629999999901</v>
      </c>
      <c r="G8238" s="30">
        <v>1</v>
      </c>
      <c r="H8238" s="30">
        <v>1</v>
      </c>
      <c r="I8238" s="30">
        <v>1</v>
      </c>
      <c r="K8238" s="457"/>
      <c r="L8238" s="457" t="e">
        <f>IF(K8238=0,#REF!,0)</f>
        <v>#REF!</v>
      </c>
    </row>
    <row r="8239" spans="1:12">
      <c r="A8239" s="30">
        <v>8237</v>
      </c>
      <c r="B8239" s="30">
        <v>1032.623999999998</v>
      </c>
      <c r="C8239" s="30">
        <v>16813.4199999999</v>
      </c>
      <c r="D8239" s="30">
        <v>1</v>
      </c>
      <c r="E8239" s="30">
        <v>1</v>
      </c>
      <c r="F8239" s="30">
        <v>8010.6620000000003</v>
      </c>
      <c r="G8239" s="30">
        <v>1</v>
      </c>
      <c r="H8239" s="30">
        <v>1</v>
      </c>
      <c r="I8239" s="30">
        <v>1</v>
      </c>
      <c r="K8239" s="457"/>
      <c r="L8239" s="457" t="e">
        <f>IF(K8239=0,#REF!,0)</f>
        <v>#REF!</v>
      </c>
    </row>
    <row r="8240" spans="1:12">
      <c r="A8240" s="30">
        <v>8238</v>
      </c>
      <c r="B8240" s="30">
        <v>1762.222</v>
      </c>
      <c r="C8240" s="30">
        <v>16876.2209999999</v>
      </c>
      <c r="D8240" s="30">
        <v>1</v>
      </c>
      <c r="E8240" s="30">
        <v>1</v>
      </c>
      <c r="F8240" s="30">
        <v>13141.5089999999</v>
      </c>
      <c r="G8240" s="30">
        <v>1</v>
      </c>
      <c r="H8240" s="30">
        <v>1</v>
      </c>
      <c r="I8240" s="30">
        <v>1</v>
      </c>
      <c r="K8240" s="457"/>
      <c r="L8240" s="457" t="e">
        <f>IF(K8240=0,#REF!,0)</f>
        <v>#REF!</v>
      </c>
    </row>
    <row r="8241" spans="1:12">
      <c r="A8241" s="30">
        <v>8239</v>
      </c>
      <c r="B8241" s="30">
        <v>6139.8579999999993</v>
      </c>
      <c r="C8241" s="30">
        <v>17018.705999999889</v>
      </c>
      <c r="D8241" s="30">
        <v>1</v>
      </c>
      <c r="E8241" s="30">
        <v>1</v>
      </c>
      <c r="F8241" s="30">
        <v>93585.681999999986</v>
      </c>
      <c r="G8241" s="30">
        <v>1</v>
      </c>
      <c r="H8241" s="30">
        <v>1</v>
      </c>
      <c r="I8241" s="30">
        <v>1</v>
      </c>
      <c r="K8241" s="457"/>
      <c r="L8241" s="457" t="e">
        <f>IF(K8241=0,#REF!,0)</f>
        <v>#REF!</v>
      </c>
    </row>
    <row r="8242" spans="1:12">
      <c r="A8242" s="30">
        <v>8240</v>
      </c>
      <c r="B8242" s="30">
        <v>1762.222</v>
      </c>
      <c r="C8242" s="30">
        <v>47060.743999999882</v>
      </c>
      <c r="D8242" s="30">
        <v>1</v>
      </c>
      <c r="E8242" s="30">
        <v>1</v>
      </c>
      <c r="F8242" s="30">
        <v>96519.764999999999</v>
      </c>
      <c r="G8242" s="30">
        <v>1</v>
      </c>
      <c r="H8242" s="30">
        <v>1</v>
      </c>
      <c r="I8242" s="30">
        <v>1</v>
      </c>
      <c r="K8242" s="457"/>
      <c r="L8242" s="457" t="e">
        <f>IF(K8242=0,#REF!,0)</f>
        <v>#REF!</v>
      </c>
    </row>
    <row r="8243" spans="1:12">
      <c r="A8243" s="30">
        <v>8241</v>
      </c>
      <c r="B8243" s="30">
        <v>1032.623999999998</v>
      </c>
      <c r="C8243" s="30">
        <v>74432.1179999999</v>
      </c>
      <c r="D8243" s="30">
        <v>1</v>
      </c>
      <c r="E8243" s="30">
        <v>1</v>
      </c>
      <c r="F8243" s="30">
        <v>88289.074000000008</v>
      </c>
      <c r="G8243" s="30">
        <v>1</v>
      </c>
      <c r="H8243" s="30">
        <v>1</v>
      </c>
      <c r="I8243" s="30">
        <v>1</v>
      </c>
      <c r="K8243" s="457"/>
      <c r="L8243" s="457" t="e">
        <f>IF(K8243=0,#REF!,0)</f>
        <v>#REF!</v>
      </c>
    </row>
    <row r="8244" spans="1:12">
      <c r="A8244" s="30">
        <v>8242</v>
      </c>
      <c r="B8244" s="30">
        <v>1153.2399999999991</v>
      </c>
      <c r="C8244" s="30">
        <v>90054.990999999893</v>
      </c>
      <c r="D8244" s="30">
        <v>1</v>
      </c>
      <c r="E8244" s="30">
        <v>1</v>
      </c>
      <c r="F8244" s="30">
        <v>76411.848999999987</v>
      </c>
      <c r="G8244" s="30">
        <v>1</v>
      </c>
      <c r="H8244" s="30">
        <v>1</v>
      </c>
      <c r="I8244" s="30">
        <v>1</v>
      </c>
      <c r="K8244" s="457"/>
      <c r="L8244" s="457" t="e">
        <f>IF(K8244=0,#REF!,0)</f>
        <v>#REF!</v>
      </c>
    </row>
    <row r="8245" spans="1:12">
      <c r="A8245" s="30">
        <v>8243</v>
      </c>
      <c r="B8245" s="30">
        <v>1213.5469999999991</v>
      </c>
      <c r="C8245" s="30">
        <v>105519.7019999998</v>
      </c>
      <c r="D8245" s="30">
        <v>1</v>
      </c>
      <c r="E8245" s="30">
        <v>1</v>
      </c>
      <c r="F8245" s="30">
        <v>65515.085999999887</v>
      </c>
      <c r="G8245" s="30">
        <v>1</v>
      </c>
      <c r="H8245" s="30">
        <v>1</v>
      </c>
      <c r="I8245" s="30">
        <v>1</v>
      </c>
      <c r="K8245" s="457"/>
      <c r="L8245" s="457" t="e">
        <f>IF(K8245=0,#REF!,0)</f>
        <v>#REF!</v>
      </c>
    </row>
    <row r="8246" spans="1:12">
      <c r="A8246" s="30">
        <v>8244</v>
      </c>
      <c r="B8246" s="30">
        <v>1213.5469999999991</v>
      </c>
      <c r="C8246" s="30">
        <v>88892.511999999901</v>
      </c>
      <c r="D8246" s="30">
        <v>1</v>
      </c>
      <c r="E8246" s="30">
        <v>1</v>
      </c>
      <c r="F8246" s="30">
        <v>56013.344999999899</v>
      </c>
      <c r="G8246" s="30">
        <v>1</v>
      </c>
      <c r="H8246" s="30">
        <v>1</v>
      </c>
      <c r="I8246" s="30">
        <v>1</v>
      </c>
      <c r="K8246" s="457"/>
      <c r="L8246" s="457" t="e">
        <f>IF(K8246=0,#REF!,0)</f>
        <v>#REF!</v>
      </c>
    </row>
    <row r="8247" spans="1:12">
      <c r="A8247" s="30">
        <v>8245</v>
      </c>
      <c r="B8247" s="30">
        <v>6200.1660000000002</v>
      </c>
      <c r="C8247" s="30">
        <v>51492.107999999898</v>
      </c>
      <c r="D8247" s="30">
        <v>1</v>
      </c>
      <c r="E8247" s="30">
        <v>1</v>
      </c>
      <c r="F8247" s="30">
        <v>37178.927999999898</v>
      </c>
      <c r="G8247" s="30">
        <v>1</v>
      </c>
      <c r="H8247" s="30">
        <v>1</v>
      </c>
      <c r="I8247" s="30">
        <v>1</v>
      </c>
      <c r="K8247" s="457"/>
      <c r="L8247" s="457" t="e">
        <f>IF(K8247=0,#REF!,0)</f>
        <v>#REF!</v>
      </c>
    </row>
    <row r="8248" spans="1:12">
      <c r="A8248" s="30">
        <v>8246</v>
      </c>
      <c r="B8248" s="30">
        <v>1762.222</v>
      </c>
      <c r="C8248" s="30">
        <v>70342.508999999889</v>
      </c>
      <c r="D8248" s="30">
        <v>1</v>
      </c>
      <c r="E8248" s="30">
        <v>1</v>
      </c>
      <c r="F8248" s="30">
        <v>40434.969999999892</v>
      </c>
      <c r="G8248" s="30">
        <v>1</v>
      </c>
      <c r="H8248" s="30">
        <v>1</v>
      </c>
      <c r="I8248" s="30">
        <v>1</v>
      </c>
      <c r="K8248" s="457"/>
      <c r="L8248" s="457" t="e">
        <f>IF(K8248=0,#REF!,0)</f>
        <v>#REF!</v>
      </c>
    </row>
    <row r="8249" spans="1:12">
      <c r="A8249" s="30">
        <v>8247</v>
      </c>
      <c r="B8249" s="30">
        <v>1032.623999999998</v>
      </c>
      <c r="C8249" s="30">
        <v>101779.7969999998</v>
      </c>
      <c r="D8249" s="30">
        <v>1</v>
      </c>
      <c r="E8249" s="30">
        <v>1</v>
      </c>
      <c r="F8249" s="30">
        <v>38429.068999999989</v>
      </c>
      <c r="G8249" s="30">
        <v>1</v>
      </c>
      <c r="H8249" s="30">
        <v>1</v>
      </c>
      <c r="I8249" s="30">
        <v>1</v>
      </c>
      <c r="K8249" s="457"/>
      <c r="L8249" s="457" t="e">
        <f>IF(K8249=0,#REF!,0)</f>
        <v>#REF!</v>
      </c>
    </row>
    <row r="8250" spans="1:12">
      <c r="A8250" s="30">
        <v>8248</v>
      </c>
      <c r="B8250" s="30">
        <v>1032.623999999998</v>
      </c>
      <c r="C8250" s="30">
        <v>86028.325999999899</v>
      </c>
      <c r="D8250" s="30">
        <v>1</v>
      </c>
      <c r="E8250" s="30">
        <v>1</v>
      </c>
      <c r="F8250" s="30">
        <v>39675.649000000005</v>
      </c>
      <c r="G8250" s="30">
        <v>1</v>
      </c>
      <c r="H8250" s="30">
        <v>1</v>
      </c>
      <c r="I8250" s="30">
        <v>1</v>
      </c>
      <c r="K8250" s="457"/>
      <c r="L8250" s="457" t="e">
        <f>IF(K8250=0,#REF!,0)</f>
        <v>#REF!</v>
      </c>
    </row>
    <row r="8251" spans="1:12">
      <c r="A8251" s="30">
        <v>8249</v>
      </c>
      <c r="B8251" s="30">
        <v>1032.623999999998</v>
      </c>
      <c r="C8251" s="30">
        <v>74422.643999999884</v>
      </c>
      <c r="D8251" s="30">
        <v>1</v>
      </c>
      <c r="E8251" s="30">
        <v>1</v>
      </c>
      <c r="F8251" s="30">
        <v>43721.283999999898</v>
      </c>
      <c r="G8251" s="30">
        <v>1</v>
      </c>
      <c r="H8251" s="30">
        <v>1</v>
      </c>
      <c r="I8251" s="30">
        <v>1</v>
      </c>
      <c r="K8251" s="457"/>
      <c r="L8251" s="457" t="e">
        <f>IF(K8251=0,#REF!,0)</f>
        <v>#REF!</v>
      </c>
    </row>
    <row r="8252" spans="1:12">
      <c r="A8252" s="30">
        <v>8250</v>
      </c>
      <c r="B8252" s="30">
        <v>1762.222</v>
      </c>
      <c r="C8252" s="30">
        <v>43147.450999999899</v>
      </c>
      <c r="D8252" s="30">
        <v>1</v>
      </c>
      <c r="E8252" s="30">
        <v>1</v>
      </c>
      <c r="F8252" s="30">
        <v>47870.407000000007</v>
      </c>
      <c r="G8252" s="30">
        <v>1</v>
      </c>
      <c r="H8252" s="30">
        <v>1</v>
      </c>
      <c r="I8252" s="30">
        <v>1</v>
      </c>
      <c r="K8252" s="457"/>
      <c r="L8252" s="457" t="e">
        <f>IF(K8252=0,#REF!,0)</f>
        <v>#REF!</v>
      </c>
    </row>
    <row r="8253" spans="1:12">
      <c r="A8253" s="30">
        <v>8251</v>
      </c>
      <c r="B8253" s="30">
        <v>6139.8579999999993</v>
      </c>
      <c r="C8253" s="30">
        <v>29541.4749999999</v>
      </c>
      <c r="D8253" s="30">
        <v>1</v>
      </c>
      <c r="E8253" s="30">
        <v>1</v>
      </c>
      <c r="F8253" s="30">
        <v>41398.008000000002</v>
      </c>
      <c r="G8253" s="30">
        <v>1</v>
      </c>
      <c r="H8253" s="30">
        <v>1</v>
      </c>
      <c r="I8253" s="30">
        <v>1</v>
      </c>
      <c r="K8253" s="457"/>
      <c r="L8253" s="457" t="e">
        <f>IF(K8253=0,#REF!,0)</f>
        <v>#REF!</v>
      </c>
    </row>
    <row r="8254" spans="1:12">
      <c r="A8254" s="30">
        <v>8252</v>
      </c>
      <c r="B8254" s="30">
        <v>7599.07</v>
      </c>
      <c r="C8254" s="30">
        <v>30914.669999999896</v>
      </c>
      <c r="D8254" s="30">
        <v>1</v>
      </c>
      <c r="E8254" s="30">
        <v>1</v>
      </c>
      <c r="F8254" s="30">
        <v>40325.116999999998</v>
      </c>
      <c r="G8254" s="30">
        <v>1</v>
      </c>
      <c r="H8254" s="30">
        <v>1</v>
      </c>
      <c r="I8254" s="30">
        <v>1</v>
      </c>
      <c r="K8254" s="457"/>
      <c r="L8254" s="457" t="e">
        <f>IF(K8254=0,#REF!,0)</f>
        <v>#REF!</v>
      </c>
    </row>
    <row r="8255" spans="1:12">
      <c r="A8255" s="30">
        <v>8253</v>
      </c>
      <c r="B8255" s="30">
        <v>1762.222</v>
      </c>
      <c r="C8255" s="30">
        <v>17246.174999999901</v>
      </c>
      <c r="D8255" s="30">
        <v>1</v>
      </c>
      <c r="E8255" s="30">
        <v>1</v>
      </c>
      <c r="F8255" s="30">
        <v>51538.165000000001</v>
      </c>
      <c r="G8255" s="30">
        <v>1</v>
      </c>
      <c r="H8255" s="30">
        <v>1</v>
      </c>
      <c r="I8255" s="30">
        <v>1</v>
      </c>
      <c r="K8255" s="457"/>
      <c r="L8255" s="457" t="e">
        <f>IF(K8255=0,#REF!,0)</f>
        <v>#REF!</v>
      </c>
    </row>
    <row r="8256" spans="1:12">
      <c r="A8256" s="30">
        <v>8254</v>
      </c>
      <c r="B8256" s="30">
        <v>1762.222</v>
      </c>
      <c r="C8256" s="30">
        <v>16869.915999999903</v>
      </c>
      <c r="D8256" s="30">
        <v>1</v>
      </c>
      <c r="E8256" s="30">
        <v>1</v>
      </c>
      <c r="F8256" s="30">
        <v>2981.5050000000001</v>
      </c>
      <c r="G8256" s="30">
        <v>1</v>
      </c>
      <c r="H8256" s="30">
        <v>1</v>
      </c>
      <c r="I8256" s="30">
        <v>1</v>
      </c>
      <c r="K8256" s="457"/>
      <c r="L8256" s="457" t="e">
        <f>IF(K8256=0,#REF!,0)</f>
        <v>#REF!</v>
      </c>
    </row>
    <row r="8257" spans="1:12">
      <c r="A8257" s="30">
        <v>8255</v>
      </c>
      <c r="B8257" s="30">
        <v>1762.222</v>
      </c>
      <c r="C8257" s="30">
        <v>16482.762999999901</v>
      </c>
      <c r="D8257" s="30">
        <v>1</v>
      </c>
      <c r="E8257" s="30">
        <v>1</v>
      </c>
      <c r="F8257" s="30">
        <v>1667.0429999999999</v>
      </c>
      <c r="G8257" s="30">
        <v>1</v>
      </c>
      <c r="H8257" s="30">
        <v>1</v>
      </c>
      <c r="I8257" s="30">
        <v>1</v>
      </c>
      <c r="K8257" s="457"/>
      <c r="L8257" s="457" t="e">
        <f>IF(K8257=0,#REF!,0)</f>
        <v>#REF!</v>
      </c>
    </row>
    <row r="8258" spans="1:12">
      <c r="A8258" s="30">
        <v>8256</v>
      </c>
      <c r="B8258" s="30">
        <v>1032.623999999998</v>
      </c>
      <c r="C8258" s="30">
        <v>16538.076999999899</v>
      </c>
      <c r="D8258" s="30">
        <v>1</v>
      </c>
      <c r="E8258" s="30">
        <v>1</v>
      </c>
      <c r="F8258" s="30">
        <v>1278.20999999999</v>
      </c>
      <c r="G8258" s="30">
        <v>1</v>
      </c>
      <c r="H8258" s="30">
        <v>1</v>
      </c>
      <c r="I8258" s="30">
        <v>1</v>
      </c>
      <c r="K8258" s="457"/>
      <c r="L8258" s="457" t="e">
        <f>IF(K8258=0,#REF!,0)</f>
        <v>#REF!</v>
      </c>
    </row>
    <row r="8259" spans="1:12">
      <c r="A8259" s="30">
        <v>8257</v>
      </c>
      <c r="B8259" s="30">
        <v>1032.623999999998</v>
      </c>
      <c r="C8259" s="30">
        <v>16620.859999999899</v>
      </c>
      <c r="D8259" s="30">
        <v>1</v>
      </c>
      <c r="E8259" s="30">
        <v>1</v>
      </c>
      <c r="F8259" s="30">
        <v>601.34799999999905</v>
      </c>
      <c r="G8259" s="30">
        <v>1</v>
      </c>
      <c r="H8259" s="30">
        <v>1</v>
      </c>
      <c r="I8259" s="30">
        <v>1</v>
      </c>
      <c r="K8259" s="457"/>
      <c r="L8259" s="457" t="e">
        <f>IF(K8259=0,#REF!,0)</f>
        <v>#REF!</v>
      </c>
    </row>
    <row r="8260" spans="1:12">
      <c r="A8260" s="30">
        <v>8258</v>
      </c>
      <c r="B8260" s="30">
        <v>1032.623999999998</v>
      </c>
      <c r="C8260" s="30">
        <v>16654.3289999999</v>
      </c>
      <c r="D8260" s="30">
        <v>1</v>
      </c>
      <c r="E8260" s="30">
        <v>1</v>
      </c>
      <c r="F8260" s="30">
        <v>556.41799999999807</v>
      </c>
      <c r="G8260" s="30">
        <v>1</v>
      </c>
      <c r="H8260" s="30">
        <v>1</v>
      </c>
      <c r="I8260" s="30">
        <v>1</v>
      </c>
      <c r="K8260" s="457"/>
      <c r="L8260" s="457" t="e">
        <f>IF(K8260=0,#REF!,0)</f>
        <v>#REF!</v>
      </c>
    </row>
    <row r="8261" spans="1:12">
      <c r="A8261" s="30">
        <v>8259</v>
      </c>
      <c r="B8261" s="30">
        <v>1032.623999999998</v>
      </c>
      <c r="C8261" s="30">
        <v>16753.619999999901</v>
      </c>
      <c r="D8261" s="30">
        <v>1</v>
      </c>
      <c r="E8261" s="30">
        <v>1</v>
      </c>
      <c r="F8261" s="30">
        <v>1766.368999999999</v>
      </c>
      <c r="G8261" s="30">
        <v>1</v>
      </c>
      <c r="H8261" s="30">
        <v>1</v>
      </c>
      <c r="I8261" s="30">
        <v>1</v>
      </c>
      <c r="K8261" s="457"/>
      <c r="L8261" s="457" t="e">
        <f>IF(K8261=0,#REF!,0)</f>
        <v>#REF!</v>
      </c>
    </row>
    <row r="8262" spans="1:12">
      <c r="A8262" s="30">
        <v>8260</v>
      </c>
      <c r="B8262" s="30">
        <v>1032.623999999998</v>
      </c>
      <c r="C8262" s="30">
        <v>16819.752999999902</v>
      </c>
      <c r="D8262" s="30">
        <v>1</v>
      </c>
      <c r="E8262" s="30">
        <v>1</v>
      </c>
      <c r="F8262" s="30">
        <v>5867.7029999999995</v>
      </c>
      <c r="G8262" s="30">
        <v>1</v>
      </c>
      <c r="H8262" s="30">
        <v>1</v>
      </c>
      <c r="I8262" s="30">
        <v>1</v>
      </c>
      <c r="K8262" s="457"/>
      <c r="L8262" s="457" t="e">
        <f>IF(K8262=0,#REF!,0)</f>
        <v>#REF!</v>
      </c>
    </row>
    <row r="8263" spans="1:12">
      <c r="A8263" s="30">
        <v>8261</v>
      </c>
      <c r="B8263" s="30">
        <v>1032.623999999998</v>
      </c>
      <c r="C8263" s="30">
        <v>16890.540999999888</v>
      </c>
      <c r="D8263" s="30">
        <v>1</v>
      </c>
      <c r="E8263" s="30">
        <v>1</v>
      </c>
      <c r="F8263" s="30">
        <v>10889.255999999998</v>
      </c>
      <c r="G8263" s="30">
        <v>1</v>
      </c>
      <c r="H8263" s="30">
        <v>1</v>
      </c>
      <c r="I8263" s="30">
        <v>1</v>
      </c>
      <c r="K8263" s="457"/>
      <c r="L8263" s="457" t="e">
        <f>IF(K8263=0,#REF!,0)</f>
        <v>#REF!</v>
      </c>
    </row>
    <row r="8264" spans="1:12">
      <c r="A8264" s="30">
        <v>8262</v>
      </c>
      <c r="B8264" s="30">
        <v>1762.222</v>
      </c>
      <c r="C8264" s="30">
        <v>16953.113999999892</v>
      </c>
      <c r="D8264" s="30">
        <v>1</v>
      </c>
      <c r="E8264" s="30">
        <v>1</v>
      </c>
      <c r="F8264" s="30">
        <v>15999.303999999891</v>
      </c>
      <c r="G8264" s="30">
        <v>1</v>
      </c>
      <c r="H8264" s="30">
        <v>1</v>
      </c>
      <c r="I8264" s="30">
        <v>1</v>
      </c>
      <c r="K8264" s="457"/>
      <c r="L8264" s="457" t="e">
        <f>IF(K8264=0,#REF!,0)</f>
        <v>#REF!</v>
      </c>
    </row>
    <row r="8265" spans="1:12">
      <c r="A8265" s="30">
        <v>8263</v>
      </c>
      <c r="B8265" s="30">
        <v>6139.8579999999993</v>
      </c>
      <c r="C8265" s="30">
        <v>17090.645999999899</v>
      </c>
      <c r="D8265" s="30">
        <v>1</v>
      </c>
      <c r="E8265" s="30">
        <v>1</v>
      </c>
      <c r="F8265" s="30">
        <v>96031.958999999988</v>
      </c>
      <c r="G8265" s="30">
        <v>1</v>
      </c>
      <c r="H8265" s="30">
        <v>1</v>
      </c>
      <c r="I8265" s="30">
        <v>1</v>
      </c>
      <c r="K8265" s="457"/>
      <c r="L8265" s="457" t="e">
        <f>IF(K8265=0,#REF!,0)</f>
        <v>#REF!</v>
      </c>
    </row>
    <row r="8266" spans="1:12">
      <c r="A8266" s="30">
        <v>8264</v>
      </c>
      <c r="B8266" s="30">
        <v>1762.222</v>
      </c>
      <c r="C8266" s="30">
        <v>46793.02999999989</v>
      </c>
      <c r="D8266" s="30">
        <v>1</v>
      </c>
      <c r="E8266" s="30">
        <v>1</v>
      </c>
      <c r="F8266" s="30">
        <v>98622.285999999891</v>
      </c>
      <c r="G8266" s="30">
        <v>1</v>
      </c>
      <c r="H8266" s="30">
        <v>1</v>
      </c>
      <c r="I8266" s="30">
        <v>1</v>
      </c>
      <c r="K8266" s="457"/>
      <c r="L8266" s="457" t="e">
        <f>IF(K8266=0,#REF!,0)</f>
        <v>#REF!</v>
      </c>
    </row>
    <row r="8267" spans="1:12">
      <c r="A8267" s="30">
        <v>8265</v>
      </c>
      <c r="B8267" s="30">
        <v>1032.623999999998</v>
      </c>
      <c r="C8267" s="30">
        <v>74083.987999999896</v>
      </c>
      <c r="D8267" s="30">
        <v>1</v>
      </c>
      <c r="E8267" s="30">
        <v>1</v>
      </c>
      <c r="F8267" s="30">
        <v>90050.869999999893</v>
      </c>
      <c r="G8267" s="30">
        <v>1</v>
      </c>
      <c r="H8267" s="30">
        <v>1</v>
      </c>
      <c r="I8267" s="30">
        <v>1</v>
      </c>
      <c r="K8267" s="457"/>
      <c r="L8267" s="457" t="e">
        <f>IF(K8267=0,#REF!,0)</f>
        <v>#REF!</v>
      </c>
    </row>
    <row r="8268" spans="1:12">
      <c r="A8268" s="30">
        <v>8266</v>
      </c>
      <c r="B8268" s="30">
        <v>1153.2399999999991</v>
      </c>
      <c r="C8268" s="30">
        <v>89728.328999999881</v>
      </c>
      <c r="D8268" s="30">
        <v>1</v>
      </c>
      <c r="E8268" s="30">
        <v>1</v>
      </c>
      <c r="F8268" s="30">
        <v>78011.061000000002</v>
      </c>
      <c r="G8268" s="30">
        <v>1</v>
      </c>
      <c r="H8268" s="30">
        <v>1</v>
      </c>
      <c r="I8268" s="30">
        <v>1</v>
      </c>
      <c r="K8268" s="457"/>
      <c r="L8268" s="457" t="e">
        <f>IF(K8268=0,#REF!,0)</f>
        <v>#REF!</v>
      </c>
    </row>
    <row r="8269" spans="1:12">
      <c r="A8269" s="30">
        <v>8267</v>
      </c>
      <c r="B8269" s="30">
        <v>1213.5469999999991</v>
      </c>
      <c r="C8269" s="30">
        <v>105192.34099999981</v>
      </c>
      <c r="D8269" s="30">
        <v>1</v>
      </c>
      <c r="E8269" s="30">
        <v>1</v>
      </c>
      <c r="F8269" s="30">
        <v>66244.664999999994</v>
      </c>
      <c r="G8269" s="30">
        <v>1</v>
      </c>
      <c r="H8269" s="30">
        <v>1</v>
      </c>
      <c r="I8269" s="30">
        <v>1</v>
      </c>
      <c r="K8269" s="457"/>
      <c r="L8269" s="457" t="e">
        <f>IF(K8269=0,#REF!,0)</f>
        <v>#REF!</v>
      </c>
    </row>
    <row r="8270" spans="1:12">
      <c r="A8270" s="30">
        <v>8268</v>
      </c>
      <c r="B8270" s="30">
        <v>1213.5469999999991</v>
      </c>
      <c r="C8270" s="30">
        <v>88614.940999999904</v>
      </c>
      <c r="D8270" s="30">
        <v>1</v>
      </c>
      <c r="E8270" s="30">
        <v>1</v>
      </c>
      <c r="F8270" s="30">
        <v>56837.167999999998</v>
      </c>
      <c r="G8270" s="30">
        <v>1</v>
      </c>
      <c r="H8270" s="30">
        <v>1</v>
      </c>
      <c r="I8270" s="30">
        <v>1</v>
      </c>
      <c r="K8270" s="457"/>
      <c r="L8270" s="457" t="e">
        <f>IF(K8270=0,#REF!,0)</f>
        <v>#REF!</v>
      </c>
    </row>
    <row r="8271" spans="1:12">
      <c r="A8271" s="30">
        <v>8269</v>
      </c>
      <c r="B8271" s="30">
        <v>6200.1660000000002</v>
      </c>
      <c r="C8271" s="30">
        <v>51330.432999999903</v>
      </c>
      <c r="D8271" s="30">
        <v>1</v>
      </c>
      <c r="E8271" s="30">
        <v>1</v>
      </c>
      <c r="F8271" s="30">
        <v>39428.140999999996</v>
      </c>
      <c r="G8271" s="30">
        <v>1</v>
      </c>
      <c r="H8271" s="30">
        <v>1</v>
      </c>
      <c r="I8271" s="30">
        <v>1</v>
      </c>
      <c r="K8271" s="457"/>
      <c r="L8271" s="457" t="e">
        <f>IF(K8271=0,#REF!,0)</f>
        <v>#REF!</v>
      </c>
    </row>
    <row r="8272" spans="1:12">
      <c r="A8272" s="30">
        <v>8270</v>
      </c>
      <c r="B8272" s="30">
        <v>1762.222</v>
      </c>
      <c r="C8272" s="30">
        <v>70273.058999999892</v>
      </c>
      <c r="D8272" s="30">
        <v>1</v>
      </c>
      <c r="E8272" s="30">
        <v>1</v>
      </c>
      <c r="F8272" s="30">
        <v>43416.067999999999</v>
      </c>
      <c r="G8272" s="30">
        <v>1</v>
      </c>
      <c r="H8272" s="30">
        <v>1</v>
      </c>
      <c r="I8272" s="30">
        <v>1</v>
      </c>
      <c r="K8272" s="457"/>
      <c r="L8272" s="457" t="e">
        <f>IF(K8272=0,#REF!,0)</f>
        <v>#REF!</v>
      </c>
    </row>
    <row r="8273" spans="1:12">
      <c r="A8273" s="30">
        <v>8271</v>
      </c>
      <c r="B8273" s="30">
        <v>1032.623999999998</v>
      </c>
      <c r="C8273" s="30">
        <v>101719.23299999979</v>
      </c>
      <c r="D8273" s="30">
        <v>1</v>
      </c>
      <c r="E8273" s="30">
        <v>1</v>
      </c>
      <c r="F8273" s="30">
        <v>41040.977999999988</v>
      </c>
      <c r="G8273" s="30">
        <v>1</v>
      </c>
      <c r="H8273" s="30">
        <v>1</v>
      </c>
      <c r="I8273" s="30">
        <v>1</v>
      </c>
      <c r="K8273" s="457"/>
      <c r="L8273" s="457" t="e">
        <f>IF(K8273=0,#REF!,0)</f>
        <v>#REF!</v>
      </c>
    </row>
    <row r="8274" spans="1:12">
      <c r="A8274" s="30">
        <v>8272</v>
      </c>
      <c r="B8274" s="30">
        <v>1032.623999999998</v>
      </c>
      <c r="C8274" s="30">
        <v>85941.336999999898</v>
      </c>
      <c r="D8274" s="30">
        <v>1</v>
      </c>
      <c r="E8274" s="30">
        <v>1</v>
      </c>
      <c r="F8274" s="30">
        <v>41673.656000000003</v>
      </c>
      <c r="G8274" s="30">
        <v>1</v>
      </c>
      <c r="H8274" s="30">
        <v>1</v>
      </c>
      <c r="I8274" s="30">
        <v>1</v>
      </c>
      <c r="K8274" s="457"/>
      <c r="L8274" s="457" t="e">
        <f>IF(K8274=0,#REF!,0)</f>
        <v>#REF!</v>
      </c>
    </row>
    <row r="8275" spans="1:12">
      <c r="A8275" s="30">
        <v>8273</v>
      </c>
      <c r="B8275" s="30">
        <v>1032.623999999998</v>
      </c>
      <c r="C8275" s="30">
        <v>74391.028999999893</v>
      </c>
      <c r="D8275" s="30">
        <v>1</v>
      </c>
      <c r="E8275" s="30">
        <v>1</v>
      </c>
      <c r="F8275" s="30">
        <v>46107.303</v>
      </c>
      <c r="G8275" s="30">
        <v>1</v>
      </c>
      <c r="H8275" s="30">
        <v>1</v>
      </c>
      <c r="I8275" s="30">
        <v>1</v>
      </c>
      <c r="K8275" s="457"/>
      <c r="L8275" s="457" t="e">
        <f>IF(K8275=0,#REF!,0)</f>
        <v>#REF!</v>
      </c>
    </row>
    <row r="8276" spans="1:12">
      <c r="A8276" s="30">
        <v>8274</v>
      </c>
      <c r="B8276" s="30">
        <v>1762.222</v>
      </c>
      <c r="C8276" s="30">
        <v>43094.174999999886</v>
      </c>
      <c r="D8276" s="30">
        <v>1</v>
      </c>
      <c r="E8276" s="30">
        <v>1</v>
      </c>
      <c r="F8276" s="30">
        <v>49666.396000000001</v>
      </c>
      <c r="G8276" s="30">
        <v>1</v>
      </c>
      <c r="H8276" s="30">
        <v>1</v>
      </c>
      <c r="I8276" s="30">
        <v>1</v>
      </c>
      <c r="K8276" s="457"/>
      <c r="L8276" s="457" t="e">
        <f>IF(K8276=0,#REF!,0)</f>
        <v>#REF!</v>
      </c>
    </row>
    <row r="8277" spans="1:12">
      <c r="A8277" s="30">
        <v>8275</v>
      </c>
      <c r="B8277" s="30">
        <v>6139.8579999999993</v>
      </c>
      <c r="C8277" s="30">
        <v>29599.214999999887</v>
      </c>
      <c r="D8277" s="30">
        <v>1</v>
      </c>
      <c r="E8277" s="30">
        <v>1</v>
      </c>
      <c r="F8277" s="30">
        <v>43700.940999999992</v>
      </c>
      <c r="G8277" s="30">
        <v>1</v>
      </c>
      <c r="H8277" s="30">
        <v>1</v>
      </c>
      <c r="I8277" s="30">
        <v>1</v>
      </c>
      <c r="K8277" s="457"/>
      <c r="L8277" s="457" t="e">
        <f>IF(K8277=0,#REF!,0)</f>
        <v>#REF!</v>
      </c>
    </row>
    <row r="8278" spans="1:12">
      <c r="A8278" s="30">
        <v>8276</v>
      </c>
      <c r="B8278" s="30">
        <v>7599.07</v>
      </c>
      <c r="C8278" s="30">
        <v>30991.075999999899</v>
      </c>
      <c r="D8278" s="30">
        <v>1</v>
      </c>
      <c r="E8278" s="30">
        <v>1</v>
      </c>
      <c r="F8278" s="30">
        <v>42939.250999999997</v>
      </c>
      <c r="G8278" s="30">
        <v>1</v>
      </c>
      <c r="H8278" s="30">
        <v>1</v>
      </c>
      <c r="I8278" s="30">
        <v>1</v>
      </c>
      <c r="K8278" s="457"/>
      <c r="L8278" s="457" t="e">
        <f>IF(K8278=0,#REF!,0)</f>
        <v>#REF!</v>
      </c>
    </row>
    <row r="8279" spans="1:12">
      <c r="A8279" s="30">
        <v>8277</v>
      </c>
      <c r="B8279" s="30">
        <v>1762.222</v>
      </c>
      <c r="C8279" s="30">
        <v>17330.1899999999</v>
      </c>
      <c r="D8279" s="30">
        <v>1</v>
      </c>
      <c r="E8279" s="30">
        <v>1</v>
      </c>
      <c r="F8279" s="30">
        <v>54373.422999999901</v>
      </c>
      <c r="G8279" s="30">
        <v>1</v>
      </c>
      <c r="H8279" s="30">
        <v>1</v>
      </c>
      <c r="I8279" s="30">
        <v>1</v>
      </c>
      <c r="K8279" s="457"/>
      <c r="L8279" s="457" t="e">
        <f>IF(K8279=0,#REF!,0)</f>
        <v>#REF!</v>
      </c>
    </row>
    <row r="8280" spans="1:12">
      <c r="A8280" s="30">
        <v>8278</v>
      </c>
      <c r="B8280" s="30">
        <v>1762.222</v>
      </c>
      <c r="C8280" s="30">
        <v>16951.04899999989</v>
      </c>
      <c r="D8280" s="30">
        <v>1</v>
      </c>
      <c r="E8280" s="30">
        <v>1</v>
      </c>
      <c r="F8280" s="30">
        <v>2982.3149999999901</v>
      </c>
      <c r="G8280" s="30">
        <v>1</v>
      </c>
      <c r="H8280" s="30">
        <v>1</v>
      </c>
      <c r="I8280" s="30">
        <v>1</v>
      </c>
      <c r="K8280" s="457"/>
      <c r="L8280" s="457" t="e">
        <f>IF(K8280=0,#REF!,0)</f>
        <v>#REF!</v>
      </c>
    </row>
    <row r="8281" spans="1:12">
      <c r="A8281" s="30">
        <v>8279</v>
      </c>
      <c r="B8281" s="30">
        <v>1762.222</v>
      </c>
      <c r="C8281" s="30">
        <v>16569.744999999901</v>
      </c>
      <c r="D8281" s="30">
        <v>1</v>
      </c>
      <c r="E8281" s="30">
        <v>1</v>
      </c>
      <c r="F8281" s="30">
        <v>1667.61599999999</v>
      </c>
      <c r="G8281" s="30">
        <v>1</v>
      </c>
      <c r="H8281" s="30">
        <v>1</v>
      </c>
      <c r="I8281" s="30">
        <v>1</v>
      </c>
      <c r="K8281" s="457"/>
      <c r="L8281" s="457" t="e">
        <f>IF(K8281=0,#REF!,0)</f>
        <v>#REF!</v>
      </c>
    </row>
    <row r="8282" spans="1:12">
      <c r="A8282" s="30">
        <v>8280</v>
      </c>
      <c r="B8282" s="30">
        <v>1032.623999999998</v>
      </c>
      <c r="C8282" s="30">
        <v>16626.942999999897</v>
      </c>
      <c r="D8282" s="30">
        <v>1</v>
      </c>
      <c r="E8282" s="30">
        <v>1</v>
      </c>
      <c r="F8282" s="30">
        <v>1284.2940000000001</v>
      </c>
      <c r="G8282" s="30">
        <v>1</v>
      </c>
      <c r="H8282" s="30">
        <v>1</v>
      </c>
      <c r="I8282" s="30">
        <v>1</v>
      </c>
      <c r="K8282" s="457"/>
      <c r="L8282" s="457" t="e">
        <f>IF(K8282=0,#REF!,0)</f>
        <v>#REF!</v>
      </c>
    </row>
    <row r="8283" spans="1:12">
      <c r="A8283" s="30">
        <v>8281</v>
      </c>
      <c r="B8283" s="30">
        <v>1032.623999999998</v>
      </c>
      <c r="C8283" s="30">
        <v>16742.885999999889</v>
      </c>
      <c r="D8283" s="30">
        <v>1</v>
      </c>
      <c r="E8283" s="30">
        <v>1</v>
      </c>
      <c r="F8283" s="30">
        <v>654.34599999999989</v>
      </c>
      <c r="G8283" s="30">
        <v>1</v>
      </c>
      <c r="H8283" s="30">
        <v>1</v>
      </c>
      <c r="I8283" s="30">
        <v>1</v>
      </c>
      <c r="K8283" s="457"/>
      <c r="L8283" s="457" t="e">
        <f>IF(K8283=0,#REF!,0)</f>
        <v>#REF!</v>
      </c>
    </row>
    <row r="8284" spans="1:12">
      <c r="A8284" s="30">
        <v>8282</v>
      </c>
      <c r="B8284" s="30">
        <v>1032.623999999998</v>
      </c>
      <c r="C8284" s="30">
        <v>16768.690999999901</v>
      </c>
      <c r="D8284" s="30">
        <v>1</v>
      </c>
      <c r="E8284" s="30">
        <v>1</v>
      </c>
      <c r="F8284" s="30">
        <v>1030.8069999999989</v>
      </c>
      <c r="G8284" s="30">
        <v>1</v>
      </c>
      <c r="H8284" s="30">
        <v>1</v>
      </c>
      <c r="I8284" s="30">
        <v>1</v>
      </c>
      <c r="K8284" s="457"/>
      <c r="L8284" s="457" t="e">
        <f>IF(K8284=0,#REF!,0)</f>
        <v>#REF!</v>
      </c>
    </row>
    <row r="8285" spans="1:12">
      <c r="A8285" s="30">
        <v>8283</v>
      </c>
      <c r="B8285" s="30">
        <v>1032.623999999998</v>
      </c>
      <c r="C8285" s="30">
        <v>16876.790999999899</v>
      </c>
      <c r="D8285" s="30">
        <v>1</v>
      </c>
      <c r="E8285" s="30">
        <v>1</v>
      </c>
      <c r="F8285" s="30">
        <v>4487.5189999999993</v>
      </c>
      <c r="G8285" s="30">
        <v>1</v>
      </c>
      <c r="H8285" s="30">
        <v>1</v>
      </c>
      <c r="I8285" s="30">
        <v>1</v>
      </c>
      <c r="K8285" s="457"/>
      <c r="L8285" s="457" t="e">
        <f>IF(K8285=0,#REF!,0)</f>
        <v>#REF!</v>
      </c>
    </row>
    <row r="8286" spans="1:12">
      <c r="A8286" s="30">
        <v>8284</v>
      </c>
      <c r="B8286" s="30">
        <v>1032.623999999998</v>
      </c>
      <c r="C8286" s="30">
        <v>16939.180999999902</v>
      </c>
      <c r="D8286" s="30">
        <v>1</v>
      </c>
      <c r="E8286" s="30">
        <v>1</v>
      </c>
      <c r="F8286" s="30">
        <v>9663.8609999999899</v>
      </c>
      <c r="G8286" s="30">
        <v>1</v>
      </c>
      <c r="H8286" s="30">
        <v>1</v>
      </c>
      <c r="I8286" s="30">
        <v>1</v>
      </c>
      <c r="K8286" s="457"/>
      <c r="L8286" s="457" t="e">
        <f>IF(K8286=0,#REF!,0)</f>
        <v>#REF!</v>
      </c>
    </row>
    <row r="8287" spans="1:12">
      <c r="A8287" s="30">
        <v>8285</v>
      </c>
      <c r="B8287" s="30">
        <v>1032.623999999998</v>
      </c>
      <c r="C8287" s="30">
        <v>17024.548999999901</v>
      </c>
      <c r="D8287" s="30">
        <v>1</v>
      </c>
      <c r="E8287" s="30">
        <v>1</v>
      </c>
      <c r="F8287" s="30">
        <v>14476.614999999998</v>
      </c>
      <c r="G8287" s="30">
        <v>1</v>
      </c>
      <c r="H8287" s="30">
        <v>1</v>
      </c>
      <c r="I8287" s="30">
        <v>1</v>
      </c>
      <c r="K8287" s="457"/>
      <c r="L8287" s="457" t="e">
        <f>IF(K8287=0,#REF!,0)</f>
        <v>#REF!</v>
      </c>
    </row>
    <row r="8288" spans="1:12">
      <c r="A8288" s="30">
        <v>8286</v>
      </c>
      <c r="B8288" s="30">
        <v>1762.222</v>
      </c>
      <c r="C8288" s="30">
        <v>17066.149999999892</v>
      </c>
      <c r="D8288" s="30">
        <v>1</v>
      </c>
      <c r="E8288" s="30">
        <v>1</v>
      </c>
      <c r="F8288" s="30">
        <v>19071.2389999999</v>
      </c>
      <c r="G8288" s="30">
        <v>1</v>
      </c>
      <c r="H8288" s="30">
        <v>1</v>
      </c>
      <c r="I8288" s="30">
        <v>1</v>
      </c>
      <c r="K8288" s="457"/>
      <c r="L8288" s="457" t="e">
        <f>IF(K8288=0,#REF!,0)</f>
        <v>#REF!</v>
      </c>
    </row>
    <row r="8289" spans="1:12">
      <c r="A8289" s="30">
        <v>8287</v>
      </c>
      <c r="B8289" s="30">
        <v>6139.8579999999993</v>
      </c>
      <c r="C8289" s="30">
        <v>17229.0109999999</v>
      </c>
      <c r="D8289" s="30">
        <v>1</v>
      </c>
      <c r="E8289" s="30">
        <v>1</v>
      </c>
      <c r="F8289" s="30">
        <v>99395.862999999896</v>
      </c>
      <c r="G8289" s="30">
        <v>1</v>
      </c>
      <c r="H8289" s="30">
        <v>1</v>
      </c>
      <c r="I8289" s="30">
        <v>1</v>
      </c>
      <c r="K8289" s="457"/>
      <c r="L8289" s="457" t="e">
        <f>IF(K8289=0,#REF!,0)</f>
        <v>#REF!</v>
      </c>
    </row>
    <row r="8290" spans="1:12">
      <c r="A8290" s="30">
        <v>8288</v>
      </c>
      <c r="B8290" s="30">
        <v>1762.222</v>
      </c>
      <c r="C8290" s="30">
        <v>46922.675999999876</v>
      </c>
      <c r="D8290" s="30">
        <v>1</v>
      </c>
      <c r="E8290" s="30">
        <v>1</v>
      </c>
      <c r="F8290" s="30">
        <v>102009.52499999989</v>
      </c>
      <c r="G8290" s="30">
        <v>1</v>
      </c>
      <c r="H8290" s="30">
        <v>1</v>
      </c>
      <c r="I8290" s="30">
        <v>1</v>
      </c>
      <c r="K8290" s="457"/>
      <c r="L8290" s="457" t="e">
        <f>IF(K8290=0,#REF!,0)</f>
        <v>#REF!</v>
      </c>
    </row>
    <row r="8291" spans="1:12">
      <c r="A8291" s="30">
        <v>8289</v>
      </c>
      <c r="B8291" s="30">
        <v>1032.623999999998</v>
      </c>
      <c r="C8291" s="30">
        <v>74236.267999999895</v>
      </c>
      <c r="D8291" s="30">
        <v>1</v>
      </c>
      <c r="E8291" s="30">
        <v>1</v>
      </c>
      <c r="F8291" s="30">
        <v>93410.346999999907</v>
      </c>
      <c r="G8291" s="30">
        <v>1</v>
      </c>
      <c r="H8291" s="30">
        <v>1</v>
      </c>
      <c r="I8291" s="30">
        <v>1</v>
      </c>
      <c r="K8291" s="457"/>
      <c r="L8291" s="457" t="e">
        <f>IF(K8291=0,#REF!,0)</f>
        <v>#REF!</v>
      </c>
    </row>
    <row r="8292" spans="1:12">
      <c r="A8292" s="30">
        <v>8290</v>
      </c>
      <c r="B8292" s="30">
        <v>1153.2399999999991</v>
      </c>
      <c r="C8292" s="30">
        <v>89875.599999999889</v>
      </c>
      <c r="D8292" s="30">
        <v>1</v>
      </c>
      <c r="E8292" s="30">
        <v>1</v>
      </c>
      <c r="F8292" s="30">
        <v>80764.78199999989</v>
      </c>
      <c r="G8292" s="30">
        <v>1</v>
      </c>
      <c r="H8292" s="30">
        <v>1</v>
      </c>
      <c r="I8292" s="30">
        <v>1</v>
      </c>
      <c r="K8292" s="457"/>
      <c r="L8292" s="457" t="e">
        <f>IF(K8292=0,#REF!,0)</f>
        <v>#REF!</v>
      </c>
    </row>
    <row r="8293" spans="1:12">
      <c r="A8293" s="30">
        <v>8291</v>
      </c>
      <c r="B8293" s="30">
        <v>1213.5469999999991</v>
      </c>
      <c r="C8293" s="30">
        <v>105413.95199999979</v>
      </c>
      <c r="D8293" s="30">
        <v>1</v>
      </c>
      <c r="E8293" s="30">
        <v>1</v>
      </c>
      <c r="F8293" s="30">
        <v>70031.029999999897</v>
      </c>
      <c r="G8293" s="30">
        <v>1</v>
      </c>
      <c r="H8293" s="30">
        <v>1</v>
      </c>
      <c r="I8293" s="30">
        <v>1</v>
      </c>
      <c r="K8293" s="457"/>
      <c r="L8293" s="457" t="e">
        <f>IF(K8293=0,#REF!,0)</f>
        <v>#REF!</v>
      </c>
    </row>
    <row r="8294" spans="1:12">
      <c r="A8294" s="30">
        <v>8292</v>
      </c>
      <c r="B8294" s="30">
        <v>1213.5469999999991</v>
      </c>
      <c r="C8294" s="30">
        <v>88887.110999999888</v>
      </c>
      <c r="D8294" s="30">
        <v>1</v>
      </c>
      <c r="E8294" s="30">
        <v>1</v>
      </c>
      <c r="F8294" s="30">
        <v>61124.703999999903</v>
      </c>
      <c r="G8294" s="30">
        <v>1</v>
      </c>
      <c r="H8294" s="30">
        <v>1</v>
      </c>
      <c r="I8294" s="30">
        <v>1</v>
      </c>
      <c r="K8294" s="457"/>
      <c r="L8294" s="457" t="e">
        <f>IF(K8294=0,#REF!,0)</f>
        <v>#REF!</v>
      </c>
    </row>
    <row r="8295" spans="1:12">
      <c r="A8295" s="30">
        <v>8293</v>
      </c>
      <c r="B8295" s="30">
        <v>6200.1660000000002</v>
      </c>
      <c r="C8295" s="30">
        <v>51629.678999999902</v>
      </c>
      <c r="D8295" s="30">
        <v>1</v>
      </c>
      <c r="E8295" s="30">
        <v>1</v>
      </c>
      <c r="F8295" s="30">
        <v>43702.595000000001</v>
      </c>
      <c r="G8295" s="30">
        <v>1</v>
      </c>
      <c r="H8295" s="30">
        <v>1</v>
      </c>
      <c r="I8295" s="30">
        <v>1</v>
      </c>
      <c r="K8295" s="457"/>
      <c r="L8295" s="457" t="e">
        <f>IF(K8295=0,#REF!,0)</f>
        <v>#REF!</v>
      </c>
    </row>
    <row r="8296" spans="1:12">
      <c r="A8296" s="30">
        <v>8294</v>
      </c>
      <c r="B8296" s="30">
        <v>1762.222</v>
      </c>
      <c r="C8296" s="30">
        <v>70586.479999999894</v>
      </c>
      <c r="D8296" s="30">
        <v>1</v>
      </c>
      <c r="E8296" s="30">
        <v>1</v>
      </c>
      <c r="F8296" s="30">
        <v>47824.889999999992</v>
      </c>
      <c r="G8296" s="30">
        <v>1</v>
      </c>
      <c r="H8296" s="30">
        <v>1</v>
      </c>
      <c r="I8296" s="30">
        <v>1</v>
      </c>
      <c r="K8296" s="457"/>
      <c r="L8296" s="457" t="e">
        <f>IF(K8296=0,#REF!,0)</f>
        <v>#REF!</v>
      </c>
    </row>
    <row r="8297" spans="1:12">
      <c r="A8297" s="30">
        <v>8295</v>
      </c>
      <c r="B8297" s="30">
        <v>1032.623999999998</v>
      </c>
      <c r="C8297" s="30">
        <v>102128.10699999979</v>
      </c>
      <c r="D8297" s="30">
        <v>1</v>
      </c>
      <c r="E8297" s="30">
        <v>1</v>
      </c>
      <c r="F8297" s="30">
        <v>46818.385000000002</v>
      </c>
      <c r="G8297" s="30">
        <v>1</v>
      </c>
      <c r="H8297" s="30">
        <v>1</v>
      </c>
      <c r="I8297" s="30">
        <v>1</v>
      </c>
      <c r="K8297" s="457"/>
      <c r="L8297" s="457" t="e">
        <f>IF(K8297=0,#REF!,0)</f>
        <v>#REF!</v>
      </c>
    </row>
    <row r="8298" spans="1:12">
      <c r="A8298" s="30">
        <v>8296</v>
      </c>
      <c r="B8298" s="30">
        <v>1032.623999999998</v>
      </c>
      <c r="C8298" s="30">
        <v>86329.391999999905</v>
      </c>
      <c r="D8298" s="30">
        <v>1</v>
      </c>
      <c r="E8298" s="30">
        <v>1</v>
      </c>
      <c r="F8298" s="30">
        <v>46837.294999999889</v>
      </c>
      <c r="G8298" s="30">
        <v>1</v>
      </c>
      <c r="H8298" s="30">
        <v>1</v>
      </c>
      <c r="I8298" s="30">
        <v>1</v>
      </c>
      <c r="K8298" s="457"/>
      <c r="L8298" s="457" t="e">
        <f>IF(K8298=0,#REF!,0)</f>
        <v>#REF!</v>
      </c>
    </row>
    <row r="8299" spans="1:12">
      <c r="A8299" s="30">
        <v>8297</v>
      </c>
      <c r="B8299" s="30">
        <v>1032.623999999998</v>
      </c>
      <c r="C8299" s="30">
        <v>74717.906999999905</v>
      </c>
      <c r="D8299" s="30">
        <v>1</v>
      </c>
      <c r="E8299" s="30">
        <v>1</v>
      </c>
      <c r="F8299" s="30">
        <v>50398.060999999994</v>
      </c>
      <c r="G8299" s="30">
        <v>1</v>
      </c>
      <c r="H8299" s="30">
        <v>1</v>
      </c>
      <c r="I8299" s="30">
        <v>1</v>
      </c>
      <c r="K8299" s="457"/>
      <c r="L8299" s="457" t="e">
        <f>IF(K8299=0,#REF!,0)</f>
        <v>#REF!</v>
      </c>
    </row>
    <row r="8300" spans="1:12">
      <c r="A8300" s="30">
        <v>8298</v>
      </c>
      <c r="B8300" s="30">
        <v>1762.222</v>
      </c>
      <c r="C8300" s="30">
        <v>43409.330999999904</v>
      </c>
      <c r="D8300" s="30">
        <v>1</v>
      </c>
      <c r="E8300" s="30">
        <v>1</v>
      </c>
      <c r="F8300" s="30">
        <v>53897.0649999999</v>
      </c>
      <c r="G8300" s="30">
        <v>1</v>
      </c>
      <c r="H8300" s="30">
        <v>1</v>
      </c>
      <c r="I8300" s="30">
        <v>1</v>
      </c>
      <c r="K8300" s="457"/>
      <c r="L8300" s="457" t="e">
        <f>IF(K8300=0,#REF!,0)</f>
        <v>#REF!</v>
      </c>
    </row>
    <row r="8301" spans="1:12">
      <c r="A8301" s="30">
        <v>8299</v>
      </c>
      <c r="B8301" s="30">
        <v>6139.8579999999993</v>
      </c>
      <c r="C8301" s="30">
        <v>29806.666999999899</v>
      </c>
      <c r="D8301" s="30">
        <v>1</v>
      </c>
      <c r="E8301" s="30">
        <v>1</v>
      </c>
      <c r="F8301" s="30">
        <v>48410.842000000004</v>
      </c>
      <c r="G8301" s="30">
        <v>1</v>
      </c>
      <c r="H8301" s="30">
        <v>1</v>
      </c>
      <c r="I8301" s="30">
        <v>1</v>
      </c>
      <c r="K8301" s="457"/>
      <c r="L8301" s="457" t="e">
        <f>IF(K8301=0,#REF!,0)</f>
        <v>#REF!</v>
      </c>
    </row>
    <row r="8302" spans="1:12">
      <c r="A8302" s="30">
        <v>8300</v>
      </c>
      <c r="B8302" s="30">
        <v>7599.07</v>
      </c>
      <c r="C8302" s="30">
        <v>31211.979999999887</v>
      </c>
      <c r="D8302" s="30">
        <v>1</v>
      </c>
      <c r="E8302" s="30">
        <v>1</v>
      </c>
      <c r="F8302" s="30">
        <v>47940.773000000001</v>
      </c>
      <c r="G8302" s="30">
        <v>1</v>
      </c>
      <c r="H8302" s="30">
        <v>1</v>
      </c>
      <c r="I8302" s="30">
        <v>1</v>
      </c>
      <c r="K8302" s="457"/>
      <c r="L8302" s="457" t="e">
        <f>IF(K8302=0,#REF!,0)</f>
        <v>#REF!</v>
      </c>
    </row>
    <row r="8303" spans="1:12">
      <c r="A8303" s="30">
        <v>8301</v>
      </c>
      <c r="B8303" s="30">
        <v>1762.222</v>
      </c>
      <c r="C8303" s="30">
        <v>17485.268999999898</v>
      </c>
      <c r="D8303" s="30">
        <v>1</v>
      </c>
      <c r="E8303" s="30">
        <v>1</v>
      </c>
      <c r="F8303" s="30">
        <v>59649.101000000002</v>
      </c>
      <c r="G8303" s="30">
        <v>1</v>
      </c>
      <c r="H8303" s="30">
        <v>1</v>
      </c>
      <c r="I8303" s="30">
        <v>1</v>
      </c>
      <c r="K8303" s="457"/>
      <c r="L8303" s="457" t="e">
        <f>IF(K8303=0,#REF!,0)</f>
        <v>#REF!</v>
      </c>
    </row>
    <row r="8304" spans="1:12">
      <c r="A8304" s="30">
        <v>8302</v>
      </c>
      <c r="B8304" s="30">
        <v>1762.222</v>
      </c>
      <c r="C8304" s="30">
        <v>17119.859999999899</v>
      </c>
      <c r="D8304" s="30">
        <v>1</v>
      </c>
      <c r="E8304" s="30">
        <v>1</v>
      </c>
      <c r="F8304" s="30">
        <v>2984.0079999999898</v>
      </c>
      <c r="G8304" s="30">
        <v>1</v>
      </c>
      <c r="H8304" s="30">
        <v>1</v>
      </c>
      <c r="I8304" s="30">
        <v>1</v>
      </c>
      <c r="K8304" s="457"/>
      <c r="L8304" s="457" t="e">
        <f>IF(K8304=0,#REF!,0)</f>
        <v>#REF!</v>
      </c>
    </row>
    <row r="8305" spans="1:12">
      <c r="A8305" s="30">
        <v>8303</v>
      </c>
      <c r="B8305" s="30">
        <v>1762.222</v>
      </c>
      <c r="C8305" s="30">
        <v>16764.1329999999</v>
      </c>
      <c r="D8305" s="30">
        <v>1</v>
      </c>
      <c r="E8305" s="30">
        <v>1</v>
      </c>
      <c r="F8305" s="30">
        <v>1676.0069999999901</v>
      </c>
      <c r="G8305" s="30">
        <v>1</v>
      </c>
      <c r="H8305" s="30">
        <v>1</v>
      </c>
      <c r="I8305" s="30">
        <v>1</v>
      </c>
      <c r="K8305" s="457"/>
      <c r="L8305" s="457" t="e">
        <f>IF(K8305=0,#REF!,0)</f>
        <v>#REF!</v>
      </c>
    </row>
    <row r="8306" spans="1:12">
      <c r="A8306" s="30">
        <v>8304</v>
      </c>
      <c r="B8306" s="30">
        <v>1032.623999999998</v>
      </c>
      <c r="C8306" s="30">
        <v>16904.841999999899</v>
      </c>
      <c r="D8306" s="30">
        <v>1</v>
      </c>
      <c r="E8306" s="30">
        <v>1</v>
      </c>
      <c r="F8306" s="30">
        <v>1419.5359999999901</v>
      </c>
      <c r="G8306" s="30">
        <v>1</v>
      </c>
      <c r="H8306" s="30">
        <v>1</v>
      </c>
      <c r="I8306" s="30">
        <v>1</v>
      </c>
      <c r="K8306" s="457"/>
      <c r="L8306" s="457" t="e">
        <f>IF(K8306=0,#REF!,0)</f>
        <v>#REF!</v>
      </c>
    </row>
    <row r="8307" spans="1:12">
      <c r="A8307" s="30">
        <v>8305</v>
      </c>
      <c r="B8307" s="30">
        <v>1032.623999999998</v>
      </c>
      <c r="C8307" s="30">
        <v>17015.728999999897</v>
      </c>
      <c r="D8307" s="30">
        <v>1</v>
      </c>
      <c r="E8307" s="30">
        <v>1</v>
      </c>
      <c r="F8307" s="30">
        <v>1926.165999999989</v>
      </c>
      <c r="G8307" s="30">
        <v>1</v>
      </c>
      <c r="H8307" s="30">
        <v>1</v>
      </c>
      <c r="I8307" s="30">
        <v>1</v>
      </c>
      <c r="K8307" s="457"/>
      <c r="L8307" s="457" t="e">
        <f>IF(K8307=0,#REF!,0)</f>
        <v>#REF!</v>
      </c>
    </row>
    <row r="8308" spans="1:12">
      <c r="A8308" s="30">
        <v>8306</v>
      </c>
      <c r="B8308" s="30">
        <v>1032.623999999998</v>
      </c>
      <c r="C8308" s="30">
        <v>17077.377999999902</v>
      </c>
      <c r="D8308" s="30">
        <v>1</v>
      </c>
      <c r="E8308" s="30">
        <v>1</v>
      </c>
      <c r="F8308" s="30">
        <v>7904.3859999999895</v>
      </c>
      <c r="G8308" s="30">
        <v>1</v>
      </c>
      <c r="H8308" s="30">
        <v>1</v>
      </c>
      <c r="I8308" s="30">
        <v>1</v>
      </c>
      <c r="K8308" s="457"/>
      <c r="L8308" s="457" t="e">
        <f>IF(K8308=0,#REF!,0)</f>
        <v>#REF!</v>
      </c>
    </row>
    <row r="8309" spans="1:12">
      <c r="A8309" s="30">
        <v>8307</v>
      </c>
      <c r="B8309" s="30">
        <v>1032.623999999998</v>
      </c>
      <c r="C8309" s="30">
        <v>17227.161999999902</v>
      </c>
      <c r="D8309" s="30">
        <v>1</v>
      </c>
      <c r="E8309" s="30">
        <v>1</v>
      </c>
      <c r="F8309" s="30">
        <v>14545.065000000001</v>
      </c>
      <c r="G8309" s="30">
        <v>1</v>
      </c>
      <c r="H8309" s="30">
        <v>1</v>
      </c>
      <c r="I8309" s="30">
        <v>1</v>
      </c>
      <c r="K8309" s="457"/>
      <c r="L8309" s="457" t="e">
        <f>IF(K8309=0,#REF!,0)</f>
        <v>#REF!</v>
      </c>
    </row>
    <row r="8310" spans="1:12">
      <c r="A8310" s="30">
        <v>8308</v>
      </c>
      <c r="B8310" s="30">
        <v>1032.623999999998</v>
      </c>
      <c r="C8310" s="30">
        <v>17326.860999999903</v>
      </c>
      <c r="D8310" s="30">
        <v>1</v>
      </c>
      <c r="E8310" s="30">
        <v>1</v>
      </c>
      <c r="F8310" s="30">
        <v>19909.012999999901</v>
      </c>
      <c r="G8310" s="30">
        <v>1</v>
      </c>
      <c r="H8310" s="30">
        <v>1</v>
      </c>
      <c r="I8310" s="30">
        <v>1</v>
      </c>
      <c r="K8310" s="457"/>
      <c r="L8310" s="457" t="e">
        <f>IF(K8310=0,#REF!,0)</f>
        <v>#REF!</v>
      </c>
    </row>
    <row r="8311" spans="1:12">
      <c r="A8311" s="30">
        <v>8309</v>
      </c>
      <c r="B8311" s="30">
        <v>1032.623999999998</v>
      </c>
      <c r="C8311" s="30">
        <v>17406.536999999902</v>
      </c>
      <c r="D8311" s="30">
        <v>1</v>
      </c>
      <c r="E8311" s="30">
        <v>1</v>
      </c>
      <c r="F8311" s="30">
        <v>24443.2959999999</v>
      </c>
      <c r="G8311" s="30">
        <v>1</v>
      </c>
      <c r="H8311" s="30">
        <v>1</v>
      </c>
      <c r="I8311" s="30">
        <v>1</v>
      </c>
      <c r="K8311" s="457"/>
      <c r="L8311" s="457" t="e">
        <f>IF(K8311=0,#REF!,0)</f>
        <v>#REF!</v>
      </c>
    </row>
    <row r="8312" spans="1:12">
      <c r="A8312" s="30">
        <v>8310</v>
      </c>
      <c r="B8312" s="30">
        <v>1762.222</v>
      </c>
      <c r="C8312" s="30">
        <v>17475.496999999901</v>
      </c>
      <c r="D8312" s="30">
        <v>1</v>
      </c>
      <c r="E8312" s="30">
        <v>1</v>
      </c>
      <c r="F8312" s="30">
        <v>29494.318999999901</v>
      </c>
      <c r="G8312" s="30">
        <v>1</v>
      </c>
      <c r="H8312" s="30">
        <v>1</v>
      </c>
      <c r="I8312" s="30">
        <v>1</v>
      </c>
      <c r="K8312" s="457"/>
      <c r="L8312" s="457" t="e">
        <f>IF(K8312=0,#REF!,0)</f>
        <v>#REF!</v>
      </c>
    </row>
    <row r="8313" spans="1:12">
      <c r="A8313" s="30">
        <v>8311</v>
      </c>
      <c r="B8313" s="30">
        <v>6139.8579999999993</v>
      </c>
      <c r="C8313" s="30">
        <v>17626.233999999902</v>
      </c>
      <c r="D8313" s="30">
        <v>1</v>
      </c>
      <c r="E8313" s="30">
        <v>1</v>
      </c>
      <c r="F8313" s="30">
        <v>108957.45299999899</v>
      </c>
      <c r="G8313" s="30">
        <v>1</v>
      </c>
      <c r="H8313" s="30">
        <v>1</v>
      </c>
      <c r="I8313" s="30">
        <v>1</v>
      </c>
      <c r="K8313" s="457"/>
      <c r="L8313" s="457" t="e">
        <f>IF(K8313=0,#REF!,0)</f>
        <v>#REF!</v>
      </c>
    </row>
    <row r="8314" spans="1:12">
      <c r="A8314" s="30">
        <v>8312</v>
      </c>
      <c r="B8314" s="30">
        <v>1762.222</v>
      </c>
      <c r="C8314" s="30">
        <v>47563.97899999989</v>
      </c>
      <c r="D8314" s="30">
        <v>1</v>
      </c>
      <c r="E8314" s="30">
        <v>1</v>
      </c>
      <c r="F8314" s="30">
        <v>111487.503999999</v>
      </c>
      <c r="G8314" s="30">
        <v>1</v>
      </c>
      <c r="H8314" s="30">
        <v>1</v>
      </c>
      <c r="I8314" s="30">
        <v>1</v>
      </c>
      <c r="K8314" s="457"/>
      <c r="L8314" s="457" t="e">
        <f>IF(K8314=0,#REF!,0)</f>
        <v>#REF!</v>
      </c>
    </row>
    <row r="8315" spans="1:12">
      <c r="A8315" s="30">
        <v>8313</v>
      </c>
      <c r="B8315" s="30">
        <v>1032.623999999998</v>
      </c>
      <c r="C8315" s="30">
        <v>74954.397999999885</v>
      </c>
      <c r="D8315" s="30">
        <v>1</v>
      </c>
      <c r="E8315" s="30">
        <v>1</v>
      </c>
      <c r="F8315" s="30">
        <v>102449.86299999991</v>
      </c>
      <c r="G8315" s="30">
        <v>1</v>
      </c>
      <c r="H8315" s="30">
        <v>1</v>
      </c>
      <c r="I8315" s="30">
        <v>1</v>
      </c>
      <c r="K8315" s="457"/>
      <c r="L8315" s="457" t="e">
        <f>IF(K8315=0,#REF!,0)</f>
        <v>#REF!</v>
      </c>
    </row>
    <row r="8316" spans="1:12">
      <c r="A8316" s="30">
        <v>8314</v>
      </c>
      <c r="B8316" s="30">
        <v>1153.2399999999991</v>
      </c>
      <c r="C8316" s="30">
        <v>90609.818999999887</v>
      </c>
      <c r="D8316" s="30">
        <v>1</v>
      </c>
      <c r="E8316" s="30">
        <v>1</v>
      </c>
      <c r="F8316" s="30">
        <v>88518.388999999894</v>
      </c>
      <c r="G8316" s="30">
        <v>1</v>
      </c>
      <c r="H8316" s="30">
        <v>1</v>
      </c>
      <c r="I8316" s="30">
        <v>1</v>
      </c>
      <c r="K8316" s="457"/>
      <c r="L8316" s="457" t="e">
        <f>IF(K8316=0,#REF!,0)</f>
        <v>#REF!</v>
      </c>
    </row>
    <row r="8317" spans="1:12">
      <c r="A8317" s="30">
        <v>8315</v>
      </c>
      <c r="B8317" s="30">
        <v>1213.5469999999991</v>
      </c>
      <c r="C8317" s="30">
        <v>106070.30599999979</v>
      </c>
      <c r="D8317" s="30">
        <v>1</v>
      </c>
      <c r="E8317" s="30">
        <v>1</v>
      </c>
      <c r="F8317" s="30">
        <v>76586.300999999992</v>
      </c>
      <c r="G8317" s="30">
        <v>1</v>
      </c>
      <c r="H8317" s="30">
        <v>1</v>
      </c>
      <c r="I8317" s="30">
        <v>1</v>
      </c>
      <c r="K8317" s="457"/>
      <c r="L8317" s="457" t="e">
        <f>IF(K8317=0,#REF!,0)</f>
        <v>#REF!</v>
      </c>
    </row>
    <row r="8318" spans="1:12">
      <c r="A8318" s="30">
        <v>8316</v>
      </c>
      <c r="B8318" s="30">
        <v>1213.5469999999991</v>
      </c>
      <c r="C8318" s="30">
        <v>89437.5269999999</v>
      </c>
      <c r="D8318" s="30">
        <v>1</v>
      </c>
      <c r="E8318" s="30">
        <v>1</v>
      </c>
      <c r="F8318" s="30">
        <v>66168.699000000008</v>
      </c>
      <c r="G8318" s="30">
        <v>1</v>
      </c>
      <c r="H8318" s="30">
        <v>1</v>
      </c>
      <c r="I8318" s="30">
        <v>1</v>
      </c>
      <c r="K8318" s="457"/>
      <c r="L8318" s="457" t="e">
        <f>IF(K8318=0,#REF!,0)</f>
        <v>#REF!</v>
      </c>
    </row>
    <row r="8319" spans="1:12">
      <c r="A8319" s="30">
        <v>8317</v>
      </c>
      <c r="B8319" s="30">
        <v>6200.1660000000002</v>
      </c>
      <c r="C8319" s="30">
        <v>52305.480999999891</v>
      </c>
      <c r="D8319" s="30">
        <v>1</v>
      </c>
      <c r="E8319" s="30">
        <v>1</v>
      </c>
      <c r="F8319" s="30">
        <v>51408.138999999996</v>
      </c>
      <c r="G8319" s="30">
        <v>1</v>
      </c>
      <c r="H8319" s="30">
        <v>1</v>
      </c>
      <c r="I8319" s="30">
        <v>1</v>
      </c>
      <c r="K8319" s="457"/>
      <c r="L8319" s="457" t="e">
        <f>IF(K8319=0,#REF!,0)</f>
        <v>#REF!</v>
      </c>
    </row>
    <row r="8320" spans="1:12">
      <c r="A8320" s="30">
        <v>8318</v>
      </c>
      <c r="B8320" s="30">
        <v>1762.222</v>
      </c>
      <c r="C8320" s="30">
        <v>71598.052999999898</v>
      </c>
      <c r="D8320" s="30">
        <v>1</v>
      </c>
      <c r="E8320" s="30">
        <v>1</v>
      </c>
      <c r="F8320" s="30">
        <v>59938.700000000004</v>
      </c>
      <c r="G8320" s="30">
        <v>1</v>
      </c>
      <c r="H8320" s="30">
        <v>1</v>
      </c>
      <c r="I8320" s="30">
        <v>1</v>
      </c>
      <c r="K8320" s="457"/>
      <c r="L8320" s="457" t="e">
        <f>IF(K8320=0,#REF!,0)</f>
        <v>#REF!</v>
      </c>
    </row>
    <row r="8321" spans="1:12">
      <c r="A8321" s="30">
        <v>8319</v>
      </c>
      <c r="B8321" s="30">
        <v>1032.623999999998</v>
      </c>
      <c r="C8321" s="30">
        <v>103308.5459999998</v>
      </c>
      <c r="D8321" s="30">
        <v>1</v>
      </c>
      <c r="E8321" s="30">
        <v>1</v>
      </c>
      <c r="F8321" s="30">
        <v>60799.875999999887</v>
      </c>
      <c r="G8321" s="30">
        <v>1</v>
      </c>
      <c r="H8321" s="30">
        <v>1</v>
      </c>
      <c r="I8321" s="30">
        <v>1</v>
      </c>
      <c r="K8321" s="457"/>
      <c r="L8321" s="457" t="e">
        <f>IF(K8321=0,#REF!,0)</f>
        <v>#REF!</v>
      </c>
    </row>
    <row r="8322" spans="1:12">
      <c r="A8322" s="30">
        <v>8320</v>
      </c>
      <c r="B8322" s="30">
        <v>1032.623999999998</v>
      </c>
      <c r="C8322" s="30">
        <v>87698.737999999896</v>
      </c>
      <c r="D8322" s="30">
        <v>1</v>
      </c>
      <c r="E8322" s="30">
        <v>1</v>
      </c>
      <c r="F8322" s="30">
        <v>63582.623999999902</v>
      </c>
      <c r="G8322" s="30">
        <v>1</v>
      </c>
      <c r="H8322" s="30">
        <v>1</v>
      </c>
      <c r="I8322" s="30">
        <v>1</v>
      </c>
      <c r="K8322" s="457"/>
      <c r="L8322" s="457" t="e">
        <f>IF(K8322=0,#REF!,0)</f>
        <v>#REF!</v>
      </c>
    </row>
    <row r="8323" spans="1:12">
      <c r="A8323" s="30">
        <v>8321</v>
      </c>
      <c r="B8323" s="30">
        <v>1032.623999999998</v>
      </c>
      <c r="C8323" s="30">
        <v>76021.150999999896</v>
      </c>
      <c r="D8323" s="30">
        <v>1</v>
      </c>
      <c r="E8323" s="30">
        <v>1</v>
      </c>
      <c r="F8323" s="30">
        <v>66475.083999999988</v>
      </c>
      <c r="G8323" s="30">
        <v>1</v>
      </c>
      <c r="H8323" s="30">
        <v>1</v>
      </c>
      <c r="I8323" s="30">
        <v>1</v>
      </c>
      <c r="K8323" s="457"/>
      <c r="L8323" s="457" t="e">
        <f>IF(K8323=0,#REF!,0)</f>
        <v>#REF!</v>
      </c>
    </row>
    <row r="8324" spans="1:12">
      <c r="A8324" s="30">
        <v>8322</v>
      </c>
      <c r="B8324" s="30">
        <v>1762.222</v>
      </c>
      <c r="C8324" s="30">
        <v>44536.92199999989</v>
      </c>
      <c r="D8324" s="30">
        <v>1</v>
      </c>
      <c r="E8324" s="30">
        <v>1</v>
      </c>
      <c r="F8324" s="30">
        <v>68264.929999999906</v>
      </c>
      <c r="G8324" s="30">
        <v>1</v>
      </c>
      <c r="H8324" s="30">
        <v>1</v>
      </c>
      <c r="I8324" s="30">
        <v>1</v>
      </c>
      <c r="K8324" s="457"/>
      <c r="L8324" s="457" t="e">
        <f>IF(K8324=0,#REF!,0)</f>
        <v>#REF!</v>
      </c>
    </row>
    <row r="8325" spans="1:12">
      <c r="A8325" s="30">
        <v>8323</v>
      </c>
      <c r="B8325" s="30">
        <v>6139.8579999999993</v>
      </c>
      <c r="C8325" s="30">
        <v>30417.147999999899</v>
      </c>
      <c r="D8325" s="30">
        <v>1</v>
      </c>
      <c r="E8325" s="30">
        <v>1</v>
      </c>
      <c r="F8325" s="30">
        <v>61782.576999999896</v>
      </c>
      <c r="G8325" s="30">
        <v>1</v>
      </c>
      <c r="H8325" s="30">
        <v>1</v>
      </c>
      <c r="I8325" s="30">
        <v>1</v>
      </c>
      <c r="K8325" s="457"/>
      <c r="L8325" s="457" t="e">
        <f>IF(K8325=0,#REF!,0)</f>
        <v>#REF!</v>
      </c>
    </row>
    <row r="8326" spans="1:12">
      <c r="A8326" s="30">
        <v>8324</v>
      </c>
      <c r="B8326" s="30">
        <v>7599.07</v>
      </c>
      <c r="C8326" s="30">
        <v>31783.447999999898</v>
      </c>
      <c r="D8326" s="30">
        <v>1</v>
      </c>
      <c r="E8326" s="30">
        <v>1</v>
      </c>
      <c r="F8326" s="30">
        <v>60464.498</v>
      </c>
      <c r="G8326" s="30">
        <v>1</v>
      </c>
      <c r="H8326" s="30">
        <v>1</v>
      </c>
      <c r="I8326" s="30">
        <v>1</v>
      </c>
      <c r="K8326" s="457"/>
      <c r="L8326" s="457" t="e">
        <f>IF(K8326=0,#REF!,0)</f>
        <v>#REF!</v>
      </c>
    </row>
    <row r="8327" spans="1:12">
      <c r="A8327" s="30">
        <v>8325</v>
      </c>
      <c r="B8327" s="30">
        <v>1762.222</v>
      </c>
      <c r="C8327" s="30">
        <v>17801.123999999902</v>
      </c>
      <c r="D8327" s="30">
        <v>1</v>
      </c>
      <c r="E8327" s="30">
        <v>1</v>
      </c>
      <c r="F8327" s="30">
        <v>71061.834999999905</v>
      </c>
      <c r="G8327" s="30">
        <v>1</v>
      </c>
      <c r="H8327" s="30">
        <v>1</v>
      </c>
      <c r="I8327" s="30">
        <v>1</v>
      </c>
      <c r="K8327" s="457"/>
      <c r="L8327" s="457" t="e">
        <f>IF(K8327=0,#REF!,0)</f>
        <v>#REF!</v>
      </c>
    </row>
    <row r="8328" spans="1:12">
      <c r="A8328" s="30">
        <v>8326</v>
      </c>
      <c r="B8328" s="30">
        <v>1762.222</v>
      </c>
      <c r="C8328" s="30">
        <v>17475.3289999999</v>
      </c>
      <c r="D8328" s="30">
        <v>1</v>
      </c>
      <c r="E8328" s="30">
        <v>1</v>
      </c>
      <c r="F8328" s="30">
        <v>3022.72</v>
      </c>
      <c r="G8328" s="30">
        <v>1</v>
      </c>
      <c r="H8328" s="30">
        <v>1</v>
      </c>
      <c r="I8328" s="30">
        <v>1</v>
      </c>
      <c r="K8328" s="457"/>
      <c r="L8328" s="457" t="e">
        <f>IF(K8328=0,#REF!,0)</f>
        <v>#REF!</v>
      </c>
    </row>
    <row r="8329" spans="1:12">
      <c r="A8329" s="30">
        <v>8327</v>
      </c>
      <c r="B8329" s="30">
        <v>1762.222</v>
      </c>
      <c r="C8329" s="30">
        <v>17159.895999999899</v>
      </c>
      <c r="D8329" s="30">
        <v>1</v>
      </c>
      <c r="E8329" s="30">
        <v>1</v>
      </c>
      <c r="F8329" s="30">
        <v>2132.360999999989</v>
      </c>
      <c r="G8329" s="30">
        <v>1</v>
      </c>
      <c r="H8329" s="30">
        <v>1</v>
      </c>
      <c r="I8329" s="30">
        <v>1</v>
      </c>
      <c r="K8329" s="457"/>
      <c r="L8329" s="457" t="e">
        <f>IF(K8329=0,#REF!,0)</f>
        <v>#REF!</v>
      </c>
    </row>
    <row r="8330" spans="1:12">
      <c r="A8330" s="30">
        <v>8328</v>
      </c>
      <c r="B8330" s="30">
        <v>1032.623999999998</v>
      </c>
      <c r="C8330" s="30">
        <v>17264.3679999999</v>
      </c>
      <c r="D8330" s="30">
        <v>1</v>
      </c>
      <c r="E8330" s="30">
        <v>1</v>
      </c>
      <c r="F8330" s="30">
        <v>5601.3609999999799</v>
      </c>
      <c r="G8330" s="30">
        <v>1</v>
      </c>
      <c r="H8330" s="30">
        <v>1</v>
      </c>
      <c r="I8330" s="30">
        <v>1</v>
      </c>
      <c r="K8330" s="457"/>
      <c r="L8330" s="457" t="e">
        <f>IF(K8330=0,#REF!,0)</f>
        <v>#REF!</v>
      </c>
    </row>
    <row r="8331" spans="1:12">
      <c r="A8331" s="30">
        <v>8329</v>
      </c>
      <c r="B8331" s="30">
        <v>1032.623999999998</v>
      </c>
      <c r="C8331" s="30">
        <v>17109.056999999899</v>
      </c>
      <c r="D8331" s="30">
        <v>1</v>
      </c>
      <c r="E8331" s="30">
        <v>1</v>
      </c>
      <c r="F8331" s="30">
        <v>11506.350999999901</v>
      </c>
      <c r="G8331" s="30">
        <v>1</v>
      </c>
      <c r="H8331" s="30">
        <v>1</v>
      </c>
      <c r="I8331" s="30">
        <v>1</v>
      </c>
      <c r="K8331" s="457"/>
      <c r="L8331" s="457" t="e">
        <f>IF(K8331=0,#REF!,0)</f>
        <v>#REF!</v>
      </c>
    </row>
    <row r="8332" spans="1:12">
      <c r="A8332" s="30">
        <v>8330</v>
      </c>
      <c r="B8332" s="30">
        <v>1032.623999999998</v>
      </c>
      <c r="C8332" s="30">
        <v>17096.8329999999</v>
      </c>
      <c r="D8332" s="30">
        <v>1</v>
      </c>
      <c r="E8332" s="30">
        <v>1</v>
      </c>
      <c r="F8332" s="30">
        <v>18095.550999999898</v>
      </c>
      <c r="G8332" s="30">
        <v>1</v>
      </c>
      <c r="H8332" s="30">
        <v>1</v>
      </c>
      <c r="I8332" s="30">
        <v>1</v>
      </c>
      <c r="K8332" s="457"/>
      <c r="L8332" s="457" t="e">
        <f>IF(K8332=0,#REF!,0)</f>
        <v>#REF!</v>
      </c>
    </row>
    <row r="8333" spans="1:12">
      <c r="A8333" s="30">
        <v>8331</v>
      </c>
      <c r="B8333" s="30">
        <v>1032.623999999998</v>
      </c>
      <c r="C8333" s="30">
        <v>17144.6169999999</v>
      </c>
      <c r="D8333" s="30">
        <v>1</v>
      </c>
      <c r="E8333" s="30">
        <v>1</v>
      </c>
      <c r="F8333" s="30">
        <v>23508.630999999998</v>
      </c>
      <c r="G8333" s="30">
        <v>1</v>
      </c>
      <c r="H8333" s="30">
        <v>1</v>
      </c>
      <c r="I8333" s="30">
        <v>1</v>
      </c>
      <c r="K8333" s="457"/>
      <c r="L8333" s="457" t="e">
        <f>IF(K8333=0,#REF!,0)</f>
        <v>#REF!</v>
      </c>
    </row>
    <row r="8334" spans="1:12">
      <c r="A8334" s="30">
        <v>8332</v>
      </c>
      <c r="B8334" s="30">
        <v>1032.623999999998</v>
      </c>
      <c r="C8334" s="30">
        <v>17176.712999999902</v>
      </c>
      <c r="D8334" s="30">
        <v>1</v>
      </c>
      <c r="E8334" s="30">
        <v>1</v>
      </c>
      <c r="F8334" s="30">
        <v>28037.633000000002</v>
      </c>
      <c r="G8334" s="30">
        <v>1</v>
      </c>
      <c r="H8334" s="30">
        <v>1</v>
      </c>
      <c r="I8334" s="30">
        <v>1</v>
      </c>
      <c r="K8334" s="457"/>
      <c r="L8334" s="457" t="e">
        <f>IF(K8334=0,#REF!,0)</f>
        <v>#REF!</v>
      </c>
    </row>
    <row r="8335" spans="1:12">
      <c r="A8335" s="30">
        <v>8333</v>
      </c>
      <c r="B8335" s="30">
        <v>1032.623999999998</v>
      </c>
      <c r="C8335" s="30">
        <v>17196.886999999901</v>
      </c>
      <c r="D8335" s="30">
        <v>1</v>
      </c>
      <c r="E8335" s="30">
        <v>1</v>
      </c>
      <c r="F8335" s="30">
        <v>31871.414999999899</v>
      </c>
      <c r="G8335" s="30">
        <v>1</v>
      </c>
      <c r="H8335" s="30">
        <v>1</v>
      </c>
      <c r="I8335" s="30">
        <v>1</v>
      </c>
      <c r="K8335" s="457"/>
      <c r="L8335" s="457" t="e">
        <f>IF(K8335=0,#REF!,0)</f>
        <v>#REF!</v>
      </c>
    </row>
    <row r="8336" spans="1:12">
      <c r="A8336" s="30">
        <v>8334</v>
      </c>
      <c r="B8336" s="30">
        <v>1762.222</v>
      </c>
      <c r="C8336" s="30">
        <v>17219.396999999888</v>
      </c>
      <c r="D8336" s="30">
        <v>1</v>
      </c>
      <c r="E8336" s="30">
        <v>1</v>
      </c>
      <c r="F8336" s="30">
        <v>34617.909999999996</v>
      </c>
      <c r="G8336" s="30">
        <v>1</v>
      </c>
      <c r="H8336" s="30">
        <v>1</v>
      </c>
      <c r="I8336" s="30">
        <v>1</v>
      </c>
      <c r="K8336" s="457"/>
      <c r="L8336" s="457" t="e">
        <f>IF(K8336=0,#REF!,0)</f>
        <v>#REF!</v>
      </c>
    </row>
    <row r="8337" spans="1:12">
      <c r="A8337" s="30">
        <v>8335</v>
      </c>
      <c r="B8337" s="30">
        <v>6139.8579999999993</v>
      </c>
      <c r="C8337" s="30">
        <v>17342.5459999999</v>
      </c>
      <c r="D8337" s="30">
        <v>1</v>
      </c>
      <c r="E8337" s="30">
        <v>1</v>
      </c>
      <c r="F8337" s="30">
        <v>110631.33399999898</v>
      </c>
      <c r="G8337" s="30">
        <v>1</v>
      </c>
      <c r="H8337" s="30">
        <v>1</v>
      </c>
      <c r="I8337" s="30">
        <v>1</v>
      </c>
      <c r="K8337" s="457"/>
      <c r="L8337" s="457" t="e">
        <f>IF(K8337=0,#REF!,0)</f>
        <v>#REF!</v>
      </c>
    </row>
    <row r="8338" spans="1:12">
      <c r="A8338" s="30">
        <v>8336</v>
      </c>
      <c r="B8338" s="30">
        <v>1762.222</v>
      </c>
      <c r="C8338" s="30">
        <v>32252.480999999902</v>
      </c>
      <c r="D8338" s="30">
        <v>1</v>
      </c>
      <c r="E8338" s="30">
        <v>1</v>
      </c>
      <c r="F8338" s="30">
        <v>115442.07299999999</v>
      </c>
      <c r="G8338" s="30">
        <v>1</v>
      </c>
      <c r="H8338" s="30">
        <v>1</v>
      </c>
      <c r="I8338" s="30">
        <v>1</v>
      </c>
      <c r="K8338" s="457"/>
      <c r="L8338" s="457" t="e">
        <f>IF(K8338=0,#REF!,0)</f>
        <v>#REF!</v>
      </c>
    </row>
    <row r="8339" spans="1:12">
      <c r="A8339" s="30">
        <v>8337</v>
      </c>
      <c r="B8339" s="30">
        <v>1032.623999999998</v>
      </c>
      <c r="C8339" s="30">
        <v>32854.541999999899</v>
      </c>
      <c r="D8339" s="30">
        <v>1</v>
      </c>
      <c r="E8339" s="30">
        <v>1</v>
      </c>
      <c r="F8339" s="30">
        <v>107838.35100000001</v>
      </c>
      <c r="G8339" s="30">
        <v>1</v>
      </c>
      <c r="H8339" s="30">
        <v>1</v>
      </c>
      <c r="I8339" s="30">
        <v>1</v>
      </c>
      <c r="K8339" s="457"/>
      <c r="L8339" s="457" t="e">
        <f>IF(K8339=0,#REF!,0)</f>
        <v>#REF!</v>
      </c>
    </row>
    <row r="8340" spans="1:12">
      <c r="A8340" s="30">
        <v>8338</v>
      </c>
      <c r="B8340" s="30">
        <v>1153.2399999999991</v>
      </c>
      <c r="C8340" s="30">
        <v>33505.945999999902</v>
      </c>
      <c r="D8340" s="30">
        <v>1</v>
      </c>
      <c r="E8340" s="30">
        <v>1</v>
      </c>
      <c r="F8340" s="30">
        <v>98452.604999999894</v>
      </c>
      <c r="G8340" s="30">
        <v>1</v>
      </c>
      <c r="H8340" s="30">
        <v>1</v>
      </c>
      <c r="I8340" s="30">
        <v>1</v>
      </c>
      <c r="K8340" s="457"/>
      <c r="L8340" s="457" t="e">
        <f>IF(K8340=0,#REF!,0)</f>
        <v>#REF!</v>
      </c>
    </row>
    <row r="8341" spans="1:12">
      <c r="A8341" s="30">
        <v>8339</v>
      </c>
      <c r="B8341" s="30">
        <v>1213.5469999999991</v>
      </c>
      <c r="C8341" s="30">
        <v>33850.338999999876</v>
      </c>
      <c r="D8341" s="30">
        <v>1</v>
      </c>
      <c r="E8341" s="30">
        <v>1</v>
      </c>
      <c r="F8341" s="30">
        <v>85743.431999999884</v>
      </c>
      <c r="G8341" s="30">
        <v>1</v>
      </c>
      <c r="H8341" s="30">
        <v>1</v>
      </c>
      <c r="I8341" s="30">
        <v>1</v>
      </c>
      <c r="K8341" s="457"/>
      <c r="L8341" s="457" t="e">
        <f>IF(K8341=0,#REF!,0)</f>
        <v>#REF!</v>
      </c>
    </row>
    <row r="8342" spans="1:12">
      <c r="A8342" s="30">
        <v>8340</v>
      </c>
      <c r="B8342" s="30">
        <v>1213.5469999999991</v>
      </c>
      <c r="C8342" s="30">
        <v>32927.828999999903</v>
      </c>
      <c r="D8342" s="30">
        <v>1</v>
      </c>
      <c r="E8342" s="30">
        <v>1</v>
      </c>
      <c r="F8342" s="30">
        <v>72836.639999999999</v>
      </c>
      <c r="G8342" s="30">
        <v>1</v>
      </c>
      <c r="H8342" s="30">
        <v>1</v>
      </c>
      <c r="I8342" s="30">
        <v>1</v>
      </c>
      <c r="K8342" s="457"/>
      <c r="L8342" s="457" t="e">
        <f>IF(K8342=0,#REF!,0)</f>
        <v>#REF!</v>
      </c>
    </row>
    <row r="8343" spans="1:12">
      <c r="A8343" s="30">
        <v>8341</v>
      </c>
      <c r="B8343" s="30">
        <v>6200.1660000000002</v>
      </c>
      <c r="C8343" s="30">
        <v>31003.200000000001</v>
      </c>
      <c r="D8343" s="30">
        <v>1</v>
      </c>
      <c r="E8343" s="30">
        <v>1</v>
      </c>
      <c r="F8343" s="30">
        <v>58155.003999999986</v>
      </c>
      <c r="G8343" s="30">
        <v>1</v>
      </c>
      <c r="H8343" s="30">
        <v>1</v>
      </c>
      <c r="I8343" s="30">
        <v>1</v>
      </c>
      <c r="K8343" s="457"/>
      <c r="L8343" s="457" t="e">
        <f>IF(K8343=0,#REF!,0)</f>
        <v>#REF!</v>
      </c>
    </row>
    <row r="8344" spans="1:12">
      <c r="A8344" s="30">
        <v>8342</v>
      </c>
      <c r="B8344" s="30">
        <v>1762.222</v>
      </c>
      <c r="C8344" s="30">
        <v>31017.117999999893</v>
      </c>
      <c r="D8344" s="30">
        <v>1</v>
      </c>
      <c r="E8344" s="30">
        <v>1</v>
      </c>
      <c r="F8344" s="30">
        <v>68378.617999999886</v>
      </c>
      <c r="G8344" s="30">
        <v>1</v>
      </c>
      <c r="H8344" s="30">
        <v>1</v>
      </c>
      <c r="I8344" s="30">
        <v>1</v>
      </c>
      <c r="K8344" s="457"/>
      <c r="L8344" s="457" t="e">
        <f>IF(K8344=0,#REF!,0)</f>
        <v>#REF!</v>
      </c>
    </row>
    <row r="8345" spans="1:12">
      <c r="A8345" s="30">
        <v>8343</v>
      </c>
      <c r="B8345" s="30">
        <v>1032.623999999998</v>
      </c>
      <c r="C8345" s="30">
        <v>31716.552999999898</v>
      </c>
      <c r="D8345" s="30">
        <v>1</v>
      </c>
      <c r="E8345" s="30">
        <v>1</v>
      </c>
      <c r="F8345" s="30">
        <v>66396.472999999984</v>
      </c>
      <c r="G8345" s="30">
        <v>1</v>
      </c>
      <c r="H8345" s="30">
        <v>1</v>
      </c>
      <c r="I8345" s="30">
        <v>1</v>
      </c>
      <c r="K8345" s="457"/>
      <c r="L8345" s="457" t="e">
        <f>IF(K8345=0,#REF!,0)</f>
        <v>#REF!</v>
      </c>
    </row>
    <row r="8346" spans="1:12">
      <c r="A8346" s="30">
        <v>8344</v>
      </c>
      <c r="B8346" s="30">
        <v>1032.623999999998</v>
      </c>
      <c r="C8346" s="30">
        <v>31267.1539999999</v>
      </c>
      <c r="D8346" s="30">
        <v>1</v>
      </c>
      <c r="E8346" s="30">
        <v>1</v>
      </c>
      <c r="F8346" s="30">
        <v>62606.661999999997</v>
      </c>
      <c r="G8346" s="30">
        <v>1</v>
      </c>
      <c r="H8346" s="30">
        <v>1</v>
      </c>
      <c r="I8346" s="30">
        <v>1</v>
      </c>
      <c r="K8346" s="457"/>
      <c r="L8346" s="457" t="e">
        <f>IF(K8346=0,#REF!,0)</f>
        <v>#REF!</v>
      </c>
    </row>
    <row r="8347" spans="1:12">
      <c r="A8347" s="30">
        <v>8345</v>
      </c>
      <c r="B8347" s="30">
        <v>1032.623999999998</v>
      </c>
      <c r="C8347" s="30">
        <v>31034.148999999903</v>
      </c>
      <c r="D8347" s="30">
        <v>1</v>
      </c>
      <c r="E8347" s="30">
        <v>1</v>
      </c>
      <c r="F8347" s="30">
        <v>66572.124999999898</v>
      </c>
      <c r="G8347" s="30">
        <v>1</v>
      </c>
      <c r="H8347" s="30">
        <v>1</v>
      </c>
      <c r="I8347" s="30">
        <v>1</v>
      </c>
      <c r="K8347" s="457"/>
      <c r="L8347" s="457" t="e">
        <f>IF(K8347=0,#REF!,0)</f>
        <v>#REF!</v>
      </c>
    </row>
    <row r="8348" spans="1:12">
      <c r="A8348" s="30">
        <v>8346</v>
      </c>
      <c r="B8348" s="30">
        <v>1762.222</v>
      </c>
      <c r="C8348" s="30">
        <v>30514.013999999901</v>
      </c>
      <c r="D8348" s="30">
        <v>1</v>
      </c>
      <c r="E8348" s="30">
        <v>1</v>
      </c>
      <c r="F8348" s="30">
        <v>69756.902000000002</v>
      </c>
      <c r="G8348" s="30">
        <v>1</v>
      </c>
      <c r="H8348" s="30">
        <v>1</v>
      </c>
      <c r="I8348" s="30">
        <v>1</v>
      </c>
      <c r="K8348" s="457"/>
      <c r="L8348" s="457" t="e">
        <f>IF(K8348=0,#REF!,0)</f>
        <v>#REF!</v>
      </c>
    </row>
    <row r="8349" spans="1:12">
      <c r="A8349" s="30">
        <v>8347</v>
      </c>
      <c r="B8349" s="30">
        <v>6139.8579999999993</v>
      </c>
      <c r="C8349" s="30">
        <v>30520.36899999989</v>
      </c>
      <c r="D8349" s="30">
        <v>1</v>
      </c>
      <c r="E8349" s="30">
        <v>1</v>
      </c>
      <c r="F8349" s="30">
        <v>63156.868999999904</v>
      </c>
      <c r="G8349" s="30">
        <v>1</v>
      </c>
      <c r="H8349" s="30">
        <v>1</v>
      </c>
      <c r="I8349" s="30">
        <v>1</v>
      </c>
      <c r="K8349" s="457"/>
      <c r="L8349" s="457" t="e">
        <f>IF(K8349=0,#REF!,0)</f>
        <v>#REF!</v>
      </c>
    </row>
    <row r="8350" spans="1:12">
      <c r="A8350" s="30">
        <v>8348</v>
      </c>
      <c r="B8350" s="30">
        <v>7599.07</v>
      </c>
      <c r="C8350" s="30">
        <v>31838.664999999888</v>
      </c>
      <c r="D8350" s="30">
        <v>1</v>
      </c>
      <c r="E8350" s="30">
        <v>1</v>
      </c>
      <c r="F8350" s="30">
        <v>59695.761999999893</v>
      </c>
      <c r="G8350" s="30">
        <v>1</v>
      </c>
      <c r="H8350" s="30">
        <v>1</v>
      </c>
      <c r="I8350" s="30">
        <v>1</v>
      </c>
      <c r="K8350" s="457"/>
      <c r="L8350" s="457" t="e">
        <f>IF(K8350=0,#REF!,0)</f>
        <v>#REF!</v>
      </c>
    </row>
    <row r="8351" spans="1:12">
      <c r="A8351" s="30">
        <v>8349</v>
      </c>
      <c r="B8351" s="30">
        <v>1762.222</v>
      </c>
      <c r="C8351" s="30">
        <v>17794.371999999901</v>
      </c>
      <c r="D8351" s="30">
        <v>1</v>
      </c>
      <c r="E8351" s="30">
        <v>1</v>
      </c>
      <c r="F8351" s="30">
        <v>69074.012999999992</v>
      </c>
      <c r="G8351" s="30">
        <v>1</v>
      </c>
      <c r="H8351" s="30">
        <v>1</v>
      </c>
      <c r="I8351" s="30">
        <v>1</v>
      </c>
      <c r="K8351" s="457"/>
      <c r="L8351" s="457" t="e">
        <f>IF(K8351=0,#REF!,0)</f>
        <v>#REF!</v>
      </c>
    </row>
    <row r="8352" spans="1:12">
      <c r="A8352" s="30">
        <v>8350</v>
      </c>
      <c r="B8352" s="30">
        <v>1762.222</v>
      </c>
      <c r="C8352" s="30">
        <v>17393.592999999899</v>
      </c>
      <c r="D8352" s="30">
        <v>1</v>
      </c>
      <c r="E8352" s="30">
        <v>1</v>
      </c>
      <c r="F8352" s="30">
        <v>2484.2489999999902</v>
      </c>
      <c r="G8352" s="30">
        <v>1</v>
      </c>
      <c r="H8352" s="30">
        <v>1</v>
      </c>
      <c r="I8352" s="30">
        <v>1</v>
      </c>
      <c r="K8352" s="457"/>
      <c r="L8352" s="457" t="e">
        <f>IF(K8352=0,#REF!,0)</f>
        <v>#REF!</v>
      </c>
    </row>
    <row r="8353" spans="1:12">
      <c r="A8353" s="30">
        <v>8351</v>
      </c>
      <c r="B8353" s="30">
        <v>1762.222</v>
      </c>
      <c r="C8353" s="30">
        <v>16979.2209999999</v>
      </c>
      <c r="D8353" s="30">
        <v>1</v>
      </c>
      <c r="E8353" s="30">
        <v>1</v>
      </c>
      <c r="F8353" s="30">
        <v>2294.059999999989</v>
      </c>
      <c r="G8353" s="30">
        <v>1</v>
      </c>
      <c r="H8353" s="30">
        <v>1</v>
      </c>
      <c r="I8353" s="30">
        <v>1</v>
      </c>
      <c r="K8353" s="457"/>
      <c r="L8353" s="457" t="e">
        <f>IF(K8353=0,#REF!,0)</f>
        <v>#REF!</v>
      </c>
    </row>
    <row r="8354" spans="1:12">
      <c r="A8354" s="30">
        <v>8352</v>
      </c>
      <c r="B8354" s="30">
        <v>1032.623999999998</v>
      </c>
      <c r="C8354" s="30">
        <v>17024.090999999898</v>
      </c>
      <c r="D8354" s="30">
        <v>1</v>
      </c>
      <c r="E8354" s="30">
        <v>1</v>
      </c>
      <c r="F8354" s="30">
        <v>3730.8919999999898</v>
      </c>
      <c r="G8354" s="30">
        <v>1</v>
      </c>
      <c r="H8354" s="30">
        <v>1</v>
      </c>
      <c r="I8354" s="30">
        <v>1</v>
      </c>
      <c r="K8354" s="457"/>
      <c r="L8354" s="457" t="e">
        <f>IF(K8354=0,#REF!,0)</f>
        <v>#REF!</v>
      </c>
    </row>
    <row r="8355" spans="1:12">
      <c r="A8355" s="30">
        <v>8353</v>
      </c>
      <c r="B8355" s="30">
        <v>1032.623999999998</v>
      </c>
      <c r="C8355" s="30">
        <v>17042.2229999999</v>
      </c>
      <c r="D8355" s="30">
        <v>1</v>
      </c>
      <c r="E8355" s="30">
        <v>1</v>
      </c>
      <c r="F8355" s="30">
        <v>8876.3590000000004</v>
      </c>
      <c r="G8355" s="30">
        <v>1</v>
      </c>
      <c r="H8355" s="30">
        <v>1</v>
      </c>
      <c r="I8355" s="30">
        <v>1</v>
      </c>
      <c r="K8355" s="457"/>
      <c r="L8355" s="457" t="e">
        <f>IF(K8355=0,#REF!,0)</f>
        <v>#REF!</v>
      </c>
    </row>
    <row r="8356" spans="1:12">
      <c r="A8356" s="30">
        <v>8354</v>
      </c>
      <c r="B8356" s="30">
        <v>1032.623999999998</v>
      </c>
      <c r="C8356" s="30">
        <v>16993.197999999902</v>
      </c>
      <c r="D8356" s="30">
        <v>1</v>
      </c>
      <c r="E8356" s="30">
        <v>1</v>
      </c>
      <c r="F8356" s="30">
        <v>14134.467999999999</v>
      </c>
      <c r="G8356" s="30">
        <v>1</v>
      </c>
      <c r="H8356" s="30">
        <v>1</v>
      </c>
      <c r="I8356" s="30">
        <v>1</v>
      </c>
      <c r="K8356" s="457"/>
      <c r="L8356" s="457" t="e">
        <f>IF(K8356=0,#REF!,0)</f>
        <v>#REF!</v>
      </c>
    </row>
    <row r="8357" spans="1:12">
      <c r="A8357" s="30">
        <v>8355</v>
      </c>
      <c r="B8357" s="30">
        <v>1032.623999999998</v>
      </c>
      <c r="C8357" s="30">
        <v>17012.60099999989</v>
      </c>
      <c r="D8357" s="30">
        <v>1</v>
      </c>
      <c r="E8357" s="30">
        <v>1</v>
      </c>
      <c r="F8357" s="30">
        <v>19029.3679999999</v>
      </c>
      <c r="G8357" s="30">
        <v>1</v>
      </c>
      <c r="H8357" s="30">
        <v>1</v>
      </c>
      <c r="I8357" s="30">
        <v>1</v>
      </c>
      <c r="K8357" s="457"/>
      <c r="L8357" s="457" t="e">
        <f>IF(K8357=0,#REF!,0)</f>
        <v>#REF!</v>
      </c>
    </row>
    <row r="8358" spans="1:12">
      <c r="A8358" s="30">
        <v>8356</v>
      </c>
      <c r="B8358" s="30">
        <v>1032.623999999998</v>
      </c>
      <c r="C8358" s="30">
        <v>17018.534999999902</v>
      </c>
      <c r="D8358" s="30">
        <v>1</v>
      </c>
      <c r="E8358" s="30">
        <v>1</v>
      </c>
      <c r="F8358" s="30">
        <v>22985.7569999999</v>
      </c>
      <c r="G8358" s="30">
        <v>1</v>
      </c>
      <c r="H8358" s="30">
        <v>1</v>
      </c>
      <c r="I8358" s="30">
        <v>1</v>
      </c>
      <c r="K8358" s="457"/>
      <c r="L8358" s="457" t="e">
        <f>IF(K8358=0,#REF!,0)</f>
        <v>#REF!</v>
      </c>
    </row>
    <row r="8359" spans="1:12">
      <c r="A8359" s="30">
        <v>8357</v>
      </c>
      <c r="B8359" s="30">
        <v>1032.623999999998</v>
      </c>
      <c r="C8359" s="30">
        <v>17028.159999999902</v>
      </c>
      <c r="D8359" s="30">
        <v>1</v>
      </c>
      <c r="E8359" s="30">
        <v>1</v>
      </c>
      <c r="F8359" s="30">
        <v>26885.008999999998</v>
      </c>
      <c r="G8359" s="30">
        <v>1</v>
      </c>
      <c r="H8359" s="30">
        <v>1</v>
      </c>
      <c r="I8359" s="30">
        <v>1</v>
      </c>
      <c r="K8359" s="457"/>
      <c r="L8359" s="457" t="e">
        <f>IF(K8359=0,#REF!,0)</f>
        <v>#REF!</v>
      </c>
    </row>
    <row r="8360" spans="1:12">
      <c r="A8360" s="30">
        <v>8358</v>
      </c>
      <c r="B8360" s="30">
        <v>1762.222</v>
      </c>
      <c r="C8360" s="30">
        <v>17018.24699999989</v>
      </c>
      <c r="D8360" s="30">
        <v>1</v>
      </c>
      <c r="E8360" s="30">
        <v>1</v>
      </c>
      <c r="F8360" s="30">
        <v>28502.345999999998</v>
      </c>
      <c r="G8360" s="30">
        <v>1</v>
      </c>
      <c r="H8360" s="30">
        <v>1</v>
      </c>
      <c r="I8360" s="30">
        <v>1</v>
      </c>
      <c r="K8360" s="457"/>
      <c r="L8360" s="457" t="e">
        <f>IF(K8360=0,#REF!,0)</f>
        <v>#REF!</v>
      </c>
    </row>
    <row r="8361" spans="1:12">
      <c r="A8361" s="30">
        <v>8359</v>
      </c>
      <c r="B8361" s="30">
        <v>6139.8579999999993</v>
      </c>
      <c r="C8361" s="30">
        <v>17127.244999999901</v>
      </c>
      <c r="D8361" s="30">
        <v>1</v>
      </c>
      <c r="E8361" s="30">
        <v>1</v>
      </c>
      <c r="F8361" s="30">
        <v>104191.22900000001</v>
      </c>
      <c r="G8361" s="30">
        <v>1</v>
      </c>
      <c r="H8361" s="30">
        <v>1</v>
      </c>
      <c r="I8361" s="30">
        <v>1</v>
      </c>
      <c r="K8361" s="457"/>
      <c r="L8361" s="457" t="e">
        <f>IF(K8361=0,#REF!,0)</f>
        <v>#REF!</v>
      </c>
    </row>
    <row r="8362" spans="1:12">
      <c r="A8362" s="30">
        <v>8360</v>
      </c>
      <c r="B8362" s="30">
        <v>1762.222</v>
      </c>
      <c r="C8362" s="30">
        <v>17480.138999999901</v>
      </c>
      <c r="D8362" s="30">
        <v>1</v>
      </c>
      <c r="E8362" s="30">
        <v>1</v>
      </c>
      <c r="F8362" s="30">
        <v>109721.78499999999</v>
      </c>
      <c r="G8362" s="30">
        <v>1</v>
      </c>
      <c r="H8362" s="30">
        <v>1</v>
      </c>
      <c r="I8362" s="30">
        <v>1</v>
      </c>
      <c r="K8362" s="457"/>
      <c r="L8362" s="457" t="e">
        <f>IF(K8362=0,#REF!,0)</f>
        <v>#REF!</v>
      </c>
    </row>
    <row r="8363" spans="1:12">
      <c r="A8363" s="30">
        <v>8361</v>
      </c>
      <c r="B8363" s="30">
        <v>1032.623999999998</v>
      </c>
      <c r="C8363" s="30">
        <v>18424.5099999999</v>
      </c>
      <c r="D8363" s="30">
        <v>1</v>
      </c>
      <c r="E8363" s="30">
        <v>1</v>
      </c>
      <c r="F8363" s="30">
        <v>106457.446</v>
      </c>
      <c r="G8363" s="30">
        <v>1</v>
      </c>
      <c r="H8363" s="30">
        <v>1</v>
      </c>
      <c r="I8363" s="30">
        <v>1</v>
      </c>
      <c r="K8363" s="457"/>
      <c r="L8363" s="457" t="e">
        <f>IF(K8363=0,#REF!,0)</f>
        <v>#REF!</v>
      </c>
    </row>
    <row r="8364" spans="1:12">
      <c r="A8364" s="30">
        <v>8362</v>
      </c>
      <c r="B8364" s="30">
        <v>1153.2399999999991</v>
      </c>
      <c r="C8364" s="30">
        <v>19236.517999999902</v>
      </c>
      <c r="D8364" s="30">
        <v>1</v>
      </c>
      <c r="E8364" s="30">
        <v>1</v>
      </c>
      <c r="F8364" s="30">
        <v>97245.156000000003</v>
      </c>
      <c r="G8364" s="30">
        <v>1</v>
      </c>
      <c r="H8364" s="30">
        <v>1</v>
      </c>
      <c r="I8364" s="30">
        <v>1</v>
      </c>
      <c r="K8364" s="457"/>
      <c r="L8364" s="457" t="e">
        <f>IF(K8364=0,#REF!,0)</f>
        <v>#REF!</v>
      </c>
    </row>
    <row r="8365" spans="1:12">
      <c r="A8365" s="30">
        <v>8363</v>
      </c>
      <c r="B8365" s="30">
        <v>1213.5469999999991</v>
      </c>
      <c r="C8365" s="30">
        <v>19812.430999999902</v>
      </c>
      <c r="D8365" s="30">
        <v>1</v>
      </c>
      <c r="E8365" s="30">
        <v>1</v>
      </c>
      <c r="F8365" s="30">
        <v>85584.620999999999</v>
      </c>
      <c r="G8365" s="30">
        <v>1</v>
      </c>
      <c r="H8365" s="30">
        <v>1</v>
      </c>
      <c r="I8365" s="30">
        <v>1</v>
      </c>
      <c r="K8365" s="457"/>
      <c r="L8365" s="457" t="e">
        <f>IF(K8365=0,#REF!,0)</f>
        <v>#REF!</v>
      </c>
    </row>
    <row r="8366" spans="1:12">
      <c r="A8366" s="30">
        <v>8364</v>
      </c>
      <c r="B8366" s="30">
        <v>1213.5469999999991</v>
      </c>
      <c r="C8366" s="30">
        <v>19127.3829999999</v>
      </c>
      <c r="D8366" s="30">
        <v>1</v>
      </c>
      <c r="E8366" s="30">
        <v>1</v>
      </c>
      <c r="F8366" s="30">
        <v>72175.453999999998</v>
      </c>
      <c r="G8366" s="30">
        <v>1</v>
      </c>
      <c r="H8366" s="30">
        <v>1</v>
      </c>
      <c r="I8366" s="30">
        <v>1</v>
      </c>
      <c r="K8366" s="457"/>
      <c r="L8366" s="457" t="e">
        <f>IF(K8366=0,#REF!,0)</f>
        <v>#REF!</v>
      </c>
    </row>
    <row r="8367" spans="1:12">
      <c r="A8367" s="30">
        <v>8365</v>
      </c>
      <c r="B8367" s="30">
        <v>6200.1660000000002</v>
      </c>
      <c r="C8367" s="30">
        <v>17305.932999999892</v>
      </c>
      <c r="D8367" s="30">
        <v>1</v>
      </c>
      <c r="E8367" s="30">
        <v>1</v>
      </c>
      <c r="F8367" s="30">
        <v>56690.056999999899</v>
      </c>
      <c r="G8367" s="30">
        <v>1</v>
      </c>
      <c r="H8367" s="30">
        <v>1</v>
      </c>
      <c r="I8367" s="30">
        <v>1</v>
      </c>
      <c r="K8367" s="457"/>
      <c r="L8367" s="457" t="e">
        <f>IF(K8367=0,#REF!,0)</f>
        <v>#REF!</v>
      </c>
    </row>
    <row r="8368" spans="1:12">
      <c r="A8368" s="30">
        <v>8366</v>
      </c>
      <c r="B8368" s="30">
        <v>1762.222</v>
      </c>
      <c r="C8368" s="30">
        <v>17121.011999999901</v>
      </c>
      <c r="D8368" s="30">
        <v>1</v>
      </c>
      <c r="E8368" s="30">
        <v>1</v>
      </c>
      <c r="F8368" s="30">
        <v>60120.526999999995</v>
      </c>
      <c r="G8368" s="30">
        <v>1</v>
      </c>
      <c r="H8368" s="30">
        <v>1</v>
      </c>
      <c r="I8368" s="30">
        <v>1</v>
      </c>
      <c r="K8368" s="457"/>
      <c r="L8368" s="457" t="e">
        <f>IF(K8368=0,#REF!,0)</f>
        <v>#REF!</v>
      </c>
    </row>
    <row r="8369" spans="1:12">
      <c r="A8369" s="30">
        <v>8367</v>
      </c>
      <c r="B8369" s="30">
        <v>1032.623999999998</v>
      </c>
      <c r="C8369" s="30">
        <v>17919.250999999902</v>
      </c>
      <c r="D8369" s="30">
        <v>1</v>
      </c>
      <c r="E8369" s="30">
        <v>1</v>
      </c>
      <c r="F8369" s="30">
        <v>59809.136999999988</v>
      </c>
      <c r="G8369" s="30">
        <v>1</v>
      </c>
      <c r="H8369" s="30">
        <v>1</v>
      </c>
      <c r="I8369" s="30">
        <v>1</v>
      </c>
      <c r="K8369" s="457"/>
      <c r="L8369" s="457" t="e">
        <f>IF(K8369=0,#REF!,0)</f>
        <v>#REF!</v>
      </c>
    </row>
    <row r="8370" spans="1:12">
      <c r="A8370" s="30">
        <v>8368</v>
      </c>
      <c r="B8370" s="30">
        <v>1032.623999999998</v>
      </c>
      <c r="C8370" s="30">
        <v>17622.3139999999</v>
      </c>
      <c r="D8370" s="30">
        <v>1</v>
      </c>
      <c r="E8370" s="30">
        <v>1</v>
      </c>
      <c r="F8370" s="30">
        <v>59979.016999999898</v>
      </c>
      <c r="G8370" s="30">
        <v>1</v>
      </c>
      <c r="H8370" s="30">
        <v>1</v>
      </c>
      <c r="I8370" s="30">
        <v>1</v>
      </c>
      <c r="K8370" s="457"/>
      <c r="L8370" s="457" t="e">
        <f>IF(K8370=0,#REF!,0)</f>
        <v>#REF!</v>
      </c>
    </row>
    <row r="8371" spans="1:12">
      <c r="A8371" s="30">
        <v>8369</v>
      </c>
      <c r="B8371" s="30">
        <v>1032.623999999998</v>
      </c>
      <c r="C8371" s="30">
        <v>17419.559999999899</v>
      </c>
      <c r="D8371" s="30">
        <v>1</v>
      </c>
      <c r="E8371" s="30">
        <v>1</v>
      </c>
      <c r="F8371" s="30">
        <v>62904.445999999902</v>
      </c>
      <c r="G8371" s="30">
        <v>1</v>
      </c>
      <c r="H8371" s="30">
        <v>1</v>
      </c>
      <c r="I8371" s="30">
        <v>1</v>
      </c>
      <c r="K8371" s="457"/>
      <c r="L8371" s="457" t="e">
        <f>IF(K8371=0,#REF!,0)</f>
        <v>#REF!</v>
      </c>
    </row>
    <row r="8372" spans="1:12">
      <c r="A8372" s="30">
        <v>8370</v>
      </c>
      <c r="B8372" s="30">
        <v>1762.222</v>
      </c>
      <c r="C8372" s="30">
        <v>16848.047999999901</v>
      </c>
      <c r="D8372" s="30">
        <v>1</v>
      </c>
      <c r="E8372" s="30">
        <v>1</v>
      </c>
      <c r="F8372" s="30">
        <v>64879.563999999889</v>
      </c>
      <c r="G8372" s="30">
        <v>1</v>
      </c>
      <c r="H8372" s="30">
        <v>1</v>
      </c>
      <c r="I8372" s="30">
        <v>1</v>
      </c>
      <c r="K8372" s="457"/>
      <c r="L8372" s="457" t="e">
        <f>IF(K8372=0,#REF!,0)</f>
        <v>#REF!</v>
      </c>
    </row>
    <row r="8373" spans="1:12">
      <c r="A8373" s="30">
        <v>8371</v>
      </c>
      <c r="B8373" s="30">
        <v>6139.8579999999993</v>
      </c>
      <c r="C8373" s="30">
        <v>16873.85399999989</v>
      </c>
      <c r="D8373" s="30">
        <v>1</v>
      </c>
      <c r="E8373" s="30">
        <v>1</v>
      </c>
      <c r="F8373" s="30">
        <v>59058.652000000002</v>
      </c>
      <c r="G8373" s="30">
        <v>1</v>
      </c>
      <c r="H8373" s="30">
        <v>1</v>
      </c>
      <c r="I8373" s="30">
        <v>1</v>
      </c>
      <c r="K8373" s="457"/>
      <c r="L8373" s="457" t="e">
        <f>IF(K8373=0,#REF!,0)</f>
        <v>#REF!</v>
      </c>
    </row>
    <row r="8374" spans="1:12">
      <c r="A8374" s="30">
        <v>8372</v>
      </c>
      <c r="B8374" s="30">
        <v>7599.07</v>
      </c>
      <c r="C8374" s="30">
        <v>18229.816999999901</v>
      </c>
      <c r="D8374" s="30">
        <v>1</v>
      </c>
      <c r="E8374" s="30">
        <v>1</v>
      </c>
      <c r="F8374" s="30">
        <v>58441.272000000004</v>
      </c>
      <c r="G8374" s="30">
        <v>1</v>
      </c>
      <c r="H8374" s="30">
        <v>1</v>
      </c>
      <c r="I8374" s="30">
        <v>1</v>
      </c>
      <c r="K8374" s="457"/>
      <c r="L8374" s="457" t="e">
        <f>IF(K8374=0,#REF!,0)</f>
        <v>#REF!</v>
      </c>
    </row>
    <row r="8375" spans="1:12">
      <c r="A8375" s="30">
        <v>8373</v>
      </c>
      <c r="B8375" s="30">
        <v>1762.222</v>
      </c>
      <c r="C8375" s="30">
        <v>17770.087999999902</v>
      </c>
      <c r="D8375" s="30">
        <v>1</v>
      </c>
      <c r="E8375" s="30">
        <v>1</v>
      </c>
      <c r="F8375" s="30">
        <v>68716.94</v>
      </c>
      <c r="G8375" s="30">
        <v>1</v>
      </c>
      <c r="H8375" s="30">
        <v>1</v>
      </c>
      <c r="I8375" s="30">
        <v>1</v>
      </c>
      <c r="K8375" s="457"/>
      <c r="L8375" s="457" t="e">
        <f>IF(K8375=0,#REF!,0)</f>
        <v>#REF!</v>
      </c>
    </row>
    <row r="8376" spans="1:12">
      <c r="A8376" s="30">
        <v>8374</v>
      </c>
      <c r="B8376" s="30">
        <v>1762.222</v>
      </c>
      <c r="C8376" s="30">
        <v>17393.083999999901</v>
      </c>
      <c r="D8376" s="30">
        <v>1</v>
      </c>
      <c r="E8376" s="30">
        <v>1</v>
      </c>
      <c r="F8376" s="30">
        <v>2371.1909999999898</v>
      </c>
      <c r="G8376" s="30">
        <v>1</v>
      </c>
      <c r="H8376" s="30">
        <v>1</v>
      </c>
      <c r="I8376" s="30">
        <v>1</v>
      </c>
      <c r="K8376" s="457"/>
      <c r="L8376" s="457" t="e">
        <f>IF(K8376=0,#REF!,0)</f>
        <v>#REF!</v>
      </c>
    </row>
    <row r="8377" spans="1:12">
      <c r="A8377" s="30">
        <v>8375</v>
      </c>
      <c r="B8377" s="30">
        <v>1762.222</v>
      </c>
      <c r="C8377" s="30">
        <v>17024.812999999889</v>
      </c>
      <c r="D8377" s="30">
        <v>1</v>
      </c>
      <c r="E8377" s="30">
        <v>1</v>
      </c>
      <c r="F8377" s="30">
        <v>2713.0360000000001</v>
      </c>
      <c r="G8377" s="30">
        <v>1</v>
      </c>
      <c r="H8377" s="30">
        <v>1</v>
      </c>
      <c r="I8377" s="30">
        <v>1</v>
      </c>
      <c r="K8377" s="457"/>
      <c r="L8377" s="457" t="e">
        <f>IF(K8377=0,#REF!,0)</f>
        <v>#REF!</v>
      </c>
    </row>
    <row r="8378" spans="1:12">
      <c r="A8378" s="30">
        <v>8376</v>
      </c>
      <c r="B8378" s="30">
        <v>1032.623999999998</v>
      </c>
      <c r="C8378" s="30">
        <v>17091.602999999901</v>
      </c>
      <c r="D8378" s="30">
        <v>1</v>
      </c>
      <c r="E8378" s="30">
        <v>1</v>
      </c>
      <c r="F8378" s="30">
        <v>6511.6269999999895</v>
      </c>
      <c r="G8378" s="30">
        <v>1</v>
      </c>
      <c r="H8378" s="30">
        <v>1</v>
      </c>
      <c r="I8378" s="30">
        <v>1</v>
      </c>
      <c r="K8378" s="457"/>
      <c r="L8378" s="457" t="e">
        <f>IF(K8378=0,#REF!,0)</f>
        <v>#REF!</v>
      </c>
    </row>
    <row r="8379" spans="1:12">
      <c r="A8379" s="30">
        <v>8377</v>
      </c>
      <c r="B8379" s="30">
        <v>1032.623999999998</v>
      </c>
      <c r="C8379" s="30">
        <v>20286.124999999898</v>
      </c>
      <c r="D8379" s="30">
        <v>1</v>
      </c>
      <c r="E8379" s="30">
        <v>1</v>
      </c>
      <c r="F8379" s="30">
        <v>14920.352999999899</v>
      </c>
      <c r="G8379" s="30">
        <v>1</v>
      </c>
      <c r="H8379" s="30">
        <v>1</v>
      </c>
      <c r="I8379" s="30">
        <v>1</v>
      </c>
      <c r="K8379" s="457"/>
      <c r="L8379" s="457" t="e">
        <f>IF(K8379=0,#REF!,0)</f>
        <v>#REF!</v>
      </c>
    </row>
    <row r="8380" spans="1:12">
      <c r="A8380" s="30">
        <v>8378</v>
      </c>
      <c r="B8380" s="30">
        <v>1032.623999999998</v>
      </c>
      <c r="C8380" s="30">
        <v>20366.212999999891</v>
      </c>
      <c r="D8380" s="30">
        <v>1</v>
      </c>
      <c r="E8380" s="30">
        <v>1</v>
      </c>
      <c r="F8380" s="30">
        <v>22944.739999999998</v>
      </c>
      <c r="G8380" s="30">
        <v>1</v>
      </c>
      <c r="H8380" s="30">
        <v>1</v>
      </c>
      <c r="I8380" s="30">
        <v>1</v>
      </c>
      <c r="K8380" s="457"/>
      <c r="L8380" s="457" t="e">
        <f>IF(K8380=0,#REF!,0)</f>
        <v>#REF!</v>
      </c>
    </row>
    <row r="8381" spans="1:12">
      <c r="A8381" s="30">
        <v>8379</v>
      </c>
      <c r="B8381" s="30">
        <v>1032.623999999998</v>
      </c>
      <c r="C8381" s="30">
        <v>20545.4549999999</v>
      </c>
      <c r="D8381" s="30">
        <v>1</v>
      </c>
      <c r="E8381" s="30">
        <v>1</v>
      </c>
      <c r="F8381" s="30">
        <v>30946.123</v>
      </c>
      <c r="G8381" s="30">
        <v>1</v>
      </c>
      <c r="H8381" s="30">
        <v>1</v>
      </c>
      <c r="I8381" s="30">
        <v>1</v>
      </c>
      <c r="K8381" s="457"/>
      <c r="L8381" s="457" t="e">
        <f>IF(K8381=0,#REF!,0)</f>
        <v>#REF!</v>
      </c>
    </row>
    <row r="8382" spans="1:12">
      <c r="A8382" s="30">
        <v>8380</v>
      </c>
      <c r="B8382" s="30">
        <v>1032.623999999998</v>
      </c>
      <c r="C8382" s="30">
        <v>20594.760999999889</v>
      </c>
      <c r="D8382" s="30">
        <v>1</v>
      </c>
      <c r="E8382" s="30">
        <v>1</v>
      </c>
      <c r="F8382" s="30">
        <v>36509.866999999998</v>
      </c>
      <c r="G8382" s="30">
        <v>1</v>
      </c>
      <c r="H8382" s="30">
        <v>1</v>
      </c>
      <c r="I8382" s="30">
        <v>1</v>
      </c>
      <c r="K8382" s="457"/>
      <c r="L8382" s="457" t="e">
        <f>IF(K8382=0,#REF!,0)</f>
        <v>#REF!</v>
      </c>
    </row>
    <row r="8383" spans="1:12">
      <c r="A8383" s="30">
        <v>8381</v>
      </c>
      <c r="B8383" s="30">
        <v>1032.623999999998</v>
      </c>
      <c r="C8383" s="30">
        <v>20627.080999999889</v>
      </c>
      <c r="D8383" s="30">
        <v>1</v>
      </c>
      <c r="E8383" s="30">
        <v>1</v>
      </c>
      <c r="F8383" s="30">
        <v>41548.792999999896</v>
      </c>
      <c r="G8383" s="30">
        <v>1</v>
      </c>
      <c r="H8383" s="30">
        <v>1</v>
      </c>
      <c r="I8383" s="30">
        <v>1</v>
      </c>
      <c r="K8383" s="457"/>
      <c r="L8383" s="457" t="e">
        <f>IF(K8383=0,#REF!,0)</f>
        <v>#REF!</v>
      </c>
    </row>
    <row r="8384" spans="1:12">
      <c r="A8384" s="30">
        <v>8382</v>
      </c>
      <c r="B8384" s="30">
        <v>1762.222</v>
      </c>
      <c r="C8384" s="30">
        <v>20621.030999999901</v>
      </c>
      <c r="D8384" s="30">
        <v>1</v>
      </c>
      <c r="E8384" s="30">
        <v>1</v>
      </c>
      <c r="F8384" s="30">
        <v>46463.21199999989</v>
      </c>
      <c r="G8384" s="30">
        <v>1</v>
      </c>
      <c r="H8384" s="30">
        <v>1</v>
      </c>
      <c r="I8384" s="30">
        <v>1</v>
      </c>
      <c r="K8384" s="457"/>
      <c r="L8384" s="457" t="e">
        <f>IF(K8384=0,#REF!,0)</f>
        <v>#REF!</v>
      </c>
    </row>
    <row r="8385" spans="1:12">
      <c r="A8385" s="30">
        <v>8383</v>
      </c>
      <c r="B8385" s="30">
        <v>6139.8579999999993</v>
      </c>
      <c r="C8385" s="30">
        <v>20752.646999999903</v>
      </c>
      <c r="D8385" s="30">
        <v>1</v>
      </c>
      <c r="E8385" s="30">
        <v>1</v>
      </c>
      <c r="F8385" s="30">
        <v>125762.522</v>
      </c>
      <c r="G8385" s="30">
        <v>1</v>
      </c>
      <c r="H8385" s="30">
        <v>1</v>
      </c>
      <c r="I8385" s="30">
        <v>1</v>
      </c>
      <c r="K8385" s="457"/>
      <c r="L8385" s="457" t="e">
        <f>IF(K8385=0,#REF!,0)</f>
        <v>#REF!</v>
      </c>
    </row>
    <row r="8386" spans="1:12">
      <c r="A8386" s="30">
        <v>8384</v>
      </c>
      <c r="B8386" s="30">
        <v>1762.222</v>
      </c>
      <c r="C8386" s="30">
        <v>48725.407999999894</v>
      </c>
      <c r="D8386" s="30">
        <v>1</v>
      </c>
      <c r="E8386" s="30">
        <v>1</v>
      </c>
      <c r="F8386" s="30">
        <v>127634.83799999999</v>
      </c>
      <c r="G8386" s="30">
        <v>1</v>
      </c>
      <c r="H8386" s="30">
        <v>1</v>
      </c>
      <c r="I8386" s="30">
        <v>1</v>
      </c>
      <c r="K8386" s="457"/>
      <c r="L8386" s="457" t="e">
        <f>IF(K8386=0,#REF!,0)</f>
        <v>#REF!</v>
      </c>
    </row>
    <row r="8387" spans="1:12">
      <c r="A8387" s="30">
        <v>8385</v>
      </c>
      <c r="B8387" s="30">
        <v>1032.623999999998</v>
      </c>
      <c r="C8387" s="30">
        <v>76657.902999999904</v>
      </c>
      <c r="D8387" s="30">
        <v>1</v>
      </c>
      <c r="E8387" s="30">
        <v>1</v>
      </c>
      <c r="F8387" s="30">
        <v>119092.58199999899</v>
      </c>
      <c r="G8387" s="30">
        <v>1</v>
      </c>
      <c r="H8387" s="30">
        <v>1</v>
      </c>
      <c r="I8387" s="30">
        <v>1</v>
      </c>
      <c r="K8387" s="457"/>
      <c r="L8387" s="457" t="e">
        <f>IF(K8387=0,#REF!,0)</f>
        <v>#REF!</v>
      </c>
    </row>
    <row r="8388" spans="1:12">
      <c r="A8388" s="30">
        <v>8386</v>
      </c>
      <c r="B8388" s="30">
        <v>1153.2399999999991</v>
      </c>
      <c r="C8388" s="30">
        <v>92940.424999999901</v>
      </c>
      <c r="D8388" s="30">
        <v>1</v>
      </c>
      <c r="E8388" s="30">
        <v>1</v>
      </c>
      <c r="F8388" s="30">
        <v>106626.693</v>
      </c>
      <c r="G8388" s="30">
        <v>1</v>
      </c>
      <c r="H8388" s="30">
        <v>1</v>
      </c>
      <c r="I8388" s="30">
        <v>1</v>
      </c>
      <c r="K8388" s="457"/>
      <c r="L8388" s="457" t="e">
        <f>IF(K8388=0,#REF!,0)</f>
        <v>#REF!</v>
      </c>
    </row>
    <row r="8389" spans="1:12">
      <c r="A8389" s="30">
        <v>8387</v>
      </c>
      <c r="B8389" s="30">
        <v>1213.5469999999991</v>
      </c>
      <c r="C8389" s="30">
        <v>109021.76399999979</v>
      </c>
      <c r="D8389" s="30">
        <v>1</v>
      </c>
      <c r="E8389" s="30">
        <v>1</v>
      </c>
      <c r="F8389" s="30">
        <v>96264.149999999892</v>
      </c>
      <c r="G8389" s="30">
        <v>1</v>
      </c>
      <c r="H8389" s="30">
        <v>1</v>
      </c>
      <c r="I8389" s="30">
        <v>1</v>
      </c>
      <c r="K8389" s="457"/>
      <c r="L8389" s="457" t="e">
        <f>IF(K8389=0,#REF!,0)</f>
        <v>#REF!</v>
      </c>
    </row>
    <row r="8390" spans="1:12">
      <c r="A8390" s="30">
        <v>8388</v>
      </c>
      <c r="B8390" s="30">
        <v>1213.5469999999991</v>
      </c>
      <c r="C8390" s="30">
        <v>92736.566999999894</v>
      </c>
      <c r="D8390" s="30">
        <v>1</v>
      </c>
      <c r="E8390" s="30">
        <v>1</v>
      </c>
      <c r="F8390" s="30">
        <v>87573.283999999898</v>
      </c>
      <c r="G8390" s="30">
        <v>1</v>
      </c>
      <c r="H8390" s="30">
        <v>1</v>
      </c>
      <c r="I8390" s="30">
        <v>1</v>
      </c>
      <c r="K8390" s="457"/>
      <c r="L8390" s="457" t="e">
        <f>IF(K8390=0,#REF!,0)</f>
        <v>#REF!</v>
      </c>
    </row>
    <row r="8391" spans="1:12">
      <c r="A8391" s="30">
        <v>8389</v>
      </c>
      <c r="B8391" s="30">
        <v>6200.1660000000002</v>
      </c>
      <c r="C8391" s="30">
        <v>55409.5819999999</v>
      </c>
      <c r="D8391" s="30">
        <v>1</v>
      </c>
      <c r="E8391" s="30">
        <v>1</v>
      </c>
      <c r="F8391" s="30">
        <v>71103.209999999977</v>
      </c>
      <c r="G8391" s="30">
        <v>1</v>
      </c>
      <c r="H8391" s="30">
        <v>1</v>
      </c>
      <c r="I8391" s="30">
        <v>1</v>
      </c>
      <c r="K8391" s="457"/>
      <c r="L8391" s="457" t="e">
        <f>IF(K8391=0,#REF!,0)</f>
        <v>#REF!</v>
      </c>
    </row>
    <row r="8392" spans="1:12">
      <c r="A8392" s="30">
        <v>8390</v>
      </c>
      <c r="B8392" s="30">
        <v>1762.222</v>
      </c>
      <c r="C8392" s="30">
        <v>74452.3149999999</v>
      </c>
      <c r="D8392" s="30">
        <v>1</v>
      </c>
      <c r="E8392" s="30">
        <v>1</v>
      </c>
      <c r="F8392" s="30">
        <v>74685.168999999907</v>
      </c>
      <c r="G8392" s="30">
        <v>1</v>
      </c>
      <c r="H8392" s="30">
        <v>1</v>
      </c>
      <c r="I8392" s="30">
        <v>1</v>
      </c>
      <c r="K8392" s="457"/>
      <c r="L8392" s="457" t="e">
        <f>IF(K8392=0,#REF!,0)</f>
        <v>#REF!</v>
      </c>
    </row>
    <row r="8393" spans="1:12">
      <c r="A8393" s="30">
        <v>8391</v>
      </c>
      <c r="B8393" s="30">
        <v>1032.623999999998</v>
      </c>
      <c r="C8393" s="30">
        <v>105993.1439999998</v>
      </c>
      <c r="D8393" s="30">
        <v>1</v>
      </c>
      <c r="E8393" s="30">
        <v>1</v>
      </c>
      <c r="F8393" s="30">
        <v>72801.78199999989</v>
      </c>
      <c r="G8393" s="30">
        <v>1</v>
      </c>
      <c r="H8393" s="30">
        <v>1</v>
      </c>
      <c r="I8393" s="30">
        <v>1</v>
      </c>
      <c r="K8393" s="457"/>
      <c r="L8393" s="457" t="e">
        <f>IF(K8393=0,#REF!,0)</f>
        <v>#REF!</v>
      </c>
    </row>
    <row r="8394" spans="1:12">
      <c r="A8394" s="30">
        <v>8392</v>
      </c>
      <c r="B8394" s="30">
        <v>1032.623999999998</v>
      </c>
      <c r="C8394" s="30">
        <v>90002.718999999895</v>
      </c>
      <c r="D8394" s="30">
        <v>1</v>
      </c>
      <c r="E8394" s="30">
        <v>1</v>
      </c>
      <c r="F8394" s="30">
        <v>73017.259000000005</v>
      </c>
      <c r="G8394" s="30">
        <v>1</v>
      </c>
      <c r="H8394" s="30">
        <v>1</v>
      </c>
      <c r="I8394" s="30">
        <v>1</v>
      </c>
      <c r="K8394" s="457"/>
      <c r="L8394" s="457" t="e">
        <f>IF(K8394=0,#REF!,0)</f>
        <v>#REF!</v>
      </c>
    </row>
    <row r="8395" spans="1:12">
      <c r="A8395" s="30">
        <v>8393</v>
      </c>
      <c r="B8395" s="30">
        <v>1032.623999999998</v>
      </c>
      <c r="C8395" s="30">
        <v>78236.70999999989</v>
      </c>
      <c r="D8395" s="30">
        <v>1</v>
      </c>
      <c r="E8395" s="30">
        <v>1</v>
      </c>
      <c r="F8395" s="30">
        <v>77231.676999999981</v>
      </c>
      <c r="G8395" s="30">
        <v>1</v>
      </c>
      <c r="H8395" s="30">
        <v>1</v>
      </c>
      <c r="I8395" s="30">
        <v>1</v>
      </c>
      <c r="K8395" s="457"/>
      <c r="L8395" s="457" t="e">
        <f>IF(K8395=0,#REF!,0)</f>
        <v>#REF!</v>
      </c>
    </row>
    <row r="8396" spans="1:12">
      <c r="A8396" s="30">
        <v>8394</v>
      </c>
      <c r="B8396" s="30">
        <v>1762.222</v>
      </c>
      <c r="C8396" s="30">
        <v>46612.295999999886</v>
      </c>
      <c r="D8396" s="30">
        <v>1</v>
      </c>
      <c r="E8396" s="30">
        <v>1</v>
      </c>
      <c r="F8396" s="30">
        <v>80038.766999999905</v>
      </c>
      <c r="G8396" s="30">
        <v>1</v>
      </c>
      <c r="H8396" s="30">
        <v>1</v>
      </c>
      <c r="I8396" s="30">
        <v>1</v>
      </c>
      <c r="K8396" s="457"/>
      <c r="L8396" s="457" t="e">
        <f>IF(K8396=0,#REF!,0)</f>
        <v>#REF!</v>
      </c>
    </row>
    <row r="8397" spans="1:12">
      <c r="A8397" s="30">
        <v>8395</v>
      </c>
      <c r="B8397" s="30">
        <v>6139.8579999999993</v>
      </c>
      <c r="C8397" s="30">
        <v>31517.2759999999</v>
      </c>
      <c r="D8397" s="30">
        <v>1</v>
      </c>
      <c r="E8397" s="30">
        <v>1</v>
      </c>
      <c r="F8397" s="30">
        <v>73344.631000000008</v>
      </c>
      <c r="G8397" s="30">
        <v>1</v>
      </c>
      <c r="H8397" s="30">
        <v>1</v>
      </c>
      <c r="I8397" s="30">
        <v>1</v>
      </c>
      <c r="K8397" s="457"/>
      <c r="L8397" s="457" t="e">
        <f>IF(K8397=0,#REF!,0)</f>
        <v>#REF!</v>
      </c>
    </row>
    <row r="8398" spans="1:12">
      <c r="A8398" s="30">
        <v>8396</v>
      </c>
      <c r="B8398" s="30">
        <v>7599.07</v>
      </c>
      <c r="C8398" s="30">
        <v>32875.587999999902</v>
      </c>
      <c r="D8398" s="30">
        <v>1</v>
      </c>
      <c r="E8398" s="30">
        <v>1</v>
      </c>
      <c r="F8398" s="30">
        <v>71651.28300000001</v>
      </c>
      <c r="G8398" s="30">
        <v>1</v>
      </c>
      <c r="H8398" s="30">
        <v>1</v>
      </c>
      <c r="I8398" s="30">
        <v>1</v>
      </c>
      <c r="K8398" s="457"/>
      <c r="L8398" s="457" t="e">
        <f>IF(K8398=0,#REF!,0)</f>
        <v>#REF!</v>
      </c>
    </row>
    <row r="8399" spans="1:12">
      <c r="A8399" s="30">
        <v>8397</v>
      </c>
      <c r="B8399" s="30">
        <v>1762.222</v>
      </c>
      <c r="C8399" s="30">
        <v>18400.323999999899</v>
      </c>
      <c r="D8399" s="30">
        <v>1</v>
      </c>
      <c r="E8399" s="30">
        <v>1</v>
      </c>
      <c r="F8399" s="30">
        <v>81625.673999999999</v>
      </c>
      <c r="G8399" s="30">
        <v>1</v>
      </c>
      <c r="H8399" s="30">
        <v>1</v>
      </c>
      <c r="I8399" s="30">
        <v>1</v>
      </c>
      <c r="K8399" s="457"/>
      <c r="L8399" s="457" t="e">
        <f>IF(K8399=0,#REF!,0)</f>
        <v>#REF!</v>
      </c>
    </row>
    <row r="8400" spans="1:12">
      <c r="A8400" s="30">
        <v>8398</v>
      </c>
      <c r="B8400" s="30">
        <v>1762.222</v>
      </c>
      <c r="C8400" s="30">
        <v>18014.4029999999</v>
      </c>
      <c r="D8400" s="30">
        <v>1</v>
      </c>
      <c r="E8400" s="30">
        <v>1</v>
      </c>
      <c r="F8400" s="30">
        <v>4068.8289999999897</v>
      </c>
      <c r="G8400" s="30">
        <v>1</v>
      </c>
      <c r="H8400" s="30">
        <v>1</v>
      </c>
      <c r="I8400" s="30">
        <v>1</v>
      </c>
      <c r="K8400" s="457"/>
      <c r="L8400" s="457" t="e">
        <f>IF(K8400=0,#REF!,0)</f>
        <v>#REF!</v>
      </c>
    </row>
    <row r="8401" spans="1:12">
      <c r="A8401" s="30">
        <v>8399</v>
      </c>
      <c r="B8401" s="30">
        <v>1762.222</v>
      </c>
      <c r="C8401" s="30">
        <v>17682.594999999899</v>
      </c>
      <c r="D8401" s="30">
        <v>1</v>
      </c>
      <c r="E8401" s="30">
        <v>1</v>
      </c>
      <c r="F8401" s="30">
        <v>7870.8379999999897</v>
      </c>
      <c r="G8401" s="30">
        <v>1</v>
      </c>
      <c r="H8401" s="30">
        <v>1</v>
      </c>
      <c r="I8401" s="30">
        <v>1</v>
      </c>
      <c r="K8401" s="457"/>
      <c r="L8401" s="457" t="e">
        <f>IF(K8401=0,#REF!,0)</f>
        <v>#REF!</v>
      </c>
    </row>
    <row r="8402" spans="1:12">
      <c r="A8402" s="30">
        <v>8400</v>
      </c>
      <c r="B8402" s="30">
        <v>1032.623999999998</v>
      </c>
      <c r="C8402" s="30">
        <v>17832.4029999999</v>
      </c>
      <c r="D8402" s="30">
        <v>1</v>
      </c>
      <c r="E8402" s="30">
        <v>1</v>
      </c>
      <c r="F8402" s="30">
        <v>16073.853999999999</v>
      </c>
      <c r="G8402" s="30">
        <v>1</v>
      </c>
      <c r="H8402" s="30">
        <v>1</v>
      </c>
      <c r="I8402" s="30">
        <v>1</v>
      </c>
      <c r="K8402" s="457"/>
      <c r="L8402" s="457" t="e">
        <f>IF(K8402=0,#REF!,0)</f>
        <v>#REF!</v>
      </c>
    </row>
    <row r="8403" spans="1:12">
      <c r="A8403" s="30">
        <v>8401</v>
      </c>
      <c r="B8403" s="30">
        <v>1032.623999999998</v>
      </c>
      <c r="C8403" s="30">
        <v>17906.781999999897</v>
      </c>
      <c r="D8403" s="30">
        <v>1</v>
      </c>
      <c r="E8403" s="30">
        <v>1</v>
      </c>
      <c r="F8403" s="30">
        <v>20617.284999999996</v>
      </c>
      <c r="G8403" s="30">
        <v>1</v>
      </c>
      <c r="H8403" s="30">
        <v>1</v>
      </c>
      <c r="I8403" s="30">
        <v>1</v>
      </c>
      <c r="K8403" s="457"/>
      <c r="L8403" s="457" t="e">
        <f>IF(K8403=0,#REF!,0)</f>
        <v>#REF!</v>
      </c>
    </row>
    <row r="8404" spans="1:12">
      <c r="A8404" s="30">
        <v>8402</v>
      </c>
      <c r="B8404" s="30">
        <v>1032.623999999998</v>
      </c>
      <c r="C8404" s="30">
        <v>17880.947999999902</v>
      </c>
      <c r="D8404" s="30">
        <v>1</v>
      </c>
      <c r="E8404" s="30">
        <v>1</v>
      </c>
      <c r="F8404" s="30">
        <v>24534.591999999899</v>
      </c>
      <c r="G8404" s="30">
        <v>1</v>
      </c>
      <c r="H8404" s="30">
        <v>1</v>
      </c>
      <c r="I8404" s="30">
        <v>1</v>
      </c>
      <c r="K8404" s="457"/>
      <c r="L8404" s="457" t="e">
        <f>IF(K8404=0,#REF!,0)</f>
        <v>#REF!</v>
      </c>
    </row>
    <row r="8405" spans="1:12">
      <c r="A8405" s="30">
        <v>8403</v>
      </c>
      <c r="B8405" s="30">
        <v>1032.623999999998</v>
      </c>
      <c r="C8405" s="30">
        <v>17926.65599999989</v>
      </c>
      <c r="D8405" s="30">
        <v>1</v>
      </c>
      <c r="E8405" s="30">
        <v>1</v>
      </c>
      <c r="F8405" s="30">
        <v>28275.913999999899</v>
      </c>
      <c r="G8405" s="30">
        <v>1</v>
      </c>
      <c r="H8405" s="30">
        <v>1</v>
      </c>
      <c r="I8405" s="30">
        <v>1</v>
      </c>
      <c r="K8405" s="457"/>
      <c r="L8405" s="457" t="e">
        <f>IF(K8405=0,#REF!,0)</f>
        <v>#REF!</v>
      </c>
    </row>
    <row r="8406" spans="1:12">
      <c r="A8406" s="30">
        <v>8404</v>
      </c>
      <c r="B8406" s="30">
        <v>1032.623999999998</v>
      </c>
      <c r="C8406" s="30">
        <v>18028.70899999989</v>
      </c>
      <c r="D8406" s="30">
        <v>1</v>
      </c>
      <c r="E8406" s="30">
        <v>1</v>
      </c>
      <c r="F8406" s="30">
        <v>32308.011999999999</v>
      </c>
      <c r="G8406" s="30">
        <v>1</v>
      </c>
      <c r="H8406" s="30">
        <v>1</v>
      </c>
      <c r="I8406" s="30">
        <v>1</v>
      </c>
      <c r="K8406" s="457"/>
      <c r="L8406" s="457" t="e">
        <f>IF(K8406=0,#REF!,0)</f>
        <v>#REF!</v>
      </c>
    </row>
    <row r="8407" spans="1:12">
      <c r="A8407" s="30">
        <v>8405</v>
      </c>
      <c r="B8407" s="30">
        <v>1032.623999999998</v>
      </c>
      <c r="C8407" s="30">
        <v>18100.285999999891</v>
      </c>
      <c r="D8407" s="30">
        <v>1</v>
      </c>
      <c r="E8407" s="30">
        <v>1</v>
      </c>
      <c r="F8407" s="30">
        <v>35380.834000000003</v>
      </c>
      <c r="G8407" s="30">
        <v>1</v>
      </c>
      <c r="H8407" s="30">
        <v>1</v>
      </c>
      <c r="I8407" s="30">
        <v>1</v>
      </c>
      <c r="K8407" s="457"/>
      <c r="L8407" s="457" t="e">
        <f>IF(K8407=0,#REF!,0)</f>
        <v>#REF!</v>
      </c>
    </row>
    <row r="8408" spans="1:12">
      <c r="A8408" s="30">
        <v>8406</v>
      </c>
      <c r="B8408" s="30">
        <v>1762.222</v>
      </c>
      <c r="C8408" s="30">
        <v>18176.219999999892</v>
      </c>
      <c r="D8408" s="30">
        <v>1</v>
      </c>
      <c r="E8408" s="30">
        <v>1</v>
      </c>
      <c r="F8408" s="30">
        <v>39143.894</v>
      </c>
      <c r="G8408" s="30">
        <v>1</v>
      </c>
      <c r="H8408" s="30">
        <v>1</v>
      </c>
      <c r="I8408" s="30">
        <v>1</v>
      </c>
      <c r="K8408" s="457"/>
      <c r="L8408" s="457" t="e">
        <f>IF(K8408=0,#REF!,0)</f>
        <v>#REF!</v>
      </c>
    </row>
    <row r="8409" spans="1:12">
      <c r="A8409" s="30">
        <v>8407</v>
      </c>
      <c r="B8409" s="30">
        <v>6139.8579999999993</v>
      </c>
      <c r="C8409" s="30">
        <v>18344.5809999999</v>
      </c>
      <c r="D8409" s="30">
        <v>1</v>
      </c>
      <c r="E8409" s="30">
        <v>1</v>
      </c>
      <c r="F8409" s="30">
        <v>116832.29499999899</v>
      </c>
      <c r="G8409" s="30">
        <v>1</v>
      </c>
      <c r="H8409" s="30">
        <v>1</v>
      </c>
      <c r="I8409" s="30">
        <v>1</v>
      </c>
      <c r="K8409" s="457"/>
      <c r="L8409" s="457" t="e">
        <f>IF(K8409=0,#REF!,0)</f>
        <v>#REF!</v>
      </c>
    </row>
    <row r="8410" spans="1:12">
      <c r="A8410" s="30">
        <v>8408</v>
      </c>
      <c r="B8410" s="30">
        <v>1762.222</v>
      </c>
      <c r="C8410" s="30">
        <v>48409.17399999989</v>
      </c>
      <c r="D8410" s="30">
        <v>1</v>
      </c>
      <c r="E8410" s="30">
        <v>1</v>
      </c>
      <c r="F8410" s="30">
        <v>119276.45699999899</v>
      </c>
      <c r="G8410" s="30">
        <v>1</v>
      </c>
      <c r="H8410" s="30">
        <v>1</v>
      </c>
      <c r="I8410" s="30">
        <v>1</v>
      </c>
      <c r="K8410" s="457"/>
      <c r="L8410" s="457" t="e">
        <f>IF(K8410=0,#REF!,0)</f>
        <v>#REF!</v>
      </c>
    </row>
    <row r="8411" spans="1:12">
      <c r="A8411" s="30">
        <v>8409</v>
      </c>
      <c r="B8411" s="30">
        <v>1032.623999999998</v>
      </c>
      <c r="C8411" s="30">
        <v>76200.536999999895</v>
      </c>
      <c r="D8411" s="30">
        <v>1</v>
      </c>
      <c r="E8411" s="30">
        <v>1</v>
      </c>
      <c r="F8411" s="30">
        <v>111125.204</v>
      </c>
      <c r="G8411" s="30">
        <v>1</v>
      </c>
      <c r="H8411" s="30">
        <v>1</v>
      </c>
      <c r="I8411" s="30">
        <v>1</v>
      </c>
      <c r="K8411" s="457"/>
      <c r="L8411" s="457" t="e">
        <f>IF(K8411=0,#REF!,0)</f>
        <v>#REF!</v>
      </c>
    </row>
    <row r="8412" spans="1:12">
      <c r="A8412" s="30">
        <v>8410</v>
      </c>
      <c r="B8412" s="30">
        <v>1153.2399999999991</v>
      </c>
      <c r="C8412" s="30">
        <v>92160.338999999891</v>
      </c>
      <c r="D8412" s="30">
        <v>1</v>
      </c>
      <c r="E8412" s="30">
        <v>1</v>
      </c>
      <c r="F8412" s="30">
        <v>98557.447999999989</v>
      </c>
      <c r="G8412" s="30">
        <v>1</v>
      </c>
      <c r="H8412" s="30">
        <v>1</v>
      </c>
      <c r="I8412" s="30">
        <v>1</v>
      </c>
      <c r="K8412" s="457"/>
      <c r="L8412" s="457" t="e">
        <f>IF(K8412=0,#REF!,0)</f>
        <v>#REF!</v>
      </c>
    </row>
    <row r="8413" spans="1:12">
      <c r="A8413" s="30">
        <v>8411</v>
      </c>
      <c r="B8413" s="30">
        <v>1213.5469999999991</v>
      </c>
      <c r="C8413" s="30">
        <v>107978.47599999981</v>
      </c>
      <c r="D8413" s="30">
        <v>1</v>
      </c>
      <c r="E8413" s="30">
        <v>1</v>
      </c>
      <c r="F8413" s="30">
        <v>89701.920999999886</v>
      </c>
      <c r="G8413" s="30">
        <v>1</v>
      </c>
      <c r="H8413" s="30">
        <v>1</v>
      </c>
      <c r="I8413" s="30">
        <v>1</v>
      </c>
      <c r="K8413" s="457"/>
      <c r="L8413" s="457" t="e">
        <f>IF(K8413=0,#REF!,0)</f>
        <v>#REF!</v>
      </c>
    </row>
    <row r="8414" spans="1:12">
      <c r="A8414" s="30">
        <v>8412</v>
      </c>
      <c r="B8414" s="30">
        <v>1213.5469999999991</v>
      </c>
      <c r="C8414" s="30">
        <v>91258.629999999903</v>
      </c>
      <c r="D8414" s="30">
        <v>1</v>
      </c>
      <c r="E8414" s="30">
        <v>1</v>
      </c>
      <c r="F8414" s="30">
        <v>78325.840999999898</v>
      </c>
      <c r="G8414" s="30">
        <v>1</v>
      </c>
      <c r="H8414" s="30">
        <v>1</v>
      </c>
      <c r="I8414" s="30">
        <v>1</v>
      </c>
      <c r="K8414" s="457"/>
      <c r="L8414" s="457" t="e">
        <f>IF(K8414=0,#REF!,0)</f>
        <v>#REF!</v>
      </c>
    </row>
    <row r="8415" spans="1:12">
      <c r="A8415" s="30">
        <v>8413</v>
      </c>
      <c r="B8415" s="30">
        <v>6200.1660000000002</v>
      </c>
      <c r="C8415" s="30">
        <v>54113.913999999902</v>
      </c>
      <c r="D8415" s="30">
        <v>1</v>
      </c>
      <c r="E8415" s="30">
        <v>1</v>
      </c>
      <c r="F8415" s="30">
        <v>65070.999999999891</v>
      </c>
      <c r="G8415" s="30">
        <v>1</v>
      </c>
      <c r="H8415" s="30">
        <v>1</v>
      </c>
      <c r="I8415" s="30">
        <v>1</v>
      </c>
      <c r="K8415" s="457">
        <v>923.34302896533768</v>
      </c>
      <c r="L8415" s="457">
        <f>IF(K8415=0,#REF!,0)</f>
        <v>0</v>
      </c>
    </row>
    <row r="8416" spans="1:12">
      <c r="A8416" s="30">
        <v>8414</v>
      </c>
      <c r="B8416" s="30">
        <v>1762.222</v>
      </c>
      <c r="C8416" s="30">
        <v>73306.735999999903</v>
      </c>
      <c r="D8416" s="30">
        <v>1</v>
      </c>
      <c r="E8416" s="30">
        <v>1</v>
      </c>
      <c r="F8416" s="30">
        <v>72164.146999999997</v>
      </c>
      <c r="G8416" s="30">
        <v>1</v>
      </c>
      <c r="H8416" s="30">
        <v>1</v>
      </c>
      <c r="I8416" s="30">
        <v>1</v>
      </c>
      <c r="K8416" s="457"/>
      <c r="L8416" s="457" t="e">
        <f>IF(K8416=0,#REF!,0)</f>
        <v>#REF!</v>
      </c>
    </row>
    <row r="8417" spans="1:12">
      <c r="A8417" s="30">
        <v>8415</v>
      </c>
      <c r="B8417" s="30">
        <v>1032.623999999998</v>
      </c>
      <c r="C8417" s="30">
        <v>104992.00199999979</v>
      </c>
      <c r="D8417" s="30">
        <v>1</v>
      </c>
      <c r="E8417" s="30">
        <v>1</v>
      </c>
      <c r="F8417" s="30">
        <v>73509.251999999993</v>
      </c>
      <c r="G8417" s="30">
        <v>1</v>
      </c>
      <c r="H8417" s="30">
        <v>1</v>
      </c>
      <c r="I8417" s="30">
        <v>1</v>
      </c>
      <c r="K8417" s="457"/>
      <c r="L8417" s="457" t="e">
        <f>IF(K8417=0,#REF!,0)</f>
        <v>#REF!</v>
      </c>
    </row>
    <row r="8418" spans="1:12">
      <c r="A8418" s="30">
        <v>8416</v>
      </c>
      <c r="B8418" s="30">
        <v>1032.623999999998</v>
      </c>
      <c r="C8418" s="30">
        <v>89121.222999999896</v>
      </c>
      <c r="D8418" s="30">
        <v>1</v>
      </c>
      <c r="E8418" s="30">
        <v>1</v>
      </c>
      <c r="F8418" s="30">
        <v>74001.058999999892</v>
      </c>
      <c r="G8418" s="30">
        <v>1</v>
      </c>
      <c r="H8418" s="30">
        <v>1</v>
      </c>
      <c r="I8418" s="30">
        <v>1</v>
      </c>
      <c r="K8418" s="457"/>
      <c r="L8418" s="457" t="e">
        <f>IF(K8418=0,#REF!,0)</f>
        <v>#REF!</v>
      </c>
    </row>
    <row r="8419" spans="1:12">
      <c r="A8419" s="30">
        <v>8417</v>
      </c>
      <c r="B8419" s="30">
        <v>1032.623999999998</v>
      </c>
      <c r="C8419" s="30">
        <v>77364.342999999892</v>
      </c>
      <c r="D8419" s="30">
        <v>1</v>
      </c>
      <c r="E8419" s="30">
        <v>1</v>
      </c>
      <c r="F8419" s="30">
        <v>76824.167000000001</v>
      </c>
      <c r="G8419" s="30">
        <v>1</v>
      </c>
      <c r="H8419" s="30">
        <v>1</v>
      </c>
      <c r="I8419" s="30">
        <v>1</v>
      </c>
      <c r="K8419" s="457"/>
      <c r="L8419" s="457" t="e">
        <f>IF(K8419=0,#REF!,0)</f>
        <v>#REF!</v>
      </c>
    </row>
    <row r="8420" spans="1:12">
      <c r="A8420" s="30">
        <v>8418</v>
      </c>
      <c r="B8420" s="30">
        <v>1762.222</v>
      </c>
      <c r="C8420" s="30">
        <v>45729.096999999892</v>
      </c>
      <c r="D8420" s="30">
        <v>1</v>
      </c>
      <c r="E8420" s="30">
        <v>1</v>
      </c>
      <c r="F8420" s="30">
        <v>77450.528999999995</v>
      </c>
      <c r="G8420" s="30">
        <v>1</v>
      </c>
      <c r="H8420" s="30">
        <v>1</v>
      </c>
      <c r="I8420" s="30">
        <v>1</v>
      </c>
      <c r="K8420" s="457"/>
      <c r="L8420" s="457" t="e">
        <f>IF(K8420=0,#REF!,0)</f>
        <v>#REF!</v>
      </c>
    </row>
    <row r="8421" spans="1:12">
      <c r="A8421" s="30">
        <v>8419</v>
      </c>
      <c r="B8421" s="30">
        <v>6139.8579999999993</v>
      </c>
      <c r="C8421" s="30">
        <v>31009.420999999889</v>
      </c>
      <c r="D8421" s="30">
        <v>1</v>
      </c>
      <c r="E8421" s="30">
        <v>1</v>
      </c>
      <c r="F8421" s="30">
        <v>70672.755999999892</v>
      </c>
      <c r="G8421" s="30">
        <v>1</v>
      </c>
      <c r="H8421" s="30">
        <v>1</v>
      </c>
      <c r="I8421" s="30">
        <v>1</v>
      </c>
      <c r="K8421" s="457"/>
      <c r="L8421" s="457" t="e">
        <f>IF(K8421=0,#REF!,0)</f>
        <v>#REF!</v>
      </c>
    </row>
    <row r="8422" spans="1:12">
      <c r="A8422" s="30">
        <v>8420</v>
      </c>
      <c r="B8422" s="30">
        <v>7599.07</v>
      </c>
      <c r="C8422" s="30">
        <v>32264.414999999888</v>
      </c>
      <c r="D8422" s="30">
        <v>1</v>
      </c>
      <c r="E8422" s="30">
        <v>1</v>
      </c>
      <c r="F8422" s="30">
        <v>66242.53</v>
      </c>
      <c r="G8422" s="30">
        <v>1</v>
      </c>
      <c r="H8422" s="30">
        <v>1</v>
      </c>
      <c r="I8422" s="30">
        <v>1</v>
      </c>
      <c r="K8422" s="457"/>
      <c r="L8422" s="457" t="e">
        <f>IF(K8422=0,#REF!,0)</f>
        <v>#REF!</v>
      </c>
    </row>
    <row r="8423" spans="1:12">
      <c r="A8423" s="30">
        <v>8421</v>
      </c>
      <c r="B8423" s="30">
        <v>1762.222</v>
      </c>
      <c r="C8423" s="30">
        <v>18030.4739999999</v>
      </c>
      <c r="D8423" s="30">
        <v>1</v>
      </c>
      <c r="E8423" s="30">
        <v>1</v>
      </c>
      <c r="F8423" s="30">
        <v>74637.89999999998</v>
      </c>
      <c r="G8423" s="30">
        <v>1</v>
      </c>
      <c r="H8423" s="30">
        <v>1</v>
      </c>
      <c r="I8423" s="30">
        <v>1</v>
      </c>
      <c r="K8423" s="457"/>
      <c r="L8423" s="457" t="e">
        <f>IF(K8423=0,#REF!,0)</f>
        <v>#REF!</v>
      </c>
    </row>
    <row r="8424" spans="1:12">
      <c r="A8424" s="30">
        <v>8422</v>
      </c>
      <c r="B8424" s="30">
        <v>1762.222</v>
      </c>
      <c r="C8424" s="30">
        <v>17617.123999999902</v>
      </c>
      <c r="D8424" s="30">
        <v>1</v>
      </c>
      <c r="E8424" s="30">
        <v>1</v>
      </c>
      <c r="F8424" s="30">
        <v>3095.5549999999998</v>
      </c>
      <c r="G8424" s="30">
        <v>1</v>
      </c>
      <c r="H8424" s="30">
        <v>1</v>
      </c>
      <c r="I8424" s="30">
        <v>1</v>
      </c>
      <c r="K8424" s="457"/>
      <c r="L8424" s="457" t="e">
        <f>IF(K8424=0,#REF!,0)</f>
        <v>#REF!</v>
      </c>
    </row>
    <row r="8425" spans="1:12">
      <c r="A8425" s="30">
        <v>8423</v>
      </c>
      <c r="B8425" s="30">
        <v>1762.222</v>
      </c>
      <c r="C8425" s="30">
        <v>17197.5439999999</v>
      </c>
      <c r="D8425" s="30">
        <v>1</v>
      </c>
      <c r="E8425" s="30">
        <v>1</v>
      </c>
      <c r="F8425" s="30">
        <v>2191.027</v>
      </c>
      <c r="G8425" s="30">
        <v>1</v>
      </c>
      <c r="H8425" s="30">
        <v>1</v>
      </c>
      <c r="I8425" s="30">
        <v>1</v>
      </c>
      <c r="K8425" s="457"/>
      <c r="L8425" s="457" t="e">
        <f>IF(K8425=0,#REF!,0)</f>
        <v>#REF!</v>
      </c>
    </row>
    <row r="8426" spans="1:12">
      <c r="A8426" s="30">
        <v>8424</v>
      </c>
      <c r="B8426" s="30">
        <v>1032.623999999998</v>
      </c>
      <c r="C8426" s="30">
        <v>17219.1539999999</v>
      </c>
      <c r="D8426" s="30">
        <v>1</v>
      </c>
      <c r="E8426" s="30">
        <v>1</v>
      </c>
      <c r="F8426" s="30">
        <v>3509.30799999999</v>
      </c>
      <c r="G8426" s="30">
        <v>1</v>
      </c>
      <c r="H8426" s="30">
        <v>1</v>
      </c>
      <c r="I8426" s="30">
        <v>1</v>
      </c>
      <c r="K8426" s="457"/>
      <c r="L8426" s="457" t="e">
        <f>IF(K8426=0,#REF!,0)</f>
        <v>#REF!</v>
      </c>
    </row>
    <row r="8427" spans="1:12">
      <c r="A8427" s="30">
        <v>8425</v>
      </c>
      <c r="B8427" s="30">
        <v>1032.623999999998</v>
      </c>
      <c r="C8427" s="30">
        <v>17337.585999999901</v>
      </c>
      <c r="D8427" s="30">
        <v>1</v>
      </c>
      <c r="E8427" s="30">
        <v>1</v>
      </c>
      <c r="F8427" s="30">
        <v>8591.472999999989</v>
      </c>
      <c r="G8427" s="30">
        <v>1</v>
      </c>
      <c r="H8427" s="30">
        <v>1</v>
      </c>
      <c r="I8427" s="30">
        <v>1</v>
      </c>
      <c r="K8427" s="457"/>
      <c r="L8427" s="457" t="e">
        <f>IF(K8427=0,#REF!,0)</f>
        <v>#REF!</v>
      </c>
    </row>
    <row r="8428" spans="1:12">
      <c r="A8428" s="30">
        <v>8426</v>
      </c>
      <c r="B8428" s="30">
        <v>1032.623999999998</v>
      </c>
      <c r="C8428" s="30">
        <v>17314.7389999999</v>
      </c>
      <c r="D8428" s="30">
        <v>1</v>
      </c>
      <c r="E8428" s="30">
        <v>1</v>
      </c>
      <c r="F8428" s="30">
        <v>12892.537</v>
      </c>
      <c r="G8428" s="30">
        <v>1</v>
      </c>
      <c r="H8428" s="30">
        <v>1</v>
      </c>
      <c r="I8428" s="30">
        <v>1</v>
      </c>
      <c r="K8428" s="457"/>
      <c r="L8428" s="457" t="e">
        <f>IF(K8428=0,#REF!,0)</f>
        <v>#REF!</v>
      </c>
    </row>
    <row r="8429" spans="1:12">
      <c r="A8429" s="30">
        <v>8427</v>
      </c>
      <c r="B8429" s="30">
        <v>1032.623999999998</v>
      </c>
      <c r="C8429" s="30">
        <v>17374.714999999902</v>
      </c>
      <c r="D8429" s="30">
        <v>1</v>
      </c>
      <c r="E8429" s="30">
        <v>1</v>
      </c>
      <c r="F8429" s="30">
        <v>17389.86</v>
      </c>
      <c r="G8429" s="30">
        <v>1</v>
      </c>
      <c r="H8429" s="30">
        <v>1</v>
      </c>
      <c r="I8429" s="30">
        <v>1</v>
      </c>
      <c r="K8429" s="457"/>
      <c r="L8429" s="457" t="e">
        <f>IF(K8429=0,#REF!,0)</f>
        <v>#REF!</v>
      </c>
    </row>
    <row r="8430" spans="1:12">
      <c r="A8430" s="30">
        <v>8428</v>
      </c>
      <c r="B8430" s="30">
        <v>1032.623999999998</v>
      </c>
      <c r="C8430" s="30">
        <v>17427.513999999901</v>
      </c>
      <c r="D8430" s="30">
        <v>1</v>
      </c>
      <c r="E8430" s="30">
        <v>1</v>
      </c>
      <c r="F8430" s="30">
        <v>21471.543999999998</v>
      </c>
      <c r="G8430" s="30">
        <v>1</v>
      </c>
      <c r="H8430" s="30">
        <v>1</v>
      </c>
      <c r="I8430" s="30">
        <v>1</v>
      </c>
      <c r="K8430" s="457"/>
      <c r="L8430" s="457" t="e">
        <f>IF(K8430=0,#REF!,0)</f>
        <v>#REF!</v>
      </c>
    </row>
    <row r="8431" spans="1:12">
      <c r="A8431" s="30">
        <v>8429</v>
      </c>
      <c r="B8431" s="30">
        <v>1032.623999999998</v>
      </c>
      <c r="C8431" s="30">
        <v>17455.672999999901</v>
      </c>
      <c r="D8431" s="30">
        <v>1</v>
      </c>
      <c r="E8431" s="30">
        <v>1</v>
      </c>
      <c r="F8431" s="30">
        <v>24722.51</v>
      </c>
      <c r="G8431" s="30">
        <v>1</v>
      </c>
      <c r="H8431" s="30">
        <v>1</v>
      </c>
      <c r="I8431" s="30">
        <v>1</v>
      </c>
      <c r="K8431" s="457"/>
      <c r="L8431" s="457" t="e">
        <f>IF(K8431=0,#REF!,0)</f>
        <v>#REF!</v>
      </c>
    </row>
    <row r="8432" spans="1:12">
      <c r="A8432" s="30">
        <v>8430</v>
      </c>
      <c r="B8432" s="30">
        <v>1762.222</v>
      </c>
      <c r="C8432" s="30">
        <v>17477.7049999999</v>
      </c>
      <c r="D8432" s="30">
        <v>1</v>
      </c>
      <c r="E8432" s="30">
        <v>1</v>
      </c>
      <c r="F8432" s="30">
        <v>28621.574000000001</v>
      </c>
      <c r="G8432" s="30">
        <v>1</v>
      </c>
      <c r="H8432" s="30">
        <v>1</v>
      </c>
      <c r="I8432" s="30">
        <v>1</v>
      </c>
      <c r="K8432" s="457"/>
      <c r="L8432" s="457" t="e">
        <f>IF(K8432=0,#REF!,0)</f>
        <v>#REF!</v>
      </c>
    </row>
    <row r="8433" spans="1:12">
      <c r="A8433" s="30">
        <v>8431</v>
      </c>
      <c r="B8433" s="30">
        <v>6139.8579999999993</v>
      </c>
      <c r="C8433" s="30">
        <v>17620.201999999899</v>
      </c>
      <c r="D8433" s="30">
        <v>1</v>
      </c>
      <c r="E8433" s="30">
        <v>1</v>
      </c>
      <c r="F8433" s="30">
        <v>107725.649</v>
      </c>
      <c r="G8433" s="30">
        <v>1</v>
      </c>
      <c r="H8433" s="30">
        <v>1</v>
      </c>
      <c r="I8433" s="30">
        <v>1</v>
      </c>
      <c r="K8433" s="457"/>
      <c r="L8433" s="457" t="e">
        <f>IF(K8433=0,#REF!,0)</f>
        <v>#REF!</v>
      </c>
    </row>
    <row r="8434" spans="1:12">
      <c r="A8434" s="30">
        <v>8432</v>
      </c>
      <c r="B8434" s="30">
        <v>1762.222</v>
      </c>
      <c r="C8434" s="30">
        <v>47831.67399999989</v>
      </c>
      <c r="D8434" s="30">
        <v>1</v>
      </c>
      <c r="E8434" s="30">
        <v>1</v>
      </c>
      <c r="F8434" s="30">
        <v>109907.757999999</v>
      </c>
      <c r="G8434" s="30">
        <v>1</v>
      </c>
      <c r="H8434" s="30">
        <v>1</v>
      </c>
      <c r="I8434" s="30">
        <v>1</v>
      </c>
      <c r="K8434" s="457"/>
      <c r="L8434" s="457" t="e">
        <f>IF(K8434=0,#REF!,0)</f>
        <v>#REF!</v>
      </c>
    </row>
    <row r="8435" spans="1:12">
      <c r="A8435" s="30">
        <v>8433</v>
      </c>
      <c r="B8435" s="30">
        <v>1032.623999999998</v>
      </c>
      <c r="C8435" s="30">
        <v>75398.524999999907</v>
      </c>
      <c r="D8435" s="30">
        <v>1</v>
      </c>
      <c r="E8435" s="30">
        <v>1</v>
      </c>
      <c r="F8435" s="30">
        <v>103159.2969999999</v>
      </c>
      <c r="G8435" s="30">
        <v>1</v>
      </c>
      <c r="H8435" s="30">
        <v>1</v>
      </c>
      <c r="I8435" s="30">
        <v>1</v>
      </c>
      <c r="K8435" s="457"/>
      <c r="L8435" s="457" t="e">
        <f>IF(K8435=0,#REF!,0)</f>
        <v>#REF!</v>
      </c>
    </row>
    <row r="8436" spans="1:12">
      <c r="A8436" s="30">
        <v>8434</v>
      </c>
      <c r="B8436" s="30">
        <v>1153.2399999999991</v>
      </c>
      <c r="C8436" s="30">
        <v>91275.523999999888</v>
      </c>
      <c r="D8436" s="30">
        <v>1</v>
      </c>
      <c r="E8436" s="30">
        <v>1</v>
      </c>
      <c r="F8436" s="30">
        <v>91833.463999999993</v>
      </c>
      <c r="G8436" s="30">
        <v>1</v>
      </c>
      <c r="H8436" s="30">
        <v>1</v>
      </c>
      <c r="I8436" s="30">
        <v>1</v>
      </c>
      <c r="K8436" s="457"/>
      <c r="L8436" s="457" t="e">
        <f>IF(K8436=0,#REF!,0)</f>
        <v>#REF!</v>
      </c>
    </row>
    <row r="8437" spans="1:12">
      <c r="A8437" s="30">
        <v>8435</v>
      </c>
      <c r="B8437" s="30">
        <v>1213.5469999999991</v>
      </c>
      <c r="C8437" s="30">
        <v>106573.55799999979</v>
      </c>
      <c r="D8437" s="30">
        <v>1</v>
      </c>
      <c r="E8437" s="30">
        <v>1</v>
      </c>
      <c r="F8437" s="30">
        <v>77497.59</v>
      </c>
      <c r="G8437" s="30">
        <v>1</v>
      </c>
      <c r="H8437" s="30">
        <v>1</v>
      </c>
      <c r="I8437" s="30">
        <v>1</v>
      </c>
      <c r="K8437" s="457"/>
      <c r="L8437" s="457" t="e">
        <f>IF(K8437=0,#REF!,0)</f>
        <v>#REF!</v>
      </c>
    </row>
    <row r="8438" spans="1:12">
      <c r="A8438" s="30">
        <v>8436</v>
      </c>
      <c r="B8438" s="30">
        <v>1213.5469999999991</v>
      </c>
      <c r="C8438" s="30">
        <v>89911.495999999897</v>
      </c>
      <c r="D8438" s="30">
        <v>1</v>
      </c>
      <c r="E8438" s="30">
        <v>1</v>
      </c>
      <c r="F8438" s="30">
        <v>67629.495999999999</v>
      </c>
      <c r="G8438" s="30">
        <v>1</v>
      </c>
      <c r="H8438" s="30">
        <v>1</v>
      </c>
      <c r="I8438" s="30">
        <v>1</v>
      </c>
      <c r="K8438" s="457"/>
      <c r="L8438" s="457" t="e">
        <f>IF(K8438=0,#REF!,0)</f>
        <v>#REF!</v>
      </c>
    </row>
    <row r="8439" spans="1:12">
      <c r="A8439" s="30">
        <v>8437</v>
      </c>
      <c r="B8439" s="30">
        <v>6200.1660000000002</v>
      </c>
      <c r="C8439" s="30">
        <v>52698.583999999901</v>
      </c>
      <c r="D8439" s="30">
        <v>1</v>
      </c>
      <c r="E8439" s="30">
        <v>1</v>
      </c>
      <c r="F8439" s="30">
        <v>52204.781999999992</v>
      </c>
      <c r="G8439" s="30">
        <v>1</v>
      </c>
      <c r="H8439" s="30">
        <v>1</v>
      </c>
      <c r="I8439" s="30">
        <v>1</v>
      </c>
      <c r="K8439" s="457"/>
      <c r="L8439" s="457" t="e">
        <f>IF(K8439=0,#REF!,0)</f>
        <v>#REF!</v>
      </c>
    </row>
    <row r="8440" spans="1:12">
      <c r="A8440" s="30">
        <v>8438</v>
      </c>
      <c r="B8440" s="30">
        <v>1762.222</v>
      </c>
      <c r="C8440" s="30">
        <v>71676.246999999887</v>
      </c>
      <c r="D8440" s="30">
        <v>1</v>
      </c>
      <c r="E8440" s="30">
        <v>1</v>
      </c>
      <c r="F8440" s="30">
        <v>56169.086999999898</v>
      </c>
      <c r="G8440" s="30">
        <v>1</v>
      </c>
      <c r="H8440" s="30">
        <v>1</v>
      </c>
      <c r="I8440" s="30">
        <v>1</v>
      </c>
      <c r="K8440" s="457"/>
      <c r="L8440" s="457" t="e">
        <f>IF(K8440=0,#REF!,0)</f>
        <v>#REF!</v>
      </c>
    </row>
    <row r="8441" spans="1:12">
      <c r="A8441" s="30">
        <v>8439</v>
      </c>
      <c r="B8441" s="30">
        <v>1032.623999999998</v>
      </c>
      <c r="C8441" s="30">
        <v>103119.9449999998</v>
      </c>
      <c r="D8441" s="30">
        <v>1</v>
      </c>
      <c r="E8441" s="30">
        <v>1</v>
      </c>
      <c r="F8441" s="30">
        <v>53772.677999999898</v>
      </c>
      <c r="G8441" s="30">
        <v>1</v>
      </c>
      <c r="H8441" s="30">
        <v>1</v>
      </c>
      <c r="I8441" s="30">
        <v>1</v>
      </c>
      <c r="K8441" s="457"/>
      <c r="L8441" s="457" t="e">
        <f>IF(K8441=0,#REF!,0)</f>
        <v>#REF!</v>
      </c>
    </row>
    <row r="8442" spans="1:12">
      <c r="A8442" s="30">
        <v>8440</v>
      </c>
      <c r="B8442" s="30">
        <v>1032.623999999998</v>
      </c>
      <c r="C8442" s="30">
        <v>87114.164999999892</v>
      </c>
      <c r="D8442" s="30">
        <v>1</v>
      </c>
      <c r="E8442" s="30">
        <v>1</v>
      </c>
      <c r="F8442" s="30">
        <v>51541.166999999994</v>
      </c>
      <c r="G8442" s="30">
        <v>1</v>
      </c>
      <c r="H8442" s="30">
        <v>1</v>
      </c>
      <c r="I8442" s="30">
        <v>1</v>
      </c>
      <c r="K8442" s="457"/>
      <c r="L8442" s="457" t="e">
        <f>IF(K8442=0,#REF!,0)</f>
        <v>#REF!</v>
      </c>
    </row>
    <row r="8443" spans="1:12">
      <c r="A8443" s="30">
        <v>8441</v>
      </c>
      <c r="B8443" s="30">
        <v>1032.623999999998</v>
      </c>
      <c r="C8443" s="30">
        <v>75501.892999999895</v>
      </c>
      <c r="D8443" s="30">
        <v>1</v>
      </c>
      <c r="E8443" s="30">
        <v>1</v>
      </c>
      <c r="F8443" s="30">
        <v>55772.295999999995</v>
      </c>
      <c r="G8443" s="30">
        <v>1</v>
      </c>
      <c r="H8443" s="30">
        <v>1</v>
      </c>
      <c r="I8443" s="30">
        <v>1</v>
      </c>
      <c r="K8443" s="457"/>
      <c r="L8443" s="457" t="e">
        <f>IF(K8443=0,#REF!,0)</f>
        <v>#REF!</v>
      </c>
    </row>
    <row r="8444" spans="1:12">
      <c r="A8444" s="30">
        <v>8442</v>
      </c>
      <c r="B8444" s="30">
        <v>1762.222</v>
      </c>
      <c r="C8444" s="30">
        <v>44157.624999999891</v>
      </c>
      <c r="D8444" s="30">
        <v>1</v>
      </c>
      <c r="E8444" s="30">
        <v>1</v>
      </c>
      <c r="F8444" s="30">
        <v>59585.896000000001</v>
      </c>
      <c r="G8444" s="30">
        <v>1</v>
      </c>
      <c r="H8444" s="30">
        <v>1</v>
      </c>
      <c r="I8444" s="30">
        <v>1</v>
      </c>
      <c r="K8444" s="457"/>
      <c r="L8444" s="457" t="e">
        <f>IF(K8444=0,#REF!,0)</f>
        <v>#REF!</v>
      </c>
    </row>
    <row r="8445" spans="1:12">
      <c r="A8445" s="30">
        <v>8443</v>
      </c>
      <c r="B8445" s="30">
        <v>6139.8579999999993</v>
      </c>
      <c r="C8445" s="30">
        <v>30126.4579999999</v>
      </c>
      <c r="D8445" s="30">
        <v>1</v>
      </c>
      <c r="E8445" s="30">
        <v>1</v>
      </c>
      <c r="F8445" s="30">
        <v>53442.938999999998</v>
      </c>
      <c r="G8445" s="30">
        <v>1</v>
      </c>
      <c r="H8445" s="30">
        <v>1</v>
      </c>
      <c r="I8445" s="30">
        <v>1</v>
      </c>
      <c r="K8445" s="457"/>
      <c r="L8445" s="457" t="e">
        <f>IF(K8445=0,#REF!,0)</f>
        <v>#REF!</v>
      </c>
    </row>
    <row r="8446" spans="1:12">
      <c r="A8446" s="30">
        <v>8444</v>
      </c>
      <c r="B8446" s="30">
        <v>7599.07</v>
      </c>
      <c r="C8446" s="30">
        <v>31464.993999999897</v>
      </c>
      <c r="D8446" s="30">
        <v>1</v>
      </c>
      <c r="E8446" s="30">
        <v>1</v>
      </c>
      <c r="F8446" s="30">
        <v>51692.725999999901</v>
      </c>
      <c r="G8446" s="30">
        <v>1</v>
      </c>
      <c r="H8446" s="30">
        <v>1</v>
      </c>
      <c r="I8446" s="30">
        <v>1</v>
      </c>
      <c r="K8446" s="457"/>
      <c r="L8446" s="457" t="e">
        <f>IF(K8446=0,#REF!,0)</f>
        <v>#REF!</v>
      </c>
    </row>
    <row r="8447" spans="1:12">
      <c r="A8447" s="30">
        <v>8445</v>
      </c>
      <c r="B8447" s="30">
        <v>1762.222</v>
      </c>
      <c r="C8447" s="30">
        <v>17554.300999999901</v>
      </c>
      <c r="D8447" s="30">
        <v>1</v>
      </c>
      <c r="E8447" s="30">
        <v>1</v>
      </c>
      <c r="F8447" s="30">
        <v>62056.375999999997</v>
      </c>
      <c r="G8447" s="30">
        <v>1</v>
      </c>
      <c r="H8447" s="30">
        <v>1</v>
      </c>
      <c r="I8447" s="30">
        <v>1</v>
      </c>
      <c r="K8447" s="457"/>
      <c r="L8447" s="457" t="e">
        <f>IF(K8447=0,#REF!,0)</f>
        <v>#REF!</v>
      </c>
    </row>
    <row r="8448" spans="1:12">
      <c r="A8448" s="30">
        <v>8446</v>
      </c>
      <c r="B8448" s="30">
        <v>1762.222</v>
      </c>
      <c r="C8448" s="30">
        <v>17163.747999999901</v>
      </c>
      <c r="D8448" s="30">
        <v>1</v>
      </c>
      <c r="E8448" s="30">
        <v>1</v>
      </c>
      <c r="F8448" s="30">
        <v>2984.7750000000001</v>
      </c>
      <c r="G8448" s="30">
        <v>1</v>
      </c>
      <c r="H8448" s="30">
        <v>1</v>
      </c>
      <c r="I8448" s="30">
        <v>1</v>
      </c>
      <c r="K8448" s="457"/>
      <c r="L8448" s="457" t="e">
        <f>IF(K8448=0,#REF!,0)</f>
        <v>#REF!</v>
      </c>
    </row>
    <row r="8449" spans="1:12">
      <c r="A8449" s="30">
        <v>8447</v>
      </c>
      <c r="B8449" s="30">
        <v>1762.222</v>
      </c>
      <c r="C8449" s="30">
        <v>16807.752999999888</v>
      </c>
      <c r="D8449" s="30">
        <v>1</v>
      </c>
      <c r="E8449" s="30">
        <v>1</v>
      </c>
      <c r="F8449" s="30">
        <v>1685.106</v>
      </c>
      <c r="G8449" s="30">
        <v>1</v>
      </c>
      <c r="H8449" s="30">
        <v>1</v>
      </c>
      <c r="I8449" s="30">
        <v>1</v>
      </c>
      <c r="K8449" s="457"/>
      <c r="L8449" s="457" t="e">
        <f>IF(K8449=0,#REF!,0)</f>
        <v>#REF!</v>
      </c>
    </row>
    <row r="8450" spans="1:12">
      <c r="A8450" s="30">
        <v>8448</v>
      </c>
      <c r="B8450" s="30">
        <v>1032.623999999998</v>
      </c>
      <c r="C8450" s="30">
        <v>16929.051999999891</v>
      </c>
      <c r="D8450" s="30">
        <v>1</v>
      </c>
      <c r="E8450" s="30">
        <v>1</v>
      </c>
      <c r="F8450" s="30">
        <v>1516.9599999999898</v>
      </c>
      <c r="G8450" s="30">
        <v>1</v>
      </c>
      <c r="H8450" s="30">
        <v>1</v>
      </c>
      <c r="I8450" s="30">
        <v>1</v>
      </c>
      <c r="K8450" s="457"/>
      <c r="L8450" s="457" t="e">
        <f>IF(K8450=0,#REF!,0)</f>
        <v>#REF!</v>
      </c>
    </row>
    <row r="8451" spans="1:12">
      <c r="A8451" s="30">
        <v>8449</v>
      </c>
      <c r="B8451" s="30">
        <v>1032.623999999998</v>
      </c>
      <c r="C8451" s="30">
        <v>17045.3819999999</v>
      </c>
      <c r="D8451" s="30">
        <v>1</v>
      </c>
      <c r="E8451" s="30">
        <v>1</v>
      </c>
      <c r="F8451" s="30">
        <v>2219.4669999999992</v>
      </c>
      <c r="G8451" s="30">
        <v>1</v>
      </c>
      <c r="H8451" s="30">
        <v>1</v>
      </c>
      <c r="I8451" s="30">
        <v>1</v>
      </c>
      <c r="K8451" s="457"/>
      <c r="L8451" s="457" t="e">
        <f>IF(K8451=0,#REF!,0)</f>
        <v>#REF!</v>
      </c>
    </row>
    <row r="8452" spans="1:12">
      <c r="A8452" s="30">
        <v>8450</v>
      </c>
      <c r="B8452" s="30">
        <v>1032.623999999998</v>
      </c>
      <c r="C8452" s="30">
        <v>17099.7579999999</v>
      </c>
      <c r="D8452" s="30">
        <v>1</v>
      </c>
      <c r="E8452" s="30">
        <v>1</v>
      </c>
      <c r="F8452" s="30">
        <v>7761.2249999999894</v>
      </c>
      <c r="G8452" s="30">
        <v>1</v>
      </c>
      <c r="H8452" s="30">
        <v>1</v>
      </c>
      <c r="I8452" s="30">
        <v>1</v>
      </c>
      <c r="K8452" s="457"/>
      <c r="L8452" s="457" t="e">
        <f>IF(K8452=0,#REF!,0)</f>
        <v>#REF!</v>
      </c>
    </row>
    <row r="8453" spans="1:12">
      <c r="A8453" s="30">
        <v>8451</v>
      </c>
      <c r="B8453" s="30">
        <v>1032.623999999998</v>
      </c>
      <c r="C8453" s="30">
        <v>17236.338999999898</v>
      </c>
      <c r="D8453" s="30">
        <v>1</v>
      </c>
      <c r="E8453" s="30">
        <v>1</v>
      </c>
      <c r="F8453" s="30">
        <v>14159.280999999999</v>
      </c>
      <c r="G8453" s="30">
        <v>1</v>
      </c>
      <c r="H8453" s="30">
        <v>1</v>
      </c>
      <c r="I8453" s="30">
        <v>1</v>
      </c>
      <c r="K8453" s="457"/>
      <c r="L8453" s="457" t="e">
        <f>IF(K8453=0,#REF!,0)</f>
        <v>#REF!</v>
      </c>
    </row>
    <row r="8454" spans="1:12">
      <c r="A8454" s="30">
        <v>8452</v>
      </c>
      <c r="B8454" s="30">
        <v>1032.623999999998</v>
      </c>
      <c r="C8454" s="30">
        <v>17323.305999999891</v>
      </c>
      <c r="D8454" s="30">
        <v>1</v>
      </c>
      <c r="E8454" s="30">
        <v>1</v>
      </c>
      <c r="F8454" s="30">
        <v>19179.830999999998</v>
      </c>
      <c r="G8454" s="30">
        <v>1</v>
      </c>
      <c r="H8454" s="30">
        <v>1</v>
      </c>
      <c r="I8454" s="30">
        <v>1</v>
      </c>
      <c r="K8454" s="457"/>
      <c r="L8454" s="457" t="e">
        <f>IF(K8454=0,#REF!,0)</f>
        <v>#REF!</v>
      </c>
    </row>
    <row r="8455" spans="1:12">
      <c r="A8455" s="30">
        <v>8453</v>
      </c>
      <c r="B8455" s="30">
        <v>1032.623999999998</v>
      </c>
      <c r="C8455" s="30">
        <v>17402.021999999903</v>
      </c>
      <c r="D8455" s="30">
        <v>1</v>
      </c>
      <c r="E8455" s="30">
        <v>1</v>
      </c>
      <c r="F8455" s="30">
        <v>23708.427999999996</v>
      </c>
      <c r="G8455" s="30">
        <v>1</v>
      </c>
      <c r="H8455" s="30">
        <v>1</v>
      </c>
      <c r="I8455" s="30">
        <v>1</v>
      </c>
      <c r="K8455" s="457"/>
      <c r="L8455" s="457" t="e">
        <f>IF(K8455=0,#REF!,0)</f>
        <v>#REF!</v>
      </c>
    </row>
    <row r="8456" spans="1:12">
      <c r="A8456" s="30">
        <v>8454</v>
      </c>
      <c r="B8456" s="30">
        <v>1762.222</v>
      </c>
      <c r="C8456" s="30">
        <v>17457.215999999898</v>
      </c>
      <c r="D8456" s="30">
        <v>1</v>
      </c>
      <c r="E8456" s="30">
        <v>1</v>
      </c>
      <c r="F8456" s="30">
        <v>28504.053</v>
      </c>
      <c r="G8456" s="30">
        <v>1</v>
      </c>
      <c r="H8456" s="30">
        <v>1</v>
      </c>
      <c r="I8456" s="30">
        <v>1</v>
      </c>
      <c r="K8456" s="457"/>
      <c r="L8456" s="457" t="e">
        <f>IF(K8456=0,#REF!,0)</f>
        <v>#REF!</v>
      </c>
    </row>
    <row r="8457" spans="1:12">
      <c r="A8457" s="30">
        <v>8455</v>
      </c>
      <c r="B8457" s="30">
        <v>6139.8579999999993</v>
      </c>
      <c r="C8457" s="30">
        <v>17585.679999999898</v>
      </c>
      <c r="D8457" s="30">
        <v>1</v>
      </c>
      <c r="E8457" s="30">
        <v>1</v>
      </c>
      <c r="F8457" s="30">
        <v>107497.34799999901</v>
      </c>
      <c r="G8457" s="30">
        <v>1</v>
      </c>
      <c r="H8457" s="30">
        <v>1</v>
      </c>
      <c r="I8457" s="30">
        <v>1</v>
      </c>
      <c r="K8457" s="457"/>
      <c r="L8457" s="457" t="e">
        <f>IF(K8457=0,#REF!,0)</f>
        <v>#REF!</v>
      </c>
    </row>
    <row r="8458" spans="1:12">
      <c r="A8458" s="30">
        <v>8456</v>
      </c>
      <c r="B8458" s="30">
        <v>1762.222</v>
      </c>
      <c r="C8458" s="30">
        <v>47667.068999999879</v>
      </c>
      <c r="D8458" s="30">
        <v>1</v>
      </c>
      <c r="E8458" s="30">
        <v>1</v>
      </c>
      <c r="F8458" s="30">
        <v>110541.827</v>
      </c>
      <c r="G8458" s="30">
        <v>1</v>
      </c>
      <c r="H8458" s="30">
        <v>1</v>
      </c>
      <c r="I8458" s="30">
        <v>1</v>
      </c>
      <c r="K8458" s="457"/>
      <c r="L8458" s="457" t="e">
        <f>IF(K8458=0,#REF!,0)</f>
        <v>#REF!</v>
      </c>
    </row>
    <row r="8459" spans="1:12">
      <c r="A8459" s="30">
        <v>8457</v>
      </c>
      <c r="B8459" s="30">
        <v>1032.623999999998</v>
      </c>
      <c r="C8459" s="30">
        <v>75086.216999999902</v>
      </c>
      <c r="D8459" s="30">
        <v>1</v>
      </c>
      <c r="E8459" s="30">
        <v>1</v>
      </c>
      <c r="F8459" s="30">
        <v>101703.712</v>
      </c>
      <c r="G8459" s="30">
        <v>1</v>
      </c>
      <c r="H8459" s="30">
        <v>1</v>
      </c>
      <c r="I8459" s="30">
        <v>1</v>
      </c>
      <c r="K8459" s="457"/>
      <c r="L8459" s="457" t="e">
        <f>IF(K8459=0,#REF!,0)</f>
        <v>#REF!</v>
      </c>
    </row>
    <row r="8460" spans="1:12">
      <c r="A8460" s="30">
        <v>8458</v>
      </c>
      <c r="B8460" s="30">
        <v>1153.2399999999991</v>
      </c>
      <c r="C8460" s="30">
        <v>90828.238999999885</v>
      </c>
      <c r="D8460" s="30">
        <v>1</v>
      </c>
      <c r="E8460" s="30">
        <v>1</v>
      </c>
      <c r="F8460" s="30">
        <v>89315.938999999984</v>
      </c>
      <c r="G8460" s="30">
        <v>1</v>
      </c>
      <c r="H8460" s="30">
        <v>1</v>
      </c>
      <c r="I8460" s="30">
        <v>1</v>
      </c>
      <c r="K8460" s="457"/>
      <c r="L8460" s="457" t="e">
        <f>IF(K8460=0,#REF!,0)</f>
        <v>#REF!</v>
      </c>
    </row>
    <row r="8461" spans="1:12">
      <c r="A8461" s="30">
        <v>8459</v>
      </c>
      <c r="B8461" s="30">
        <v>1213.5469999999991</v>
      </c>
      <c r="C8461" s="30">
        <v>106283.3499999998</v>
      </c>
      <c r="D8461" s="30">
        <v>1</v>
      </c>
      <c r="E8461" s="30">
        <v>1</v>
      </c>
      <c r="F8461" s="30">
        <v>77763.720999999903</v>
      </c>
      <c r="G8461" s="30">
        <v>1</v>
      </c>
      <c r="H8461" s="30">
        <v>1</v>
      </c>
      <c r="I8461" s="30">
        <v>1</v>
      </c>
      <c r="K8461" s="457"/>
      <c r="L8461" s="457" t="e">
        <f>IF(K8461=0,#REF!,0)</f>
        <v>#REF!</v>
      </c>
    </row>
    <row r="8462" spans="1:12">
      <c r="A8462" s="30">
        <v>8460</v>
      </c>
      <c r="B8462" s="30">
        <v>1213.5469999999991</v>
      </c>
      <c r="C8462" s="30">
        <v>89709.994999999908</v>
      </c>
      <c r="D8462" s="30">
        <v>1</v>
      </c>
      <c r="E8462" s="30">
        <v>1</v>
      </c>
      <c r="F8462" s="30">
        <v>68652.023999999903</v>
      </c>
      <c r="G8462" s="30">
        <v>1</v>
      </c>
      <c r="H8462" s="30">
        <v>1</v>
      </c>
      <c r="I8462" s="30">
        <v>1</v>
      </c>
      <c r="K8462" s="457"/>
      <c r="L8462" s="457" t="e">
        <f>IF(K8462=0,#REF!,0)</f>
        <v>#REF!</v>
      </c>
    </row>
    <row r="8463" spans="1:12">
      <c r="A8463" s="30">
        <v>8461</v>
      </c>
      <c r="B8463" s="30">
        <v>6200.1660000000002</v>
      </c>
      <c r="C8463" s="30">
        <v>52419.353999999897</v>
      </c>
      <c r="D8463" s="30">
        <v>1</v>
      </c>
      <c r="E8463" s="30">
        <v>1</v>
      </c>
      <c r="F8463" s="30">
        <v>51389.357999999898</v>
      </c>
      <c r="G8463" s="30">
        <v>1</v>
      </c>
      <c r="H8463" s="30">
        <v>1</v>
      </c>
      <c r="I8463" s="30">
        <v>1</v>
      </c>
      <c r="K8463" s="457"/>
      <c r="L8463" s="457" t="e">
        <f>IF(K8463=0,#REF!,0)</f>
        <v>#REF!</v>
      </c>
    </row>
    <row r="8464" spans="1:12">
      <c r="A8464" s="30">
        <v>8462</v>
      </c>
      <c r="B8464" s="30">
        <v>1762.222</v>
      </c>
      <c r="C8464" s="30">
        <v>71422.416999999899</v>
      </c>
      <c r="D8464" s="30">
        <v>1</v>
      </c>
      <c r="E8464" s="30">
        <v>1</v>
      </c>
      <c r="F8464" s="30">
        <v>55269.376000000004</v>
      </c>
      <c r="G8464" s="30">
        <v>1</v>
      </c>
      <c r="H8464" s="30">
        <v>1</v>
      </c>
      <c r="I8464" s="30">
        <v>1</v>
      </c>
      <c r="K8464" s="457"/>
      <c r="L8464" s="457" t="e">
        <f>IF(K8464=0,#REF!,0)</f>
        <v>#REF!</v>
      </c>
    </row>
    <row r="8465" spans="1:12">
      <c r="A8465" s="30">
        <v>8463</v>
      </c>
      <c r="B8465" s="30">
        <v>1032.623999999998</v>
      </c>
      <c r="C8465" s="30">
        <v>102905.26799999981</v>
      </c>
      <c r="D8465" s="30">
        <v>1</v>
      </c>
      <c r="E8465" s="30">
        <v>1</v>
      </c>
      <c r="F8465" s="30">
        <v>53426.838999999905</v>
      </c>
      <c r="G8465" s="30">
        <v>1</v>
      </c>
      <c r="H8465" s="30">
        <v>1</v>
      </c>
      <c r="I8465" s="30">
        <v>1</v>
      </c>
      <c r="K8465" s="457"/>
      <c r="L8465" s="457" t="e">
        <f>IF(K8465=0,#REF!,0)</f>
        <v>#REF!</v>
      </c>
    </row>
    <row r="8466" spans="1:12">
      <c r="A8466" s="30">
        <v>8464</v>
      </c>
      <c r="B8466" s="30">
        <v>1032.623999999998</v>
      </c>
      <c r="C8466" s="30">
        <v>87093.338999999891</v>
      </c>
      <c r="D8466" s="30">
        <v>1</v>
      </c>
      <c r="E8466" s="30">
        <v>1</v>
      </c>
      <c r="F8466" s="30">
        <v>53695.0629999999</v>
      </c>
      <c r="G8466" s="30">
        <v>1</v>
      </c>
      <c r="H8466" s="30">
        <v>1</v>
      </c>
      <c r="I8466" s="30">
        <v>1</v>
      </c>
      <c r="K8466" s="457"/>
      <c r="L8466" s="457" t="e">
        <f>IF(K8466=0,#REF!,0)</f>
        <v>#REF!</v>
      </c>
    </row>
    <row r="8467" spans="1:12">
      <c r="A8467" s="30">
        <v>8465</v>
      </c>
      <c r="B8467" s="30">
        <v>1032.623999999998</v>
      </c>
      <c r="C8467" s="30">
        <v>75454.199999999895</v>
      </c>
      <c r="D8467" s="30">
        <v>1</v>
      </c>
      <c r="E8467" s="30">
        <v>1</v>
      </c>
      <c r="F8467" s="30">
        <v>57117.240999999987</v>
      </c>
      <c r="G8467" s="30">
        <v>1</v>
      </c>
      <c r="H8467" s="30">
        <v>1</v>
      </c>
      <c r="I8467" s="30">
        <v>1</v>
      </c>
      <c r="K8467" s="457"/>
      <c r="L8467" s="457" t="e">
        <f>IF(K8467=0,#REF!,0)</f>
        <v>#REF!</v>
      </c>
    </row>
    <row r="8468" spans="1:12">
      <c r="A8468" s="30">
        <v>8466</v>
      </c>
      <c r="B8468" s="30">
        <v>1762.222</v>
      </c>
      <c r="C8468" s="30">
        <v>44107.400999999889</v>
      </c>
      <c r="D8468" s="30">
        <v>1</v>
      </c>
      <c r="E8468" s="30">
        <v>1</v>
      </c>
      <c r="F8468" s="30">
        <v>60855.334999999985</v>
      </c>
      <c r="G8468" s="30">
        <v>1</v>
      </c>
      <c r="H8468" s="30">
        <v>1</v>
      </c>
      <c r="I8468" s="30">
        <v>1</v>
      </c>
      <c r="K8468" s="457"/>
      <c r="L8468" s="457" t="e">
        <f>IF(K8468=0,#REF!,0)</f>
        <v>#REF!</v>
      </c>
    </row>
    <row r="8469" spans="1:12">
      <c r="A8469" s="30">
        <v>8467</v>
      </c>
      <c r="B8469" s="30">
        <v>6139.8579999999993</v>
      </c>
      <c r="C8469" s="30">
        <v>30128.373999999902</v>
      </c>
      <c r="D8469" s="30">
        <v>1</v>
      </c>
      <c r="E8469" s="30">
        <v>1</v>
      </c>
      <c r="F8469" s="30">
        <v>54394.724000000002</v>
      </c>
      <c r="G8469" s="30">
        <v>1</v>
      </c>
      <c r="H8469" s="30">
        <v>1</v>
      </c>
      <c r="I8469" s="30">
        <v>1</v>
      </c>
      <c r="K8469" s="457"/>
      <c r="L8469" s="457" t="e">
        <f>IF(K8469=0,#REF!,0)</f>
        <v>#REF!</v>
      </c>
    </row>
    <row r="8470" spans="1:12">
      <c r="A8470" s="30">
        <v>8468</v>
      </c>
      <c r="B8470" s="30">
        <v>7599.07</v>
      </c>
      <c r="C8470" s="30">
        <v>31471.554999999898</v>
      </c>
      <c r="D8470" s="30">
        <v>1</v>
      </c>
      <c r="E8470" s="30">
        <v>1</v>
      </c>
      <c r="F8470" s="30">
        <v>52689.885999999897</v>
      </c>
      <c r="G8470" s="30">
        <v>1</v>
      </c>
      <c r="H8470" s="30">
        <v>1</v>
      </c>
      <c r="I8470" s="30">
        <v>1</v>
      </c>
      <c r="K8470" s="457"/>
      <c r="L8470" s="457" t="e">
        <f>IF(K8470=0,#REF!,0)</f>
        <v>#REF!</v>
      </c>
    </row>
    <row r="8471" spans="1:12">
      <c r="A8471" s="30">
        <v>8469</v>
      </c>
      <c r="B8471" s="30">
        <v>1762.222</v>
      </c>
      <c r="C8471" s="30">
        <v>17592.5799999999</v>
      </c>
      <c r="D8471" s="30">
        <v>1</v>
      </c>
      <c r="E8471" s="30">
        <v>1</v>
      </c>
      <c r="F8471" s="30">
        <v>63452.608999999902</v>
      </c>
      <c r="G8471" s="30">
        <v>1</v>
      </c>
      <c r="H8471" s="30">
        <v>1</v>
      </c>
      <c r="I8471" s="30">
        <v>1</v>
      </c>
      <c r="K8471" s="457"/>
      <c r="L8471" s="457" t="e">
        <f>IF(K8471=0,#REF!,0)</f>
        <v>#REF!</v>
      </c>
    </row>
    <row r="8472" spans="1:12">
      <c r="A8472" s="30">
        <v>8470</v>
      </c>
      <c r="B8472" s="30">
        <v>1762.222</v>
      </c>
      <c r="C8472" s="30">
        <v>17195.391999999902</v>
      </c>
      <c r="D8472" s="30">
        <v>1</v>
      </c>
      <c r="E8472" s="30">
        <v>1</v>
      </c>
      <c r="F8472" s="30">
        <v>2985.8529999999901</v>
      </c>
      <c r="G8472" s="30">
        <v>1</v>
      </c>
      <c r="H8472" s="30">
        <v>1</v>
      </c>
      <c r="I8472" s="30">
        <v>1</v>
      </c>
      <c r="K8472" s="457"/>
      <c r="L8472" s="457" t="e">
        <f>IF(K8472=0,#REF!,0)</f>
        <v>#REF!</v>
      </c>
    </row>
    <row r="8473" spans="1:12">
      <c r="A8473" s="30">
        <v>8471</v>
      </c>
      <c r="B8473" s="30">
        <v>1762.222</v>
      </c>
      <c r="C8473" s="30">
        <v>16858.041999999899</v>
      </c>
      <c r="D8473" s="30">
        <v>1</v>
      </c>
      <c r="E8473" s="30">
        <v>1</v>
      </c>
      <c r="F8473" s="30">
        <v>1693.298</v>
      </c>
      <c r="G8473" s="30">
        <v>1</v>
      </c>
      <c r="H8473" s="30">
        <v>1</v>
      </c>
      <c r="I8473" s="30">
        <v>1</v>
      </c>
      <c r="K8473" s="457"/>
      <c r="L8473" s="457" t="e">
        <f>IF(K8473=0,#REF!,0)</f>
        <v>#REF!</v>
      </c>
    </row>
    <row r="8474" spans="1:12">
      <c r="A8474" s="30">
        <v>8472</v>
      </c>
      <c r="B8474" s="30">
        <v>1032.623999999998</v>
      </c>
      <c r="C8474" s="30">
        <v>16953.302999999898</v>
      </c>
      <c r="D8474" s="30">
        <v>1</v>
      </c>
      <c r="E8474" s="30">
        <v>1</v>
      </c>
      <c r="F8474" s="30">
        <v>1542.100999999989</v>
      </c>
      <c r="G8474" s="30">
        <v>1</v>
      </c>
      <c r="H8474" s="30">
        <v>1</v>
      </c>
      <c r="I8474" s="30">
        <v>1</v>
      </c>
      <c r="K8474" s="457"/>
      <c r="L8474" s="457" t="e">
        <f>IF(K8474=0,#REF!,0)</f>
        <v>#REF!</v>
      </c>
    </row>
    <row r="8475" spans="1:12">
      <c r="A8475" s="30">
        <v>8473</v>
      </c>
      <c r="B8475" s="30">
        <v>1032.623999999998</v>
      </c>
      <c r="C8475" s="30">
        <v>17041.7749999999</v>
      </c>
      <c r="D8475" s="30">
        <v>1</v>
      </c>
      <c r="E8475" s="30">
        <v>1</v>
      </c>
      <c r="F8475" s="30">
        <v>2185.7779999999898</v>
      </c>
      <c r="G8475" s="30">
        <v>1</v>
      </c>
      <c r="H8475" s="30">
        <v>1</v>
      </c>
      <c r="I8475" s="30">
        <v>1</v>
      </c>
      <c r="K8475" s="457"/>
      <c r="L8475" s="457" t="e">
        <f>IF(K8475=0,#REF!,0)</f>
        <v>#REF!</v>
      </c>
    </row>
    <row r="8476" spans="1:12">
      <c r="A8476" s="30">
        <v>8474</v>
      </c>
      <c r="B8476" s="30">
        <v>1032.623999999998</v>
      </c>
      <c r="C8476" s="30">
        <v>17050.624999999898</v>
      </c>
      <c r="D8476" s="30">
        <v>1</v>
      </c>
      <c r="E8476" s="30">
        <v>1</v>
      </c>
      <c r="F8476" s="30">
        <v>6815.226999999999</v>
      </c>
      <c r="G8476" s="30">
        <v>1</v>
      </c>
      <c r="H8476" s="30">
        <v>1</v>
      </c>
      <c r="I8476" s="30">
        <v>1</v>
      </c>
      <c r="K8476" s="457"/>
      <c r="L8476" s="457" t="e">
        <f>IF(K8476=0,#REF!,0)</f>
        <v>#REF!</v>
      </c>
    </row>
    <row r="8477" spans="1:12">
      <c r="A8477" s="30">
        <v>8475</v>
      </c>
      <c r="B8477" s="30">
        <v>1032.623999999998</v>
      </c>
      <c r="C8477" s="30">
        <v>17149.773999999899</v>
      </c>
      <c r="D8477" s="30">
        <v>1</v>
      </c>
      <c r="E8477" s="30">
        <v>1</v>
      </c>
      <c r="F8477" s="30">
        <v>12281.853999999999</v>
      </c>
      <c r="G8477" s="30">
        <v>1</v>
      </c>
      <c r="H8477" s="30">
        <v>1</v>
      </c>
      <c r="I8477" s="30">
        <v>1</v>
      </c>
      <c r="K8477" s="457"/>
      <c r="L8477" s="457" t="e">
        <f>IF(K8477=0,#REF!,0)</f>
        <v>#REF!</v>
      </c>
    </row>
    <row r="8478" spans="1:12">
      <c r="A8478" s="30">
        <v>8476</v>
      </c>
      <c r="B8478" s="30">
        <v>1032.623999999998</v>
      </c>
      <c r="C8478" s="30">
        <v>17217.7769999999</v>
      </c>
      <c r="D8478" s="30">
        <v>1</v>
      </c>
      <c r="E8478" s="30">
        <v>1</v>
      </c>
      <c r="F8478" s="30">
        <v>16865.933999999899</v>
      </c>
      <c r="G8478" s="30">
        <v>1</v>
      </c>
      <c r="H8478" s="30">
        <v>1</v>
      </c>
      <c r="I8478" s="30">
        <v>1</v>
      </c>
      <c r="K8478" s="457"/>
      <c r="L8478" s="457" t="e">
        <f>IF(K8478=0,#REF!,0)</f>
        <v>#REF!</v>
      </c>
    </row>
    <row r="8479" spans="1:12">
      <c r="A8479" s="30">
        <v>8477</v>
      </c>
      <c r="B8479" s="30">
        <v>1032.623999999998</v>
      </c>
      <c r="C8479" s="30">
        <v>17264.9709999999</v>
      </c>
      <c r="D8479" s="30">
        <v>1</v>
      </c>
      <c r="E8479" s="30">
        <v>1</v>
      </c>
      <c r="F8479" s="30">
        <v>20619.861999999997</v>
      </c>
      <c r="G8479" s="30">
        <v>1</v>
      </c>
      <c r="H8479" s="30">
        <v>1</v>
      </c>
      <c r="I8479" s="30">
        <v>1</v>
      </c>
      <c r="K8479" s="457"/>
      <c r="L8479" s="457" t="e">
        <f>IF(K8479=0,#REF!,0)</f>
        <v>#REF!</v>
      </c>
    </row>
    <row r="8480" spans="1:12">
      <c r="A8480" s="30">
        <v>8478</v>
      </c>
      <c r="B8480" s="30">
        <v>1762.222</v>
      </c>
      <c r="C8480" s="30">
        <v>17306.5979999999</v>
      </c>
      <c r="D8480" s="30">
        <v>1</v>
      </c>
      <c r="E8480" s="30">
        <v>1</v>
      </c>
      <c r="F8480" s="30">
        <v>25046.294999999991</v>
      </c>
      <c r="G8480" s="30">
        <v>1</v>
      </c>
      <c r="H8480" s="30">
        <v>1</v>
      </c>
      <c r="I8480" s="30">
        <v>1</v>
      </c>
      <c r="K8480" s="457"/>
      <c r="L8480" s="457" t="e">
        <f>IF(K8480=0,#REF!,0)</f>
        <v>#REF!</v>
      </c>
    </row>
    <row r="8481" spans="1:12">
      <c r="A8481" s="30">
        <v>8479</v>
      </c>
      <c r="B8481" s="30">
        <v>6139.8579999999993</v>
      </c>
      <c r="C8481" s="30">
        <v>17447.302999999898</v>
      </c>
      <c r="D8481" s="30">
        <v>1</v>
      </c>
      <c r="E8481" s="30">
        <v>1</v>
      </c>
      <c r="F8481" s="30">
        <v>104441.17499999999</v>
      </c>
      <c r="G8481" s="30">
        <v>1</v>
      </c>
      <c r="H8481" s="30">
        <v>1</v>
      </c>
      <c r="I8481" s="30">
        <v>1</v>
      </c>
      <c r="K8481" s="457"/>
      <c r="L8481" s="457" t="e">
        <f>IF(K8481=0,#REF!,0)</f>
        <v>#REF!</v>
      </c>
    </row>
    <row r="8482" spans="1:12">
      <c r="A8482" s="30">
        <v>8480</v>
      </c>
      <c r="B8482" s="30">
        <v>1762.222</v>
      </c>
      <c r="C8482" s="30">
        <v>47383.884999999893</v>
      </c>
      <c r="D8482" s="30">
        <v>1</v>
      </c>
      <c r="E8482" s="30">
        <v>1</v>
      </c>
      <c r="F8482" s="30">
        <v>107006.97999999901</v>
      </c>
      <c r="G8482" s="30">
        <v>1</v>
      </c>
      <c r="H8482" s="30">
        <v>1</v>
      </c>
      <c r="I8482" s="30">
        <v>1</v>
      </c>
      <c r="K8482" s="457"/>
      <c r="L8482" s="457" t="e">
        <f>IF(K8482=0,#REF!,0)</f>
        <v>#REF!</v>
      </c>
    </row>
    <row r="8483" spans="1:12">
      <c r="A8483" s="30">
        <v>8481</v>
      </c>
      <c r="B8483" s="30">
        <v>1032.623999999998</v>
      </c>
      <c r="C8483" s="30">
        <v>74855.004999999903</v>
      </c>
      <c r="D8483" s="30">
        <v>1</v>
      </c>
      <c r="E8483" s="30">
        <v>1</v>
      </c>
      <c r="F8483" s="30">
        <v>99817.732999999891</v>
      </c>
      <c r="G8483" s="30">
        <v>1</v>
      </c>
      <c r="H8483" s="30">
        <v>1</v>
      </c>
      <c r="I8483" s="30">
        <v>1</v>
      </c>
      <c r="K8483" s="457"/>
      <c r="L8483" s="457" t="e">
        <f>IF(K8483=0,#REF!,0)</f>
        <v>#REF!</v>
      </c>
    </row>
    <row r="8484" spans="1:12">
      <c r="A8484" s="30">
        <v>8482</v>
      </c>
      <c r="B8484" s="30">
        <v>1153.2399999999991</v>
      </c>
      <c r="C8484" s="30">
        <v>90504.457999999882</v>
      </c>
      <c r="D8484" s="30">
        <v>1</v>
      </c>
      <c r="E8484" s="30">
        <v>1</v>
      </c>
      <c r="F8484" s="30">
        <v>86463.554999999891</v>
      </c>
      <c r="G8484" s="30">
        <v>1</v>
      </c>
      <c r="H8484" s="30">
        <v>1</v>
      </c>
      <c r="I8484" s="30">
        <v>1</v>
      </c>
      <c r="K8484" s="457"/>
      <c r="L8484" s="457" t="e">
        <f>IF(K8484=0,#REF!,0)</f>
        <v>#REF!</v>
      </c>
    </row>
    <row r="8485" spans="1:12">
      <c r="A8485" s="30">
        <v>8483</v>
      </c>
      <c r="B8485" s="30">
        <v>1213.5469999999991</v>
      </c>
      <c r="C8485" s="30">
        <v>105991.96099999979</v>
      </c>
      <c r="D8485" s="30">
        <v>1</v>
      </c>
      <c r="E8485" s="30">
        <v>1</v>
      </c>
      <c r="F8485" s="30">
        <v>75602.691999999894</v>
      </c>
      <c r="G8485" s="30">
        <v>1</v>
      </c>
      <c r="H8485" s="30">
        <v>1</v>
      </c>
      <c r="I8485" s="30">
        <v>1</v>
      </c>
      <c r="K8485" s="457"/>
      <c r="L8485" s="457" t="e">
        <f>IF(K8485=0,#REF!,0)</f>
        <v>#REF!</v>
      </c>
    </row>
    <row r="8486" spans="1:12">
      <c r="A8486" s="30">
        <v>8484</v>
      </c>
      <c r="B8486" s="30">
        <v>1213.5469999999991</v>
      </c>
      <c r="C8486" s="30">
        <v>89526.558999999892</v>
      </c>
      <c r="D8486" s="30">
        <v>1</v>
      </c>
      <c r="E8486" s="30">
        <v>1</v>
      </c>
      <c r="F8486" s="30">
        <v>67978.678999999902</v>
      </c>
      <c r="G8486" s="30">
        <v>1</v>
      </c>
      <c r="H8486" s="30">
        <v>1</v>
      </c>
      <c r="I8486" s="30">
        <v>1</v>
      </c>
      <c r="K8486" s="457"/>
      <c r="L8486" s="457" t="e">
        <f>IF(K8486=0,#REF!,0)</f>
        <v>#REF!</v>
      </c>
    </row>
    <row r="8487" spans="1:12">
      <c r="A8487" s="30">
        <v>8485</v>
      </c>
      <c r="B8487" s="30">
        <v>6200.1660000000002</v>
      </c>
      <c r="C8487" s="30">
        <v>52067.701999999903</v>
      </c>
      <c r="D8487" s="30">
        <v>1</v>
      </c>
      <c r="E8487" s="30">
        <v>1</v>
      </c>
      <c r="F8487" s="30">
        <v>47799.089</v>
      </c>
      <c r="G8487" s="30">
        <v>1</v>
      </c>
      <c r="H8487" s="30">
        <v>1</v>
      </c>
      <c r="I8487" s="30">
        <v>1</v>
      </c>
      <c r="K8487" s="457"/>
      <c r="L8487" s="457" t="e">
        <f>IF(K8487=0,#REF!,0)</f>
        <v>#REF!</v>
      </c>
    </row>
    <row r="8488" spans="1:12">
      <c r="A8488" s="30">
        <v>8486</v>
      </c>
      <c r="B8488" s="30">
        <v>1762.222</v>
      </c>
      <c r="C8488" s="30">
        <v>70893.339999999895</v>
      </c>
      <c r="D8488" s="30">
        <v>1</v>
      </c>
      <c r="E8488" s="30">
        <v>1</v>
      </c>
      <c r="F8488" s="30">
        <v>49245.086000000003</v>
      </c>
      <c r="G8488" s="30">
        <v>1</v>
      </c>
      <c r="H8488" s="30">
        <v>1</v>
      </c>
      <c r="I8488" s="30">
        <v>1</v>
      </c>
      <c r="K8488" s="457"/>
      <c r="L8488" s="457" t="e">
        <f>IF(K8488=0,#REF!,0)</f>
        <v>#REF!</v>
      </c>
    </row>
    <row r="8489" spans="1:12">
      <c r="A8489" s="30">
        <v>8487</v>
      </c>
      <c r="B8489" s="30">
        <v>1032.623999999998</v>
      </c>
      <c r="C8489" s="30">
        <v>102218.3089999998</v>
      </c>
      <c r="D8489" s="30">
        <v>1</v>
      </c>
      <c r="E8489" s="30">
        <v>1</v>
      </c>
      <c r="F8489" s="30">
        <v>45369.738999999892</v>
      </c>
      <c r="G8489" s="30">
        <v>1</v>
      </c>
      <c r="H8489" s="30">
        <v>1</v>
      </c>
      <c r="I8489" s="30">
        <v>1</v>
      </c>
      <c r="K8489" s="457"/>
      <c r="L8489" s="457" t="e">
        <f>IF(K8489=0,#REF!,0)</f>
        <v>#REF!</v>
      </c>
    </row>
    <row r="8490" spans="1:12">
      <c r="A8490" s="30">
        <v>8488</v>
      </c>
      <c r="B8490" s="30">
        <v>1032.623999999998</v>
      </c>
      <c r="C8490" s="30">
        <v>86381.498999999894</v>
      </c>
      <c r="D8490" s="30">
        <v>1</v>
      </c>
      <c r="E8490" s="30">
        <v>1</v>
      </c>
      <c r="F8490" s="30">
        <v>45389.374000000003</v>
      </c>
      <c r="G8490" s="30">
        <v>1</v>
      </c>
      <c r="H8490" s="30">
        <v>1</v>
      </c>
      <c r="I8490" s="30">
        <v>1</v>
      </c>
      <c r="K8490" s="457"/>
      <c r="L8490" s="457" t="e">
        <f>IF(K8490=0,#REF!,0)</f>
        <v>#REF!</v>
      </c>
    </row>
    <row r="8491" spans="1:12">
      <c r="A8491" s="30">
        <v>8489</v>
      </c>
      <c r="B8491" s="30">
        <v>1032.623999999998</v>
      </c>
      <c r="C8491" s="30">
        <v>74823.052999999898</v>
      </c>
      <c r="D8491" s="30">
        <v>1</v>
      </c>
      <c r="E8491" s="30">
        <v>1</v>
      </c>
      <c r="F8491" s="30">
        <v>49832.811999999998</v>
      </c>
      <c r="G8491" s="30">
        <v>1</v>
      </c>
      <c r="H8491" s="30">
        <v>1</v>
      </c>
      <c r="I8491" s="30">
        <v>1</v>
      </c>
      <c r="K8491" s="457"/>
      <c r="L8491" s="457" t="e">
        <f>IF(K8491=0,#REF!,0)</f>
        <v>#REF!</v>
      </c>
    </row>
    <row r="8492" spans="1:12">
      <c r="A8492" s="30">
        <v>8490</v>
      </c>
      <c r="B8492" s="30">
        <v>1762.222</v>
      </c>
      <c r="C8492" s="30">
        <v>43556.955999999904</v>
      </c>
      <c r="D8492" s="30">
        <v>1</v>
      </c>
      <c r="E8492" s="30">
        <v>1</v>
      </c>
      <c r="F8492" s="30">
        <v>54260.12</v>
      </c>
      <c r="G8492" s="30">
        <v>1</v>
      </c>
      <c r="H8492" s="30">
        <v>1</v>
      </c>
      <c r="I8492" s="30">
        <v>1</v>
      </c>
      <c r="K8492" s="457"/>
      <c r="L8492" s="457" t="e">
        <f>IF(K8492=0,#REF!,0)</f>
        <v>#REF!</v>
      </c>
    </row>
    <row r="8493" spans="1:12">
      <c r="A8493" s="30">
        <v>8491</v>
      </c>
      <c r="B8493" s="30">
        <v>6139.8579999999993</v>
      </c>
      <c r="C8493" s="30">
        <v>29890.822999999898</v>
      </c>
      <c r="D8493" s="30">
        <v>1</v>
      </c>
      <c r="E8493" s="30">
        <v>1</v>
      </c>
      <c r="F8493" s="30">
        <v>49165.543999999987</v>
      </c>
      <c r="G8493" s="30">
        <v>1</v>
      </c>
      <c r="H8493" s="30">
        <v>1</v>
      </c>
      <c r="I8493" s="30">
        <v>1</v>
      </c>
      <c r="K8493" s="457"/>
      <c r="L8493" s="457" t="e">
        <f>IF(K8493=0,#REF!,0)</f>
        <v>#REF!</v>
      </c>
    </row>
    <row r="8494" spans="1:12">
      <c r="A8494" s="30">
        <v>8492</v>
      </c>
      <c r="B8494" s="30">
        <v>7599.07</v>
      </c>
      <c r="C8494" s="30">
        <v>31321.017999999898</v>
      </c>
      <c r="D8494" s="30">
        <v>1</v>
      </c>
      <c r="E8494" s="30">
        <v>1</v>
      </c>
      <c r="F8494" s="30">
        <v>49301.428999999996</v>
      </c>
      <c r="G8494" s="30">
        <v>1</v>
      </c>
      <c r="H8494" s="30">
        <v>1</v>
      </c>
      <c r="I8494" s="30">
        <v>1</v>
      </c>
      <c r="K8494" s="457"/>
      <c r="L8494" s="457" t="e">
        <f>IF(K8494=0,#REF!,0)</f>
        <v>#REF!</v>
      </c>
    </row>
    <row r="8495" spans="1:12">
      <c r="A8495" s="30">
        <v>8493</v>
      </c>
      <c r="B8495" s="30">
        <v>1762.222</v>
      </c>
      <c r="C8495" s="30">
        <v>17542.037999999891</v>
      </c>
      <c r="D8495" s="30">
        <v>1</v>
      </c>
      <c r="E8495" s="30">
        <v>1</v>
      </c>
      <c r="F8495" s="30">
        <v>61532.248</v>
      </c>
      <c r="G8495" s="30">
        <v>1</v>
      </c>
      <c r="H8495" s="30">
        <v>1</v>
      </c>
      <c r="I8495" s="30">
        <v>1</v>
      </c>
      <c r="K8495" s="457"/>
      <c r="L8495" s="457" t="e">
        <f>IF(K8495=0,#REF!,0)</f>
        <v>#REF!</v>
      </c>
    </row>
    <row r="8496" spans="1:12">
      <c r="A8496" s="30">
        <v>8494</v>
      </c>
      <c r="B8496" s="30">
        <v>1762.222</v>
      </c>
      <c r="C8496" s="30">
        <v>17202.7039999999</v>
      </c>
      <c r="D8496" s="30">
        <v>1</v>
      </c>
      <c r="E8496" s="30">
        <v>1</v>
      </c>
      <c r="F8496" s="30">
        <v>2986.9649999999997</v>
      </c>
      <c r="G8496" s="30">
        <v>1</v>
      </c>
      <c r="H8496" s="30">
        <v>1</v>
      </c>
      <c r="I8496" s="30">
        <v>1</v>
      </c>
      <c r="K8496" s="457"/>
      <c r="L8496" s="457" t="e">
        <f>IF(K8496=0,#REF!,0)</f>
        <v>#REF!</v>
      </c>
    </row>
    <row r="8497" spans="1:12">
      <c r="A8497" s="30">
        <v>8495</v>
      </c>
      <c r="B8497" s="30">
        <v>1762.222</v>
      </c>
      <c r="C8497" s="30">
        <v>16905.076999999899</v>
      </c>
      <c r="D8497" s="30">
        <v>1</v>
      </c>
      <c r="E8497" s="30">
        <v>1</v>
      </c>
      <c r="F8497" s="30">
        <v>1715.9109999999998</v>
      </c>
      <c r="G8497" s="30">
        <v>1</v>
      </c>
      <c r="H8497" s="30">
        <v>1</v>
      </c>
      <c r="I8497" s="30">
        <v>1</v>
      </c>
      <c r="K8497" s="457"/>
      <c r="L8497" s="457" t="e">
        <f>IF(K8497=0,#REF!,0)</f>
        <v>#REF!</v>
      </c>
    </row>
    <row r="8498" spans="1:12">
      <c r="A8498" s="30">
        <v>8496</v>
      </c>
      <c r="B8498" s="30">
        <v>1032.623999999998</v>
      </c>
      <c r="C8498" s="30">
        <v>17063.9579999999</v>
      </c>
      <c r="D8498" s="30">
        <v>1</v>
      </c>
      <c r="E8498" s="30">
        <v>1</v>
      </c>
      <c r="F8498" s="30">
        <v>2092.6419999999989</v>
      </c>
      <c r="G8498" s="30">
        <v>1</v>
      </c>
      <c r="H8498" s="30">
        <v>1</v>
      </c>
      <c r="I8498" s="30">
        <v>1</v>
      </c>
      <c r="K8498" s="457"/>
      <c r="L8498" s="457" t="e">
        <f>IF(K8498=0,#REF!,0)</f>
        <v>#REF!</v>
      </c>
    </row>
    <row r="8499" spans="1:12">
      <c r="A8499" s="30">
        <v>8497</v>
      </c>
      <c r="B8499" s="30">
        <v>1032.623999999998</v>
      </c>
      <c r="C8499" s="30">
        <v>17044.88899999989</v>
      </c>
      <c r="D8499" s="30">
        <v>1</v>
      </c>
      <c r="E8499" s="30">
        <v>1</v>
      </c>
      <c r="F8499" s="30">
        <v>7415.3069999999989</v>
      </c>
      <c r="G8499" s="30">
        <v>1</v>
      </c>
      <c r="H8499" s="30">
        <v>1</v>
      </c>
      <c r="I8499" s="30">
        <v>1</v>
      </c>
      <c r="K8499" s="457"/>
      <c r="L8499" s="457" t="e">
        <f>IF(K8499=0,#REF!,0)</f>
        <v>#REF!</v>
      </c>
    </row>
    <row r="8500" spans="1:12">
      <c r="A8500" s="30">
        <v>8498</v>
      </c>
      <c r="B8500" s="30">
        <v>1032.623999999998</v>
      </c>
      <c r="C8500" s="30">
        <v>17097.0649999999</v>
      </c>
      <c r="D8500" s="30">
        <v>1</v>
      </c>
      <c r="E8500" s="30">
        <v>1</v>
      </c>
      <c r="F8500" s="30">
        <v>16605.452999999998</v>
      </c>
      <c r="G8500" s="30">
        <v>1</v>
      </c>
      <c r="H8500" s="30">
        <v>1</v>
      </c>
      <c r="I8500" s="30">
        <v>1</v>
      </c>
      <c r="K8500" s="457"/>
      <c r="L8500" s="457" t="e">
        <f>IF(K8500=0,#REF!,0)</f>
        <v>#REF!</v>
      </c>
    </row>
    <row r="8501" spans="1:12">
      <c r="A8501" s="30">
        <v>8499</v>
      </c>
      <c r="B8501" s="30">
        <v>1032.623999999998</v>
      </c>
      <c r="C8501" s="30">
        <v>17221.735999999903</v>
      </c>
      <c r="D8501" s="30">
        <v>1</v>
      </c>
      <c r="E8501" s="30">
        <v>1</v>
      </c>
      <c r="F8501" s="30">
        <v>24972.135000000002</v>
      </c>
      <c r="G8501" s="30">
        <v>1</v>
      </c>
      <c r="H8501" s="30">
        <v>1</v>
      </c>
      <c r="I8501" s="30">
        <v>1</v>
      </c>
      <c r="K8501" s="457"/>
      <c r="L8501" s="457" t="e">
        <f>IF(K8501=0,#REF!,0)</f>
        <v>#REF!</v>
      </c>
    </row>
    <row r="8502" spans="1:12">
      <c r="A8502" s="30">
        <v>8500</v>
      </c>
      <c r="B8502" s="30">
        <v>1032.623999999998</v>
      </c>
      <c r="C8502" s="30">
        <v>17273.1869999999</v>
      </c>
      <c r="D8502" s="30">
        <v>1</v>
      </c>
      <c r="E8502" s="30">
        <v>1</v>
      </c>
      <c r="F8502" s="30">
        <v>30502.413999999899</v>
      </c>
      <c r="G8502" s="30">
        <v>1</v>
      </c>
      <c r="H8502" s="30">
        <v>1</v>
      </c>
      <c r="I8502" s="30">
        <v>1</v>
      </c>
      <c r="K8502" s="457"/>
      <c r="L8502" s="457" t="e">
        <f>IF(K8502=0,#REF!,0)</f>
        <v>#REF!</v>
      </c>
    </row>
    <row r="8503" spans="1:12">
      <c r="A8503" s="30">
        <v>8501</v>
      </c>
      <c r="B8503" s="30">
        <v>1032.623999999998</v>
      </c>
      <c r="C8503" s="30">
        <v>17327.361999999899</v>
      </c>
      <c r="D8503" s="30">
        <v>1</v>
      </c>
      <c r="E8503" s="30">
        <v>1</v>
      </c>
      <c r="F8503" s="30">
        <v>35747.392999999996</v>
      </c>
      <c r="G8503" s="30">
        <v>1</v>
      </c>
      <c r="H8503" s="30">
        <v>1</v>
      </c>
      <c r="I8503" s="30">
        <v>1</v>
      </c>
      <c r="K8503" s="457"/>
      <c r="L8503" s="457" t="e">
        <f>IF(K8503=0,#REF!,0)</f>
        <v>#REF!</v>
      </c>
    </row>
    <row r="8504" spans="1:12">
      <c r="A8504" s="30">
        <v>8502</v>
      </c>
      <c r="B8504" s="30">
        <v>1762.222</v>
      </c>
      <c r="C8504" s="30">
        <v>17363.322999999902</v>
      </c>
      <c r="D8504" s="30">
        <v>1</v>
      </c>
      <c r="E8504" s="30">
        <v>1</v>
      </c>
      <c r="F8504" s="30">
        <v>39180.577999999892</v>
      </c>
      <c r="G8504" s="30">
        <v>1</v>
      </c>
      <c r="H8504" s="30">
        <v>1</v>
      </c>
      <c r="I8504" s="30">
        <v>1</v>
      </c>
      <c r="K8504" s="457"/>
      <c r="L8504" s="457" t="e">
        <f>IF(K8504=0,#REF!,0)</f>
        <v>#REF!</v>
      </c>
    </row>
    <row r="8505" spans="1:12">
      <c r="A8505" s="30">
        <v>8503</v>
      </c>
      <c r="B8505" s="30">
        <v>6139.8579999999993</v>
      </c>
      <c r="C8505" s="30">
        <v>17520.341999999902</v>
      </c>
      <c r="D8505" s="30">
        <v>1</v>
      </c>
      <c r="E8505" s="30">
        <v>1</v>
      </c>
      <c r="F8505" s="30">
        <v>116115.83099999999</v>
      </c>
      <c r="G8505" s="30">
        <v>1</v>
      </c>
      <c r="H8505" s="30">
        <v>1</v>
      </c>
      <c r="I8505" s="30">
        <v>1</v>
      </c>
      <c r="K8505" s="457"/>
      <c r="L8505" s="457" t="e">
        <f>IF(K8505=0,#REF!,0)</f>
        <v>#REF!</v>
      </c>
    </row>
    <row r="8506" spans="1:12">
      <c r="A8506" s="30">
        <v>8504</v>
      </c>
      <c r="B8506" s="30">
        <v>1762.222</v>
      </c>
      <c r="C8506" s="30">
        <v>32464.6179999999</v>
      </c>
      <c r="D8506" s="30">
        <v>1</v>
      </c>
      <c r="E8506" s="30">
        <v>1</v>
      </c>
      <c r="F8506" s="30">
        <v>121274.02899999999</v>
      </c>
      <c r="G8506" s="30">
        <v>1</v>
      </c>
      <c r="H8506" s="30">
        <v>1</v>
      </c>
      <c r="I8506" s="30">
        <v>1</v>
      </c>
      <c r="K8506" s="457"/>
      <c r="L8506" s="457" t="e">
        <f>IF(K8506=0,#REF!,0)</f>
        <v>#REF!</v>
      </c>
    </row>
    <row r="8507" spans="1:12">
      <c r="A8507" s="30">
        <v>8505</v>
      </c>
      <c r="B8507" s="30">
        <v>1032.623999999998</v>
      </c>
      <c r="C8507" s="30">
        <v>33192.517999999887</v>
      </c>
      <c r="D8507" s="30">
        <v>1</v>
      </c>
      <c r="E8507" s="30">
        <v>1</v>
      </c>
      <c r="F8507" s="30">
        <v>115611.291999999</v>
      </c>
      <c r="G8507" s="30">
        <v>1</v>
      </c>
      <c r="H8507" s="30">
        <v>1</v>
      </c>
      <c r="I8507" s="30">
        <v>1</v>
      </c>
      <c r="K8507" s="457"/>
      <c r="L8507" s="457" t="e">
        <f>IF(K8507=0,#REF!,0)</f>
        <v>#REF!</v>
      </c>
    </row>
    <row r="8508" spans="1:12">
      <c r="A8508" s="30">
        <v>8506</v>
      </c>
      <c r="B8508" s="30">
        <v>1153.2399999999991</v>
      </c>
      <c r="C8508" s="30">
        <v>33775.136999999886</v>
      </c>
      <c r="D8508" s="30">
        <v>1</v>
      </c>
      <c r="E8508" s="30">
        <v>1</v>
      </c>
      <c r="F8508" s="30">
        <v>104487.769</v>
      </c>
      <c r="G8508" s="30">
        <v>1</v>
      </c>
      <c r="H8508" s="30">
        <v>1</v>
      </c>
      <c r="I8508" s="30">
        <v>1</v>
      </c>
      <c r="K8508" s="457"/>
      <c r="L8508" s="457" t="e">
        <f>IF(K8508=0,#REF!,0)</f>
        <v>#REF!</v>
      </c>
    </row>
    <row r="8509" spans="1:12">
      <c r="A8509" s="30">
        <v>8507</v>
      </c>
      <c r="B8509" s="30">
        <v>1213.5469999999991</v>
      </c>
      <c r="C8509" s="30">
        <v>34195.912999999891</v>
      </c>
      <c r="D8509" s="30">
        <v>1</v>
      </c>
      <c r="E8509" s="30">
        <v>1</v>
      </c>
      <c r="F8509" s="30">
        <v>93666.607000000004</v>
      </c>
      <c r="G8509" s="30">
        <v>1</v>
      </c>
      <c r="H8509" s="30">
        <v>1</v>
      </c>
      <c r="I8509" s="30">
        <v>1</v>
      </c>
      <c r="K8509" s="457"/>
      <c r="L8509" s="457" t="e">
        <f>IF(K8509=0,#REF!,0)</f>
        <v>#REF!</v>
      </c>
    </row>
    <row r="8510" spans="1:12">
      <c r="A8510" s="30">
        <v>8508</v>
      </c>
      <c r="B8510" s="30">
        <v>1213.5469999999991</v>
      </c>
      <c r="C8510" s="30">
        <v>33384.284999999887</v>
      </c>
      <c r="D8510" s="30">
        <v>1</v>
      </c>
      <c r="E8510" s="30">
        <v>1</v>
      </c>
      <c r="F8510" s="30">
        <v>83879.17199999989</v>
      </c>
      <c r="G8510" s="30">
        <v>1</v>
      </c>
      <c r="H8510" s="30">
        <v>1</v>
      </c>
      <c r="I8510" s="30">
        <v>1</v>
      </c>
      <c r="K8510" s="457"/>
      <c r="L8510" s="457" t="e">
        <f>IF(K8510=0,#REF!,0)</f>
        <v>#REF!</v>
      </c>
    </row>
    <row r="8511" spans="1:12">
      <c r="A8511" s="30">
        <v>8509</v>
      </c>
      <c r="B8511" s="30">
        <v>6200.1660000000002</v>
      </c>
      <c r="C8511" s="30">
        <v>31346.948</v>
      </c>
      <c r="D8511" s="30">
        <v>1</v>
      </c>
      <c r="E8511" s="30">
        <v>1</v>
      </c>
      <c r="F8511" s="30">
        <v>66060.117999999886</v>
      </c>
      <c r="G8511" s="30">
        <v>1</v>
      </c>
      <c r="H8511" s="30">
        <v>1</v>
      </c>
      <c r="I8511" s="30">
        <v>1</v>
      </c>
      <c r="K8511" s="457"/>
      <c r="L8511" s="457" t="e">
        <f>IF(K8511=0,#REF!,0)</f>
        <v>#REF!</v>
      </c>
    </row>
    <row r="8512" spans="1:12">
      <c r="A8512" s="30">
        <v>8510</v>
      </c>
      <c r="B8512" s="30">
        <v>1762.222</v>
      </c>
      <c r="C8512" s="30">
        <v>31048.524999999892</v>
      </c>
      <c r="D8512" s="30">
        <v>1</v>
      </c>
      <c r="E8512" s="30">
        <v>1</v>
      </c>
      <c r="F8512" s="30">
        <v>68910.155999999988</v>
      </c>
      <c r="G8512" s="30">
        <v>1</v>
      </c>
      <c r="H8512" s="30">
        <v>1</v>
      </c>
      <c r="I8512" s="30">
        <v>1</v>
      </c>
      <c r="K8512" s="457"/>
      <c r="L8512" s="457" t="e">
        <f>IF(K8512=0,#REF!,0)</f>
        <v>#REF!</v>
      </c>
    </row>
    <row r="8513" spans="1:12">
      <c r="A8513" s="30">
        <v>8511</v>
      </c>
      <c r="B8513" s="30">
        <v>1032.623999999998</v>
      </c>
      <c r="C8513" s="30">
        <v>31795.31599999989</v>
      </c>
      <c r="D8513" s="30">
        <v>1</v>
      </c>
      <c r="E8513" s="30">
        <v>1</v>
      </c>
      <c r="F8513" s="30">
        <v>68020.162999999899</v>
      </c>
      <c r="G8513" s="30">
        <v>1</v>
      </c>
      <c r="H8513" s="30">
        <v>1</v>
      </c>
      <c r="I8513" s="30">
        <v>1</v>
      </c>
      <c r="K8513" s="457"/>
      <c r="L8513" s="457" t="e">
        <f>IF(K8513=0,#REF!,0)</f>
        <v>#REF!</v>
      </c>
    </row>
    <row r="8514" spans="1:12">
      <c r="A8514" s="30">
        <v>8512</v>
      </c>
      <c r="B8514" s="30">
        <v>1032.623999999998</v>
      </c>
      <c r="C8514" s="30">
        <v>31477.521999999899</v>
      </c>
      <c r="D8514" s="30">
        <v>1</v>
      </c>
      <c r="E8514" s="30">
        <v>1</v>
      </c>
      <c r="F8514" s="30">
        <v>67922.12</v>
      </c>
      <c r="G8514" s="30">
        <v>1</v>
      </c>
      <c r="H8514" s="30">
        <v>1</v>
      </c>
      <c r="I8514" s="30">
        <v>1</v>
      </c>
      <c r="K8514" s="457"/>
      <c r="L8514" s="457" t="e">
        <f>IF(K8514=0,#REF!,0)</f>
        <v>#REF!</v>
      </c>
    </row>
    <row r="8515" spans="1:12">
      <c r="A8515" s="30">
        <v>8513</v>
      </c>
      <c r="B8515" s="30">
        <v>1032.623999999998</v>
      </c>
      <c r="C8515" s="30">
        <v>31285.324999999903</v>
      </c>
      <c r="D8515" s="30">
        <v>1</v>
      </c>
      <c r="E8515" s="30">
        <v>1</v>
      </c>
      <c r="F8515" s="30">
        <v>72418.136999999886</v>
      </c>
      <c r="G8515" s="30">
        <v>1</v>
      </c>
      <c r="H8515" s="30">
        <v>1</v>
      </c>
      <c r="I8515" s="30">
        <v>1</v>
      </c>
      <c r="K8515" s="457"/>
      <c r="L8515" s="457" t="e">
        <f>IF(K8515=0,#REF!,0)</f>
        <v>#REF!</v>
      </c>
    </row>
    <row r="8516" spans="1:12">
      <c r="A8516" s="30">
        <v>8514</v>
      </c>
      <c r="B8516" s="30">
        <v>1762.222</v>
      </c>
      <c r="C8516" s="30">
        <v>30736.285999999902</v>
      </c>
      <c r="D8516" s="30">
        <v>1</v>
      </c>
      <c r="E8516" s="30">
        <v>1</v>
      </c>
      <c r="F8516" s="30">
        <v>74821.328000000009</v>
      </c>
      <c r="G8516" s="30">
        <v>1</v>
      </c>
      <c r="H8516" s="30">
        <v>1</v>
      </c>
      <c r="I8516" s="30">
        <v>1</v>
      </c>
      <c r="K8516" s="457"/>
      <c r="L8516" s="457" t="e">
        <f>IF(K8516=0,#REF!,0)</f>
        <v>#REF!</v>
      </c>
    </row>
    <row r="8517" spans="1:12">
      <c r="A8517" s="30">
        <v>8515</v>
      </c>
      <c r="B8517" s="30">
        <v>6139.8579999999993</v>
      </c>
      <c r="C8517" s="30">
        <v>30783.6169999999</v>
      </c>
      <c r="D8517" s="30">
        <v>1</v>
      </c>
      <c r="E8517" s="30">
        <v>1</v>
      </c>
      <c r="F8517" s="30">
        <v>69108.424999999886</v>
      </c>
      <c r="G8517" s="30">
        <v>1</v>
      </c>
      <c r="H8517" s="30">
        <v>1</v>
      </c>
      <c r="I8517" s="30">
        <v>1</v>
      </c>
      <c r="K8517" s="457"/>
      <c r="L8517" s="457" t="e">
        <f>IF(K8517=0,#REF!,0)</f>
        <v>#REF!</v>
      </c>
    </row>
    <row r="8518" spans="1:12">
      <c r="A8518" s="30">
        <v>8516</v>
      </c>
      <c r="B8518" s="30">
        <v>7599.07</v>
      </c>
      <c r="C8518" s="30">
        <v>32174.337999999898</v>
      </c>
      <c r="D8518" s="30">
        <v>1</v>
      </c>
      <c r="E8518" s="30">
        <v>1</v>
      </c>
      <c r="F8518" s="30">
        <v>67214.563999999998</v>
      </c>
      <c r="G8518" s="30">
        <v>1</v>
      </c>
      <c r="H8518" s="30">
        <v>1</v>
      </c>
      <c r="I8518" s="30">
        <v>1</v>
      </c>
      <c r="K8518" s="457"/>
      <c r="L8518" s="457" t="e">
        <f>IF(K8518=0,#REF!,0)</f>
        <v>#REF!</v>
      </c>
    </row>
    <row r="8519" spans="1:12">
      <c r="A8519" s="30">
        <v>8517</v>
      </c>
      <c r="B8519" s="30">
        <v>1762.222</v>
      </c>
      <c r="C8519" s="30">
        <v>18022.8309999999</v>
      </c>
      <c r="D8519" s="30">
        <v>1</v>
      </c>
      <c r="E8519" s="30">
        <v>1</v>
      </c>
      <c r="F8519" s="30">
        <v>77785.678999999887</v>
      </c>
      <c r="G8519" s="30">
        <v>1</v>
      </c>
      <c r="H8519" s="30">
        <v>1</v>
      </c>
      <c r="I8519" s="30">
        <v>1</v>
      </c>
      <c r="K8519" s="457"/>
      <c r="L8519" s="457" t="e">
        <f>IF(K8519=0,#REF!,0)</f>
        <v>#REF!</v>
      </c>
    </row>
    <row r="8520" spans="1:12">
      <c r="A8520" s="30">
        <v>8518</v>
      </c>
      <c r="B8520" s="30">
        <v>1762.222</v>
      </c>
      <c r="C8520" s="30">
        <v>17645.995999999901</v>
      </c>
      <c r="D8520" s="30">
        <v>1</v>
      </c>
      <c r="E8520" s="30">
        <v>1</v>
      </c>
      <c r="F8520" s="30">
        <v>3270.802999999999</v>
      </c>
      <c r="G8520" s="30">
        <v>1</v>
      </c>
      <c r="H8520" s="30">
        <v>1</v>
      </c>
      <c r="I8520" s="30">
        <v>1</v>
      </c>
      <c r="K8520" s="457"/>
      <c r="L8520" s="457" t="e">
        <f>IF(K8520=0,#REF!,0)</f>
        <v>#REF!</v>
      </c>
    </row>
    <row r="8521" spans="1:12">
      <c r="A8521" s="30">
        <v>8519</v>
      </c>
      <c r="B8521" s="30">
        <v>1762.222</v>
      </c>
      <c r="C8521" s="30">
        <v>17275.2049999999</v>
      </c>
      <c r="D8521" s="30">
        <v>1</v>
      </c>
      <c r="E8521" s="30">
        <v>1</v>
      </c>
      <c r="F8521" s="30">
        <v>8378.6879999999892</v>
      </c>
      <c r="G8521" s="30">
        <v>1</v>
      </c>
      <c r="H8521" s="30">
        <v>1</v>
      </c>
      <c r="I8521" s="30">
        <v>1</v>
      </c>
      <c r="K8521" s="457"/>
      <c r="L8521" s="457" t="e">
        <f>IF(K8521=0,#REF!,0)</f>
        <v>#REF!</v>
      </c>
    </row>
    <row r="8522" spans="1:12">
      <c r="A8522" s="30">
        <v>8520</v>
      </c>
      <c r="B8522" s="30">
        <v>1032.623999999998</v>
      </c>
      <c r="C8522" s="30">
        <v>17338.4019999999</v>
      </c>
      <c r="D8522" s="30">
        <v>1</v>
      </c>
      <c r="E8522" s="30">
        <v>1</v>
      </c>
      <c r="F8522" s="30">
        <v>16500.178999999891</v>
      </c>
      <c r="G8522" s="30">
        <v>1</v>
      </c>
      <c r="H8522" s="30">
        <v>1</v>
      </c>
      <c r="I8522" s="30">
        <v>1</v>
      </c>
      <c r="K8522" s="457"/>
      <c r="L8522" s="457" t="e">
        <f>IF(K8522=0,#REF!,0)</f>
        <v>#REF!</v>
      </c>
    </row>
    <row r="8523" spans="1:12">
      <c r="A8523" s="30">
        <v>8521</v>
      </c>
      <c r="B8523" s="30">
        <v>1032.623999999998</v>
      </c>
      <c r="C8523" s="30">
        <v>17339.945999999902</v>
      </c>
      <c r="D8523" s="30">
        <v>1</v>
      </c>
      <c r="E8523" s="30">
        <v>1</v>
      </c>
      <c r="F8523" s="30">
        <v>21511.9219999999</v>
      </c>
      <c r="G8523" s="30">
        <v>1</v>
      </c>
      <c r="H8523" s="30">
        <v>1</v>
      </c>
      <c r="I8523" s="30">
        <v>1</v>
      </c>
      <c r="K8523" s="457"/>
      <c r="L8523" s="457" t="e">
        <f>IF(K8523=0,#REF!,0)</f>
        <v>#REF!</v>
      </c>
    </row>
    <row r="8524" spans="1:12">
      <c r="A8524" s="30">
        <v>8522</v>
      </c>
      <c r="B8524" s="30">
        <v>1032.623999999998</v>
      </c>
      <c r="C8524" s="30">
        <v>17295.4739999999</v>
      </c>
      <c r="D8524" s="30">
        <v>1</v>
      </c>
      <c r="E8524" s="30">
        <v>1</v>
      </c>
      <c r="F8524" s="30">
        <v>26724.1149999999</v>
      </c>
      <c r="G8524" s="30">
        <v>1</v>
      </c>
      <c r="H8524" s="30">
        <v>1</v>
      </c>
      <c r="I8524" s="30">
        <v>1</v>
      </c>
      <c r="K8524" s="457"/>
      <c r="L8524" s="457" t="e">
        <f>IF(K8524=0,#REF!,0)</f>
        <v>#REF!</v>
      </c>
    </row>
    <row r="8525" spans="1:12">
      <c r="A8525" s="30">
        <v>8523</v>
      </c>
      <c r="B8525" s="30">
        <v>1032.623999999998</v>
      </c>
      <c r="C8525" s="30">
        <v>17307.325999999899</v>
      </c>
      <c r="D8525" s="30">
        <v>1</v>
      </c>
      <c r="E8525" s="30">
        <v>1</v>
      </c>
      <c r="F8525" s="30">
        <v>31223.103999999999</v>
      </c>
      <c r="G8525" s="30">
        <v>1</v>
      </c>
      <c r="H8525" s="30">
        <v>1</v>
      </c>
      <c r="I8525" s="30">
        <v>1</v>
      </c>
      <c r="K8525" s="457"/>
      <c r="L8525" s="457" t="e">
        <f>IF(K8525=0,#REF!,0)</f>
        <v>#REF!</v>
      </c>
    </row>
    <row r="8526" spans="1:12">
      <c r="A8526" s="30">
        <v>8524</v>
      </c>
      <c r="B8526" s="30">
        <v>1032.623999999998</v>
      </c>
      <c r="C8526" s="30">
        <v>17303.537999999899</v>
      </c>
      <c r="D8526" s="30">
        <v>1</v>
      </c>
      <c r="E8526" s="30">
        <v>1</v>
      </c>
      <c r="F8526" s="30">
        <v>34635.93</v>
      </c>
      <c r="G8526" s="30">
        <v>1</v>
      </c>
      <c r="H8526" s="30">
        <v>1</v>
      </c>
      <c r="I8526" s="30">
        <v>1</v>
      </c>
      <c r="K8526" s="457"/>
      <c r="L8526" s="457" t="e">
        <f>IF(K8526=0,#REF!,0)</f>
        <v>#REF!</v>
      </c>
    </row>
    <row r="8527" spans="1:12">
      <c r="A8527" s="30">
        <v>8525</v>
      </c>
      <c r="B8527" s="30">
        <v>1032.623999999998</v>
      </c>
      <c r="C8527" s="30">
        <v>17325.067999999901</v>
      </c>
      <c r="D8527" s="30">
        <v>1</v>
      </c>
      <c r="E8527" s="30">
        <v>1</v>
      </c>
      <c r="F8527" s="30">
        <v>38830.409</v>
      </c>
      <c r="G8527" s="30">
        <v>1</v>
      </c>
      <c r="H8527" s="30">
        <v>1</v>
      </c>
      <c r="I8527" s="30">
        <v>1</v>
      </c>
      <c r="K8527" s="457"/>
      <c r="L8527" s="457" t="e">
        <f>IF(K8527=0,#REF!,0)</f>
        <v>#REF!</v>
      </c>
    </row>
    <row r="8528" spans="1:12">
      <c r="A8528" s="30">
        <v>8526</v>
      </c>
      <c r="B8528" s="30">
        <v>1762.222</v>
      </c>
      <c r="C8528" s="30">
        <v>17311.361999999899</v>
      </c>
      <c r="D8528" s="30">
        <v>1</v>
      </c>
      <c r="E8528" s="30">
        <v>1</v>
      </c>
      <c r="F8528" s="30">
        <v>40235.535999999898</v>
      </c>
      <c r="G8528" s="30">
        <v>1</v>
      </c>
      <c r="H8528" s="30">
        <v>1</v>
      </c>
      <c r="I8528" s="30">
        <v>1</v>
      </c>
      <c r="K8528" s="457"/>
      <c r="L8528" s="457" t="e">
        <f>IF(K8528=0,#REF!,0)</f>
        <v>#REF!</v>
      </c>
    </row>
    <row r="8529" spans="1:12">
      <c r="A8529" s="30">
        <v>8527</v>
      </c>
      <c r="B8529" s="30">
        <v>6139.8579999999993</v>
      </c>
      <c r="C8529" s="30">
        <v>17418.586999999901</v>
      </c>
      <c r="D8529" s="30">
        <v>1</v>
      </c>
      <c r="E8529" s="30">
        <v>1</v>
      </c>
      <c r="F8529" s="30">
        <v>115350.70299999999</v>
      </c>
      <c r="G8529" s="30">
        <v>1</v>
      </c>
      <c r="H8529" s="30">
        <v>1</v>
      </c>
      <c r="I8529" s="30">
        <v>1</v>
      </c>
      <c r="K8529" s="457"/>
      <c r="L8529" s="457" t="e">
        <f>IF(K8529=0,#REF!,0)</f>
        <v>#REF!</v>
      </c>
    </row>
    <row r="8530" spans="1:12">
      <c r="A8530" s="30">
        <v>8528</v>
      </c>
      <c r="B8530" s="30">
        <v>1762.222</v>
      </c>
      <c r="C8530" s="30">
        <v>17740.129999999899</v>
      </c>
      <c r="D8530" s="30">
        <v>1</v>
      </c>
      <c r="E8530" s="30">
        <v>1</v>
      </c>
      <c r="F8530" s="30">
        <v>119768.71899999898</v>
      </c>
      <c r="G8530" s="30">
        <v>1</v>
      </c>
      <c r="H8530" s="30">
        <v>1</v>
      </c>
      <c r="I8530" s="30">
        <v>1</v>
      </c>
      <c r="K8530" s="457"/>
      <c r="L8530" s="457" t="e">
        <f>IF(K8530=0,#REF!,0)</f>
        <v>#REF!</v>
      </c>
    </row>
    <row r="8531" spans="1:12">
      <c r="A8531" s="30">
        <v>8529</v>
      </c>
      <c r="B8531" s="30">
        <v>1032.623999999998</v>
      </c>
      <c r="C8531" s="30">
        <v>18564.601999999897</v>
      </c>
      <c r="D8531" s="30">
        <v>1</v>
      </c>
      <c r="E8531" s="30">
        <v>1</v>
      </c>
      <c r="F8531" s="30">
        <v>112201.851</v>
      </c>
      <c r="G8531" s="30">
        <v>1</v>
      </c>
      <c r="H8531" s="30">
        <v>1</v>
      </c>
      <c r="I8531" s="30">
        <v>1</v>
      </c>
      <c r="K8531" s="457"/>
      <c r="L8531" s="457" t="e">
        <f>IF(K8531=0,#REF!,0)</f>
        <v>#REF!</v>
      </c>
    </row>
    <row r="8532" spans="1:12">
      <c r="A8532" s="30">
        <v>8530</v>
      </c>
      <c r="B8532" s="30">
        <v>1153.2399999999991</v>
      </c>
      <c r="C8532" s="30">
        <v>19309.2589999999</v>
      </c>
      <c r="D8532" s="30">
        <v>1</v>
      </c>
      <c r="E8532" s="30">
        <v>1</v>
      </c>
      <c r="F8532" s="30">
        <v>100140.383</v>
      </c>
      <c r="G8532" s="30">
        <v>1</v>
      </c>
      <c r="H8532" s="30">
        <v>1</v>
      </c>
      <c r="I8532" s="30">
        <v>1</v>
      </c>
      <c r="K8532" s="457"/>
      <c r="L8532" s="457" t="e">
        <f>IF(K8532=0,#REF!,0)</f>
        <v>#REF!</v>
      </c>
    </row>
    <row r="8533" spans="1:12">
      <c r="A8533" s="30">
        <v>8531</v>
      </c>
      <c r="B8533" s="30">
        <v>1213.5469999999991</v>
      </c>
      <c r="C8533" s="30">
        <v>19847.951999999899</v>
      </c>
      <c r="D8533" s="30">
        <v>1</v>
      </c>
      <c r="E8533" s="30">
        <v>1</v>
      </c>
      <c r="F8533" s="30">
        <v>86865.440999999992</v>
      </c>
      <c r="G8533" s="30">
        <v>1</v>
      </c>
      <c r="H8533" s="30">
        <v>1</v>
      </c>
      <c r="I8533" s="30">
        <v>1</v>
      </c>
      <c r="K8533" s="457"/>
      <c r="L8533" s="457" t="e">
        <f>IF(K8533=0,#REF!,0)</f>
        <v>#REF!</v>
      </c>
    </row>
    <row r="8534" spans="1:12">
      <c r="A8534" s="30">
        <v>8532</v>
      </c>
      <c r="B8534" s="30">
        <v>1213.5469999999991</v>
      </c>
      <c r="C8534" s="30">
        <v>19210.769999999902</v>
      </c>
      <c r="D8534" s="30">
        <v>1</v>
      </c>
      <c r="E8534" s="30">
        <v>1</v>
      </c>
      <c r="F8534" s="30">
        <v>74814.866999999998</v>
      </c>
      <c r="G8534" s="30">
        <v>1</v>
      </c>
      <c r="H8534" s="30">
        <v>1</v>
      </c>
      <c r="I8534" s="30">
        <v>1</v>
      </c>
      <c r="K8534" s="457"/>
      <c r="L8534" s="457" t="e">
        <f>IF(K8534=0,#REF!,0)</f>
        <v>#REF!</v>
      </c>
    </row>
    <row r="8535" spans="1:12">
      <c r="A8535" s="30">
        <v>8533</v>
      </c>
      <c r="B8535" s="30">
        <v>6200.1660000000002</v>
      </c>
      <c r="C8535" s="30">
        <v>17277.384999999893</v>
      </c>
      <c r="D8535" s="30">
        <v>1</v>
      </c>
      <c r="E8535" s="30">
        <v>1</v>
      </c>
      <c r="F8535" s="30">
        <v>54303.571999999898</v>
      </c>
      <c r="G8535" s="30">
        <v>1</v>
      </c>
      <c r="H8535" s="30">
        <v>1</v>
      </c>
      <c r="I8535" s="30">
        <v>1</v>
      </c>
      <c r="K8535" s="457"/>
      <c r="L8535" s="457" t="e">
        <f>IF(K8535=0,#REF!,0)</f>
        <v>#REF!</v>
      </c>
    </row>
    <row r="8536" spans="1:12">
      <c r="A8536" s="30">
        <v>8534</v>
      </c>
      <c r="B8536" s="30">
        <v>1762.222</v>
      </c>
      <c r="C8536" s="30">
        <v>17069.342999999899</v>
      </c>
      <c r="D8536" s="30">
        <v>1</v>
      </c>
      <c r="E8536" s="30">
        <v>1</v>
      </c>
      <c r="F8536" s="30">
        <v>56407.738999999987</v>
      </c>
      <c r="G8536" s="30">
        <v>1</v>
      </c>
      <c r="H8536" s="30">
        <v>1</v>
      </c>
      <c r="I8536" s="30">
        <v>1</v>
      </c>
      <c r="K8536" s="457"/>
      <c r="L8536" s="457" t="e">
        <f>IF(K8536=0,#REF!,0)</f>
        <v>#REF!</v>
      </c>
    </row>
    <row r="8537" spans="1:12">
      <c r="A8537" s="30">
        <v>8535</v>
      </c>
      <c r="B8537" s="30">
        <v>1032.623999999998</v>
      </c>
      <c r="C8537" s="30">
        <v>17862.6169999999</v>
      </c>
      <c r="D8537" s="30">
        <v>1</v>
      </c>
      <c r="E8537" s="30">
        <v>1</v>
      </c>
      <c r="F8537" s="30">
        <v>55926.292999999903</v>
      </c>
      <c r="G8537" s="30">
        <v>1</v>
      </c>
      <c r="H8537" s="30">
        <v>1</v>
      </c>
      <c r="I8537" s="30">
        <v>1</v>
      </c>
      <c r="K8537" s="457"/>
      <c r="L8537" s="457" t="e">
        <f>IF(K8537=0,#REF!,0)</f>
        <v>#REF!</v>
      </c>
    </row>
    <row r="8538" spans="1:12">
      <c r="A8538" s="30">
        <v>8536</v>
      </c>
      <c r="B8538" s="30">
        <v>1032.623999999998</v>
      </c>
      <c r="C8538" s="30">
        <v>17585.2079999999</v>
      </c>
      <c r="D8538" s="30">
        <v>1</v>
      </c>
      <c r="E8538" s="30">
        <v>1</v>
      </c>
      <c r="F8538" s="30">
        <v>56756.638999999996</v>
      </c>
      <c r="G8538" s="30">
        <v>1</v>
      </c>
      <c r="H8538" s="30">
        <v>1</v>
      </c>
      <c r="I8538" s="30">
        <v>1</v>
      </c>
      <c r="K8538" s="457"/>
      <c r="L8538" s="457" t="e">
        <f>IF(K8538=0,#REF!,0)</f>
        <v>#REF!</v>
      </c>
    </row>
    <row r="8539" spans="1:12">
      <c r="A8539" s="30">
        <v>8537</v>
      </c>
      <c r="B8539" s="30">
        <v>1032.623999999998</v>
      </c>
      <c r="C8539" s="30">
        <v>17399.290999999899</v>
      </c>
      <c r="D8539" s="30">
        <v>1</v>
      </c>
      <c r="E8539" s="30">
        <v>1</v>
      </c>
      <c r="F8539" s="30">
        <v>60009.713999999898</v>
      </c>
      <c r="G8539" s="30">
        <v>1</v>
      </c>
      <c r="H8539" s="30">
        <v>1</v>
      </c>
      <c r="I8539" s="30">
        <v>1</v>
      </c>
      <c r="K8539" s="457"/>
      <c r="L8539" s="457" t="e">
        <f>IF(K8539=0,#REF!,0)</f>
        <v>#REF!</v>
      </c>
    </row>
    <row r="8540" spans="1:12">
      <c r="A8540" s="30">
        <v>8538</v>
      </c>
      <c r="B8540" s="30">
        <v>1762.222</v>
      </c>
      <c r="C8540" s="30">
        <v>16901.7569999999</v>
      </c>
      <c r="D8540" s="30">
        <v>1</v>
      </c>
      <c r="E8540" s="30">
        <v>1</v>
      </c>
      <c r="F8540" s="30">
        <v>65219.004999999896</v>
      </c>
      <c r="G8540" s="30">
        <v>1</v>
      </c>
      <c r="H8540" s="30">
        <v>1</v>
      </c>
      <c r="I8540" s="30">
        <v>1</v>
      </c>
      <c r="K8540" s="457"/>
      <c r="L8540" s="457" t="e">
        <f>IF(K8540=0,#REF!,0)</f>
        <v>#REF!</v>
      </c>
    </row>
    <row r="8541" spans="1:12">
      <c r="A8541" s="30">
        <v>8539</v>
      </c>
      <c r="B8541" s="30">
        <v>6139.8579999999993</v>
      </c>
      <c r="C8541" s="30">
        <v>16943.2949999999</v>
      </c>
      <c r="D8541" s="30">
        <v>1</v>
      </c>
      <c r="E8541" s="30">
        <v>1</v>
      </c>
      <c r="F8541" s="30">
        <v>60024.298999999999</v>
      </c>
      <c r="G8541" s="30">
        <v>1</v>
      </c>
      <c r="H8541" s="30">
        <v>1</v>
      </c>
      <c r="I8541" s="30">
        <v>1</v>
      </c>
      <c r="K8541" s="457"/>
      <c r="L8541" s="457" t="e">
        <f>IF(K8541=0,#REF!,0)</f>
        <v>#REF!</v>
      </c>
    </row>
    <row r="8542" spans="1:12">
      <c r="A8542" s="30">
        <v>8540</v>
      </c>
      <c r="B8542" s="30">
        <v>7599.07</v>
      </c>
      <c r="C8542" s="30">
        <v>18318.291999999899</v>
      </c>
      <c r="D8542" s="30">
        <v>1</v>
      </c>
      <c r="E8542" s="30">
        <v>1</v>
      </c>
      <c r="F8542" s="30">
        <v>60231.584999999992</v>
      </c>
      <c r="G8542" s="30">
        <v>1</v>
      </c>
      <c r="H8542" s="30">
        <v>1</v>
      </c>
      <c r="I8542" s="30">
        <v>1</v>
      </c>
      <c r="K8542" s="457"/>
      <c r="L8542" s="457" t="e">
        <f>IF(K8542=0,#REF!,0)</f>
        <v>#REF!</v>
      </c>
    </row>
    <row r="8543" spans="1:12">
      <c r="A8543" s="30">
        <v>8541</v>
      </c>
      <c r="B8543" s="30">
        <v>1762.222</v>
      </c>
      <c r="C8543" s="30">
        <v>17865.181999999899</v>
      </c>
      <c r="D8543" s="30">
        <v>1</v>
      </c>
      <c r="E8543" s="30">
        <v>1</v>
      </c>
      <c r="F8543" s="30">
        <v>70941.191999999995</v>
      </c>
      <c r="G8543" s="30">
        <v>1</v>
      </c>
      <c r="H8543" s="30">
        <v>1</v>
      </c>
      <c r="I8543" s="30">
        <v>1</v>
      </c>
      <c r="K8543" s="457"/>
      <c r="L8543" s="457" t="e">
        <f>IF(K8543=0,#REF!,0)</f>
        <v>#REF!</v>
      </c>
    </row>
    <row r="8544" spans="1:12">
      <c r="A8544" s="30">
        <v>8542</v>
      </c>
      <c r="B8544" s="30">
        <v>1762.222</v>
      </c>
      <c r="C8544" s="30">
        <v>17516.1899999999</v>
      </c>
      <c r="D8544" s="30">
        <v>1</v>
      </c>
      <c r="E8544" s="30">
        <v>1</v>
      </c>
      <c r="F8544" s="30">
        <v>2433.32599999999</v>
      </c>
      <c r="G8544" s="30">
        <v>1</v>
      </c>
      <c r="H8544" s="30">
        <v>1</v>
      </c>
      <c r="I8544" s="30">
        <v>1</v>
      </c>
      <c r="K8544" s="457"/>
      <c r="L8544" s="457" t="e">
        <f>IF(K8544=0,#REF!,0)</f>
        <v>#REF!</v>
      </c>
    </row>
    <row r="8545" spans="1:12">
      <c r="A8545" s="30">
        <v>8543</v>
      </c>
      <c r="B8545" s="30">
        <v>1762.222</v>
      </c>
      <c r="C8545" s="30">
        <v>17147.076999999899</v>
      </c>
      <c r="D8545" s="30">
        <v>1</v>
      </c>
      <c r="E8545" s="30">
        <v>1</v>
      </c>
      <c r="F8545" s="30">
        <v>3593.5159999999996</v>
      </c>
      <c r="G8545" s="30">
        <v>1</v>
      </c>
      <c r="H8545" s="30">
        <v>1</v>
      </c>
      <c r="I8545" s="30">
        <v>1</v>
      </c>
      <c r="K8545" s="457"/>
      <c r="L8545" s="457" t="e">
        <f>IF(K8545=0,#REF!,0)</f>
        <v>#REF!</v>
      </c>
    </row>
    <row r="8546" spans="1:12">
      <c r="A8546" s="30">
        <v>8544</v>
      </c>
      <c r="B8546" s="30">
        <v>1032.623999999998</v>
      </c>
      <c r="C8546" s="30">
        <v>17225.504999999899</v>
      </c>
      <c r="D8546" s="30">
        <v>1</v>
      </c>
      <c r="E8546" s="30">
        <v>1</v>
      </c>
      <c r="F8546" s="30">
        <v>11021.097</v>
      </c>
      <c r="G8546" s="30">
        <v>1</v>
      </c>
      <c r="H8546" s="30">
        <v>1</v>
      </c>
      <c r="I8546" s="30">
        <v>1</v>
      </c>
      <c r="K8546" s="457"/>
      <c r="L8546" s="457" t="e">
        <f>IF(K8546=0,#REF!,0)</f>
        <v>#REF!</v>
      </c>
    </row>
    <row r="8547" spans="1:12">
      <c r="A8547" s="30">
        <v>8545</v>
      </c>
      <c r="B8547" s="30">
        <v>1032.623999999998</v>
      </c>
      <c r="C8547" s="30">
        <v>21067.864999999889</v>
      </c>
      <c r="D8547" s="30">
        <v>1</v>
      </c>
      <c r="E8547" s="30">
        <v>1</v>
      </c>
      <c r="F8547" s="30">
        <v>20057.077999999899</v>
      </c>
      <c r="G8547" s="30">
        <v>1</v>
      </c>
      <c r="H8547" s="30">
        <v>1</v>
      </c>
      <c r="I8547" s="30">
        <v>1</v>
      </c>
      <c r="K8547" s="457"/>
      <c r="L8547" s="457" t="e">
        <f>IF(K8547=0,#REF!,0)</f>
        <v>#REF!</v>
      </c>
    </row>
    <row r="8548" spans="1:12">
      <c r="A8548" s="30">
        <v>8546</v>
      </c>
      <c r="B8548" s="30">
        <v>1032.623999999998</v>
      </c>
      <c r="C8548" s="30">
        <v>21094.9919999999</v>
      </c>
      <c r="D8548" s="30">
        <v>1</v>
      </c>
      <c r="E8548" s="30">
        <v>1</v>
      </c>
      <c r="F8548" s="30">
        <v>27919.084999999897</v>
      </c>
      <c r="G8548" s="30">
        <v>1</v>
      </c>
      <c r="H8548" s="30">
        <v>1</v>
      </c>
      <c r="I8548" s="30">
        <v>1</v>
      </c>
      <c r="K8548" s="457"/>
      <c r="L8548" s="457" t="e">
        <f>IF(K8548=0,#REF!,0)</f>
        <v>#REF!</v>
      </c>
    </row>
    <row r="8549" spans="1:12">
      <c r="A8549" s="30">
        <v>8547</v>
      </c>
      <c r="B8549" s="30">
        <v>1032.623999999998</v>
      </c>
      <c r="C8549" s="30">
        <v>21240.591999999902</v>
      </c>
      <c r="D8549" s="30">
        <v>1</v>
      </c>
      <c r="E8549" s="30">
        <v>1</v>
      </c>
      <c r="F8549" s="30">
        <v>35949.593999999895</v>
      </c>
      <c r="G8549" s="30">
        <v>1</v>
      </c>
      <c r="H8549" s="30">
        <v>1</v>
      </c>
      <c r="I8549" s="30">
        <v>1</v>
      </c>
      <c r="K8549" s="457"/>
      <c r="L8549" s="457" t="e">
        <f>IF(K8549=0,#REF!,0)</f>
        <v>#REF!</v>
      </c>
    </row>
    <row r="8550" spans="1:12">
      <c r="A8550" s="30">
        <v>8548</v>
      </c>
      <c r="B8550" s="30">
        <v>1032.623999999998</v>
      </c>
      <c r="C8550" s="30">
        <v>21248.000999999902</v>
      </c>
      <c r="D8550" s="30">
        <v>1</v>
      </c>
      <c r="E8550" s="30">
        <v>1</v>
      </c>
      <c r="F8550" s="30">
        <v>41237.227999999996</v>
      </c>
      <c r="G8550" s="30">
        <v>1</v>
      </c>
      <c r="H8550" s="30">
        <v>1</v>
      </c>
      <c r="I8550" s="30">
        <v>1</v>
      </c>
      <c r="K8550" s="457"/>
      <c r="L8550" s="457" t="e">
        <f>IF(K8550=0,#REF!,0)</f>
        <v>#REF!</v>
      </c>
    </row>
    <row r="8551" spans="1:12">
      <c r="A8551" s="30">
        <v>8549</v>
      </c>
      <c r="B8551" s="30">
        <v>1032.623999999998</v>
      </c>
      <c r="C8551" s="30">
        <v>21314.520999999892</v>
      </c>
      <c r="D8551" s="30">
        <v>1</v>
      </c>
      <c r="E8551" s="30">
        <v>1</v>
      </c>
      <c r="F8551" s="30">
        <v>46795.702999999994</v>
      </c>
      <c r="G8551" s="30">
        <v>1</v>
      </c>
      <c r="H8551" s="30">
        <v>1</v>
      </c>
      <c r="I8551" s="30">
        <v>1</v>
      </c>
      <c r="K8551" s="457"/>
      <c r="L8551" s="457" t="e">
        <f>IF(K8551=0,#REF!,0)</f>
        <v>#REF!</v>
      </c>
    </row>
    <row r="8552" spans="1:12">
      <c r="A8552" s="30">
        <v>8550</v>
      </c>
      <c r="B8552" s="30">
        <v>1762.222</v>
      </c>
      <c r="C8552" s="30">
        <v>21316.5609999999</v>
      </c>
      <c r="D8552" s="30">
        <v>1</v>
      </c>
      <c r="E8552" s="30">
        <v>1</v>
      </c>
      <c r="F8552" s="30">
        <v>52120.644</v>
      </c>
      <c r="G8552" s="30">
        <v>1</v>
      </c>
      <c r="H8552" s="30">
        <v>1</v>
      </c>
      <c r="I8552" s="30">
        <v>1</v>
      </c>
      <c r="K8552" s="457"/>
      <c r="L8552" s="457" t="e">
        <f>IF(K8552=0,#REF!,0)</f>
        <v>#REF!</v>
      </c>
    </row>
    <row r="8553" spans="1:12">
      <c r="A8553" s="30">
        <v>8551</v>
      </c>
      <c r="B8553" s="30">
        <v>6139.8579999999993</v>
      </c>
      <c r="C8553" s="30">
        <v>21399.878999999899</v>
      </c>
      <c r="D8553" s="30">
        <v>1</v>
      </c>
      <c r="E8553" s="30">
        <v>1</v>
      </c>
      <c r="F8553" s="30">
        <v>131097.24099999899</v>
      </c>
      <c r="G8553" s="30">
        <v>1</v>
      </c>
      <c r="H8553" s="30">
        <v>1</v>
      </c>
      <c r="I8553" s="30">
        <v>1</v>
      </c>
      <c r="K8553" s="457"/>
      <c r="L8553" s="457" t="e">
        <f>IF(K8553=0,#REF!,0)</f>
        <v>#REF!</v>
      </c>
    </row>
    <row r="8554" spans="1:12">
      <c r="A8554" s="30">
        <v>8552</v>
      </c>
      <c r="B8554" s="30">
        <v>1762.222</v>
      </c>
      <c r="C8554" s="30">
        <v>48901.742999999879</v>
      </c>
      <c r="D8554" s="30">
        <v>1</v>
      </c>
      <c r="E8554" s="30">
        <v>1</v>
      </c>
      <c r="F8554" s="30">
        <v>133633.52899999899</v>
      </c>
      <c r="G8554" s="30">
        <v>1</v>
      </c>
      <c r="H8554" s="30">
        <v>1</v>
      </c>
      <c r="I8554" s="30">
        <v>1</v>
      </c>
      <c r="K8554" s="457"/>
      <c r="L8554" s="457" t="e">
        <f>IF(K8554=0,#REF!,0)</f>
        <v>#REF!</v>
      </c>
    </row>
    <row r="8555" spans="1:12">
      <c r="A8555" s="30">
        <v>8553</v>
      </c>
      <c r="B8555" s="30">
        <v>1032.623999999998</v>
      </c>
      <c r="C8555" s="30">
        <v>76814.229999999894</v>
      </c>
      <c r="D8555" s="30">
        <v>1</v>
      </c>
      <c r="E8555" s="30">
        <v>1</v>
      </c>
      <c r="F8555" s="30">
        <v>124165.13999999998</v>
      </c>
      <c r="G8555" s="30">
        <v>1</v>
      </c>
      <c r="H8555" s="30">
        <v>1</v>
      </c>
      <c r="I8555" s="30">
        <v>1</v>
      </c>
      <c r="K8555" s="457"/>
      <c r="L8555" s="457" t="e">
        <f>IF(K8555=0,#REF!,0)</f>
        <v>#REF!</v>
      </c>
    </row>
    <row r="8556" spans="1:12">
      <c r="A8556" s="30">
        <v>8554</v>
      </c>
      <c r="B8556" s="30">
        <v>1153.2399999999991</v>
      </c>
      <c r="C8556" s="30">
        <v>93083.1859999999</v>
      </c>
      <c r="D8556" s="30">
        <v>1</v>
      </c>
      <c r="E8556" s="30">
        <v>1</v>
      </c>
      <c r="F8556" s="30">
        <v>110059.443</v>
      </c>
      <c r="G8556" s="30">
        <v>1</v>
      </c>
      <c r="H8556" s="30">
        <v>1</v>
      </c>
      <c r="I8556" s="30">
        <v>1</v>
      </c>
      <c r="K8556" s="457"/>
      <c r="L8556" s="457" t="e">
        <f>IF(K8556=0,#REF!,0)</f>
        <v>#REF!</v>
      </c>
    </row>
    <row r="8557" spans="1:12">
      <c r="A8557" s="30">
        <v>8555</v>
      </c>
      <c r="B8557" s="30">
        <v>1213.5469999999991</v>
      </c>
      <c r="C8557" s="30">
        <v>109114.55499999979</v>
      </c>
      <c r="D8557" s="30">
        <v>1</v>
      </c>
      <c r="E8557" s="30">
        <v>1</v>
      </c>
      <c r="F8557" s="30">
        <v>96878.54</v>
      </c>
      <c r="G8557" s="30">
        <v>1</v>
      </c>
      <c r="H8557" s="30">
        <v>1</v>
      </c>
      <c r="I8557" s="30">
        <v>1</v>
      </c>
      <c r="K8557" s="457"/>
      <c r="L8557" s="457" t="e">
        <f>IF(K8557=0,#REF!,0)</f>
        <v>#REF!</v>
      </c>
    </row>
    <row r="8558" spans="1:12">
      <c r="A8558" s="30">
        <v>8556</v>
      </c>
      <c r="B8558" s="30">
        <v>1213.5469999999991</v>
      </c>
      <c r="C8558" s="30">
        <v>92750.06599999989</v>
      </c>
      <c r="D8558" s="30">
        <v>1</v>
      </c>
      <c r="E8558" s="30">
        <v>1</v>
      </c>
      <c r="F8558" s="30">
        <v>85503.796000000002</v>
      </c>
      <c r="G8558" s="30">
        <v>1</v>
      </c>
      <c r="H8558" s="30">
        <v>1</v>
      </c>
      <c r="I8558" s="30">
        <v>1</v>
      </c>
      <c r="K8558" s="457"/>
      <c r="L8558" s="457" t="e">
        <f>IF(K8558=0,#REF!,0)</f>
        <v>#REF!</v>
      </c>
    </row>
    <row r="8559" spans="1:12">
      <c r="A8559" s="30">
        <v>8557</v>
      </c>
      <c r="B8559" s="30">
        <v>6200.1660000000002</v>
      </c>
      <c r="C8559" s="30">
        <v>55402.273999999888</v>
      </c>
      <c r="D8559" s="30">
        <v>1</v>
      </c>
      <c r="E8559" s="30">
        <v>1</v>
      </c>
      <c r="F8559" s="30">
        <v>67534.384999999907</v>
      </c>
      <c r="G8559" s="30">
        <v>1</v>
      </c>
      <c r="H8559" s="30">
        <v>1</v>
      </c>
      <c r="I8559" s="30">
        <v>1</v>
      </c>
      <c r="K8559" s="457"/>
      <c r="L8559" s="457" t="e">
        <f>IF(K8559=0,#REF!,0)</f>
        <v>#REF!</v>
      </c>
    </row>
    <row r="8560" spans="1:12">
      <c r="A8560" s="30">
        <v>8558</v>
      </c>
      <c r="B8560" s="30">
        <v>1762.222</v>
      </c>
      <c r="C8560" s="30">
        <v>74433.843999999895</v>
      </c>
      <c r="D8560" s="30">
        <v>1</v>
      </c>
      <c r="E8560" s="30">
        <v>1</v>
      </c>
      <c r="F8560" s="30">
        <v>70509.037999999986</v>
      </c>
      <c r="G8560" s="30">
        <v>1</v>
      </c>
      <c r="H8560" s="30">
        <v>1</v>
      </c>
      <c r="I8560" s="30">
        <v>1</v>
      </c>
      <c r="K8560" s="457"/>
      <c r="L8560" s="457" t="e">
        <f>IF(K8560=0,#REF!,0)</f>
        <v>#REF!</v>
      </c>
    </row>
    <row r="8561" spans="1:12">
      <c r="A8561" s="30">
        <v>8559</v>
      </c>
      <c r="B8561" s="30">
        <v>1032.623999999998</v>
      </c>
      <c r="C8561" s="30">
        <v>105961.1189999998</v>
      </c>
      <c r="D8561" s="30">
        <v>1</v>
      </c>
      <c r="E8561" s="30">
        <v>1</v>
      </c>
      <c r="F8561" s="30">
        <v>68512.673999999897</v>
      </c>
      <c r="G8561" s="30">
        <v>1</v>
      </c>
      <c r="H8561" s="30">
        <v>1</v>
      </c>
      <c r="I8561" s="30">
        <v>1</v>
      </c>
      <c r="K8561" s="457"/>
      <c r="L8561" s="457" t="e">
        <f>IF(K8561=0,#REF!,0)</f>
        <v>#REF!</v>
      </c>
    </row>
    <row r="8562" spans="1:12">
      <c r="A8562" s="30">
        <v>8560</v>
      </c>
      <c r="B8562" s="30">
        <v>1032.623999999998</v>
      </c>
      <c r="C8562" s="30">
        <v>90033.919999999896</v>
      </c>
      <c r="D8562" s="30">
        <v>1</v>
      </c>
      <c r="E8562" s="30">
        <v>1</v>
      </c>
      <c r="F8562" s="30">
        <v>70240.823999999906</v>
      </c>
      <c r="G8562" s="30">
        <v>1</v>
      </c>
      <c r="H8562" s="30">
        <v>1</v>
      </c>
      <c r="I8562" s="30">
        <v>1</v>
      </c>
      <c r="K8562" s="457"/>
      <c r="L8562" s="457" t="e">
        <f>IF(K8562=0,#REF!,0)</f>
        <v>#REF!</v>
      </c>
    </row>
    <row r="8563" spans="1:12">
      <c r="A8563" s="30">
        <v>8561</v>
      </c>
      <c r="B8563" s="30">
        <v>1032.623999999998</v>
      </c>
      <c r="C8563" s="30">
        <v>78332.404999999897</v>
      </c>
      <c r="D8563" s="30">
        <v>1</v>
      </c>
      <c r="E8563" s="30">
        <v>1</v>
      </c>
      <c r="F8563" s="30">
        <v>75911.838999999993</v>
      </c>
      <c r="G8563" s="30">
        <v>1</v>
      </c>
      <c r="H8563" s="30">
        <v>1</v>
      </c>
      <c r="I8563" s="30">
        <v>1</v>
      </c>
      <c r="K8563" s="457"/>
      <c r="L8563" s="457" t="e">
        <f>IF(K8563=0,#REF!,0)</f>
        <v>#REF!</v>
      </c>
    </row>
    <row r="8564" spans="1:12">
      <c r="A8564" s="30">
        <v>8562</v>
      </c>
      <c r="B8564" s="30">
        <v>1762.222</v>
      </c>
      <c r="C8564" s="30">
        <v>46763.857999999891</v>
      </c>
      <c r="D8564" s="30">
        <v>1</v>
      </c>
      <c r="E8564" s="30">
        <v>1</v>
      </c>
      <c r="F8564" s="30">
        <v>79942.423999999999</v>
      </c>
      <c r="G8564" s="30">
        <v>1</v>
      </c>
      <c r="H8564" s="30">
        <v>1</v>
      </c>
      <c r="I8564" s="30">
        <v>1</v>
      </c>
      <c r="K8564" s="457"/>
      <c r="L8564" s="457" t="e">
        <f>IF(K8564=0,#REF!,0)</f>
        <v>#REF!</v>
      </c>
    </row>
    <row r="8565" spans="1:12">
      <c r="A8565" s="30">
        <v>8563</v>
      </c>
      <c r="B8565" s="30">
        <v>6139.8579999999993</v>
      </c>
      <c r="C8565" s="30">
        <v>31725.748999999902</v>
      </c>
      <c r="D8565" s="30">
        <v>1</v>
      </c>
      <c r="E8565" s="30">
        <v>1</v>
      </c>
      <c r="F8565" s="30">
        <v>75005.111999999994</v>
      </c>
      <c r="G8565" s="30">
        <v>1</v>
      </c>
      <c r="H8565" s="30">
        <v>1</v>
      </c>
      <c r="I8565" s="30">
        <v>1</v>
      </c>
      <c r="K8565" s="457"/>
      <c r="L8565" s="457" t="e">
        <f>IF(K8565=0,#REF!,0)</f>
        <v>#REF!</v>
      </c>
    </row>
    <row r="8566" spans="1:12">
      <c r="A8566" s="30">
        <v>8564</v>
      </c>
      <c r="B8566" s="30">
        <v>7599.07</v>
      </c>
      <c r="C8566" s="30">
        <v>33137.616999999889</v>
      </c>
      <c r="D8566" s="30">
        <v>1</v>
      </c>
      <c r="E8566" s="30">
        <v>1</v>
      </c>
      <c r="F8566" s="30">
        <v>74595.897999999899</v>
      </c>
      <c r="G8566" s="30">
        <v>1</v>
      </c>
      <c r="H8566" s="30">
        <v>1</v>
      </c>
      <c r="I8566" s="30">
        <v>1</v>
      </c>
      <c r="K8566" s="457"/>
      <c r="L8566" s="457" t="e">
        <f>IF(K8566=0,#REF!,0)</f>
        <v>#REF!</v>
      </c>
    </row>
    <row r="8567" spans="1:12">
      <c r="A8567" s="30">
        <v>8565</v>
      </c>
      <c r="B8567" s="30">
        <v>1762.222</v>
      </c>
      <c r="C8567" s="30">
        <v>18625.610999999903</v>
      </c>
      <c r="D8567" s="30">
        <v>1</v>
      </c>
      <c r="E8567" s="30">
        <v>1</v>
      </c>
      <c r="F8567" s="30">
        <v>86340.883999999889</v>
      </c>
      <c r="G8567" s="30">
        <v>1</v>
      </c>
      <c r="H8567" s="30">
        <v>1</v>
      </c>
      <c r="I8567" s="30">
        <v>1</v>
      </c>
      <c r="K8567" s="457"/>
      <c r="L8567" s="457" t="e">
        <f>IF(K8567=0,#REF!,0)</f>
        <v>#REF!</v>
      </c>
    </row>
    <row r="8568" spans="1:12">
      <c r="A8568" s="30">
        <v>8566</v>
      </c>
      <c r="B8568" s="30">
        <v>1762.222</v>
      </c>
      <c r="C8568" s="30">
        <v>18350.086999999901</v>
      </c>
      <c r="D8568" s="30">
        <v>1</v>
      </c>
      <c r="E8568" s="30">
        <v>1</v>
      </c>
      <c r="F8568" s="30">
        <v>8162.1319999999996</v>
      </c>
      <c r="G8568" s="30">
        <v>1</v>
      </c>
      <c r="H8568" s="30">
        <v>1</v>
      </c>
      <c r="I8568" s="30">
        <v>1</v>
      </c>
      <c r="K8568" s="457"/>
      <c r="L8568" s="457" t="e">
        <f>IF(K8568=0,#REF!,0)</f>
        <v>#REF!</v>
      </c>
    </row>
    <row r="8569" spans="1:12">
      <c r="A8569" s="30">
        <v>8567</v>
      </c>
      <c r="B8569" s="30">
        <v>1762.222</v>
      </c>
      <c r="C8569" s="30">
        <v>18114.029999999901</v>
      </c>
      <c r="D8569" s="30">
        <v>1</v>
      </c>
      <c r="E8569" s="30">
        <v>1</v>
      </c>
      <c r="F8569" s="30">
        <v>15869.86</v>
      </c>
      <c r="G8569" s="30">
        <v>1</v>
      </c>
      <c r="H8569" s="30">
        <v>1</v>
      </c>
      <c r="I8569" s="30">
        <v>1</v>
      </c>
      <c r="K8569" s="457"/>
      <c r="L8569" s="457" t="e">
        <f>IF(K8569=0,#REF!,0)</f>
        <v>#REF!</v>
      </c>
    </row>
    <row r="8570" spans="1:12">
      <c r="A8570" s="30">
        <v>8568</v>
      </c>
      <c r="B8570" s="30">
        <v>1032.623999999998</v>
      </c>
      <c r="C8570" s="30">
        <v>18311.554999999898</v>
      </c>
      <c r="D8570" s="30">
        <v>1</v>
      </c>
      <c r="E8570" s="30">
        <v>1</v>
      </c>
      <c r="F8570" s="30">
        <v>24902.329999999889</v>
      </c>
      <c r="G8570" s="30">
        <v>1</v>
      </c>
      <c r="H8570" s="30">
        <v>1</v>
      </c>
      <c r="I8570" s="30">
        <v>1</v>
      </c>
      <c r="K8570" s="457"/>
      <c r="L8570" s="457" t="e">
        <f>IF(K8570=0,#REF!,0)</f>
        <v>#REF!</v>
      </c>
    </row>
    <row r="8571" spans="1:12">
      <c r="A8571" s="30">
        <v>8569</v>
      </c>
      <c r="B8571" s="30">
        <v>1032.623999999998</v>
      </c>
      <c r="C8571" s="30">
        <v>18499.532999999901</v>
      </c>
      <c r="D8571" s="30">
        <v>1</v>
      </c>
      <c r="E8571" s="30">
        <v>1</v>
      </c>
      <c r="F8571" s="30">
        <v>30954.266999999996</v>
      </c>
      <c r="G8571" s="30">
        <v>1</v>
      </c>
      <c r="H8571" s="30">
        <v>1</v>
      </c>
      <c r="I8571" s="30">
        <v>1</v>
      </c>
      <c r="K8571" s="457"/>
      <c r="L8571" s="457" t="e">
        <f>IF(K8571=0,#REF!,0)</f>
        <v>#REF!</v>
      </c>
    </row>
    <row r="8572" spans="1:12">
      <c r="A8572" s="30">
        <v>8570</v>
      </c>
      <c r="B8572" s="30">
        <v>1032.623999999998</v>
      </c>
      <c r="C8572" s="30">
        <v>18614.526999999893</v>
      </c>
      <c r="D8572" s="30">
        <v>1</v>
      </c>
      <c r="E8572" s="30">
        <v>1</v>
      </c>
      <c r="F8572" s="30">
        <v>36778.034</v>
      </c>
      <c r="G8572" s="30">
        <v>1</v>
      </c>
      <c r="H8572" s="30">
        <v>1</v>
      </c>
      <c r="I8572" s="30">
        <v>1</v>
      </c>
      <c r="K8572" s="457"/>
      <c r="L8572" s="457" t="e">
        <f>IF(K8572=0,#REF!,0)</f>
        <v>#REF!</v>
      </c>
    </row>
    <row r="8573" spans="1:12">
      <c r="A8573" s="30">
        <v>8571</v>
      </c>
      <c r="B8573" s="30">
        <v>1032.623999999998</v>
      </c>
      <c r="C8573" s="30">
        <v>18810.451999999899</v>
      </c>
      <c r="D8573" s="30">
        <v>1</v>
      </c>
      <c r="E8573" s="30">
        <v>1</v>
      </c>
      <c r="F8573" s="30">
        <v>42229.227999999996</v>
      </c>
      <c r="G8573" s="30">
        <v>1</v>
      </c>
      <c r="H8573" s="30">
        <v>1</v>
      </c>
      <c r="I8573" s="30">
        <v>1</v>
      </c>
      <c r="K8573" s="457"/>
      <c r="L8573" s="457" t="e">
        <f>IF(K8573=0,#REF!,0)</f>
        <v>#REF!</v>
      </c>
    </row>
    <row r="8574" spans="1:12">
      <c r="A8574" s="30">
        <v>8572</v>
      </c>
      <c r="B8574" s="30">
        <v>1032.623999999998</v>
      </c>
      <c r="C8574" s="30">
        <v>18967.309999999899</v>
      </c>
      <c r="D8574" s="30">
        <v>1</v>
      </c>
      <c r="E8574" s="30">
        <v>1</v>
      </c>
      <c r="F8574" s="30">
        <v>46387.760999999999</v>
      </c>
      <c r="G8574" s="30">
        <v>1</v>
      </c>
      <c r="H8574" s="30">
        <v>1</v>
      </c>
      <c r="I8574" s="30">
        <v>1</v>
      </c>
      <c r="K8574" s="457"/>
      <c r="L8574" s="457" t="e">
        <f>IF(K8574=0,#REF!,0)</f>
        <v>#REF!</v>
      </c>
    </row>
    <row r="8575" spans="1:12">
      <c r="A8575" s="30">
        <v>8573</v>
      </c>
      <c r="B8575" s="30">
        <v>1032.623999999998</v>
      </c>
      <c r="C8575" s="30">
        <v>19145.308999999892</v>
      </c>
      <c r="D8575" s="30">
        <v>1</v>
      </c>
      <c r="E8575" s="30">
        <v>1</v>
      </c>
      <c r="F8575" s="30">
        <v>50085.084999999999</v>
      </c>
      <c r="G8575" s="30">
        <v>1</v>
      </c>
      <c r="H8575" s="30">
        <v>1</v>
      </c>
      <c r="I8575" s="30">
        <v>1</v>
      </c>
      <c r="K8575" s="457"/>
      <c r="L8575" s="457" t="e">
        <f>IF(K8575=0,#REF!,0)</f>
        <v>#REF!</v>
      </c>
    </row>
    <row r="8576" spans="1:12">
      <c r="A8576" s="30">
        <v>8574</v>
      </c>
      <c r="B8576" s="30">
        <v>1762.222</v>
      </c>
      <c r="C8576" s="30">
        <v>19314.92299999989</v>
      </c>
      <c r="D8576" s="30">
        <v>1</v>
      </c>
      <c r="E8576" s="30">
        <v>1</v>
      </c>
      <c r="F8576" s="30">
        <v>54486.253999999899</v>
      </c>
      <c r="G8576" s="30">
        <v>1</v>
      </c>
      <c r="H8576" s="30">
        <v>1</v>
      </c>
      <c r="I8576" s="30">
        <v>1</v>
      </c>
      <c r="K8576" s="457"/>
      <c r="L8576" s="457" t="e">
        <f>IF(K8576=0,#REF!,0)</f>
        <v>#REF!</v>
      </c>
    </row>
    <row r="8577" spans="1:12">
      <c r="A8577" s="30">
        <v>8575</v>
      </c>
      <c r="B8577" s="30">
        <v>6139.8579999999993</v>
      </c>
      <c r="C8577" s="30">
        <v>19555.628999999892</v>
      </c>
      <c r="D8577" s="30">
        <v>1</v>
      </c>
      <c r="E8577" s="30">
        <v>1</v>
      </c>
      <c r="F8577" s="30">
        <v>132284.28599999999</v>
      </c>
      <c r="G8577" s="30">
        <v>1</v>
      </c>
      <c r="H8577" s="30">
        <v>1</v>
      </c>
      <c r="I8577" s="30">
        <v>1</v>
      </c>
      <c r="K8577" s="457"/>
      <c r="L8577" s="457" t="e">
        <f>IF(K8577=0,#REF!,0)</f>
        <v>#REF!</v>
      </c>
    </row>
    <row r="8578" spans="1:12">
      <c r="A8578" s="30">
        <v>8576</v>
      </c>
      <c r="B8578" s="30">
        <v>1762.222</v>
      </c>
      <c r="C8578" s="30">
        <v>48901.162999999891</v>
      </c>
      <c r="D8578" s="30">
        <v>1</v>
      </c>
      <c r="E8578" s="30">
        <v>1</v>
      </c>
      <c r="F8578" s="30">
        <v>134580.26099999898</v>
      </c>
      <c r="G8578" s="30">
        <v>1</v>
      </c>
      <c r="H8578" s="30">
        <v>1</v>
      </c>
      <c r="I8578" s="30">
        <v>1</v>
      </c>
      <c r="K8578" s="457"/>
      <c r="L8578" s="457" t="e">
        <f>IF(K8578=0,#REF!,0)</f>
        <v>#REF!</v>
      </c>
    </row>
    <row r="8579" spans="1:12">
      <c r="A8579" s="30">
        <v>8577</v>
      </c>
      <c r="B8579" s="30">
        <v>1032.623999999998</v>
      </c>
      <c r="C8579" s="30">
        <v>76816.311999999889</v>
      </c>
      <c r="D8579" s="30">
        <v>1</v>
      </c>
      <c r="E8579" s="30">
        <v>1</v>
      </c>
      <c r="F8579" s="30">
        <v>127232.375999999</v>
      </c>
      <c r="G8579" s="30">
        <v>1</v>
      </c>
      <c r="H8579" s="30">
        <v>1</v>
      </c>
      <c r="I8579" s="30">
        <v>1</v>
      </c>
      <c r="K8579" s="457"/>
      <c r="L8579" s="457" t="e">
        <f>IF(K8579=0,#REF!,0)</f>
        <v>#REF!</v>
      </c>
    </row>
    <row r="8580" spans="1:12">
      <c r="A8580" s="30">
        <v>8578</v>
      </c>
      <c r="B8580" s="30">
        <v>1153.2399999999991</v>
      </c>
      <c r="C8580" s="30">
        <v>93214.447999999888</v>
      </c>
      <c r="D8580" s="30">
        <v>1</v>
      </c>
      <c r="E8580" s="30">
        <v>1</v>
      </c>
      <c r="F8580" s="30">
        <v>118778.33999999901</v>
      </c>
      <c r="G8580" s="30">
        <v>1</v>
      </c>
      <c r="H8580" s="30">
        <v>1</v>
      </c>
      <c r="I8580" s="30">
        <v>1</v>
      </c>
      <c r="K8580" s="457"/>
      <c r="L8580" s="457" t="e">
        <f>IF(K8580=0,#REF!,0)</f>
        <v>#REF!</v>
      </c>
    </row>
    <row r="8581" spans="1:12">
      <c r="A8581" s="30">
        <v>8579</v>
      </c>
      <c r="B8581" s="30">
        <v>1213.5469999999991</v>
      </c>
      <c r="C8581" s="30">
        <v>109179.0349999998</v>
      </c>
      <c r="D8581" s="30">
        <v>1</v>
      </c>
      <c r="E8581" s="30">
        <v>1</v>
      </c>
      <c r="F8581" s="30">
        <v>109094.32099999998</v>
      </c>
      <c r="G8581" s="30">
        <v>1</v>
      </c>
      <c r="H8581" s="30">
        <v>1</v>
      </c>
      <c r="I8581" s="30">
        <v>1</v>
      </c>
      <c r="K8581" s="457"/>
      <c r="L8581" s="457" t="e">
        <f>IF(K8581=0,#REF!,0)</f>
        <v>#REF!</v>
      </c>
    </row>
    <row r="8582" spans="1:12">
      <c r="A8582" s="30">
        <v>8580</v>
      </c>
      <c r="B8582" s="30">
        <v>1213.5469999999991</v>
      </c>
      <c r="C8582" s="30">
        <v>92519.614999999889</v>
      </c>
      <c r="D8582" s="30">
        <v>1</v>
      </c>
      <c r="E8582" s="30">
        <v>1</v>
      </c>
      <c r="F8582" s="30">
        <v>95312.837</v>
      </c>
      <c r="G8582" s="30">
        <v>1</v>
      </c>
      <c r="H8582" s="30">
        <v>1</v>
      </c>
      <c r="I8582" s="30">
        <v>1</v>
      </c>
      <c r="K8582" s="457"/>
      <c r="L8582" s="457" t="e">
        <f>IF(K8582=0,#REF!,0)</f>
        <v>#REF!</v>
      </c>
    </row>
    <row r="8583" spans="1:12">
      <c r="A8583" s="30">
        <v>8581</v>
      </c>
      <c r="B8583" s="30">
        <v>6200.1660000000002</v>
      </c>
      <c r="C8583" s="30">
        <v>55047.851999999897</v>
      </c>
      <c r="D8583" s="30">
        <v>1</v>
      </c>
      <c r="E8583" s="30">
        <v>1</v>
      </c>
      <c r="F8583" s="30">
        <v>75623.035999999891</v>
      </c>
      <c r="G8583" s="30">
        <v>1</v>
      </c>
      <c r="H8583" s="30">
        <v>1</v>
      </c>
      <c r="I8583" s="30">
        <v>1</v>
      </c>
      <c r="K8583" s="457"/>
      <c r="L8583" s="457" t="e">
        <f>IF(K8583=0,#REF!,0)</f>
        <v>#REF!</v>
      </c>
    </row>
    <row r="8584" spans="1:12">
      <c r="A8584" s="30">
        <v>8582</v>
      </c>
      <c r="B8584" s="30">
        <v>1762.222</v>
      </c>
      <c r="C8584" s="30">
        <v>73949.400999999896</v>
      </c>
      <c r="D8584" s="30">
        <v>1</v>
      </c>
      <c r="E8584" s="30">
        <v>1</v>
      </c>
      <c r="F8584" s="30">
        <v>77006.233999999997</v>
      </c>
      <c r="G8584" s="30">
        <v>1</v>
      </c>
      <c r="H8584" s="30">
        <v>1</v>
      </c>
      <c r="I8584" s="30">
        <v>1</v>
      </c>
      <c r="K8584" s="457"/>
      <c r="L8584" s="457" t="e">
        <f>IF(K8584=0,#REF!,0)</f>
        <v>#REF!</v>
      </c>
    </row>
    <row r="8585" spans="1:12">
      <c r="A8585" s="30">
        <v>8583</v>
      </c>
      <c r="B8585" s="30">
        <v>1032.623999999998</v>
      </c>
      <c r="C8585" s="30">
        <v>105292.0879999998</v>
      </c>
      <c r="D8585" s="30">
        <v>1</v>
      </c>
      <c r="E8585" s="30">
        <v>1</v>
      </c>
      <c r="F8585" s="30">
        <v>72535.797999999995</v>
      </c>
      <c r="G8585" s="30">
        <v>1</v>
      </c>
      <c r="H8585" s="30">
        <v>1</v>
      </c>
      <c r="I8585" s="30">
        <v>1</v>
      </c>
      <c r="K8585" s="457"/>
      <c r="L8585" s="457" t="e">
        <f>IF(K8585=0,#REF!,0)</f>
        <v>#REF!</v>
      </c>
    </row>
    <row r="8586" spans="1:12">
      <c r="A8586" s="30">
        <v>8584</v>
      </c>
      <c r="B8586" s="30">
        <v>1032.623999999998</v>
      </c>
      <c r="C8586" s="30">
        <v>89424.470999999903</v>
      </c>
      <c r="D8586" s="30">
        <v>1</v>
      </c>
      <c r="E8586" s="30">
        <v>1</v>
      </c>
      <c r="F8586" s="30">
        <v>74105.695999999894</v>
      </c>
      <c r="G8586" s="30">
        <v>1</v>
      </c>
      <c r="H8586" s="30">
        <v>1</v>
      </c>
      <c r="I8586" s="30">
        <v>1</v>
      </c>
      <c r="K8586" s="457"/>
      <c r="L8586" s="457" t="e">
        <f>IF(K8586=0,#REF!,0)</f>
        <v>#REF!</v>
      </c>
    </row>
    <row r="8587" spans="1:12">
      <c r="A8587" s="30">
        <v>8585</v>
      </c>
      <c r="B8587" s="30">
        <v>1032.623999999998</v>
      </c>
      <c r="C8587" s="30">
        <v>77721.818999999901</v>
      </c>
      <c r="D8587" s="30">
        <v>1</v>
      </c>
      <c r="E8587" s="30">
        <v>1</v>
      </c>
      <c r="F8587" s="30">
        <v>77804.010999999897</v>
      </c>
      <c r="G8587" s="30">
        <v>1</v>
      </c>
      <c r="H8587" s="30">
        <v>1</v>
      </c>
      <c r="I8587" s="30">
        <v>1</v>
      </c>
      <c r="K8587" s="457"/>
      <c r="L8587" s="457" t="e">
        <f>IF(K8587=0,#REF!,0)</f>
        <v>#REF!</v>
      </c>
    </row>
    <row r="8588" spans="1:12">
      <c r="A8588" s="30">
        <v>8586</v>
      </c>
      <c r="B8588" s="30">
        <v>1762.222</v>
      </c>
      <c r="C8588" s="30">
        <v>46302.679999999898</v>
      </c>
      <c r="D8588" s="30">
        <v>1</v>
      </c>
      <c r="E8588" s="30">
        <v>1</v>
      </c>
      <c r="F8588" s="30">
        <v>82210.759999999995</v>
      </c>
      <c r="G8588" s="30">
        <v>1</v>
      </c>
      <c r="H8588" s="30">
        <v>1</v>
      </c>
      <c r="I8588" s="30">
        <v>1</v>
      </c>
      <c r="K8588" s="457"/>
      <c r="L8588" s="457" t="e">
        <f>IF(K8588=0,#REF!,0)</f>
        <v>#REF!</v>
      </c>
    </row>
    <row r="8589" spans="1:12">
      <c r="A8589" s="30">
        <v>8587</v>
      </c>
      <c r="B8589" s="30">
        <v>6139.8579999999993</v>
      </c>
      <c r="C8589" s="30">
        <v>31451.715999999898</v>
      </c>
      <c r="D8589" s="30">
        <v>1</v>
      </c>
      <c r="E8589" s="30">
        <v>1</v>
      </c>
      <c r="F8589" s="30">
        <v>75340.02499999998</v>
      </c>
      <c r="G8589" s="30">
        <v>1</v>
      </c>
      <c r="H8589" s="30">
        <v>1</v>
      </c>
      <c r="I8589" s="30">
        <v>1</v>
      </c>
      <c r="K8589" s="457"/>
      <c r="L8589" s="457" t="e">
        <f>IF(K8589=0,#REF!,0)</f>
        <v>#REF!</v>
      </c>
    </row>
    <row r="8590" spans="1:12">
      <c r="A8590" s="30">
        <v>8588</v>
      </c>
      <c r="B8590" s="30">
        <v>7599.07</v>
      </c>
      <c r="C8590" s="30">
        <v>32853.660999999898</v>
      </c>
      <c r="D8590" s="30">
        <v>1</v>
      </c>
      <c r="E8590" s="30">
        <v>1</v>
      </c>
      <c r="F8590" s="30">
        <v>73961.89499999999</v>
      </c>
      <c r="G8590" s="30">
        <v>1</v>
      </c>
      <c r="H8590" s="30">
        <v>1</v>
      </c>
      <c r="I8590" s="30">
        <v>1</v>
      </c>
      <c r="K8590" s="457"/>
      <c r="L8590" s="457" t="e">
        <f>IF(K8590=0,#REF!,0)</f>
        <v>#REF!</v>
      </c>
    </row>
    <row r="8591" spans="1:12">
      <c r="A8591" s="30">
        <v>8589</v>
      </c>
      <c r="B8591" s="30">
        <v>1762.222</v>
      </c>
      <c r="C8591" s="30">
        <v>18475.8669999999</v>
      </c>
      <c r="D8591" s="30">
        <v>1</v>
      </c>
      <c r="E8591" s="30">
        <v>1</v>
      </c>
      <c r="F8591" s="30">
        <v>84231.479999999894</v>
      </c>
      <c r="G8591" s="30">
        <v>1</v>
      </c>
      <c r="H8591" s="30">
        <v>1</v>
      </c>
      <c r="I8591" s="30">
        <v>1</v>
      </c>
      <c r="K8591" s="457"/>
      <c r="L8591" s="457" t="e">
        <f>IF(K8591=0,#REF!,0)</f>
        <v>#REF!</v>
      </c>
    </row>
    <row r="8592" spans="1:12">
      <c r="A8592" s="30">
        <v>8590</v>
      </c>
      <c r="B8592" s="30">
        <v>1762.222</v>
      </c>
      <c r="C8592" s="30">
        <v>18100.588999999898</v>
      </c>
      <c r="D8592" s="30">
        <v>1</v>
      </c>
      <c r="E8592" s="30">
        <v>1</v>
      </c>
      <c r="F8592" s="30">
        <v>5170.55799999999</v>
      </c>
      <c r="G8592" s="30">
        <v>1</v>
      </c>
      <c r="H8592" s="30">
        <v>1</v>
      </c>
      <c r="I8592" s="30">
        <v>1</v>
      </c>
      <c r="K8592" s="457"/>
      <c r="L8592" s="457" t="e">
        <f>IF(K8592=0,#REF!,0)</f>
        <v>#REF!</v>
      </c>
    </row>
    <row r="8593" spans="1:12">
      <c r="A8593" s="30">
        <v>8591</v>
      </c>
      <c r="B8593" s="30">
        <v>1762.222</v>
      </c>
      <c r="C8593" s="30">
        <v>17803.120999999897</v>
      </c>
      <c r="D8593" s="30">
        <v>1</v>
      </c>
      <c r="E8593" s="30">
        <v>1</v>
      </c>
      <c r="F8593" s="30">
        <v>11179.471</v>
      </c>
      <c r="G8593" s="30">
        <v>1</v>
      </c>
      <c r="H8593" s="30">
        <v>1</v>
      </c>
      <c r="I8593" s="30">
        <v>1</v>
      </c>
      <c r="K8593" s="457"/>
      <c r="L8593" s="457" t="e">
        <f>IF(K8593=0,#REF!,0)</f>
        <v>#REF!</v>
      </c>
    </row>
    <row r="8594" spans="1:12">
      <c r="A8594" s="30">
        <v>8592</v>
      </c>
      <c r="B8594" s="30">
        <v>1032.623999999998</v>
      </c>
      <c r="C8594" s="30">
        <v>17943.315999999901</v>
      </c>
      <c r="D8594" s="30">
        <v>1</v>
      </c>
      <c r="E8594" s="30">
        <v>1</v>
      </c>
      <c r="F8594" s="30">
        <v>19602.690000000002</v>
      </c>
      <c r="G8594" s="30">
        <v>1</v>
      </c>
      <c r="H8594" s="30">
        <v>1</v>
      </c>
      <c r="I8594" s="30">
        <v>1</v>
      </c>
      <c r="K8594" s="457"/>
      <c r="L8594" s="457" t="e">
        <f>IF(K8594=0,#REF!,0)</f>
        <v>#REF!</v>
      </c>
    </row>
    <row r="8595" spans="1:12">
      <c r="A8595" s="30">
        <v>8593</v>
      </c>
      <c r="B8595" s="30">
        <v>1032.623999999998</v>
      </c>
      <c r="C8595" s="30">
        <v>18063.416999999899</v>
      </c>
      <c r="D8595" s="30">
        <v>1</v>
      </c>
      <c r="E8595" s="30">
        <v>1</v>
      </c>
      <c r="F8595" s="30">
        <v>25254.294000000002</v>
      </c>
      <c r="G8595" s="30">
        <v>1</v>
      </c>
      <c r="H8595" s="30">
        <v>1</v>
      </c>
      <c r="I8595" s="30">
        <v>1</v>
      </c>
      <c r="K8595" s="457"/>
      <c r="L8595" s="457" t="e">
        <f>IF(K8595=0,#REF!,0)</f>
        <v>#REF!</v>
      </c>
    </row>
    <row r="8596" spans="1:12">
      <c r="A8596" s="30">
        <v>8594</v>
      </c>
      <c r="B8596" s="30">
        <v>1032.623999999998</v>
      </c>
      <c r="C8596" s="30">
        <v>18095.194999999898</v>
      </c>
      <c r="D8596" s="30">
        <v>1</v>
      </c>
      <c r="E8596" s="30">
        <v>1</v>
      </c>
      <c r="F8596" s="30">
        <v>30490.454999999998</v>
      </c>
      <c r="G8596" s="30">
        <v>1</v>
      </c>
      <c r="H8596" s="30">
        <v>1</v>
      </c>
      <c r="I8596" s="30">
        <v>1</v>
      </c>
      <c r="K8596" s="457"/>
      <c r="L8596" s="457" t="e">
        <f>IF(K8596=0,#REF!,0)</f>
        <v>#REF!</v>
      </c>
    </row>
    <row r="8597" spans="1:12">
      <c r="A8597" s="30">
        <v>8595</v>
      </c>
      <c r="B8597" s="30">
        <v>1032.623999999998</v>
      </c>
      <c r="C8597" s="30">
        <v>18243.086999999901</v>
      </c>
      <c r="D8597" s="30">
        <v>1</v>
      </c>
      <c r="E8597" s="30">
        <v>1</v>
      </c>
      <c r="F8597" s="30">
        <v>36204.211999999898</v>
      </c>
      <c r="G8597" s="30">
        <v>1</v>
      </c>
      <c r="H8597" s="30">
        <v>1</v>
      </c>
      <c r="I8597" s="30">
        <v>1</v>
      </c>
      <c r="K8597" s="457"/>
      <c r="L8597" s="457" t="e">
        <f>IF(K8597=0,#REF!,0)</f>
        <v>#REF!</v>
      </c>
    </row>
    <row r="8598" spans="1:12">
      <c r="A8598" s="30">
        <v>8596</v>
      </c>
      <c r="B8598" s="30">
        <v>1032.623999999998</v>
      </c>
      <c r="C8598" s="30">
        <v>18313.572999999902</v>
      </c>
      <c r="D8598" s="30">
        <v>1</v>
      </c>
      <c r="E8598" s="30">
        <v>1</v>
      </c>
      <c r="F8598" s="30">
        <v>39768.008000000002</v>
      </c>
      <c r="G8598" s="30">
        <v>1</v>
      </c>
      <c r="H8598" s="30">
        <v>1</v>
      </c>
      <c r="I8598" s="30">
        <v>1</v>
      </c>
      <c r="K8598" s="457"/>
      <c r="L8598" s="457" t="e">
        <f>IF(K8598=0,#REF!,0)</f>
        <v>#REF!</v>
      </c>
    </row>
    <row r="8599" spans="1:12">
      <c r="A8599" s="30">
        <v>8597</v>
      </c>
      <c r="B8599" s="30">
        <v>1032.623999999998</v>
      </c>
      <c r="C8599" s="30">
        <v>18450.303999999902</v>
      </c>
      <c r="D8599" s="30">
        <v>1</v>
      </c>
      <c r="E8599" s="30">
        <v>1</v>
      </c>
      <c r="F8599" s="30">
        <v>43725.940999999999</v>
      </c>
      <c r="G8599" s="30">
        <v>1</v>
      </c>
      <c r="H8599" s="30">
        <v>1</v>
      </c>
      <c r="I8599" s="30">
        <v>1</v>
      </c>
      <c r="K8599" s="457"/>
      <c r="L8599" s="457" t="e">
        <f>IF(K8599=0,#REF!,0)</f>
        <v>#REF!</v>
      </c>
    </row>
    <row r="8600" spans="1:12">
      <c r="A8600" s="30">
        <v>8598</v>
      </c>
      <c r="B8600" s="30">
        <v>1762.222</v>
      </c>
      <c r="C8600" s="30">
        <v>18580.573999999899</v>
      </c>
      <c r="D8600" s="30">
        <v>1</v>
      </c>
      <c r="E8600" s="30">
        <v>1</v>
      </c>
      <c r="F8600" s="30">
        <v>47709.192999999985</v>
      </c>
      <c r="G8600" s="30">
        <v>1</v>
      </c>
      <c r="H8600" s="30">
        <v>1</v>
      </c>
      <c r="I8600" s="30">
        <v>1</v>
      </c>
      <c r="K8600" s="457"/>
      <c r="L8600" s="457" t="e">
        <f>IF(K8600=0,#REF!,0)</f>
        <v>#REF!</v>
      </c>
    </row>
    <row r="8601" spans="1:12">
      <c r="A8601" s="30">
        <v>8599</v>
      </c>
      <c r="B8601" s="30">
        <v>6139.8579999999993</v>
      </c>
      <c r="C8601" s="30">
        <v>18814.583999999901</v>
      </c>
      <c r="D8601" s="30">
        <v>1</v>
      </c>
      <c r="E8601" s="30">
        <v>1</v>
      </c>
      <c r="F8601" s="30">
        <v>125830.689</v>
      </c>
      <c r="G8601" s="30">
        <v>1</v>
      </c>
      <c r="H8601" s="30">
        <v>1</v>
      </c>
      <c r="I8601" s="30">
        <v>1</v>
      </c>
      <c r="K8601" s="457"/>
      <c r="L8601" s="457" t="e">
        <f>IF(K8601=0,#REF!,0)</f>
        <v>#REF!</v>
      </c>
    </row>
    <row r="8602" spans="1:12">
      <c r="A8602" s="30">
        <v>8600</v>
      </c>
      <c r="B8602" s="30">
        <v>1762.222</v>
      </c>
      <c r="C8602" s="30">
        <v>48684.443999999887</v>
      </c>
      <c r="D8602" s="30">
        <v>1</v>
      </c>
      <c r="E8602" s="30">
        <v>1</v>
      </c>
      <c r="F8602" s="30">
        <v>127888.21099999899</v>
      </c>
      <c r="G8602" s="30">
        <v>1</v>
      </c>
      <c r="H8602" s="30">
        <v>1</v>
      </c>
      <c r="I8602" s="30">
        <v>1</v>
      </c>
      <c r="K8602" s="457"/>
      <c r="L8602" s="457" t="e">
        <f>IF(K8602=0,#REF!,0)</f>
        <v>#REF!</v>
      </c>
    </row>
    <row r="8603" spans="1:12">
      <c r="A8603" s="30">
        <v>8601</v>
      </c>
      <c r="B8603" s="30">
        <v>1032.623999999998</v>
      </c>
      <c r="C8603" s="30">
        <v>76469.456999999908</v>
      </c>
      <c r="D8603" s="30">
        <v>1</v>
      </c>
      <c r="E8603" s="30">
        <v>1</v>
      </c>
      <c r="F8603" s="30">
        <v>118785.194999999</v>
      </c>
      <c r="G8603" s="30">
        <v>1</v>
      </c>
      <c r="H8603" s="30">
        <v>1</v>
      </c>
      <c r="I8603" s="30">
        <v>1</v>
      </c>
      <c r="K8603" s="457"/>
      <c r="L8603" s="457" t="e">
        <f>IF(K8603=0,#REF!,0)</f>
        <v>#REF!</v>
      </c>
    </row>
    <row r="8604" spans="1:12">
      <c r="A8604" s="30">
        <v>8602</v>
      </c>
      <c r="B8604" s="30">
        <v>1153.2399999999991</v>
      </c>
      <c r="C8604" s="30">
        <v>92360.17699999988</v>
      </c>
      <c r="D8604" s="30">
        <v>1</v>
      </c>
      <c r="E8604" s="30">
        <v>1</v>
      </c>
      <c r="F8604" s="30">
        <v>103672.806</v>
      </c>
      <c r="G8604" s="30">
        <v>1</v>
      </c>
      <c r="H8604" s="30">
        <v>1</v>
      </c>
      <c r="I8604" s="30">
        <v>1</v>
      </c>
      <c r="K8604" s="457"/>
      <c r="L8604" s="457" t="e">
        <f>IF(K8604=0,#REF!,0)</f>
        <v>#REF!</v>
      </c>
    </row>
    <row r="8605" spans="1:12">
      <c r="A8605" s="30">
        <v>8603</v>
      </c>
      <c r="B8605" s="30">
        <v>1213.5469999999991</v>
      </c>
      <c r="C8605" s="30">
        <v>107975.50999999981</v>
      </c>
      <c r="D8605" s="30">
        <v>1</v>
      </c>
      <c r="E8605" s="30">
        <v>1</v>
      </c>
      <c r="F8605" s="30">
        <v>90330.501999999979</v>
      </c>
      <c r="G8605" s="30">
        <v>1</v>
      </c>
      <c r="H8605" s="30">
        <v>1</v>
      </c>
      <c r="I8605" s="30">
        <v>1</v>
      </c>
      <c r="K8605" s="457"/>
      <c r="L8605" s="457" t="e">
        <f>IF(K8605=0,#REF!,0)</f>
        <v>#REF!</v>
      </c>
    </row>
    <row r="8606" spans="1:12">
      <c r="A8606" s="30">
        <v>8604</v>
      </c>
      <c r="B8606" s="30">
        <v>1213.5469999999991</v>
      </c>
      <c r="C8606" s="30">
        <v>91384.843999999895</v>
      </c>
      <c r="D8606" s="30">
        <v>1</v>
      </c>
      <c r="E8606" s="30">
        <v>1</v>
      </c>
      <c r="F8606" s="30">
        <v>81332.310999999987</v>
      </c>
      <c r="G8606" s="30">
        <v>1</v>
      </c>
      <c r="H8606" s="30">
        <v>1</v>
      </c>
      <c r="I8606" s="30">
        <v>1</v>
      </c>
      <c r="K8606" s="457">
        <v>5788.0259494068059</v>
      </c>
      <c r="L8606" s="457">
        <f>IF(K8606=0,#REF!,0)</f>
        <v>0</v>
      </c>
    </row>
    <row r="8607" spans="1:12">
      <c r="A8607" s="30">
        <v>8605</v>
      </c>
      <c r="B8607" s="30">
        <v>6200.1660000000002</v>
      </c>
      <c r="C8607" s="30">
        <v>53910.474999999904</v>
      </c>
      <c r="D8607" s="30">
        <v>1</v>
      </c>
      <c r="E8607" s="30">
        <v>1</v>
      </c>
      <c r="F8607" s="30">
        <v>62264.546000000002</v>
      </c>
      <c r="G8607" s="30">
        <v>1</v>
      </c>
      <c r="H8607" s="30">
        <v>1</v>
      </c>
      <c r="I8607" s="30">
        <v>1</v>
      </c>
      <c r="K8607" s="457"/>
      <c r="L8607" s="457" t="e">
        <f>IF(K8607=0,#REF!,0)</f>
        <v>#REF!</v>
      </c>
    </row>
    <row r="8608" spans="1:12">
      <c r="A8608" s="30">
        <v>8606</v>
      </c>
      <c r="B8608" s="30">
        <v>1762.222</v>
      </c>
      <c r="C8608" s="30">
        <v>72847.35399999989</v>
      </c>
      <c r="D8608" s="30">
        <v>1</v>
      </c>
      <c r="E8608" s="30">
        <v>1</v>
      </c>
      <c r="F8608" s="30">
        <v>65663.887999999992</v>
      </c>
      <c r="G8608" s="30">
        <v>1</v>
      </c>
      <c r="H8608" s="30">
        <v>1</v>
      </c>
      <c r="I8608" s="30">
        <v>1</v>
      </c>
      <c r="K8608" s="457">
        <v>16326.425497681641</v>
      </c>
      <c r="L8608" s="457">
        <f>IF(K8608=0,#REF!,0)</f>
        <v>0</v>
      </c>
    </row>
    <row r="8609" spans="1:12">
      <c r="A8609" s="30">
        <v>8607</v>
      </c>
      <c r="B8609" s="30">
        <v>1032.623999999998</v>
      </c>
      <c r="C8609" s="30">
        <v>104457.2399999998</v>
      </c>
      <c r="D8609" s="30">
        <v>1</v>
      </c>
      <c r="E8609" s="30">
        <v>1</v>
      </c>
      <c r="F8609" s="30">
        <v>66399.27399999999</v>
      </c>
      <c r="G8609" s="30">
        <v>1</v>
      </c>
      <c r="H8609" s="30">
        <v>1</v>
      </c>
      <c r="I8609" s="30">
        <v>1</v>
      </c>
      <c r="K8609" s="457">
        <v>77.660973509023052</v>
      </c>
      <c r="L8609" s="457">
        <f>IF(K8609=0,#REF!,0)</f>
        <v>0</v>
      </c>
    </row>
    <row r="8610" spans="1:12">
      <c r="A8610" s="30">
        <v>8608</v>
      </c>
      <c r="B8610" s="30">
        <v>1032.623999999998</v>
      </c>
      <c r="C8610" s="30">
        <v>88723.825999999899</v>
      </c>
      <c r="D8610" s="30">
        <v>1</v>
      </c>
      <c r="E8610" s="30">
        <v>1</v>
      </c>
      <c r="F8610" s="30">
        <v>68817.682999999903</v>
      </c>
      <c r="G8610" s="30">
        <v>1</v>
      </c>
      <c r="H8610" s="30">
        <v>1</v>
      </c>
      <c r="I8610" s="30">
        <v>1</v>
      </c>
      <c r="K8610" s="457"/>
      <c r="L8610" s="457" t="e">
        <f>IF(K8610=0,#REF!,0)</f>
        <v>#REF!</v>
      </c>
    </row>
    <row r="8611" spans="1:12">
      <c r="A8611" s="30">
        <v>8609</v>
      </c>
      <c r="B8611" s="30">
        <v>1032.623999999998</v>
      </c>
      <c r="C8611" s="30">
        <v>77120.869999999893</v>
      </c>
      <c r="D8611" s="30">
        <v>1</v>
      </c>
      <c r="E8611" s="30">
        <v>1</v>
      </c>
      <c r="F8611" s="30">
        <v>73728.057000000001</v>
      </c>
      <c r="G8611" s="30">
        <v>1</v>
      </c>
      <c r="H8611" s="30">
        <v>1</v>
      </c>
      <c r="I8611" s="30">
        <v>1</v>
      </c>
      <c r="K8611" s="457"/>
      <c r="L8611" s="457" t="e">
        <f>IF(K8611=0,#REF!,0)</f>
        <v>#REF!</v>
      </c>
    </row>
    <row r="8612" spans="1:12">
      <c r="A8612" s="30">
        <v>8610</v>
      </c>
      <c r="B8612" s="30">
        <v>1762.222</v>
      </c>
      <c r="C8612" s="30">
        <v>45683.161999999902</v>
      </c>
      <c r="D8612" s="30">
        <v>1</v>
      </c>
      <c r="E8612" s="30">
        <v>1</v>
      </c>
      <c r="F8612" s="30">
        <v>76940.019</v>
      </c>
      <c r="G8612" s="30">
        <v>1</v>
      </c>
      <c r="H8612" s="30">
        <v>1</v>
      </c>
      <c r="I8612" s="30">
        <v>1</v>
      </c>
      <c r="K8612" s="457"/>
      <c r="L8612" s="457" t="e">
        <f>IF(K8612=0,#REF!,0)</f>
        <v>#REF!</v>
      </c>
    </row>
    <row r="8613" spans="1:12">
      <c r="A8613" s="30">
        <v>8611</v>
      </c>
      <c r="B8613" s="30">
        <v>6139.8579999999993</v>
      </c>
      <c r="C8613" s="30">
        <v>31076.378999999899</v>
      </c>
      <c r="D8613" s="30">
        <v>1</v>
      </c>
      <c r="E8613" s="30">
        <v>1</v>
      </c>
      <c r="F8613" s="30">
        <v>71075.32699999999</v>
      </c>
      <c r="G8613" s="30">
        <v>1</v>
      </c>
      <c r="H8613" s="30">
        <v>1</v>
      </c>
      <c r="I8613" s="30">
        <v>1</v>
      </c>
      <c r="K8613" s="457"/>
      <c r="L8613" s="457" t="e">
        <f>IF(K8613=0,#REF!,0)</f>
        <v>#REF!</v>
      </c>
    </row>
    <row r="8614" spans="1:12">
      <c r="A8614" s="30">
        <v>8612</v>
      </c>
      <c r="B8614" s="30">
        <v>7599.07</v>
      </c>
      <c r="C8614" s="30">
        <v>32541.843999999888</v>
      </c>
      <c r="D8614" s="30">
        <v>1</v>
      </c>
      <c r="E8614" s="30">
        <v>1</v>
      </c>
      <c r="F8614" s="30">
        <v>70486.086999999883</v>
      </c>
      <c r="G8614" s="30">
        <v>1</v>
      </c>
      <c r="H8614" s="30">
        <v>1</v>
      </c>
      <c r="I8614" s="30">
        <v>1</v>
      </c>
      <c r="K8614" s="457"/>
      <c r="L8614" s="457" t="e">
        <f>IF(K8614=0,#REF!,0)</f>
        <v>#REF!</v>
      </c>
    </row>
    <row r="8615" spans="1:12">
      <c r="A8615" s="30">
        <v>8613</v>
      </c>
      <c r="B8615" s="30">
        <v>1762.222</v>
      </c>
      <c r="C8615" s="30">
        <v>18338.594999999899</v>
      </c>
      <c r="D8615" s="30">
        <v>1</v>
      </c>
      <c r="E8615" s="30">
        <v>1</v>
      </c>
      <c r="F8615" s="30">
        <v>81684.489999999903</v>
      </c>
      <c r="G8615" s="30">
        <v>1</v>
      </c>
      <c r="H8615" s="30">
        <v>1</v>
      </c>
      <c r="I8615" s="30">
        <v>1</v>
      </c>
      <c r="K8615" s="457"/>
      <c r="L8615" s="457" t="e">
        <f>IF(K8615=0,#REF!,0)</f>
        <v>#REF!</v>
      </c>
    </row>
    <row r="8616" spans="1:12">
      <c r="A8616" s="30">
        <v>8614</v>
      </c>
      <c r="B8616" s="30">
        <v>1762.222</v>
      </c>
      <c r="C8616" s="30">
        <v>18022.665999999903</v>
      </c>
      <c r="D8616" s="30">
        <v>1</v>
      </c>
      <c r="E8616" s="30">
        <v>1</v>
      </c>
      <c r="F8616" s="30">
        <v>4548.2539999999899</v>
      </c>
      <c r="G8616" s="30">
        <v>1</v>
      </c>
      <c r="H8616" s="30">
        <v>1</v>
      </c>
      <c r="I8616" s="30">
        <v>1</v>
      </c>
      <c r="K8616" s="457"/>
      <c r="L8616" s="457" t="e">
        <f>IF(K8616=0,#REF!,0)</f>
        <v>#REF!</v>
      </c>
    </row>
    <row r="8617" spans="1:12">
      <c r="A8617" s="30">
        <v>8615</v>
      </c>
      <c r="B8617" s="30">
        <v>1762.222</v>
      </c>
      <c r="C8617" s="30">
        <v>17748.750999999902</v>
      </c>
      <c r="D8617" s="30">
        <v>1</v>
      </c>
      <c r="E8617" s="30">
        <v>1</v>
      </c>
      <c r="F8617" s="30">
        <v>10677.76399999999</v>
      </c>
      <c r="G8617" s="30">
        <v>1</v>
      </c>
      <c r="H8617" s="30">
        <v>1</v>
      </c>
      <c r="I8617" s="30">
        <v>1</v>
      </c>
      <c r="K8617" s="457"/>
      <c r="L8617" s="457" t="e">
        <f>IF(K8617=0,#REF!,0)</f>
        <v>#REF!</v>
      </c>
    </row>
    <row r="8618" spans="1:12">
      <c r="A8618" s="30">
        <v>8616</v>
      </c>
      <c r="B8618" s="30">
        <v>1032.623999999998</v>
      </c>
      <c r="C8618" s="30">
        <v>17924.503999999899</v>
      </c>
      <c r="D8618" s="30">
        <v>1</v>
      </c>
      <c r="E8618" s="30">
        <v>1</v>
      </c>
      <c r="F8618" s="30">
        <v>19959.178999999989</v>
      </c>
      <c r="G8618" s="30">
        <v>1</v>
      </c>
      <c r="H8618" s="30">
        <v>1</v>
      </c>
      <c r="I8618" s="30">
        <v>1</v>
      </c>
      <c r="K8618" s="457"/>
      <c r="L8618" s="457" t="e">
        <f>IF(K8618=0,#REF!,0)</f>
        <v>#REF!</v>
      </c>
    </row>
    <row r="8619" spans="1:12">
      <c r="A8619" s="30">
        <v>8617</v>
      </c>
      <c r="B8619" s="30">
        <v>1032.623999999998</v>
      </c>
      <c r="C8619" s="30">
        <v>18122.468999999888</v>
      </c>
      <c r="D8619" s="30">
        <v>1</v>
      </c>
      <c r="E8619" s="30">
        <v>1</v>
      </c>
      <c r="F8619" s="30">
        <v>27501.343999999903</v>
      </c>
      <c r="G8619" s="30">
        <v>1</v>
      </c>
      <c r="H8619" s="30">
        <v>1</v>
      </c>
      <c r="I8619" s="30">
        <v>1</v>
      </c>
      <c r="K8619" s="457"/>
      <c r="L8619" s="457" t="e">
        <f>IF(K8619=0,#REF!,0)</f>
        <v>#REF!</v>
      </c>
    </row>
    <row r="8620" spans="1:12">
      <c r="A8620" s="30">
        <v>8618</v>
      </c>
      <c r="B8620" s="30">
        <v>1032.623999999998</v>
      </c>
      <c r="C8620" s="30">
        <v>18255.182999999888</v>
      </c>
      <c r="D8620" s="30">
        <v>1</v>
      </c>
      <c r="E8620" s="30">
        <v>1</v>
      </c>
      <c r="F8620" s="30">
        <v>35273.582000000002</v>
      </c>
      <c r="G8620" s="30">
        <v>1</v>
      </c>
      <c r="H8620" s="30">
        <v>1</v>
      </c>
      <c r="I8620" s="30">
        <v>1</v>
      </c>
      <c r="K8620" s="457"/>
      <c r="L8620" s="457" t="e">
        <f>IF(K8620=0,#REF!,0)</f>
        <v>#REF!</v>
      </c>
    </row>
    <row r="8621" spans="1:12">
      <c r="A8621" s="30">
        <v>8619</v>
      </c>
      <c r="B8621" s="30">
        <v>1032.623999999998</v>
      </c>
      <c r="C8621" s="30">
        <v>18443.447999999891</v>
      </c>
      <c r="D8621" s="30">
        <v>1</v>
      </c>
      <c r="E8621" s="30">
        <v>1</v>
      </c>
      <c r="F8621" s="30">
        <v>42102.1</v>
      </c>
      <c r="G8621" s="30">
        <v>1</v>
      </c>
      <c r="H8621" s="30">
        <v>1</v>
      </c>
      <c r="I8621" s="30">
        <v>1</v>
      </c>
      <c r="K8621" s="457"/>
      <c r="L8621" s="457" t="e">
        <f>IF(K8621=0,#REF!,0)</f>
        <v>#REF!</v>
      </c>
    </row>
    <row r="8622" spans="1:12">
      <c r="A8622" s="30">
        <v>8620</v>
      </c>
      <c r="B8622" s="30">
        <v>1032.623999999998</v>
      </c>
      <c r="C8622" s="30">
        <v>18585.6719999999</v>
      </c>
      <c r="D8622" s="30">
        <v>1</v>
      </c>
      <c r="E8622" s="30">
        <v>1</v>
      </c>
      <c r="F8622" s="30">
        <v>47008.620999999905</v>
      </c>
      <c r="G8622" s="30">
        <v>1</v>
      </c>
      <c r="H8622" s="30">
        <v>1</v>
      </c>
      <c r="I8622" s="30">
        <v>1</v>
      </c>
      <c r="K8622" s="457"/>
      <c r="L8622" s="457" t="e">
        <f>IF(K8622=0,#REF!,0)</f>
        <v>#REF!</v>
      </c>
    </row>
    <row r="8623" spans="1:12">
      <c r="A8623" s="30">
        <v>8621</v>
      </c>
      <c r="B8623" s="30">
        <v>1032.623999999998</v>
      </c>
      <c r="C8623" s="30">
        <v>18807.162999999899</v>
      </c>
      <c r="D8623" s="30">
        <v>1</v>
      </c>
      <c r="E8623" s="30">
        <v>1</v>
      </c>
      <c r="F8623" s="30">
        <v>51669.559000000001</v>
      </c>
      <c r="G8623" s="30">
        <v>1</v>
      </c>
      <c r="H8623" s="30">
        <v>1</v>
      </c>
      <c r="I8623" s="30">
        <v>1</v>
      </c>
      <c r="K8623" s="457"/>
      <c r="L8623" s="457" t="e">
        <f>IF(K8623=0,#REF!,0)</f>
        <v>#REF!</v>
      </c>
    </row>
    <row r="8624" spans="1:12">
      <c r="A8624" s="30">
        <v>8622</v>
      </c>
      <c r="B8624" s="30">
        <v>1762.222</v>
      </c>
      <c r="C8624" s="30">
        <v>19008.1519999999</v>
      </c>
      <c r="D8624" s="30">
        <v>1</v>
      </c>
      <c r="E8624" s="30">
        <v>1</v>
      </c>
      <c r="F8624" s="30">
        <v>56630.995000000003</v>
      </c>
      <c r="G8624" s="30">
        <v>1</v>
      </c>
      <c r="H8624" s="30">
        <v>1</v>
      </c>
      <c r="I8624" s="30">
        <v>1</v>
      </c>
      <c r="K8624" s="457"/>
      <c r="L8624" s="457" t="e">
        <f>IF(K8624=0,#REF!,0)</f>
        <v>#REF!</v>
      </c>
    </row>
    <row r="8625" spans="1:12">
      <c r="A8625" s="30">
        <v>8623</v>
      </c>
      <c r="B8625" s="30">
        <v>6139.8579999999993</v>
      </c>
      <c r="C8625" s="30">
        <v>19286.225999999901</v>
      </c>
      <c r="D8625" s="30">
        <v>1</v>
      </c>
      <c r="E8625" s="30">
        <v>1</v>
      </c>
      <c r="F8625" s="30">
        <v>134779.48899999898</v>
      </c>
      <c r="G8625" s="30">
        <v>1</v>
      </c>
      <c r="H8625" s="30">
        <v>1</v>
      </c>
      <c r="I8625" s="30">
        <v>1</v>
      </c>
      <c r="K8625" s="457"/>
      <c r="L8625" s="457" t="e">
        <f>IF(K8625=0,#REF!,0)</f>
        <v>#REF!</v>
      </c>
    </row>
    <row r="8626" spans="1:12">
      <c r="A8626" s="30">
        <v>8624</v>
      </c>
      <c r="B8626" s="30">
        <v>1762.222</v>
      </c>
      <c r="C8626" s="30">
        <v>48934.778999999879</v>
      </c>
      <c r="D8626" s="30">
        <v>1</v>
      </c>
      <c r="E8626" s="30">
        <v>1</v>
      </c>
      <c r="F8626" s="30">
        <v>136575.07899999997</v>
      </c>
      <c r="G8626" s="30">
        <v>1</v>
      </c>
      <c r="H8626" s="30">
        <v>1</v>
      </c>
      <c r="I8626" s="30">
        <v>1</v>
      </c>
      <c r="K8626" s="457"/>
      <c r="L8626" s="457" t="e">
        <f>IF(K8626=0,#REF!,0)</f>
        <v>#REF!</v>
      </c>
    </row>
    <row r="8627" spans="1:12">
      <c r="A8627" s="30">
        <v>8625</v>
      </c>
      <c r="B8627" s="30">
        <v>1032.623999999998</v>
      </c>
      <c r="C8627" s="30">
        <v>76821.053999999902</v>
      </c>
      <c r="D8627" s="30">
        <v>1</v>
      </c>
      <c r="E8627" s="30">
        <v>1</v>
      </c>
      <c r="F8627" s="30">
        <v>128551.414999999</v>
      </c>
      <c r="G8627" s="30">
        <v>1</v>
      </c>
      <c r="H8627" s="30">
        <v>1</v>
      </c>
      <c r="I8627" s="30">
        <v>1</v>
      </c>
      <c r="K8627" s="457"/>
      <c r="L8627" s="457" t="e">
        <f>IF(K8627=0,#REF!,0)</f>
        <v>#REF!</v>
      </c>
    </row>
    <row r="8628" spans="1:12">
      <c r="A8628" s="30">
        <v>8626</v>
      </c>
      <c r="B8628" s="30">
        <v>1153.2399999999991</v>
      </c>
      <c r="C8628" s="30">
        <v>92885.4359999999</v>
      </c>
      <c r="D8628" s="30">
        <v>1</v>
      </c>
      <c r="E8628" s="30">
        <v>1</v>
      </c>
      <c r="F8628" s="30">
        <v>115499.22799999999</v>
      </c>
      <c r="G8628" s="30">
        <v>1</v>
      </c>
      <c r="H8628" s="30">
        <v>1</v>
      </c>
      <c r="I8628" s="30">
        <v>1</v>
      </c>
      <c r="K8628" s="457"/>
      <c r="L8628" s="457" t="e">
        <f>IF(K8628=0,#REF!,0)</f>
        <v>#REF!</v>
      </c>
    </row>
    <row r="8629" spans="1:12">
      <c r="A8629" s="30">
        <v>8627</v>
      </c>
      <c r="B8629" s="30">
        <v>1213.5469999999991</v>
      </c>
      <c r="C8629" s="30">
        <v>108613.9219999998</v>
      </c>
      <c r="D8629" s="30">
        <v>1</v>
      </c>
      <c r="E8629" s="30">
        <v>1</v>
      </c>
      <c r="F8629" s="30">
        <v>102642.27799999999</v>
      </c>
      <c r="G8629" s="30">
        <v>1</v>
      </c>
      <c r="H8629" s="30">
        <v>1</v>
      </c>
      <c r="I8629" s="30">
        <v>1</v>
      </c>
      <c r="K8629" s="457"/>
      <c r="L8629" s="457" t="e">
        <f>IF(K8629=0,#REF!,0)</f>
        <v>#REF!</v>
      </c>
    </row>
    <row r="8630" spans="1:12">
      <c r="A8630" s="30">
        <v>8628</v>
      </c>
      <c r="B8630" s="30">
        <v>1213.5469999999991</v>
      </c>
      <c r="C8630" s="30">
        <v>92207.580999999904</v>
      </c>
      <c r="D8630" s="30">
        <v>1</v>
      </c>
      <c r="E8630" s="30">
        <v>1</v>
      </c>
      <c r="F8630" s="30">
        <v>94838.968999999997</v>
      </c>
      <c r="G8630" s="30">
        <v>1</v>
      </c>
      <c r="H8630" s="30">
        <v>1</v>
      </c>
      <c r="I8630" s="30">
        <v>1</v>
      </c>
      <c r="K8630" s="457"/>
      <c r="L8630" s="457" t="e">
        <f>IF(K8630=0,#REF!,0)</f>
        <v>#REF!</v>
      </c>
    </row>
    <row r="8631" spans="1:12">
      <c r="A8631" s="30">
        <v>8629</v>
      </c>
      <c r="B8631" s="30">
        <v>6200.1660000000002</v>
      </c>
      <c r="C8631" s="30">
        <v>55075.271999999888</v>
      </c>
      <c r="D8631" s="30">
        <v>1</v>
      </c>
      <c r="E8631" s="30">
        <v>1</v>
      </c>
      <c r="F8631" s="30">
        <v>81525.654999999882</v>
      </c>
      <c r="G8631" s="30">
        <v>1</v>
      </c>
      <c r="H8631" s="30">
        <v>1</v>
      </c>
      <c r="I8631" s="30">
        <v>1</v>
      </c>
      <c r="K8631" s="457"/>
      <c r="L8631" s="457" t="e">
        <f>IF(K8631=0,#REF!,0)</f>
        <v>#REF!</v>
      </c>
    </row>
    <row r="8632" spans="1:12">
      <c r="A8632" s="30">
        <v>8630</v>
      </c>
      <c r="B8632" s="30">
        <v>1762.222</v>
      </c>
      <c r="C8632" s="30">
        <v>74117.590999999898</v>
      </c>
      <c r="D8632" s="30">
        <v>1</v>
      </c>
      <c r="E8632" s="30">
        <v>1</v>
      </c>
      <c r="F8632" s="30">
        <v>85108.172999999981</v>
      </c>
      <c r="G8632" s="30">
        <v>1</v>
      </c>
      <c r="H8632" s="30">
        <v>1</v>
      </c>
      <c r="I8632" s="30">
        <v>1</v>
      </c>
      <c r="K8632" s="457"/>
      <c r="L8632" s="457" t="e">
        <f>IF(K8632=0,#REF!,0)</f>
        <v>#REF!</v>
      </c>
    </row>
    <row r="8633" spans="1:12">
      <c r="A8633" s="30">
        <v>8631</v>
      </c>
      <c r="B8633" s="30">
        <v>1032.623999999998</v>
      </c>
      <c r="C8633" s="30">
        <v>105841.0769999998</v>
      </c>
      <c r="D8633" s="30">
        <v>1</v>
      </c>
      <c r="E8633" s="30">
        <v>1</v>
      </c>
      <c r="F8633" s="30">
        <v>86680.573999999993</v>
      </c>
      <c r="G8633" s="30">
        <v>1</v>
      </c>
      <c r="H8633" s="30">
        <v>1</v>
      </c>
      <c r="I8633" s="30">
        <v>1</v>
      </c>
      <c r="K8633" s="457"/>
      <c r="L8633" s="457" t="e">
        <f>IF(K8633=0,#REF!,0)</f>
        <v>#REF!</v>
      </c>
    </row>
    <row r="8634" spans="1:12">
      <c r="A8634" s="30">
        <v>8632</v>
      </c>
      <c r="B8634" s="30">
        <v>1032.623999999998</v>
      </c>
      <c r="C8634" s="30">
        <v>90150.614999999889</v>
      </c>
      <c r="D8634" s="30">
        <v>1</v>
      </c>
      <c r="E8634" s="30">
        <v>1</v>
      </c>
      <c r="F8634" s="30">
        <v>89571.365999999995</v>
      </c>
      <c r="G8634" s="30">
        <v>1</v>
      </c>
      <c r="H8634" s="30">
        <v>1</v>
      </c>
      <c r="I8634" s="30">
        <v>1</v>
      </c>
      <c r="K8634" s="457"/>
      <c r="L8634" s="457" t="e">
        <f>IF(K8634=0,#REF!,0)</f>
        <v>#REF!</v>
      </c>
    </row>
    <row r="8635" spans="1:12">
      <c r="A8635" s="30">
        <v>8633</v>
      </c>
      <c r="B8635" s="30">
        <v>1032.623999999998</v>
      </c>
      <c r="C8635" s="30">
        <v>78423.9889999999</v>
      </c>
      <c r="D8635" s="30">
        <v>1</v>
      </c>
      <c r="E8635" s="30">
        <v>1</v>
      </c>
      <c r="F8635" s="30">
        <v>92595.176000000007</v>
      </c>
      <c r="G8635" s="30">
        <v>1</v>
      </c>
      <c r="H8635" s="30">
        <v>1</v>
      </c>
      <c r="I8635" s="30">
        <v>1</v>
      </c>
      <c r="K8635" s="457"/>
      <c r="L8635" s="457" t="e">
        <f>IF(K8635=0,#REF!,0)</f>
        <v>#REF!</v>
      </c>
    </row>
    <row r="8636" spans="1:12">
      <c r="A8636" s="30">
        <v>8634</v>
      </c>
      <c r="B8636" s="30">
        <v>1762.222</v>
      </c>
      <c r="C8636" s="30">
        <v>46755.311999999903</v>
      </c>
      <c r="D8636" s="30">
        <v>1</v>
      </c>
      <c r="E8636" s="30">
        <v>1</v>
      </c>
      <c r="F8636" s="30">
        <v>92866.111999999994</v>
      </c>
      <c r="G8636" s="30">
        <v>1</v>
      </c>
      <c r="H8636" s="30">
        <v>1</v>
      </c>
      <c r="I8636" s="30">
        <v>1</v>
      </c>
      <c r="K8636" s="457"/>
      <c r="L8636" s="457" t="e">
        <f>IF(K8636=0,#REF!,0)</f>
        <v>#REF!</v>
      </c>
    </row>
    <row r="8637" spans="1:12">
      <c r="A8637" s="30">
        <v>8635</v>
      </c>
      <c r="B8637" s="30">
        <v>6139.8579999999993</v>
      </c>
      <c r="C8637" s="30">
        <v>32021.3289999999</v>
      </c>
      <c r="D8637" s="30">
        <v>1</v>
      </c>
      <c r="E8637" s="30">
        <v>1</v>
      </c>
      <c r="F8637" s="30">
        <v>86791.145000000004</v>
      </c>
      <c r="G8637" s="30">
        <v>1</v>
      </c>
      <c r="H8637" s="30">
        <v>1</v>
      </c>
      <c r="I8637" s="30">
        <v>1</v>
      </c>
      <c r="K8637" s="457"/>
      <c r="L8637" s="457" t="e">
        <f>IF(K8637=0,#REF!,0)</f>
        <v>#REF!</v>
      </c>
    </row>
    <row r="8638" spans="1:12">
      <c r="A8638" s="30">
        <v>8636</v>
      </c>
      <c r="B8638" s="30">
        <v>7599.07</v>
      </c>
      <c r="C8638" s="30">
        <v>33417.844999999899</v>
      </c>
      <c r="D8638" s="30">
        <v>1</v>
      </c>
      <c r="E8638" s="30">
        <v>1</v>
      </c>
      <c r="F8638" s="30">
        <v>85440.278000000006</v>
      </c>
      <c r="G8638" s="30">
        <v>1</v>
      </c>
      <c r="H8638" s="30">
        <v>1</v>
      </c>
      <c r="I8638" s="30">
        <v>1</v>
      </c>
      <c r="K8638" s="457"/>
      <c r="L8638" s="457" t="e">
        <f>IF(K8638=0,#REF!,0)</f>
        <v>#REF!</v>
      </c>
    </row>
    <row r="8639" spans="1:12">
      <c r="A8639" s="30">
        <v>8637</v>
      </c>
      <c r="B8639" s="30">
        <v>1762.222</v>
      </c>
      <c r="C8639" s="30">
        <v>18929.718999999903</v>
      </c>
      <c r="D8639" s="30">
        <v>1</v>
      </c>
      <c r="E8639" s="30">
        <v>1</v>
      </c>
      <c r="F8639" s="30">
        <v>95784.183999999994</v>
      </c>
      <c r="G8639" s="30">
        <v>1</v>
      </c>
      <c r="H8639" s="30">
        <v>1</v>
      </c>
      <c r="I8639" s="30">
        <v>1</v>
      </c>
      <c r="K8639" s="457"/>
      <c r="L8639" s="457" t="e">
        <f>IF(K8639=0,#REF!,0)</f>
        <v>#REF!</v>
      </c>
    </row>
    <row r="8640" spans="1:12">
      <c r="A8640" s="30">
        <v>8638</v>
      </c>
      <c r="B8640" s="30">
        <v>1762.222</v>
      </c>
      <c r="C8640" s="30">
        <v>18646.075999999899</v>
      </c>
      <c r="D8640" s="30">
        <v>1</v>
      </c>
      <c r="E8640" s="30">
        <v>1</v>
      </c>
      <c r="F8640" s="30">
        <v>17280.96199999989</v>
      </c>
      <c r="G8640" s="30">
        <v>1</v>
      </c>
      <c r="H8640" s="30">
        <v>1</v>
      </c>
      <c r="I8640" s="30">
        <v>1</v>
      </c>
      <c r="K8640" s="457"/>
      <c r="L8640" s="457" t="e">
        <f>IF(K8640=0,#REF!,0)</f>
        <v>#REF!</v>
      </c>
    </row>
    <row r="8641" spans="1:12">
      <c r="A8641" s="30">
        <v>8639</v>
      </c>
      <c r="B8641" s="30">
        <v>1762.222</v>
      </c>
      <c r="C8641" s="30">
        <v>18337.302999999898</v>
      </c>
      <c r="D8641" s="30">
        <v>1</v>
      </c>
      <c r="E8641" s="30">
        <v>1</v>
      </c>
      <c r="F8641" s="30">
        <v>24129.749999999898</v>
      </c>
      <c r="G8641" s="30">
        <v>1</v>
      </c>
      <c r="H8641" s="30">
        <v>1</v>
      </c>
      <c r="I8641" s="30">
        <v>1</v>
      </c>
      <c r="K8641" s="457"/>
      <c r="L8641" s="457" t="e">
        <f>IF(K8641=0,#REF!,0)</f>
        <v>#REF!</v>
      </c>
    </row>
    <row r="8642" spans="1:12">
      <c r="A8642" s="30">
        <v>8640</v>
      </c>
      <c r="B8642" s="30">
        <v>1032.623999999998</v>
      </c>
      <c r="C8642" s="30">
        <v>18468.7569999999</v>
      </c>
      <c r="D8642" s="30">
        <v>1</v>
      </c>
      <c r="E8642" s="30">
        <v>1</v>
      </c>
      <c r="F8642" s="30">
        <v>32573.56</v>
      </c>
      <c r="G8642" s="30">
        <v>1</v>
      </c>
      <c r="H8642" s="30">
        <v>1</v>
      </c>
      <c r="I8642" s="30">
        <v>1</v>
      </c>
      <c r="K8642" s="457"/>
      <c r="L8642" s="457" t="e">
        <f>IF(K8642=0,#REF!,0)</f>
        <v>#REF!</v>
      </c>
    </row>
    <row r="8643" spans="1:12">
      <c r="A8643" s="30">
        <v>8641</v>
      </c>
      <c r="B8643" s="30">
        <v>1032.623999999998</v>
      </c>
      <c r="C8643" s="30">
        <v>18604.013999999901</v>
      </c>
      <c r="D8643" s="30">
        <v>1</v>
      </c>
      <c r="E8643" s="30">
        <v>1</v>
      </c>
      <c r="F8643" s="30">
        <v>38240.355999999898</v>
      </c>
      <c r="G8643" s="30">
        <v>1</v>
      </c>
      <c r="H8643" s="30">
        <v>1</v>
      </c>
      <c r="I8643" s="30">
        <v>1</v>
      </c>
      <c r="K8643" s="457"/>
      <c r="L8643" s="457" t="e">
        <f>IF(K8643=0,#REF!,0)</f>
        <v>#REF!</v>
      </c>
    </row>
    <row r="8644" spans="1:12">
      <c r="A8644" s="30">
        <v>8642</v>
      </c>
      <c r="B8644" s="30">
        <v>1032.623999999998</v>
      </c>
      <c r="C8644" s="30">
        <v>18715.58399999989</v>
      </c>
      <c r="D8644" s="30">
        <v>1</v>
      </c>
      <c r="E8644" s="30">
        <v>1</v>
      </c>
      <c r="F8644" s="30">
        <v>44246.597999999998</v>
      </c>
      <c r="G8644" s="30">
        <v>1</v>
      </c>
      <c r="H8644" s="30">
        <v>1</v>
      </c>
      <c r="I8644" s="30">
        <v>1</v>
      </c>
      <c r="K8644" s="457"/>
      <c r="L8644" s="457" t="e">
        <f>IF(K8644=0,#REF!,0)</f>
        <v>#REF!</v>
      </c>
    </row>
    <row r="8645" spans="1:12">
      <c r="A8645" s="30">
        <v>8643</v>
      </c>
      <c r="B8645" s="30">
        <v>1032.623999999998</v>
      </c>
      <c r="C8645" s="30">
        <v>18945.504999999899</v>
      </c>
      <c r="D8645" s="30">
        <v>1</v>
      </c>
      <c r="E8645" s="30">
        <v>1</v>
      </c>
      <c r="F8645" s="30">
        <v>49733.631999999998</v>
      </c>
      <c r="G8645" s="30">
        <v>1</v>
      </c>
      <c r="H8645" s="30">
        <v>1</v>
      </c>
      <c r="I8645" s="30">
        <v>1</v>
      </c>
      <c r="K8645" s="457"/>
      <c r="L8645" s="457" t="e">
        <f>IF(K8645=0,#REF!,0)</f>
        <v>#REF!</v>
      </c>
    </row>
    <row r="8646" spans="1:12">
      <c r="A8646" s="30">
        <v>8644</v>
      </c>
      <c r="B8646" s="30">
        <v>1032.623999999998</v>
      </c>
      <c r="C8646" s="30">
        <v>19151.29899999989</v>
      </c>
      <c r="D8646" s="30">
        <v>1</v>
      </c>
      <c r="E8646" s="30">
        <v>1</v>
      </c>
      <c r="F8646" s="30">
        <v>54137.251999999899</v>
      </c>
      <c r="G8646" s="30">
        <v>1</v>
      </c>
      <c r="H8646" s="30">
        <v>1</v>
      </c>
      <c r="I8646" s="30">
        <v>1</v>
      </c>
      <c r="K8646" s="457"/>
      <c r="L8646" s="457" t="e">
        <f>IF(K8646=0,#REF!,0)</f>
        <v>#REF!</v>
      </c>
    </row>
    <row r="8647" spans="1:12">
      <c r="A8647" s="30">
        <v>8645</v>
      </c>
      <c r="B8647" s="30">
        <v>1032.623999999998</v>
      </c>
      <c r="C8647" s="30">
        <v>19381.749999999898</v>
      </c>
      <c r="D8647" s="30">
        <v>1</v>
      </c>
      <c r="E8647" s="30">
        <v>1</v>
      </c>
      <c r="F8647" s="30">
        <v>58319.660999999898</v>
      </c>
      <c r="G8647" s="30">
        <v>1</v>
      </c>
      <c r="H8647" s="30">
        <v>1</v>
      </c>
      <c r="I8647" s="30">
        <v>1</v>
      </c>
      <c r="K8647" s="457"/>
      <c r="L8647" s="457" t="e">
        <f>IF(K8647=0,#REF!,0)</f>
        <v>#REF!</v>
      </c>
    </row>
    <row r="8648" spans="1:12">
      <c r="A8648" s="30">
        <v>8646</v>
      </c>
      <c r="B8648" s="30">
        <v>1762.222</v>
      </c>
      <c r="C8648" s="30">
        <v>19579.255999999892</v>
      </c>
      <c r="D8648" s="30">
        <v>1</v>
      </c>
      <c r="E8648" s="30">
        <v>1</v>
      </c>
      <c r="F8648" s="30">
        <v>62770.815000000002</v>
      </c>
      <c r="G8648" s="30">
        <v>1</v>
      </c>
      <c r="H8648" s="30">
        <v>1</v>
      </c>
      <c r="I8648" s="30">
        <v>1</v>
      </c>
      <c r="K8648" s="457"/>
      <c r="L8648" s="457" t="e">
        <f>IF(K8648=0,#REF!,0)</f>
        <v>#REF!</v>
      </c>
    </row>
    <row r="8649" spans="1:12">
      <c r="A8649" s="30">
        <v>8647</v>
      </c>
      <c r="B8649" s="30">
        <v>6139.8579999999993</v>
      </c>
      <c r="C8649" s="30">
        <v>19874.8649999999</v>
      </c>
      <c r="D8649" s="30">
        <v>1</v>
      </c>
      <c r="E8649" s="30">
        <v>1</v>
      </c>
      <c r="F8649" s="30">
        <v>141075.413</v>
      </c>
      <c r="G8649" s="30">
        <v>1</v>
      </c>
      <c r="H8649" s="30">
        <v>1</v>
      </c>
      <c r="I8649" s="30">
        <v>1</v>
      </c>
      <c r="K8649" s="457"/>
      <c r="L8649" s="457" t="e">
        <f>IF(K8649=0,#REF!,0)</f>
        <v>#REF!</v>
      </c>
    </row>
    <row r="8650" spans="1:12">
      <c r="A8650" s="30">
        <v>8648</v>
      </c>
      <c r="B8650" s="30">
        <v>1762.222</v>
      </c>
      <c r="C8650" s="30">
        <v>49173.287999999891</v>
      </c>
      <c r="D8650" s="30">
        <v>1</v>
      </c>
      <c r="E8650" s="30">
        <v>1</v>
      </c>
      <c r="F8650" s="30">
        <v>143348.38899999901</v>
      </c>
      <c r="G8650" s="30">
        <v>1</v>
      </c>
      <c r="H8650" s="30">
        <v>1</v>
      </c>
      <c r="I8650" s="30">
        <v>1</v>
      </c>
      <c r="K8650" s="457"/>
      <c r="L8650" s="457" t="e">
        <f>IF(K8650=0,#REF!,0)</f>
        <v>#REF!</v>
      </c>
    </row>
    <row r="8651" spans="1:12">
      <c r="A8651" s="30">
        <v>8649</v>
      </c>
      <c r="B8651" s="30">
        <v>1032.623999999998</v>
      </c>
      <c r="C8651" s="30">
        <v>77135.234999999899</v>
      </c>
      <c r="D8651" s="30">
        <v>1</v>
      </c>
      <c r="E8651" s="30">
        <v>1</v>
      </c>
      <c r="F8651" s="30">
        <v>136496.52100000001</v>
      </c>
      <c r="G8651" s="30">
        <v>1</v>
      </c>
      <c r="H8651" s="30">
        <v>1</v>
      </c>
      <c r="I8651" s="30">
        <v>1</v>
      </c>
      <c r="K8651" s="457"/>
      <c r="L8651" s="457" t="e">
        <f>IF(K8651=0,#REF!,0)</f>
        <v>#REF!</v>
      </c>
    </row>
    <row r="8652" spans="1:12">
      <c r="A8652" s="30">
        <v>8650</v>
      </c>
      <c r="B8652" s="30">
        <v>1153.2399999999991</v>
      </c>
      <c r="C8652" s="30">
        <v>93381.758999999904</v>
      </c>
      <c r="D8652" s="30">
        <v>1</v>
      </c>
      <c r="E8652" s="30">
        <v>1</v>
      </c>
      <c r="F8652" s="30">
        <v>124231.769999999</v>
      </c>
      <c r="G8652" s="30">
        <v>1</v>
      </c>
      <c r="H8652" s="30">
        <v>1</v>
      </c>
      <c r="I8652" s="30">
        <v>1</v>
      </c>
      <c r="K8652" s="457"/>
      <c r="L8652" s="457" t="e">
        <f>IF(K8652=0,#REF!,0)</f>
        <v>#REF!</v>
      </c>
    </row>
    <row r="8653" spans="1:12">
      <c r="A8653" s="30">
        <v>8651</v>
      </c>
      <c r="B8653" s="30">
        <v>1213.5469999999991</v>
      </c>
      <c r="C8653" s="30">
        <v>109320.15099999979</v>
      </c>
      <c r="D8653" s="30">
        <v>1</v>
      </c>
      <c r="E8653" s="30">
        <v>1</v>
      </c>
      <c r="F8653" s="30">
        <v>113919.54000000001</v>
      </c>
      <c r="G8653" s="30">
        <v>1</v>
      </c>
      <c r="H8653" s="30">
        <v>1</v>
      </c>
      <c r="I8653" s="30">
        <v>1</v>
      </c>
      <c r="K8653" s="457"/>
      <c r="L8653" s="457" t="e">
        <f>IF(K8653=0,#REF!,0)</f>
        <v>#REF!</v>
      </c>
    </row>
    <row r="8654" spans="1:12">
      <c r="A8654" s="30">
        <v>8652</v>
      </c>
      <c r="B8654" s="30">
        <v>1213.5469999999991</v>
      </c>
      <c r="C8654" s="30">
        <v>92926.188999999897</v>
      </c>
      <c r="D8654" s="30">
        <v>1</v>
      </c>
      <c r="E8654" s="30">
        <v>1</v>
      </c>
      <c r="F8654" s="30">
        <v>104536.766</v>
      </c>
      <c r="G8654" s="30">
        <v>1</v>
      </c>
      <c r="H8654" s="30">
        <v>1</v>
      </c>
      <c r="I8654" s="30">
        <v>1</v>
      </c>
      <c r="K8654" s="457">
        <v>2648.0563973507997</v>
      </c>
      <c r="L8654" s="457">
        <f>IF(K8654=0,#REF!,0)</f>
        <v>0</v>
      </c>
    </row>
    <row r="8655" spans="1:12">
      <c r="A8655" s="30">
        <v>8653</v>
      </c>
      <c r="B8655" s="30">
        <v>6200.1660000000002</v>
      </c>
      <c r="C8655" s="30">
        <v>55611.649999999892</v>
      </c>
      <c r="D8655" s="30">
        <v>1</v>
      </c>
      <c r="E8655" s="30">
        <v>1</v>
      </c>
      <c r="F8655" s="30">
        <v>87687.675999999992</v>
      </c>
      <c r="G8655" s="30">
        <v>1</v>
      </c>
      <c r="H8655" s="30">
        <v>1</v>
      </c>
      <c r="I8655" s="30">
        <v>1</v>
      </c>
      <c r="K8655" s="457"/>
      <c r="L8655" s="457" t="e">
        <f>IF(K8655=0,#REF!,0)</f>
        <v>#REF!</v>
      </c>
    </row>
    <row r="8656" spans="1:12">
      <c r="A8656" s="30">
        <v>8654</v>
      </c>
      <c r="B8656" s="30">
        <v>1762.222</v>
      </c>
      <c r="C8656" s="30">
        <v>74772.819999999891</v>
      </c>
      <c r="D8656" s="30">
        <v>1</v>
      </c>
      <c r="E8656" s="30">
        <v>1</v>
      </c>
      <c r="F8656" s="30">
        <v>91280.925999999905</v>
      </c>
      <c r="G8656" s="30">
        <v>1</v>
      </c>
      <c r="H8656" s="30">
        <v>1</v>
      </c>
      <c r="I8656" s="30">
        <v>1</v>
      </c>
      <c r="K8656" s="457">
        <v>6923.8005231728503</v>
      </c>
      <c r="L8656" s="457">
        <f>IF(K8656=0,#REF!,0)</f>
        <v>0</v>
      </c>
    </row>
    <row r="8657" spans="1:12">
      <c r="A8657" s="30">
        <v>8655</v>
      </c>
      <c r="B8657" s="30">
        <v>1032.623999999998</v>
      </c>
      <c r="C8657" s="30">
        <v>106344.35499999979</v>
      </c>
      <c r="D8657" s="30">
        <v>1</v>
      </c>
      <c r="E8657" s="30">
        <v>1</v>
      </c>
      <c r="F8657" s="30">
        <v>89624.747999999905</v>
      </c>
      <c r="G8657" s="30">
        <v>1</v>
      </c>
      <c r="H8657" s="30">
        <v>1</v>
      </c>
      <c r="I8657" s="30">
        <v>1</v>
      </c>
      <c r="K8657" s="457"/>
      <c r="L8657" s="457" t="e">
        <f>IF(K8657=0,#REF!,0)</f>
        <v>#REF!</v>
      </c>
    </row>
    <row r="8658" spans="1:12">
      <c r="A8658" s="30">
        <v>8656</v>
      </c>
      <c r="B8658" s="30">
        <v>1032.623999999998</v>
      </c>
      <c r="C8658" s="30">
        <v>90430.432999999888</v>
      </c>
      <c r="D8658" s="30">
        <v>1</v>
      </c>
      <c r="E8658" s="30">
        <v>1</v>
      </c>
      <c r="F8658" s="30">
        <v>89902.254999999888</v>
      </c>
      <c r="G8658" s="30">
        <v>1</v>
      </c>
      <c r="H8658" s="30">
        <v>1</v>
      </c>
      <c r="I8658" s="30">
        <v>1</v>
      </c>
      <c r="K8658" s="457"/>
      <c r="L8658" s="457" t="e">
        <f>IF(K8658=0,#REF!,0)</f>
        <v>#REF!</v>
      </c>
    </row>
    <row r="8659" spans="1:12">
      <c r="A8659" s="30">
        <v>8657</v>
      </c>
      <c r="B8659" s="30">
        <v>1032.623999999998</v>
      </c>
      <c r="C8659" s="30">
        <v>78725.201999999903</v>
      </c>
      <c r="D8659" s="30">
        <v>1</v>
      </c>
      <c r="E8659" s="30">
        <v>1</v>
      </c>
      <c r="F8659" s="30">
        <v>93690.279999999882</v>
      </c>
      <c r="G8659" s="30">
        <v>1</v>
      </c>
      <c r="H8659" s="30">
        <v>1</v>
      </c>
      <c r="I8659" s="30">
        <v>1</v>
      </c>
      <c r="K8659" s="457"/>
      <c r="L8659" s="457" t="e">
        <f>IF(K8659=0,#REF!,0)</f>
        <v>#REF!</v>
      </c>
    </row>
    <row r="8660" spans="1:12">
      <c r="A8660" s="30">
        <v>8658</v>
      </c>
      <c r="B8660" s="30">
        <v>1762.222</v>
      </c>
      <c r="C8660" s="30">
        <v>47250.665999999888</v>
      </c>
      <c r="D8660" s="30">
        <v>1</v>
      </c>
      <c r="E8660" s="30">
        <v>1</v>
      </c>
      <c r="F8660" s="30">
        <v>97442.809999999983</v>
      </c>
      <c r="G8660" s="30">
        <v>1</v>
      </c>
      <c r="H8660" s="30">
        <v>1</v>
      </c>
      <c r="I8660" s="30">
        <v>1</v>
      </c>
      <c r="K8660" s="457"/>
      <c r="L8660" s="457" t="e">
        <f>IF(K8660=0,#REF!,0)</f>
        <v>#REF!</v>
      </c>
    </row>
    <row r="8661" spans="1:12">
      <c r="A8661" s="30">
        <v>8659</v>
      </c>
      <c r="B8661" s="30">
        <v>6139.8579999999993</v>
      </c>
      <c r="C8661" s="30">
        <v>32370.736999999892</v>
      </c>
      <c r="D8661" s="30">
        <v>1</v>
      </c>
      <c r="E8661" s="30">
        <v>1</v>
      </c>
      <c r="F8661" s="30">
        <v>90079.952999999994</v>
      </c>
      <c r="G8661" s="30">
        <v>1</v>
      </c>
      <c r="H8661" s="30">
        <v>1</v>
      </c>
      <c r="I8661" s="30">
        <v>1</v>
      </c>
      <c r="K8661" s="457"/>
      <c r="L8661" s="457" t="e">
        <f>IF(K8661=0,#REF!,0)</f>
        <v>#REF!</v>
      </c>
    </row>
    <row r="8662" spans="1:12">
      <c r="A8662" s="30">
        <v>8660</v>
      </c>
      <c r="B8662" s="30">
        <v>7599.07</v>
      </c>
      <c r="C8662" s="30">
        <v>33716.678999999902</v>
      </c>
      <c r="D8662" s="30">
        <v>1</v>
      </c>
      <c r="E8662" s="30">
        <v>1</v>
      </c>
      <c r="F8662" s="30">
        <v>88262.241999999998</v>
      </c>
      <c r="G8662" s="30">
        <v>1</v>
      </c>
      <c r="H8662" s="30">
        <v>1</v>
      </c>
      <c r="I8662" s="30">
        <v>1</v>
      </c>
      <c r="K8662" s="457"/>
      <c r="L8662" s="457" t="e">
        <f>IF(K8662=0,#REF!,0)</f>
        <v>#REF!</v>
      </c>
    </row>
    <row r="8663" spans="1:12">
      <c r="A8663" s="30">
        <v>8661</v>
      </c>
      <c r="B8663" s="30">
        <v>1762.222</v>
      </c>
      <c r="C8663" s="30">
        <v>19083.798999999901</v>
      </c>
      <c r="D8663" s="30">
        <v>1</v>
      </c>
      <c r="E8663" s="30">
        <v>1</v>
      </c>
      <c r="F8663" s="30">
        <v>97422.876000000004</v>
      </c>
      <c r="G8663" s="30">
        <v>1</v>
      </c>
      <c r="H8663" s="30">
        <v>1</v>
      </c>
      <c r="I8663" s="30">
        <v>1</v>
      </c>
      <c r="K8663" s="457"/>
      <c r="L8663" s="457" t="e">
        <f>IF(K8663=0,#REF!,0)</f>
        <v>#REF!</v>
      </c>
    </row>
    <row r="8664" spans="1:12">
      <c r="A8664" s="30">
        <v>8662</v>
      </c>
      <c r="B8664" s="30">
        <v>1762.222</v>
      </c>
      <c r="C8664" s="30">
        <v>18746.320999999902</v>
      </c>
      <c r="D8664" s="30">
        <v>1</v>
      </c>
      <c r="E8664" s="30">
        <v>1</v>
      </c>
      <c r="F8664" s="30">
        <v>18437.2229999999</v>
      </c>
      <c r="G8664" s="30">
        <v>1</v>
      </c>
      <c r="H8664" s="30">
        <v>1</v>
      </c>
      <c r="I8664" s="30">
        <v>1</v>
      </c>
      <c r="K8664" s="457"/>
      <c r="L8664" s="457" t="e">
        <f>IF(K8664=0,#REF!,0)</f>
        <v>#REF!</v>
      </c>
    </row>
    <row r="8665" spans="1:12">
      <c r="A8665" s="30">
        <v>8663</v>
      </c>
      <c r="B8665" s="30">
        <v>1762.222</v>
      </c>
      <c r="C8665" s="30">
        <v>18396.530999999901</v>
      </c>
      <c r="D8665" s="30">
        <v>1</v>
      </c>
      <c r="E8665" s="30">
        <v>1</v>
      </c>
      <c r="F8665" s="30">
        <v>24389.18999999989</v>
      </c>
      <c r="G8665" s="30">
        <v>1</v>
      </c>
      <c r="H8665" s="30">
        <v>1</v>
      </c>
      <c r="I8665" s="30">
        <v>1</v>
      </c>
      <c r="K8665" s="457"/>
      <c r="L8665" s="457" t="e">
        <f>IF(K8665=0,#REF!,0)</f>
        <v>#REF!</v>
      </c>
    </row>
    <row r="8666" spans="1:12">
      <c r="A8666" s="30">
        <v>8664</v>
      </c>
      <c r="B8666" s="30">
        <v>1032.623999999998</v>
      </c>
      <c r="C8666" s="30">
        <v>18495.734999999899</v>
      </c>
      <c r="D8666" s="30">
        <v>1</v>
      </c>
      <c r="E8666" s="30">
        <v>1</v>
      </c>
      <c r="F8666" s="30">
        <v>31482.621999999992</v>
      </c>
      <c r="G8666" s="30">
        <v>1</v>
      </c>
      <c r="H8666" s="30">
        <v>1</v>
      </c>
      <c r="I8666" s="30">
        <v>1</v>
      </c>
      <c r="K8666" s="457"/>
      <c r="L8666" s="457" t="e">
        <f>IF(K8666=0,#REF!,0)</f>
        <v>#REF!</v>
      </c>
    </row>
    <row r="8667" spans="1:12">
      <c r="A8667" s="30">
        <v>8665</v>
      </c>
      <c r="B8667" s="30">
        <v>1032.623999999998</v>
      </c>
      <c r="C8667" s="30">
        <v>17819.43999999989</v>
      </c>
      <c r="D8667" s="30">
        <v>1</v>
      </c>
      <c r="E8667" s="30">
        <v>1</v>
      </c>
      <c r="F8667" s="30">
        <v>35073.800999999999</v>
      </c>
      <c r="G8667" s="30">
        <v>1</v>
      </c>
      <c r="H8667" s="30">
        <v>1</v>
      </c>
      <c r="I8667" s="30">
        <v>1</v>
      </c>
      <c r="K8667" s="457"/>
      <c r="L8667" s="457" t="e">
        <f>IF(K8667=0,#REF!,0)</f>
        <v>#REF!</v>
      </c>
    </row>
    <row r="8668" spans="1:12">
      <c r="A8668" s="30">
        <v>8666</v>
      </c>
      <c r="B8668" s="30">
        <v>1032.623999999998</v>
      </c>
      <c r="C8668" s="30">
        <v>17769.244999999901</v>
      </c>
      <c r="D8668" s="30">
        <v>1</v>
      </c>
      <c r="E8668" s="30">
        <v>1</v>
      </c>
      <c r="F8668" s="30">
        <v>39048.305999999997</v>
      </c>
      <c r="G8668" s="30">
        <v>1</v>
      </c>
      <c r="H8668" s="30">
        <v>1</v>
      </c>
      <c r="I8668" s="30">
        <v>1</v>
      </c>
      <c r="K8668" s="457"/>
      <c r="L8668" s="457" t="e">
        <f>IF(K8668=0,#REF!,0)</f>
        <v>#REF!</v>
      </c>
    </row>
    <row r="8669" spans="1:12">
      <c r="A8669" s="30">
        <v>8667</v>
      </c>
      <c r="B8669" s="30">
        <v>1032.623999999998</v>
      </c>
      <c r="C8669" s="30">
        <v>17789.4909999999</v>
      </c>
      <c r="D8669" s="30">
        <v>1</v>
      </c>
      <c r="E8669" s="30">
        <v>1</v>
      </c>
      <c r="F8669" s="30">
        <v>42069.551999999996</v>
      </c>
      <c r="G8669" s="30">
        <v>1</v>
      </c>
      <c r="H8669" s="30">
        <v>1</v>
      </c>
      <c r="I8669" s="30">
        <v>1</v>
      </c>
      <c r="K8669" s="457"/>
      <c r="L8669" s="457" t="e">
        <f>IF(K8669=0,#REF!,0)</f>
        <v>#REF!</v>
      </c>
    </row>
    <row r="8670" spans="1:12">
      <c r="A8670" s="30">
        <v>8668</v>
      </c>
      <c r="B8670" s="30">
        <v>1032.623999999998</v>
      </c>
      <c r="C8670" s="30">
        <v>17829.3129999999</v>
      </c>
      <c r="D8670" s="30">
        <v>1</v>
      </c>
      <c r="E8670" s="30">
        <v>1</v>
      </c>
      <c r="F8670" s="30">
        <v>45023.962999999902</v>
      </c>
      <c r="G8670" s="30">
        <v>1</v>
      </c>
      <c r="H8670" s="30">
        <v>1</v>
      </c>
      <c r="I8670" s="30">
        <v>1</v>
      </c>
      <c r="K8670" s="457"/>
      <c r="L8670" s="457" t="e">
        <f>IF(K8670=0,#REF!,0)</f>
        <v>#REF!</v>
      </c>
    </row>
    <row r="8671" spans="1:12">
      <c r="A8671" s="30">
        <v>8669</v>
      </c>
      <c r="B8671" s="30">
        <v>1032.623999999998</v>
      </c>
      <c r="C8671" s="30">
        <v>17864.784999999902</v>
      </c>
      <c r="D8671" s="30">
        <v>1</v>
      </c>
      <c r="E8671" s="30">
        <v>1</v>
      </c>
      <c r="F8671" s="30">
        <v>47643.934999999896</v>
      </c>
      <c r="G8671" s="30">
        <v>1</v>
      </c>
      <c r="H8671" s="30">
        <v>1</v>
      </c>
      <c r="I8671" s="30">
        <v>1</v>
      </c>
      <c r="K8671" s="457"/>
      <c r="L8671" s="457" t="e">
        <f>IF(K8671=0,#REF!,0)</f>
        <v>#REF!</v>
      </c>
    </row>
    <row r="8672" spans="1:12">
      <c r="A8672" s="30">
        <v>8670</v>
      </c>
      <c r="B8672" s="30">
        <v>1762.222</v>
      </c>
      <c r="C8672" s="30">
        <v>17907.6879999999</v>
      </c>
      <c r="D8672" s="30">
        <v>1</v>
      </c>
      <c r="E8672" s="30">
        <v>1</v>
      </c>
      <c r="F8672" s="30">
        <v>49148.267999999895</v>
      </c>
      <c r="G8672" s="30">
        <v>1</v>
      </c>
      <c r="H8672" s="30">
        <v>1</v>
      </c>
      <c r="I8672" s="30">
        <v>1</v>
      </c>
      <c r="K8672" s="457"/>
      <c r="L8672" s="457" t="e">
        <f>IF(K8672=0,#REF!,0)</f>
        <v>#REF!</v>
      </c>
    </row>
    <row r="8673" spans="1:12">
      <c r="A8673" s="30">
        <v>8671</v>
      </c>
      <c r="B8673" s="30">
        <v>6139.8579999999993</v>
      </c>
      <c r="C8673" s="30">
        <v>18076.701999999888</v>
      </c>
      <c r="D8673" s="30">
        <v>1</v>
      </c>
      <c r="E8673" s="30">
        <v>1</v>
      </c>
      <c r="F8673" s="30">
        <v>123945.44499999999</v>
      </c>
      <c r="G8673" s="30">
        <v>1</v>
      </c>
      <c r="H8673" s="30">
        <v>1</v>
      </c>
      <c r="I8673" s="30">
        <v>1</v>
      </c>
      <c r="K8673" s="457"/>
      <c r="L8673" s="457" t="e">
        <f>IF(K8673=0,#REF!,0)</f>
        <v>#REF!</v>
      </c>
    </row>
    <row r="8674" spans="1:12">
      <c r="A8674" s="30">
        <v>8672</v>
      </c>
      <c r="B8674" s="30">
        <v>1762.222</v>
      </c>
      <c r="C8674" s="30">
        <v>32848.182999999888</v>
      </c>
      <c r="D8674" s="30">
        <v>1</v>
      </c>
      <c r="E8674" s="30">
        <v>1</v>
      </c>
      <c r="F8674" s="30">
        <v>129021.77999999899</v>
      </c>
      <c r="G8674" s="30">
        <v>1</v>
      </c>
      <c r="H8674" s="30">
        <v>1</v>
      </c>
      <c r="I8674" s="30">
        <v>1</v>
      </c>
      <c r="K8674" s="457"/>
      <c r="L8674" s="457" t="e">
        <f>IF(K8674=0,#REF!,0)</f>
        <v>#REF!</v>
      </c>
    </row>
    <row r="8675" spans="1:12">
      <c r="A8675" s="30">
        <v>8673</v>
      </c>
      <c r="B8675" s="30">
        <v>1032.623999999998</v>
      </c>
      <c r="C8675" s="30">
        <v>33689.37299999989</v>
      </c>
      <c r="D8675" s="30">
        <v>1</v>
      </c>
      <c r="E8675" s="30">
        <v>1</v>
      </c>
      <c r="F8675" s="30">
        <v>123362.572</v>
      </c>
      <c r="G8675" s="30">
        <v>1</v>
      </c>
      <c r="H8675" s="30">
        <v>1</v>
      </c>
      <c r="I8675" s="30">
        <v>1</v>
      </c>
      <c r="K8675" s="457"/>
      <c r="L8675" s="457" t="e">
        <f>IF(K8675=0,#REF!,0)</f>
        <v>#REF!</v>
      </c>
    </row>
    <row r="8676" spans="1:12">
      <c r="A8676" s="30">
        <v>8674</v>
      </c>
      <c r="B8676" s="30">
        <v>1153.2399999999991</v>
      </c>
      <c r="C8676" s="30">
        <v>34519.2049999999</v>
      </c>
      <c r="D8676" s="30">
        <v>1</v>
      </c>
      <c r="E8676" s="30">
        <v>1</v>
      </c>
      <c r="F8676" s="30">
        <v>115442.70399999899</v>
      </c>
      <c r="G8676" s="30">
        <v>1</v>
      </c>
      <c r="H8676" s="30">
        <v>1</v>
      </c>
      <c r="I8676" s="30">
        <v>1</v>
      </c>
      <c r="K8676" s="457"/>
      <c r="L8676" s="457" t="e">
        <f>IF(K8676=0,#REF!,0)</f>
        <v>#REF!</v>
      </c>
    </row>
    <row r="8677" spans="1:12">
      <c r="A8677" s="30">
        <v>8675</v>
      </c>
      <c r="B8677" s="30">
        <v>1213.5469999999991</v>
      </c>
      <c r="C8677" s="30">
        <v>35243.596999999878</v>
      </c>
      <c r="D8677" s="30">
        <v>1</v>
      </c>
      <c r="E8677" s="30">
        <v>1</v>
      </c>
      <c r="F8677" s="30">
        <v>110437.33899999999</v>
      </c>
      <c r="G8677" s="30">
        <v>1</v>
      </c>
      <c r="H8677" s="30">
        <v>1</v>
      </c>
      <c r="I8677" s="30">
        <v>1</v>
      </c>
      <c r="K8677" s="457"/>
      <c r="L8677" s="457" t="e">
        <f>IF(K8677=0,#REF!,0)</f>
        <v>#REF!</v>
      </c>
    </row>
    <row r="8678" spans="1:12">
      <c r="A8678" s="30">
        <v>8676</v>
      </c>
      <c r="B8678" s="30">
        <v>1213.5469999999991</v>
      </c>
      <c r="C8678" s="30">
        <v>34235.4549999999</v>
      </c>
      <c r="D8678" s="30">
        <v>1</v>
      </c>
      <c r="E8678" s="30">
        <v>1</v>
      </c>
      <c r="F8678" s="30">
        <v>95369.057999999888</v>
      </c>
      <c r="G8678" s="30">
        <v>1</v>
      </c>
      <c r="H8678" s="30">
        <v>1</v>
      </c>
      <c r="I8678" s="30">
        <v>1</v>
      </c>
      <c r="K8678" s="457"/>
      <c r="L8678" s="457" t="e">
        <f>IF(K8678=0,#REF!,0)</f>
        <v>#REF!</v>
      </c>
    </row>
    <row r="8679" spans="1:12">
      <c r="A8679" s="30">
        <v>8677</v>
      </c>
      <c r="B8679" s="30">
        <v>6200.1660000000002</v>
      </c>
      <c r="C8679" s="30">
        <v>32517.996999999988</v>
      </c>
      <c r="D8679" s="30">
        <v>1</v>
      </c>
      <c r="E8679" s="30">
        <v>1</v>
      </c>
      <c r="F8679" s="30">
        <v>85905.962</v>
      </c>
      <c r="G8679" s="30">
        <v>1</v>
      </c>
      <c r="H8679" s="30">
        <v>1</v>
      </c>
      <c r="I8679" s="30">
        <v>1</v>
      </c>
      <c r="K8679" s="457"/>
      <c r="L8679" s="457" t="e">
        <f>IF(K8679=0,#REF!,0)</f>
        <v>#REF!</v>
      </c>
    </row>
    <row r="8680" spans="1:12">
      <c r="A8680" s="30">
        <v>8678</v>
      </c>
      <c r="B8680" s="30">
        <v>1762.222</v>
      </c>
      <c r="C8680" s="30">
        <v>32086.237999999903</v>
      </c>
      <c r="D8680" s="30">
        <v>1</v>
      </c>
      <c r="E8680" s="30">
        <v>1</v>
      </c>
      <c r="F8680" s="30">
        <v>86375.978999999905</v>
      </c>
      <c r="G8680" s="30">
        <v>1</v>
      </c>
      <c r="H8680" s="30">
        <v>1</v>
      </c>
      <c r="I8680" s="30">
        <v>1</v>
      </c>
      <c r="K8680" s="457"/>
      <c r="L8680" s="457" t="e">
        <f>IF(K8680=0,#REF!,0)</f>
        <v>#REF!</v>
      </c>
    </row>
    <row r="8681" spans="1:12">
      <c r="A8681" s="30">
        <v>8679</v>
      </c>
      <c r="B8681" s="30">
        <v>1032.623999999998</v>
      </c>
      <c r="C8681" s="30">
        <v>32715.644999999899</v>
      </c>
      <c r="D8681" s="30">
        <v>1</v>
      </c>
      <c r="E8681" s="30">
        <v>1</v>
      </c>
      <c r="F8681" s="30">
        <v>83819.149999999892</v>
      </c>
      <c r="G8681" s="30">
        <v>1</v>
      </c>
      <c r="H8681" s="30">
        <v>1</v>
      </c>
      <c r="I8681" s="30">
        <v>1</v>
      </c>
      <c r="K8681" s="457"/>
      <c r="L8681" s="457" t="e">
        <f>IF(K8681=0,#REF!,0)</f>
        <v>#REF!</v>
      </c>
    </row>
    <row r="8682" spans="1:12">
      <c r="A8682" s="30">
        <v>8680</v>
      </c>
      <c r="B8682" s="30">
        <v>1032.623999999998</v>
      </c>
      <c r="C8682" s="30">
        <v>32180.451999999896</v>
      </c>
      <c r="D8682" s="30">
        <v>1</v>
      </c>
      <c r="E8682" s="30">
        <v>1</v>
      </c>
      <c r="F8682" s="30">
        <v>78610.887000000002</v>
      </c>
      <c r="G8682" s="30">
        <v>1</v>
      </c>
      <c r="H8682" s="30">
        <v>1</v>
      </c>
      <c r="I8682" s="30">
        <v>1</v>
      </c>
      <c r="K8682" s="457"/>
      <c r="L8682" s="457" t="e">
        <f>IF(K8682=0,#REF!,0)</f>
        <v>#REF!</v>
      </c>
    </row>
    <row r="8683" spans="1:12">
      <c r="A8683" s="30">
        <v>8681</v>
      </c>
      <c r="B8683" s="30">
        <v>1032.623999999998</v>
      </c>
      <c r="C8683" s="30">
        <v>31901.407999999901</v>
      </c>
      <c r="D8683" s="30">
        <v>1</v>
      </c>
      <c r="E8683" s="30">
        <v>1</v>
      </c>
      <c r="F8683" s="30">
        <v>81784.810999999885</v>
      </c>
      <c r="G8683" s="30">
        <v>1</v>
      </c>
      <c r="H8683" s="30">
        <v>1</v>
      </c>
      <c r="I8683" s="30">
        <v>1</v>
      </c>
      <c r="K8683" s="457"/>
      <c r="L8683" s="457" t="e">
        <f>IF(K8683=0,#REF!,0)</f>
        <v>#REF!</v>
      </c>
    </row>
    <row r="8684" spans="1:12">
      <c r="A8684" s="30">
        <v>8682</v>
      </c>
      <c r="B8684" s="30">
        <v>1762.222</v>
      </c>
      <c r="C8684" s="30">
        <v>31338.482999999891</v>
      </c>
      <c r="D8684" s="30">
        <v>1</v>
      </c>
      <c r="E8684" s="30">
        <v>1</v>
      </c>
      <c r="F8684" s="30">
        <v>84084.980999999985</v>
      </c>
      <c r="G8684" s="30">
        <v>1</v>
      </c>
      <c r="H8684" s="30">
        <v>1</v>
      </c>
      <c r="I8684" s="30">
        <v>1</v>
      </c>
      <c r="K8684" s="457"/>
      <c r="L8684" s="457" t="e">
        <f>IF(K8684=0,#REF!,0)</f>
        <v>#REF!</v>
      </c>
    </row>
    <row r="8685" spans="1:12">
      <c r="A8685" s="30">
        <v>8683</v>
      </c>
      <c r="B8685" s="30">
        <v>6139.8579999999993</v>
      </c>
      <c r="C8685" s="30">
        <v>31313.088999999891</v>
      </c>
      <c r="D8685" s="30">
        <v>1</v>
      </c>
      <c r="E8685" s="30">
        <v>1</v>
      </c>
      <c r="F8685" s="30">
        <v>77139.218999999997</v>
      </c>
      <c r="G8685" s="30">
        <v>1</v>
      </c>
      <c r="H8685" s="30">
        <v>1</v>
      </c>
      <c r="I8685" s="30">
        <v>1</v>
      </c>
      <c r="K8685" s="457"/>
      <c r="L8685" s="457" t="e">
        <f>IF(K8685=0,#REF!,0)</f>
        <v>#REF!</v>
      </c>
    </row>
    <row r="8686" spans="1:12">
      <c r="A8686" s="30">
        <v>8684</v>
      </c>
      <c r="B8686" s="30">
        <v>7599.07</v>
      </c>
      <c r="C8686" s="30">
        <v>32642.237999999899</v>
      </c>
      <c r="D8686" s="30">
        <v>1</v>
      </c>
      <c r="E8686" s="30">
        <v>1</v>
      </c>
      <c r="F8686" s="30">
        <v>74162.89</v>
      </c>
      <c r="G8686" s="30">
        <v>1</v>
      </c>
      <c r="H8686" s="30">
        <v>1</v>
      </c>
      <c r="I8686" s="30">
        <v>1</v>
      </c>
      <c r="K8686" s="457"/>
      <c r="L8686" s="457" t="e">
        <f>IF(K8686=0,#REF!,0)</f>
        <v>#REF!</v>
      </c>
    </row>
    <row r="8687" spans="1:12">
      <c r="A8687" s="30">
        <v>8685</v>
      </c>
      <c r="B8687" s="30">
        <v>1762.222</v>
      </c>
      <c r="C8687" s="30">
        <v>18192.9749999999</v>
      </c>
      <c r="D8687" s="30">
        <v>1</v>
      </c>
      <c r="E8687" s="30">
        <v>1</v>
      </c>
      <c r="F8687" s="30">
        <v>82765.489999999903</v>
      </c>
      <c r="G8687" s="30">
        <v>1</v>
      </c>
      <c r="H8687" s="30">
        <v>1</v>
      </c>
      <c r="I8687" s="30">
        <v>1</v>
      </c>
      <c r="K8687" s="457"/>
      <c r="L8687" s="457" t="e">
        <f>IF(K8687=0,#REF!,0)</f>
        <v>#REF!</v>
      </c>
    </row>
    <row r="8688" spans="1:12">
      <c r="A8688" s="30">
        <v>8686</v>
      </c>
      <c r="B8688" s="30">
        <v>1762.222</v>
      </c>
      <c r="C8688" s="30">
        <v>17770.843999999903</v>
      </c>
      <c r="D8688" s="30">
        <v>1</v>
      </c>
      <c r="E8688" s="30">
        <v>1</v>
      </c>
      <c r="F8688" s="30">
        <v>4607.7690000000002</v>
      </c>
      <c r="G8688" s="30">
        <v>1</v>
      </c>
      <c r="H8688" s="30">
        <v>1</v>
      </c>
      <c r="I8688" s="30">
        <v>1</v>
      </c>
      <c r="K8688" s="457"/>
      <c r="L8688" s="457" t="e">
        <f>IF(K8688=0,#REF!,0)</f>
        <v>#REF!</v>
      </c>
    </row>
    <row r="8689" spans="1:12">
      <c r="A8689" s="30">
        <v>8687</v>
      </c>
      <c r="B8689" s="30">
        <v>1762.222</v>
      </c>
      <c r="C8689" s="30">
        <v>17363.994999999901</v>
      </c>
      <c r="D8689" s="30">
        <v>1</v>
      </c>
      <c r="E8689" s="30">
        <v>1</v>
      </c>
      <c r="F8689" s="30">
        <v>10716.516999999991</v>
      </c>
      <c r="G8689" s="30">
        <v>1</v>
      </c>
      <c r="H8689" s="30">
        <v>1</v>
      </c>
      <c r="I8689" s="30">
        <v>1</v>
      </c>
      <c r="K8689" s="457"/>
      <c r="L8689" s="457" t="e">
        <f>IF(K8689=0,#REF!,0)</f>
        <v>#REF!</v>
      </c>
    </row>
    <row r="8690" spans="1:12">
      <c r="A8690" s="30">
        <v>8688</v>
      </c>
      <c r="B8690" s="30">
        <v>1032.623999999998</v>
      </c>
      <c r="C8690" s="30">
        <v>17405.048999999901</v>
      </c>
      <c r="D8690" s="30">
        <v>1</v>
      </c>
      <c r="E8690" s="30">
        <v>1</v>
      </c>
      <c r="F8690" s="30">
        <v>18026.915000000001</v>
      </c>
      <c r="G8690" s="30">
        <v>1</v>
      </c>
      <c r="H8690" s="30">
        <v>1</v>
      </c>
      <c r="I8690" s="30">
        <v>1</v>
      </c>
      <c r="K8690" s="457"/>
      <c r="L8690" s="457" t="e">
        <f>IF(K8690=0,#REF!,0)</f>
        <v>#REF!</v>
      </c>
    </row>
    <row r="8691" spans="1:12">
      <c r="A8691" s="30">
        <v>8689</v>
      </c>
      <c r="B8691" s="30">
        <v>1032.623999999998</v>
      </c>
      <c r="C8691" s="30">
        <v>17460.824999999899</v>
      </c>
      <c r="D8691" s="30">
        <v>1</v>
      </c>
      <c r="E8691" s="30">
        <v>1</v>
      </c>
      <c r="F8691" s="30">
        <v>24749.627999999899</v>
      </c>
      <c r="G8691" s="30">
        <v>1</v>
      </c>
      <c r="H8691" s="30">
        <v>1</v>
      </c>
      <c r="I8691" s="30">
        <v>1</v>
      </c>
      <c r="K8691" s="457"/>
      <c r="L8691" s="457" t="e">
        <f>IF(K8691=0,#REF!,0)</f>
        <v>#REF!</v>
      </c>
    </row>
    <row r="8692" spans="1:12">
      <c r="A8692" s="30">
        <v>8690</v>
      </c>
      <c r="B8692" s="30">
        <v>1032.623999999998</v>
      </c>
      <c r="C8692" s="30">
        <v>17442.125999999902</v>
      </c>
      <c r="D8692" s="30">
        <v>1</v>
      </c>
      <c r="E8692" s="30">
        <v>1</v>
      </c>
      <c r="F8692" s="30">
        <v>30788.661999999997</v>
      </c>
      <c r="G8692" s="30">
        <v>1</v>
      </c>
      <c r="H8692" s="30">
        <v>1</v>
      </c>
      <c r="I8692" s="30">
        <v>1</v>
      </c>
      <c r="K8692" s="457"/>
      <c r="L8692" s="457" t="e">
        <f>IF(K8692=0,#REF!,0)</f>
        <v>#REF!</v>
      </c>
    </row>
    <row r="8693" spans="1:12">
      <c r="A8693" s="30">
        <v>8691</v>
      </c>
      <c r="B8693" s="30">
        <v>1032.623999999998</v>
      </c>
      <c r="C8693" s="30">
        <v>17500.493999999901</v>
      </c>
      <c r="D8693" s="30">
        <v>1</v>
      </c>
      <c r="E8693" s="30">
        <v>1</v>
      </c>
      <c r="F8693" s="30">
        <v>36705.1689999999</v>
      </c>
      <c r="G8693" s="30">
        <v>1</v>
      </c>
      <c r="H8693" s="30">
        <v>1</v>
      </c>
      <c r="I8693" s="30">
        <v>1</v>
      </c>
      <c r="K8693" s="457"/>
      <c r="L8693" s="457" t="e">
        <f>IF(K8693=0,#REF!,0)</f>
        <v>#REF!</v>
      </c>
    </row>
    <row r="8694" spans="1:12">
      <c r="A8694" s="30">
        <v>8692</v>
      </c>
      <c r="B8694" s="30">
        <v>1032.623999999998</v>
      </c>
      <c r="C8694" s="30">
        <v>17529.4199999999</v>
      </c>
      <c r="D8694" s="30">
        <v>1</v>
      </c>
      <c r="E8694" s="30">
        <v>1</v>
      </c>
      <c r="F8694" s="30">
        <v>41257.957000000002</v>
      </c>
      <c r="G8694" s="30">
        <v>1</v>
      </c>
      <c r="H8694" s="30">
        <v>1</v>
      </c>
      <c r="I8694" s="30">
        <v>1</v>
      </c>
      <c r="K8694" s="457"/>
      <c r="L8694" s="457" t="e">
        <f>IF(K8694=0,#REF!,0)</f>
        <v>#REF!</v>
      </c>
    </row>
    <row r="8695" spans="1:12">
      <c r="A8695" s="30">
        <v>8693</v>
      </c>
      <c r="B8695" s="30">
        <v>1032.623999999998</v>
      </c>
      <c r="C8695" s="30">
        <v>17548.607999999898</v>
      </c>
      <c r="D8695" s="30">
        <v>1</v>
      </c>
      <c r="E8695" s="30">
        <v>1</v>
      </c>
      <c r="F8695" s="30">
        <v>45387.262000000002</v>
      </c>
      <c r="G8695" s="30">
        <v>1</v>
      </c>
      <c r="H8695" s="30">
        <v>1</v>
      </c>
      <c r="I8695" s="30">
        <v>1</v>
      </c>
      <c r="K8695" s="457"/>
      <c r="L8695" s="457" t="e">
        <f>IF(K8695=0,#REF!,0)</f>
        <v>#REF!</v>
      </c>
    </row>
    <row r="8696" spans="1:12">
      <c r="A8696" s="30">
        <v>8694</v>
      </c>
      <c r="B8696" s="30">
        <v>1762.222</v>
      </c>
      <c r="C8696" s="30">
        <v>17564.683999999899</v>
      </c>
      <c r="D8696" s="30">
        <v>1</v>
      </c>
      <c r="E8696" s="30">
        <v>1</v>
      </c>
      <c r="F8696" s="30">
        <v>47847.4909999999</v>
      </c>
      <c r="G8696" s="30">
        <v>1</v>
      </c>
      <c r="H8696" s="30">
        <v>1</v>
      </c>
      <c r="I8696" s="30">
        <v>1</v>
      </c>
      <c r="K8696" s="457"/>
      <c r="L8696" s="457" t="e">
        <f>IF(K8696=0,#REF!,0)</f>
        <v>#REF!</v>
      </c>
    </row>
    <row r="8697" spans="1:12">
      <c r="A8697" s="30">
        <v>8695</v>
      </c>
      <c r="B8697" s="30">
        <v>6139.8579999999993</v>
      </c>
      <c r="C8697" s="30">
        <v>17668.6889999999</v>
      </c>
      <c r="D8697" s="30">
        <v>1</v>
      </c>
      <c r="E8697" s="30">
        <v>1</v>
      </c>
      <c r="F8697" s="30">
        <v>122641.13399999999</v>
      </c>
      <c r="G8697" s="30">
        <v>1</v>
      </c>
      <c r="H8697" s="30">
        <v>1</v>
      </c>
      <c r="I8697" s="30">
        <v>1</v>
      </c>
      <c r="K8697" s="457"/>
      <c r="L8697" s="457" t="e">
        <f>IF(K8697=0,#REF!,0)</f>
        <v>#REF!</v>
      </c>
    </row>
    <row r="8698" spans="1:12">
      <c r="A8698" s="30">
        <v>8696</v>
      </c>
      <c r="B8698" s="30">
        <v>1762.222</v>
      </c>
      <c r="C8698" s="30">
        <v>18001.808999999899</v>
      </c>
      <c r="D8698" s="30">
        <v>1</v>
      </c>
      <c r="E8698" s="30">
        <v>1</v>
      </c>
      <c r="F8698" s="30">
        <v>127450.424999999</v>
      </c>
      <c r="G8698" s="30">
        <v>1</v>
      </c>
      <c r="H8698" s="30">
        <v>1</v>
      </c>
      <c r="I8698" s="30">
        <v>1</v>
      </c>
      <c r="K8698" s="457"/>
      <c r="L8698" s="457" t="e">
        <f>IF(K8698=0,#REF!,0)</f>
        <v>#REF!</v>
      </c>
    </row>
    <row r="8699" spans="1:12">
      <c r="A8699" s="30">
        <v>8697</v>
      </c>
      <c r="B8699" s="30">
        <v>1032.623999999998</v>
      </c>
      <c r="C8699" s="30">
        <v>18917.734999999899</v>
      </c>
      <c r="D8699" s="30">
        <v>1</v>
      </c>
      <c r="E8699" s="30">
        <v>1</v>
      </c>
      <c r="F8699" s="30">
        <v>123018.82499999899</v>
      </c>
      <c r="G8699" s="30">
        <v>1</v>
      </c>
      <c r="H8699" s="30">
        <v>1</v>
      </c>
      <c r="I8699" s="30">
        <v>1</v>
      </c>
      <c r="K8699" s="457"/>
      <c r="L8699" s="457" t="e">
        <f>IF(K8699=0,#REF!,0)</f>
        <v>#REF!</v>
      </c>
    </row>
    <row r="8700" spans="1:12">
      <c r="A8700" s="30">
        <v>8698</v>
      </c>
      <c r="B8700" s="30">
        <v>1153.2399999999991</v>
      </c>
      <c r="C8700" s="30">
        <v>19719.714999999902</v>
      </c>
      <c r="D8700" s="30">
        <v>1</v>
      </c>
      <c r="E8700" s="30">
        <v>1</v>
      </c>
      <c r="F8700" s="30">
        <v>113502.06700000001</v>
      </c>
      <c r="G8700" s="30">
        <v>1</v>
      </c>
      <c r="H8700" s="30">
        <v>1</v>
      </c>
      <c r="I8700" s="30">
        <v>1</v>
      </c>
      <c r="K8700" s="457"/>
      <c r="L8700" s="457" t="e">
        <f>IF(K8700=0,#REF!,0)</f>
        <v>#REF!</v>
      </c>
    </row>
    <row r="8701" spans="1:12">
      <c r="A8701" s="30">
        <v>8699</v>
      </c>
      <c r="B8701" s="30">
        <v>1213.5469999999991</v>
      </c>
      <c r="C8701" s="30">
        <v>20366.5639999999</v>
      </c>
      <c r="D8701" s="30">
        <v>1</v>
      </c>
      <c r="E8701" s="30">
        <v>1</v>
      </c>
      <c r="F8701" s="30">
        <v>104150.70099999999</v>
      </c>
      <c r="G8701" s="30">
        <v>1</v>
      </c>
      <c r="H8701" s="30">
        <v>1</v>
      </c>
      <c r="I8701" s="30">
        <v>1</v>
      </c>
      <c r="K8701" s="457"/>
      <c r="L8701" s="457" t="e">
        <f>IF(K8701=0,#REF!,0)</f>
        <v>#REF!</v>
      </c>
    </row>
    <row r="8702" spans="1:12">
      <c r="A8702" s="30">
        <v>8700</v>
      </c>
      <c r="B8702" s="30">
        <v>1213.5469999999991</v>
      </c>
      <c r="C8702" s="30">
        <v>19762.7779999999</v>
      </c>
      <c r="D8702" s="30">
        <v>1</v>
      </c>
      <c r="E8702" s="30">
        <v>1</v>
      </c>
      <c r="F8702" s="30">
        <v>93427.915999999896</v>
      </c>
      <c r="G8702" s="30">
        <v>1</v>
      </c>
      <c r="H8702" s="30">
        <v>1</v>
      </c>
      <c r="I8702" s="30">
        <v>1</v>
      </c>
      <c r="K8702" s="457"/>
      <c r="L8702" s="457" t="e">
        <f>IF(K8702=0,#REF!,0)</f>
        <v>#REF!</v>
      </c>
    </row>
    <row r="8703" spans="1:12">
      <c r="A8703" s="30">
        <v>8701</v>
      </c>
      <c r="B8703" s="30">
        <v>6200.1660000000002</v>
      </c>
      <c r="C8703" s="30">
        <v>17845.006999999889</v>
      </c>
      <c r="D8703" s="30">
        <v>1</v>
      </c>
      <c r="E8703" s="30">
        <v>1</v>
      </c>
      <c r="F8703" s="30">
        <v>74056.022999999986</v>
      </c>
      <c r="G8703" s="30">
        <v>1</v>
      </c>
      <c r="H8703" s="30">
        <v>1</v>
      </c>
      <c r="I8703" s="30">
        <v>1</v>
      </c>
      <c r="K8703" s="457"/>
      <c r="L8703" s="457" t="e">
        <f>IF(K8703=0,#REF!,0)</f>
        <v>#REF!</v>
      </c>
    </row>
    <row r="8704" spans="1:12">
      <c r="A8704" s="30">
        <v>8702</v>
      </c>
      <c r="B8704" s="30">
        <v>1762.222</v>
      </c>
      <c r="C8704" s="30">
        <v>17636.605999999898</v>
      </c>
      <c r="D8704" s="30">
        <v>1</v>
      </c>
      <c r="E8704" s="30">
        <v>1</v>
      </c>
      <c r="F8704" s="30">
        <v>76053.774999999994</v>
      </c>
      <c r="G8704" s="30">
        <v>1</v>
      </c>
      <c r="H8704" s="30">
        <v>1</v>
      </c>
      <c r="I8704" s="30">
        <v>1</v>
      </c>
      <c r="K8704" s="457"/>
      <c r="L8704" s="457" t="e">
        <f>IF(K8704=0,#REF!,0)</f>
        <v>#REF!</v>
      </c>
    </row>
    <row r="8705" spans="1:12">
      <c r="A8705" s="30">
        <v>8703</v>
      </c>
      <c r="B8705" s="30">
        <v>1032.623999999998</v>
      </c>
      <c r="C8705" s="30">
        <v>18417.9219999999</v>
      </c>
      <c r="D8705" s="30">
        <v>1</v>
      </c>
      <c r="E8705" s="30">
        <v>1</v>
      </c>
      <c r="F8705" s="30">
        <v>74948.491999999998</v>
      </c>
      <c r="G8705" s="30">
        <v>1</v>
      </c>
      <c r="H8705" s="30">
        <v>1</v>
      </c>
      <c r="I8705" s="30">
        <v>1</v>
      </c>
      <c r="K8705" s="457"/>
      <c r="L8705" s="457" t="e">
        <f>IF(K8705=0,#REF!,0)</f>
        <v>#REF!</v>
      </c>
    </row>
    <row r="8706" spans="1:12">
      <c r="A8706" s="30">
        <v>8704</v>
      </c>
      <c r="B8706" s="30">
        <v>1032.623999999998</v>
      </c>
      <c r="C8706" s="30">
        <v>18098.971999999889</v>
      </c>
      <c r="D8706" s="30">
        <v>1</v>
      </c>
      <c r="E8706" s="30">
        <v>1</v>
      </c>
      <c r="F8706" s="30">
        <v>74666.513999999894</v>
      </c>
      <c r="G8706" s="30">
        <v>1</v>
      </c>
      <c r="H8706" s="30">
        <v>1</v>
      </c>
      <c r="I8706" s="30">
        <v>1</v>
      </c>
      <c r="K8706" s="457"/>
      <c r="L8706" s="457" t="e">
        <f>IF(K8706=0,#REF!,0)</f>
        <v>#REF!</v>
      </c>
    </row>
    <row r="8707" spans="1:12">
      <c r="A8707" s="30">
        <v>8705</v>
      </c>
      <c r="B8707" s="30">
        <v>1032.623999999998</v>
      </c>
      <c r="C8707" s="30">
        <v>17871.755999999899</v>
      </c>
      <c r="D8707" s="30">
        <v>1</v>
      </c>
      <c r="E8707" s="30">
        <v>1</v>
      </c>
      <c r="F8707" s="30">
        <v>76731.893000000011</v>
      </c>
      <c r="G8707" s="30">
        <v>1</v>
      </c>
      <c r="H8707" s="30">
        <v>1</v>
      </c>
      <c r="I8707" s="30">
        <v>1</v>
      </c>
      <c r="K8707" s="457"/>
      <c r="L8707" s="457" t="e">
        <f>IF(K8707=0,#REF!,0)</f>
        <v>#REF!</v>
      </c>
    </row>
    <row r="8708" spans="1:12">
      <c r="A8708" s="30">
        <v>8706</v>
      </c>
      <c r="B8708" s="30">
        <v>1762.222</v>
      </c>
      <c r="C8708" s="30">
        <v>17335.732999999902</v>
      </c>
      <c r="D8708" s="30">
        <v>1</v>
      </c>
      <c r="E8708" s="30">
        <v>1</v>
      </c>
      <c r="F8708" s="30">
        <v>80327.483999999982</v>
      </c>
      <c r="G8708" s="30">
        <v>1</v>
      </c>
      <c r="H8708" s="30">
        <v>1</v>
      </c>
      <c r="I8708" s="30">
        <v>1</v>
      </c>
      <c r="K8708" s="457"/>
      <c r="L8708" s="457" t="e">
        <f>IF(K8708=0,#REF!,0)</f>
        <v>#REF!</v>
      </c>
    </row>
    <row r="8709" spans="1:12">
      <c r="A8709" s="30">
        <v>8707</v>
      </c>
      <c r="B8709" s="30">
        <v>6139.8579999999993</v>
      </c>
      <c r="C8709" s="30">
        <v>17322.5809999999</v>
      </c>
      <c r="D8709" s="30">
        <v>1</v>
      </c>
      <c r="E8709" s="30">
        <v>1</v>
      </c>
      <c r="F8709" s="30">
        <v>73499.678</v>
      </c>
      <c r="G8709" s="30">
        <v>1</v>
      </c>
      <c r="H8709" s="30">
        <v>1</v>
      </c>
      <c r="I8709" s="30">
        <v>1</v>
      </c>
      <c r="K8709" s="457"/>
      <c r="L8709" s="457" t="e">
        <f>IF(K8709=0,#REF!,0)</f>
        <v>#REF!</v>
      </c>
    </row>
    <row r="8710" spans="1:12">
      <c r="A8710" s="30">
        <v>8708</v>
      </c>
      <c r="B8710" s="30">
        <v>7599.07</v>
      </c>
      <c r="C8710" s="30">
        <v>18641.3839999999</v>
      </c>
      <c r="D8710" s="30">
        <v>1</v>
      </c>
      <c r="E8710" s="30">
        <v>1</v>
      </c>
      <c r="F8710" s="30">
        <v>71730.450999999899</v>
      </c>
      <c r="G8710" s="30">
        <v>1</v>
      </c>
      <c r="H8710" s="30">
        <v>1</v>
      </c>
      <c r="I8710" s="30">
        <v>1</v>
      </c>
      <c r="K8710" s="457"/>
      <c r="L8710" s="457" t="e">
        <f>IF(K8710=0,#REF!,0)</f>
        <v>#REF!</v>
      </c>
    </row>
    <row r="8711" spans="1:12">
      <c r="A8711" s="30">
        <v>8709</v>
      </c>
      <c r="B8711" s="30">
        <v>1762.222</v>
      </c>
      <c r="C8711" s="30">
        <v>18148.3489999999</v>
      </c>
      <c r="D8711" s="30">
        <v>1</v>
      </c>
      <c r="E8711" s="30">
        <v>1</v>
      </c>
      <c r="F8711" s="30">
        <v>80776.330999999904</v>
      </c>
      <c r="G8711" s="30">
        <v>1</v>
      </c>
      <c r="H8711" s="30">
        <v>1</v>
      </c>
      <c r="I8711" s="30">
        <v>1</v>
      </c>
      <c r="K8711" s="457"/>
      <c r="L8711" s="457" t="e">
        <f>IF(K8711=0,#REF!,0)</f>
        <v>#REF!</v>
      </c>
    </row>
    <row r="8712" spans="1:12">
      <c r="A8712" s="30">
        <v>8710</v>
      </c>
      <c r="B8712" s="30">
        <v>1762.222</v>
      </c>
      <c r="C8712" s="30">
        <v>17752.124999999898</v>
      </c>
      <c r="D8712" s="30">
        <v>1</v>
      </c>
      <c r="E8712" s="30">
        <v>1</v>
      </c>
      <c r="F8712" s="30">
        <v>3924.248</v>
      </c>
      <c r="G8712" s="30">
        <v>1</v>
      </c>
      <c r="H8712" s="30">
        <v>1</v>
      </c>
      <c r="I8712" s="30">
        <v>1</v>
      </c>
      <c r="K8712" s="457"/>
      <c r="L8712" s="457" t="e">
        <f>IF(K8712=0,#REF!,0)</f>
        <v>#REF!</v>
      </c>
    </row>
    <row r="8713" spans="1:12">
      <c r="A8713" s="30">
        <v>8711</v>
      </c>
      <c r="B8713" s="30">
        <v>1762.222</v>
      </c>
      <c r="C8713" s="30">
        <v>17337.942999999897</v>
      </c>
      <c r="D8713" s="30">
        <v>1</v>
      </c>
      <c r="E8713" s="30">
        <v>1</v>
      </c>
      <c r="F8713" s="30">
        <v>9750.7959999999912</v>
      </c>
      <c r="G8713" s="30">
        <v>1</v>
      </c>
      <c r="H8713" s="30">
        <v>1</v>
      </c>
      <c r="I8713" s="30">
        <v>1</v>
      </c>
      <c r="K8713" s="457"/>
      <c r="L8713" s="457" t="e">
        <f>IF(K8713=0,#REF!,0)</f>
        <v>#REF!</v>
      </c>
    </row>
    <row r="8714" spans="1:12">
      <c r="A8714" s="30">
        <v>8712</v>
      </c>
      <c r="B8714" s="30">
        <v>1032.623999999998</v>
      </c>
      <c r="C8714" s="30">
        <v>17391.032999999901</v>
      </c>
      <c r="D8714" s="30">
        <v>1</v>
      </c>
      <c r="E8714" s="30">
        <v>1</v>
      </c>
      <c r="F8714" s="30">
        <v>17714.436999999991</v>
      </c>
      <c r="G8714" s="30">
        <v>1</v>
      </c>
      <c r="H8714" s="30">
        <v>1</v>
      </c>
      <c r="I8714" s="30">
        <v>1</v>
      </c>
      <c r="K8714" s="457"/>
      <c r="L8714" s="457" t="e">
        <f>IF(K8714=0,#REF!,0)</f>
        <v>#REF!</v>
      </c>
    </row>
    <row r="8715" spans="1:12">
      <c r="A8715" s="30">
        <v>8713</v>
      </c>
      <c r="B8715" s="30">
        <v>1032.623999999998</v>
      </c>
      <c r="C8715" s="30">
        <v>22364.601999999897</v>
      </c>
      <c r="D8715" s="30">
        <v>1</v>
      </c>
      <c r="E8715" s="30">
        <v>1</v>
      </c>
      <c r="F8715" s="30">
        <v>23217.841999999997</v>
      </c>
      <c r="G8715" s="30">
        <v>1</v>
      </c>
      <c r="H8715" s="30">
        <v>1</v>
      </c>
      <c r="I8715" s="30">
        <v>1</v>
      </c>
      <c r="K8715" s="457"/>
      <c r="L8715" s="457" t="e">
        <f>IF(K8715=0,#REF!,0)</f>
        <v>#REF!</v>
      </c>
    </row>
    <row r="8716" spans="1:12">
      <c r="A8716" s="30">
        <v>8714</v>
      </c>
      <c r="B8716" s="30">
        <v>1032.623999999998</v>
      </c>
      <c r="C8716" s="30">
        <v>22241.915999999899</v>
      </c>
      <c r="D8716" s="30">
        <v>1</v>
      </c>
      <c r="E8716" s="30">
        <v>1</v>
      </c>
      <c r="F8716" s="30">
        <v>28768.147999999997</v>
      </c>
      <c r="G8716" s="30">
        <v>1</v>
      </c>
      <c r="H8716" s="30">
        <v>1</v>
      </c>
      <c r="I8716" s="30">
        <v>1</v>
      </c>
      <c r="K8716" s="457"/>
      <c r="L8716" s="457" t="e">
        <f>IF(K8716=0,#REF!,0)</f>
        <v>#REF!</v>
      </c>
    </row>
    <row r="8717" spans="1:12">
      <c r="A8717" s="30">
        <v>8715</v>
      </c>
      <c r="B8717" s="30">
        <v>1032.623999999998</v>
      </c>
      <c r="C8717" s="30">
        <v>22127.593999999888</v>
      </c>
      <c r="D8717" s="30">
        <v>1</v>
      </c>
      <c r="E8717" s="30">
        <v>1</v>
      </c>
      <c r="F8717" s="30">
        <v>33429.404999999897</v>
      </c>
      <c r="G8717" s="30">
        <v>1</v>
      </c>
      <c r="H8717" s="30">
        <v>1</v>
      </c>
      <c r="I8717" s="30">
        <v>1</v>
      </c>
      <c r="K8717" s="457"/>
      <c r="L8717" s="457" t="e">
        <f>IF(K8717=0,#REF!,0)</f>
        <v>#REF!</v>
      </c>
    </row>
    <row r="8718" spans="1:12">
      <c r="A8718" s="30">
        <v>8716</v>
      </c>
      <c r="B8718" s="30">
        <v>1032.623999999998</v>
      </c>
      <c r="C8718" s="30">
        <v>21972.725999999901</v>
      </c>
      <c r="D8718" s="30">
        <v>1</v>
      </c>
      <c r="E8718" s="30">
        <v>1</v>
      </c>
      <c r="F8718" s="30">
        <v>37315.911</v>
      </c>
      <c r="G8718" s="30">
        <v>1</v>
      </c>
      <c r="H8718" s="30">
        <v>1</v>
      </c>
      <c r="I8718" s="30">
        <v>1</v>
      </c>
      <c r="K8718" s="457"/>
      <c r="L8718" s="457" t="e">
        <f>IF(K8718=0,#REF!,0)</f>
        <v>#REF!</v>
      </c>
    </row>
    <row r="8719" spans="1:12">
      <c r="A8719" s="30">
        <v>8717</v>
      </c>
      <c r="B8719" s="30">
        <v>1032.623999999998</v>
      </c>
      <c r="C8719" s="30">
        <v>21820.905999999901</v>
      </c>
      <c r="D8719" s="30">
        <v>1</v>
      </c>
      <c r="E8719" s="30">
        <v>1</v>
      </c>
      <c r="F8719" s="30">
        <v>40661.421999999897</v>
      </c>
      <c r="G8719" s="30">
        <v>1</v>
      </c>
      <c r="H8719" s="30">
        <v>1</v>
      </c>
      <c r="I8719" s="30">
        <v>1</v>
      </c>
      <c r="K8719" s="457"/>
      <c r="L8719" s="457" t="e">
        <f>IF(K8719=0,#REF!,0)</f>
        <v>#REF!</v>
      </c>
    </row>
    <row r="8720" spans="1:12">
      <c r="A8720" s="30">
        <v>8718</v>
      </c>
      <c r="B8720" s="30">
        <v>1762.222</v>
      </c>
      <c r="C8720" s="30">
        <v>21709.5959999999</v>
      </c>
      <c r="D8720" s="30">
        <v>1</v>
      </c>
      <c r="E8720" s="30">
        <v>1</v>
      </c>
      <c r="F8720" s="30">
        <v>45035.692999999905</v>
      </c>
      <c r="G8720" s="30">
        <v>1</v>
      </c>
      <c r="H8720" s="30">
        <v>1</v>
      </c>
      <c r="I8720" s="30">
        <v>1</v>
      </c>
      <c r="K8720" s="457"/>
      <c r="L8720" s="457" t="e">
        <f>IF(K8720=0,#REF!,0)</f>
        <v>#REF!</v>
      </c>
    </row>
    <row r="8721" spans="1:12">
      <c r="A8721" s="30">
        <v>8719</v>
      </c>
      <c r="B8721" s="30">
        <v>6139.8579999999993</v>
      </c>
      <c r="C8721" s="30">
        <v>21680.4709999999</v>
      </c>
      <c r="D8721" s="30">
        <v>1</v>
      </c>
      <c r="E8721" s="30">
        <v>1</v>
      </c>
      <c r="F8721" s="30">
        <v>122919.348</v>
      </c>
      <c r="G8721" s="30">
        <v>1</v>
      </c>
      <c r="H8721" s="30">
        <v>1</v>
      </c>
      <c r="I8721" s="30">
        <v>1</v>
      </c>
      <c r="K8721" s="457"/>
      <c r="L8721" s="457" t="e">
        <f>IF(K8721=0,#REF!,0)</f>
        <v>#REF!</v>
      </c>
    </row>
    <row r="8722" spans="1:12">
      <c r="A8722" s="30">
        <v>8720</v>
      </c>
      <c r="B8722" s="30">
        <v>1762.222</v>
      </c>
      <c r="C8722" s="30">
        <v>48684.883999999882</v>
      </c>
      <c r="D8722" s="30">
        <v>1</v>
      </c>
      <c r="E8722" s="30">
        <v>1</v>
      </c>
      <c r="F8722" s="30">
        <v>125204.64799999898</v>
      </c>
      <c r="G8722" s="30">
        <v>1</v>
      </c>
      <c r="H8722" s="30">
        <v>1</v>
      </c>
      <c r="I8722" s="30">
        <v>1</v>
      </c>
      <c r="K8722" s="457"/>
      <c r="L8722" s="457" t="e">
        <f>IF(K8722=0,#REF!,0)</f>
        <v>#REF!</v>
      </c>
    </row>
    <row r="8723" spans="1:12">
      <c r="A8723" s="30">
        <v>8721</v>
      </c>
      <c r="B8723" s="30">
        <v>1032.623999999998</v>
      </c>
      <c r="C8723" s="30">
        <v>76614.462999999902</v>
      </c>
      <c r="D8723" s="30">
        <v>1</v>
      </c>
      <c r="E8723" s="30">
        <v>1</v>
      </c>
      <c r="F8723" s="30">
        <v>116351.63199999899</v>
      </c>
      <c r="G8723" s="30">
        <v>1</v>
      </c>
      <c r="H8723" s="30">
        <v>1</v>
      </c>
      <c r="I8723" s="30">
        <v>1</v>
      </c>
      <c r="K8723" s="457"/>
      <c r="L8723" s="457" t="e">
        <f>IF(K8723=0,#REF!,0)</f>
        <v>#REF!</v>
      </c>
    </row>
    <row r="8724" spans="1:12">
      <c r="A8724" s="30">
        <v>8722</v>
      </c>
      <c r="B8724" s="30">
        <v>1153.2399999999991</v>
      </c>
      <c r="C8724" s="30">
        <v>92918.146999999895</v>
      </c>
      <c r="D8724" s="30">
        <v>1</v>
      </c>
      <c r="E8724" s="30">
        <v>1</v>
      </c>
      <c r="F8724" s="30">
        <v>103542.899</v>
      </c>
      <c r="G8724" s="30">
        <v>1</v>
      </c>
      <c r="H8724" s="30">
        <v>1</v>
      </c>
      <c r="I8724" s="30">
        <v>1</v>
      </c>
      <c r="K8724" s="457"/>
      <c r="L8724" s="457" t="e">
        <f>IF(K8724=0,#REF!,0)</f>
        <v>#REF!</v>
      </c>
    </row>
    <row r="8725" spans="1:12">
      <c r="A8725" s="30">
        <v>8723</v>
      </c>
      <c r="B8725" s="30">
        <v>1213.5469999999991</v>
      </c>
      <c r="C8725" s="30">
        <v>108929.66899999979</v>
      </c>
      <c r="D8725" s="30">
        <v>1</v>
      </c>
      <c r="E8725" s="30">
        <v>1</v>
      </c>
      <c r="F8725" s="30">
        <v>90217.70199999999</v>
      </c>
      <c r="G8725" s="30">
        <v>1</v>
      </c>
      <c r="H8725" s="30">
        <v>1</v>
      </c>
      <c r="I8725" s="30">
        <v>1</v>
      </c>
      <c r="K8725" s="457"/>
      <c r="L8725" s="457" t="e">
        <f>IF(K8725=0,#REF!,0)</f>
        <v>#REF!</v>
      </c>
    </row>
    <row r="8726" spans="1:12">
      <c r="A8726" s="30">
        <v>8724</v>
      </c>
      <c r="B8726" s="30">
        <v>1213.5469999999991</v>
      </c>
      <c r="C8726" s="30">
        <v>92567.385999999911</v>
      </c>
      <c r="D8726" s="30">
        <v>1</v>
      </c>
      <c r="E8726" s="30">
        <v>1</v>
      </c>
      <c r="F8726" s="30">
        <v>78569.740000000005</v>
      </c>
      <c r="G8726" s="30">
        <v>1</v>
      </c>
      <c r="H8726" s="30">
        <v>1</v>
      </c>
      <c r="I8726" s="30">
        <v>1</v>
      </c>
      <c r="K8726" s="457"/>
      <c r="L8726" s="457" t="e">
        <f>IF(K8726=0,#REF!,0)</f>
        <v>#REF!</v>
      </c>
    </row>
    <row r="8727" spans="1:12">
      <c r="A8727" s="30">
        <v>8725</v>
      </c>
      <c r="B8727" s="30">
        <v>6200.1660000000002</v>
      </c>
      <c r="C8727" s="30">
        <v>55210.385999999897</v>
      </c>
      <c r="D8727" s="30">
        <v>1</v>
      </c>
      <c r="E8727" s="30">
        <v>1</v>
      </c>
      <c r="F8727" s="30">
        <v>60237.655999999886</v>
      </c>
      <c r="G8727" s="30">
        <v>1</v>
      </c>
      <c r="H8727" s="30">
        <v>1</v>
      </c>
      <c r="I8727" s="30">
        <v>1</v>
      </c>
      <c r="K8727" s="457"/>
      <c r="L8727" s="457" t="e">
        <f>IF(K8727=0,#REF!,0)</f>
        <v>#REF!</v>
      </c>
    </row>
    <row r="8728" spans="1:12">
      <c r="A8728" s="30">
        <v>8726</v>
      </c>
      <c r="B8728" s="30">
        <v>1762.222</v>
      </c>
      <c r="C8728" s="30">
        <v>74207.957999999897</v>
      </c>
      <c r="D8728" s="30">
        <v>1</v>
      </c>
      <c r="E8728" s="30">
        <v>1</v>
      </c>
      <c r="F8728" s="30">
        <v>61568.684999999896</v>
      </c>
      <c r="G8728" s="30">
        <v>1</v>
      </c>
      <c r="H8728" s="30">
        <v>1</v>
      </c>
      <c r="I8728" s="30">
        <v>1</v>
      </c>
      <c r="K8728" s="457"/>
      <c r="L8728" s="457" t="e">
        <f>IF(K8728=0,#REF!,0)</f>
        <v>#REF!</v>
      </c>
    </row>
    <row r="8729" spans="1:12">
      <c r="A8729" s="30">
        <v>8727</v>
      </c>
      <c r="B8729" s="30">
        <v>1032.623999999998</v>
      </c>
      <c r="C8729" s="30">
        <v>105673.14899999979</v>
      </c>
      <c r="D8729" s="30">
        <v>1</v>
      </c>
      <c r="E8729" s="30">
        <v>1</v>
      </c>
      <c r="F8729" s="30">
        <v>59007.530999999901</v>
      </c>
      <c r="G8729" s="30">
        <v>1</v>
      </c>
      <c r="H8729" s="30">
        <v>1</v>
      </c>
      <c r="I8729" s="30">
        <v>1</v>
      </c>
      <c r="K8729" s="457"/>
      <c r="L8729" s="457" t="e">
        <f>IF(K8729=0,#REF!,0)</f>
        <v>#REF!</v>
      </c>
    </row>
    <row r="8730" spans="1:12">
      <c r="A8730" s="30">
        <v>8728</v>
      </c>
      <c r="B8730" s="30">
        <v>1032.623999999998</v>
      </c>
      <c r="C8730" s="30">
        <v>89644.058999999892</v>
      </c>
      <c r="D8730" s="30">
        <v>1</v>
      </c>
      <c r="E8730" s="30">
        <v>1</v>
      </c>
      <c r="F8730" s="30">
        <v>59309.666000000005</v>
      </c>
      <c r="G8730" s="30">
        <v>1</v>
      </c>
      <c r="H8730" s="30">
        <v>1</v>
      </c>
      <c r="I8730" s="30">
        <v>1</v>
      </c>
      <c r="K8730" s="457"/>
      <c r="L8730" s="457" t="e">
        <f>IF(K8730=0,#REF!,0)</f>
        <v>#REF!</v>
      </c>
    </row>
    <row r="8731" spans="1:12">
      <c r="A8731" s="30">
        <v>8729</v>
      </c>
      <c r="B8731" s="30">
        <v>1032.623999999998</v>
      </c>
      <c r="C8731" s="30">
        <v>77862.126999999891</v>
      </c>
      <c r="D8731" s="30">
        <v>1</v>
      </c>
      <c r="E8731" s="30">
        <v>1</v>
      </c>
      <c r="F8731" s="30">
        <v>64043.877</v>
      </c>
      <c r="G8731" s="30">
        <v>1</v>
      </c>
      <c r="H8731" s="30">
        <v>1</v>
      </c>
      <c r="I8731" s="30">
        <v>1</v>
      </c>
      <c r="K8731" s="457"/>
      <c r="L8731" s="457" t="e">
        <f>IF(K8731=0,#REF!,0)</f>
        <v>#REF!</v>
      </c>
    </row>
    <row r="8732" spans="1:12">
      <c r="A8732" s="30">
        <v>8730</v>
      </c>
      <c r="B8732" s="30">
        <v>1762.222</v>
      </c>
      <c r="C8732" s="30">
        <v>46294.592999999892</v>
      </c>
      <c r="D8732" s="30">
        <v>1</v>
      </c>
      <c r="E8732" s="30">
        <v>1</v>
      </c>
      <c r="F8732" s="30">
        <v>68625.441999999894</v>
      </c>
      <c r="G8732" s="30">
        <v>1</v>
      </c>
      <c r="H8732" s="30">
        <v>1</v>
      </c>
      <c r="I8732" s="30">
        <v>1</v>
      </c>
      <c r="K8732" s="457"/>
      <c r="L8732" s="457" t="e">
        <f>IF(K8732=0,#REF!,0)</f>
        <v>#REF!</v>
      </c>
    </row>
    <row r="8733" spans="1:12">
      <c r="A8733" s="30">
        <v>8731</v>
      </c>
      <c r="B8733" s="30">
        <v>6139.8579999999993</v>
      </c>
      <c r="C8733" s="30">
        <v>31204.90799999989</v>
      </c>
      <c r="D8733" s="30">
        <v>1</v>
      </c>
      <c r="E8733" s="30">
        <v>1</v>
      </c>
      <c r="F8733" s="30">
        <v>64107.330999999991</v>
      </c>
      <c r="G8733" s="30">
        <v>1</v>
      </c>
      <c r="H8733" s="30">
        <v>1</v>
      </c>
      <c r="I8733" s="30">
        <v>1</v>
      </c>
      <c r="K8733" s="457"/>
      <c r="L8733" s="457" t="e">
        <f>IF(K8733=0,#REF!,0)</f>
        <v>#REF!</v>
      </c>
    </row>
    <row r="8734" spans="1:12">
      <c r="A8734" s="30">
        <v>8732</v>
      </c>
      <c r="B8734" s="30">
        <v>7599.07</v>
      </c>
      <c r="C8734" s="30">
        <v>32650.803999999898</v>
      </c>
      <c r="D8734" s="30">
        <v>1</v>
      </c>
      <c r="E8734" s="30">
        <v>1</v>
      </c>
      <c r="F8734" s="30">
        <v>64291.201999999896</v>
      </c>
      <c r="G8734" s="30">
        <v>1</v>
      </c>
      <c r="H8734" s="30">
        <v>1</v>
      </c>
      <c r="I8734" s="30">
        <v>1</v>
      </c>
      <c r="K8734" s="457"/>
      <c r="L8734" s="457" t="e">
        <f>IF(K8734=0,#REF!,0)</f>
        <v>#REF!</v>
      </c>
    </row>
    <row r="8735" spans="1:12">
      <c r="A8735" s="30">
        <v>8733</v>
      </c>
      <c r="B8735" s="30">
        <v>1762.222</v>
      </c>
      <c r="C8735" s="30">
        <v>18292.2609999999</v>
      </c>
      <c r="D8735" s="30">
        <v>1</v>
      </c>
      <c r="E8735" s="30">
        <v>1</v>
      </c>
      <c r="F8735" s="30">
        <v>76903.161999999895</v>
      </c>
      <c r="G8735" s="30">
        <v>1</v>
      </c>
      <c r="H8735" s="30">
        <v>1</v>
      </c>
      <c r="I8735" s="30">
        <v>1</v>
      </c>
      <c r="K8735" s="457"/>
      <c r="L8735" s="457" t="e">
        <f>IF(K8735=0,#REF!,0)</f>
        <v>#REF!</v>
      </c>
    </row>
    <row r="8736" spans="1:12">
      <c r="A8736" s="30">
        <v>8734</v>
      </c>
      <c r="B8736" s="30">
        <v>1762.222</v>
      </c>
      <c r="C8736" s="30">
        <v>18007.4179999999</v>
      </c>
      <c r="D8736" s="30">
        <v>1</v>
      </c>
      <c r="E8736" s="30">
        <v>1</v>
      </c>
      <c r="F8736" s="30">
        <v>3487.84799999999</v>
      </c>
      <c r="G8736" s="30">
        <v>1</v>
      </c>
      <c r="H8736" s="30">
        <v>1</v>
      </c>
      <c r="I8736" s="30">
        <v>1</v>
      </c>
      <c r="K8736" s="457"/>
      <c r="L8736" s="457" t="e">
        <f>IF(K8736=0,#REF!,0)</f>
        <v>#REF!</v>
      </c>
    </row>
    <row r="8737" spans="1:12">
      <c r="A8737" s="30">
        <v>8735</v>
      </c>
      <c r="B8737" s="30">
        <v>1762.222</v>
      </c>
      <c r="C8737" s="30">
        <v>17779.2789999999</v>
      </c>
      <c r="D8737" s="30">
        <v>1</v>
      </c>
      <c r="E8737" s="30">
        <v>1</v>
      </c>
      <c r="F8737" s="30">
        <v>7342.2380000000003</v>
      </c>
      <c r="G8737" s="30">
        <v>1</v>
      </c>
      <c r="H8737" s="30">
        <v>1</v>
      </c>
      <c r="I8737" s="30">
        <v>1</v>
      </c>
      <c r="K8737" s="457"/>
      <c r="L8737" s="457" t="e">
        <f>IF(K8737=0,#REF!,0)</f>
        <v>#REF!</v>
      </c>
    </row>
    <row r="8738" spans="1:12">
      <c r="A8738" s="30">
        <v>8736</v>
      </c>
      <c r="B8738" s="30">
        <v>1032.623999999998</v>
      </c>
      <c r="C8738" s="30">
        <v>18012.322999999902</v>
      </c>
      <c r="D8738" s="30">
        <v>1</v>
      </c>
      <c r="E8738" s="30">
        <v>1</v>
      </c>
      <c r="F8738" s="30">
        <v>17621.004000000001</v>
      </c>
      <c r="G8738" s="30">
        <v>1</v>
      </c>
      <c r="H8738" s="30">
        <v>1</v>
      </c>
      <c r="I8738" s="30">
        <v>1</v>
      </c>
      <c r="K8738" s="457"/>
      <c r="L8738" s="457" t="e">
        <f>IF(K8738=0,#REF!,0)</f>
        <v>#REF!</v>
      </c>
    </row>
    <row r="8739" spans="1:12">
      <c r="A8739" s="30">
        <v>8737</v>
      </c>
      <c r="B8739" s="30">
        <v>1032.623999999998</v>
      </c>
      <c r="C8739" s="30">
        <v>18325.209999999901</v>
      </c>
      <c r="D8739" s="30">
        <v>1</v>
      </c>
      <c r="E8739" s="30">
        <v>1</v>
      </c>
      <c r="F8739" s="30">
        <v>26274.745999999901</v>
      </c>
      <c r="G8739" s="30">
        <v>1</v>
      </c>
      <c r="H8739" s="30">
        <v>1</v>
      </c>
      <c r="I8739" s="30">
        <v>1</v>
      </c>
      <c r="K8739" s="457"/>
      <c r="L8739" s="457" t="e">
        <f>IF(K8739=0,#REF!,0)</f>
        <v>#REF!</v>
      </c>
    </row>
    <row r="8740" spans="1:12">
      <c r="A8740" s="30">
        <v>8738</v>
      </c>
      <c r="B8740" s="30">
        <v>1032.623999999998</v>
      </c>
      <c r="C8740" s="30">
        <v>18622.176999999901</v>
      </c>
      <c r="D8740" s="30">
        <v>1</v>
      </c>
      <c r="E8740" s="30">
        <v>1</v>
      </c>
      <c r="F8740" s="30">
        <v>35645.682000000001</v>
      </c>
      <c r="G8740" s="30">
        <v>1</v>
      </c>
      <c r="H8740" s="30">
        <v>1</v>
      </c>
      <c r="I8740" s="30">
        <v>1</v>
      </c>
      <c r="K8740" s="457"/>
      <c r="L8740" s="457" t="e">
        <f>IF(K8740=0,#REF!,0)</f>
        <v>#REF!</v>
      </c>
    </row>
    <row r="8741" spans="1:12">
      <c r="A8741" s="30">
        <v>8739</v>
      </c>
      <c r="B8741" s="30">
        <v>1032.623999999998</v>
      </c>
      <c r="C8741" s="30">
        <v>18975.839999999902</v>
      </c>
      <c r="D8741" s="30">
        <v>1</v>
      </c>
      <c r="E8741" s="30">
        <v>1</v>
      </c>
      <c r="F8741" s="30">
        <v>43991.766000000003</v>
      </c>
      <c r="G8741" s="30">
        <v>1</v>
      </c>
      <c r="H8741" s="30">
        <v>1</v>
      </c>
      <c r="I8741" s="30">
        <v>1</v>
      </c>
      <c r="K8741" s="457"/>
      <c r="L8741" s="457" t="e">
        <f>IF(K8741=0,#REF!,0)</f>
        <v>#REF!</v>
      </c>
    </row>
    <row r="8742" spans="1:12">
      <c r="A8742" s="30">
        <v>8740</v>
      </c>
      <c r="B8742" s="30">
        <v>1032.623999999998</v>
      </c>
      <c r="C8742" s="30">
        <v>19259.308999999899</v>
      </c>
      <c r="D8742" s="30">
        <v>1</v>
      </c>
      <c r="E8742" s="30">
        <v>1</v>
      </c>
      <c r="F8742" s="30">
        <v>50329.661999999902</v>
      </c>
      <c r="G8742" s="30">
        <v>1</v>
      </c>
      <c r="H8742" s="30">
        <v>1</v>
      </c>
      <c r="I8742" s="30">
        <v>1</v>
      </c>
      <c r="K8742" s="457"/>
      <c r="L8742" s="457" t="e">
        <f>IF(K8742=0,#REF!,0)</f>
        <v>#REF!</v>
      </c>
    </row>
    <row r="8743" spans="1:12">
      <c r="A8743" s="30">
        <v>8741</v>
      </c>
      <c r="B8743" s="30">
        <v>1032.623999999998</v>
      </c>
      <c r="C8743" s="30">
        <v>19582.535999999891</v>
      </c>
      <c r="D8743" s="30">
        <v>1</v>
      </c>
      <c r="E8743" s="30">
        <v>1</v>
      </c>
      <c r="F8743" s="30">
        <v>56174.355999999898</v>
      </c>
      <c r="G8743" s="30">
        <v>1</v>
      </c>
      <c r="H8743" s="30">
        <v>1</v>
      </c>
      <c r="I8743" s="30">
        <v>1</v>
      </c>
      <c r="K8743" s="457"/>
      <c r="L8743" s="457" t="e">
        <f>IF(K8743=0,#REF!,0)</f>
        <v>#REF!</v>
      </c>
    </row>
    <row r="8744" spans="1:12">
      <c r="A8744" s="30">
        <v>8742</v>
      </c>
      <c r="B8744" s="30">
        <v>1762.222</v>
      </c>
      <c r="C8744" s="30">
        <v>19865.142999999902</v>
      </c>
      <c r="D8744" s="30">
        <v>1</v>
      </c>
      <c r="E8744" s="30">
        <v>1</v>
      </c>
      <c r="F8744" s="30">
        <v>61825.926999999996</v>
      </c>
      <c r="G8744" s="30">
        <v>1</v>
      </c>
      <c r="H8744" s="30">
        <v>1</v>
      </c>
      <c r="I8744" s="30">
        <v>1</v>
      </c>
      <c r="K8744" s="457"/>
      <c r="L8744" s="457" t="e">
        <f>IF(K8744=0,#REF!,0)</f>
        <v>#REF!</v>
      </c>
    </row>
    <row r="8745" spans="1:12">
      <c r="A8745" s="30">
        <v>8743</v>
      </c>
      <c r="B8745" s="30">
        <v>6139.8579999999993</v>
      </c>
      <c r="C8745" s="30">
        <v>20247.133999999889</v>
      </c>
      <c r="D8745" s="30">
        <v>1</v>
      </c>
      <c r="E8745" s="30">
        <v>1</v>
      </c>
      <c r="F8745" s="30">
        <v>141305.65399999998</v>
      </c>
      <c r="G8745" s="30">
        <v>1</v>
      </c>
      <c r="H8745" s="30">
        <v>1</v>
      </c>
      <c r="I8745" s="30">
        <v>1</v>
      </c>
      <c r="K8745" s="457"/>
      <c r="L8745" s="457" t="e">
        <f>IF(K8745=0,#REF!,0)</f>
        <v>#REF!</v>
      </c>
    </row>
    <row r="8746" spans="1:12">
      <c r="A8746" s="30">
        <v>8744</v>
      </c>
      <c r="B8746" s="30">
        <v>1762.222</v>
      </c>
      <c r="C8746" s="30">
        <v>49189.282999999894</v>
      </c>
      <c r="D8746" s="30">
        <v>1</v>
      </c>
      <c r="E8746" s="30">
        <v>1</v>
      </c>
      <c r="F8746" s="30">
        <v>143793.55099999998</v>
      </c>
      <c r="G8746" s="30">
        <v>1</v>
      </c>
      <c r="H8746" s="30">
        <v>1</v>
      </c>
      <c r="I8746" s="30">
        <v>1</v>
      </c>
      <c r="K8746" s="457"/>
      <c r="L8746" s="457" t="e">
        <f>IF(K8746=0,#REF!,0)</f>
        <v>#REF!</v>
      </c>
    </row>
    <row r="8747" spans="1:12">
      <c r="A8747" s="30">
        <v>8745</v>
      </c>
      <c r="B8747" s="30">
        <v>1032.623999999998</v>
      </c>
      <c r="C8747" s="30">
        <v>77131.614999999889</v>
      </c>
      <c r="D8747" s="30">
        <v>1</v>
      </c>
      <c r="E8747" s="30">
        <v>1</v>
      </c>
      <c r="F8747" s="30">
        <v>136639.01199999903</v>
      </c>
      <c r="G8747" s="30">
        <v>1</v>
      </c>
      <c r="H8747" s="30">
        <v>1</v>
      </c>
      <c r="I8747" s="30">
        <v>1</v>
      </c>
      <c r="K8747" s="457"/>
      <c r="L8747" s="457" t="e">
        <f>IF(K8747=0,#REF!,0)</f>
        <v>#REF!</v>
      </c>
    </row>
    <row r="8748" spans="1:12">
      <c r="A8748" s="30">
        <v>8746</v>
      </c>
      <c r="B8748" s="30">
        <v>1153.2399999999991</v>
      </c>
      <c r="C8748" s="30">
        <v>93451.447999999888</v>
      </c>
      <c r="D8748" s="30">
        <v>1</v>
      </c>
      <c r="E8748" s="30">
        <v>1</v>
      </c>
      <c r="F8748" s="30">
        <v>125069.61999999899</v>
      </c>
      <c r="G8748" s="30">
        <v>1</v>
      </c>
      <c r="H8748" s="30">
        <v>1</v>
      </c>
      <c r="I8748" s="30">
        <v>1</v>
      </c>
      <c r="K8748" s="457"/>
      <c r="L8748" s="457" t="e">
        <f>IF(K8748=0,#REF!,0)</f>
        <v>#REF!</v>
      </c>
    </row>
    <row r="8749" spans="1:12">
      <c r="A8749" s="30">
        <v>8747</v>
      </c>
      <c r="B8749" s="30">
        <v>1213.5469999999991</v>
      </c>
      <c r="C8749" s="30">
        <v>109510.84399999981</v>
      </c>
      <c r="D8749" s="30">
        <v>1</v>
      </c>
      <c r="E8749" s="30">
        <v>1</v>
      </c>
      <c r="F8749" s="30">
        <v>114951.296</v>
      </c>
      <c r="G8749" s="30">
        <v>1</v>
      </c>
      <c r="H8749" s="30">
        <v>1</v>
      </c>
      <c r="I8749" s="30">
        <v>1</v>
      </c>
      <c r="K8749" s="457"/>
      <c r="L8749" s="457" t="e">
        <f>IF(K8749=0,#REF!,0)</f>
        <v>#REF!</v>
      </c>
    </row>
    <row r="8750" spans="1:12">
      <c r="A8750" s="30">
        <v>8748</v>
      </c>
      <c r="B8750" s="30">
        <v>1213.5469999999991</v>
      </c>
      <c r="C8750" s="30">
        <v>93144.841999999902</v>
      </c>
      <c r="D8750" s="30">
        <v>1</v>
      </c>
      <c r="E8750" s="30">
        <v>1</v>
      </c>
      <c r="F8750" s="30">
        <v>105621.22899999899</v>
      </c>
      <c r="G8750" s="30">
        <v>1</v>
      </c>
      <c r="H8750" s="30">
        <v>1</v>
      </c>
      <c r="I8750" s="30">
        <v>1</v>
      </c>
      <c r="K8750" s="457">
        <v>3147.1344588149686</v>
      </c>
      <c r="L8750" s="457">
        <f>IF(K8750=0,#REF!,0)</f>
        <v>0</v>
      </c>
    </row>
    <row r="8751" spans="1:12">
      <c r="A8751" s="30">
        <v>8749</v>
      </c>
      <c r="B8751" s="30">
        <v>6200.1660000000002</v>
      </c>
      <c r="C8751" s="30">
        <v>55854.307999999888</v>
      </c>
      <c r="D8751" s="30">
        <v>1</v>
      </c>
      <c r="E8751" s="30">
        <v>1</v>
      </c>
      <c r="F8751" s="30">
        <v>89193.381999999896</v>
      </c>
      <c r="G8751" s="30">
        <v>1</v>
      </c>
      <c r="H8751" s="30">
        <v>1</v>
      </c>
      <c r="I8751" s="30">
        <v>1</v>
      </c>
      <c r="K8751" s="457"/>
      <c r="L8751" s="457" t="e">
        <f>IF(K8751=0,#REF!,0)</f>
        <v>#REF!</v>
      </c>
    </row>
    <row r="8752" spans="1:12">
      <c r="A8752" s="30">
        <v>8750</v>
      </c>
      <c r="B8752" s="30">
        <v>1762.222</v>
      </c>
      <c r="C8752" s="30">
        <v>75002.421999999904</v>
      </c>
      <c r="D8752" s="30">
        <v>1</v>
      </c>
      <c r="E8752" s="30">
        <v>1</v>
      </c>
      <c r="F8752" s="30">
        <v>92069.547999999981</v>
      </c>
      <c r="G8752" s="30">
        <v>1</v>
      </c>
      <c r="H8752" s="30">
        <v>1</v>
      </c>
      <c r="I8752" s="30">
        <v>1</v>
      </c>
      <c r="K8752" s="457">
        <v>7813.990593428899</v>
      </c>
      <c r="L8752" s="457">
        <f>IF(K8752=0,#REF!,0)</f>
        <v>0</v>
      </c>
    </row>
    <row r="8753" spans="1:12">
      <c r="A8753" s="30">
        <v>8751</v>
      </c>
      <c r="B8753" s="30">
        <v>1032.623999999998</v>
      </c>
      <c r="C8753" s="30">
        <v>106591.41599999979</v>
      </c>
      <c r="D8753" s="30">
        <v>1</v>
      </c>
      <c r="E8753" s="30">
        <v>1</v>
      </c>
      <c r="F8753" s="30">
        <v>90089.444999999992</v>
      </c>
      <c r="G8753" s="30">
        <v>1</v>
      </c>
      <c r="H8753" s="30">
        <v>1</v>
      </c>
      <c r="I8753" s="30">
        <v>1</v>
      </c>
      <c r="K8753" s="457"/>
      <c r="L8753" s="457" t="e">
        <f>IF(K8753=0,#REF!,0)</f>
        <v>#REF!</v>
      </c>
    </row>
    <row r="8754" spans="1:12">
      <c r="A8754" s="30">
        <v>8752</v>
      </c>
      <c r="B8754" s="30">
        <v>1032.623999999998</v>
      </c>
      <c r="C8754" s="30">
        <v>90648.073999999906</v>
      </c>
      <c r="D8754" s="30">
        <v>1</v>
      </c>
      <c r="E8754" s="30">
        <v>1</v>
      </c>
      <c r="F8754" s="30">
        <v>90264.9</v>
      </c>
      <c r="G8754" s="30">
        <v>1</v>
      </c>
      <c r="H8754" s="30">
        <v>1</v>
      </c>
      <c r="I8754" s="30">
        <v>1</v>
      </c>
      <c r="K8754" s="457"/>
      <c r="L8754" s="457" t="e">
        <f>IF(K8754=0,#REF!,0)</f>
        <v>#REF!</v>
      </c>
    </row>
    <row r="8755" spans="1:12">
      <c r="A8755" s="30">
        <v>8753</v>
      </c>
      <c r="B8755" s="30">
        <v>1032.623999999998</v>
      </c>
      <c r="C8755" s="30">
        <v>78945.443999999901</v>
      </c>
      <c r="D8755" s="30">
        <v>1</v>
      </c>
      <c r="E8755" s="30">
        <v>1</v>
      </c>
      <c r="F8755" s="30">
        <v>94651.650999999983</v>
      </c>
      <c r="G8755" s="30">
        <v>1</v>
      </c>
      <c r="H8755" s="30">
        <v>1</v>
      </c>
      <c r="I8755" s="30">
        <v>1</v>
      </c>
      <c r="K8755" s="457"/>
      <c r="L8755" s="457" t="e">
        <f>IF(K8755=0,#REF!,0)</f>
        <v>#REF!</v>
      </c>
    </row>
    <row r="8756" spans="1:12">
      <c r="A8756" s="30">
        <v>8754</v>
      </c>
      <c r="B8756" s="30">
        <v>1762.222</v>
      </c>
      <c r="C8756" s="30">
        <v>47454.691999999894</v>
      </c>
      <c r="D8756" s="30">
        <v>1</v>
      </c>
      <c r="E8756" s="30">
        <v>1</v>
      </c>
      <c r="F8756" s="30">
        <v>99028.068999999901</v>
      </c>
      <c r="G8756" s="30">
        <v>1</v>
      </c>
      <c r="H8756" s="30">
        <v>1</v>
      </c>
      <c r="I8756" s="30">
        <v>1</v>
      </c>
      <c r="K8756" s="457"/>
      <c r="L8756" s="457" t="e">
        <f>IF(K8756=0,#REF!,0)</f>
        <v>#REF!</v>
      </c>
    </row>
    <row r="8757" spans="1:12">
      <c r="A8757" s="30">
        <v>8755</v>
      </c>
      <c r="B8757" s="30">
        <v>6139.8579999999993</v>
      </c>
      <c r="C8757" s="30">
        <v>32323.285999999898</v>
      </c>
      <c r="D8757" s="30">
        <v>1</v>
      </c>
      <c r="E8757" s="30">
        <v>1</v>
      </c>
      <c r="F8757" s="30">
        <v>89243.337999999989</v>
      </c>
      <c r="G8757" s="30">
        <v>1</v>
      </c>
      <c r="H8757" s="30">
        <v>1</v>
      </c>
      <c r="I8757" s="30">
        <v>1</v>
      </c>
      <c r="K8757" s="457"/>
      <c r="L8757" s="457" t="e">
        <f>IF(K8757=0,#REF!,0)</f>
        <v>#REF!</v>
      </c>
    </row>
    <row r="8758" spans="1:12">
      <c r="A8758" s="30">
        <v>8756</v>
      </c>
      <c r="B8758" s="30">
        <v>7599.07</v>
      </c>
      <c r="C8758" s="30">
        <v>33547.7579999999</v>
      </c>
      <c r="D8758" s="30">
        <v>1</v>
      </c>
      <c r="E8758" s="30">
        <v>1</v>
      </c>
      <c r="F8758" s="30">
        <v>85133.038</v>
      </c>
      <c r="G8758" s="30">
        <v>1</v>
      </c>
      <c r="H8758" s="30">
        <v>1</v>
      </c>
      <c r="I8758" s="30">
        <v>1</v>
      </c>
      <c r="K8758" s="457"/>
      <c r="L8758" s="457" t="e">
        <f>IF(K8758=0,#REF!,0)</f>
        <v>#REF!</v>
      </c>
    </row>
    <row r="8759" spans="1:12">
      <c r="A8759" s="30">
        <v>8757</v>
      </c>
      <c r="B8759" s="30">
        <v>1762.222</v>
      </c>
      <c r="C8759" s="30">
        <v>18866.555999999902</v>
      </c>
      <c r="D8759" s="30">
        <v>1</v>
      </c>
      <c r="E8759" s="30">
        <v>1</v>
      </c>
      <c r="F8759" s="30">
        <v>92774.927999999883</v>
      </c>
      <c r="G8759" s="30">
        <v>1</v>
      </c>
      <c r="H8759" s="30">
        <v>1</v>
      </c>
      <c r="I8759" s="30">
        <v>1</v>
      </c>
      <c r="K8759" s="457"/>
      <c r="L8759" s="457" t="e">
        <f>IF(K8759=0,#REF!,0)</f>
        <v>#REF!</v>
      </c>
    </row>
    <row r="8760" spans="1:12">
      <c r="A8760" s="30">
        <v>8758</v>
      </c>
      <c r="B8760" s="30">
        <v>1762.222</v>
      </c>
      <c r="C8760" s="30">
        <v>18465.450999999899</v>
      </c>
      <c r="D8760" s="30">
        <v>1</v>
      </c>
      <c r="E8760" s="30">
        <v>1</v>
      </c>
      <c r="F8760" s="30">
        <v>11802.207999999981</v>
      </c>
      <c r="G8760" s="30">
        <v>1</v>
      </c>
      <c r="H8760" s="30">
        <v>1</v>
      </c>
      <c r="I8760" s="30">
        <v>1</v>
      </c>
      <c r="K8760" s="457"/>
      <c r="L8760" s="457" t="e">
        <f>IF(K8760=0,#REF!,0)</f>
        <v>#REF!</v>
      </c>
    </row>
    <row r="8761" spans="1:12">
      <c r="A8761" s="30">
        <v>8759</v>
      </c>
      <c r="B8761" s="30">
        <v>1762.222</v>
      </c>
      <c r="C8761" s="30">
        <v>18050.481999999902</v>
      </c>
      <c r="D8761" s="30">
        <v>1</v>
      </c>
      <c r="E8761" s="30">
        <v>1</v>
      </c>
      <c r="F8761" s="30">
        <v>15924.78899999999</v>
      </c>
      <c r="G8761" s="30">
        <v>1</v>
      </c>
      <c r="H8761" s="30">
        <v>1</v>
      </c>
      <c r="I8761" s="30">
        <v>1</v>
      </c>
      <c r="K8761" s="457"/>
      <c r="L8761" s="457" t="e">
        <f>IF(K8761=0,#REF!,0)</f>
        <v>#REF!</v>
      </c>
    </row>
    <row r="8762" spans="1:12">
      <c r="A8762" s="30">
        <v>8760</v>
      </c>
      <c r="B8762" s="30">
        <v>1032.623999999998</v>
      </c>
      <c r="C8762" s="30">
        <v>18091.969999999899</v>
      </c>
      <c r="D8762" s="30">
        <v>1</v>
      </c>
      <c r="E8762" s="30">
        <v>1</v>
      </c>
      <c r="F8762" s="30">
        <v>21548.82399999999</v>
      </c>
      <c r="G8762" s="30">
        <v>1</v>
      </c>
      <c r="H8762" s="30">
        <v>1</v>
      </c>
      <c r="I8762" s="30">
        <v>1</v>
      </c>
      <c r="K8762" s="457"/>
      <c r="L8762" s="457" t="e">
        <f>IF(K8762=0,#REF!,0)</f>
        <v>#REF!</v>
      </c>
    </row>
    <row r="8763" spans="1:12">
      <c r="B8763" s="21">
        <f>SUM(B2:B8762)</f>
        <v>29021022.277000573</v>
      </c>
      <c r="C8763" s="21">
        <f t="shared" ref="C8763:I8763" si="0">SUM(C2:C8762)</f>
        <v>391650208.27899575</v>
      </c>
      <c r="D8763" s="21">
        <f t="shared" si="0"/>
        <v>8760</v>
      </c>
      <c r="E8763" s="21">
        <f t="shared" si="0"/>
        <v>8760</v>
      </c>
      <c r="F8763" s="21">
        <f t="shared" si="0"/>
        <v>219980204.33599985</v>
      </c>
      <c r="G8763" s="21">
        <f t="shared" si="0"/>
        <v>8760</v>
      </c>
      <c r="H8763" s="21">
        <f t="shared" si="0"/>
        <v>8760</v>
      </c>
      <c r="I8763" s="21">
        <f t="shared" si="0"/>
        <v>8760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9299-5B27-429F-B6D6-F438631CF74C}">
  <sheetPr>
    <tabColor theme="5"/>
  </sheetPr>
  <dimension ref="A4:F8"/>
  <sheetViews>
    <sheetView zoomScale="85" zoomScaleNormal="85" workbookViewId="0">
      <selection activeCell="F36" sqref="F36"/>
    </sheetView>
  </sheetViews>
  <sheetFormatPr defaultRowHeight="16.5"/>
  <cols>
    <col min="1" max="1" width="20.625" bestFit="1" customWidth="1"/>
    <col min="2" max="2" width="9.875" bestFit="1" customWidth="1"/>
  </cols>
  <sheetData>
    <row r="4" spans="1:6">
      <c r="A4" t="s">
        <v>2208</v>
      </c>
      <c r="B4" t="s">
        <v>2203</v>
      </c>
    </row>
    <row r="5" spans="1:6">
      <c r="A5" s="21">
        <v>17979500000000</v>
      </c>
      <c r="B5" s="21">
        <v>100410</v>
      </c>
      <c r="F5" t="s">
        <v>2204</v>
      </c>
    </row>
    <row r="6" spans="1:6">
      <c r="F6" t="s">
        <v>2205</v>
      </c>
    </row>
    <row r="7" spans="1:6">
      <c r="F7" t="s">
        <v>2206</v>
      </c>
    </row>
    <row r="8" spans="1:6">
      <c r="F8" t="s">
        <v>2207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54CD-2151-42AC-A287-D62F14583852}">
  <dimension ref="A1:AC48"/>
  <sheetViews>
    <sheetView topLeftCell="A18" zoomScale="85" zoomScaleNormal="85" workbookViewId="0">
      <selection activeCell="L28" sqref="L28"/>
    </sheetView>
  </sheetViews>
  <sheetFormatPr defaultRowHeight="16.5"/>
  <cols>
    <col min="1" max="1" width="12.625" style="30" bestFit="1" customWidth="1"/>
    <col min="2" max="2" width="9.25" style="30" bestFit="1" customWidth="1"/>
    <col min="3" max="4" width="16.625" style="30" bestFit="1" customWidth="1"/>
    <col min="5" max="6" width="14.25" style="30" bestFit="1" customWidth="1"/>
    <col min="7" max="7" width="17" style="30" customWidth="1"/>
    <col min="8" max="9" width="13.375" style="30" bestFit="1" customWidth="1"/>
    <col min="10" max="10" width="13.625" style="30" bestFit="1" customWidth="1"/>
    <col min="11" max="11" width="12.25" style="30" bestFit="1" customWidth="1"/>
    <col min="12" max="12" width="11.125" style="30" bestFit="1" customWidth="1"/>
    <col min="13" max="13" width="16.625" style="30" bestFit="1" customWidth="1"/>
    <col min="14" max="14" width="10" style="30" bestFit="1" customWidth="1"/>
    <col min="15" max="15" width="12.25" style="30" bestFit="1" customWidth="1"/>
    <col min="16" max="16" width="11.125" style="30" bestFit="1" customWidth="1"/>
    <col min="17" max="17" width="14.25" style="30" bestFit="1" customWidth="1"/>
    <col min="18" max="18" width="13.625" style="30" bestFit="1" customWidth="1"/>
    <col min="19" max="20" width="16.625" style="30" bestFit="1" customWidth="1"/>
    <col min="21" max="22" width="12.625" style="30" bestFit="1" customWidth="1"/>
    <col min="23" max="23" width="11.25" style="30" bestFit="1" customWidth="1"/>
    <col min="24" max="24" width="11.5" style="30" bestFit="1" customWidth="1"/>
    <col min="25" max="25" width="12.625" style="30" bestFit="1" customWidth="1"/>
    <col min="26" max="27" width="13.625" style="30" bestFit="1" customWidth="1"/>
    <col min="28" max="28" width="12.25" style="30" bestFit="1" customWidth="1"/>
    <col min="29" max="29" width="9.25" style="30" bestFit="1" customWidth="1"/>
    <col min="30" max="16384" width="9" style="30"/>
  </cols>
  <sheetData>
    <row r="1" spans="1:29" s="25" customFormat="1" ht="66">
      <c r="C1" s="90" t="s">
        <v>184</v>
      </c>
      <c r="D1" s="91" t="s">
        <v>185</v>
      </c>
      <c r="E1" s="91" t="s">
        <v>186</v>
      </c>
      <c r="F1" s="91" t="s">
        <v>187</v>
      </c>
      <c r="G1" s="91" t="s">
        <v>188</v>
      </c>
      <c r="H1" s="91" t="s">
        <v>189</v>
      </c>
      <c r="I1" s="92" t="s">
        <v>190</v>
      </c>
      <c r="J1" s="93" t="s">
        <v>191</v>
      </c>
      <c r="K1" s="90" t="s">
        <v>192</v>
      </c>
      <c r="L1" s="92" t="s">
        <v>193</v>
      </c>
      <c r="M1" s="92" t="s">
        <v>194</v>
      </c>
      <c r="N1" s="94" t="s">
        <v>195</v>
      </c>
      <c r="O1" s="91" t="s">
        <v>196</v>
      </c>
      <c r="P1" s="91" t="s">
        <v>197</v>
      </c>
      <c r="Q1" s="90" t="s">
        <v>198</v>
      </c>
      <c r="R1" s="90" t="s">
        <v>199</v>
      </c>
      <c r="S1" s="90" t="s">
        <v>200</v>
      </c>
      <c r="T1" s="90" t="s">
        <v>201</v>
      </c>
      <c r="U1" s="91" t="s">
        <v>202</v>
      </c>
      <c r="V1" s="94" t="s">
        <v>203</v>
      </c>
      <c r="W1" s="93" t="s">
        <v>204</v>
      </c>
      <c r="X1" s="90" t="s">
        <v>205</v>
      </c>
      <c r="Y1" s="90" t="s">
        <v>206</v>
      </c>
      <c r="Z1" s="90" t="s">
        <v>207</v>
      </c>
      <c r="AA1" s="90" t="s">
        <v>208</v>
      </c>
      <c r="AB1" s="90" t="s">
        <v>209</v>
      </c>
      <c r="AC1" s="90" t="s">
        <v>210</v>
      </c>
    </row>
    <row r="2" spans="1:29" s="25" customFormat="1">
      <c r="A2" s="95"/>
      <c r="B2" s="95">
        <v>2020</v>
      </c>
      <c r="C2" s="96">
        <v>605228540.70000005</v>
      </c>
      <c r="D2" s="97">
        <v>10059936.9</v>
      </c>
      <c r="E2" s="97">
        <v>11182382.5</v>
      </c>
      <c r="F2" s="97">
        <v>318284.40000000002</v>
      </c>
      <c r="G2" s="97">
        <v>388</v>
      </c>
      <c r="H2" s="97">
        <v>138579207.59999999</v>
      </c>
      <c r="I2" s="98">
        <v>219844075.40000001</v>
      </c>
      <c r="J2" s="99">
        <v>2856832.2</v>
      </c>
      <c r="K2" s="96">
        <v>24649353.199999999</v>
      </c>
      <c r="L2" s="100">
        <v>1166121.6000000001</v>
      </c>
      <c r="M2" s="100">
        <v>549655.19999999995</v>
      </c>
      <c r="N2" s="96">
        <v>109294.8</v>
      </c>
      <c r="O2" s="100">
        <v>79543278.599999994</v>
      </c>
      <c r="P2" s="99">
        <v>7136821.5</v>
      </c>
      <c r="Q2" s="97">
        <v>3862047.5</v>
      </c>
      <c r="R2" s="97">
        <v>52141213</v>
      </c>
      <c r="S2" s="97">
        <v>3607953.3</v>
      </c>
      <c r="T2" s="97">
        <v>1481231.4</v>
      </c>
      <c r="U2" s="99">
        <v>1588688.3</v>
      </c>
      <c r="V2" s="96">
        <v>20355754.699999999</v>
      </c>
      <c r="W2" s="101">
        <v>1455291.8</v>
      </c>
      <c r="X2" s="101">
        <v>231664.4</v>
      </c>
      <c r="Y2" s="101">
        <v>2225939.6</v>
      </c>
      <c r="Z2" s="97">
        <v>1570662.1</v>
      </c>
      <c r="AA2" s="99">
        <v>2346869.2000000002</v>
      </c>
      <c r="AB2" s="97">
        <v>16819117.800000001</v>
      </c>
      <c r="AC2" s="101">
        <v>0</v>
      </c>
    </row>
    <row r="4" spans="1:29">
      <c r="C4" s="30" t="s">
        <v>211</v>
      </c>
      <c r="I4" s="87">
        <f>I2/AA9</f>
        <v>0.36301964359905969</v>
      </c>
    </row>
    <row r="5" spans="1:29">
      <c r="C5" s="30" t="s">
        <v>212</v>
      </c>
    </row>
    <row r="6" spans="1:29">
      <c r="L6" s="30" t="s">
        <v>213</v>
      </c>
    </row>
    <row r="7" spans="1:29">
      <c r="L7" s="102" t="s">
        <v>214</v>
      </c>
      <c r="R7" s="773" t="s">
        <v>215</v>
      </c>
      <c r="S7" s="773"/>
      <c r="T7" s="773"/>
      <c r="U7" s="773" t="s">
        <v>216</v>
      </c>
      <c r="V7" s="773"/>
      <c r="W7" s="773"/>
      <c r="X7" s="773"/>
      <c r="Y7" s="50" t="s">
        <v>217</v>
      </c>
      <c r="Z7" s="817" t="s">
        <v>218</v>
      </c>
      <c r="AA7" s="773" t="s">
        <v>91</v>
      </c>
    </row>
    <row r="8" spans="1:29">
      <c r="R8" s="50" t="s">
        <v>219</v>
      </c>
      <c r="S8" s="50" t="s">
        <v>220</v>
      </c>
      <c r="T8" s="50" t="s">
        <v>221</v>
      </c>
      <c r="U8" s="103" t="s">
        <v>222</v>
      </c>
      <c r="V8" s="50" t="s">
        <v>220</v>
      </c>
      <c r="W8" s="50" t="s">
        <v>223</v>
      </c>
      <c r="X8" s="50" t="s">
        <v>224</v>
      </c>
      <c r="Y8" s="50" t="s">
        <v>225</v>
      </c>
      <c r="Z8" s="817"/>
      <c r="AA8" s="773"/>
    </row>
    <row r="9" spans="1:29">
      <c r="L9" s="30" t="s">
        <v>226</v>
      </c>
      <c r="R9" s="82">
        <v>5759953</v>
      </c>
      <c r="S9" s="82">
        <v>306908218</v>
      </c>
      <c r="T9" s="82">
        <v>13375169</v>
      </c>
      <c r="U9" s="82">
        <v>358676</v>
      </c>
      <c r="V9" s="82">
        <v>22873609</v>
      </c>
      <c r="W9" s="82">
        <v>827881</v>
      </c>
      <c r="X9" s="82">
        <v>1539108</v>
      </c>
      <c r="Y9" s="82">
        <v>19974140</v>
      </c>
      <c r="Z9" s="82">
        <v>233981536</v>
      </c>
      <c r="AA9" s="82">
        <v>605598290</v>
      </c>
    </row>
    <row r="10" spans="1:29">
      <c r="L10" s="102" t="s">
        <v>227</v>
      </c>
    </row>
    <row r="11" spans="1:29">
      <c r="C11" s="30" t="s">
        <v>228</v>
      </c>
      <c r="Q11" s="86">
        <f>R9+S9+T9</f>
        <v>326043340</v>
      </c>
      <c r="R11" s="86"/>
      <c r="S11" s="82"/>
      <c r="U11" s="86">
        <f>U9+V9+W9+X9</f>
        <v>25599274</v>
      </c>
      <c r="Y11" s="57">
        <f>Y9/$AA$9</f>
        <v>3.2982490753069992E-2</v>
      </c>
      <c r="Z11" s="57">
        <f>Z9/$AA$9</f>
        <v>0.38636426136540114</v>
      </c>
    </row>
    <row r="12" spans="1:29">
      <c r="C12" s="104"/>
      <c r="Q12" s="57">
        <f>Q11/$AA$9</f>
        <v>0.5383822005177723</v>
      </c>
      <c r="S12" s="105"/>
      <c r="U12" s="57">
        <f>U11/$AA$9</f>
        <v>4.2271047363756593E-2</v>
      </c>
      <c r="Y12" s="105">
        <f>J2+P2+U2+AA2</f>
        <v>13929211.199999999</v>
      </c>
      <c r="Z12" s="105">
        <f>D2+E2+F2+G2+H2</f>
        <v>160140199.39999998</v>
      </c>
    </row>
    <row r="13" spans="1:29">
      <c r="C13" s="50" t="s">
        <v>162</v>
      </c>
      <c r="D13" s="50" t="s">
        <v>163</v>
      </c>
      <c r="E13" s="50" t="s">
        <v>164</v>
      </c>
      <c r="F13" s="50" t="s">
        <v>165</v>
      </c>
      <c r="G13" s="50" t="s">
        <v>137</v>
      </c>
      <c r="H13" s="50" t="s">
        <v>229</v>
      </c>
      <c r="I13" s="50" t="s">
        <v>110</v>
      </c>
      <c r="J13" s="50" t="s">
        <v>230</v>
      </c>
      <c r="S13" s="105">
        <f>I2+K2+N2+V2+W2+X2+Y2</f>
        <v>268871373.90000004</v>
      </c>
      <c r="Z13" s="105">
        <f>R2+Z2+Q2+S2+T2+AB2</f>
        <v>79482225.099999994</v>
      </c>
    </row>
    <row r="14" spans="1:29">
      <c r="C14" s="818">
        <f>I2</f>
        <v>219844075.40000001</v>
      </c>
      <c r="D14" s="818"/>
      <c r="E14" s="82">
        <f>L2+M2+O2+P2</f>
        <v>88395876.899999991</v>
      </c>
      <c r="F14" s="82">
        <f>U2+S2</f>
        <v>5196641.5999999996</v>
      </c>
      <c r="G14" s="82">
        <f>발전연계형!E60</f>
        <v>254868.33333333334</v>
      </c>
      <c r="H14" s="82">
        <f>D2+E2+F2+G2+H2</f>
        <v>160140199.39999998</v>
      </c>
      <c r="I14" s="105">
        <f>K2+N2+V2+W2+X2+Y2+Z2+AA2+AB2+T2+S2+J2</f>
        <v>77709964.500000015</v>
      </c>
      <c r="J14" s="86">
        <f>SUM(C14:I14)</f>
        <v>551541626.13333333</v>
      </c>
      <c r="L14" s="30" t="s">
        <v>231</v>
      </c>
      <c r="Z14" s="105">
        <f>Z13+Z12</f>
        <v>239622424.49999997</v>
      </c>
    </row>
    <row r="15" spans="1:29">
      <c r="C15" s="816">
        <f>C14/$J$14</f>
        <v>0.39859924434217309</v>
      </c>
      <c r="D15" s="816"/>
      <c r="E15" s="57">
        <f>E14/$J$14</f>
        <v>0.16027054479951544</v>
      </c>
      <c r="F15" s="57">
        <f>F14/$J$14</f>
        <v>9.4220297322467721E-3</v>
      </c>
      <c r="G15" s="57">
        <f>G14/$J$14</f>
        <v>4.6210171863205802E-4</v>
      </c>
      <c r="H15" s="57">
        <f>H14/$J$14</f>
        <v>0.29035016001002001</v>
      </c>
      <c r="I15" s="57">
        <f>I14/$J$14</f>
        <v>0.14089591939741261</v>
      </c>
      <c r="S15" s="30" t="s">
        <v>162</v>
      </c>
      <c r="T15" s="82">
        <f>T21-SUM(T16:T20)</f>
        <v>240651817.81574643</v>
      </c>
      <c r="U15" s="57">
        <f>T15/$T$21</f>
        <v>0.39737862835733306</v>
      </c>
    </row>
    <row r="16" spans="1:29">
      <c r="S16" s="30" t="s">
        <v>163</v>
      </c>
      <c r="T16" s="82">
        <f>U11+T9</f>
        <v>38974443</v>
      </c>
      <c r="U16" s="57">
        <f t="shared" ref="U16:U21" si="0">T16/$T$21</f>
        <v>6.4356923795144794E-2</v>
      </c>
      <c r="Z16" s="57">
        <f>Z14/AA9</f>
        <v>0.3956788327457133</v>
      </c>
    </row>
    <row r="17" spans="2:23">
      <c r="E17" s="30" t="s">
        <v>232</v>
      </c>
      <c r="H17" s="77" t="s">
        <v>233</v>
      </c>
      <c r="S17" s="30" t="s">
        <v>164</v>
      </c>
      <c r="T17" s="82">
        <f>L2+M2+O2+P2</f>
        <v>88395876.899999991</v>
      </c>
      <c r="U17" s="57">
        <f t="shared" si="0"/>
        <v>0.14596454177570414</v>
      </c>
    </row>
    <row r="18" spans="2:23">
      <c r="E18" s="82">
        <f>L2+M2+P2</f>
        <v>8852598.3000000007</v>
      </c>
      <c r="G18" s="77" t="s">
        <v>234</v>
      </c>
      <c r="S18" s="30" t="s">
        <v>165</v>
      </c>
      <c r="T18" s="82">
        <f>'환경연계형(자원회수)'!C15+'환경연계형(물재생센터)'!Z90</f>
        <v>3339747.9509202451</v>
      </c>
      <c r="U18" s="57">
        <f t="shared" si="0"/>
        <v>5.5147909201002619E-3</v>
      </c>
      <c r="V18" s="30" t="s">
        <v>235</v>
      </c>
    </row>
    <row r="19" spans="2:23">
      <c r="E19" s="57">
        <f>E18/J14</f>
        <v>1.6050644014056547E-2</v>
      </c>
      <c r="F19" s="82">
        <f>F14*0.208</f>
        <v>1080901.4527999999</v>
      </c>
      <c r="J19" s="30" t="s">
        <v>236</v>
      </c>
      <c r="S19" s="30" t="s">
        <v>166</v>
      </c>
      <c r="T19" s="82">
        <f>G14</f>
        <v>254868.33333333334</v>
      </c>
      <c r="U19" s="57">
        <f t="shared" si="0"/>
        <v>4.2085378631655869E-4</v>
      </c>
      <c r="V19" s="30" t="s">
        <v>235</v>
      </c>
    </row>
    <row r="20" spans="2:23">
      <c r="E20" s="57">
        <f>A47/J14</f>
        <v>4.4224774421837316E-2</v>
      </c>
      <c r="F20" s="30">
        <v>41462488</v>
      </c>
      <c r="J20" s="30" t="s">
        <v>237</v>
      </c>
      <c r="S20" s="30" t="s">
        <v>238</v>
      </c>
      <c r="T20" s="82">
        <f>Z9</f>
        <v>233981536</v>
      </c>
      <c r="U20" s="57">
        <f t="shared" si="0"/>
        <v>0.38636426136540114</v>
      </c>
    </row>
    <row r="21" spans="2:23">
      <c r="C21" s="30">
        <f>1/100</f>
        <v>0.01</v>
      </c>
      <c r="D21" s="82">
        <f>J14*C21</f>
        <v>5515416.2613333333</v>
      </c>
      <c r="E21" s="30" t="s">
        <v>230</v>
      </c>
      <c r="F21" s="87">
        <f>D21/F20</f>
        <v>0.13302183557661407</v>
      </c>
      <c r="J21" s="30">
        <v>58.1</v>
      </c>
      <c r="L21" s="106">
        <v>54</v>
      </c>
      <c r="M21" s="82">
        <f>C14*L21/58</f>
        <v>204682415.02758622</v>
      </c>
      <c r="N21" s="30" t="s">
        <v>162</v>
      </c>
      <c r="T21" s="86">
        <f>AA9</f>
        <v>605598290</v>
      </c>
      <c r="U21" s="57">
        <f t="shared" si="0"/>
        <v>1</v>
      </c>
      <c r="W21" s="86"/>
    </row>
    <row r="22" spans="2:23">
      <c r="D22" s="82"/>
      <c r="F22" s="88">
        <f>F19*F21</f>
        <v>143783.49532888486</v>
      </c>
      <c r="G22" s="57">
        <f>F22/C27*D27</f>
        <v>2.60693823486907E-2</v>
      </c>
      <c r="J22" s="57">
        <v>0.58099999999999996</v>
      </c>
      <c r="L22" s="106">
        <v>4</v>
      </c>
      <c r="M22" s="82">
        <f>C14*L22/58</f>
        <v>15161660.372413794</v>
      </c>
      <c r="N22" s="30" t="s">
        <v>163</v>
      </c>
    </row>
    <row r="23" spans="2:23" ht="17.25" thickBot="1">
      <c r="C23" s="107" t="s">
        <v>230</v>
      </c>
    </row>
    <row r="24" spans="2:23">
      <c r="B24" s="27" t="s">
        <v>162</v>
      </c>
      <c r="C24" s="108">
        <f>M24</f>
        <v>2046824.1502758623</v>
      </c>
      <c r="D24" s="109">
        <f t="shared" ref="D24:D29" si="1">C24/$D$21</f>
        <v>0.37110964128409218</v>
      </c>
      <c r="F24" s="82">
        <f>$J$24*C24/($C$24+$C$25)</f>
        <v>2983459.8238460687</v>
      </c>
      <c r="G24" s="57">
        <f t="shared" ref="G24:G29" si="2">F24/$D$21</f>
        <v>0.54093103448275859</v>
      </c>
      <c r="J24" s="82">
        <f>D21*J22</f>
        <v>3204456.8478346663</v>
      </c>
      <c r="M24" s="88">
        <f>M21*$C$21</f>
        <v>2046824.1502758623</v>
      </c>
      <c r="P24" s="27" t="s">
        <v>137</v>
      </c>
      <c r="Q24" s="29"/>
    </row>
    <row r="25" spans="2:23">
      <c r="B25" s="33" t="s">
        <v>163</v>
      </c>
      <c r="C25" s="110">
        <f>M25</f>
        <v>151616.60372413794</v>
      </c>
      <c r="D25" s="111">
        <f t="shared" si="1"/>
        <v>2.7489603058080903E-2</v>
      </c>
      <c r="F25" s="82">
        <f>$J$24*C25/($C$24+$C$25)</f>
        <v>220997.02398859768</v>
      </c>
      <c r="G25" s="57">
        <f t="shared" si="2"/>
        <v>4.0068965517241373E-2</v>
      </c>
      <c r="J25" s="30" t="s">
        <v>239</v>
      </c>
      <c r="M25" s="82">
        <f>M22*$C$21</f>
        <v>151616.60372413794</v>
      </c>
      <c r="P25" s="112">
        <v>0.37128121096977718</v>
      </c>
      <c r="Q25" s="113">
        <f>$Q$31*P25</f>
        <v>2047770.428510241</v>
      </c>
    </row>
    <row r="26" spans="2:23">
      <c r="B26" s="33" t="s">
        <v>164</v>
      </c>
      <c r="C26" s="110">
        <f>D21*E15</f>
        <v>883958.76899999997</v>
      </c>
      <c r="D26" s="111">
        <f t="shared" si="1"/>
        <v>0.16027054479951544</v>
      </c>
      <c r="F26" s="82">
        <f>C26</f>
        <v>883958.76899999997</v>
      </c>
      <c r="G26" s="57">
        <f t="shared" si="2"/>
        <v>0.16027054479951544</v>
      </c>
      <c r="P26" s="112">
        <v>4.2000000000000003E-2</v>
      </c>
      <c r="Q26" s="113">
        <f>$Q$31*P26</f>
        <v>231647.48297600003</v>
      </c>
    </row>
    <row r="27" spans="2:23">
      <c r="B27" s="33" t="s">
        <v>165</v>
      </c>
      <c r="C27" s="110">
        <f>D21*F15</f>
        <v>51966.415999999997</v>
      </c>
      <c r="D27" s="111">
        <f t="shared" si="1"/>
        <v>9.4220297322467721E-3</v>
      </c>
      <c r="F27" s="82">
        <f>C27</f>
        <v>51966.415999999997</v>
      </c>
      <c r="G27" s="57">
        <f t="shared" si="2"/>
        <v>9.4220297322467721E-3</v>
      </c>
      <c r="P27" s="112">
        <v>1.6058064473247542E-2</v>
      </c>
      <c r="Q27" s="113">
        <f>$Q$31*P27</f>
        <v>88566.909921288578</v>
      </c>
    </row>
    <row r="28" spans="2:23">
      <c r="B28" s="33" t="s">
        <v>166</v>
      </c>
      <c r="C28" s="110">
        <f>D21*G15</f>
        <v>2548.6833333333334</v>
      </c>
      <c r="D28" s="111">
        <f t="shared" si="1"/>
        <v>4.6210171863205802E-4</v>
      </c>
      <c r="F28" s="82">
        <f>C28</f>
        <v>2548.6833333333334</v>
      </c>
      <c r="G28" s="57">
        <f t="shared" si="2"/>
        <v>4.6210171863205802E-4</v>
      </c>
      <c r="P28" s="112">
        <v>9.4263856812705753E-3</v>
      </c>
      <c r="Q28" s="113">
        <f>$Q$31*P28</f>
        <v>51990.440872079424</v>
      </c>
    </row>
    <row r="29" spans="2:23" ht="17.25" thickBot="1">
      <c r="B29" s="68" t="s">
        <v>110</v>
      </c>
      <c r="C29" s="114">
        <f>D21-SUM(C24:C28)</f>
        <v>2378501.639</v>
      </c>
      <c r="D29" s="115">
        <f t="shared" si="1"/>
        <v>0.43124607940743265</v>
      </c>
      <c r="F29" s="116">
        <f>D21-(SUM(F24:F28))</f>
        <v>1372485.5451653339</v>
      </c>
      <c r="G29" s="57">
        <f t="shared" si="2"/>
        <v>0.24884532374960583</v>
      </c>
      <c r="P29" s="112">
        <f>Q29/Q31</f>
        <v>8.9758652011526538E-2</v>
      </c>
      <c r="Q29" s="113">
        <f>발전연계형!G6</f>
        <v>495056.32889973337</v>
      </c>
    </row>
    <row r="30" spans="2:23">
      <c r="F30" s="77" t="s">
        <v>240</v>
      </c>
      <c r="P30" s="112">
        <f>1-SUM(P25:P29)</f>
        <v>0.47147568686417818</v>
      </c>
      <c r="Q30" s="113">
        <f>$Q$31*P30</f>
        <v>2600384.6701539909</v>
      </c>
    </row>
    <row r="31" spans="2:23" ht="17.25" thickBot="1">
      <c r="P31" s="23">
        <v>1</v>
      </c>
      <c r="Q31" s="117">
        <f>D21</f>
        <v>5515416.2613333333</v>
      </c>
    </row>
    <row r="32" spans="2:23">
      <c r="B32" s="30" t="s">
        <v>162</v>
      </c>
      <c r="C32" s="30" t="s">
        <v>241</v>
      </c>
      <c r="D32" s="118" t="e">
        <f>C24*주거중심형!#REF!/주거중심형!Y22</f>
        <v>#REF!</v>
      </c>
    </row>
    <row r="33" spans="1:16">
      <c r="C33" s="30" t="s">
        <v>242</v>
      </c>
      <c r="D33" s="82" t="e">
        <f>C24*주거중심형!#REF!/주거중심형!Y23</f>
        <v>#REF!</v>
      </c>
      <c r="H33" s="30" t="s">
        <v>243</v>
      </c>
    </row>
    <row r="34" spans="1:16">
      <c r="D34" s="86" t="e">
        <f>D33+D32</f>
        <v>#REF!</v>
      </c>
      <c r="E34" s="82" t="e">
        <f>D34*100</f>
        <v>#REF!</v>
      </c>
      <c r="H34" s="82">
        <v>9911088</v>
      </c>
    </row>
    <row r="35" spans="1:16">
      <c r="H35" s="89" t="e">
        <f>H34/E34</f>
        <v>#REF!</v>
      </c>
    </row>
    <row r="36" spans="1:16">
      <c r="B36" s="30" t="s">
        <v>244</v>
      </c>
      <c r="J36" s="30" t="s">
        <v>111</v>
      </c>
      <c r="K36" s="30" t="s">
        <v>112</v>
      </c>
      <c r="L36" s="30" t="s">
        <v>116</v>
      </c>
      <c r="M36" s="30" t="s">
        <v>114</v>
      </c>
      <c r="N36" s="30" t="s">
        <v>117</v>
      </c>
      <c r="O36" s="30" t="s">
        <v>96</v>
      </c>
      <c r="P36" s="30" t="s">
        <v>91</v>
      </c>
    </row>
    <row r="37" spans="1:16">
      <c r="B37" s="30" t="s">
        <v>162</v>
      </c>
      <c r="C37" s="30" t="s">
        <v>241</v>
      </c>
      <c r="D37" s="82" t="e">
        <f>D32*$H$35</f>
        <v>#REF!</v>
      </c>
      <c r="E37" s="30" t="s">
        <v>245</v>
      </c>
      <c r="I37" s="30" t="s">
        <v>133</v>
      </c>
    </row>
    <row r="38" spans="1:16">
      <c r="C38" s="30" t="s">
        <v>242</v>
      </c>
      <c r="D38" s="82" t="e">
        <f>D33*$H$35</f>
        <v>#REF!</v>
      </c>
      <c r="E38" s="30" t="s">
        <v>245</v>
      </c>
      <c r="F38" s="73" t="s">
        <v>246</v>
      </c>
      <c r="G38" s="72" t="s">
        <v>247</v>
      </c>
    </row>
    <row r="39" spans="1:16">
      <c r="D39" s="82" t="e">
        <f>D38+D37</f>
        <v>#REF!</v>
      </c>
      <c r="E39" s="30" t="s">
        <v>245</v>
      </c>
    </row>
    <row r="41" spans="1:16">
      <c r="B41" s="30" t="s">
        <v>163</v>
      </c>
      <c r="C41" s="30" t="s">
        <v>248</v>
      </c>
      <c r="F41" s="73" t="s">
        <v>246</v>
      </c>
      <c r="G41" s="30" t="s">
        <v>249</v>
      </c>
      <c r="I41" s="30" t="s">
        <v>134</v>
      </c>
    </row>
    <row r="43" spans="1:16">
      <c r="B43" s="30" t="s">
        <v>165</v>
      </c>
      <c r="C43" s="30" t="s">
        <v>180</v>
      </c>
      <c r="F43" s="73" t="s">
        <v>246</v>
      </c>
      <c r="I43" s="30" t="s">
        <v>136</v>
      </c>
    </row>
    <row r="44" spans="1:16">
      <c r="C44" s="30" t="s">
        <v>181</v>
      </c>
    </row>
    <row r="45" spans="1:16">
      <c r="F45" s="73"/>
    </row>
    <row r="46" spans="1:16">
      <c r="A46" s="30" t="s">
        <v>250</v>
      </c>
      <c r="B46" s="30" t="s">
        <v>164</v>
      </c>
      <c r="F46" s="73" t="s">
        <v>246</v>
      </c>
      <c r="I46" s="30" t="s">
        <v>135</v>
      </c>
    </row>
    <row r="47" spans="1:16">
      <c r="A47" s="82">
        <v>24391804</v>
      </c>
    </row>
    <row r="48" spans="1:16">
      <c r="B48" s="30" t="s">
        <v>166</v>
      </c>
      <c r="F48" s="73" t="s">
        <v>246</v>
      </c>
      <c r="I48" s="30" t="s">
        <v>137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5" type="noConversion"/>
  <hyperlinks>
    <hyperlink ref="L7" r:id="rId1" xr:uid="{BF4663E5-687A-498A-8842-D1B5CFC3C870}"/>
    <hyperlink ref="L10" r:id="rId2" xr:uid="{44800C3A-910E-478B-AC86-A631B6CFF696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3FE2-F64C-43ED-8DF2-7436377C373D}">
  <sheetPr>
    <tabColor theme="5"/>
  </sheetPr>
  <dimension ref="A2:AC65"/>
  <sheetViews>
    <sheetView topLeftCell="A11" zoomScale="85" zoomScaleNormal="85" workbookViewId="0">
      <selection activeCell="F36" sqref="F36"/>
    </sheetView>
  </sheetViews>
  <sheetFormatPr defaultRowHeight="16.5"/>
  <cols>
    <col min="1" max="9" width="15.625" style="30" customWidth="1"/>
    <col min="10" max="10" width="9" style="30"/>
    <col min="11" max="11" width="2.25" style="31" customWidth="1"/>
    <col min="12" max="12" width="12.625" style="30" bestFit="1" customWidth="1"/>
    <col min="13" max="13" width="9" style="30"/>
    <col min="14" max="14" width="15.375" style="30" bestFit="1" customWidth="1"/>
    <col min="15" max="15" width="15.5" style="30" bestFit="1" customWidth="1"/>
    <col min="16" max="16" width="18" style="30" bestFit="1" customWidth="1"/>
    <col min="17" max="17" width="11.5" style="30" bestFit="1" customWidth="1"/>
    <col min="18" max="18" width="12.75" style="30" bestFit="1" customWidth="1"/>
    <col min="19" max="20" width="12.625" style="30" bestFit="1" customWidth="1"/>
    <col min="21" max="22" width="9" style="30"/>
    <col min="23" max="23" width="12.625" style="30" bestFit="1" customWidth="1"/>
    <col min="24" max="24" width="14" style="30" customWidth="1"/>
    <col min="25" max="25" width="15.5" style="30" bestFit="1" customWidth="1"/>
    <col min="26" max="26" width="12" style="30" customWidth="1"/>
    <col min="27" max="27" width="11.5" style="30" bestFit="1" customWidth="1"/>
    <col min="28" max="28" width="12.625" style="30" bestFit="1" customWidth="1"/>
    <col min="29" max="29" width="14" style="30" bestFit="1" customWidth="1"/>
    <col min="30" max="30" width="10.875" style="30" customWidth="1"/>
    <col min="31" max="31" width="9" style="30"/>
    <col min="32" max="32" width="15.375" style="30" bestFit="1" customWidth="1"/>
    <col min="33" max="16384" width="9" style="30"/>
  </cols>
  <sheetData>
    <row r="2" spans="1:27" ht="17.25">
      <c r="A2" s="119" t="s">
        <v>251</v>
      </c>
    </row>
    <row r="3" spans="1:27">
      <c r="A3" s="50" t="s">
        <v>252</v>
      </c>
      <c r="B3" s="773" t="s">
        <v>253</v>
      </c>
      <c r="C3" s="773"/>
    </row>
    <row r="4" spans="1:27">
      <c r="A4" s="50" t="s">
        <v>254</v>
      </c>
      <c r="B4" s="773" t="s">
        <v>255</v>
      </c>
      <c r="C4" s="773"/>
    </row>
    <row r="6" spans="1:27" ht="17.25">
      <c r="A6" s="119" t="s">
        <v>256</v>
      </c>
      <c r="L6" s="32" t="s">
        <v>125</v>
      </c>
    </row>
    <row r="7" spans="1:27">
      <c r="I7" s="50" t="s">
        <v>257</v>
      </c>
    </row>
    <row r="8" spans="1:27">
      <c r="A8" s="47"/>
      <c r="B8" s="47" t="s">
        <v>111</v>
      </c>
      <c r="C8" s="47" t="s">
        <v>258</v>
      </c>
      <c r="D8" s="47" t="s">
        <v>259</v>
      </c>
      <c r="E8" s="47" t="s">
        <v>172</v>
      </c>
      <c r="F8" s="47" t="s">
        <v>124</v>
      </c>
      <c r="G8" s="47" t="s">
        <v>117</v>
      </c>
      <c r="H8" s="47" t="s">
        <v>115</v>
      </c>
      <c r="I8" s="47" t="s">
        <v>91</v>
      </c>
      <c r="L8" s="79" t="s">
        <v>260</v>
      </c>
      <c r="P8" s="102" t="s">
        <v>261</v>
      </c>
      <c r="X8" s="30" t="s">
        <v>262</v>
      </c>
    </row>
    <row r="9" spans="1:27">
      <c r="A9" s="61" t="s">
        <v>252</v>
      </c>
      <c r="B9" s="120">
        <f>O26+Q26</f>
        <v>4901.8999999999996</v>
      </c>
      <c r="C9" s="120">
        <f>O28+Q28</f>
        <v>14032.3</v>
      </c>
      <c r="D9" s="120">
        <f>O29+Q29</f>
        <v>5079.9000000000005</v>
      </c>
      <c r="E9" s="120">
        <f>O30+Q30</f>
        <v>39767.5</v>
      </c>
      <c r="F9" s="120">
        <f>O31+Q31</f>
        <v>30154.9</v>
      </c>
      <c r="G9" s="120">
        <f>O32+Q32</f>
        <v>22.6</v>
      </c>
      <c r="H9" s="120">
        <f>O33+Q33</f>
        <v>1543.3000000000002</v>
      </c>
      <c r="I9" s="120">
        <f>SUM(B9:H9)</f>
        <v>95502.400000000009</v>
      </c>
      <c r="P9" s="102" t="s">
        <v>263</v>
      </c>
      <c r="X9" s="30" t="s">
        <v>264</v>
      </c>
    </row>
    <row r="10" spans="1:27">
      <c r="A10" s="61" t="s">
        <v>254</v>
      </c>
      <c r="B10" s="120">
        <f>P26</f>
        <v>0</v>
      </c>
      <c r="C10" s="120">
        <f>P28</f>
        <v>308.39999999999998</v>
      </c>
      <c r="D10" s="120">
        <f>P29</f>
        <v>2218.6</v>
      </c>
      <c r="E10" s="120">
        <f>P30</f>
        <v>57718.8</v>
      </c>
      <c r="F10" s="120">
        <f>P31</f>
        <v>29355.9</v>
      </c>
      <c r="G10" s="120">
        <f>P32</f>
        <v>14373.6</v>
      </c>
      <c r="H10" s="120">
        <f>P33</f>
        <v>19.7</v>
      </c>
      <c r="I10" s="120">
        <f>SUM(B10:H10)</f>
        <v>103995.00000000001</v>
      </c>
      <c r="P10" s="102" t="s">
        <v>261</v>
      </c>
      <c r="X10" s="30" t="s">
        <v>228</v>
      </c>
      <c r="Y10" s="30" t="s">
        <v>265</v>
      </c>
    </row>
    <row r="11" spans="1:27">
      <c r="A11" s="50"/>
      <c r="B11" s="82"/>
      <c r="C11" s="82"/>
      <c r="D11" s="82"/>
      <c r="E11" s="82"/>
      <c r="F11" s="82"/>
      <c r="G11" s="82"/>
      <c r="H11" s="82"/>
      <c r="I11" s="82"/>
      <c r="W11" s="30" t="s">
        <v>255</v>
      </c>
      <c r="X11" s="82">
        <v>528064811.69999999</v>
      </c>
      <c r="Y11" s="82">
        <v>1191863439.5081799</v>
      </c>
      <c r="Z11" s="30" t="s">
        <v>230</v>
      </c>
    </row>
    <row r="12" spans="1:27">
      <c r="A12" s="50"/>
      <c r="I12" s="50" t="s">
        <v>109</v>
      </c>
      <c r="L12" s="30" t="s">
        <v>266</v>
      </c>
      <c r="P12" s="102" t="s">
        <v>267</v>
      </c>
    </row>
    <row r="13" spans="1:27">
      <c r="A13" s="61" t="s">
        <v>252</v>
      </c>
      <c r="B13" s="121">
        <f>B9/860</f>
        <v>5.6998837209302318</v>
      </c>
      <c r="C13" s="121">
        <f t="shared" ref="C13:H13" si="0">C9/860</f>
        <v>16.316627906976745</v>
      </c>
      <c r="D13" s="121">
        <f t="shared" si="0"/>
        <v>5.9068604651162797</v>
      </c>
      <c r="E13" s="121">
        <f t="shared" si="0"/>
        <v>46.241279069767444</v>
      </c>
      <c r="F13" s="121">
        <f t="shared" si="0"/>
        <v>35.063837209302328</v>
      </c>
      <c r="G13" s="121">
        <f t="shared" si="0"/>
        <v>2.6279069767441862E-2</v>
      </c>
      <c r="H13" s="121">
        <f t="shared" si="0"/>
        <v>1.7945348837209305</v>
      </c>
      <c r="I13" s="121">
        <f>SUM(B13:H13)</f>
        <v>111.04930232558141</v>
      </c>
      <c r="L13" s="30" t="s">
        <v>268</v>
      </c>
      <c r="W13" s="30" t="s">
        <v>269</v>
      </c>
      <c r="X13" s="82">
        <v>1339660004.5</v>
      </c>
      <c r="Y13" s="82">
        <v>508038468.46875703</v>
      </c>
      <c r="Z13" s="30" t="s">
        <v>230</v>
      </c>
    </row>
    <row r="14" spans="1:27">
      <c r="A14" s="61" t="s">
        <v>254</v>
      </c>
      <c r="B14" s="121">
        <f t="shared" ref="B14:H14" si="1">B10/860</f>
        <v>0</v>
      </c>
      <c r="C14" s="121">
        <f t="shared" si="1"/>
        <v>0.35860465116279067</v>
      </c>
      <c r="D14" s="121">
        <f t="shared" si="1"/>
        <v>2.579767441860465</v>
      </c>
      <c r="E14" s="121">
        <f t="shared" si="1"/>
        <v>67.114883720930237</v>
      </c>
      <c r="F14" s="121">
        <f t="shared" si="1"/>
        <v>34.134767441860468</v>
      </c>
      <c r="G14" s="121">
        <f t="shared" si="1"/>
        <v>16.713488372093025</v>
      </c>
      <c r="H14" s="121">
        <f t="shared" si="1"/>
        <v>2.2906976744186045E-2</v>
      </c>
      <c r="I14" s="121">
        <f>SUM(B14:H14)</f>
        <v>120.92441860465117</v>
      </c>
      <c r="AA14" s="30" t="s">
        <v>270</v>
      </c>
    </row>
    <row r="15" spans="1:27">
      <c r="L15" s="61"/>
      <c r="M15" s="61" t="s">
        <v>88</v>
      </c>
      <c r="N15" s="61" t="s">
        <v>87</v>
      </c>
      <c r="O15" s="61" t="s">
        <v>86</v>
      </c>
      <c r="Q15" s="50" t="s">
        <v>271</v>
      </c>
      <c r="R15" s="50">
        <v>13651</v>
      </c>
      <c r="S15" s="50" t="s">
        <v>272</v>
      </c>
      <c r="X15" s="86">
        <f>X13+X11</f>
        <v>1867724816.2</v>
      </c>
      <c r="Y15" s="86">
        <f>Y13+Y11</f>
        <v>1699901907.9769368</v>
      </c>
    </row>
    <row r="16" spans="1:27" ht="17.25">
      <c r="A16" s="119" t="s">
        <v>273</v>
      </c>
      <c r="L16" s="61" t="s">
        <v>274</v>
      </c>
      <c r="M16" s="61">
        <v>98.4</v>
      </c>
      <c r="N16" s="61">
        <v>0.2</v>
      </c>
      <c r="O16" s="61">
        <v>1.4</v>
      </c>
    </row>
    <row r="17" spans="1:29">
      <c r="A17" s="47"/>
      <c r="B17" s="47" t="s">
        <v>275</v>
      </c>
      <c r="C17" s="47" t="s">
        <v>276</v>
      </c>
      <c r="D17" s="47" t="s">
        <v>277</v>
      </c>
      <c r="E17" s="47" t="s">
        <v>278</v>
      </c>
      <c r="F17" s="47" t="s">
        <v>279</v>
      </c>
      <c r="L17" s="30" t="s">
        <v>280</v>
      </c>
      <c r="M17" s="122">
        <v>1.01</v>
      </c>
      <c r="N17" s="122">
        <v>3.71</v>
      </c>
      <c r="O17" s="122">
        <v>6.06</v>
      </c>
      <c r="Y17" s="30" t="s">
        <v>281</v>
      </c>
      <c r="AA17" s="30" t="s">
        <v>282</v>
      </c>
      <c r="AB17" s="82">
        <v>51840000</v>
      </c>
    </row>
    <row r="18" spans="1:29">
      <c r="A18" s="61" t="s">
        <v>252</v>
      </c>
      <c r="B18" s="120">
        <v>1339660004.5</v>
      </c>
      <c r="C18" s="120">
        <v>508038468.46875703</v>
      </c>
      <c r="D18" s="120">
        <v>22032000</v>
      </c>
      <c r="E18" s="66">
        <f>B18/D18</f>
        <v>60.805192651597679</v>
      </c>
      <c r="F18" s="123">
        <v>0.35350043739876391</v>
      </c>
      <c r="G18" s="89"/>
      <c r="L18" s="30" t="s">
        <v>283</v>
      </c>
      <c r="M18" s="122">
        <f>$R$15/M17/1000</f>
        <v>13.515841584158416</v>
      </c>
      <c r="N18" s="122">
        <f>$R$15/N17/1000</f>
        <v>3.6795148247978435</v>
      </c>
      <c r="O18" s="122">
        <f>$R$15/O17/1000</f>
        <v>2.2526402640264029</v>
      </c>
      <c r="X18" s="30" t="s">
        <v>284</v>
      </c>
      <c r="Y18" s="82">
        <f>$AB$17*Z18</f>
        <v>22032000</v>
      </c>
      <c r="Z18" s="57">
        <v>0.42499999999999999</v>
      </c>
      <c r="AA18" s="87">
        <f>Y18/($Y$18+$Y$19)</f>
        <v>0.45405982905982906</v>
      </c>
    </row>
    <row r="19" spans="1:29">
      <c r="A19" s="61" t="s">
        <v>254</v>
      </c>
      <c r="B19" s="120">
        <v>528064811.69999999</v>
      </c>
      <c r="C19" s="120">
        <v>1191863439.5081799</v>
      </c>
      <c r="D19" s="120">
        <v>26490240</v>
      </c>
      <c r="E19" s="66">
        <f>B19/D19</f>
        <v>19.934315872562877</v>
      </c>
      <c r="F19" s="123">
        <v>0.61165120356731451</v>
      </c>
      <c r="G19" s="89"/>
      <c r="X19" s="30" t="s">
        <v>285</v>
      </c>
      <c r="Y19" s="82">
        <f>$AB$17*Z19</f>
        <v>26490240</v>
      </c>
      <c r="Z19" s="57">
        <v>0.51100000000000001</v>
      </c>
      <c r="AA19" s="87">
        <f>Y19/($Y$18+$Y$19)</f>
        <v>0.54594017094017089</v>
      </c>
    </row>
    <row r="20" spans="1:29">
      <c r="A20" s="61" t="s">
        <v>91</v>
      </c>
      <c r="B20" s="120">
        <f>B18+B19</f>
        <v>1867724816.2</v>
      </c>
      <c r="C20" s="120">
        <f>C18+C19</f>
        <v>1699901907.9769368</v>
      </c>
      <c r="D20" s="124"/>
      <c r="E20" s="124"/>
      <c r="F20" s="124"/>
      <c r="L20" s="30" t="s">
        <v>286</v>
      </c>
      <c r="N20" s="89">
        <f>(M16*M18+N16*N18+O16*O18)/100</f>
        <v>13.338484112157849</v>
      </c>
      <c r="O20" s="30" t="s">
        <v>178</v>
      </c>
    </row>
    <row r="21" spans="1:29">
      <c r="Y21" s="30" t="s">
        <v>287</v>
      </c>
    </row>
    <row r="22" spans="1:29" ht="17.25">
      <c r="A22" s="119" t="s">
        <v>288</v>
      </c>
      <c r="X22" s="30" t="s">
        <v>255</v>
      </c>
      <c r="Y22" s="89">
        <f>X11/Y19</f>
        <v>19.934315872562877</v>
      </c>
    </row>
    <row r="23" spans="1:29">
      <c r="A23" s="830" t="s">
        <v>289</v>
      </c>
      <c r="B23" s="830"/>
      <c r="C23" s="830"/>
      <c r="D23" s="830"/>
      <c r="E23" s="830"/>
      <c r="F23" s="830"/>
      <c r="G23" s="830"/>
      <c r="H23" s="830"/>
      <c r="I23" s="830"/>
      <c r="L23" s="125" t="s">
        <v>290</v>
      </c>
      <c r="M23" s="126"/>
      <c r="N23" s="126"/>
      <c r="O23" s="126"/>
      <c r="P23" s="126"/>
      <c r="Q23" s="126"/>
      <c r="R23" s="126"/>
      <c r="S23" s="126"/>
      <c r="X23" s="30" t="s">
        <v>269</v>
      </c>
      <c r="Y23" s="89">
        <f>X13/Y18</f>
        <v>60.805192651597679</v>
      </c>
    </row>
    <row r="24" spans="1:29">
      <c r="A24" s="47"/>
      <c r="B24" s="47" t="s">
        <v>111</v>
      </c>
      <c r="C24" s="47" t="s">
        <v>258</v>
      </c>
      <c r="D24" s="47" t="s">
        <v>259</v>
      </c>
      <c r="E24" s="47" t="s">
        <v>172</v>
      </c>
      <c r="F24" s="47" t="s">
        <v>124</v>
      </c>
      <c r="G24" s="47" t="s">
        <v>117</v>
      </c>
      <c r="H24" s="47" t="s">
        <v>115</v>
      </c>
      <c r="I24" s="47" t="s">
        <v>91</v>
      </c>
      <c r="L24" s="831" t="s">
        <v>291</v>
      </c>
      <c r="M24" s="831"/>
      <c r="N24" s="831"/>
      <c r="O24" s="127" t="s">
        <v>76</v>
      </c>
      <c r="P24" s="127" t="s">
        <v>292</v>
      </c>
      <c r="Q24" s="127" t="s">
        <v>293</v>
      </c>
      <c r="R24" s="827" t="s">
        <v>294</v>
      </c>
      <c r="S24" s="827"/>
    </row>
    <row r="25" spans="1:29">
      <c r="A25" s="61" t="s">
        <v>252</v>
      </c>
      <c r="B25" s="121">
        <f t="shared" ref="B25:H25" si="2">B13/$D$18*1000000</f>
        <v>0.25870931921433515</v>
      </c>
      <c r="C25" s="121">
        <f t="shared" si="2"/>
        <v>0.74058768640961992</v>
      </c>
      <c r="D25" s="121">
        <f t="shared" si="2"/>
        <v>0.26810368850382532</v>
      </c>
      <c r="E25" s="121">
        <f t="shared" si="2"/>
        <v>2.0988234871898803</v>
      </c>
      <c r="F25" s="121">
        <f t="shared" si="2"/>
        <v>1.5914958791440781</v>
      </c>
      <c r="G25" s="121">
        <f t="shared" si="2"/>
        <v>1.192768235631893E-3</v>
      </c>
      <c r="H25" s="121">
        <f t="shared" si="2"/>
        <v>8.1451292834101782E-2</v>
      </c>
      <c r="I25" s="121">
        <f>SUM(B25:H25)</f>
        <v>5.0403641215314723</v>
      </c>
      <c r="L25" s="128" t="s">
        <v>295</v>
      </c>
      <c r="M25" s="129" t="s">
        <v>68</v>
      </c>
      <c r="N25" s="130">
        <v>210497.5</v>
      </c>
      <c r="O25" s="131">
        <v>70809.7</v>
      </c>
      <c r="P25" s="131">
        <v>103995</v>
      </c>
      <c r="Q25" s="131">
        <v>24692.6</v>
      </c>
      <c r="R25" s="132">
        <v>11000.2</v>
      </c>
      <c r="S25" s="133" t="s">
        <v>69</v>
      </c>
      <c r="W25" s="30" t="s">
        <v>296</v>
      </c>
      <c r="Y25" s="30" t="s">
        <v>297</v>
      </c>
    </row>
    <row r="26" spans="1:29">
      <c r="A26" s="61" t="s">
        <v>254</v>
      </c>
      <c r="B26" s="121">
        <f t="shared" ref="B26:H26" si="3">B14/$D$19*1000000</f>
        <v>0</v>
      </c>
      <c r="C26" s="121">
        <f t="shared" si="3"/>
        <v>1.353723677712209E-2</v>
      </c>
      <c r="D26" s="121">
        <f t="shared" si="3"/>
        <v>9.7385582080814104E-2</v>
      </c>
      <c r="E26" s="121">
        <f t="shared" si="3"/>
        <v>2.5335702402443405</v>
      </c>
      <c r="F26" s="121">
        <f t="shared" si="3"/>
        <v>1.2885790178518755</v>
      </c>
      <c r="G26" s="121">
        <f t="shared" si="3"/>
        <v>0.63093004714540246</v>
      </c>
      <c r="H26" s="121">
        <f t="shared" si="3"/>
        <v>8.6473269944651481E-4</v>
      </c>
      <c r="I26" s="121">
        <f>SUM(B26:H26)</f>
        <v>4.5648668567990009</v>
      </c>
      <c r="L26" s="828" t="s">
        <v>298</v>
      </c>
      <c r="M26" s="829"/>
      <c r="N26" s="130">
        <v>5039.8</v>
      </c>
      <c r="O26" s="131">
        <v>4901.8999999999996</v>
      </c>
      <c r="P26" s="134">
        <v>0</v>
      </c>
      <c r="Q26" s="134">
        <v>0</v>
      </c>
      <c r="R26" s="135">
        <v>137.9</v>
      </c>
      <c r="S26" s="136" t="s">
        <v>299</v>
      </c>
    </row>
    <row r="27" spans="1:29">
      <c r="A27" s="137"/>
      <c r="B27" s="138"/>
      <c r="C27" s="138"/>
      <c r="D27" s="138"/>
      <c r="E27" s="138"/>
      <c r="F27" s="139">
        <f>(F26+F25)/(I25+I26)</f>
        <v>0.29984441847295917</v>
      </c>
      <c r="G27" s="58"/>
      <c r="H27" s="58"/>
      <c r="I27" s="58"/>
      <c r="L27" s="828" t="s">
        <v>300</v>
      </c>
      <c r="M27" s="829"/>
      <c r="N27" s="130">
        <v>22351.7</v>
      </c>
      <c r="O27" s="131">
        <v>18104.2</v>
      </c>
      <c r="P27" s="131">
        <v>2526.9</v>
      </c>
      <c r="Q27" s="131">
        <v>1008</v>
      </c>
      <c r="R27" s="135">
        <v>712.7</v>
      </c>
      <c r="S27" s="136" t="s">
        <v>301</v>
      </c>
      <c r="X27" s="30" t="s">
        <v>302</v>
      </c>
      <c r="AC27" s="30" t="s">
        <v>303</v>
      </c>
    </row>
    <row r="28" spans="1:29">
      <c r="A28" s="832" t="s">
        <v>122</v>
      </c>
      <c r="B28" s="832"/>
      <c r="C28" s="832"/>
      <c r="D28" s="832"/>
      <c r="E28" s="832"/>
      <c r="L28" s="833" t="s">
        <v>304</v>
      </c>
      <c r="M28" s="834"/>
      <c r="N28" s="130">
        <v>14690.8</v>
      </c>
      <c r="O28" s="131">
        <v>13565.9</v>
      </c>
      <c r="P28" s="140">
        <v>308.39999999999998</v>
      </c>
      <c r="Q28" s="140">
        <v>466.4</v>
      </c>
      <c r="R28" s="135">
        <v>350.2</v>
      </c>
      <c r="S28" s="141" t="s">
        <v>305</v>
      </c>
      <c r="W28" s="30" t="s">
        <v>306</v>
      </c>
      <c r="X28" s="82">
        <v>28596680.185656119</v>
      </c>
      <c r="Y28" s="82">
        <v>7088470.3496147487</v>
      </c>
      <c r="Z28" s="82">
        <v>2433440.6729669776</v>
      </c>
      <c r="AA28" s="82">
        <v>587027.93120027799</v>
      </c>
      <c r="AB28" s="82">
        <v>10108938.953782003</v>
      </c>
      <c r="AC28" s="142">
        <v>0.35350043739876391</v>
      </c>
    </row>
    <row r="29" spans="1:29">
      <c r="A29" s="47"/>
      <c r="B29" s="47" t="s">
        <v>112</v>
      </c>
      <c r="C29" s="47" t="s">
        <v>124</v>
      </c>
      <c r="D29" s="47" t="s">
        <v>96</v>
      </c>
      <c r="E29" s="47" t="s">
        <v>91</v>
      </c>
      <c r="F29" s="50"/>
      <c r="G29" s="50"/>
      <c r="H29" s="50"/>
      <c r="I29" s="50"/>
      <c r="L29" s="835" t="s">
        <v>307</v>
      </c>
      <c r="M29" s="836"/>
      <c r="N29" s="130">
        <v>7661</v>
      </c>
      <c r="O29" s="131">
        <v>4538.3</v>
      </c>
      <c r="P29" s="131">
        <v>2218.6</v>
      </c>
      <c r="Q29" s="140">
        <v>541.6</v>
      </c>
      <c r="R29" s="135">
        <v>362.5</v>
      </c>
      <c r="S29" s="143" t="s">
        <v>308</v>
      </c>
      <c r="W29" s="30" t="s">
        <v>309</v>
      </c>
      <c r="X29" s="82">
        <v>21677765.364478681</v>
      </c>
      <c r="Y29" s="82">
        <v>8342709.7264253469</v>
      </c>
      <c r="Z29" s="82">
        <v>4321130.0156363007</v>
      </c>
      <c r="AA29" s="82">
        <v>595391.53377158067</v>
      </c>
      <c r="AB29" s="82">
        <v>13259231.275833229</v>
      </c>
      <c r="AC29" s="142">
        <v>0.61165120356731451</v>
      </c>
    </row>
    <row r="30" spans="1:29">
      <c r="A30" s="61" t="s">
        <v>252</v>
      </c>
      <c r="B30" s="121">
        <f>M$18*$F$18*M$16/100</f>
        <v>4.7014102172234038</v>
      </c>
      <c r="C30" s="121">
        <f>N$18*$F$18*N$16/100</f>
        <v>2.6014201999625479E-3</v>
      </c>
      <c r="D30" s="121">
        <f>O$18*$F$18*O$16/100</f>
        <v>1.1148330460895606E-2</v>
      </c>
      <c r="E30" s="121">
        <f>SUM(B30:D30)</f>
        <v>4.7151599678842615</v>
      </c>
      <c r="F30" s="58"/>
      <c r="G30" s="58"/>
      <c r="H30" s="58"/>
      <c r="I30" s="58"/>
      <c r="L30" s="828" t="s">
        <v>310</v>
      </c>
      <c r="M30" s="829"/>
      <c r="N30" s="130">
        <v>104125.3</v>
      </c>
      <c r="O30" s="131">
        <v>23061.5</v>
      </c>
      <c r="P30" s="131">
        <v>57718.8</v>
      </c>
      <c r="Q30" s="131">
        <v>16706</v>
      </c>
      <c r="R30" s="132">
        <v>6639</v>
      </c>
      <c r="S30" s="136" t="s">
        <v>311</v>
      </c>
    </row>
    <row r="31" spans="1:29">
      <c r="A31" s="61" t="s">
        <v>254</v>
      </c>
      <c r="B31" s="121">
        <f>M$18*$F$19*M$16/100</f>
        <v>8.1347090798208441</v>
      </c>
      <c r="C31" s="121">
        <f>N$18*$F$19*N$16/100</f>
        <v>4.5011593422627548E-3</v>
      </c>
      <c r="D31" s="121">
        <f>O$18*$F$19*O$16/100</f>
        <v>1.9289621801743193E-2</v>
      </c>
      <c r="E31" s="121">
        <f>SUM(B31:D31)</f>
        <v>8.1584998609648505</v>
      </c>
      <c r="F31" s="58"/>
      <c r="G31" s="58"/>
      <c r="H31" s="58"/>
      <c r="I31" s="58"/>
      <c r="L31" s="828" t="s">
        <v>312</v>
      </c>
      <c r="M31" s="829"/>
      <c r="N31" s="130">
        <v>62687.7</v>
      </c>
      <c r="O31" s="131">
        <v>23226.2</v>
      </c>
      <c r="P31" s="131">
        <v>29355.9</v>
      </c>
      <c r="Q31" s="131">
        <v>6928.7</v>
      </c>
      <c r="R31" s="132">
        <v>3176.8</v>
      </c>
      <c r="S31" s="136" t="s">
        <v>313</v>
      </c>
    </row>
    <row r="32" spans="1:29">
      <c r="L32" s="828" t="s">
        <v>314</v>
      </c>
      <c r="M32" s="829"/>
      <c r="N32" s="130">
        <v>14665.3</v>
      </c>
      <c r="O32" s="134">
        <v>0</v>
      </c>
      <c r="P32" s="131">
        <v>14373.6</v>
      </c>
      <c r="Q32" s="140">
        <v>22.6</v>
      </c>
      <c r="R32" s="135">
        <v>269.10000000000002</v>
      </c>
      <c r="S32" s="136" t="s">
        <v>315</v>
      </c>
    </row>
    <row r="33" spans="1:23" ht="17.25">
      <c r="A33" s="119" t="s">
        <v>316</v>
      </c>
      <c r="L33" s="837" t="s">
        <v>317</v>
      </c>
      <c r="M33" s="838"/>
      <c r="N33" s="144">
        <v>1627.7</v>
      </c>
      <c r="O33" s="145">
        <v>1515.9</v>
      </c>
      <c r="P33" s="146">
        <v>19.7</v>
      </c>
      <c r="Q33" s="147">
        <v>27.4</v>
      </c>
      <c r="R33" s="148">
        <v>64.599999999999994</v>
      </c>
      <c r="S33" s="149" t="s">
        <v>318</v>
      </c>
    </row>
    <row r="34" spans="1:23">
      <c r="A34" s="47"/>
      <c r="B34" s="47" t="s">
        <v>319</v>
      </c>
      <c r="C34" s="47" t="s">
        <v>320</v>
      </c>
      <c r="D34" s="47" t="s">
        <v>321</v>
      </c>
    </row>
    <row r="35" spans="1:23">
      <c r="A35" s="61" t="s">
        <v>252</v>
      </c>
      <c r="B35" s="123">
        <f>B18/$B$20</f>
        <v>0.71726840746573139</v>
      </c>
      <c r="C35" s="150">
        <f>B35/E18*1000000</f>
        <v>11796.170297091969</v>
      </c>
      <c r="D35" s="120">
        <f>C35*F18</f>
        <v>4169.9513596523175</v>
      </c>
      <c r="L35" s="30" t="s">
        <v>322</v>
      </c>
      <c r="W35" s="86"/>
    </row>
    <row r="36" spans="1:23">
      <c r="A36" s="61" t="s">
        <v>254</v>
      </c>
      <c r="B36" s="123">
        <f>B19/$B$20</f>
        <v>0.28273159253426855</v>
      </c>
      <c r="C36" s="150">
        <f>B36/E19*1000000</f>
        <v>14183.160051327051</v>
      </c>
      <c r="D36" s="120">
        <f>C36*F19</f>
        <v>8675.1469157820447</v>
      </c>
      <c r="F36" s="702">
        <f>C36+C35</f>
        <v>25979.330348419018</v>
      </c>
      <c r="L36" s="151" t="s">
        <v>323</v>
      </c>
      <c r="M36" s="126"/>
      <c r="N36" s="126"/>
      <c r="O36" s="126"/>
      <c r="P36" s="126"/>
      <c r="Q36" s="126"/>
      <c r="R36" s="126"/>
      <c r="W36" s="158"/>
    </row>
    <row r="37" spans="1:23">
      <c r="A37" s="50"/>
      <c r="B37" s="152"/>
      <c r="C37" s="153"/>
      <c r="I37" s="50" t="s">
        <v>324</v>
      </c>
      <c r="L37" s="839" t="s">
        <v>291</v>
      </c>
      <c r="M37" s="839"/>
      <c r="N37" s="839"/>
      <c r="O37" s="699" t="s">
        <v>77</v>
      </c>
      <c r="P37" s="699" t="s">
        <v>325</v>
      </c>
      <c r="Q37" s="699" t="s">
        <v>326</v>
      </c>
      <c r="R37" s="126"/>
      <c r="W37" s="86"/>
    </row>
    <row r="38" spans="1:23">
      <c r="A38" s="840"/>
      <c r="B38" s="841"/>
      <c r="C38" s="154" t="s">
        <v>111</v>
      </c>
      <c r="D38" s="47" t="s">
        <v>112</v>
      </c>
      <c r="E38" s="47" t="s">
        <v>172</v>
      </c>
      <c r="F38" s="47" t="s">
        <v>114</v>
      </c>
      <c r="G38" s="47" t="s">
        <v>117</v>
      </c>
      <c r="H38" s="47" t="s">
        <v>96</v>
      </c>
      <c r="I38" s="47" t="s">
        <v>91</v>
      </c>
      <c r="L38" s="697" t="s">
        <v>295</v>
      </c>
      <c r="M38" s="698" t="s">
        <v>68</v>
      </c>
      <c r="N38" s="130">
        <v>210497.5</v>
      </c>
      <c r="O38" s="131">
        <v>134710.1</v>
      </c>
      <c r="P38" s="131">
        <v>26430.7</v>
      </c>
      <c r="Q38" s="131">
        <v>24048.2</v>
      </c>
      <c r="R38" s="126"/>
      <c r="W38" s="86"/>
    </row>
    <row r="39" spans="1:23">
      <c r="A39" s="842" t="s">
        <v>252</v>
      </c>
      <c r="B39" s="123" t="s">
        <v>289</v>
      </c>
      <c r="C39" s="120">
        <f>$C$35*B25</f>
        <v>3051.7791868970248</v>
      </c>
      <c r="D39" s="120">
        <f>$C$35*(C25+D25)</f>
        <v>11898.695235686841</v>
      </c>
      <c r="E39" s="120">
        <f>$C$35*E25</f>
        <v>24758.079278428253</v>
      </c>
      <c r="F39" s="120">
        <f>$C$35*F25</f>
        <v>18773.556417503645</v>
      </c>
      <c r="G39" s="120">
        <f>$C$35*G25</f>
        <v>14.07009723247573</v>
      </c>
      <c r="H39" s="120">
        <f>$C$35*H25</f>
        <v>960.81332118937132</v>
      </c>
      <c r="I39" s="120">
        <f>SUM(C39:H39)</f>
        <v>59456.993536937611</v>
      </c>
      <c r="L39" s="819" t="s">
        <v>327</v>
      </c>
      <c r="M39" s="820"/>
      <c r="N39" s="130">
        <v>5039.8</v>
      </c>
      <c r="O39" s="140">
        <v>10.8</v>
      </c>
      <c r="P39" s="155">
        <v>0</v>
      </c>
      <c r="Q39" s="156">
        <v>648.20000000000005</v>
      </c>
      <c r="R39" s="126"/>
      <c r="W39" s="86"/>
    </row>
    <row r="40" spans="1:23">
      <c r="A40" s="843"/>
      <c r="B40" s="61" t="s">
        <v>122</v>
      </c>
      <c r="C40" s="157"/>
      <c r="D40" s="157"/>
      <c r="E40" s="157"/>
      <c r="F40" s="157"/>
      <c r="G40" s="157"/>
      <c r="H40" s="157"/>
      <c r="I40" s="120">
        <f>SUM(C40:H40)</f>
        <v>0</v>
      </c>
      <c r="L40" s="819" t="s">
        <v>328</v>
      </c>
      <c r="M40" s="820"/>
      <c r="N40" s="130">
        <v>22351.7</v>
      </c>
      <c r="O40" s="140">
        <v>81.3</v>
      </c>
      <c r="P40" s="156">
        <v>8.4</v>
      </c>
      <c r="Q40" s="131">
        <v>16416</v>
      </c>
      <c r="R40" s="126"/>
      <c r="W40" s="86"/>
    </row>
    <row r="41" spans="1:23">
      <c r="A41" s="842" t="s">
        <v>254</v>
      </c>
      <c r="B41" s="61" t="s">
        <v>289</v>
      </c>
      <c r="C41" s="157">
        <f>$C$36*B26</f>
        <v>0</v>
      </c>
      <c r="D41" s="157">
        <f>$C$36*(C26+D26)</f>
        <v>1573.2360932064676</v>
      </c>
      <c r="E41" s="157">
        <f>$C$36*E26</f>
        <v>35934.032218664608</v>
      </c>
      <c r="F41" s="157">
        <f>$C$36*F26</f>
        <v>18276.122448974966</v>
      </c>
      <c r="G41" s="157">
        <f>$C$36*G26</f>
        <v>8948.5818398545653</v>
      </c>
      <c r="H41" s="157">
        <f>$C$36*H26</f>
        <v>12.264642277866011</v>
      </c>
      <c r="I41" s="120">
        <f>SUM(C41:H41)</f>
        <v>64744.237242978474</v>
      </c>
      <c r="L41" s="823" t="s">
        <v>329</v>
      </c>
      <c r="M41" s="824"/>
      <c r="N41" s="130">
        <v>14690.8</v>
      </c>
      <c r="O41" s="140">
        <v>41.6</v>
      </c>
      <c r="P41" s="156">
        <v>0.9</v>
      </c>
      <c r="Q41" s="131">
        <v>13779.6</v>
      </c>
      <c r="R41" s="126"/>
    </row>
    <row r="42" spans="1:23">
      <c r="A42" s="843"/>
      <c r="B42" s="157" t="s">
        <v>122</v>
      </c>
      <c r="C42" s="157"/>
      <c r="D42" s="157"/>
      <c r="E42" s="157"/>
      <c r="F42" s="157"/>
      <c r="G42" s="157"/>
      <c r="H42" s="157"/>
      <c r="I42" s="120">
        <f>SUM(C42:H42)</f>
        <v>0</v>
      </c>
      <c r="L42" s="825"/>
      <c r="M42" s="826"/>
      <c r="N42" s="130">
        <v>7661</v>
      </c>
      <c r="O42" s="140">
        <v>39.700000000000003</v>
      </c>
      <c r="P42" s="156">
        <v>7.5</v>
      </c>
      <c r="Q42" s="131">
        <v>2636.4</v>
      </c>
      <c r="R42" s="126"/>
      <c r="U42" s="158"/>
    </row>
    <row r="43" spans="1:23">
      <c r="A43" s="845" t="s">
        <v>85</v>
      </c>
      <c r="B43" s="846"/>
      <c r="C43" s="159">
        <f t="shared" ref="C43:I43" si="4">SUM(C39:C42)</f>
        <v>3051.7791868970248</v>
      </c>
      <c r="D43" s="159">
        <f t="shared" si="4"/>
        <v>13471.931328893308</v>
      </c>
      <c r="E43" s="159">
        <f t="shared" si="4"/>
        <v>60692.111497092861</v>
      </c>
      <c r="F43" s="159">
        <f t="shared" si="4"/>
        <v>37049.678866478615</v>
      </c>
      <c r="G43" s="159">
        <f t="shared" si="4"/>
        <v>8962.651937087041</v>
      </c>
      <c r="H43" s="159">
        <f t="shared" si="4"/>
        <v>973.07796346723728</v>
      </c>
      <c r="I43" s="159">
        <f t="shared" si="4"/>
        <v>124201.23077991608</v>
      </c>
      <c r="L43" s="819" t="s">
        <v>330</v>
      </c>
      <c r="M43" s="820"/>
      <c r="N43" s="130">
        <v>104125.3</v>
      </c>
      <c r="O43" s="131">
        <v>96973</v>
      </c>
      <c r="P43" s="131">
        <v>4532.8</v>
      </c>
      <c r="Q43" s="156">
        <v>399.9</v>
      </c>
      <c r="R43" s="126"/>
    </row>
    <row r="44" spans="1:23">
      <c r="L44" s="819" t="s">
        <v>331</v>
      </c>
      <c r="M44" s="820"/>
      <c r="N44" s="130">
        <v>62687.7</v>
      </c>
      <c r="O44" s="131">
        <v>37257.599999999999</v>
      </c>
      <c r="P44" s="131">
        <v>7214.2</v>
      </c>
      <c r="Q44" s="131">
        <v>6143.8</v>
      </c>
      <c r="R44" s="126"/>
    </row>
    <row r="45" spans="1:23">
      <c r="L45" s="819" t="s">
        <v>332</v>
      </c>
      <c r="M45" s="820"/>
      <c r="N45" s="130">
        <v>14665.3</v>
      </c>
      <c r="O45" s="155">
        <v>0</v>
      </c>
      <c r="P45" s="131">
        <v>14665.3</v>
      </c>
      <c r="Q45" s="155">
        <v>0</v>
      </c>
      <c r="R45" s="126"/>
    </row>
    <row r="46" spans="1:23" ht="17.25">
      <c r="A46" s="844" t="s">
        <v>333</v>
      </c>
      <c r="B46" s="844"/>
      <c r="C46" s="844"/>
      <c r="D46" s="844"/>
      <c r="E46" s="844"/>
      <c r="F46" s="844"/>
      <c r="G46" s="844"/>
      <c r="H46" s="844"/>
      <c r="I46" s="844"/>
      <c r="L46" s="821" t="s">
        <v>334</v>
      </c>
      <c r="M46" s="822"/>
      <c r="N46" s="144">
        <v>1627.7</v>
      </c>
      <c r="O46" s="147">
        <v>387.5</v>
      </c>
      <c r="P46" s="147">
        <v>10</v>
      </c>
      <c r="Q46" s="146">
        <v>440.4</v>
      </c>
      <c r="R46" s="126"/>
    </row>
    <row r="47" spans="1:23">
      <c r="A47" s="160"/>
      <c r="B47" s="160" t="s">
        <v>111</v>
      </c>
      <c r="C47" s="160" t="s">
        <v>112</v>
      </c>
      <c r="D47" s="160" t="s">
        <v>172</v>
      </c>
      <c r="E47" s="160" t="s">
        <v>114</v>
      </c>
      <c r="F47" s="160" t="s">
        <v>117</v>
      </c>
      <c r="G47" s="160" t="s">
        <v>96</v>
      </c>
      <c r="H47" s="160" t="s">
        <v>105</v>
      </c>
      <c r="I47" s="160" t="s">
        <v>91</v>
      </c>
      <c r="L47" s="697" t="s">
        <v>295</v>
      </c>
      <c r="M47" s="698" t="s">
        <v>68</v>
      </c>
      <c r="N47" s="457">
        <f>SUM(N48:N55)</f>
        <v>270.755</v>
      </c>
      <c r="O47" s="457">
        <f>SUM(O48:O55)</f>
        <v>156.73430232558141</v>
      </c>
      <c r="P47" s="457">
        <f>SUM(P48:P55)</f>
        <v>30.743139534883721</v>
      </c>
      <c r="Q47" s="457">
        <f>SUM(Q48:Q55)</f>
        <v>47.051511627906983</v>
      </c>
    </row>
    <row r="48" spans="1:23">
      <c r="A48" s="160" t="s">
        <v>173</v>
      </c>
      <c r="B48" s="161">
        <f t="shared" ref="B48:G48" si="5">C43</f>
        <v>3051.7791868970248</v>
      </c>
      <c r="C48" s="161">
        <f t="shared" si="5"/>
        <v>13471.931328893308</v>
      </c>
      <c r="D48" s="161">
        <f t="shared" si="5"/>
        <v>60692.111497092861</v>
      </c>
      <c r="E48" s="161">
        <f t="shared" si="5"/>
        <v>37049.678866478615</v>
      </c>
      <c r="F48" s="161">
        <f t="shared" si="5"/>
        <v>8962.651937087041</v>
      </c>
      <c r="G48" s="161">
        <f t="shared" si="5"/>
        <v>973.07796346723728</v>
      </c>
      <c r="H48" s="161">
        <v>0</v>
      </c>
      <c r="I48" s="161">
        <f>SUM(B48:H48)</f>
        <v>124201.23077991608</v>
      </c>
      <c r="L48" s="819" t="s">
        <v>327</v>
      </c>
      <c r="M48" s="820"/>
      <c r="N48" s="457">
        <f>N39/860</f>
        <v>5.8602325581395354</v>
      </c>
      <c r="O48" s="457">
        <f>O39/860</f>
        <v>1.2558139534883722E-2</v>
      </c>
      <c r="P48" s="457">
        <f>P39/860</f>
        <v>0</v>
      </c>
      <c r="Q48" s="457">
        <f>Q39/860</f>
        <v>0.75372093023255815</v>
      </c>
    </row>
    <row r="49" spans="1:17">
      <c r="A49" s="160" t="s">
        <v>174</v>
      </c>
      <c r="B49" s="162">
        <v>0</v>
      </c>
      <c r="C49" s="162">
        <v>0</v>
      </c>
      <c r="D49" s="163">
        <v>0</v>
      </c>
      <c r="E49" s="163">
        <v>0</v>
      </c>
      <c r="F49" s="163">
        <v>0</v>
      </c>
      <c r="G49" s="163">
        <v>0</v>
      </c>
      <c r="H49" s="163">
        <v>0</v>
      </c>
      <c r="I49" s="164">
        <f>SUM(B49:H49)</f>
        <v>0</v>
      </c>
      <c r="J49" s="50"/>
      <c r="L49" s="819" t="s">
        <v>328</v>
      </c>
      <c r="M49" s="820"/>
      <c r="N49" s="457">
        <f t="shared" ref="N49:O55" si="6">N40/860</f>
        <v>25.990348837209304</v>
      </c>
      <c r="O49" s="457">
        <f t="shared" si="6"/>
        <v>9.4534883720930232E-2</v>
      </c>
      <c r="P49" s="457">
        <f t="shared" ref="P49:Q49" si="7">P40/860</f>
        <v>9.7674418604651175E-3</v>
      </c>
      <c r="Q49" s="457">
        <f t="shared" si="7"/>
        <v>19.088372093023256</v>
      </c>
    </row>
    <row r="50" spans="1:17">
      <c r="D50" s="50"/>
      <c r="E50" s="24">
        <f>E48/I48</f>
        <v>0.29830363703988128</v>
      </c>
      <c r="F50" s="165"/>
      <c r="G50" s="50"/>
      <c r="H50" s="50"/>
      <c r="I50" s="50"/>
      <c r="J50" s="50"/>
      <c r="L50" s="823" t="s">
        <v>329</v>
      </c>
      <c r="M50" s="824"/>
      <c r="N50" s="457">
        <f t="shared" si="6"/>
        <v>17.082325581395349</v>
      </c>
      <c r="O50" s="457">
        <f t="shared" si="6"/>
        <v>4.8372093023255819E-2</v>
      </c>
      <c r="P50" s="457">
        <f t="shared" ref="P50:Q50" si="8">P41/860</f>
        <v>1.0465116279069768E-3</v>
      </c>
      <c r="Q50" s="457">
        <f t="shared" si="8"/>
        <v>16.02279069767442</v>
      </c>
    </row>
    <row r="51" spans="1:17" ht="17.25" thickBot="1">
      <c r="D51" s="50"/>
      <c r="E51" s="165"/>
      <c r="F51" s="165"/>
      <c r="G51" s="50"/>
      <c r="H51" s="50"/>
      <c r="I51" s="166"/>
      <c r="J51" s="50"/>
      <c r="L51" s="825"/>
      <c r="M51" s="826"/>
      <c r="N51" s="457">
        <f t="shared" si="6"/>
        <v>8.9081395348837216</v>
      </c>
      <c r="O51" s="457">
        <f t="shared" si="6"/>
        <v>4.616279069767442E-2</v>
      </c>
      <c r="P51" s="457">
        <f t="shared" ref="P51:Q51" si="9">P42/860</f>
        <v>8.7209302325581394E-3</v>
      </c>
      <c r="Q51" s="457">
        <f t="shared" si="9"/>
        <v>3.0655813953488371</v>
      </c>
    </row>
    <row r="52" spans="1:17">
      <c r="A52" s="27"/>
      <c r="B52" s="74">
        <v>2020</v>
      </c>
      <c r="C52" s="74">
        <v>2030</v>
      </c>
      <c r="D52" s="74">
        <v>2040</v>
      </c>
      <c r="E52" s="696">
        <v>2050</v>
      </c>
      <c r="F52" s="165"/>
      <c r="G52" s="50"/>
      <c r="H52" s="50"/>
      <c r="I52" s="50"/>
      <c r="J52" s="50"/>
      <c r="L52" s="819" t="s">
        <v>330</v>
      </c>
      <c r="M52" s="820"/>
      <c r="N52" s="457">
        <f t="shared" si="6"/>
        <v>121.07593023255814</v>
      </c>
      <c r="O52" s="457">
        <f t="shared" si="6"/>
        <v>112.7593023255814</v>
      </c>
      <c r="P52" s="457">
        <f t="shared" ref="P52:Q52" si="10">P43/860</f>
        <v>5.2706976744186047</v>
      </c>
      <c r="Q52" s="457">
        <f t="shared" si="10"/>
        <v>0.46499999999999997</v>
      </c>
    </row>
    <row r="53" spans="1:17">
      <c r="A53" s="33" t="s">
        <v>111</v>
      </c>
      <c r="B53" s="86">
        <f>B48</f>
        <v>3051.7791868970248</v>
      </c>
      <c r="D53" s="50"/>
      <c r="E53" s="280"/>
      <c r="F53" s="50"/>
      <c r="G53" s="50"/>
      <c r="H53" s="50"/>
      <c r="I53" s="50"/>
      <c r="K53" s="167"/>
      <c r="L53" s="819" t="s">
        <v>331</v>
      </c>
      <c r="M53" s="820"/>
      <c r="N53" s="457">
        <f t="shared" si="6"/>
        <v>72.892674418604642</v>
      </c>
      <c r="O53" s="457">
        <f t="shared" si="6"/>
        <v>43.322790697674414</v>
      </c>
      <c r="P53" s="457">
        <f t="shared" ref="P53:Q53" si="11">P44/860</f>
        <v>8.3886046511627903</v>
      </c>
      <c r="Q53" s="457">
        <f t="shared" si="11"/>
        <v>7.1439534883720937</v>
      </c>
    </row>
    <row r="54" spans="1:17">
      <c r="A54" s="33" t="s">
        <v>112</v>
      </c>
      <c r="B54" s="86">
        <f>C48</f>
        <v>13471.931328893308</v>
      </c>
      <c r="E54" s="44"/>
      <c r="K54" s="167"/>
      <c r="L54" s="819" t="s">
        <v>332</v>
      </c>
      <c r="M54" s="820"/>
      <c r="N54" s="457">
        <f t="shared" si="6"/>
        <v>17.052674418604649</v>
      </c>
      <c r="O54" s="457">
        <f t="shared" si="6"/>
        <v>0</v>
      </c>
      <c r="P54" s="457">
        <f t="shared" ref="P54:Q54" si="12">P45/860</f>
        <v>17.052674418604649</v>
      </c>
      <c r="Q54" s="457">
        <f t="shared" si="12"/>
        <v>0</v>
      </c>
    </row>
    <row r="55" spans="1:17">
      <c r="A55" s="33" t="s">
        <v>172</v>
      </c>
      <c r="B55" s="86">
        <f>D48</f>
        <v>60692.111497092861</v>
      </c>
      <c r="E55" s="44"/>
      <c r="K55" s="167"/>
      <c r="L55" s="821" t="s">
        <v>334</v>
      </c>
      <c r="M55" s="822"/>
      <c r="N55" s="457">
        <f t="shared" si="6"/>
        <v>1.8926744186046511</v>
      </c>
      <c r="O55" s="457">
        <f t="shared" si="6"/>
        <v>0.45058139534883723</v>
      </c>
      <c r="P55" s="457">
        <f t="shared" ref="P55:Q55" si="13">P46/860</f>
        <v>1.1627906976744186E-2</v>
      </c>
      <c r="Q55" s="457">
        <f t="shared" si="13"/>
        <v>0.51209302325581396</v>
      </c>
    </row>
    <row r="56" spans="1:17">
      <c r="A56" s="33" t="s">
        <v>114</v>
      </c>
      <c r="B56" s="86">
        <f>E48</f>
        <v>37049.678866478615</v>
      </c>
      <c r="E56" s="44"/>
      <c r="K56" s="167"/>
      <c r="L56" s="50"/>
      <c r="P56" s="24">
        <f t="shared" ref="P56:P64" si="14">P47/N47</f>
        <v>0.11354597157904275</v>
      </c>
    </row>
    <row r="57" spans="1:17">
      <c r="A57" s="33" t="s">
        <v>117</v>
      </c>
      <c r="B57" s="86">
        <f>F48</f>
        <v>8962.651937087041</v>
      </c>
      <c r="E57" s="44"/>
      <c r="P57" s="24">
        <f t="shared" si="14"/>
        <v>0</v>
      </c>
    </row>
    <row r="58" spans="1:17">
      <c r="A58" s="33" t="s">
        <v>96</v>
      </c>
      <c r="B58" s="86">
        <f>G48</f>
        <v>973.07796346723728</v>
      </c>
      <c r="E58" s="44"/>
      <c r="O58" s="24"/>
      <c r="P58" s="24">
        <f t="shared" si="14"/>
        <v>3.7581034104788451E-4</v>
      </c>
    </row>
    <row r="59" spans="1:17">
      <c r="A59" s="33" t="s">
        <v>105</v>
      </c>
      <c r="B59" s="86">
        <f>H48</f>
        <v>0</v>
      </c>
      <c r="E59" s="44"/>
      <c r="P59" s="24">
        <f t="shared" si="14"/>
        <v>6.1262831159637329E-5</v>
      </c>
    </row>
    <row r="60" spans="1:17" ht="17.25" thickBot="1">
      <c r="A60" s="68" t="s">
        <v>91</v>
      </c>
      <c r="B60" s="385">
        <f>SUM(B53:B59)</f>
        <v>124201.23077991608</v>
      </c>
      <c r="C60" s="54"/>
      <c r="D60" s="54"/>
      <c r="E60" s="56"/>
      <c r="P60" s="24">
        <f t="shared" si="14"/>
        <v>9.7898446677979365E-4</v>
      </c>
    </row>
    <row r="61" spans="1:17">
      <c r="P61" s="24">
        <f t="shared" si="14"/>
        <v>4.3532167494355359E-2</v>
      </c>
    </row>
    <row r="62" spans="1:17">
      <c r="P62" s="24">
        <f t="shared" si="14"/>
        <v>0.11508158697798772</v>
      </c>
    </row>
    <row r="63" spans="1:17">
      <c r="P63" s="24">
        <f t="shared" si="14"/>
        <v>1</v>
      </c>
    </row>
    <row r="64" spans="1:17">
      <c r="P64" s="24">
        <f t="shared" si="14"/>
        <v>6.143638262579099E-3</v>
      </c>
    </row>
    <row r="65" spans="16:16">
      <c r="P65" s="24"/>
    </row>
  </sheetData>
  <mergeCells count="34">
    <mergeCell ref="A46:I46"/>
    <mergeCell ref="L46:M46"/>
    <mergeCell ref="A41:A42"/>
    <mergeCell ref="L41:M42"/>
    <mergeCell ref="A43:B43"/>
    <mergeCell ref="L43:M43"/>
    <mergeCell ref="L44:M44"/>
    <mergeCell ref="L45:M45"/>
    <mergeCell ref="L32:M32"/>
    <mergeCell ref="L33:M33"/>
    <mergeCell ref="L37:N37"/>
    <mergeCell ref="A38:B38"/>
    <mergeCell ref="A39:A40"/>
    <mergeCell ref="L39:M39"/>
    <mergeCell ref="L40:M40"/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  <mergeCell ref="L54:M54"/>
    <mergeCell ref="L55:M55"/>
    <mergeCell ref="L48:M48"/>
    <mergeCell ref="L49:M49"/>
    <mergeCell ref="L50:M51"/>
    <mergeCell ref="L52:M52"/>
    <mergeCell ref="L53:M53"/>
  </mergeCells>
  <phoneticPr fontId="5" type="noConversion"/>
  <hyperlinks>
    <hyperlink ref="P8" r:id="rId1" xr:uid="{57104922-2062-4CC1-A07E-8791EE64CDB7}"/>
    <hyperlink ref="P9" r:id="rId2" xr:uid="{EAFE0B72-44A7-469A-8651-B4A6C16B3977}"/>
    <hyperlink ref="P10" r:id="rId3" xr:uid="{EDD42E28-F929-44ED-A8A8-B872C00C6EB1}"/>
    <hyperlink ref="P12" r:id="rId4" xr:uid="{8B15D9EE-61FE-48BA-B345-744A3DA9C16F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FBF8-AA91-49A3-B6DF-C3BCD69BD017}">
  <sheetPr>
    <tabColor theme="5"/>
  </sheetPr>
  <dimension ref="A2:AE101"/>
  <sheetViews>
    <sheetView topLeftCell="I55" zoomScale="85" zoomScaleNormal="85" workbookViewId="0">
      <selection activeCell="F36" sqref="F36"/>
    </sheetView>
  </sheetViews>
  <sheetFormatPr defaultRowHeight="16.5"/>
  <cols>
    <col min="1" max="9" width="15.625" style="30" customWidth="1"/>
    <col min="10" max="10" width="6.625" style="30" customWidth="1"/>
    <col min="11" max="11" width="9" style="31"/>
    <col min="12" max="12" width="10" style="30" bestFit="1" customWidth="1"/>
    <col min="13" max="14" width="9" style="30"/>
    <col min="15" max="15" width="9.875" style="30" bestFit="1" customWidth="1"/>
    <col min="16" max="17" width="9.125" style="30" bestFit="1" customWidth="1"/>
    <col min="18" max="18" width="12.75" style="30" bestFit="1" customWidth="1"/>
    <col min="19" max="20" width="9.125" style="30" bestFit="1" customWidth="1"/>
    <col min="21" max="21" width="9.875" style="30" bestFit="1" customWidth="1"/>
    <col min="22" max="22" width="12.625" style="30" bestFit="1" customWidth="1"/>
    <col min="23" max="23" width="11.5" style="30" bestFit="1" customWidth="1"/>
    <col min="24" max="24" width="15.5" style="30" bestFit="1" customWidth="1"/>
    <col min="25" max="25" width="11.5" style="30" bestFit="1" customWidth="1"/>
    <col min="26" max="27" width="9" style="30"/>
    <col min="28" max="28" width="15.5" style="30" bestFit="1" customWidth="1"/>
    <col min="29" max="29" width="11.5" style="30" bestFit="1" customWidth="1"/>
    <col min="30" max="30" width="12.625" style="30" bestFit="1" customWidth="1"/>
    <col min="31" max="31" width="10" style="30" bestFit="1" customWidth="1"/>
    <col min="32" max="16384" width="9" style="30"/>
  </cols>
  <sheetData>
    <row r="2" spans="1:27" ht="17.25">
      <c r="A2" s="119" t="s">
        <v>335</v>
      </c>
      <c r="L2" s="32" t="s">
        <v>125</v>
      </c>
    </row>
    <row r="3" spans="1:27">
      <c r="A3" s="30" t="s">
        <v>336</v>
      </c>
    </row>
    <row r="4" spans="1:27">
      <c r="A4" s="50"/>
      <c r="B4" s="50" t="s">
        <v>337</v>
      </c>
      <c r="C4" s="50" t="s">
        <v>338</v>
      </c>
      <c r="D4" s="50" t="s">
        <v>339</v>
      </c>
      <c r="L4" s="79" t="s">
        <v>340</v>
      </c>
      <c r="U4" s="72" t="s">
        <v>341</v>
      </c>
    </row>
    <row r="5" spans="1:27">
      <c r="A5" s="30" t="s">
        <v>275</v>
      </c>
      <c r="B5" s="82">
        <v>32755808.169658121</v>
      </c>
      <c r="C5" s="82">
        <v>29059152.127350431</v>
      </c>
      <c r="D5" s="82">
        <f>B5-C5</f>
        <v>3696656.0423076898</v>
      </c>
      <c r="U5" s="72" t="s">
        <v>342</v>
      </c>
    </row>
    <row r="6" spans="1:27">
      <c r="A6" s="30" t="s">
        <v>276</v>
      </c>
      <c r="B6" s="82">
        <v>180007863</v>
      </c>
      <c r="C6" s="82">
        <v>163174844</v>
      </c>
      <c r="D6" s="82">
        <f>B6-C6</f>
        <v>16833019</v>
      </c>
    </row>
    <row r="7" spans="1:27">
      <c r="A7" s="30" t="s">
        <v>343</v>
      </c>
      <c r="B7" s="82"/>
      <c r="C7" s="57">
        <f>C5/$B$5</f>
        <v>0.8871450210246401</v>
      </c>
      <c r="D7" s="87">
        <f>D5/$B$5</f>
        <v>0.11285497897535991</v>
      </c>
    </row>
    <row r="8" spans="1:27">
      <c r="L8" s="30" t="s">
        <v>344</v>
      </c>
      <c r="M8" s="50"/>
      <c r="N8" s="50"/>
      <c r="U8" s="30" t="s">
        <v>345</v>
      </c>
      <c r="V8" s="30" t="s">
        <v>346</v>
      </c>
      <c r="W8" s="30" t="s">
        <v>347</v>
      </c>
      <c r="X8" s="30" t="s">
        <v>348</v>
      </c>
      <c r="Y8" s="30" t="s">
        <v>349</v>
      </c>
      <c r="Z8" s="30" t="s">
        <v>91</v>
      </c>
    </row>
    <row r="9" spans="1:27" ht="17.25">
      <c r="A9" s="119" t="s">
        <v>350</v>
      </c>
      <c r="M9" s="153"/>
      <c r="N9" s="168"/>
      <c r="O9" s="57"/>
      <c r="U9" s="57">
        <v>6.0000000000000001E-3</v>
      </c>
      <c r="V9" s="57">
        <v>0</v>
      </c>
      <c r="W9" s="57">
        <v>0</v>
      </c>
      <c r="X9" s="57">
        <v>0</v>
      </c>
      <c r="Y9" s="57">
        <v>2E-3</v>
      </c>
      <c r="Z9" s="57">
        <v>2E-3</v>
      </c>
    </row>
    <row r="10" spans="1:27">
      <c r="A10" s="50"/>
      <c r="B10" s="50"/>
      <c r="C10" s="50"/>
      <c r="D10" s="50"/>
      <c r="E10" s="50"/>
      <c r="F10" s="50"/>
      <c r="G10" s="50" t="s">
        <v>108</v>
      </c>
      <c r="L10" s="30" t="s">
        <v>351</v>
      </c>
      <c r="N10" s="106">
        <v>815</v>
      </c>
      <c r="O10" s="30" t="s">
        <v>352</v>
      </c>
      <c r="P10" s="30" t="s">
        <v>353</v>
      </c>
      <c r="U10" s="57">
        <v>0.126</v>
      </c>
      <c r="V10" s="57">
        <v>8.0000000000000002E-3</v>
      </c>
      <c r="W10" s="57">
        <v>0</v>
      </c>
      <c r="X10" s="57">
        <v>0</v>
      </c>
      <c r="Y10" s="57">
        <v>0.14299999999999999</v>
      </c>
      <c r="Z10" s="57">
        <v>7.0000000000000007E-2</v>
      </c>
    </row>
    <row r="11" spans="1:27">
      <c r="A11" s="169"/>
      <c r="B11" s="169" t="s">
        <v>345</v>
      </c>
      <c r="C11" s="169" t="s">
        <v>346</v>
      </c>
      <c r="D11" s="169" t="s">
        <v>347</v>
      </c>
      <c r="E11" s="169" t="s">
        <v>348</v>
      </c>
      <c r="F11" s="169" t="s">
        <v>349</v>
      </c>
      <c r="G11" s="169" t="s">
        <v>91</v>
      </c>
      <c r="L11" s="30" t="s">
        <v>354</v>
      </c>
      <c r="N11" s="83">
        <f>R40</f>
        <v>217.33625932300632</v>
      </c>
      <c r="O11" s="30" t="s">
        <v>352</v>
      </c>
      <c r="U11" s="57">
        <v>0.27200000000000002</v>
      </c>
      <c r="V11" s="57">
        <v>0.122</v>
      </c>
      <c r="W11" s="57">
        <v>0</v>
      </c>
      <c r="X11" s="57">
        <v>0</v>
      </c>
      <c r="Y11" s="57">
        <v>0.45100000000000001</v>
      </c>
      <c r="Z11" s="57">
        <v>0.20899999999999999</v>
      </c>
    </row>
    <row r="12" spans="1:27">
      <c r="A12" s="50" t="s">
        <v>111</v>
      </c>
      <c r="B12" s="82">
        <f t="shared" ref="B12:G17" si="0">B$18*U9</f>
        <v>36.766286399999998</v>
      </c>
      <c r="C12" s="82">
        <f t="shared" si="0"/>
        <v>0</v>
      </c>
      <c r="D12" s="82">
        <f t="shared" si="0"/>
        <v>0</v>
      </c>
      <c r="E12" s="82">
        <f t="shared" si="0"/>
        <v>0</v>
      </c>
      <c r="F12" s="82">
        <f t="shared" si="0"/>
        <v>8.7186271999999985</v>
      </c>
      <c r="G12" s="82">
        <f t="shared" si="0"/>
        <v>41.125599999999999</v>
      </c>
      <c r="N12" s="83"/>
      <c r="U12" s="57">
        <v>0.52400000000000002</v>
      </c>
      <c r="V12" s="57">
        <v>0.85599999999999998</v>
      </c>
      <c r="W12" s="57">
        <v>0.94799999999999995</v>
      </c>
      <c r="X12" s="57">
        <v>0.98</v>
      </c>
      <c r="Y12" s="57">
        <v>0.38500000000000001</v>
      </c>
      <c r="Z12" s="57">
        <v>0.68200000000000005</v>
      </c>
    </row>
    <row r="13" spans="1:27">
      <c r="A13" s="50" t="s">
        <v>112</v>
      </c>
      <c r="B13" s="82">
        <f t="shared" si="0"/>
        <v>772.09201440000004</v>
      </c>
      <c r="C13" s="82">
        <f t="shared" si="0"/>
        <v>43.922140800000001</v>
      </c>
      <c r="D13" s="82">
        <f t="shared" si="0"/>
        <v>0</v>
      </c>
      <c r="E13" s="82">
        <f t="shared" si="0"/>
        <v>0</v>
      </c>
      <c r="F13" s="82">
        <f t="shared" si="0"/>
        <v>623.38184479999984</v>
      </c>
      <c r="G13" s="82">
        <f t="shared" si="0"/>
        <v>1439.3960000000002</v>
      </c>
      <c r="L13" s="30" t="s">
        <v>355</v>
      </c>
      <c r="U13" s="57">
        <v>4.4999999999999998E-2</v>
      </c>
      <c r="V13" s="57">
        <v>4.0000000000000001E-3</v>
      </c>
      <c r="W13" s="57">
        <v>0</v>
      </c>
      <c r="X13" s="57">
        <v>0</v>
      </c>
      <c r="Y13" s="57">
        <v>0</v>
      </c>
      <c r="Z13" s="57">
        <v>1.4E-2</v>
      </c>
    </row>
    <row r="14" spans="1:27">
      <c r="A14" s="50" t="s">
        <v>356</v>
      </c>
      <c r="B14" s="82">
        <f t="shared" si="0"/>
        <v>1666.7383168000001</v>
      </c>
      <c r="C14" s="82">
        <f t="shared" si="0"/>
        <v>669.81264720000001</v>
      </c>
      <c r="D14" s="82">
        <f t="shared" si="0"/>
        <v>0</v>
      </c>
      <c r="E14" s="82">
        <f t="shared" si="0"/>
        <v>0</v>
      </c>
      <c r="F14" s="82">
        <f t="shared" si="0"/>
        <v>1966.0504335999999</v>
      </c>
      <c r="G14" s="82">
        <f t="shared" si="0"/>
        <v>4297.6251999999995</v>
      </c>
      <c r="L14" s="30" t="s">
        <v>357</v>
      </c>
      <c r="U14" s="57">
        <v>2.5999999999999999E-2</v>
      </c>
      <c r="V14" s="57">
        <v>0.01</v>
      </c>
      <c r="W14" s="57">
        <v>5.1999999999999998E-2</v>
      </c>
      <c r="X14" s="57">
        <v>0.02</v>
      </c>
      <c r="Y14" s="57">
        <v>1.9E-2</v>
      </c>
      <c r="Z14" s="57">
        <v>2.1999999999999999E-2</v>
      </c>
    </row>
    <row r="15" spans="1:27" ht="17.25" thickBot="1">
      <c r="A15" s="50" t="s">
        <v>124</v>
      </c>
      <c r="B15" s="82">
        <f t="shared" si="0"/>
        <v>3210.9223456</v>
      </c>
      <c r="C15" s="82">
        <f t="shared" si="0"/>
        <v>4699.6690656000001</v>
      </c>
      <c r="D15" s="82">
        <f t="shared" si="0"/>
        <v>1754.4180959999997</v>
      </c>
      <c r="E15" s="82">
        <f t="shared" si="0"/>
        <v>2700.3068960000001</v>
      </c>
      <c r="F15" s="82">
        <f t="shared" si="0"/>
        <v>1678.3357359999998</v>
      </c>
      <c r="G15" s="82">
        <f t="shared" si="0"/>
        <v>14023.829600000001</v>
      </c>
    </row>
    <row r="16" spans="1:27">
      <c r="A16" s="50" t="s">
        <v>358</v>
      </c>
      <c r="B16" s="82">
        <f t="shared" si="0"/>
        <v>275.74714799999998</v>
      </c>
      <c r="C16" s="82">
        <f t="shared" si="0"/>
        <v>21.961070400000001</v>
      </c>
      <c r="D16" s="82">
        <f t="shared" si="0"/>
        <v>0</v>
      </c>
      <c r="E16" s="82">
        <f t="shared" si="0"/>
        <v>0</v>
      </c>
      <c r="F16" s="82">
        <f t="shared" si="0"/>
        <v>0</v>
      </c>
      <c r="G16" s="82">
        <f t="shared" si="0"/>
        <v>287.87919999999997</v>
      </c>
      <c r="Z16" s="27" t="s">
        <v>359</v>
      </c>
      <c r="AA16" s="29" t="s">
        <v>324</v>
      </c>
    </row>
    <row r="17" spans="1:27">
      <c r="A17" s="50" t="s">
        <v>110</v>
      </c>
      <c r="B17" s="82">
        <f t="shared" si="0"/>
        <v>159.3205744</v>
      </c>
      <c r="C17" s="82">
        <f t="shared" si="0"/>
        <v>54.902676</v>
      </c>
      <c r="D17" s="82">
        <f t="shared" si="0"/>
        <v>96.233903999999981</v>
      </c>
      <c r="E17" s="82">
        <f t="shared" si="0"/>
        <v>55.108303999999997</v>
      </c>
      <c r="F17" s="82">
        <f t="shared" si="0"/>
        <v>82.826958399999995</v>
      </c>
      <c r="G17" s="82">
        <f t="shared" si="0"/>
        <v>452.38159999999993</v>
      </c>
      <c r="V17" s="30" t="s">
        <v>360</v>
      </c>
      <c r="W17" s="30" t="s">
        <v>361</v>
      </c>
      <c r="Z17" s="33" t="s">
        <v>362</v>
      </c>
      <c r="AA17" s="44" t="s">
        <v>338</v>
      </c>
    </row>
    <row r="18" spans="1:27">
      <c r="A18" s="50" t="s">
        <v>91</v>
      </c>
      <c r="B18" s="82">
        <f>B19*$G$18</f>
        <v>6127.7143999999998</v>
      </c>
      <c r="C18" s="82">
        <f>C19*$G$18</f>
        <v>5490.2676000000001</v>
      </c>
      <c r="D18" s="82">
        <f>D19*$G$18</f>
        <v>1850.6519999999998</v>
      </c>
      <c r="E18" s="82">
        <f>E19*$G$18</f>
        <v>2755.4151999999999</v>
      </c>
      <c r="F18" s="82">
        <f>F19*$G$18</f>
        <v>4359.3135999999995</v>
      </c>
      <c r="G18" s="82">
        <v>20562.8</v>
      </c>
      <c r="U18" s="30" t="s">
        <v>111</v>
      </c>
      <c r="V18" s="82">
        <f t="shared" ref="V18:V24" si="1">G24-W18</f>
        <v>2.6718320646727194</v>
      </c>
      <c r="W18" s="82">
        <v>0</v>
      </c>
      <c r="X18" s="30" t="s">
        <v>161</v>
      </c>
      <c r="Z18" s="170">
        <f t="shared" ref="Z18:AA24" si="2">V18/V$27*1000</f>
        <v>2.304114586183496E-4</v>
      </c>
      <c r="AA18" s="171">
        <f t="shared" si="2"/>
        <v>0</v>
      </c>
    </row>
    <row r="19" spans="1:27">
      <c r="A19" s="50"/>
      <c r="B19" s="57">
        <v>0.29799999999999999</v>
      </c>
      <c r="C19" s="57">
        <v>0.26700000000000002</v>
      </c>
      <c r="D19" s="57">
        <v>0.09</v>
      </c>
      <c r="E19" s="57">
        <v>0.13400000000000001</v>
      </c>
      <c r="F19" s="57">
        <v>0.21199999999999999</v>
      </c>
      <c r="U19" s="30" t="s">
        <v>112</v>
      </c>
      <c r="V19" s="82">
        <f t="shared" si="1"/>
        <v>16.445517612382389</v>
      </c>
      <c r="W19" s="82">
        <f>N43</f>
        <v>77.068604651162786</v>
      </c>
      <c r="Z19" s="170">
        <f t="shared" si="2"/>
        <v>1.4182162684940078E-3</v>
      </c>
      <c r="AA19" s="171">
        <f t="shared" si="2"/>
        <v>1.8276672613672818E-2</v>
      </c>
    </row>
    <row r="20" spans="1:27">
      <c r="A20" s="50"/>
      <c r="B20" s="57"/>
      <c r="C20" s="57"/>
      <c r="D20" s="57"/>
      <c r="E20" s="57"/>
      <c r="F20" s="57"/>
      <c r="U20" s="30" t="s">
        <v>356</v>
      </c>
      <c r="V20" s="82">
        <f t="shared" si="1"/>
        <v>-15109.341223660305</v>
      </c>
      <c r="W20" s="82">
        <f>N44</f>
        <v>15388.547674418605</v>
      </c>
      <c r="Z20" s="170">
        <f t="shared" si="2"/>
        <v>-1.302988086765241</v>
      </c>
      <c r="AA20" s="171">
        <f t="shared" si="2"/>
        <v>3.6493647331267942</v>
      </c>
    </row>
    <row r="21" spans="1:27">
      <c r="A21" s="832" t="s">
        <v>363</v>
      </c>
      <c r="B21" s="832"/>
      <c r="C21" s="832"/>
      <c r="D21" s="832"/>
      <c r="E21" s="832"/>
      <c r="F21" s="832"/>
      <c r="G21" s="832"/>
      <c r="U21" s="30" t="s">
        <v>124</v>
      </c>
      <c r="V21" s="82">
        <f t="shared" si="1"/>
        <v>-25418.4064287373</v>
      </c>
      <c r="W21" s="82">
        <f>N45</f>
        <v>26329.501162790697</v>
      </c>
      <c r="Z21" s="170">
        <f t="shared" si="2"/>
        <v>-2.1920135544584833</v>
      </c>
      <c r="AA21" s="171">
        <f t="shared" si="2"/>
        <v>6.2439909871442447</v>
      </c>
    </row>
    <row r="22" spans="1:27">
      <c r="A22" s="172"/>
      <c r="B22" s="847" t="s">
        <v>364</v>
      </c>
      <c r="C22" s="847"/>
      <c r="D22" s="32"/>
      <c r="E22" s="46"/>
      <c r="F22" s="169" t="s">
        <v>365</v>
      </c>
      <c r="G22" s="169" t="s">
        <v>366</v>
      </c>
      <c r="U22" s="30" t="s">
        <v>358</v>
      </c>
      <c r="V22" s="82">
        <f t="shared" si="1"/>
        <v>-2234.6797336868258</v>
      </c>
      <c r="W22" s="82">
        <f>N46</f>
        <v>2253.3825581395349</v>
      </c>
      <c r="Z22" s="170">
        <f t="shared" si="2"/>
        <v>-0.1927126423069998</v>
      </c>
      <c r="AA22" s="171">
        <f t="shared" si="2"/>
        <v>0.53438537618386039</v>
      </c>
    </row>
    <row r="23" spans="1:27">
      <c r="A23" s="46"/>
      <c r="B23" s="169" t="s">
        <v>367</v>
      </c>
      <c r="C23" s="169" t="s">
        <v>368</v>
      </c>
      <c r="E23" s="169"/>
      <c r="F23" s="169" t="s">
        <v>369</v>
      </c>
      <c r="G23" s="169" t="s">
        <v>369</v>
      </c>
      <c r="I23" s="82"/>
      <c r="J23" s="82"/>
      <c r="U23" s="30" t="s">
        <v>110</v>
      </c>
      <c r="V23" s="82">
        <f t="shared" si="1"/>
        <v>29.390152711399907</v>
      </c>
      <c r="W23" s="82">
        <v>0</v>
      </c>
      <c r="Z23" s="170">
        <f t="shared" si="2"/>
        <v>2.534526044801845E-3</v>
      </c>
      <c r="AA23" s="171">
        <f t="shared" si="2"/>
        <v>0</v>
      </c>
    </row>
    <row r="24" spans="1:27" ht="17.25" thickBot="1">
      <c r="A24" s="50" t="s">
        <v>111</v>
      </c>
      <c r="B24" s="82">
        <f t="shared" ref="B24:B29" si="3">G12</f>
        <v>41.125599999999999</v>
      </c>
      <c r="C24" s="82">
        <f>B24/860*10000</f>
        <v>478.2046511627907</v>
      </c>
      <c r="D24" s="82"/>
      <c r="E24" s="50" t="s">
        <v>111</v>
      </c>
      <c r="F24" s="89">
        <f t="shared" ref="F24:F29" si="4">C24/$N$10</f>
        <v>0.58675417320587819</v>
      </c>
      <c r="G24" s="89">
        <f>F24*$D$6/$D$5</f>
        <v>2.6718320646727194</v>
      </c>
      <c r="H24" s="87">
        <f t="shared" ref="H24:H29" si="5">F24/$F$30</f>
        <v>2.0020020020020024E-3</v>
      </c>
      <c r="I24" s="82"/>
      <c r="J24" s="82"/>
      <c r="U24" s="30" t="s">
        <v>91</v>
      </c>
      <c r="V24" s="82">
        <f t="shared" si="1"/>
        <v>-42713.919883695977</v>
      </c>
      <c r="W24" s="82">
        <f>SUM(W18:W23)</f>
        <v>44048.5</v>
      </c>
      <c r="Z24" s="173">
        <f t="shared" si="2"/>
        <v>-3.6835311297588098</v>
      </c>
      <c r="AA24" s="174">
        <f t="shared" si="2"/>
        <v>10.446017769068572</v>
      </c>
    </row>
    <row r="25" spans="1:27">
      <c r="A25" s="50" t="s">
        <v>112</v>
      </c>
      <c r="B25" s="82">
        <f t="shared" si="3"/>
        <v>1439.3960000000002</v>
      </c>
      <c r="C25" s="82">
        <f t="shared" ref="C25:C30" si="6">B25/860*10000</f>
        <v>16737.162790697676</v>
      </c>
      <c r="D25" s="82"/>
      <c r="E25" s="50" t="s">
        <v>112</v>
      </c>
      <c r="F25" s="89">
        <f t="shared" si="4"/>
        <v>20.536396062205736</v>
      </c>
      <c r="G25" s="89">
        <f t="shared" ref="G25:G30" si="7">F25*$D$6/$D$5</f>
        <v>93.514122263545175</v>
      </c>
      <c r="H25" s="87">
        <f t="shared" si="5"/>
        <v>7.0070070070070073E-2</v>
      </c>
      <c r="I25" s="82"/>
      <c r="J25" s="82"/>
      <c r="V25" s="82"/>
      <c r="W25" s="82"/>
    </row>
    <row r="26" spans="1:27">
      <c r="A26" s="50" t="s">
        <v>356</v>
      </c>
      <c r="B26" s="82">
        <f t="shared" si="3"/>
        <v>4297.6251999999995</v>
      </c>
      <c r="C26" s="82">
        <f t="shared" si="6"/>
        <v>49972.386046511623</v>
      </c>
      <c r="D26" s="82"/>
      <c r="E26" s="50" t="s">
        <v>356</v>
      </c>
      <c r="F26" s="89">
        <f t="shared" si="4"/>
        <v>61.315811100014258</v>
      </c>
      <c r="G26" s="89">
        <f t="shared" si="7"/>
        <v>279.20645075829913</v>
      </c>
      <c r="H26" s="87">
        <f t="shared" si="5"/>
        <v>0.20920920920920918</v>
      </c>
      <c r="I26" s="82"/>
      <c r="J26" s="82"/>
      <c r="U26" s="30" t="s">
        <v>228</v>
      </c>
      <c r="V26" s="82">
        <f>$Q$78*AB79</f>
        <v>247.86545318874093</v>
      </c>
      <c r="W26" s="82">
        <f>$Q$78*AC79</f>
        <v>90.134546811259071</v>
      </c>
      <c r="X26" s="30" t="s">
        <v>352</v>
      </c>
    </row>
    <row r="27" spans="1:27">
      <c r="A27" s="50" t="s">
        <v>124</v>
      </c>
      <c r="B27" s="82">
        <f t="shared" si="3"/>
        <v>14023.829600000001</v>
      </c>
      <c r="C27" s="82">
        <f t="shared" si="6"/>
        <v>163067.78604651164</v>
      </c>
      <c r="D27" s="82"/>
      <c r="E27" s="50" t="s">
        <v>124</v>
      </c>
      <c r="F27" s="89">
        <f t="shared" si="4"/>
        <v>200.08317306320447</v>
      </c>
      <c r="G27" s="89">
        <f t="shared" si="7"/>
        <v>911.09473405339736</v>
      </c>
      <c r="H27" s="87">
        <f t="shared" si="5"/>
        <v>0.68268268268268284</v>
      </c>
      <c r="I27" s="82"/>
      <c r="J27" s="82"/>
      <c r="U27" s="30" t="s">
        <v>370</v>
      </c>
      <c r="V27" s="82">
        <f>$R$81*AB79</f>
        <v>11595916.629729364</v>
      </c>
      <c r="W27" s="82">
        <f>$R$81*AC79</f>
        <v>4216774.3702706359</v>
      </c>
      <c r="X27" s="30" t="s">
        <v>245</v>
      </c>
    </row>
    <row r="28" spans="1:27">
      <c r="A28" s="50" t="s">
        <v>358</v>
      </c>
      <c r="B28" s="82">
        <f t="shared" si="3"/>
        <v>287.87919999999997</v>
      </c>
      <c r="C28" s="82">
        <f t="shared" si="6"/>
        <v>3347.4325581395346</v>
      </c>
      <c r="D28" s="82"/>
      <c r="E28" s="50" t="s">
        <v>358</v>
      </c>
      <c r="F28" s="89">
        <f t="shared" si="4"/>
        <v>4.1072792124411466</v>
      </c>
      <c r="G28" s="89">
        <f t="shared" si="7"/>
        <v>18.702824452709031</v>
      </c>
      <c r="H28" s="87">
        <f t="shared" si="5"/>
        <v>1.4014014014014014E-2</v>
      </c>
      <c r="I28" s="82"/>
      <c r="J28" s="82"/>
      <c r="V28" s="21">
        <f>V27/V26</f>
        <v>46783.109467455623</v>
      </c>
      <c r="W28" s="21">
        <f>W27/W26</f>
        <v>46783.109467455623</v>
      </c>
    </row>
    <row r="29" spans="1:27">
      <c r="A29" s="50" t="s">
        <v>110</v>
      </c>
      <c r="B29" s="82">
        <f t="shared" si="3"/>
        <v>452.38159999999993</v>
      </c>
      <c r="C29" s="82">
        <f t="shared" si="6"/>
        <v>5260.251162790697</v>
      </c>
      <c r="D29" s="82"/>
      <c r="E29" s="50" t="s">
        <v>110</v>
      </c>
      <c r="F29" s="89">
        <f t="shared" si="4"/>
        <v>6.4542959052646589</v>
      </c>
      <c r="G29" s="89">
        <f t="shared" si="7"/>
        <v>29.390152711399907</v>
      </c>
      <c r="H29" s="87">
        <f t="shared" si="5"/>
        <v>2.2022022022022022E-2</v>
      </c>
      <c r="J29" s="82"/>
    </row>
    <row r="30" spans="1:27">
      <c r="A30" s="50" t="s">
        <v>91</v>
      </c>
      <c r="B30" s="82">
        <f>SUM(B24:B29)</f>
        <v>20542.2372</v>
      </c>
      <c r="C30" s="82">
        <f t="shared" si="6"/>
        <v>238863.22325581397</v>
      </c>
      <c r="D30" s="82"/>
      <c r="E30" s="50" t="s">
        <v>91</v>
      </c>
      <c r="F30" s="89">
        <f>SUM(F24:F29)</f>
        <v>293.08370951633611</v>
      </c>
      <c r="G30" s="89">
        <f t="shared" si="7"/>
        <v>1334.580116304023</v>
      </c>
      <c r="L30" s="30" t="s">
        <v>371</v>
      </c>
      <c r="M30" s="30" t="s">
        <v>372</v>
      </c>
      <c r="V30" s="88">
        <f>V28*D7</f>
        <v>5279.7068353516652</v>
      </c>
      <c r="W30" s="88">
        <f>W28*C7</f>
        <v>41503.402632103956</v>
      </c>
      <c r="X30" s="701">
        <f>V30+W30</f>
        <v>46783.109467455623</v>
      </c>
    </row>
    <row r="31" spans="1:27" ht="17.25">
      <c r="A31" s="175"/>
      <c r="I31" s="89"/>
      <c r="J31" s="89"/>
    </row>
    <row r="32" spans="1:27">
      <c r="A32" s="832" t="s">
        <v>338</v>
      </c>
      <c r="B32" s="832"/>
      <c r="C32" s="832"/>
      <c r="D32" s="832"/>
      <c r="E32" s="832"/>
      <c r="F32" s="832"/>
      <c r="G32" s="832"/>
      <c r="I32" s="89"/>
      <c r="J32" s="89"/>
      <c r="L32" s="30" t="s">
        <v>373</v>
      </c>
      <c r="N32" s="89">
        <v>3788.1</v>
      </c>
      <c r="O32" s="30" t="s">
        <v>108</v>
      </c>
    </row>
    <row r="33" spans="1:21">
      <c r="A33" s="847"/>
      <c r="B33" s="847" t="s">
        <v>364</v>
      </c>
      <c r="C33" s="847"/>
      <c r="E33" s="46"/>
      <c r="F33" s="169" t="s">
        <v>365</v>
      </c>
      <c r="G33" s="169" t="s">
        <v>366</v>
      </c>
      <c r="I33" s="89"/>
      <c r="J33" s="89"/>
    </row>
    <row r="34" spans="1:21">
      <c r="A34" s="847"/>
      <c r="B34" s="169" t="s">
        <v>101</v>
      </c>
      <c r="C34" s="169" t="s">
        <v>368</v>
      </c>
      <c r="E34" s="169"/>
      <c r="F34" s="169" t="s">
        <v>369</v>
      </c>
      <c r="G34" s="169" t="s">
        <v>369</v>
      </c>
      <c r="I34" s="89"/>
      <c r="J34" s="89"/>
      <c r="L34" s="30" t="s">
        <v>374</v>
      </c>
      <c r="P34" s="30" t="s">
        <v>375</v>
      </c>
    </row>
    <row r="35" spans="1:21">
      <c r="A35" s="50" t="s">
        <v>112</v>
      </c>
      <c r="B35" s="82">
        <v>6627.9</v>
      </c>
      <c r="C35" s="89">
        <f>B35/860*10</f>
        <v>77.068604651162786</v>
      </c>
      <c r="E35" s="50" t="s">
        <v>112</v>
      </c>
      <c r="F35" s="89">
        <f>C35/$N$11</f>
        <v>0.35460536999775549</v>
      </c>
      <c r="G35" s="89">
        <f>F35*$C$6/$C$5</f>
        <v>1.9912031733536288</v>
      </c>
      <c r="H35" s="87">
        <f>F35/$F$39</f>
        <v>1.7496306264949497E-3</v>
      </c>
      <c r="I35" s="89"/>
      <c r="J35" s="89"/>
      <c r="M35" s="30" t="s">
        <v>376</v>
      </c>
      <c r="N35" s="30" t="s">
        <v>369</v>
      </c>
    </row>
    <row r="36" spans="1:21">
      <c r="A36" s="50" t="s">
        <v>113</v>
      </c>
      <c r="B36" s="82">
        <v>1323415.1000000001</v>
      </c>
      <c r="C36" s="89">
        <f>B36/860*10</f>
        <v>15388.547674418605</v>
      </c>
      <c r="E36" s="50" t="s">
        <v>113</v>
      </c>
      <c r="F36" s="89">
        <f>C36/$N$11</f>
        <v>70.805247694762528</v>
      </c>
      <c r="G36" s="89">
        <f>F36*$C$6/$C$5</f>
        <v>397.59023925890705</v>
      </c>
      <c r="H36" s="87">
        <f>F36/$F$39</f>
        <v>0.34935463578597692</v>
      </c>
      <c r="I36" s="89"/>
      <c r="J36" s="89"/>
      <c r="L36" s="30" t="s">
        <v>112</v>
      </c>
      <c r="M36" s="30">
        <v>13.6</v>
      </c>
      <c r="N36" s="89">
        <f>M36*1000/860</f>
        <v>15.813953488372093</v>
      </c>
      <c r="S36" s="30">
        <v>10000</v>
      </c>
      <c r="T36" s="30" t="s">
        <v>377</v>
      </c>
      <c r="U36" s="30" t="s">
        <v>158</v>
      </c>
    </row>
    <row r="37" spans="1:21">
      <c r="A37" s="50" t="s">
        <v>124</v>
      </c>
      <c r="B37" s="82">
        <v>2264337.1</v>
      </c>
      <c r="C37" s="89">
        <f>B37/860*10</f>
        <v>26329.501162790697</v>
      </c>
      <c r="E37" s="50" t="s">
        <v>124</v>
      </c>
      <c r="F37" s="89">
        <f>C37/$N$11</f>
        <v>121.14638047422935</v>
      </c>
      <c r="G37" s="89">
        <f>F37*$C$6/$C$5</f>
        <v>680.26904736980839</v>
      </c>
      <c r="H37" s="87">
        <f>F37/$F$39</f>
        <v>0.59773888243165374</v>
      </c>
      <c r="I37" s="89"/>
      <c r="J37" s="89"/>
      <c r="L37" s="30" t="s">
        <v>113</v>
      </c>
      <c r="M37" s="30">
        <v>44.6</v>
      </c>
      <c r="N37" s="89">
        <f>M37*1000/860</f>
        <v>51.860465116279073</v>
      </c>
    </row>
    <row r="38" spans="1:21">
      <c r="A38" s="50" t="s">
        <v>358</v>
      </c>
      <c r="B38" s="82">
        <v>193790.9</v>
      </c>
      <c r="C38" s="89">
        <f>B38/860*10</f>
        <v>2253.3825581395349</v>
      </c>
      <c r="E38" s="50" t="s">
        <v>358</v>
      </c>
      <c r="F38" s="89">
        <f>C38/$N$11</f>
        <v>10.368185065661526</v>
      </c>
      <c r="G38" s="89">
        <f>F38*$C$6/$C$5</f>
        <v>58.220108186160886</v>
      </c>
      <c r="H38" s="87">
        <f>F38/$F$39</f>
        <v>5.1156851155874428E-2</v>
      </c>
      <c r="J38" s="82"/>
      <c r="L38" s="30" t="s">
        <v>124</v>
      </c>
      <c r="M38" s="30">
        <v>78.7</v>
      </c>
      <c r="N38" s="89">
        <f>M38*1000/860</f>
        <v>91.511627906976742</v>
      </c>
      <c r="O38" s="72" t="s">
        <v>378</v>
      </c>
    </row>
    <row r="39" spans="1:21">
      <c r="A39" s="50" t="s">
        <v>91</v>
      </c>
      <c r="B39" s="82">
        <f>SUM(B35:B38)</f>
        <v>3788171</v>
      </c>
      <c r="C39" s="89">
        <f>B39/860*10</f>
        <v>44048.5</v>
      </c>
      <c r="E39" s="50" t="s">
        <v>91</v>
      </c>
      <c r="F39" s="89">
        <f>SUM(F35:F38)</f>
        <v>202.67441860465115</v>
      </c>
      <c r="G39" s="89">
        <f>F39*$C$6/$C$5</f>
        <v>1138.07059798823</v>
      </c>
      <c r="I39" s="30">
        <f>F39/F30</f>
        <v>0.69152399817484345</v>
      </c>
      <c r="L39" s="30" t="s">
        <v>358</v>
      </c>
      <c r="M39" s="30">
        <v>37.4</v>
      </c>
      <c r="N39" s="89">
        <f>M39*1000/860</f>
        <v>43.488372093023258</v>
      </c>
    </row>
    <row r="40" spans="1:21">
      <c r="A40" s="50"/>
      <c r="B40" s="82"/>
      <c r="C40" s="89"/>
      <c r="E40" s="50"/>
      <c r="G40" s="176"/>
      <c r="L40" s="30" t="s">
        <v>91</v>
      </c>
      <c r="M40" s="30">
        <f>SUM(M36:M39)</f>
        <v>174.3</v>
      </c>
      <c r="N40" s="177">
        <f>M40*1000/860</f>
        <v>202.67441860465115</v>
      </c>
      <c r="P40" s="82">
        <f>M40*100</f>
        <v>17430</v>
      </c>
      <c r="Q40" s="30" t="s">
        <v>379</v>
      </c>
      <c r="R40" s="178">
        <f>M47/P40</f>
        <v>217.33625932300632</v>
      </c>
      <c r="S40" s="30" t="s">
        <v>380</v>
      </c>
    </row>
    <row r="41" spans="1:21">
      <c r="A41" s="50"/>
      <c r="B41" s="82"/>
      <c r="C41" s="89"/>
      <c r="E41" s="50"/>
      <c r="G41" s="176"/>
    </row>
    <row r="42" spans="1:21" ht="17.25">
      <c r="A42" s="844" t="s">
        <v>333</v>
      </c>
      <c r="B42" s="844"/>
      <c r="C42" s="844"/>
      <c r="D42" s="844"/>
      <c r="E42" s="844"/>
      <c r="F42" s="844"/>
      <c r="G42" s="844"/>
      <c r="H42" s="844"/>
      <c r="I42" s="844"/>
      <c r="M42" s="30" t="s">
        <v>158</v>
      </c>
      <c r="N42" s="30" t="s">
        <v>161</v>
      </c>
      <c r="P42" s="30" t="s">
        <v>381</v>
      </c>
    </row>
    <row r="43" spans="1:21">
      <c r="A43" s="160"/>
      <c r="B43" s="160" t="s">
        <v>111</v>
      </c>
      <c r="C43" s="160" t="s">
        <v>112</v>
      </c>
      <c r="D43" s="160" t="s">
        <v>172</v>
      </c>
      <c r="E43" s="160" t="s">
        <v>114</v>
      </c>
      <c r="F43" s="160" t="s">
        <v>117</v>
      </c>
      <c r="G43" s="160" t="s">
        <v>96</v>
      </c>
      <c r="H43" s="160" t="s">
        <v>105</v>
      </c>
      <c r="I43" s="160" t="s">
        <v>91</v>
      </c>
      <c r="J43" s="50"/>
      <c r="L43" s="30" t="s">
        <v>112</v>
      </c>
      <c r="M43" s="82">
        <v>6627.9</v>
      </c>
      <c r="N43" s="89">
        <f>M43/860*10</f>
        <v>77.068604651162786</v>
      </c>
      <c r="P43" s="89">
        <f>N43*1000/$AC$80</f>
        <v>1.8276672613672818E-2</v>
      </c>
    </row>
    <row r="44" spans="1:21">
      <c r="A44" s="163" t="s">
        <v>173</v>
      </c>
      <c r="B44" s="161">
        <f>$D$7*G24*1000</f>
        <v>301.52955148433222</v>
      </c>
      <c r="C44" s="161">
        <f>$D$7*G25*1000+$C$7*G35*1000</f>
        <v>12320.020283040763</v>
      </c>
      <c r="D44" s="161">
        <f>$D$7*G26*1000+$C$7*G36*1000</f>
        <v>384230.03929664748</v>
      </c>
      <c r="E44" s="161">
        <f>$D$7*G27*1000+$C$7*G37*1000</f>
        <v>706318.8753874579</v>
      </c>
      <c r="F44" s="161">
        <f>$D$7*G28*1000+$C$7*G38*1000</f>
        <v>53760.385961258842</v>
      </c>
      <c r="G44" s="161">
        <v>0</v>
      </c>
      <c r="H44" s="161">
        <f>$D$7*G29*1000</f>
        <v>3316.8250663276535</v>
      </c>
      <c r="I44" s="161">
        <f>SUM(B44:H44)</f>
        <v>1160247.6755462168</v>
      </c>
      <c r="J44" s="179"/>
      <c r="L44" s="30" t="s">
        <v>113</v>
      </c>
      <c r="M44" s="82">
        <v>1323415.1000000001</v>
      </c>
      <c r="N44" s="89">
        <f>M44/860*10</f>
        <v>15388.547674418605</v>
      </c>
      <c r="P44" s="89">
        <f>N44*1000/$AC$80</f>
        <v>3.6493647331267942</v>
      </c>
    </row>
    <row r="45" spans="1:21">
      <c r="A45" s="163" t="s">
        <v>174</v>
      </c>
      <c r="B45" s="162">
        <v>0</v>
      </c>
      <c r="C45" s="162">
        <v>0</v>
      </c>
      <c r="D45" s="163">
        <v>0</v>
      </c>
      <c r="E45" s="163">
        <v>0</v>
      </c>
      <c r="F45" s="163">
        <v>0</v>
      </c>
      <c r="G45" s="163">
        <v>0</v>
      </c>
      <c r="H45" s="163">
        <v>0</v>
      </c>
      <c r="I45" s="164">
        <f>SUM(B45:H45)</f>
        <v>0</v>
      </c>
      <c r="J45" s="180"/>
      <c r="L45" s="30" t="s">
        <v>124</v>
      </c>
      <c r="M45" s="82">
        <v>2264337.1</v>
      </c>
      <c r="N45" s="89">
        <f>M45/860*10</f>
        <v>26329.501162790697</v>
      </c>
      <c r="P45" s="89">
        <f>N45*1000/$AC$80</f>
        <v>6.2439909871442438</v>
      </c>
    </row>
    <row r="46" spans="1:21">
      <c r="L46" s="30" t="s">
        <v>358</v>
      </c>
      <c r="M46" s="82">
        <v>193790.9</v>
      </c>
      <c r="N46" s="89">
        <f>M46/860*10</f>
        <v>2253.3825581395349</v>
      </c>
      <c r="P46" s="89">
        <f>N46*1000/$AC$80</f>
        <v>0.53438537618386051</v>
      </c>
    </row>
    <row r="47" spans="1:21">
      <c r="B47" s="110">
        <v>0</v>
      </c>
      <c r="C47" s="110">
        <f>C44*$C$7</f>
        <v>10929.644653022191</v>
      </c>
      <c r="D47" s="110">
        <f>D44*$C$7</f>
        <v>340867.76629012264</v>
      </c>
      <c r="E47" s="110">
        <f>E44*$C$7</f>
        <v>626607.27355570649</v>
      </c>
      <c r="F47" s="110">
        <f>F44*$C$7</f>
        <v>47693.258733893745</v>
      </c>
      <c r="G47" s="110">
        <v>0</v>
      </c>
      <c r="H47" s="110">
        <v>0</v>
      </c>
      <c r="I47" s="110">
        <f>I44*$C$7</f>
        <v>1029307.9485162382</v>
      </c>
      <c r="L47" s="30" t="s">
        <v>91</v>
      </c>
      <c r="M47" s="82">
        <f>SUM(M43:M46)</f>
        <v>3788171</v>
      </c>
      <c r="N47" s="89">
        <f>M47/860*10</f>
        <v>44048.5</v>
      </c>
      <c r="P47" s="89">
        <f>N47*1000/$AC$80</f>
        <v>10.446017769068572</v>
      </c>
    </row>
    <row r="48" spans="1:21">
      <c r="B48" s="110">
        <f>B44-B47</f>
        <v>301.52955148433222</v>
      </c>
      <c r="C48" s="110">
        <f>C44-C47</f>
        <v>1390.3756300185723</v>
      </c>
      <c r="D48" s="110">
        <f>D44-D47</f>
        <v>43362.273006524832</v>
      </c>
      <c r="E48" s="110">
        <f>E44-E47</f>
        <v>79711.60183175141</v>
      </c>
      <c r="F48" s="110">
        <f>F44-F47</f>
        <v>6067.1272273650975</v>
      </c>
      <c r="G48" s="110">
        <v>0</v>
      </c>
      <c r="H48" s="110">
        <f>H44-H47</f>
        <v>3316.8250663276535</v>
      </c>
      <c r="I48" s="110">
        <f>I44-I47</f>
        <v>130939.72702997853</v>
      </c>
    </row>
    <row r="49" spans="4:30">
      <c r="D49" s="110"/>
      <c r="E49" s="110"/>
      <c r="F49" s="86"/>
      <c r="L49" s="30" t="s">
        <v>382</v>
      </c>
    </row>
    <row r="50" spans="4:30">
      <c r="V50" s="87"/>
    </row>
    <row r="51" spans="4:30">
      <c r="D51" s="110"/>
      <c r="E51" s="110"/>
      <c r="F51" s="86"/>
      <c r="V51" s="87"/>
    </row>
    <row r="52" spans="4:30">
      <c r="D52" s="110"/>
      <c r="E52" s="110"/>
      <c r="F52" s="86"/>
      <c r="V52" s="87"/>
    </row>
    <row r="53" spans="4:30">
      <c r="D53" s="110"/>
      <c r="E53" s="110"/>
      <c r="F53" s="86"/>
      <c r="V53" s="87"/>
    </row>
    <row r="54" spans="4:30">
      <c r="D54" s="110"/>
      <c r="E54" s="110"/>
      <c r="F54" s="86"/>
      <c r="V54" s="87"/>
    </row>
    <row r="55" spans="4:30">
      <c r="D55" s="110"/>
      <c r="E55" s="110"/>
      <c r="F55" s="86"/>
      <c r="V55" s="87"/>
    </row>
    <row r="56" spans="4:30">
      <c r="D56" s="110"/>
      <c r="E56" s="110"/>
      <c r="F56" s="86"/>
    </row>
    <row r="57" spans="4:30">
      <c r="D57" s="86"/>
      <c r="E57" s="86"/>
      <c r="F57" s="86"/>
    </row>
    <row r="58" spans="4:30">
      <c r="D58" s="110"/>
      <c r="E58" s="110"/>
    </row>
    <row r="59" spans="4:30">
      <c r="D59" s="110"/>
      <c r="E59" s="110"/>
    </row>
    <row r="60" spans="4:30">
      <c r="D60" s="110"/>
      <c r="E60" s="110"/>
    </row>
    <row r="61" spans="4:30">
      <c r="D61" s="110"/>
      <c r="E61" s="110"/>
    </row>
    <row r="62" spans="4:30">
      <c r="D62" s="86"/>
      <c r="E62" s="86"/>
    </row>
    <row r="63" spans="4:30">
      <c r="AD63" s="82"/>
    </row>
    <row r="67" spans="6:30">
      <c r="F67" s="82"/>
      <c r="G67" s="82"/>
      <c r="O67" s="30" t="s">
        <v>383</v>
      </c>
    </row>
    <row r="68" spans="6:30">
      <c r="O68" s="30" t="s">
        <v>384</v>
      </c>
    </row>
    <row r="69" spans="6:30">
      <c r="F69" s="82"/>
      <c r="G69" s="82"/>
    </row>
    <row r="70" spans="6:30">
      <c r="F70" s="82"/>
      <c r="G70" s="82"/>
      <c r="O70" s="30" t="s">
        <v>385</v>
      </c>
      <c r="P70" s="30" t="s">
        <v>386</v>
      </c>
      <c r="T70" s="102" t="s">
        <v>387</v>
      </c>
    </row>
    <row r="71" spans="6:30">
      <c r="F71" s="82"/>
      <c r="G71" s="82"/>
      <c r="O71" s="89">
        <v>605.20000000000005</v>
      </c>
      <c r="P71" s="89">
        <v>25.57</v>
      </c>
    </row>
    <row r="72" spans="6:30">
      <c r="F72" s="82"/>
      <c r="G72" s="82"/>
      <c r="P72" s="57">
        <f>P71/O71</f>
        <v>4.2250495703899535E-2</v>
      </c>
    </row>
    <row r="73" spans="6:30">
      <c r="F73" s="82"/>
      <c r="G73" s="82"/>
    </row>
    <row r="74" spans="6:30">
      <c r="F74" s="82"/>
      <c r="G74" s="82"/>
      <c r="O74" s="30" t="s">
        <v>388</v>
      </c>
      <c r="P74" s="30" t="s">
        <v>389</v>
      </c>
      <c r="T74" s="102" t="s">
        <v>390</v>
      </c>
    </row>
    <row r="75" spans="6:30">
      <c r="O75" s="82">
        <v>106205</v>
      </c>
      <c r="P75" s="82">
        <v>17769</v>
      </c>
    </row>
    <row r="76" spans="6:30">
      <c r="F76" s="82"/>
      <c r="G76" s="82"/>
      <c r="AB76" s="30" t="s">
        <v>391</v>
      </c>
    </row>
    <row r="77" spans="6:30">
      <c r="F77" s="82"/>
      <c r="G77" s="82"/>
      <c r="P77" s="30" t="s">
        <v>392</v>
      </c>
      <c r="Q77" s="30" t="s">
        <v>393</v>
      </c>
      <c r="R77" s="30" t="s">
        <v>394</v>
      </c>
      <c r="S77" s="30" t="s">
        <v>395</v>
      </c>
      <c r="T77" s="30" t="s">
        <v>396</v>
      </c>
      <c r="AB77" s="30" t="s">
        <v>397</v>
      </c>
      <c r="AC77" s="30" t="s">
        <v>338</v>
      </c>
      <c r="AD77" s="30" t="s">
        <v>91</v>
      </c>
    </row>
    <row r="78" spans="6:30">
      <c r="F78" s="82"/>
      <c r="G78" s="82"/>
      <c r="P78" s="82">
        <v>2713</v>
      </c>
      <c r="Q78" s="82">
        <v>338</v>
      </c>
      <c r="R78" s="82">
        <v>1222</v>
      </c>
      <c r="S78" s="82">
        <v>12623</v>
      </c>
      <c r="T78" s="82">
        <v>873</v>
      </c>
      <c r="AB78" s="83">
        <f>AD78-AC78</f>
        <v>597.66374067699371</v>
      </c>
      <c r="AC78" s="83">
        <f>R40</f>
        <v>217.33625932300632</v>
      </c>
      <c r="AD78" s="30">
        <v>815</v>
      </c>
    </row>
    <row r="79" spans="6:30">
      <c r="F79" s="82"/>
      <c r="G79" s="82"/>
      <c r="P79" s="57">
        <f>P78/$P$75</f>
        <v>0.15268163655805053</v>
      </c>
      <c r="Q79" s="57">
        <f>Q78/$P$75</f>
        <v>1.902189205920423E-2</v>
      </c>
      <c r="R79" s="57">
        <f>R78/$P$75</f>
        <v>6.8771455906353765E-2</v>
      </c>
      <c r="S79" s="57">
        <f>S78/$P$75</f>
        <v>0.71039450728797349</v>
      </c>
      <c r="T79" s="57">
        <f>T78/$P$75</f>
        <v>4.9130508188418034E-2</v>
      </c>
      <c r="U79" s="57">
        <f>SUM(P79:T79)</f>
        <v>1.0000000000000002</v>
      </c>
      <c r="W79" s="30" t="s">
        <v>398</v>
      </c>
      <c r="AB79" s="87">
        <f>AB78/$AD$78</f>
        <v>0.73332974316195543</v>
      </c>
      <c r="AC79" s="87">
        <f>AC78/$AD$78</f>
        <v>0.26667025683804457</v>
      </c>
    </row>
    <row r="80" spans="6:30">
      <c r="F80" s="86"/>
      <c r="G80" s="86"/>
      <c r="X80" s="30" t="s">
        <v>179</v>
      </c>
      <c r="Y80" s="30" t="s">
        <v>369</v>
      </c>
      <c r="AA80" s="30" t="s">
        <v>399</v>
      </c>
      <c r="AB80" s="82">
        <f>$R$81*AB79</f>
        <v>11595916.629729364</v>
      </c>
      <c r="AC80" s="82">
        <f>$R$81*AC79</f>
        <v>4216774.3702706359</v>
      </c>
    </row>
    <row r="81" spans="9:31">
      <c r="O81" s="30" t="s">
        <v>400</v>
      </c>
      <c r="R81" s="82">
        <v>15812691</v>
      </c>
      <c r="S81" s="30" t="s">
        <v>245</v>
      </c>
      <c r="W81" s="30" t="s">
        <v>111</v>
      </c>
      <c r="X81" s="82">
        <f t="shared" ref="X81:X87" si="8">G24/$N$10*1000</f>
        <v>3.2783215517456683</v>
      </c>
      <c r="Y81" s="181">
        <f>X81/1000</f>
        <v>3.2783215517456681E-3</v>
      </c>
    </row>
    <row r="82" spans="9:31">
      <c r="W82" s="30" t="s">
        <v>112</v>
      </c>
      <c r="X82" s="82">
        <f t="shared" si="8"/>
        <v>114.74125431109837</v>
      </c>
      <c r="Y82" s="181">
        <f t="shared" ref="Y82:Y87" si="9">X82/1000</f>
        <v>0.11474125431109837</v>
      </c>
    </row>
    <row r="83" spans="9:31">
      <c r="I83" s="82"/>
      <c r="O83" s="30" t="s">
        <v>401</v>
      </c>
      <c r="R83" s="89">
        <f>Q78*1000000/R81</f>
        <v>21.375235878573736</v>
      </c>
      <c r="S83" s="30" t="s">
        <v>402</v>
      </c>
      <c r="W83" s="30" t="s">
        <v>356</v>
      </c>
      <c r="X83" s="82">
        <f t="shared" si="8"/>
        <v>342.58460215742224</v>
      </c>
      <c r="Y83" s="181">
        <f t="shared" si="9"/>
        <v>0.34258460215742226</v>
      </c>
      <c r="AB83" s="30" t="s">
        <v>403</v>
      </c>
    </row>
    <row r="84" spans="9:31">
      <c r="W84" s="30" t="s">
        <v>124</v>
      </c>
      <c r="X84" s="82">
        <f t="shared" si="8"/>
        <v>1117.9076491452729</v>
      </c>
      <c r="Y84" s="181">
        <f t="shared" si="9"/>
        <v>1.1179076491452729</v>
      </c>
    </row>
    <row r="85" spans="9:31">
      <c r="N85" s="182"/>
      <c r="O85" s="182"/>
      <c r="P85" s="182" t="s">
        <v>345</v>
      </c>
      <c r="Q85" s="182" t="s">
        <v>346</v>
      </c>
      <c r="R85" s="182" t="s">
        <v>347</v>
      </c>
      <c r="S85" s="182" t="s">
        <v>348</v>
      </c>
      <c r="T85" s="182" t="s">
        <v>349</v>
      </c>
      <c r="U85" s="182" t="s">
        <v>91</v>
      </c>
      <c r="W85" s="30" t="s">
        <v>358</v>
      </c>
      <c r="X85" s="82">
        <f t="shared" si="8"/>
        <v>22.94825086221967</v>
      </c>
      <c r="Y85" s="181">
        <f t="shared" si="9"/>
        <v>2.2948250862219671E-2</v>
      </c>
    </row>
    <row r="86" spans="9:31">
      <c r="N86" s="182"/>
      <c r="O86" s="182" t="s">
        <v>111</v>
      </c>
      <c r="P86" s="183">
        <f t="shared" ref="P86:U91" si="10">B24*1000/$AB$80</f>
        <v>3.5465587855782838E-3</v>
      </c>
      <c r="Q86" s="183">
        <f t="shared" si="10"/>
        <v>4.1239055646259119E-2</v>
      </c>
      <c r="R86" s="183">
        <f t="shared" si="10"/>
        <v>0</v>
      </c>
      <c r="S86" s="183" t="e">
        <f t="shared" si="10"/>
        <v>#VALUE!</v>
      </c>
      <c r="T86" s="183">
        <f t="shared" si="10"/>
        <v>5.0600068277618548E-5</v>
      </c>
      <c r="U86" s="183">
        <f t="shared" si="10"/>
        <v>2.304114586183496E-4</v>
      </c>
      <c r="W86" s="30" t="s">
        <v>110</v>
      </c>
      <c r="X86" s="82">
        <f t="shared" si="8"/>
        <v>36.061537069202338</v>
      </c>
      <c r="Y86" s="181">
        <f t="shared" si="9"/>
        <v>3.6061537069202336E-2</v>
      </c>
      <c r="AE86" s="82"/>
    </row>
    <row r="87" spans="9:31">
      <c r="N87" s="182"/>
      <c r="O87" s="182" t="s">
        <v>112</v>
      </c>
      <c r="P87" s="183">
        <f t="shared" si="10"/>
        <v>0.12412955749523996</v>
      </c>
      <c r="Q87" s="183">
        <f t="shared" si="10"/>
        <v>1.4433669476190691</v>
      </c>
      <c r="R87" s="183">
        <f t="shared" si="10"/>
        <v>0</v>
      </c>
      <c r="S87" s="183" t="e">
        <f t="shared" si="10"/>
        <v>#VALUE!</v>
      </c>
      <c r="T87" s="183">
        <f t="shared" si="10"/>
        <v>1.771002389716649E-3</v>
      </c>
      <c r="U87" s="183">
        <f t="shared" si="10"/>
        <v>8.0644010516422362E-3</v>
      </c>
      <c r="W87" s="30" t="s">
        <v>91</v>
      </c>
      <c r="X87" s="82">
        <f t="shared" si="8"/>
        <v>1637.5216150969607</v>
      </c>
      <c r="Y87" s="184">
        <f t="shared" si="9"/>
        <v>1.6375216150969607</v>
      </c>
    </row>
    <row r="88" spans="9:31">
      <c r="N88" s="182"/>
      <c r="O88" s="182" t="s">
        <v>356</v>
      </c>
      <c r="P88" s="183">
        <f t="shared" si="10"/>
        <v>0.37061539309293062</v>
      </c>
      <c r="Q88" s="183">
        <f t="shared" si="10"/>
        <v>4.3094813150340769</v>
      </c>
      <c r="R88" s="183">
        <f t="shared" si="10"/>
        <v>0</v>
      </c>
      <c r="S88" s="183" t="e">
        <f t="shared" si="10"/>
        <v>#VALUE!</v>
      </c>
      <c r="T88" s="183">
        <f t="shared" si="10"/>
        <v>5.2877071350111377E-3</v>
      </c>
      <c r="U88" s="183">
        <f t="shared" si="10"/>
        <v>2.4077997425617531E-2</v>
      </c>
    </row>
    <row r="89" spans="9:31">
      <c r="N89" s="182"/>
      <c r="O89" s="182" t="s">
        <v>124</v>
      </c>
      <c r="P89" s="183">
        <f t="shared" si="10"/>
        <v>1.209376545882195</v>
      </c>
      <c r="Q89" s="183">
        <f t="shared" si="10"/>
        <v>14.062517975374361</v>
      </c>
      <c r="R89" s="183">
        <f t="shared" si="10"/>
        <v>0</v>
      </c>
      <c r="S89" s="183" t="e">
        <f t="shared" si="10"/>
        <v>#VALUE!</v>
      </c>
      <c r="T89" s="183">
        <f t="shared" si="10"/>
        <v>1.7254623282667927E-2</v>
      </c>
      <c r="U89" s="183">
        <f t="shared" si="10"/>
        <v>7.8570307388857216E-2</v>
      </c>
    </row>
    <row r="90" spans="9:31">
      <c r="N90" s="182"/>
      <c r="O90" s="182" t="s">
        <v>358</v>
      </c>
      <c r="P90" s="183">
        <f t="shared" si="10"/>
        <v>2.4825911499047983E-2</v>
      </c>
      <c r="Q90" s="183">
        <f t="shared" si="10"/>
        <v>0.28867338952381377</v>
      </c>
      <c r="R90" s="183">
        <f t="shared" si="10"/>
        <v>0</v>
      </c>
      <c r="S90" s="183" t="e">
        <f t="shared" si="10"/>
        <v>#VALUE!</v>
      </c>
      <c r="T90" s="183">
        <f t="shared" si="10"/>
        <v>3.5420047794332976E-4</v>
      </c>
      <c r="U90" s="183">
        <f t="shared" si="10"/>
        <v>1.6128802103284468E-3</v>
      </c>
    </row>
    <row r="91" spans="9:31">
      <c r="N91" s="182"/>
      <c r="O91" s="182" t="s">
        <v>110</v>
      </c>
      <c r="P91" s="183">
        <f t="shared" si="10"/>
        <v>3.9012146641361115E-2</v>
      </c>
      <c r="Q91" s="183">
        <f t="shared" si="10"/>
        <v>0.45362961210885022</v>
      </c>
      <c r="R91" s="183">
        <f t="shared" si="10"/>
        <v>0</v>
      </c>
      <c r="S91" s="183" t="e">
        <f t="shared" si="10"/>
        <v>#VALUE!</v>
      </c>
      <c r="T91" s="183">
        <f t="shared" si="10"/>
        <v>5.5660075105380398E-4</v>
      </c>
      <c r="U91" s="183">
        <f t="shared" si="10"/>
        <v>2.534526044801845E-3</v>
      </c>
    </row>
    <row r="92" spans="9:31">
      <c r="N92" s="182"/>
      <c r="O92" s="182" t="s">
        <v>91</v>
      </c>
      <c r="P92" s="183">
        <f t="shared" ref="P92:U92" si="11">SUM(P86:P91)</f>
        <v>1.7715061133963528</v>
      </c>
      <c r="Q92" s="183">
        <f t="shared" si="11"/>
        <v>20.598908295306433</v>
      </c>
      <c r="R92" s="183">
        <f t="shared" si="11"/>
        <v>0</v>
      </c>
      <c r="S92" s="183" t="e">
        <f t="shared" si="11"/>
        <v>#VALUE!</v>
      </c>
      <c r="T92" s="183">
        <f t="shared" si="11"/>
        <v>2.5274734104670467E-2</v>
      </c>
      <c r="U92" s="183">
        <f t="shared" si="11"/>
        <v>0.11509052357986563</v>
      </c>
    </row>
    <row r="93" spans="9:31">
      <c r="N93" s="182"/>
      <c r="O93" s="182"/>
      <c r="P93" s="182"/>
      <c r="Q93" s="182"/>
      <c r="R93" s="182"/>
      <c r="S93" s="182"/>
      <c r="T93" s="182"/>
      <c r="U93" s="182"/>
    </row>
    <row r="94" spans="9:31">
      <c r="N94" s="182" t="s">
        <v>338</v>
      </c>
      <c r="O94" s="182" t="s">
        <v>404</v>
      </c>
      <c r="P94" s="182"/>
      <c r="Q94" s="182"/>
      <c r="R94" s="182"/>
      <c r="S94" s="182"/>
      <c r="T94" s="182"/>
      <c r="U94" s="182"/>
    </row>
    <row r="95" spans="9:31">
      <c r="N95" s="182"/>
      <c r="O95" s="182"/>
      <c r="P95" s="182" t="s">
        <v>405</v>
      </c>
      <c r="Q95" s="182" t="s">
        <v>406</v>
      </c>
      <c r="R95" s="182" t="s">
        <v>407</v>
      </c>
      <c r="S95" s="182" t="s">
        <v>408</v>
      </c>
      <c r="T95" s="182" t="s">
        <v>409</v>
      </c>
      <c r="U95" s="182" t="s">
        <v>410</v>
      </c>
    </row>
    <row r="96" spans="9:31">
      <c r="N96" s="182"/>
      <c r="O96" s="182" t="s">
        <v>124</v>
      </c>
      <c r="P96" s="182">
        <v>157.80000000000001</v>
      </c>
      <c r="Q96" s="182">
        <v>63.4</v>
      </c>
      <c r="R96" s="182">
        <v>134.80000000000001</v>
      </c>
      <c r="S96" s="182">
        <v>116.2</v>
      </c>
      <c r="T96" s="182">
        <v>106.8</v>
      </c>
      <c r="U96" s="182">
        <v>178.8</v>
      </c>
    </row>
    <row r="97" spans="14:21">
      <c r="N97" s="182"/>
      <c r="O97" s="182" t="s">
        <v>113</v>
      </c>
      <c r="P97" s="182"/>
      <c r="Q97" s="182"/>
      <c r="R97" s="182"/>
      <c r="S97" s="182"/>
      <c r="T97" s="182"/>
      <c r="U97" s="182"/>
    </row>
    <row r="98" spans="14:21">
      <c r="N98" s="182"/>
      <c r="O98" s="182" t="s">
        <v>358</v>
      </c>
      <c r="P98" s="182"/>
      <c r="Q98" s="182"/>
      <c r="R98" s="182"/>
      <c r="S98" s="182"/>
      <c r="T98" s="182"/>
      <c r="U98" s="182"/>
    </row>
    <row r="99" spans="14:21">
      <c r="N99" s="182"/>
      <c r="O99" s="182" t="s">
        <v>112</v>
      </c>
      <c r="P99" s="182"/>
      <c r="Q99" s="182"/>
      <c r="R99" s="182"/>
      <c r="S99" s="182"/>
      <c r="T99" s="182"/>
      <c r="U99" s="182"/>
    </row>
    <row r="100" spans="14:21">
      <c r="N100" s="182"/>
      <c r="O100" s="182" t="s">
        <v>91</v>
      </c>
      <c r="P100" s="182"/>
      <c r="Q100" s="182"/>
      <c r="R100" s="182"/>
      <c r="S100" s="182"/>
      <c r="T100" s="182"/>
      <c r="U100" s="182"/>
    </row>
    <row r="101" spans="14:21">
      <c r="N101" s="182"/>
      <c r="O101" s="182"/>
      <c r="P101" s="182"/>
      <c r="Q101" s="182"/>
      <c r="R101" s="182"/>
      <c r="S101" s="182"/>
      <c r="T101" s="182"/>
      <c r="U101" s="182"/>
    </row>
  </sheetData>
  <mergeCells count="6">
    <mergeCell ref="A42:I42"/>
    <mergeCell ref="A21:G21"/>
    <mergeCell ref="B22:C22"/>
    <mergeCell ref="A32:G32"/>
    <mergeCell ref="A33:A34"/>
    <mergeCell ref="B33:C33"/>
  </mergeCells>
  <phoneticPr fontId="5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44606A74-01A1-4F8E-8BCA-31CC5B4A574F}"/>
    <hyperlink ref="T74" r:id="rId1" xr:uid="{70EFB59E-3683-495D-A4C3-8FB161C20B46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38DD-6AB9-4324-A094-B621392CF619}">
  <sheetPr>
    <tabColor theme="5"/>
  </sheetPr>
  <dimension ref="A1:AA103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9" style="30"/>
    <col min="12" max="12" width="8.375" style="31" customWidth="1"/>
    <col min="13" max="13" width="11.5" style="30" bestFit="1" customWidth="1"/>
    <col min="14" max="14" width="11" style="30" bestFit="1" customWidth="1"/>
    <col min="15" max="15" width="9.875" style="30" bestFit="1" customWidth="1"/>
    <col min="16" max="16" width="11.5" style="30" bestFit="1" customWidth="1"/>
    <col min="17" max="17" width="9.875" style="30" bestFit="1" customWidth="1"/>
    <col min="18" max="19" width="12.625" style="30" bestFit="1" customWidth="1"/>
    <col min="20" max="20" width="9.875" style="30" bestFit="1" customWidth="1"/>
    <col min="21" max="21" width="11.5" style="30" bestFit="1" customWidth="1"/>
    <col min="22" max="22" width="12.625" style="30" bestFit="1" customWidth="1"/>
    <col min="23" max="24" width="9.875" style="30" bestFit="1" customWidth="1"/>
    <col min="25" max="27" width="9.125" style="30" bestFit="1" customWidth="1"/>
    <col min="28" max="16384" width="9" style="30"/>
  </cols>
  <sheetData>
    <row r="1" spans="1:22">
      <c r="M1" s="32" t="s">
        <v>125</v>
      </c>
    </row>
    <row r="2" spans="1:22" ht="17.25">
      <c r="A2" s="119" t="s">
        <v>411</v>
      </c>
      <c r="O2" s="30" t="s">
        <v>412</v>
      </c>
      <c r="P2" s="82">
        <v>2443</v>
      </c>
      <c r="Q2" s="30" t="s">
        <v>413</v>
      </c>
      <c r="R2" s="30" t="s">
        <v>414</v>
      </c>
      <c r="T2" s="30">
        <v>2020</v>
      </c>
      <c r="U2" s="30">
        <v>10831</v>
      </c>
      <c r="V2" s="30" t="s">
        <v>413</v>
      </c>
    </row>
    <row r="3" spans="1:22">
      <c r="P3" s="89">
        <f>P2*U4</f>
        <v>8436.2518867924518</v>
      </c>
      <c r="Q3" s="30" t="s">
        <v>415</v>
      </c>
      <c r="U3" s="30">
        <v>3.7401982884097032E-2</v>
      </c>
      <c r="V3" s="30" t="s">
        <v>109</v>
      </c>
    </row>
    <row r="4" spans="1:22">
      <c r="A4" s="172" t="s">
        <v>85</v>
      </c>
      <c r="B4" s="172" t="s">
        <v>112</v>
      </c>
      <c r="C4" s="172" t="s">
        <v>172</v>
      </c>
      <c r="D4" s="172" t="s">
        <v>114</v>
      </c>
      <c r="E4" s="172" t="s">
        <v>96</v>
      </c>
      <c r="F4" s="172" t="s">
        <v>177</v>
      </c>
      <c r="M4" s="73" t="s">
        <v>416</v>
      </c>
      <c r="U4" s="30">
        <f>U3*1000000/U2</f>
        <v>3.4532345013477084</v>
      </c>
      <c r="V4" s="30" t="s">
        <v>178</v>
      </c>
    </row>
    <row r="5" spans="1:22">
      <c r="A5" s="89">
        <f>SUM(B5:F5)</f>
        <v>3357</v>
      </c>
      <c r="B5" s="89">
        <v>2900</v>
      </c>
      <c r="C5" s="89">
        <v>250</v>
      </c>
      <c r="D5" s="89">
        <v>130</v>
      </c>
      <c r="E5" s="89"/>
      <c r="F5" s="89">
        <v>77</v>
      </c>
      <c r="G5" s="50" t="s">
        <v>108</v>
      </c>
      <c r="M5" s="73" t="s">
        <v>417</v>
      </c>
    </row>
    <row r="6" spans="1:22">
      <c r="A6" s="87">
        <f>A5/$A$5</f>
        <v>1</v>
      </c>
      <c r="B6" s="87">
        <f>B5/$A$5</f>
        <v>0.86386654751266012</v>
      </c>
      <c r="C6" s="87">
        <f>C5/$A$5</f>
        <v>7.4471254095918982E-2</v>
      </c>
      <c r="D6" s="87">
        <f>D5/$A$5</f>
        <v>3.8725052129877868E-2</v>
      </c>
      <c r="E6" s="87"/>
      <c r="F6" s="87">
        <f>F5/$A$5</f>
        <v>2.2937146261543043E-2</v>
      </c>
      <c r="G6" s="50"/>
    </row>
    <row r="7" spans="1:22">
      <c r="A7" s="89">
        <f>A5/860*10000</f>
        <v>39034.883720930236</v>
      </c>
      <c r="B7" s="89">
        <f>B5/860*10000</f>
        <v>33720.930232558145</v>
      </c>
      <c r="C7" s="89">
        <f>C5/860*10000</f>
        <v>2906.9767441860467</v>
      </c>
      <c r="D7" s="89">
        <f>D5/860*10000</f>
        <v>1511.627906976744</v>
      </c>
      <c r="E7" s="89"/>
      <c r="F7" s="89">
        <f>F5/860*10000</f>
        <v>895.34883720930225</v>
      </c>
      <c r="G7" s="50" t="s">
        <v>161</v>
      </c>
    </row>
    <row r="8" spans="1:22">
      <c r="A8" s="89"/>
      <c r="B8" s="89"/>
      <c r="C8" s="89"/>
      <c r="D8" s="89"/>
      <c r="E8" s="89"/>
      <c r="F8" s="89"/>
      <c r="G8" s="50"/>
    </row>
    <row r="9" spans="1:22">
      <c r="A9" s="178">
        <f>SUM(B9:F9)</f>
        <v>450027.93115809391</v>
      </c>
      <c r="B9" s="89">
        <f>B7/(유형화_수요형!$E$14/1000000)*1000</f>
        <v>381476.27938241709</v>
      </c>
      <c r="C9" s="89">
        <f>C7/(유형화_수요형!$E$14/1000000)*1000</f>
        <v>32885.88615365664</v>
      </c>
      <c r="D9" s="89">
        <f>D7/(유형화_수요형!$E$14/1000000)*1000</f>
        <v>17100.660799901452</v>
      </c>
      <c r="E9" s="178">
        <f>P3</f>
        <v>8436.2518867924518</v>
      </c>
      <c r="F9" s="89">
        <f>F7/(유형화_수요형!$E$14/1000000)*1000</f>
        <v>10128.852935326244</v>
      </c>
      <c r="G9" s="50" t="s">
        <v>179</v>
      </c>
    </row>
    <row r="10" spans="1:22">
      <c r="A10" s="185">
        <f t="shared" ref="A10:F10" si="0">A9/$A$9</f>
        <v>1</v>
      </c>
      <c r="B10" s="185">
        <f t="shared" si="0"/>
        <v>0.84767245090928645</v>
      </c>
      <c r="C10" s="185">
        <f t="shared" si="0"/>
        <v>7.3075211285283298E-2</v>
      </c>
      <c r="D10" s="185">
        <f t="shared" si="0"/>
        <v>3.7999109868347314E-2</v>
      </c>
      <c r="E10" s="185">
        <f t="shared" si="0"/>
        <v>1.8746062861215638E-2</v>
      </c>
      <c r="F10" s="185">
        <f t="shared" si="0"/>
        <v>2.2507165075867253E-2</v>
      </c>
    </row>
    <row r="11" spans="1:22">
      <c r="A11" s="178"/>
      <c r="B11" s="89"/>
      <c r="C11" s="89"/>
      <c r="D11" s="89"/>
      <c r="E11" s="178"/>
      <c r="F11" s="89"/>
    </row>
    <row r="12" spans="1:22" ht="17.25">
      <c r="A12" s="119" t="s">
        <v>418</v>
      </c>
      <c r="B12" s="89"/>
      <c r="C12" s="89"/>
      <c r="D12" s="89"/>
      <c r="E12" s="178"/>
      <c r="F12" s="89"/>
    </row>
    <row r="13" spans="1:22">
      <c r="A13" s="178"/>
      <c r="B13" s="89"/>
      <c r="C13" s="89"/>
      <c r="D13" s="89"/>
      <c r="E13" s="178"/>
      <c r="F13" s="89"/>
      <c r="J13" s="50" t="s">
        <v>230</v>
      </c>
      <c r="S13" s="86">
        <f>유형화_수요형!C26</f>
        <v>883958.76899999997</v>
      </c>
    </row>
    <row r="14" spans="1:22">
      <c r="A14" s="172" t="s">
        <v>419</v>
      </c>
      <c r="B14" s="172" t="s">
        <v>420</v>
      </c>
      <c r="C14" s="172" t="s">
        <v>421</v>
      </c>
      <c r="D14" s="172" t="s">
        <v>422</v>
      </c>
      <c r="E14" s="172" t="s">
        <v>423</v>
      </c>
      <c r="F14" s="172" t="s">
        <v>424</v>
      </c>
      <c r="G14" s="172" t="s">
        <v>425</v>
      </c>
      <c r="H14" s="172" t="s">
        <v>426</v>
      </c>
      <c r="I14" s="172" t="s">
        <v>427</v>
      </c>
      <c r="J14" s="172" t="s">
        <v>91</v>
      </c>
      <c r="M14" s="77" t="s">
        <v>428</v>
      </c>
      <c r="R14" s="30" t="s">
        <v>429</v>
      </c>
      <c r="S14" s="86">
        <f>유형화_수요형!O2/100</f>
        <v>795432.78599999996</v>
      </c>
      <c r="T14" s="57">
        <f>S14/$S$13</f>
        <v>0.89985281428889807</v>
      </c>
      <c r="V14" s="30" t="s">
        <v>430</v>
      </c>
    </row>
    <row r="15" spans="1:22">
      <c r="A15" s="82">
        <v>2379462.5442504599</v>
      </c>
      <c r="B15" s="82">
        <v>1643869.1090818003</v>
      </c>
      <c r="C15" s="82">
        <v>618386.23564779991</v>
      </c>
      <c r="D15" s="82">
        <v>33366.838856000002</v>
      </c>
      <c r="E15" s="82">
        <v>2082566.8471400002</v>
      </c>
      <c r="F15" s="82">
        <v>36766.092256999997</v>
      </c>
      <c r="G15" s="82">
        <v>245232.19880139997</v>
      </c>
      <c r="H15" s="82">
        <v>55522.093999999997</v>
      </c>
      <c r="I15" s="82">
        <v>628394.71324399998</v>
      </c>
      <c r="J15" s="86">
        <f>SUM(A15:I15)</f>
        <v>7723566.6732784603</v>
      </c>
      <c r="M15" s="77" t="s">
        <v>431</v>
      </c>
      <c r="R15" s="30" t="s">
        <v>432</v>
      </c>
      <c r="S15" s="86">
        <f>S13-S14</f>
        <v>88525.983000000007</v>
      </c>
      <c r="T15" s="57">
        <f>S15/$S$13</f>
        <v>0.10014718571110189</v>
      </c>
      <c r="V15" s="30" t="s">
        <v>433</v>
      </c>
    </row>
    <row r="16" spans="1:22">
      <c r="M16" s="30" t="s">
        <v>434</v>
      </c>
    </row>
    <row r="17" spans="1:27">
      <c r="A17" s="172" t="s">
        <v>435</v>
      </c>
      <c r="B17" s="172" t="s">
        <v>436</v>
      </c>
      <c r="C17" s="172" t="s">
        <v>437</v>
      </c>
      <c r="F17" s="172" t="s">
        <v>110</v>
      </c>
      <c r="M17" s="82">
        <v>35811963</v>
      </c>
    </row>
    <row r="18" spans="1:27">
      <c r="A18" s="86">
        <f>A15</f>
        <v>2379462.5442504599</v>
      </c>
      <c r="B18" s="86">
        <f>E15</f>
        <v>2082566.8471400002</v>
      </c>
      <c r="C18" s="86">
        <f>J15-A18-B18</f>
        <v>3261537.2818879997</v>
      </c>
      <c r="D18" s="86"/>
      <c r="E18" s="86">
        <f>B15+C15+D15+H15</f>
        <v>2351144.2775856005</v>
      </c>
      <c r="F18" s="86">
        <f>F15+I15</f>
        <v>665160.80550100002</v>
      </c>
    </row>
    <row r="19" spans="1:27" ht="17.25" thickBot="1"/>
    <row r="20" spans="1:27">
      <c r="G20" s="464" t="s">
        <v>1567</v>
      </c>
      <c r="H20" s="465">
        <v>0.3</v>
      </c>
      <c r="I20" s="466"/>
      <c r="M20" s="30" t="s">
        <v>438</v>
      </c>
    </row>
    <row r="21" spans="1:27" ht="17.25" thickBot="1">
      <c r="A21" s="30" t="s">
        <v>439</v>
      </c>
      <c r="G21" s="467" t="s">
        <v>1566</v>
      </c>
      <c r="H21" s="468">
        <f>J15*H20</f>
        <v>2317070.0019835378</v>
      </c>
      <c r="I21" s="469" t="s">
        <v>230</v>
      </c>
      <c r="M21" s="102" t="s">
        <v>440</v>
      </c>
    </row>
    <row r="22" spans="1:27">
      <c r="V22" s="30" t="s">
        <v>441</v>
      </c>
    </row>
    <row r="23" spans="1:27">
      <c r="B23" s="172" t="s">
        <v>435</v>
      </c>
      <c r="C23" s="172" t="s">
        <v>436</v>
      </c>
      <c r="D23" s="172" t="s">
        <v>437</v>
      </c>
      <c r="M23" s="30" t="s">
        <v>442</v>
      </c>
      <c r="V23" s="102" t="s">
        <v>214</v>
      </c>
    </row>
    <row r="24" spans="1:27">
      <c r="A24" s="30" t="s">
        <v>443</v>
      </c>
      <c r="B24" s="87">
        <v>0.3</v>
      </c>
      <c r="C24" s="87">
        <v>0.3</v>
      </c>
      <c r="D24" s="87">
        <v>0.3</v>
      </c>
      <c r="G24" s="30" t="s">
        <v>444</v>
      </c>
      <c r="I24" s="83">
        <f>SUM(B27:D27)</f>
        <v>410051.17610860191</v>
      </c>
      <c r="J24" s="30" t="s">
        <v>178</v>
      </c>
      <c r="M24" s="102" t="s">
        <v>445</v>
      </c>
      <c r="V24" s="61" t="s">
        <v>446</v>
      </c>
      <c r="W24" s="848" t="s">
        <v>447</v>
      </c>
      <c r="X24" s="848"/>
      <c r="Y24" s="848"/>
      <c r="Z24" s="848"/>
      <c r="AA24" s="848"/>
    </row>
    <row r="25" spans="1:27">
      <c r="A25" s="30" t="s">
        <v>448</v>
      </c>
      <c r="B25" s="82">
        <f>A18*B24</f>
        <v>713838.76327513799</v>
      </c>
      <c r="C25" s="82">
        <f>B18*C24</f>
        <v>624770.05414200004</v>
      </c>
      <c r="D25" s="82">
        <f>C18*D24</f>
        <v>978461.1845663999</v>
      </c>
      <c r="E25" s="30" t="s">
        <v>230</v>
      </c>
      <c r="G25" s="30" t="s">
        <v>449</v>
      </c>
      <c r="I25" s="181">
        <f>I24/(유형화_수요형!J14/1000000)</f>
        <v>743.46369644541278</v>
      </c>
      <c r="J25" s="30" t="s">
        <v>179</v>
      </c>
      <c r="V25" s="61"/>
      <c r="W25" s="61" t="s">
        <v>91</v>
      </c>
      <c r="X25" s="61" t="s">
        <v>435</v>
      </c>
      <c r="Y25" s="61" t="s">
        <v>289</v>
      </c>
      <c r="Z25" s="61" t="s">
        <v>450</v>
      </c>
      <c r="AA25" s="61" t="s">
        <v>451</v>
      </c>
    </row>
    <row r="26" spans="1:27">
      <c r="A26" s="30" t="s">
        <v>452</v>
      </c>
      <c r="B26" s="89">
        <f>B25/9900</f>
        <v>72.104925583347267</v>
      </c>
      <c r="C26" s="89">
        <f>C25/9900</f>
        <v>63.108086276969701</v>
      </c>
      <c r="D26" s="89">
        <f>D25/9900</f>
        <v>98.834463087515147</v>
      </c>
      <c r="E26" s="30" t="s">
        <v>453</v>
      </c>
      <c r="V26" s="61" t="s">
        <v>454</v>
      </c>
      <c r="W26" s="150">
        <f>SUM(X26:AA26)</f>
        <v>450681</v>
      </c>
      <c r="X26" s="150">
        <v>343051</v>
      </c>
      <c r="Y26" s="150">
        <v>25025</v>
      </c>
      <c r="Z26" s="150">
        <v>13995</v>
      </c>
      <c r="AA26" s="150">
        <v>68610</v>
      </c>
    </row>
    <row r="27" spans="1:27">
      <c r="A27" s="30" t="s">
        <v>175</v>
      </c>
      <c r="B27" s="89">
        <f>B26*8760*0.2</f>
        <v>126327.82962202442</v>
      </c>
      <c r="C27" s="89">
        <f>C26*8760*0.2</f>
        <v>110565.36715725093</v>
      </c>
      <c r="D27" s="89">
        <f>D26*8760*0.2</f>
        <v>173157.97932932654</v>
      </c>
      <c r="E27" s="30" t="s">
        <v>178</v>
      </c>
    </row>
    <row r="30" spans="1:27" ht="17.25">
      <c r="A30" s="844" t="s">
        <v>333</v>
      </c>
      <c r="B30" s="844"/>
      <c r="C30" s="844"/>
      <c r="D30" s="844"/>
      <c r="E30" s="844"/>
      <c r="F30" s="844"/>
      <c r="G30" s="844"/>
      <c r="H30" s="844"/>
      <c r="I30" s="844"/>
      <c r="J30" s="73"/>
      <c r="M30" s="30" t="s">
        <v>455</v>
      </c>
    </row>
    <row r="31" spans="1:27">
      <c r="A31" s="160"/>
      <c r="B31" s="160" t="s">
        <v>111</v>
      </c>
      <c r="C31" s="160" t="s">
        <v>112</v>
      </c>
      <c r="D31" s="160" t="s">
        <v>172</v>
      </c>
      <c r="E31" s="160" t="s">
        <v>114</v>
      </c>
      <c r="F31" s="160" t="s">
        <v>117</v>
      </c>
      <c r="G31" s="160" t="s">
        <v>96</v>
      </c>
      <c r="H31" s="160" t="s">
        <v>105</v>
      </c>
      <c r="I31" s="160" t="s">
        <v>91</v>
      </c>
      <c r="K31" s="73"/>
      <c r="M31" s="102" t="s">
        <v>456</v>
      </c>
    </row>
    <row r="32" spans="1:27">
      <c r="A32" s="160" t="s">
        <v>173</v>
      </c>
      <c r="B32" s="161">
        <v>0</v>
      </c>
      <c r="C32" s="161">
        <f>B9</f>
        <v>381476.27938241709</v>
      </c>
      <c r="D32" s="161">
        <f>C9</f>
        <v>32885.88615365664</v>
      </c>
      <c r="E32" s="161">
        <f>D9</f>
        <v>17100.660799901452</v>
      </c>
      <c r="F32" s="161">
        <v>0</v>
      </c>
      <c r="G32" s="161">
        <f>P3</f>
        <v>8436.2518867924518</v>
      </c>
      <c r="H32" s="161">
        <f>F9</f>
        <v>10128.852935326244</v>
      </c>
      <c r="I32" s="161">
        <f>SUM(B32:H32)</f>
        <v>450027.93115809391</v>
      </c>
      <c r="L32" s="186"/>
    </row>
    <row r="33" spans="1:23">
      <c r="A33" s="160" t="s">
        <v>174</v>
      </c>
      <c r="B33" s="161">
        <v>0</v>
      </c>
      <c r="C33" s="161">
        <v>0</v>
      </c>
      <c r="D33" s="161">
        <v>0</v>
      </c>
      <c r="E33" s="161">
        <f>I25*$T$15</f>
        <v>74.455796877381033</v>
      </c>
      <c r="F33" s="161">
        <v>0</v>
      </c>
      <c r="G33" s="161">
        <v>0</v>
      </c>
      <c r="H33" s="161">
        <v>0</v>
      </c>
      <c r="I33" s="161">
        <f>SUM(B33:H33)</f>
        <v>74.455796877381033</v>
      </c>
      <c r="M33" s="30" t="s">
        <v>457</v>
      </c>
      <c r="N33" s="82">
        <v>13000</v>
      </c>
      <c r="O33" s="30" t="s">
        <v>458</v>
      </c>
      <c r="P33" s="82">
        <v>820</v>
      </c>
      <c r="Q33" s="30" t="s">
        <v>459</v>
      </c>
      <c r="T33" s="82">
        <f>N33/9.9</f>
        <v>1313.1313131313132</v>
      </c>
      <c r="U33" s="57">
        <f>P33/T33</f>
        <v>0.6244615384615384</v>
      </c>
      <c r="W33" s="30" t="s">
        <v>460</v>
      </c>
    </row>
    <row r="34" spans="1:23">
      <c r="W34" s="72" t="s">
        <v>461</v>
      </c>
    </row>
    <row r="35" spans="1:23">
      <c r="C35" s="82">
        <f>C32*88</f>
        <v>33569912.585652702</v>
      </c>
      <c r="N35" s="142">
        <f>P33/N33</f>
        <v>6.3076923076923072E-2</v>
      </c>
      <c r="O35" s="30" t="s">
        <v>462</v>
      </c>
      <c r="Q35" s="30">
        <f>1/9.9</f>
        <v>0.10101010101010101</v>
      </c>
      <c r="R35" s="30" t="s">
        <v>462</v>
      </c>
      <c r="S35" s="30" t="s">
        <v>463</v>
      </c>
      <c r="V35" s="57">
        <f>N35/Q35</f>
        <v>0.6244615384615384</v>
      </c>
    </row>
    <row r="36" spans="1:23">
      <c r="N36" s="30">
        <v>3798</v>
      </c>
    </row>
    <row r="37" spans="1:23">
      <c r="N37" s="57">
        <f>N36/N33</f>
        <v>0.29215384615384615</v>
      </c>
    </row>
    <row r="39" spans="1:23">
      <c r="M39" s="73" t="s">
        <v>464</v>
      </c>
    </row>
    <row r="40" spans="1:23">
      <c r="I40" s="89"/>
    </row>
    <row r="41" spans="1:23">
      <c r="B41" s="86"/>
      <c r="C41" s="86"/>
      <c r="D41" s="86"/>
      <c r="M41" s="73" t="s">
        <v>465</v>
      </c>
    </row>
    <row r="43" spans="1:23">
      <c r="B43" s="82"/>
      <c r="C43" s="82"/>
      <c r="D43" s="82"/>
      <c r="M43" s="30" t="s">
        <v>466</v>
      </c>
      <c r="N43" s="30" t="s">
        <v>467</v>
      </c>
    </row>
    <row r="44" spans="1:23">
      <c r="M44" s="30" t="s">
        <v>468</v>
      </c>
      <c r="O44" s="30" t="s">
        <v>469</v>
      </c>
    </row>
    <row r="45" spans="1:23">
      <c r="M45" s="30" t="s">
        <v>470</v>
      </c>
      <c r="N45" s="82">
        <v>19463</v>
      </c>
      <c r="O45" s="30" t="s">
        <v>471</v>
      </c>
      <c r="P45" s="82">
        <v>560694</v>
      </c>
      <c r="Q45" s="30" t="s">
        <v>472</v>
      </c>
      <c r="R45" s="82">
        <v>217278</v>
      </c>
    </row>
    <row r="46" spans="1:23">
      <c r="A46" s="89"/>
      <c r="M46" s="30" t="s">
        <v>473</v>
      </c>
      <c r="N46" s="82">
        <v>112111</v>
      </c>
      <c r="Q46" s="30" t="s">
        <v>474</v>
      </c>
      <c r="R46" s="82">
        <v>160322</v>
      </c>
      <c r="U46" s="82"/>
    </row>
    <row r="47" spans="1:23">
      <c r="A47" s="82"/>
      <c r="M47" s="30" t="s">
        <v>475</v>
      </c>
      <c r="N47" s="82">
        <v>96017</v>
      </c>
      <c r="Q47" s="30" t="s">
        <v>476</v>
      </c>
      <c r="R47" s="82">
        <v>183094</v>
      </c>
    </row>
    <row r="48" spans="1:23">
      <c r="N48" s="86">
        <f>SUM(N45:N47)</f>
        <v>227591</v>
      </c>
    </row>
    <row r="49" spans="1:18">
      <c r="A49" s="30" t="s">
        <v>477</v>
      </c>
      <c r="B49" s="89" t="s">
        <v>478</v>
      </c>
      <c r="D49" s="30" t="s">
        <v>479</v>
      </c>
    </row>
    <row r="50" spans="1:18">
      <c r="M50" s="30" t="s">
        <v>480</v>
      </c>
    </row>
    <row r="51" spans="1:18">
      <c r="A51" s="30" t="s">
        <v>481</v>
      </c>
      <c r="C51" s="30" t="s">
        <v>482</v>
      </c>
      <c r="M51" s="30" t="s">
        <v>483</v>
      </c>
    </row>
    <row r="52" spans="1:18">
      <c r="B52" s="30" t="s">
        <v>167</v>
      </c>
      <c r="C52" s="30" t="s">
        <v>484</v>
      </c>
      <c r="D52" s="30" t="s">
        <v>485</v>
      </c>
      <c r="E52" s="30" t="s">
        <v>486</v>
      </c>
      <c r="F52" s="30" t="s">
        <v>487</v>
      </c>
      <c r="G52" s="30" t="s">
        <v>488</v>
      </c>
      <c r="H52" s="30" t="s">
        <v>450</v>
      </c>
      <c r="I52" s="30" t="s">
        <v>489</v>
      </c>
      <c r="J52" s="30" t="s">
        <v>490</v>
      </c>
    </row>
    <row r="53" spans="1:18">
      <c r="A53" s="30" t="s">
        <v>491</v>
      </c>
      <c r="B53" s="82">
        <v>56493</v>
      </c>
      <c r="C53" s="82">
        <v>375</v>
      </c>
      <c r="D53" s="82">
        <v>3</v>
      </c>
      <c r="E53" s="82">
        <v>0</v>
      </c>
      <c r="F53" s="82">
        <v>3</v>
      </c>
      <c r="G53" s="82">
        <v>1</v>
      </c>
      <c r="H53" s="82">
        <v>1</v>
      </c>
      <c r="I53" s="82">
        <v>1</v>
      </c>
      <c r="J53" s="82">
        <v>395</v>
      </c>
      <c r="M53" s="30" t="s">
        <v>492</v>
      </c>
      <c r="R53" s="102" t="s">
        <v>493</v>
      </c>
    </row>
    <row r="54" spans="1:18">
      <c r="M54" s="30" t="s">
        <v>494</v>
      </c>
      <c r="N54" s="30" t="s">
        <v>495</v>
      </c>
    </row>
    <row r="55" spans="1:18">
      <c r="B55" s="30" t="s">
        <v>91</v>
      </c>
      <c r="C55" s="30" t="s">
        <v>435</v>
      </c>
      <c r="D55" s="30" t="s">
        <v>289</v>
      </c>
      <c r="E55" s="30" t="s">
        <v>496</v>
      </c>
      <c r="F55" s="30" t="s">
        <v>451</v>
      </c>
      <c r="M55" s="30">
        <v>50</v>
      </c>
      <c r="N55" s="30">
        <v>13000</v>
      </c>
      <c r="O55" s="30" t="s">
        <v>497</v>
      </c>
    </row>
    <row r="56" spans="1:18">
      <c r="A56" s="30" t="s">
        <v>498</v>
      </c>
      <c r="B56" s="82">
        <f>B53</f>
        <v>56493</v>
      </c>
      <c r="C56" s="82">
        <v>35444</v>
      </c>
      <c r="D56" s="82">
        <v>2487</v>
      </c>
      <c r="E56" s="82">
        <v>523</v>
      </c>
      <c r="F56" s="82">
        <v>18039</v>
      </c>
      <c r="M56" s="30">
        <v>100</v>
      </c>
      <c r="N56" s="30">
        <v>26000</v>
      </c>
      <c r="O56" s="30">
        <v>0.4</v>
      </c>
    </row>
    <row r="57" spans="1:18">
      <c r="M57" s="30">
        <v>20000</v>
      </c>
      <c r="N57" s="30">
        <v>5000000</v>
      </c>
      <c r="O57" s="30">
        <v>0.2</v>
      </c>
    </row>
    <row r="58" spans="1:18">
      <c r="A58" s="30" t="s">
        <v>499</v>
      </c>
      <c r="B58" s="30" t="s">
        <v>500</v>
      </c>
      <c r="O58" s="73" t="s">
        <v>501</v>
      </c>
    </row>
    <row r="59" spans="1:18">
      <c r="A59" s="30" t="s">
        <v>502</v>
      </c>
      <c r="B59" s="30">
        <v>55</v>
      </c>
      <c r="C59" s="30" t="s">
        <v>459</v>
      </c>
      <c r="D59" s="30">
        <v>9.9</v>
      </c>
      <c r="E59" s="30" t="s">
        <v>230</v>
      </c>
      <c r="F59" s="30">
        <f>D59*B59</f>
        <v>544.5</v>
      </c>
    </row>
    <row r="60" spans="1:18">
      <c r="M60" s="30" t="s">
        <v>503</v>
      </c>
    </row>
    <row r="61" spans="1:18">
      <c r="A61" s="30" t="s">
        <v>504</v>
      </c>
      <c r="D61" s="30" t="s">
        <v>505</v>
      </c>
      <c r="M61" s="102" t="s">
        <v>506</v>
      </c>
    </row>
    <row r="62" spans="1:18">
      <c r="A62" s="30" t="s">
        <v>507</v>
      </c>
      <c r="B62" s="30">
        <v>62050</v>
      </c>
      <c r="C62" s="30" t="s">
        <v>272</v>
      </c>
      <c r="D62" s="30">
        <v>7.2</v>
      </c>
      <c r="E62" s="30" t="s">
        <v>508</v>
      </c>
    </row>
    <row r="63" spans="1:18">
      <c r="A63" s="30" t="s">
        <v>496</v>
      </c>
      <c r="B63" s="30">
        <v>62050</v>
      </c>
      <c r="D63" s="30">
        <v>1.8</v>
      </c>
      <c r="E63" s="30" t="s">
        <v>509</v>
      </c>
      <c r="F63" s="30" t="s">
        <v>510</v>
      </c>
    </row>
    <row r="64" spans="1:18">
      <c r="A64" s="30" t="s">
        <v>96</v>
      </c>
      <c r="B64" s="30">
        <v>62050</v>
      </c>
      <c r="D64" s="30">
        <v>9</v>
      </c>
      <c r="E64" s="30" t="s">
        <v>511</v>
      </c>
      <c r="M64" s="30" t="s">
        <v>512</v>
      </c>
    </row>
    <row r="65" spans="1:23">
      <c r="A65" s="30" t="s">
        <v>124</v>
      </c>
      <c r="B65" s="30">
        <v>62050</v>
      </c>
      <c r="D65" s="30">
        <v>1.2</v>
      </c>
      <c r="E65" s="30" t="s">
        <v>513</v>
      </c>
      <c r="F65" s="30" t="s">
        <v>514</v>
      </c>
      <c r="M65" s="30" t="s">
        <v>515</v>
      </c>
      <c r="R65" s="30" t="s">
        <v>516</v>
      </c>
      <c r="S65" s="30">
        <v>2377035</v>
      </c>
    </row>
    <row r="66" spans="1:23">
      <c r="R66" s="30" t="s">
        <v>517</v>
      </c>
      <c r="S66" s="30">
        <v>212377</v>
      </c>
    </row>
    <row r="67" spans="1:23">
      <c r="F67" s="30">
        <f>70.38/57.92</f>
        <v>1.215124309392265</v>
      </c>
      <c r="M67" s="82">
        <f>R45*S67</f>
        <v>19412.77676012343</v>
      </c>
      <c r="N67" s="30" t="s">
        <v>230</v>
      </c>
      <c r="S67" s="57">
        <f>S66/S65</f>
        <v>8.9345339887717257E-2</v>
      </c>
    </row>
    <row r="68" spans="1:23">
      <c r="A68" s="30" t="s">
        <v>518</v>
      </c>
    </row>
    <row r="69" spans="1:23">
      <c r="A69" s="30" t="s">
        <v>496</v>
      </c>
      <c r="B69" s="30">
        <v>7400</v>
      </c>
      <c r="D69" s="82">
        <f>$J$53*B69/B72</f>
        <v>376.77236401134314</v>
      </c>
      <c r="F69" s="30" t="s">
        <v>519</v>
      </c>
      <c r="M69" s="30" t="s">
        <v>520</v>
      </c>
      <c r="U69" s="30" t="s">
        <v>521</v>
      </c>
    </row>
    <row r="70" spans="1:23">
      <c r="A70" s="30" t="s">
        <v>96</v>
      </c>
      <c r="B70" s="30">
        <v>6</v>
      </c>
      <c r="D70" s="82">
        <v>1</v>
      </c>
      <c r="U70" s="30" t="s">
        <v>522</v>
      </c>
    </row>
    <row r="71" spans="1:23">
      <c r="A71" s="30" t="s">
        <v>124</v>
      </c>
      <c r="B71" s="30">
        <v>352</v>
      </c>
      <c r="D71" s="82">
        <f>J53-D69-D70</f>
        <v>17.227635988656857</v>
      </c>
      <c r="U71" s="30" t="s">
        <v>523</v>
      </c>
      <c r="V71" s="82">
        <v>4269229</v>
      </c>
      <c r="W71" s="30" t="s">
        <v>524</v>
      </c>
    </row>
    <row r="72" spans="1:23">
      <c r="A72" s="30" t="s">
        <v>91</v>
      </c>
      <c r="B72" s="30">
        <f>SUM(B69:B71)</f>
        <v>7758</v>
      </c>
      <c r="D72" s="86">
        <v>395</v>
      </c>
      <c r="M72" s="30" t="s">
        <v>525</v>
      </c>
      <c r="U72" s="30" t="s">
        <v>454</v>
      </c>
      <c r="V72" s="82">
        <v>143500</v>
      </c>
      <c r="W72" s="30" t="s">
        <v>524</v>
      </c>
    </row>
    <row r="73" spans="1:23">
      <c r="H73" s="30">
        <v>0.6</v>
      </c>
      <c r="I73" s="30" t="s">
        <v>526</v>
      </c>
      <c r="M73" s="30" t="s">
        <v>527</v>
      </c>
      <c r="N73" s="30">
        <v>141</v>
      </c>
      <c r="O73" s="30" t="s">
        <v>528</v>
      </c>
    </row>
    <row r="74" spans="1:23">
      <c r="B74" s="30" t="s">
        <v>91</v>
      </c>
      <c r="C74" s="30" t="s">
        <v>496</v>
      </c>
      <c r="D74" s="30" t="s">
        <v>96</v>
      </c>
      <c r="E74" s="30" t="s">
        <v>124</v>
      </c>
      <c r="G74" s="30" t="s">
        <v>496</v>
      </c>
      <c r="H74" s="30">
        <v>9290</v>
      </c>
      <c r="I74" s="30" t="s">
        <v>529</v>
      </c>
      <c r="M74" s="30" t="s">
        <v>362</v>
      </c>
      <c r="N74" s="30">
        <v>117</v>
      </c>
    </row>
    <row r="75" spans="1:23">
      <c r="B75" s="86">
        <f>SUM(C75:E75)</f>
        <v>141422.95353697074</v>
      </c>
      <c r="C75" s="82">
        <f>D69*B63/D63*H74/860/1000</f>
        <v>140302.55619272395</v>
      </c>
      <c r="D75" s="82">
        <f>D70*B64/D64*33.3/1000</f>
        <v>229.58499999999998</v>
      </c>
      <c r="E75" s="82">
        <f>D71*B65/D65/1000</f>
        <v>890.81234424679826</v>
      </c>
      <c r="F75" s="30" t="s">
        <v>178</v>
      </c>
    </row>
    <row r="76" spans="1:23">
      <c r="H76" s="30">
        <f>H74/860</f>
        <v>10.802325581395349</v>
      </c>
      <c r="I76" s="30" t="s">
        <v>530</v>
      </c>
      <c r="M76" s="30" t="s">
        <v>531</v>
      </c>
    </row>
    <row r="77" spans="1:23">
      <c r="H77" s="30">
        <v>33.299999999999997</v>
      </c>
      <c r="I77" s="30" t="s">
        <v>532</v>
      </c>
      <c r="M77" s="30" t="s">
        <v>533</v>
      </c>
    </row>
    <row r="78" spans="1:23">
      <c r="B78" s="30" t="s">
        <v>534</v>
      </c>
      <c r="G78" s="142"/>
      <c r="H78" s="142" t="s">
        <v>513</v>
      </c>
    </row>
    <row r="79" spans="1:23">
      <c r="B79" s="30" t="s">
        <v>173</v>
      </c>
      <c r="D79" s="30" t="s">
        <v>174</v>
      </c>
      <c r="G79" s="142" t="s">
        <v>496</v>
      </c>
      <c r="H79" s="142">
        <f>D63/H76</f>
        <v>0.1666307857911733</v>
      </c>
    </row>
    <row r="80" spans="1:23">
      <c r="B80" s="30" t="s">
        <v>496</v>
      </c>
      <c r="C80" s="30" t="s">
        <v>114</v>
      </c>
      <c r="D80" s="30" t="s">
        <v>96</v>
      </c>
      <c r="G80" s="142" t="s">
        <v>96</v>
      </c>
      <c r="H80" s="142">
        <f>D64/H77</f>
        <v>0.27027027027027029</v>
      </c>
    </row>
    <row r="81" spans="1:14">
      <c r="B81" s="30">
        <v>78</v>
      </c>
      <c r="C81" s="30">
        <v>20</v>
      </c>
      <c r="D81" s="30">
        <v>25</v>
      </c>
      <c r="G81" s="142" t="s">
        <v>124</v>
      </c>
      <c r="H81" s="142">
        <f>D65</f>
        <v>1.2</v>
      </c>
    </row>
    <row r="82" spans="1:14">
      <c r="B82" s="30" t="s">
        <v>535</v>
      </c>
      <c r="C82" s="30" t="s">
        <v>528</v>
      </c>
      <c r="D82" s="30" t="s">
        <v>535</v>
      </c>
    </row>
    <row r="83" spans="1:14">
      <c r="B83" s="82">
        <f>B81/H73*H74/860</f>
        <v>1404.3023255813953</v>
      </c>
      <c r="C83" s="30">
        <v>20</v>
      </c>
      <c r="D83" s="82">
        <f>D81*33.3</f>
        <v>832.49999999999989</v>
      </c>
      <c r="E83" s="57" t="s">
        <v>528</v>
      </c>
      <c r="M83" s="30" t="s">
        <v>536</v>
      </c>
    </row>
    <row r="85" spans="1:14">
      <c r="A85" s="30" t="s">
        <v>537</v>
      </c>
    </row>
    <row r="86" spans="1:14">
      <c r="A86" s="30" t="s">
        <v>538</v>
      </c>
      <c r="B86" s="30" t="s">
        <v>539</v>
      </c>
      <c r="C86" s="87">
        <v>0.5</v>
      </c>
    </row>
    <row r="87" spans="1:14">
      <c r="B87" s="30" t="s">
        <v>540</v>
      </c>
      <c r="C87" s="89">
        <f>C86*(C56+D56)</f>
        <v>18965.5</v>
      </c>
      <c r="D87" s="30" t="s">
        <v>230</v>
      </c>
      <c r="F87" s="82">
        <f>230000/D83</f>
        <v>276.27627627627629</v>
      </c>
      <c r="G87" s="30" t="s">
        <v>541</v>
      </c>
    </row>
    <row r="88" spans="1:14">
      <c r="B88" s="30" t="s">
        <v>542</v>
      </c>
      <c r="C88" s="89">
        <f>C87/9900</f>
        <v>1.9157070707070707</v>
      </c>
      <c r="D88" s="30" t="s">
        <v>453</v>
      </c>
    </row>
    <row r="89" spans="1:14">
      <c r="B89" s="30" t="s">
        <v>175</v>
      </c>
      <c r="C89" s="187">
        <f>C88*8760*0.2</f>
        <v>3356.3187878787885</v>
      </c>
      <c r="D89" s="30" t="s">
        <v>178</v>
      </c>
    </row>
    <row r="91" spans="1:14">
      <c r="A91" s="30" t="s">
        <v>543</v>
      </c>
      <c r="H91" s="30" t="s">
        <v>544</v>
      </c>
      <c r="N91" s="73" t="s">
        <v>545</v>
      </c>
    </row>
    <row r="92" spans="1:14">
      <c r="B92" s="30" t="s">
        <v>172</v>
      </c>
      <c r="C92" s="30" t="s">
        <v>114</v>
      </c>
      <c r="D92" s="30" t="s">
        <v>96</v>
      </c>
      <c r="N92" s="73" t="s">
        <v>546</v>
      </c>
    </row>
    <row r="95" spans="1:14">
      <c r="A95" s="30" t="s">
        <v>547</v>
      </c>
    </row>
    <row r="96" spans="1:14">
      <c r="A96" s="82">
        <f>B83*B96/C83</f>
        <v>11440570.186046511</v>
      </c>
      <c r="B96" s="188">
        <f>C83*8760*0.93</f>
        <v>162936</v>
      </c>
      <c r="C96" s="188">
        <f>D83*B96/C83</f>
        <v>6782210.9999999981</v>
      </c>
      <c r="E96" s="30" t="s">
        <v>548</v>
      </c>
      <c r="F96" s="30">
        <f>C97/D75</f>
        <v>29.54117647058823</v>
      </c>
      <c r="G96" s="30">
        <v>30</v>
      </c>
      <c r="H96" s="30" t="s">
        <v>413</v>
      </c>
    </row>
    <row r="97" spans="1:11">
      <c r="A97" s="82">
        <f>A96/1000</f>
        <v>11440.570186046511</v>
      </c>
      <c r="B97" s="82">
        <f>B96/1000</f>
        <v>162.93600000000001</v>
      </c>
      <c r="C97" s="82">
        <f>C96/1000</f>
        <v>6782.2109999999984</v>
      </c>
      <c r="D97" s="30" t="s">
        <v>178</v>
      </c>
      <c r="H97" s="30" t="s">
        <v>549</v>
      </c>
      <c r="I97" s="30" t="s">
        <v>505</v>
      </c>
    </row>
    <row r="98" spans="1:11">
      <c r="G98" s="30" t="s">
        <v>550</v>
      </c>
      <c r="H98" s="30">
        <v>14016</v>
      </c>
      <c r="I98" s="30">
        <v>76.8</v>
      </c>
      <c r="J98" s="30">
        <f>H98/I98</f>
        <v>182.5</v>
      </c>
      <c r="K98" s="30" t="s">
        <v>535</v>
      </c>
    </row>
    <row r="99" spans="1:11">
      <c r="B99" s="30" t="s">
        <v>173</v>
      </c>
      <c r="G99" s="30" t="s">
        <v>89</v>
      </c>
      <c r="H99" s="30">
        <f>B63</f>
        <v>62050</v>
      </c>
      <c r="I99" s="30">
        <f>D64</f>
        <v>9</v>
      </c>
      <c r="J99" s="82">
        <f>H99/I99</f>
        <v>6894.4444444444443</v>
      </c>
      <c r="K99" s="30" t="s">
        <v>535</v>
      </c>
    </row>
    <row r="100" spans="1:11">
      <c r="B100" s="30" t="s">
        <v>496</v>
      </c>
      <c r="C100" s="30" t="s">
        <v>114</v>
      </c>
      <c r="D100" s="30" t="s">
        <v>96</v>
      </c>
      <c r="E100" s="30" t="s">
        <v>91</v>
      </c>
      <c r="J100" s="189">
        <f>J99/J98</f>
        <v>37.777777777777779</v>
      </c>
    </row>
    <row r="101" spans="1:11">
      <c r="A101" s="30" t="s">
        <v>551</v>
      </c>
      <c r="B101" s="82">
        <f>((D69+D70)*B62/D63)*H74/860/1000</f>
        <v>140674.93636068259</v>
      </c>
      <c r="C101" s="86">
        <f>E75</f>
        <v>890.81234424679826</v>
      </c>
      <c r="D101" s="30">
        <v>0</v>
      </c>
      <c r="E101" s="86">
        <f>SUM(B101:D101)</f>
        <v>141565.7487049294</v>
      </c>
      <c r="G101" s="82">
        <f>G96*J100</f>
        <v>1133.3333333333333</v>
      </c>
      <c r="I101" s="30" t="s">
        <v>552</v>
      </c>
    </row>
    <row r="102" spans="1:11">
      <c r="A102" s="30" t="s">
        <v>553</v>
      </c>
      <c r="B102" s="82">
        <f>(D72-D71-G96)*B63/D63*H74/860/1000</f>
        <v>129503.53132192293</v>
      </c>
      <c r="C102" s="86">
        <f>C101</f>
        <v>890.81234424679826</v>
      </c>
      <c r="D102" s="82">
        <f>G96*B64/D64*H77/1000</f>
        <v>6887.55</v>
      </c>
      <c r="I102" s="30" t="s">
        <v>554</v>
      </c>
    </row>
    <row r="103" spans="1:11">
      <c r="B103" s="86">
        <f>B102+A97</f>
        <v>140944.10150796943</v>
      </c>
      <c r="C103" s="86">
        <f>C102+B97</f>
        <v>1053.7483442467983</v>
      </c>
      <c r="D103" s="86">
        <f>D102</f>
        <v>6887.55</v>
      </c>
      <c r="E103" s="86">
        <f>SUM(B103:D103)</f>
        <v>148885.39985221621</v>
      </c>
    </row>
  </sheetData>
  <mergeCells count="2">
    <mergeCell ref="W24:AA24"/>
    <mergeCell ref="A30:I30"/>
  </mergeCells>
  <phoneticPr fontId="5" type="noConversion"/>
  <hyperlinks>
    <hyperlink ref="M21" r:id="rId1" xr:uid="{ACED1709-AEC9-4D2F-9631-1585DB94F984}"/>
    <hyperlink ref="M24" r:id="rId2" xr:uid="{E235E0AC-C06B-46A7-A3F2-1D578D2F4916}"/>
    <hyperlink ref="M31" r:id="rId3" xr:uid="{2735A540-0503-45D6-BFD1-873808856111}"/>
    <hyperlink ref="R53" r:id="rId4" xr:uid="{56EC618C-4D2D-4B7A-8BF7-2E6DDDE21602}"/>
    <hyperlink ref="M61" r:id="rId5" xr:uid="{06E1A392-4D31-4682-851A-DE289F37D9C3}"/>
    <hyperlink ref="V23" r:id="rId6" xr:uid="{7195685B-C0F2-4946-8737-65A5D0930E7A}"/>
  </hyperlinks>
  <pageMargins left="0.7" right="0.7" top="0.75" bottom="0.75" header="0.3" footer="0.3"/>
  <drawing r:id="rId7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ADE0-F05E-406F-A8C6-8EDE64DCE6F0}">
  <sheetPr>
    <tabColor theme="5"/>
  </sheetPr>
  <dimension ref="A1"/>
  <sheetViews>
    <sheetView workbookViewId="0">
      <selection activeCell="H30" sqref="H30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E951-074C-4279-8E59-D956E321828A}">
  <sheetPr>
    <tabColor theme="7" tint="-0.249977111117893"/>
  </sheetPr>
  <dimension ref="A1:AP141"/>
  <sheetViews>
    <sheetView topLeftCell="A15" zoomScale="85" zoomScaleNormal="85" workbookViewId="0">
      <selection activeCell="F44" sqref="F44"/>
    </sheetView>
  </sheetViews>
  <sheetFormatPr defaultRowHeight="16.5"/>
  <cols>
    <col min="1" max="11" width="15.625" style="30" customWidth="1"/>
    <col min="12" max="12" width="13.125" style="30" bestFit="1" customWidth="1"/>
    <col min="13" max="13" width="5.625" style="30" customWidth="1"/>
    <col min="14" max="14" width="5.625" style="31" customWidth="1"/>
    <col min="15" max="15" width="9" style="30"/>
    <col min="16" max="16" width="22.125" style="30" bestFit="1" customWidth="1"/>
    <col min="17" max="17" width="19.5" style="30" bestFit="1" customWidth="1"/>
    <col min="18" max="18" width="14.625" style="30" bestFit="1" customWidth="1"/>
    <col min="19" max="19" width="13.375" style="30" bestFit="1" customWidth="1"/>
    <col min="20" max="20" width="11.875" style="30" bestFit="1" customWidth="1"/>
    <col min="21" max="21" width="11.75" style="30" bestFit="1" customWidth="1"/>
    <col min="22" max="22" width="12.625" style="30" bestFit="1" customWidth="1"/>
    <col min="23" max="23" width="14.25" style="30" bestFit="1" customWidth="1"/>
    <col min="24" max="24" width="9" style="30"/>
    <col min="25" max="25" width="12.625" style="30" bestFit="1" customWidth="1"/>
    <col min="26" max="26" width="12" style="30" bestFit="1" customWidth="1"/>
    <col min="27" max="27" width="9" style="30"/>
    <col min="28" max="28" width="16.625" style="30" bestFit="1" customWidth="1"/>
    <col min="29" max="29" width="12.625" style="30" bestFit="1" customWidth="1"/>
    <col min="30" max="30" width="13.375" style="30" bestFit="1" customWidth="1"/>
    <col min="31" max="16384" width="9" style="30"/>
  </cols>
  <sheetData>
    <row r="1" spans="1:42">
      <c r="A1" s="30" t="s">
        <v>986</v>
      </c>
      <c r="D1" s="77" t="s">
        <v>987</v>
      </c>
    </row>
    <row r="2" spans="1:42">
      <c r="I2" s="30" t="s">
        <v>367</v>
      </c>
      <c r="P2" s="30" t="s">
        <v>988</v>
      </c>
      <c r="AE2" s="30" t="s">
        <v>989</v>
      </c>
    </row>
    <row r="3" spans="1:42">
      <c r="B3" s="169"/>
      <c r="C3" s="169" t="s">
        <v>111</v>
      </c>
      <c r="D3" s="169" t="s">
        <v>112</v>
      </c>
      <c r="E3" s="169" t="s">
        <v>113</v>
      </c>
      <c r="F3" s="169" t="s">
        <v>990</v>
      </c>
      <c r="G3" s="169" t="s">
        <v>114</v>
      </c>
      <c r="H3" s="169" t="s">
        <v>358</v>
      </c>
      <c r="I3" s="169" t="s">
        <v>91</v>
      </c>
      <c r="P3" s="30" t="s">
        <v>991</v>
      </c>
      <c r="AE3" s="30" t="s">
        <v>992</v>
      </c>
    </row>
    <row r="4" spans="1:42">
      <c r="C4" s="89">
        <v>26787.7</v>
      </c>
      <c r="D4" s="89">
        <v>57081.4</v>
      </c>
      <c r="E4" s="89">
        <v>7504.7</v>
      </c>
      <c r="F4" s="89">
        <v>571.79999999999995</v>
      </c>
      <c r="G4" s="89">
        <v>14173.7</v>
      </c>
      <c r="H4" s="89">
        <v>3135.8</v>
      </c>
      <c r="I4" s="89">
        <f>SUM(C4:H4)</f>
        <v>109255.1</v>
      </c>
      <c r="P4" s="30" t="s">
        <v>993</v>
      </c>
      <c r="AH4" s="30" t="s">
        <v>367</v>
      </c>
      <c r="AM4" s="30" t="s">
        <v>100</v>
      </c>
    </row>
    <row r="5" spans="1:42">
      <c r="C5" s="57">
        <f t="shared" ref="C5:H5" si="0">C4/$I$4</f>
        <v>0.24518489297067139</v>
      </c>
      <c r="D5" s="57">
        <f t="shared" si="0"/>
        <v>0.52245982109759637</v>
      </c>
      <c r="E5" s="57">
        <f t="shared" si="0"/>
        <v>6.8689699611276717E-2</v>
      </c>
      <c r="F5" s="57">
        <f t="shared" si="0"/>
        <v>5.233622961307984E-3</v>
      </c>
      <c r="G5" s="57">
        <f t="shared" si="0"/>
        <v>0.12973032837826334</v>
      </c>
      <c r="H5" s="57">
        <f t="shared" si="0"/>
        <v>2.8701634980884187E-2</v>
      </c>
      <c r="P5" s="30" t="s">
        <v>994</v>
      </c>
      <c r="AF5" s="30" t="s">
        <v>74</v>
      </c>
      <c r="AG5" s="30" t="s">
        <v>75</v>
      </c>
      <c r="AH5" s="30" t="s">
        <v>69</v>
      </c>
      <c r="AK5" s="30" t="s">
        <v>74</v>
      </c>
      <c r="AL5" s="30" t="s">
        <v>75</v>
      </c>
      <c r="AM5" s="30" t="s">
        <v>69</v>
      </c>
    </row>
    <row r="6" spans="1:42">
      <c r="P6" s="30" t="s">
        <v>995</v>
      </c>
      <c r="AE6" s="30" t="s">
        <v>70</v>
      </c>
      <c r="AF6" s="82">
        <v>14432</v>
      </c>
      <c r="AG6" s="82">
        <v>7591</v>
      </c>
      <c r="AH6" s="82">
        <v>22023</v>
      </c>
      <c r="AI6" s="57">
        <f t="shared" ref="AI6:AI11" si="1">AH6/$AH$12</f>
        <v>0.17122345115198559</v>
      </c>
      <c r="AJ6" s="30" t="s">
        <v>70</v>
      </c>
      <c r="AK6" s="89">
        <f t="shared" ref="AK6:AL11" si="2">AF6*10/860</f>
        <v>167.81395348837211</v>
      </c>
      <c r="AL6" s="89">
        <f t="shared" si="2"/>
        <v>88.267441860465112</v>
      </c>
      <c r="AM6" s="89">
        <f>SUM(AK6:AL6)</f>
        <v>256.08139534883719</v>
      </c>
      <c r="AO6" s="57">
        <f t="shared" ref="AO6:AP12" si="3">AK6/$AM6</f>
        <v>0.65531489806111798</v>
      </c>
      <c r="AP6" s="57">
        <f t="shared" si="3"/>
        <v>0.34468510193888208</v>
      </c>
    </row>
    <row r="7" spans="1:42">
      <c r="I7" s="30" t="s">
        <v>367</v>
      </c>
      <c r="P7" s="30" t="s">
        <v>996</v>
      </c>
      <c r="AE7" s="30" t="s">
        <v>48</v>
      </c>
      <c r="AF7" s="82">
        <v>65786</v>
      </c>
      <c r="AG7" s="82">
        <v>3585</v>
      </c>
      <c r="AH7" s="82">
        <v>69371</v>
      </c>
      <c r="AI7" s="57">
        <f t="shared" si="1"/>
        <v>0.53934259773257009</v>
      </c>
      <c r="AJ7" s="30" t="s">
        <v>48</v>
      </c>
      <c r="AK7" s="89">
        <f t="shared" si="2"/>
        <v>764.95348837209303</v>
      </c>
      <c r="AL7" s="89">
        <f t="shared" si="2"/>
        <v>41.686046511627907</v>
      </c>
      <c r="AM7" s="89">
        <f t="shared" ref="AM7:AM12" si="4">SUM(AK7:AL7)</f>
        <v>806.6395348837209</v>
      </c>
      <c r="AO7" s="57">
        <f t="shared" si="3"/>
        <v>0.94832134465410622</v>
      </c>
      <c r="AP7" s="57">
        <f t="shared" si="3"/>
        <v>5.1678655345893817E-2</v>
      </c>
    </row>
    <row r="8" spans="1:42">
      <c r="B8" s="50" t="s">
        <v>90</v>
      </c>
      <c r="C8" s="89">
        <f>C4*AP6</f>
        <v>9233.3211052081915</v>
      </c>
      <c r="D8" s="89">
        <f>D4*AP7</f>
        <v>2949.8899972611034</v>
      </c>
      <c r="E8" s="89">
        <f>E4*AP8</f>
        <v>7480.6044950107243</v>
      </c>
      <c r="F8" s="89">
        <f>F4</f>
        <v>571.79999999999995</v>
      </c>
      <c r="G8" s="89">
        <f>G4</f>
        <v>14173.7</v>
      </c>
      <c r="H8" s="89">
        <f>H4</f>
        <v>3135.8</v>
      </c>
      <c r="I8" s="89">
        <f>SUM(C8:H8)</f>
        <v>37545.11559748002</v>
      </c>
      <c r="AE8" s="30" t="s">
        <v>71</v>
      </c>
      <c r="AF8" s="82">
        <v>24.1</v>
      </c>
      <c r="AG8" s="82">
        <v>7482</v>
      </c>
      <c r="AH8" s="82">
        <v>7506.1</v>
      </c>
      <c r="AI8" s="57">
        <f t="shared" si="1"/>
        <v>5.8358095931159197E-2</v>
      </c>
      <c r="AJ8" s="30" t="s">
        <v>71</v>
      </c>
      <c r="AK8" s="89">
        <f t="shared" si="2"/>
        <v>0.2802325581395349</v>
      </c>
      <c r="AL8" s="89">
        <f t="shared" si="2"/>
        <v>87</v>
      </c>
      <c r="AM8" s="89">
        <f t="shared" si="4"/>
        <v>87.280232558139531</v>
      </c>
      <c r="AO8" s="57">
        <f t="shared" si="3"/>
        <v>3.2107219461504645E-3</v>
      </c>
      <c r="AP8" s="57">
        <f t="shared" si="3"/>
        <v>0.99678927805384954</v>
      </c>
    </row>
    <row r="9" spans="1:42">
      <c r="B9" s="50" t="s">
        <v>93</v>
      </c>
      <c r="C9" s="89">
        <f>C4*AO6</f>
        <v>17554.378894791811</v>
      </c>
      <c r="D9" s="89">
        <f>D4*AO7</f>
        <v>54131.510002738898</v>
      </c>
      <c r="E9" s="89">
        <f>E4*AO8</f>
        <v>24.095504989275391</v>
      </c>
      <c r="F9" s="89"/>
      <c r="G9" s="89"/>
      <c r="H9" s="89"/>
      <c r="I9" s="89">
        <f>SUM(C9:H9)</f>
        <v>71709.984402519985</v>
      </c>
      <c r="AE9" s="30" t="s">
        <v>67</v>
      </c>
      <c r="AF9" s="82">
        <v>0</v>
      </c>
      <c r="AG9" s="82">
        <v>23597</v>
      </c>
      <c r="AH9" s="82">
        <v>23597</v>
      </c>
      <c r="AI9" s="57">
        <f t="shared" si="1"/>
        <v>0.18346091707911746</v>
      </c>
      <c r="AJ9" s="30" t="s">
        <v>67</v>
      </c>
      <c r="AK9" s="89">
        <f t="shared" si="2"/>
        <v>0</v>
      </c>
      <c r="AL9" s="89">
        <f t="shared" si="2"/>
        <v>274.38372093023258</v>
      </c>
      <c r="AM9" s="89">
        <f t="shared" si="4"/>
        <v>274.38372093023258</v>
      </c>
      <c r="AO9" s="57">
        <f t="shared" si="3"/>
        <v>0</v>
      </c>
      <c r="AP9" s="57">
        <f t="shared" si="3"/>
        <v>1</v>
      </c>
    </row>
    <row r="10" spans="1:42">
      <c r="B10" s="50"/>
      <c r="AE10" s="30" t="s">
        <v>72</v>
      </c>
      <c r="AF10" s="82">
        <v>0</v>
      </c>
      <c r="AG10" s="82">
        <v>2900</v>
      </c>
      <c r="AH10" s="82">
        <v>2900</v>
      </c>
      <c r="AI10" s="57">
        <f t="shared" si="1"/>
        <v>2.2546792368921501E-2</v>
      </c>
      <c r="AJ10" s="30" t="s">
        <v>72</v>
      </c>
      <c r="AK10" s="89">
        <f t="shared" si="2"/>
        <v>0</v>
      </c>
      <c r="AL10" s="89">
        <f t="shared" si="2"/>
        <v>33.720930232558139</v>
      </c>
      <c r="AM10" s="89">
        <f t="shared" si="4"/>
        <v>33.720930232558139</v>
      </c>
      <c r="AO10" s="57">
        <f t="shared" si="3"/>
        <v>0</v>
      </c>
      <c r="AP10" s="57">
        <f t="shared" si="3"/>
        <v>1</v>
      </c>
    </row>
    <row r="11" spans="1:42">
      <c r="B11" s="50"/>
      <c r="I11" s="30" t="s">
        <v>100</v>
      </c>
      <c r="P11" s="30" t="s">
        <v>997</v>
      </c>
      <c r="V11" s="30" t="s">
        <v>998</v>
      </c>
      <c r="AE11" s="30" t="s">
        <v>73</v>
      </c>
      <c r="AF11" s="82">
        <v>0.3</v>
      </c>
      <c r="AG11" s="82">
        <v>3224</v>
      </c>
      <c r="AH11" s="82">
        <v>3224.3</v>
      </c>
      <c r="AI11" s="57">
        <f t="shared" si="1"/>
        <v>2.5068145736246068E-2</v>
      </c>
      <c r="AJ11" s="30" t="s">
        <v>73</v>
      </c>
      <c r="AK11" s="89">
        <f t="shared" si="2"/>
        <v>3.4883720930232558E-3</v>
      </c>
      <c r="AL11" s="89">
        <f t="shared" si="2"/>
        <v>37.488372093023258</v>
      </c>
      <c r="AM11" s="89">
        <f t="shared" si="4"/>
        <v>37.491860465116282</v>
      </c>
      <c r="AO11" s="57">
        <f t="shared" si="3"/>
        <v>9.3043451291753245E-5</v>
      </c>
      <c r="AP11" s="57">
        <f t="shared" si="3"/>
        <v>0.9999069565487082</v>
      </c>
    </row>
    <row r="12" spans="1:42">
      <c r="B12" s="50" t="s">
        <v>90</v>
      </c>
      <c r="C12" s="89">
        <f t="shared" ref="C12:H13" si="5">C8/860*10</f>
        <v>107.36419889776967</v>
      </c>
      <c r="D12" s="89">
        <f t="shared" si="5"/>
        <v>34.301046479780275</v>
      </c>
      <c r="E12" s="89">
        <f t="shared" si="5"/>
        <v>86.98377319779911</v>
      </c>
      <c r="F12" s="89">
        <f t="shared" si="5"/>
        <v>6.6488372093023251</v>
      </c>
      <c r="G12" s="89">
        <f t="shared" si="5"/>
        <v>164.81046511627909</v>
      </c>
      <c r="H12" s="89">
        <f t="shared" si="5"/>
        <v>36.462790697674421</v>
      </c>
      <c r="I12" s="89">
        <f>SUM(C12:H12)</f>
        <v>436.57111159860494</v>
      </c>
      <c r="P12" s="30" t="s">
        <v>999</v>
      </c>
      <c r="AE12" s="30" t="s">
        <v>66</v>
      </c>
      <c r="AF12" s="82">
        <v>80242.400000000009</v>
      </c>
      <c r="AG12" s="82">
        <v>48379</v>
      </c>
      <c r="AH12" s="82">
        <v>128621.40000000001</v>
      </c>
      <c r="AJ12" s="30" t="s">
        <v>66</v>
      </c>
      <c r="AK12" s="89">
        <f>SUM(AK6:AK11)</f>
        <v>933.05116279069773</v>
      </c>
      <c r="AL12" s="89">
        <f>SUM(AL6:AL11)</f>
        <v>562.54651162790697</v>
      </c>
      <c r="AM12" s="89">
        <f t="shared" si="4"/>
        <v>1495.5976744186046</v>
      </c>
      <c r="AO12" s="57">
        <f t="shared" si="3"/>
        <v>0.62386507999446439</v>
      </c>
      <c r="AP12" s="57">
        <f t="shared" si="3"/>
        <v>0.37613492000553561</v>
      </c>
    </row>
    <row r="13" spans="1:42">
      <c r="B13" s="50" t="s">
        <v>93</v>
      </c>
      <c r="C13" s="89">
        <f t="shared" si="5"/>
        <v>204.12068482316059</v>
      </c>
      <c r="D13" s="89">
        <f t="shared" si="5"/>
        <v>629.43616282254527</v>
      </c>
      <c r="E13" s="89">
        <f t="shared" si="5"/>
        <v>0.28018029057296967</v>
      </c>
      <c r="F13" s="89">
        <f t="shared" si="5"/>
        <v>0</v>
      </c>
      <c r="G13" s="89">
        <f t="shared" si="5"/>
        <v>0</v>
      </c>
      <c r="H13" s="89">
        <f t="shared" si="5"/>
        <v>0</v>
      </c>
      <c r="I13" s="89">
        <f>SUM(C13:H13)</f>
        <v>833.83702793627879</v>
      </c>
      <c r="J13" s="273"/>
      <c r="P13" s="30" t="s">
        <v>1000</v>
      </c>
      <c r="U13" s="30" t="s">
        <v>1001</v>
      </c>
      <c r="AG13" s="30">
        <f>AG12/AF12</f>
        <v>0.60291068063766784</v>
      </c>
      <c r="AH13" s="82"/>
      <c r="AI13" s="57"/>
    </row>
    <row r="14" spans="1:42">
      <c r="B14" s="50"/>
      <c r="C14" s="89"/>
      <c r="D14" s="89"/>
      <c r="E14" s="89"/>
      <c r="F14" s="89"/>
      <c r="G14" s="89"/>
      <c r="H14" s="89"/>
      <c r="I14" s="89"/>
      <c r="P14" s="30" t="s">
        <v>1002</v>
      </c>
      <c r="U14" s="102" t="s">
        <v>1003</v>
      </c>
      <c r="AE14" s="30" t="s">
        <v>1004</v>
      </c>
    </row>
    <row r="15" spans="1:42">
      <c r="A15" s="30" t="s">
        <v>1005</v>
      </c>
      <c r="B15" s="50"/>
      <c r="C15" s="89"/>
      <c r="D15" s="77" t="s">
        <v>1006</v>
      </c>
      <c r="E15" s="89"/>
      <c r="F15" s="89"/>
      <c r="G15" s="89"/>
      <c r="H15" s="89"/>
      <c r="I15" s="89"/>
      <c r="P15" s="30" t="s">
        <v>1007</v>
      </c>
      <c r="U15" s="30" t="s">
        <v>1008</v>
      </c>
      <c r="AK15" s="30" t="s">
        <v>101</v>
      </c>
    </row>
    <row r="16" spans="1:42">
      <c r="B16" s="50"/>
      <c r="C16" s="89"/>
      <c r="D16" s="89"/>
      <c r="E16" s="89"/>
      <c r="F16" s="89"/>
      <c r="G16" s="89"/>
      <c r="H16" s="89"/>
      <c r="I16" s="30" t="s">
        <v>100</v>
      </c>
      <c r="AF16" s="30" t="s">
        <v>102</v>
      </c>
      <c r="AG16" s="30" t="s">
        <v>106</v>
      </c>
      <c r="AH16" s="30" t="s">
        <v>103</v>
      </c>
      <c r="AI16" s="30" t="s">
        <v>104</v>
      </c>
      <c r="AJ16" s="30" t="s">
        <v>110</v>
      </c>
      <c r="AK16" s="30" t="s">
        <v>91</v>
      </c>
    </row>
    <row r="17" spans="1:37">
      <c r="B17" s="169"/>
      <c r="C17" s="169" t="s">
        <v>111</v>
      </c>
      <c r="D17" s="169" t="s">
        <v>112</v>
      </c>
      <c r="E17" s="169" t="s">
        <v>113</v>
      </c>
      <c r="F17" s="169" t="s">
        <v>990</v>
      </c>
      <c r="G17" s="169" t="s">
        <v>114</v>
      </c>
      <c r="H17" s="169" t="s">
        <v>358</v>
      </c>
      <c r="I17" s="169" t="s">
        <v>91</v>
      </c>
      <c r="P17" s="30" t="s">
        <v>1009</v>
      </c>
      <c r="AE17" s="30" t="s">
        <v>70</v>
      </c>
      <c r="AF17" s="274">
        <v>13137.817447248641</v>
      </c>
      <c r="AG17" s="82">
        <v>1294.1825527513602</v>
      </c>
      <c r="AH17" s="82">
        <v>0</v>
      </c>
      <c r="AI17" s="82">
        <v>0</v>
      </c>
      <c r="AJ17" s="82">
        <v>0</v>
      </c>
      <c r="AK17" s="86">
        <f>SUM(AF17:AJ17)</f>
        <v>14432</v>
      </c>
    </row>
    <row r="18" spans="1:37">
      <c r="B18" s="50" t="s">
        <v>114</v>
      </c>
      <c r="C18" s="89">
        <f>C$12*AF27</f>
        <v>2.1933015329762089E-2</v>
      </c>
      <c r="D18" s="89">
        <f>D$12*AF28</f>
        <v>1.8067427414653388</v>
      </c>
      <c r="E18" s="89">
        <f>E12*AF29</f>
        <v>7.935331202002299</v>
      </c>
      <c r="F18" s="89">
        <f>F12*AF32</f>
        <v>1.0082616550447898</v>
      </c>
      <c r="G18" s="89">
        <f>G12*AF30</f>
        <v>117.81821068447086</v>
      </c>
      <c r="H18" s="89">
        <f>H12*AF31</f>
        <v>1.4805660113607058</v>
      </c>
      <c r="I18" s="89">
        <f>SUM(C18:H18)</f>
        <v>130.07104530967376</v>
      </c>
      <c r="P18" s="30" t="s">
        <v>1010</v>
      </c>
      <c r="AE18" s="30" t="s">
        <v>48</v>
      </c>
      <c r="AF18" s="82">
        <v>0</v>
      </c>
      <c r="AG18" s="82">
        <v>0</v>
      </c>
      <c r="AH18" s="82">
        <v>38610.10417301151</v>
      </c>
      <c r="AI18" s="82">
        <v>27175.89582698849</v>
      </c>
      <c r="AJ18" s="82">
        <v>0</v>
      </c>
      <c r="AK18" s="86">
        <f>SUM(AF18:AJ18)</f>
        <v>65786</v>
      </c>
    </row>
    <row r="19" spans="1:37">
      <c r="B19" s="50" t="s">
        <v>117</v>
      </c>
      <c r="C19" s="89">
        <f>C$12*AG27</f>
        <v>107.3422658824399</v>
      </c>
      <c r="D19" s="83">
        <f>D$12*AG28</f>
        <v>32.494303738314933</v>
      </c>
      <c r="E19" s="83">
        <f>AG29*E12</f>
        <v>79.048441995796807</v>
      </c>
      <c r="F19" s="83">
        <f>AG32*F12</f>
        <v>5.6405755542575351</v>
      </c>
      <c r="G19" s="83">
        <f>G12*AG30</f>
        <v>46.992254431808234</v>
      </c>
      <c r="H19" s="83">
        <f>H12*AG31</f>
        <v>34.982224686313714</v>
      </c>
      <c r="I19" s="89">
        <f>SUM(C19:H19)</f>
        <v>306.50006628893112</v>
      </c>
    </row>
    <row r="20" spans="1:37">
      <c r="P20" s="30" t="s">
        <v>1011</v>
      </c>
      <c r="AK20" s="30" t="s">
        <v>100</v>
      </c>
    </row>
    <row r="21" spans="1:37">
      <c r="A21" s="30" t="s">
        <v>1012</v>
      </c>
      <c r="D21" s="77" t="s">
        <v>1006</v>
      </c>
      <c r="P21" s="30" t="s">
        <v>1013</v>
      </c>
      <c r="AE21" s="30" t="s">
        <v>70</v>
      </c>
      <c r="AF21" s="89">
        <f t="shared" ref="AF21:AJ22" si="6">AF17*10/860</f>
        <v>152.76531915405394</v>
      </c>
      <c r="AG21" s="89">
        <f t="shared" si="6"/>
        <v>15.048634334318141</v>
      </c>
      <c r="AH21" s="89">
        <f t="shared" si="6"/>
        <v>0</v>
      </c>
      <c r="AI21" s="89">
        <f t="shared" si="6"/>
        <v>0</v>
      </c>
      <c r="AJ21" s="89">
        <f t="shared" si="6"/>
        <v>0</v>
      </c>
      <c r="AK21" s="89">
        <f>SUM(AF21:AJ21)</f>
        <v>167.81395348837208</v>
      </c>
    </row>
    <row r="22" spans="1:37" ht="17.25" thickBot="1">
      <c r="I22" s="30" t="s">
        <v>1014</v>
      </c>
      <c r="P22" s="30" t="s">
        <v>1015</v>
      </c>
      <c r="AE22" s="30" t="s">
        <v>48</v>
      </c>
      <c r="AF22" s="89">
        <f t="shared" si="6"/>
        <v>0</v>
      </c>
      <c r="AG22" s="89">
        <f t="shared" si="6"/>
        <v>0</v>
      </c>
      <c r="AH22" s="89">
        <f t="shared" si="6"/>
        <v>448.95469968618033</v>
      </c>
      <c r="AI22" s="89">
        <f t="shared" si="6"/>
        <v>315.9987886859127</v>
      </c>
      <c r="AJ22" s="89">
        <f t="shared" si="6"/>
        <v>0</v>
      </c>
      <c r="AK22" s="89">
        <f>SUM(AF22:AJ22)</f>
        <v>764.95348837209303</v>
      </c>
    </row>
    <row r="23" spans="1:37">
      <c r="B23" s="851" t="s">
        <v>1016</v>
      </c>
      <c r="C23" s="853" t="s">
        <v>1017</v>
      </c>
      <c r="D23" s="853" t="s">
        <v>1018</v>
      </c>
      <c r="E23" s="853" t="s">
        <v>1019</v>
      </c>
      <c r="F23" s="853"/>
      <c r="G23" s="853"/>
      <c r="H23" s="853"/>
      <c r="I23" s="854"/>
      <c r="P23" s="30" t="s">
        <v>1020</v>
      </c>
    </row>
    <row r="24" spans="1:37">
      <c r="B24" s="852"/>
      <c r="C24" s="847"/>
      <c r="D24" s="847"/>
      <c r="E24" s="169" t="s">
        <v>1021</v>
      </c>
      <c r="F24" s="169" t="s">
        <v>1022</v>
      </c>
      <c r="G24" s="169" t="s">
        <v>1023</v>
      </c>
      <c r="H24" s="169" t="s">
        <v>1024</v>
      </c>
      <c r="I24" s="234" t="s">
        <v>1025</v>
      </c>
    </row>
    <row r="25" spans="1:37">
      <c r="B25" s="49" t="s">
        <v>1026</v>
      </c>
      <c r="C25" s="110">
        <v>920069</v>
      </c>
      <c r="D25" s="110">
        <v>675897</v>
      </c>
      <c r="E25" s="110">
        <v>426785</v>
      </c>
      <c r="F25" s="110">
        <v>424866</v>
      </c>
      <c r="G25" s="110">
        <v>408113</v>
      </c>
      <c r="H25" s="110">
        <v>16753</v>
      </c>
      <c r="I25" s="113">
        <v>94.231960167714888</v>
      </c>
      <c r="J25" s="30">
        <f>E25/C25</f>
        <v>0.46386194948422349</v>
      </c>
      <c r="P25" s="30" t="s">
        <v>1027</v>
      </c>
      <c r="AE25" s="30" t="s">
        <v>1028</v>
      </c>
    </row>
    <row r="26" spans="1:37">
      <c r="B26" s="49" t="s">
        <v>1029</v>
      </c>
      <c r="C26" s="110">
        <v>814886</v>
      </c>
      <c r="D26" s="110">
        <v>550861</v>
      </c>
      <c r="E26" s="110">
        <v>324560</v>
      </c>
      <c r="F26" s="110">
        <v>251478</v>
      </c>
      <c r="G26" s="110">
        <v>232867</v>
      </c>
      <c r="H26" s="110">
        <v>18611</v>
      </c>
      <c r="I26" s="113">
        <v>54.737725321888384</v>
      </c>
      <c r="P26" s="30" t="s">
        <v>1030</v>
      </c>
      <c r="AF26" s="30" t="s">
        <v>67</v>
      </c>
      <c r="AG26" s="30" t="s">
        <v>1031</v>
      </c>
      <c r="AH26" s="30" t="s">
        <v>67</v>
      </c>
      <c r="AI26" s="30" t="s">
        <v>1031</v>
      </c>
    </row>
    <row r="27" spans="1:37" ht="17.25" thickBot="1">
      <c r="B27" s="53" t="s">
        <v>1032</v>
      </c>
      <c r="C27" s="114">
        <v>71960</v>
      </c>
      <c r="D27" s="114">
        <v>71739</v>
      </c>
      <c r="E27" s="114">
        <v>39806</v>
      </c>
      <c r="F27" s="114">
        <v>781</v>
      </c>
      <c r="G27" s="114">
        <v>680</v>
      </c>
      <c r="H27" s="114">
        <v>101</v>
      </c>
      <c r="I27" s="117">
        <v>1.4913533834586465</v>
      </c>
      <c r="AE27" s="30" t="s">
        <v>70</v>
      </c>
      <c r="AF27" s="57">
        <v>2.0428611729917835E-4</v>
      </c>
      <c r="AG27" s="57">
        <v>0.99979571388270083</v>
      </c>
      <c r="AH27" s="30">
        <v>1.8035058707942069E-2</v>
      </c>
      <c r="AI27" s="30">
        <v>88.265294941292055</v>
      </c>
    </row>
    <row r="28" spans="1:37">
      <c r="AE28" s="30" t="s">
        <v>48</v>
      </c>
      <c r="AF28" s="57">
        <v>5.2673108458378214E-2</v>
      </c>
      <c r="AG28" s="57">
        <v>0.94732689154162175</v>
      </c>
      <c r="AH28" s="30">
        <v>2.1961288811648152</v>
      </c>
      <c r="AI28" s="30">
        <v>39.497421118835184</v>
      </c>
    </row>
    <row r="29" spans="1:37">
      <c r="AE29" s="30" t="s">
        <v>71</v>
      </c>
      <c r="AF29" s="57">
        <v>9.1227718806328822E-2</v>
      </c>
      <c r="AG29" s="57">
        <v>0.90877228119367115</v>
      </c>
      <c r="AH29" s="30">
        <v>7.9382401622271148</v>
      </c>
      <c r="AI29" s="30">
        <v>79.077419837772879</v>
      </c>
    </row>
    <row r="30" spans="1:37" ht="17.25" thickBot="1">
      <c r="F30" s="784" t="s">
        <v>1033</v>
      </c>
      <c r="G30" s="784"/>
      <c r="H30" s="784"/>
      <c r="I30" s="275"/>
      <c r="J30" s="275"/>
      <c r="K30" s="275"/>
      <c r="P30" s="30" t="s">
        <v>1034</v>
      </c>
      <c r="AE30" s="30" t="s">
        <v>67</v>
      </c>
      <c r="AF30" s="57">
        <v>0.71487093129278112</v>
      </c>
      <c r="AG30" s="57">
        <v>0.28512906870721882</v>
      </c>
      <c r="AH30" s="30">
        <v>196.18425292327424</v>
      </c>
      <c r="AI30" s="30">
        <v>78.248857076725741</v>
      </c>
    </row>
    <row r="31" spans="1:37">
      <c r="B31" s="276" t="s">
        <v>167</v>
      </c>
      <c r="C31" s="75">
        <f>유형화!E33</f>
        <v>5</v>
      </c>
      <c r="D31" s="78" t="s">
        <v>168</v>
      </c>
      <c r="F31" s="59" t="s">
        <v>159</v>
      </c>
      <c r="G31" s="59" t="s">
        <v>1035</v>
      </c>
      <c r="H31" s="59" t="s">
        <v>1036</v>
      </c>
      <c r="I31" s="32"/>
      <c r="J31" s="61" t="s">
        <v>1035</v>
      </c>
      <c r="K31" s="61" t="s">
        <v>1036</v>
      </c>
      <c r="L31" s="50"/>
      <c r="M31" s="50"/>
      <c r="S31" s="30" t="s">
        <v>1037</v>
      </c>
      <c r="AE31" s="30" t="s">
        <v>72</v>
      </c>
      <c r="AF31" s="57">
        <v>4.0604846283889495E-2</v>
      </c>
      <c r="AG31" s="57">
        <v>0.9593951537161105</v>
      </c>
      <c r="AH31" s="30">
        <v>1.3694796506167408</v>
      </c>
      <c r="AI31" s="30">
        <v>32.357520349383257</v>
      </c>
    </row>
    <row r="32" spans="1:37" ht="17.25" thickBot="1">
      <c r="B32" s="53" t="s">
        <v>169</v>
      </c>
      <c r="C32" s="76" t="s">
        <v>1038</v>
      </c>
      <c r="D32" s="56"/>
      <c r="F32" s="63" t="s">
        <v>102</v>
      </c>
      <c r="G32" s="65">
        <f>Q33/$Q$38</f>
        <v>9.3157196066414191E-2</v>
      </c>
      <c r="H32" s="277">
        <f>유형화!E34</f>
        <v>0.3</v>
      </c>
      <c r="I32" s="139"/>
      <c r="J32" s="66">
        <f t="shared" ref="J32:K37" si="7">$C$31*G32</f>
        <v>0.46578598033207097</v>
      </c>
      <c r="K32" s="66">
        <f t="shared" si="7"/>
        <v>1.5</v>
      </c>
      <c r="L32" s="80">
        <v>1</v>
      </c>
      <c r="M32" s="278"/>
      <c r="Q32" s="30" t="s">
        <v>937</v>
      </c>
      <c r="R32" s="30" t="s">
        <v>1039</v>
      </c>
      <c r="S32" s="30" t="s">
        <v>1040</v>
      </c>
      <c r="AE32" s="30" t="s">
        <v>73</v>
      </c>
      <c r="AF32" s="57">
        <v>0.15164480995776833</v>
      </c>
      <c r="AG32" s="57">
        <v>0.8483551900422317</v>
      </c>
      <c r="AH32" s="30">
        <v>5.6859403467437186</v>
      </c>
      <c r="AI32" s="30">
        <v>31.809179653256283</v>
      </c>
    </row>
    <row r="33" spans="2:35">
      <c r="F33" s="63" t="s">
        <v>103</v>
      </c>
      <c r="G33" s="65">
        <f>Q34/$Q$38</f>
        <v>2.0784332785221352E-2</v>
      </c>
      <c r="H33" s="277">
        <f>유형화!E35</f>
        <v>0.2</v>
      </c>
      <c r="I33" s="139"/>
      <c r="J33" s="66">
        <f t="shared" si="7"/>
        <v>0.10392166392610676</v>
      </c>
      <c r="K33" s="66">
        <f t="shared" si="7"/>
        <v>1</v>
      </c>
      <c r="L33" s="80">
        <v>2</v>
      </c>
      <c r="M33" s="278"/>
      <c r="P33" s="30" t="s">
        <v>102</v>
      </c>
      <c r="Q33" s="89">
        <v>80.655722999999995</v>
      </c>
      <c r="R33" s="89">
        <v>26.461925000000001</v>
      </c>
      <c r="S33" s="89">
        <v>8.1845909999999993</v>
      </c>
      <c r="AE33" s="30" t="s">
        <v>66</v>
      </c>
      <c r="AH33" s="30">
        <v>213.39207702273455</v>
      </c>
      <c r="AI33" s="30">
        <v>349.25569297726543</v>
      </c>
    </row>
    <row r="34" spans="2:35">
      <c r="B34" s="30" t="s">
        <v>1041</v>
      </c>
      <c r="F34" s="63" t="s">
        <v>104</v>
      </c>
      <c r="G34" s="65">
        <f>Q35/$Q$38</f>
        <v>0.15501006528753059</v>
      </c>
      <c r="H34" s="277">
        <f>유형화!E36</f>
        <v>0.27</v>
      </c>
      <c r="I34" s="279"/>
      <c r="J34" s="66">
        <f t="shared" si="7"/>
        <v>0.77505032643765293</v>
      </c>
      <c r="K34" s="66">
        <f t="shared" si="7"/>
        <v>1.35</v>
      </c>
      <c r="L34" s="80">
        <v>3</v>
      </c>
      <c r="M34" s="278"/>
      <c r="P34" s="30" t="s">
        <v>103</v>
      </c>
      <c r="Q34" s="89">
        <v>17.995125000000002</v>
      </c>
      <c r="R34" s="89">
        <v>1.398293</v>
      </c>
      <c r="S34" s="89">
        <v>2.7843550000000001</v>
      </c>
    </row>
    <row r="35" spans="2:35">
      <c r="F35" s="63" t="s">
        <v>106</v>
      </c>
      <c r="G35" s="65">
        <f>Q36/$Q$38</f>
        <v>8.4839231039775725E-2</v>
      </c>
      <c r="H35" s="277">
        <f>유형화!E37</f>
        <v>7.0000000000000007E-2</v>
      </c>
      <c r="I35" s="139"/>
      <c r="J35" s="66">
        <f t="shared" si="7"/>
        <v>0.42419615519887865</v>
      </c>
      <c r="K35" s="66">
        <f t="shared" si="7"/>
        <v>0.35000000000000003</v>
      </c>
      <c r="L35" s="80">
        <v>4</v>
      </c>
      <c r="M35" s="278"/>
      <c r="P35" s="30" t="s">
        <v>104</v>
      </c>
      <c r="Q35" s="89">
        <v>134.20808500000001</v>
      </c>
      <c r="R35" s="89">
        <v>35.153019999999998</v>
      </c>
      <c r="S35" s="89">
        <v>21.970521999999999</v>
      </c>
    </row>
    <row r="36" spans="2:35">
      <c r="F36" s="63" t="s">
        <v>362</v>
      </c>
      <c r="G36" s="65">
        <f>Q37/$Q$38</f>
        <v>0.64620917482105822</v>
      </c>
      <c r="H36" s="277">
        <f>유형화!E38</f>
        <v>0.15999999999999992</v>
      </c>
      <c r="I36" s="139"/>
      <c r="J36" s="66">
        <f t="shared" si="7"/>
        <v>3.2310458741052912</v>
      </c>
      <c r="K36" s="66">
        <f t="shared" si="7"/>
        <v>0.7999999999999996</v>
      </c>
      <c r="L36" s="80">
        <v>5</v>
      </c>
      <c r="M36" s="278"/>
      <c r="P36" s="30" t="s">
        <v>106</v>
      </c>
      <c r="Q36" s="89">
        <v>73.454008999999999</v>
      </c>
      <c r="R36" s="89">
        <v>13.471546999999999</v>
      </c>
      <c r="S36" s="89">
        <v>5.7755640000000001</v>
      </c>
    </row>
    <row r="37" spans="2:35">
      <c r="F37" s="63" t="s">
        <v>91</v>
      </c>
      <c r="G37" s="69">
        <f>SUM(G31:G36)</f>
        <v>1</v>
      </c>
      <c r="H37" s="69">
        <f>SUM(H31:H36)</f>
        <v>1</v>
      </c>
      <c r="I37" s="270"/>
      <c r="J37" s="66">
        <f t="shared" si="7"/>
        <v>5</v>
      </c>
      <c r="K37" s="66">
        <f t="shared" si="7"/>
        <v>5</v>
      </c>
      <c r="L37" s="278"/>
      <c r="M37" s="278"/>
      <c r="P37" s="30" t="s">
        <v>362</v>
      </c>
      <c r="Q37" s="89">
        <v>559.48944800000004</v>
      </c>
      <c r="R37" s="89">
        <v>210.803393</v>
      </c>
      <c r="S37" s="89">
        <v>93.509315000000001</v>
      </c>
    </row>
    <row r="38" spans="2:35">
      <c r="B38" s="50"/>
      <c r="C38" s="50"/>
      <c r="D38" s="50"/>
      <c r="E38" s="50"/>
      <c r="P38" s="30" t="s">
        <v>91</v>
      </c>
      <c r="Q38" s="89">
        <v>865.80238999999995</v>
      </c>
      <c r="R38" s="89">
        <v>287.28817800000002</v>
      </c>
      <c r="S38" s="89">
        <v>132.22434699999999</v>
      </c>
    </row>
    <row r="39" spans="2:35" ht="17.25" thickBot="1">
      <c r="B39" s="773" t="s">
        <v>1042</v>
      </c>
      <c r="C39" s="773"/>
      <c r="D39" s="773"/>
      <c r="E39" s="773"/>
      <c r="F39" s="773"/>
      <c r="G39" s="773"/>
      <c r="H39" s="773"/>
      <c r="I39" s="773"/>
      <c r="J39" s="773"/>
      <c r="K39" s="50" t="s">
        <v>324</v>
      </c>
    </row>
    <row r="40" spans="2:35">
      <c r="B40" s="855"/>
      <c r="C40" s="856"/>
      <c r="D40" s="74" t="s">
        <v>111</v>
      </c>
      <c r="E40" s="74" t="s">
        <v>112</v>
      </c>
      <c r="F40" s="74" t="s">
        <v>172</v>
      </c>
      <c r="G40" s="74" t="s">
        <v>114</v>
      </c>
      <c r="H40" s="74" t="s">
        <v>117</v>
      </c>
      <c r="I40" s="74" t="s">
        <v>96</v>
      </c>
      <c r="J40" s="74" t="s">
        <v>105</v>
      </c>
      <c r="K40" s="78" t="s">
        <v>91</v>
      </c>
      <c r="L40" s="72"/>
      <c r="P40" s="27" t="s">
        <v>1043</v>
      </c>
      <c r="Q40" s="28"/>
      <c r="R40" s="28"/>
      <c r="S40" s="28"/>
      <c r="T40" s="28"/>
      <c r="U40" s="28"/>
      <c r="V40" s="28"/>
      <c r="W40" s="29" t="s">
        <v>324</v>
      </c>
    </row>
    <row r="41" spans="2:35">
      <c r="B41" s="33" t="s">
        <v>173</v>
      </c>
      <c r="C41" s="50" t="s">
        <v>102</v>
      </c>
      <c r="D41" s="80">
        <f t="shared" ref="D41:J45" si="8">INDEX($J$32:$K$36,$L32,MATCH($C$32,$J$31:$K$31,0))*Q42</f>
        <v>5722298.2252777694</v>
      </c>
      <c r="E41" s="80">
        <f t="shared" si="8"/>
        <v>94283.747691522178</v>
      </c>
      <c r="F41" s="80">
        <f t="shared" si="8"/>
        <v>551197.29419659125</v>
      </c>
      <c r="G41" s="80">
        <f t="shared" si="8"/>
        <v>834048.53727115784</v>
      </c>
      <c r="H41" s="80">
        <f t="shared" si="8"/>
        <v>36262.97988135468</v>
      </c>
      <c r="I41" s="80">
        <f t="shared" si="8"/>
        <v>10878.893964406407</v>
      </c>
      <c r="J41" s="80">
        <f t="shared" si="8"/>
        <v>10878.893964406407</v>
      </c>
      <c r="K41" s="81">
        <f t="shared" ref="K41:K46" si="9">SUM(D41:J41)</f>
        <v>7259848.5722472072</v>
      </c>
      <c r="P41" s="49"/>
      <c r="Q41" s="50" t="s">
        <v>79</v>
      </c>
      <c r="R41" s="50" t="s">
        <v>80</v>
      </c>
      <c r="S41" s="50" t="s">
        <v>560</v>
      </c>
      <c r="T41" s="50" t="s">
        <v>51</v>
      </c>
      <c r="U41" s="50" t="s">
        <v>78</v>
      </c>
      <c r="V41" s="50" t="s">
        <v>7</v>
      </c>
      <c r="W41" s="280" t="s">
        <v>1044</v>
      </c>
    </row>
    <row r="42" spans="2:35">
      <c r="B42" s="33"/>
      <c r="C42" s="50" t="s">
        <v>103</v>
      </c>
      <c r="D42" s="80">
        <f t="shared" si="8"/>
        <v>0</v>
      </c>
      <c r="E42" s="80">
        <f t="shared" si="8"/>
        <v>22204747.119011395</v>
      </c>
      <c r="F42" s="80">
        <f t="shared" si="8"/>
        <v>422500.47372326121</v>
      </c>
      <c r="G42" s="80">
        <f t="shared" si="8"/>
        <v>680695.20766525401</v>
      </c>
      <c r="H42" s="80">
        <f t="shared" si="8"/>
        <v>164305.73978126826</v>
      </c>
      <c r="I42" s="80">
        <f t="shared" si="8"/>
        <v>11736.124270090591</v>
      </c>
      <c r="J42" s="80">
        <f t="shared" si="8"/>
        <v>11736.124270090591</v>
      </c>
      <c r="K42" s="81">
        <f t="shared" si="9"/>
        <v>23495720.788721357</v>
      </c>
      <c r="P42" s="49" t="s">
        <v>102</v>
      </c>
      <c r="Q42" s="58">
        <f>$Z50*Q50/$Q33/860*10000000</f>
        <v>3814865.4835185129</v>
      </c>
      <c r="R42" s="58">
        <f t="shared" ref="R42:W42" si="10">$Z50*R50/$Q33/860*10000000</f>
        <v>62855.831794348123</v>
      </c>
      <c r="S42" s="58">
        <f t="shared" si="10"/>
        <v>367464.86279772746</v>
      </c>
      <c r="T42" s="58">
        <f t="shared" si="10"/>
        <v>556032.35818077193</v>
      </c>
      <c r="U42" s="58">
        <f t="shared" si="10"/>
        <v>24175.319920903123</v>
      </c>
      <c r="V42" s="58">
        <f t="shared" si="10"/>
        <v>7252.5959762709381</v>
      </c>
      <c r="W42" s="171">
        <f t="shared" si="10"/>
        <v>7252.5959762709381</v>
      </c>
    </row>
    <row r="43" spans="2:35">
      <c r="B43" s="33"/>
      <c r="C43" s="50" t="s">
        <v>104</v>
      </c>
      <c r="D43" s="80">
        <f t="shared" si="8"/>
        <v>41948.279463297265</v>
      </c>
      <c r="E43" s="80">
        <f t="shared" si="8"/>
        <v>2990912.3257330949</v>
      </c>
      <c r="F43" s="80">
        <f t="shared" si="8"/>
        <v>260079.33267244301</v>
      </c>
      <c r="G43" s="80">
        <f t="shared" si="8"/>
        <v>629224.19194945891</v>
      </c>
      <c r="H43" s="80">
        <f t="shared" si="8"/>
        <v>247494.84883345387</v>
      </c>
      <c r="I43" s="80">
        <f t="shared" si="8"/>
        <v>10487.069865824316</v>
      </c>
      <c r="J43" s="80">
        <f t="shared" si="8"/>
        <v>10487.069865824316</v>
      </c>
      <c r="K43" s="81">
        <f t="shared" si="9"/>
        <v>4190633.1183833964</v>
      </c>
      <c r="P43" s="49" t="s">
        <v>103</v>
      </c>
      <c r="Q43" s="58">
        <f t="shared" ref="Q43:W46" si="11">$Z51*Q51/$Q34/860*10000000</f>
        <v>0</v>
      </c>
      <c r="R43" s="58">
        <f t="shared" si="11"/>
        <v>22204747.119011395</v>
      </c>
      <c r="S43" s="58">
        <f t="shared" si="11"/>
        <v>422500.47372326121</v>
      </c>
      <c r="T43" s="58">
        <f t="shared" si="11"/>
        <v>680695.20766525401</v>
      </c>
      <c r="U43" s="58">
        <f t="shared" si="11"/>
        <v>164305.73978126826</v>
      </c>
      <c r="V43" s="58">
        <f t="shared" si="11"/>
        <v>11736.124270090591</v>
      </c>
      <c r="W43" s="171">
        <f t="shared" si="11"/>
        <v>11736.124270090591</v>
      </c>
    </row>
    <row r="44" spans="2:35">
      <c r="B44" s="33"/>
      <c r="C44" s="50" t="s">
        <v>106</v>
      </c>
      <c r="D44" s="80">
        <f t="shared" si="8"/>
        <v>130392.12154870188</v>
      </c>
      <c r="E44" s="80">
        <f t="shared" si="8"/>
        <v>85867.982483291489</v>
      </c>
      <c r="F44" s="80">
        <f t="shared" si="8"/>
        <v>34983.252122822458</v>
      </c>
      <c r="G44" s="80">
        <f t="shared" si="8"/>
        <v>66079.476231997978</v>
      </c>
      <c r="H44" s="80">
        <f t="shared" si="8"/>
        <v>1766.8309152940635</v>
      </c>
      <c r="I44" s="80">
        <f t="shared" si="8"/>
        <v>15371.428963058352</v>
      </c>
      <c r="J44" s="80">
        <f t="shared" si="8"/>
        <v>15371.428963058352</v>
      </c>
      <c r="K44" s="81">
        <f t="shared" si="9"/>
        <v>349832.52122822456</v>
      </c>
      <c r="P44" s="49" t="s">
        <v>104</v>
      </c>
      <c r="Q44" s="58">
        <f t="shared" si="11"/>
        <v>31072.799602442417</v>
      </c>
      <c r="R44" s="58">
        <f t="shared" si="11"/>
        <v>2215490.6116541442</v>
      </c>
      <c r="S44" s="58">
        <f t="shared" si="11"/>
        <v>192651.35753514295</v>
      </c>
      <c r="T44" s="58">
        <f t="shared" si="11"/>
        <v>466091.9940366362</v>
      </c>
      <c r="U44" s="58">
        <f t="shared" si="11"/>
        <v>183329.51765441027</v>
      </c>
      <c r="V44" s="58">
        <f t="shared" si="11"/>
        <v>7768.1999006106043</v>
      </c>
      <c r="W44" s="171">
        <f t="shared" si="11"/>
        <v>7768.1999006106043</v>
      </c>
    </row>
    <row r="45" spans="2:35">
      <c r="B45" s="33"/>
      <c r="C45" s="50" t="s">
        <v>362</v>
      </c>
      <c r="D45" s="80">
        <f t="shared" si="8"/>
        <v>0</v>
      </c>
      <c r="E45" s="80">
        <f t="shared" si="8"/>
        <v>3483.326011881205</v>
      </c>
      <c r="F45" s="80">
        <f t="shared" si="8"/>
        <v>52097.743616551881</v>
      </c>
      <c r="G45" s="80">
        <f t="shared" si="8"/>
        <v>226877.58202259603</v>
      </c>
      <c r="H45" s="80">
        <f t="shared" si="8"/>
        <v>13681.194290537218</v>
      </c>
      <c r="I45" s="80">
        <f t="shared" si="8"/>
        <v>7295.1452888593176</v>
      </c>
      <c r="J45" s="80">
        <f t="shared" si="8"/>
        <v>7295.1452888593176</v>
      </c>
      <c r="K45" s="81">
        <f t="shared" si="9"/>
        <v>310730.13651928498</v>
      </c>
      <c r="P45" s="49" t="s">
        <v>106</v>
      </c>
      <c r="Q45" s="58">
        <f t="shared" si="11"/>
        <v>372548.91871057678</v>
      </c>
      <c r="R45" s="58">
        <f t="shared" si="11"/>
        <v>245337.09280940425</v>
      </c>
      <c r="S45" s="58">
        <f t="shared" si="11"/>
        <v>99952.148922349879</v>
      </c>
      <c r="T45" s="58">
        <f t="shared" si="11"/>
        <v>188798.50351999421</v>
      </c>
      <c r="U45" s="58">
        <f t="shared" si="11"/>
        <v>5048.0883294116093</v>
      </c>
      <c r="V45" s="58">
        <f t="shared" si="11"/>
        <v>43918.368465881002</v>
      </c>
      <c r="W45" s="171">
        <f t="shared" si="11"/>
        <v>43918.368465881002</v>
      </c>
    </row>
    <row r="46" spans="2:35" ht="17.25" thickBot="1">
      <c r="B46" s="33"/>
      <c r="C46" s="50" t="s">
        <v>1045</v>
      </c>
      <c r="D46" s="80">
        <f t="shared" ref="D46:J46" si="12">$C$31*B90</f>
        <v>2841761.6601259955</v>
      </c>
      <c r="E46" s="80">
        <f t="shared" si="12"/>
        <v>828442.21957731456</v>
      </c>
      <c r="F46" s="80">
        <f t="shared" si="12"/>
        <v>1320916.5868561566</v>
      </c>
      <c r="G46" s="80">
        <f t="shared" si="12"/>
        <v>0</v>
      </c>
      <c r="H46" s="80">
        <f t="shared" si="12"/>
        <v>0</v>
      </c>
      <c r="I46" s="80">
        <f t="shared" si="12"/>
        <v>0</v>
      </c>
      <c r="J46" s="80">
        <f t="shared" si="12"/>
        <v>813537.23830646183</v>
      </c>
      <c r="K46" s="81">
        <f t="shared" si="9"/>
        <v>5804657.7048659287</v>
      </c>
      <c r="P46" s="53" t="s">
        <v>362</v>
      </c>
      <c r="Q46" s="228">
        <f t="shared" si="11"/>
        <v>0</v>
      </c>
      <c r="R46" s="228">
        <f t="shared" si="11"/>
        <v>4354.1575148515085</v>
      </c>
      <c r="S46" s="228">
        <f t="shared" si="11"/>
        <v>65122.179520689882</v>
      </c>
      <c r="T46" s="228">
        <f t="shared" si="11"/>
        <v>283596.97752824519</v>
      </c>
      <c r="U46" s="228">
        <f t="shared" si="11"/>
        <v>17101.49286317153</v>
      </c>
      <c r="V46" s="228">
        <f t="shared" si="11"/>
        <v>9118.9316110741511</v>
      </c>
      <c r="W46" s="174">
        <f t="shared" si="11"/>
        <v>9118.9316110741511</v>
      </c>
    </row>
    <row r="47" spans="2:35">
      <c r="B47" s="33"/>
      <c r="C47" s="50" t="s">
        <v>91</v>
      </c>
      <c r="D47" s="80">
        <f>SUM(D41:D46)</f>
        <v>8736400.2864157651</v>
      </c>
      <c r="E47" s="80">
        <f t="shared" ref="E47:K47" si="13">SUM(E41:E46)</f>
        <v>26207736.720508501</v>
      </c>
      <c r="F47" s="80">
        <f t="shared" si="13"/>
        <v>2641774.6831878265</v>
      </c>
      <c r="G47" s="80">
        <f t="shared" si="13"/>
        <v>2436924.9951404645</v>
      </c>
      <c r="H47" s="80">
        <f t="shared" si="13"/>
        <v>463511.59370190813</v>
      </c>
      <c r="I47" s="80">
        <f t="shared" si="13"/>
        <v>55768.662352238985</v>
      </c>
      <c r="J47" s="80">
        <f t="shared" si="13"/>
        <v>869305.90065870085</v>
      </c>
      <c r="K47" s="81">
        <f t="shared" si="13"/>
        <v>41411422.841965392</v>
      </c>
    </row>
    <row r="48" spans="2:35">
      <c r="B48" s="33" t="s">
        <v>174</v>
      </c>
      <c r="C48" s="50" t="s">
        <v>102</v>
      </c>
      <c r="D48" s="80">
        <v>0</v>
      </c>
      <c r="E48" s="80">
        <v>0</v>
      </c>
      <c r="F48" s="80">
        <v>0</v>
      </c>
      <c r="G48" s="80">
        <f>INDEX($J$32:$K$36,$L32,MATCH($C$32,$J$31:$K$31,0))*F66</f>
        <v>90889.546942220433</v>
      </c>
      <c r="H48" s="80">
        <f>INDEX($J$32:$K$36,$L32,MATCH($C$32,$J$31:$K$31,0))*E74</f>
        <v>51631.500378324345</v>
      </c>
      <c r="I48" s="80">
        <v>0</v>
      </c>
      <c r="J48" s="80">
        <v>0</v>
      </c>
      <c r="K48" s="81">
        <f t="shared" ref="K48:K53" si="14">SUM(D48:J48)</f>
        <v>142521.04732054478</v>
      </c>
      <c r="P48" s="30" t="s">
        <v>1046</v>
      </c>
      <c r="S48" s="30" t="s">
        <v>1047</v>
      </c>
    </row>
    <row r="49" spans="1:34">
      <c r="B49" s="33"/>
      <c r="C49" s="50" t="s">
        <v>103</v>
      </c>
      <c r="D49" s="80">
        <v>0</v>
      </c>
      <c r="E49" s="80">
        <v>0</v>
      </c>
      <c r="F49" s="80">
        <v>0</v>
      </c>
      <c r="G49" s="80">
        <f>INDEX($J$32:$K$36,$L33,MATCH($C$32,$J$31:$K$31,0))*F67</f>
        <v>78035.895262966704</v>
      </c>
      <c r="H49" s="80">
        <f>INDEX($J$32:$K$36,$L33,MATCH($C$32,$J$31:$K$31,0))*E75</f>
        <v>167099.80996426792</v>
      </c>
      <c r="I49" s="80">
        <v>0</v>
      </c>
      <c r="J49" s="80">
        <v>0</v>
      </c>
      <c r="K49" s="81">
        <f t="shared" si="14"/>
        <v>245135.70522723463</v>
      </c>
      <c r="Q49" s="30" t="s">
        <v>79</v>
      </c>
      <c r="R49" s="30" t="s">
        <v>80</v>
      </c>
      <c r="S49" s="30" t="s">
        <v>560</v>
      </c>
      <c r="T49" s="30" t="s">
        <v>51</v>
      </c>
      <c r="U49" s="30" t="s">
        <v>78</v>
      </c>
      <c r="V49" s="30" t="s">
        <v>7</v>
      </c>
      <c r="W49" s="30" t="s">
        <v>1044</v>
      </c>
      <c r="Z49" s="30" t="s">
        <v>367</v>
      </c>
      <c r="AB49" s="30" t="s">
        <v>2222</v>
      </c>
      <c r="AC49" s="30" t="s">
        <v>2220</v>
      </c>
      <c r="AD49" s="30" t="s">
        <v>2221</v>
      </c>
    </row>
    <row r="50" spans="1:34">
      <c r="B50" s="33"/>
      <c r="C50" s="50" t="s">
        <v>104</v>
      </c>
      <c r="D50" s="80">
        <v>0</v>
      </c>
      <c r="E50" s="80">
        <v>0</v>
      </c>
      <c r="F50" s="80">
        <v>0</v>
      </c>
      <c r="G50" s="80">
        <f>INDEX($J$32:$K$36,$L34,MATCH($C$32,$J$31:$K$31,0))*F68</f>
        <v>82269.619432590087</v>
      </c>
      <c r="H50" s="80">
        <f>INDEX($J$32:$K$36,$L34,MATCH($C$32,$J$31:$K$31,0))*E76</f>
        <v>29863.136097275099</v>
      </c>
      <c r="I50" s="80">
        <f>INDEX($J$32:$K$36,$L34,MATCH($C$32,$J$31:$K$31,0))*C61</f>
        <v>43247.290206100472</v>
      </c>
      <c r="J50" s="80">
        <v>0</v>
      </c>
      <c r="K50" s="81">
        <f t="shared" si="14"/>
        <v>155380.04573596566</v>
      </c>
      <c r="P50" s="30" t="s">
        <v>102</v>
      </c>
      <c r="Q50" s="57">
        <v>0.78900000000000003</v>
      </c>
      <c r="R50" s="57">
        <v>1.2999999999999999E-2</v>
      </c>
      <c r="S50" s="57">
        <v>7.5999999999999998E-2</v>
      </c>
      <c r="T50" s="57">
        <v>0.115</v>
      </c>
      <c r="U50" s="57">
        <v>5.0000000000000001E-3</v>
      </c>
      <c r="V50" s="57">
        <v>1.5E-3</v>
      </c>
      <c r="W50" s="57">
        <v>1.5E-3</v>
      </c>
      <c r="Y50" s="30">
        <f>Z50/$Z$55</f>
        <v>0.25641831372611984</v>
      </c>
      <c r="Z50" s="82">
        <v>33537.9</v>
      </c>
      <c r="AA50" s="30" t="s">
        <v>102</v>
      </c>
      <c r="AB50" s="30" t="s">
        <v>178</v>
      </c>
    </row>
    <row r="51" spans="1:34">
      <c r="B51" s="33"/>
      <c r="C51" s="50" t="s">
        <v>106</v>
      </c>
      <c r="D51" s="80">
        <v>0</v>
      </c>
      <c r="E51" s="80">
        <v>0</v>
      </c>
      <c r="F51" s="80">
        <v>0</v>
      </c>
      <c r="G51" s="80">
        <f>INDEX($J$32:$K$36,$L35,MATCH($C$32,$J$31:$K$31,0))*F69</f>
        <v>26395.949159088446</v>
      </c>
      <c r="H51" s="80">
        <f>INDEX($J$32:$K$36,$L35,MATCH($C$32,$J$31:$K$31,0))*E77</f>
        <v>2515.626993973136</v>
      </c>
      <c r="I51" s="80">
        <v>0</v>
      </c>
      <c r="J51" s="80">
        <v>0</v>
      </c>
      <c r="K51" s="81">
        <f t="shared" si="14"/>
        <v>28911.576153061582</v>
      </c>
      <c r="P51" s="30" t="s">
        <v>103</v>
      </c>
      <c r="Q51" s="57">
        <v>0</v>
      </c>
      <c r="R51" s="57">
        <v>0.94599999999999995</v>
      </c>
      <c r="S51" s="57">
        <v>1.7999999999999999E-2</v>
      </c>
      <c r="T51" s="57">
        <v>2.9000000000000001E-2</v>
      </c>
      <c r="U51" s="57">
        <v>7.0000000000000001E-3</v>
      </c>
      <c r="V51" s="57">
        <v>5.0000000000000001E-4</v>
      </c>
      <c r="W51" s="57">
        <v>5.0000000000000001E-4</v>
      </c>
      <c r="Y51" s="30">
        <f>Z51/$Z$55</f>
        <v>0.27772897318448825</v>
      </c>
      <c r="Z51" s="268">
        <v>36325.199999999997</v>
      </c>
      <c r="AA51" s="30" t="s">
        <v>103</v>
      </c>
      <c r="AB51" s="21">
        <f>Z51/860*10000000*(R51+S51)</f>
        <v>407180148.83720922</v>
      </c>
      <c r="AC51" s="86">
        <f>Y67</f>
        <v>42707249.999999993</v>
      </c>
      <c r="AD51" s="752">
        <f>AC51/AB51</f>
        <v>0.10488539316555524</v>
      </c>
    </row>
    <row r="52" spans="1:34">
      <c r="B52" s="33"/>
      <c r="C52" s="50" t="s">
        <v>362</v>
      </c>
      <c r="D52" s="80">
        <v>0</v>
      </c>
      <c r="E52" s="80">
        <v>0</v>
      </c>
      <c r="F52" s="80">
        <v>0</v>
      </c>
      <c r="G52" s="80">
        <f>INDEX($J$32:$K$36,$L36,MATCH($C$32,$J$31:$K$31,0))*F70</f>
        <v>40379.767873212913</v>
      </c>
      <c r="H52" s="80">
        <f>INDEX($J$32:$K$36,$L36,MATCH($C$32,$J$31:$K$31,0))*E78</f>
        <v>2212.0993936162004</v>
      </c>
      <c r="I52" s="80">
        <v>0</v>
      </c>
      <c r="J52" s="80">
        <v>0</v>
      </c>
      <c r="K52" s="81">
        <f t="shared" si="14"/>
        <v>42591.867266829111</v>
      </c>
      <c r="P52" s="30" t="s">
        <v>104</v>
      </c>
      <c r="Q52" s="57">
        <v>0.01</v>
      </c>
      <c r="R52" s="57">
        <v>0.71299999999999997</v>
      </c>
      <c r="S52" s="57">
        <v>6.2E-2</v>
      </c>
      <c r="T52" s="57">
        <v>0.15</v>
      </c>
      <c r="U52" s="57">
        <v>5.8999999999999997E-2</v>
      </c>
      <c r="V52" s="57">
        <v>2.5000000000000001E-3</v>
      </c>
      <c r="W52" s="57">
        <v>2.5000000000000001E-3</v>
      </c>
      <c r="Y52" s="30">
        <f>Z52/$Z$55</f>
        <v>0.27420204489971611</v>
      </c>
      <c r="Z52" s="268">
        <v>35863.9</v>
      </c>
      <c r="AA52" s="30" t="s">
        <v>104</v>
      </c>
      <c r="AB52" s="21">
        <f>Z52/860*10000000*(R52+S52)</f>
        <v>323192122.09302324</v>
      </c>
      <c r="AC52" s="86">
        <f>Y68</f>
        <v>14235749.999999998</v>
      </c>
      <c r="AD52" s="752">
        <f>AC52/AB52</f>
        <v>4.4047329829105711E-2</v>
      </c>
    </row>
    <row r="53" spans="1:34">
      <c r="B53" s="33"/>
      <c r="C53" s="50" t="s">
        <v>1045</v>
      </c>
      <c r="D53" s="80">
        <f>$C$31*B91</f>
        <v>0</v>
      </c>
      <c r="E53" s="80">
        <f t="shared" ref="E53:J53" si="15">$C$31*C91</f>
        <v>0</v>
      </c>
      <c r="F53" s="80">
        <f t="shared" si="15"/>
        <v>0</v>
      </c>
      <c r="G53" s="80">
        <f t="shared" si="15"/>
        <v>911675.35948422621</v>
      </c>
      <c r="H53" s="80">
        <f t="shared" si="15"/>
        <v>5615891.3886354901</v>
      </c>
      <c r="I53" s="80">
        <f t="shared" si="15"/>
        <v>0</v>
      </c>
      <c r="J53" s="80">
        <f t="shared" si="15"/>
        <v>0</v>
      </c>
      <c r="K53" s="81">
        <f t="shared" si="14"/>
        <v>6527566.7481197165</v>
      </c>
      <c r="P53" s="30" t="s">
        <v>106</v>
      </c>
      <c r="Q53" s="57">
        <v>0.36899999999999999</v>
      </c>
      <c r="R53" s="57">
        <v>0.24299999999999999</v>
      </c>
      <c r="S53" s="57">
        <v>9.9000000000000005E-2</v>
      </c>
      <c r="T53" s="57">
        <v>0.187</v>
      </c>
      <c r="U53" s="57">
        <v>5.0000000000000001E-3</v>
      </c>
      <c r="V53" s="57">
        <v>4.3499999999999997E-2</v>
      </c>
      <c r="W53" s="57">
        <v>4.3499999999999997E-2</v>
      </c>
      <c r="Y53" s="30">
        <f>Z53/$Z$55</f>
        <v>4.8762287480207382E-2</v>
      </c>
      <c r="Z53" s="82">
        <v>6377.8</v>
      </c>
      <c r="AA53" s="30" t="s">
        <v>106</v>
      </c>
    </row>
    <row r="54" spans="1:34" ht="17.25" thickBot="1">
      <c r="B54" s="68"/>
      <c r="C54" s="55" t="s">
        <v>91</v>
      </c>
      <c r="D54" s="84">
        <f>SUM(D48:D53)</f>
        <v>0</v>
      </c>
      <c r="E54" s="84">
        <f t="shared" ref="E54:K54" si="16">SUM(E48:E53)</f>
        <v>0</v>
      </c>
      <c r="F54" s="84">
        <f t="shared" si="16"/>
        <v>0</v>
      </c>
      <c r="G54" s="84">
        <f t="shared" si="16"/>
        <v>1229646.1381543048</v>
      </c>
      <c r="H54" s="84">
        <f t="shared" si="16"/>
        <v>5869213.5614629472</v>
      </c>
      <c r="I54" s="84">
        <f t="shared" si="16"/>
        <v>43247.290206100472</v>
      </c>
      <c r="J54" s="84">
        <f t="shared" si="16"/>
        <v>0</v>
      </c>
      <c r="K54" s="85">
        <f t="shared" si="16"/>
        <v>7142106.9898233525</v>
      </c>
      <c r="P54" s="30" t="s">
        <v>362</v>
      </c>
      <c r="Q54" s="57">
        <f t="shared" ref="Q54:W54" si="17">AB70</f>
        <v>0</v>
      </c>
      <c r="R54" s="57">
        <f t="shared" si="17"/>
        <v>1.1210132531400019E-2</v>
      </c>
      <c r="S54" s="57">
        <f t="shared" si="17"/>
        <v>0.16766234585462722</v>
      </c>
      <c r="T54" s="57">
        <f t="shared" si="17"/>
        <v>0.73014347614948916</v>
      </c>
      <c r="U54" s="57">
        <f t="shared" si="17"/>
        <v>4.402918379205268E-2</v>
      </c>
      <c r="V54" s="57">
        <f t="shared" si="17"/>
        <v>2.3477430836215517E-2</v>
      </c>
      <c r="W54" s="57">
        <f t="shared" si="17"/>
        <v>2.3477430836215517E-2</v>
      </c>
      <c r="Y54" s="30">
        <f>Z54/$Z$55</f>
        <v>0.14288838070946838</v>
      </c>
      <c r="Z54" s="82">
        <f>Z55-SUM(Z50:Z53)</f>
        <v>18688.899999999994</v>
      </c>
      <c r="AA54" s="30" t="s">
        <v>362</v>
      </c>
    </row>
    <row r="55" spans="1:34">
      <c r="Q55" s="87"/>
      <c r="R55" s="87"/>
      <c r="S55" s="87"/>
      <c r="T55" s="87"/>
      <c r="U55" s="87"/>
      <c r="V55" s="87"/>
      <c r="W55" s="87"/>
      <c r="Z55" s="82">
        <v>130793.7</v>
      </c>
      <c r="AA55" s="30" t="s">
        <v>91</v>
      </c>
    </row>
    <row r="56" spans="1:34">
      <c r="P56" s="30" t="s">
        <v>102</v>
      </c>
      <c r="Q56" s="57">
        <f t="shared" ref="Q56:W60" si="18">Q50*$Y50</f>
        <v>0.20231404952990856</v>
      </c>
      <c r="R56" s="57">
        <f t="shared" si="18"/>
        <v>3.3334380784395576E-3</v>
      </c>
      <c r="S56" s="57">
        <f t="shared" si="18"/>
        <v>1.9487791843185106E-2</v>
      </c>
      <c r="T56" s="57">
        <f t="shared" si="18"/>
        <v>2.9488106078503783E-2</v>
      </c>
      <c r="U56" s="57">
        <f t="shared" si="18"/>
        <v>1.2820915686305992E-3</v>
      </c>
      <c r="V56" s="57">
        <f t="shared" si="18"/>
        <v>3.8462747058917978E-4</v>
      </c>
      <c r="W56" s="57">
        <f t="shared" si="18"/>
        <v>3.8462747058917978E-4</v>
      </c>
      <c r="X56" s="281">
        <f>SUM(Q56:W56)</f>
        <v>0.25667473203984598</v>
      </c>
    </row>
    <row r="57" spans="1:34">
      <c r="P57" s="30" t="s">
        <v>103</v>
      </c>
      <c r="Q57" s="57">
        <f t="shared" si="18"/>
        <v>0</v>
      </c>
      <c r="R57" s="57">
        <f t="shared" si="18"/>
        <v>0.26273160863252587</v>
      </c>
      <c r="S57" s="57">
        <f t="shared" si="18"/>
        <v>4.9991215173207882E-3</v>
      </c>
      <c r="T57" s="57">
        <f t="shared" si="18"/>
        <v>8.0541402223501604E-3</v>
      </c>
      <c r="U57" s="57">
        <f t="shared" si="18"/>
        <v>1.9441028122914178E-3</v>
      </c>
      <c r="V57" s="57">
        <f t="shared" si="18"/>
        <v>1.3886448659224414E-4</v>
      </c>
      <c r="W57" s="57">
        <f t="shared" si="18"/>
        <v>1.3886448659224414E-4</v>
      </c>
      <c r="X57" s="281">
        <f>SUM(Q57:W57)</f>
        <v>0.2780067021576727</v>
      </c>
      <c r="Z57" s="30" t="s">
        <v>1048</v>
      </c>
      <c r="AA57" s="30">
        <v>4975.3</v>
      </c>
      <c r="AB57" s="87"/>
      <c r="AC57" s="87">
        <v>2.9000000000000001E-2</v>
      </c>
      <c r="AD57" s="87">
        <v>0.14899999999999999</v>
      </c>
      <c r="AE57" s="87">
        <v>0.80900000000000005</v>
      </c>
      <c r="AF57" s="87">
        <v>7.0000000000000001E-3</v>
      </c>
      <c r="AG57" s="87"/>
      <c r="AH57" s="87"/>
    </row>
    <row r="58" spans="1:34">
      <c r="A58" s="30" t="s">
        <v>1049</v>
      </c>
      <c r="P58" s="30" t="s">
        <v>104</v>
      </c>
      <c r="Q58" s="57">
        <f t="shared" si="18"/>
        <v>2.742020448997161E-3</v>
      </c>
      <c r="R58" s="57">
        <f t="shared" si="18"/>
        <v>0.19550605801349757</v>
      </c>
      <c r="S58" s="57">
        <f t="shared" si="18"/>
        <v>1.7000526783782399E-2</v>
      </c>
      <c r="T58" s="57">
        <f t="shared" si="18"/>
        <v>4.1130306734957413E-2</v>
      </c>
      <c r="U58" s="57">
        <f t="shared" si="18"/>
        <v>1.6177920649083251E-2</v>
      </c>
      <c r="V58" s="57">
        <f t="shared" si="18"/>
        <v>6.8550511224929026E-4</v>
      </c>
      <c r="W58" s="57">
        <f t="shared" si="18"/>
        <v>6.8550511224929026E-4</v>
      </c>
      <c r="X58" s="281">
        <f>SUM(Q58:W58)</f>
        <v>0.27392784285481636</v>
      </c>
      <c r="Z58" s="30" t="s">
        <v>1050</v>
      </c>
      <c r="AA58" s="30">
        <v>2627.6</v>
      </c>
      <c r="AB58" s="87"/>
      <c r="AC58" s="87"/>
      <c r="AD58" s="87">
        <v>0.115</v>
      </c>
      <c r="AE58" s="87">
        <v>0.39500000000000002</v>
      </c>
      <c r="AF58" s="87">
        <v>0.14699999999999999</v>
      </c>
      <c r="AG58" s="87">
        <v>0.115</v>
      </c>
      <c r="AH58" s="87">
        <v>0.115</v>
      </c>
    </row>
    <row r="59" spans="1:34">
      <c r="A59" s="30" t="s">
        <v>96</v>
      </c>
      <c r="B59" s="30" t="s">
        <v>104</v>
      </c>
      <c r="C59" s="86">
        <f>SUM(U68:U71)</f>
        <v>127200</v>
      </c>
      <c r="D59" s="30" t="s">
        <v>630</v>
      </c>
      <c r="P59" s="30" t="s">
        <v>106</v>
      </c>
      <c r="Q59" s="57">
        <f t="shared" si="18"/>
        <v>1.7993284080196525E-2</v>
      </c>
      <c r="R59" s="57">
        <f t="shared" si="18"/>
        <v>1.1849235857690394E-2</v>
      </c>
      <c r="S59" s="57">
        <f t="shared" si="18"/>
        <v>4.8274664605405309E-3</v>
      </c>
      <c r="T59" s="57">
        <f t="shared" si="18"/>
        <v>9.1185477587987802E-3</v>
      </c>
      <c r="U59" s="57">
        <f t="shared" si="18"/>
        <v>2.4381143740103691E-4</v>
      </c>
      <c r="V59" s="57">
        <f t="shared" si="18"/>
        <v>2.1211595053890211E-3</v>
      </c>
      <c r="W59" s="57">
        <f t="shared" si="18"/>
        <v>2.1211595053890211E-3</v>
      </c>
      <c r="X59" s="281">
        <f>SUM(Q59:W59)</f>
        <v>4.8274664605405304E-2</v>
      </c>
      <c r="Z59" s="30" t="s">
        <v>1051</v>
      </c>
      <c r="AA59" s="30">
        <v>5600.3</v>
      </c>
      <c r="AB59" s="87"/>
      <c r="AC59" s="87"/>
      <c r="AD59" s="87">
        <v>0.19900000000000001</v>
      </c>
      <c r="AE59" s="87">
        <v>0.77400000000000002</v>
      </c>
      <c r="AF59" s="87">
        <v>2.5999999999999999E-2</v>
      </c>
      <c r="AG59" s="87"/>
      <c r="AH59" s="87"/>
    </row>
    <row r="60" spans="1:34">
      <c r="C60" s="89">
        <f>C59/Q35</f>
        <v>947.78194622179421</v>
      </c>
      <c r="D60" s="30" t="s">
        <v>1052</v>
      </c>
      <c r="P60" s="30" t="s">
        <v>362</v>
      </c>
      <c r="Q60" s="57">
        <f t="shared" si="18"/>
        <v>0</v>
      </c>
      <c r="R60" s="57">
        <f t="shared" si="18"/>
        <v>1.6017976849502823E-3</v>
      </c>
      <c r="S60" s="57">
        <f t="shared" si="18"/>
        <v>2.3957001105118534E-2</v>
      </c>
      <c r="T60" s="57">
        <f t="shared" si="18"/>
        <v>0.10432901899258286</v>
      </c>
      <c r="U60" s="57">
        <f t="shared" si="18"/>
        <v>6.2912587760059783E-3</v>
      </c>
      <c r="V60" s="57">
        <f t="shared" si="18"/>
        <v>3.3546520754053756E-3</v>
      </c>
      <c r="W60" s="57">
        <f t="shared" si="18"/>
        <v>3.3546520754053756E-3</v>
      </c>
      <c r="X60" s="281">
        <f>SUM(Q60:W60)</f>
        <v>0.14288838070946838</v>
      </c>
      <c r="Z60" s="30" t="s">
        <v>1053</v>
      </c>
      <c r="AA60" s="30">
        <v>2373.8000000000002</v>
      </c>
      <c r="AB60" s="87"/>
      <c r="AC60" s="87"/>
      <c r="AD60" s="87"/>
      <c r="AE60" s="87"/>
      <c r="AF60" s="87"/>
      <c r="AG60" s="87"/>
      <c r="AH60" s="87"/>
    </row>
    <row r="61" spans="1:34">
      <c r="C61" s="89">
        <f>C60*33.8</f>
        <v>32035.029782296642</v>
      </c>
      <c r="D61" s="30" t="s">
        <v>179</v>
      </c>
      <c r="X61" s="281">
        <f>SUM(X56:X60)</f>
        <v>0.9997723223672087</v>
      </c>
      <c r="Z61" s="30" t="s">
        <v>1054</v>
      </c>
      <c r="AA61" s="30">
        <v>1979</v>
      </c>
      <c r="AB61" s="87"/>
      <c r="AC61" s="87"/>
      <c r="AD61" s="87"/>
      <c r="AE61" s="87"/>
      <c r="AF61" s="87"/>
      <c r="AG61" s="87"/>
      <c r="AH61" s="87"/>
    </row>
    <row r="62" spans="1:34">
      <c r="Z62" s="30" t="s">
        <v>1055</v>
      </c>
      <c r="AA62" s="30">
        <v>1001.1</v>
      </c>
      <c r="AB62" s="87"/>
      <c r="AC62" s="87"/>
      <c r="AD62" s="87"/>
      <c r="AE62" s="87"/>
      <c r="AF62" s="87"/>
      <c r="AG62" s="87"/>
      <c r="AH62" s="87"/>
    </row>
    <row r="63" spans="1:34">
      <c r="P63" s="30" t="s">
        <v>1056</v>
      </c>
      <c r="Z63" s="30" t="s">
        <v>1057</v>
      </c>
      <c r="AA63" s="30">
        <v>131.69999999999999</v>
      </c>
      <c r="AB63" s="87"/>
      <c r="AC63" s="87"/>
      <c r="AD63" s="87"/>
      <c r="AE63" s="87"/>
      <c r="AF63" s="87"/>
      <c r="AG63" s="87"/>
      <c r="AH63" s="87"/>
    </row>
    <row r="64" spans="1:34">
      <c r="A64" s="30" t="s">
        <v>1058</v>
      </c>
      <c r="B64" s="773" t="s">
        <v>319</v>
      </c>
      <c r="C64" s="773"/>
      <c r="D64" s="30" t="s">
        <v>1059</v>
      </c>
      <c r="E64" s="30" t="s">
        <v>175</v>
      </c>
      <c r="F64" s="30" t="s">
        <v>1060</v>
      </c>
      <c r="P64" s="30" t="s">
        <v>1061</v>
      </c>
      <c r="AD64" s="30" t="s">
        <v>1062</v>
      </c>
    </row>
    <row r="65" spans="1:35">
      <c r="B65" s="50" t="s">
        <v>1063</v>
      </c>
      <c r="C65" s="50" t="s">
        <v>968</v>
      </c>
      <c r="D65" s="30" t="s">
        <v>453</v>
      </c>
      <c r="E65" s="30" t="s">
        <v>178</v>
      </c>
      <c r="F65" s="30" t="s">
        <v>179</v>
      </c>
      <c r="H65" s="236" t="s">
        <v>1574</v>
      </c>
      <c r="P65" s="30" t="s">
        <v>1064</v>
      </c>
      <c r="S65" s="30" t="s">
        <v>1065</v>
      </c>
    </row>
    <row r="66" spans="1:35">
      <c r="A66" s="30" t="s">
        <v>102</v>
      </c>
      <c r="B66" s="89">
        <f>Q33/$Q$38*$R$75</f>
        <v>4.6112812052875025</v>
      </c>
      <c r="C66" s="89">
        <f>(Q33-R33-S33)*$R$79</f>
        <v>23.004603499999998</v>
      </c>
      <c r="D66" s="89">
        <f>(B66+C66)/9900*1000000</f>
        <v>2789.4833035643937</v>
      </c>
      <c r="E66" s="89">
        <f>D66*0.2*8760</f>
        <v>4887174.747844818</v>
      </c>
      <c r="F66" s="89">
        <f>E66/Q33</f>
        <v>60593.03129481362</v>
      </c>
      <c r="H66" s="472">
        <f>(B66+C66)/Q33</f>
        <v>0.34239212889192627</v>
      </c>
      <c r="J66" s="88"/>
      <c r="K66" s="88"/>
      <c r="P66" s="30" t="s">
        <v>1066</v>
      </c>
      <c r="Q66" s="30" t="s">
        <v>1067</v>
      </c>
      <c r="R66" s="30" t="s">
        <v>1068</v>
      </c>
      <c r="S66" s="30" t="s">
        <v>1066</v>
      </c>
      <c r="Y66" s="30" t="s">
        <v>178</v>
      </c>
      <c r="AA66" s="30">
        <f>SUM(AA57:AA59)</f>
        <v>13203.2</v>
      </c>
      <c r="AC66" s="82">
        <f t="shared" ref="AC66:AF68" si="19">AC57*$AA57</f>
        <v>144.28370000000001</v>
      </c>
      <c r="AD66" s="82">
        <f t="shared" si="19"/>
        <v>741.31970000000001</v>
      </c>
      <c r="AE66" s="82">
        <f t="shared" si="19"/>
        <v>4025.0177000000003</v>
      </c>
      <c r="AF66" s="82">
        <f t="shared" si="19"/>
        <v>34.827100000000002</v>
      </c>
      <c r="AI66" s="86">
        <f>SUM(AC66:AH66)</f>
        <v>4945.4482000000007</v>
      </c>
    </row>
    <row r="67" spans="1:35">
      <c r="A67" s="30" t="s">
        <v>103</v>
      </c>
      <c r="B67" s="89">
        <f>Q34/$Q$38*$R$75</f>
        <v>1.028824472868457</v>
      </c>
      <c r="C67" s="89">
        <f>(Q34-R34-S34)*$R$79</f>
        <v>6.9062385000000015</v>
      </c>
      <c r="D67" s="89">
        <f>(B67+C67)/9900*1000000</f>
        <v>801.52151241095532</v>
      </c>
      <c r="E67" s="89">
        <f>D67*0.2*8760</f>
        <v>1404265.6897439938</v>
      </c>
      <c r="F67" s="89">
        <f>E67/Q34</f>
        <v>78035.895262966704</v>
      </c>
      <c r="H67" s="472">
        <f>(B67+C67)/Q34</f>
        <v>0.44095625747909267</v>
      </c>
      <c r="P67" s="30" t="s">
        <v>1069</v>
      </c>
      <c r="Q67" s="87">
        <v>0.75</v>
      </c>
      <c r="R67" s="82">
        <f>Q67*$R$72</f>
        <v>1282500</v>
      </c>
      <c r="S67" s="30" t="s">
        <v>1070</v>
      </c>
      <c r="T67" s="87">
        <v>0.47</v>
      </c>
      <c r="U67" s="82">
        <f>T67*$U$72</f>
        <v>112800</v>
      </c>
      <c r="W67" s="21">
        <f>R72*33.3</f>
        <v>56942999.999999993</v>
      </c>
      <c r="X67" s="70">
        <v>0.75</v>
      </c>
      <c r="Y67" s="21">
        <f>$W$67*X67</f>
        <v>42707249.999999993</v>
      </c>
      <c r="AC67" s="82">
        <f t="shared" si="19"/>
        <v>0</v>
      </c>
      <c r="AD67" s="82">
        <f t="shared" si="19"/>
        <v>302.17399999999998</v>
      </c>
      <c r="AE67" s="82">
        <f t="shared" si="19"/>
        <v>1037.902</v>
      </c>
      <c r="AF67" s="82">
        <f t="shared" si="19"/>
        <v>386.25719999999995</v>
      </c>
      <c r="AG67" s="82">
        <f>AG58*$AA58</f>
        <v>302.17399999999998</v>
      </c>
      <c r="AH67" s="82">
        <f>AH58*$AA58</f>
        <v>302.17399999999998</v>
      </c>
      <c r="AI67" s="86">
        <f>SUM(AC67:AH67)</f>
        <v>2330.6812</v>
      </c>
    </row>
    <row r="68" spans="1:35">
      <c r="A68" s="30" t="s">
        <v>104</v>
      </c>
      <c r="B68" s="89">
        <f>Q35/$Q$38*$R$75</f>
        <v>7.6729982317327643</v>
      </c>
      <c r="C68" s="89">
        <f>(Q35-R35-S35)*$R$79</f>
        <v>38.542271500000005</v>
      </c>
      <c r="D68" s="89">
        <f>(B68+C68)/9900*1000000</f>
        <v>4668.2090638113905</v>
      </c>
      <c r="E68" s="89">
        <f>D68*0.2*8760</f>
        <v>8178702.2797975568</v>
      </c>
      <c r="F68" s="89">
        <f>E68/Q35</f>
        <v>60940.458838955616</v>
      </c>
      <c r="H68" s="472">
        <f>(B68+C68)/Q35</f>
        <v>0.34435533248039984</v>
      </c>
      <c r="P68" s="30" t="s">
        <v>1071</v>
      </c>
      <c r="Q68" s="87">
        <v>0.13</v>
      </c>
      <c r="R68" s="82">
        <f>Q68*$R$72</f>
        <v>222300</v>
      </c>
      <c r="S68" s="253" t="s">
        <v>1072</v>
      </c>
      <c r="T68" s="282">
        <v>0.34</v>
      </c>
      <c r="U68" s="271">
        <f>T68*$U$72</f>
        <v>81600</v>
      </c>
      <c r="X68" s="70">
        <v>0.25</v>
      </c>
      <c r="Y68" s="21">
        <f>$W$67*X68</f>
        <v>14235749.999999998</v>
      </c>
      <c r="AC68" s="82">
        <f t="shared" si="19"/>
        <v>0</v>
      </c>
      <c r="AD68" s="82">
        <f t="shared" si="19"/>
        <v>1114.4597000000001</v>
      </c>
      <c r="AE68" s="82">
        <f t="shared" si="19"/>
        <v>4334.6322</v>
      </c>
      <c r="AF68" s="82">
        <f t="shared" si="19"/>
        <v>145.6078</v>
      </c>
      <c r="AG68" s="82">
        <f>AG59*$AA59</f>
        <v>0</v>
      </c>
      <c r="AH68" s="82">
        <f>AH59*$AA59</f>
        <v>0</v>
      </c>
      <c r="AI68" s="86">
        <f>SUM(AC68:AH68)</f>
        <v>5594.6997000000001</v>
      </c>
    </row>
    <row r="69" spans="1:35">
      <c r="A69" s="30" t="s">
        <v>106</v>
      </c>
      <c r="B69" s="89">
        <f>Q36/$Q$38*$R$75</f>
        <v>4.1995419364688988</v>
      </c>
      <c r="C69" s="89">
        <f>(Q36-R36-S36)*$R$79</f>
        <v>27.103448999999998</v>
      </c>
      <c r="D69" s="89">
        <f>(B69+C69)/9900*1000000</f>
        <v>3161.9182764109996</v>
      </c>
      <c r="E69" s="89">
        <f>D69*0.2*8760</f>
        <v>5539680.8202720713</v>
      </c>
      <c r="F69" s="89">
        <f>E69/Q36</f>
        <v>75416.997597395559</v>
      </c>
      <c r="H69" s="472">
        <f>(B69+C69)/Q36</f>
        <v>0.42615769190309127</v>
      </c>
      <c r="P69" s="30" t="s">
        <v>1073</v>
      </c>
      <c r="Q69" s="87">
        <v>0.03</v>
      </c>
      <c r="R69" s="82">
        <f>Q69*$R$72</f>
        <v>51300</v>
      </c>
      <c r="S69" s="253" t="s">
        <v>1073</v>
      </c>
      <c r="T69" s="282">
        <v>0.12</v>
      </c>
      <c r="U69" s="271">
        <f>T69*$U$72</f>
        <v>28800</v>
      </c>
      <c r="AC69" s="30">
        <f t="shared" ref="AC69:AH69" si="20">SUM(AC66:AC68)</f>
        <v>144.28370000000001</v>
      </c>
      <c r="AD69" s="30">
        <f t="shared" si="20"/>
        <v>2157.9534000000003</v>
      </c>
      <c r="AE69" s="30">
        <f t="shared" si="20"/>
        <v>9397.5519000000004</v>
      </c>
      <c r="AF69" s="30">
        <f t="shared" si="20"/>
        <v>566.69209999999998</v>
      </c>
      <c r="AG69" s="30">
        <f t="shared" si="20"/>
        <v>302.17399999999998</v>
      </c>
      <c r="AH69" s="30">
        <f t="shared" si="20"/>
        <v>302.17399999999998</v>
      </c>
      <c r="AI69" s="30">
        <f>SUM(AC69:AH69)</f>
        <v>12870.829099999999</v>
      </c>
    </row>
    <row r="70" spans="1:35">
      <c r="A70" s="30" t="s">
        <v>362</v>
      </c>
      <c r="B70" s="89">
        <f>Q37/$Q$38*$R$75</f>
        <v>31.987354153642382</v>
      </c>
      <c r="C70" s="89">
        <f>(Q37-R37-S37)*$R$79</f>
        <v>127.58837</v>
      </c>
      <c r="D70" s="89">
        <f>(B70+C70)/9900*1000000</f>
        <v>16118.760015519432</v>
      </c>
      <c r="E70" s="89">
        <f>D70*0.2*8760</f>
        <v>28240067.547190048</v>
      </c>
      <c r="F70" s="89">
        <f>E70/Q37</f>
        <v>50474.709841516167</v>
      </c>
      <c r="H70" s="472">
        <f>(B70+C70)/Q37</f>
        <v>0.28521668232363584</v>
      </c>
      <c r="P70" s="30" t="s">
        <v>1070</v>
      </c>
      <c r="Q70" s="87">
        <v>0.06</v>
      </c>
      <c r="R70" s="82">
        <f>Q70*$R$72</f>
        <v>102600</v>
      </c>
      <c r="S70" s="253" t="s">
        <v>1074</v>
      </c>
      <c r="T70" s="282">
        <v>0.06</v>
      </c>
      <c r="U70" s="271">
        <f>T70*$U$72</f>
        <v>14400</v>
      </c>
      <c r="AC70" s="57">
        <f t="shared" ref="AC70:AH70" si="21">AC69/$AI$69</f>
        <v>1.1210132531400019E-2</v>
      </c>
      <c r="AD70" s="57">
        <f t="shared" si="21"/>
        <v>0.16766234585462722</v>
      </c>
      <c r="AE70" s="57">
        <f t="shared" si="21"/>
        <v>0.73014347614948916</v>
      </c>
      <c r="AF70" s="57">
        <f t="shared" si="21"/>
        <v>4.402918379205268E-2</v>
      </c>
      <c r="AG70" s="57">
        <f t="shared" si="21"/>
        <v>2.3477430836215517E-2</v>
      </c>
      <c r="AH70" s="57">
        <f t="shared" si="21"/>
        <v>2.3477430836215517E-2</v>
      </c>
    </row>
    <row r="71" spans="1:35">
      <c r="B71" s="83">
        <f>SUM(B66:B70)</f>
        <v>49.5</v>
      </c>
      <c r="C71" s="83">
        <f>SUM(C66:C70)</f>
        <v>223.14493249999998</v>
      </c>
      <c r="G71" s="24">
        <f>B71/$Q$38</f>
        <v>5.7172399350849563E-2</v>
      </c>
      <c r="H71" s="24">
        <f>C71/$Q$38</f>
        <v>0.2577319433133004</v>
      </c>
      <c r="P71" s="30" t="s">
        <v>110</v>
      </c>
      <c r="Q71" s="87">
        <v>0.03</v>
      </c>
      <c r="R71" s="82">
        <f>Q71*$R$72</f>
        <v>51300</v>
      </c>
      <c r="S71" s="253" t="s">
        <v>1075</v>
      </c>
      <c r="T71" s="282">
        <v>0.01</v>
      </c>
      <c r="U71" s="271">
        <f>T71*$U$72</f>
        <v>2400</v>
      </c>
    </row>
    <row r="72" spans="1:35">
      <c r="A72" s="30" t="s">
        <v>1076</v>
      </c>
      <c r="E72" s="30" t="s">
        <v>117</v>
      </c>
      <c r="Q72" s="70">
        <f>SUM(Q67:Q71)</f>
        <v>1</v>
      </c>
      <c r="R72" s="82">
        <v>1710000</v>
      </c>
      <c r="T72" s="87">
        <f>SUM(T67:T71)</f>
        <v>1</v>
      </c>
      <c r="U72" s="82">
        <v>240000</v>
      </c>
    </row>
    <row r="73" spans="1:35">
      <c r="B73" s="30" t="s">
        <v>415</v>
      </c>
      <c r="C73" s="30" t="s">
        <v>1077</v>
      </c>
      <c r="E73" s="30" t="s">
        <v>1077</v>
      </c>
    </row>
    <row r="74" spans="1:35">
      <c r="A74" s="30" t="s">
        <v>102</v>
      </c>
      <c r="B74" s="82">
        <f>$R$89*Y50</f>
        <v>1800030.2940900852</v>
      </c>
      <c r="C74" s="82">
        <f>B74/Q33</f>
        <v>22317.452837042765</v>
      </c>
      <c r="E74" s="86">
        <f>C74+C81</f>
        <v>34421.000252216232</v>
      </c>
      <c r="G74" s="82"/>
      <c r="H74" s="82" t="s">
        <v>538</v>
      </c>
      <c r="I74" s="82" t="s">
        <v>1078</v>
      </c>
      <c r="J74" s="82" t="s">
        <v>1079</v>
      </c>
      <c r="K74" s="82" t="s">
        <v>1080</v>
      </c>
      <c r="L74" s="82" t="s">
        <v>91</v>
      </c>
      <c r="P74" s="30" t="s">
        <v>1081</v>
      </c>
      <c r="V74" s="30" t="s">
        <v>1082</v>
      </c>
    </row>
    <row r="75" spans="1:35">
      <c r="A75" s="30" t="s">
        <v>103</v>
      </c>
      <c r="B75" s="82">
        <f>$R$89*Y51</f>
        <v>1949628.940359449</v>
      </c>
      <c r="C75" s="82">
        <f>B75/Q34</f>
        <v>108342.0615505282</v>
      </c>
      <c r="E75" s="86">
        <f>C75+C82</f>
        <v>167099.80996426792</v>
      </c>
      <c r="G75" s="82" t="s">
        <v>102</v>
      </c>
      <c r="H75" s="82">
        <f>E66</f>
        <v>4887174.747844818</v>
      </c>
      <c r="I75" s="82">
        <f>B74</f>
        <v>1800030.2940900852</v>
      </c>
      <c r="J75" s="82">
        <f>B81</f>
        <v>976220.36763559713</v>
      </c>
      <c r="K75" s="82">
        <v>0</v>
      </c>
      <c r="L75" s="82">
        <f>SUM(H75:K75)</f>
        <v>7663425.4095705012</v>
      </c>
      <c r="P75" s="30">
        <v>5</v>
      </c>
      <c r="Q75" s="30" t="s">
        <v>1083</v>
      </c>
      <c r="R75" s="30">
        <f>P75*9900/1000</f>
        <v>49.5</v>
      </c>
      <c r="S75" s="30" t="s">
        <v>352</v>
      </c>
      <c r="V75" s="102" t="s">
        <v>1084</v>
      </c>
    </row>
    <row r="76" spans="1:35">
      <c r="A76" s="30" t="s">
        <v>104</v>
      </c>
      <c r="B76" s="82">
        <f>$R$89*Y52</f>
        <v>1924870.2651095449</v>
      </c>
      <c r="C76" s="82">
        <f>B76/Q35</f>
        <v>14342.431494418124</v>
      </c>
      <c r="E76" s="86">
        <f>C76+C83</f>
        <v>22120.84155353711</v>
      </c>
      <c r="G76" s="82" t="s">
        <v>103</v>
      </c>
      <c r="H76" s="82">
        <f>E67</f>
        <v>1404265.6897439938</v>
      </c>
      <c r="I76" s="82">
        <f>B75</f>
        <v>1949628.940359449</v>
      </c>
      <c r="J76" s="82">
        <f>B82</f>
        <v>1057353.0274237979</v>
      </c>
      <c r="K76" s="82">
        <v>0</v>
      </c>
      <c r="L76" s="82">
        <f>SUM(H76:K76)</f>
        <v>4411247.6575272409</v>
      </c>
    </row>
    <row r="77" spans="1:35">
      <c r="A77" s="30" t="s">
        <v>106</v>
      </c>
      <c r="B77" s="82">
        <f>$R$89*Y53</f>
        <v>342306.2627549055</v>
      </c>
      <c r="C77" s="82">
        <f>B77/Q36</f>
        <v>4660.1440467994807</v>
      </c>
      <c r="E77" s="86">
        <f>C77+C84</f>
        <v>7187.5056970661017</v>
      </c>
      <c r="G77" s="82" t="s">
        <v>104</v>
      </c>
      <c r="H77" s="82">
        <f>E68</f>
        <v>8178702.2797975568</v>
      </c>
      <c r="I77" s="82">
        <f>B76</f>
        <v>1924870.2651095449</v>
      </c>
      <c r="J77" s="82">
        <f>B83</f>
        <v>1043925.5183790962</v>
      </c>
      <c r="K77" s="82">
        <f>C59*33.3</f>
        <v>4235760</v>
      </c>
      <c r="L77" s="82">
        <f>SUM(H77:K77)</f>
        <v>15383258.063286198</v>
      </c>
      <c r="P77" s="82" t="s">
        <v>1085</v>
      </c>
    </row>
    <row r="78" spans="1:35">
      <c r="A78" s="30" t="s">
        <v>362</v>
      </c>
      <c r="B78" s="82">
        <f>$R$89*Y54</f>
        <v>1003061.7946627601</v>
      </c>
      <c r="C78" s="82">
        <f>B78/Q37</f>
        <v>1792.8162867921685</v>
      </c>
      <c r="E78" s="86">
        <f>C78+C85</f>
        <v>2765.124242020252</v>
      </c>
      <c r="G78" s="82" t="s">
        <v>106</v>
      </c>
      <c r="H78" s="82">
        <f>E69</f>
        <v>5539680.8202720713</v>
      </c>
      <c r="I78" s="82">
        <f>B77</f>
        <v>342306.2627549055</v>
      </c>
      <c r="J78" s="82">
        <f>B84</f>
        <v>185644.84540493923</v>
      </c>
      <c r="K78" s="82">
        <v>0</v>
      </c>
      <c r="L78" s="82">
        <f>SUM(H78:K78)</f>
        <v>6067631.9284319161</v>
      </c>
      <c r="P78" s="30" t="s">
        <v>1086</v>
      </c>
    </row>
    <row r="79" spans="1:35">
      <c r="G79" s="82" t="s">
        <v>362</v>
      </c>
      <c r="H79" s="82">
        <f>E70</f>
        <v>28240067.547190048</v>
      </c>
      <c r="I79" s="82">
        <f>B78</f>
        <v>1003061.7946627601</v>
      </c>
      <c r="J79" s="82">
        <f>B85</f>
        <v>543996.04115656926</v>
      </c>
      <c r="K79" s="82">
        <v>0</v>
      </c>
      <c r="L79" s="82">
        <f>SUM(H79:K79)</f>
        <v>29787125.383009374</v>
      </c>
      <c r="P79" s="30" t="s">
        <v>1087</v>
      </c>
      <c r="R79" s="282">
        <v>0.5</v>
      </c>
    </row>
    <row r="80" spans="1:35">
      <c r="A80" s="30" t="s">
        <v>1079</v>
      </c>
      <c r="G80" s="82"/>
      <c r="H80" s="82" t="s">
        <v>538</v>
      </c>
      <c r="I80" s="82" t="s">
        <v>1078</v>
      </c>
      <c r="J80" s="82" t="s">
        <v>1079</v>
      </c>
      <c r="K80" s="82" t="s">
        <v>1080</v>
      </c>
      <c r="L80" s="82" t="s">
        <v>91</v>
      </c>
    </row>
    <row r="81" spans="1:21">
      <c r="A81" s="30" t="s">
        <v>102</v>
      </c>
      <c r="B81" s="82">
        <f>$Q$111*Y50</f>
        <v>976220.36763559713</v>
      </c>
      <c r="C81" s="82">
        <f>B81/Q33</f>
        <v>12103.547415173467</v>
      </c>
      <c r="G81" s="82" t="s">
        <v>102</v>
      </c>
      <c r="H81" s="82">
        <f>H75/1000</f>
        <v>4887.1747478448178</v>
      </c>
      <c r="I81" s="82">
        <f>I75/1000</f>
        <v>1800.0302940900851</v>
      </c>
      <c r="J81" s="82">
        <f>J75/1000</f>
        <v>976.22036763559709</v>
      </c>
      <c r="K81" s="82">
        <f>K75/1000</f>
        <v>0</v>
      </c>
      <c r="L81" s="82">
        <f>L75/1000</f>
        <v>7663.425409570501</v>
      </c>
      <c r="P81" s="30" t="s">
        <v>1088</v>
      </c>
      <c r="Q81" s="77" t="s">
        <v>1089</v>
      </c>
    </row>
    <row r="82" spans="1:21">
      <c r="A82" s="30" t="s">
        <v>103</v>
      </c>
      <c r="B82" s="82">
        <f>$Q$111*Y51</f>
        <v>1057353.0274237979</v>
      </c>
      <c r="C82" s="82">
        <f>B82/Q34</f>
        <v>58757.748413739711</v>
      </c>
      <c r="G82" s="82" t="s">
        <v>103</v>
      </c>
      <c r="H82" s="82">
        <f t="shared" ref="H82:L85" si="22">H76/1000</f>
        <v>1404.2656897439938</v>
      </c>
      <c r="I82" s="82">
        <f t="shared" si="22"/>
        <v>1949.628940359449</v>
      </c>
      <c r="J82" s="82">
        <f t="shared" si="22"/>
        <v>1057.3530274237978</v>
      </c>
      <c r="K82" s="82">
        <f t="shared" si="22"/>
        <v>0</v>
      </c>
      <c r="L82" s="82">
        <f t="shared" si="22"/>
        <v>4411.2476575272412</v>
      </c>
    </row>
    <row r="83" spans="1:21">
      <c r="A83" s="30" t="s">
        <v>104</v>
      </c>
      <c r="B83" s="82">
        <f>$Q$111*Y52</f>
        <v>1043925.5183790962</v>
      </c>
      <c r="C83" s="82">
        <f>B83/Q35</f>
        <v>7778.4100591189872</v>
      </c>
      <c r="G83" s="82" t="s">
        <v>104</v>
      </c>
      <c r="H83" s="82">
        <f t="shared" si="22"/>
        <v>8178.7022797975569</v>
      </c>
      <c r="I83" s="82">
        <f t="shared" si="22"/>
        <v>1924.8702651095448</v>
      </c>
      <c r="J83" s="82">
        <f t="shared" si="22"/>
        <v>1043.9255183790963</v>
      </c>
      <c r="K83" s="82">
        <f t="shared" si="22"/>
        <v>4235.76</v>
      </c>
      <c r="L83" s="82">
        <f t="shared" si="22"/>
        <v>15383.258063286199</v>
      </c>
      <c r="P83" s="30" t="s">
        <v>91</v>
      </c>
      <c r="Q83" s="30" t="s">
        <v>927</v>
      </c>
      <c r="R83" s="30" t="s">
        <v>648</v>
      </c>
      <c r="S83" s="30" t="s">
        <v>119</v>
      </c>
      <c r="T83" s="30" t="s">
        <v>1090</v>
      </c>
    </row>
    <row r="84" spans="1:21">
      <c r="A84" s="30" t="s">
        <v>106</v>
      </c>
      <c r="B84" s="82">
        <f>$Q$111*Y53</f>
        <v>185644.84540493923</v>
      </c>
      <c r="C84" s="82">
        <f>B84/Q36</f>
        <v>2527.3616502666209</v>
      </c>
      <c r="G84" s="82" t="s">
        <v>106</v>
      </c>
      <c r="H84" s="82">
        <f t="shared" si="22"/>
        <v>5539.6808202720713</v>
      </c>
      <c r="I84" s="82">
        <f t="shared" si="22"/>
        <v>342.3062627549055</v>
      </c>
      <c r="J84" s="82">
        <f t="shared" si="22"/>
        <v>185.64484540493922</v>
      </c>
      <c r="K84" s="82">
        <f t="shared" si="22"/>
        <v>0</v>
      </c>
      <c r="L84" s="82">
        <f t="shared" si="22"/>
        <v>6067.6319284319161</v>
      </c>
      <c r="P84" s="82">
        <v>16727</v>
      </c>
      <c r="Q84" s="82">
        <v>21060</v>
      </c>
      <c r="R84" s="82">
        <v>9716</v>
      </c>
      <c r="S84" s="82">
        <v>13910</v>
      </c>
      <c r="T84" s="82">
        <v>42</v>
      </c>
      <c r="U84" s="30" t="s">
        <v>697</v>
      </c>
    </row>
    <row r="85" spans="1:21">
      <c r="A85" s="30" t="s">
        <v>362</v>
      </c>
      <c r="B85" s="82">
        <f>$Q$111*Y54</f>
        <v>543996.04115656926</v>
      </c>
      <c r="C85" s="82">
        <f>B85/Q37</f>
        <v>972.30795522808364</v>
      </c>
      <c r="G85" s="82" t="s">
        <v>362</v>
      </c>
      <c r="H85" s="82">
        <f t="shared" si="22"/>
        <v>28240.067547190047</v>
      </c>
      <c r="I85" s="82">
        <f t="shared" si="22"/>
        <v>1003.0617946627601</v>
      </c>
      <c r="J85" s="82">
        <f t="shared" si="22"/>
        <v>543.99604115656928</v>
      </c>
      <c r="K85" s="82">
        <f t="shared" si="22"/>
        <v>0</v>
      </c>
      <c r="L85" s="82">
        <f t="shared" si="22"/>
        <v>29787.125383009374</v>
      </c>
      <c r="P85" s="82">
        <f>P84*365</f>
        <v>6105355</v>
      </c>
      <c r="Q85" s="82">
        <f>Q84*365</f>
        <v>7686900</v>
      </c>
      <c r="R85" s="82">
        <f>R84*365</f>
        <v>3546340</v>
      </c>
      <c r="S85" s="82">
        <f>S84*365</f>
        <v>5077150</v>
      </c>
      <c r="T85" s="82">
        <f>T84*365</f>
        <v>15330</v>
      </c>
      <c r="U85" s="30" t="s">
        <v>630</v>
      </c>
    </row>
    <row r="86" spans="1:21">
      <c r="G86" s="82" t="s">
        <v>91</v>
      </c>
      <c r="H86" s="86">
        <f>SUM(H81:H85)</f>
        <v>48249.891084848488</v>
      </c>
      <c r="I86" s="86">
        <f>SUM(I81:I85)</f>
        <v>7019.8975569767435</v>
      </c>
      <c r="J86" s="86">
        <f>SUM(J81:J85)</f>
        <v>3807.1397999999999</v>
      </c>
      <c r="K86" s="86">
        <f>SUM(K81:K85)</f>
        <v>4235.76</v>
      </c>
      <c r="L86" s="86">
        <f>SUM(L81:L85)</f>
        <v>63312.68844182523</v>
      </c>
    </row>
    <row r="87" spans="1:21">
      <c r="A87" s="30" t="s">
        <v>1091</v>
      </c>
      <c r="P87" s="30" t="s">
        <v>1092</v>
      </c>
      <c r="R87" s="30">
        <v>3404.7</v>
      </c>
      <c r="S87" s="30" t="s">
        <v>761</v>
      </c>
      <c r="U87" s="30" t="s">
        <v>1093</v>
      </c>
    </row>
    <row r="88" spans="1:21" ht="17.25">
      <c r="A88" s="844" t="s">
        <v>333</v>
      </c>
      <c r="B88" s="844"/>
      <c r="C88" s="844"/>
      <c r="D88" s="844"/>
      <c r="E88" s="844"/>
      <c r="F88" s="844"/>
      <c r="G88" s="844"/>
      <c r="H88" s="844"/>
      <c r="I88" s="844"/>
      <c r="P88" s="30" t="s">
        <v>1094</v>
      </c>
      <c r="R88" s="87">
        <v>0.5</v>
      </c>
    </row>
    <row r="89" spans="1:21">
      <c r="A89" s="160"/>
      <c r="B89" s="160" t="s">
        <v>111</v>
      </c>
      <c r="C89" s="160" t="s">
        <v>112</v>
      </c>
      <c r="D89" s="160" t="s">
        <v>172</v>
      </c>
      <c r="E89" s="160" t="s">
        <v>114</v>
      </c>
      <c r="F89" s="160" t="s">
        <v>117</v>
      </c>
      <c r="G89" s="160" t="s">
        <v>96</v>
      </c>
      <c r="H89" s="160" t="s">
        <v>105</v>
      </c>
      <c r="I89" s="160" t="s">
        <v>91</v>
      </c>
      <c r="R89" s="82">
        <f>R85*1000*R87*R88/860/1000</f>
        <v>7019897.5569767449</v>
      </c>
      <c r="S89" s="30" t="s">
        <v>178</v>
      </c>
      <c r="U89" s="73" t="s">
        <v>1095</v>
      </c>
    </row>
    <row r="90" spans="1:21">
      <c r="A90" s="163" t="s">
        <v>173</v>
      </c>
      <c r="B90" s="161">
        <f>Q116/$R$141</f>
        <v>568352.33202519908</v>
      </c>
      <c r="C90" s="161">
        <f>R116/$R$141</f>
        <v>165688.44391546291</v>
      </c>
      <c r="D90" s="161">
        <f>S116/$R$141</f>
        <v>264183.31737123133</v>
      </c>
      <c r="E90" s="161">
        <v>0</v>
      </c>
      <c r="F90" s="161">
        <v>0</v>
      </c>
      <c r="G90" s="161">
        <v>0</v>
      </c>
      <c r="H90" s="161">
        <f>(T116+U116)/$R$141</f>
        <v>162707.44766129236</v>
      </c>
      <c r="I90" s="161">
        <f>SUM(B90:H90)</f>
        <v>1160931.5409731856</v>
      </c>
    </row>
    <row r="91" spans="1:21">
      <c r="A91" s="163" t="s">
        <v>174</v>
      </c>
      <c r="B91" s="161">
        <v>0</v>
      </c>
      <c r="C91" s="161">
        <v>0</v>
      </c>
      <c r="D91" s="161">
        <v>0</v>
      </c>
      <c r="E91" s="161">
        <f>R120/$R$141</f>
        <v>182335.07189684524</v>
      </c>
      <c r="F91" s="161">
        <f>Q120/$R$141</f>
        <v>1123178.277727098</v>
      </c>
      <c r="G91" s="161">
        <v>0</v>
      </c>
      <c r="H91" s="161">
        <v>0</v>
      </c>
      <c r="I91" s="161">
        <f>SUM(B91:H91)</f>
        <v>1305513.3496239432</v>
      </c>
      <c r="P91" s="30" t="s">
        <v>1096</v>
      </c>
    </row>
    <row r="94" spans="1:21">
      <c r="P94" s="82">
        <v>570000000</v>
      </c>
      <c r="Q94" s="30" t="s">
        <v>620</v>
      </c>
    </row>
    <row r="95" spans="1:21">
      <c r="Q95" s="30" t="s">
        <v>1097</v>
      </c>
    </row>
    <row r="96" spans="1:21">
      <c r="P96" s="82">
        <f>P94/158.9</f>
        <v>3587161.7369414726</v>
      </c>
      <c r="Q96" s="30" t="s">
        <v>1098</v>
      </c>
      <c r="R96" s="30" t="s">
        <v>1099</v>
      </c>
    </row>
    <row r="97" spans="1:18">
      <c r="A97" s="30" t="s">
        <v>2257</v>
      </c>
      <c r="P97" s="82">
        <f>P96*0.136</f>
        <v>487853.99622404034</v>
      </c>
      <c r="Q97" s="30" t="s">
        <v>524</v>
      </c>
      <c r="R97" s="102" t="s">
        <v>1100</v>
      </c>
    </row>
    <row r="98" spans="1:18">
      <c r="A98" s="21">
        <v>4440000</v>
      </c>
      <c r="B98" s="30" t="s">
        <v>524</v>
      </c>
      <c r="P98" s="82">
        <f>P97*10000000</f>
        <v>4878539962240.4033</v>
      </c>
      <c r="Q98" s="30" t="s">
        <v>745</v>
      </c>
    </row>
    <row r="99" spans="1:18">
      <c r="A99" s="30" t="s">
        <v>103</v>
      </c>
      <c r="B99" s="20">
        <v>0.86</v>
      </c>
      <c r="C99" s="21">
        <f>A98*B99</f>
        <v>3818400</v>
      </c>
      <c r="P99" s="88"/>
    </row>
    <row r="100" spans="1:18">
      <c r="P100" s="88">
        <f>P98/860</f>
        <v>5672720886.3260508</v>
      </c>
      <c r="Q100" s="82">
        <f>P100/1000</f>
        <v>5672720.8863260504</v>
      </c>
      <c r="R100" s="30" t="s">
        <v>178</v>
      </c>
    </row>
    <row r="102" spans="1:18">
      <c r="P102" s="30" t="s">
        <v>1101</v>
      </c>
      <c r="R102" s="30" t="s">
        <v>1102</v>
      </c>
    </row>
    <row r="104" spans="1:18">
      <c r="P104" s="30" t="s">
        <v>1103</v>
      </c>
      <c r="Q104" s="30">
        <v>2</v>
      </c>
      <c r="R104" s="30" t="s">
        <v>970</v>
      </c>
    </row>
    <row r="105" spans="1:18">
      <c r="P105" s="30" t="s">
        <v>1104</v>
      </c>
      <c r="Q105" s="30">
        <v>65.849999999999994</v>
      </c>
    </row>
    <row r="106" spans="1:18">
      <c r="P106" s="30" t="s">
        <v>1105</v>
      </c>
      <c r="Q106" s="30">
        <v>106.3</v>
      </c>
    </row>
    <row r="107" spans="1:18">
      <c r="P107" s="30" t="s">
        <v>1106</v>
      </c>
      <c r="Q107" s="30">
        <v>6</v>
      </c>
    </row>
    <row r="108" spans="1:18">
      <c r="P108" s="30" t="s">
        <v>1107</v>
      </c>
      <c r="Q108" s="30">
        <f>8.085+16.17</f>
        <v>24.255000000000003</v>
      </c>
    </row>
    <row r="109" spans="1:18">
      <c r="P109" s="30" t="s">
        <v>1108</v>
      </c>
      <c r="Q109" s="30">
        <f>144.6+9.8+26.2+7.8+41.8</f>
        <v>230.2</v>
      </c>
    </row>
    <row r="110" spans="1:18">
      <c r="Q110" s="82">
        <f>SUM(Q104:Q109)</f>
        <v>434.60499999999996</v>
      </c>
      <c r="R110" s="30" t="s">
        <v>970</v>
      </c>
    </row>
    <row r="111" spans="1:18">
      <c r="Q111" s="82">
        <f>Q110*8760</f>
        <v>3807139.8</v>
      </c>
      <c r="R111" s="30" t="s">
        <v>2202</v>
      </c>
    </row>
    <row r="113" spans="16:23">
      <c r="P113" s="30" t="s">
        <v>1109</v>
      </c>
      <c r="U113" s="30" t="s">
        <v>1110</v>
      </c>
    </row>
    <row r="114" spans="16:23">
      <c r="Q114" s="30" t="s">
        <v>111</v>
      </c>
      <c r="R114" s="30" t="s">
        <v>112</v>
      </c>
      <c r="S114" s="30" t="s">
        <v>116</v>
      </c>
      <c r="T114" s="30" t="s">
        <v>105</v>
      </c>
      <c r="U114" s="30" t="s">
        <v>896</v>
      </c>
      <c r="V114" s="30" t="s">
        <v>91</v>
      </c>
    </row>
    <row r="115" spans="16:23">
      <c r="Q115" s="82">
        <v>4048443</v>
      </c>
      <c r="R115" s="82">
        <f>460+503610+528290+348+1421+146090</f>
        <v>1180219</v>
      </c>
      <c r="S115" s="82">
        <f>102041+80122+1699647</f>
        <v>1881810</v>
      </c>
      <c r="T115" s="82">
        <f>183704+365996+8125+10636+91388</f>
        <v>659849</v>
      </c>
      <c r="U115" s="82">
        <f>47222+190738+261176</f>
        <v>499136</v>
      </c>
      <c r="V115" s="82">
        <f>SUM(Q115:U115)</f>
        <v>8269457</v>
      </c>
    </row>
    <row r="116" spans="16:23">
      <c r="Q116" s="82">
        <f t="shared" ref="Q116:V116" si="23">Q115*10000/860</f>
        <v>47074918.604651161</v>
      </c>
      <c r="R116" s="82">
        <f t="shared" si="23"/>
        <v>13723476.744186046</v>
      </c>
      <c r="S116" s="82">
        <f t="shared" si="23"/>
        <v>21881511.627906978</v>
      </c>
      <c r="T116" s="82">
        <f t="shared" si="23"/>
        <v>7672662.7906976743</v>
      </c>
      <c r="U116" s="82">
        <f t="shared" si="23"/>
        <v>5803906.9767441861</v>
      </c>
      <c r="V116" s="82">
        <f t="shared" si="23"/>
        <v>96156476.744186044</v>
      </c>
      <c r="W116" s="30" t="s">
        <v>178</v>
      </c>
    </row>
    <row r="118" spans="16:23">
      <c r="P118" s="30" t="s">
        <v>1111</v>
      </c>
      <c r="S118" s="30" t="s">
        <v>178</v>
      </c>
    </row>
    <row r="119" spans="16:23">
      <c r="Q119" s="30" t="s">
        <v>117</v>
      </c>
      <c r="R119" s="30" t="s">
        <v>124</v>
      </c>
    </row>
    <row r="120" spans="16:23">
      <c r="Q120" s="82">
        <f>80005359/860*1000</f>
        <v>93029487.209302336</v>
      </c>
      <c r="R120" s="82">
        <v>15102267</v>
      </c>
      <c r="S120" s="86">
        <f>R120+Q120</f>
        <v>108131754.20930234</v>
      </c>
    </row>
    <row r="122" spans="16:23">
      <c r="P122" s="30" t="s">
        <v>1112</v>
      </c>
      <c r="Q122" s="283"/>
      <c r="R122" s="284"/>
      <c r="S122" s="285"/>
      <c r="T122" s="285"/>
    </row>
    <row r="123" spans="16:23">
      <c r="P123" s="286"/>
      <c r="Q123" s="287"/>
      <c r="R123" s="283"/>
      <c r="S123" s="288"/>
      <c r="T123" s="288"/>
    </row>
    <row r="124" spans="16:23">
      <c r="P124" s="286"/>
      <c r="Q124" s="287"/>
      <c r="R124" s="283"/>
      <c r="S124" s="288"/>
      <c r="T124" s="288"/>
    </row>
    <row r="125" spans="16:23" ht="17.25">
      <c r="P125" s="289" t="s">
        <v>1113</v>
      </c>
      <c r="Q125" s="289" t="s">
        <v>1114</v>
      </c>
      <c r="R125" s="289" t="s">
        <v>1115</v>
      </c>
      <c r="S125" s="289" t="s">
        <v>1116</v>
      </c>
    </row>
    <row r="126" spans="16:23" ht="17.25">
      <c r="P126" s="290" t="s">
        <v>1117</v>
      </c>
      <c r="Q126" s="290" t="s">
        <v>1118</v>
      </c>
      <c r="R126" s="291">
        <v>15374</v>
      </c>
      <c r="S126" s="292">
        <v>68230</v>
      </c>
    </row>
    <row r="127" spans="16:23" ht="34.5">
      <c r="P127" s="290" t="s">
        <v>1119</v>
      </c>
      <c r="Q127" s="290" t="s">
        <v>1120</v>
      </c>
      <c r="R127" s="291">
        <v>1273</v>
      </c>
      <c r="S127" s="292">
        <v>69612</v>
      </c>
    </row>
    <row r="128" spans="16:23" ht="51.75">
      <c r="P128" s="290" t="s">
        <v>1121</v>
      </c>
      <c r="Q128" s="290" t="s">
        <v>1122</v>
      </c>
      <c r="R128" s="291">
        <v>12364</v>
      </c>
      <c r="S128" s="292">
        <v>38714</v>
      </c>
    </row>
    <row r="129" spans="16:19" ht="69">
      <c r="P129" s="290" t="s">
        <v>1123</v>
      </c>
      <c r="Q129" s="290" t="s">
        <v>1124</v>
      </c>
      <c r="R129" s="291">
        <v>11999</v>
      </c>
      <c r="S129" s="292">
        <v>39139</v>
      </c>
    </row>
    <row r="130" spans="16:19" ht="34.5">
      <c r="P130" s="290" t="s">
        <v>1125</v>
      </c>
      <c r="Q130" s="290" t="s">
        <v>1126</v>
      </c>
      <c r="R130" s="293">
        <v>251</v>
      </c>
      <c r="S130" s="292">
        <v>69691</v>
      </c>
    </row>
    <row r="131" spans="16:19" ht="34.5">
      <c r="P131" s="290" t="s">
        <v>1127</v>
      </c>
      <c r="Q131" s="290" t="s">
        <v>1128</v>
      </c>
      <c r="R131" s="293">
        <v>864</v>
      </c>
      <c r="S131" s="292">
        <v>68230</v>
      </c>
    </row>
    <row r="132" spans="16:19" ht="17.25">
      <c r="P132" s="849" t="s">
        <v>1129</v>
      </c>
      <c r="Q132" s="290" t="s">
        <v>1130</v>
      </c>
      <c r="R132" s="291">
        <v>3135</v>
      </c>
      <c r="S132" s="292">
        <v>73032</v>
      </c>
    </row>
    <row r="133" spans="16:19" ht="17.25">
      <c r="P133" s="850"/>
      <c r="Q133" s="290" t="s">
        <v>1131</v>
      </c>
      <c r="R133" s="291">
        <v>4263</v>
      </c>
      <c r="S133" s="292">
        <v>70849</v>
      </c>
    </row>
    <row r="134" spans="16:19" ht="17.25">
      <c r="P134" s="849" t="s">
        <v>1132</v>
      </c>
      <c r="Q134" s="849" t="s">
        <v>1133</v>
      </c>
      <c r="R134" s="291">
        <v>2633</v>
      </c>
      <c r="S134" s="292">
        <v>68636</v>
      </c>
    </row>
    <row r="135" spans="16:19" ht="17.25">
      <c r="P135" s="850"/>
      <c r="Q135" s="850"/>
      <c r="R135" s="291">
        <v>3480</v>
      </c>
      <c r="S135" s="292">
        <v>71142</v>
      </c>
    </row>
    <row r="136" spans="16:19" ht="34.5">
      <c r="P136" s="290" t="s">
        <v>1134</v>
      </c>
      <c r="Q136" s="290" t="s">
        <v>1135</v>
      </c>
      <c r="R136" s="293">
        <v>616</v>
      </c>
      <c r="S136" s="292">
        <v>44187</v>
      </c>
    </row>
    <row r="137" spans="16:19" ht="17.25">
      <c r="P137" s="290" t="s">
        <v>1136</v>
      </c>
      <c r="Q137" s="290" t="s">
        <v>1137</v>
      </c>
      <c r="R137" s="293">
        <v>995</v>
      </c>
      <c r="S137" s="292">
        <v>38371</v>
      </c>
    </row>
    <row r="138" spans="16:19" ht="51.75">
      <c r="P138" s="290" t="s">
        <v>1138</v>
      </c>
      <c r="Q138" s="290" t="s">
        <v>1139</v>
      </c>
      <c r="R138" s="291">
        <v>18700</v>
      </c>
      <c r="S138" s="292">
        <v>40529</v>
      </c>
    </row>
    <row r="139" spans="16:19" ht="17.25">
      <c r="P139" s="290" t="s">
        <v>1140</v>
      </c>
      <c r="Q139" s="290" t="s">
        <v>1141</v>
      </c>
      <c r="R139" s="291">
        <v>2369</v>
      </c>
      <c r="S139" s="292">
        <v>70019</v>
      </c>
    </row>
    <row r="140" spans="16:19" ht="17.25">
      <c r="P140" s="290" t="s">
        <v>1117</v>
      </c>
      <c r="Q140" s="290" t="s">
        <v>1142</v>
      </c>
      <c r="R140" s="291">
        <v>4511</v>
      </c>
      <c r="S140" s="292">
        <v>69632</v>
      </c>
    </row>
    <row r="141" spans="16:19">
      <c r="R141" s="294">
        <f>SUM(R126:R140)/1000</f>
        <v>82.826999999999998</v>
      </c>
      <c r="S141" s="30" t="s">
        <v>352</v>
      </c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5" type="noConversion"/>
  <dataValidations disablePrompts="1" count="2">
    <dataValidation type="list" allowBlank="1" showInputMessage="1" showErrorMessage="1" sqref="C32" xr:uid="{5E9DC12C-5E4A-4E4D-B3CD-1C3216E0CA06}">
      <formula1>$G$31:$H$31</formula1>
    </dataValidation>
    <dataValidation type="list" allowBlank="1" showInputMessage="1" showErrorMessage="1" sqref="E38" xr:uid="{06802CCD-DB11-45D2-8C98-0337D87F1494}">
      <formula1>$C$5:$G$5</formula1>
    </dataValidation>
  </dataValidations>
  <hyperlinks>
    <hyperlink ref="U14" r:id="rId1" xr:uid="{8949AA51-74A1-4761-B138-2A7231D870A4}"/>
    <hyperlink ref="V75" r:id="rId2" xr:uid="{4A81B6C7-521D-4A67-8F78-89AA299BAC63}"/>
    <hyperlink ref="R97" r:id="rId3" xr:uid="{3C9C572F-A151-49C0-9A79-000D5DCF7455}"/>
  </hyperlinks>
  <pageMargins left="0.7" right="0.7" top="0.75" bottom="0.75" header="0.3" footer="0.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0974B-BEC6-412C-B825-DD9F81C0AA34}">
  <sheetPr>
    <tabColor theme="5"/>
  </sheetPr>
  <dimension ref="A1"/>
  <sheetViews>
    <sheetView workbookViewId="0">
      <selection activeCell="J26" sqref="J26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134E-C022-48EF-866E-B60D74C03009}">
  <sheetPr>
    <tabColor theme="7" tint="-0.249977111117893"/>
  </sheetPr>
  <dimension ref="A1:AG92"/>
  <sheetViews>
    <sheetView topLeftCell="A25" zoomScale="85" zoomScaleNormal="85" workbookViewId="0">
      <selection activeCell="F44" sqref="F44"/>
    </sheetView>
  </sheetViews>
  <sheetFormatPr defaultRowHeight="16.5"/>
  <cols>
    <col min="1" max="9" width="15.625" style="30" customWidth="1"/>
    <col min="10" max="11" width="9" style="30"/>
    <col min="12" max="12" width="9.875" style="30" bestFit="1" customWidth="1"/>
    <col min="13" max="14" width="9" style="30"/>
    <col min="15" max="15" width="11.5" style="30" bestFit="1" customWidth="1"/>
    <col min="16" max="16" width="13.125" style="30" bestFit="1" customWidth="1"/>
    <col min="17" max="17" width="9" style="30"/>
    <col min="18" max="18" width="12.625" style="30" bestFit="1" customWidth="1"/>
    <col min="19" max="19" width="14.25" style="30" customWidth="1"/>
    <col min="20" max="20" width="12.625" style="30" customWidth="1"/>
    <col min="21" max="21" width="13.125" style="30" bestFit="1" customWidth="1"/>
    <col min="22" max="22" width="14.125" style="30" customWidth="1"/>
    <col min="23" max="23" width="14.375" style="30" bestFit="1" customWidth="1"/>
    <col min="24" max="24" width="10.25" style="30" bestFit="1" customWidth="1"/>
    <col min="25" max="25" width="12" style="30" bestFit="1" customWidth="1"/>
    <col min="26" max="26" width="11.875" style="30" bestFit="1" customWidth="1"/>
    <col min="27" max="27" width="9" style="30"/>
    <col min="28" max="28" width="9.875" style="30" customWidth="1"/>
    <col min="29" max="30" width="9" style="30"/>
    <col min="31" max="31" width="13.125" style="30" bestFit="1" customWidth="1"/>
    <col min="32" max="32" width="9" style="30"/>
    <col min="33" max="33" width="13.125" style="30" bestFit="1" customWidth="1"/>
    <col min="34" max="34" width="12.75" style="30" bestFit="1" customWidth="1"/>
    <col min="35" max="16384" width="9" style="30"/>
  </cols>
  <sheetData>
    <row r="1" spans="1:25" ht="15" customHeight="1">
      <c r="S1" s="364"/>
    </row>
    <row r="2" spans="1:25">
      <c r="A2" s="30" t="s">
        <v>1337</v>
      </c>
    </row>
    <row r="3" spans="1:25">
      <c r="S3" s="365" t="s">
        <v>1338</v>
      </c>
      <c r="T3" s="366"/>
      <c r="V3" s="367" t="s">
        <v>1339</v>
      </c>
      <c r="W3" s="368"/>
      <c r="X3" s="368"/>
      <c r="Y3" s="369" t="s">
        <v>1340</v>
      </c>
    </row>
    <row r="4" spans="1:25" ht="18" thickBot="1">
      <c r="A4" s="119" t="s">
        <v>770</v>
      </c>
      <c r="S4" s="370" t="s">
        <v>1069</v>
      </c>
      <c r="T4" s="371">
        <v>0.75</v>
      </c>
      <c r="V4" s="372" t="s">
        <v>1341</v>
      </c>
      <c r="W4" s="30" t="s">
        <v>1342</v>
      </c>
      <c r="X4" s="30" t="s">
        <v>1343</v>
      </c>
      <c r="Y4" s="222"/>
    </row>
    <row r="5" spans="1:25">
      <c r="A5" s="373"/>
      <c r="B5" s="374" t="s">
        <v>161</v>
      </c>
      <c r="C5" s="374"/>
      <c r="D5" s="375" t="s">
        <v>179</v>
      </c>
      <c r="S5" s="370" t="s">
        <v>1071</v>
      </c>
      <c r="T5" s="371">
        <v>0.13</v>
      </c>
      <c r="V5" s="372" t="s">
        <v>1344</v>
      </c>
      <c r="W5" s="376">
        <f>864500</f>
        <v>864500</v>
      </c>
      <c r="X5" s="376">
        <f>W5*0.089</f>
        <v>76940.5</v>
      </c>
      <c r="Y5" s="377">
        <f>100*(X5/X$9)</f>
        <v>34.038113237262777</v>
      </c>
    </row>
    <row r="6" spans="1:25">
      <c r="A6" s="49" t="s">
        <v>111</v>
      </c>
      <c r="B6" s="110">
        <v>0</v>
      </c>
      <c r="D6" s="113">
        <f t="shared" ref="D6:D12" si="0">B6/$W$18*1000</f>
        <v>0</v>
      </c>
      <c r="S6" s="370" t="s">
        <v>1070</v>
      </c>
      <c r="T6" s="371">
        <v>0.06</v>
      </c>
      <c r="V6" s="372" t="s">
        <v>1345</v>
      </c>
      <c r="W6" s="376">
        <v>1258200</v>
      </c>
      <c r="X6" s="376">
        <f>W6*0.089</f>
        <v>111979.79999999999</v>
      </c>
      <c r="Y6" s="377">
        <f>100*(X6/X$9)</f>
        <v>49.539333805811481</v>
      </c>
    </row>
    <row r="7" spans="1:25">
      <c r="A7" s="49" t="s">
        <v>112</v>
      </c>
      <c r="B7" s="110">
        <f>Y61</f>
        <v>57136.627906976733</v>
      </c>
      <c r="D7" s="113">
        <f t="shared" si="0"/>
        <v>322183.20744821883</v>
      </c>
      <c r="S7" s="370" t="s">
        <v>1073</v>
      </c>
      <c r="T7" s="371">
        <v>0.03</v>
      </c>
      <c r="V7" s="372" t="s">
        <v>1346</v>
      </c>
      <c r="W7" s="376">
        <v>267000</v>
      </c>
      <c r="X7" s="376">
        <f>W7*0.089</f>
        <v>23763</v>
      </c>
      <c r="Y7" s="377">
        <f>100*(X7/X$9)</f>
        <v>10.512638790455943</v>
      </c>
    </row>
    <row r="8" spans="1:25">
      <c r="A8" s="49" t="s">
        <v>172</v>
      </c>
      <c r="B8" s="110">
        <f>Y62</f>
        <v>9.4186046511627914</v>
      </c>
      <c r="D8" s="113">
        <f t="shared" si="0"/>
        <v>53.109824071850895</v>
      </c>
      <c r="S8" s="370" t="s">
        <v>1347</v>
      </c>
      <c r="T8" s="378">
        <v>171</v>
      </c>
      <c r="V8" s="372" t="s">
        <v>110</v>
      </c>
      <c r="W8" s="376">
        <v>150100</v>
      </c>
      <c r="X8" s="376">
        <f>W8*0.089</f>
        <v>13358.9</v>
      </c>
      <c r="Y8" s="377">
        <f>100*(X8/X$9)</f>
        <v>5.9099141664698012</v>
      </c>
    </row>
    <row r="9" spans="1:25">
      <c r="A9" s="49" t="s">
        <v>114</v>
      </c>
      <c r="B9" s="110">
        <f>Y64</f>
        <v>68.720930232558132</v>
      </c>
      <c r="D9" s="113">
        <f t="shared" si="0"/>
        <v>387.50501267239343</v>
      </c>
      <c r="S9" s="379" t="s">
        <v>1348</v>
      </c>
      <c r="T9" s="380">
        <f>T8-24</f>
        <v>147</v>
      </c>
      <c r="V9" s="381" t="s">
        <v>1349</v>
      </c>
      <c r="W9" s="382">
        <v>2539800</v>
      </c>
      <c r="X9" s="382">
        <f>W9*0.089</f>
        <v>226042.19999999998</v>
      </c>
      <c r="Y9" s="383"/>
    </row>
    <row r="10" spans="1:25">
      <c r="A10" s="49" t="s">
        <v>117</v>
      </c>
      <c r="B10" s="110">
        <v>0</v>
      </c>
      <c r="D10" s="113">
        <f t="shared" si="0"/>
        <v>0</v>
      </c>
    </row>
    <row r="11" spans="1:25">
      <c r="A11" s="49" t="s">
        <v>96</v>
      </c>
      <c r="B11" s="110">
        <v>0</v>
      </c>
      <c r="D11" s="113">
        <f t="shared" si="0"/>
        <v>0</v>
      </c>
      <c r="S11" s="30" t="s">
        <v>1350</v>
      </c>
      <c r="U11" s="30" t="s">
        <v>1351</v>
      </c>
    </row>
    <row r="12" spans="1:25" ht="17.25" thickBot="1">
      <c r="A12" s="53" t="s">
        <v>105</v>
      </c>
      <c r="B12" s="114">
        <v>0</v>
      </c>
      <c r="C12" s="54"/>
      <c r="D12" s="117">
        <f t="shared" si="0"/>
        <v>0</v>
      </c>
      <c r="S12" s="30" t="s">
        <v>1352</v>
      </c>
      <c r="T12" s="236" t="s">
        <v>1353</v>
      </c>
      <c r="V12" s="30" t="s">
        <v>1354</v>
      </c>
      <c r="W12" s="30" t="s">
        <v>1355</v>
      </c>
    </row>
    <row r="13" spans="1:25">
      <c r="S13" s="72" t="s">
        <v>1356</v>
      </c>
    </row>
    <row r="14" spans="1:25" ht="17.25">
      <c r="A14" s="119" t="s">
        <v>1357</v>
      </c>
      <c r="E14" s="77" t="s">
        <v>1358</v>
      </c>
    </row>
    <row r="15" spans="1:25" ht="17.25">
      <c r="A15" s="119"/>
      <c r="S15" s="30" t="s">
        <v>1359</v>
      </c>
    </row>
    <row r="16" spans="1:25">
      <c r="A16" s="30" t="s">
        <v>1360</v>
      </c>
      <c r="C16" s="268">
        <v>8284000</v>
      </c>
      <c r="D16" s="30" t="s">
        <v>230</v>
      </c>
      <c r="T16" s="30" t="s">
        <v>1361</v>
      </c>
      <c r="U16" s="30" t="s">
        <v>1362</v>
      </c>
      <c r="V16" s="30" t="s">
        <v>1363</v>
      </c>
      <c r="W16" s="30" t="s">
        <v>91</v>
      </c>
    </row>
    <row r="17" spans="1:28" ht="17.25" thickBot="1">
      <c r="C17" s="82"/>
      <c r="S17" s="30" t="s">
        <v>523</v>
      </c>
      <c r="T17" s="82">
        <v>115862177</v>
      </c>
      <c r="U17" s="82">
        <v>61355982</v>
      </c>
      <c r="V17" s="82">
        <v>123883</v>
      </c>
      <c r="W17" s="86">
        <f>SUM(T17:V17)</f>
        <v>177342042</v>
      </c>
      <c r="X17" s="30" t="s">
        <v>467</v>
      </c>
      <c r="Y17" s="30" t="s">
        <v>1364</v>
      </c>
    </row>
    <row r="18" spans="1:28">
      <c r="A18" s="855" t="s">
        <v>538</v>
      </c>
      <c r="B18" s="856" t="s">
        <v>167</v>
      </c>
      <c r="C18" s="856"/>
      <c r="D18" s="74" t="s">
        <v>1365</v>
      </c>
      <c r="E18" s="78" t="s">
        <v>598</v>
      </c>
      <c r="T18" s="89">
        <f>T17/1000000</f>
        <v>115.862177</v>
      </c>
      <c r="U18" s="89">
        <f>U17/1000000</f>
        <v>61.355981999999997</v>
      </c>
      <c r="V18" s="89">
        <f>V17/1000000</f>
        <v>0.12388299999999999</v>
      </c>
      <c r="W18" s="384">
        <f>W17/1000000</f>
        <v>177.34204199999999</v>
      </c>
      <c r="X18" s="30" t="s">
        <v>352</v>
      </c>
      <c r="Y18" s="30" t="s">
        <v>1366</v>
      </c>
    </row>
    <row r="19" spans="1:28">
      <c r="A19" s="805"/>
      <c r="B19" s="30" t="s">
        <v>968</v>
      </c>
      <c r="C19" s="110">
        <f>$C$16*U23</f>
        <v>481186.53941743216</v>
      </c>
      <c r="E19" s="44"/>
      <c r="W19" s="82"/>
    </row>
    <row r="20" spans="1:28">
      <c r="A20" s="805"/>
      <c r="B20" s="30" t="s">
        <v>1367</v>
      </c>
      <c r="C20" s="110">
        <f>$C$16*U27</f>
        <v>103530.17965474619</v>
      </c>
      <c r="E20" s="44"/>
      <c r="S20" s="30" t="s">
        <v>1368</v>
      </c>
    </row>
    <row r="21" spans="1:28" ht="17.25" thickBot="1">
      <c r="A21" s="806"/>
      <c r="B21" s="54" t="s">
        <v>91</v>
      </c>
      <c r="C21" s="385">
        <f>C20+C19</f>
        <v>584716.71907217836</v>
      </c>
      <c r="D21" s="197">
        <f>C21/9900</f>
        <v>59.06229485577559</v>
      </c>
      <c r="E21" s="386">
        <f>D21*8760*0.2</f>
        <v>103477.14058731885</v>
      </c>
      <c r="G21" s="24">
        <f>(C21/C16)</f>
        <v>7.0583862756177979E-2</v>
      </c>
      <c r="S21" s="30" t="s">
        <v>1369</v>
      </c>
    </row>
    <row r="22" spans="1:28">
      <c r="C22" s="88">
        <f>C21/1000000</f>
        <v>0.58471671907217837</v>
      </c>
      <c r="D22" s="88">
        <f>C16/1000000</f>
        <v>8.2840000000000007</v>
      </c>
      <c r="S22" s="82">
        <v>21210000</v>
      </c>
      <c r="T22" s="30" t="s">
        <v>230</v>
      </c>
      <c r="AB22" s="30" t="s">
        <v>1370</v>
      </c>
    </row>
    <row r="23" spans="1:28" ht="17.25" thickBot="1">
      <c r="S23" s="82">
        <v>6730000</v>
      </c>
      <c r="U23" s="387">
        <f>S23/T17</f>
        <v>5.8086255361833913E-2</v>
      </c>
      <c r="V23" s="30" t="s">
        <v>1371</v>
      </c>
      <c r="AB23" s="30" t="s">
        <v>1372</v>
      </c>
    </row>
    <row r="24" spans="1:28">
      <c r="A24" s="855" t="s">
        <v>1254</v>
      </c>
      <c r="B24" s="28" t="s">
        <v>1373</v>
      </c>
      <c r="C24" s="28">
        <v>409.88</v>
      </c>
      <c r="D24" s="29" t="s">
        <v>352</v>
      </c>
      <c r="E24" s="30" t="s">
        <v>1374</v>
      </c>
      <c r="S24" s="82">
        <v>14480000</v>
      </c>
      <c r="U24" s="57">
        <f>S24/T17</f>
        <v>0.12497607394344058</v>
      </c>
      <c r="V24" s="30" t="s">
        <v>1375</v>
      </c>
      <c r="Y24" s="733">
        <f>U24+U23</f>
        <v>0.1830623293052745</v>
      </c>
      <c r="AB24" s="30" t="s">
        <v>1376</v>
      </c>
    </row>
    <row r="25" spans="1:28">
      <c r="A25" s="805"/>
      <c r="B25" s="30" t="s">
        <v>1377</v>
      </c>
      <c r="C25" s="270">
        <v>0.1</v>
      </c>
      <c r="D25" s="44"/>
      <c r="V25" s="77" t="s">
        <v>1378</v>
      </c>
      <c r="AB25" s="30" t="s">
        <v>1379</v>
      </c>
    </row>
    <row r="26" spans="1:28" ht="17.25" thickBot="1">
      <c r="A26" s="805"/>
      <c r="B26" s="30" t="s">
        <v>1380</v>
      </c>
      <c r="C26" s="30">
        <f>C24*C25</f>
        <v>40.988</v>
      </c>
      <c r="D26" s="44" t="s">
        <v>352</v>
      </c>
      <c r="E26" s="475">
        <f>C26/(C16/1000000)</f>
        <v>4.947851279575084</v>
      </c>
      <c r="T26" s="30" t="s">
        <v>1381</v>
      </c>
      <c r="U26" s="87">
        <v>0.1</v>
      </c>
      <c r="AB26" s="30" t="s">
        <v>1382</v>
      </c>
    </row>
    <row r="27" spans="1:28">
      <c r="A27" s="805"/>
      <c r="B27" s="30" t="s">
        <v>1383</v>
      </c>
      <c r="C27" s="30">
        <f>C26/'농어촌지역형(어촌)'!T30</f>
        <v>204.94</v>
      </c>
      <c r="D27" s="44" t="s">
        <v>453</v>
      </c>
      <c r="F27" s="864" t="s">
        <v>1384</v>
      </c>
      <c r="G27" s="74" t="s">
        <v>538</v>
      </c>
      <c r="H27" s="108">
        <f>E21/(C16/1000000)</f>
        <v>12491.204802911498</v>
      </c>
      <c r="I27" s="29" t="s">
        <v>179</v>
      </c>
      <c r="U27" s="387">
        <f>U24*U26</f>
        <v>1.2497607394344058E-2</v>
      </c>
    </row>
    <row r="28" spans="1:28" ht="17.25" thickBot="1">
      <c r="A28" s="806"/>
      <c r="B28" s="54" t="s">
        <v>1385</v>
      </c>
      <c r="C28" s="388">
        <f>C27*8760*'농어촌지역형(어촌)'!O29</f>
        <v>622763.41085271304</v>
      </c>
      <c r="D28" s="56" t="s">
        <v>178</v>
      </c>
      <c r="F28" s="805"/>
      <c r="G28" s="50" t="s">
        <v>1254</v>
      </c>
      <c r="H28" s="110">
        <f>C28/(C16/1000000)</f>
        <v>75176.655100520642</v>
      </c>
      <c r="I28" s="44" t="s">
        <v>179</v>
      </c>
    </row>
    <row r="29" spans="1:28" ht="17.25" thickBot="1">
      <c r="F29" s="806"/>
      <c r="G29" s="55" t="s">
        <v>91</v>
      </c>
      <c r="H29" s="389">
        <f>H27+H28</f>
        <v>87667.859903432138</v>
      </c>
      <c r="I29" s="56" t="s">
        <v>179</v>
      </c>
      <c r="S29" s="30" t="s">
        <v>1386</v>
      </c>
    </row>
    <row r="30" spans="1:28" ht="17.25" thickBot="1">
      <c r="G30" s="50"/>
      <c r="H30" s="82"/>
      <c r="S30" s="30" t="s">
        <v>1387</v>
      </c>
    </row>
    <row r="31" spans="1:28">
      <c r="A31" s="855" t="s">
        <v>96</v>
      </c>
      <c r="B31" s="28" t="s">
        <v>1388</v>
      </c>
      <c r="C31" s="28"/>
      <c r="D31" s="108">
        <f>O54*C16/T17</f>
        <v>1954632.6321833225</v>
      </c>
      <c r="E31" s="29" t="s">
        <v>524</v>
      </c>
      <c r="F31" s="30" t="s">
        <v>1389</v>
      </c>
      <c r="S31" s="72" t="s">
        <v>1390</v>
      </c>
    </row>
    <row r="32" spans="1:28">
      <c r="A32" s="805"/>
      <c r="B32" s="30" t="s">
        <v>1391</v>
      </c>
      <c r="D32" s="270">
        <v>0.05</v>
      </c>
      <c r="E32" s="44"/>
      <c r="F32" s="77" t="s">
        <v>1392</v>
      </c>
    </row>
    <row r="33" spans="1:25">
      <c r="A33" s="805"/>
      <c r="B33" s="30" t="s">
        <v>1393</v>
      </c>
      <c r="D33" s="390">
        <f>D31/$R$85*$T$85*D32</f>
        <v>15261.670705219714</v>
      </c>
      <c r="E33" s="44" t="s">
        <v>700</v>
      </c>
    </row>
    <row r="34" spans="1:25" ht="17.25" thickBot="1">
      <c r="A34" s="806"/>
      <c r="B34" s="54" t="s">
        <v>1394</v>
      </c>
      <c r="C34" s="54"/>
      <c r="D34" s="114">
        <f>D33*33.3*365/(C16/1000000)</f>
        <v>22392319.72315222</v>
      </c>
      <c r="E34" s="56" t="s">
        <v>179</v>
      </c>
      <c r="F34" s="82"/>
      <c r="L34" s="30" t="s">
        <v>1395</v>
      </c>
      <c r="S34" s="30" t="s">
        <v>1396</v>
      </c>
    </row>
    <row r="35" spans="1:25">
      <c r="L35" s="30" t="s">
        <v>1397</v>
      </c>
      <c r="Y35" s="30" t="s">
        <v>257</v>
      </c>
    </row>
    <row r="36" spans="1:25" ht="22.5">
      <c r="A36" s="844" t="s">
        <v>333</v>
      </c>
      <c r="B36" s="844"/>
      <c r="C36" s="844"/>
      <c r="D36" s="844"/>
      <c r="E36" s="844"/>
      <c r="F36" s="844"/>
      <c r="G36" s="844"/>
      <c r="H36" s="844"/>
      <c r="I36" s="844"/>
      <c r="L36" s="30" t="s">
        <v>1398</v>
      </c>
      <c r="S36" s="391" t="s">
        <v>1399</v>
      </c>
      <c r="T36" s="391" t="s">
        <v>1400</v>
      </c>
      <c r="U36" s="391" t="s">
        <v>1401</v>
      </c>
      <c r="V36" s="391" t="s">
        <v>1402</v>
      </c>
      <c r="W36" s="334" t="s">
        <v>1403</v>
      </c>
      <c r="X36" s="334" t="s">
        <v>1404</v>
      </c>
      <c r="Y36" s="334"/>
    </row>
    <row r="37" spans="1:25">
      <c r="A37" s="160"/>
      <c r="B37" s="160" t="s">
        <v>111</v>
      </c>
      <c r="C37" s="160" t="s">
        <v>112</v>
      </c>
      <c r="D37" s="160" t="s">
        <v>172</v>
      </c>
      <c r="E37" s="160" t="s">
        <v>114</v>
      </c>
      <c r="F37" s="160" t="s">
        <v>117</v>
      </c>
      <c r="G37" s="160" t="s">
        <v>96</v>
      </c>
      <c r="H37" s="160" t="s">
        <v>105</v>
      </c>
      <c r="I37" s="160" t="s">
        <v>91</v>
      </c>
      <c r="S37" s="131">
        <v>49159.5</v>
      </c>
      <c r="T37" s="131">
        <v>1307.2</v>
      </c>
      <c r="U37" s="131">
        <v>4647.8999999999996</v>
      </c>
      <c r="V37" s="131">
        <v>1660.4</v>
      </c>
      <c r="W37" s="132">
        <v>39458.199999999997</v>
      </c>
      <c r="X37" s="131">
        <v>2085.8000000000002</v>
      </c>
      <c r="Y37" s="857" t="s">
        <v>69</v>
      </c>
    </row>
    <row r="38" spans="1:25">
      <c r="A38" s="160" t="s">
        <v>173</v>
      </c>
      <c r="B38" s="161">
        <v>0</v>
      </c>
      <c r="C38" s="161">
        <f>D7</f>
        <v>322183.20744821883</v>
      </c>
      <c r="D38" s="161">
        <f>D8</f>
        <v>53.109824071850895</v>
      </c>
      <c r="E38" s="161">
        <f>D9</f>
        <v>387.50501267239343</v>
      </c>
      <c r="F38" s="161">
        <v>0</v>
      </c>
      <c r="G38" s="161">
        <v>0</v>
      </c>
      <c r="H38" s="161">
        <v>0</v>
      </c>
      <c r="I38" s="161">
        <f>SUM(B38:H38)</f>
        <v>322623.8222849631</v>
      </c>
      <c r="L38" s="30" t="s">
        <v>1405</v>
      </c>
      <c r="S38" s="392">
        <v>-46490.9</v>
      </c>
      <c r="T38" s="392">
        <v>-1307.2</v>
      </c>
      <c r="U38" s="392">
        <v>-4647.8999999999996</v>
      </c>
      <c r="V38" s="392">
        <v>-1216.5999999999999</v>
      </c>
      <c r="W38" s="393">
        <v>-37233.5</v>
      </c>
      <c r="Y38" s="858"/>
    </row>
    <row r="39" spans="1:25">
      <c r="A39" s="160" t="s">
        <v>174</v>
      </c>
      <c r="B39" s="162">
        <v>0</v>
      </c>
      <c r="C39" s="162">
        <v>0</v>
      </c>
      <c r="D39" s="161">
        <v>0</v>
      </c>
      <c r="E39" s="394">
        <f>H29</f>
        <v>87667.859903432138</v>
      </c>
      <c r="F39" s="161">
        <v>0</v>
      </c>
      <c r="G39" s="161">
        <f>D34</f>
        <v>22392319.72315222</v>
      </c>
      <c r="H39" s="161">
        <v>0</v>
      </c>
      <c r="I39" s="161">
        <f>SUM(B39:H39)</f>
        <v>22479987.583055653</v>
      </c>
      <c r="L39" s="30" t="s">
        <v>1406</v>
      </c>
      <c r="O39" s="30" t="s">
        <v>1388</v>
      </c>
      <c r="P39" s="30" t="s">
        <v>1407</v>
      </c>
      <c r="S39" s="395" t="s">
        <v>1408</v>
      </c>
      <c r="T39" s="395" t="s">
        <v>1408</v>
      </c>
      <c r="U39" s="395" t="s">
        <v>1408</v>
      </c>
      <c r="V39" s="395" t="s">
        <v>1408</v>
      </c>
      <c r="W39" s="396" t="s">
        <v>1408</v>
      </c>
      <c r="X39" s="253">
        <v>0</v>
      </c>
      <c r="Y39" s="397" t="s">
        <v>299</v>
      </c>
    </row>
    <row r="40" spans="1:25">
      <c r="L40" s="30">
        <v>300000</v>
      </c>
      <c r="M40" s="30">
        <v>12</v>
      </c>
      <c r="O40" s="82">
        <f>L40*M40</f>
        <v>3600000</v>
      </c>
      <c r="P40" s="82">
        <f>O40*$T$79</f>
        <v>2280000</v>
      </c>
      <c r="S40" s="398">
        <v>49126.8</v>
      </c>
      <c r="T40" s="398">
        <v>1304.5</v>
      </c>
      <c r="U40" s="398">
        <v>4642.5</v>
      </c>
      <c r="V40" s="398">
        <v>1659.9</v>
      </c>
      <c r="W40" s="399">
        <v>39439.699999999997</v>
      </c>
      <c r="X40" s="398">
        <v>2080.3000000000002</v>
      </c>
      <c r="Y40" s="859" t="s">
        <v>1409</v>
      </c>
    </row>
    <row r="41" spans="1:25">
      <c r="L41" s="30">
        <v>250000</v>
      </c>
      <c r="M41" s="30">
        <v>3</v>
      </c>
      <c r="O41" s="82">
        <f t="shared" ref="O41:O53" si="1">L41*M41</f>
        <v>750000</v>
      </c>
      <c r="P41" s="82">
        <f t="shared" ref="P41:P53" si="2">O41*$T$79</f>
        <v>475000</v>
      </c>
      <c r="S41" s="400">
        <v>-46458.2</v>
      </c>
      <c r="T41" s="400">
        <v>-1304.5</v>
      </c>
      <c r="U41" s="400">
        <v>-4642.5</v>
      </c>
      <c r="V41" s="400">
        <v>-1216.0999999999999</v>
      </c>
      <c r="W41" s="401">
        <v>-37214.9</v>
      </c>
      <c r="X41" s="253"/>
      <c r="Y41" s="860"/>
    </row>
    <row r="42" spans="1:25">
      <c r="L42" s="30">
        <v>200000</v>
      </c>
      <c r="M42" s="30">
        <v>18</v>
      </c>
      <c r="O42" s="82">
        <f t="shared" si="1"/>
        <v>3600000</v>
      </c>
      <c r="P42" s="82">
        <f t="shared" si="2"/>
        <v>2280000</v>
      </c>
      <c r="S42" s="156">
        <v>0.1</v>
      </c>
      <c r="T42" s="140">
        <v>0</v>
      </c>
      <c r="U42" s="140">
        <v>0</v>
      </c>
      <c r="V42" s="140">
        <v>0</v>
      </c>
      <c r="W42" s="402" t="s">
        <v>1408</v>
      </c>
      <c r="Y42" s="861" t="s">
        <v>1410</v>
      </c>
    </row>
    <row r="43" spans="1:25">
      <c r="L43" s="30">
        <v>150000</v>
      </c>
      <c r="M43" s="30">
        <v>18</v>
      </c>
      <c r="O43" s="82">
        <f t="shared" si="1"/>
        <v>2700000</v>
      </c>
      <c r="P43" s="82">
        <f t="shared" si="2"/>
        <v>1710000</v>
      </c>
      <c r="S43" s="131">
        <v>11646.6</v>
      </c>
      <c r="T43" s="140">
        <v>847.3</v>
      </c>
      <c r="U43" s="131">
        <v>3289.2</v>
      </c>
      <c r="V43" s="140">
        <v>641.70000000000005</v>
      </c>
      <c r="W43" s="132">
        <v>4895.8</v>
      </c>
      <c r="Y43" s="862"/>
    </row>
    <row r="44" spans="1:25">
      <c r="L44" s="30">
        <v>100000</v>
      </c>
      <c r="M44" s="30">
        <v>19</v>
      </c>
      <c r="O44" s="82">
        <f t="shared" si="1"/>
        <v>1900000</v>
      </c>
      <c r="P44" s="82">
        <f t="shared" si="2"/>
        <v>1203333.3333333333</v>
      </c>
      <c r="S44" s="392">
        <v>-11093.5</v>
      </c>
      <c r="T44" s="403">
        <v>-847.3</v>
      </c>
      <c r="U44" s="392">
        <v>-3289.2</v>
      </c>
      <c r="V44" s="403">
        <v>-303.3</v>
      </c>
      <c r="W44" s="393">
        <v>-4681.1000000000004</v>
      </c>
      <c r="Y44" s="862"/>
    </row>
    <row r="45" spans="1:25">
      <c r="L45" s="30">
        <v>80000</v>
      </c>
      <c r="M45" s="30">
        <v>8</v>
      </c>
      <c r="O45" s="82">
        <f t="shared" si="1"/>
        <v>640000</v>
      </c>
      <c r="P45" s="82">
        <f t="shared" si="2"/>
        <v>405333.33333333331</v>
      </c>
      <c r="S45" s="140">
        <v>845</v>
      </c>
      <c r="T45" s="140">
        <v>29.9</v>
      </c>
      <c r="U45" s="140">
        <v>716.9</v>
      </c>
      <c r="V45" s="404" t="s">
        <v>1408</v>
      </c>
      <c r="W45" s="405">
        <v>3.3</v>
      </c>
      <c r="Y45" s="862"/>
    </row>
    <row r="46" spans="1:25">
      <c r="L46" s="30">
        <v>70000</v>
      </c>
      <c r="M46" s="30">
        <v>7</v>
      </c>
      <c r="O46" s="82">
        <f t="shared" si="1"/>
        <v>490000</v>
      </c>
      <c r="P46" s="82">
        <f t="shared" si="2"/>
        <v>310333.33333333331</v>
      </c>
      <c r="S46" s="140">
        <v>25.4</v>
      </c>
      <c r="T46" s="404" t="s">
        <v>1408</v>
      </c>
      <c r="U46" s="140">
        <v>19.5</v>
      </c>
      <c r="V46" s="140">
        <v>0.2</v>
      </c>
      <c r="W46" s="405">
        <v>5.2</v>
      </c>
      <c r="Y46" s="862"/>
    </row>
    <row r="47" spans="1:25">
      <c r="D47" s="88"/>
      <c r="L47" s="30">
        <v>60000</v>
      </c>
      <c r="M47" s="30">
        <v>4</v>
      </c>
      <c r="O47" s="82">
        <f t="shared" si="1"/>
        <v>240000</v>
      </c>
      <c r="P47" s="82">
        <f t="shared" si="2"/>
        <v>152000</v>
      </c>
      <c r="S47" s="131">
        <v>36609.699999999997</v>
      </c>
      <c r="T47" s="140">
        <v>427.2</v>
      </c>
      <c r="U47" s="140">
        <v>616.79999999999995</v>
      </c>
      <c r="V47" s="131">
        <v>1017.9</v>
      </c>
      <c r="W47" s="132">
        <v>34535.300000000003</v>
      </c>
      <c r="Y47" s="862"/>
    </row>
    <row r="48" spans="1:25">
      <c r="L48" s="30">
        <v>50000</v>
      </c>
      <c r="M48" s="30">
        <v>116</v>
      </c>
      <c r="O48" s="82">
        <f t="shared" si="1"/>
        <v>5800000</v>
      </c>
      <c r="P48" s="82">
        <f t="shared" si="2"/>
        <v>3673333.333333333</v>
      </c>
      <c r="S48" s="392">
        <v>-34494.199999999997</v>
      </c>
      <c r="T48" s="403">
        <v>-427.2</v>
      </c>
      <c r="U48" s="403">
        <v>-616.79999999999995</v>
      </c>
      <c r="V48" s="403">
        <v>-912.5</v>
      </c>
      <c r="W48" s="393">
        <v>-32525.3</v>
      </c>
      <c r="Y48" s="862"/>
    </row>
    <row r="49" spans="6:26">
      <c r="L49" s="30">
        <v>40000</v>
      </c>
      <c r="M49" s="30">
        <v>19</v>
      </c>
      <c r="O49" s="82">
        <f t="shared" si="1"/>
        <v>760000</v>
      </c>
      <c r="P49" s="82">
        <f t="shared" si="2"/>
        <v>481333.33333333331</v>
      </c>
      <c r="S49" s="404" t="s">
        <v>1408</v>
      </c>
      <c r="T49" s="404" t="s">
        <v>1408</v>
      </c>
      <c r="U49" s="404" t="s">
        <v>1408</v>
      </c>
      <c r="V49" s="404" t="s">
        <v>1408</v>
      </c>
      <c r="W49" s="402" t="s">
        <v>1408</v>
      </c>
      <c r="Y49" s="862"/>
    </row>
    <row r="50" spans="6:26">
      <c r="L50" s="30">
        <v>30000</v>
      </c>
      <c r="M50" s="30">
        <v>102</v>
      </c>
      <c r="O50" s="82">
        <f t="shared" si="1"/>
        <v>3060000</v>
      </c>
      <c r="P50" s="82">
        <f t="shared" si="2"/>
        <v>1938000</v>
      </c>
      <c r="S50" s="404" t="s">
        <v>1408</v>
      </c>
      <c r="T50" s="404" t="s">
        <v>1408</v>
      </c>
      <c r="U50" s="404" t="s">
        <v>1408</v>
      </c>
      <c r="V50" s="404" t="s">
        <v>1408</v>
      </c>
      <c r="W50" s="402" t="s">
        <v>1408</v>
      </c>
      <c r="Y50" s="862"/>
    </row>
    <row r="51" spans="6:26">
      <c r="L51" s="30">
        <v>20000</v>
      </c>
      <c r="M51" s="30">
        <v>135</v>
      </c>
      <c r="O51" s="82">
        <f t="shared" si="1"/>
        <v>2700000</v>
      </c>
      <c r="P51" s="82">
        <f t="shared" si="2"/>
        <v>1710000</v>
      </c>
      <c r="S51" s="156">
        <v>0.1</v>
      </c>
      <c r="T51" s="404" t="s">
        <v>1408</v>
      </c>
      <c r="U51" s="404" t="s">
        <v>1408</v>
      </c>
      <c r="V51" s="404" t="s">
        <v>1408</v>
      </c>
      <c r="W51" s="402" t="s">
        <v>1408</v>
      </c>
      <c r="Y51" s="862"/>
    </row>
    <row r="52" spans="6:26">
      <c r="L52" s="30">
        <v>10000</v>
      </c>
      <c r="M52" s="30">
        <v>97</v>
      </c>
      <c r="O52" s="82">
        <f t="shared" si="1"/>
        <v>970000</v>
      </c>
      <c r="P52" s="82">
        <f t="shared" si="2"/>
        <v>614333.33333333326</v>
      </c>
      <c r="S52" s="404" t="s">
        <v>1408</v>
      </c>
      <c r="T52" s="404" t="s">
        <v>1408</v>
      </c>
      <c r="U52" s="404" t="s">
        <v>1408</v>
      </c>
      <c r="V52" s="404" t="s">
        <v>1408</v>
      </c>
      <c r="W52" s="402" t="s">
        <v>1408</v>
      </c>
      <c r="Y52" s="863"/>
    </row>
    <row r="53" spans="6:26">
      <c r="L53" s="30">
        <v>8000</v>
      </c>
      <c r="M53" s="30">
        <v>16</v>
      </c>
      <c r="O53" s="82">
        <f t="shared" si="1"/>
        <v>128000</v>
      </c>
      <c r="P53" s="82">
        <f t="shared" si="2"/>
        <v>81066.666666666657</v>
      </c>
      <c r="S53" s="406">
        <v>3.6</v>
      </c>
      <c r="T53" s="395" t="s">
        <v>1408</v>
      </c>
      <c r="U53" s="407">
        <v>0.6</v>
      </c>
      <c r="V53" s="395" t="s">
        <v>1408</v>
      </c>
      <c r="W53" s="408">
        <v>3</v>
      </c>
      <c r="X53" s="253">
        <v>0</v>
      </c>
      <c r="Y53" s="397" t="s">
        <v>1411</v>
      </c>
    </row>
    <row r="54" spans="6:26">
      <c r="O54" s="86">
        <f>SUM(O40:O53)</f>
        <v>27338000</v>
      </c>
      <c r="P54" s="86">
        <f>SUM(P40:P53)</f>
        <v>17314066.666666668</v>
      </c>
      <c r="S54" s="395" t="s">
        <v>1408</v>
      </c>
      <c r="T54" s="395" t="s">
        <v>1408</v>
      </c>
      <c r="U54" s="395" t="s">
        <v>1408</v>
      </c>
      <c r="V54" s="395" t="s">
        <v>1408</v>
      </c>
      <c r="W54" s="396" t="s">
        <v>1408</v>
      </c>
      <c r="X54" s="253">
        <v>0</v>
      </c>
      <c r="Y54" s="397" t="s">
        <v>1412</v>
      </c>
    </row>
    <row r="55" spans="6:26">
      <c r="S55" s="409">
        <v>29.2</v>
      </c>
      <c r="T55" s="409">
        <v>2.7</v>
      </c>
      <c r="U55" s="409">
        <v>4.8</v>
      </c>
      <c r="V55" s="409">
        <v>0.5</v>
      </c>
      <c r="W55" s="410">
        <v>15.6</v>
      </c>
      <c r="X55" s="407">
        <v>5.5</v>
      </c>
      <c r="Y55" s="411" t="s">
        <v>313</v>
      </c>
    </row>
    <row r="56" spans="6:26">
      <c r="L56" s="77" t="s">
        <v>1413</v>
      </c>
      <c r="S56" s="412"/>
      <c r="T56" s="412"/>
      <c r="U56" s="412"/>
      <c r="V56" s="412"/>
      <c r="W56" s="413"/>
      <c r="X56" s="412"/>
      <c r="Y56" s="414"/>
    </row>
    <row r="57" spans="6:26">
      <c r="L57" s="82"/>
    </row>
    <row r="58" spans="6:26" ht="17.25" thickBot="1">
      <c r="I58" s="82"/>
      <c r="S58" s="30" t="s">
        <v>1414</v>
      </c>
      <c r="Z58" s="30" t="s">
        <v>1415</v>
      </c>
    </row>
    <row r="59" spans="6:26">
      <c r="L59" s="82"/>
      <c r="S59" s="27"/>
      <c r="T59" s="28" t="s">
        <v>122</v>
      </c>
      <c r="U59" s="28" t="s">
        <v>1416</v>
      </c>
      <c r="V59" s="28" t="s">
        <v>289</v>
      </c>
      <c r="W59" s="28" t="s">
        <v>1417</v>
      </c>
      <c r="X59" s="28" t="s">
        <v>1418</v>
      </c>
      <c r="Y59" s="29" t="s">
        <v>161</v>
      </c>
    </row>
    <row r="60" spans="6:26">
      <c r="F60" s="30" t="s">
        <v>107</v>
      </c>
      <c r="S60" s="33" t="s">
        <v>111</v>
      </c>
      <c r="T60" s="58">
        <v>0</v>
      </c>
      <c r="U60" s="58">
        <v>0</v>
      </c>
      <c r="V60" s="58">
        <v>0</v>
      </c>
      <c r="W60" s="58">
        <v>0</v>
      </c>
      <c r="X60" s="187">
        <v>0</v>
      </c>
      <c r="Y60" s="171">
        <v>0</v>
      </c>
    </row>
    <row r="61" spans="6:26">
      <c r="S61" s="33" t="s">
        <v>112</v>
      </c>
      <c r="T61" s="58">
        <v>49118.7</v>
      </c>
      <c r="U61" s="58">
        <v>5</v>
      </c>
      <c r="V61" s="58">
        <v>8.1</v>
      </c>
      <c r="W61" s="58">
        <v>5.7</v>
      </c>
      <c r="X61" s="58">
        <f>SUM(T61:W61)</f>
        <v>49137.499999999993</v>
      </c>
      <c r="Y61" s="171">
        <f>X61/860*1000</f>
        <v>57136.627906976733</v>
      </c>
      <c r="Z61" s="57">
        <f>Y61/SUM(Y60:Y64)</f>
        <v>0.99863427680689043</v>
      </c>
    </row>
    <row r="62" spans="6:26">
      <c r="S62" s="33" t="s">
        <v>172</v>
      </c>
      <c r="T62" s="58"/>
      <c r="U62" s="58">
        <v>1.1000000000000001</v>
      </c>
      <c r="V62" s="58">
        <v>3.6</v>
      </c>
      <c r="W62" s="58">
        <v>3.4</v>
      </c>
      <c r="X62" s="58">
        <f>SUM(T62:W62)</f>
        <v>8.1</v>
      </c>
      <c r="Y62" s="171">
        <f>X62/860*1000</f>
        <v>9.4186046511627914</v>
      </c>
    </row>
    <row r="63" spans="6:26">
      <c r="S63" s="33" t="s">
        <v>117</v>
      </c>
      <c r="T63" s="58"/>
      <c r="U63" s="58">
        <v>0</v>
      </c>
      <c r="V63" s="58">
        <v>0</v>
      </c>
      <c r="W63" s="58">
        <v>0</v>
      </c>
      <c r="X63" s="58">
        <f>SUM(T63:W63)</f>
        <v>0</v>
      </c>
      <c r="Y63" s="171">
        <f>X63/860*1000</f>
        <v>0</v>
      </c>
    </row>
    <row r="64" spans="6:26" ht="17.25" thickBot="1">
      <c r="S64" s="68" t="s">
        <v>114</v>
      </c>
      <c r="T64" s="228"/>
      <c r="U64" s="228">
        <v>0.6</v>
      </c>
      <c r="V64" s="228">
        <v>29.2</v>
      </c>
      <c r="W64" s="228">
        <v>29.3</v>
      </c>
      <c r="X64" s="228">
        <f>SUM(T64:W64)</f>
        <v>59.1</v>
      </c>
      <c r="Y64" s="174">
        <f>X64/860*1000</f>
        <v>68.720930232558132</v>
      </c>
    </row>
    <row r="65" spans="18:33">
      <c r="W65" s="86"/>
      <c r="X65" s="83"/>
      <c r="Y65" s="415">
        <f>X65/860*1000</f>
        <v>0</v>
      </c>
    </row>
    <row r="66" spans="18:33">
      <c r="R66" s="30" t="s">
        <v>1419</v>
      </c>
      <c r="W66" s="30" t="s">
        <v>1420</v>
      </c>
    </row>
    <row r="67" spans="18:33">
      <c r="U67" s="30" t="s">
        <v>1421</v>
      </c>
      <c r="Z67" s="88">
        <f>X64+X62+X61</f>
        <v>49204.69999999999</v>
      </c>
    </row>
    <row r="68" spans="18:33">
      <c r="R68" s="30" t="s">
        <v>1422</v>
      </c>
      <c r="U68" s="102" t="s">
        <v>1423</v>
      </c>
    </row>
    <row r="69" spans="18:33">
      <c r="R69" s="30" t="s">
        <v>1424</v>
      </c>
      <c r="S69" s="30" t="s">
        <v>1425</v>
      </c>
      <c r="V69" s="50" t="s">
        <v>1426</v>
      </c>
      <c r="W69" s="50" t="s">
        <v>1427</v>
      </c>
      <c r="X69" s="50" t="s">
        <v>1428</v>
      </c>
      <c r="AE69" s="30">
        <v>2.016</v>
      </c>
      <c r="AF69" s="30" t="s">
        <v>1968</v>
      </c>
    </row>
    <row r="70" spans="18:33">
      <c r="S70" s="30" t="s">
        <v>1429</v>
      </c>
      <c r="V70" s="50" t="s">
        <v>1428</v>
      </c>
      <c r="W70" s="416">
        <v>0.01</v>
      </c>
      <c r="X70" s="417" t="s">
        <v>1430</v>
      </c>
      <c r="Y70" s="463" t="s">
        <v>1962</v>
      </c>
      <c r="AE70" s="30">
        <v>22.4</v>
      </c>
      <c r="AF70" s="30" t="s">
        <v>1969</v>
      </c>
    </row>
    <row r="71" spans="18:33">
      <c r="S71" s="30" t="s">
        <v>1431</v>
      </c>
      <c r="X71" s="30" t="s">
        <v>1964</v>
      </c>
    </row>
    <row r="72" spans="18:33">
      <c r="S72" s="30" t="s">
        <v>1432</v>
      </c>
      <c r="Y72" s="30" t="s">
        <v>1059</v>
      </c>
      <c r="Z72" s="30">
        <v>11200</v>
      </c>
      <c r="AA72" s="30" t="s">
        <v>678</v>
      </c>
      <c r="AB72" s="620"/>
      <c r="AD72" s="30" t="s">
        <v>96</v>
      </c>
      <c r="AE72" s="30">
        <f>AE69/AE70</f>
        <v>9.0000000000000011E-2</v>
      </c>
      <c r="AF72" s="30" t="s">
        <v>1970</v>
      </c>
      <c r="AG72" s="30" t="s">
        <v>526</v>
      </c>
    </row>
    <row r="73" spans="18:33">
      <c r="Y73" s="30" t="s">
        <v>1963</v>
      </c>
      <c r="Z73" s="30">
        <v>10000</v>
      </c>
      <c r="AA73" s="30" t="s">
        <v>678</v>
      </c>
      <c r="AB73" s="620">
        <f>$AE$73*Z73/1000</f>
        <v>720.00000000000011</v>
      </c>
      <c r="AC73" s="620" t="s">
        <v>524</v>
      </c>
      <c r="AD73" s="30" t="s">
        <v>1453</v>
      </c>
      <c r="AE73" s="30">
        <f>AE72*800</f>
        <v>72.000000000000014</v>
      </c>
      <c r="AF73" s="30" t="s">
        <v>526</v>
      </c>
    </row>
    <row r="74" spans="18:33">
      <c r="S74" s="30" t="s">
        <v>1433</v>
      </c>
      <c r="Y74" s="30" t="s">
        <v>1965</v>
      </c>
    </row>
    <row r="75" spans="18:33">
      <c r="S75" s="30" t="s">
        <v>1434</v>
      </c>
      <c r="Y75" s="30" t="s">
        <v>1966</v>
      </c>
      <c r="Z75" s="30">
        <v>0.1</v>
      </c>
      <c r="AA75" s="30" t="s">
        <v>1967</v>
      </c>
    </row>
    <row r="77" spans="18:33">
      <c r="S77" s="30" t="s">
        <v>1435</v>
      </c>
      <c r="V77" s="30" t="s">
        <v>1436</v>
      </c>
    </row>
    <row r="78" spans="18:33">
      <c r="S78" s="30" t="s">
        <v>1437</v>
      </c>
      <c r="T78" s="82">
        <v>95000</v>
      </c>
      <c r="U78" s="30" t="s">
        <v>524</v>
      </c>
      <c r="V78" s="30" t="s">
        <v>1438</v>
      </c>
      <c r="W78" s="30">
        <v>60</v>
      </c>
      <c r="X78" s="30" t="s">
        <v>1439</v>
      </c>
    </row>
    <row r="79" spans="18:33">
      <c r="S79" s="30">
        <v>150000</v>
      </c>
      <c r="T79" s="57">
        <f>T78/S79</f>
        <v>0.6333333333333333</v>
      </c>
    </row>
    <row r="81" spans="18:24">
      <c r="S81" s="30" t="s">
        <v>1440</v>
      </c>
    </row>
    <row r="82" spans="18:24" ht="17.25" thickBot="1">
      <c r="T82" s="30" t="s">
        <v>1441</v>
      </c>
      <c r="V82" s="153">
        <v>1800000</v>
      </c>
      <c r="W82" s="153">
        <f>V82*0.14</f>
        <v>252000.00000000003</v>
      </c>
      <c r="X82" s="82"/>
    </row>
    <row r="83" spans="18:24">
      <c r="R83" s="27" t="s">
        <v>1442</v>
      </c>
      <c r="S83" s="28"/>
      <c r="T83" s="28"/>
      <c r="U83" s="29"/>
      <c r="V83" s="50" t="s">
        <v>1098</v>
      </c>
      <c r="W83" s="50" t="s">
        <v>524</v>
      </c>
    </row>
    <row r="84" spans="18:24">
      <c r="R84" s="33" t="s">
        <v>1406</v>
      </c>
      <c r="S84" s="30" t="s">
        <v>1443</v>
      </c>
      <c r="U84" s="44"/>
    </row>
    <row r="85" spans="18:24" ht="17.25" thickBot="1">
      <c r="R85" s="198">
        <f>W82/T79</f>
        <v>397894.73684210534</v>
      </c>
      <c r="S85" s="385">
        <f>W82*(1-W70)^30</f>
        <v>186404.49409384662</v>
      </c>
      <c r="T85" s="114">
        <f>S85/3</f>
        <v>62134.831364615537</v>
      </c>
      <c r="U85" s="56" t="s">
        <v>700</v>
      </c>
    </row>
    <row r="87" spans="18:24">
      <c r="S87" s="102" t="s">
        <v>1444</v>
      </c>
    </row>
    <row r="89" spans="18:24">
      <c r="R89" s="72" t="s">
        <v>1958</v>
      </c>
    </row>
    <row r="90" spans="18:24">
      <c r="R90" s="299" t="s">
        <v>1959</v>
      </c>
    </row>
    <row r="91" spans="18:24">
      <c r="R91" s="299" t="s">
        <v>1960</v>
      </c>
    </row>
    <row r="92" spans="18:24">
      <c r="R92" s="299" t="s">
        <v>1961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5" type="noConversion"/>
  <hyperlinks>
    <hyperlink ref="U68" r:id="rId1" xr:uid="{278F038D-0436-4E65-9DD4-53C508890DAC}"/>
    <hyperlink ref="S87" r:id="rId2" xr:uid="{4968E0BE-370D-4619-9BD9-DABC0C87F74A}"/>
    <hyperlink ref="Y70" r:id="rId3" xr:uid="{08E2C94D-84AC-4C4D-8151-9BEF5D66C5B7}"/>
  </hyperlinks>
  <pageMargins left="0.7" right="0.7" top="0.75" bottom="0.75" header="0.3" footer="0.3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2F1-F793-4502-9A04-AE67FFE90F05}">
  <sheetPr>
    <tabColor theme="7" tint="-0.249977111117893"/>
  </sheetPr>
  <dimension ref="A1:AA39"/>
  <sheetViews>
    <sheetView topLeftCell="A6" zoomScale="85" zoomScaleNormal="85" workbookViewId="0">
      <selection activeCell="D31" sqref="D31"/>
    </sheetView>
  </sheetViews>
  <sheetFormatPr defaultRowHeight="16.5"/>
  <cols>
    <col min="1" max="1" width="9" style="30"/>
    <col min="2" max="2" width="16.625" style="30" bestFit="1" customWidth="1"/>
    <col min="3" max="3" width="15.375" style="30" bestFit="1" customWidth="1"/>
    <col min="4" max="4" width="11.5" style="30" bestFit="1" customWidth="1"/>
    <col min="5" max="16384" width="9" style="30"/>
  </cols>
  <sheetData>
    <row r="1" spans="1:16">
      <c r="A1" s="30" t="s">
        <v>1471</v>
      </c>
      <c r="D1" s="30">
        <v>2</v>
      </c>
      <c r="E1" s="30" t="s">
        <v>1083</v>
      </c>
      <c r="F1" s="437">
        <f>D1*1000*0.2</f>
        <v>400</v>
      </c>
      <c r="G1" s="437" t="s">
        <v>352</v>
      </c>
      <c r="I1" s="72" t="s">
        <v>1472</v>
      </c>
    </row>
    <row r="2" spans="1:16">
      <c r="N2" s="30" t="s">
        <v>352</v>
      </c>
      <c r="P2" s="30" t="s">
        <v>1473</v>
      </c>
    </row>
    <row r="3" spans="1:16">
      <c r="A3" s="773" t="s">
        <v>1341</v>
      </c>
      <c r="B3" s="773" t="s">
        <v>1474</v>
      </c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 t="s">
        <v>1475</v>
      </c>
      <c r="N3" s="773" t="s">
        <v>85</v>
      </c>
      <c r="P3" s="30" t="s">
        <v>1476</v>
      </c>
    </row>
    <row r="4" spans="1:16">
      <c r="A4" s="773"/>
      <c r="B4" s="30" t="s">
        <v>1477</v>
      </c>
      <c r="C4" s="30" t="s">
        <v>1478</v>
      </c>
      <c r="D4" s="30" t="s">
        <v>1479</v>
      </c>
      <c r="E4" s="30" t="s">
        <v>1480</v>
      </c>
      <c r="F4" s="30" t="s">
        <v>1481</v>
      </c>
      <c r="G4" s="30" t="s">
        <v>1482</v>
      </c>
      <c r="H4" s="30" t="s">
        <v>1483</v>
      </c>
      <c r="I4" s="30" t="s">
        <v>1484</v>
      </c>
      <c r="J4" s="30" t="s">
        <v>1485</v>
      </c>
      <c r="K4" s="30" t="s">
        <v>1486</v>
      </c>
      <c r="L4" s="30" t="s">
        <v>92</v>
      </c>
      <c r="M4" s="773"/>
      <c r="N4" s="773"/>
    </row>
    <row r="5" spans="1:16">
      <c r="A5" s="30" t="s">
        <v>1487</v>
      </c>
      <c r="B5" s="82">
        <v>3118.24</v>
      </c>
      <c r="C5" s="82">
        <v>4.4400000000000004</v>
      </c>
      <c r="D5" s="82">
        <v>0</v>
      </c>
      <c r="E5" s="82">
        <v>38.93</v>
      </c>
      <c r="F5" s="82">
        <v>791.94</v>
      </c>
      <c r="G5" s="82">
        <v>416.79</v>
      </c>
      <c r="H5" s="82">
        <v>6.83</v>
      </c>
      <c r="I5" s="82">
        <v>1991.51</v>
      </c>
      <c r="J5" s="82">
        <v>225.19</v>
      </c>
      <c r="K5" s="82">
        <v>1604.48</v>
      </c>
      <c r="L5" s="82">
        <f t="shared" ref="L5:L12" si="0">SUM(B5:J5)-K5</f>
        <v>4989.3899999999994</v>
      </c>
      <c r="M5" s="82">
        <v>986.13</v>
      </c>
      <c r="N5" s="82">
        <f t="shared" ref="N5:N12" si="1">L5+M5</f>
        <v>5975.5199999999995</v>
      </c>
      <c r="P5" s="30" t="s">
        <v>1488</v>
      </c>
    </row>
    <row r="6" spans="1:16">
      <c r="A6" s="30" t="s">
        <v>1489</v>
      </c>
      <c r="B6" s="82">
        <v>701.7</v>
      </c>
      <c r="C6" s="82">
        <v>1.08</v>
      </c>
      <c r="D6" s="82">
        <v>0</v>
      </c>
      <c r="E6" s="82">
        <v>61.54</v>
      </c>
      <c r="F6" s="82">
        <v>158.72999999999999</v>
      </c>
      <c r="G6" s="82">
        <v>409.87</v>
      </c>
      <c r="H6" s="82">
        <v>9.26</v>
      </c>
      <c r="I6" s="82">
        <v>957.16</v>
      </c>
      <c r="J6" s="82">
        <v>248.35</v>
      </c>
      <c r="K6" s="82">
        <v>738.54</v>
      </c>
      <c r="L6" s="82">
        <f t="shared" si="0"/>
        <v>1809.15</v>
      </c>
      <c r="M6" s="82">
        <v>552.39</v>
      </c>
      <c r="N6" s="82">
        <f t="shared" si="1"/>
        <v>2361.54</v>
      </c>
      <c r="P6" s="30" t="s">
        <v>1490</v>
      </c>
    </row>
    <row r="7" spans="1:16">
      <c r="A7" s="30" t="s">
        <v>1491</v>
      </c>
      <c r="B7" s="82">
        <v>6007.86</v>
      </c>
      <c r="C7" s="82">
        <v>0</v>
      </c>
      <c r="D7" s="82">
        <v>43.15</v>
      </c>
      <c r="E7" s="82">
        <v>18.53</v>
      </c>
      <c r="F7" s="82">
        <v>245.31</v>
      </c>
      <c r="G7" s="82">
        <v>14.02</v>
      </c>
      <c r="H7" s="82">
        <v>4.01</v>
      </c>
      <c r="I7" s="82">
        <v>664.85</v>
      </c>
      <c r="J7" s="82">
        <v>24.96</v>
      </c>
      <c r="K7" s="82">
        <v>443.05</v>
      </c>
      <c r="L7" s="82">
        <f t="shared" si="0"/>
        <v>6579.64</v>
      </c>
      <c r="M7" s="82">
        <v>3020.95</v>
      </c>
      <c r="N7" s="82">
        <f t="shared" si="1"/>
        <v>9600.59</v>
      </c>
      <c r="P7" s="30" t="s">
        <v>1492</v>
      </c>
    </row>
    <row r="8" spans="1:16">
      <c r="A8" s="30" t="s">
        <v>1493</v>
      </c>
      <c r="B8" s="82">
        <v>2239.67</v>
      </c>
      <c r="C8" s="82">
        <v>1.78</v>
      </c>
      <c r="D8" s="82">
        <v>1.44</v>
      </c>
      <c r="E8" s="82">
        <v>7.69</v>
      </c>
      <c r="F8" s="82">
        <v>5.61</v>
      </c>
      <c r="G8" s="82">
        <v>67.12</v>
      </c>
      <c r="H8" s="82">
        <v>2.35</v>
      </c>
      <c r="I8" s="82">
        <v>481.61</v>
      </c>
      <c r="J8" s="82">
        <v>605.30999999999995</v>
      </c>
      <c r="K8" s="82">
        <v>759.03</v>
      </c>
      <c r="L8" s="82">
        <f t="shared" si="0"/>
        <v>2653.55</v>
      </c>
      <c r="M8" s="82">
        <v>1696.84</v>
      </c>
      <c r="N8" s="82">
        <f t="shared" si="1"/>
        <v>4350.3900000000003</v>
      </c>
    </row>
    <row r="9" spans="1:16">
      <c r="A9" s="30" t="s">
        <v>1494</v>
      </c>
      <c r="B9" s="82">
        <v>12509.8</v>
      </c>
      <c r="C9" s="82">
        <v>52.3</v>
      </c>
      <c r="D9" s="82">
        <v>57.4</v>
      </c>
      <c r="E9" s="82">
        <v>886.5</v>
      </c>
      <c r="F9" s="82">
        <v>3078.1</v>
      </c>
      <c r="G9" s="82">
        <v>389.5</v>
      </c>
      <c r="H9" s="82">
        <v>7.9</v>
      </c>
      <c r="I9" s="82">
        <v>5054.7</v>
      </c>
      <c r="J9" s="82">
        <v>576</v>
      </c>
      <c r="K9" s="82">
        <v>2367.4</v>
      </c>
      <c r="L9" s="82">
        <f t="shared" si="0"/>
        <v>20244.8</v>
      </c>
      <c r="M9" s="82">
        <v>11265.9</v>
      </c>
      <c r="N9" s="82">
        <f t="shared" si="1"/>
        <v>31510.699999999997</v>
      </c>
      <c r="P9" s="30" t="s">
        <v>1495</v>
      </c>
    </row>
    <row r="10" spans="1:16">
      <c r="A10" s="30" t="s">
        <v>1496</v>
      </c>
      <c r="B10" s="82">
        <v>1852.95</v>
      </c>
      <c r="C10" s="82">
        <v>9.64</v>
      </c>
      <c r="D10" s="82">
        <v>15.78</v>
      </c>
      <c r="E10" s="82">
        <v>40.03</v>
      </c>
      <c r="F10" s="82">
        <v>140.47999999999999</v>
      </c>
      <c r="G10" s="82">
        <v>10.11</v>
      </c>
      <c r="H10" s="82">
        <v>220.63</v>
      </c>
      <c r="I10" s="82">
        <v>3376.87</v>
      </c>
      <c r="J10" s="82">
        <v>318.77</v>
      </c>
      <c r="K10" s="82">
        <v>1468.44</v>
      </c>
      <c r="L10" s="82">
        <f t="shared" si="0"/>
        <v>4516.82</v>
      </c>
      <c r="M10" s="82">
        <v>748.54</v>
      </c>
      <c r="N10" s="82">
        <f t="shared" si="1"/>
        <v>5265.36</v>
      </c>
    </row>
    <row r="11" spans="1:16">
      <c r="A11" s="30" t="s">
        <v>1497</v>
      </c>
      <c r="B11" s="82">
        <v>4869.26</v>
      </c>
      <c r="C11" s="82">
        <v>14.43</v>
      </c>
      <c r="D11" s="82">
        <v>5.61</v>
      </c>
      <c r="E11" s="82">
        <v>23.67</v>
      </c>
      <c r="F11" s="82">
        <v>53.08</v>
      </c>
      <c r="G11" s="82">
        <v>141.06</v>
      </c>
      <c r="H11" s="82">
        <v>770.82</v>
      </c>
      <c r="I11" s="82">
        <v>345.84</v>
      </c>
      <c r="J11" s="82">
        <v>235.61</v>
      </c>
      <c r="K11" s="82">
        <v>397.56</v>
      </c>
      <c r="L11" s="82">
        <f t="shared" si="0"/>
        <v>6061.82</v>
      </c>
      <c r="M11" s="82">
        <v>2349.1</v>
      </c>
      <c r="N11" s="82">
        <f t="shared" si="1"/>
        <v>8410.92</v>
      </c>
      <c r="P11" s="30" t="s">
        <v>1498</v>
      </c>
    </row>
    <row r="12" spans="1:16">
      <c r="A12" s="30" t="s">
        <v>1345</v>
      </c>
      <c r="B12" s="82">
        <v>835.68</v>
      </c>
      <c r="C12" s="82">
        <v>0.44</v>
      </c>
      <c r="D12" s="82">
        <v>2.17</v>
      </c>
      <c r="E12" s="82">
        <v>0.32</v>
      </c>
      <c r="F12" s="82">
        <v>3.55</v>
      </c>
      <c r="G12" s="82">
        <v>61.71</v>
      </c>
      <c r="H12" s="82">
        <v>369.06</v>
      </c>
      <c r="I12" s="82">
        <v>107.46</v>
      </c>
      <c r="J12" s="82">
        <v>72.88</v>
      </c>
      <c r="K12" s="82">
        <v>223.02</v>
      </c>
      <c r="L12" s="82">
        <f t="shared" si="0"/>
        <v>1230.25</v>
      </c>
      <c r="M12" s="82">
        <v>146.38</v>
      </c>
      <c r="N12" s="82">
        <f t="shared" si="1"/>
        <v>1376.63</v>
      </c>
      <c r="P12" s="30" t="s">
        <v>1499</v>
      </c>
    </row>
    <row r="13" spans="1:16">
      <c r="A13" s="30" t="s">
        <v>91</v>
      </c>
      <c r="B13" s="82">
        <f>SUM(B5:B12)</f>
        <v>32135.159999999996</v>
      </c>
      <c r="C13" s="82">
        <f t="shared" ref="C13:N13" si="2">SUM(C5:C12)</f>
        <v>84.109999999999985</v>
      </c>
      <c r="D13" s="82">
        <f t="shared" si="2"/>
        <v>125.55</v>
      </c>
      <c r="E13" s="82">
        <f t="shared" si="2"/>
        <v>1077.21</v>
      </c>
      <c r="F13" s="82">
        <f t="shared" si="2"/>
        <v>4476.7999999999993</v>
      </c>
      <c r="G13" s="82">
        <f t="shared" si="2"/>
        <v>1510.18</v>
      </c>
      <c r="H13" s="82">
        <f t="shared" si="2"/>
        <v>1390.8600000000001</v>
      </c>
      <c r="I13" s="82">
        <f t="shared" si="2"/>
        <v>12980</v>
      </c>
      <c r="J13" s="82">
        <f t="shared" si="2"/>
        <v>2307.0700000000002</v>
      </c>
      <c r="K13" s="82">
        <f t="shared" si="2"/>
        <v>8001.5200000000013</v>
      </c>
      <c r="L13" s="82">
        <f t="shared" si="2"/>
        <v>48085.42</v>
      </c>
      <c r="M13" s="82">
        <f t="shared" si="2"/>
        <v>20766.23</v>
      </c>
      <c r="N13" s="82">
        <f t="shared" si="2"/>
        <v>68851.650000000009</v>
      </c>
    </row>
    <row r="14" spans="1:16">
      <c r="D14" s="57"/>
      <c r="P14" s="30" t="s">
        <v>1500</v>
      </c>
    </row>
    <row r="15" spans="1:16">
      <c r="P15" s="30" t="s">
        <v>1501</v>
      </c>
    </row>
    <row r="16" spans="1:16">
      <c r="A16" s="72" t="s">
        <v>1502</v>
      </c>
      <c r="P16" s="30" t="s">
        <v>1503</v>
      </c>
    </row>
    <row r="17" spans="1:27">
      <c r="P17" s="30" t="s">
        <v>1504</v>
      </c>
      <c r="U17" s="77" t="s">
        <v>1505</v>
      </c>
    </row>
    <row r="18" spans="1:27">
      <c r="A18" s="30" t="s">
        <v>1479</v>
      </c>
      <c r="B18" s="331">
        <f>D13</f>
        <v>125.55</v>
      </c>
      <c r="P18" s="30" t="s">
        <v>1506</v>
      </c>
    </row>
    <row r="19" spans="1:27">
      <c r="A19" s="30" t="s">
        <v>1507</v>
      </c>
      <c r="B19" s="86">
        <f>M13</f>
        <v>20766.23</v>
      </c>
      <c r="P19" s="30" t="s">
        <v>1508</v>
      </c>
    </row>
    <row r="20" spans="1:27">
      <c r="A20" s="30" t="s">
        <v>1509</v>
      </c>
      <c r="B20" s="87">
        <v>1</v>
      </c>
    </row>
    <row r="21" spans="1:27">
      <c r="A21" s="30" t="s">
        <v>1510</v>
      </c>
      <c r="B21" s="268">
        <f>B19*B20</f>
        <v>20766.23</v>
      </c>
      <c r="P21" s="30" t="s">
        <v>1511</v>
      </c>
    </row>
    <row r="22" spans="1:27">
      <c r="A22" s="30" t="s">
        <v>1512</v>
      </c>
      <c r="B22" s="86">
        <f>B21+B18</f>
        <v>20891.78</v>
      </c>
      <c r="C22" s="30" t="s">
        <v>352</v>
      </c>
      <c r="D22" s="734">
        <f>B22/N13</f>
        <v>0.30343179865696751</v>
      </c>
    </row>
    <row r="23" spans="1:27">
      <c r="P23" s="30" t="s">
        <v>1513</v>
      </c>
      <c r="R23" s="72" t="s">
        <v>1514</v>
      </c>
    </row>
    <row r="24" spans="1:27">
      <c r="A24" s="30" t="s">
        <v>1515</v>
      </c>
      <c r="B24" s="82">
        <f>B22/'농어촌지역형(어촌)'!T30</f>
        <v>104458.9</v>
      </c>
      <c r="C24" s="30" t="s">
        <v>453</v>
      </c>
      <c r="Q24" s="30" t="s">
        <v>1516</v>
      </c>
      <c r="R24" s="30" t="s">
        <v>1517</v>
      </c>
      <c r="S24" s="30" t="s">
        <v>1035</v>
      </c>
    </row>
    <row r="25" spans="1:27">
      <c r="A25" s="30" t="s">
        <v>175</v>
      </c>
      <c r="B25" s="82">
        <f>B24*'농어촌지역형(어촌)'!O29*8760</f>
        <v>317425494.57364339</v>
      </c>
      <c r="C25" s="30" t="s">
        <v>178</v>
      </c>
      <c r="P25" s="30" t="s">
        <v>1518</v>
      </c>
      <c r="Q25" s="30">
        <v>3.3</v>
      </c>
      <c r="R25" s="30">
        <v>20.2</v>
      </c>
      <c r="S25" s="30">
        <v>7.2</v>
      </c>
      <c r="T25" s="30" t="s">
        <v>1246</v>
      </c>
      <c r="X25" s="82">
        <v>91000</v>
      </c>
      <c r="Y25" s="30" t="s">
        <v>352</v>
      </c>
      <c r="Z25" s="72" t="s">
        <v>1266</v>
      </c>
    </row>
    <row r="26" spans="1:27">
      <c r="P26" s="30" t="s">
        <v>1519</v>
      </c>
      <c r="Q26" s="30">
        <v>1.1499999999999999</v>
      </c>
      <c r="R26" s="30">
        <v>6.32</v>
      </c>
      <c r="S26" s="30">
        <v>2.94</v>
      </c>
    </row>
    <row r="27" spans="1:27">
      <c r="A27" s="30" t="s">
        <v>1520</v>
      </c>
      <c r="P27" s="72" t="s">
        <v>1521</v>
      </c>
      <c r="X27" s="30">
        <v>1</v>
      </c>
      <c r="Y27" s="30" t="s">
        <v>1522</v>
      </c>
      <c r="Z27" s="438">
        <v>1.8520000000000001</v>
      </c>
      <c r="AA27" s="30" t="s">
        <v>1523</v>
      </c>
    </row>
    <row r="28" spans="1:27">
      <c r="A28" s="30" t="s">
        <v>1524</v>
      </c>
      <c r="B28" s="439">
        <f>B25-B29</f>
        <v>245687332.79999998</v>
      </c>
      <c r="C28" s="30" t="s">
        <v>178</v>
      </c>
      <c r="X28" s="30">
        <v>12</v>
      </c>
      <c r="Z28" s="30">
        <f>X28*Z27</f>
        <v>22.224</v>
      </c>
      <c r="AA28" s="30" t="s">
        <v>1523</v>
      </c>
    </row>
    <row r="29" spans="1:27">
      <c r="A29" s="30" t="s">
        <v>1525</v>
      </c>
      <c r="B29" s="82">
        <f>B25*P32</f>
        <v>71738161.773643404</v>
      </c>
      <c r="C29" s="30" t="s">
        <v>178</v>
      </c>
    </row>
    <row r="30" spans="1:27">
      <c r="A30" s="30" t="s">
        <v>1526</v>
      </c>
      <c r="B30" s="439">
        <f>B29/'농어촌지역형(어촌)'!M43</f>
        <v>1281038.603100775</v>
      </c>
      <c r="C30" s="30" t="s">
        <v>630</v>
      </c>
      <c r="P30" s="30" t="s">
        <v>1527</v>
      </c>
      <c r="X30" s="30" t="s">
        <v>1528</v>
      </c>
    </row>
    <row r="31" spans="1:27" ht="17.25" thickBot="1">
      <c r="P31" s="30" t="s">
        <v>1529</v>
      </c>
      <c r="X31" s="30" t="s">
        <v>1530</v>
      </c>
    </row>
    <row r="32" spans="1:27">
      <c r="A32" s="276"/>
      <c r="B32" s="74" t="s">
        <v>114</v>
      </c>
      <c r="C32" s="78" t="s">
        <v>96</v>
      </c>
      <c r="P32" s="440">
        <v>0.22600000000000001</v>
      </c>
    </row>
    <row r="33" spans="1:24" ht="17.25" thickBot="1">
      <c r="A33" s="53" t="s">
        <v>174</v>
      </c>
      <c r="B33" s="114">
        <f>B28</f>
        <v>245687332.79999998</v>
      </c>
      <c r="C33" s="117">
        <f>B30*33.3</f>
        <v>42658585.483255804</v>
      </c>
      <c r="D33" s="30" t="s">
        <v>178</v>
      </c>
    </row>
    <row r="34" spans="1:24">
      <c r="B34" s="21">
        <f>B33/$F$1</f>
        <v>614218.33199999994</v>
      </c>
      <c r="C34" s="21">
        <f>C33/$F$1</f>
        <v>106646.4637081395</v>
      </c>
      <c r="D34" s="30" t="s">
        <v>179</v>
      </c>
    </row>
    <row r="35" spans="1:24">
      <c r="B35" s="86">
        <f>B25</f>
        <v>317425494.57364339</v>
      </c>
      <c r="R35" s="30" t="s">
        <v>1516</v>
      </c>
      <c r="S35" s="30" t="s">
        <v>1517</v>
      </c>
      <c r="T35" s="30" t="s">
        <v>1035</v>
      </c>
    </row>
    <row r="36" spans="1:24">
      <c r="B36" s="86">
        <f>B28</f>
        <v>245687332.79999998</v>
      </c>
      <c r="C36" s="86">
        <f>B29</f>
        <v>71738161.773643404</v>
      </c>
      <c r="D36" s="86">
        <f>B30</f>
        <v>1281038.603100775</v>
      </c>
      <c r="P36" s="30" t="s">
        <v>2107</v>
      </c>
      <c r="Q36" s="30" t="s">
        <v>1518</v>
      </c>
      <c r="R36" s="30">
        <v>6.2</v>
      </c>
      <c r="S36" s="30">
        <v>46.9</v>
      </c>
      <c r="T36" s="30">
        <v>19.8</v>
      </c>
      <c r="U36" s="30" t="s">
        <v>1246</v>
      </c>
      <c r="W36" s="30">
        <f>1/T36*1000000</f>
        <v>50505.050505050502</v>
      </c>
      <c r="X36" s="30" t="s">
        <v>747</v>
      </c>
    </row>
    <row r="37" spans="1:24">
      <c r="Q37" s="30" t="s">
        <v>1519</v>
      </c>
      <c r="R37" s="30">
        <v>16.5</v>
      </c>
      <c r="S37" s="30">
        <v>48</v>
      </c>
      <c r="T37" s="30">
        <v>20.5</v>
      </c>
      <c r="U37" s="30" t="s">
        <v>1246</v>
      </c>
      <c r="W37" s="30">
        <f>1/T37*1000000</f>
        <v>48780.487804878052</v>
      </c>
      <c r="X37" s="30" t="s">
        <v>747</v>
      </c>
    </row>
    <row r="38" spans="1:24">
      <c r="B38" s="82">
        <f>B35*$F$1/$B$21</f>
        <v>6114263.2933111768</v>
      </c>
      <c r="C38" s="82"/>
      <c r="D38" s="82"/>
      <c r="P38" s="30" t="s">
        <v>2108</v>
      </c>
      <c r="Q38" s="30" t="s">
        <v>1518</v>
      </c>
      <c r="R38" s="30">
        <v>3.3</v>
      </c>
      <c r="S38" s="30">
        <v>20.2</v>
      </c>
      <c r="T38" s="30">
        <v>7.2</v>
      </c>
      <c r="U38" s="30" t="s">
        <v>1246</v>
      </c>
      <c r="W38" s="30">
        <f>1/T38*1000000</f>
        <v>138888.88888888891</v>
      </c>
      <c r="X38" s="30" t="s">
        <v>747</v>
      </c>
    </row>
    <row r="39" spans="1:24">
      <c r="B39" s="82">
        <f>B36*$F$1/$B$21</f>
        <v>4732439.7890228508</v>
      </c>
      <c r="C39" s="82">
        <f>C36*$F$1/$B$21</f>
        <v>1381823.504288326</v>
      </c>
      <c r="D39" s="82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9CF11-6413-44DE-B21E-16C1043DEF71}">
  <sheetPr>
    <tabColor theme="5"/>
  </sheetPr>
  <dimension ref="A2:Q25"/>
  <sheetViews>
    <sheetView zoomScale="85" zoomScaleNormal="85" workbookViewId="0">
      <selection activeCell="B36" sqref="B36"/>
    </sheetView>
  </sheetViews>
  <sheetFormatPr defaultRowHeight="16.5"/>
  <cols>
    <col min="1" max="5" width="15.625" customWidth="1"/>
  </cols>
  <sheetData>
    <row r="2" spans="1:17">
      <c r="A2" t="s">
        <v>2180</v>
      </c>
    </row>
    <row r="4" spans="1:17">
      <c r="A4" s="867" t="s">
        <v>2197</v>
      </c>
      <c r="B4" s="868"/>
      <c r="C4" s="868"/>
      <c r="D4" s="868"/>
      <c r="E4" s="869"/>
      <c r="G4" s="865" t="s">
        <v>2159</v>
      </c>
      <c r="H4" s="865"/>
      <c r="I4" s="865"/>
      <c r="N4" s="30" t="s">
        <v>2177</v>
      </c>
      <c r="O4" s="30"/>
      <c r="P4" s="30" t="s">
        <v>2178</v>
      </c>
      <c r="Q4" s="463" t="s">
        <v>2179</v>
      </c>
    </row>
    <row r="5" spans="1:17">
      <c r="A5" s="870" t="s">
        <v>91</v>
      </c>
      <c r="B5" s="870" t="s">
        <v>2182</v>
      </c>
      <c r="C5" s="872" t="s">
        <v>2183</v>
      </c>
      <c r="D5" s="873"/>
      <c r="E5" s="870" t="s">
        <v>110</v>
      </c>
      <c r="G5" s="866" t="s">
        <v>2196</v>
      </c>
      <c r="H5" s="865" t="s">
        <v>1262</v>
      </c>
      <c r="I5" s="865" t="s">
        <v>110</v>
      </c>
      <c r="N5" s="30"/>
      <c r="O5" s="738" t="s">
        <v>2012</v>
      </c>
      <c r="P5" s="739">
        <v>0.52700000000000002</v>
      </c>
      <c r="Q5" s="30"/>
    </row>
    <row r="6" spans="1:17">
      <c r="A6" s="871"/>
      <c r="B6" s="871"/>
      <c r="C6" s="624" t="s">
        <v>92</v>
      </c>
      <c r="D6" s="624" t="s">
        <v>2181</v>
      </c>
      <c r="E6" s="871"/>
      <c r="G6" s="866"/>
      <c r="H6" s="865"/>
      <c r="I6" s="865"/>
      <c r="N6" s="102"/>
      <c r="O6" s="738" t="s">
        <v>2013</v>
      </c>
      <c r="P6" s="739">
        <v>0.47299999999999998</v>
      </c>
      <c r="Q6" s="30"/>
    </row>
    <row r="7" spans="1:17">
      <c r="A7" s="624">
        <v>89741.180000000008</v>
      </c>
      <c r="B7" s="624">
        <v>50288</v>
      </c>
      <c r="C7" s="740">
        <v>15650</v>
      </c>
      <c r="D7" s="624">
        <v>7760</v>
      </c>
      <c r="E7" s="624">
        <v>23803.180000000008</v>
      </c>
      <c r="G7" s="742">
        <f>해상풍력연계형!B13</f>
        <v>32135.159999999996</v>
      </c>
      <c r="H7" s="743">
        <v>1606.09</v>
      </c>
      <c r="I7" s="742">
        <f>G7-H7</f>
        <v>30529.069999999996</v>
      </c>
    </row>
    <row r="9" spans="1:17">
      <c r="F9" s="741"/>
    </row>
    <row r="11" spans="1:17">
      <c r="A11" t="s">
        <v>2184</v>
      </c>
    </row>
    <row r="12" spans="1:17">
      <c r="A12" t="s">
        <v>2185</v>
      </c>
    </row>
    <row r="13" spans="1:17">
      <c r="A13" t="s">
        <v>2186</v>
      </c>
    </row>
    <row r="14" spans="1:17">
      <c r="A14" t="s">
        <v>2187</v>
      </c>
    </row>
    <row r="16" spans="1:17">
      <c r="B16" t="s">
        <v>2192</v>
      </c>
      <c r="E16" t="s">
        <v>2189</v>
      </c>
      <c r="G16" t="s">
        <v>2195</v>
      </c>
    </row>
    <row r="17" spans="1:7">
      <c r="A17" t="s">
        <v>2191</v>
      </c>
      <c r="B17" t="s">
        <v>2188</v>
      </c>
      <c r="C17" t="s">
        <v>2193</v>
      </c>
      <c r="D17" t="s">
        <v>2194</v>
      </c>
    </row>
    <row r="18" spans="1:7">
      <c r="A18" t="s">
        <v>2016</v>
      </c>
      <c r="B18" s="21">
        <v>3493000</v>
      </c>
      <c r="C18">
        <v>372.4</v>
      </c>
      <c r="D18" s="457">
        <f>C18/21</f>
        <v>17.733333333333331</v>
      </c>
      <c r="G18" s="741">
        <f>A7-B7</f>
        <v>39453.180000000008</v>
      </c>
    </row>
    <row r="19" spans="1:7">
      <c r="A19" t="s">
        <v>2017</v>
      </c>
      <c r="B19" s="21">
        <v>11358000</v>
      </c>
      <c r="C19">
        <v>715.5</v>
      </c>
      <c r="D19" s="457">
        <f>C19/21</f>
        <v>34.071428571428569</v>
      </c>
    </row>
    <row r="20" spans="1:7">
      <c r="A20" t="s">
        <v>2190</v>
      </c>
      <c r="B20" s="21">
        <v>184722000</v>
      </c>
      <c r="C20">
        <v>302.5</v>
      </c>
      <c r="D20" s="457">
        <f>C20/21</f>
        <v>14.404761904761905</v>
      </c>
    </row>
    <row r="22" spans="1:7">
      <c r="A22" t="s">
        <v>2020</v>
      </c>
    </row>
    <row r="23" spans="1:7">
      <c r="B23" t="s">
        <v>2198</v>
      </c>
      <c r="F23" s="726" t="s">
        <v>2199</v>
      </c>
    </row>
    <row r="24" spans="1:7">
      <c r="B24" s="21" t="s">
        <v>2200</v>
      </c>
      <c r="C24" t="s">
        <v>2201</v>
      </c>
    </row>
    <row r="25" spans="1:7">
      <c r="B25" s="21">
        <v>65772</v>
      </c>
      <c r="C25" s="21">
        <v>550800</v>
      </c>
    </row>
  </sheetData>
  <mergeCells count="9">
    <mergeCell ref="G4:I4"/>
    <mergeCell ref="G5:G6"/>
    <mergeCell ref="H5:H6"/>
    <mergeCell ref="I5:I6"/>
    <mergeCell ref="A4:E4"/>
    <mergeCell ref="A5:A6"/>
    <mergeCell ref="B5:B6"/>
    <mergeCell ref="C5:D5"/>
    <mergeCell ref="E5:E6"/>
  </mergeCells>
  <phoneticPr fontId="5" type="noConversion"/>
  <hyperlinks>
    <hyperlink ref="Q4" r:id="rId1" xr:uid="{F16FA215-6262-4407-BAC3-6F2284DA9200}"/>
    <hyperlink ref="F23" r:id="rId2" xr:uid="{A74C7437-3B4E-48B9-A6A9-33E7C513B748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DD1B-8169-4703-80E3-36AE5B440B4F}">
  <sheetPr>
    <tabColor theme="7" tint="-0.249977111117893"/>
  </sheetPr>
  <dimension ref="A1:AI83"/>
  <sheetViews>
    <sheetView topLeftCell="A55" zoomScale="90" zoomScaleNormal="90" workbookViewId="0">
      <selection activeCell="U33" sqref="U33"/>
    </sheetView>
  </sheetViews>
  <sheetFormatPr defaultRowHeight="16.5"/>
  <cols>
    <col min="1" max="1" width="11.5" style="30" bestFit="1" customWidth="1"/>
    <col min="2" max="2" width="12.75" style="30" bestFit="1" customWidth="1"/>
    <col min="3" max="3" width="12.625" style="30" bestFit="1" customWidth="1"/>
    <col min="4" max="4" width="11.5" style="30" bestFit="1" customWidth="1"/>
    <col min="5" max="5" width="9" style="30"/>
    <col min="6" max="7" width="12.625" style="30" bestFit="1" customWidth="1"/>
    <col min="8" max="10" width="9" style="30"/>
    <col min="11" max="11" width="12.625" style="30" bestFit="1" customWidth="1"/>
    <col min="12" max="12" width="9" style="30"/>
    <col min="13" max="13" width="10.25" style="30" bestFit="1" customWidth="1"/>
    <col min="14" max="25" width="9" style="30"/>
    <col min="26" max="26" width="12.875" style="30" customWidth="1"/>
    <col min="27" max="27" width="9.875" style="30" bestFit="1" customWidth="1"/>
    <col min="28" max="29" width="11.5" style="30" bestFit="1" customWidth="1"/>
    <col min="30" max="30" width="9" style="30"/>
    <col min="31" max="31" width="11.5" style="30" bestFit="1" customWidth="1"/>
    <col min="32" max="16384" width="9" style="30"/>
  </cols>
  <sheetData>
    <row r="1" spans="1:31">
      <c r="A1" s="30" t="s">
        <v>1143</v>
      </c>
    </row>
    <row r="3" spans="1:31">
      <c r="A3" s="30" t="s">
        <v>1144</v>
      </c>
      <c r="AD3" s="30" t="s">
        <v>1145</v>
      </c>
    </row>
    <row r="4" spans="1:31">
      <c r="A4" s="30" t="s">
        <v>1146</v>
      </c>
    </row>
    <row r="5" spans="1:31">
      <c r="A5" s="30" t="s">
        <v>1147</v>
      </c>
      <c r="G5" s="30" t="s">
        <v>1148</v>
      </c>
      <c r="K5" s="61" t="s">
        <v>111</v>
      </c>
      <c r="L5" s="61" t="s">
        <v>112</v>
      </c>
      <c r="M5" s="61" t="s">
        <v>113</v>
      </c>
      <c r="N5" s="50"/>
      <c r="O5" s="61" t="s">
        <v>114</v>
      </c>
      <c r="P5" s="61" t="s">
        <v>110</v>
      </c>
    </row>
    <row r="7" spans="1:31">
      <c r="A7" s="30" t="s">
        <v>1149</v>
      </c>
    </row>
    <row r="8" spans="1:31">
      <c r="A8" s="30" t="s">
        <v>1150</v>
      </c>
      <c r="N8" s="295"/>
      <c r="O8" s="295"/>
      <c r="P8" s="295"/>
      <c r="Q8" s="295"/>
    </row>
    <row r="9" spans="1:31">
      <c r="N9" s="295"/>
      <c r="O9" s="295"/>
      <c r="P9" s="295"/>
      <c r="Q9" s="295"/>
      <c r="S9" s="30" t="s">
        <v>1151</v>
      </c>
    </row>
    <row r="10" spans="1:31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  <c r="K10" s="848" t="s">
        <v>289</v>
      </c>
      <c r="L10" s="848"/>
      <c r="N10" s="874" t="s">
        <v>1152</v>
      </c>
      <c r="O10" s="874"/>
      <c r="P10" s="295"/>
      <c r="Q10" s="295"/>
      <c r="S10" s="124" t="s">
        <v>1153</v>
      </c>
    </row>
    <row r="11" spans="1:31">
      <c r="F11" s="30">
        <f>B10/F10</f>
        <v>65.837320574162675</v>
      </c>
      <c r="G11" s="30" t="s">
        <v>1561</v>
      </c>
      <c r="K11" s="848"/>
      <c r="L11" s="848"/>
      <c r="N11" s="874"/>
      <c r="O11" s="874"/>
      <c r="P11" s="295"/>
      <c r="Q11" s="295"/>
      <c r="S11" s="124" t="s">
        <v>1154</v>
      </c>
    </row>
    <row r="12" spans="1:31">
      <c r="A12" s="30" t="s">
        <v>1155</v>
      </c>
      <c r="F12" s="236">
        <f>'참고_농어촌연계형 자료'!F88</f>
        <v>1.0314242941642771</v>
      </c>
      <c r="N12" s="295"/>
      <c r="O12" s="295"/>
      <c r="P12" s="295"/>
      <c r="Q12" s="295"/>
      <c r="S12" s="124" t="s">
        <v>1156</v>
      </c>
      <c r="Z12" s="30" t="s">
        <v>1157</v>
      </c>
      <c r="AD12" s="30" t="s">
        <v>1158</v>
      </c>
    </row>
    <row r="13" spans="1:31" ht="17.25" thickBot="1">
      <c r="A13" s="30" t="s">
        <v>1159</v>
      </c>
      <c r="E13" s="30" t="s">
        <v>324</v>
      </c>
      <c r="N13" s="295"/>
      <c r="O13" s="295"/>
      <c r="P13" s="295"/>
      <c r="Q13" s="295"/>
      <c r="V13" s="30" t="s">
        <v>1160</v>
      </c>
    </row>
    <row r="14" spans="1:31">
      <c r="B14" s="50" t="s">
        <v>1161</v>
      </c>
      <c r="C14" s="50" t="s">
        <v>1162</v>
      </c>
      <c r="D14" s="50" t="s">
        <v>1163</v>
      </c>
      <c r="E14" s="50" t="s">
        <v>91</v>
      </c>
      <c r="N14" s="295"/>
      <c r="O14" s="295"/>
      <c r="P14" s="295"/>
      <c r="Q14" s="295"/>
      <c r="V14" s="855"/>
      <c r="W14" s="875" t="s">
        <v>173</v>
      </c>
      <c r="Y14" s="855"/>
      <c r="Z14" s="875" t="s">
        <v>174</v>
      </c>
      <c r="AA14" s="877" t="s">
        <v>1164</v>
      </c>
      <c r="AB14" s="773" t="s">
        <v>1165</v>
      </c>
      <c r="AC14" s="773"/>
      <c r="AD14" s="773"/>
      <c r="AE14" s="773"/>
    </row>
    <row r="15" spans="1:31">
      <c r="A15" s="30" t="s">
        <v>91</v>
      </c>
      <c r="B15" s="82">
        <f>농어촌지역형_자료!W18*'농어촌지역형(농촌)'!$B$10*$F$12</f>
        <v>47472.062529603187</v>
      </c>
      <c r="C15" s="82">
        <f>농어촌지역형_자료!X18*'농어촌지역형(농촌)'!$B$10*$F$12</f>
        <v>21674.412804839707</v>
      </c>
      <c r="D15" s="82">
        <f>농어촌지역형_자료!Y18*'농어촌지역형(농촌)'!$B$10*$F$12</f>
        <v>6169.8517402709085</v>
      </c>
      <c r="E15" s="82">
        <f t="shared" ref="E15:E20" si="0">SUM(B15:D15)</f>
        <v>75316.327074713801</v>
      </c>
      <c r="N15" s="295"/>
      <c r="O15" s="295" t="s">
        <v>1166</v>
      </c>
      <c r="P15" s="295"/>
      <c r="Q15" s="295"/>
      <c r="V15" s="805"/>
      <c r="W15" s="876"/>
      <c r="Y15" s="805"/>
      <c r="Z15" s="876"/>
      <c r="AA15" s="773"/>
      <c r="AB15" s="50" t="s">
        <v>114</v>
      </c>
      <c r="AC15" s="50" t="s">
        <v>1167</v>
      </c>
      <c r="AD15" s="50" t="s">
        <v>1168</v>
      </c>
      <c r="AE15" s="50" t="s">
        <v>1169</v>
      </c>
    </row>
    <row r="16" spans="1:31">
      <c r="A16" s="30" t="s">
        <v>111</v>
      </c>
      <c r="B16" s="82">
        <f>농어촌지역형_자료!W19*'농어촌지역형(농촌)'!$B$10*$F$12</f>
        <v>25.583404457144969</v>
      </c>
      <c r="C16" s="82">
        <f>농어촌지역형_자료!X19*'농어촌지역형(농촌)'!$B$10*$F$12</f>
        <v>0</v>
      </c>
      <c r="D16" s="82">
        <f>농어촌지역형_자료!Y19*'농어촌지역형(농촌)'!$B$10*$F$12</f>
        <v>0</v>
      </c>
      <c r="E16" s="82">
        <f t="shared" si="0"/>
        <v>25.583404457144969</v>
      </c>
      <c r="N16" s="295"/>
      <c r="O16" s="295"/>
      <c r="P16" s="295"/>
      <c r="Q16" s="295"/>
      <c r="V16" s="33" t="s">
        <v>91</v>
      </c>
      <c r="W16" s="296">
        <f t="shared" ref="W16:W21" si="1">E15</f>
        <v>75316.327074713801</v>
      </c>
      <c r="Y16" s="33" t="s">
        <v>91</v>
      </c>
      <c r="Z16" s="296">
        <f>SUM(Z17:Z21)</f>
        <v>1277837.9291384001</v>
      </c>
    </row>
    <row r="17" spans="1:35">
      <c r="A17" s="30" t="s">
        <v>112</v>
      </c>
      <c r="B17" s="82">
        <f>농어촌지역형_자료!W20*'농어촌지역형(농촌)'!$B$10*$F$12</f>
        <v>20873.845419317135</v>
      </c>
      <c r="C17" s="82">
        <f>농어촌지역형_자료!X20*'농어촌지역형(농촌)'!$B$10*$F$12</f>
        <v>14934.738819684317</v>
      </c>
      <c r="D17" s="82">
        <f>농어촌지역형_자료!Y20*'농어촌지역형(농촌)'!$B$10*$F$12</f>
        <v>1126.439537495748</v>
      </c>
      <c r="E17" s="82">
        <f t="shared" si="0"/>
        <v>36935.023776497197</v>
      </c>
      <c r="N17" s="295"/>
      <c r="O17" s="297">
        <f>B25</f>
        <v>0.31738482215596348</v>
      </c>
      <c r="P17" s="295"/>
      <c r="Q17" s="295"/>
      <c r="V17" s="33" t="s">
        <v>111</v>
      </c>
      <c r="W17" s="296">
        <f t="shared" si="1"/>
        <v>25.583404457144969</v>
      </c>
      <c r="Y17" s="33" t="s">
        <v>1170</v>
      </c>
      <c r="Z17" s="296">
        <f>C41</f>
        <v>85890.895132478545</v>
      </c>
      <c r="AA17" s="30">
        <v>0</v>
      </c>
      <c r="AB17" s="86"/>
      <c r="AC17" s="82">
        <f>D41</f>
        <v>16414.704403095897</v>
      </c>
    </row>
    <row r="18" spans="1:35">
      <c r="A18" s="30" t="s">
        <v>113</v>
      </c>
      <c r="B18" s="82">
        <f>농어촌지역형_자료!W21*'농어촌지역형(농촌)'!$B$10*$F$12</f>
        <v>60.219822827393742</v>
      </c>
      <c r="C18" s="82">
        <f>농어촌지역형_자료!X21*'농어촌지역형(농촌)'!$B$10*$F$12</f>
        <v>0</v>
      </c>
      <c r="D18" s="82">
        <f>농어촌지역형_자료!Y21*'농어촌지역형(농촌)'!$B$10*$F$12</f>
        <v>41.049569227702143</v>
      </c>
      <c r="E18" s="82">
        <f t="shared" si="0"/>
        <v>101.26939205509589</v>
      </c>
      <c r="N18" s="295"/>
      <c r="O18" s="295"/>
      <c r="P18" s="295"/>
      <c r="Q18" s="295"/>
      <c r="V18" s="33" t="s">
        <v>112</v>
      </c>
      <c r="W18" s="296">
        <f t="shared" si="1"/>
        <v>36935.023776497197</v>
      </c>
      <c r="Y18" s="33" t="s">
        <v>1171</v>
      </c>
      <c r="Z18" s="296">
        <f>C42</f>
        <v>25974.907258974377</v>
      </c>
      <c r="AA18" s="30">
        <v>0</v>
      </c>
      <c r="AD18" s="86">
        <f>E42</f>
        <v>3499.6858380258145</v>
      </c>
    </row>
    <row r="19" spans="1:35">
      <c r="A19" s="30" t="s">
        <v>124</v>
      </c>
      <c r="B19" s="82">
        <f>농어촌지역형_자료!W22*'농어촌지역형(농촌)'!$B$10*$F$12</f>
        <v>24890.430783269465</v>
      </c>
      <c r="C19" s="82">
        <f>농어촌지역형_자료!X22*'농어촌지역형(농촌)'!$B$10*$F$12</f>
        <v>6739.6737907762545</v>
      </c>
      <c r="D19" s="82">
        <f>농어촌지역형_자료!Y22*'농어촌지역형(농촌)'!$B$10*$F$12</f>
        <v>4686.986177440047</v>
      </c>
      <c r="E19" s="82">
        <f t="shared" si="0"/>
        <v>36317.090751485768</v>
      </c>
      <c r="N19" s="295"/>
      <c r="O19" s="295"/>
      <c r="P19" s="295"/>
      <c r="Q19" s="295"/>
      <c r="V19" s="33" t="s">
        <v>172</v>
      </c>
      <c r="W19" s="296">
        <f t="shared" si="1"/>
        <v>101.26939205509589</v>
      </c>
      <c r="Y19" s="33" t="s">
        <v>1172</v>
      </c>
      <c r="Z19" s="296">
        <f>C43</f>
        <v>13056.848147495368</v>
      </c>
      <c r="AA19" s="30">
        <v>0</v>
      </c>
      <c r="AE19" s="86">
        <f>F43</f>
        <v>1604.1591406620221</v>
      </c>
    </row>
    <row r="20" spans="1:35">
      <c r="A20" s="30" t="s">
        <v>110</v>
      </c>
      <c r="B20" s="82">
        <f>농어촌지역형_자료!W23*'농어촌지역형(농촌)'!$B$10*$F$12</f>
        <v>1621.983294111192</v>
      </c>
      <c r="C20" s="82">
        <f>농어촌지역형_자료!X23*'농어촌지역형(농촌)'!$B$10*$F$12</f>
        <v>0</v>
      </c>
      <c r="D20" s="82">
        <f>농어촌지역형_자료!Y23*'농어촌지역형(농촌)'!$B$10*$F$12</f>
        <v>315.37645610741123</v>
      </c>
      <c r="E20" s="82">
        <f t="shared" si="0"/>
        <v>1937.3597502186033</v>
      </c>
      <c r="K20" s="30" t="s">
        <v>1173</v>
      </c>
      <c r="V20" s="33" t="s">
        <v>124</v>
      </c>
      <c r="W20" s="296">
        <f t="shared" si="1"/>
        <v>36317.090751485768</v>
      </c>
      <c r="Y20" s="33" t="s">
        <v>82</v>
      </c>
      <c r="Z20" s="296">
        <f>C53</f>
        <v>1136144.7020036143</v>
      </c>
      <c r="AA20" s="878">
        <f>W16</f>
        <v>75316.327074713801</v>
      </c>
      <c r="AB20" s="878">
        <f>(Z20+Z21)-AA20</f>
        <v>1077598.951524738</v>
      </c>
      <c r="AH20" s="30" t="s">
        <v>910</v>
      </c>
      <c r="AI20" s="30" t="s">
        <v>118</v>
      </c>
    </row>
    <row r="21" spans="1:35" ht="17.25" thickBot="1">
      <c r="K21" s="124" t="s">
        <v>82</v>
      </c>
      <c r="V21" s="68" t="s">
        <v>110</v>
      </c>
      <c r="W21" s="298">
        <f t="shared" si="1"/>
        <v>1937.3597502186033</v>
      </c>
      <c r="Y21" s="68" t="s">
        <v>1174</v>
      </c>
      <c r="Z21" s="298">
        <f>C51</f>
        <v>16770.57659583744</v>
      </c>
      <c r="AA21" s="773"/>
      <c r="AB21" s="878"/>
      <c r="AH21" s="30">
        <v>2000</v>
      </c>
      <c r="AI21" s="57">
        <v>0.6</v>
      </c>
    </row>
    <row r="22" spans="1:35">
      <c r="A22" s="30" t="s">
        <v>1175</v>
      </c>
      <c r="B22" s="25"/>
      <c r="C22" s="25"/>
      <c r="K22" s="124" t="s">
        <v>1176</v>
      </c>
      <c r="O22" s="30" t="s">
        <v>1177</v>
      </c>
      <c r="Z22" s="86">
        <f>Z21+Z20</f>
        <v>1152915.2785994518</v>
      </c>
      <c r="AB22" s="82">
        <f>AB20/$AH$23</f>
        <v>19242.838420084609</v>
      </c>
      <c r="AE22" s="82">
        <f>AE19*'환경연계형(물재생센터)'!C49</f>
        <v>514.15357072500706</v>
      </c>
      <c r="AH22" s="30" t="s">
        <v>459</v>
      </c>
      <c r="AI22" s="57"/>
    </row>
    <row r="23" spans="1:35">
      <c r="A23" s="25"/>
      <c r="B23" s="25" t="s">
        <v>1178</v>
      </c>
      <c r="C23" s="25" t="s">
        <v>1179</v>
      </c>
      <c r="D23" s="25"/>
      <c r="E23" s="25"/>
      <c r="F23" s="299" t="s">
        <v>1180</v>
      </c>
      <c r="O23" s="300">
        <f>C25</f>
        <v>0.68261517784403658</v>
      </c>
      <c r="AH23" s="30">
        <v>56</v>
      </c>
      <c r="AI23" s="30" t="s">
        <v>532</v>
      </c>
    </row>
    <row r="24" spans="1:35">
      <c r="A24" s="25"/>
      <c r="B24" s="301">
        <f>농어촌지역형_자료!C17/농어촌지역형_자료!B19*'농어촌지역형(농촌)'!B10*0.996</f>
        <v>19.900028349178911</v>
      </c>
      <c r="C24" s="301">
        <f>F10-B24</f>
        <v>42.799971650821092</v>
      </c>
      <c r="D24" s="302" t="s">
        <v>1181</v>
      </c>
      <c r="E24" s="25"/>
      <c r="F24" s="25"/>
      <c r="Y24" s="295" t="s">
        <v>1182</v>
      </c>
      <c r="Z24" s="295"/>
      <c r="AA24" s="295"/>
      <c r="AB24" s="295" t="s">
        <v>1183</v>
      </c>
      <c r="AC24" s="295"/>
      <c r="AD24" s="295"/>
      <c r="AE24" s="303">
        <f>AB22+AE22</f>
        <v>19756.991990809616</v>
      </c>
      <c r="AF24" s="295" t="s">
        <v>630</v>
      </c>
      <c r="AH24" s="89">
        <f>AH21/AH23</f>
        <v>35.714285714285715</v>
      </c>
      <c r="AI24" s="30" t="s">
        <v>653</v>
      </c>
    </row>
    <row r="25" spans="1:35">
      <c r="A25" s="25"/>
      <c r="B25" s="304">
        <f>B24/$F$10</f>
        <v>0.31738482215596348</v>
      </c>
      <c r="C25" s="304">
        <f>C24/$F$10</f>
        <v>0.68261517784403658</v>
      </c>
      <c r="D25" s="25"/>
      <c r="E25" s="25"/>
      <c r="F25" s="25" t="s">
        <v>1184</v>
      </c>
    </row>
    <row r="26" spans="1:35">
      <c r="A26" s="25" t="s">
        <v>1151</v>
      </c>
      <c r="B26" s="305"/>
      <c r="C26" s="305"/>
      <c r="D26" s="25"/>
      <c r="E26" s="25"/>
      <c r="F26" s="25" t="s">
        <v>1185</v>
      </c>
    </row>
    <row r="27" spans="1:35">
      <c r="A27" s="25" t="s">
        <v>1186</v>
      </c>
      <c r="B27" s="305"/>
      <c r="C27" s="305"/>
      <c r="D27" s="25"/>
      <c r="E27" s="25"/>
      <c r="F27" s="25"/>
    </row>
    <row r="28" spans="1:35">
      <c r="A28" s="25" t="s">
        <v>1187</v>
      </c>
      <c r="B28" s="305"/>
      <c r="C28" s="305"/>
      <c r="D28" s="25"/>
      <c r="E28" s="25"/>
      <c r="F28" s="25"/>
      <c r="V28" s="30" t="s">
        <v>1188</v>
      </c>
    </row>
    <row r="29" spans="1:35">
      <c r="A29" s="25"/>
      <c r="B29" s="305"/>
      <c r="C29" s="305"/>
      <c r="D29" s="25"/>
      <c r="E29" s="25"/>
      <c r="F29" s="25"/>
      <c r="V29" s="30" t="s">
        <v>1189</v>
      </c>
    </row>
    <row r="30" spans="1:35">
      <c r="A30" s="25" t="s">
        <v>1190</v>
      </c>
      <c r="B30" s="25"/>
      <c r="C30" s="25"/>
      <c r="D30" s="25"/>
      <c r="E30" s="25"/>
      <c r="F30" s="25"/>
    </row>
    <row r="31" spans="1:35">
      <c r="A31" s="25"/>
      <c r="B31" s="25"/>
      <c r="C31" s="25"/>
      <c r="D31" s="25"/>
      <c r="E31" s="25"/>
      <c r="F31" s="25"/>
    </row>
    <row r="32" spans="1:35">
      <c r="A32" s="25" t="s">
        <v>1191</v>
      </c>
      <c r="B32" s="25"/>
      <c r="C32" s="25"/>
      <c r="D32" s="25"/>
      <c r="E32" s="25" t="s">
        <v>1192</v>
      </c>
      <c r="F32" s="25"/>
    </row>
    <row r="33" spans="1:19">
      <c r="A33" s="25"/>
      <c r="B33" s="25"/>
      <c r="C33" s="25"/>
      <c r="D33" s="25"/>
      <c r="E33" s="25"/>
      <c r="F33" s="25" t="s">
        <v>1193</v>
      </c>
    </row>
    <row r="34" spans="1:19">
      <c r="A34" s="25"/>
      <c r="B34" s="25"/>
      <c r="C34" s="25"/>
      <c r="D34" s="25"/>
      <c r="E34" s="25" t="s">
        <v>1153</v>
      </c>
      <c r="F34" s="306">
        <v>9852860</v>
      </c>
      <c r="G34" s="82">
        <f>F34*$G$72/1000</f>
        <v>114568.13953488371</v>
      </c>
      <c r="H34" s="30" t="s">
        <v>161</v>
      </c>
      <c r="I34" s="89">
        <f>G34/농어촌지역형_자료!$G$14</f>
        <v>1.369870735765208</v>
      </c>
      <c r="J34" s="30" t="s">
        <v>1194</v>
      </c>
      <c r="L34" s="73" t="s">
        <v>1195</v>
      </c>
      <c r="M34" s="30" t="s">
        <v>1196</v>
      </c>
    </row>
    <row r="35" spans="1:19">
      <c r="A35" s="25"/>
      <c r="B35" s="25"/>
      <c r="C35" s="25"/>
      <c r="D35" s="25"/>
      <c r="E35" s="25" t="s">
        <v>1154</v>
      </c>
      <c r="F35" s="306">
        <v>2979677</v>
      </c>
      <c r="G35" s="82">
        <f>F35*$G$72/1000</f>
        <v>34647.406976744183</v>
      </c>
      <c r="H35" s="30" t="s">
        <v>161</v>
      </c>
      <c r="I35" s="89">
        <f>G35/농어촌지역형_자료!$G$14</f>
        <v>0.41427284304584328</v>
      </c>
      <c r="J35" s="30" t="s">
        <v>1194</v>
      </c>
      <c r="L35" s="73" t="s">
        <v>1197</v>
      </c>
      <c r="M35" s="30" t="s">
        <v>1198</v>
      </c>
    </row>
    <row r="36" spans="1:19">
      <c r="A36" s="25"/>
      <c r="B36" s="25"/>
      <c r="C36" s="25"/>
      <c r="D36" s="25"/>
      <c r="E36" s="25" t="s">
        <v>1156</v>
      </c>
      <c r="F36" s="306">
        <v>1497799</v>
      </c>
      <c r="G36" s="82">
        <f>F36*$G$72/1000</f>
        <v>17416.267441860462</v>
      </c>
      <c r="H36" s="30" t="s">
        <v>161</v>
      </c>
      <c r="I36" s="89">
        <f>G36/농어촌지역형_자료!$G$14</f>
        <v>0.20824319214506168</v>
      </c>
      <c r="J36" s="30" t="s">
        <v>1194</v>
      </c>
      <c r="L36" s="73" t="s">
        <v>1199</v>
      </c>
      <c r="M36" s="30" t="s">
        <v>1200</v>
      </c>
    </row>
    <row r="37" spans="1:19">
      <c r="A37" s="25"/>
      <c r="B37" s="25"/>
      <c r="C37" s="25"/>
      <c r="D37" s="25"/>
      <c r="E37" s="25" t="s">
        <v>91</v>
      </c>
      <c r="F37" s="307">
        <f>SUM(F34:F36)</f>
        <v>14330336</v>
      </c>
      <c r="G37" s="307">
        <f>SUM(G34:G36)</f>
        <v>166631.81395348837</v>
      </c>
      <c r="H37" s="30" t="s">
        <v>161</v>
      </c>
      <c r="I37" s="89">
        <f>G37/농어촌지역형_자료!$G$14</f>
        <v>1.9923867709561132</v>
      </c>
      <c r="J37" s="30" t="s">
        <v>1194</v>
      </c>
    </row>
    <row r="38" spans="1:19">
      <c r="A38" s="25"/>
      <c r="B38" s="25"/>
      <c r="C38" s="25"/>
      <c r="D38" s="25"/>
      <c r="E38" s="25"/>
      <c r="F38" s="25"/>
    </row>
    <row r="39" spans="1:19">
      <c r="A39" s="25" t="s">
        <v>1201</v>
      </c>
      <c r="B39" s="25"/>
      <c r="C39" s="25"/>
      <c r="D39" s="25"/>
      <c r="E39" s="25"/>
      <c r="F39" s="25"/>
      <c r="R39" s="30" t="s">
        <v>1202</v>
      </c>
    </row>
    <row r="40" spans="1:19">
      <c r="A40" s="25" t="s">
        <v>1151</v>
      </c>
      <c r="B40" s="25"/>
      <c r="C40" s="25" t="s">
        <v>178</v>
      </c>
      <c r="D40" s="25" t="s">
        <v>1203</v>
      </c>
      <c r="E40" s="25" t="s">
        <v>1168</v>
      </c>
      <c r="F40" s="25" t="s">
        <v>1169</v>
      </c>
      <c r="K40" s="30" t="s">
        <v>1204</v>
      </c>
      <c r="L40" s="773" t="s">
        <v>1205</v>
      </c>
      <c r="M40" s="773"/>
      <c r="S40" s="30" t="s">
        <v>1206</v>
      </c>
    </row>
    <row r="41" spans="1:19">
      <c r="A41" s="25" t="s">
        <v>1153</v>
      </c>
      <c r="B41" s="25" t="s">
        <v>1207</v>
      </c>
      <c r="C41" s="308">
        <f>I34*$F$10*1000</f>
        <v>85890.895132478545</v>
      </c>
      <c r="D41" s="309">
        <f>C41/R43</f>
        <v>16414.704403095897</v>
      </c>
      <c r="E41" s="25"/>
      <c r="F41" s="25"/>
      <c r="G41" s="25"/>
      <c r="H41" s="25" t="s">
        <v>1208</v>
      </c>
      <c r="K41" s="30" t="s">
        <v>377</v>
      </c>
      <c r="L41" s="30" t="s">
        <v>1209</v>
      </c>
      <c r="M41" s="30" t="s">
        <v>1171</v>
      </c>
      <c r="R41" s="30">
        <v>4.5</v>
      </c>
      <c r="S41" s="30" t="s">
        <v>1210</v>
      </c>
    </row>
    <row r="42" spans="1:19">
      <c r="A42" s="25" t="s">
        <v>1154</v>
      </c>
      <c r="B42" s="25" t="s">
        <v>1171</v>
      </c>
      <c r="C42" s="308">
        <f>I35*$F$10*1000</f>
        <v>25974.907258974377</v>
      </c>
      <c r="D42" s="25"/>
      <c r="E42" s="308">
        <f>C42/M44</f>
        <v>3499.6858380258145</v>
      </c>
      <c r="F42" s="25"/>
      <c r="J42" s="30" t="s">
        <v>1211</v>
      </c>
      <c r="K42" s="82">
        <v>10000</v>
      </c>
      <c r="L42" s="30">
        <v>42.3</v>
      </c>
      <c r="M42" s="30">
        <v>27</v>
      </c>
      <c r="R42" s="30">
        <v>4500</v>
      </c>
      <c r="S42" s="30" t="s">
        <v>1212</v>
      </c>
    </row>
    <row r="43" spans="1:19">
      <c r="A43" s="25" t="s">
        <v>1156</v>
      </c>
      <c r="B43" s="25" t="s">
        <v>1172</v>
      </c>
      <c r="C43" s="308">
        <f>I36*$F$10*1000</f>
        <v>13056.848147495368</v>
      </c>
      <c r="D43" s="25"/>
      <c r="E43" s="25"/>
      <c r="F43" s="310">
        <f>C43*860/5000*'환경연계형(물재생센터)'!C38</f>
        <v>1604.1591406620221</v>
      </c>
      <c r="M43" s="82">
        <f>K42/L42*M42</f>
        <v>6382.9787234042551</v>
      </c>
      <c r="N43" s="30" t="s">
        <v>377</v>
      </c>
      <c r="R43" s="89">
        <f>R42/860</f>
        <v>5.2325581395348841</v>
      </c>
      <c r="S43" s="30" t="s">
        <v>1213</v>
      </c>
    </row>
    <row r="44" spans="1:19">
      <c r="A44" s="25"/>
      <c r="B44" s="25"/>
      <c r="C44" s="25"/>
      <c r="D44" s="25"/>
      <c r="E44" s="25"/>
      <c r="F44" s="311"/>
      <c r="M44" s="89">
        <f>M43/860</f>
        <v>7.4220682830282039</v>
      </c>
      <c r="N44" s="30" t="s">
        <v>1213</v>
      </c>
    </row>
    <row r="45" spans="1:19">
      <c r="A45" s="25" t="s">
        <v>1214</v>
      </c>
      <c r="B45" s="25"/>
      <c r="C45" s="25"/>
      <c r="D45" s="25" t="s">
        <v>352</v>
      </c>
      <c r="E45" s="25"/>
      <c r="F45" s="311" t="s">
        <v>1215</v>
      </c>
    </row>
    <row r="46" spans="1:19">
      <c r="A46" s="25" t="s">
        <v>1216</v>
      </c>
      <c r="B46" s="25"/>
      <c r="C46" s="312">
        <v>0.2</v>
      </c>
      <c r="D46" s="313">
        <f>$C$24*C46</f>
        <v>8.5599943301642192</v>
      </c>
      <c r="E46" s="25"/>
      <c r="F46" s="314">
        <f>F43*'환경연계형(물재생센터)'!C49</f>
        <v>514.15357072500706</v>
      </c>
      <c r="G46" s="315" t="s">
        <v>1217</v>
      </c>
    </row>
    <row r="47" spans="1:19">
      <c r="A47" s="25" t="s">
        <v>83</v>
      </c>
      <c r="B47" s="25"/>
      <c r="C47" s="312">
        <v>0.05</v>
      </c>
      <c r="D47" s="313">
        <f>$C$24*C47</f>
        <v>2.1399985825410548</v>
      </c>
      <c r="E47" s="25"/>
      <c r="F47" s="25"/>
    </row>
    <row r="48" spans="1:19">
      <c r="A48" s="25" t="s">
        <v>82</v>
      </c>
      <c r="B48" s="25"/>
      <c r="C48" s="312">
        <v>0.15</v>
      </c>
      <c r="D48" s="313">
        <f>$C$24*C48</f>
        <v>6.4199957476231635</v>
      </c>
      <c r="E48" s="25"/>
      <c r="F48" s="472">
        <f>D48/$F$10</f>
        <v>0.10239227667660547</v>
      </c>
      <c r="G48" s="72" t="s">
        <v>1218</v>
      </c>
    </row>
    <row r="49" spans="1:17">
      <c r="A49" s="25"/>
      <c r="B49" s="25"/>
      <c r="C49" s="25"/>
      <c r="D49" s="25"/>
      <c r="E49" s="25"/>
      <c r="F49" s="25"/>
      <c r="G49" s="299" t="s">
        <v>1219</v>
      </c>
    </row>
    <row r="50" spans="1:17">
      <c r="A50" s="25" t="s">
        <v>83</v>
      </c>
      <c r="B50" s="25"/>
      <c r="C50" s="313">
        <f>C24*C47*O71</f>
        <v>7.5585697333351867</v>
      </c>
      <c r="D50" s="25" t="s">
        <v>453</v>
      </c>
      <c r="E50" s="25"/>
      <c r="F50" s="311">
        <f>C50/F10</f>
        <v>0.12055135140885465</v>
      </c>
    </row>
    <row r="51" spans="1:17">
      <c r="A51" s="25"/>
      <c r="B51" s="25"/>
      <c r="C51" s="308">
        <f>C50*8760*S69</f>
        <v>16770.57659583744</v>
      </c>
      <c r="D51" s="25" t="s">
        <v>178</v>
      </c>
      <c r="E51" s="25"/>
      <c r="F51" s="25"/>
      <c r="G51" s="30" t="s">
        <v>1220</v>
      </c>
    </row>
    <row r="52" spans="1:17">
      <c r="A52" s="25" t="s">
        <v>82</v>
      </c>
      <c r="B52" s="25"/>
      <c r="C52" s="308">
        <f>C24*C48*1000000/'환경연계형(물재생센터)'!AC63</f>
        <v>648.48441895183464</v>
      </c>
      <c r="D52" s="25" t="s">
        <v>453</v>
      </c>
      <c r="E52" s="25"/>
      <c r="F52" s="25"/>
      <c r="G52" s="30" t="s">
        <v>1221</v>
      </c>
    </row>
    <row r="53" spans="1:17">
      <c r="A53" s="25"/>
      <c r="B53" s="25"/>
      <c r="C53" s="308">
        <f>C52*8760*'환경연계형(물재생센터)'!AG55</f>
        <v>1136144.7020036143</v>
      </c>
      <c r="D53" s="25" t="s">
        <v>178</v>
      </c>
      <c r="E53" s="25"/>
      <c r="F53" s="25"/>
      <c r="G53" s="30" t="s">
        <v>1222</v>
      </c>
    </row>
    <row r="54" spans="1:17">
      <c r="A54" s="25"/>
      <c r="B54" s="25"/>
      <c r="C54" s="25"/>
      <c r="D54" s="25"/>
      <c r="E54" s="25"/>
      <c r="F54" s="25"/>
      <c r="G54" s="30" t="s">
        <v>1223</v>
      </c>
    </row>
    <row r="55" spans="1:17">
      <c r="A55" s="25"/>
      <c r="B55" s="25"/>
      <c r="C55" s="25"/>
      <c r="D55" s="25"/>
      <c r="E55" s="25"/>
      <c r="F55" s="25"/>
      <c r="G55" s="30" t="s">
        <v>1224</v>
      </c>
    </row>
    <row r="56" spans="1:17">
      <c r="A56" s="25"/>
      <c r="B56" s="26"/>
      <c r="C56" s="26"/>
      <c r="D56" s="26"/>
      <c r="E56" s="26"/>
      <c r="F56" s="26"/>
    </row>
    <row r="57" spans="1:17">
      <c r="A57" s="25">
        <v>1990</v>
      </c>
      <c r="B57" s="26" t="s">
        <v>1225</v>
      </c>
      <c r="C57" s="26" t="s">
        <v>1226</v>
      </c>
      <c r="D57" s="26" t="s">
        <v>1227</v>
      </c>
      <c r="E57" s="26"/>
      <c r="F57" s="26"/>
    </row>
    <row r="58" spans="1:17">
      <c r="A58" s="306">
        <v>2108812</v>
      </c>
      <c r="B58" s="316">
        <v>513198</v>
      </c>
      <c r="C58" s="316">
        <v>211545</v>
      </c>
      <c r="D58" s="316">
        <f>B58-C58</f>
        <v>301653</v>
      </c>
      <c r="E58" s="26" t="s">
        <v>1228</v>
      </c>
      <c r="F58" s="26" t="s">
        <v>1229</v>
      </c>
    </row>
    <row r="59" spans="1:17">
      <c r="A59" s="25"/>
      <c r="B59" s="317">
        <f>B58/100</f>
        <v>5131.9799999999996</v>
      </c>
      <c r="C59" s="317">
        <f>C58/100</f>
        <v>2115.4499999999998</v>
      </c>
      <c r="D59" s="317">
        <f>D58/100</f>
        <v>3016.53</v>
      </c>
      <c r="E59" s="318" t="s">
        <v>352</v>
      </c>
      <c r="F59" s="26"/>
      <c r="K59" s="30" t="s">
        <v>1230</v>
      </c>
      <c r="M59" s="30" t="s">
        <v>1231</v>
      </c>
    </row>
    <row r="60" spans="1:17">
      <c r="A60" s="25" t="s">
        <v>1232</v>
      </c>
      <c r="B60" s="26" t="s">
        <v>289</v>
      </c>
      <c r="C60" s="26" t="s">
        <v>1226</v>
      </c>
      <c r="D60" s="26"/>
      <c r="E60" s="26"/>
      <c r="F60" s="26"/>
    </row>
    <row r="61" spans="1:17">
      <c r="A61" s="307">
        <f>A58-B58</f>
        <v>1595614</v>
      </c>
      <c r="B61" s="319">
        <f>D58</f>
        <v>301653</v>
      </c>
      <c r="C61" s="319">
        <f>C58</f>
        <v>211545</v>
      </c>
      <c r="D61" s="26"/>
      <c r="E61" s="26"/>
      <c r="F61" s="26"/>
      <c r="K61" s="30" t="s">
        <v>388</v>
      </c>
      <c r="L61" s="30" t="s">
        <v>1233</v>
      </c>
      <c r="M61" s="30" t="s">
        <v>1234</v>
      </c>
      <c r="N61" s="30" t="s">
        <v>1235</v>
      </c>
      <c r="P61" s="72" t="s">
        <v>1236</v>
      </c>
    </row>
    <row r="62" spans="1:17">
      <c r="A62" s="25"/>
      <c r="B62" s="26"/>
      <c r="C62" s="26"/>
      <c r="D62" s="26"/>
      <c r="E62" s="26"/>
      <c r="F62" s="26"/>
      <c r="K62" s="30">
        <v>99659</v>
      </c>
      <c r="L62" s="30">
        <v>25019</v>
      </c>
      <c r="M62" s="30">
        <v>18086</v>
      </c>
      <c r="N62" s="30">
        <f>L62-M62</f>
        <v>6933</v>
      </c>
    </row>
    <row r="63" spans="1:17">
      <c r="A63" s="25"/>
      <c r="B63" s="26"/>
      <c r="C63" s="26"/>
      <c r="D63" s="26"/>
      <c r="E63" s="26"/>
      <c r="F63" s="26"/>
      <c r="N63" s="87">
        <f>N62/K62</f>
        <v>6.9567224234640124E-2</v>
      </c>
      <c r="O63" s="89">
        <f>L69*N63</f>
        <v>24.487662930593324</v>
      </c>
      <c r="Q63" s="72" t="s">
        <v>1237</v>
      </c>
    </row>
    <row r="64" spans="1:17">
      <c r="A64" s="25"/>
      <c r="B64" s="26"/>
      <c r="C64" s="26"/>
      <c r="D64" s="26"/>
      <c r="E64" s="26"/>
      <c r="F64" s="26"/>
      <c r="K64" s="30" t="s">
        <v>1238</v>
      </c>
      <c r="Q64" s="30" t="s">
        <v>1239</v>
      </c>
    </row>
    <row r="65" spans="1:19">
      <c r="A65" s="25"/>
      <c r="B65" s="26"/>
      <c r="C65" s="26"/>
      <c r="D65" s="26"/>
      <c r="E65" s="26"/>
      <c r="F65" s="26"/>
      <c r="M65" s="50" t="s">
        <v>1234</v>
      </c>
      <c r="N65" s="50" t="s">
        <v>1240</v>
      </c>
    </row>
    <row r="66" spans="1:19">
      <c r="B66" s="26"/>
      <c r="C66" s="26"/>
      <c r="D66" s="26"/>
      <c r="E66" s="26"/>
      <c r="F66" s="26"/>
      <c r="M66" s="153">
        <f>K62/L62*M62</f>
        <v>72042.554618489958</v>
      </c>
      <c r="N66" s="320">
        <f>K62-M66</f>
        <v>27616.445381510042</v>
      </c>
    </row>
    <row r="67" spans="1:19">
      <c r="B67" s="26"/>
      <c r="C67" s="26"/>
      <c r="D67" s="26"/>
      <c r="E67" s="26"/>
      <c r="F67" s="26"/>
      <c r="M67" s="87">
        <f>M66/$K$62</f>
        <v>0.72289060314161246</v>
      </c>
      <c r="N67" s="87">
        <f>N66/$K$62</f>
        <v>0.27710939685838754</v>
      </c>
      <c r="O67" s="30" t="s">
        <v>1241</v>
      </c>
    </row>
    <row r="68" spans="1:19">
      <c r="B68" s="26"/>
      <c r="C68" s="26"/>
      <c r="D68" s="26"/>
      <c r="E68" s="26"/>
      <c r="F68" s="26"/>
      <c r="K68" s="30" t="s">
        <v>1242</v>
      </c>
      <c r="L68" s="50" t="s">
        <v>1083</v>
      </c>
      <c r="M68" s="50" t="s">
        <v>109</v>
      </c>
      <c r="O68" s="30" t="s">
        <v>1083</v>
      </c>
      <c r="P68" s="30" t="s">
        <v>109</v>
      </c>
      <c r="S68" s="30" t="s">
        <v>118</v>
      </c>
    </row>
    <row r="69" spans="1:19">
      <c r="B69" s="26"/>
      <c r="C69" s="26"/>
      <c r="D69" s="26"/>
      <c r="E69" s="26"/>
      <c r="F69" s="26" t="s">
        <v>1211</v>
      </c>
      <c r="G69" s="30">
        <v>10000000</v>
      </c>
      <c r="H69" s="30" t="s">
        <v>745</v>
      </c>
      <c r="K69" s="30" t="s">
        <v>1243</v>
      </c>
      <c r="L69" s="30">
        <v>352</v>
      </c>
      <c r="M69" s="30">
        <v>781</v>
      </c>
      <c r="O69" s="177">
        <f>L69*$N$67</f>
        <v>97.54250769415242</v>
      </c>
      <c r="P69" s="177">
        <f>M69*$N$67</f>
        <v>216.42243894640066</v>
      </c>
      <c r="Q69" s="30">
        <f>P69*1000/O69</f>
        <v>2218.7499999999995</v>
      </c>
      <c r="R69" s="30" t="s">
        <v>1244</v>
      </c>
      <c r="S69" s="57">
        <f>Q69/8760</f>
        <v>0.25328196347031956</v>
      </c>
    </row>
    <row r="70" spans="1:19">
      <c r="B70" s="26"/>
      <c r="C70" s="26"/>
      <c r="D70" s="26"/>
      <c r="E70" s="26"/>
      <c r="F70" s="26" t="s">
        <v>749</v>
      </c>
      <c r="G70" s="30">
        <v>860</v>
      </c>
      <c r="H70" s="30" t="s">
        <v>745</v>
      </c>
      <c r="K70" s="30" t="s">
        <v>1245</v>
      </c>
      <c r="L70" s="30">
        <v>24</v>
      </c>
      <c r="M70" s="30">
        <v>52</v>
      </c>
    </row>
    <row r="71" spans="1:19">
      <c r="B71" s="26"/>
      <c r="C71" s="26"/>
      <c r="D71" s="26"/>
      <c r="E71" s="26"/>
      <c r="F71" s="26" t="s">
        <v>1211</v>
      </c>
      <c r="G71" s="30">
        <f>G69/G70</f>
        <v>11627.906976744185</v>
      </c>
      <c r="H71" s="30" t="s">
        <v>528</v>
      </c>
      <c r="O71" s="89">
        <f>O69*1000/N66</f>
        <v>3.5320442709639877</v>
      </c>
      <c r="P71" s="30" t="s">
        <v>1246</v>
      </c>
    </row>
    <row r="72" spans="1:19">
      <c r="B72" s="26"/>
      <c r="C72" s="26"/>
      <c r="D72" s="26"/>
      <c r="E72" s="26"/>
      <c r="F72" s="26"/>
      <c r="G72" s="30">
        <f>G71/1000</f>
        <v>11.627906976744185</v>
      </c>
      <c r="H72" s="30" t="s">
        <v>178</v>
      </c>
    </row>
    <row r="73" spans="1:19">
      <c r="B73" s="26"/>
      <c r="C73" s="26"/>
      <c r="D73" s="26"/>
      <c r="E73" s="26"/>
      <c r="F73" s="26"/>
    </row>
    <row r="74" spans="1:19">
      <c r="B74" s="26"/>
      <c r="C74" s="26"/>
      <c r="D74" s="26"/>
      <c r="E74" s="26"/>
      <c r="F74" s="26"/>
    </row>
    <row r="75" spans="1:19" ht="17.25">
      <c r="A75" s="844" t="s">
        <v>333</v>
      </c>
      <c r="B75" s="844"/>
      <c r="C75" s="844"/>
      <c r="D75" s="844"/>
      <c r="E75" s="844"/>
      <c r="F75" s="844"/>
      <c r="G75" s="844"/>
      <c r="H75" s="844"/>
      <c r="I75" s="844"/>
    </row>
    <row r="76" spans="1:19">
      <c r="A76" s="459"/>
      <c r="B76" s="459" t="s">
        <v>111</v>
      </c>
      <c r="C76" s="459" t="s">
        <v>112</v>
      </c>
      <c r="D76" s="459" t="s">
        <v>172</v>
      </c>
      <c r="E76" s="459" t="s">
        <v>114</v>
      </c>
      <c r="F76" s="459" t="s">
        <v>117</v>
      </c>
      <c r="G76" s="459" t="s">
        <v>96</v>
      </c>
      <c r="H76" s="459" t="s">
        <v>105</v>
      </c>
      <c r="I76" s="459" t="s">
        <v>91</v>
      </c>
    </row>
    <row r="77" spans="1:19">
      <c r="A77" s="459" t="s">
        <v>173</v>
      </c>
      <c r="B77" s="460">
        <f>W17/$F$10</f>
        <v>0.40802877922081288</v>
      </c>
      <c r="C77" s="460">
        <f>W18/$F$10</f>
        <v>589.07533933807326</v>
      </c>
      <c r="D77" s="460">
        <f>W19/$F$10</f>
        <v>1.6151418190605404</v>
      </c>
      <c r="E77" s="460">
        <f>W20/$F$10</f>
        <v>579.21994818956568</v>
      </c>
      <c r="F77" s="460">
        <v>0</v>
      </c>
      <c r="G77" s="460">
        <v>0</v>
      </c>
      <c r="H77" s="460">
        <f>W21/F10</f>
        <v>30.898879588813447</v>
      </c>
      <c r="I77" s="460">
        <f>SUM(B77:H77)</f>
        <v>1201.2173377147337</v>
      </c>
    </row>
    <row r="78" spans="1:19">
      <c r="A78" s="459" t="s">
        <v>174</v>
      </c>
      <c r="B78" s="460">
        <v>0</v>
      </c>
      <c r="C78" s="460">
        <v>0</v>
      </c>
      <c r="D78" s="460">
        <v>0</v>
      </c>
      <c r="E78" s="460">
        <f>Z22/F10</f>
        <v>18387.803486434637</v>
      </c>
      <c r="F78" s="460">
        <v>0</v>
      </c>
      <c r="G78" s="460">
        <f>AE22/F10</f>
        <v>8.2002164389953283</v>
      </c>
      <c r="H78" s="460">
        <f>(Z17+Z18)/F10</f>
        <v>1784.1435788110512</v>
      </c>
      <c r="I78" s="460">
        <f>SUM(B78:H78)</f>
        <v>20180.147281684684</v>
      </c>
    </row>
    <row r="81" spans="1:4">
      <c r="A81" s="30" t="s">
        <v>2177</v>
      </c>
      <c r="C81" s="30" t="s">
        <v>2178</v>
      </c>
      <c r="D81" s="463" t="s">
        <v>2179</v>
      </c>
    </row>
    <row r="82" spans="1:4">
      <c r="B82" s="738" t="s">
        <v>2012</v>
      </c>
      <c r="C82" s="739">
        <v>0.52700000000000002</v>
      </c>
    </row>
    <row r="83" spans="1:4">
      <c r="A83" s="102"/>
      <c r="B83" s="738" t="s">
        <v>2013</v>
      </c>
      <c r="C83" s="739">
        <v>0.47299999999999998</v>
      </c>
    </row>
  </sheetData>
  <mergeCells count="12">
    <mergeCell ref="A75:I75"/>
    <mergeCell ref="AA14:AA15"/>
    <mergeCell ref="AB14:AE14"/>
    <mergeCell ref="AA20:AA21"/>
    <mergeCell ref="AB20:AB21"/>
    <mergeCell ref="L40:M40"/>
    <mergeCell ref="Z14:Z15"/>
    <mergeCell ref="K10:L11"/>
    <mergeCell ref="N10:O11"/>
    <mergeCell ref="V14:V15"/>
    <mergeCell ref="W14:W15"/>
    <mergeCell ref="Y14:Y15"/>
  </mergeCells>
  <phoneticPr fontId="5" type="noConversion"/>
  <hyperlinks>
    <hyperlink ref="D81" r:id="rId1" xr:uid="{332526B2-2A53-4FE9-8DB2-EF0BA21CAD97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B9D-11C3-41B3-AD4A-6727104CC76D}">
  <sheetPr>
    <tabColor theme="7" tint="-0.249977111117893"/>
  </sheetPr>
  <dimension ref="A1:V78"/>
  <sheetViews>
    <sheetView zoomScale="85" zoomScaleNormal="85" workbookViewId="0">
      <selection activeCell="U33" sqref="U33"/>
    </sheetView>
  </sheetViews>
  <sheetFormatPr defaultRowHeight="16.5"/>
  <cols>
    <col min="1" max="1" width="9" style="30"/>
    <col min="2" max="2" width="9.875" style="30" bestFit="1" customWidth="1"/>
    <col min="3" max="3" width="9" style="30"/>
    <col min="4" max="4" width="14.25" style="30" bestFit="1" customWidth="1"/>
    <col min="5" max="5" width="11.5" style="30" bestFit="1" customWidth="1"/>
    <col min="6" max="6" width="15" style="30" bestFit="1" customWidth="1"/>
    <col min="7" max="7" width="11.5" style="30" bestFit="1" customWidth="1"/>
    <col min="8" max="8" width="12.625" style="30" bestFit="1" customWidth="1"/>
    <col min="9" max="9" width="9" style="30"/>
    <col min="10" max="10" width="11.5" style="30" bestFit="1" customWidth="1"/>
    <col min="11" max="17" width="9" style="30"/>
    <col min="18" max="18" width="12.625" style="30" bestFit="1" customWidth="1"/>
    <col min="19" max="19" width="9" style="30"/>
    <col min="20" max="20" width="10.25" style="30" bestFit="1" customWidth="1"/>
    <col min="21" max="21" width="11.5" style="30" bestFit="1" customWidth="1"/>
    <col min="22" max="16384" width="9" style="30"/>
  </cols>
  <sheetData>
    <row r="1" spans="1:22">
      <c r="A1" s="30" t="s">
        <v>1143</v>
      </c>
    </row>
    <row r="3" spans="1:22">
      <c r="A3" s="30" t="s">
        <v>1144</v>
      </c>
    </row>
    <row r="4" spans="1:22">
      <c r="A4" s="30" t="s">
        <v>1146</v>
      </c>
    </row>
    <row r="5" spans="1:22">
      <c r="A5" s="30" t="s">
        <v>1147</v>
      </c>
      <c r="G5" s="30" t="s">
        <v>1148</v>
      </c>
    </row>
    <row r="7" spans="1:22">
      <c r="A7" s="30" t="s">
        <v>1149</v>
      </c>
    </row>
    <row r="8" spans="1:22">
      <c r="A8" s="30" t="s">
        <v>1150</v>
      </c>
    </row>
    <row r="10" spans="1:22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</row>
    <row r="11" spans="1:22">
      <c r="F11" s="236">
        <f>'참고_농어촌연계형 자료'!G88</f>
        <v>1.0032795603306279</v>
      </c>
    </row>
    <row r="12" spans="1:22">
      <c r="A12" s="30" t="s">
        <v>1247</v>
      </c>
    </row>
    <row r="13" spans="1:22">
      <c r="A13" s="30" t="s">
        <v>1159</v>
      </c>
    </row>
    <row r="14" spans="1:22">
      <c r="B14" s="50" t="s">
        <v>1248</v>
      </c>
      <c r="C14" s="50" t="s">
        <v>1249</v>
      </c>
      <c r="D14" s="50" t="s">
        <v>1250</v>
      </c>
      <c r="E14" s="50" t="s">
        <v>1162</v>
      </c>
      <c r="F14" s="50" t="s">
        <v>91</v>
      </c>
      <c r="H14" s="321" t="s">
        <v>1251</v>
      </c>
    </row>
    <row r="15" spans="1:22">
      <c r="A15" s="30" t="s">
        <v>91</v>
      </c>
      <c r="B15" s="82">
        <f>농어촌지역형_자료!AA28*'농어촌지역형(어촌)'!$B$10*$F$11</f>
        <v>399460.01548149635</v>
      </c>
      <c r="C15" s="82">
        <f>농어촌지역형_자료!AD28*'농어촌지역형(어촌)'!$B$10*$F$11</f>
        <v>30241.386560913284</v>
      </c>
      <c r="D15" s="82">
        <f>농어촌지역형_자료!AE28*'농어촌지역형(어촌)'!$B$10*$F$11</f>
        <v>22672.535968780903</v>
      </c>
      <c r="E15" s="82">
        <f>농어촌지역형_자료!AF28*'농어촌지역형(어촌)'!$B$10*$F$11</f>
        <v>1856.8852453300851</v>
      </c>
      <c r="F15" s="86">
        <f t="shared" ref="F15:F20" si="0">SUM(B15:E15)</f>
        <v>454230.82325652067</v>
      </c>
      <c r="H15" s="72" t="s">
        <v>1252</v>
      </c>
      <c r="Q15" s="30" t="s">
        <v>1253</v>
      </c>
    </row>
    <row r="16" spans="1:22">
      <c r="A16" s="30" t="s">
        <v>111</v>
      </c>
      <c r="B16" s="82">
        <f>농어촌지역형_자료!AA29*'농어촌지역형(어촌)'!$B$10*$F$11</f>
        <v>0</v>
      </c>
      <c r="C16" s="82">
        <f>농어촌지역형_자료!AD29*'농어촌지역형(어촌)'!$B$10*$F$11</f>
        <v>0</v>
      </c>
      <c r="D16" s="82">
        <f>농어촌지역형_자료!AE29*'농어촌지역형(어촌)'!$B$10*$F$11</f>
        <v>0</v>
      </c>
      <c r="E16" s="82">
        <f>농어촌지역형_자료!AF29*'농어촌지역형(어촌)'!$B$10*$F$11</f>
        <v>0</v>
      </c>
      <c r="F16" s="86">
        <f t="shared" si="0"/>
        <v>0</v>
      </c>
      <c r="Q16" s="30" t="s">
        <v>1254</v>
      </c>
      <c r="R16" s="30" t="s">
        <v>1255</v>
      </c>
      <c r="T16" s="30" t="s">
        <v>1256</v>
      </c>
      <c r="V16" s="30" t="s">
        <v>1257</v>
      </c>
    </row>
    <row r="17" spans="1:22">
      <c r="A17" s="30" t="s">
        <v>112</v>
      </c>
      <c r="B17" s="82">
        <f>농어촌지역형_자료!AA30*'농어촌지역형(어촌)'!$B$10*$F$11</f>
        <v>399460.01548149635</v>
      </c>
      <c r="C17" s="82">
        <f>농어촌지역형_자료!AD30*'농어촌지역형(어촌)'!$B$10*$F$11</f>
        <v>0</v>
      </c>
      <c r="D17" s="82">
        <f>농어촌지역형_자료!AE30*'농어촌지역형(어촌)'!$B$10*$F$11</f>
        <v>9814.375468994238</v>
      </c>
      <c r="E17" s="82">
        <f>농어촌지역형_자료!AF30*'농어촌지역형(어촌)'!$B$10*$F$11</f>
        <v>1429.1732771979955</v>
      </c>
      <c r="F17" s="86">
        <f t="shared" si="0"/>
        <v>410703.56422768859</v>
      </c>
      <c r="Q17" s="30" t="s">
        <v>1258</v>
      </c>
      <c r="R17" s="30">
        <v>114</v>
      </c>
      <c r="T17" s="82">
        <f>R17/R29*R30</f>
        <v>22800</v>
      </c>
      <c r="U17" s="30" t="s">
        <v>352</v>
      </c>
      <c r="V17" s="322">
        <f>T17/R25</f>
        <v>5.137009449393698E-2</v>
      </c>
    </row>
    <row r="18" spans="1:22">
      <c r="A18" s="30" t="s">
        <v>113</v>
      </c>
      <c r="B18" s="82">
        <f>농어촌지역형_자료!AA31*'농어촌지역형(어촌)'!$B$10*$F$11</f>
        <v>0</v>
      </c>
      <c r="C18" s="82">
        <f>농어촌지역형_자료!AD31*'농어촌지역형(어촌)'!$B$10*$F$11</f>
        <v>0</v>
      </c>
      <c r="D18" s="82">
        <f>농어촌지역형_자료!AE31*'농어촌지역형(어촌)'!$B$10*$F$11</f>
        <v>0</v>
      </c>
      <c r="E18" s="82">
        <f>농어촌지역형_자료!AF31*'농어촌지역형(어촌)'!$B$10*$F$11</f>
        <v>0</v>
      </c>
      <c r="F18" s="86">
        <f t="shared" si="0"/>
        <v>0</v>
      </c>
      <c r="Q18" s="30" t="s">
        <v>1259</v>
      </c>
      <c r="R18" s="30">
        <v>79</v>
      </c>
    </row>
    <row r="19" spans="1:22">
      <c r="A19" s="30" t="s">
        <v>124</v>
      </c>
      <c r="B19" s="82">
        <f>농어촌지역형_자료!AA32*'농어촌지역형(어촌)'!$B$10*$F$11</f>
        <v>0</v>
      </c>
      <c r="C19" s="82">
        <f>농어촌지역형_자료!AD32*'농어촌지역형(어촌)'!$B$10*$F$11</f>
        <v>30241.386560913284</v>
      </c>
      <c r="D19" s="82">
        <f>농어촌지역형_자료!AE32*'농어촌지역형(어촌)'!$B$10*$F$11</f>
        <v>10081.186091761549</v>
      </c>
      <c r="E19" s="82">
        <f>농어촌지역형_자료!AF32*'농어촌지역형(어촌)'!$B$10*$F$11</f>
        <v>420.12254413494253</v>
      </c>
      <c r="F19" s="86">
        <f t="shared" si="0"/>
        <v>40742.695196809778</v>
      </c>
    </row>
    <row r="20" spans="1:22">
      <c r="A20" s="30" t="s">
        <v>110</v>
      </c>
      <c r="B20" s="82">
        <f>농어촌지역형_자료!AA33*'농어촌지역형(어촌)'!$B$10*$F$11</f>
        <v>0</v>
      </c>
      <c r="C20" s="82">
        <f>농어촌지역형_자료!AD33*'농어촌지역형(어촌)'!$B$10*$F$11</f>
        <v>0</v>
      </c>
      <c r="D20" s="82">
        <f>농어촌지역형_자료!AE33*'농어촌지역형(어촌)'!$B$10*$F$11</f>
        <v>2776.974408025113</v>
      </c>
      <c r="E20" s="82">
        <f>농어촌지역형_자료!AF33*'농어촌지역형(어촌)'!$B$10*$F$11</f>
        <v>7.589423997147227</v>
      </c>
      <c r="F20" s="86">
        <f t="shared" si="0"/>
        <v>2784.5638320222602</v>
      </c>
    </row>
    <row r="21" spans="1:22">
      <c r="B21" s="57">
        <f>B15/$F$15</f>
        <v>0.87942075929071584</v>
      </c>
      <c r="C21" s="57">
        <f>C15/$F$15</f>
        <v>6.65771343831391E-2</v>
      </c>
      <c r="D21" s="57">
        <f>D15/$F$15</f>
        <v>4.991412913424613E-2</v>
      </c>
      <c r="E21" s="57">
        <f>E15/$F$15</f>
        <v>4.0879771918988297E-3</v>
      </c>
      <c r="F21" s="281"/>
    </row>
    <row r="22" spans="1:22">
      <c r="A22" s="30" t="s">
        <v>1260</v>
      </c>
      <c r="B22" s="323" t="s">
        <v>1261</v>
      </c>
      <c r="C22" s="323" t="s">
        <v>1262</v>
      </c>
      <c r="D22" s="30" t="s">
        <v>84</v>
      </c>
      <c r="R22" s="77" t="s">
        <v>1263</v>
      </c>
    </row>
    <row r="23" spans="1:22">
      <c r="A23" s="25"/>
      <c r="B23" s="308">
        <f>B10*R27</f>
        <v>1275.5186584615383</v>
      </c>
      <c r="C23" s="313">
        <f>R32*B10/농어촌지역형_자료!B20</f>
        <v>63.749418461538454</v>
      </c>
      <c r="D23" s="308">
        <f>B23*V17</f>
        <v>65.523514013948954</v>
      </c>
      <c r="E23" s="25"/>
      <c r="Q23" s="299"/>
      <c r="R23" s="77" t="s">
        <v>1264</v>
      </c>
    </row>
    <row r="24" spans="1:22">
      <c r="A24" s="25"/>
      <c r="B24" s="301"/>
      <c r="C24" s="301"/>
      <c r="D24" s="302"/>
      <c r="E24" s="25"/>
      <c r="Q24" s="25"/>
      <c r="R24" s="30" t="s">
        <v>1265</v>
      </c>
    </row>
    <row r="25" spans="1:22">
      <c r="A25" s="25"/>
      <c r="B25" s="305"/>
      <c r="C25" s="305"/>
      <c r="D25" s="25"/>
      <c r="E25" s="25"/>
      <c r="Q25" s="25"/>
      <c r="R25" s="82">
        <v>443838</v>
      </c>
      <c r="S25" s="30" t="s">
        <v>352</v>
      </c>
    </row>
    <row r="26" spans="1:22">
      <c r="A26" s="25" t="s">
        <v>1201</v>
      </c>
      <c r="B26" s="305"/>
      <c r="C26" s="305"/>
      <c r="D26" s="25"/>
      <c r="E26" s="25"/>
      <c r="L26" s="30" t="s">
        <v>1661</v>
      </c>
      <c r="M26" s="30">
        <f>'참고_농어촌연계형 자료'!A98</f>
        <v>89741.180000000008</v>
      </c>
      <c r="O26" s="24">
        <f>R26/M26</f>
        <v>0.35808711229337514</v>
      </c>
      <c r="Q26" s="324"/>
      <c r="R26" s="325">
        <f>해상풍력연계형!B13</f>
        <v>32135.159999999996</v>
      </c>
      <c r="S26" s="30" t="s">
        <v>352</v>
      </c>
      <c r="T26" s="72" t="s">
        <v>1266</v>
      </c>
    </row>
    <row r="27" spans="1:22">
      <c r="A27" s="25" t="s">
        <v>1173</v>
      </c>
      <c r="B27" s="305"/>
      <c r="C27" s="305"/>
      <c r="D27" s="25"/>
      <c r="E27" s="25"/>
      <c r="Q27" s="25"/>
      <c r="R27" s="89">
        <f>R26/농어촌지역형_자료!B20</f>
        <v>0.30899192307692303</v>
      </c>
      <c r="S27" s="30" t="s">
        <v>1267</v>
      </c>
      <c r="U27" s="72" t="s">
        <v>1268</v>
      </c>
    </row>
    <row r="28" spans="1:22" ht="33">
      <c r="B28" s="326" t="s">
        <v>319</v>
      </c>
      <c r="C28" s="305" t="s">
        <v>1269</v>
      </c>
      <c r="D28" s="30" t="s">
        <v>598</v>
      </c>
      <c r="E28" s="25"/>
      <c r="L28" s="30" t="s">
        <v>1270</v>
      </c>
      <c r="M28" s="50" t="s">
        <v>1083</v>
      </c>
      <c r="N28" s="50" t="s">
        <v>109</v>
      </c>
      <c r="O28" s="30" t="s">
        <v>118</v>
      </c>
      <c r="Q28" s="25"/>
      <c r="R28" s="89"/>
    </row>
    <row r="29" spans="1:22">
      <c r="A29" s="25" t="s">
        <v>82</v>
      </c>
      <c r="B29" s="327">
        <f>C23/10</f>
        <v>6.3749418461538454</v>
      </c>
      <c r="C29" s="328">
        <f>B29*1000000/'환경연계형(물재생센터)'!AC63</f>
        <v>643.93351981351975</v>
      </c>
      <c r="D29" s="82">
        <f>C29*8760*'환경연계형(물재생센터)'!AG55</f>
        <v>1128171.5267132865</v>
      </c>
      <c r="E29" s="25"/>
      <c r="F29" s="472">
        <f>B29/F10</f>
        <v>0.10167371365476627</v>
      </c>
      <c r="G29" s="302" t="s">
        <v>1271</v>
      </c>
      <c r="L29" s="30" t="s">
        <v>1243</v>
      </c>
      <c r="M29" s="30">
        <v>387</v>
      </c>
      <c r="N29" s="30">
        <v>1176</v>
      </c>
      <c r="O29" s="57">
        <f>N29*1000/M29/8760</f>
        <v>0.34689037556192698</v>
      </c>
      <c r="Q29" s="25" t="s">
        <v>84</v>
      </c>
      <c r="R29" s="89">
        <v>12</v>
      </c>
      <c r="S29" s="30" t="s">
        <v>1083</v>
      </c>
    </row>
    <row r="30" spans="1:22">
      <c r="A30" s="25" t="s">
        <v>84</v>
      </c>
      <c r="B30" s="307">
        <f>D23</f>
        <v>65.523514013948954</v>
      </c>
      <c r="C30" s="308">
        <f>R29*1000*B30/R30</f>
        <v>327.61757006974477</v>
      </c>
      <c r="D30" s="308">
        <f>C30*O29*8760</f>
        <v>995551.06563829409</v>
      </c>
      <c r="E30" s="25"/>
      <c r="F30" s="236">
        <f>B30/F10</f>
        <v>1.0450321214345926</v>
      </c>
      <c r="L30" s="30" t="s">
        <v>1245</v>
      </c>
      <c r="M30" s="30">
        <v>41</v>
      </c>
      <c r="N30" s="30">
        <v>119</v>
      </c>
      <c r="Q30" s="25" t="s">
        <v>1272</v>
      </c>
      <c r="R30" s="89">
        <v>2400</v>
      </c>
      <c r="S30" s="30" t="s">
        <v>352</v>
      </c>
      <c r="T30" s="236">
        <f>R30/R29/1000</f>
        <v>0.2</v>
      </c>
      <c r="U30" s="30" t="s">
        <v>1273</v>
      </c>
    </row>
    <row r="31" spans="1:22">
      <c r="A31" s="25"/>
      <c r="B31" s="25"/>
      <c r="C31" s="25"/>
      <c r="D31" s="307">
        <f>SUM(D29:D30)</f>
        <v>2123722.5923515805</v>
      </c>
      <c r="E31" s="25"/>
      <c r="Q31" s="25"/>
      <c r="R31" s="89"/>
    </row>
    <row r="32" spans="1:22">
      <c r="A32" s="25"/>
      <c r="B32" s="25"/>
      <c r="C32" s="25"/>
      <c r="D32" s="25"/>
      <c r="E32" s="25"/>
      <c r="Q32" s="25" t="s">
        <v>1274</v>
      </c>
      <c r="R32" s="89">
        <v>1606.09</v>
      </c>
      <c r="S32" s="30" t="s">
        <v>352</v>
      </c>
      <c r="U32" s="24">
        <f>R32/M26</f>
        <v>1.7896911986225273E-2</v>
      </c>
    </row>
    <row r="33" spans="1:21" ht="17.25" thickBot="1">
      <c r="A33" s="30" t="s">
        <v>1160</v>
      </c>
      <c r="Q33" s="25" t="s">
        <v>2174</v>
      </c>
      <c r="R33" s="89">
        <f>R26-R32</f>
        <v>30529.069999999996</v>
      </c>
      <c r="S33" s="30" t="s">
        <v>352</v>
      </c>
      <c r="U33" s="24">
        <f>R33/M26</f>
        <v>0.34019020030714991</v>
      </c>
    </row>
    <row r="34" spans="1:21" ht="16.5" customHeight="1">
      <c r="A34" s="855"/>
      <c r="B34" s="875" t="s">
        <v>173</v>
      </c>
      <c r="D34" s="855"/>
      <c r="E34" s="875" t="s">
        <v>174</v>
      </c>
      <c r="F34" s="877" t="s">
        <v>1164</v>
      </c>
      <c r="G34" s="50" t="s">
        <v>1165</v>
      </c>
      <c r="Q34" s="302" t="s">
        <v>1275</v>
      </c>
    </row>
    <row r="35" spans="1:21">
      <c r="A35" s="805"/>
      <c r="B35" s="876"/>
      <c r="D35" s="805"/>
      <c r="E35" s="876"/>
      <c r="F35" s="773"/>
      <c r="G35" s="50" t="s">
        <v>114</v>
      </c>
      <c r="H35" s="50"/>
      <c r="I35" s="50"/>
      <c r="J35" s="50"/>
    </row>
    <row r="36" spans="1:21">
      <c r="A36" s="33" t="s">
        <v>91</v>
      </c>
      <c r="B36" s="296">
        <f t="shared" ref="B36:B41" si="1">F15</f>
        <v>454230.82325652067</v>
      </c>
      <c r="D36" s="33" t="s">
        <v>91</v>
      </c>
      <c r="E36" s="296">
        <f>SUM(E37:E41)</f>
        <v>2123722.5923515805</v>
      </c>
    </row>
    <row r="37" spans="1:21">
      <c r="A37" s="33" t="s">
        <v>111</v>
      </c>
      <c r="B37" s="296">
        <f t="shared" si="1"/>
        <v>0</v>
      </c>
      <c r="D37" s="33"/>
      <c r="E37" s="296"/>
      <c r="F37" s="30">
        <v>0</v>
      </c>
      <c r="G37" s="86"/>
      <c r="H37" s="82" t="s">
        <v>1276</v>
      </c>
    </row>
    <row r="38" spans="1:21">
      <c r="A38" s="33" t="s">
        <v>112</v>
      </c>
      <c r="B38" s="296">
        <f t="shared" si="1"/>
        <v>410703.56422768859</v>
      </c>
      <c r="D38" s="33" t="s">
        <v>112</v>
      </c>
      <c r="E38" s="296"/>
      <c r="F38" s="82">
        <f>B38/2</f>
        <v>205351.7821138443</v>
      </c>
      <c r="H38" s="263">
        <f>F38/D52</f>
        <v>19449.618129725342</v>
      </c>
      <c r="I38" s="329" t="s">
        <v>1277</v>
      </c>
      <c r="J38" s="263">
        <f>D54</f>
        <v>6166.7201835989299</v>
      </c>
      <c r="K38" s="295" t="s">
        <v>524</v>
      </c>
      <c r="M38" s="77" t="s">
        <v>1278</v>
      </c>
    </row>
    <row r="39" spans="1:21">
      <c r="A39" s="33" t="s">
        <v>172</v>
      </c>
      <c r="B39" s="296">
        <f t="shared" si="1"/>
        <v>0</v>
      </c>
      <c r="D39" s="33"/>
      <c r="E39" s="296"/>
      <c r="F39" s="30">
        <v>0</v>
      </c>
      <c r="J39" s="86"/>
    </row>
    <row r="40" spans="1:21">
      <c r="A40" s="33" t="s">
        <v>124</v>
      </c>
      <c r="B40" s="296">
        <f t="shared" si="1"/>
        <v>40742.695196809778</v>
      </c>
      <c r="D40" s="33" t="s">
        <v>82</v>
      </c>
      <c r="E40" s="296">
        <f>D29</f>
        <v>1128171.5267132865</v>
      </c>
      <c r="F40" s="818">
        <f>B38/2+B40+B41</f>
        <v>248879.04114267632</v>
      </c>
      <c r="G40" s="878">
        <f>(E40+E41)-F40</f>
        <v>1874843.5512089042</v>
      </c>
      <c r="I40" s="30" t="s">
        <v>1279</v>
      </c>
      <c r="M40" s="30" t="s">
        <v>910</v>
      </c>
      <c r="N40" s="30" t="s">
        <v>118</v>
      </c>
    </row>
    <row r="41" spans="1:21" ht="17.25" thickBot="1">
      <c r="A41" s="68" t="s">
        <v>110</v>
      </c>
      <c r="B41" s="298">
        <f t="shared" si="1"/>
        <v>2784.5638320222602</v>
      </c>
      <c r="D41" s="68" t="s">
        <v>1174</v>
      </c>
      <c r="E41" s="298">
        <f>D30</f>
        <v>995551.06563829409</v>
      </c>
      <c r="F41" s="818"/>
      <c r="G41" s="878"/>
      <c r="M41" s="30">
        <v>2000</v>
      </c>
      <c r="N41" s="57">
        <v>0.6</v>
      </c>
    </row>
    <row r="42" spans="1:21">
      <c r="E42" s="86">
        <f>E41+E40</f>
        <v>2123722.5923515805</v>
      </c>
      <c r="G42" s="82">
        <f>G40/M43</f>
        <v>33479.349128730435</v>
      </c>
      <c r="J42" s="82"/>
      <c r="M42" s="30" t="s">
        <v>459</v>
      </c>
      <c r="N42" s="57"/>
    </row>
    <row r="43" spans="1:21">
      <c r="M43" s="30">
        <v>56</v>
      </c>
      <c r="N43" s="30" t="s">
        <v>532</v>
      </c>
      <c r="P43" s="30" t="s">
        <v>1562</v>
      </c>
      <c r="R43" s="70">
        <v>0.1</v>
      </c>
      <c r="U43" s="461" t="s">
        <v>1563</v>
      </c>
    </row>
    <row r="44" spans="1:21">
      <c r="D44" s="295" t="s">
        <v>1182</v>
      </c>
      <c r="E44" s="295"/>
      <c r="F44" s="295"/>
      <c r="G44" s="295" t="s">
        <v>1183</v>
      </c>
      <c r="H44" s="295"/>
      <c r="I44" s="295"/>
      <c r="J44" s="303">
        <f>G42</f>
        <v>33479.349128730435</v>
      </c>
      <c r="K44" s="295" t="s">
        <v>630</v>
      </c>
      <c r="M44" s="89">
        <f>M41/M43</f>
        <v>35.714285714285715</v>
      </c>
      <c r="N44" s="30" t="s">
        <v>653</v>
      </c>
      <c r="P44" s="30" t="s">
        <v>114</v>
      </c>
      <c r="R44" s="21">
        <f>E42*R43</f>
        <v>212372.25923515807</v>
      </c>
      <c r="S44" s="30" t="s">
        <v>178</v>
      </c>
      <c r="U44" s="462">
        <f>E42-R44</f>
        <v>1911350.3331164224</v>
      </c>
    </row>
    <row r="45" spans="1:21">
      <c r="A45" s="306"/>
      <c r="B45" s="316"/>
      <c r="C45" s="316"/>
      <c r="D45" s="316"/>
      <c r="E45" s="26"/>
      <c r="F45" s="26"/>
      <c r="H45" s="30" t="s">
        <v>1280</v>
      </c>
      <c r="J45" s="86">
        <f>J38</f>
        <v>6166.7201835989299</v>
      </c>
      <c r="K45" s="30" t="s">
        <v>630</v>
      </c>
      <c r="P45" s="30" t="s">
        <v>1526</v>
      </c>
      <c r="R45" s="21">
        <f>R44*N41</f>
        <v>127423.35554109483</v>
      </c>
      <c r="S45" s="30" t="s">
        <v>178</v>
      </c>
      <c r="U45" s="462">
        <f>R45</f>
        <v>127423.35554109483</v>
      </c>
    </row>
    <row r="46" spans="1:21">
      <c r="A46" s="25"/>
      <c r="B46" s="317"/>
      <c r="C46" s="317"/>
      <c r="D46" s="330" t="s">
        <v>1281</v>
      </c>
      <c r="E46" s="318"/>
      <c r="F46" s="26"/>
      <c r="H46" s="30" t="s">
        <v>1282</v>
      </c>
      <c r="J46" s="331">
        <f>J44-J45</f>
        <v>27312.628945131506</v>
      </c>
      <c r="K46" s="30" t="s">
        <v>630</v>
      </c>
      <c r="R46" s="21"/>
    </row>
    <row r="47" spans="1:21">
      <c r="A47" s="25"/>
      <c r="B47" s="26"/>
      <c r="C47" s="26"/>
      <c r="D47" s="299" t="s">
        <v>1283</v>
      </c>
      <c r="E47" s="26"/>
      <c r="F47" s="26"/>
    </row>
    <row r="48" spans="1:21">
      <c r="A48" s="307"/>
      <c r="B48" s="319"/>
      <c r="C48" s="319"/>
      <c r="D48" s="26"/>
      <c r="E48" s="26"/>
      <c r="F48" s="26"/>
    </row>
    <row r="49" spans="1:9">
      <c r="A49" s="25"/>
      <c r="B49" s="26"/>
      <c r="C49" s="26"/>
      <c r="D49" s="26" t="s">
        <v>1284</v>
      </c>
      <c r="E49" s="26"/>
      <c r="F49" s="26"/>
    </row>
    <row r="50" spans="1:9">
      <c r="A50" s="25"/>
      <c r="B50" s="26"/>
      <c r="C50" s="26"/>
      <c r="D50" s="26" t="s">
        <v>1285</v>
      </c>
      <c r="E50" s="26"/>
      <c r="F50" s="26"/>
      <c r="H50" s="30" t="s">
        <v>1286</v>
      </c>
    </row>
    <row r="51" spans="1:9">
      <c r="A51" s="25"/>
      <c r="B51" s="26"/>
      <c r="C51" s="26"/>
      <c r="D51" s="332">
        <v>9080</v>
      </c>
      <c r="E51" s="26" t="s">
        <v>851</v>
      </c>
      <c r="F51" s="26"/>
      <c r="H51" s="30">
        <v>33.299999999999997</v>
      </c>
      <c r="I51" s="30" t="s">
        <v>532</v>
      </c>
    </row>
    <row r="52" spans="1:9">
      <c r="A52" s="25"/>
      <c r="B52" s="26"/>
      <c r="C52" s="26"/>
      <c r="D52" s="333">
        <f>D51/860</f>
        <v>10.55813953488372</v>
      </c>
      <c r="E52" s="26" t="s">
        <v>856</v>
      </c>
      <c r="F52" s="26"/>
      <c r="H52" s="82">
        <f>H51*860</f>
        <v>28637.999999999996</v>
      </c>
      <c r="I52" s="30" t="s">
        <v>761</v>
      </c>
    </row>
    <row r="53" spans="1:9">
      <c r="B53" s="26"/>
      <c r="C53" s="26"/>
      <c r="D53" s="26"/>
      <c r="E53" s="26"/>
      <c r="F53" s="26"/>
    </row>
    <row r="54" spans="1:9">
      <c r="B54" s="26"/>
      <c r="C54" s="26"/>
      <c r="D54" s="332">
        <f>H38*D51/H52</f>
        <v>6166.7201835989299</v>
      </c>
      <c r="E54" s="26" t="s">
        <v>524</v>
      </c>
      <c r="F54" s="26"/>
    </row>
    <row r="55" spans="1:9">
      <c r="B55" s="26"/>
      <c r="C55" s="26"/>
      <c r="D55" s="26"/>
      <c r="E55" s="26"/>
      <c r="F55" s="26"/>
    </row>
    <row r="56" spans="1:9">
      <c r="B56" s="26"/>
      <c r="C56" s="26"/>
      <c r="D56" s="26"/>
      <c r="E56" s="26"/>
      <c r="F56" s="26"/>
    </row>
    <row r="57" spans="1:9">
      <c r="B57" s="26"/>
      <c r="C57" s="26"/>
      <c r="D57" s="26"/>
      <c r="E57" s="26"/>
      <c r="F57" s="26"/>
    </row>
    <row r="58" spans="1:9">
      <c r="B58" s="26"/>
      <c r="C58" s="26"/>
      <c r="D58" s="26"/>
      <c r="E58" s="26"/>
      <c r="F58" s="26"/>
    </row>
    <row r="59" spans="1:9">
      <c r="B59" s="26"/>
      <c r="C59" s="26"/>
      <c r="D59" s="26"/>
      <c r="E59" s="26"/>
      <c r="F59" s="26"/>
    </row>
    <row r="60" spans="1:9">
      <c r="B60" s="26"/>
      <c r="C60" s="26"/>
      <c r="D60" s="26"/>
      <c r="E60" s="26"/>
      <c r="F60" s="26"/>
    </row>
    <row r="61" spans="1:9">
      <c r="B61" s="26"/>
      <c r="C61" s="26"/>
      <c r="D61" s="26"/>
      <c r="E61" s="26"/>
      <c r="F61" s="26"/>
    </row>
    <row r="62" spans="1:9">
      <c r="B62" s="26"/>
      <c r="C62" s="26"/>
      <c r="D62" s="26"/>
      <c r="E62" s="26"/>
      <c r="F62" s="26"/>
    </row>
    <row r="67" spans="1:9">
      <c r="D67" s="30">
        <v>15</v>
      </c>
      <c r="E67" s="30">
        <v>16</v>
      </c>
    </row>
    <row r="75" spans="1:9" ht="17.25">
      <c r="A75" s="844" t="s">
        <v>333</v>
      </c>
      <c r="B75" s="844"/>
      <c r="C75" s="844"/>
      <c r="D75" s="844"/>
      <c r="E75" s="844"/>
      <c r="F75" s="844"/>
      <c r="G75" s="844"/>
      <c r="H75" s="844"/>
      <c r="I75" s="844"/>
    </row>
    <row r="76" spans="1:9">
      <c r="A76" s="160"/>
      <c r="B76" s="160" t="s">
        <v>111</v>
      </c>
      <c r="C76" s="160" t="s">
        <v>112</v>
      </c>
      <c r="D76" s="160" t="s">
        <v>172</v>
      </c>
      <c r="E76" s="160" t="s">
        <v>114</v>
      </c>
      <c r="F76" s="160" t="s">
        <v>117</v>
      </c>
      <c r="G76" s="160" t="s">
        <v>96</v>
      </c>
      <c r="H76" s="160" t="s">
        <v>105</v>
      </c>
      <c r="I76" s="160" t="s">
        <v>91</v>
      </c>
    </row>
    <row r="77" spans="1:9">
      <c r="A77" s="160" t="s">
        <v>173</v>
      </c>
      <c r="B77" s="458">
        <f>B37/F10</f>
        <v>0</v>
      </c>
      <c r="C77" s="458">
        <f>B38/F10</f>
        <v>6550.296080186421</v>
      </c>
      <c r="D77" s="458">
        <f>B39/F10</f>
        <v>0</v>
      </c>
      <c r="E77" s="458">
        <f>B40/F10</f>
        <v>649.80375114529147</v>
      </c>
      <c r="F77" s="458">
        <v>0</v>
      </c>
      <c r="G77" s="458">
        <v>0</v>
      </c>
      <c r="H77" s="458">
        <f>B41/F10</f>
        <v>44.410906411838276</v>
      </c>
      <c r="I77" s="458">
        <f>SUM(B77:H77)</f>
        <v>7244.5107377435506</v>
      </c>
    </row>
    <row r="78" spans="1:9">
      <c r="A78" s="160" t="s">
        <v>174</v>
      </c>
      <c r="B78" s="458">
        <v>0</v>
      </c>
      <c r="C78" s="458">
        <v>0</v>
      </c>
      <c r="D78" s="458">
        <v>0</v>
      </c>
      <c r="E78" s="458">
        <f>U44/F10</f>
        <v>30484.056349544215</v>
      </c>
      <c r="F78" s="458">
        <v>0</v>
      </c>
      <c r="G78" s="458">
        <f>U45/F10</f>
        <v>2032.2704233029478</v>
      </c>
      <c r="H78" s="458">
        <v>0</v>
      </c>
      <c r="I78" s="458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5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9DDE-DFED-4E11-8982-9210F40BC6B4}">
  <sheetPr>
    <tabColor theme="4" tint="0.39997558519241921"/>
  </sheetPr>
  <dimension ref="A1:X260"/>
  <sheetViews>
    <sheetView topLeftCell="A40" zoomScale="85" zoomScaleNormal="85" workbookViewId="0">
      <selection activeCell="A59" sqref="A59"/>
    </sheetView>
  </sheetViews>
  <sheetFormatPr defaultRowHeight="16.5"/>
  <cols>
    <col min="1" max="1" width="13.625" style="525" bestFit="1" customWidth="1"/>
    <col min="2" max="2" width="11.5" style="525" customWidth="1"/>
    <col min="3" max="3" width="12.75" style="525" bestFit="1" customWidth="1"/>
    <col min="4" max="4" width="9" style="525"/>
    <col min="5" max="5" width="11.375" style="525" customWidth="1"/>
    <col min="6" max="6" width="11.5" style="525" bestFit="1" customWidth="1"/>
    <col min="7" max="7" width="10" style="525" customWidth="1"/>
    <col min="8" max="8" width="12.25" style="525" customWidth="1"/>
    <col min="9" max="9" width="12" style="525" customWidth="1"/>
    <col min="10" max="10" width="12.875" style="530" customWidth="1"/>
    <col min="11" max="11" width="12.25" style="530" customWidth="1"/>
    <col min="12" max="16384" width="9" style="530"/>
  </cols>
  <sheetData>
    <row r="1" spans="1:24">
      <c r="A1" s="879" t="s">
        <v>1956</v>
      </c>
      <c r="B1" s="879"/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30"/>
      <c r="W1" s="30"/>
      <c r="X1" s="30"/>
    </row>
    <row r="2" spans="1:24">
      <c r="A2" s="30"/>
      <c r="B2" s="30"/>
      <c r="C2" s="30" t="s">
        <v>1753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652" t="s">
        <v>1754</v>
      </c>
      <c r="Q2" s="295"/>
      <c r="R2" s="295"/>
      <c r="S2" s="295"/>
      <c r="T2" s="295"/>
      <c r="U2" s="295"/>
      <c r="V2" s="30"/>
      <c r="W2" s="30"/>
      <c r="X2" s="30"/>
    </row>
    <row r="3" spans="1:24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653" t="s">
        <v>1755</v>
      </c>
      <c r="Q3" s="295"/>
      <c r="R3" s="295"/>
      <c r="S3" s="295"/>
      <c r="T3" s="295"/>
      <c r="U3" s="295"/>
      <c r="V3" s="30"/>
      <c r="W3" s="30"/>
      <c r="X3" s="30"/>
    </row>
    <row r="4" spans="1:24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</row>
    <row r="5" spans="1:24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</row>
    <row r="6" spans="1:24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</row>
    <row r="7" spans="1:24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</row>
    <row r="8" spans="1:2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</row>
    <row r="9" spans="1:24">
      <c r="A9" s="30"/>
      <c r="B9" s="30"/>
      <c r="C9" s="30" t="s">
        <v>1756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</row>
    <row r="10" spans="1:24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</row>
    <row r="11" spans="1:24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</row>
    <row r="12" spans="1:24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</row>
    <row r="13" spans="1:24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</row>
    <row r="14" spans="1:2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</row>
    <row r="15" spans="1:24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</row>
    <row r="16" spans="1:24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</row>
    <row r="17" spans="1:24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</row>
    <row r="18" spans="1:24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</row>
    <row r="19" spans="1:24">
      <c r="A19" s="30" t="s">
        <v>1757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</row>
    <row r="20" spans="1:24">
      <c r="A20" s="654" t="s">
        <v>1758</v>
      </c>
      <c r="B20" s="30"/>
      <c r="C20" s="30"/>
      <c r="D20" s="30"/>
      <c r="E20" s="30" t="s">
        <v>1759</v>
      </c>
      <c r="F20" s="30"/>
      <c r="G20" s="30"/>
      <c r="H20" s="655" t="s">
        <v>1760</v>
      </c>
      <c r="I20" s="656"/>
      <c r="J20" s="657">
        <f>B22+A26+E22+E26</f>
        <v>1438.0871787351182</v>
      </c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</row>
    <row r="21" spans="1:24">
      <c r="A21" s="205" t="s">
        <v>1761</v>
      </c>
      <c r="B21" s="205" t="s">
        <v>1762</v>
      </c>
      <c r="C21" s="30"/>
      <c r="D21" s="30"/>
      <c r="E21" s="205" t="s">
        <v>1763</v>
      </c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</row>
    <row r="22" spans="1:24">
      <c r="A22" s="637">
        <v>596.97719546742212</v>
      </c>
      <c r="B22" s="637">
        <v>889.01843949008514</v>
      </c>
      <c r="C22" s="30"/>
      <c r="D22" s="30"/>
      <c r="E22" s="658">
        <v>13.520649140282954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</row>
    <row r="23" spans="1:24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</row>
    <row r="24" spans="1:24">
      <c r="A24" s="30" t="s">
        <v>1764</v>
      </c>
      <c r="B24" s="30"/>
      <c r="C24" s="30"/>
      <c r="D24" s="30"/>
      <c r="E24" s="30" t="s">
        <v>1765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</row>
    <row r="25" spans="1:24">
      <c r="A25" s="636" t="s">
        <v>1766</v>
      </c>
      <c r="B25" s="30"/>
      <c r="C25" s="30"/>
      <c r="D25" s="30"/>
      <c r="E25" s="636" t="s">
        <v>1767</v>
      </c>
      <c r="F25" s="205" t="s">
        <v>1742</v>
      </c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</row>
    <row r="26" spans="1:24">
      <c r="A26" s="637">
        <v>535.17705382436259</v>
      </c>
      <c r="B26" s="30"/>
      <c r="C26" s="30"/>
      <c r="D26" s="30"/>
      <c r="E26" s="651">
        <v>0.37103628038737735</v>
      </c>
      <c r="F26" s="124">
        <v>36567.262655916762</v>
      </c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</row>
    <row r="27" spans="1:24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</row>
    <row r="28" spans="1:24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</row>
    <row r="29" spans="1:24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</row>
    <row r="30" spans="1:24">
      <c r="A30" s="30" t="s">
        <v>1768</v>
      </c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</row>
    <row r="31" spans="1:24">
      <c r="A31" s="30" t="s">
        <v>1769</v>
      </c>
      <c r="B31" s="30"/>
      <c r="C31" s="30"/>
      <c r="D31" s="30"/>
      <c r="E31" s="30" t="s">
        <v>1770</v>
      </c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</row>
    <row r="32" spans="1:24" ht="18.75" customHeight="1">
      <c r="A32" s="30" t="s">
        <v>1771</v>
      </c>
      <c r="B32" s="30"/>
      <c r="C32" s="30"/>
      <c r="D32" s="30"/>
      <c r="E32" s="659" t="s">
        <v>1772</v>
      </c>
      <c r="F32" s="30"/>
      <c r="G32" s="30"/>
      <c r="H32" s="660" t="s">
        <v>1773</v>
      </c>
      <c r="I32" s="660"/>
      <c r="J32" s="661">
        <v>28.848681580633858</v>
      </c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</row>
    <row r="33" spans="1:24">
      <c r="A33" s="30"/>
      <c r="B33" s="30"/>
      <c r="C33" s="30"/>
      <c r="D33" s="30"/>
      <c r="E33" s="645">
        <v>0.65849835051329775</v>
      </c>
      <c r="F33" s="30"/>
      <c r="G33" s="30"/>
      <c r="H33" s="26"/>
      <c r="I33" s="26"/>
      <c r="J33" s="26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</row>
    <row r="34" spans="1:24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</row>
    <row r="35" spans="1:24">
      <c r="A35" s="30" t="s">
        <v>1774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4">
      <c r="A36" s="659" t="s">
        <v>1152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</row>
    <row r="37" spans="1:24">
      <c r="A37" s="645">
        <v>20.112002025825152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</row>
    <row r="38" spans="1:24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</row>
    <row r="39" spans="1:24">
      <c r="A39" s="30" t="s">
        <v>1775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</row>
    <row r="40" spans="1:24">
      <c r="A40" s="659" t="s">
        <v>1318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</row>
    <row r="41" spans="1:24">
      <c r="A41" s="645">
        <v>8.078181204295408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</row>
    <row r="45" spans="1:24">
      <c r="A45" s="879" t="s">
        <v>1952</v>
      </c>
      <c r="B45" s="879"/>
      <c r="C45" s="879"/>
      <c r="D45" s="879"/>
      <c r="E45" s="879"/>
      <c r="F45" s="879"/>
      <c r="G45" s="879"/>
      <c r="H45" s="879"/>
      <c r="I45" s="879"/>
      <c r="J45" s="879"/>
      <c r="K45" s="879"/>
      <c r="L45" s="879"/>
      <c r="M45" s="879"/>
      <c r="N45" s="879"/>
      <c r="O45" s="879"/>
      <c r="P45" s="879"/>
      <c r="Q45" s="879"/>
      <c r="R45" s="879"/>
      <c r="S45" s="879"/>
    </row>
    <row r="47" spans="1:24">
      <c r="A47" s="522" t="s">
        <v>1640</v>
      </c>
      <c r="B47" s="523" t="s">
        <v>91</v>
      </c>
      <c r="C47" s="523" t="s">
        <v>81</v>
      </c>
      <c r="D47" s="523" t="s">
        <v>1641</v>
      </c>
      <c r="E47" s="523" t="s">
        <v>1642</v>
      </c>
      <c r="F47" s="524" t="s">
        <v>1643</v>
      </c>
      <c r="H47" s="526" t="s">
        <v>1644</v>
      </c>
      <c r="I47" s="527"/>
      <c r="J47" s="528"/>
      <c r="K47" s="528"/>
      <c r="L47" s="529"/>
    </row>
    <row r="48" spans="1:24">
      <c r="A48" s="531"/>
      <c r="C48" s="525" t="s">
        <v>1645</v>
      </c>
      <c r="D48" s="525" t="s">
        <v>1646</v>
      </c>
      <c r="F48" s="532" t="s">
        <v>1645</v>
      </c>
      <c r="G48" s="530"/>
      <c r="H48" s="533" t="s">
        <v>1647</v>
      </c>
      <c r="I48" s="534"/>
      <c r="J48" s="534"/>
      <c r="K48" s="534"/>
      <c r="L48" s="535"/>
    </row>
    <row r="49" spans="1:12">
      <c r="A49" s="536" t="s">
        <v>1648</v>
      </c>
      <c r="B49" s="523">
        <v>232</v>
      </c>
      <c r="C49" s="537">
        <v>5085840</v>
      </c>
      <c r="D49" s="538">
        <v>15455.6</v>
      </c>
      <c r="E49" s="537">
        <v>2292761</v>
      </c>
      <c r="F49" s="539">
        <v>6536</v>
      </c>
      <c r="H49" s="533" t="s">
        <v>1649</v>
      </c>
      <c r="I49" s="534"/>
      <c r="J49" s="540"/>
      <c r="K49" s="540"/>
      <c r="L49" s="535"/>
    </row>
    <row r="50" spans="1:12">
      <c r="A50" s="531" t="s">
        <v>1299</v>
      </c>
      <c r="B50" s="541">
        <v>1180</v>
      </c>
      <c r="C50" s="541">
        <v>4628923</v>
      </c>
      <c r="D50" s="542">
        <v>74285.58</v>
      </c>
      <c r="E50" s="541">
        <v>2415370</v>
      </c>
      <c r="F50" s="543">
        <v>18673</v>
      </c>
      <c r="H50" s="533" t="s">
        <v>1650</v>
      </c>
      <c r="I50" s="534"/>
      <c r="J50" s="540"/>
      <c r="K50" s="540"/>
      <c r="L50" s="535"/>
    </row>
    <row r="51" spans="1:12">
      <c r="A51" s="531" t="s">
        <v>99</v>
      </c>
      <c r="B51" s="525">
        <f>SUM(B49:B50)</f>
        <v>1412</v>
      </c>
      <c r="C51" s="525">
        <f t="shared" ref="C51:F51" si="0">SUM(C49:C50)</f>
        <v>9714763</v>
      </c>
      <c r="D51" s="525">
        <f t="shared" si="0"/>
        <v>89741.180000000008</v>
      </c>
      <c r="E51" s="525">
        <f t="shared" si="0"/>
        <v>4708131</v>
      </c>
      <c r="F51" s="532">
        <f t="shared" si="0"/>
        <v>25209</v>
      </c>
      <c r="H51" s="544" t="s">
        <v>1651</v>
      </c>
      <c r="I51" s="545"/>
      <c r="J51" s="540"/>
      <c r="K51" s="540"/>
      <c r="L51" s="535"/>
    </row>
    <row r="52" spans="1:12">
      <c r="A52" s="546" t="s">
        <v>1652</v>
      </c>
      <c r="B52" s="547"/>
      <c r="C52" s="548">
        <f>C51/$B$51</f>
        <v>6880.1437677053827</v>
      </c>
      <c r="D52" s="548">
        <f>D51/$B$51</f>
        <v>63.556076487252128</v>
      </c>
      <c r="E52" s="548">
        <f>E51/$B$51</f>
        <v>3334.3703966005664</v>
      </c>
      <c r="F52" s="549">
        <f>F51/$B$51</f>
        <v>17.853399433427761</v>
      </c>
      <c r="H52" s="550"/>
      <c r="I52" s="551" t="s">
        <v>1653</v>
      </c>
      <c r="J52" s="551" t="s">
        <v>1654</v>
      </c>
      <c r="K52" s="552" t="s">
        <v>1655</v>
      </c>
      <c r="L52" s="535"/>
    </row>
    <row r="53" spans="1:12">
      <c r="A53" s="531" t="s">
        <v>1656</v>
      </c>
      <c r="C53" s="553">
        <f>C49/$B$49</f>
        <v>21921.724137931036</v>
      </c>
      <c r="D53" s="553">
        <f>D49/$B$49</f>
        <v>66.618965517241378</v>
      </c>
      <c r="E53" s="553">
        <f>E49/$B$49</f>
        <v>9882.5905172413786</v>
      </c>
      <c r="F53" s="554">
        <f>F49/$B$49</f>
        <v>28.172413793103448</v>
      </c>
      <c r="H53" s="550"/>
      <c r="I53" s="555">
        <v>10041</v>
      </c>
      <c r="J53" s="555">
        <v>1565</v>
      </c>
      <c r="K53" s="555">
        <v>776</v>
      </c>
      <c r="L53" s="535"/>
    </row>
    <row r="54" spans="1:12">
      <c r="A54" s="556" t="s">
        <v>1657</v>
      </c>
      <c r="B54" s="557"/>
      <c r="C54" s="558">
        <f>C50/$B$50</f>
        <v>3922.8161016949152</v>
      </c>
      <c r="D54" s="558">
        <f>D50/$B$50</f>
        <v>62.953881355932204</v>
      </c>
      <c r="E54" s="558">
        <f>E50/$B$50</f>
        <v>2046.9237288135594</v>
      </c>
      <c r="F54" s="559">
        <f>F50/$B$50</f>
        <v>15.824576271186441</v>
      </c>
      <c r="H54" s="560" t="s">
        <v>1658</v>
      </c>
      <c r="I54" s="561"/>
      <c r="J54" s="562"/>
      <c r="K54" s="562"/>
      <c r="L54" s="563"/>
    </row>
    <row r="56" spans="1:12">
      <c r="A56" s="564" t="s">
        <v>1659</v>
      </c>
    </row>
    <row r="57" spans="1:12">
      <c r="A57" s="525" t="s">
        <v>1660</v>
      </c>
    </row>
    <row r="58" spans="1:12">
      <c r="A58" s="565" t="s">
        <v>388</v>
      </c>
      <c r="B58" s="565" t="s">
        <v>1661</v>
      </c>
      <c r="C58" s="565" t="s">
        <v>1662</v>
      </c>
      <c r="D58" s="565" t="s">
        <v>1663</v>
      </c>
      <c r="E58" s="565" t="s">
        <v>1664</v>
      </c>
      <c r="F58" s="565" t="s">
        <v>1665</v>
      </c>
      <c r="G58" s="565" t="s">
        <v>1666</v>
      </c>
      <c r="H58" s="565" t="s">
        <v>1667</v>
      </c>
      <c r="I58" s="565" t="s">
        <v>1668</v>
      </c>
      <c r="J58" s="565" t="s">
        <v>1669</v>
      </c>
      <c r="K58" s="565" t="s">
        <v>1670</v>
      </c>
    </row>
    <row r="59" spans="1:12">
      <c r="A59" s="566">
        <f>I53*10</f>
        <v>100410</v>
      </c>
      <c r="B59" s="565">
        <f>D51</f>
        <v>89741.180000000008</v>
      </c>
      <c r="C59" s="566">
        <f>J53*10</f>
        <v>15650</v>
      </c>
      <c r="D59" s="566">
        <f>K53*10</f>
        <v>7760</v>
      </c>
      <c r="E59" s="565">
        <f>C51</f>
        <v>9714763</v>
      </c>
      <c r="F59" s="567">
        <v>2314000</v>
      </c>
      <c r="G59" s="555">
        <v>1035000</v>
      </c>
      <c r="H59" s="568">
        <v>97000</v>
      </c>
      <c r="I59" s="568">
        <v>43000</v>
      </c>
      <c r="J59" s="569">
        <f>C51-F59-H59</f>
        <v>7303763</v>
      </c>
      <c r="K59" s="570">
        <f>E51-G59-I59</f>
        <v>3630131</v>
      </c>
    </row>
    <row r="60" spans="1:12">
      <c r="B60" s="675"/>
      <c r="F60" s="20">
        <f>F59/($F$59+$H$59)</f>
        <v>0.95976773123185399</v>
      </c>
      <c r="G60" s="20"/>
      <c r="H60" s="20">
        <f>H59/($F$59+$H$59)</f>
        <v>4.0232268768146E-2</v>
      </c>
    </row>
    <row r="61" spans="1:12">
      <c r="A61" s="571" t="s">
        <v>1671</v>
      </c>
      <c r="B61" s="525" t="s">
        <v>1660</v>
      </c>
    </row>
    <row r="62" spans="1:12">
      <c r="A62" s="572" t="s">
        <v>167</v>
      </c>
      <c r="B62" s="573" t="s">
        <v>1672</v>
      </c>
      <c r="C62" s="572" t="s">
        <v>1673</v>
      </c>
      <c r="D62" s="572" t="s">
        <v>399</v>
      </c>
      <c r="E62" s="572" t="s">
        <v>1674</v>
      </c>
      <c r="F62" s="572" t="s">
        <v>1675</v>
      </c>
      <c r="G62" s="572" t="s">
        <v>1676</v>
      </c>
      <c r="H62" s="573" t="s">
        <v>1669</v>
      </c>
      <c r="I62" s="572" t="s">
        <v>1670</v>
      </c>
      <c r="J62" s="573" t="s">
        <v>1677</v>
      </c>
    </row>
    <row r="63" spans="1:12">
      <c r="A63" s="565">
        <f>D52</f>
        <v>63.556076487252128</v>
      </c>
      <c r="B63" s="565">
        <f>(C59-D59)/B51</f>
        <v>5.5878186968838524</v>
      </c>
      <c r="C63" s="565">
        <f>A63-B63</f>
        <v>57.968257790368277</v>
      </c>
      <c r="D63" s="565">
        <f>C52</f>
        <v>6880.1437677053827</v>
      </c>
      <c r="E63" s="565">
        <f>E52</f>
        <v>3334.3703966005664</v>
      </c>
      <c r="F63" s="565">
        <f>(F59+H59)/B51</f>
        <v>1707.5070821529746</v>
      </c>
      <c r="G63" s="565">
        <f>(G59+I59)/B51</f>
        <v>763.45609065155804</v>
      </c>
      <c r="H63" s="565">
        <f>(E59-F59-H59)/B51</f>
        <v>5172.6366855524084</v>
      </c>
      <c r="I63" s="565">
        <f>(E63-G63)</f>
        <v>2570.9143059490084</v>
      </c>
      <c r="J63" s="574">
        <v>28.848681580633858</v>
      </c>
    </row>
    <row r="65" spans="1:19" ht="27">
      <c r="A65" s="575" t="s" ph="1">
        <v>1678</v>
      </c>
      <c r="L65" s="576" t="s">
        <v>1679</v>
      </c>
      <c r="M65" s="577"/>
      <c r="N65" s="577"/>
      <c r="O65" s="577"/>
      <c r="P65" s="577"/>
      <c r="Q65" s="577"/>
      <c r="R65" s="577"/>
      <c r="S65" s="578"/>
    </row>
    <row r="66" spans="1:19">
      <c r="A66" s="579" t="s">
        <v>1307</v>
      </c>
      <c r="B66" s="530"/>
      <c r="C66" s="530"/>
      <c r="D66" s="530"/>
      <c r="E66" s="530"/>
      <c r="G66" s="530"/>
      <c r="H66" s="530"/>
      <c r="I66" s="530"/>
      <c r="L66" s="533" t="s">
        <v>1680</v>
      </c>
      <c r="M66" s="534"/>
      <c r="N66" s="534"/>
      <c r="O66" s="534"/>
      <c r="P66" s="534"/>
      <c r="Q66" s="534"/>
      <c r="R66" s="534"/>
      <c r="S66" s="580"/>
    </row>
    <row r="67" spans="1:19">
      <c r="A67" s="581" t="s">
        <v>1308</v>
      </c>
      <c r="B67" s="582" t="s">
        <v>50</v>
      </c>
      <c r="C67" s="582" t="s">
        <v>1309</v>
      </c>
      <c r="D67" s="582" t="s">
        <v>1310</v>
      </c>
      <c r="E67" s="582" t="s">
        <v>1311</v>
      </c>
      <c r="F67" s="583"/>
      <c r="G67" s="584" t="s">
        <v>1681</v>
      </c>
      <c r="H67" s="582" t="s">
        <v>1309</v>
      </c>
      <c r="I67" s="582" t="s">
        <v>1310</v>
      </c>
      <c r="J67" s="582" t="s">
        <v>1311</v>
      </c>
      <c r="L67" s="585" t="s">
        <v>1682</v>
      </c>
      <c r="M67" s="534"/>
      <c r="N67" s="534"/>
      <c r="O67" s="534"/>
      <c r="P67" s="540"/>
      <c r="Q67" s="540"/>
      <c r="R67" s="540"/>
      <c r="S67" s="586"/>
    </row>
    <row r="68" spans="1:19">
      <c r="A68" s="587" t="s">
        <v>85</v>
      </c>
      <c r="B68" s="588">
        <v>24422406.300000001</v>
      </c>
      <c r="C68" s="589">
        <v>11150586</v>
      </c>
      <c r="D68" s="589">
        <v>3174132.7</v>
      </c>
      <c r="E68" s="589">
        <v>10097687.6</v>
      </c>
      <c r="F68" s="587" t="s">
        <v>69</v>
      </c>
      <c r="G68" s="590">
        <f t="shared" ref="G68:J73" si="1">B68/860</f>
        <v>28398.146860465116</v>
      </c>
      <c r="H68" s="120">
        <f t="shared" si="1"/>
        <v>12965.797674418605</v>
      </c>
      <c r="I68" s="120">
        <f t="shared" si="1"/>
        <v>3690.8519767441862</v>
      </c>
      <c r="J68" s="120">
        <f t="shared" si="1"/>
        <v>11741.497209302324</v>
      </c>
      <c r="L68" s="591" t="s">
        <v>1683</v>
      </c>
      <c r="M68" s="592"/>
      <c r="N68" s="592"/>
      <c r="O68" s="592"/>
      <c r="P68" s="593"/>
      <c r="Q68" s="594"/>
      <c r="R68" s="594"/>
      <c r="S68" s="595"/>
    </row>
    <row r="69" spans="1:19">
      <c r="A69" s="596" t="s">
        <v>1314</v>
      </c>
      <c r="B69" s="597">
        <v>13161.6</v>
      </c>
      <c r="C69" s="598">
        <v>0</v>
      </c>
      <c r="D69" s="598">
        <v>0</v>
      </c>
      <c r="E69" s="589">
        <v>13161.6</v>
      </c>
      <c r="F69" s="596" t="s">
        <v>299</v>
      </c>
      <c r="G69" s="240">
        <f t="shared" si="1"/>
        <v>15.304186046511628</v>
      </c>
      <c r="H69" s="120">
        <f t="shared" si="1"/>
        <v>0</v>
      </c>
      <c r="I69" s="120">
        <f t="shared" si="1"/>
        <v>0</v>
      </c>
      <c r="J69" s="120">
        <f t="shared" si="1"/>
        <v>15.304186046511628</v>
      </c>
    </row>
    <row r="70" spans="1:19">
      <c r="A70" s="596" t="s">
        <v>1315</v>
      </c>
      <c r="B70" s="597">
        <v>10738727.300000001</v>
      </c>
      <c r="C70" s="589">
        <v>7683303.4000000004</v>
      </c>
      <c r="D70" s="589">
        <v>579506.4</v>
      </c>
      <c r="E70" s="589">
        <v>2475917.4</v>
      </c>
      <c r="F70" s="596" t="s">
        <v>301</v>
      </c>
      <c r="G70" s="240">
        <f t="shared" si="1"/>
        <v>12486.892209302327</v>
      </c>
      <c r="H70" s="120">
        <f t="shared" si="1"/>
        <v>8934.0737209302333</v>
      </c>
      <c r="I70" s="120">
        <f t="shared" si="1"/>
        <v>673.84465116279068</v>
      </c>
      <c r="J70" s="120">
        <f t="shared" si="1"/>
        <v>2878.9737209302325</v>
      </c>
    </row>
    <row r="71" spans="1:19">
      <c r="A71" s="596" t="s">
        <v>113</v>
      </c>
      <c r="B71" s="597">
        <v>30980.6</v>
      </c>
      <c r="C71" s="598">
        <v>0</v>
      </c>
      <c r="D71" s="589">
        <v>21118.3</v>
      </c>
      <c r="E71" s="589">
        <v>9862.2999999999993</v>
      </c>
      <c r="F71" s="596" t="s">
        <v>311</v>
      </c>
      <c r="G71" s="240">
        <f t="shared" si="1"/>
        <v>36.023953488372094</v>
      </c>
      <c r="H71" s="120">
        <f t="shared" si="1"/>
        <v>0</v>
      </c>
      <c r="I71" s="120">
        <f t="shared" si="1"/>
        <v>24.556162790697673</v>
      </c>
      <c r="J71" s="120">
        <f t="shared" si="1"/>
        <v>11.467790697674419</v>
      </c>
    </row>
    <row r="72" spans="1:19">
      <c r="A72" s="596" t="s">
        <v>124</v>
      </c>
      <c r="B72" s="597">
        <v>12805093.800000001</v>
      </c>
      <c r="C72" s="589">
        <v>3467282.5</v>
      </c>
      <c r="D72" s="589">
        <v>2411259.9</v>
      </c>
      <c r="E72" s="589">
        <v>6926551.2999999998</v>
      </c>
      <c r="F72" s="596" t="s">
        <v>313</v>
      </c>
      <c r="G72" s="240">
        <f t="shared" si="1"/>
        <v>14889.643953488372</v>
      </c>
      <c r="H72" s="120">
        <f t="shared" si="1"/>
        <v>4031.7238372093025</v>
      </c>
      <c r="I72" s="120">
        <f t="shared" si="1"/>
        <v>2803.7905813953489</v>
      </c>
      <c r="J72" s="120">
        <f t="shared" si="1"/>
        <v>8054.1294186046507</v>
      </c>
    </row>
    <row r="73" spans="1:19">
      <c r="A73" s="596" t="s">
        <v>110</v>
      </c>
      <c r="B73" s="597">
        <v>834443.1</v>
      </c>
      <c r="C73" s="598">
        <v>0</v>
      </c>
      <c r="D73" s="589">
        <v>162248.1</v>
      </c>
      <c r="E73" s="589">
        <v>672195</v>
      </c>
      <c r="F73" s="596" t="s">
        <v>1317</v>
      </c>
      <c r="G73" s="240">
        <f t="shared" si="1"/>
        <v>970.28267441860464</v>
      </c>
      <c r="H73" s="120">
        <f t="shared" si="1"/>
        <v>0</v>
      </c>
      <c r="I73" s="120">
        <f t="shared" si="1"/>
        <v>188.66058139534886</v>
      </c>
      <c r="J73" s="120">
        <f t="shared" si="1"/>
        <v>781.62209302325584</v>
      </c>
    </row>
    <row r="75" spans="1:19">
      <c r="A75" s="579" t="s">
        <v>1319</v>
      </c>
      <c r="B75" s="530"/>
      <c r="C75" s="530"/>
      <c r="D75" s="530"/>
      <c r="E75" s="530"/>
      <c r="F75" s="530"/>
      <c r="G75" s="530"/>
      <c r="H75" s="530"/>
      <c r="I75" s="530"/>
    </row>
    <row r="76" spans="1:19">
      <c r="A76" s="599"/>
      <c r="B76" s="600" t="s">
        <v>1684</v>
      </c>
      <c r="C76" s="601" t="s">
        <v>1248</v>
      </c>
      <c r="D76" s="601"/>
      <c r="E76" s="601"/>
      <c r="F76" s="600" t="s">
        <v>1249</v>
      </c>
      <c r="G76" s="600" t="s">
        <v>1250</v>
      </c>
      <c r="H76" s="600" t="s">
        <v>1162</v>
      </c>
      <c r="I76" s="599"/>
      <c r="J76" s="600" t="s">
        <v>1685</v>
      </c>
      <c r="K76" s="601" t="s">
        <v>1248</v>
      </c>
      <c r="L76" s="601"/>
      <c r="M76" s="601"/>
      <c r="N76" s="600" t="s">
        <v>1249</v>
      </c>
      <c r="O76" s="600" t="s">
        <v>1250</v>
      </c>
      <c r="P76" s="880" t="s">
        <v>1162</v>
      </c>
    </row>
    <row r="77" spans="1:19">
      <c r="A77" s="602"/>
      <c r="B77" s="600"/>
      <c r="C77" s="601" t="s">
        <v>1322</v>
      </c>
      <c r="D77" s="601" t="s">
        <v>1323</v>
      </c>
      <c r="E77" s="601" t="s">
        <v>1324</v>
      </c>
      <c r="F77" s="600"/>
      <c r="G77" s="600"/>
      <c r="H77" s="600"/>
      <c r="I77" s="603"/>
      <c r="J77" s="600"/>
      <c r="K77" s="601" t="s">
        <v>1322</v>
      </c>
      <c r="L77" s="601" t="s">
        <v>1323</v>
      </c>
      <c r="M77" s="601" t="s">
        <v>1324</v>
      </c>
      <c r="N77" s="600"/>
      <c r="O77" s="600"/>
      <c r="P77" s="880"/>
    </row>
    <row r="78" spans="1:19">
      <c r="A78" s="604" t="s">
        <v>85</v>
      </c>
      <c r="B78" s="605">
        <v>9809497</v>
      </c>
      <c r="C78" s="589">
        <v>8626675.3000000007</v>
      </c>
      <c r="D78" s="589">
        <v>-58808.5</v>
      </c>
      <c r="E78" s="589">
        <v>-1443177.1</v>
      </c>
      <c r="F78" s="606">
        <v>653088.19999999995</v>
      </c>
      <c r="G78" s="606">
        <v>489632.5</v>
      </c>
      <c r="H78" s="606">
        <v>40101</v>
      </c>
      <c r="I78" s="607" t="s">
        <v>69</v>
      </c>
      <c r="J78" s="590">
        <f t="shared" ref="J78:P83" si="2">B78/860</f>
        <v>11406.391860465117</v>
      </c>
      <c r="K78" s="120">
        <f t="shared" si="2"/>
        <v>10031.017790697675</v>
      </c>
      <c r="L78" s="120">
        <f t="shared" si="2"/>
        <v>-68.381976744186048</v>
      </c>
      <c r="M78" s="120">
        <f t="shared" si="2"/>
        <v>-1678.1129069767444</v>
      </c>
      <c r="N78" s="120">
        <f t="shared" si="2"/>
        <v>759.40488372093023</v>
      </c>
      <c r="O78" s="120">
        <f t="shared" si="2"/>
        <v>569.34011627906978</v>
      </c>
      <c r="P78" s="120">
        <f t="shared" si="2"/>
        <v>46.629069767441862</v>
      </c>
    </row>
    <row r="79" spans="1:19">
      <c r="A79" s="608" t="s">
        <v>1314</v>
      </c>
      <c r="B79" s="609">
        <v>0</v>
      </c>
      <c r="C79" s="596">
        <v>0</v>
      </c>
      <c r="D79" s="596">
        <v>0</v>
      </c>
      <c r="E79" s="596">
        <v>0</v>
      </c>
      <c r="F79" s="596">
        <v>0</v>
      </c>
      <c r="G79" s="596">
        <v>0</v>
      </c>
      <c r="H79" s="596">
        <v>0</v>
      </c>
      <c r="I79" s="608" t="s">
        <v>299</v>
      </c>
      <c r="J79" s="240">
        <f t="shared" si="2"/>
        <v>0</v>
      </c>
      <c r="K79" s="120">
        <f t="shared" si="2"/>
        <v>0</v>
      </c>
      <c r="L79" s="120">
        <f t="shared" si="2"/>
        <v>0</v>
      </c>
      <c r="M79" s="120">
        <f t="shared" si="2"/>
        <v>0</v>
      </c>
      <c r="N79" s="120">
        <f t="shared" si="2"/>
        <v>0</v>
      </c>
      <c r="O79" s="120">
        <f t="shared" si="2"/>
        <v>0</v>
      </c>
      <c r="P79" s="120">
        <f t="shared" si="2"/>
        <v>0</v>
      </c>
    </row>
    <row r="80" spans="1:19">
      <c r="A80" s="608" t="s">
        <v>1315</v>
      </c>
      <c r="B80" s="610">
        <v>8869489.1999999993</v>
      </c>
      <c r="C80" s="606">
        <v>8626675.3000000007</v>
      </c>
      <c r="D80" s="611">
        <v>-58808.5</v>
      </c>
      <c r="E80" s="611">
        <v>-1443177.1</v>
      </c>
      <c r="F80" s="596">
        <v>0</v>
      </c>
      <c r="G80" s="606">
        <v>211949.7</v>
      </c>
      <c r="H80" s="606">
        <v>30864.2</v>
      </c>
      <c r="I80" s="608" t="s">
        <v>301</v>
      </c>
      <c r="J80" s="240">
        <f t="shared" si="2"/>
        <v>10313.359534883721</v>
      </c>
      <c r="K80" s="120">
        <f t="shared" si="2"/>
        <v>10031.017790697675</v>
      </c>
      <c r="L80" s="120">
        <f t="shared" si="2"/>
        <v>-68.381976744186048</v>
      </c>
      <c r="M80" s="120">
        <f t="shared" si="2"/>
        <v>-1678.1129069767444</v>
      </c>
      <c r="N80" s="120">
        <f t="shared" si="2"/>
        <v>0</v>
      </c>
      <c r="O80" s="120">
        <f t="shared" si="2"/>
        <v>246.45313953488375</v>
      </c>
      <c r="P80" s="120">
        <f t="shared" si="2"/>
        <v>35.888604651162794</v>
      </c>
    </row>
    <row r="81" spans="1:24">
      <c r="A81" s="608" t="s">
        <v>113</v>
      </c>
      <c r="B81" s="609">
        <v>0</v>
      </c>
      <c r="C81" s="596">
        <v>0</v>
      </c>
      <c r="D81" s="596">
        <v>0</v>
      </c>
      <c r="E81" s="596">
        <v>0</v>
      </c>
      <c r="F81" s="596">
        <v>0</v>
      </c>
      <c r="G81" s="596">
        <v>0</v>
      </c>
      <c r="H81" s="596">
        <v>0</v>
      </c>
      <c r="I81" s="608" t="s">
        <v>311</v>
      </c>
      <c r="J81" s="240">
        <f t="shared" si="2"/>
        <v>0</v>
      </c>
      <c r="K81" s="120">
        <f t="shared" si="2"/>
        <v>0</v>
      </c>
      <c r="L81" s="120">
        <f t="shared" si="2"/>
        <v>0</v>
      </c>
      <c r="M81" s="120">
        <f t="shared" si="2"/>
        <v>0</v>
      </c>
      <c r="N81" s="120">
        <f t="shared" si="2"/>
        <v>0</v>
      </c>
      <c r="O81" s="120">
        <f t="shared" si="2"/>
        <v>0</v>
      </c>
      <c r="P81" s="120">
        <f t="shared" si="2"/>
        <v>0</v>
      </c>
    </row>
    <row r="82" spans="1:24">
      <c r="A82" s="608" t="s">
        <v>124</v>
      </c>
      <c r="B82" s="610">
        <v>879872.9</v>
      </c>
      <c r="C82" s="596">
        <v>0</v>
      </c>
      <c r="D82" s="596">
        <v>0</v>
      </c>
      <c r="E82" s="596">
        <v>0</v>
      </c>
      <c r="F82" s="606">
        <v>653088.19999999995</v>
      </c>
      <c r="G82" s="606">
        <v>217711.7</v>
      </c>
      <c r="H82" s="606">
        <v>9072.9</v>
      </c>
      <c r="I82" s="608" t="s">
        <v>313</v>
      </c>
      <c r="J82" s="240">
        <f t="shared" si="2"/>
        <v>1023.108023255814</v>
      </c>
      <c r="K82" s="120">
        <f t="shared" si="2"/>
        <v>0</v>
      </c>
      <c r="L82" s="120">
        <f t="shared" si="2"/>
        <v>0</v>
      </c>
      <c r="M82" s="120">
        <f t="shared" si="2"/>
        <v>0</v>
      </c>
      <c r="N82" s="120">
        <f t="shared" si="2"/>
        <v>759.40488372093023</v>
      </c>
      <c r="O82" s="120">
        <f t="shared" si="2"/>
        <v>253.15313953488373</v>
      </c>
      <c r="P82" s="120">
        <f t="shared" si="2"/>
        <v>10.549883720930232</v>
      </c>
    </row>
    <row r="83" spans="1:24">
      <c r="A83" s="608" t="s">
        <v>110</v>
      </c>
      <c r="B83" s="610">
        <v>60135</v>
      </c>
      <c r="C83" s="596">
        <v>0</v>
      </c>
      <c r="D83" s="596">
        <v>0</v>
      </c>
      <c r="E83" s="596">
        <v>0</v>
      </c>
      <c r="F83" s="596">
        <v>0</v>
      </c>
      <c r="G83" s="606">
        <v>59971.1</v>
      </c>
      <c r="H83" s="612">
        <v>163.9</v>
      </c>
      <c r="I83" s="613" t="s">
        <v>1317</v>
      </c>
      <c r="J83" s="240">
        <f t="shared" si="2"/>
        <v>69.924418604651166</v>
      </c>
      <c r="K83" s="120">
        <f t="shared" si="2"/>
        <v>0</v>
      </c>
      <c r="L83" s="120">
        <f t="shared" si="2"/>
        <v>0</v>
      </c>
      <c r="M83" s="120">
        <f t="shared" si="2"/>
        <v>0</v>
      </c>
      <c r="N83" s="120">
        <f t="shared" si="2"/>
        <v>0</v>
      </c>
      <c r="O83" s="120">
        <f t="shared" si="2"/>
        <v>69.733837209302322</v>
      </c>
      <c r="P83" s="120">
        <f t="shared" si="2"/>
        <v>0.19058139534883722</v>
      </c>
    </row>
    <row r="84" spans="1:24">
      <c r="A84" s="614"/>
      <c r="B84" s="614"/>
      <c r="C84" s="614"/>
      <c r="D84" s="614"/>
    </row>
    <row r="85" spans="1:24">
      <c r="A85" s="564" t="s">
        <v>1686</v>
      </c>
      <c r="B85" s="614"/>
      <c r="C85" s="614"/>
      <c r="D85" s="614"/>
    </row>
    <row r="86" spans="1:24">
      <c r="A86" s="615" t="s">
        <v>1687</v>
      </c>
      <c r="B86" s="615" t="s">
        <v>1688</v>
      </c>
      <c r="C86" s="615" t="s">
        <v>1689</v>
      </c>
      <c r="D86" s="615" t="s">
        <v>91</v>
      </c>
      <c r="F86" s="525" t="s">
        <v>1552</v>
      </c>
      <c r="G86" s="525" t="s">
        <v>1553</v>
      </c>
    </row>
    <row r="87" spans="1:24">
      <c r="A87" s="565">
        <f>G68</f>
        <v>28398.146860465116</v>
      </c>
      <c r="B87" s="565">
        <f>J78</f>
        <v>11406.391860465117</v>
      </c>
      <c r="C87" s="565">
        <f>(J59*'참고_농어촌연계형 자료'!F173)/1000000</f>
        <v>929.79967092477636</v>
      </c>
      <c r="D87" s="565">
        <f>SUM(A87:C87)</f>
        <v>40734.33839185501</v>
      </c>
      <c r="F87" s="21">
        <f>A87+$C$87*F60</f>
        <v>29290.538581128712</v>
      </c>
      <c r="G87" s="21">
        <f>B87+$C$87*H60</f>
        <v>11443.799810726296</v>
      </c>
      <c r="H87" s="676">
        <f>F87+G87</f>
        <v>40734.33839185501</v>
      </c>
    </row>
    <row r="88" spans="1:24">
      <c r="F88" s="24">
        <f>F87/A87</f>
        <v>1.0314242941642771</v>
      </c>
      <c r="G88" s="24">
        <f>G87/B87</f>
        <v>1.0032795603306279</v>
      </c>
    </row>
    <row r="89" spans="1:24">
      <c r="A89" s="616" t="s">
        <v>1677</v>
      </c>
      <c r="B89" s="617"/>
    </row>
    <row r="90" spans="1:24">
      <c r="A90" s="618" t="s">
        <v>1687</v>
      </c>
      <c r="B90" s="618" t="s">
        <v>1688</v>
      </c>
      <c r="C90" s="618" t="s">
        <v>1689</v>
      </c>
      <c r="D90" s="619" t="s">
        <v>91</v>
      </c>
    </row>
    <row r="91" spans="1:24">
      <c r="A91" s="619">
        <f>A87/1412</f>
        <v>20.112002025825152</v>
      </c>
      <c r="B91" s="619">
        <f t="shared" ref="B91:C91" si="3">B87/1412</f>
        <v>8.078181204295408</v>
      </c>
      <c r="C91" s="619">
        <f t="shared" si="3"/>
        <v>0.65849835051329775</v>
      </c>
      <c r="D91" s="619">
        <f>D87/(B51)</f>
        <v>28.848681580633858</v>
      </c>
    </row>
    <row r="94" spans="1:24">
      <c r="A94" s="879" t="s">
        <v>1953</v>
      </c>
      <c r="B94" s="879"/>
      <c r="C94" s="879"/>
      <c r="D94" s="879"/>
      <c r="E94" s="879"/>
      <c r="F94" s="879"/>
      <c r="G94" s="879"/>
      <c r="H94" s="879"/>
      <c r="I94" s="879"/>
      <c r="J94" s="879"/>
      <c r="K94" s="879"/>
      <c r="L94" s="879"/>
      <c r="M94" s="879"/>
      <c r="N94" s="879"/>
      <c r="O94" s="879"/>
      <c r="P94" s="879"/>
      <c r="Q94" s="879"/>
      <c r="R94" s="879"/>
      <c r="S94" s="879"/>
    </row>
    <row r="95" spans="1:24">
      <c r="A95" s="104" t="s">
        <v>1690</v>
      </c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620" t="s">
        <v>1691</v>
      </c>
      <c r="M95" s="620"/>
      <c r="N95" s="620"/>
      <c r="O95" s="620"/>
      <c r="P95" s="30"/>
      <c r="Q95" s="30"/>
      <c r="R95" s="30"/>
      <c r="S95" s="30"/>
      <c r="T95" s="30"/>
      <c r="U95" s="30"/>
      <c r="V95" s="30"/>
      <c r="W95" s="30"/>
      <c r="X95" s="30"/>
    </row>
    <row r="96" spans="1:24">
      <c r="A96" s="621" t="s">
        <v>1692</v>
      </c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620" t="s">
        <v>1693</v>
      </c>
      <c r="M96" s="620"/>
      <c r="N96" s="620"/>
      <c r="O96" s="620"/>
      <c r="P96" s="30"/>
      <c r="Q96" s="30"/>
      <c r="R96" s="30"/>
      <c r="S96" s="30"/>
      <c r="T96" s="30"/>
      <c r="U96" s="30"/>
      <c r="V96" s="30"/>
      <c r="W96" s="30"/>
      <c r="X96" s="30"/>
    </row>
    <row r="97" spans="1:24">
      <c r="A97" s="622" t="s">
        <v>1661</v>
      </c>
      <c r="B97" s="622" t="s">
        <v>1694</v>
      </c>
      <c r="C97" s="623" t="s">
        <v>1695</v>
      </c>
      <c r="D97" s="622" t="s">
        <v>1696</v>
      </c>
      <c r="E97" s="622" t="s">
        <v>1697</v>
      </c>
      <c r="F97" s="124" t="s">
        <v>1698</v>
      </c>
      <c r="G97" s="30"/>
      <c r="H97" s="30"/>
      <c r="I97" s="30"/>
      <c r="J97" s="30"/>
      <c r="K97" s="30"/>
      <c r="L97" s="620" t="s">
        <v>1699</v>
      </c>
      <c r="M97" s="620"/>
      <c r="N97" s="620"/>
      <c r="O97" s="620"/>
      <c r="P97" s="30"/>
      <c r="Q97" s="30"/>
      <c r="R97" s="30"/>
      <c r="S97" s="30"/>
      <c r="T97" s="30"/>
      <c r="U97" s="30"/>
      <c r="V97" s="30"/>
      <c r="W97" s="30"/>
      <c r="X97" s="30"/>
    </row>
    <row r="98" spans="1:24">
      <c r="A98" s="624">
        <f>'참고_농어촌연계형 자료'!B59</f>
        <v>89741.180000000008</v>
      </c>
      <c r="B98" s="623">
        <f>'참고_농어촌연계형 자료'!D59</f>
        <v>7760</v>
      </c>
      <c r="C98" s="623">
        <f>62860*0.8</f>
        <v>50288</v>
      </c>
      <c r="D98" s="623">
        <f>(A98-C98-B98)*0.1</f>
        <v>3169.3180000000011</v>
      </c>
      <c r="E98" s="623">
        <f>(D98*1000000)/10000</f>
        <v>316931.8000000001</v>
      </c>
      <c r="F98" s="625">
        <f>(E98*8760*0.17)/1000</f>
        <v>471974.8365600002</v>
      </c>
      <c r="G98" s="30"/>
      <c r="H98" s="30">
        <f>A98-B98-C98*0.8</f>
        <v>41750.780000000006</v>
      </c>
      <c r="I98" s="24">
        <f>H98/A98</f>
        <v>0.46523546937983212</v>
      </c>
      <c r="J98" s="30"/>
      <c r="K98" s="30"/>
      <c r="L98" s="620" t="s">
        <v>1700</v>
      </c>
      <c r="M98" s="620"/>
      <c r="N98" s="620"/>
      <c r="O98" s="620"/>
      <c r="P98" s="30"/>
      <c r="Q98" s="30"/>
      <c r="R98" s="30"/>
      <c r="S98" s="30"/>
      <c r="T98" s="30"/>
      <c r="U98" s="30"/>
      <c r="V98" s="30"/>
      <c r="W98" s="30"/>
      <c r="X98" s="30"/>
    </row>
    <row r="99" spans="1:24">
      <c r="A99" s="626" t="s">
        <v>1701</v>
      </c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</row>
    <row r="100" spans="1:24">
      <c r="A100" s="625" t="s">
        <v>1702</v>
      </c>
      <c r="B100" s="625" t="s">
        <v>1694</v>
      </c>
      <c r="C100" s="625" t="s">
        <v>1696</v>
      </c>
      <c r="D100" s="625" t="s">
        <v>1697</v>
      </c>
      <c r="E100" s="625" t="s">
        <v>1698</v>
      </c>
      <c r="F100" s="30"/>
      <c r="G100" s="30"/>
      <c r="H100" s="30"/>
      <c r="I100" s="30"/>
      <c r="J100" s="30"/>
      <c r="K100" s="30"/>
      <c r="L100" s="620" t="s">
        <v>1703</v>
      </c>
      <c r="M100" s="620"/>
      <c r="N100" s="620"/>
      <c r="O100" s="620"/>
      <c r="P100" s="620" t="s">
        <v>1704</v>
      </c>
      <c r="Q100" s="620"/>
      <c r="R100" s="620"/>
      <c r="S100" s="620"/>
      <c r="T100" s="30"/>
      <c r="U100" s="30"/>
      <c r="V100" s="30"/>
      <c r="W100" s="30"/>
      <c r="X100" s="30"/>
    </row>
    <row r="101" spans="1:24">
      <c r="A101" s="625">
        <f>'참고_농어촌연계형 자료'!C59</f>
        <v>15650</v>
      </c>
      <c r="B101" s="625">
        <f>'참고_농어촌연계형 자료'!D59</f>
        <v>7760</v>
      </c>
      <c r="C101" s="625">
        <f>A101-B101</f>
        <v>7890</v>
      </c>
      <c r="D101" s="625">
        <f>(C101*1000000)/15000</f>
        <v>526000</v>
      </c>
      <c r="E101" s="625">
        <f>(D101*8760*0.17)/1000</f>
        <v>783319.2</v>
      </c>
      <c r="F101" s="30"/>
      <c r="G101" s="376"/>
      <c r="H101" s="30"/>
      <c r="I101" s="24">
        <f>C101/A98</f>
        <v>8.7919503621414374E-2</v>
      </c>
      <c r="J101" s="30"/>
      <c r="K101" s="30"/>
      <c r="L101" s="627" t="s">
        <v>1705</v>
      </c>
      <c r="M101" s="627"/>
      <c r="N101" s="627"/>
      <c r="O101" s="620"/>
      <c r="P101" s="620"/>
      <c r="Q101" s="620"/>
      <c r="R101" s="620"/>
      <c r="S101" s="620"/>
      <c r="T101" s="30"/>
      <c r="U101" s="30"/>
      <c r="V101" s="30"/>
      <c r="W101" s="30"/>
      <c r="X101" s="30"/>
    </row>
    <row r="102" spans="1:24">
      <c r="A102" s="628" t="s">
        <v>1706</v>
      </c>
      <c r="B102" s="629">
        <f>E98+D101</f>
        <v>842931.8</v>
      </c>
      <c r="C102" s="30"/>
      <c r="D102" s="30"/>
      <c r="E102" s="30"/>
      <c r="F102" s="30"/>
      <c r="G102" s="30"/>
      <c r="H102" s="30"/>
      <c r="I102" s="30"/>
      <c r="J102" s="30"/>
      <c r="K102" s="30"/>
      <c r="L102" s="630" t="s">
        <v>1707</v>
      </c>
      <c r="M102" s="631" t="s">
        <v>1708</v>
      </c>
      <c r="N102" s="620"/>
      <c r="O102" s="620"/>
      <c r="P102" s="620"/>
      <c r="Q102" s="620"/>
      <c r="R102" s="620"/>
      <c r="S102" s="620"/>
      <c r="T102" s="30"/>
      <c r="U102" s="30"/>
      <c r="V102" s="30"/>
      <c r="W102" s="30"/>
      <c r="X102" s="30"/>
    </row>
    <row r="103" spans="1:24">
      <c r="A103" s="632" t="s">
        <v>1709</v>
      </c>
      <c r="B103" s="633" t="s">
        <v>1269</v>
      </c>
      <c r="C103" s="633" t="s">
        <v>1698</v>
      </c>
      <c r="D103" s="30"/>
      <c r="E103" s="30"/>
      <c r="F103" s="30"/>
      <c r="G103" s="30"/>
      <c r="H103" s="30"/>
      <c r="I103" s="30"/>
      <c r="J103" s="30"/>
      <c r="K103" s="30"/>
      <c r="L103" s="630" t="s">
        <v>1710</v>
      </c>
      <c r="M103" s="631" t="s">
        <v>1711</v>
      </c>
      <c r="N103" s="620"/>
      <c r="O103" s="620"/>
      <c r="P103" s="620"/>
      <c r="Q103" s="620"/>
      <c r="R103" s="620"/>
      <c r="S103" s="620"/>
      <c r="T103" s="30"/>
      <c r="U103" s="30"/>
      <c r="V103" s="30"/>
      <c r="W103" s="30"/>
      <c r="X103" s="30"/>
    </row>
    <row r="104" spans="1:24">
      <c r="A104" s="634"/>
      <c r="B104" s="635">
        <f>B102/1412</f>
        <v>596.97719546742212</v>
      </c>
      <c r="C104" s="635">
        <f>(F98+E101)/1412</f>
        <v>889.01843949008514</v>
      </c>
      <c r="D104" s="30"/>
      <c r="E104" s="30"/>
      <c r="F104" s="30"/>
      <c r="G104" s="30"/>
      <c r="H104" s="30"/>
      <c r="I104" s="30"/>
      <c r="J104" s="30"/>
      <c r="K104" s="30"/>
      <c r="L104" s="620" t="s">
        <v>1712</v>
      </c>
      <c r="M104" s="620"/>
      <c r="N104" s="620"/>
      <c r="O104" s="620"/>
      <c r="P104" s="620"/>
      <c r="Q104" s="620"/>
      <c r="R104" s="620"/>
      <c r="S104" s="620"/>
      <c r="T104" s="30"/>
      <c r="U104" s="30"/>
      <c r="V104" s="30"/>
      <c r="W104" s="30"/>
      <c r="X104" s="30"/>
    </row>
    <row r="105" spans="1:24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620" t="s">
        <v>1713</v>
      </c>
      <c r="M105" s="620"/>
      <c r="N105" s="620"/>
      <c r="O105" s="620"/>
      <c r="P105" s="620"/>
      <c r="Q105" s="620"/>
      <c r="R105" s="620"/>
      <c r="S105" s="620"/>
      <c r="T105" s="30"/>
      <c r="U105" s="30"/>
      <c r="V105" s="30"/>
      <c r="W105" s="30"/>
      <c r="X105" s="30"/>
    </row>
    <row r="106" spans="1:24">
      <c r="A106" s="104" t="s">
        <v>1714</v>
      </c>
      <c r="B106" s="30" t="s">
        <v>1715</v>
      </c>
      <c r="C106" s="30"/>
      <c r="D106" s="30"/>
      <c r="E106" s="30"/>
      <c r="F106" s="30"/>
      <c r="G106" s="30"/>
      <c r="H106" s="30"/>
      <c r="I106" s="30"/>
      <c r="J106" s="30"/>
      <c r="K106" s="30"/>
      <c r="L106" s="620" t="s">
        <v>1716</v>
      </c>
      <c r="M106" s="620"/>
      <c r="N106" s="620"/>
      <c r="O106" s="620"/>
      <c r="P106" s="620"/>
      <c r="Q106" s="620"/>
      <c r="R106" s="620"/>
      <c r="S106" s="620"/>
      <c r="T106" s="30"/>
      <c r="U106" s="30"/>
      <c r="V106" s="30"/>
      <c r="W106" s="30"/>
      <c r="X106" s="30"/>
    </row>
    <row r="107" spans="1:24">
      <c r="A107" s="205" t="s">
        <v>1717</v>
      </c>
      <c r="B107" s="205" t="s">
        <v>1718</v>
      </c>
      <c r="C107" s="636" t="s">
        <v>1719</v>
      </c>
      <c r="D107" s="30"/>
      <c r="E107" s="30"/>
      <c r="F107" s="30"/>
      <c r="G107" s="30"/>
      <c r="H107" s="30"/>
      <c r="I107" s="30"/>
      <c r="J107" s="30"/>
      <c r="K107" s="30"/>
      <c r="L107" s="620">
        <v>0.71430000000000005</v>
      </c>
      <c r="M107" s="620" t="s">
        <v>526</v>
      </c>
      <c r="N107" s="620" t="s">
        <v>682</v>
      </c>
      <c r="O107" s="620"/>
      <c r="P107" s="620"/>
      <c r="Q107" s="620"/>
      <c r="R107" s="620"/>
      <c r="S107" s="620"/>
      <c r="T107" s="30"/>
      <c r="U107" s="30"/>
      <c r="V107" s="30"/>
      <c r="W107" s="30"/>
      <c r="X107" s="30"/>
    </row>
    <row r="108" spans="1:24">
      <c r="A108" s="124">
        <v>352</v>
      </c>
      <c r="B108" s="625">
        <v>755670</v>
      </c>
      <c r="C108" s="637">
        <f>B108/1412</f>
        <v>535.17705382436259</v>
      </c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</row>
    <row r="109" spans="1:24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</row>
    <row r="110" spans="1:24">
      <c r="A110" s="104" t="s">
        <v>1720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</row>
    <row r="111" spans="1:24">
      <c r="A111" s="638" t="s">
        <v>1721</v>
      </c>
      <c r="B111" s="638" t="s">
        <v>1722</v>
      </c>
      <c r="C111" s="638" t="s">
        <v>1723</v>
      </c>
      <c r="D111" s="638" t="s">
        <v>1724</v>
      </c>
      <c r="E111" s="638" t="s">
        <v>1725</v>
      </c>
      <c r="F111" s="639" t="s">
        <v>1726</v>
      </c>
      <c r="G111" s="640" t="s">
        <v>1727</v>
      </c>
      <c r="H111" s="640" t="s">
        <v>1728</v>
      </c>
      <c r="I111" s="641" t="s">
        <v>1729</v>
      </c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</row>
    <row r="112" spans="1:24">
      <c r="A112" s="623">
        <v>2028575.0088160003</v>
      </c>
      <c r="B112" s="623">
        <v>576162.24603100005</v>
      </c>
      <c r="C112" s="623">
        <v>166636776.40635198</v>
      </c>
      <c r="D112" s="623">
        <v>13572.393599999998</v>
      </c>
      <c r="E112" s="623">
        <v>10066.442257000002</v>
      </c>
      <c r="F112" s="623">
        <v>169265152.49705607</v>
      </c>
      <c r="G112" s="623">
        <f>F112/860</f>
        <v>196819.94476401867</v>
      </c>
      <c r="H112" s="623">
        <f>G112*0.1</f>
        <v>19681.994476401869</v>
      </c>
      <c r="I112" s="625">
        <f>H112*0.7</f>
        <v>13777.396133481308</v>
      </c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</row>
    <row r="113" spans="1:24">
      <c r="A113" s="104" t="s">
        <v>1730</v>
      </c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</row>
    <row r="114" spans="1:24">
      <c r="A114" s="642" t="s">
        <v>1731</v>
      </c>
      <c r="B114" s="642" t="s">
        <v>1681</v>
      </c>
      <c r="C114" s="641" t="s">
        <v>1732</v>
      </c>
      <c r="D114" s="641" t="s">
        <v>1729</v>
      </c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</row>
    <row r="115" spans="1:24">
      <c r="A115" s="623">
        <f>A112+B112+D112+E112</f>
        <v>2628376.0907040006</v>
      </c>
      <c r="B115" s="623">
        <f>A115/860</f>
        <v>3056.2512682604656</v>
      </c>
      <c r="C115" s="625">
        <f>B115*0.1</f>
        <v>305.6251268260466</v>
      </c>
      <c r="D115" s="625">
        <f>C115*0.7</f>
        <v>213.93758877823259</v>
      </c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</row>
    <row r="116" spans="1:24">
      <c r="A116" s="643"/>
      <c r="B116" s="643"/>
      <c r="C116" s="376"/>
      <c r="D116" s="376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</row>
    <row r="117" spans="1:24">
      <c r="A117" s="644" t="s">
        <v>1733</v>
      </c>
      <c r="B117" s="643"/>
      <c r="C117" s="376"/>
      <c r="D117" s="376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</row>
    <row r="118" spans="1:24">
      <c r="A118" s="642" t="s">
        <v>1734</v>
      </c>
      <c r="B118" s="642" t="s">
        <v>1735</v>
      </c>
      <c r="C118" s="641" t="s">
        <v>1736</v>
      </c>
      <c r="D118" s="641" t="s">
        <v>1681</v>
      </c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</row>
    <row r="119" spans="1:24">
      <c r="A119" s="623">
        <v>169265152.49705607</v>
      </c>
      <c r="B119" s="623">
        <f>B112+D112</f>
        <v>589734.639631</v>
      </c>
      <c r="C119" s="625">
        <f>A119-B119</f>
        <v>168675417.85742506</v>
      </c>
      <c r="D119" s="625">
        <f>(C119*10)/860</f>
        <v>1961342.0681095938</v>
      </c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</row>
    <row r="120" spans="1:24">
      <c r="A120" s="643"/>
      <c r="B120" s="643"/>
      <c r="C120" s="376"/>
      <c r="D120" s="376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</row>
    <row r="121" spans="1:24">
      <c r="A121" s="104" t="s">
        <v>1737</v>
      </c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</row>
    <row r="122" spans="1:24">
      <c r="A122" s="636" t="s">
        <v>1738</v>
      </c>
      <c r="B122" s="636" t="s">
        <v>1739</v>
      </c>
      <c r="C122" s="205" t="s">
        <v>1734</v>
      </c>
      <c r="D122" s="205" t="s">
        <v>1681</v>
      </c>
      <c r="E122" s="205" t="s">
        <v>1732</v>
      </c>
      <c r="F122" s="205" t="s">
        <v>1740</v>
      </c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</row>
    <row r="123" spans="1:24">
      <c r="A123" s="635">
        <v>576162</v>
      </c>
      <c r="B123" s="635">
        <v>13572</v>
      </c>
      <c r="C123" s="635">
        <f>A123+B123</f>
        <v>589734</v>
      </c>
      <c r="D123" s="635">
        <f>(C123*10)/860</f>
        <v>6857.3720930232557</v>
      </c>
      <c r="E123" s="635">
        <f>D123*0.1</f>
        <v>685.7372093023256</v>
      </c>
      <c r="F123" s="645">
        <f>E123*0.764</f>
        <v>523.90322790697678</v>
      </c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</row>
    <row r="124" spans="1:24">
      <c r="A124" s="646"/>
      <c r="B124" s="646"/>
      <c r="C124" s="646"/>
      <c r="D124" s="646"/>
      <c r="E124" s="646"/>
      <c r="F124" s="647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</row>
    <row r="125" spans="1:24">
      <c r="A125" s="104" t="s">
        <v>714</v>
      </c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</row>
    <row r="126" spans="1:24">
      <c r="A126" s="636" t="s">
        <v>1741</v>
      </c>
      <c r="B126" s="636" t="s">
        <v>1742</v>
      </c>
      <c r="C126" s="636" t="s">
        <v>1743</v>
      </c>
      <c r="D126" s="636" t="s">
        <v>1744</v>
      </c>
      <c r="E126" s="648" t="s">
        <v>1745</v>
      </c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</row>
    <row r="127" spans="1:24">
      <c r="A127" s="635">
        <v>946135067.06588709</v>
      </c>
      <c r="B127" s="635">
        <f>A127*0.7143</f>
        <v>675824278.40516317</v>
      </c>
      <c r="C127" s="635">
        <f>B127*(76.4/100)</f>
        <v>516329748.70154464</v>
      </c>
      <c r="D127" s="635">
        <f>C127*0.1</f>
        <v>51632974.87015447</v>
      </c>
      <c r="E127" s="431">
        <f>D127/1412</f>
        <v>36567.262655916762</v>
      </c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</row>
    <row r="128" spans="1:24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</row>
    <row r="129" spans="1:24">
      <c r="A129" s="621" t="s">
        <v>1746</v>
      </c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</row>
    <row r="130" spans="1:24">
      <c r="A130" s="46" t="s">
        <v>1734</v>
      </c>
      <c r="B130" s="649" t="s">
        <v>1747</v>
      </c>
      <c r="C130" s="649" t="s">
        <v>1748</v>
      </c>
      <c r="D130" s="205" t="s">
        <v>1749</v>
      </c>
      <c r="E130" s="205" t="s">
        <v>1750</v>
      </c>
      <c r="F130" s="205" t="s">
        <v>1751</v>
      </c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</row>
    <row r="131" spans="1:24">
      <c r="A131" s="643">
        <f>(F112-A123)+F123</f>
        <v>168689514.40028396</v>
      </c>
      <c r="B131" s="635">
        <f>A131/860</f>
        <v>196150.59813986506</v>
      </c>
      <c r="C131" s="635">
        <f>B131*0.1</f>
        <v>19615.059813986507</v>
      </c>
      <c r="D131" s="635">
        <f>C131/1412</f>
        <v>13.891685420670331</v>
      </c>
      <c r="E131" s="650">
        <f>(F123)/1412</f>
        <v>0.37103628038737735</v>
      </c>
      <c r="F131" s="651">
        <f>D131-E131</f>
        <v>13.520649140282954</v>
      </c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</row>
    <row r="132" spans="1:24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</row>
    <row r="133" spans="1:24">
      <c r="A133" s="621" t="s">
        <v>1752</v>
      </c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</row>
    <row r="134" spans="1:24">
      <c r="A134" s="46" t="s">
        <v>1734</v>
      </c>
      <c r="B134" s="649" t="s">
        <v>1747</v>
      </c>
      <c r="C134" s="649" t="s">
        <v>1748</v>
      </c>
      <c r="D134" s="205" t="s">
        <v>1749</v>
      </c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</row>
    <row r="135" spans="1:24">
      <c r="A135" s="643">
        <f>F112</f>
        <v>169265152.49705607</v>
      </c>
      <c r="B135" s="635">
        <f>A135/860</f>
        <v>196819.94476401867</v>
      </c>
      <c r="C135" s="635">
        <f>B135*0.1</f>
        <v>19681.994476401869</v>
      </c>
      <c r="D135" s="635">
        <f>C135/1412</f>
        <v>13.939089572522571</v>
      </c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</row>
    <row r="138" spans="1:24">
      <c r="A138" s="879" t="s">
        <v>1954</v>
      </c>
      <c r="B138" s="879"/>
      <c r="C138" s="879"/>
      <c r="D138" s="879"/>
      <c r="E138" s="879"/>
      <c r="F138" s="879"/>
      <c r="G138" s="879"/>
      <c r="H138" s="879"/>
      <c r="I138" s="879"/>
      <c r="J138" s="879"/>
      <c r="K138" s="879"/>
      <c r="L138" s="879"/>
      <c r="M138" s="879"/>
      <c r="N138" s="879"/>
      <c r="O138" s="879"/>
      <c r="P138" s="879"/>
      <c r="Q138" s="879"/>
      <c r="R138" s="879"/>
      <c r="S138" s="879"/>
    </row>
    <row r="139" spans="1:24">
      <c r="A139" s="30" t="s">
        <v>1776</v>
      </c>
      <c r="B139" s="30" t="s">
        <v>1777</v>
      </c>
      <c r="C139" s="30" t="s">
        <v>1778</v>
      </c>
      <c r="D139" s="30" t="s">
        <v>1779</v>
      </c>
      <c r="E139" s="30" t="s">
        <v>1780</v>
      </c>
      <c r="F139" s="662" t="s">
        <v>1781</v>
      </c>
      <c r="G139" s="30"/>
      <c r="H139" s="30"/>
      <c r="I139" s="663" t="s">
        <v>1782</v>
      </c>
      <c r="J139" s="663"/>
      <c r="K139" s="663"/>
      <c r="L139" s="663">
        <v>11.63</v>
      </c>
      <c r="M139" s="30"/>
      <c r="N139" s="30"/>
      <c r="O139" s="30"/>
    </row>
    <row r="140" spans="1:24">
      <c r="A140" s="30">
        <v>1</v>
      </c>
      <c r="B140" s="30">
        <v>4</v>
      </c>
      <c r="C140" s="262">
        <v>4132</v>
      </c>
      <c r="D140" s="30">
        <v>540</v>
      </c>
      <c r="E140" s="30">
        <v>15.75</v>
      </c>
      <c r="F140" s="662">
        <f t="shared" ref="F140:F170" si="4">E140*L$139</f>
        <v>183.17250000000001</v>
      </c>
      <c r="G140" s="30"/>
      <c r="H140" s="253" t="s">
        <v>1783</v>
      </c>
      <c r="I140" s="253"/>
      <c r="J140" s="253"/>
      <c r="K140" s="253"/>
      <c r="L140" s="253"/>
      <c r="M140" s="253"/>
      <c r="N140" s="30"/>
      <c r="O140" s="30"/>
    </row>
    <row r="141" spans="1:24">
      <c r="A141" s="30">
        <v>2</v>
      </c>
      <c r="B141" s="30">
        <v>2</v>
      </c>
      <c r="C141" s="262">
        <v>2269</v>
      </c>
      <c r="D141" s="30">
        <v>900</v>
      </c>
      <c r="E141" s="30">
        <v>45.33</v>
      </c>
      <c r="F141" s="662">
        <f t="shared" si="4"/>
        <v>527.18790000000001</v>
      </c>
      <c r="G141" s="30"/>
      <c r="H141" s="664">
        <v>27</v>
      </c>
      <c r="I141" s="664">
        <v>3</v>
      </c>
      <c r="J141" s="665">
        <v>3589</v>
      </c>
      <c r="K141" s="664" t="s">
        <v>1784</v>
      </c>
      <c r="L141" s="664">
        <v>38.9</v>
      </c>
      <c r="M141" s="664">
        <f>L141*11.63</f>
        <v>452.40700000000004</v>
      </c>
      <c r="N141" s="30"/>
      <c r="O141" s="30"/>
    </row>
    <row r="142" spans="1:24">
      <c r="A142" s="30">
        <v>3</v>
      </c>
      <c r="B142" s="30">
        <v>1</v>
      </c>
      <c r="C142" s="262">
        <v>1736</v>
      </c>
      <c r="D142" s="30">
        <v>540</v>
      </c>
      <c r="E142" s="30">
        <v>13.56</v>
      </c>
      <c r="F142" s="662">
        <f t="shared" si="4"/>
        <v>157.70280000000002</v>
      </c>
      <c r="G142" s="30"/>
      <c r="H142" s="30"/>
      <c r="I142" s="30"/>
      <c r="J142" s="30"/>
      <c r="K142" s="30"/>
      <c r="L142" s="30"/>
      <c r="M142" s="30"/>
      <c r="N142" s="30"/>
      <c r="O142" s="30"/>
    </row>
    <row r="143" spans="1:24">
      <c r="A143" s="30">
        <v>4</v>
      </c>
      <c r="B143" s="30">
        <v>1</v>
      </c>
      <c r="C143" s="262">
        <v>1878</v>
      </c>
      <c r="D143" s="30">
        <v>540</v>
      </c>
      <c r="E143" s="30">
        <v>28.92</v>
      </c>
      <c r="F143" s="662">
        <f t="shared" si="4"/>
        <v>336.33960000000002</v>
      </c>
      <c r="G143" s="30"/>
      <c r="H143" s="30"/>
      <c r="I143" s="30"/>
      <c r="J143" s="30"/>
      <c r="K143" s="30"/>
      <c r="L143" s="30"/>
      <c r="M143" s="30"/>
      <c r="N143" s="30"/>
      <c r="O143" s="30"/>
    </row>
    <row r="144" spans="1:24">
      <c r="A144" s="30">
        <v>5</v>
      </c>
      <c r="B144" s="30">
        <v>3</v>
      </c>
      <c r="C144" s="262">
        <v>3794</v>
      </c>
      <c r="D144" s="30">
        <v>1080</v>
      </c>
      <c r="E144" s="30">
        <v>36.24</v>
      </c>
      <c r="F144" s="662">
        <f t="shared" si="4"/>
        <v>421.47120000000007</v>
      </c>
      <c r="G144" s="30"/>
      <c r="H144" s="30"/>
      <c r="I144" s="30"/>
      <c r="J144" s="30"/>
      <c r="K144" s="30"/>
      <c r="L144" s="30"/>
      <c r="M144" s="30"/>
      <c r="N144" s="30"/>
      <c r="O144" s="30"/>
    </row>
    <row r="145" spans="1:15">
      <c r="A145" s="30">
        <v>6</v>
      </c>
      <c r="B145" s="30">
        <v>3</v>
      </c>
      <c r="C145" s="262">
        <v>3129</v>
      </c>
      <c r="D145" s="30">
        <v>720</v>
      </c>
      <c r="E145" s="30">
        <v>38.4</v>
      </c>
      <c r="F145" s="662">
        <f t="shared" si="4"/>
        <v>446.59200000000004</v>
      </c>
      <c r="G145" s="30"/>
      <c r="H145" s="30"/>
      <c r="I145" s="30"/>
      <c r="J145" s="30"/>
      <c r="K145" s="30"/>
      <c r="L145" s="30"/>
      <c r="M145" s="30"/>
      <c r="N145" s="30"/>
      <c r="O145" s="30"/>
    </row>
    <row r="146" spans="1:15">
      <c r="A146" s="30">
        <v>7</v>
      </c>
      <c r="B146" s="30">
        <v>3</v>
      </c>
      <c r="C146" s="262">
        <v>3331</v>
      </c>
      <c r="D146" s="30">
        <v>1440</v>
      </c>
      <c r="E146" s="30">
        <v>16.68</v>
      </c>
      <c r="F146" s="662">
        <f t="shared" si="4"/>
        <v>193.98840000000001</v>
      </c>
      <c r="G146" s="30"/>
      <c r="H146" s="30"/>
      <c r="I146" s="30"/>
      <c r="J146" s="30"/>
      <c r="K146" s="30"/>
      <c r="L146" s="30"/>
      <c r="M146" s="30"/>
      <c r="N146" s="30"/>
      <c r="O146" s="30"/>
    </row>
    <row r="147" spans="1:15">
      <c r="A147" s="30">
        <v>8</v>
      </c>
      <c r="B147" s="30">
        <v>2</v>
      </c>
      <c r="C147" s="262">
        <v>2117</v>
      </c>
      <c r="D147" s="30">
        <v>360</v>
      </c>
      <c r="E147" s="30">
        <v>22.09</v>
      </c>
      <c r="F147" s="662">
        <f t="shared" si="4"/>
        <v>256.9067</v>
      </c>
      <c r="G147" s="30"/>
      <c r="H147" s="30"/>
      <c r="I147" s="30"/>
      <c r="J147" s="30"/>
      <c r="K147" s="30"/>
      <c r="L147" s="30"/>
      <c r="M147" s="30"/>
      <c r="N147" s="30"/>
      <c r="O147" s="30"/>
    </row>
    <row r="148" spans="1:15">
      <c r="A148" s="30">
        <v>9</v>
      </c>
      <c r="B148" s="30">
        <v>2</v>
      </c>
      <c r="C148" s="262">
        <v>3636</v>
      </c>
      <c r="D148" s="30">
        <v>540</v>
      </c>
      <c r="E148" s="30">
        <v>37.369999999999997</v>
      </c>
      <c r="F148" s="662">
        <f t="shared" si="4"/>
        <v>434.61309999999997</v>
      </c>
      <c r="G148" s="30"/>
      <c r="H148" s="30"/>
      <c r="I148" s="30"/>
      <c r="J148" s="30"/>
      <c r="K148" s="30"/>
      <c r="L148" s="30"/>
      <c r="M148" s="30"/>
      <c r="N148" s="30"/>
      <c r="O148" s="30"/>
    </row>
    <row r="149" spans="1:15">
      <c r="A149" s="30">
        <v>10</v>
      </c>
      <c r="B149" s="30">
        <v>5</v>
      </c>
      <c r="C149" s="262">
        <v>2721</v>
      </c>
      <c r="D149" s="30">
        <v>540</v>
      </c>
      <c r="E149" s="30">
        <v>47.05</v>
      </c>
      <c r="F149" s="662">
        <f t="shared" si="4"/>
        <v>547.19150000000002</v>
      </c>
      <c r="G149" s="30"/>
      <c r="H149" s="30"/>
      <c r="I149" s="30"/>
      <c r="J149" s="30"/>
      <c r="K149" s="30"/>
      <c r="L149" s="30"/>
      <c r="M149" s="30"/>
      <c r="N149" s="30"/>
      <c r="O149" s="30"/>
    </row>
    <row r="150" spans="1:15">
      <c r="A150" s="30">
        <v>11</v>
      </c>
      <c r="B150" s="30">
        <v>3</v>
      </c>
      <c r="C150" s="262">
        <v>2922</v>
      </c>
      <c r="D150" s="30">
        <v>540</v>
      </c>
      <c r="E150" s="30">
        <v>26.36</v>
      </c>
      <c r="F150" s="662">
        <f t="shared" si="4"/>
        <v>306.5668</v>
      </c>
      <c r="G150" s="30"/>
      <c r="H150" s="30"/>
      <c r="I150" s="30"/>
      <c r="J150" s="30"/>
      <c r="K150" s="30"/>
      <c r="L150" s="30"/>
      <c r="M150" s="30"/>
      <c r="N150" s="30"/>
      <c r="O150" s="30"/>
    </row>
    <row r="151" spans="1:15">
      <c r="A151" s="30">
        <v>12</v>
      </c>
      <c r="B151" s="30">
        <v>2</v>
      </c>
      <c r="C151" s="262">
        <v>2029</v>
      </c>
      <c r="D151" s="30">
        <v>1080</v>
      </c>
      <c r="E151" s="30">
        <v>23.6</v>
      </c>
      <c r="F151" s="662">
        <f t="shared" si="4"/>
        <v>274.46800000000002</v>
      </c>
      <c r="G151" s="30"/>
      <c r="H151" s="30"/>
      <c r="I151" s="30"/>
      <c r="J151" s="30"/>
      <c r="K151" s="30"/>
      <c r="L151" s="30"/>
      <c r="M151" s="30"/>
      <c r="N151" s="30"/>
      <c r="O151" s="30"/>
    </row>
    <row r="152" spans="1:15">
      <c r="A152" s="30">
        <v>13</v>
      </c>
      <c r="B152" s="30">
        <v>5</v>
      </c>
      <c r="C152" s="262">
        <v>3741</v>
      </c>
      <c r="D152" s="30">
        <v>540</v>
      </c>
      <c r="E152" s="30">
        <v>52.91</v>
      </c>
      <c r="F152" s="662">
        <f t="shared" si="4"/>
        <v>615.3433</v>
      </c>
      <c r="G152" s="30"/>
      <c r="H152" s="30"/>
      <c r="I152" s="30"/>
      <c r="J152" s="30"/>
      <c r="K152" s="30"/>
      <c r="L152" s="30"/>
      <c r="M152" s="30"/>
      <c r="N152" s="30"/>
      <c r="O152" s="30"/>
    </row>
    <row r="153" spans="1:15">
      <c r="A153" s="30">
        <v>14</v>
      </c>
      <c r="B153" s="30">
        <v>3</v>
      </c>
      <c r="C153" s="262">
        <v>3056</v>
      </c>
      <c r="D153" s="30">
        <v>720</v>
      </c>
      <c r="E153" s="30">
        <v>29.97</v>
      </c>
      <c r="F153" s="662">
        <f t="shared" si="4"/>
        <v>348.55110000000002</v>
      </c>
      <c r="G153" s="30"/>
      <c r="H153" s="30"/>
      <c r="I153" s="30"/>
      <c r="J153" s="30"/>
      <c r="K153" s="30"/>
      <c r="L153" s="30"/>
      <c r="M153" s="30"/>
      <c r="N153" s="30"/>
      <c r="O153" s="30"/>
    </row>
    <row r="154" spans="1:15">
      <c r="A154" s="30">
        <v>15</v>
      </c>
      <c r="B154" s="30">
        <v>3</v>
      </c>
      <c r="C154" s="262">
        <v>3072</v>
      </c>
      <c r="D154" s="30">
        <v>180</v>
      </c>
      <c r="E154" s="30">
        <v>45.11</v>
      </c>
      <c r="F154" s="662">
        <f t="shared" si="4"/>
        <v>524.62930000000006</v>
      </c>
      <c r="G154" s="30"/>
      <c r="H154" s="30"/>
      <c r="I154" s="30"/>
      <c r="J154" s="30"/>
      <c r="K154" s="30"/>
      <c r="L154" s="30"/>
      <c r="M154" s="30"/>
      <c r="N154" s="30"/>
      <c r="O154" s="30"/>
    </row>
    <row r="155" spans="1:15">
      <c r="A155" s="30">
        <v>16</v>
      </c>
      <c r="B155" s="30">
        <v>3</v>
      </c>
      <c r="C155" s="262">
        <v>2503</v>
      </c>
      <c r="D155" s="30">
        <v>720</v>
      </c>
      <c r="E155" s="30">
        <v>38.49</v>
      </c>
      <c r="F155" s="662">
        <f t="shared" si="4"/>
        <v>447.63870000000003</v>
      </c>
      <c r="G155" s="30"/>
      <c r="H155" s="30"/>
      <c r="I155" s="30"/>
      <c r="J155" s="30"/>
      <c r="K155" s="30"/>
      <c r="L155" s="30"/>
      <c r="M155" s="30"/>
      <c r="N155" s="30"/>
      <c r="O155" s="30"/>
    </row>
    <row r="156" spans="1:15">
      <c r="A156" s="30">
        <v>17</v>
      </c>
      <c r="B156" s="30">
        <v>2</v>
      </c>
      <c r="C156" s="262">
        <v>2038</v>
      </c>
      <c r="D156" s="30">
        <v>1440</v>
      </c>
      <c r="E156" s="30">
        <v>25.9</v>
      </c>
      <c r="F156" s="662">
        <f t="shared" si="4"/>
        <v>301.21699999999998</v>
      </c>
      <c r="G156" s="30"/>
      <c r="H156" s="30"/>
      <c r="I156" s="30"/>
      <c r="J156" s="30"/>
      <c r="K156" s="30"/>
      <c r="L156" s="30"/>
      <c r="M156" s="30"/>
      <c r="N156" s="30"/>
      <c r="O156" s="30"/>
    </row>
    <row r="157" spans="1:15">
      <c r="A157" s="30">
        <v>18</v>
      </c>
      <c r="B157" s="30">
        <v>3</v>
      </c>
      <c r="C157" s="262">
        <v>4070</v>
      </c>
      <c r="D157" s="30">
        <v>1440</v>
      </c>
      <c r="E157" s="30">
        <v>19.63</v>
      </c>
      <c r="F157" s="662">
        <f t="shared" si="4"/>
        <v>228.29689999999999</v>
      </c>
      <c r="G157" s="30"/>
      <c r="H157" s="30"/>
      <c r="I157" s="30"/>
      <c r="J157" s="30"/>
      <c r="K157" s="30"/>
      <c r="L157" s="30"/>
      <c r="M157" s="30"/>
      <c r="N157" s="30"/>
      <c r="O157" s="30"/>
    </row>
    <row r="158" spans="1:15">
      <c r="A158" s="30">
        <v>19</v>
      </c>
      <c r="B158" s="30">
        <v>3</v>
      </c>
      <c r="C158" s="262">
        <v>1155</v>
      </c>
      <c r="D158" s="30">
        <v>540</v>
      </c>
      <c r="E158" s="30">
        <v>10.1</v>
      </c>
      <c r="F158" s="662">
        <f t="shared" si="4"/>
        <v>117.46300000000001</v>
      </c>
      <c r="G158" s="30"/>
      <c r="H158" s="30"/>
      <c r="I158" s="30"/>
      <c r="J158" s="30"/>
      <c r="K158" s="30"/>
      <c r="L158" s="30"/>
      <c r="M158" s="30"/>
      <c r="N158" s="30"/>
      <c r="O158" s="30"/>
    </row>
    <row r="159" spans="1:15">
      <c r="A159" s="30">
        <v>20</v>
      </c>
      <c r="B159" s="30">
        <v>2</v>
      </c>
      <c r="C159" s="262">
        <v>1193</v>
      </c>
      <c r="D159" s="30">
        <v>720</v>
      </c>
      <c r="E159" s="30">
        <v>29.01</v>
      </c>
      <c r="F159" s="662">
        <f t="shared" si="4"/>
        <v>337.38630000000006</v>
      </c>
      <c r="G159" s="30"/>
      <c r="H159" s="30"/>
      <c r="I159" s="30"/>
      <c r="J159" s="30"/>
      <c r="K159" s="30"/>
      <c r="L159" s="30"/>
      <c r="M159" s="30"/>
      <c r="N159" s="30"/>
      <c r="O159" s="30"/>
    </row>
    <row r="160" spans="1:15">
      <c r="A160" s="30">
        <v>21</v>
      </c>
      <c r="B160" s="30">
        <v>3</v>
      </c>
      <c r="C160" s="262">
        <v>2324</v>
      </c>
      <c r="D160" s="30">
        <v>900</v>
      </c>
      <c r="E160" s="30">
        <v>29.07</v>
      </c>
      <c r="F160" s="662">
        <f t="shared" si="4"/>
        <v>338.08410000000003</v>
      </c>
      <c r="G160" s="30"/>
      <c r="H160" s="30"/>
      <c r="I160" s="30"/>
      <c r="J160" s="30"/>
      <c r="K160" s="30"/>
      <c r="L160" s="30"/>
      <c r="M160" s="30"/>
      <c r="N160" s="30"/>
      <c r="O160" s="30"/>
    </row>
    <row r="161" spans="1:19">
      <c r="A161" s="30">
        <v>22</v>
      </c>
      <c r="B161" s="30">
        <v>2</v>
      </c>
      <c r="C161" s="262">
        <v>2774</v>
      </c>
      <c r="D161" s="30">
        <v>540</v>
      </c>
      <c r="E161" s="30">
        <v>31.78</v>
      </c>
      <c r="F161" s="662">
        <f t="shared" si="4"/>
        <v>369.60140000000001</v>
      </c>
      <c r="G161" s="30"/>
      <c r="H161" s="30"/>
      <c r="I161" s="30"/>
      <c r="J161" s="30"/>
      <c r="K161" s="30"/>
      <c r="L161" s="30"/>
      <c r="M161" s="30"/>
      <c r="N161" s="30"/>
      <c r="O161" s="30"/>
    </row>
    <row r="162" spans="1:19">
      <c r="A162" s="30">
        <v>23</v>
      </c>
      <c r="B162" s="30">
        <v>2</v>
      </c>
      <c r="C162" s="262">
        <v>1716</v>
      </c>
      <c r="D162" s="30">
        <v>1440</v>
      </c>
      <c r="E162" s="30">
        <v>29.27</v>
      </c>
      <c r="F162" s="662">
        <f t="shared" si="4"/>
        <v>340.4101</v>
      </c>
      <c r="G162" s="30"/>
      <c r="H162" s="30"/>
      <c r="I162" s="30"/>
      <c r="J162" s="30"/>
      <c r="K162" s="30"/>
      <c r="L162" s="30"/>
      <c r="M162" s="30"/>
      <c r="N162" s="30"/>
      <c r="O162" s="30"/>
    </row>
    <row r="163" spans="1:19">
      <c r="A163" s="30">
        <v>24</v>
      </c>
      <c r="B163" s="30">
        <v>2</v>
      </c>
      <c r="C163" s="262">
        <v>2515</v>
      </c>
      <c r="D163" s="30">
        <v>360</v>
      </c>
      <c r="E163" s="30">
        <v>46.96</v>
      </c>
      <c r="F163" s="662">
        <f t="shared" si="4"/>
        <v>546.14480000000003</v>
      </c>
      <c r="G163" s="30"/>
      <c r="H163" s="30"/>
      <c r="I163" s="30"/>
      <c r="J163" s="30"/>
      <c r="K163" s="30"/>
      <c r="L163" s="30"/>
      <c r="M163" s="30"/>
      <c r="N163" s="30"/>
      <c r="O163" s="30"/>
    </row>
    <row r="164" spans="1:19">
      <c r="A164" s="30">
        <v>25</v>
      </c>
      <c r="B164" s="30">
        <v>3</v>
      </c>
      <c r="C164" s="262">
        <v>3524</v>
      </c>
      <c r="D164" s="30">
        <v>450</v>
      </c>
      <c r="E164" s="30">
        <v>45.42</v>
      </c>
      <c r="F164" s="662">
        <f t="shared" si="4"/>
        <v>528.2346</v>
      </c>
      <c r="G164" s="30"/>
      <c r="H164" s="30"/>
      <c r="I164" s="30"/>
      <c r="J164" s="30"/>
      <c r="K164" s="30"/>
      <c r="L164" s="30"/>
      <c r="M164" s="30"/>
      <c r="N164" s="30"/>
      <c r="O164" s="30"/>
    </row>
    <row r="165" spans="1:19">
      <c r="A165" s="30">
        <v>26</v>
      </c>
      <c r="B165" s="30">
        <v>3</v>
      </c>
      <c r="C165" s="262">
        <v>1840</v>
      </c>
      <c r="D165" s="30">
        <v>540</v>
      </c>
      <c r="E165" s="30">
        <v>17.25</v>
      </c>
      <c r="F165" s="662">
        <f t="shared" si="4"/>
        <v>200.61750000000001</v>
      </c>
      <c r="G165" s="30"/>
      <c r="H165" s="30"/>
      <c r="I165" s="30"/>
      <c r="J165" s="30"/>
      <c r="K165" s="30"/>
      <c r="L165" s="30"/>
      <c r="M165" s="30"/>
      <c r="N165" s="30"/>
      <c r="O165" s="30"/>
    </row>
    <row r="166" spans="1:19">
      <c r="A166" s="30">
        <v>28</v>
      </c>
      <c r="B166" s="30">
        <v>2</v>
      </c>
      <c r="C166" s="262">
        <v>1513</v>
      </c>
      <c r="D166" s="30">
        <v>720</v>
      </c>
      <c r="E166" s="30">
        <v>13.69</v>
      </c>
      <c r="F166" s="662">
        <f t="shared" si="4"/>
        <v>159.21469999999999</v>
      </c>
      <c r="G166" s="30"/>
      <c r="H166" s="30"/>
      <c r="I166" s="30"/>
      <c r="J166" s="30"/>
      <c r="K166" s="30"/>
      <c r="L166" s="30"/>
      <c r="M166" s="30"/>
      <c r="N166" s="30"/>
      <c r="O166" s="30"/>
    </row>
    <row r="167" spans="1:19">
      <c r="A167" s="30">
        <v>29</v>
      </c>
      <c r="B167" s="30">
        <v>2</v>
      </c>
      <c r="C167" s="262">
        <v>1993</v>
      </c>
      <c r="D167" s="30">
        <v>360</v>
      </c>
      <c r="E167" s="30">
        <v>25.56</v>
      </c>
      <c r="F167" s="662">
        <f t="shared" si="4"/>
        <v>297.26280000000003</v>
      </c>
      <c r="G167" s="30"/>
      <c r="H167" s="30"/>
      <c r="I167" s="30"/>
      <c r="J167" s="30"/>
      <c r="K167" s="30"/>
      <c r="L167" s="30"/>
      <c r="M167" s="30"/>
      <c r="N167" s="30"/>
      <c r="O167" s="30"/>
    </row>
    <row r="168" spans="1:19">
      <c r="A168" s="30">
        <v>30</v>
      </c>
      <c r="B168" s="30">
        <v>2</v>
      </c>
      <c r="C168" s="262">
        <v>2168</v>
      </c>
      <c r="D168" s="30">
        <v>720</v>
      </c>
      <c r="E168" s="30">
        <v>25.46</v>
      </c>
      <c r="F168" s="662">
        <f t="shared" si="4"/>
        <v>296.09980000000002</v>
      </c>
      <c r="G168" s="30"/>
      <c r="H168" s="30"/>
      <c r="I168" s="30"/>
      <c r="J168" s="30"/>
      <c r="K168" s="30"/>
      <c r="L168" s="30"/>
      <c r="M168" s="30"/>
      <c r="N168" s="30"/>
      <c r="O168" s="30"/>
    </row>
    <row r="169" spans="1:19">
      <c r="A169" s="30">
        <v>31</v>
      </c>
      <c r="B169" s="30">
        <v>5</v>
      </c>
      <c r="C169" s="262">
        <v>3985</v>
      </c>
      <c r="D169" s="30">
        <v>540</v>
      </c>
      <c r="E169" s="30">
        <v>37.18</v>
      </c>
      <c r="F169" s="662">
        <f t="shared" si="4"/>
        <v>432.40340000000003</v>
      </c>
      <c r="G169" s="30"/>
      <c r="H169" s="30"/>
      <c r="I169" s="30"/>
      <c r="J169" s="30"/>
      <c r="K169" s="30"/>
      <c r="L169" s="30"/>
      <c r="M169" s="30"/>
      <c r="N169" s="30"/>
      <c r="O169" s="30"/>
    </row>
    <row r="170" spans="1:19">
      <c r="A170" s="30">
        <v>32</v>
      </c>
      <c r="B170" s="30">
        <v>3</v>
      </c>
      <c r="C170" s="30">
        <v>987</v>
      </c>
      <c r="D170" s="30">
        <v>540</v>
      </c>
      <c r="E170" s="30">
        <v>15.37</v>
      </c>
      <c r="F170" s="662">
        <f t="shared" si="4"/>
        <v>178.75309999999999</v>
      </c>
      <c r="G170" s="30"/>
      <c r="H170" s="30"/>
      <c r="I170" s="30"/>
      <c r="J170" s="30"/>
      <c r="K170" s="30"/>
      <c r="L170" s="30"/>
      <c r="M170" s="30"/>
      <c r="N170" s="30"/>
      <c r="O170" s="30"/>
    </row>
    <row r="171" spans="1:19">
      <c r="A171" s="124" t="s">
        <v>99</v>
      </c>
      <c r="B171" s="635">
        <f>SUM(B140:B170)</f>
        <v>84</v>
      </c>
      <c r="C171" s="635">
        <f>SUM(C140:C170)</f>
        <v>79861</v>
      </c>
      <c r="D171" s="635">
        <f>SUM(D140:D170)</f>
        <v>22230</v>
      </c>
      <c r="E171" s="635">
        <f>SUM(E140:E170)</f>
        <v>919.48000000000013</v>
      </c>
      <c r="F171" s="635">
        <f>SUM(F140:F170)</f>
        <v>10693.552400000002</v>
      </c>
      <c r="G171" s="457">
        <f>F171/1000/A170</f>
        <v>0.33417351250000005</v>
      </c>
      <c r="H171" s="30" t="s">
        <v>1957</v>
      </c>
      <c r="I171" s="30"/>
      <c r="J171" s="30"/>
      <c r="K171" s="30"/>
      <c r="L171" s="30"/>
      <c r="M171" s="30"/>
      <c r="N171" s="30"/>
      <c r="O171" s="30"/>
    </row>
    <row r="172" spans="1:19">
      <c r="A172" s="124" t="s">
        <v>1785</v>
      </c>
      <c r="B172" s="635">
        <f>B171/31</f>
        <v>2.7096774193548385</v>
      </c>
      <c r="C172" s="635">
        <f>C171/31</f>
        <v>2576.1612903225805</v>
      </c>
      <c r="D172" s="635">
        <f>D171/31</f>
        <v>717.09677419354841</v>
      </c>
      <c r="E172" s="635">
        <f>E171/31</f>
        <v>29.660645161290326</v>
      </c>
      <c r="F172" s="635">
        <f>F171/31</f>
        <v>344.95330322580651</v>
      </c>
      <c r="G172" s="30"/>
      <c r="H172" s="30"/>
      <c r="I172" s="30"/>
      <c r="J172" s="30"/>
      <c r="K172" s="30"/>
      <c r="L172" s="30"/>
      <c r="M172" s="30"/>
      <c r="N172" s="30"/>
      <c r="O172" s="30"/>
    </row>
    <row r="173" spans="1:19">
      <c r="A173" s="124" t="s">
        <v>1786</v>
      </c>
      <c r="B173" s="635"/>
      <c r="C173" s="635">
        <f>C171/84</f>
        <v>950.72619047619048</v>
      </c>
      <c r="D173" s="635">
        <f>D171/84</f>
        <v>264.64285714285717</v>
      </c>
      <c r="E173" s="635">
        <f>E171/84</f>
        <v>10.946190476190477</v>
      </c>
      <c r="F173" s="666">
        <f>F171/84</f>
        <v>127.30419523809526</v>
      </c>
      <c r="G173" s="30"/>
      <c r="H173" s="30"/>
      <c r="I173" s="30"/>
      <c r="J173" s="30"/>
      <c r="K173" s="30"/>
      <c r="L173" s="30"/>
      <c r="M173" s="30"/>
      <c r="N173" s="30"/>
      <c r="O173" s="30"/>
    </row>
    <row r="176" spans="1:19">
      <c r="A176" s="879" t="s">
        <v>1955</v>
      </c>
      <c r="B176" s="879"/>
      <c r="C176" s="879"/>
      <c r="D176" s="879"/>
      <c r="E176" s="879"/>
      <c r="F176" s="879"/>
      <c r="G176" s="879"/>
      <c r="H176" s="879"/>
      <c r="I176" s="879"/>
      <c r="J176" s="879"/>
      <c r="K176" s="879"/>
      <c r="L176" s="879"/>
      <c r="M176" s="879"/>
      <c r="N176" s="879"/>
      <c r="O176" s="879"/>
      <c r="P176" s="879"/>
      <c r="Q176" s="879"/>
      <c r="R176" s="879"/>
      <c r="S176" s="879"/>
    </row>
    <row r="177" spans="1:8">
      <c r="A177" s="667" t="s">
        <v>1787</v>
      </c>
      <c r="B177" s="667" t="s">
        <v>1788</v>
      </c>
      <c r="C177" s="668" t="s">
        <v>1721</v>
      </c>
      <c r="D177" s="668" t="s">
        <v>1722</v>
      </c>
      <c r="E177" s="668" t="s">
        <v>1723</v>
      </c>
      <c r="F177" s="668" t="s">
        <v>1724</v>
      </c>
      <c r="G177" s="668" t="s">
        <v>1725</v>
      </c>
      <c r="H177" s="669" t="s">
        <v>1726</v>
      </c>
    </row>
    <row r="178" spans="1:8">
      <c r="A178" s="670" t="s">
        <v>1789</v>
      </c>
      <c r="B178" s="670" t="s">
        <v>1790</v>
      </c>
      <c r="C178" s="671">
        <v>55.234867999999999</v>
      </c>
      <c r="D178" s="671">
        <v>460.032262</v>
      </c>
      <c r="E178" s="671">
        <v>741126.78102400003</v>
      </c>
      <c r="F178" s="671">
        <v>449.91359999999997</v>
      </c>
      <c r="G178" s="671">
        <v>236.3416</v>
      </c>
      <c r="H178" s="671">
        <f t="shared" ref="H178:H209" si="5">SUM(C178:G178)</f>
        <v>742328.30335400009</v>
      </c>
    </row>
    <row r="179" spans="1:8">
      <c r="A179" s="670" t="s">
        <v>1791</v>
      </c>
      <c r="B179" s="670" t="s">
        <v>1792</v>
      </c>
      <c r="C179" s="671">
        <v>35457.898647000002</v>
      </c>
      <c r="D179" s="671">
        <v>6531.1084680000004</v>
      </c>
      <c r="E179" s="671">
        <v>742396.524401</v>
      </c>
      <c r="F179" s="671">
        <v>206.21039999999999</v>
      </c>
      <c r="G179" s="671">
        <v>79.394000000000005</v>
      </c>
      <c r="H179" s="671">
        <f t="shared" si="5"/>
        <v>784671.135916</v>
      </c>
    </row>
    <row r="180" spans="1:8">
      <c r="A180" s="670" t="s">
        <v>1793</v>
      </c>
      <c r="B180" s="670" t="s">
        <v>1794</v>
      </c>
      <c r="C180" s="671">
        <v>4247.8416420000003</v>
      </c>
      <c r="D180" s="671">
        <v>102.576514</v>
      </c>
      <c r="E180" s="671">
        <v>522348.64679199998</v>
      </c>
      <c r="F180" s="671">
        <v>74.985600000000005</v>
      </c>
      <c r="G180" s="671">
        <v>1.57504</v>
      </c>
      <c r="H180" s="671">
        <f t="shared" si="5"/>
        <v>526775.62558800005</v>
      </c>
    </row>
    <row r="181" spans="1:8">
      <c r="A181" s="670" t="s">
        <v>1795</v>
      </c>
      <c r="B181" s="670" t="s">
        <v>1796</v>
      </c>
      <c r="C181" s="671">
        <v>0</v>
      </c>
      <c r="D181" s="671">
        <v>5610.9785410000004</v>
      </c>
      <c r="E181" s="671">
        <v>1142207.08357</v>
      </c>
      <c r="F181" s="671">
        <v>674.87040000000002</v>
      </c>
      <c r="G181" s="671">
        <v>50.414119999999997</v>
      </c>
      <c r="H181" s="671">
        <f t="shared" si="5"/>
        <v>1148543.3466310001</v>
      </c>
    </row>
    <row r="182" spans="1:8">
      <c r="A182" s="670" t="s">
        <v>1797</v>
      </c>
      <c r="B182" s="670" t="s">
        <v>1798</v>
      </c>
      <c r="C182" s="671">
        <v>19797.568913999999</v>
      </c>
      <c r="D182" s="671">
        <v>7457.7293810000001</v>
      </c>
      <c r="E182" s="671">
        <v>2488780.1936900001</v>
      </c>
      <c r="F182" s="671">
        <v>993.55920000000003</v>
      </c>
      <c r="G182" s="671">
        <v>3827.7653559999999</v>
      </c>
      <c r="H182" s="671">
        <f t="shared" si="5"/>
        <v>2520856.8165410003</v>
      </c>
    </row>
    <row r="183" spans="1:8">
      <c r="A183" s="670" t="s">
        <v>1799</v>
      </c>
      <c r="B183" s="670" t="s">
        <v>1800</v>
      </c>
      <c r="C183" s="671">
        <v>15397.746336</v>
      </c>
      <c r="D183" s="671">
        <v>13595.052626999999</v>
      </c>
      <c r="E183" s="671">
        <v>1658444.9206300001</v>
      </c>
      <c r="F183" s="671">
        <v>93.731999999999999</v>
      </c>
      <c r="G183" s="671">
        <v>67.579915999999997</v>
      </c>
      <c r="H183" s="671">
        <f t="shared" si="5"/>
        <v>1687599.0315090001</v>
      </c>
    </row>
    <row r="184" spans="1:8">
      <c r="A184" s="670" t="s">
        <v>1801</v>
      </c>
      <c r="B184" s="670" t="s">
        <v>1802</v>
      </c>
      <c r="C184" s="671">
        <v>15783.074371999999</v>
      </c>
      <c r="D184" s="671">
        <v>5300.1522130000003</v>
      </c>
      <c r="E184" s="671">
        <v>3443589.42985</v>
      </c>
      <c r="F184" s="671">
        <v>262.44959999999998</v>
      </c>
      <c r="G184" s="671">
        <v>220.20214799999999</v>
      </c>
      <c r="H184" s="671">
        <f t="shared" si="5"/>
        <v>3465155.3081829995</v>
      </c>
    </row>
    <row r="185" spans="1:8">
      <c r="A185" s="670" t="s">
        <v>1803</v>
      </c>
      <c r="B185" s="670" t="s">
        <v>1804</v>
      </c>
      <c r="C185" s="671">
        <v>18117.720950999999</v>
      </c>
      <c r="D185" s="671">
        <v>10322.430834999999</v>
      </c>
      <c r="E185" s="671">
        <v>3126080.0054600001</v>
      </c>
      <c r="F185" s="671">
        <v>262.44959999999998</v>
      </c>
      <c r="G185" s="671">
        <v>409.31480399999998</v>
      </c>
      <c r="H185" s="671">
        <f t="shared" si="5"/>
        <v>3155191.9216499999</v>
      </c>
    </row>
    <row r="186" spans="1:8">
      <c r="A186" s="670" t="s">
        <v>1805</v>
      </c>
      <c r="B186" s="670" t="s">
        <v>1806</v>
      </c>
      <c r="C186" s="671">
        <v>16311.595733</v>
      </c>
      <c r="D186" s="671">
        <v>9679.4503499999992</v>
      </c>
      <c r="E186" s="671">
        <v>8461259.5134100001</v>
      </c>
      <c r="F186" s="671">
        <v>206.21039999999999</v>
      </c>
      <c r="G186" s="671">
        <v>87.611599999999996</v>
      </c>
      <c r="H186" s="671">
        <f t="shared" si="5"/>
        <v>8487544.3814930003</v>
      </c>
    </row>
    <row r="187" spans="1:8">
      <c r="A187" s="670" t="s">
        <v>1807</v>
      </c>
      <c r="B187" s="670" t="s">
        <v>1808</v>
      </c>
      <c r="C187" s="671">
        <v>16228.951564999999</v>
      </c>
      <c r="D187" s="671">
        <v>12054.995080999999</v>
      </c>
      <c r="E187" s="671">
        <v>3521432.0813699998</v>
      </c>
      <c r="F187" s="671">
        <v>187.464</v>
      </c>
      <c r="G187" s="671">
        <v>35.477347999999999</v>
      </c>
      <c r="H187" s="671">
        <f t="shared" si="5"/>
        <v>3549938.9693639996</v>
      </c>
    </row>
    <row r="188" spans="1:8">
      <c r="A188" s="670" t="s">
        <v>1809</v>
      </c>
      <c r="B188" s="670" t="s">
        <v>1810</v>
      </c>
      <c r="C188" s="671">
        <v>8216.5580439999994</v>
      </c>
      <c r="D188" s="671">
        <v>2747.6986729999999</v>
      </c>
      <c r="E188" s="671">
        <v>4441775.3568399996</v>
      </c>
      <c r="F188" s="671">
        <v>131.22479999999999</v>
      </c>
      <c r="G188" s="671">
        <v>0</v>
      </c>
      <c r="H188" s="671">
        <f t="shared" si="5"/>
        <v>4452870.8383569997</v>
      </c>
    </row>
    <row r="189" spans="1:8">
      <c r="A189" s="670" t="s">
        <v>1811</v>
      </c>
      <c r="B189" s="670" t="s">
        <v>1812</v>
      </c>
      <c r="C189" s="671">
        <v>15237.998163</v>
      </c>
      <c r="D189" s="671">
        <v>3188.7889249999998</v>
      </c>
      <c r="E189" s="671">
        <v>5784042.6457700003</v>
      </c>
      <c r="F189" s="671">
        <v>187.464</v>
      </c>
      <c r="G189" s="671">
        <v>63.147976</v>
      </c>
      <c r="H189" s="671">
        <f t="shared" si="5"/>
        <v>5802720.0448340001</v>
      </c>
    </row>
    <row r="190" spans="1:8">
      <c r="A190" s="670" t="s">
        <v>1813</v>
      </c>
      <c r="B190" s="670" t="s">
        <v>1814</v>
      </c>
      <c r="C190" s="671">
        <v>10311.608279</v>
      </c>
      <c r="D190" s="671">
        <v>1763.861746</v>
      </c>
      <c r="E190" s="671">
        <v>5591651.6941299997</v>
      </c>
      <c r="F190" s="671">
        <v>168.7176</v>
      </c>
      <c r="G190" s="671">
        <v>93.132800000000003</v>
      </c>
      <c r="H190" s="671">
        <f t="shared" si="5"/>
        <v>5603989.0145549998</v>
      </c>
    </row>
    <row r="191" spans="1:8">
      <c r="A191" s="670" t="s">
        <v>1815</v>
      </c>
      <c r="B191" s="670" t="s">
        <v>1816</v>
      </c>
      <c r="C191" s="671">
        <v>34337.986582999998</v>
      </c>
      <c r="D191" s="671">
        <v>11475.762291999999</v>
      </c>
      <c r="E191" s="671">
        <v>2401260.9834199999</v>
      </c>
      <c r="F191" s="671">
        <v>93.731999999999999</v>
      </c>
      <c r="G191" s="671">
        <v>22.71396</v>
      </c>
      <c r="H191" s="671">
        <f t="shared" si="5"/>
        <v>2447191.1782549997</v>
      </c>
    </row>
    <row r="192" spans="1:8">
      <c r="A192" s="670" t="s">
        <v>1817</v>
      </c>
      <c r="B192" s="670" t="s">
        <v>1818</v>
      </c>
      <c r="C192" s="671">
        <v>4873.2150110000002</v>
      </c>
      <c r="D192" s="671">
        <v>2472.5918139999999</v>
      </c>
      <c r="E192" s="671">
        <v>4263620.6933500003</v>
      </c>
      <c r="F192" s="671">
        <v>56.239199999999997</v>
      </c>
      <c r="G192" s="671">
        <v>18.237079999999999</v>
      </c>
      <c r="H192" s="671">
        <f t="shared" si="5"/>
        <v>4271040.9764550002</v>
      </c>
    </row>
    <row r="193" spans="1:8">
      <c r="A193" s="670" t="s">
        <v>1819</v>
      </c>
      <c r="B193" s="670" t="s">
        <v>1820</v>
      </c>
      <c r="C193" s="671">
        <v>21114.507345000002</v>
      </c>
      <c r="D193" s="671">
        <v>2382.1800269999999</v>
      </c>
      <c r="E193" s="671">
        <v>2465203.3096599998</v>
      </c>
      <c r="F193" s="671">
        <v>18.746400000000001</v>
      </c>
      <c r="G193" s="671">
        <v>38.759680000000003</v>
      </c>
      <c r="H193" s="671">
        <f t="shared" si="5"/>
        <v>2488757.5031119999</v>
      </c>
    </row>
    <row r="194" spans="1:8">
      <c r="A194" s="670" t="s">
        <v>1821</v>
      </c>
      <c r="B194" s="670" t="s">
        <v>1822</v>
      </c>
      <c r="C194" s="671">
        <v>5522.4638590000004</v>
      </c>
      <c r="D194" s="671">
        <v>1994.8305660000001</v>
      </c>
      <c r="E194" s="671">
        <v>8992052.8346999995</v>
      </c>
      <c r="F194" s="671">
        <v>74.985600000000005</v>
      </c>
      <c r="G194" s="671">
        <v>28.092635999999999</v>
      </c>
      <c r="H194" s="671">
        <f t="shared" si="5"/>
        <v>8999673.2073609997</v>
      </c>
    </row>
    <row r="195" spans="1:8">
      <c r="A195" s="670" t="s">
        <v>1823</v>
      </c>
      <c r="B195" s="670" t="s">
        <v>1824</v>
      </c>
      <c r="C195" s="671">
        <v>11397.594158</v>
      </c>
      <c r="D195" s="671">
        <v>1698.4041319999999</v>
      </c>
      <c r="E195" s="671">
        <v>2232060.7672299999</v>
      </c>
      <c r="F195" s="671">
        <v>112.47839999999999</v>
      </c>
      <c r="G195" s="671">
        <v>49.125839999999997</v>
      </c>
      <c r="H195" s="671">
        <f t="shared" si="5"/>
        <v>2245318.3697599997</v>
      </c>
    </row>
    <row r="196" spans="1:8">
      <c r="A196" s="670" t="s">
        <v>1825</v>
      </c>
      <c r="B196" s="670" t="s">
        <v>1826</v>
      </c>
      <c r="C196" s="671">
        <v>9009.3942189999998</v>
      </c>
      <c r="D196" s="671">
        <v>2158.3928940000001</v>
      </c>
      <c r="E196" s="671">
        <v>3021607.46245</v>
      </c>
      <c r="F196" s="671">
        <v>112.47839999999999</v>
      </c>
      <c r="G196" s="671">
        <v>45.120187999999999</v>
      </c>
      <c r="H196" s="671">
        <f t="shared" si="5"/>
        <v>3032932.8481510002</v>
      </c>
    </row>
    <row r="197" spans="1:8">
      <c r="A197" s="670" t="s">
        <v>1827</v>
      </c>
      <c r="B197" s="670" t="s">
        <v>1828</v>
      </c>
      <c r="C197" s="671">
        <v>25018.596214000001</v>
      </c>
      <c r="D197" s="671">
        <v>8483.4752979999994</v>
      </c>
      <c r="E197" s="671">
        <v>1749735.40784</v>
      </c>
      <c r="F197" s="671">
        <v>149.97120000000001</v>
      </c>
      <c r="G197" s="671">
        <v>72.032399999999996</v>
      </c>
      <c r="H197" s="671">
        <f t="shared" si="5"/>
        <v>1783459.4829519999</v>
      </c>
    </row>
    <row r="198" spans="1:8">
      <c r="A198" s="670" t="s">
        <v>1829</v>
      </c>
      <c r="B198" s="670" t="s">
        <v>1830</v>
      </c>
      <c r="C198" s="671">
        <v>19736.703909</v>
      </c>
      <c r="D198" s="671">
        <v>4480.2449770000003</v>
      </c>
      <c r="E198" s="671">
        <v>1381227.9663199999</v>
      </c>
      <c r="F198" s="671">
        <v>112.47839999999999</v>
      </c>
      <c r="G198" s="671">
        <v>137.30240000000001</v>
      </c>
      <c r="H198" s="671">
        <f t="shared" si="5"/>
        <v>1405694.6960059998</v>
      </c>
    </row>
    <row r="199" spans="1:8">
      <c r="A199" s="670" t="s">
        <v>1831</v>
      </c>
      <c r="B199" s="670" t="s">
        <v>1832</v>
      </c>
      <c r="C199" s="671">
        <v>34793.976242999997</v>
      </c>
      <c r="D199" s="671">
        <v>3917.1514790000001</v>
      </c>
      <c r="E199" s="671">
        <v>2485464.1562899998</v>
      </c>
      <c r="F199" s="671">
        <v>112.47839999999999</v>
      </c>
      <c r="G199" s="671">
        <v>111.1516</v>
      </c>
      <c r="H199" s="671">
        <f t="shared" si="5"/>
        <v>2524398.9140119995</v>
      </c>
    </row>
    <row r="200" spans="1:8">
      <c r="A200" s="670" t="s">
        <v>1833</v>
      </c>
      <c r="B200" s="670" t="s">
        <v>1834</v>
      </c>
      <c r="C200" s="671">
        <v>4267.08788</v>
      </c>
      <c r="D200" s="671">
        <v>2580.803598</v>
      </c>
      <c r="E200" s="671">
        <v>178612.775311</v>
      </c>
      <c r="F200" s="671">
        <v>131.22479999999999</v>
      </c>
      <c r="G200" s="671">
        <v>187.3356</v>
      </c>
      <c r="H200" s="671">
        <f t="shared" si="5"/>
        <v>185779.227189</v>
      </c>
    </row>
    <row r="201" spans="1:8">
      <c r="A201" s="670" t="s">
        <v>1835</v>
      </c>
      <c r="B201" s="670" t="s">
        <v>1836</v>
      </c>
      <c r="C201" s="671">
        <v>19544.959352999998</v>
      </c>
      <c r="D201" s="671">
        <v>7622.5388320000002</v>
      </c>
      <c r="E201" s="671">
        <v>994275.98366899998</v>
      </c>
      <c r="F201" s="671">
        <v>243.70320000000001</v>
      </c>
      <c r="G201" s="671">
        <v>143.4228</v>
      </c>
      <c r="H201" s="671">
        <f t="shared" si="5"/>
        <v>1021830.6078539999</v>
      </c>
    </row>
    <row r="202" spans="1:8">
      <c r="A202" s="670" t="s">
        <v>1837</v>
      </c>
      <c r="B202" s="670" t="s">
        <v>1838</v>
      </c>
      <c r="C202" s="671">
        <v>30135.507076000002</v>
      </c>
      <c r="D202" s="671">
        <v>8232.633887</v>
      </c>
      <c r="E202" s="671">
        <v>2909459.51945</v>
      </c>
      <c r="F202" s="671">
        <v>112.47839999999999</v>
      </c>
      <c r="G202" s="671">
        <v>12.09742</v>
      </c>
      <c r="H202" s="671">
        <f t="shared" si="5"/>
        <v>2947952.2362329997</v>
      </c>
    </row>
    <row r="203" spans="1:8">
      <c r="A203" s="670" t="s">
        <v>1839</v>
      </c>
      <c r="B203" s="670" t="s">
        <v>1840</v>
      </c>
      <c r="C203" s="671">
        <v>24787.916893000001</v>
      </c>
      <c r="D203" s="671">
        <v>10543.177863000001</v>
      </c>
      <c r="E203" s="671">
        <v>920926.31504300004</v>
      </c>
      <c r="F203" s="671">
        <v>299.94240000000002</v>
      </c>
      <c r="G203" s="671">
        <v>219.86359999999999</v>
      </c>
      <c r="H203" s="671">
        <f t="shared" si="5"/>
        <v>956777.21579900011</v>
      </c>
    </row>
    <row r="204" spans="1:8">
      <c r="A204" s="670" t="s">
        <v>1841</v>
      </c>
      <c r="B204" s="670" t="s">
        <v>1842</v>
      </c>
      <c r="C204" s="671">
        <v>6664.8724350000002</v>
      </c>
      <c r="D204" s="671">
        <v>1230.2090000000001</v>
      </c>
      <c r="E204" s="671">
        <v>2894193.4491699999</v>
      </c>
      <c r="F204" s="671">
        <v>74.985600000000005</v>
      </c>
      <c r="G204" s="671">
        <v>68.721819999999994</v>
      </c>
      <c r="H204" s="671">
        <f t="shared" si="5"/>
        <v>2902232.2380249999</v>
      </c>
    </row>
    <row r="205" spans="1:8">
      <c r="A205" s="670" t="s">
        <v>1843</v>
      </c>
      <c r="B205" s="670" t="s">
        <v>1844</v>
      </c>
      <c r="C205" s="671">
        <v>9529.5220399999998</v>
      </c>
      <c r="D205" s="671">
        <v>3813.5093459999998</v>
      </c>
      <c r="E205" s="671">
        <v>1487474.10669</v>
      </c>
      <c r="F205" s="671">
        <v>187.464</v>
      </c>
      <c r="G205" s="671">
        <v>235.14320000000001</v>
      </c>
      <c r="H205" s="671">
        <f t="shared" si="5"/>
        <v>1501239.7452760001</v>
      </c>
    </row>
    <row r="206" spans="1:8">
      <c r="A206" s="670" t="s">
        <v>1845</v>
      </c>
      <c r="B206" s="670" t="s">
        <v>1846</v>
      </c>
      <c r="C206" s="671">
        <v>41477.519806999997</v>
      </c>
      <c r="D206" s="671">
        <v>11492.835064000001</v>
      </c>
      <c r="E206" s="671">
        <v>1171022.9271</v>
      </c>
      <c r="F206" s="671">
        <v>149.97120000000001</v>
      </c>
      <c r="G206" s="671">
        <v>62.428080000000001</v>
      </c>
      <c r="H206" s="671">
        <f t="shared" si="5"/>
        <v>1224205.6812509999</v>
      </c>
    </row>
    <row r="207" spans="1:8">
      <c r="A207" s="670" t="s">
        <v>1847</v>
      </c>
      <c r="B207" s="670" t="s">
        <v>1848</v>
      </c>
      <c r="C207" s="671">
        <v>40597.960488999997</v>
      </c>
      <c r="D207" s="671">
        <v>5154.8059400000002</v>
      </c>
      <c r="E207" s="671">
        <v>489759.13327200001</v>
      </c>
      <c r="F207" s="671">
        <v>93.731999999999999</v>
      </c>
      <c r="G207" s="671">
        <v>75.233154999999996</v>
      </c>
      <c r="H207" s="671">
        <f t="shared" si="5"/>
        <v>535680.86485599994</v>
      </c>
    </row>
    <row r="208" spans="1:8">
      <c r="A208" s="670" t="s">
        <v>1849</v>
      </c>
      <c r="B208" s="670" t="s">
        <v>1850</v>
      </c>
      <c r="C208" s="671">
        <v>26282.619850999999</v>
      </c>
      <c r="D208" s="671">
        <v>8406.0495850000007</v>
      </c>
      <c r="E208" s="671">
        <v>1195442.3131899999</v>
      </c>
      <c r="F208" s="671">
        <v>149.97120000000001</v>
      </c>
      <c r="G208" s="671">
        <v>29.640712000000001</v>
      </c>
      <c r="H208" s="671">
        <f t="shared" si="5"/>
        <v>1230310.5945379999</v>
      </c>
    </row>
    <row r="209" spans="1:8">
      <c r="A209" s="670" t="s">
        <v>1851</v>
      </c>
      <c r="B209" s="670" t="s">
        <v>1852</v>
      </c>
      <c r="C209" s="671">
        <v>40036.600472999999</v>
      </c>
      <c r="D209" s="671">
        <v>36728.481939999998</v>
      </c>
      <c r="E209" s="671">
        <v>646351.36393899994</v>
      </c>
      <c r="F209" s="671">
        <v>243.70320000000001</v>
      </c>
      <c r="G209" s="671">
        <v>182.328</v>
      </c>
      <c r="H209" s="671">
        <f t="shared" si="5"/>
        <v>723542.47755199985</v>
      </c>
    </row>
    <row r="210" spans="1:8">
      <c r="A210" s="670" t="s">
        <v>1853</v>
      </c>
      <c r="B210" s="670" t="s">
        <v>1854</v>
      </c>
      <c r="C210" s="671">
        <v>53664.157650000001</v>
      </c>
      <c r="D210" s="671">
        <v>26508.137713</v>
      </c>
      <c r="E210" s="671">
        <v>880084.57797400001</v>
      </c>
      <c r="F210" s="671">
        <v>299.94240000000002</v>
      </c>
      <c r="G210" s="671">
        <v>67.654387999999997</v>
      </c>
      <c r="H210" s="671">
        <f t="shared" ref="H210:H259" si="6">SUM(C210:G210)</f>
        <v>960624.47012500011</v>
      </c>
    </row>
    <row r="211" spans="1:8">
      <c r="A211" s="670" t="s">
        <v>1855</v>
      </c>
      <c r="B211" s="670" t="s">
        <v>1856</v>
      </c>
      <c r="C211" s="671">
        <v>33174.856590000003</v>
      </c>
      <c r="D211" s="671">
        <v>4190.5745079999997</v>
      </c>
      <c r="E211" s="671">
        <v>698630.68827899999</v>
      </c>
      <c r="F211" s="671">
        <v>318.68880000000001</v>
      </c>
      <c r="G211" s="671">
        <v>15.6648</v>
      </c>
      <c r="H211" s="671">
        <f t="shared" si="6"/>
        <v>736330.47297700006</v>
      </c>
    </row>
    <row r="212" spans="1:8">
      <c r="A212" s="670" t="s">
        <v>1857</v>
      </c>
      <c r="B212" s="670" t="s">
        <v>1858</v>
      </c>
      <c r="C212" s="671">
        <v>19254.491976000001</v>
      </c>
      <c r="D212" s="671">
        <v>10035.164185</v>
      </c>
      <c r="E212" s="671">
        <v>2451856.5913499999</v>
      </c>
      <c r="F212" s="671">
        <v>318.68880000000001</v>
      </c>
      <c r="G212" s="671">
        <v>107.84102</v>
      </c>
      <c r="H212" s="671">
        <f t="shared" si="6"/>
        <v>2481572.7773310002</v>
      </c>
    </row>
    <row r="213" spans="1:8">
      <c r="A213" s="670" t="s">
        <v>1859</v>
      </c>
      <c r="B213" s="670" t="s">
        <v>1860</v>
      </c>
      <c r="C213" s="671">
        <v>16287.394345999999</v>
      </c>
      <c r="D213" s="671">
        <v>4497.8576540000004</v>
      </c>
      <c r="E213" s="671">
        <v>2606326.1817999999</v>
      </c>
      <c r="F213" s="671">
        <v>56.239199999999997</v>
      </c>
      <c r="G213" s="671">
        <v>21.051608000000002</v>
      </c>
      <c r="H213" s="671">
        <f t="shared" si="6"/>
        <v>2627188.7246079999</v>
      </c>
    </row>
    <row r="214" spans="1:8">
      <c r="A214" s="670" t="s">
        <v>1861</v>
      </c>
      <c r="B214" s="670" t="s">
        <v>1862</v>
      </c>
      <c r="C214" s="671">
        <v>11855.175117999999</v>
      </c>
      <c r="D214" s="671">
        <v>2090.4057170000001</v>
      </c>
      <c r="E214" s="671">
        <v>2516235.2291700002</v>
      </c>
      <c r="F214" s="671">
        <v>74.985600000000005</v>
      </c>
      <c r="G214" s="671">
        <v>58.715608000000003</v>
      </c>
      <c r="H214" s="671">
        <f t="shared" si="6"/>
        <v>2530314.5112129999</v>
      </c>
    </row>
    <row r="215" spans="1:8">
      <c r="A215" s="670" t="s">
        <v>1863</v>
      </c>
      <c r="B215" s="670" t="s">
        <v>1864</v>
      </c>
      <c r="C215" s="671">
        <v>12357.365565</v>
      </c>
      <c r="D215" s="671">
        <v>6009.9297420000003</v>
      </c>
      <c r="E215" s="671">
        <v>1836924.79786</v>
      </c>
      <c r="F215" s="671">
        <v>56.239199999999997</v>
      </c>
      <c r="G215" s="671">
        <v>17.184200000000001</v>
      </c>
      <c r="H215" s="671">
        <f t="shared" si="6"/>
        <v>1855365.516567</v>
      </c>
    </row>
    <row r="216" spans="1:8">
      <c r="A216" s="670" t="s">
        <v>1865</v>
      </c>
      <c r="B216" s="670" t="s">
        <v>1866</v>
      </c>
      <c r="C216" s="671">
        <v>19159.073337000002</v>
      </c>
      <c r="D216" s="671">
        <v>10006.813987</v>
      </c>
      <c r="E216" s="671">
        <v>1648741.29012</v>
      </c>
      <c r="F216" s="671">
        <v>74.985600000000005</v>
      </c>
      <c r="G216" s="671">
        <v>32.956000000000003</v>
      </c>
      <c r="H216" s="671">
        <f t="shared" si="6"/>
        <v>1678015.1190440001</v>
      </c>
    </row>
    <row r="217" spans="1:8">
      <c r="A217" s="670" t="s">
        <v>1867</v>
      </c>
      <c r="B217" s="670" t="s">
        <v>1868</v>
      </c>
      <c r="C217" s="671">
        <v>21050.600934999999</v>
      </c>
      <c r="D217" s="671">
        <v>6618.8165799999997</v>
      </c>
      <c r="E217" s="671">
        <v>1448512.8701599999</v>
      </c>
      <c r="F217" s="671">
        <v>74.985600000000005</v>
      </c>
      <c r="G217" s="671">
        <v>7.8003</v>
      </c>
      <c r="H217" s="671">
        <f t="shared" si="6"/>
        <v>1476265.073575</v>
      </c>
    </row>
    <row r="218" spans="1:8">
      <c r="A218" s="670" t="s">
        <v>1869</v>
      </c>
      <c r="B218" s="670" t="s">
        <v>1870</v>
      </c>
      <c r="C218" s="671">
        <v>56451.831127999998</v>
      </c>
      <c r="D218" s="671">
        <v>13579.048703</v>
      </c>
      <c r="E218" s="671">
        <v>938421.01857499999</v>
      </c>
      <c r="F218" s="671">
        <v>281.19600000000003</v>
      </c>
      <c r="G218" s="671">
        <v>105.0954</v>
      </c>
      <c r="H218" s="671">
        <f t="shared" si="6"/>
        <v>1008838.189806</v>
      </c>
    </row>
    <row r="219" spans="1:8">
      <c r="A219" s="670" t="s">
        <v>1871</v>
      </c>
      <c r="B219" s="670" t="s">
        <v>1872</v>
      </c>
      <c r="C219" s="671">
        <v>51431.846174999999</v>
      </c>
      <c r="D219" s="671">
        <v>6928.871322</v>
      </c>
      <c r="E219" s="671">
        <v>747249.47922600002</v>
      </c>
      <c r="F219" s="671">
        <v>206.21039999999999</v>
      </c>
      <c r="G219" s="671">
        <v>137.44107199999999</v>
      </c>
      <c r="H219" s="671">
        <f t="shared" si="6"/>
        <v>805953.84819499997</v>
      </c>
    </row>
    <row r="220" spans="1:8">
      <c r="A220" s="670" t="s">
        <v>1873</v>
      </c>
      <c r="B220" s="670" t="s">
        <v>1874</v>
      </c>
      <c r="C220" s="671">
        <v>30558.174611999999</v>
      </c>
      <c r="D220" s="671">
        <v>6831.969333</v>
      </c>
      <c r="E220" s="671">
        <v>1104840.7670700001</v>
      </c>
      <c r="F220" s="671">
        <v>131.22479999999999</v>
      </c>
      <c r="G220" s="671">
        <v>81.534000000000006</v>
      </c>
      <c r="H220" s="671">
        <f t="shared" si="6"/>
        <v>1142443.6698149999</v>
      </c>
    </row>
    <row r="221" spans="1:8">
      <c r="A221" s="670" t="s">
        <v>1875</v>
      </c>
      <c r="B221" s="670" t="s">
        <v>1876</v>
      </c>
      <c r="C221" s="671">
        <v>18227.881300000001</v>
      </c>
      <c r="D221" s="671">
        <v>5948.7504220000001</v>
      </c>
      <c r="E221" s="671">
        <v>1487832.2022899999</v>
      </c>
      <c r="F221" s="671">
        <v>56.239199999999997</v>
      </c>
      <c r="G221" s="671">
        <v>20.458400000000001</v>
      </c>
      <c r="H221" s="671">
        <f t="shared" si="6"/>
        <v>1512085.5316119997</v>
      </c>
    </row>
    <row r="222" spans="1:8">
      <c r="A222" s="670" t="s">
        <v>1877</v>
      </c>
      <c r="B222" s="670" t="s">
        <v>1878</v>
      </c>
      <c r="C222" s="671">
        <v>8540.0173049999994</v>
      </c>
      <c r="D222" s="671">
        <v>2948.5954609999999</v>
      </c>
      <c r="E222" s="671">
        <v>1531314.35195</v>
      </c>
      <c r="F222" s="671">
        <v>74.985600000000005</v>
      </c>
      <c r="G222" s="671">
        <v>66.8964</v>
      </c>
      <c r="H222" s="671">
        <f t="shared" si="6"/>
        <v>1542944.846716</v>
      </c>
    </row>
    <row r="223" spans="1:8">
      <c r="A223" s="670" t="s">
        <v>1879</v>
      </c>
      <c r="B223" s="670" t="s">
        <v>1880</v>
      </c>
      <c r="C223" s="671">
        <v>48093.429372999999</v>
      </c>
      <c r="D223" s="671">
        <v>7789.8774270000004</v>
      </c>
      <c r="E223" s="671">
        <v>1307079.5295599999</v>
      </c>
      <c r="F223" s="671">
        <v>149.97120000000001</v>
      </c>
      <c r="G223" s="671">
        <v>65.569599999999994</v>
      </c>
      <c r="H223" s="671">
        <f t="shared" si="6"/>
        <v>1363178.3771599999</v>
      </c>
    </row>
    <row r="224" spans="1:8">
      <c r="A224" s="670" t="s">
        <v>1881</v>
      </c>
      <c r="B224" s="670" t="s">
        <v>1882</v>
      </c>
      <c r="C224" s="671">
        <v>35197.111047999999</v>
      </c>
      <c r="D224" s="671">
        <v>6317.1602860000003</v>
      </c>
      <c r="E224" s="671">
        <v>1156344.51691</v>
      </c>
      <c r="F224" s="671">
        <v>112.47839999999999</v>
      </c>
      <c r="G224" s="671">
        <v>89.580399999999997</v>
      </c>
      <c r="H224" s="671">
        <f t="shared" si="6"/>
        <v>1198060.8470439999</v>
      </c>
    </row>
    <row r="225" spans="1:8">
      <c r="A225" s="670" t="s">
        <v>1883</v>
      </c>
      <c r="B225" s="670" t="s">
        <v>1884</v>
      </c>
      <c r="C225" s="671">
        <v>24384.470208999999</v>
      </c>
      <c r="D225" s="671">
        <v>6716.1806960000004</v>
      </c>
      <c r="E225" s="671">
        <v>2153227.48746</v>
      </c>
      <c r="F225" s="671">
        <v>243.70320000000001</v>
      </c>
      <c r="G225" s="671">
        <v>114.1048</v>
      </c>
      <c r="H225" s="671">
        <f t="shared" si="6"/>
        <v>2184685.9463649997</v>
      </c>
    </row>
    <row r="226" spans="1:8">
      <c r="A226" s="670" t="s">
        <v>1885</v>
      </c>
      <c r="B226" s="670" t="s">
        <v>1886</v>
      </c>
      <c r="C226" s="671">
        <v>27208.481222999999</v>
      </c>
      <c r="D226" s="671">
        <v>11634.720072</v>
      </c>
      <c r="E226" s="671">
        <v>1061151.5118199999</v>
      </c>
      <c r="F226" s="671">
        <v>112.47839999999999</v>
      </c>
      <c r="G226" s="671">
        <v>0</v>
      </c>
      <c r="H226" s="671">
        <f t="shared" si="6"/>
        <v>1100107.1915149998</v>
      </c>
    </row>
    <row r="227" spans="1:8">
      <c r="A227" s="670" t="s">
        <v>1887</v>
      </c>
      <c r="B227" s="670" t="s">
        <v>1888</v>
      </c>
      <c r="C227" s="671">
        <v>33443.263951000001</v>
      </c>
      <c r="D227" s="671">
        <v>5893.3897230000002</v>
      </c>
      <c r="E227" s="671">
        <v>847423.04538200004</v>
      </c>
      <c r="F227" s="671">
        <v>168.7176</v>
      </c>
      <c r="G227" s="671">
        <v>44.725999999999999</v>
      </c>
      <c r="H227" s="671">
        <f t="shared" si="6"/>
        <v>886973.14265599998</v>
      </c>
    </row>
    <row r="228" spans="1:8">
      <c r="A228" s="670" t="s">
        <v>1889</v>
      </c>
      <c r="B228" s="670" t="s">
        <v>1890</v>
      </c>
      <c r="C228" s="671">
        <v>82162.167952000003</v>
      </c>
      <c r="D228" s="671">
        <v>9010.8029310000002</v>
      </c>
      <c r="E228" s="671">
        <v>1171385.0090099999</v>
      </c>
      <c r="F228" s="671">
        <v>168.7176</v>
      </c>
      <c r="G228" s="671">
        <v>63.087200000000003</v>
      </c>
      <c r="H228" s="671">
        <f t="shared" si="6"/>
        <v>1262789.7846929999</v>
      </c>
    </row>
    <row r="229" spans="1:8">
      <c r="A229" s="670" t="s">
        <v>1891</v>
      </c>
      <c r="B229" s="670" t="s">
        <v>1892</v>
      </c>
      <c r="C229" s="671">
        <v>65401.775229999999</v>
      </c>
      <c r="D229" s="671">
        <v>11951.107738000001</v>
      </c>
      <c r="E229" s="671">
        <v>656835.49686099996</v>
      </c>
      <c r="F229" s="671">
        <v>224.95679999999999</v>
      </c>
      <c r="G229" s="671">
        <v>380.14960000000002</v>
      </c>
      <c r="H229" s="671">
        <f t="shared" si="6"/>
        <v>734793.48622900003</v>
      </c>
    </row>
    <row r="230" spans="1:8">
      <c r="A230" s="670" t="s">
        <v>1893</v>
      </c>
      <c r="B230" s="670" t="s">
        <v>1894</v>
      </c>
      <c r="C230" s="671">
        <v>37950.340181</v>
      </c>
      <c r="D230" s="671">
        <v>13978.852306000001</v>
      </c>
      <c r="E230" s="671">
        <v>371351.97925999999</v>
      </c>
      <c r="F230" s="671">
        <v>318.68880000000001</v>
      </c>
      <c r="G230" s="671">
        <v>27.391999999999999</v>
      </c>
      <c r="H230" s="671">
        <f t="shared" si="6"/>
        <v>423627.25254700001</v>
      </c>
    </row>
    <row r="231" spans="1:8">
      <c r="A231" s="670" t="s">
        <v>1895</v>
      </c>
      <c r="B231" s="670" t="s">
        <v>1896</v>
      </c>
      <c r="C231" s="671">
        <v>25170.476828999999</v>
      </c>
      <c r="D231" s="671">
        <v>16190.612356</v>
      </c>
      <c r="E231" s="671">
        <v>472982.82398400002</v>
      </c>
      <c r="F231" s="671">
        <v>74.985600000000005</v>
      </c>
      <c r="G231" s="671">
        <v>19.816400000000002</v>
      </c>
      <c r="H231" s="671">
        <f t="shared" si="6"/>
        <v>514438.71516900003</v>
      </c>
    </row>
    <row r="232" spans="1:8">
      <c r="A232" s="670" t="s">
        <v>1897</v>
      </c>
      <c r="B232" s="670" t="s">
        <v>1898</v>
      </c>
      <c r="C232" s="671">
        <v>37624.573450000004</v>
      </c>
      <c r="D232" s="671">
        <v>7189.4354990000002</v>
      </c>
      <c r="E232" s="671">
        <v>658434.058341</v>
      </c>
      <c r="F232" s="671">
        <v>131.22479999999999</v>
      </c>
      <c r="G232" s="671">
        <v>64.414000000000001</v>
      </c>
      <c r="H232" s="671">
        <f t="shared" si="6"/>
        <v>703443.70608999999</v>
      </c>
    </row>
    <row r="233" spans="1:8">
      <c r="A233" s="670" t="s">
        <v>1899</v>
      </c>
      <c r="B233" s="670" t="s">
        <v>1900</v>
      </c>
      <c r="C233" s="671">
        <v>20198.107122000001</v>
      </c>
      <c r="D233" s="671">
        <v>4540.9265869999999</v>
      </c>
      <c r="E233" s="671">
        <v>1280407.22695</v>
      </c>
      <c r="F233" s="671">
        <v>112.47839999999999</v>
      </c>
      <c r="G233" s="671">
        <v>6.2916E-2</v>
      </c>
      <c r="H233" s="671">
        <f t="shared" si="6"/>
        <v>1305258.801975</v>
      </c>
    </row>
    <row r="234" spans="1:8">
      <c r="A234" s="670" t="s">
        <v>1901</v>
      </c>
      <c r="B234" s="670" t="s">
        <v>1902</v>
      </c>
      <c r="C234" s="671">
        <v>9447.3342890000004</v>
      </c>
      <c r="D234" s="671">
        <v>2379.1546600000001</v>
      </c>
      <c r="E234" s="671">
        <v>624254.90214499994</v>
      </c>
      <c r="F234" s="671">
        <v>149.97120000000001</v>
      </c>
      <c r="G234" s="671">
        <v>9.3732000000000006</v>
      </c>
      <c r="H234" s="671">
        <f t="shared" si="6"/>
        <v>636240.73549400002</v>
      </c>
    </row>
    <row r="235" spans="1:8">
      <c r="A235" s="670" t="s">
        <v>1903</v>
      </c>
      <c r="B235" s="670" t="s">
        <v>1904</v>
      </c>
      <c r="C235" s="671">
        <v>25731.460479000001</v>
      </c>
      <c r="D235" s="671">
        <v>631.30755299999998</v>
      </c>
      <c r="E235" s="671">
        <v>606895.52089499997</v>
      </c>
      <c r="F235" s="671">
        <v>56.239199999999997</v>
      </c>
      <c r="G235" s="671">
        <v>16.349599999999999</v>
      </c>
      <c r="H235" s="671">
        <f t="shared" si="6"/>
        <v>633330.87772699993</v>
      </c>
    </row>
    <row r="236" spans="1:8">
      <c r="A236" s="670" t="s">
        <v>1905</v>
      </c>
      <c r="B236" s="670" t="s">
        <v>1906</v>
      </c>
      <c r="C236" s="671">
        <v>52897.625532999999</v>
      </c>
      <c r="D236" s="671">
        <v>2960.7140570000001</v>
      </c>
      <c r="E236" s="671">
        <v>492770.87757800001</v>
      </c>
      <c r="F236" s="671">
        <v>149.97120000000001</v>
      </c>
      <c r="G236" s="671">
        <v>2.5251999999999999</v>
      </c>
      <c r="H236" s="671">
        <f t="shared" si="6"/>
        <v>548781.71356800012</v>
      </c>
    </row>
    <row r="237" spans="1:8">
      <c r="A237" s="670" t="s">
        <v>1907</v>
      </c>
      <c r="B237" s="670" t="s">
        <v>1908</v>
      </c>
      <c r="C237" s="671">
        <v>15046.968177999999</v>
      </c>
      <c r="D237" s="671">
        <v>6816.365374</v>
      </c>
      <c r="E237" s="671">
        <v>1939637.0950199999</v>
      </c>
      <c r="F237" s="671">
        <v>37.492800000000003</v>
      </c>
      <c r="G237" s="671">
        <v>0</v>
      </c>
      <c r="H237" s="671">
        <f t="shared" si="6"/>
        <v>1961537.9213719999</v>
      </c>
    </row>
    <row r="238" spans="1:8">
      <c r="A238" s="670" t="s">
        <v>1909</v>
      </c>
      <c r="B238" s="670" t="s">
        <v>1910</v>
      </c>
      <c r="C238" s="671">
        <v>62776.607757999998</v>
      </c>
      <c r="D238" s="671">
        <v>12375.884614000001</v>
      </c>
      <c r="E238" s="671">
        <v>2737930.0699200002</v>
      </c>
      <c r="F238" s="671">
        <v>93.731999999999999</v>
      </c>
      <c r="G238" s="671">
        <v>63.523332000000003</v>
      </c>
      <c r="H238" s="671">
        <f t="shared" si="6"/>
        <v>2813239.8176239999</v>
      </c>
    </row>
    <row r="239" spans="1:8">
      <c r="A239" s="670" t="s">
        <v>1911</v>
      </c>
      <c r="B239" s="670" t="s">
        <v>1912</v>
      </c>
      <c r="C239" s="671">
        <v>26472.693911999999</v>
      </c>
      <c r="D239" s="671">
        <v>2089.2723609999998</v>
      </c>
      <c r="E239" s="671">
        <v>3007380.24058</v>
      </c>
      <c r="F239" s="671">
        <v>56.239199999999997</v>
      </c>
      <c r="G239" s="671">
        <v>1.8695040000000001</v>
      </c>
      <c r="H239" s="671">
        <f t="shared" si="6"/>
        <v>3036000.3155570002</v>
      </c>
    </row>
    <row r="240" spans="1:8">
      <c r="A240" s="670" t="s">
        <v>1913</v>
      </c>
      <c r="B240" s="670" t="s">
        <v>1914</v>
      </c>
      <c r="C240" s="671">
        <v>13708.801488999999</v>
      </c>
      <c r="D240" s="671">
        <v>926.07595800000001</v>
      </c>
      <c r="E240" s="671">
        <v>3071274.2958300002</v>
      </c>
      <c r="F240" s="671">
        <v>56.239199999999997</v>
      </c>
      <c r="G240" s="671">
        <v>0</v>
      </c>
      <c r="H240" s="671">
        <f t="shared" si="6"/>
        <v>3085965.4124770002</v>
      </c>
    </row>
    <row r="241" spans="1:8">
      <c r="A241" s="670" t="s">
        <v>1915</v>
      </c>
      <c r="B241" s="670" t="s">
        <v>1916</v>
      </c>
      <c r="C241" s="671">
        <v>16536.908438999999</v>
      </c>
      <c r="D241" s="671">
        <v>1735.5238159999999</v>
      </c>
      <c r="E241" s="671">
        <v>2601870.2035300001</v>
      </c>
      <c r="F241" s="671">
        <v>149.97120000000001</v>
      </c>
      <c r="G241" s="671">
        <v>136.25251600000001</v>
      </c>
      <c r="H241" s="671">
        <f t="shared" si="6"/>
        <v>2620428.859501</v>
      </c>
    </row>
    <row r="242" spans="1:8">
      <c r="A242" s="670" t="s">
        <v>1917</v>
      </c>
      <c r="B242" s="670" t="s">
        <v>1918</v>
      </c>
      <c r="C242" s="671">
        <v>25365.233571000001</v>
      </c>
      <c r="D242" s="671">
        <v>6568.7559709999996</v>
      </c>
      <c r="E242" s="671">
        <v>2204124.6834100001</v>
      </c>
      <c r="F242" s="671">
        <v>56.239199999999997</v>
      </c>
      <c r="G242" s="671">
        <v>73.859960000000001</v>
      </c>
      <c r="H242" s="671">
        <f t="shared" si="6"/>
        <v>2236188.7721120003</v>
      </c>
    </row>
    <row r="243" spans="1:8">
      <c r="A243" s="670" t="s">
        <v>1919</v>
      </c>
      <c r="B243" s="670" t="s">
        <v>1920</v>
      </c>
      <c r="C243" s="671">
        <v>14324.000247</v>
      </c>
      <c r="D243" s="671">
        <v>7601.7039940000004</v>
      </c>
      <c r="E243" s="671">
        <v>944373.06984899996</v>
      </c>
      <c r="F243" s="671">
        <v>56.239199999999997</v>
      </c>
      <c r="G243" s="671">
        <v>27.3064</v>
      </c>
      <c r="H243" s="671">
        <f t="shared" si="6"/>
        <v>966382.31968999992</v>
      </c>
    </row>
    <row r="244" spans="1:8">
      <c r="A244" s="670" t="s">
        <v>1921</v>
      </c>
      <c r="B244" s="670" t="s">
        <v>1922</v>
      </c>
      <c r="C244" s="671">
        <v>12996.336558999999</v>
      </c>
      <c r="D244" s="671">
        <v>6017.5905419999999</v>
      </c>
      <c r="E244" s="671">
        <v>1757534.0039299999</v>
      </c>
      <c r="F244" s="671">
        <v>56.239199999999997</v>
      </c>
      <c r="G244" s="671">
        <v>35.31</v>
      </c>
      <c r="H244" s="671">
        <f t="shared" si="6"/>
        <v>1776639.4802309999</v>
      </c>
    </row>
    <row r="245" spans="1:8">
      <c r="A245" s="670" t="s">
        <v>1923</v>
      </c>
      <c r="B245" s="670" t="s">
        <v>1924</v>
      </c>
      <c r="C245" s="671">
        <v>11869.460467999999</v>
      </c>
      <c r="D245" s="671">
        <v>5566.8367330000001</v>
      </c>
      <c r="E245" s="671">
        <v>1310507.6136099999</v>
      </c>
      <c r="F245" s="671">
        <v>431.16719999999998</v>
      </c>
      <c r="G245" s="671">
        <v>405.44482799999997</v>
      </c>
      <c r="H245" s="671">
        <f t="shared" si="6"/>
        <v>1328780.5228389998</v>
      </c>
    </row>
    <row r="246" spans="1:8">
      <c r="A246" s="670" t="s">
        <v>1925</v>
      </c>
      <c r="B246" s="670" t="s">
        <v>1926</v>
      </c>
      <c r="C246" s="671">
        <v>43247.918524000001</v>
      </c>
      <c r="D246" s="671">
        <v>10717.245018</v>
      </c>
      <c r="E246" s="671">
        <v>1359144.1962900001</v>
      </c>
      <c r="F246" s="671">
        <v>112.47839999999999</v>
      </c>
      <c r="G246" s="671">
        <v>56.111227999999997</v>
      </c>
      <c r="H246" s="671">
        <f t="shared" si="6"/>
        <v>1413277.94946</v>
      </c>
    </row>
    <row r="247" spans="1:8">
      <c r="A247" s="670" t="s">
        <v>1927</v>
      </c>
      <c r="B247" s="670" t="s">
        <v>1928</v>
      </c>
      <c r="C247" s="671">
        <v>50984.465874000001</v>
      </c>
      <c r="D247" s="671">
        <v>5616.6553549999999</v>
      </c>
      <c r="E247" s="671">
        <v>4670526.4501499999</v>
      </c>
      <c r="F247" s="671">
        <v>74.985600000000005</v>
      </c>
      <c r="G247" s="671">
        <v>0</v>
      </c>
      <c r="H247" s="671">
        <f t="shared" si="6"/>
        <v>4727202.5569790006</v>
      </c>
    </row>
    <row r="248" spans="1:8">
      <c r="A248" s="670" t="s">
        <v>1929</v>
      </c>
      <c r="B248" s="670" t="s">
        <v>1930</v>
      </c>
      <c r="C248" s="671">
        <v>11242.046743000001</v>
      </c>
      <c r="D248" s="671">
        <v>2322.8074310000002</v>
      </c>
      <c r="E248" s="671">
        <v>4655397.3201799998</v>
      </c>
      <c r="F248" s="671">
        <v>318.68880000000001</v>
      </c>
      <c r="G248" s="671">
        <v>44.670360000000002</v>
      </c>
      <c r="H248" s="671">
        <f t="shared" si="6"/>
        <v>4669325.5335139995</v>
      </c>
    </row>
    <row r="249" spans="1:8">
      <c r="A249" s="670" t="s">
        <v>1931</v>
      </c>
      <c r="B249" s="670" t="s">
        <v>1932</v>
      </c>
      <c r="C249" s="671">
        <v>39.529187</v>
      </c>
      <c r="D249" s="671">
        <v>141.752295</v>
      </c>
      <c r="E249" s="671">
        <v>404675.63123200001</v>
      </c>
      <c r="F249" s="671">
        <v>56.239199999999997</v>
      </c>
      <c r="G249" s="671">
        <v>0</v>
      </c>
      <c r="H249" s="671">
        <f t="shared" si="6"/>
        <v>404913.15191400005</v>
      </c>
    </row>
    <row r="250" spans="1:8">
      <c r="A250" s="670" t="s">
        <v>1933</v>
      </c>
      <c r="B250" s="670" t="s">
        <v>1934</v>
      </c>
      <c r="C250" s="671">
        <v>15255.812259</v>
      </c>
      <c r="D250" s="671">
        <v>5915.4060440000003</v>
      </c>
      <c r="E250" s="671">
        <v>1306190.3628100001</v>
      </c>
      <c r="F250" s="671">
        <v>93.731999999999999</v>
      </c>
      <c r="G250" s="671">
        <v>29.262360000000001</v>
      </c>
      <c r="H250" s="671">
        <f t="shared" si="6"/>
        <v>1327484.5754730003</v>
      </c>
    </row>
    <row r="251" spans="1:8">
      <c r="A251" s="670" t="s">
        <v>1935</v>
      </c>
      <c r="B251" s="670" t="s">
        <v>1936</v>
      </c>
      <c r="C251" s="671">
        <v>37439.683775999998</v>
      </c>
      <c r="D251" s="671">
        <v>7826.9875279999997</v>
      </c>
      <c r="E251" s="671">
        <v>887622.84815400001</v>
      </c>
      <c r="F251" s="671">
        <v>112.47839999999999</v>
      </c>
      <c r="G251" s="671">
        <v>63.276375999999999</v>
      </c>
      <c r="H251" s="671">
        <f t="shared" si="6"/>
        <v>933065.27423400001</v>
      </c>
    </row>
    <row r="252" spans="1:8">
      <c r="A252" s="670" t="s">
        <v>1937</v>
      </c>
      <c r="B252" s="670" t="s">
        <v>1938</v>
      </c>
      <c r="C252" s="671">
        <v>28132.668326999999</v>
      </c>
      <c r="D252" s="671">
        <v>9672.5177270000004</v>
      </c>
      <c r="E252" s="671">
        <v>1174530.5492799999</v>
      </c>
      <c r="F252" s="671">
        <v>281.19600000000003</v>
      </c>
      <c r="G252" s="671">
        <v>69.614199999999997</v>
      </c>
      <c r="H252" s="671">
        <f t="shared" si="6"/>
        <v>1212686.5455339998</v>
      </c>
    </row>
    <row r="253" spans="1:8">
      <c r="A253" s="670" t="s">
        <v>1939</v>
      </c>
      <c r="B253" s="670" t="s">
        <v>1824</v>
      </c>
      <c r="C253" s="671">
        <v>30567.370322999999</v>
      </c>
      <c r="D253" s="671">
        <v>9432.1808259999998</v>
      </c>
      <c r="E253" s="671">
        <v>1355918.9082800001</v>
      </c>
      <c r="F253" s="671">
        <v>187.464</v>
      </c>
      <c r="G253" s="671">
        <v>102.1208</v>
      </c>
      <c r="H253" s="671">
        <f t="shared" si="6"/>
        <v>1396208.0442289999</v>
      </c>
    </row>
    <row r="254" spans="1:8">
      <c r="A254" s="670" t="s">
        <v>1940</v>
      </c>
      <c r="B254" s="670" t="s">
        <v>1941</v>
      </c>
      <c r="C254" s="671">
        <v>10260.423518</v>
      </c>
      <c r="D254" s="671">
        <v>4220.3552140000002</v>
      </c>
      <c r="E254" s="671">
        <v>972506.69591600006</v>
      </c>
      <c r="F254" s="671">
        <v>168.7176</v>
      </c>
      <c r="G254" s="671">
        <v>62.536791999999998</v>
      </c>
      <c r="H254" s="671">
        <f t="shared" si="6"/>
        <v>987218.72904000012</v>
      </c>
    </row>
    <row r="255" spans="1:8">
      <c r="A255" s="670" t="s">
        <v>1942</v>
      </c>
      <c r="B255" s="670" t="s">
        <v>1943</v>
      </c>
      <c r="C255" s="671">
        <v>26608.326441000001</v>
      </c>
      <c r="D255" s="671">
        <v>5638.1906550000003</v>
      </c>
      <c r="E255" s="671">
        <v>2427898.5990399998</v>
      </c>
      <c r="F255" s="671">
        <v>131.22479999999999</v>
      </c>
      <c r="G255" s="671">
        <v>49.294257999999999</v>
      </c>
      <c r="H255" s="671">
        <f t="shared" si="6"/>
        <v>2460325.6351939994</v>
      </c>
    </row>
    <row r="256" spans="1:8">
      <c r="A256" s="670" t="s">
        <v>1944</v>
      </c>
      <c r="B256" s="670" t="s">
        <v>1945</v>
      </c>
      <c r="C256" s="671">
        <v>15220.744273</v>
      </c>
      <c r="D256" s="671">
        <v>7687.7666799999997</v>
      </c>
      <c r="E256" s="671">
        <v>2947778.6874799998</v>
      </c>
      <c r="F256" s="671">
        <v>56.239199999999997</v>
      </c>
      <c r="G256" s="671">
        <v>45.659467999999997</v>
      </c>
      <c r="H256" s="671">
        <f t="shared" si="6"/>
        <v>2970789.0971009997</v>
      </c>
    </row>
    <row r="257" spans="1:8">
      <c r="A257" s="670" t="s">
        <v>1946</v>
      </c>
      <c r="B257" s="670" t="s">
        <v>1947</v>
      </c>
      <c r="C257" s="671">
        <v>32609.360289</v>
      </c>
      <c r="D257" s="671">
        <v>5167.5603810000002</v>
      </c>
      <c r="E257" s="671">
        <v>2978331.5608399999</v>
      </c>
      <c r="F257" s="671">
        <v>56.239199999999997</v>
      </c>
      <c r="G257" s="671">
        <v>38.665520000000001</v>
      </c>
      <c r="H257" s="671">
        <f t="shared" si="6"/>
        <v>3016203.3862299998</v>
      </c>
    </row>
    <row r="258" spans="1:8">
      <c r="A258" s="670" t="s">
        <v>1948</v>
      </c>
      <c r="B258" s="670" t="s">
        <v>1949</v>
      </c>
      <c r="C258" s="671">
        <v>38093.628061000003</v>
      </c>
      <c r="D258" s="671">
        <v>10154.286673000001</v>
      </c>
      <c r="E258" s="671">
        <v>2777344.7465599999</v>
      </c>
      <c r="F258" s="671">
        <v>187.464</v>
      </c>
      <c r="G258" s="671">
        <v>184.66616400000001</v>
      </c>
      <c r="H258" s="671">
        <f t="shared" si="6"/>
        <v>2825964.791458</v>
      </c>
    </row>
    <row r="259" spans="1:8">
      <c r="A259" s="670" t="s">
        <v>1950</v>
      </c>
      <c r="B259" s="670" t="s">
        <v>1951</v>
      </c>
      <c r="C259" s="671">
        <v>28559.736342</v>
      </c>
      <c r="D259" s="671">
        <v>14888.413473000001</v>
      </c>
      <c r="E259" s="671">
        <v>2841878.1974499999</v>
      </c>
      <c r="F259" s="671">
        <v>112.47839999999999</v>
      </c>
      <c r="G259" s="671">
        <v>28.847200000000001</v>
      </c>
      <c r="H259" s="671">
        <f t="shared" si="6"/>
        <v>2885467.6728650001</v>
      </c>
    </row>
    <row r="260" spans="1:8">
      <c r="A260" s="672" t="s">
        <v>1726</v>
      </c>
      <c r="B260" s="673"/>
      <c r="C260" s="674">
        <f t="shared" ref="C260:H260" si="7">SUM(C178:C259)</f>
        <v>2028575.0088160003</v>
      </c>
      <c r="D260" s="674">
        <f t="shared" si="7"/>
        <v>576162.24603100005</v>
      </c>
      <c r="E260" s="674">
        <f t="shared" si="7"/>
        <v>166636776.40635198</v>
      </c>
      <c r="F260" s="674">
        <f t="shared" si="7"/>
        <v>13572.393599999998</v>
      </c>
      <c r="G260" s="674">
        <f t="shared" si="7"/>
        <v>10066.442257000002</v>
      </c>
      <c r="H260" s="674">
        <f t="shared" si="7"/>
        <v>169265152.49705607</v>
      </c>
    </row>
  </sheetData>
  <mergeCells count="6">
    <mergeCell ref="A176:S176"/>
    <mergeCell ref="A1:U1"/>
    <mergeCell ref="A45:S45"/>
    <mergeCell ref="P76:P77"/>
    <mergeCell ref="A94:S94"/>
    <mergeCell ref="A138:S138"/>
  </mergeCells>
  <phoneticPr fontId="5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C846-82DA-4B4C-8ED2-26C94ECB9D13}">
  <sheetPr>
    <tabColor theme="5"/>
  </sheetPr>
  <dimension ref="A1:M30"/>
  <sheetViews>
    <sheetView zoomScale="85" zoomScaleNormal="85" workbookViewId="0">
      <selection activeCell="AC28" sqref="AC28"/>
    </sheetView>
  </sheetViews>
  <sheetFormatPr defaultRowHeight="16.5"/>
  <cols>
    <col min="1" max="11" width="15.625" style="30" customWidth="1"/>
    <col min="12" max="12" width="15.625" style="31" customWidth="1"/>
    <col min="13" max="13" width="0" style="30" hidden="1" customWidth="1"/>
    <col min="14" max="14" width="10.875" style="30" bestFit="1" customWidth="1"/>
    <col min="15" max="16384" width="9" style="30"/>
  </cols>
  <sheetData>
    <row r="1" spans="1:13" ht="17.25">
      <c r="A1" s="119" t="s">
        <v>555</v>
      </c>
      <c r="M1" s="30" t="s">
        <v>125</v>
      </c>
    </row>
    <row r="2" spans="1:13">
      <c r="A2" s="47" t="s">
        <v>556</v>
      </c>
      <c r="B2" s="47" t="s">
        <v>181</v>
      </c>
      <c r="G2" s="102"/>
    </row>
    <row r="3" spans="1:13">
      <c r="A3" s="190">
        <f>G3</f>
        <v>0.94446467136871992</v>
      </c>
      <c r="B3" s="190">
        <f>H3</f>
        <v>5.5535328631280058E-2</v>
      </c>
      <c r="D3" s="82">
        <f>'환경연계형(물재생센터)'!Z90</f>
        <v>3154273.9509202451</v>
      </c>
      <c r="E3" s="82">
        <f>'환경연계형(자원회수)'!C15</f>
        <v>185474</v>
      </c>
      <c r="G3" s="87">
        <f>D3/SUM($D$3:$E$3)</f>
        <v>0.94446467136871992</v>
      </c>
      <c r="H3" s="87">
        <f>E3/SUM($D$3:$E$3)</f>
        <v>5.5535328631280058E-2</v>
      </c>
      <c r="M3" s="72" t="s">
        <v>557</v>
      </c>
    </row>
    <row r="4" spans="1:13">
      <c r="G4" s="102"/>
    </row>
    <row r="5" spans="1:13" ht="17.25">
      <c r="A5" s="119" t="s">
        <v>558</v>
      </c>
    </row>
    <row r="6" spans="1:13">
      <c r="I6" s="50" t="s">
        <v>559</v>
      </c>
    </row>
    <row r="7" spans="1:13">
      <c r="A7" s="881" t="s">
        <v>180</v>
      </c>
      <c r="B7" s="881"/>
      <c r="C7" s="881"/>
      <c r="D7" s="881"/>
      <c r="E7" s="881" t="s">
        <v>181</v>
      </c>
      <c r="F7" s="881"/>
      <c r="G7" s="881"/>
      <c r="H7" s="881"/>
      <c r="I7" s="882" t="s">
        <v>91</v>
      </c>
    </row>
    <row r="8" spans="1:13">
      <c r="A8" s="882" t="s">
        <v>51</v>
      </c>
      <c r="B8" s="882"/>
      <c r="C8" s="191" t="s">
        <v>78</v>
      </c>
      <c r="D8" s="882" t="s">
        <v>92</v>
      </c>
      <c r="E8" s="882" t="s">
        <v>51</v>
      </c>
      <c r="F8" s="882"/>
      <c r="G8" s="882" t="s">
        <v>560</v>
      </c>
      <c r="H8" s="882" t="s">
        <v>92</v>
      </c>
      <c r="I8" s="882"/>
    </row>
    <row r="9" spans="1:13">
      <c r="A9" s="191" t="s">
        <v>561</v>
      </c>
      <c r="B9" s="191" t="s">
        <v>562</v>
      </c>
      <c r="C9" s="191" t="s">
        <v>563</v>
      </c>
      <c r="D9" s="882"/>
      <c r="E9" s="191" t="s">
        <v>564</v>
      </c>
      <c r="F9" s="191" t="s">
        <v>565</v>
      </c>
      <c r="G9" s="882"/>
      <c r="H9" s="882"/>
      <c r="I9" s="882"/>
    </row>
    <row r="10" spans="1:13">
      <c r="A10" s="120">
        <v>181772.16605984175</v>
      </c>
      <c r="B10" s="120">
        <v>3442.6541219427131</v>
      </c>
      <c r="C10" s="120">
        <v>40307.037951961807</v>
      </c>
      <c r="D10" s="159">
        <f>SUM(A10:C10)</f>
        <v>225521.85813374625</v>
      </c>
      <c r="E10" s="120">
        <v>385546.73431316525</v>
      </c>
      <c r="F10" s="120">
        <v>214274.3918236162</v>
      </c>
      <c r="G10" s="120">
        <v>101128.82423688294</v>
      </c>
      <c r="H10" s="159">
        <f>SUM(E10:G10)</f>
        <v>700949.95037366438</v>
      </c>
      <c r="I10" s="159">
        <f>D10+H10</f>
        <v>926471.80850741058</v>
      </c>
    </row>
    <row r="11" spans="1:13">
      <c r="A11" s="82"/>
      <c r="B11" s="82"/>
      <c r="C11" s="82"/>
      <c r="L11" s="186"/>
    </row>
    <row r="12" spans="1:13">
      <c r="M12" s="73"/>
    </row>
    <row r="13" spans="1:13" ht="17.25">
      <c r="A13" s="119" t="s">
        <v>566</v>
      </c>
    </row>
    <row r="14" spans="1:13">
      <c r="J14" s="50" t="s">
        <v>559</v>
      </c>
    </row>
    <row r="15" spans="1:13">
      <c r="A15" s="882" t="s">
        <v>180</v>
      </c>
      <c r="B15" s="882"/>
      <c r="C15" s="882"/>
      <c r="D15" s="882"/>
      <c r="E15" s="882"/>
      <c r="F15" s="882"/>
      <c r="G15" s="882" t="s">
        <v>181</v>
      </c>
      <c r="H15" s="882"/>
      <c r="I15" s="882"/>
      <c r="J15" s="882" t="s">
        <v>91</v>
      </c>
    </row>
    <row r="16" spans="1:13">
      <c r="A16" s="882" t="s">
        <v>51</v>
      </c>
      <c r="B16" s="882"/>
      <c r="C16" s="882"/>
      <c r="D16" s="191" t="s">
        <v>117</v>
      </c>
      <c r="E16" s="191" t="s">
        <v>96</v>
      </c>
      <c r="F16" s="882" t="s">
        <v>92</v>
      </c>
      <c r="G16" s="191" t="s">
        <v>117</v>
      </c>
      <c r="H16" s="191" t="s">
        <v>96</v>
      </c>
      <c r="I16" s="882" t="s">
        <v>92</v>
      </c>
      <c r="J16" s="882"/>
    </row>
    <row r="17" spans="1:10">
      <c r="A17" s="191" t="s">
        <v>567</v>
      </c>
      <c r="B17" s="191" t="s">
        <v>82</v>
      </c>
      <c r="C17" s="191" t="s">
        <v>568</v>
      </c>
      <c r="D17" s="191" t="s">
        <v>569</v>
      </c>
      <c r="E17" s="191" t="s">
        <v>534</v>
      </c>
      <c r="F17" s="882"/>
      <c r="G17" s="191" t="s">
        <v>564</v>
      </c>
      <c r="H17" s="191" t="s">
        <v>565</v>
      </c>
      <c r="I17" s="882"/>
      <c r="J17" s="882"/>
    </row>
    <row r="18" spans="1:10">
      <c r="A18" s="120">
        <v>2474.5408508807818</v>
      </c>
      <c r="B18" s="120">
        <v>26545.454545454544</v>
      </c>
      <c r="C18" s="120">
        <v>146744.43089837726</v>
      </c>
      <c r="D18" s="120">
        <v>660621.37096366368</v>
      </c>
      <c r="E18" s="120">
        <v>143300.47782586541</v>
      </c>
      <c r="F18" s="159">
        <f>SUM(A18:E18)</f>
        <v>979686.27508424164</v>
      </c>
      <c r="G18" s="120">
        <v>11266444.724788204</v>
      </c>
      <c r="H18" s="120">
        <v>182957.36532631845</v>
      </c>
      <c r="I18" s="159">
        <f>SUM(G18:H18)</f>
        <v>11449402.090114523</v>
      </c>
      <c r="J18" s="159">
        <f>I18+F18</f>
        <v>12429088.365198765</v>
      </c>
    </row>
    <row r="19" spans="1:10">
      <c r="H19" s="30" t="s">
        <v>570</v>
      </c>
    </row>
    <row r="21" spans="1:10" ht="17.25">
      <c r="A21" s="844" t="s">
        <v>333</v>
      </c>
      <c r="B21" s="844"/>
      <c r="C21" s="844"/>
      <c r="D21" s="844"/>
      <c r="E21" s="844"/>
      <c r="F21" s="844"/>
      <c r="G21" s="844"/>
      <c r="H21" s="844"/>
      <c r="I21" s="844"/>
    </row>
    <row r="22" spans="1:10">
      <c r="A22" s="160"/>
      <c r="B22" s="160" t="s">
        <v>111</v>
      </c>
      <c r="C22" s="160" t="s">
        <v>112</v>
      </c>
      <c r="D22" s="160" t="s">
        <v>172</v>
      </c>
      <c r="E22" s="160" t="s">
        <v>114</v>
      </c>
      <c r="F22" s="160" t="s">
        <v>117</v>
      </c>
      <c r="G22" s="160" t="s">
        <v>96</v>
      </c>
      <c r="H22" s="160" t="s">
        <v>105</v>
      </c>
      <c r="I22" s="160" t="s">
        <v>91</v>
      </c>
    </row>
    <row r="23" spans="1:10">
      <c r="A23" s="160" t="s">
        <v>173</v>
      </c>
      <c r="B23" s="161">
        <f>E6</f>
        <v>0</v>
      </c>
      <c r="C23" s="161">
        <f>C19</f>
        <v>0</v>
      </c>
      <c r="D23" s="161">
        <f>G10*환경연계형!$B$3</f>
        <v>5616.222488090254</v>
      </c>
      <c r="E23" s="161">
        <f>(A10+B10)*환경연계형!$A$3+(E10+F10)*환경연계형!$B$3</f>
        <v>208240.11763559625</v>
      </c>
      <c r="F23" s="161">
        <f>C10*환경연계형!$A$3</f>
        <v>38068.57335314613</v>
      </c>
      <c r="G23" s="161">
        <v>0</v>
      </c>
      <c r="H23" s="161">
        <v>0</v>
      </c>
      <c r="I23" s="161">
        <f>SUM(B23:H23)</f>
        <v>251924.91347683262</v>
      </c>
    </row>
    <row r="24" spans="1:10">
      <c r="A24" s="160" t="s">
        <v>174</v>
      </c>
      <c r="B24" s="161">
        <v>0</v>
      </c>
      <c r="C24" s="161">
        <v>0</v>
      </c>
      <c r="D24" s="161">
        <v>0</v>
      </c>
      <c r="E24" s="161">
        <f>(A18+B18)*환경연계형!A3</f>
        <v>27408.36041512161</v>
      </c>
      <c r="F24" s="161">
        <f>D18*환경연계형!A3+환경연계형!B3*G18</f>
        <v>1249619.2563236144</v>
      </c>
      <c r="G24" s="161">
        <f>E18*환경연계형!A3+환경연계형!B3*H18</f>
        <v>145502.83610569677</v>
      </c>
      <c r="H24" s="161">
        <f>C18*환경연계형!A3</f>
        <v>138594.93070362572</v>
      </c>
      <c r="I24" s="161">
        <f>SUM(B24:H24)</f>
        <v>1561125.3835480586</v>
      </c>
    </row>
    <row r="27" spans="1:10">
      <c r="A27" s="30" t="s">
        <v>571</v>
      </c>
      <c r="B27" s="30">
        <v>1</v>
      </c>
      <c r="C27" s="30" t="s">
        <v>352</v>
      </c>
      <c r="D27" s="30" t="s">
        <v>572</v>
      </c>
    </row>
    <row r="28" spans="1:10">
      <c r="A28" s="30" t="s">
        <v>180</v>
      </c>
      <c r="B28" s="89">
        <f>B27*A3</f>
        <v>0.94446467136871992</v>
      </c>
      <c r="C28" s="30" t="s">
        <v>352</v>
      </c>
      <c r="D28" s="30" t="s">
        <v>573</v>
      </c>
    </row>
    <row r="29" spans="1:10">
      <c r="A29" s="30" t="s">
        <v>181</v>
      </c>
      <c r="B29" s="30">
        <f>B27*B3</f>
        <v>5.5535328631280058E-2</v>
      </c>
      <c r="C29" s="30" t="s">
        <v>352</v>
      </c>
      <c r="D29" s="30" t="s">
        <v>574</v>
      </c>
    </row>
    <row r="30" spans="1:10">
      <c r="D30" s="30" t="s">
        <v>575</v>
      </c>
    </row>
  </sheetData>
  <mergeCells count="15">
    <mergeCell ref="A21:I21"/>
    <mergeCell ref="A15:F15"/>
    <mergeCell ref="G15:I15"/>
    <mergeCell ref="J15:J17"/>
    <mergeCell ref="A16:C16"/>
    <mergeCell ref="F16:F17"/>
    <mergeCell ref="I16:I17"/>
    <mergeCell ref="A7:D7"/>
    <mergeCell ref="E7:H7"/>
    <mergeCell ref="I7:I9"/>
    <mergeCell ref="A8:B8"/>
    <mergeCell ref="D8:D9"/>
    <mergeCell ref="E8:F8"/>
    <mergeCell ref="G8:G9"/>
    <mergeCell ref="H8:H9"/>
  </mergeCells>
  <phoneticPr fontId="5" type="noConversion"/>
  <hyperlinks>
    <hyperlink ref="A7:D7" location="'환경연계형(물재생센터)'!A1" display="물재생센터" xr:uid="{A7D620DB-3B79-4AB8-BD19-B53C8519A6D4}"/>
    <hyperlink ref="E7:H7" location="'환경연계형(자원회수)'!A1" display="자원회수시설" xr:uid="{00E030AB-9F84-4E29-8122-9C9D21DEC1EE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F4C2-A866-4B66-910B-1AC3A58C48ED}">
  <sheetPr>
    <tabColor theme="5"/>
  </sheetPr>
  <dimension ref="A1:S60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11.5" style="30" bestFit="1" customWidth="1"/>
    <col min="12" max="12" width="9" style="31"/>
    <col min="13" max="13" width="16.75" style="30" bestFit="1" customWidth="1"/>
    <col min="14" max="14" width="9" style="30"/>
    <col min="15" max="18" width="12.625" style="30" bestFit="1" customWidth="1"/>
    <col min="19" max="16384" width="9" style="30"/>
  </cols>
  <sheetData>
    <row r="1" spans="1:19">
      <c r="M1" s="32" t="s">
        <v>125</v>
      </c>
    </row>
    <row r="2" spans="1:19" ht="17.25" thickBot="1">
      <c r="A2" s="104"/>
    </row>
    <row r="3" spans="1:19" ht="17.25">
      <c r="A3" s="119" t="s">
        <v>933</v>
      </c>
      <c r="M3" s="269" t="s">
        <v>934</v>
      </c>
      <c r="N3" s="28"/>
      <c r="O3" s="28"/>
      <c r="P3" s="28"/>
      <c r="Q3" s="28"/>
      <c r="R3" s="28"/>
      <c r="S3" s="29"/>
    </row>
    <row r="4" spans="1:19" ht="17.25">
      <c r="A4" s="119"/>
      <c r="M4" s="33" t="s">
        <v>935</v>
      </c>
      <c r="S4" s="44"/>
    </row>
    <row r="5" spans="1:19">
      <c r="B5" s="50" t="s">
        <v>936</v>
      </c>
      <c r="C5" s="50" t="s">
        <v>937</v>
      </c>
      <c r="D5" s="50" t="s">
        <v>938</v>
      </c>
      <c r="E5" s="50" t="s">
        <v>939</v>
      </c>
      <c r="G5" s="50" t="s">
        <v>940</v>
      </c>
      <c r="M5" s="33" t="s">
        <v>941</v>
      </c>
      <c r="N5" s="30" t="s">
        <v>942</v>
      </c>
      <c r="S5" s="44"/>
    </row>
    <row r="6" spans="1:19">
      <c r="A6" s="30" t="s">
        <v>167</v>
      </c>
      <c r="B6" s="89">
        <f>M6</f>
        <v>102.6</v>
      </c>
      <c r="C6" s="89">
        <f>유형화_수요형!J2/1000000</f>
        <v>2.8568322000000004</v>
      </c>
      <c r="D6" s="89">
        <f>유형화_수요형!K2/1000000</f>
        <v>24.6493532</v>
      </c>
      <c r="E6" s="89">
        <f>(유형화_수요형!D21*100-SUM(유형화_수요형!F24:F27)*100-유형화_수요형!J2-유형화_수요형!K2)/1000000</f>
        <v>109.9972374498667</v>
      </c>
      <c r="F6" s="30" t="s">
        <v>352</v>
      </c>
      <c r="G6" s="82">
        <f>(C6+D6+E6*E7)/100*1000000</f>
        <v>495056.32889973337</v>
      </c>
      <c r="H6" s="30" t="s">
        <v>230</v>
      </c>
      <c r="M6" s="33">
        <v>102.6</v>
      </c>
      <c r="N6" s="30">
        <v>605</v>
      </c>
      <c r="S6" s="44"/>
    </row>
    <row r="7" spans="1:19">
      <c r="A7" s="30" t="s">
        <v>943</v>
      </c>
      <c r="C7" s="87">
        <v>0.3</v>
      </c>
      <c r="D7" s="87">
        <v>0.1</v>
      </c>
      <c r="E7" s="87">
        <v>0.2</v>
      </c>
      <c r="M7" s="470">
        <f>M6/N6</f>
        <v>0.16958677685950413</v>
      </c>
      <c r="S7" s="44"/>
    </row>
    <row r="8" spans="1:19">
      <c r="A8" s="30" t="s">
        <v>944</v>
      </c>
      <c r="C8" s="88">
        <f>C6*C7</f>
        <v>0.85704966000000005</v>
      </c>
      <c r="D8" s="88">
        <f>D6*D7</f>
        <v>2.4649353200000004</v>
      </c>
      <c r="E8" s="88">
        <f>E6*E7</f>
        <v>21.999447489973342</v>
      </c>
      <c r="M8" s="33"/>
      <c r="S8" s="44"/>
    </row>
    <row r="9" spans="1:19">
      <c r="A9" s="30" t="s">
        <v>945</v>
      </c>
      <c r="C9" s="88">
        <f>C8*1000000/9900</f>
        <v>86.570672727272736</v>
      </c>
      <c r="D9" s="88">
        <f>D8*1000000/9900</f>
        <v>248.9833656565657</v>
      </c>
      <c r="E9" s="88">
        <f>E8*1000000/9900</f>
        <v>2222.1664131286202</v>
      </c>
      <c r="F9" s="30" t="s">
        <v>453</v>
      </c>
      <c r="G9" s="30" t="s">
        <v>444</v>
      </c>
      <c r="I9" s="82">
        <f>SUM(C10:E10)</f>
        <v>4481126.2310498273</v>
      </c>
      <c r="J9" s="30" t="s">
        <v>178</v>
      </c>
      <c r="M9" s="33" t="s">
        <v>946</v>
      </c>
      <c r="N9" s="471">
        <v>0.1</v>
      </c>
      <c r="Q9" s="30" t="s">
        <v>1572</v>
      </c>
      <c r="R9" s="21">
        <v>9900</v>
      </c>
      <c r="S9" s="44" t="s">
        <v>1573</v>
      </c>
    </row>
    <row r="10" spans="1:19">
      <c r="A10" s="30" t="s">
        <v>947</v>
      </c>
      <c r="C10" s="82">
        <f>C9*0.2*8760</f>
        <v>151671.81861818183</v>
      </c>
      <c r="D10" s="82">
        <f>D9*0.2*8760</f>
        <v>436218.85663030314</v>
      </c>
      <c r="E10" s="82">
        <f>E9*0.2*8760</f>
        <v>3893235.5558013427</v>
      </c>
      <c r="F10" s="30" t="s">
        <v>178</v>
      </c>
      <c r="G10" s="30" t="s">
        <v>449</v>
      </c>
      <c r="I10" s="82">
        <f>I9/N6</f>
        <v>7406.8202166112851</v>
      </c>
      <c r="J10" s="30" t="s">
        <v>179</v>
      </c>
      <c r="M10" s="33"/>
      <c r="N10" s="30">
        <f>M6*N9</f>
        <v>10.26</v>
      </c>
      <c r="O10" s="30" t="s">
        <v>352</v>
      </c>
      <c r="S10" s="44"/>
    </row>
    <row r="11" spans="1:19">
      <c r="A11" s="30" t="s">
        <v>948</v>
      </c>
      <c r="C11" s="89">
        <f>C10/$N$6</f>
        <v>250.69722085649889</v>
      </c>
      <c r="D11" s="89">
        <f>D10/$N$6</f>
        <v>721.02290352116222</v>
      </c>
      <c r="E11" s="89">
        <f>E10/$N$6</f>
        <v>6435.1000922336243</v>
      </c>
      <c r="F11" s="30" t="s">
        <v>179</v>
      </c>
      <c r="M11" s="33"/>
      <c r="S11" s="44"/>
    </row>
    <row r="12" spans="1:19">
      <c r="M12" s="33"/>
      <c r="N12" s="58">
        <f>N10*1000000/9900</f>
        <v>1036.3636363636363</v>
      </c>
      <c r="O12" s="30" t="s">
        <v>453</v>
      </c>
      <c r="S12" s="44"/>
    </row>
    <row r="13" spans="1:19">
      <c r="M13" s="33"/>
      <c r="S13" s="44"/>
    </row>
    <row r="14" spans="1:19">
      <c r="A14" s="77" t="s">
        <v>949</v>
      </c>
      <c r="M14" s="33" t="s">
        <v>950</v>
      </c>
      <c r="S14" s="44"/>
    </row>
    <row r="15" spans="1:19">
      <c r="M15" s="33"/>
      <c r="S15" s="44"/>
    </row>
    <row r="16" spans="1:19">
      <c r="M16" s="112">
        <f>유형화!E21/발전연계형!N6</f>
        <v>8.2644628099173556E-3</v>
      </c>
      <c r="O16" s="30" t="s">
        <v>951</v>
      </c>
      <c r="R16" s="110">
        <f>N10*M16*1000000</f>
        <v>84793.388429752071</v>
      </c>
      <c r="S16" s="44" t="s">
        <v>230</v>
      </c>
    </row>
    <row r="17" spans="1:19" ht="17.25">
      <c r="A17" s="844" t="s">
        <v>333</v>
      </c>
      <c r="B17" s="844"/>
      <c r="C17" s="844"/>
      <c r="D17" s="844"/>
      <c r="E17" s="844"/>
      <c r="F17" s="844"/>
      <c r="G17" s="844"/>
      <c r="H17" s="844"/>
      <c r="I17" s="844"/>
      <c r="M17" s="33"/>
      <c r="O17" s="30" t="s">
        <v>952</v>
      </c>
      <c r="R17" s="88">
        <f>R16/9900</f>
        <v>8.564988730277987</v>
      </c>
      <c r="S17" s="44" t="s">
        <v>453</v>
      </c>
    </row>
    <row r="18" spans="1:19">
      <c r="A18" s="160"/>
      <c r="B18" s="160" t="s">
        <v>111</v>
      </c>
      <c r="C18" s="160" t="s">
        <v>112</v>
      </c>
      <c r="D18" s="160" t="s">
        <v>172</v>
      </c>
      <c r="E18" s="160" t="s">
        <v>114</v>
      </c>
      <c r="F18" s="160" t="s">
        <v>117</v>
      </c>
      <c r="G18" s="160" t="s">
        <v>96</v>
      </c>
      <c r="H18" s="160" t="s">
        <v>105</v>
      </c>
      <c r="I18" s="160" t="s">
        <v>91</v>
      </c>
      <c r="M18" s="33"/>
      <c r="O18" s="30" t="s">
        <v>175</v>
      </c>
      <c r="R18" s="110">
        <f>R17*8760*0.2</f>
        <v>15005.860255447034</v>
      </c>
      <c r="S18" s="44" t="s">
        <v>178</v>
      </c>
    </row>
    <row r="19" spans="1:19" ht="17.25" thickBot="1">
      <c r="A19" s="160" t="s">
        <v>173</v>
      </c>
      <c r="B19" s="161">
        <v>0</v>
      </c>
      <c r="C19" s="161">
        <v>0</v>
      </c>
      <c r="D19" s="161">
        <f>D51</f>
        <v>99126943.503239453</v>
      </c>
      <c r="E19" s="161">
        <v>0</v>
      </c>
      <c r="F19" s="161">
        <v>0</v>
      </c>
      <c r="G19" s="161">
        <v>0</v>
      </c>
      <c r="H19" s="161">
        <v>0</v>
      </c>
      <c r="I19" s="161">
        <f>SUM(B19:H19)</f>
        <v>99126943.503239453</v>
      </c>
      <c r="M19" s="68"/>
      <c r="N19" s="54"/>
      <c r="O19" s="54" t="s">
        <v>953</v>
      </c>
      <c r="P19" s="54"/>
      <c r="Q19" s="54"/>
      <c r="R19" s="114">
        <f>R18/유형화!E21</f>
        <v>3001.172051089407</v>
      </c>
      <c r="S19" s="56" t="s">
        <v>178</v>
      </c>
    </row>
    <row r="20" spans="1:19">
      <c r="A20" s="160" t="s">
        <v>174</v>
      </c>
      <c r="B20" s="161">
        <v>0</v>
      </c>
      <c r="C20" s="161">
        <v>0</v>
      </c>
      <c r="D20" s="161">
        <v>0</v>
      </c>
      <c r="E20" s="161">
        <f>I10+E52</f>
        <v>38290235.119472206</v>
      </c>
      <c r="F20" s="161">
        <f>F52</f>
        <v>45450834.33235497</v>
      </c>
      <c r="G20" s="161">
        <f>G52</f>
        <v>270028.07376906712</v>
      </c>
      <c r="H20" s="161">
        <v>0</v>
      </c>
      <c r="I20" s="161">
        <f>SUM(B20:H20)</f>
        <v>84011097.525596231</v>
      </c>
    </row>
    <row r="21" spans="1:19">
      <c r="B21" s="82"/>
      <c r="F21" s="82"/>
      <c r="H21" s="88"/>
      <c r="I21" s="82"/>
      <c r="K21" s="89"/>
    </row>
    <row r="22" spans="1:19">
      <c r="M22" s="30" t="s">
        <v>954</v>
      </c>
    </row>
    <row r="23" spans="1:19">
      <c r="A23" s="30" t="s">
        <v>571</v>
      </c>
      <c r="B23" s="30">
        <v>1</v>
      </c>
      <c r="C23" s="30" t="s">
        <v>352</v>
      </c>
      <c r="D23" s="30" t="s">
        <v>572</v>
      </c>
      <c r="F23" s="87"/>
      <c r="M23" s="30" t="s">
        <v>955</v>
      </c>
    </row>
    <row r="24" spans="1:19">
      <c r="A24" s="30" t="s">
        <v>180</v>
      </c>
      <c r="B24" s="89" t="e">
        <f>B23*#REF!</f>
        <v>#REF!</v>
      </c>
      <c r="C24" s="30" t="s">
        <v>352</v>
      </c>
      <c r="D24" s="30" t="s">
        <v>956</v>
      </c>
      <c r="F24" s="82"/>
      <c r="H24" s="88"/>
      <c r="I24" s="82"/>
      <c r="K24" s="89"/>
      <c r="M24" s="30" t="s">
        <v>957</v>
      </c>
    </row>
    <row r="25" spans="1:19">
      <c r="A25" s="30" t="s">
        <v>181</v>
      </c>
      <c r="B25" s="30" t="e">
        <f>B23*#REF!</f>
        <v>#REF!</v>
      </c>
      <c r="C25" s="30" t="s">
        <v>352</v>
      </c>
      <c r="D25" s="30" t="s">
        <v>958</v>
      </c>
      <c r="M25" s="30" t="s">
        <v>959</v>
      </c>
    </row>
    <row r="26" spans="1:19">
      <c r="D26" s="30" t="s">
        <v>575</v>
      </c>
      <c r="F26" s="87"/>
    </row>
    <row r="27" spans="1:19">
      <c r="B27" s="86"/>
      <c r="F27" s="82"/>
      <c r="H27" s="88"/>
      <c r="I27" s="82"/>
      <c r="K27" s="82"/>
    </row>
    <row r="28" spans="1:19">
      <c r="A28" s="30" t="s">
        <v>960</v>
      </c>
      <c r="B28" s="82">
        <v>118779</v>
      </c>
      <c r="C28" s="30" t="s">
        <v>230</v>
      </c>
    </row>
    <row r="29" spans="1:19">
      <c r="C29" s="82"/>
      <c r="K29" s="82"/>
    </row>
    <row r="30" spans="1:19">
      <c r="A30" s="30" t="s">
        <v>961</v>
      </c>
      <c r="B30" s="30">
        <f>241.2*2+127.8*2</f>
        <v>738</v>
      </c>
      <c r="C30" s="30" t="s">
        <v>453</v>
      </c>
      <c r="D30" s="82">
        <v>4507022</v>
      </c>
      <c r="E30" s="30" t="s">
        <v>178</v>
      </c>
      <c r="G30" s="30" t="s">
        <v>962</v>
      </c>
      <c r="M30" s="30" t="s">
        <v>963</v>
      </c>
      <c r="N30" s="30" t="s">
        <v>964</v>
      </c>
      <c r="O30" s="30" t="s">
        <v>965</v>
      </c>
    </row>
    <row r="31" spans="1:19">
      <c r="A31" s="30" t="s">
        <v>82</v>
      </c>
      <c r="B31" s="30">
        <v>1.3</v>
      </c>
      <c r="G31" s="30">
        <v>40878</v>
      </c>
      <c r="H31" s="30" t="s">
        <v>459</v>
      </c>
      <c r="I31" s="30">
        <f>G31/1000*8760</f>
        <v>358091.28</v>
      </c>
      <c r="M31" s="30" t="s">
        <v>653</v>
      </c>
      <c r="O31" s="30" t="s">
        <v>459</v>
      </c>
      <c r="P31" s="30" t="s">
        <v>459</v>
      </c>
      <c r="Q31" s="30" t="s">
        <v>653</v>
      </c>
    </row>
    <row r="32" spans="1:19">
      <c r="A32" s="30" t="s">
        <v>963</v>
      </c>
      <c r="B32" s="30">
        <v>6</v>
      </c>
      <c r="D32" s="30">
        <f>B30*8760</f>
        <v>6464880</v>
      </c>
      <c r="E32" s="57">
        <f>D30/D32</f>
        <v>0.69715478090853966</v>
      </c>
      <c r="G32" s="30">
        <v>49316</v>
      </c>
      <c r="H32" s="30" t="s">
        <v>178</v>
      </c>
      <c r="I32" s="57">
        <f>G32/I31</f>
        <v>0.13771907542680178</v>
      </c>
      <c r="M32" s="30" t="s">
        <v>172</v>
      </c>
      <c r="O32" s="30" t="s">
        <v>114</v>
      </c>
      <c r="P32" s="30" t="s">
        <v>117</v>
      </c>
      <c r="Q32" s="30" t="s">
        <v>96</v>
      </c>
    </row>
    <row r="33" spans="1:18">
      <c r="M33" s="30">
        <v>83.9</v>
      </c>
      <c r="O33" s="30">
        <v>350</v>
      </c>
      <c r="P33" s="30">
        <v>160</v>
      </c>
      <c r="Q33" s="30">
        <v>9.1999999999999993</v>
      </c>
    </row>
    <row r="34" spans="1:18">
      <c r="A34" s="30" t="s">
        <v>966</v>
      </c>
      <c r="B34" s="82">
        <v>78867</v>
      </c>
      <c r="C34" s="30" t="s">
        <v>230</v>
      </c>
      <c r="D34" s="30" t="s">
        <v>967</v>
      </c>
      <c r="L34" s="31" t="s">
        <v>745</v>
      </c>
      <c r="M34" s="82">
        <f>M33*J41</f>
        <v>990020.00000000012</v>
      </c>
      <c r="N34" s="82"/>
      <c r="O34" s="82">
        <f>O33*860</f>
        <v>301000</v>
      </c>
      <c r="P34" s="82">
        <f>P33*860</f>
        <v>137600</v>
      </c>
      <c r="Q34" s="82">
        <f>Q33*33.3*860</f>
        <v>263469.59999999998</v>
      </c>
      <c r="R34" s="82">
        <f>SUM(O34:Q34)</f>
        <v>702069.6</v>
      </c>
    </row>
    <row r="35" spans="1:18">
      <c r="A35" s="30" t="s">
        <v>968</v>
      </c>
      <c r="B35" s="86">
        <f>B28-B34</f>
        <v>39912</v>
      </c>
      <c r="L35" s="31" t="s">
        <v>528</v>
      </c>
      <c r="M35" s="82">
        <f>M34/860</f>
        <v>1151.1860465116281</v>
      </c>
      <c r="N35" s="82"/>
      <c r="O35" s="30">
        <f>O33</f>
        <v>350</v>
      </c>
      <c r="P35" s="30">
        <f>P33</f>
        <v>160</v>
      </c>
      <c r="Q35" s="82">
        <f>Q33*33.3</f>
        <v>306.35999999999996</v>
      </c>
    </row>
    <row r="36" spans="1:18">
      <c r="A36" s="30" t="s">
        <v>969</v>
      </c>
      <c r="B36" s="87">
        <v>0.5</v>
      </c>
      <c r="D36" s="30">
        <v>530</v>
      </c>
      <c r="E36" s="30" t="s">
        <v>970</v>
      </c>
      <c r="O36" s="30">
        <f>R34/M34</f>
        <v>0.70914688592149644</v>
      </c>
    </row>
    <row r="37" spans="1:18">
      <c r="A37" s="30" t="s">
        <v>971</v>
      </c>
      <c r="B37" s="86">
        <f>B35*B36</f>
        <v>19956</v>
      </c>
    </row>
    <row r="38" spans="1:18">
      <c r="A38" s="30" t="s">
        <v>972</v>
      </c>
      <c r="B38" s="181">
        <f>B37/9900</f>
        <v>2.0157575757575756</v>
      </c>
      <c r="C38" s="30" t="s">
        <v>453</v>
      </c>
      <c r="K38" s="30" t="s">
        <v>973</v>
      </c>
      <c r="L38" s="31" t="s">
        <v>528</v>
      </c>
      <c r="M38" s="82">
        <f>M35*$O$38/$O$33</f>
        <v>19734.61794019934</v>
      </c>
      <c r="N38" s="82"/>
      <c r="O38" s="82">
        <v>6000</v>
      </c>
      <c r="P38" s="82">
        <f>P35*$O$38/$O$33</f>
        <v>2742.8571428571427</v>
      </c>
      <c r="Q38" s="82">
        <f>Q35*$O$38/$O$33</f>
        <v>5251.8857142857132</v>
      </c>
    </row>
    <row r="39" spans="1:18">
      <c r="A39" s="30" t="s">
        <v>175</v>
      </c>
      <c r="B39" s="271">
        <f>B38*8760*0.2</f>
        <v>3531.6072727272726</v>
      </c>
      <c r="C39" s="30" t="s">
        <v>178</v>
      </c>
      <c r="L39" s="31" t="s">
        <v>178</v>
      </c>
      <c r="M39" s="82">
        <f>M38*8760*$E$32/1000</f>
        <v>120520.80923858145</v>
      </c>
      <c r="N39" s="82"/>
      <c r="O39" s="82">
        <f>O38*8760*$E$32/1000</f>
        <v>36642.455284552845</v>
      </c>
      <c r="P39" s="82">
        <f>P38*8760*$E$32/1000</f>
        <v>16750.83670150987</v>
      </c>
      <c r="Q39" s="82">
        <f>Q38*8760*$E$32/1000</f>
        <v>32073.664574216022</v>
      </c>
      <c r="R39" s="30" t="s">
        <v>974</v>
      </c>
    </row>
    <row r="40" spans="1:18">
      <c r="D40" s="30">
        <f>530*8760</f>
        <v>4642800</v>
      </c>
      <c r="E40" s="30" t="s">
        <v>828</v>
      </c>
      <c r="J40" s="30" t="s">
        <v>745</v>
      </c>
    </row>
    <row r="41" spans="1:18">
      <c r="A41" s="30" t="s">
        <v>733</v>
      </c>
      <c r="B41" s="87">
        <v>0.85</v>
      </c>
      <c r="D41" s="82">
        <f>D40/860</f>
        <v>5398.604651162791</v>
      </c>
      <c r="E41" s="30" t="s">
        <v>161</v>
      </c>
      <c r="I41" s="30" t="s">
        <v>172</v>
      </c>
      <c r="J41" s="30">
        <v>11800</v>
      </c>
      <c r="K41" s="30" t="s">
        <v>535</v>
      </c>
    </row>
    <row r="43" spans="1:18">
      <c r="D43" s="88">
        <f>D30+D41*1000</f>
        <v>9905626.651162792</v>
      </c>
      <c r="E43" s="82">
        <f>D43/B41</f>
        <v>11653678.413132697</v>
      </c>
      <c r="F43" s="30" t="s">
        <v>178</v>
      </c>
      <c r="G43" s="82">
        <f>E43*860</f>
        <v>10022163435.294119</v>
      </c>
      <c r="H43" s="30" t="s">
        <v>377</v>
      </c>
    </row>
    <row r="44" spans="1:18" ht="17.25" thickBot="1">
      <c r="A44" s="30" t="s">
        <v>975</v>
      </c>
      <c r="G44" s="118">
        <f>G43/J41</f>
        <v>849335.88434695918</v>
      </c>
      <c r="H44" s="30" t="s">
        <v>524</v>
      </c>
    </row>
    <row r="45" spans="1:18">
      <c r="A45" s="27"/>
      <c r="B45" s="28" t="s">
        <v>111</v>
      </c>
      <c r="C45" s="28" t="s">
        <v>112</v>
      </c>
      <c r="D45" s="28" t="s">
        <v>172</v>
      </c>
      <c r="E45" s="28" t="s">
        <v>114</v>
      </c>
      <c r="F45" s="28" t="s">
        <v>117</v>
      </c>
      <c r="G45" s="28" t="s">
        <v>96</v>
      </c>
      <c r="H45" s="28" t="s">
        <v>105</v>
      </c>
      <c r="I45" s="29" t="s">
        <v>91</v>
      </c>
    </row>
    <row r="46" spans="1:18">
      <c r="A46" s="33" t="s">
        <v>173</v>
      </c>
      <c r="B46" s="110">
        <v>0</v>
      </c>
      <c r="C46" s="110">
        <v>0</v>
      </c>
      <c r="D46" s="110">
        <f>E43+M39</f>
        <v>11774199.222371278</v>
      </c>
      <c r="E46" s="110">
        <v>0</v>
      </c>
      <c r="F46" s="110">
        <v>0</v>
      </c>
      <c r="G46" s="110">
        <v>0</v>
      </c>
      <c r="H46" s="110">
        <v>0</v>
      </c>
      <c r="I46" s="113">
        <f>SUM(B46:H46)</f>
        <v>11774199.222371278</v>
      </c>
    </row>
    <row r="47" spans="1:18" ht="17.25" thickBot="1">
      <c r="A47" s="68" t="s">
        <v>174</v>
      </c>
      <c r="B47" s="114">
        <v>0</v>
      </c>
      <c r="C47" s="114">
        <v>0</v>
      </c>
      <c r="D47" s="114">
        <v>0</v>
      </c>
      <c r="E47" s="114">
        <f>B39+D30+O39</f>
        <v>4547196.0625572801</v>
      </c>
      <c r="F47" s="114">
        <f>D41*1000</f>
        <v>5398604.6511627911</v>
      </c>
      <c r="G47" s="114">
        <f>Q39</f>
        <v>32073.664574216022</v>
      </c>
      <c r="H47" s="114">
        <v>0</v>
      </c>
      <c r="I47" s="117">
        <f>SUM(B47:H47)</f>
        <v>9977874.3782942872</v>
      </c>
    </row>
    <row r="49" spans="1:9" ht="17.25" thickBot="1">
      <c r="A49" s="30" t="s">
        <v>976</v>
      </c>
    </row>
    <row r="50" spans="1:9">
      <c r="A50" s="27"/>
      <c r="B50" s="28" t="s">
        <v>111</v>
      </c>
      <c r="C50" s="28" t="s">
        <v>112</v>
      </c>
      <c r="D50" s="28" t="s">
        <v>172</v>
      </c>
      <c r="E50" s="28" t="s">
        <v>114</v>
      </c>
      <c r="F50" s="28" t="s">
        <v>117</v>
      </c>
      <c r="G50" s="28" t="s">
        <v>96</v>
      </c>
      <c r="H50" s="28" t="s">
        <v>105</v>
      </c>
      <c r="I50" s="29" t="s">
        <v>91</v>
      </c>
    </row>
    <row r="51" spans="1:9">
      <c r="A51" s="33" t="s">
        <v>173</v>
      </c>
      <c r="B51" s="110">
        <v>0</v>
      </c>
      <c r="C51" s="110">
        <v>0</v>
      </c>
      <c r="D51" s="110">
        <f>D46*1000000/$B$28</f>
        <v>99126943.503239453</v>
      </c>
      <c r="E51" s="110">
        <v>0</v>
      </c>
      <c r="F51" s="110">
        <v>0</v>
      </c>
      <c r="G51" s="110">
        <v>0</v>
      </c>
      <c r="H51" s="110">
        <v>0</v>
      </c>
      <c r="I51" s="113">
        <f>SUM(B51:H51)</f>
        <v>99126943.503239453</v>
      </c>
    </row>
    <row r="52" spans="1:9" ht="17.25" thickBot="1">
      <c r="A52" s="68" t="s">
        <v>174</v>
      </c>
      <c r="B52" s="114">
        <v>0</v>
      </c>
      <c r="C52" s="114">
        <v>0</v>
      </c>
      <c r="D52" s="114">
        <v>0</v>
      </c>
      <c r="E52" s="114">
        <f>E47*1000000/$B$28</f>
        <v>38282828.299255595</v>
      </c>
      <c r="F52" s="114">
        <f>F47*1000000/$B$28</f>
        <v>45450834.33235497</v>
      </c>
      <c r="G52" s="114">
        <f>G47*1000000/$B$28</f>
        <v>270028.07376906712</v>
      </c>
      <c r="H52" s="114">
        <v>0</v>
      </c>
      <c r="I52" s="117">
        <f>SUM(B52:H52)</f>
        <v>84003690.705379635</v>
      </c>
    </row>
    <row r="55" spans="1:9">
      <c r="B55" s="30" t="s">
        <v>977</v>
      </c>
      <c r="E55" s="86">
        <f>B28</f>
        <v>118779</v>
      </c>
    </row>
    <row r="56" spans="1:9">
      <c r="B56" s="30" t="s">
        <v>978</v>
      </c>
      <c r="C56" s="30" t="s">
        <v>979</v>
      </c>
      <c r="E56" s="82">
        <v>25560</v>
      </c>
    </row>
    <row r="57" spans="1:9">
      <c r="B57" s="30" t="s">
        <v>980</v>
      </c>
      <c r="C57" s="30" t="s">
        <v>981</v>
      </c>
      <c r="E57" s="82">
        <v>23507</v>
      </c>
    </row>
    <row r="58" spans="1:9">
      <c r="B58" s="30" t="s">
        <v>982</v>
      </c>
      <c r="C58" s="30" t="s">
        <v>983</v>
      </c>
      <c r="E58" s="82">
        <v>53000</v>
      </c>
    </row>
    <row r="59" spans="1:9">
      <c r="B59" s="30" t="s">
        <v>984</v>
      </c>
      <c r="E59" s="86">
        <f>AVERAGE(E56:E58)</f>
        <v>34022.333333333336</v>
      </c>
    </row>
    <row r="60" spans="1:9">
      <c r="E60" s="272">
        <f>SUM(E55:E59)</f>
        <v>254868.33333333334</v>
      </c>
      <c r="H60" s="30" t="s">
        <v>985</v>
      </c>
    </row>
  </sheetData>
  <mergeCells count="1">
    <mergeCell ref="A17:I17"/>
  </mergeCells>
  <phoneticPr fontId="5" type="noConversion"/>
  <hyperlinks>
    <hyperlink ref="M3" r:id="rId1" xr:uid="{4FD04332-4780-4FAF-8E3B-3C8F9925CDF2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A61A-19DD-4ACD-86CF-312641CB0928}">
  <dimension ref="A2:AG43"/>
  <sheetViews>
    <sheetView zoomScale="85" zoomScaleNormal="85" workbookViewId="0">
      <selection activeCell="M10" sqref="M10"/>
    </sheetView>
  </sheetViews>
  <sheetFormatPr defaultRowHeight="16.5"/>
  <cols>
    <col min="1" max="4" width="15.625" style="30" customWidth="1"/>
    <col min="5" max="6" width="9" style="30"/>
    <col min="7" max="7" width="11.875" style="30" bestFit="1" customWidth="1"/>
    <col min="8" max="16384" width="9" style="30"/>
  </cols>
  <sheetData>
    <row r="2" spans="1:13">
      <c r="A2" s="30" t="s">
        <v>1287</v>
      </c>
    </row>
    <row r="3" spans="1:13">
      <c r="B3" s="30" t="s">
        <v>1288</v>
      </c>
      <c r="C3" s="30" t="s">
        <v>1289</v>
      </c>
      <c r="D3" s="30" t="s">
        <v>1290</v>
      </c>
      <c r="G3" s="463" t="s">
        <v>1564</v>
      </c>
    </row>
    <row r="4" spans="1:13">
      <c r="A4" s="30" t="s">
        <v>1291</v>
      </c>
      <c r="B4" s="82">
        <v>75</v>
      </c>
      <c r="C4" s="82">
        <v>320649</v>
      </c>
      <c r="D4" s="82">
        <v>529.77</v>
      </c>
      <c r="G4" s="30" t="s">
        <v>1292</v>
      </c>
      <c r="J4" s="30" t="s">
        <v>1293</v>
      </c>
      <c r="K4" s="57">
        <v>0.16700000000000001</v>
      </c>
    </row>
    <row r="5" spans="1:13">
      <c r="A5" s="30" t="s">
        <v>1294</v>
      </c>
      <c r="B5" s="82">
        <v>82</v>
      </c>
      <c r="C5" s="82">
        <v>54093</v>
      </c>
      <c r="D5" s="82">
        <v>669.57</v>
      </c>
    </row>
    <row r="6" spans="1:13">
      <c r="A6" s="30" t="s">
        <v>1295</v>
      </c>
      <c r="B6" s="82">
        <v>69</v>
      </c>
      <c r="C6" s="82">
        <v>323583</v>
      </c>
      <c r="D6" s="82">
        <v>49.8</v>
      </c>
      <c r="F6" s="30" t="s">
        <v>1296</v>
      </c>
    </row>
    <row r="7" spans="1:13">
      <c r="A7" s="30" t="s">
        <v>1297</v>
      </c>
      <c r="B7" s="82">
        <v>32</v>
      </c>
      <c r="C7" s="82">
        <v>286634</v>
      </c>
      <c r="D7" s="82">
        <v>155.97</v>
      </c>
    </row>
    <row r="8" spans="1:13">
      <c r="A8" s="30" t="s">
        <v>1298</v>
      </c>
      <c r="B8" s="82">
        <v>221</v>
      </c>
      <c r="C8" s="82">
        <v>21523</v>
      </c>
      <c r="D8" s="82">
        <v>67.83</v>
      </c>
    </row>
    <row r="9" spans="1:13">
      <c r="A9" s="30" t="s">
        <v>1299</v>
      </c>
      <c r="B9" s="82">
        <v>1192</v>
      </c>
      <c r="C9" s="263">
        <v>4128</v>
      </c>
      <c r="D9" s="263">
        <v>62.7</v>
      </c>
      <c r="F9" s="30" t="s">
        <v>1300</v>
      </c>
    </row>
    <row r="10" spans="1:13">
      <c r="A10" s="30" t="s">
        <v>1301</v>
      </c>
      <c r="B10" s="82">
        <v>2090</v>
      </c>
      <c r="C10" s="82">
        <v>20115</v>
      </c>
      <c r="D10" s="82">
        <v>5.0999999999999996</v>
      </c>
    </row>
    <row r="11" spans="1:13">
      <c r="G11" s="30" t="s">
        <v>388</v>
      </c>
      <c r="K11" s="30" t="s">
        <v>1302</v>
      </c>
      <c r="L11" s="30" t="s">
        <v>1232</v>
      </c>
    </row>
    <row r="12" spans="1:13">
      <c r="C12" s="82">
        <v>865000</v>
      </c>
      <c r="D12" s="82">
        <f>B9*C9+B8*C8</f>
        <v>9677159</v>
      </c>
      <c r="E12" s="30">
        <f>C12/D12</f>
        <v>8.9385738107640889E-2</v>
      </c>
      <c r="G12" s="82">
        <v>10040128.5</v>
      </c>
      <c r="H12" s="30" t="s">
        <v>1228</v>
      </c>
      <c r="K12" s="30" t="s">
        <v>1303</v>
      </c>
      <c r="L12" s="30" t="s">
        <v>1262</v>
      </c>
      <c r="M12" s="30" t="s">
        <v>1304</v>
      </c>
    </row>
    <row r="13" spans="1:13">
      <c r="G13" s="82">
        <f>G12/100</f>
        <v>100401.285</v>
      </c>
      <c r="H13" s="30" t="s">
        <v>352</v>
      </c>
    </row>
    <row r="14" spans="1:13">
      <c r="A14" s="30">
        <v>1</v>
      </c>
      <c r="B14" s="30" t="s">
        <v>1228</v>
      </c>
      <c r="C14" s="30">
        <v>0.01</v>
      </c>
      <c r="D14" s="30" t="s">
        <v>352</v>
      </c>
      <c r="F14" s="30" t="s">
        <v>1305</v>
      </c>
      <c r="G14" s="88">
        <f>G13*(1-K4)</f>
        <v>83634.270405000003</v>
      </c>
    </row>
    <row r="16" spans="1:13">
      <c r="A16" s="30" t="s">
        <v>1306</v>
      </c>
      <c r="G16" s="30" t="s">
        <v>1307</v>
      </c>
      <c r="M16" s="30" t="s">
        <v>1308</v>
      </c>
    </row>
    <row r="17" spans="1:33">
      <c r="A17" s="82">
        <v>1120000</v>
      </c>
      <c r="B17" s="30" t="s">
        <v>1228</v>
      </c>
      <c r="C17" s="82">
        <f>A17*C14</f>
        <v>11200</v>
      </c>
      <c r="D17" s="30" t="s">
        <v>352</v>
      </c>
      <c r="E17" s="82"/>
      <c r="G17" s="334"/>
      <c r="H17" s="334"/>
      <c r="I17" s="335" t="s">
        <v>50</v>
      </c>
      <c r="J17" s="335" t="s">
        <v>1309</v>
      </c>
      <c r="K17" s="335" t="s">
        <v>1310</v>
      </c>
      <c r="L17" s="335" t="s">
        <v>1311</v>
      </c>
      <c r="M17" s="334"/>
      <c r="U17" s="30" t="s">
        <v>161</v>
      </c>
      <c r="Z17" s="30" t="s">
        <v>1312</v>
      </c>
    </row>
    <row r="18" spans="1:33">
      <c r="G18" s="883" t="s">
        <v>85</v>
      </c>
      <c r="H18" s="884"/>
      <c r="I18" s="336">
        <v>24422406.300000001</v>
      </c>
      <c r="J18" s="337">
        <v>11150586</v>
      </c>
      <c r="K18" s="337">
        <v>3174132.7</v>
      </c>
      <c r="L18" s="338">
        <v>10097687.6</v>
      </c>
      <c r="M18" s="339" t="s">
        <v>69</v>
      </c>
      <c r="R18" s="82">
        <f t="shared" ref="R18:U23" si="0">I18/860</f>
        <v>28398.146860465116</v>
      </c>
      <c r="S18" s="82">
        <f t="shared" si="0"/>
        <v>12965.797674418605</v>
      </c>
      <c r="T18" s="82">
        <f t="shared" si="0"/>
        <v>3690.8519767441862</v>
      </c>
      <c r="U18" s="82">
        <f t="shared" si="0"/>
        <v>11741.497209302324</v>
      </c>
      <c r="W18" s="340">
        <f t="shared" ref="W18:Z23" si="1">R18/$B$23*1000</f>
        <v>11.149645410469224</v>
      </c>
      <c r="X18" s="121">
        <f t="shared" si="1"/>
        <v>5.0906154983975673</v>
      </c>
      <c r="Y18" s="121">
        <f t="shared" si="1"/>
        <v>1.4490977529423581</v>
      </c>
      <c r="Z18" s="121">
        <f t="shared" si="1"/>
        <v>4.6099321591292988</v>
      </c>
    </row>
    <row r="19" spans="1:33">
      <c r="A19" s="30" t="s">
        <v>1313</v>
      </c>
      <c r="B19" s="82">
        <v>2314000</v>
      </c>
      <c r="C19" s="30" t="s">
        <v>245</v>
      </c>
      <c r="G19" s="885" t="s">
        <v>1314</v>
      </c>
      <c r="H19" s="886"/>
      <c r="I19" s="336">
        <v>13161.6</v>
      </c>
      <c r="J19" s="341">
        <v>0</v>
      </c>
      <c r="K19" s="341">
        <v>0</v>
      </c>
      <c r="L19" s="338">
        <v>13161.6</v>
      </c>
      <c r="M19" s="342" t="s">
        <v>299</v>
      </c>
      <c r="R19" s="82">
        <f t="shared" si="0"/>
        <v>15.304186046511628</v>
      </c>
      <c r="S19" s="82">
        <f t="shared" si="0"/>
        <v>0</v>
      </c>
      <c r="T19" s="82">
        <f t="shared" si="0"/>
        <v>0</v>
      </c>
      <c r="U19" s="82">
        <f t="shared" si="0"/>
        <v>15.304186046511628</v>
      </c>
      <c r="W19" s="121">
        <f t="shared" si="1"/>
        <v>6.0087106582299285E-3</v>
      </c>
      <c r="X19" s="121">
        <f t="shared" si="1"/>
        <v>0</v>
      </c>
      <c r="Y19" s="121">
        <f t="shared" si="1"/>
        <v>0</v>
      </c>
      <c r="Z19" s="121">
        <f t="shared" si="1"/>
        <v>6.0087106582299285E-3</v>
      </c>
    </row>
    <row r="20" spans="1:33">
      <c r="A20" s="30" t="s">
        <v>1303</v>
      </c>
      <c r="B20" s="82">
        <v>104000</v>
      </c>
      <c r="C20" s="30" t="s">
        <v>245</v>
      </c>
      <c r="G20" s="885" t="s">
        <v>1315</v>
      </c>
      <c r="H20" s="886"/>
      <c r="I20" s="336">
        <v>10738727.300000001</v>
      </c>
      <c r="J20" s="337">
        <v>7683303.4000000004</v>
      </c>
      <c r="K20" s="337">
        <v>579506.4</v>
      </c>
      <c r="L20" s="338">
        <v>2475917.4</v>
      </c>
      <c r="M20" s="342" t="s">
        <v>301</v>
      </c>
      <c r="R20" s="82">
        <f t="shared" si="0"/>
        <v>12486.892209302327</v>
      </c>
      <c r="S20" s="82">
        <f t="shared" si="0"/>
        <v>8934.0737209302333</v>
      </c>
      <c r="T20" s="82">
        <f t="shared" si="0"/>
        <v>673.84465116279068</v>
      </c>
      <c r="U20" s="82">
        <f t="shared" si="0"/>
        <v>2878.9737209302325</v>
      </c>
      <c r="W20" s="121">
        <f t="shared" si="1"/>
        <v>4.9025882250892527</v>
      </c>
      <c r="X20" s="121">
        <f t="shared" si="1"/>
        <v>3.5076850101806962</v>
      </c>
      <c r="Y20" s="121">
        <f t="shared" si="1"/>
        <v>0.2645640562083984</v>
      </c>
      <c r="Z20" s="121">
        <f t="shared" si="1"/>
        <v>1.130339113046813</v>
      </c>
    </row>
    <row r="21" spans="1:33">
      <c r="A21" s="30" t="s">
        <v>1316</v>
      </c>
      <c r="B21" s="82">
        <v>233000</v>
      </c>
      <c r="C21" s="30" t="s">
        <v>245</v>
      </c>
      <c r="G21" s="885" t="s">
        <v>113</v>
      </c>
      <c r="H21" s="886"/>
      <c r="I21" s="336">
        <v>30980.6</v>
      </c>
      <c r="J21" s="341">
        <v>0</v>
      </c>
      <c r="K21" s="337">
        <v>21118.3</v>
      </c>
      <c r="L21" s="338">
        <v>9862.2999999999993</v>
      </c>
      <c r="M21" s="342" t="s">
        <v>311</v>
      </c>
      <c r="R21" s="82">
        <f t="shared" si="0"/>
        <v>36.023953488372094</v>
      </c>
      <c r="S21" s="82">
        <f t="shared" si="0"/>
        <v>0</v>
      </c>
      <c r="T21" s="82">
        <f t="shared" si="0"/>
        <v>24.556162790697673</v>
      </c>
      <c r="U21" s="82">
        <f t="shared" si="0"/>
        <v>11.467790697674419</v>
      </c>
      <c r="W21" s="121">
        <f t="shared" si="1"/>
        <v>1.41436802074488E-2</v>
      </c>
      <c r="X21" s="121">
        <f t="shared" si="1"/>
        <v>0</v>
      </c>
      <c r="Y21" s="121">
        <f t="shared" si="1"/>
        <v>9.6412103614831844E-3</v>
      </c>
      <c r="Z21" s="121">
        <f t="shared" si="1"/>
        <v>4.5024698459656138E-3</v>
      </c>
    </row>
    <row r="22" spans="1:33">
      <c r="G22" s="885" t="s">
        <v>124</v>
      </c>
      <c r="H22" s="886"/>
      <c r="I22" s="336">
        <v>12805093.800000001</v>
      </c>
      <c r="J22" s="337">
        <v>3467282.5</v>
      </c>
      <c r="K22" s="337">
        <v>2411259.9</v>
      </c>
      <c r="L22" s="338">
        <v>6926551.2999999998</v>
      </c>
      <c r="M22" s="342" t="s">
        <v>313</v>
      </c>
      <c r="R22" s="82">
        <f t="shared" si="0"/>
        <v>14889.643953488372</v>
      </c>
      <c r="S22" s="82">
        <f t="shared" si="0"/>
        <v>4031.7238372093025</v>
      </c>
      <c r="T22" s="82">
        <f t="shared" si="0"/>
        <v>2803.7905813953489</v>
      </c>
      <c r="U22" s="82">
        <f t="shared" si="0"/>
        <v>8054.1294186046507</v>
      </c>
      <c r="W22" s="121">
        <f t="shared" si="1"/>
        <v>5.8459536527241349</v>
      </c>
      <c r="X22" s="121">
        <f t="shared" si="1"/>
        <v>1.5829304425635267</v>
      </c>
      <c r="Y22" s="121">
        <f t="shared" si="1"/>
        <v>1.1008208014901251</v>
      </c>
      <c r="Z22" s="121">
        <f t="shared" si="1"/>
        <v>3.1622023630171383</v>
      </c>
    </row>
    <row r="23" spans="1:33">
      <c r="A23" s="30" t="s">
        <v>1152</v>
      </c>
      <c r="B23" s="86">
        <f>B19+B21</f>
        <v>2547000</v>
      </c>
      <c r="C23" s="30" t="s">
        <v>245</v>
      </c>
      <c r="G23" s="885" t="s">
        <v>110</v>
      </c>
      <c r="H23" s="886"/>
      <c r="I23" s="343">
        <v>834443.1</v>
      </c>
      <c r="J23" s="344">
        <v>0</v>
      </c>
      <c r="K23" s="345">
        <v>162248.1</v>
      </c>
      <c r="L23" s="346">
        <v>672195</v>
      </c>
      <c r="M23" s="347" t="s">
        <v>1317</v>
      </c>
      <c r="R23" s="82">
        <f t="shared" si="0"/>
        <v>970.28267441860464</v>
      </c>
      <c r="S23" s="82">
        <f t="shared" si="0"/>
        <v>0</v>
      </c>
      <c r="T23" s="82">
        <f t="shared" si="0"/>
        <v>188.66058139534886</v>
      </c>
      <c r="U23" s="82">
        <f t="shared" si="0"/>
        <v>781.62209302325584</v>
      </c>
      <c r="W23" s="121">
        <f t="shared" si="1"/>
        <v>0.38095118744350398</v>
      </c>
      <c r="X23" s="121">
        <f t="shared" si="1"/>
        <v>0</v>
      </c>
      <c r="Y23" s="121">
        <f t="shared" si="1"/>
        <v>7.4071684882351344E-2</v>
      </c>
      <c r="Z23" s="121">
        <f t="shared" si="1"/>
        <v>0.30687950256115265</v>
      </c>
    </row>
    <row r="24" spans="1:33">
      <c r="A24" s="30" t="s">
        <v>1318</v>
      </c>
      <c r="B24" s="86">
        <f>B20</f>
        <v>104000</v>
      </c>
      <c r="C24" s="30" t="s">
        <v>245</v>
      </c>
    </row>
    <row r="25" spans="1:33">
      <c r="G25" s="30" t="s">
        <v>1319</v>
      </c>
      <c r="P25" s="30" t="s">
        <v>1308</v>
      </c>
    </row>
    <row r="26" spans="1:33">
      <c r="G26" s="348"/>
      <c r="H26" s="348"/>
      <c r="I26" s="887" t="s">
        <v>50</v>
      </c>
      <c r="J26" s="888" t="s">
        <v>1248</v>
      </c>
      <c r="K26" s="888"/>
      <c r="L26" s="888"/>
      <c r="M26" s="887" t="s">
        <v>1249</v>
      </c>
      <c r="N26" s="887" t="s">
        <v>1250</v>
      </c>
      <c r="O26" s="887" t="s">
        <v>1162</v>
      </c>
      <c r="P26" s="348"/>
    </row>
    <row r="27" spans="1:33">
      <c r="A27" s="30" t="s">
        <v>1320</v>
      </c>
      <c r="C27" s="77" t="s">
        <v>1321</v>
      </c>
      <c r="G27" s="349"/>
      <c r="H27" s="349"/>
      <c r="I27" s="887"/>
      <c r="J27" s="350" t="s">
        <v>1322</v>
      </c>
      <c r="K27" s="350" t="s">
        <v>1323</v>
      </c>
      <c r="L27" s="350" t="s">
        <v>1324</v>
      </c>
      <c r="M27" s="887"/>
      <c r="N27" s="887"/>
      <c r="O27" s="887"/>
      <c r="P27" s="350"/>
      <c r="X27" s="30" t="s">
        <v>161</v>
      </c>
      <c r="AF27" s="30" t="s">
        <v>1312</v>
      </c>
    </row>
    <row r="28" spans="1:33">
      <c r="G28" s="883" t="s">
        <v>85</v>
      </c>
      <c r="H28" s="884"/>
      <c r="I28" s="351">
        <v>9809497</v>
      </c>
      <c r="J28" s="337">
        <v>8626675.3000000007</v>
      </c>
      <c r="K28" s="337">
        <v>-58808.5</v>
      </c>
      <c r="L28" s="337">
        <v>-1443177.1</v>
      </c>
      <c r="M28" s="352">
        <v>653088.19999999995</v>
      </c>
      <c r="N28" s="352">
        <v>489632.5</v>
      </c>
      <c r="O28" s="353">
        <v>40101</v>
      </c>
      <c r="P28" s="354" t="s">
        <v>69</v>
      </c>
      <c r="R28" s="82">
        <f t="shared" ref="R28:X33" si="2">I28/860</f>
        <v>11406.391860465117</v>
      </c>
      <c r="S28" s="82">
        <f t="shared" si="2"/>
        <v>10031.017790697675</v>
      </c>
      <c r="T28" s="82">
        <f t="shared" si="2"/>
        <v>-68.381976744186048</v>
      </c>
      <c r="U28" s="82">
        <f t="shared" si="2"/>
        <v>-1678.1129069767444</v>
      </c>
      <c r="V28" s="82">
        <f t="shared" si="2"/>
        <v>759.40488372093023</v>
      </c>
      <c r="W28" s="82">
        <f t="shared" si="2"/>
        <v>569.34011627906978</v>
      </c>
      <c r="X28" s="82">
        <f t="shared" si="2"/>
        <v>46.629069767441862</v>
      </c>
      <c r="Z28" s="355">
        <f t="shared" ref="Z28:AF33" si="3">R28/$B$24*1000</f>
        <v>109.67684481216457</v>
      </c>
      <c r="AA28" s="120">
        <f t="shared" si="3"/>
        <v>96.452094141323798</v>
      </c>
      <c r="AB28" s="120">
        <f t="shared" si="3"/>
        <v>-0.65751900715563505</v>
      </c>
      <c r="AC28" s="120">
        <f t="shared" si="3"/>
        <v>-16.135701028622542</v>
      </c>
      <c r="AD28" s="120">
        <f t="shared" si="3"/>
        <v>7.3019700357781749</v>
      </c>
      <c r="AE28" s="120">
        <f t="shared" si="3"/>
        <v>5.4744241949910561</v>
      </c>
      <c r="AF28" s="120">
        <f t="shared" si="3"/>
        <v>0.44835644007155634</v>
      </c>
      <c r="AG28" s="82"/>
    </row>
    <row r="29" spans="1:33">
      <c r="A29" s="30" t="s">
        <v>1325</v>
      </c>
      <c r="B29" s="82">
        <v>4417</v>
      </c>
      <c r="C29" s="30" t="s">
        <v>1326</v>
      </c>
      <c r="D29" s="30" t="s">
        <v>1327</v>
      </c>
      <c r="G29" s="885" t="s">
        <v>1314</v>
      </c>
      <c r="H29" s="886"/>
      <c r="I29" s="356">
        <v>0</v>
      </c>
      <c r="J29" s="357">
        <v>0</v>
      </c>
      <c r="K29" s="357">
        <v>0</v>
      </c>
      <c r="L29" s="357">
        <v>0</v>
      </c>
      <c r="M29" s="357">
        <v>0</v>
      </c>
      <c r="N29" s="357">
        <v>0</v>
      </c>
      <c r="O29" s="358">
        <v>0</v>
      </c>
      <c r="P29" s="342" t="s">
        <v>299</v>
      </c>
      <c r="R29" s="82">
        <f t="shared" si="2"/>
        <v>0</v>
      </c>
      <c r="S29" s="82">
        <f t="shared" si="2"/>
        <v>0</v>
      </c>
      <c r="T29" s="82">
        <f t="shared" si="2"/>
        <v>0</v>
      </c>
      <c r="U29" s="82">
        <f t="shared" si="2"/>
        <v>0</v>
      </c>
      <c r="V29" s="82">
        <f t="shared" si="2"/>
        <v>0</v>
      </c>
      <c r="W29" s="82">
        <f t="shared" si="2"/>
        <v>0</v>
      </c>
      <c r="X29" s="82">
        <f t="shared" si="2"/>
        <v>0</v>
      </c>
      <c r="Z29" s="120">
        <f t="shared" si="3"/>
        <v>0</v>
      </c>
      <c r="AA29" s="120">
        <f t="shared" si="3"/>
        <v>0</v>
      </c>
      <c r="AB29" s="120">
        <f t="shared" si="3"/>
        <v>0</v>
      </c>
      <c r="AC29" s="120">
        <f t="shared" si="3"/>
        <v>0</v>
      </c>
      <c r="AD29" s="120">
        <f t="shared" si="3"/>
        <v>0</v>
      </c>
      <c r="AE29" s="120">
        <f t="shared" si="3"/>
        <v>0</v>
      </c>
      <c r="AF29" s="120">
        <f t="shared" si="3"/>
        <v>0</v>
      </c>
    </row>
    <row r="30" spans="1:33">
      <c r="B30" s="89">
        <f>B29/21</f>
        <v>210.33333333333334</v>
      </c>
      <c r="C30" s="30" t="s">
        <v>1328</v>
      </c>
      <c r="D30" s="30" t="s">
        <v>1329</v>
      </c>
      <c r="G30" s="885" t="s">
        <v>1315</v>
      </c>
      <c r="H30" s="886"/>
      <c r="I30" s="351">
        <v>8869489.1999999993</v>
      </c>
      <c r="J30" s="352">
        <v>8626675.3000000007</v>
      </c>
      <c r="K30" s="359">
        <v>-58808.5</v>
      </c>
      <c r="L30" s="359">
        <v>-1443177.1</v>
      </c>
      <c r="M30" s="357">
        <v>0</v>
      </c>
      <c r="N30" s="352">
        <v>211949.7</v>
      </c>
      <c r="O30" s="353">
        <v>30864.2</v>
      </c>
      <c r="P30" s="342" t="s">
        <v>301</v>
      </c>
      <c r="R30" s="82">
        <f t="shared" si="2"/>
        <v>10313.359534883721</v>
      </c>
      <c r="S30" s="82">
        <f t="shared" si="2"/>
        <v>10031.017790697675</v>
      </c>
      <c r="T30" s="82">
        <f t="shared" si="2"/>
        <v>-68.381976744186048</v>
      </c>
      <c r="U30" s="82">
        <f t="shared" si="2"/>
        <v>-1678.1129069767444</v>
      </c>
      <c r="V30" s="82">
        <f t="shared" si="2"/>
        <v>0</v>
      </c>
      <c r="W30" s="82">
        <f t="shared" si="2"/>
        <v>246.45313953488375</v>
      </c>
      <c r="X30" s="82">
        <f t="shared" si="2"/>
        <v>35.888604651162794</v>
      </c>
      <c r="Z30" s="120">
        <f t="shared" si="3"/>
        <v>99.166918604651158</v>
      </c>
      <c r="AA30" s="120">
        <f t="shared" si="3"/>
        <v>96.452094141323798</v>
      </c>
      <c r="AB30" s="120">
        <f t="shared" si="3"/>
        <v>-0.65751900715563505</v>
      </c>
      <c r="AC30" s="120">
        <f t="shared" si="3"/>
        <v>-16.135701028622542</v>
      </c>
      <c r="AD30" s="120">
        <f t="shared" si="3"/>
        <v>0</v>
      </c>
      <c r="AE30" s="120">
        <f t="shared" si="3"/>
        <v>2.3697417262969589</v>
      </c>
      <c r="AF30" s="120">
        <f t="shared" si="3"/>
        <v>0.34508273703041148</v>
      </c>
    </row>
    <row r="31" spans="1:33">
      <c r="G31" s="885" t="s">
        <v>113</v>
      </c>
      <c r="H31" s="886"/>
      <c r="I31" s="356">
        <v>0</v>
      </c>
      <c r="J31" s="357">
        <v>0</v>
      </c>
      <c r="K31" s="357">
        <v>0</v>
      </c>
      <c r="L31" s="357">
        <v>0</v>
      </c>
      <c r="M31" s="357">
        <v>0</v>
      </c>
      <c r="N31" s="357">
        <v>0</v>
      </c>
      <c r="O31" s="358">
        <v>0</v>
      </c>
      <c r="P31" s="342" t="s">
        <v>311</v>
      </c>
      <c r="R31" s="82">
        <f t="shared" si="2"/>
        <v>0</v>
      </c>
      <c r="S31" s="82">
        <f t="shared" si="2"/>
        <v>0</v>
      </c>
      <c r="T31" s="82">
        <f t="shared" si="2"/>
        <v>0</v>
      </c>
      <c r="U31" s="82">
        <f t="shared" si="2"/>
        <v>0</v>
      </c>
      <c r="V31" s="82">
        <f t="shared" si="2"/>
        <v>0</v>
      </c>
      <c r="W31" s="82">
        <f t="shared" si="2"/>
        <v>0</v>
      </c>
      <c r="X31" s="82">
        <f t="shared" si="2"/>
        <v>0</v>
      </c>
      <c r="Z31" s="120">
        <f t="shared" si="3"/>
        <v>0</v>
      </c>
      <c r="AA31" s="120">
        <f t="shared" si="3"/>
        <v>0</v>
      </c>
      <c r="AB31" s="120">
        <f t="shared" si="3"/>
        <v>0</v>
      </c>
      <c r="AC31" s="120">
        <f t="shared" si="3"/>
        <v>0</v>
      </c>
      <c r="AD31" s="120">
        <f t="shared" si="3"/>
        <v>0</v>
      </c>
      <c r="AE31" s="120">
        <f t="shared" si="3"/>
        <v>0</v>
      </c>
      <c r="AF31" s="120">
        <f t="shared" si="3"/>
        <v>0</v>
      </c>
    </row>
    <row r="32" spans="1:33">
      <c r="A32" s="72" t="s">
        <v>1330</v>
      </c>
      <c r="B32" s="82">
        <v>1392</v>
      </c>
      <c r="C32" s="30" t="s">
        <v>1326</v>
      </c>
      <c r="D32" s="30" t="s">
        <v>1327</v>
      </c>
      <c r="G32" s="885" t="s">
        <v>124</v>
      </c>
      <c r="H32" s="886"/>
      <c r="I32" s="351">
        <v>879872.9</v>
      </c>
      <c r="J32" s="357">
        <v>0</v>
      </c>
      <c r="K32" s="357">
        <v>0</v>
      </c>
      <c r="L32" s="357">
        <v>0</v>
      </c>
      <c r="M32" s="352">
        <v>653088.19999999995</v>
      </c>
      <c r="N32" s="352">
        <v>217711.7</v>
      </c>
      <c r="O32" s="353">
        <v>9072.9</v>
      </c>
      <c r="P32" s="342" t="s">
        <v>313</v>
      </c>
      <c r="R32" s="82">
        <f t="shared" si="2"/>
        <v>1023.108023255814</v>
      </c>
      <c r="S32" s="82">
        <f t="shared" si="2"/>
        <v>0</v>
      </c>
      <c r="T32" s="82">
        <f t="shared" si="2"/>
        <v>0</v>
      </c>
      <c r="U32" s="82">
        <f t="shared" si="2"/>
        <v>0</v>
      </c>
      <c r="V32" s="82">
        <f t="shared" si="2"/>
        <v>759.40488372093023</v>
      </c>
      <c r="W32" s="82">
        <f t="shared" si="2"/>
        <v>253.15313953488373</v>
      </c>
      <c r="X32" s="82">
        <f t="shared" si="2"/>
        <v>10.549883720930232</v>
      </c>
      <c r="Z32" s="120">
        <f t="shared" si="3"/>
        <v>9.8375771466905189</v>
      </c>
      <c r="AA32" s="120">
        <f t="shared" si="3"/>
        <v>0</v>
      </c>
      <c r="AB32" s="120">
        <f t="shared" si="3"/>
        <v>0</v>
      </c>
      <c r="AC32" s="120">
        <f t="shared" si="3"/>
        <v>0</v>
      </c>
      <c r="AD32" s="120">
        <f t="shared" si="3"/>
        <v>7.3019700357781749</v>
      </c>
      <c r="AE32" s="120">
        <f t="shared" si="3"/>
        <v>2.4341648032200358</v>
      </c>
      <c r="AF32" s="120">
        <f t="shared" si="3"/>
        <v>0.10144118962432916</v>
      </c>
    </row>
    <row r="33" spans="1:32">
      <c r="B33" s="89">
        <f>B32/21</f>
        <v>66.285714285714292</v>
      </c>
      <c r="C33" s="30" t="s">
        <v>1328</v>
      </c>
      <c r="D33" s="30" t="s">
        <v>1329</v>
      </c>
      <c r="G33" s="885" t="s">
        <v>110</v>
      </c>
      <c r="H33" s="886"/>
      <c r="I33" s="360">
        <v>60135</v>
      </c>
      <c r="J33" s="361">
        <v>0</v>
      </c>
      <c r="K33" s="361">
        <v>0</v>
      </c>
      <c r="L33" s="361">
        <v>0</v>
      </c>
      <c r="M33" s="361">
        <v>0</v>
      </c>
      <c r="N33" s="362">
        <v>59971.1</v>
      </c>
      <c r="O33" s="363">
        <v>163.9</v>
      </c>
      <c r="P33" s="347" t="s">
        <v>1317</v>
      </c>
      <c r="R33" s="82">
        <f t="shared" si="2"/>
        <v>69.924418604651166</v>
      </c>
      <c r="S33" s="82">
        <f t="shared" si="2"/>
        <v>0</v>
      </c>
      <c r="T33" s="82">
        <f t="shared" si="2"/>
        <v>0</v>
      </c>
      <c r="U33" s="82">
        <f t="shared" si="2"/>
        <v>0</v>
      </c>
      <c r="V33" s="82">
        <f t="shared" si="2"/>
        <v>0</v>
      </c>
      <c r="W33" s="82">
        <f t="shared" si="2"/>
        <v>69.733837209302322</v>
      </c>
      <c r="X33" s="82">
        <f t="shared" si="2"/>
        <v>0.19058139534883722</v>
      </c>
      <c r="Z33" s="120">
        <f t="shared" si="3"/>
        <v>0.67235017889087656</v>
      </c>
      <c r="AA33" s="120">
        <f t="shared" si="3"/>
        <v>0</v>
      </c>
      <c r="AB33" s="120">
        <f t="shared" si="3"/>
        <v>0</v>
      </c>
      <c r="AC33" s="120">
        <f t="shared" si="3"/>
        <v>0</v>
      </c>
      <c r="AD33" s="120">
        <f t="shared" si="3"/>
        <v>0</v>
      </c>
      <c r="AE33" s="120">
        <f t="shared" si="3"/>
        <v>0.67051766547406078</v>
      </c>
      <c r="AF33" s="120">
        <f t="shared" si="3"/>
        <v>1.8325134168157425E-3</v>
      </c>
    </row>
    <row r="34" spans="1:32">
      <c r="A34" s="77" t="s">
        <v>1331</v>
      </c>
    </row>
    <row r="35" spans="1:32">
      <c r="A35" s="30" t="s">
        <v>1332</v>
      </c>
      <c r="B35" s="82">
        <v>6296.8</v>
      </c>
      <c r="C35" s="30" t="s">
        <v>1326</v>
      </c>
      <c r="D35" s="30" t="s">
        <v>1327</v>
      </c>
      <c r="I35" s="82"/>
      <c r="J35" s="82"/>
      <c r="K35" s="82"/>
      <c r="L35" s="82"/>
    </row>
    <row r="36" spans="1:32">
      <c r="B36" s="89">
        <f>B35/21</f>
        <v>299.84761904761905</v>
      </c>
      <c r="C36" s="30" t="s">
        <v>1328</v>
      </c>
      <c r="I36" s="82"/>
      <c r="J36" s="82"/>
      <c r="K36" s="82"/>
      <c r="L36" s="82"/>
    </row>
    <row r="37" spans="1:32">
      <c r="G37" s="30" t="s">
        <v>1333</v>
      </c>
      <c r="I37" s="82"/>
      <c r="J37" s="82"/>
      <c r="K37" s="82"/>
      <c r="L37" s="82"/>
    </row>
    <row r="38" spans="1:32">
      <c r="G38" s="30" t="s">
        <v>1334</v>
      </c>
      <c r="H38" s="30">
        <v>21</v>
      </c>
      <c r="I38" s="82"/>
      <c r="J38" s="82"/>
      <c r="K38" s="82"/>
      <c r="L38" s="82"/>
    </row>
    <row r="39" spans="1:32">
      <c r="G39" s="30" t="s">
        <v>1335</v>
      </c>
      <c r="H39" s="30">
        <v>310</v>
      </c>
      <c r="I39" s="82"/>
      <c r="J39" s="82"/>
      <c r="K39" s="82"/>
      <c r="L39" s="82"/>
    </row>
    <row r="40" spans="1:32">
      <c r="I40" s="82"/>
      <c r="J40" s="82"/>
      <c r="K40" s="82"/>
      <c r="L40" s="82"/>
    </row>
    <row r="41" spans="1:32">
      <c r="B41" s="82">
        <f>663000000/8760</f>
        <v>75684.931506849316</v>
      </c>
      <c r="C41" s="30" t="s">
        <v>716</v>
      </c>
    </row>
    <row r="42" spans="1:32">
      <c r="B42" s="82">
        <f>B41*'환경연계형(물재생센터)'!C49</f>
        <v>24257.990867579905</v>
      </c>
      <c r="C42" s="30" t="s">
        <v>717</v>
      </c>
    </row>
    <row r="43" spans="1:32">
      <c r="B43" s="86">
        <f>B42*8760/1000</f>
        <v>212499.99999999997</v>
      </c>
      <c r="C43" s="30" t="s">
        <v>1336</v>
      </c>
    </row>
  </sheetData>
  <mergeCells count="17">
    <mergeCell ref="G29:H29"/>
    <mergeCell ref="G30:H30"/>
    <mergeCell ref="G31:H31"/>
    <mergeCell ref="G32:H32"/>
    <mergeCell ref="G33:H33"/>
    <mergeCell ref="I26:I27"/>
    <mergeCell ref="J26:L26"/>
    <mergeCell ref="M26:M27"/>
    <mergeCell ref="N26:N27"/>
    <mergeCell ref="O26:O27"/>
    <mergeCell ref="G28:H28"/>
    <mergeCell ref="G18:H18"/>
    <mergeCell ref="G19:H19"/>
    <mergeCell ref="G20:H20"/>
    <mergeCell ref="G21:H21"/>
    <mergeCell ref="G22:H22"/>
    <mergeCell ref="G23:H23"/>
  </mergeCells>
  <phoneticPr fontId="5" type="noConversion"/>
  <hyperlinks>
    <hyperlink ref="G3" r:id="rId1" xr:uid="{5003DF3A-8844-415D-9AD0-A3E27DA12792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4DE1-4838-4E79-876A-F30F661F655A}">
  <dimension ref="A1:AW140"/>
  <sheetViews>
    <sheetView zoomScale="70" zoomScaleNormal="70" workbookViewId="0">
      <selection activeCell="Q44" sqref="Q44"/>
    </sheetView>
  </sheetViews>
  <sheetFormatPr defaultRowHeight="16.5"/>
  <cols>
    <col min="1" max="1" width="18.625" style="30" customWidth="1"/>
    <col min="2" max="2" width="11.5" style="30" customWidth="1"/>
    <col min="3" max="3" width="27.75" style="30" customWidth="1"/>
    <col min="4" max="5" width="9" style="30" customWidth="1"/>
    <col min="6" max="6" width="15.125" style="30" customWidth="1"/>
    <col min="7" max="8" width="9" style="30" customWidth="1"/>
    <col min="9" max="9" width="15.875" style="30" customWidth="1"/>
    <col min="10" max="10" width="9" style="30" customWidth="1"/>
    <col min="11" max="11" width="14" style="30" customWidth="1"/>
    <col min="12" max="12" width="14.625" style="30" customWidth="1"/>
    <col min="13" max="14" width="9" style="30" customWidth="1"/>
    <col min="15" max="15" width="11.125" style="30" customWidth="1"/>
    <col min="16" max="16" width="13.5" style="30" customWidth="1"/>
    <col min="17" max="17" width="10.25" style="30" bestFit="1" customWidth="1"/>
    <col min="18" max="18" width="9" style="30"/>
    <col min="19" max="19" width="17" style="30" bestFit="1" customWidth="1"/>
    <col min="20" max="20" width="9.875" style="30" bestFit="1" customWidth="1"/>
    <col min="21" max="21" width="15.375" style="30" bestFit="1" customWidth="1"/>
    <col min="22" max="22" width="10.25" style="30" bestFit="1" customWidth="1"/>
    <col min="23" max="23" width="10.5" style="30" customWidth="1"/>
    <col min="24" max="24" width="16.625" style="30" bestFit="1" customWidth="1"/>
    <col min="25" max="25" width="14.25" style="30" bestFit="1" customWidth="1"/>
    <col min="26" max="26" width="14.625" style="30" bestFit="1" customWidth="1"/>
    <col min="27" max="27" width="11" style="30" bestFit="1" customWidth="1"/>
    <col min="28" max="28" width="12.625" style="30" bestFit="1" customWidth="1"/>
    <col min="29" max="29" width="14.25" style="30" bestFit="1" customWidth="1"/>
    <col min="30" max="30" width="12.625" style="30" bestFit="1" customWidth="1"/>
    <col min="31" max="31" width="9.875" style="30" bestFit="1" customWidth="1"/>
    <col min="32" max="32" width="10.25" style="30" bestFit="1" customWidth="1"/>
    <col min="33" max="33" width="11.5" style="30" bestFit="1" customWidth="1"/>
    <col min="34" max="34" width="9" style="30"/>
    <col min="35" max="35" width="13" style="30" bestFit="1" customWidth="1"/>
    <col min="36" max="36" width="9" style="30"/>
    <col min="37" max="37" width="12.625" style="30" bestFit="1" customWidth="1"/>
    <col min="38" max="16384" width="9" style="30"/>
  </cols>
  <sheetData>
    <row r="1" spans="2:49">
      <c r="AM1" s="891" t="s">
        <v>576</v>
      </c>
      <c r="AN1" s="892"/>
      <c r="AO1" s="892"/>
      <c r="AP1" s="892"/>
      <c r="AQ1" s="892"/>
      <c r="AR1" s="892"/>
      <c r="AS1" s="892"/>
      <c r="AT1" s="892"/>
      <c r="AU1" s="892"/>
      <c r="AV1" s="892"/>
      <c r="AW1" s="893"/>
    </row>
    <row r="2" spans="2:49">
      <c r="AM2" s="33" t="s">
        <v>577</v>
      </c>
      <c r="AW2" s="44"/>
    </row>
    <row r="3" spans="2:49">
      <c r="AD3" s="30" t="s">
        <v>578</v>
      </c>
      <c r="AE3" s="30" t="s">
        <v>579</v>
      </c>
      <c r="AM3" s="33"/>
      <c r="AW3" s="44"/>
    </row>
    <row r="4" spans="2:49">
      <c r="R4" s="30" t="s">
        <v>580</v>
      </c>
      <c r="AE4" s="30" t="s">
        <v>581</v>
      </c>
      <c r="AM4" s="33" t="s">
        <v>582</v>
      </c>
      <c r="AW4" s="44"/>
    </row>
    <row r="5" spans="2:49">
      <c r="B5" s="30" t="s">
        <v>583</v>
      </c>
      <c r="F5" s="30" t="s">
        <v>584</v>
      </c>
      <c r="AD5" s="30" t="s">
        <v>118</v>
      </c>
      <c r="AE5" s="30" t="s">
        <v>585</v>
      </c>
      <c r="AM5" s="33" t="s">
        <v>586</v>
      </c>
      <c r="AW5" s="44"/>
    </row>
    <row r="6" spans="2:49" ht="17.25" thickBot="1">
      <c r="C6" s="30" t="s">
        <v>587</v>
      </c>
      <c r="AM6" s="192" t="s">
        <v>588</v>
      </c>
      <c r="AW6" s="44"/>
    </row>
    <row r="7" spans="2:49">
      <c r="C7" s="82">
        <v>27320000</v>
      </c>
      <c r="D7" s="30" t="s">
        <v>589</v>
      </c>
      <c r="F7" s="82">
        <f>C7*365</f>
        <v>9971800000</v>
      </c>
      <c r="G7" s="30" t="s">
        <v>590</v>
      </c>
      <c r="I7" s="82">
        <f>C17*AD23</f>
        <v>1537457526</v>
      </c>
      <c r="J7" s="30" t="s">
        <v>590</v>
      </c>
      <c r="K7" s="82"/>
      <c r="R7" s="30" t="s">
        <v>591</v>
      </c>
      <c r="AD7" s="193" t="s">
        <v>592</v>
      </c>
      <c r="AE7" s="194"/>
      <c r="AF7" s="194"/>
      <c r="AG7" s="195"/>
      <c r="AH7" s="102" t="s">
        <v>593</v>
      </c>
      <c r="AM7" s="33"/>
      <c r="AW7" s="44"/>
    </row>
    <row r="8" spans="2:49">
      <c r="AA8" s="30" t="s">
        <v>594</v>
      </c>
      <c r="AD8" s="33" t="s">
        <v>595</v>
      </c>
      <c r="AE8" s="30" t="s">
        <v>596</v>
      </c>
      <c r="AF8" s="30" t="s">
        <v>597</v>
      </c>
      <c r="AG8" s="44" t="s">
        <v>598</v>
      </c>
      <c r="AM8" s="33" t="s">
        <v>599</v>
      </c>
      <c r="AW8" s="44"/>
    </row>
    <row r="9" spans="2:49" ht="17.25" thickBot="1">
      <c r="C9" s="86">
        <f>C7*365</f>
        <v>9971800000</v>
      </c>
      <c r="AD9" s="196">
        <f>S30*1000/8760/3600</f>
        <v>18.599537037037035</v>
      </c>
      <c r="AE9" s="54">
        <v>2</v>
      </c>
      <c r="AF9" s="197">
        <f>9.8*AD9*AE9*0.8</f>
        <v>291.64074074074074</v>
      </c>
      <c r="AG9" s="117">
        <f>AF9*8760/1000</f>
        <v>2554.7728888888892</v>
      </c>
      <c r="AH9" s="82"/>
      <c r="AM9" s="33" t="s">
        <v>600</v>
      </c>
      <c r="AW9" s="44"/>
    </row>
    <row r="10" spans="2:49" ht="17.25" thickBot="1">
      <c r="AM10" s="33"/>
      <c r="AW10" s="44"/>
    </row>
    <row r="11" spans="2:49">
      <c r="B11" s="30" t="s">
        <v>601</v>
      </c>
      <c r="C11" s="142">
        <v>1.39</v>
      </c>
      <c r="D11" s="30" t="s">
        <v>602</v>
      </c>
      <c r="F11" s="30">
        <v>4.3</v>
      </c>
      <c r="AD11" s="193" t="s">
        <v>603</v>
      </c>
      <c r="AE11" s="194"/>
      <c r="AF11" s="194"/>
      <c r="AG11" s="195"/>
      <c r="AM11" s="33" t="s">
        <v>604</v>
      </c>
      <c r="AW11" s="44"/>
    </row>
    <row r="12" spans="2:49">
      <c r="B12" s="30" t="s">
        <v>605</v>
      </c>
      <c r="C12" s="82">
        <v>13316000</v>
      </c>
      <c r="D12" s="30" t="s">
        <v>602</v>
      </c>
      <c r="F12" s="30">
        <v>222563000</v>
      </c>
      <c r="G12" s="30" t="s">
        <v>602</v>
      </c>
      <c r="AD12" s="33" t="s">
        <v>606</v>
      </c>
      <c r="AE12" s="30" t="s">
        <v>607</v>
      </c>
      <c r="AF12" s="30" t="s">
        <v>608</v>
      </c>
      <c r="AG12" s="44"/>
      <c r="AM12" s="33" t="s">
        <v>609</v>
      </c>
      <c r="AW12" s="44"/>
    </row>
    <row r="13" spans="2:49" ht="17.25" thickBot="1">
      <c r="C13" s="30">
        <v>605</v>
      </c>
      <c r="D13" s="30" t="s">
        <v>352</v>
      </c>
      <c r="F13" s="82">
        <v>223404</v>
      </c>
      <c r="G13" s="30" t="s">
        <v>352</v>
      </c>
      <c r="AD13" s="68"/>
      <c r="AE13" s="54">
        <v>1</v>
      </c>
      <c r="AF13" s="114">
        <v>363927</v>
      </c>
      <c r="AG13" s="56" t="s">
        <v>610</v>
      </c>
      <c r="AH13" s="72" t="s">
        <v>611</v>
      </c>
      <c r="AM13" s="33" t="s">
        <v>612</v>
      </c>
      <c r="AW13" s="44"/>
    </row>
    <row r="14" spans="2:49">
      <c r="C14" s="89">
        <f>C12/C13</f>
        <v>22009.917355371901</v>
      </c>
      <c r="D14" s="30" t="s">
        <v>613</v>
      </c>
      <c r="F14" s="181">
        <f>F12/F13</f>
        <v>996.23551950726039</v>
      </c>
      <c r="G14" s="30" t="s">
        <v>613</v>
      </c>
      <c r="AD14" s="82">
        <f>S30*1000*1000*AE13/860/1000</f>
        <v>682040.69767441857</v>
      </c>
      <c r="AM14" s="33"/>
      <c r="AW14" s="44"/>
    </row>
    <row r="15" spans="2:49">
      <c r="AA15" s="30" t="s">
        <v>614</v>
      </c>
      <c r="AE15" s="30" t="s">
        <v>615</v>
      </c>
      <c r="AM15" s="33" t="s">
        <v>616</v>
      </c>
      <c r="AW15" s="44"/>
    </row>
    <row r="16" spans="2:49">
      <c r="C16" s="89">
        <f>C14/F14</f>
        <v>22.093086347953182</v>
      </c>
      <c r="AM16" s="192" t="s">
        <v>617</v>
      </c>
      <c r="AW16" s="44"/>
    </row>
    <row r="17" spans="1:49">
      <c r="B17" s="30" t="s">
        <v>618</v>
      </c>
      <c r="C17" s="82">
        <v>9911088</v>
      </c>
      <c r="D17" s="30" t="s">
        <v>245</v>
      </c>
      <c r="AM17" s="33"/>
      <c r="AW17" s="44"/>
    </row>
    <row r="18" spans="1:49">
      <c r="B18" s="30" t="s">
        <v>619</v>
      </c>
      <c r="C18" s="82">
        <v>300</v>
      </c>
      <c r="D18" s="30" t="s">
        <v>620</v>
      </c>
      <c r="H18" s="102" t="s">
        <v>621</v>
      </c>
      <c r="AM18" s="33" t="s">
        <v>622</v>
      </c>
      <c r="AW18" s="44"/>
    </row>
    <row r="19" spans="1:49" ht="17.25" thickBot="1">
      <c r="AM19" s="33" t="s">
        <v>623</v>
      </c>
      <c r="AW19" s="44"/>
    </row>
    <row r="20" spans="1:49">
      <c r="AD20" s="27" t="s">
        <v>624</v>
      </c>
      <c r="AE20" s="28"/>
      <c r="AF20" s="28"/>
      <c r="AG20" s="29"/>
      <c r="AM20" s="33" t="s">
        <v>625</v>
      </c>
      <c r="AW20" s="44"/>
    </row>
    <row r="21" spans="1:49">
      <c r="AD21" s="33">
        <v>425</v>
      </c>
      <c r="AE21" s="30" t="s">
        <v>626</v>
      </c>
      <c r="AG21" s="44"/>
      <c r="AM21" s="33" t="s">
        <v>627</v>
      </c>
      <c r="AW21" s="44"/>
    </row>
    <row r="22" spans="1:49">
      <c r="B22" s="86"/>
      <c r="AD22" s="33">
        <f>AD21/1000</f>
        <v>0.42499999999999999</v>
      </c>
      <c r="AE22" s="30" t="s">
        <v>589</v>
      </c>
      <c r="AG22" s="44"/>
      <c r="AM22" s="33" t="s">
        <v>628</v>
      </c>
      <c r="AW22" s="44"/>
    </row>
    <row r="23" spans="1:49" ht="17.25" thickBot="1">
      <c r="AD23" s="198">
        <f>AD22*365</f>
        <v>155.125</v>
      </c>
      <c r="AE23" s="54" t="s">
        <v>590</v>
      </c>
      <c r="AF23" s="54"/>
      <c r="AG23" s="56"/>
      <c r="AI23" s="82">
        <f>AD23/1000*100000000</f>
        <v>15512500.000000002</v>
      </c>
      <c r="AM23" s="33"/>
      <c r="AW23" s="44"/>
    </row>
    <row r="24" spans="1:49">
      <c r="AD24" s="110"/>
      <c r="AM24" s="199" t="s">
        <v>629</v>
      </c>
      <c r="AW24" s="44"/>
    </row>
    <row r="25" spans="1:49" ht="17.25" thickBot="1">
      <c r="C25" s="82">
        <f>C29*C38</f>
        <v>13898.849400000001</v>
      </c>
      <c r="D25" s="30" t="s">
        <v>630</v>
      </c>
      <c r="AM25" s="199" t="s">
        <v>631</v>
      </c>
      <c r="AW25" s="44"/>
    </row>
    <row r="26" spans="1:49">
      <c r="B26" s="30" t="s">
        <v>632</v>
      </c>
      <c r="C26" s="82">
        <f>2474*C38</f>
        <v>1767.1782000000001</v>
      </c>
      <c r="S26" s="193" t="s">
        <v>633</v>
      </c>
      <c r="T26" s="194"/>
      <c r="U26" s="194"/>
      <c r="V26" s="194"/>
      <c r="W26" s="194"/>
      <c r="X26" s="194"/>
      <c r="Y26" s="195"/>
      <c r="AA26" s="193" t="s">
        <v>634</v>
      </c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M26" s="199"/>
      <c r="AW26" s="44"/>
    </row>
    <row r="27" spans="1:49">
      <c r="A27" s="30" t="s">
        <v>635</v>
      </c>
      <c r="B27" s="30" t="s">
        <v>636</v>
      </c>
      <c r="S27" s="33" t="s">
        <v>160</v>
      </c>
      <c r="Y27" s="44"/>
      <c r="AA27" s="33" t="s">
        <v>637</v>
      </c>
      <c r="AD27" s="30" t="s">
        <v>638</v>
      </c>
      <c r="AK27" s="44"/>
      <c r="AM27" s="33" t="s">
        <v>639</v>
      </c>
      <c r="AW27" s="44"/>
    </row>
    <row r="28" spans="1:49">
      <c r="A28" s="30" t="s">
        <v>640</v>
      </c>
      <c r="B28" s="30" t="s">
        <v>641</v>
      </c>
      <c r="C28" s="30" t="s">
        <v>642</v>
      </c>
      <c r="D28" s="30" t="s">
        <v>643</v>
      </c>
      <c r="E28" s="30" t="s">
        <v>644</v>
      </c>
      <c r="S28" s="200" t="s">
        <v>645</v>
      </c>
      <c r="T28" s="201" t="s">
        <v>646</v>
      </c>
      <c r="U28" s="201" t="s">
        <v>647</v>
      </c>
      <c r="V28" s="201" t="s">
        <v>648</v>
      </c>
      <c r="W28" s="894" t="s">
        <v>649</v>
      </c>
      <c r="X28" s="894"/>
      <c r="Y28" s="44"/>
      <c r="AA28" s="33"/>
      <c r="AK28" s="44"/>
      <c r="AM28" s="33"/>
      <c r="AW28" s="44"/>
    </row>
    <row r="29" spans="1:49">
      <c r="B29" s="82">
        <v>4602</v>
      </c>
      <c r="C29" s="82">
        <v>19458</v>
      </c>
      <c r="D29" s="82">
        <v>17982</v>
      </c>
      <c r="E29" s="82">
        <v>1476</v>
      </c>
      <c r="S29" s="200" t="s">
        <v>650</v>
      </c>
      <c r="T29" s="201" t="s">
        <v>630</v>
      </c>
      <c r="U29" s="201" t="s">
        <v>630</v>
      </c>
      <c r="V29" s="201" t="s">
        <v>630</v>
      </c>
      <c r="W29" s="201" t="s">
        <v>650</v>
      </c>
      <c r="X29" s="201" t="s">
        <v>630</v>
      </c>
      <c r="Y29" s="44"/>
      <c r="AA29" s="33" t="s">
        <v>651</v>
      </c>
      <c r="AK29" s="44"/>
      <c r="AM29" s="33"/>
      <c r="AW29" s="44"/>
    </row>
    <row r="30" spans="1:49">
      <c r="A30" s="30" t="s">
        <v>645</v>
      </c>
      <c r="S30" s="202">
        <f>C32*365</f>
        <v>586555</v>
      </c>
      <c r="T30" s="159">
        <f>B36</f>
        <v>200507</v>
      </c>
      <c r="U30" s="159">
        <f>D36</f>
        <v>70215</v>
      </c>
      <c r="V30" s="120">
        <v>45126</v>
      </c>
      <c r="W30" s="120">
        <v>19458</v>
      </c>
      <c r="X30" s="203">
        <f>W30*C38</f>
        <v>13898.849400000001</v>
      </c>
      <c r="Y30" s="44"/>
      <c r="AA30" s="204" t="s">
        <v>652</v>
      </c>
      <c r="AB30" s="205"/>
      <c r="AC30" s="120">
        <f>U39/24</f>
        <v>1582.3828375000001</v>
      </c>
      <c r="AD30" s="124" t="s">
        <v>653</v>
      </c>
      <c r="AK30" s="44"/>
      <c r="AM30" s="33" t="s">
        <v>654</v>
      </c>
      <c r="AW30" s="44"/>
    </row>
    <row r="31" spans="1:49">
      <c r="B31" s="30" t="s">
        <v>655</v>
      </c>
      <c r="C31" s="30" t="s">
        <v>656</v>
      </c>
      <c r="P31" s="30">
        <f>S30*1000/AJ55</f>
        <v>1032423</v>
      </c>
      <c r="S31" s="206"/>
      <c r="Y31" s="44"/>
      <c r="Z31" s="82"/>
      <c r="AA31" s="204" t="s">
        <v>657</v>
      </c>
      <c r="AB31" s="205"/>
      <c r="AC31" s="124">
        <f>ROUNDUP(AC30/78,0)</f>
        <v>21</v>
      </c>
      <c r="AD31" s="124" t="s">
        <v>658</v>
      </c>
      <c r="AK31" s="44"/>
      <c r="AM31" s="33" t="s">
        <v>659</v>
      </c>
      <c r="AW31" s="44"/>
    </row>
    <row r="32" spans="1:49">
      <c r="B32" s="82">
        <v>1630</v>
      </c>
      <c r="C32" s="82">
        <v>1607</v>
      </c>
      <c r="P32" s="30">
        <f>1000000/P31</f>
        <v>0.96859523664234526</v>
      </c>
      <c r="Q32" s="88"/>
      <c r="S32" s="33"/>
      <c r="V32" s="207"/>
      <c r="Y32" s="44"/>
      <c r="AA32" s="208" t="s">
        <v>660</v>
      </c>
      <c r="AB32" s="205"/>
      <c r="AC32" s="209">
        <f>AC30/78*20</f>
        <v>405.73918910256407</v>
      </c>
      <c r="AD32" s="124" t="s">
        <v>528</v>
      </c>
      <c r="AK32" s="44"/>
      <c r="AM32" s="192" t="s">
        <v>661</v>
      </c>
      <c r="AW32" s="44"/>
    </row>
    <row r="33" spans="1:49">
      <c r="A33" s="30" t="s">
        <v>662</v>
      </c>
      <c r="Q33" s="82"/>
      <c r="S33" s="895" t="s">
        <v>663</v>
      </c>
      <c r="T33" s="894" t="s">
        <v>664</v>
      </c>
      <c r="U33" s="894" t="s">
        <v>665</v>
      </c>
      <c r="V33" s="894" t="s">
        <v>666</v>
      </c>
      <c r="W33" s="894"/>
      <c r="X33" s="894"/>
      <c r="Y33" s="896"/>
      <c r="AA33" s="208" t="s">
        <v>667</v>
      </c>
      <c r="AB33" s="205"/>
      <c r="AC33" s="120">
        <f>AC32*8760/1000</f>
        <v>3554.2752965384616</v>
      </c>
      <c r="AD33" s="124" t="s">
        <v>415</v>
      </c>
      <c r="AE33" s="139">
        <f>AC33/(W50*1000)</f>
        <v>1.8939390978095882E-2</v>
      </c>
      <c r="AF33" s="30" t="s">
        <v>668</v>
      </c>
      <c r="AK33" s="44"/>
      <c r="AM33" s="33"/>
      <c r="AW33" s="44"/>
    </row>
    <row r="34" spans="1:49">
      <c r="B34" s="82" t="s">
        <v>669</v>
      </c>
      <c r="C34" s="773" t="s">
        <v>670</v>
      </c>
      <c r="D34" s="773"/>
      <c r="E34" s="30" t="s">
        <v>671</v>
      </c>
      <c r="F34" s="30" t="s">
        <v>672</v>
      </c>
      <c r="S34" s="895"/>
      <c r="T34" s="894"/>
      <c r="U34" s="894"/>
      <c r="V34" s="201" t="s">
        <v>673</v>
      </c>
      <c r="W34" s="201" t="s">
        <v>166</v>
      </c>
      <c r="X34" s="201" t="s">
        <v>674</v>
      </c>
      <c r="Y34" s="210" t="s">
        <v>675</v>
      </c>
      <c r="AA34" s="33"/>
      <c r="AK34" s="44"/>
      <c r="AM34" s="33" t="s">
        <v>676</v>
      </c>
      <c r="AW34" s="44"/>
    </row>
    <row r="35" spans="1:49">
      <c r="C35" s="30" t="s">
        <v>648</v>
      </c>
      <c r="D35" s="30" t="s">
        <v>677</v>
      </c>
      <c r="S35" s="200" t="s">
        <v>678</v>
      </c>
      <c r="T35" s="201" t="s">
        <v>589</v>
      </c>
      <c r="U35" s="201" t="s">
        <v>589</v>
      </c>
      <c r="V35" s="201" t="s">
        <v>589</v>
      </c>
      <c r="W35" s="201" t="s">
        <v>589</v>
      </c>
      <c r="X35" s="201" t="s">
        <v>589</v>
      </c>
      <c r="Y35" s="210" t="s">
        <v>589</v>
      </c>
      <c r="AA35" s="33"/>
      <c r="AK35" s="44"/>
      <c r="AM35" s="33"/>
      <c r="AW35" s="44"/>
    </row>
    <row r="36" spans="1:49">
      <c r="B36" s="82">
        <v>200507</v>
      </c>
      <c r="C36" s="82">
        <v>45126</v>
      </c>
      <c r="D36" s="82">
        <v>70215</v>
      </c>
      <c r="E36" s="82">
        <v>22445</v>
      </c>
      <c r="F36" s="82">
        <v>62721</v>
      </c>
      <c r="S36" s="211">
        <v>179988</v>
      </c>
      <c r="T36" s="120">
        <v>3508</v>
      </c>
      <c r="U36" s="120">
        <v>53167</v>
      </c>
      <c r="V36" s="120">
        <v>31947.200000000001</v>
      </c>
      <c r="W36" s="120">
        <v>268.89999999999998</v>
      </c>
      <c r="X36" s="120">
        <v>16950.3</v>
      </c>
      <c r="Y36" s="212">
        <v>4000.4</v>
      </c>
      <c r="AA36" s="33"/>
      <c r="AK36" s="44"/>
      <c r="AM36" s="33" t="s">
        <v>679</v>
      </c>
      <c r="AW36" s="44"/>
    </row>
    <row r="37" spans="1:49">
      <c r="S37" s="33"/>
      <c r="U37" s="30" t="s">
        <v>680</v>
      </c>
      <c r="Y37" s="44"/>
      <c r="AA37" s="33"/>
      <c r="AK37" s="44"/>
      <c r="AM37" s="33" t="s">
        <v>681</v>
      </c>
      <c r="AW37" s="44"/>
    </row>
    <row r="38" spans="1:49" ht="17.25" thickBot="1">
      <c r="C38" s="30">
        <v>0.71430000000000005</v>
      </c>
      <c r="D38" s="30" t="s">
        <v>526</v>
      </c>
      <c r="E38" s="30" t="s">
        <v>682</v>
      </c>
      <c r="S38" s="33"/>
      <c r="T38" s="213" t="s">
        <v>683</v>
      </c>
      <c r="U38" s="214" t="s">
        <v>683</v>
      </c>
      <c r="Y38" s="44"/>
      <c r="AA38" s="215" t="s">
        <v>684</v>
      </c>
      <c r="AB38" s="54"/>
      <c r="AC38" s="54"/>
      <c r="AD38" s="54"/>
      <c r="AE38" s="54"/>
      <c r="AF38" s="54"/>
      <c r="AG38" s="54"/>
      <c r="AH38" s="54"/>
      <c r="AI38" s="54"/>
      <c r="AJ38" s="54"/>
      <c r="AK38" s="56"/>
      <c r="AM38" s="68" t="s">
        <v>685</v>
      </c>
      <c r="AN38" s="54"/>
      <c r="AO38" s="54"/>
      <c r="AP38" s="54"/>
      <c r="AQ38" s="54"/>
      <c r="AR38" s="54"/>
      <c r="AS38" s="54"/>
      <c r="AT38" s="54"/>
      <c r="AU38" s="54"/>
      <c r="AV38" s="54"/>
      <c r="AW38" s="56"/>
    </row>
    <row r="39" spans="1:49">
      <c r="B39" s="88"/>
      <c r="C39" s="88"/>
      <c r="S39" s="33"/>
      <c r="T39" s="216">
        <f>T36*$C$38</f>
        <v>2505.7644</v>
      </c>
      <c r="U39" s="217">
        <f>U36*$C$38</f>
        <v>37977.188099999999</v>
      </c>
      <c r="Y39" s="44"/>
      <c r="AA39" s="73"/>
    </row>
    <row r="40" spans="1:49" ht="17.25" thickBot="1">
      <c r="S40" s="33"/>
      <c r="Y40" s="44"/>
      <c r="AA40" s="30" t="s">
        <v>686</v>
      </c>
    </row>
    <row r="41" spans="1:49">
      <c r="A41" s="30" t="s">
        <v>687</v>
      </c>
      <c r="S41" s="218" t="s">
        <v>688</v>
      </c>
      <c r="T41" s="219"/>
      <c r="U41" s="219"/>
      <c r="V41" s="220"/>
      <c r="Y41" s="44"/>
      <c r="AA41" s="27"/>
      <c r="AB41" s="28"/>
      <c r="AC41" s="28"/>
      <c r="AD41" s="28"/>
      <c r="AE41" s="28"/>
      <c r="AF41" s="28" t="s">
        <v>689</v>
      </c>
      <c r="AG41" s="29"/>
      <c r="AI41" s="221" t="s">
        <v>690</v>
      </c>
    </row>
    <row r="42" spans="1:49">
      <c r="A42" s="30" t="s">
        <v>691</v>
      </c>
      <c r="B42" s="30" t="s">
        <v>692</v>
      </c>
      <c r="C42" s="773" t="s">
        <v>693</v>
      </c>
      <c r="D42" s="773"/>
      <c r="E42" s="773"/>
      <c r="S42" s="33" t="s">
        <v>694</v>
      </c>
      <c r="T42" s="58"/>
      <c r="U42" s="187">
        <f>U39/24*$C$49</f>
        <v>507.17398637820509</v>
      </c>
      <c r="V42" s="222" t="s">
        <v>695</v>
      </c>
      <c r="Y42" s="44"/>
      <c r="AA42" s="33"/>
      <c r="AB42" s="30" t="s">
        <v>399</v>
      </c>
      <c r="AC42" s="58">
        <v>100000</v>
      </c>
      <c r="AD42" s="30" t="s">
        <v>245</v>
      </c>
      <c r="AF42" s="30">
        <v>1</v>
      </c>
      <c r="AG42" s="44" t="s">
        <v>245</v>
      </c>
      <c r="AI42" s="223" t="s">
        <v>696</v>
      </c>
    </row>
    <row r="43" spans="1:49">
      <c r="A43" s="30" t="s">
        <v>697</v>
      </c>
      <c r="B43" s="30" t="s">
        <v>697</v>
      </c>
      <c r="C43" s="30" t="s">
        <v>174</v>
      </c>
      <c r="D43" s="30" t="s">
        <v>698</v>
      </c>
      <c r="E43" s="30" t="s">
        <v>644</v>
      </c>
      <c r="S43" s="33"/>
      <c r="U43" s="58"/>
      <c r="V43" s="222"/>
      <c r="Y43" s="44"/>
      <c r="AA43" s="33"/>
      <c r="AB43" s="30" t="s">
        <v>699</v>
      </c>
      <c r="AC43" s="58">
        <f>AC42*AD23/1000</f>
        <v>15512.5</v>
      </c>
      <c r="AD43" s="30" t="s">
        <v>650</v>
      </c>
      <c r="AF43" s="30">
        <f>AC43/$AC$42*1000</f>
        <v>155.125</v>
      </c>
      <c r="AG43" s="44" t="s">
        <v>590</v>
      </c>
      <c r="AI43" s="223"/>
    </row>
    <row r="44" spans="1:49">
      <c r="A44" s="82">
        <v>23023</v>
      </c>
      <c r="B44" s="82">
        <v>6906</v>
      </c>
      <c r="C44" s="82">
        <v>69238</v>
      </c>
      <c r="D44" s="82">
        <v>55499</v>
      </c>
      <c r="E44" s="82">
        <v>13739</v>
      </c>
      <c r="S44" s="33"/>
      <c r="U44" s="58">
        <f>U42*24/1000</f>
        <v>12.172175673076923</v>
      </c>
      <c r="V44" s="222" t="s">
        <v>700</v>
      </c>
      <c r="Y44" s="44"/>
      <c r="AA44" s="33"/>
      <c r="AB44" s="30" t="s">
        <v>701</v>
      </c>
      <c r="AC44" s="58">
        <f>AC43*T30/S30</f>
        <v>5302.767579340386</v>
      </c>
      <c r="AD44" s="30" t="s">
        <v>630</v>
      </c>
      <c r="AF44" s="30">
        <f>AC44/$AC$42*1000</f>
        <v>53.027675793403859</v>
      </c>
      <c r="AG44" s="44" t="s">
        <v>702</v>
      </c>
      <c r="AI44" s="223" t="s">
        <v>703</v>
      </c>
    </row>
    <row r="45" spans="1:49">
      <c r="C45" s="88">
        <f>C44*C38</f>
        <v>49456.703400000006</v>
      </c>
      <c r="S45" s="224"/>
      <c r="T45" s="225"/>
      <c r="U45" s="226">
        <f>U44*365</f>
        <v>4442.8441206730768</v>
      </c>
      <c r="V45" s="227" t="s">
        <v>630</v>
      </c>
      <c r="Y45" s="44"/>
      <c r="AA45" s="33"/>
      <c r="AB45" s="30" t="s">
        <v>647</v>
      </c>
      <c r="AC45" s="58">
        <f>AC44*U30/T30</f>
        <v>1856.9617299315496</v>
      </c>
      <c r="AD45" s="30" t="s">
        <v>630</v>
      </c>
      <c r="AF45" s="295">
        <f>AC45/$AC$42*1000</f>
        <v>18.569617299315496</v>
      </c>
      <c r="AG45" s="44" t="s">
        <v>702</v>
      </c>
      <c r="AI45" s="223"/>
    </row>
    <row r="46" spans="1:49">
      <c r="C46" s="86">
        <f>B44*365</f>
        <v>2520690</v>
      </c>
      <c r="S46" s="33"/>
      <c r="Y46" s="44"/>
      <c r="AA46" s="33"/>
      <c r="AB46" s="30" t="s">
        <v>663</v>
      </c>
      <c r="AC46" s="58">
        <f>AC43*S36/S30</f>
        <v>4760.1057871810826</v>
      </c>
      <c r="AD46" s="30" t="s">
        <v>678</v>
      </c>
      <c r="AF46" s="30">
        <f>AC46/$AC$42</f>
        <v>4.7601057871810827E-2</v>
      </c>
      <c r="AG46" s="44" t="s">
        <v>678</v>
      </c>
      <c r="AI46" s="223" t="s">
        <v>704</v>
      </c>
    </row>
    <row r="47" spans="1:49">
      <c r="A47" s="30" t="s">
        <v>705</v>
      </c>
      <c r="S47" s="897" t="s">
        <v>706</v>
      </c>
      <c r="T47" s="898"/>
      <c r="U47" s="898"/>
      <c r="V47" s="898"/>
      <c r="W47" s="898"/>
      <c r="X47" s="899"/>
      <c r="Y47" s="44"/>
      <c r="AA47" s="33"/>
      <c r="AB47" s="30" t="s">
        <v>707</v>
      </c>
      <c r="AC47" s="58">
        <f>AC46*T36/S36</f>
        <v>92.77535780958307</v>
      </c>
      <c r="AD47" s="30" t="s">
        <v>589</v>
      </c>
      <c r="AF47" s="30">
        <f>AC47/$AC$42</f>
        <v>9.2775357809583067E-4</v>
      </c>
      <c r="AG47" s="44" t="s">
        <v>589</v>
      </c>
      <c r="AI47" s="223" t="s">
        <v>708</v>
      </c>
    </row>
    <row r="48" spans="1:49">
      <c r="A48" s="30" t="s">
        <v>709</v>
      </c>
      <c r="M48" s="30">
        <v>16950.3</v>
      </c>
      <c r="S48" s="895" t="s">
        <v>710</v>
      </c>
      <c r="T48" s="894"/>
      <c r="U48" s="124">
        <v>18.2</v>
      </c>
      <c r="V48" s="61" t="s">
        <v>711</v>
      </c>
      <c r="W48" s="124"/>
      <c r="X48" s="124"/>
      <c r="Y48" s="44"/>
      <c r="AA48" s="33"/>
      <c r="AB48" s="30" t="s">
        <v>665</v>
      </c>
      <c r="AC48" s="58">
        <f>AC47*U36/T36</f>
        <v>1406.0967641568138</v>
      </c>
      <c r="AD48" s="30" t="s">
        <v>589</v>
      </c>
      <c r="AF48" s="30">
        <f>AC48/$AC$42</f>
        <v>1.4060967641568138E-2</v>
      </c>
      <c r="AG48" s="44" t="s">
        <v>589</v>
      </c>
      <c r="AI48" s="223"/>
    </row>
    <row r="49" spans="1:46">
      <c r="A49" s="30" t="s">
        <v>712</v>
      </c>
      <c r="C49" s="87">
        <f>C50/A50</f>
        <v>0.32051282051282048</v>
      </c>
      <c r="M49" s="30">
        <f>M48*365</f>
        <v>6186859.5</v>
      </c>
      <c r="S49" s="895" t="s">
        <v>713</v>
      </c>
      <c r="T49" s="201" t="s">
        <v>91</v>
      </c>
      <c r="U49" s="120">
        <v>52546.7</v>
      </c>
      <c r="V49" s="61" t="s">
        <v>602</v>
      </c>
      <c r="W49" s="121">
        <f>U49/$AA$78/1000</f>
        <v>228.46391304347824</v>
      </c>
      <c r="X49" s="124" t="s">
        <v>161</v>
      </c>
      <c r="Y49" s="44"/>
      <c r="AA49" s="33"/>
      <c r="AB49" s="30" t="s">
        <v>714</v>
      </c>
      <c r="AC49" s="58">
        <f>AC48/24*C38*C49</f>
        <v>13.413126584364477</v>
      </c>
      <c r="AD49" s="30" t="s">
        <v>653</v>
      </c>
      <c r="AF49" s="30">
        <f>AC49/$AC$42</f>
        <v>1.3413126584364477E-4</v>
      </c>
      <c r="AG49" s="44" t="s">
        <v>653</v>
      </c>
      <c r="AI49" s="223" t="s">
        <v>715</v>
      </c>
      <c r="AK49" s="88"/>
    </row>
    <row r="50" spans="1:46" ht="17.25" thickBot="1">
      <c r="A50" s="82">
        <f>C25*1000/8760</f>
        <v>1586.6266438356165</v>
      </c>
      <c r="B50" s="30" t="s">
        <v>716</v>
      </c>
      <c r="C50" s="82">
        <f>A50/78*25</f>
        <v>508.53418071654374</v>
      </c>
      <c r="D50" s="30" t="s">
        <v>717</v>
      </c>
      <c r="M50" s="89">
        <f>M49*5200/860/1000000</f>
        <v>37.408917906976747</v>
      </c>
      <c r="S50" s="895"/>
      <c r="T50" s="201" t="s">
        <v>114</v>
      </c>
      <c r="U50" s="120">
        <v>187665765</v>
      </c>
      <c r="V50" s="61" t="s">
        <v>528</v>
      </c>
      <c r="W50" s="121">
        <f>U50/1000000</f>
        <v>187.66576499999999</v>
      </c>
      <c r="X50" s="124" t="s">
        <v>161</v>
      </c>
      <c r="Y50" s="44"/>
      <c r="AA50" s="68"/>
      <c r="AB50" s="54" t="s">
        <v>714</v>
      </c>
      <c r="AC50" s="228">
        <f>AC49*8760/1000</f>
        <v>117.49898887903281</v>
      </c>
      <c r="AD50" s="54" t="s">
        <v>630</v>
      </c>
      <c r="AE50" s="54"/>
      <c r="AF50" s="54">
        <f>AC50/$AC$42*1000</f>
        <v>1.1749898887903281</v>
      </c>
      <c r="AG50" s="56" t="s">
        <v>702</v>
      </c>
    </row>
    <row r="51" spans="1:46">
      <c r="A51" s="82">
        <f>C26*1000/8760</f>
        <v>201.7326712328767</v>
      </c>
      <c r="C51" s="82">
        <f>A51/78*25</f>
        <v>64.657907446434834</v>
      </c>
      <c r="D51" s="102" t="s">
        <v>718</v>
      </c>
      <c r="E51" s="73" t="s">
        <v>719</v>
      </c>
      <c r="S51" s="895"/>
      <c r="T51" s="201" t="s">
        <v>720</v>
      </c>
      <c r="U51" s="120">
        <v>9571.2000000000007</v>
      </c>
      <c r="V51" s="61" t="s">
        <v>602</v>
      </c>
      <c r="W51" s="121">
        <f>U51/$AA$78/1000</f>
        <v>41.613913043478263</v>
      </c>
      <c r="X51" s="124" t="s">
        <v>161</v>
      </c>
      <c r="Y51" s="44"/>
      <c r="AA51" s="73" t="s">
        <v>721</v>
      </c>
    </row>
    <row r="52" spans="1:46" ht="17.25" thickBot="1">
      <c r="D52" s="30" t="s">
        <v>722</v>
      </c>
      <c r="S52" s="889" t="s">
        <v>723</v>
      </c>
      <c r="T52" s="890"/>
      <c r="U52" s="229">
        <v>0.14699999999999999</v>
      </c>
      <c r="V52" s="230" t="s">
        <v>724</v>
      </c>
      <c r="W52" s="231"/>
      <c r="X52" s="231"/>
      <c r="Y52" s="56"/>
    </row>
    <row r="53" spans="1:46">
      <c r="D53" s="30" t="s">
        <v>725</v>
      </c>
      <c r="I53" s="30" t="s">
        <v>726</v>
      </c>
      <c r="Z53" s="107" t="s">
        <v>727</v>
      </c>
      <c r="AC53" s="193" t="s">
        <v>728</v>
      </c>
      <c r="AD53" s="194"/>
      <c r="AE53" s="194"/>
      <c r="AF53" s="194"/>
      <c r="AG53" s="194"/>
      <c r="AH53" s="195"/>
    </row>
    <row r="54" spans="1:46">
      <c r="I54" s="900" t="s">
        <v>173</v>
      </c>
      <c r="J54" s="901"/>
      <c r="K54" s="901"/>
      <c r="L54" s="901" t="s">
        <v>174</v>
      </c>
      <c r="M54" s="901"/>
      <c r="N54" s="901"/>
      <c r="O54" s="901"/>
      <c r="P54" s="901"/>
      <c r="S54" s="900" t="s">
        <v>173</v>
      </c>
      <c r="T54" s="901"/>
      <c r="U54" s="901"/>
      <c r="V54" s="901" t="s">
        <v>174</v>
      </c>
      <c r="W54" s="901"/>
      <c r="X54" s="901"/>
      <c r="Y54" s="901"/>
      <c r="Z54" s="901"/>
      <c r="AC54" s="232" t="s">
        <v>729</v>
      </c>
      <c r="AD54" s="233" t="s">
        <v>730</v>
      </c>
      <c r="AE54" s="233" t="s">
        <v>731</v>
      </c>
      <c r="AF54" s="169" t="s">
        <v>732</v>
      </c>
      <c r="AG54" s="169" t="s">
        <v>733</v>
      </c>
      <c r="AH54" s="234" t="s">
        <v>598</v>
      </c>
      <c r="AJ54" s="169" t="s">
        <v>734</v>
      </c>
      <c r="AK54" s="169" t="s">
        <v>735</v>
      </c>
      <c r="AN54" s="235" t="s">
        <v>736</v>
      </c>
      <c r="AO54" s="236"/>
      <c r="AP54" s="236"/>
      <c r="AQ54" s="236"/>
      <c r="AR54" s="236"/>
      <c r="AS54" s="236"/>
      <c r="AT54" s="236"/>
    </row>
    <row r="55" spans="1:46" ht="17.25" thickBot="1">
      <c r="I55" s="901" t="s">
        <v>114</v>
      </c>
      <c r="J55" s="901"/>
      <c r="K55" s="237" t="s">
        <v>117</v>
      </c>
      <c r="L55" s="901" t="s">
        <v>114</v>
      </c>
      <c r="M55" s="901"/>
      <c r="N55" s="901"/>
      <c r="O55" s="237" t="s">
        <v>117</v>
      </c>
      <c r="P55" s="901" t="s">
        <v>96</v>
      </c>
      <c r="S55" s="901" t="s">
        <v>114</v>
      </c>
      <c r="T55" s="901"/>
      <c r="U55" s="237" t="s">
        <v>117</v>
      </c>
      <c r="V55" s="901" t="s">
        <v>114</v>
      </c>
      <c r="W55" s="901"/>
      <c r="X55" s="901"/>
      <c r="Y55" s="237" t="s">
        <v>117</v>
      </c>
      <c r="Z55" s="901" t="s">
        <v>96</v>
      </c>
      <c r="AC55" s="198">
        <v>1032423</v>
      </c>
      <c r="AD55" s="238">
        <v>0.15</v>
      </c>
      <c r="AE55" s="114">
        <f>AC55*AD55</f>
        <v>154863.44999999998</v>
      </c>
      <c r="AF55" s="228">
        <f>AE55/AC63</f>
        <v>15.642772727272726</v>
      </c>
      <c r="AG55" s="238">
        <v>0.2</v>
      </c>
      <c r="AH55" s="117">
        <f>AF55*8760*AG55</f>
        <v>27406.137818181818</v>
      </c>
      <c r="AJ55" s="89">
        <f>(S30*1000)/AC55</f>
        <v>568.1343790287508</v>
      </c>
      <c r="AK55" s="30">
        <f>AD23/AJ55</f>
        <v>0.27304279713752333</v>
      </c>
      <c r="AL55" s="30" t="s">
        <v>402</v>
      </c>
      <c r="AN55" s="239" t="s">
        <v>737</v>
      </c>
      <c r="AO55" s="236"/>
      <c r="AP55" s="236"/>
      <c r="AQ55" s="236"/>
      <c r="AR55" s="236"/>
      <c r="AS55" s="236"/>
      <c r="AT55" s="236"/>
    </row>
    <row r="56" spans="1:46">
      <c r="I56" s="237" t="s">
        <v>738</v>
      </c>
      <c r="J56" s="237" t="s">
        <v>534</v>
      </c>
      <c r="K56" s="237" t="s">
        <v>739</v>
      </c>
      <c r="L56" s="237" t="s">
        <v>567</v>
      </c>
      <c r="M56" s="237" t="s">
        <v>82</v>
      </c>
      <c r="N56" s="237" t="s">
        <v>568</v>
      </c>
      <c r="O56" s="237" t="s">
        <v>569</v>
      </c>
      <c r="P56" s="901"/>
      <c r="S56" s="237" t="s">
        <v>738</v>
      </c>
      <c r="T56" s="237" t="s">
        <v>534</v>
      </c>
      <c r="U56" s="237" t="s">
        <v>739</v>
      </c>
      <c r="V56" s="237" t="s">
        <v>567</v>
      </c>
      <c r="W56" s="237" t="s">
        <v>82</v>
      </c>
      <c r="X56" s="237" t="s">
        <v>568</v>
      </c>
      <c r="Y56" s="237" t="s">
        <v>569</v>
      </c>
      <c r="Z56" s="901"/>
    </row>
    <row r="57" spans="1:46">
      <c r="I57" s="120">
        <f>S57*$P$32</f>
        <v>181772.16605984175</v>
      </c>
      <c r="J57" s="120">
        <f t="shared" ref="J57:P57" si="0">T57*$P$32</f>
        <v>3442.6541219427131</v>
      </c>
      <c r="K57" s="120">
        <f t="shared" si="0"/>
        <v>40307.037951961807</v>
      </c>
      <c r="L57" s="120">
        <f t="shared" si="0"/>
        <v>2474.5408508807818</v>
      </c>
      <c r="M57" s="120">
        <f t="shared" si="0"/>
        <v>26545.454545454544</v>
      </c>
      <c r="N57" s="120">
        <f t="shared" si="0"/>
        <v>146744.43089837726</v>
      </c>
      <c r="O57" s="120">
        <f t="shared" si="0"/>
        <v>660621.37096366368</v>
      </c>
      <c r="P57" s="120">
        <f t="shared" si="0"/>
        <v>143300.47782586541</v>
      </c>
      <c r="S57" s="120">
        <f>W50*1000</f>
        <v>187665.76499999998</v>
      </c>
      <c r="T57" s="120">
        <f>AC33</f>
        <v>3554.2752965384616</v>
      </c>
      <c r="U57" s="120">
        <f>W51*1000</f>
        <v>41613.913043478264</v>
      </c>
      <c r="V57" s="159">
        <f>AG9</f>
        <v>2554.7728888888892</v>
      </c>
      <c r="W57" s="159">
        <f>AH55</f>
        <v>27406.137818181818</v>
      </c>
      <c r="X57" s="120">
        <f>X75/1000</f>
        <v>151502.32558139536</v>
      </c>
      <c r="Y57" s="120">
        <f>AD14</f>
        <v>682040.69767441857</v>
      </c>
      <c r="Z57" s="240">
        <f>U45*AF70</f>
        <v>147946.70921841345</v>
      </c>
      <c r="AC57" s="73" t="s">
        <v>740</v>
      </c>
    </row>
    <row r="58" spans="1:46">
      <c r="T58" s="50"/>
      <c r="AC58" s="89"/>
      <c r="AD58" s="87"/>
      <c r="AE58" s="82"/>
    </row>
    <row r="59" spans="1:46" ht="17.25" thickBot="1">
      <c r="I59" s="30" t="s">
        <v>114</v>
      </c>
      <c r="J59" s="30" t="s">
        <v>117</v>
      </c>
      <c r="K59" s="30" t="s">
        <v>114</v>
      </c>
      <c r="S59" s="900" t="s">
        <v>741</v>
      </c>
      <c r="T59" s="237" t="s">
        <v>114</v>
      </c>
      <c r="U59" s="159">
        <f>SUM(V57:X57)-S57-T57</f>
        <v>-9756.8040080723913</v>
      </c>
      <c r="AC59" s="82"/>
    </row>
    <row r="60" spans="1:46">
      <c r="I60" s="86">
        <f>I57+J57</f>
        <v>185214.82018178445</v>
      </c>
      <c r="J60" s="86">
        <f>K57</f>
        <v>40307.037951961807</v>
      </c>
      <c r="K60" s="86">
        <f>L57+M57</f>
        <v>29019.995396335325</v>
      </c>
      <c r="S60" s="901"/>
      <c r="T60" s="237" t="s">
        <v>117</v>
      </c>
      <c r="U60" s="159">
        <f>Y57-U57</f>
        <v>640426.7846309403</v>
      </c>
      <c r="W60" s="193" t="s">
        <v>742</v>
      </c>
      <c r="X60" s="194"/>
      <c r="Y60" s="195"/>
      <c r="AC60" s="82" t="s">
        <v>743</v>
      </c>
      <c r="AG60" s="102" t="s">
        <v>744</v>
      </c>
    </row>
    <row r="61" spans="1:46">
      <c r="S61" s="901"/>
      <c r="T61" s="237" t="s">
        <v>96</v>
      </c>
      <c r="U61" s="159">
        <f>Z57</f>
        <v>147946.70921841345</v>
      </c>
      <c r="W61" s="33"/>
      <c r="X61" s="30">
        <v>5000</v>
      </c>
      <c r="Y61" s="44" t="s">
        <v>529</v>
      </c>
    </row>
    <row r="62" spans="1:46">
      <c r="S62" s="901" t="s">
        <v>91</v>
      </c>
      <c r="T62" s="901"/>
      <c r="U62" s="159">
        <f>SUM(U59:U61)</f>
        <v>778616.68984128139</v>
      </c>
      <c r="W62" s="33"/>
      <c r="X62" s="86">
        <f>X36*365*X61</f>
        <v>30934297500</v>
      </c>
      <c r="Y62" s="44" t="s">
        <v>745</v>
      </c>
      <c r="AC62" s="30" t="s">
        <v>746</v>
      </c>
    </row>
    <row r="63" spans="1:46" ht="17.25" thickBot="1">
      <c r="W63" s="68"/>
      <c r="X63" s="114">
        <f>X62/860</f>
        <v>35970113.372093022</v>
      </c>
      <c r="Y63" s="56" t="s">
        <v>528</v>
      </c>
      <c r="AC63" s="82">
        <v>9900</v>
      </c>
      <c r="AD63" s="30" t="s">
        <v>747</v>
      </c>
      <c r="AF63" s="102" t="s">
        <v>748</v>
      </c>
    </row>
    <row r="64" spans="1:46">
      <c r="X64" s="30" t="s">
        <v>749</v>
      </c>
      <c r="Y64" s="30" t="s">
        <v>750</v>
      </c>
    </row>
    <row r="66" spans="3:38">
      <c r="X66" s="30" t="s">
        <v>751</v>
      </c>
      <c r="AC66" s="30" t="s">
        <v>752</v>
      </c>
    </row>
    <row r="67" spans="3:38">
      <c r="X67" s="30" t="s">
        <v>753</v>
      </c>
      <c r="AK67" s="30">
        <v>12000</v>
      </c>
    </row>
    <row r="68" spans="3:38">
      <c r="O68" s="241"/>
      <c r="P68" s="241"/>
      <c r="Q68" s="241"/>
      <c r="X68" s="30" t="s">
        <v>754</v>
      </c>
      <c r="AB68" s="242">
        <v>1</v>
      </c>
      <c r="AC68" s="242" t="s">
        <v>178</v>
      </c>
      <c r="AD68" s="82"/>
      <c r="AK68" s="30">
        <f>AK67/80</f>
        <v>150</v>
      </c>
      <c r="AL68" s="30" t="s">
        <v>755</v>
      </c>
    </row>
    <row r="69" spans="3:38" ht="17.25" thickBot="1">
      <c r="C69" s="243" t="s">
        <v>756</v>
      </c>
      <c r="D69" s="243"/>
      <c r="E69" s="243"/>
      <c r="F69" s="243"/>
      <c r="G69" s="243"/>
      <c r="H69" s="243"/>
      <c r="I69" s="243"/>
      <c r="J69" s="243"/>
      <c r="K69" s="243"/>
      <c r="L69" s="243"/>
      <c r="S69" s="86">
        <f>U30+V30</f>
        <v>115341</v>
      </c>
      <c r="T69" s="30" t="s">
        <v>630</v>
      </c>
      <c r="X69" s="30" t="s">
        <v>757</v>
      </c>
      <c r="AB69" s="244">
        <v>0.23</v>
      </c>
      <c r="AC69" s="244" t="s">
        <v>602</v>
      </c>
      <c r="AD69" s="88"/>
      <c r="AE69" s="30" t="s">
        <v>96</v>
      </c>
      <c r="AK69" s="82">
        <f>U45*1000/AK68</f>
        <v>29618.960804487182</v>
      </c>
    </row>
    <row r="70" spans="3:38">
      <c r="C70" s="902"/>
      <c r="D70" s="903"/>
      <c r="E70" s="245" t="s">
        <v>111</v>
      </c>
      <c r="F70" s="245" t="s">
        <v>112</v>
      </c>
      <c r="G70" s="245" t="s">
        <v>172</v>
      </c>
      <c r="H70" s="245" t="s">
        <v>114</v>
      </c>
      <c r="I70" s="245" t="s">
        <v>117</v>
      </c>
      <c r="J70" s="245" t="s">
        <v>96</v>
      </c>
      <c r="K70" s="245" t="s">
        <v>105</v>
      </c>
      <c r="L70" s="246" t="s">
        <v>91</v>
      </c>
      <c r="O70" s="247"/>
      <c r="P70" s="247"/>
      <c r="Q70" s="247"/>
      <c r="S70" s="477">
        <f>S69*P32</f>
        <v>111718.74318956475</v>
      </c>
      <c r="T70" s="30" t="s">
        <v>1580</v>
      </c>
      <c r="W70" s="193" t="s">
        <v>758</v>
      </c>
      <c r="X70" s="194"/>
      <c r="Y70" s="194"/>
      <c r="Z70" s="194"/>
      <c r="AA70" s="194"/>
      <c r="AB70" s="195"/>
      <c r="AD70" s="88"/>
      <c r="AE70" s="30" t="s">
        <v>759</v>
      </c>
      <c r="AF70" s="30">
        <v>33.299999999999997</v>
      </c>
      <c r="AG70" s="30" t="s">
        <v>528</v>
      </c>
    </row>
    <row r="71" spans="3:38" ht="17.25" thickBot="1">
      <c r="C71" s="904" t="s">
        <v>173</v>
      </c>
      <c r="D71" s="905"/>
      <c r="E71" s="248">
        <f>F7</f>
        <v>9971800000</v>
      </c>
      <c r="F71" s="248">
        <f>F8</f>
        <v>0</v>
      </c>
      <c r="G71" s="248">
        <f>F9</f>
        <v>0</v>
      </c>
      <c r="H71" s="248">
        <f>F10</f>
        <v>0</v>
      </c>
      <c r="I71" s="248">
        <f>F11</f>
        <v>4.3</v>
      </c>
      <c r="J71" s="248">
        <v>0</v>
      </c>
      <c r="K71" s="248">
        <f>F12</f>
        <v>222563000</v>
      </c>
      <c r="L71" s="249">
        <f>SUM(E71:K71)</f>
        <v>10194363004.299999</v>
      </c>
      <c r="P71" s="86"/>
      <c r="W71" s="33" t="s">
        <v>760</v>
      </c>
      <c r="X71" s="30">
        <v>3000</v>
      </c>
      <c r="Y71" s="30" t="s">
        <v>761</v>
      </c>
      <c r="Z71" s="30" t="s">
        <v>762</v>
      </c>
      <c r="AA71" s="30">
        <v>2000</v>
      </c>
      <c r="AB71" s="44" t="s">
        <v>761</v>
      </c>
    </row>
    <row r="72" spans="3:38">
      <c r="C72" s="903" t="s">
        <v>174</v>
      </c>
      <c r="D72" s="903"/>
      <c r="E72" s="250">
        <v>0</v>
      </c>
      <c r="F72" s="250">
        <v>0</v>
      </c>
      <c r="G72" s="251">
        <v>0</v>
      </c>
      <c r="H72" s="251">
        <v>0</v>
      </c>
      <c r="I72" s="251">
        <v>0</v>
      </c>
      <c r="J72" s="251">
        <v>0</v>
      </c>
      <c r="K72" s="251">
        <v>0</v>
      </c>
      <c r="L72" s="252">
        <f>SUM(E72:K72)</f>
        <v>0</v>
      </c>
      <c r="W72" s="33"/>
      <c r="X72" s="110">
        <f>T30-U30</f>
        <v>130292</v>
      </c>
      <c r="Y72" s="30" t="s">
        <v>524</v>
      </c>
      <c r="AB72" s="44"/>
    </row>
    <row r="73" spans="3:38">
      <c r="P73" s="247"/>
      <c r="W73" s="33"/>
      <c r="X73" s="86">
        <f>X72*1000*AVERAGE(X71,AA71)</f>
        <v>325730000000</v>
      </c>
      <c r="Y73" s="30" t="s">
        <v>745</v>
      </c>
      <c r="AB73" s="44"/>
      <c r="AD73" s="82"/>
    </row>
    <row r="74" spans="3:38">
      <c r="W74" s="33"/>
      <c r="X74" s="88">
        <f>X73/860</f>
        <v>378755813.95348835</v>
      </c>
      <c r="Y74" s="30" t="s">
        <v>528</v>
      </c>
      <c r="Z74" s="30" t="s">
        <v>763</v>
      </c>
      <c r="AB74" s="44"/>
    </row>
    <row r="75" spans="3:38">
      <c r="W75" s="33"/>
      <c r="X75" s="88">
        <f>X74*0.4</f>
        <v>151502325.58139536</v>
      </c>
      <c r="Y75" s="30" t="s">
        <v>528</v>
      </c>
      <c r="Z75" s="30" t="s">
        <v>764</v>
      </c>
      <c r="AB75" s="44"/>
    </row>
    <row r="76" spans="3:38">
      <c r="W76" s="33"/>
      <c r="X76" s="30" t="s">
        <v>765</v>
      </c>
      <c r="AB76" s="44"/>
    </row>
    <row r="77" spans="3:38" ht="17.25" thickBot="1">
      <c r="W77" s="68"/>
      <c r="X77" s="54" t="s">
        <v>766</v>
      </c>
      <c r="Y77" s="54"/>
      <c r="Z77" s="54"/>
      <c r="AA77" s="54"/>
      <c r="AB77" s="56"/>
    </row>
    <row r="78" spans="3:38">
      <c r="AA78" s="253">
        <v>0.23</v>
      </c>
    </row>
    <row r="79" spans="3:38">
      <c r="S79" s="30" t="s">
        <v>767</v>
      </c>
    </row>
    <row r="80" spans="3:38">
      <c r="S80" s="30" t="s">
        <v>768</v>
      </c>
    </row>
    <row r="88" spans="1:26">
      <c r="E88" s="30" t="s">
        <v>769</v>
      </c>
      <c r="F88" s="30">
        <v>5200</v>
      </c>
      <c r="G88" s="30" t="s">
        <v>745</v>
      </c>
      <c r="X88" s="254">
        <v>860000</v>
      </c>
    </row>
    <row r="89" spans="1:26">
      <c r="X89" s="254">
        <v>1590000</v>
      </c>
    </row>
    <row r="90" spans="1:26">
      <c r="X90" s="254">
        <v>1630000</v>
      </c>
      <c r="Y90" s="30">
        <f>X90/X92</f>
        <v>0.32730923694779118</v>
      </c>
      <c r="Z90" s="88">
        <f>AC55/Y90</f>
        <v>3154273.9509202451</v>
      </c>
    </row>
    <row r="91" spans="1:26">
      <c r="X91" s="254">
        <v>900000</v>
      </c>
    </row>
    <row r="92" spans="1:26">
      <c r="A92" s="30" t="s">
        <v>770</v>
      </c>
      <c r="B92" s="30" t="s">
        <v>771</v>
      </c>
      <c r="X92" s="255">
        <f>SUM(X88:X91)</f>
        <v>4980000</v>
      </c>
    </row>
    <row r="94" spans="1:26">
      <c r="B94" s="30" t="s">
        <v>174</v>
      </c>
    </row>
    <row r="95" spans="1:26">
      <c r="B95" s="773" t="s">
        <v>769</v>
      </c>
      <c r="C95" s="773"/>
      <c r="D95" s="773"/>
      <c r="E95" s="773"/>
      <c r="F95" s="773"/>
      <c r="H95" s="30" t="s">
        <v>176</v>
      </c>
    </row>
    <row r="96" spans="1:26">
      <c r="B96" s="30" t="s">
        <v>772</v>
      </c>
      <c r="C96" s="30" t="s">
        <v>773</v>
      </c>
      <c r="D96" s="30" t="s">
        <v>774</v>
      </c>
      <c r="E96" s="30" t="s">
        <v>775</v>
      </c>
      <c r="F96" s="30" t="s">
        <v>776</v>
      </c>
      <c r="H96" s="30" t="s">
        <v>777</v>
      </c>
      <c r="I96" s="30" t="s">
        <v>778</v>
      </c>
      <c r="J96" s="30" t="s">
        <v>779</v>
      </c>
    </row>
    <row r="98" spans="1:6">
      <c r="A98" s="30" t="s">
        <v>780</v>
      </c>
      <c r="B98" s="30">
        <v>15148.883880000001</v>
      </c>
      <c r="C98" s="30">
        <v>8727.1641600000003</v>
      </c>
      <c r="D98" s="30">
        <v>0</v>
      </c>
      <c r="E98" s="30">
        <v>1148.7148400000001</v>
      </c>
      <c r="F98" s="30">
        <v>5273.0048800000004</v>
      </c>
    </row>
    <row r="99" spans="1:6">
      <c r="A99" s="30" t="s">
        <v>781</v>
      </c>
      <c r="B99" s="30">
        <v>6695.8257599999997</v>
      </c>
      <c r="C99" s="30">
        <v>3919.9435600000002</v>
      </c>
      <c r="E99" s="30">
        <v>1252.95768</v>
      </c>
      <c r="F99" s="30">
        <v>1522.92452</v>
      </c>
    </row>
    <row r="100" spans="1:6">
      <c r="A100" s="30" t="s">
        <v>782</v>
      </c>
      <c r="B100" s="30">
        <v>4947.6424400000005</v>
      </c>
      <c r="C100" s="30">
        <v>3613.1274400000002</v>
      </c>
      <c r="D100" s="30">
        <v>793.51739999999995</v>
      </c>
      <c r="E100" s="30">
        <v>540.99760000000003</v>
      </c>
    </row>
    <row r="101" spans="1:6">
      <c r="A101" s="30" t="s">
        <v>783</v>
      </c>
      <c r="B101" s="30">
        <v>14181.629799999999</v>
      </c>
      <c r="C101" s="30">
        <v>1752.2346400000001</v>
      </c>
      <c r="D101" s="30">
        <v>2051.0713599999999</v>
      </c>
      <c r="E101" s="30">
        <v>2725.1457999999998</v>
      </c>
      <c r="F101" s="30">
        <v>7653.1779999999999</v>
      </c>
    </row>
    <row r="113" spans="19:26" ht="17.25" thickBot="1"/>
    <row r="114" spans="19:26">
      <c r="S114" s="27" t="s">
        <v>784</v>
      </c>
      <c r="T114" s="28"/>
      <c r="U114" s="28"/>
      <c r="V114" s="28"/>
      <c r="W114" s="28"/>
      <c r="X114" s="28"/>
      <c r="Y114" s="28"/>
      <c r="Z114" s="29"/>
    </row>
    <row r="115" spans="19:26">
      <c r="S115" s="33" t="s">
        <v>160</v>
      </c>
      <c r="Z115" s="44"/>
    </row>
    <row r="116" spans="19:26">
      <c r="S116" s="33" t="s">
        <v>645</v>
      </c>
      <c r="T116" s="30" t="s">
        <v>646</v>
      </c>
      <c r="U116" s="30" t="s">
        <v>647</v>
      </c>
      <c r="V116" s="30" t="s">
        <v>648</v>
      </c>
      <c r="W116" s="30" t="s">
        <v>649</v>
      </c>
      <c r="Z116" s="44"/>
    </row>
    <row r="117" spans="19:26">
      <c r="S117" s="33" t="s">
        <v>650</v>
      </c>
      <c r="T117" s="30" t="s">
        <v>630</v>
      </c>
      <c r="U117" s="30" t="s">
        <v>630</v>
      </c>
      <c r="V117" s="30" t="s">
        <v>630</v>
      </c>
      <c r="W117" s="30" t="s">
        <v>650</v>
      </c>
      <c r="X117" s="30" t="s">
        <v>630</v>
      </c>
      <c r="Z117" s="44"/>
    </row>
    <row r="118" spans="19:26">
      <c r="S118" s="256">
        <f>21240609.2*365/1000</f>
        <v>7752822.358</v>
      </c>
      <c r="T118" s="30">
        <v>4209999.2</v>
      </c>
      <c r="U118" s="30">
        <v>1024260.7</v>
      </c>
      <c r="V118" s="30">
        <v>575054.1</v>
      </c>
      <c r="Z118" s="44"/>
    </row>
    <row r="119" spans="19:26">
      <c r="S119" s="257"/>
      <c r="Z119" s="44"/>
    </row>
    <row r="120" spans="19:26">
      <c r="S120" s="33"/>
      <c r="Z120" s="44"/>
    </row>
    <row r="121" spans="19:26">
      <c r="S121" s="33" t="s">
        <v>663</v>
      </c>
      <c r="T121" s="30" t="s">
        <v>664</v>
      </c>
      <c r="U121" s="30" t="s">
        <v>665</v>
      </c>
      <c r="V121" s="30" t="s">
        <v>666</v>
      </c>
      <c r="Z121" s="44"/>
    </row>
    <row r="122" spans="19:26">
      <c r="S122" s="33"/>
      <c r="V122" s="30" t="s">
        <v>673</v>
      </c>
      <c r="W122" s="30" t="s">
        <v>166</v>
      </c>
      <c r="X122" s="30" t="s">
        <v>674</v>
      </c>
      <c r="Y122" s="30" t="s">
        <v>110</v>
      </c>
      <c r="Z122" s="44" t="s">
        <v>675</v>
      </c>
    </row>
    <row r="123" spans="19:26">
      <c r="S123" s="33" t="s">
        <v>678</v>
      </c>
      <c r="T123" s="30" t="s">
        <v>589</v>
      </c>
      <c r="U123" s="30" t="s">
        <v>589</v>
      </c>
      <c r="V123" s="30" t="s">
        <v>589</v>
      </c>
      <c r="W123" s="30" t="s">
        <v>589</v>
      </c>
      <c r="X123" s="30" t="s">
        <v>589</v>
      </c>
      <c r="Y123" s="30" t="s">
        <v>589</v>
      </c>
      <c r="Z123" s="44" t="s">
        <v>589</v>
      </c>
    </row>
    <row r="124" spans="19:26">
      <c r="S124" s="256">
        <v>1287968.3</v>
      </c>
      <c r="T124" s="110">
        <v>47142.8</v>
      </c>
      <c r="U124" s="110">
        <v>549325.6</v>
      </c>
      <c r="V124" s="110">
        <v>121209.2</v>
      </c>
      <c r="W124" s="110">
        <v>37026.9</v>
      </c>
      <c r="X124" s="110">
        <v>374238.9</v>
      </c>
      <c r="Y124" s="110">
        <v>16850.599999999999</v>
      </c>
      <c r="Z124" s="258">
        <v>89308.800000000003</v>
      </c>
    </row>
    <row r="125" spans="19:26">
      <c r="S125" s="33"/>
      <c r="Z125" s="44"/>
    </row>
    <row r="126" spans="19:26">
      <c r="S126" s="33"/>
      <c r="T126" s="86" t="s">
        <v>683</v>
      </c>
      <c r="U126" s="86" t="s">
        <v>683</v>
      </c>
      <c r="Z126" s="44"/>
    </row>
    <row r="127" spans="19:26">
      <c r="S127" s="33"/>
      <c r="T127" s="110">
        <f>T124*$C$38</f>
        <v>33674.102040000005</v>
      </c>
      <c r="U127" s="110">
        <f>U124*$C$38</f>
        <v>392383.27607999998</v>
      </c>
      <c r="Z127" s="44"/>
    </row>
    <row r="128" spans="19:26">
      <c r="S128" s="33"/>
      <c r="Z128" s="44"/>
    </row>
    <row r="129" spans="19:26">
      <c r="S129" s="33"/>
      <c r="Z129" s="44"/>
    </row>
    <row r="130" spans="19:26">
      <c r="S130" s="33" t="s">
        <v>694</v>
      </c>
      <c r="T130" s="58"/>
      <c r="U130" s="58">
        <f>U127/24*$C$49</f>
        <v>5240.1612724358965</v>
      </c>
      <c r="V130" s="30" t="s">
        <v>695</v>
      </c>
      <c r="Z130" s="44"/>
    </row>
    <row r="131" spans="19:26">
      <c r="S131" s="33"/>
      <c r="U131" s="58"/>
      <c r="Z131" s="44"/>
    </row>
    <row r="132" spans="19:26">
      <c r="S132" s="33"/>
      <c r="U132" s="58">
        <f>U130*24/1000</f>
        <v>125.76387053846152</v>
      </c>
      <c r="V132" s="30" t="s">
        <v>700</v>
      </c>
      <c r="Z132" s="44"/>
    </row>
    <row r="133" spans="19:26">
      <c r="S133" s="33"/>
      <c r="U133" s="58">
        <f>U132*365</f>
        <v>45903.812746538453</v>
      </c>
      <c r="V133" s="30" t="s">
        <v>630</v>
      </c>
      <c r="Z133" s="44"/>
    </row>
    <row r="134" spans="19:26">
      <c r="S134" s="33"/>
      <c r="Z134" s="44"/>
    </row>
    <row r="135" spans="19:26">
      <c r="S135" s="33" t="s">
        <v>785</v>
      </c>
      <c r="Z135" s="44"/>
    </row>
    <row r="136" spans="19:26">
      <c r="S136" s="33" t="s">
        <v>710</v>
      </c>
      <c r="U136" s="30">
        <v>12.5</v>
      </c>
      <c r="V136" s="30" t="s">
        <v>711</v>
      </c>
      <c r="Z136" s="44"/>
    </row>
    <row r="137" spans="19:26">
      <c r="S137" s="33" t="s">
        <v>786</v>
      </c>
      <c r="U137" s="110">
        <v>967021.3</v>
      </c>
      <c r="V137" s="30" t="s">
        <v>602</v>
      </c>
      <c r="W137" s="110">
        <f>U137/$AA$78/1000</f>
        <v>4204.4404347826085</v>
      </c>
      <c r="X137" s="30" t="s">
        <v>161</v>
      </c>
      <c r="Z137" s="44"/>
    </row>
    <row r="138" spans="19:26">
      <c r="S138" s="33"/>
      <c r="T138" s="30" t="s">
        <v>114</v>
      </c>
      <c r="U138" s="110">
        <v>3696356183.8000002</v>
      </c>
      <c r="V138" s="30" t="s">
        <v>528</v>
      </c>
      <c r="W138" s="110">
        <f>U138/1000000</f>
        <v>3696.3561838000001</v>
      </c>
      <c r="X138" s="30" t="s">
        <v>161</v>
      </c>
      <c r="Y138" s="86"/>
      <c r="Z138" s="44"/>
    </row>
    <row r="139" spans="19:26">
      <c r="S139" s="33"/>
      <c r="T139" s="30" t="s">
        <v>720</v>
      </c>
      <c r="U139" s="110">
        <v>120557.4</v>
      </c>
      <c r="V139" s="30" t="s">
        <v>602</v>
      </c>
      <c r="W139" s="110">
        <f>U139/$AA$78/1000</f>
        <v>524.16260869565212</v>
      </c>
      <c r="X139" s="30" t="s">
        <v>161</v>
      </c>
      <c r="Z139" s="44"/>
    </row>
    <row r="140" spans="19:26" ht="17.25" thickBot="1">
      <c r="S140" s="68" t="s">
        <v>723</v>
      </c>
      <c r="T140" s="54"/>
      <c r="U140" s="259">
        <v>0.23100000000000001</v>
      </c>
      <c r="V140" s="54" t="s">
        <v>724</v>
      </c>
      <c r="W140" s="54"/>
      <c r="X140" s="54"/>
      <c r="Y140" s="54"/>
      <c r="Z140" s="56"/>
    </row>
  </sheetData>
  <mergeCells count="28"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  <mergeCell ref="C34:D34"/>
    <mergeCell ref="C42:E42"/>
    <mergeCell ref="S47:X47"/>
    <mergeCell ref="S48:T48"/>
    <mergeCell ref="S49:S51"/>
    <mergeCell ref="S52:T52"/>
    <mergeCell ref="AM1:AW1"/>
    <mergeCell ref="W28:X28"/>
    <mergeCell ref="S33:S34"/>
    <mergeCell ref="T33:T34"/>
    <mergeCell ref="U33:U34"/>
    <mergeCell ref="V33:Y33"/>
  </mergeCells>
  <phoneticPr fontId="5" type="noConversion"/>
  <hyperlinks>
    <hyperlink ref="AH7" r:id="rId1" xr:uid="{126EB828-1315-435E-9070-B35F79D803FD}"/>
    <hyperlink ref="AG60" r:id="rId2" xr:uid="{7EF6B9EC-D4EE-4279-92C5-FF867CC08246}"/>
    <hyperlink ref="D51" r:id="rId3" xr:uid="{FE914C74-BBE6-4B12-9809-A19FFB493CC2}"/>
    <hyperlink ref="H18" r:id="rId4" xr:uid="{615F25BA-85EE-4E45-A32C-DB50550D150A}"/>
    <hyperlink ref="AF63" r:id="rId5" xr:uid="{5A203E1A-B104-4E98-961D-ECF353D1FCFC}"/>
  </hyperlinks>
  <pageMargins left="0.7" right="0.7" top="0.75" bottom="0.75" header="0.3" footer="0.3"/>
  <pageSetup paperSize="9" orientation="portrait" verticalDpi="0" r:id="rId6"/>
  <drawing r:id="rId7"/>
  <legacyDrawing r:id="rId8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B48A-706C-4B7D-88EB-B0F0D932F8F9}">
  <dimension ref="A1:AG187"/>
  <sheetViews>
    <sheetView topLeftCell="I30" zoomScale="85" zoomScaleNormal="85" workbookViewId="0">
      <selection activeCell="Q44" sqref="Q44"/>
    </sheetView>
  </sheetViews>
  <sheetFormatPr defaultRowHeight="16.5"/>
  <cols>
    <col min="1" max="1" width="15.625" style="30" customWidth="1"/>
    <col min="2" max="2" width="11.5" style="30" bestFit="1" customWidth="1"/>
    <col min="3" max="3" width="9.125" style="30" bestFit="1" customWidth="1"/>
    <col min="4" max="6" width="11.75" style="30" bestFit="1" customWidth="1"/>
    <col min="7" max="7" width="14.625" style="30" bestFit="1" customWidth="1"/>
    <col min="8" max="8" width="16.625" style="30" bestFit="1" customWidth="1"/>
    <col min="9" max="9" width="14.625" style="30" bestFit="1" customWidth="1"/>
    <col min="10" max="10" width="16.625" style="30" bestFit="1" customWidth="1"/>
    <col min="11" max="12" width="12.625" style="30" bestFit="1" customWidth="1"/>
    <col min="13" max="13" width="18.75" style="30" bestFit="1" customWidth="1"/>
    <col min="14" max="14" width="11.5" style="30" bestFit="1" customWidth="1"/>
    <col min="15" max="16" width="9" style="30"/>
    <col min="17" max="17" width="12.625" style="30" bestFit="1" customWidth="1"/>
    <col min="18" max="18" width="10" style="30" bestFit="1" customWidth="1"/>
    <col min="19" max="19" width="11.625" style="30" bestFit="1" customWidth="1"/>
    <col min="20" max="22" width="9.125" style="30" bestFit="1" customWidth="1"/>
    <col min="23" max="24" width="11.5" style="30" bestFit="1" customWidth="1"/>
    <col min="25" max="28" width="9.875" style="30" bestFit="1" customWidth="1"/>
    <col min="29" max="16384" width="9" style="30"/>
  </cols>
  <sheetData>
    <row r="1" spans="1:33">
      <c r="A1" s="30" t="s">
        <v>787</v>
      </c>
      <c r="E1" s="86"/>
      <c r="K1" s="30" t="s">
        <v>788</v>
      </c>
    </row>
    <row r="2" spans="1:33">
      <c r="A2" s="30" t="s">
        <v>789</v>
      </c>
      <c r="B2" s="30" t="s">
        <v>790</v>
      </c>
      <c r="D2" s="86"/>
      <c r="G2" s="82"/>
      <c r="K2" s="30" t="s">
        <v>791</v>
      </c>
    </row>
    <row r="3" spans="1:33">
      <c r="K3" s="30" t="s">
        <v>792</v>
      </c>
    </row>
    <row r="4" spans="1:33">
      <c r="F4" s="82">
        <f>K13*Q28/1000+L13/1000</f>
        <v>21523.900046511626</v>
      </c>
      <c r="G4" s="82">
        <f>G13*M71</f>
        <v>570293.56511627906</v>
      </c>
      <c r="I4" s="82">
        <f>I13/860*1000</f>
        <v>357369.76744186046</v>
      </c>
      <c r="K4" s="30" t="s">
        <v>793</v>
      </c>
    </row>
    <row r="5" spans="1:33">
      <c r="I5" s="82"/>
      <c r="K5" s="30" t="s">
        <v>794</v>
      </c>
    </row>
    <row r="6" spans="1:33">
      <c r="G6" s="82">
        <f>G13*M70/1000</f>
        <v>490452.46600000001</v>
      </c>
    </row>
    <row r="7" spans="1:33">
      <c r="A7" s="30" t="s">
        <v>795</v>
      </c>
      <c r="C7" s="102" t="s">
        <v>796</v>
      </c>
      <c r="K7" s="30" t="s">
        <v>797</v>
      </c>
    </row>
    <row r="8" spans="1:33">
      <c r="B8" s="773" t="s">
        <v>798</v>
      </c>
      <c r="C8" s="773"/>
      <c r="D8" s="773"/>
      <c r="E8" s="773"/>
      <c r="F8" s="30" t="s">
        <v>799</v>
      </c>
      <c r="I8" s="30" t="s">
        <v>800</v>
      </c>
      <c r="K8" s="30" t="s">
        <v>801</v>
      </c>
    </row>
    <row r="9" spans="1:33">
      <c r="B9" s="30" t="s">
        <v>502</v>
      </c>
      <c r="C9" s="30" t="s">
        <v>802</v>
      </c>
      <c r="D9" s="30" t="s">
        <v>803</v>
      </c>
      <c r="E9" s="30" t="s">
        <v>804</v>
      </c>
      <c r="F9" s="30" t="s">
        <v>805</v>
      </c>
      <c r="G9" s="30" t="s">
        <v>806</v>
      </c>
      <c r="H9" s="30" t="s">
        <v>807</v>
      </c>
      <c r="I9" s="30" t="s">
        <v>808</v>
      </c>
      <c r="J9" s="30" t="s">
        <v>114</v>
      </c>
      <c r="K9" s="30" t="s">
        <v>172</v>
      </c>
      <c r="L9" s="30" t="s">
        <v>114</v>
      </c>
      <c r="M9" s="30" t="s">
        <v>809</v>
      </c>
      <c r="N9" s="30" t="s">
        <v>810</v>
      </c>
      <c r="Z9" s="30" t="s">
        <v>811</v>
      </c>
      <c r="AB9" s="30">
        <v>75003</v>
      </c>
      <c r="AD9" s="30">
        <f>AB38+AB40+AB36+AB37+AB39+AB13+AB12+AB34</f>
        <v>1649169</v>
      </c>
      <c r="AE9" s="30">
        <f>AB15+AB19+AB20+AB21+AB22+AB24</f>
        <v>1052194</v>
      </c>
      <c r="AF9" s="30">
        <f>AB9+AB10+AB11+AB26+AB27</f>
        <v>575102</v>
      </c>
      <c r="AG9" s="30">
        <f>AB28+AB30+AB33</f>
        <v>632329</v>
      </c>
    </row>
    <row r="10" spans="1:33">
      <c r="B10" s="30" t="s">
        <v>700</v>
      </c>
      <c r="C10" s="30" t="s">
        <v>230</v>
      </c>
      <c r="D10" s="30" t="s">
        <v>230</v>
      </c>
      <c r="E10" s="30" t="s">
        <v>230</v>
      </c>
      <c r="F10" s="30" t="s">
        <v>630</v>
      </c>
      <c r="G10" s="30" t="s">
        <v>630</v>
      </c>
      <c r="H10" s="30" t="s">
        <v>711</v>
      </c>
      <c r="I10" s="30" t="s">
        <v>812</v>
      </c>
      <c r="J10" s="30" t="s">
        <v>813</v>
      </c>
      <c r="K10" s="30" t="s">
        <v>590</v>
      </c>
      <c r="L10" s="30" t="s">
        <v>813</v>
      </c>
      <c r="M10" s="30" t="s">
        <v>590</v>
      </c>
      <c r="Z10" s="30" t="s">
        <v>814</v>
      </c>
      <c r="AB10" s="30">
        <v>63686</v>
      </c>
    </row>
    <row r="11" spans="1:33">
      <c r="A11" s="30" t="s">
        <v>815</v>
      </c>
      <c r="B11" s="82">
        <v>900</v>
      </c>
      <c r="C11" s="82">
        <v>63818</v>
      </c>
      <c r="D11" s="82">
        <v>27195</v>
      </c>
      <c r="E11" s="82">
        <v>6408</v>
      </c>
      <c r="F11" s="82">
        <v>253193</v>
      </c>
      <c r="G11" s="82">
        <v>247907</v>
      </c>
      <c r="H11" s="82">
        <v>89</v>
      </c>
      <c r="I11" s="82">
        <v>473549</v>
      </c>
      <c r="J11" s="82">
        <v>0</v>
      </c>
      <c r="K11" s="82">
        <v>356705</v>
      </c>
      <c r="L11" s="82">
        <v>25695828</v>
      </c>
      <c r="M11" s="82">
        <v>209139</v>
      </c>
      <c r="N11" s="82">
        <f>AD9</f>
        <v>1649169</v>
      </c>
      <c r="O11" s="30" t="s">
        <v>816</v>
      </c>
      <c r="T11" s="260">
        <v>550638</v>
      </c>
      <c r="U11" s="261">
        <v>0</v>
      </c>
      <c r="V11" s="260">
        <v>4268</v>
      </c>
      <c r="W11" s="260">
        <v>25685</v>
      </c>
      <c r="X11" s="262">
        <f>SUM(T11:W11)</f>
        <v>580591</v>
      </c>
      <c r="Z11" s="30" t="s">
        <v>817</v>
      </c>
      <c r="AB11" s="30">
        <v>113093</v>
      </c>
    </row>
    <row r="12" spans="1:33">
      <c r="A12" s="30" t="s">
        <v>818</v>
      </c>
      <c r="B12" s="82">
        <v>800</v>
      </c>
      <c r="C12" s="82">
        <v>46307</v>
      </c>
      <c r="D12" s="82">
        <v>29035</v>
      </c>
      <c r="E12" s="82">
        <v>5013</v>
      </c>
      <c r="F12" s="82">
        <v>170229</v>
      </c>
      <c r="G12" s="82">
        <v>175034</v>
      </c>
      <c r="H12" s="82">
        <v>71</v>
      </c>
      <c r="I12" s="82">
        <v>274521</v>
      </c>
      <c r="J12" s="82">
        <v>0</v>
      </c>
      <c r="K12" s="82">
        <v>152186</v>
      </c>
      <c r="L12" s="82">
        <v>17122561</v>
      </c>
      <c r="M12" s="82">
        <v>196368</v>
      </c>
      <c r="N12" s="82">
        <f>AE9</f>
        <v>1052194</v>
      </c>
      <c r="O12" s="30" t="s">
        <v>819</v>
      </c>
      <c r="T12" s="260">
        <v>319210</v>
      </c>
      <c r="U12" s="261">
        <v>0</v>
      </c>
      <c r="V12" s="260">
        <v>1820</v>
      </c>
      <c r="W12" s="260">
        <v>17122</v>
      </c>
      <c r="X12" s="262">
        <f>SUM(T12:W12)</f>
        <v>338152</v>
      </c>
      <c r="Z12" s="30" t="s">
        <v>820</v>
      </c>
      <c r="AB12" s="30">
        <v>135870</v>
      </c>
    </row>
    <row r="13" spans="1:33">
      <c r="A13" s="30" t="s">
        <v>821</v>
      </c>
      <c r="B13" s="82">
        <v>750</v>
      </c>
      <c r="C13" s="82">
        <v>58435</v>
      </c>
      <c r="D13" s="82">
        <v>30558</v>
      </c>
      <c r="E13" s="82">
        <v>1524</v>
      </c>
      <c r="F13" s="82">
        <v>175550</v>
      </c>
      <c r="G13" s="82">
        <v>172573</v>
      </c>
      <c r="H13" s="82">
        <v>76</v>
      </c>
      <c r="I13" s="82">
        <v>307338</v>
      </c>
      <c r="J13" s="82">
        <v>307338</v>
      </c>
      <c r="K13" s="82">
        <v>174292</v>
      </c>
      <c r="L13" s="82">
        <v>19438476</v>
      </c>
      <c r="M13" s="82">
        <v>149239</v>
      </c>
      <c r="N13" s="82">
        <f>AF9</f>
        <v>575102</v>
      </c>
      <c r="O13" s="30" t="s">
        <v>822</v>
      </c>
      <c r="T13" s="260">
        <v>357369</v>
      </c>
      <c r="U13" s="261">
        <v>307</v>
      </c>
      <c r="V13" s="260">
        <v>2085</v>
      </c>
      <c r="W13" s="260">
        <v>19438</v>
      </c>
      <c r="X13" s="262">
        <f>SUM(T13:W13)</f>
        <v>379199</v>
      </c>
      <c r="Z13" s="30" t="s">
        <v>823</v>
      </c>
      <c r="AB13" s="30">
        <v>167427</v>
      </c>
    </row>
    <row r="14" spans="1:33">
      <c r="A14" s="30" t="s">
        <v>824</v>
      </c>
      <c r="B14" s="82">
        <v>400</v>
      </c>
      <c r="C14" s="82">
        <v>16914</v>
      </c>
      <c r="D14" s="82">
        <v>14407</v>
      </c>
      <c r="E14" s="82">
        <v>2632</v>
      </c>
      <c r="F14" s="82">
        <v>99114</v>
      </c>
      <c r="G14" s="82">
        <v>100296</v>
      </c>
      <c r="H14" s="82">
        <v>85</v>
      </c>
      <c r="I14" s="82">
        <v>167585</v>
      </c>
      <c r="J14" s="82">
        <v>2219688</v>
      </c>
      <c r="K14" s="82">
        <v>884438</v>
      </c>
      <c r="L14" s="82">
        <v>9252030</v>
      </c>
      <c r="M14" s="82">
        <v>47824</v>
      </c>
      <c r="N14" s="82">
        <f>AG9</f>
        <v>632329</v>
      </c>
      <c r="O14" s="30" t="s">
        <v>825</v>
      </c>
      <c r="T14" s="260">
        <v>194866</v>
      </c>
      <c r="U14" s="260">
        <v>2219</v>
      </c>
      <c r="V14" s="260">
        <v>10582</v>
      </c>
      <c r="W14" s="260">
        <v>9252</v>
      </c>
      <c r="X14" s="262">
        <f>SUM(T14:W14)</f>
        <v>216919</v>
      </c>
    </row>
    <row r="15" spans="1:33">
      <c r="B15" s="82">
        <f>SUM(B11:B14)</f>
        <v>2850</v>
      </c>
      <c r="C15" s="82">
        <f>SUM(C11:C14)</f>
        <v>185474</v>
      </c>
      <c r="D15" s="82"/>
      <c r="E15" s="82">
        <f>SUM(E11:E14)</f>
        <v>15577</v>
      </c>
      <c r="F15" s="82"/>
      <c r="G15" s="82">
        <f>SUM(G11:G14)</f>
        <v>695810</v>
      </c>
      <c r="H15" s="82"/>
      <c r="I15" s="82">
        <f t="shared" ref="I15:N15" si="0">SUM(I11:I14)</f>
        <v>1222993</v>
      </c>
      <c r="J15" s="82">
        <f t="shared" si="0"/>
        <v>2527026</v>
      </c>
      <c r="K15" s="82">
        <f t="shared" si="0"/>
        <v>1567621</v>
      </c>
      <c r="L15" s="82">
        <f t="shared" si="0"/>
        <v>71508895</v>
      </c>
      <c r="M15" s="82">
        <f t="shared" si="0"/>
        <v>602570</v>
      </c>
      <c r="N15" s="86">
        <f t="shared" si="0"/>
        <v>3908794</v>
      </c>
      <c r="O15" s="30">
        <f>G15/N15</f>
        <v>0.1780114275656379</v>
      </c>
      <c r="P15" s="243">
        <f>C15/N15</f>
        <v>4.7450441235838983E-2</v>
      </c>
      <c r="Z15" s="30" t="s">
        <v>826</v>
      </c>
      <c r="AB15" s="30">
        <v>167598</v>
      </c>
    </row>
    <row r="16" spans="1:33">
      <c r="B16" s="82"/>
      <c r="C16" s="82"/>
      <c r="D16" s="82"/>
      <c r="E16" s="82"/>
      <c r="F16" s="82"/>
      <c r="G16" s="82">
        <f>G15*M71</f>
        <v>2299409.3255813951</v>
      </c>
      <c r="H16" s="82"/>
      <c r="I16" s="82">
        <f>I15/O27*1000</f>
        <v>1422084.8837209302</v>
      </c>
      <c r="J16" s="82">
        <f>J15/1000</f>
        <v>2527.0259999999998</v>
      </c>
      <c r="K16" s="82">
        <f>K15*Q28/1000</f>
        <v>18756.767546511626</v>
      </c>
      <c r="L16" s="82">
        <f>L15/1000</f>
        <v>71508.895000000004</v>
      </c>
      <c r="M16" s="82"/>
      <c r="N16" s="86"/>
      <c r="O16" s="30" t="s">
        <v>827</v>
      </c>
      <c r="P16" s="30" t="s">
        <v>402</v>
      </c>
    </row>
    <row r="17" spans="1:28">
      <c r="B17" s="82"/>
      <c r="C17" s="82"/>
      <c r="D17" s="82"/>
      <c r="E17" s="263" t="s">
        <v>821</v>
      </c>
      <c r="F17" s="263"/>
      <c r="G17" s="263">
        <f>G13*M71</f>
        <v>570293.56511627906</v>
      </c>
      <c r="H17" s="263"/>
      <c r="I17" s="263">
        <f>I13/860*1000</f>
        <v>357369.76744186046</v>
      </c>
      <c r="J17" s="263">
        <f>J13/1000</f>
        <v>307.33800000000002</v>
      </c>
      <c r="K17" s="263">
        <f>K13*Q28/1000</f>
        <v>2085.4240465116281</v>
      </c>
      <c r="L17" s="263">
        <f>L13/1000</f>
        <v>19438.475999999999</v>
      </c>
      <c r="M17" s="82"/>
      <c r="N17" s="86"/>
      <c r="Q17" s="30" t="s">
        <v>828</v>
      </c>
    </row>
    <row r="18" spans="1:28">
      <c r="B18" s="82"/>
      <c r="C18" s="82"/>
      <c r="D18" s="82"/>
      <c r="E18" s="82"/>
      <c r="F18" s="82"/>
      <c r="G18" s="82">
        <f>G17+K17+L17</f>
        <v>591817.46516279073</v>
      </c>
      <c r="H18" s="82">
        <f>I17+J17</f>
        <v>357677.10544186045</v>
      </c>
      <c r="I18" s="82"/>
      <c r="J18" s="82"/>
      <c r="K18" s="82"/>
      <c r="L18" s="82"/>
      <c r="M18" s="82"/>
      <c r="N18" s="86"/>
      <c r="Q18" s="82">
        <f>K15*Q26/1000000</f>
        <v>16130.820089999999</v>
      </c>
    </row>
    <row r="19" spans="1:28">
      <c r="B19" s="82">
        <f>B15*365</f>
        <v>1040250</v>
      </c>
      <c r="E19" s="57">
        <f>E15/C15</f>
        <v>8.398481727897171E-2</v>
      </c>
      <c r="I19" s="30">
        <f>I11/G11</f>
        <v>1.9101880947290717</v>
      </c>
      <c r="J19" s="82">
        <f>I11*1000000/$O$27</f>
        <v>550638372.0930233</v>
      </c>
      <c r="K19" s="82">
        <f>K11*$Q$28</f>
        <v>4268016.8023255821</v>
      </c>
      <c r="L19" s="86">
        <f>L11</f>
        <v>25695828</v>
      </c>
      <c r="M19" s="86">
        <f>K19+L19</f>
        <v>29963844.802325584</v>
      </c>
      <c r="Z19" s="30" t="s">
        <v>829</v>
      </c>
      <c r="AB19" s="30">
        <v>185920</v>
      </c>
    </row>
    <row r="20" spans="1:28">
      <c r="A20" s="30" t="s">
        <v>830</v>
      </c>
      <c r="I20" s="30">
        <f>I12/G12</f>
        <v>1.5683867134385319</v>
      </c>
      <c r="J20" s="82">
        <f>I12*1000000/$O$27</f>
        <v>319210465.11627907</v>
      </c>
      <c r="K20" s="82">
        <f>K12*$Q$28</f>
        <v>1820923.1860465119</v>
      </c>
      <c r="L20" s="86">
        <f>L12</f>
        <v>17122561</v>
      </c>
      <c r="M20" s="86">
        <f>K20+L20</f>
        <v>18943484.186046511</v>
      </c>
      <c r="Z20" s="30" t="s">
        <v>831</v>
      </c>
      <c r="AB20" s="30">
        <v>195396</v>
      </c>
    </row>
    <row r="21" spans="1:28">
      <c r="A21" s="30" t="s">
        <v>832</v>
      </c>
      <c r="B21" s="30">
        <v>5</v>
      </c>
      <c r="C21" s="30" t="s">
        <v>524</v>
      </c>
      <c r="I21" s="30">
        <f>I13/G13</f>
        <v>1.7809159022558569</v>
      </c>
      <c r="J21" s="82">
        <f>I13*1000000/$O$27+J13</f>
        <v>357677105.44186044</v>
      </c>
      <c r="K21" s="82">
        <f>K13*$Q$28</f>
        <v>2085424.046511628</v>
      </c>
      <c r="L21" s="86">
        <f>L13</f>
        <v>19438476</v>
      </c>
      <c r="M21" s="86">
        <f>K21+L21</f>
        <v>21523900.046511628</v>
      </c>
      <c r="O21" s="30" t="s">
        <v>833</v>
      </c>
      <c r="Z21" s="30" t="s">
        <v>834</v>
      </c>
      <c r="AB21" s="30">
        <v>145896</v>
      </c>
    </row>
    <row r="22" spans="1:28">
      <c r="A22" s="30" t="s">
        <v>505</v>
      </c>
      <c r="B22" s="30">
        <v>9.26</v>
      </c>
      <c r="C22" s="30" t="s">
        <v>835</v>
      </c>
      <c r="D22" s="30" t="s">
        <v>836</v>
      </c>
      <c r="I22" s="30">
        <f>I14/G14</f>
        <v>1.6709041237935711</v>
      </c>
      <c r="J22" s="82">
        <f>I14*1000000/$O$27+J14</f>
        <v>197085967.06976745</v>
      </c>
      <c r="K22" s="82">
        <f>K14*$Q$28</f>
        <v>10582403.511627907</v>
      </c>
      <c r="L22" s="86">
        <f>L14</f>
        <v>9252030</v>
      </c>
      <c r="M22" s="86">
        <f>K22+L22</f>
        <v>19834433.511627905</v>
      </c>
      <c r="P22" s="30" t="s">
        <v>528</v>
      </c>
      <c r="Q22" s="30" t="s">
        <v>837</v>
      </c>
      <c r="Z22" s="30" t="s">
        <v>838</v>
      </c>
      <c r="AB22" s="30">
        <v>139114</v>
      </c>
    </row>
    <row r="23" spans="1:28">
      <c r="A23" s="30" t="s">
        <v>839</v>
      </c>
      <c r="B23" s="30">
        <v>2</v>
      </c>
      <c r="C23" s="30" t="s">
        <v>541</v>
      </c>
      <c r="H23" s="88">
        <f>I13*1000000/$O$27</f>
        <v>357369767.44186044</v>
      </c>
      <c r="K23" s="30" t="s">
        <v>840</v>
      </c>
      <c r="P23" s="30">
        <v>1</v>
      </c>
      <c r="Q23" s="30">
        <v>859845.2</v>
      </c>
    </row>
    <row r="24" spans="1:28">
      <c r="A24" s="30" t="s">
        <v>841</v>
      </c>
      <c r="B24" s="30">
        <v>30</v>
      </c>
      <c r="C24" s="30" t="s">
        <v>842</v>
      </c>
      <c r="H24" s="88">
        <f>I14*1000000/$O$27</f>
        <v>194866279.06976745</v>
      </c>
      <c r="K24" s="30" t="s">
        <v>843</v>
      </c>
      <c r="L24" s="30" t="s">
        <v>844</v>
      </c>
      <c r="M24" s="86" t="s">
        <v>845</v>
      </c>
      <c r="Z24" s="30" t="s">
        <v>846</v>
      </c>
      <c r="AB24" s="30">
        <v>218270</v>
      </c>
    </row>
    <row r="25" spans="1:28">
      <c r="A25" s="30" t="s">
        <v>847</v>
      </c>
      <c r="B25" s="30">
        <f>(B24*B23)/B22</f>
        <v>6.4794816414686824</v>
      </c>
      <c r="C25" s="30" t="s">
        <v>848</v>
      </c>
      <c r="K25" s="89">
        <f>M19/G11</f>
        <v>120.86728007811632</v>
      </c>
      <c r="L25" s="89">
        <f>J19/G11</f>
        <v>2221.1489473593861</v>
      </c>
      <c r="M25" s="158">
        <f>G11/N11</f>
        <v>0.15032237448072333</v>
      </c>
      <c r="O25" s="30" t="s">
        <v>507</v>
      </c>
      <c r="Q25" s="30" t="s">
        <v>172</v>
      </c>
      <c r="Z25" s="30" t="s">
        <v>849</v>
      </c>
      <c r="AB25" s="30">
        <v>213914</v>
      </c>
    </row>
    <row r="26" spans="1:28">
      <c r="B26" s="30">
        <f>B25*(B11/B21)</f>
        <v>1166.3066954643627</v>
      </c>
      <c r="C26" s="30" t="s">
        <v>850</v>
      </c>
      <c r="K26" s="89">
        <f>M20/G12</f>
        <v>108.2274540149143</v>
      </c>
      <c r="L26" s="89">
        <f>J20/G12</f>
        <v>1823.705480742479</v>
      </c>
      <c r="M26" s="158">
        <f>G12/N12</f>
        <v>0.16635145229872059</v>
      </c>
      <c r="O26" s="30">
        <v>9030</v>
      </c>
      <c r="P26" s="30" t="s">
        <v>851</v>
      </c>
      <c r="Q26" s="30">
        <v>10290</v>
      </c>
      <c r="R26" s="30" t="s">
        <v>529</v>
      </c>
      <c r="Z26" s="30" t="s">
        <v>852</v>
      </c>
      <c r="AB26" s="30">
        <v>144838</v>
      </c>
    </row>
    <row r="27" spans="1:28">
      <c r="B27" s="30">
        <f>B26*365</f>
        <v>425701.94384449243</v>
      </c>
      <c r="C27" s="30" t="s">
        <v>853</v>
      </c>
      <c r="K27" s="89">
        <f>M21/G13</f>
        <v>124.72345063545066</v>
      </c>
      <c r="L27" s="89">
        <f>J21/G13</f>
        <v>2072.6133603858102</v>
      </c>
      <c r="M27" s="158">
        <f>G13/N13</f>
        <v>0.30007372605207422</v>
      </c>
      <c r="O27" s="30">
        <v>860</v>
      </c>
      <c r="P27" s="30" t="s">
        <v>854</v>
      </c>
      <c r="Z27" s="30" t="s">
        <v>855</v>
      </c>
      <c r="AB27" s="30">
        <v>178482</v>
      </c>
    </row>
    <row r="28" spans="1:28">
      <c r="B28" s="30">
        <f>B27*O28/1000</f>
        <v>4469.8704103671707</v>
      </c>
      <c r="C28" s="30" t="s">
        <v>415</v>
      </c>
      <c r="K28" s="89">
        <f>M22/G14</f>
        <v>197.75896856931388</v>
      </c>
      <c r="L28" s="89">
        <f>J22/G14</f>
        <v>1965.043142994411</v>
      </c>
      <c r="M28" s="158">
        <f>G14/N14</f>
        <v>0.15861363309289941</v>
      </c>
      <c r="O28" s="30">
        <f>O26/O27</f>
        <v>10.5</v>
      </c>
      <c r="P28" s="30" t="s">
        <v>856</v>
      </c>
      <c r="Q28" s="89">
        <f>Q26/O27</f>
        <v>11.965116279069768</v>
      </c>
      <c r="R28" s="30" t="s">
        <v>530</v>
      </c>
      <c r="Z28" s="30" t="s">
        <v>857</v>
      </c>
      <c r="AB28" s="30">
        <v>180633</v>
      </c>
    </row>
    <row r="29" spans="1:28">
      <c r="K29" s="264">
        <f>AVERAGE(K25:K28)</f>
        <v>137.89428832444878</v>
      </c>
      <c r="L29" s="264">
        <f>AVERAGE(L25:L28)</f>
        <v>2020.6277328705214</v>
      </c>
      <c r="M29" s="158">
        <f>G15/N15</f>
        <v>0.1780114275656379</v>
      </c>
      <c r="N29" s="89">
        <f>(L29-K29)*M29</f>
        <v>335.14806818921716</v>
      </c>
    </row>
    <row r="30" spans="1:28">
      <c r="M30" s="158">
        <f>L29/K29</f>
        <v>14.653454885065477</v>
      </c>
      <c r="Z30" s="30" t="s">
        <v>858</v>
      </c>
      <c r="AB30" s="30">
        <v>266982</v>
      </c>
    </row>
    <row r="31" spans="1:28">
      <c r="M31" s="30">
        <f>L25/K25</f>
        <v>18.37675958227786</v>
      </c>
      <c r="Q31" s="30" t="s">
        <v>859</v>
      </c>
      <c r="T31" s="102" t="s">
        <v>860</v>
      </c>
      <c r="Z31" s="30" t="s">
        <v>861</v>
      </c>
      <c r="AB31" s="30">
        <v>180531</v>
      </c>
    </row>
    <row r="32" spans="1:28">
      <c r="M32" s="30">
        <f>L26/K26</f>
        <v>16.850673402066384</v>
      </c>
      <c r="N32" s="82"/>
      <c r="P32" s="30" t="s">
        <v>862</v>
      </c>
      <c r="Q32" s="82">
        <v>56035</v>
      </c>
      <c r="R32" s="30" t="s">
        <v>700</v>
      </c>
      <c r="Z32" s="30" t="s">
        <v>863</v>
      </c>
      <c r="AB32" s="30">
        <v>114715</v>
      </c>
    </row>
    <row r="33" spans="12:28">
      <c r="M33" s="30">
        <f>L27/K27</f>
        <v>16.617671735556542</v>
      </c>
      <c r="P33" s="30" t="s">
        <v>810</v>
      </c>
      <c r="Q33" s="82">
        <v>53072685</v>
      </c>
      <c r="R33" s="30" t="s">
        <v>245</v>
      </c>
      <c r="Z33" s="30" t="s">
        <v>864</v>
      </c>
      <c r="AB33" s="30">
        <v>184714</v>
      </c>
    </row>
    <row r="34" spans="12:28">
      <c r="M34" s="30">
        <f>L28/K28</f>
        <v>9.9365563908959693</v>
      </c>
      <c r="Q34" s="30">
        <f>Q32/Q33</f>
        <v>1.055816188685385E-3</v>
      </c>
      <c r="R34" s="30" t="s">
        <v>865</v>
      </c>
      <c r="Z34" s="30" t="s">
        <v>866</v>
      </c>
      <c r="AB34" s="30">
        <v>184229</v>
      </c>
    </row>
    <row r="35" spans="12:28">
      <c r="Q35" s="30">
        <f>Q34*365</f>
        <v>0.38537290887016551</v>
      </c>
      <c r="R35" s="30" t="s">
        <v>867</v>
      </c>
    </row>
    <row r="36" spans="12:28">
      <c r="Z36" s="30" t="s">
        <v>868</v>
      </c>
      <c r="AB36" s="30">
        <v>274811</v>
      </c>
    </row>
    <row r="37" spans="12:28">
      <c r="L37" s="30" t="s">
        <v>869</v>
      </c>
      <c r="Z37" s="30" t="s">
        <v>870</v>
      </c>
      <c r="AB37" s="30">
        <v>173502</v>
      </c>
    </row>
    <row r="38" spans="12:28">
      <c r="L38" s="30" t="s">
        <v>871</v>
      </c>
      <c r="U38" s="72" t="s">
        <v>872</v>
      </c>
      <c r="Z38" s="30" t="s">
        <v>873</v>
      </c>
      <c r="AB38" s="30">
        <v>234872</v>
      </c>
    </row>
    <row r="39" spans="12:28">
      <c r="Z39" s="30" t="s">
        <v>874</v>
      </c>
      <c r="AB39" s="30">
        <v>281959</v>
      </c>
    </row>
    <row r="40" spans="12:28">
      <c r="Z40" s="30" t="s">
        <v>875</v>
      </c>
      <c r="AB40" s="30">
        <v>196499</v>
      </c>
    </row>
    <row r="41" spans="12:28" ht="17.25" thickBot="1">
      <c r="L41" s="30" t="s">
        <v>876</v>
      </c>
    </row>
    <row r="42" spans="12:28">
      <c r="L42" s="27"/>
      <c r="M42" s="28"/>
      <c r="N42" s="28"/>
      <c r="O42" s="28"/>
      <c r="P42" s="28"/>
      <c r="Q42" s="28" t="s">
        <v>689</v>
      </c>
      <c r="R42" s="29"/>
    </row>
    <row r="43" spans="12:28">
      <c r="L43" s="33"/>
      <c r="M43" s="30" t="s">
        <v>399</v>
      </c>
      <c r="N43" s="110">
        <v>100000</v>
      </c>
      <c r="O43" s="30" t="s">
        <v>245</v>
      </c>
      <c r="Q43" s="265">
        <v>1</v>
      </c>
      <c r="R43" s="44" t="s">
        <v>245</v>
      </c>
    </row>
    <row r="44" spans="12:28">
      <c r="L44" s="33"/>
      <c r="M44" s="30" t="s">
        <v>877</v>
      </c>
      <c r="N44" s="110">
        <f>Q44*N43</f>
        <v>38537.290887016548</v>
      </c>
      <c r="O44" s="30" t="s">
        <v>630</v>
      </c>
      <c r="Q44" s="476">
        <f>Q35</f>
        <v>0.38537290887016551</v>
      </c>
      <c r="R44" s="44" t="s">
        <v>630</v>
      </c>
    </row>
    <row r="45" spans="12:28">
      <c r="L45" s="33"/>
      <c r="M45" s="30" t="s">
        <v>806</v>
      </c>
      <c r="N45" s="110">
        <f t="shared" ref="N45:N50" si="1">Q45*$N$43</f>
        <v>17801.14275656379</v>
      </c>
      <c r="O45" s="30" t="s">
        <v>630</v>
      </c>
      <c r="Q45" s="265">
        <f>O15</f>
        <v>0.1780114275656379</v>
      </c>
      <c r="R45" s="44" t="s">
        <v>630</v>
      </c>
    </row>
    <row r="46" spans="12:28">
      <c r="L46" s="33"/>
      <c r="M46" s="30" t="s">
        <v>498</v>
      </c>
      <c r="N46" s="110">
        <f t="shared" si="1"/>
        <v>26613.067866968686</v>
      </c>
      <c r="O46" s="30" t="s">
        <v>630</v>
      </c>
      <c r="Q46" s="265">
        <f>B19/N15</f>
        <v>0.26613067866968687</v>
      </c>
      <c r="R46" s="30" t="s">
        <v>630</v>
      </c>
    </row>
    <row r="47" spans="12:28">
      <c r="L47" s="33"/>
      <c r="M47" s="30" t="s">
        <v>802</v>
      </c>
      <c r="N47" s="110">
        <f t="shared" si="1"/>
        <v>4745.044123583898</v>
      </c>
      <c r="O47" s="30" t="s">
        <v>230</v>
      </c>
      <c r="Q47" s="265">
        <f>P15</f>
        <v>4.7450441235838983E-2</v>
      </c>
      <c r="R47" s="44" t="s">
        <v>230</v>
      </c>
    </row>
    <row r="48" spans="12:28">
      <c r="L48" s="33"/>
      <c r="M48" s="30" t="s">
        <v>806</v>
      </c>
      <c r="N48" s="110">
        <f t="shared" si="1"/>
        <v>17801.14275656379</v>
      </c>
      <c r="O48" s="30" t="s">
        <v>630</v>
      </c>
      <c r="Q48" s="265">
        <f>G15/N15</f>
        <v>0.1780114275656379</v>
      </c>
      <c r="R48" s="44" t="s">
        <v>630</v>
      </c>
    </row>
    <row r="49" spans="4:18">
      <c r="L49" s="33"/>
      <c r="M49" s="30" t="s">
        <v>878</v>
      </c>
      <c r="N49" s="110">
        <f t="shared" si="1"/>
        <v>8631.3739025219693</v>
      </c>
      <c r="O49" s="30" t="s">
        <v>415</v>
      </c>
      <c r="Q49" s="30">
        <f>G97/N15</f>
        <v>8.6313739025219702E-2</v>
      </c>
      <c r="R49" s="44" t="s">
        <v>415</v>
      </c>
    </row>
    <row r="50" spans="4:18">
      <c r="L50" s="33"/>
      <c r="M50" s="30" t="s">
        <v>714</v>
      </c>
      <c r="N50" s="110">
        <f t="shared" si="1"/>
        <v>221317.27955184539</v>
      </c>
      <c r="O50" s="30" t="s">
        <v>702</v>
      </c>
      <c r="Q50" s="30">
        <f>G98/N15*1000</f>
        <v>2.2131727955184539</v>
      </c>
      <c r="R50" s="44" t="s">
        <v>702</v>
      </c>
    </row>
    <row r="51" spans="4:18" ht="17.25" thickBot="1">
      <c r="L51" s="68"/>
      <c r="M51" s="54"/>
      <c r="N51" s="228"/>
      <c r="O51" s="54"/>
      <c r="P51" s="54"/>
      <c r="Q51" s="54"/>
      <c r="R51" s="56"/>
    </row>
    <row r="52" spans="4:18">
      <c r="D52" s="30" t="s">
        <v>806</v>
      </c>
      <c r="F52" s="30" t="s">
        <v>879</v>
      </c>
      <c r="I52" s="30" t="s">
        <v>880</v>
      </c>
      <c r="L52" s="73" t="s">
        <v>721</v>
      </c>
    </row>
    <row r="53" spans="4:18">
      <c r="F53" s="50" t="s">
        <v>173</v>
      </c>
      <c r="G53" s="50"/>
      <c r="H53" s="50" t="s">
        <v>174</v>
      </c>
      <c r="I53" s="50"/>
    </row>
    <row r="54" spans="4:18">
      <c r="D54" s="30" t="s">
        <v>789</v>
      </c>
      <c r="F54" s="50" t="s">
        <v>172</v>
      </c>
      <c r="G54" s="50" t="s">
        <v>114</v>
      </c>
      <c r="H54" s="50" t="s">
        <v>808</v>
      </c>
      <c r="I54" s="50" t="s">
        <v>114</v>
      </c>
    </row>
    <row r="55" spans="4:18">
      <c r="D55" s="86">
        <f>G16</f>
        <v>2299409.3255813951</v>
      </c>
      <c r="F55" s="266">
        <f>K16</f>
        <v>18756.767546511626</v>
      </c>
      <c r="G55" s="266">
        <f>L16</f>
        <v>71508.895000000004</v>
      </c>
      <c r="H55" s="266">
        <f>I16</f>
        <v>1422084.8837209302</v>
      </c>
      <c r="I55" s="266">
        <f>J16</f>
        <v>2527.0259999999998</v>
      </c>
      <c r="M55" s="88"/>
    </row>
    <row r="57" spans="4:18">
      <c r="D57" s="30" t="s">
        <v>881</v>
      </c>
      <c r="M57" s="30" t="s">
        <v>882</v>
      </c>
    </row>
    <row r="58" spans="4:18">
      <c r="M58" s="30" t="s">
        <v>883</v>
      </c>
    </row>
    <row r="60" spans="4:18">
      <c r="M60" s="30" t="s">
        <v>884</v>
      </c>
    </row>
    <row r="61" spans="4:18">
      <c r="M61" s="30" t="s">
        <v>885</v>
      </c>
    </row>
    <row r="62" spans="4:18">
      <c r="M62" s="30">
        <v>3500</v>
      </c>
      <c r="N62" s="30" t="s">
        <v>761</v>
      </c>
    </row>
    <row r="63" spans="4:18">
      <c r="M63" s="89">
        <f>M62/O27</f>
        <v>4.0697674418604652</v>
      </c>
      <c r="N63" s="30" t="s">
        <v>532</v>
      </c>
    </row>
    <row r="64" spans="4:18">
      <c r="D64" s="30" t="s">
        <v>886</v>
      </c>
      <c r="M64" s="30" t="s">
        <v>887</v>
      </c>
    </row>
    <row r="65" spans="4:17">
      <c r="D65" s="30" t="s">
        <v>888</v>
      </c>
      <c r="E65" s="30" t="s">
        <v>730</v>
      </c>
      <c r="F65" s="30" t="s">
        <v>889</v>
      </c>
      <c r="G65" s="30" t="s">
        <v>458</v>
      </c>
      <c r="H65" s="30" t="s">
        <v>733</v>
      </c>
      <c r="I65" s="30" t="s">
        <v>175</v>
      </c>
      <c r="M65" s="30" t="s">
        <v>890</v>
      </c>
    </row>
    <row r="66" spans="4:17">
      <c r="D66" s="30" t="s">
        <v>230</v>
      </c>
      <c r="E66" s="30" t="s">
        <v>711</v>
      </c>
      <c r="F66" s="30" t="s">
        <v>230</v>
      </c>
      <c r="G66" s="30" t="s">
        <v>453</v>
      </c>
      <c r="H66" s="30" t="s">
        <v>711</v>
      </c>
      <c r="I66" s="30" t="s">
        <v>178</v>
      </c>
    </row>
    <row r="67" spans="4:17">
      <c r="D67" s="86">
        <f>C15/2</f>
        <v>92737</v>
      </c>
      <c r="E67" s="87">
        <v>0.15</v>
      </c>
      <c r="F67" s="82">
        <f>D67*E67</f>
        <v>13910.55</v>
      </c>
      <c r="G67" s="89">
        <f>F67/'환경연계형(물재생센터)'!AC63</f>
        <v>1.4051060606060606</v>
      </c>
      <c r="H67" s="87">
        <v>0.2</v>
      </c>
      <c r="I67" s="82">
        <f>G67*8760*H67</f>
        <v>2461.7458181818183</v>
      </c>
      <c r="M67" s="30" t="s">
        <v>891</v>
      </c>
      <c r="Q67" s="30" t="s">
        <v>892</v>
      </c>
    </row>
    <row r="68" spans="4:17">
      <c r="M68" s="30">
        <v>2694</v>
      </c>
      <c r="N68" s="30" t="s">
        <v>761</v>
      </c>
      <c r="O68" s="30" t="s">
        <v>893</v>
      </c>
    </row>
    <row r="69" spans="4:17">
      <c r="M69" s="30" t="s">
        <v>894</v>
      </c>
    </row>
    <row r="70" spans="4:17">
      <c r="D70" s="773" t="s">
        <v>173</v>
      </c>
      <c r="E70" s="773"/>
      <c r="F70" s="773" t="s">
        <v>174</v>
      </c>
      <c r="G70" s="773"/>
      <c r="H70" s="773"/>
      <c r="M70" s="30">
        <v>2842</v>
      </c>
      <c r="N70" s="30" t="s">
        <v>761</v>
      </c>
    </row>
    <row r="71" spans="4:17">
      <c r="D71" s="773" t="s">
        <v>172</v>
      </c>
      <c r="E71" s="773" t="s">
        <v>114</v>
      </c>
      <c r="F71" s="30" t="s">
        <v>117</v>
      </c>
      <c r="G71" s="30" t="s">
        <v>895</v>
      </c>
      <c r="H71" s="30" t="s">
        <v>114</v>
      </c>
      <c r="M71" s="89">
        <f>M70/O27</f>
        <v>3.3046511627906976</v>
      </c>
    </row>
    <row r="72" spans="4:17">
      <c r="D72" s="773"/>
      <c r="E72" s="773"/>
      <c r="F72" s="30" t="s">
        <v>896</v>
      </c>
      <c r="G72" s="30" t="s">
        <v>896</v>
      </c>
      <c r="H72" s="30" t="s">
        <v>82</v>
      </c>
    </row>
    <row r="73" spans="4:17">
      <c r="D73" s="86">
        <f>K16</f>
        <v>18756.767546511626</v>
      </c>
      <c r="E73" s="82">
        <f>L16</f>
        <v>71508.895000000004</v>
      </c>
      <c r="F73" s="86">
        <f>M75</f>
        <v>2179665.2790697673</v>
      </c>
      <c r="G73" s="86">
        <f>I55</f>
        <v>2527.0259999999998</v>
      </c>
      <c r="H73" s="86">
        <f>I67</f>
        <v>2461.7458181818183</v>
      </c>
      <c r="M73" s="30" t="s">
        <v>897</v>
      </c>
    </row>
    <row r="74" spans="4:17">
      <c r="M74" s="30" t="s">
        <v>898</v>
      </c>
    </row>
    <row r="75" spans="4:17">
      <c r="D75" s="30" t="s">
        <v>899</v>
      </c>
      <c r="M75" s="82">
        <f>G15*M68/860</f>
        <v>2179665.2790697673</v>
      </c>
      <c r="N75" s="30" t="s">
        <v>178</v>
      </c>
    </row>
    <row r="77" spans="4:17">
      <c r="M77" s="86">
        <f>M75-H55</f>
        <v>757580.39534883713</v>
      </c>
    </row>
    <row r="79" spans="4:17">
      <c r="D79" s="30" t="s">
        <v>900</v>
      </c>
      <c r="E79" s="30" t="s">
        <v>901</v>
      </c>
    </row>
    <row r="80" spans="4:17">
      <c r="E80" s="30" t="s">
        <v>902</v>
      </c>
    </row>
    <row r="81" spans="3:11">
      <c r="E81" s="102" t="s">
        <v>903</v>
      </c>
    </row>
    <row r="83" spans="3:11">
      <c r="E83" s="30" t="s">
        <v>904</v>
      </c>
    </row>
    <row r="84" spans="3:11">
      <c r="E84" s="102" t="s">
        <v>905</v>
      </c>
      <c r="K84" s="30" t="s">
        <v>906</v>
      </c>
    </row>
    <row r="86" spans="3:11">
      <c r="E86" s="30">
        <v>7000</v>
      </c>
    </row>
    <row r="87" spans="3:11">
      <c r="E87" s="30">
        <v>36100000</v>
      </c>
    </row>
    <row r="88" spans="3:11">
      <c r="E88" s="30">
        <f>E86*8760</f>
        <v>61320000</v>
      </c>
      <c r="I88" s="30" t="s">
        <v>907</v>
      </c>
    </row>
    <row r="89" spans="3:11">
      <c r="E89" s="30">
        <f>E87/E88</f>
        <v>0.58871493803000652</v>
      </c>
      <c r="I89" s="30" t="s">
        <v>908</v>
      </c>
    </row>
    <row r="90" spans="3:11">
      <c r="D90" s="30" t="s">
        <v>909</v>
      </c>
    </row>
    <row r="91" spans="3:11">
      <c r="D91" s="30" t="s">
        <v>173</v>
      </c>
      <c r="F91" s="30" t="s">
        <v>174</v>
      </c>
    </row>
    <row r="92" spans="3:11">
      <c r="D92" s="30" t="s">
        <v>896</v>
      </c>
      <c r="E92" s="30" t="s">
        <v>172</v>
      </c>
      <c r="F92" s="30" t="s">
        <v>808</v>
      </c>
      <c r="G92" s="30" t="s">
        <v>114</v>
      </c>
      <c r="I92" s="30" t="s">
        <v>910</v>
      </c>
      <c r="J92" s="30" t="s">
        <v>118</v>
      </c>
    </row>
    <row r="93" spans="3:11">
      <c r="C93" s="30" t="s">
        <v>551</v>
      </c>
      <c r="D93" s="86">
        <f>(F93+G93)-E93</f>
        <v>1477364.0371744186</v>
      </c>
      <c r="E93" s="86">
        <f>F55</f>
        <v>18756.767546511626</v>
      </c>
      <c r="F93" s="86">
        <f>H55</f>
        <v>1422084.8837209302</v>
      </c>
      <c r="G93" s="86">
        <f>G55+I55</f>
        <v>74035.921000000002</v>
      </c>
      <c r="I93" s="30">
        <v>304</v>
      </c>
      <c r="J93" s="57">
        <v>0.85499999999999998</v>
      </c>
    </row>
    <row r="94" spans="3:11">
      <c r="D94" s="87">
        <f>D93/$M$75</f>
        <v>0.67779399495913639</v>
      </c>
      <c r="F94" s="87">
        <v>0.5</v>
      </c>
      <c r="G94" s="87">
        <v>0.5</v>
      </c>
      <c r="I94" s="30" t="s">
        <v>459</v>
      </c>
      <c r="J94" s="57"/>
    </row>
    <row r="95" spans="3:11">
      <c r="C95" s="30" t="s">
        <v>911</v>
      </c>
      <c r="D95" s="86">
        <f>M75-D93</f>
        <v>702301.24189534876</v>
      </c>
      <c r="F95" s="82">
        <f>$D$95*F94</f>
        <v>351150.62094767438</v>
      </c>
      <c r="G95" s="82">
        <f>$D$95*G94</f>
        <v>351150.62094767438</v>
      </c>
      <c r="I95" s="30">
        <v>39</v>
      </c>
      <c r="J95" s="30" t="s">
        <v>532</v>
      </c>
    </row>
    <row r="96" spans="3:11">
      <c r="D96" s="87">
        <f>D95/$M$75</f>
        <v>0.32220600504086355</v>
      </c>
      <c r="I96" s="89">
        <f>I93/I95</f>
        <v>7.7948717948717947</v>
      </c>
      <c r="J96" s="30" t="s">
        <v>653</v>
      </c>
    </row>
    <row r="97" spans="4:11">
      <c r="G97" s="86">
        <f>G95+J16+I67-E93</f>
        <v>337382.62521934463</v>
      </c>
      <c r="H97" s="30" t="s">
        <v>178</v>
      </c>
    </row>
    <row r="98" spans="4:11">
      <c r="G98" s="82">
        <f>G97/I95</f>
        <v>8650.8365440857597</v>
      </c>
      <c r="H98" s="30" t="s">
        <v>630</v>
      </c>
    </row>
    <row r="99" spans="4:11">
      <c r="G99" s="82">
        <f>G98*'환경연계형(물재생센터)'!AF70</f>
        <v>288072.8569180558</v>
      </c>
      <c r="H99" s="30" t="s">
        <v>178</v>
      </c>
    </row>
    <row r="100" spans="4:11">
      <c r="G100" s="30">
        <f>G98/N15</f>
        <v>2.2131727955184539E-3</v>
      </c>
    </row>
    <row r="102" spans="4:11">
      <c r="D102" s="900" t="s">
        <v>173</v>
      </c>
      <c r="E102" s="901"/>
      <c r="F102" s="901"/>
      <c r="G102" s="901" t="s">
        <v>174</v>
      </c>
      <c r="H102" s="901"/>
      <c r="I102" s="901"/>
      <c r="J102" s="901"/>
      <c r="K102" s="901"/>
    </row>
    <row r="103" spans="4:11">
      <c r="D103" s="901" t="s">
        <v>114</v>
      </c>
      <c r="E103" s="901"/>
      <c r="F103" s="906" t="s">
        <v>172</v>
      </c>
      <c r="G103" s="901"/>
      <c r="H103" s="901"/>
      <c r="I103" s="901"/>
      <c r="J103" s="906" t="s">
        <v>117</v>
      </c>
      <c r="K103" s="901" t="s">
        <v>96</v>
      </c>
    </row>
    <row r="104" spans="4:11">
      <c r="D104" s="237" t="s">
        <v>798</v>
      </c>
      <c r="E104" s="237" t="s">
        <v>912</v>
      </c>
      <c r="F104" s="907"/>
      <c r="G104" s="237"/>
      <c r="H104" s="237"/>
      <c r="I104" s="237"/>
      <c r="J104" s="907"/>
      <c r="K104" s="901"/>
    </row>
    <row r="105" spans="4:11">
      <c r="D105" s="120">
        <f>G55+E93</f>
        <v>90265.662546511623</v>
      </c>
      <c r="E105" s="120">
        <f>G97</f>
        <v>337382.62521934463</v>
      </c>
      <c r="F105" s="120">
        <v>0</v>
      </c>
      <c r="G105" s="120"/>
      <c r="H105" s="120"/>
      <c r="I105" s="120"/>
      <c r="J105" s="120">
        <f>F93+F95</f>
        <v>1773235.5046686046</v>
      </c>
      <c r="K105" s="120">
        <f>G99</f>
        <v>288072.8569180558</v>
      </c>
    </row>
    <row r="107" spans="4:11">
      <c r="D107" s="30" t="s">
        <v>913</v>
      </c>
    </row>
    <row r="109" spans="4:11">
      <c r="D109" s="30" t="s">
        <v>914</v>
      </c>
    </row>
    <row r="110" spans="4:11">
      <c r="D110" s="30" t="s">
        <v>173</v>
      </c>
      <c r="F110" s="30" t="s">
        <v>174</v>
      </c>
    </row>
    <row r="111" spans="4:11">
      <c r="D111" s="30" t="s">
        <v>114</v>
      </c>
      <c r="E111" s="30" t="s">
        <v>172</v>
      </c>
      <c r="F111" s="30" t="s">
        <v>117</v>
      </c>
      <c r="G111" s="30" t="s">
        <v>96</v>
      </c>
      <c r="I111" s="30" t="s">
        <v>915</v>
      </c>
    </row>
    <row r="112" spans="4:11">
      <c r="D112" s="82">
        <f>(D105+E105)/$C$15*1000000</f>
        <v>2305704.7767657796</v>
      </c>
      <c r="E112" s="82">
        <f>F105/$C$15*1000000</f>
        <v>0</v>
      </c>
      <c r="F112" s="82">
        <f>J105/$C$15*1000000</f>
        <v>9560561.0741592068</v>
      </c>
      <c r="G112" s="82">
        <f>K105/$C$15*1000000</f>
        <v>1553171.1017072788</v>
      </c>
      <c r="I112" s="30" t="s">
        <v>916</v>
      </c>
    </row>
    <row r="113" spans="3:14">
      <c r="D113" s="82"/>
      <c r="E113" s="82"/>
      <c r="F113" s="82"/>
    </row>
    <row r="115" spans="3:14">
      <c r="F115" s="295">
        <v>2694</v>
      </c>
      <c r="G115" s="30" t="s">
        <v>761</v>
      </c>
    </row>
    <row r="116" spans="3:14">
      <c r="F116" s="30" t="s">
        <v>801</v>
      </c>
      <c r="H116" s="30" t="s">
        <v>800</v>
      </c>
      <c r="J116" s="30" t="s">
        <v>917</v>
      </c>
      <c r="M116" s="30" t="s">
        <v>918</v>
      </c>
    </row>
    <row r="117" spans="3:14">
      <c r="D117" s="30" t="s">
        <v>806</v>
      </c>
      <c r="E117" s="30" t="s">
        <v>919</v>
      </c>
      <c r="F117" s="30" t="s">
        <v>172</v>
      </c>
      <c r="G117" s="30" t="s">
        <v>114</v>
      </c>
      <c r="H117" s="30" t="s">
        <v>114</v>
      </c>
      <c r="I117" s="30" t="s">
        <v>117</v>
      </c>
      <c r="J117" s="30" t="s">
        <v>91</v>
      </c>
      <c r="K117" s="30" t="s">
        <v>114</v>
      </c>
      <c r="L117" s="30" t="s">
        <v>117</v>
      </c>
      <c r="M117" s="30" t="s">
        <v>96</v>
      </c>
      <c r="N117" s="30" t="s">
        <v>117</v>
      </c>
    </row>
    <row r="118" spans="3:14">
      <c r="C118" s="30" t="s">
        <v>920</v>
      </c>
      <c r="D118" s="82">
        <v>247907</v>
      </c>
      <c r="E118" s="82">
        <f>D118*$F$115/860</f>
        <v>776583.09069767443</v>
      </c>
      <c r="F118" s="267">
        <v>4268</v>
      </c>
      <c r="G118" s="267">
        <v>25685</v>
      </c>
      <c r="H118" s="267">
        <v>0</v>
      </c>
      <c r="I118" s="267">
        <v>550638</v>
      </c>
      <c r="J118" s="86">
        <f>E118-F118-G118-H118-I118</f>
        <v>195992.09069767443</v>
      </c>
      <c r="K118" s="82">
        <f>J118/2</f>
        <v>97996.045348837215</v>
      </c>
      <c r="L118" s="82">
        <f>J118-K118</f>
        <v>97996.045348837215</v>
      </c>
      <c r="M118" s="82">
        <f>K118*0.855</f>
        <v>83786.618773255817</v>
      </c>
      <c r="N118" s="82">
        <f>L118</f>
        <v>97996.045348837215</v>
      </c>
    </row>
    <row r="119" spans="3:14">
      <c r="C119" s="30" t="s">
        <v>921</v>
      </c>
      <c r="D119" s="82">
        <v>175034</v>
      </c>
      <c r="E119" s="82">
        <f>D119*$F$115/860</f>
        <v>548304.18139534886</v>
      </c>
      <c r="F119" s="267">
        <v>1820</v>
      </c>
      <c r="G119" s="267">
        <v>17122</v>
      </c>
      <c r="H119" s="267">
        <v>0</v>
      </c>
      <c r="I119" s="267">
        <v>319210</v>
      </c>
      <c r="J119" s="86">
        <f>E119-F119-G119-H119-I119</f>
        <v>210152.18139534886</v>
      </c>
      <c r="K119" s="82">
        <f>J119/2</f>
        <v>105076.09069767443</v>
      </c>
      <c r="L119" s="82">
        <f>J119-K119</f>
        <v>105076.09069767443</v>
      </c>
      <c r="M119" s="82">
        <f>K119*0.855</f>
        <v>89840.057546511642</v>
      </c>
      <c r="N119" s="82">
        <f>L119</f>
        <v>105076.09069767443</v>
      </c>
    </row>
    <row r="120" spans="3:14">
      <c r="C120" s="30" t="s">
        <v>922</v>
      </c>
      <c r="D120" s="82">
        <v>172573</v>
      </c>
      <c r="E120" s="82">
        <f>D120*$F$115/860</f>
        <v>540594.95581395354</v>
      </c>
      <c r="F120" s="267">
        <v>2085</v>
      </c>
      <c r="G120" s="267">
        <v>19438</v>
      </c>
      <c r="H120" s="267">
        <v>307</v>
      </c>
      <c r="I120" s="267">
        <v>357369</v>
      </c>
      <c r="J120" s="86">
        <f>E120-F120-G120-H120-I120</f>
        <v>161395.95581395354</v>
      </c>
      <c r="K120" s="82">
        <f>J120/2</f>
        <v>80697.977906976768</v>
      </c>
      <c r="L120" s="82">
        <f>J120-K120</f>
        <v>80697.977906976768</v>
      </c>
      <c r="M120" s="82">
        <f>K120*0.855</f>
        <v>68996.771110465139</v>
      </c>
      <c r="N120" s="82">
        <f>L120</f>
        <v>80697.977906976768</v>
      </c>
    </row>
    <row r="121" spans="3:14">
      <c r="C121" s="30" t="s">
        <v>923</v>
      </c>
      <c r="D121" s="82">
        <v>100296</v>
      </c>
      <c r="E121" s="82">
        <f>D121*$F$115/860</f>
        <v>314183.05116279068</v>
      </c>
      <c r="F121" s="267">
        <v>10582</v>
      </c>
      <c r="G121" s="267">
        <v>9252</v>
      </c>
      <c r="H121" s="267">
        <v>2219</v>
      </c>
      <c r="I121" s="267">
        <v>194866</v>
      </c>
      <c r="J121" s="86">
        <f>E121-F121-G121-H121-I121</f>
        <v>97264.051162790682</v>
      </c>
      <c r="K121" s="82">
        <f>J121/2</f>
        <v>48632.025581395341</v>
      </c>
      <c r="L121" s="82">
        <f>J121-K121</f>
        <v>48632.025581395341</v>
      </c>
      <c r="M121" s="82">
        <f>K121*0.855</f>
        <v>41580.381872093014</v>
      </c>
      <c r="N121" s="82">
        <f>L121</f>
        <v>48632.025581395341</v>
      </c>
    </row>
    <row r="122" spans="3:14">
      <c r="D122" s="86">
        <f t="shared" ref="D122:N122" si="2">SUM(D118:D121)</f>
        <v>695810</v>
      </c>
      <c r="E122" s="86">
        <f t="shared" si="2"/>
        <v>2179665.2790697673</v>
      </c>
      <c r="F122" s="86">
        <f t="shared" si="2"/>
        <v>18755</v>
      </c>
      <c r="G122" s="86">
        <f t="shared" si="2"/>
        <v>71497</v>
      </c>
      <c r="H122" s="86">
        <f t="shared" si="2"/>
        <v>2526</v>
      </c>
      <c r="I122" s="86">
        <f t="shared" si="2"/>
        <v>1422083</v>
      </c>
      <c r="J122" s="86">
        <f t="shared" si="2"/>
        <v>664804.27906976757</v>
      </c>
      <c r="K122" s="86">
        <f t="shared" si="2"/>
        <v>332402.13953488378</v>
      </c>
      <c r="L122" s="86">
        <f t="shared" si="2"/>
        <v>332402.13953488378</v>
      </c>
      <c r="M122" s="86">
        <f t="shared" si="2"/>
        <v>284203.82930232561</v>
      </c>
      <c r="N122" s="86">
        <f t="shared" si="2"/>
        <v>332402.13953488378</v>
      </c>
    </row>
    <row r="123" spans="3:14">
      <c r="E123" s="30" t="s">
        <v>178</v>
      </c>
    </row>
    <row r="124" spans="3:14">
      <c r="G124" s="30" t="s">
        <v>673</v>
      </c>
      <c r="K124" s="30" t="s">
        <v>96</v>
      </c>
      <c r="L124" s="30" t="s">
        <v>117</v>
      </c>
    </row>
    <row r="125" spans="3:14">
      <c r="F125" s="30" t="s">
        <v>114</v>
      </c>
      <c r="G125" s="30" t="s">
        <v>96</v>
      </c>
      <c r="H125" s="30" t="s">
        <v>117</v>
      </c>
      <c r="K125" s="82">
        <v>517659.72959313286</v>
      </c>
      <c r="L125" s="82">
        <v>605449.97613231908</v>
      </c>
    </row>
    <row r="126" spans="3:14">
      <c r="F126" s="86">
        <f>F118+G118</f>
        <v>29953</v>
      </c>
      <c r="G126" s="86">
        <f>M118</f>
        <v>83786.618773255817</v>
      </c>
      <c r="H126" s="86">
        <f>I118+N118</f>
        <v>648634.04534883727</v>
      </c>
      <c r="K126" s="82">
        <v>1396460.2990299012</v>
      </c>
      <c r="L126" s="82">
        <v>1633286.8994501769</v>
      </c>
    </row>
    <row r="127" spans="3:14">
      <c r="F127" s="86">
        <f>F119+G119</f>
        <v>18942</v>
      </c>
      <c r="G127" s="86">
        <f>M119</f>
        <v>89840.057546511642</v>
      </c>
      <c r="H127" s="86">
        <f>I119+N119</f>
        <v>424286.09069767443</v>
      </c>
    </row>
    <row r="128" spans="3:14">
      <c r="F128" s="86">
        <f>F120+G120</f>
        <v>21523</v>
      </c>
      <c r="G128" s="86">
        <f>M120</f>
        <v>68996.771110465139</v>
      </c>
      <c r="H128" s="86">
        <f>I120+N120</f>
        <v>438066.97790697677</v>
      </c>
      <c r="J128" s="86">
        <f>I122+N122+M122+F130</f>
        <v>2128940.968837209</v>
      </c>
      <c r="K128" s="86">
        <f>K125+L125+I122+F130</f>
        <v>2635444.7057254519</v>
      </c>
      <c r="L128" s="30">
        <f>K128/J128</f>
        <v>1.2379134716754907</v>
      </c>
    </row>
    <row r="129" spans="1:28">
      <c r="F129" s="86">
        <f>F121+G121</f>
        <v>19834</v>
      </c>
      <c r="G129" s="86">
        <f>M121</f>
        <v>41580.381872093014</v>
      </c>
      <c r="H129" s="86">
        <f>I121+N121</f>
        <v>243498.02558139534</v>
      </c>
      <c r="K129" s="86">
        <f>F130+I122+K126+L126</f>
        <v>4542082.198480078</v>
      </c>
      <c r="L129" s="30">
        <f>K129/J128</f>
        <v>2.1334937252679604</v>
      </c>
    </row>
    <row r="130" spans="1:28">
      <c r="F130" s="86">
        <f>SUM(F126:F129)</f>
        <v>90252</v>
      </c>
      <c r="G130" s="86">
        <f>SUM(G126:G129)</f>
        <v>284203.82930232561</v>
      </c>
      <c r="H130" s="86">
        <f>SUM(H126:H129)</f>
        <v>1754485.1395348837</v>
      </c>
      <c r="I130" s="86">
        <f>SUM(F130:H130)</f>
        <v>2128940.968837209</v>
      </c>
      <c r="M130" s="30" t="s">
        <v>918</v>
      </c>
      <c r="AA130" s="30" t="s">
        <v>918</v>
      </c>
    </row>
    <row r="131" spans="1:28">
      <c r="M131" s="30" t="s">
        <v>96</v>
      </c>
      <c r="N131" s="30" t="s">
        <v>117</v>
      </c>
      <c r="AA131" s="30" t="s">
        <v>96</v>
      </c>
      <c r="AB131" s="30" t="s">
        <v>117</v>
      </c>
    </row>
    <row r="132" spans="1:28">
      <c r="C132" s="30" t="s">
        <v>920</v>
      </c>
      <c r="D132" s="82">
        <f>D118/H11*90</f>
        <v>250692.47191011236</v>
      </c>
      <c r="E132" s="82">
        <f>D132*$F$115/860</f>
        <v>785308.74340214278</v>
      </c>
      <c r="F132" s="267">
        <v>4268</v>
      </c>
      <c r="G132" s="267">
        <v>25685</v>
      </c>
      <c r="H132" s="267">
        <v>0</v>
      </c>
      <c r="I132" s="267">
        <v>550638</v>
      </c>
      <c r="J132" s="86">
        <f>E132-F132-G132-H132-I132</f>
        <v>204717.74340214278</v>
      </c>
      <c r="K132" s="82">
        <f>J132/2</f>
        <v>102358.87170107139</v>
      </c>
      <c r="L132" s="82">
        <f>J132-K132</f>
        <v>102358.87170107139</v>
      </c>
      <c r="M132" s="82">
        <f>K132*0.855</f>
        <v>87516.835304416032</v>
      </c>
      <c r="N132" s="82">
        <f>L132</f>
        <v>102358.87170107139</v>
      </c>
      <c r="Q132" s="30" t="s">
        <v>920</v>
      </c>
      <c r="R132" s="82">
        <f>D118/H11*100</f>
        <v>278547.19101123599</v>
      </c>
      <c r="S132" s="82">
        <f>R132*$F$115/860</f>
        <v>872565.27044682531</v>
      </c>
      <c r="T132" s="267">
        <v>4268</v>
      </c>
      <c r="U132" s="267">
        <v>25685</v>
      </c>
      <c r="V132" s="267">
        <v>0</v>
      </c>
      <c r="W132" s="267">
        <v>550638</v>
      </c>
      <c r="X132" s="82">
        <f>S132-T132-U132-V132-W132</f>
        <v>291974.27044682531</v>
      </c>
      <c r="Y132" s="82">
        <f>X132/2</f>
        <v>145987.13522341265</v>
      </c>
      <c r="Z132" s="82">
        <f>X132-Y132</f>
        <v>145987.13522341265</v>
      </c>
      <c r="AA132" s="82">
        <f>Y132*0.855</f>
        <v>124819.00061601782</v>
      </c>
      <c r="AB132" s="82">
        <f>Z132</f>
        <v>145987.13522341265</v>
      </c>
    </row>
    <row r="133" spans="1:28">
      <c r="C133" s="30" t="s">
        <v>921</v>
      </c>
      <c r="D133" s="82">
        <f>D119/H12*90</f>
        <v>221874.08450704225</v>
      </c>
      <c r="E133" s="82">
        <f>D133*$F$115/860</f>
        <v>695033.46937438578</v>
      </c>
      <c r="F133" s="267">
        <v>1820</v>
      </c>
      <c r="G133" s="267">
        <v>17122</v>
      </c>
      <c r="H133" s="267">
        <v>0</v>
      </c>
      <c r="I133" s="267">
        <v>319210</v>
      </c>
      <c r="J133" s="86">
        <f>E133-F133-G133-H133-I133</f>
        <v>356881.46937438578</v>
      </c>
      <c r="K133" s="82">
        <f>J133/2</f>
        <v>178440.73468719289</v>
      </c>
      <c r="L133" s="82">
        <f>J133-K133</f>
        <v>178440.73468719289</v>
      </c>
      <c r="M133" s="82">
        <f>K133*0.855</f>
        <v>152566.82815754993</v>
      </c>
      <c r="N133" s="82">
        <f>L133</f>
        <v>178440.73468719289</v>
      </c>
      <c r="Q133" s="30" t="s">
        <v>921</v>
      </c>
      <c r="R133" s="82">
        <f>D119/H12*100</f>
        <v>246526.76056338029</v>
      </c>
      <c r="S133" s="82">
        <f>R133*$F$115/860</f>
        <v>772259.41041598434</v>
      </c>
      <c r="T133" s="267">
        <v>1820</v>
      </c>
      <c r="U133" s="267">
        <v>17122</v>
      </c>
      <c r="V133" s="267">
        <v>0</v>
      </c>
      <c r="W133" s="267">
        <v>319210</v>
      </c>
      <c r="X133" s="82">
        <f>S133-T133-U133-V133-W133</f>
        <v>434107.41041598434</v>
      </c>
      <c r="Y133" s="82">
        <f>X133/2</f>
        <v>217053.70520799217</v>
      </c>
      <c r="Z133" s="82">
        <f>X133-Y133</f>
        <v>217053.70520799217</v>
      </c>
      <c r="AA133" s="82">
        <f>Y133*0.855</f>
        <v>185580.91795283329</v>
      </c>
      <c r="AB133" s="82">
        <f>Z133</f>
        <v>217053.70520799217</v>
      </c>
    </row>
    <row r="134" spans="1:28">
      <c r="C134" s="30" t="s">
        <v>922</v>
      </c>
      <c r="D134" s="82">
        <f>D120/H13*90</f>
        <v>204362.76315789472</v>
      </c>
      <c r="E134" s="82">
        <f>D134*$F$115/860</f>
        <v>640178.23714810272</v>
      </c>
      <c r="F134" s="267">
        <v>2085</v>
      </c>
      <c r="G134" s="267">
        <v>19438</v>
      </c>
      <c r="H134" s="267">
        <v>307</v>
      </c>
      <c r="I134" s="267">
        <v>357369</v>
      </c>
      <c r="J134" s="86">
        <f>E134-F134-G134-H134-I134</f>
        <v>260979.23714810272</v>
      </c>
      <c r="K134" s="82">
        <f>J134/2</f>
        <v>130489.61857405136</v>
      </c>
      <c r="L134" s="82">
        <f>J134-K134</f>
        <v>130489.61857405136</v>
      </c>
      <c r="M134" s="82">
        <f>K134*0.855</f>
        <v>111568.62388081392</v>
      </c>
      <c r="N134" s="82">
        <f>L134</f>
        <v>130489.61857405136</v>
      </c>
      <c r="Q134" s="30" t="s">
        <v>922</v>
      </c>
      <c r="R134" s="82">
        <f>D120/H13*100</f>
        <v>227069.73684210525</v>
      </c>
      <c r="S134" s="82">
        <f>R134*$F$115/860</f>
        <v>711309.15238678083</v>
      </c>
      <c r="T134" s="267">
        <v>2085</v>
      </c>
      <c r="U134" s="267">
        <v>19438</v>
      </c>
      <c r="V134" s="267">
        <v>307</v>
      </c>
      <c r="W134" s="267">
        <v>357369</v>
      </c>
      <c r="X134" s="82">
        <f>S134-T134-U134-V134-W134</f>
        <v>332110.15238678083</v>
      </c>
      <c r="Y134" s="82">
        <f>X134/2</f>
        <v>166055.07619339041</v>
      </c>
      <c r="Z134" s="82">
        <f>X134-Y134</f>
        <v>166055.07619339041</v>
      </c>
      <c r="AA134" s="82">
        <f>Y134*0.855</f>
        <v>141977.0901453488</v>
      </c>
      <c r="AB134" s="82">
        <f>Z134</f>
        <v>166055.07619339041</v>
      </c>
    </row>
    <row r="135" spans="1:28">
      <c r="C135" s="30" t="s">
        <v>923</v>
      </c>
      <c r="D135" s="82">
        <f>D121/H14*90</f>
        <v>106195.76470588235</v>
      </c>
      <c r="E135" s="82">
        <f>D135*$F$115/860</f>
        <v>332664.40711354307</v>
      </c>
      <c r="F135" s="267">
        <v>10582</v>
      </c>
      <c r="G135" s="267">
        <v>9252</v>
      </c>
      <c r="H135" s="267">
        <v>2219</v>
      </c>
      <c r="I135" s="267">
        <v>194866</v>
      </c>
      <c r="J135" s="86">
        <f>E135-F135-G135-H135-I135</f>
        <v>115745.40711354307</v>
      </c>
      <c r="K135" s="82">
        <f>J135/2</f>
        <v>57872.703556771536</v>
      </c>
      <c r="L135" s="82">
        <f>J135-K135</f>
        <v>57872.703556771536</v>
      </c>
      <c r="M135" s="82">
        <f>K135*0.855</f>
        <v>49481.161541039663</v>
      </c>
      <c r="N135" s="82">
        <f>L135</f>
        <v>57872.703556771536</v>
      </c>
      <c r="Q135" s="30" t="s">
        <v>923</v>
      </c>
      <c r="R135" s="82">
        <f>D121/H14*100</f>
        <v>117995.29411764706</v>
      </c>
      <c r="S135" s="82">
        <f>R135*$F$115/860</f>
        <v>369627.11901504791</v>
      </c>
      <c r="T135" s="267">
        <v>10582</v>
      </c>
      <c r="U135" s="267">
        <v>9252</v>
      </c>
      <c r="V135" s="267">
        <v>2219</v>
      </c>
      <c r="W135" s="267">
        <v>194866</v>
      </c>
      <c r="X135" s="82">
        <f>S135-T135-U135-V135-W135</f>
        <v>152708.11901504791</v>
      </c>
      <c r="Y135" s="82">
        <f>X135/2</f>
        <v>76354.059507523954</v>
      </c>
      <c r="Z135" s="82">
        <f>X135-Y135</f>
        <v>76354.059507523954</v>
      </c>
      <c r="AA135" s="82">
        <f>Y135*0.855</f>
        <v>65282.720878932982</v>
      </c>
      <c r="AB135" s="82">
        <f>Z135</f>
        <v>76354.059507523954</v>
      </c>
    </row>
    <row r="136" spans="1:28">
      <c r="D136" s="86">
        <f t="shared" ref="D136:N136" si="3">SUM(D132:D135)</f>
        <v>783125.08428093162</v>
      </c>
      <c r="E136" s="86">
        <f t="shared" si="3"/>
        <v>2453184.8570381748</v>
      </c>
      <c r="F136" s="86">
        <f t="shared" si="3"/>
        <v>18755</v>
      </c>
      <c r="G136" s="86">
        <f t="shared" si="3"/>
        <v>71497</v>
      </c>
      <c r="H136" s="86">
        <f t="shared" si="3"/>
        <v>2526</v>
      </c>
      <c r="I136" s="86">
        <f t="shared" si="3"/>
        <v>1422083</v>
      </c>
      <c r="J136" s="86">
        <f t="shared" si="3"/>
        <v>938323.85703817429</v>
      </c>
      <c r="K136" s="86">
        <f t="shared" si="3"/>
        <v>469161.92851908715</v>
      </c>
      <c r="L136" s="86">
        <f t="shared" si="3"/>
        <v>469161.92851908715</v>
      </c>
      <c r="M136" s="86">
        <f t="shared" si="3"/>
        <v>401133.44888381957</v>
      </c>
      <c r="N136" s="86">
        <f t="shared" si="3"/>
        <v>469161.92851908715</v>
      </c>
      <c r="O136" s="142">
        <f>M136/$M$122</f>
        <v>1.4114287265887207</v>
      </c>
      <c r="R136" s="82">
        <f t="shared" ref="R136:AB136" si="4">SUM(R132:R135)</f>
        <v>870138.98253436864</v>
      </c>
      <c r="S136" s="82">
        <f t="shared" si="4"/>
        <v>2725760.9522646382</v>
      </c>
      <c r="T136" s="82">
        <f t="shared" si="4"/>
        <v>18755</v>
      </c>
      <c r="U136" s="82">
        <f t="shared" si="4"/>
        <v>71497</v>
      </c>
      <c r="V136" s="82">
        <f t="shared" si="4"/>
        <v>2526</v>
      </c>
      <c r="W136" s="82">
        <f t="shared" si="4"/>
        <v>1422083</v>
      </c>
      <c r="X136" s="82">
        <f t="shared" si="4"/>
        <v>1210899.9522646382</v>
      </c>
      <c r="Y136" s="82">
        <f t="shared" si="4"/>
        <v>605449.97613231908</v>
      </c>
      <c r="Z136" s="82">
        <f t="shared" si="4"/>
        <v>605449.97613231908</v>
      </c>
      <c r="AA136" s="82">
        <f t="shared" si="4"/>
        <v>517659.72959313286</v>
      </c>
      <c r="AB136" s="82">
        <f t="shared" si="4"/>
        <v>605449.97613231908</v>
      </c>
    </row>
    <row r="138" spans="1:28">
      <c r="A138" s="57" t="s">
        <v>924</v>
      </c>
      <c r="B138" s="57"/>
      <c r="C138" s="57" t="s">
        <v>925</v>
      </c>
    </row>
    <row r="139" spans="1:28">
      <c r="B139" s="30" t="s">
        <v>656</v>
      </c>
      <c r="C139" s="30" t="s">
        <v>926</v>
      </c>
    </row>
    <row r="140" spans="1:28">
      <c r="A140" s="30" t="s">
        <v>927</v>
      </c>
      <c r="B140" s="82">
        <v>2037</v>
      </c>
      <c r="C140" s="57">
        <f>B140/$B$144</f>
        <v>4.2441036753062752E-2</v>
      </c>
    </row>
    <row r="141" spans="1:28">
      <c r="A141" s="30" t="s">
        <v>648</v>
      </c>
      <c r="B141" s="82">
        <v>2701</v>
      </c>
      <c r="C141" s="57">
        <f>B141/$B$144</f>
        <v>5.6275522960246689E-2</v>
      </c>
      <c r="E141" s="268">
        <f>B140/2+B141</f>
        <v>3719.5</v>
      </c>
      <c r="F141" s="236">
        <f>E141/$B$141</f>
        <v>1.3770825620140688</v>
      </c>
      <c r="G141" s="30" t="s">
        <v>928</v>
      </c>
    </row>
    <row r="142" spans="1:28">
      <c r="A142" s="30" t="s">
        <v>119</v>
      </c>
      <c r="B142" s="82">
        <v>42236</v>
      </c>
      <c r="C142" s="57">
        <f>B142/$B$144</f>
        <v>0.87998999916659726</v>
      </c>
      <c r="E142" s="268">
        <f>B141+B140</f>
        <v>4738</v>
      </c>
      <c r="F142" s="236">
        <f>E142/$B$141</f>
        <v>1.7541651240281377</v>
      </c>
      <c r="G142" s="30" t="s">
        <v>929</v>
      </c>
    </row>
    <row r="143" spans="1:28">
      <c r="A143" s="30" t="s">
        <v>110</v>
      </c>
      <c r="B143" s="82">
        <v>1022</v>
      </c>
      <c r="C143" s="57">
        <f>B143/$B$144</f>
        <v>2.1293441120093341E-2</v>
      </c>
    </row>
    <row r="144" spans="1:28">
      <c r="A144" s="30" t="s">
        <v>91</v>
      </c>
      <c r="B144" s="86">
        <f>SUM(B140:B143)</f>
        <v>47996</v>
      </c>
      <c r="C144" s="57">
        <f>B144/$B$144</f>
        <v>1</v>
      </c>
    </row>
    <row r="145" spans="1:15">
      <c r="M145" s="30" t="s">
        <v>918</v>
      </c>
    </row>
    <row r="146" spans="1:15">
      <c r="A146" s="30" t="s">
        <v>930</v>
      </c>
      <c r="M146" s="30" t="s">
        <v>96</v>
      </c>
      <c r="N146" s="30" t="s">
        <v>117</v>
      </c>
    </row>
    <row r="147" spans="1:15">
      <c r="C147" s="30" t="s">
        <v>920</v>
      </c>
      <c r="D147" s="82">
        <f>D118*$F$141</f>
        <v>341388.40670122177</v>
      </c>
      <c r="E147" s="82">
        <f>D147*$F$115/860</f>
        <v>1069419.0321547575</v>
      </c>
      <c r="F147" s="267">
        <v>4268</v>
      </c>
      <c r="G147" s="267">
        <v>25685</v>
      </c>
      <c r="H147" s="267">
        <v>0</v>
      </c>
      <c r="I147" s="267">
        <v>550638</v>
      </c>
      <c r="J147" s="86">
        <f>E147-F147-G147-H147-I147</f>
        <v>488828.03215475753</v>
      </c>
      <c r="K147" s="82">
        <f>J147/2</f>
        <v>244414.01607737876</v>
      </c>
      <c r="L147" s="82">
        <f>J147-K147</f>
        <v>244414.01607737876</v>
      </c>
      <c r="M147" s="82">
        <f>K147*0.855</f>
        <v>208973.98374615883</v>
      </c>
      <c r="N147" s="82">
        <f>L147</f>
        <v>244414.01607737876</v>
      </c>
    </row>
    <row r="148" spans="1:15">
      <c r="C148" s="30" t="s">
        <v>921</v>
      </c>
      <c r="D148" s="82">
        <f>D119*$F$141</f>
        <v>241036.26915957051</v>
      </c>
      <c r="E148" s="82">
        <f>D148*$F$115/860</f>
        <v>755060.12687893375</v>
      </c>
      <c r="F148" s="267">
        <v>1820</v>
      </c>
      <c r="G148" s="267">
        <v>17122</v>
      </c>
      <c r="H148" s="267">
        <v>0</v>
      </c>
      <c r="I148" s="267">
        <v>319210</v>
      </c>
      <c r="J148" s="86">
        <f>E148-F148-G148-H148-I148</f>
        <v>416908.12687893375</v>
      </c>
      <c r="K148" s="82">
        <f>J148/2</f>
        <v>208454.06343946687</v>
      </c>
      <c r="L148" s="82">
        <f>J148-K148</f>
        <v>208454.06343946687</v>
      </c>
      <c r="M148" s="82">
        <f>K148*0.855</f>
        <v>178228.22424074417</v>
      </c>
      <c r="N148" s="82">
        <f>L148</f>
        <v>208454.06343946687</v>
      </c>
    </row>
    <row r="149" spans="1:15">
      <c r="C149" s="30" t="s">
        <v>922</v>
      </c>
      <c r="D149" s="82">
        <f>D120*$F$141</f>
        <v>237647.26897445388</v>
      </c>
      <c r="E149" s="82">
        <f>D149*$F$115/860</f>
        <v>744443.88676416141</v>
      </c>
      <c r="F149" s="267">
        <v>2085</v>
      </c>
      <c r="G149" s="267">
        <v>19438</v>
      </c>
      <c r="H149" s="267">
        <v>307</v>
      </c>
      <c r="I149" s="267">
        <v>357369</v>
      </c>
      <c r="J149" s="86">
        <f>E149-F149-G149-H149-I149</f>
        <v>365244.88676416141</v>
      </c>
      <c r="K149" s="82">
        <f>J149/2</f>
        <v>182622.4433820807</v>
      </c>
      <c r="L149" s="82">
        <f>J149-K149</f>
        <v>182622.4433820807</v>
      </c>
      <c r="M149" s="82">
        <f>K149*0.855</f>
        <v>156142.189091679</v>
      </c>
      <c r="N149" s="82">
        <f>L149</f>
        <v>182622.4433820807</v>
      </c>
    </row>
    <row r="150" spans="1:15">
      <c r="C150" s="30" t="s">
        <v>923</v>
      </c>
      <c r="D150" s="82">
        <f>D121*$F$141</f>
        <v>138115.87263976305</v>
      </c>
      <c r="E150" s="82">
        <f>D150*$F$115/860</f>
        <v>432656.00103665312</v>
      </c>
      <c r="F150" s="267">
        <v>10582</v>
      </c>
      <c r="G150" s="267">
        <v>9252</v>
      </c>
      <c r="H150" s="267">
        <v>2219</v>
      </c>
      <c r="I150" s="267">
        <v>194866</v>
      </c>
      <c r="J150" s="86">
        <f>E150-F150-G150-H150-I150</f>
        <v>215737.00103665312</v>
      </c>
      <c r="K150" s="82">
        <f>J150/2</f>
        <v>107868.50051832656</v>
      </c>
      <c r="L150" s="82">
        <f>J150-K150</f>
        <v>107868.50051832656</v>
      </c>
      <c r="M150" s="82">
        <f>K150*0.855</f>
        <v>92227.567943169212</v>
      </c>
      <c r="N150" s="82">
        <f>L150</f>
        <v>107868.50051832656</v>
      </c>
    </row>
    <row r="151" spans="1:15">
      <c r="D151" s="86">
        <f t="shared" ref="D151:N151" si="5">SUM(D147:D150)</f>
        <v>958187.81747500924</v>
      </c>
      <c r="E151" s="86">
        <f t="shared" si="5"/>
        <v>3001579.0468345061</v>
      </c>
      <c r="F151" s="86">
        <f t="shared" si="5"/>
        <v>18755</v>
      </c>
      <c r="G151" s="86">
        <f t="shared" si="5"/>
        <v>71497</v>
      </c>
      <c r="H151" s="86">
        <f t="shared" si="5"/>
        <v>2526</v>
      </c>
      <c r="I151" s="86">
        <f t="shared" si="5"/>
        <v>1422083</v>
      </c>
      <c r="J151" s="86">
        <f t="shared" si="5"/>
        <v>1486718.0468345059</v>
      </c>
      <c r="K151" s="86">
        <f t="shared" si="5"/>
        <v>743359.02341725293</v>
      </c>
      <c r="L151" s="86">
        <f t="shared" si="5"/>
        <v>743359.02341725293</v>
      </c>
      <c r="M151" s="86">
        <f t="shared" si="5"/>
        <v>635571.96502175136</v>
      </c>
      <c r="N151" s="86">
        <f t="shared" si="5"/>
        <v>743359.02341725293</v>
      </c>
      <c r="O151" s="142">
        <f>M151/$M$122</f>
        <v>2.2363244245581688</v>
      </c>
    </row>
    <row r="153" spans="1:15">
      <c r="C153" s="30" t="s">
        <v>920</v>
      </c>
      <c r="D153" s="82">
        <f>D118*$F$142</f>
        <v>434869.81340244354</v>
      </c>
      <c r="E153" s="82">
        <f>D153*$F$115/860</f>
        <v>1362254.9736118405</v>
      </c>
      <c r="F153" s="267">
        <v>4268</v>
      </c>
      <c r="G153" s="267">
        <v>25685</v>
      </c>
      <c r="H153" s="267">
        <v>0</v>
      </c>
      <c r="I153" s="267">
        <v>550638</v>
      </c>
      <c r="J153" s="86">
        <f>E153-F153-G153-H153-I153</f>
        <v>781663.97361184051</v>
      </c>
      <c r="K153" s="82">
        <f>J153/2</f>
        <v>390831.98680592026</v>
      </c>
      <c r="L153" s="82">
        <f>J153-K153</f>
        <v>390831.98680592026</v>
      </c>
      <c r="M153" s="82">
        <f>K153*0.855</f>
        <v>334161.34871906182</v>
      </c>
      <c r="N153" s="82">
        <f>L153</f>
        <v>390831.98680592026</v>
      </c>
    </row>
    <row r="154" spans="1:15">
      <c r="C154" s="30" t="s">
        <v>921</v>
      </c>
      <c r="D154" s="82">
        <f>D119*$F$142</f>
        <v>307038.53831914108</v>
      </c>
      <c r="E154" s="82">
        <f>D154*$F$115/860</f>
        <v>961816.07236251875</v>
      </c>
      <c r="F154" s="267">
        <v>1820</v>
      </c>
      <c r="G154" s="267">
        <v>17122</v>
      </c>
      <c r="H154" s="267">
        <v>0</v>
      </c>
      <c r="I154" s="267">
        <v>319210</v>
      </c>
      <c r="J154" s="86">
        <f>E154-F154-G154-H154-I154</f>
        <v>623664.07236251875</v>
      </c>
      <c r="K154" s="82">
        <f>J154/2</f>
        <v>311832.03618125938</v>
      </c>
      <c r="L154" s="82">
        <f>J154-K154</f>
        <v>311832.03618125938</v>
      </c>
      <c r="M154" s="82">
        <f>K154*0.855</f>
        <v>266616.39093497675</v>
      </c>
      <c r="N154" s="82">
        <f>L154</f>
        <v>311832.03618125938</v>
      </c>
    </row>
    <row r="155" spans="1:15">
      <c r="C155" s="30" t="s">
        <v>922</v>
      </c>
      <c r="D155" s="82">
        <f>D120*$F$142</f>
        <v>302721.53794890782</v>
      </c>
      <c r="E155" s="82">
        <f>D155*$F$115/860</f>
        <v>948292.81771436939</v>
      </c>
      <c r="F155" s="267">
        <v>2085</v>
      </c>
      <c r="G155" s="267">
        <v>19438</v>
      </c>
      <c r="H155" s="267">
        <v>307</v>
      </c>
      <c r="I155" s="267">
        <v>357369</v>
      </c>
      <c r="J155" s="86">
        <f>E155-F155-G155-H155-I155</f>
        <v>569093.81771436939</v>
      </c>
      <c r="K155" s="82">
        <f>J155/2</f>
        <v>284546.9088571847</v>
      </c>
      <c r="L155" s="82">
        <f>J155-K155</f>
        <v>284546.9088571847</v>
      </c>
      <c r="M155" s="82">
        <f>K155*0.855</f>
        <v>243287.60707289292</v>
      </c>
      <c r="N155" s="82">
        <f>L155</f>
        <v>284546.9088571847</v>
      </c>
    </row>
    <row r="156" spans="1:15">
      <c r="C156" s="30" t="s">
        <v>923</v>
      </c>
      <c r="D156" s="82">
        <f>D121*$F$142</f>
        <v>175935.74527952611</v>
      </c>
      <c r="E156" s="82">
        <f>D156*$F$115/860</f>
        <v>551128.9509105155</v>
      </c>
      <c r="F156" s="267">
        <v>10582</v>
      </c>
      <c r="G156" s="267">
        <v>9252</v>
      </c>
      <c r="H156" s="267">
        <v>2219</v>
      </c>
      <c r="I156" s="267">
        <v>194866</v>
      </c>
      <c r="J156" s="86">
        <f>E156-F156-G156-H156-I156</f>
        <v>334209.9509105155</v>
      </c>
      <c r="K156" s="82">
        <f>J156/2</f>
        <v>167104.97545525775</v>
      </c>
      <c r="L156" s="82">
        <f>J156-K156</f>
        <v>167104.97545525775</v>
      </c>
      <c r="M156" s="82">
        <f>K156*0.855</f>
        <v>142874.75401424538</v>
      </c>
      <c r="N156" s="82">
        <f>L156</f>
        <v>167104.97545525775</v>
      </c>
    </row>
    <row r="157" spans="1:15">
      <c r="D157" s="86">
        <f t="shared" ref="D157:N157" si="6">SUM(D153:D156)</f>
        <v>1220565.6349500185</v>
      </c>
      <c r="E157" s="86">
        <f t="shared" si="6"/>
        <v>3823492.8145992444</v>
      </c>
      <c r="F157" s="86">
        <f t="shared" si="6"/>
        <v>18755</v>
      </c>
      <c r="G157" s="86">
        <f t="shared" si="6"/>
        <v>71497</v>
      </c>
      <c r="H157" s="86">
        <f t="shared" si="6"/>
        <v>2526</v>
      </c>
      <c r="I157" s="86">
        <f t="shared" si="6"/>
        <v>1422083</v>
      </c>
      <c r="J157" s="86">
        <f t="shared" si="6"/>
        <v>2308631.8145992444</v>
      </c>
      <c r="K157" s="86">
        <f t="shared" si="6"/>
        <v>1154315.9072996222</v>
      </c>
      <c r="L157" s="86">
        <f t="shared" si="6"/>
        <v>1154315.9072996222</v>
      </c>
      <c r="M157" s="86">
        <f t="shared" si="6"/>
        <v>986940.10074117687</v>
      </c>
      <c r="N157" s="86">
        <f t="shared" si="6"/>
        <v>1154315.9072996222</v>
      </c>
      <c r="O157" s="142">
        <f>M157/$M$122</f>
        <v>3.4726488491163368</v>
      </c>
    </row>
    <row r="160" spans="1:15">
      <c r="M160" s="30" t="s">
        <v>918</v>
      </c>
    </row>
    <row r="161" spans="1:14">
      <c r="B161" s="30" t="s">
        <v>931</v>
      </c>
      <c r="M161" s="30" t="s">
        <v>96</v>
      </c>
      <c r="N161" s="30" t="s">
        <v>117</v>
      </c>
    </row>
    <row r="162" spans="1:14">
      <c r="A162" s="30">
        <v>90</v>
      </c>
      <c r="C162" s="30" t="s">
        <v>920</v>
      </c>
      <c r="D162" s="82">
        <f>D118*$F$141/H11*90</f>
        <v>345224.23149561754</v>
      </c>
      <c r="E162" s="82">
        <f>D162*$F$115/860</f>
        <v>1081434.9763362717</v>
      </c>
      <c r="F162" s="267">
        <v>4268</v>
      </c>
      <c r="G162" s="267">
        <v>25685</v>
      </c>
      <c r="H162" s="267">
        <v>0</v>
      </c>
      <c r="I162" s="267">
        <v>550638</v>
      </c>
      <c r="J162" s="86">
        <f>E162-F162-G162-H162-I162</f>
        <v>500843.97633627173</v>
      </c>
      <c r="K162" s="82">
        <f>J162/2</f>
        <v>250421.98816813587</v>
      </c>
      <c r="L162" s="82">
        <f>J162-K162</f>
        <v>250421.98816813587</v>
      </c>
      <c r="M162" s="82">
        <f>K162*0.855</f>
        <v>214110.79988375618</v>
      </c>
      <c r="N162" s="82">
        <f>L162</f>
        <v>250421.98816813587</v>
      </c>
    </row>
    <row r="163" spans="1:14">
      <c r="C163" s="30" t="s">
        <v>921</v>
      </c>
      <c r="D163" s="82">
        <f>D119*$F$141/H12*90</f>
        <v>305538.93273748376</v>
      </c>
      <c r="E163" s="82">
        <f>D163*$F$115/860</f>
        <v>957118.47069160605</v>
      </c>
      <c r="F163" s="267">
        <v>1820</v>
      </c>
      <c r="G163" s="267">
        <v>17122</v>
      </c>
      <c r="H163" s="267">
        <v>0</v>
      </c>
      <c r="I163" s="267">
        <v>319210</v>
      </c>
      <c r="J163" s="86">
        <f>E163-F163-G163-H163-I163</f>
        <v>618966.47069160605</v>
      </c>
      <c r="K163" s="82">
        <f>J163/2</f>
        <v>309483.23534580303</v>
      </c>
      <c r="L163" s="82">
        <f>J163-K163</f>
        <v>309483.23534580303</v>
      </c>
      <c r="M163" s="82">
        <f>K163*0.855</f>
        <v>264608.1662206616</v>
      </c>
      <c r="N163" s="82">
        <f>L163</f>
        <v>309483.23534580303</v>
      </c>
    </row>
    <row r="164" spans="1:14">
      <c r="C164" s="30" t="s">
        <v>922</v>
      </c>
      <c r="D164" s="82">
        <f>D120*$F$141/H13*90</f>
        <v>281424.39746974799</v>
      </c>
      <c r="E164" s="82">
        <f>D164*$F$115/860</f>
        <v>881578.28695755929</v>
      </c>
      <c r="F164" s="267">
        <v>2085</v>
      </c>
      <c r="G164" s="267">
        <v>19438</v>
      </c>
      <c r="H164" s="267">
        <v>307</v>
      </c>
      <c r="I164" s="267">
        <v>357369</v>
      </c>
      <c r="J164" s="86">
        <f>E164-F164-G164-H164-I164</f>
        <v>502379.28695755929</v>
      </c>
      <c r="K164" s="82">
        <f>J164/2</f>
        <v>251189.64347877965</v>
      </c>
      <c r="L164" s="82">
        <f>J164-K164</f>
        <v>251189.64347877965</v>
      </c>
      <c r="M164" s="82">
        <f>K164*0.855</f>
        <v>214767.14517435658</v>
      </c>
      <c r="N164" s="82">
        <f>L164</f>
        <v>251189.64347877965</v>
      </c>
    </row>
    <row r="165" spans="1:14">
      <c r="B165" s="30" t="s">
        <v>932</v>
      </c>
      <c r="C165" s="30" t="s">
        <v>923</v>
      </c>
      <c r="D165" s="82">
        <f>D121*$F$141/H14*90</f>
        <v>146240.33573621971</v>
      </c>
      <c r="E165" s="82">
        <f>D165*$F$115/860</f>
        <v>458106.35403880919</v>
      </c>
      <c r="F165" s="267">
        <v>10582</v>
      </c>
      <c r="G165" s="267">
        <v>9252</v>
      </c>
      <c r="H165" s="267">
        <v>2219</v>
      </c>
      <c r="I165" s="267">
        <v>194866</v>
      </c>
      <c r="J165" s="86">
        <f>E165-F165-G165-H165-I165</f>
        <v>241187.35403880919</v>
      </c>
      <c r="K165" s="82">
        <f>J165/2</f>
        <v>120593.6770194046</v>
      </c>
      <c r="L165" s="82">
        <f>J165-K165</f>
        <v>120593.6770194046</v>
      </c>
      <c r="M165" s="82">
        <f>K165*0.855</f>
        <v>103107.59385159092</v>
      </c>
      <c r="N165" s="82">
        <f>L165</f>
        <v>120593.6770194046</v>
      </c>
    </row>
    <row r="166" spans="1:14">
      <c r="D166" s="86">
        <f t="shared" ref="D166:N166" si="7">SUM(D162:D165)</f>
        <v>1078427.8974390691</v>
      </c>
      <c r="E166" s="86">
        <f t="shared" si="7"/>
        <v>3378238.0880242465</v>
      </c>
      <c r="F166" s="86">
        <f t="shared" si="7"/>
        <v>18755</v>
      </c>
      <c r="G166" s="86">
        <f t="shared" si="7"/>
        <v>71497</v>
      </c>
      <c r="H166" s="86">
        <f t="shared" si="7"/>
        <v>2526</v>
      </c>
      <c r="I166" s="86">
        <f t="shared" si="7"/>
        <v>1422083</v>
      </c>
      <c r="J166" s="86">
        <f t="shared" si="7"/>
        <v>1863377.0880242463</v>
      </c>
      <c r="K166" s="86">
        <f t="shared" si="7"/>
        <v>931688.54401212314</v>
      </c>
      <c r="L166" s="86">
        <f t="shared" si="7"/>
        <v>931688.54401212314</v>
      </c>
      <c r="M166" s="86">
        <f t="shared" si="7"/>
        <v>796593.70513036533</v>
      </c>
      <c r="N166" s="86">
        <f t="shared" si="7"/>
        <v>931688.54401212314</v>
      </c>
    </row>
    <row r="168" spans="1:14">
      <c r="C168" s="30" t="s">
        <v>920</v>
      </c>
      <c r="D168" s="82">
        <f>D118*$F$142/H11*90</f>
        <v>439755.99108112266</v>
      </c>
      <c r="E168" s="82">
        <f>D168*$F$115/860</f>
        <v>1377561.2092704005</v>
      </c>
      <c r="F168" s="267">
        <v>4268</v>
      </c>
      <c r="G168" s="267">
        <v>25685</v>
      </c>
      <c r="H168" s="267">
        <v>0</v>
      </c>
      <c r="I168" s="267">
        <v>550638</v>
      </c>
      <c r="J168" s="86">
        <f>E168-F168-G168-H168-I168</f>
        <v>796970.20927040046</v>
      </c>
      <c r="K168" s="82">
        <f>J168/2</f>
        <v>398485.10463520023</v>
      </c>
      <c r="L168" s="82">
        <f>J168-K168</f>
        <v>398485.10463520023</v>
      </c>
      <c r="M168" s="82">
        <f>K168*0.855</f>
        <v>340704.76446309622</v>
      </c>
      <c r="N168" s="82">
        <f>L168</f>
        <v>398485.10463520023</v>
      </c>
    </row>
    <row r="169" spans="1:14">
      <c r="C169" s="30" t="s">
        <v>921</v>
      </c>
      <c r="D169" s="82">
        <f>D119*$F$142/H12*90</f>
        <v>389203.78096792533</v>
      </c>
      <c r="E169" s="82">
        <f>D169*$F$115/860</f>
        <v>1219203.4720088267</v>
      </c>
      <c r="F169" s="267">
        <v>1820</v>
      </c>
      <c r="G169" s="267">
        <v>17122</v>
      </c>
      <c r="H169" s="267">
        <v>0</v>
      </c>
      <c r="I169" s="267">
        <v>319210</v>
      </c>
      <c r="J169" s="86">
        <f>E169-F169-G169-H169-I169</f>
        <v>881051.47200882668</v>
      </c>
      <c r="K169" s="82">
        <f>J169/2</f>
        <v>440525.73600441334</v>
      </c>
      <c r="L169" s="82">
        <f>J169-K169</f>
        <v>440525.73600441334</v>
      </c>
      <c r="M169" s="82">
        <f>K169*0.855</f>
        <v>376649.50428377342</v>
      </c>
      <c r="N169" s="82">
        <f>L169</f>
        <v>440525.73600441334</v>
      </c>
    </row>
    <row r="170" spans="1:14">
      <c r="C170" s="30" t="s">
        <v>922</v>
      </c>
      <c r="D170" s="82">
        <f>D120*$F$142/H13*90</f>
        <v>358486.03178160137</v>
      </c>
      <c r="E170" s="82">
        <f>D170*$F$115/860</f>
        <v>1122978.3367670162</v>
      </c>
      <c r="F170" s="267">
        <v>2085</v>
      </c>
      <c r="G170" s="267">
        <v>19438</v>
      </c>
      <c r="H170" s="267">
        <v>307</v>
      </c>
      <c r="I170" s="267">
        <v>357369</v>
      </c>
      <c r="J170" s="86">
        <f>E170-F170-G170-H170-I170</f>
        <v>743779.33676701621</v>
      </c>
      <c r="K170" s="82">
        <f>J170/2</f>
        <v>371889.66838350811</v>
      </c>
      <c r="L170" s="82">
        <f>J170-K170</f>
        <v>371889.66838350811</v>
      </c>
      <c r="M170" s="82">
        <f>K170*0.855</f>
        <v>317965.6664678994</v>
      </c>
      <c r="N170" s="82">
        <f>L170</f>
        <v>371889.66838350811</v>
      </c>
    </row>
    <row r="171" spans="1:14">
      <c r="B171" s="30" t="s">
        <v>929</v>
      </c>
      <c r="C171" s="30" t="s">
        <v>923</v>
      </c>
      <c r="D171" s="82">
        <f>D121*$F$142/H14*90</f>
        <v>186284.90676655705</v>
      </c>
      <c r="E171" s="82">
        <f>D171*$F$115/860</f>
        <v>583548.30096407514</v>
      </c>
      <c r="F171" s="267">
        <v>10582</v>
      </c>
      <c r="G171" s="267">
        <v>9252</v>
      </c>
      <c r="H171" s="267">
        <v>2219</v>
      </c>
      <c r="I171" s="267">
        <v>194866</v>
      </c>
      <c r="J171" s="86">
        <f>E171-F171-G171-H171-I171</f>
        <v>366629.30096407514</v>
      </c>
      <c r="K171" s="82">
        <f>J171/2</f>
        <v>183314.65048203757</v>
      </c>
      <c r="L171" s="82">
        <f>J171-K171</f>
        <v>183314.65048203757</v>
      </c>
      <c r="M171" s="82">
        <f>K171*0.855</f>
        <v>156734.02616214211</v>
      </c>
      <c r="N171" s="82">
        <f>L171</f>
        <v>183314.65048203757</v>
      </c>
    </row>
    <row r="172" spans="1:14">
      <c r="D172" s="86">
        <f t="shared" ref="D172:N172" si="8">SUM(D168:D171)</f>
        <v>1373730.7105972064</v>
      </c>
      <c r="E172" s="86">
        <f t="shared" si="8"/>
        <v>4303291.3190103183</v>
      </c>
      <c r="F172" s="86">
        <f t="shared" si="8"/>
        <v>18755</v>
      </c>
      <c r="G172" s="86">
        <f t="shared" si="8"/>
        <v>71497</v>
      </c>
      <c r="H172" s="86">
        <f t="shared" si="8"/>
        <v>2526</v>
      </c>
      <c r="I172" s="86">
        <f t="shared" si="8"/>
        <v>1422083</v>
      </c>
      <c r="J172" s="86">
        <f t="shared" si="8"/>
        <v>2788430.3190103183</v>
      </c>
      <c r="K172" s="86">
        <f t="shared" si="8"/>
        <v>1394215.1595051591</v>
      </c>
      <c r="L172" s="86">
        <f t="shared" si="8"/>
        <v>1394215.1595051591</v>
      </c>
      <c r="M172" s="86">
        <f t="shared" si="8"/>
        <v>1192053.9613769113</v>
      </c>
      <c r="N172" s="86">
        <f t="shared" si="8"/>
        <v>1394215.1595051591</v>
      </c>
    </row>
    <row r="175" spans="1:14">
      <c r="M175" s="30" t="s">
        <v>918</v>
      </c>
    </row>
    <row r="176" spans="1:14">
      <c r="M176" s="30" t="s">
        <v>96</v>
      </c>
      <c r="N176" s="30" t="s">
        <v>117</v>
      </c>
    </row>
    <row r="177" spans="1:14">
      <c r="A177" s="30">
        <v>100</v>
      </c>
      <c r="C177" s="30" t="s">
        <v>920</v>
      </c>
      <c r="D177" s="82">
        <f>D118*$F$141/H11*100</f>
        <v>383582.47943957505</v>
      </c>
      <c r="E177" s="82">
        <f>D177*$F$115/860</f>
        <v>1201594.4181514131</v>
      </c>
      <c r="F177" s="267">
        <v>4268</v>
      </c>
      <c r="G177" s="267">
        <v>25685</v>
      </c>
      <c r="H177" s="267">
        <v>0</v>
      </c>
      <c r="I177" s="267">
        <v>550638</v>
      </c>
      <c r="J177" s="86">
        <f>E177-F177-G177-H177-I177</f>
        <v>621003.41815141309</v>
      </c>
      <c r="K177" s="82">
        <f>J177/2</f>
        <v>310501.70907570655</v>
      </c>
      <c r="L177" s="82">
        <f>J177-K177</f>
        <v>310501.70907570655</v>
      </c>
      <c r="M177" s="82">
        <f>K177*0.855</f>
        <v>265478.96125972911</v>
      </c>
      <c r="N177" s="82">
        <f>L177</f>
        <v>310501.70907570655</v>
      </c>
    </row>
    <row r="178" spans="1:14">
      <c r="C178" s="30" t="s">
        <v>921</v>
      </c>
      <c r="D178" s="82">
        <f>D119*$F$141/H12*100</f>
        <v>339487.70304164861</v>
      </c>
      <c r="E178" s="82">
        <f>D178*$F$115/860</f>
        <v>1063464.9674351178</v>
      </c>
      <c r="F178" s="267">
        <v>1820</v>
      </c>
      <c r="G178" s="267">
        <v>17122</v>
      </c>
      <c r="H178" s="267">
        <v>0</v>
      </c>
      <c r="I178" s="267">
        <v>319210</v>
      </c>
      <c r="J178" s="86">
        <f>E178-F178-G178-H178-I178</f>
        <v>725312.96743511781</v>
      </c>
      <c r="K178" s="82">
        <f>J178/2</f>
        <v>362656.48371755891</v>
      </c>
      <c r="L178" s="82">
        <f>J178-K178</f>
        <v>362656.48371755891</v>
      </c>
      <c r="M178" s="82">
        <f>K178*0.855</f>
        <v>310071.29357851285</v>
      </c>
      <c r="N178" s="82">
        <f>L178</f>
        <v>362656.48371755891</v>
      </c>
    </row>
    <row r="179" spans="1:14">
      <c r="C179" s="30" t="s">
        <v>922</v>
      </c>
      <c r="D179" s="82">
        <f>D120*$F$141/H13*100</f>
        <v>312693.77496638667</v>
      </c>
      <c r="E179" s="82">
        <f>D179*$F$115/860</f>
        <v>979531.42995284381</v>
      </c>
      <c r="F179" s="267">
        <v>2085</v>
      </c>
      <c r="G179" s="267">
        <v>19438</v>
      </c>
      <c r="H179" s="267">
        <v>307</v>
      </c>
      <c r="I179" s="267">
        <v>357369</v>
      </c>
      <c r="J179" s="86">
        <f>E179-F179-G179-H179-I179</f>
        <v>600332.42995284381</v>
      </c>
      <c r="K179" s="82">
        <f>J179/2</f>
        <v>300166.21497642191</v>
      </c>
      <c r="L179" s="82">
        <f>J179-K179</f>
        <v>300166.21497642191</v>
      </c>
      <c r="M179" s="82">
        <f>K179*0.855</f>
        <v>256642.11380484072</v>
      </c>
      <c r="N179" s="82">
        <f>L179</f>
        <v>300166.21497642191</v>
      </c>
    </row>
    <row r="180" spans="1:14">
      <c r="B180" s="30" t="s">
        <v>932</v>
      </c>
      <c r="C180" s="30" t="s">
        <v>923</v>
      </c>
      <c r="D180" s="82">
        <f>D121*$F$141/H14*100</f>
        <v>162489.261929133</v>
      </c>
      <c r="E180" s="82">
        <f>D180*$F$115/860</f>
        <v>509007.06004312128</v>
      </c>
      <c r="F180" s="267">
        <v>10582</v>
      </c>
      <c r="G180" s="267">
        <v>9252</v>
      </c>
      <c r="H180" s="267">
        <v>2219</v>
      </c>
      <c r="I180" s="267">
        <v>194866</v>
      </c>
      <c r="J180" s="86">
        <f>E180-F180-G180-H180-I180</f>
        <v>292088.06004312128</v>
      </c>
      <c r="K180" s="82">
        <f>J180/2</f>
        <v>146044.03002156064</v>
      </c>
      <c r="L180" s="82">
        <f>J180-K180</f>
        <v>146044.03002156064</v>
      </c>
      <c r="M180" s="82">
        <f>K180*0.855</f>
        <v>124867.64566843434</v>
      </c>
      <c r="N180" s="82">
        <f>L180</f>
        <v>146044.03002156064</v>
      </c>
    </row>
    <row r="181" spans="1:14">
      <c r="D181" s="86">
        <f t="shared" ref="D181:N181" si="9">SUM(D177:D180)</f>
        <v>1198253.2193767433</v>
      </c>
      <c r="E181" s="86">
        <f t="shared" si="9"/>
        <v>3753597.8755824962</v>
      </c>
      <c r="F181" s="86">
        <f t="shared" si="9"/>
        <v>18755</v>
      </c>
      <c r="G181" s="86">
        <f t="shared" si="9"/>
        <v>71497</v>
      </c>
      <c r="H181" s="86">
        <f t="shared" si="9"/>
        <v>2526</v>
      </c>
      <c r="I181" s="86">
        <f t="shared" si="9"/>
        <v>1422083</v>
      </c>
      <c r="J181" s="86">
        <f t="shared" si="9"/>
        <v>2238736.8755824962</v>
      </c>
      <c r="K181" s="86">
        <f t="shared" si="9"/>
        <v>1119368.4377912481</v>
      </c>
      <c r="L181" s="86">
        <f t="shared" si="9"/>
        <v>1119368.4377912481</v>
      </c>
      <c r="M181" s="86">
        <f t="shared" si="9"/>
        <v>957060.01431151701</v>
      </c>
      <c r="N181" s="86">
        <f t="shared" si="9"/>
        <v>1119368.4377912481</v>
      </c>
    </row>
    <row r="183" spans="1:14">
      <c r="C183" s="30" t="s">
        <v>920</v>
      </c>
      <c r="D183" s="82">
        <f>D118*$F$142/H11*100</f>
        <v>488617.76786791405</v>
      </c>
      <c r="E183" s="82">
        <f>D183*$F$115/860</f>
        <v>1530623.5658560004</v>
      </c>
      <c r="F183" s="267">
        <v>4268</v>
      </c>
      <c r="G183" s="267">
        <v>25685</v>
      </c>
      <c r="H183" s="267">
        <v>0</v>
      </c>
      <c r="I183" s="267">
        <v>550638</v>
      </c>
      <c r="J183" s="86">
        <f>E183-F183-G183-H183-I183</f>
        <v>950032.56585600041</v>
      </c>
      <c r="K183" s="82">
        <f>J183/2</f>
        <v>475016.2829280002</v>
      </c>
      <c r="L183" s="82">
        <f>J183-K183</f>
        <v>475016.2829280002</v>
      </c>
      <c r="M183" s="82">
        <f>K183*0.855</f>
        <v>406138.92190344015</v>
      </c>
      <c r="N183" s="82">
        <f>L183</f>
        <v>475016.2829280002</v>
      </c>
    </row>
    <row r="184" spans="1:14">
      <c r="C184" s="30" t="s">
        <v>921</v>
      </c>
      <c r="D184" s="82">
        <f>D119*$F$142/H12*100</f>
        <v>432448.64551991702</v>
      </c>
      <c r="E184" s="82">
        <f>D184*$F$115/860</f>
        <v>1354670.5244542516</v>
      </c>
      <c r="F184" s="267">
        <v>1820</v>
      </c>
      <c r="G184" s="267">
        <v>17122</v>
      </c>
      <c r="H184" s="267">
        <v>0</v>
      </c>
      <c r="I184" s="267">
        <v>319210</v>
      </c>
      <c r="J184" s="86">
        <f>E184-F184-G184-H184-I184</f>
        <v>1016518.5244542516</v>
      </c>
      <c r="K184" s="82">
        <f>J184/2</f>
        <v>508259.26222712582</v>
      </c>
      <c r="L184" s="82">
        <f>J184-K184</f>
        <v>508259.26222712582</v>
      </c>
      <c r="M184" s="82">
        <f>K184*0.855</f>
        <v>434561.66920419259</v>
      </c>
      <c r="N184" s="82">
        <f>L184</f>
        <v>508259.26222712582</v>
      </c>
    </row>
    <row r="185" spans="1:14">
      <c r="C185" s="30" t="s">
        <v>922</v>
      </c>
      <c r="D185" s="82">
        <f>D120*$F$142/H13*100</f>
        <v>398317.81309066818</v>
      </c>
      <c r="E185" s="82">
        <f>D185*$F$115/860</f>
        <v>1247753.707518907</v>
      </c>
      <c r="F185" s="267">
        <v>2085</v>
      </c>
      <c r="G185" s="267">
        <v>19438</v>
      </c>
      <c r="H185" s="267">
        <v>307</v>
      </c>
      <c r="I185" s="267">
        <v>357369</v>
      </c>
      <c r="J185" s="86">
        <f>E185-F185-G185-H185-I185</f>
        <v>868554.70751890703</v>
      </c>
      <c r="K185" s="82">
        <f>J185/2</f>
        <v>434277.35375945352</v>
      </c>
      <c r="L185" s="82">
        <f>J185-K185</f>
        <v>434277.35375945352</v>
      </c>
      <c r="M185" s="82">
        <f>K185*0.855</f>
        <v>371307.13746433274</v>
      </c>
      <c r="N185" s="82">
        <f>L185</f>
        <v>434277.35375945352</v>
      </c>
    </row>
    <row r="186" spans="1:14">
      <c r="B186" s="30" t="s">
        <v>929</v>
      </c>
      <c r="C186" s="30" t="s">
        <v>923</v>
      </c>
      <c r="D186" s="82">
        <f>D121*$F$142/H14*100</f>
        <v>206983.22974061893</v>
      </c>
      <c r="E186" s="82">
        <f>D186*$F$115/860</f>
        <v>648387.00107119477</v>
      </c>
      <c r="F186" s="267">
        <v>10582</v>
      </c>
      <c r="G186" s="267">
        <v>9252</v>
      </c>
      <c r="H186" s="267">
        <v>2219</v>
      </c>
      <c r="I186" s="267">
        <v>194866</v>
      </c>
      <c r="J186" s="86">
        <f>E186-F186-G186-H186-I186</f>
        <v>431468.00107119477</v>
      </c>
      <c r="K186" s="82">
        <f>J186/2</f>
        <v>215734.00053559738</v>
      </c>
      <c r="L186" s="82">
        <f>J186-K186</f>
        <v>215734.00053559738</v>
      </c>
      <c r="M186" s="82">
        <f>K186*0.855</f>
        <v>184452.57045793577</v>
      </c>
      <c r="N186" s="82">
        <f>L186</f>
        <v>215734.00053559738</v>
      </c>
    </row>
    <row r="187" spans="1:14">
      <c r="D187" s="86">
        <f t="shared" ref="D187:N187" si="10">SUM(D183:D186)</f>
        <v>1526367.4562191183</v>
      </c>
      <c r="E187" s="86">
        <f t="shared" si="10"/>
        <v>4781434.7989003547</v>
      </c>
      <c r="F187" s="86">
        <f t="shared" si="10"/>
        <v>18755</v>
      </c>
      <c r="G187" s="86">
        <f t="shared" si="10"/>
        <v>71497</v>
      </c>
      <c r="H187" s="86">
        <f t="shared" si="10"/>
        <v>2526</v>
      </c>
      <c r="I187" s="86">
        <f t="shared" si="10"/>
        <v>1422083</v>
      </c>
      <c r="J187" s="86">
        <f t="shared" si="10"/>
        <v>3266573.7989003537</v>
      </c>
      <c r="K187" s="86">
        <f t="shared" si="10"/>
        <v>1633286.8994501769</v>
      </c>
      <c r="L187" s="86">
        <f t="shared" si="10"/>
        <v>1633286.8994501769</v>
      </c>
      <c r="M187" s="86">
        <f t="shared" si="10"/>
        <v>1396460.2990299012</v>
      </c>
      <c r="N187" s="86">
        <f t="shared" si="10"/>
        <v>1633286.8994501769</v>
      </c>
    </row>
  </sheetData>
  <mergeCells count="12">
    <mergeCell ref="D103:E103"/>
    <mergeCell ref="F103:F104"/>
    <mergeCell ref="G103:I103"/>
    <mergeCell ref="J103:J104"/>
    <mergeCell ref="K103:K104"/>
    <mergeCell ref="D102:F102"/>
    <mergeCell ref="G102:K102"/>
    <mergeCell ref="B8:E8"/>
    <mergeCell ref="D70:E70"/>
    <mergeCell ref="F70:H70"/>
    <mergeCell ref="D71:D72"/>
    <mergeCell ref="E71:E72"/>
  </mergeCells>
  <phoneticPr fontId="5" type="noConversion"/>
  <hyperlinks>
    <hyperlink ref="C7" r:id="rId1" xr:uid="{DEABF33D-CE68-4B17-BFAB-F2C091793D6F}"/>
    <hyperlink ref="T31" r:id="rId2" xr:uid="{C64D28B6-A4A9-4DA0-A001-A029170993B7}"/>
    <hyperlink ref="E81" r:id="rId3" xr:uid="{0340923D-94AD-4ED3-ACF3-B64C1A7782C9}"/>
    <hyperlink ref="E84" r:id="rId4" xr:uid="{8AD5BCF5-8A36-4F4A-B89B-5A2886B53AF6}"/>
  </hyperlinks>
  <pageMargins left="0.7" right="0.7" top="0.75" bottom="0.75" header="0.3" footer="0.3"/>
  <pageSetup paperSize="9" orientation="portrait" r:id="rId5"/>
  <drawing r:id="rId6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1B89-4BD1-4F1C-8CFE-309B1065C477}">
  <sheetPr>
    <tabColor theme="4" tint="0.39997558519241921"/>
  </sheetPr>
  <dimension ref="B1:V30"/>
  <sheetViews>
    <sheetView workbookViewId="0">
      <selection activeCell="Q30" sqref="Q30"/>
    </sheetView>
  </sheetViews>
  <sheetFormatPr defaultRowHeight="16.5"/>
  <cols>
    <col min="1" max="2" width="9" style="30"/>
    <col min="3" max="3" width="12.25" style="30" customWidth="1"/>
    <col min="4" max="4" width="9.625" style="30" customWidth="1"/>
    <col min="5" max="5" width="10.75" style="30" customWidth="1"/>
    <col min="6" max="6" width="11.875" style="30" customWidth="1"/>
    <col min="7" max="18" width="9" style="30"/>
    <col min="19" max="19" width="14.25" style="30" customWidth="1"/>
    <col min="20" max="20" width="12.625" style="30" customWidth="1"/>
    <col min="21" max="21" width="9" style="30"/>
    <col min="22" max="22" width="14.125" style="30" customWidth="1"/>
    <col min="23" max="16384" width="9" style="30"/>
  </cols>
  <sheetData>
    <row r="1" spans="2:20">
      <c r="B1" s="30" t="s">
        <v>1446</v>
      </c>
      <c r="S1" s="364" t="s">
        <v>1445</v>
      </c>
    </row>
    <row r="7" spans="2:20">
      <c r="L7" s="30" t="s">
        <v>1447</v>
      </c>
    </row>
    <row r="12" spans="2:20">
      <c r="S12" s="365" t="s">
        <v>1338</v>
      </c>
      <c r="T12" s="366"/>
    </row>
    <row r="13" spans="2:20">
      <c r="S13" s="370" t="s">
        <v>1069</v>
      </c>
      <c r="T13" s="371">
        <v>0.75</v>
      </c>
    </row>
    <row r="14" spans="2:20">
      <c r="S14" s="370" t="s">
        <v>1071</v>
      </c>
      <c r="T14" s="371">
        <v>0.13</v>
      </c>
    </row>
    <row r="15" spans="2:20">
      <c r="S15" s="370" t="s">
        <v>1070</v>
      </c>
      <c r="T15" s="371">
        <v>0.06</v>
      </c>
    </row>
    <row r="16" spans="2:20">
      <c r="S16" s="370" t="s">
        <v>1073</v>
      </c>
      <c r="T16" s="371">
        <v>0.03</v>
      </c>
    </row>
    <row r="17" spans="2:22">
      <c r="B17" s="418" t="s">
        <v>1448</v>
      </c>
      <c r="C17" s="219" t="s">
        <v>1449</v>
      </c>
      <c r="D17" s="219"/>
      <c r="E17" s="219"/>
      <c r="F17" s="220"/>
      <c r="S17" s="370" t="s">
        <v>1347</v>
      </c>
      <c r="T17" s="378">
        <v>171</v>
      </c>
    </row>
    <row r="18" spans="2:22">
      <c r="B18" s="419" t="s">
        <v>1450</v>
      </c>
      <c r="D18" s="420" t="s">
        <v>1451</v>
      </c>
      <c r="E18" s="369"/>
      <c r="F18" s="222"/>
      <c r="S18" s="379" t="s">
        <v>1348</v>
      </c>
      <c r="T18" s="380">
        <f>T17-24</f>
        <v>147</v>
      </c>
      <c r="V18" s="25" t="s">
        <v>1452</v>
      </c>
    </row>
    <row r="19" spans="2:22">
      <c r="B19" s="421" t="s">
        <v>1453</v>
      </c>
      <c r="D19" s="422" t="s">
        <v>1344</v>
      </c>
      <c r="E19" s="423">
        <f>T$18*(V22/100)</f>
        <v>50.036026458776284</v>
      </c>
      <c r="F19" s="222"/>
    </row>
    <row r="20" spans="2:22">
      <c r="B20" s="421" t="s">
        <v>1454</v>
      </c>
      <c r="D20" s="422" t="s">
        <v>1345</v>
      </c>
      <c r="E20" s="423">
        <f>T$18*(V23/100)</f>
        <v>72.822820694542884</v>
      </c>
      <c r="F20" s="222"/>
      <c r="S20" s="367" t="s">
        <v>1339</v>
      </c>
      <c r="T20" s="368"/>
      <c r="U20" s="368"/>
      <c r="V20" s="369" t="s">
        <v>1340</v>
      </c>
    </row>
    <row r="21" spans="2:22">
      <c r="B21" s="424" t="s">
        <v>1455</v>
      </c>
      <c r="D21" s="422" t="s">
        <v>1346</v>
      </c>
      <c r="E21" s="423">
        <f>T$18*(V24/100)</f>
        <v>15.453579021970237</v>
      </c>
      <c r="F21" s="222"/>
      <c r="S21" s="372" t="s">
        <v>1341</v>
      </c>
      <c r="T21" s="30" t="s">
        <v>1342</v>
      </c>
      <c r="U21" s="30" t="s">
        <v>1343</v>
      </c>
      <c r="V21" s="222"/>
    </row>
    <row r="22" spans="2:22">
      <c r="B22" s="425"/>
      <c r="C22" s="225"/>
      <c r="D22" s="425" t="s">
        <v>110</v>
      </c>
      <c r="E22" s="426">
        <f>T$18*(V25/100)</f>
        <v>8.6875738247106078</v>
      </c>
      <c r="F22" s="227"/>
      <c r="S22" s="372" t="s">
        <v>1344</v>
      </c>
      <c r="T22" s="376">
        <f>864500</f>
        <v>864500</v>
      </c>
      <c r="U22" s="376">
        <f>T22*0.089</f>
        <v>76940.5</v>
      </c>
      <c r="V22" s="377">
        <f>100*(U22/U$26)</f>
        <v>34.038113237262777</v>
      </c>
    </row>
    <row r="23" spans="2:22">
      <c r="S23" s="372" t="s">
        <v>1345</v>
      </c>
      <c r="T23" s="376">
        <v>1258200</v>
      </c>
      <c r="U23" s="376">
        <f>T23*0.089</f>
        <v>111979.79999999999</v>
      </c>
      <c r="V23" s="377">
        <f>100*(U23/U$26)</f>
        <v>49.539333805811481</v>
      </c>
    </row>
    <row r="24" spans="2:22">
      <c r="B24" s="427" t="s">
        <v>1456</v>
      </c>
      <c r="C24" s="219" t="s">
        <v>1457</v>
      </c>
      <c r="D24" s="219"/>
      <c r="E24" s="219"/>
      <c r="F24" s="220"/>
      <c r="S24" s="372" t="s">
        <v>1346</v>
      </c>
      <c r="T24" s="376">
        <v>267000</v>
      </c>
      <c r="U24" s="376">
        <f>T24*0.089</f>
        <v>23763</v>
      </c>
      <c r="V24" s="377">
        <f>100*(U24/U$26)</f>
        <v>10.512638790455943</v>
      </c>
    </row>
    <row r="25" spans="2:22">
      <c r="B25" s="428" t="s">
        <v>1458</v>
      </c>
      <c r="C25" s="429" t="s">
        <v>1459</v>
      </c>
      <c r="D25" s="429" t="s">
        <v>1460</v>
      </c>
      <c r="E25" s="429" t="s">
        <v>1461</v>
      </c>
      <c r="F25" s="430" t="s">
        <v>1462</v>
      </c>
      <c r="I25" s="30" t="s">
        <v>1463</v>
      </c>
      <c r="S25" s="372" t="s">
        <v>110</v>
      </c>
      <c r="T25" s="376">
        <v>150100</v>
      </c>
      <c r="U25" s="376">
        <f>T25*0.089</f>
        <v>13358.9</v>
      </c>
      <c r="V25" s="377">
        <f>100*(U25/U$26)</f>
        <v>5.9099141664698012</v>
      </c>
    </row>
    <row r="26" spans="2:22">
      <c r="B26" s="370" t="s">
        <v>1464</v>
      </c>
      <c r="C26" s="30" t="s">
        <v>1465</v>
      </c>
      <c r="D26" s="431">
        <v>1</v>
      </c>
      <c r="E26" s="432">
        <f>(100/85)*F26</f>
        <v>58.865913480913278</v>
      </c>
      <c r="F26" s="433">
        <f>E19</f>
        <v>50.036026458776284</v>
      </c>
      <c r="S26" s="381" t="s">
        <v>1349</v>
      </c>
      <c r="T26" s="382">
        <v>2539800</v>
      </c>
      <c r="U26" s="382">
        <f>T26*0.089</f>
        <v>226042.19999999998</v>
      </c>
      <c r="V26" s="383"/>
    </row>
    <row r="27" spans="2:22">
      <c r="B27" s="379" t="s">
        <v>1466</v>
      </c>
      <c r="C27" s="225" t="s">
        <v>1467</v>
      </c>
      <c r="D27" s="434">
        <v>1</v>
      </c>
      <c r="E27" s="435">
        <f>(100/95)*F27</f>
        <v>52.669501535553984</v>
      </c>
      <c r="F27" s="436">
        <f>E19</f>
        <v>50.036026458776284</v>
      </c>
    </row>
    <row r="28" spans="2:22">
      <c r="S28" s="30" t="s">
        <v>1468</v>
      </c>
    </row>
    <row r="29" spans="2:22">
      <c r="S29" s="30" t="s">
        <v>1469</v>
      </c>
    </row>
    <row r="30" spans="2:22">
      <c r="S30" s="30" t="s">
        <v>1470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33</vt:i4>
      </vt:variant>
    </vt:vector>
  </HeadingPairs>
  <TitlesOfParts>
    <vt:vector size="33" baseType="lpstr">
      <vt:lpstr>Demand</vt:lpstr>
      <vt:lpstr>Supply</vt:lpstr>
      <vt:lpstr>Scenario</vt:lpstr>
      <vt:lpstr>Rules</vt:lpstr>
      <vt:lpstr>시나리오</vt:lpstr>
      <vt:lpstr>유형화</vt:lpstr>
      <vt:lpstr>Inputdata</vt:lpstr>
      <vt:lpstr>ES</vt:lpstr>
      <vt:lpstr>control</vt:lpstr>
      <vt:lpstr>TechDB</vt:lpstr>
      <vt:lpstr>Hourly</vt:lpstr>
      <vt:lpstr>Potential</vt:lpstr>
      <vt:lpstr>hourly1</vt:lpstr>
      <vt:lpstr>1.수요도시형</vt:lpstr>
      <vt:lpstr>유형화_수요형</vt:lpstr>
      <vt:lpstr>주거중심형</vt:lpstr>
      <vt:lpstr>상업중심형</vt:lpstr>
      <vt:lpstr>교통연계형</vt:lpstr>
      <vt:lpstr>2.산업중심형</vt:lpstr>
      <vt:lpstr>산업중심형</vt:lpstr>
      <vt:lpstr>3.항만연계형</vt:lpstr>
      <vt:lpstr>항만인프라형</vt:lpstr>
      <vt:lpstr>해상풍력연계형</vt:lpstr>
      <vt:lpstr>4.농어촌연계형</vt:lpstr>
      <vt:lpstr>농어촌지역형(농촌)</vt:lpstr>
      <vt:lpstr>농어촌지역형(어촌)</vt:lpstr>
      <vt:lpstr>참고_농어촌연계형 자료</vt:lpstr>
      <vt:lpstr>환경연계형</vt:lpstr>
      <vt:lpstr>발전연계형</vt:lpstr>
      <vt:lpstr>농어촌지역형_자료</vt:lpstr>
      <vt:lpstr>환경연계형(물재생센터)</vt:lpstr>
      <vt:lpstr>환경연계형(자원회수)</vt:lpstr>
      <vt:lpstr>참고_산업단지연계형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2023-03-31T08:26:00Z</dcterms:modified>
</cp:coreProperties>
</file>